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drawings/drawing11.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10.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activeX/activeX1.xml" ContentType="application/vnd.ms-office.activeX+xml"/>
  <Override PartName="/xl/activeX/activeX1.bin" ContentType="application/vnd.ms-office.activeX"/>
  <Override PartName="/xl/comments13.xml" ContentType="application/vnd.openxmlformats-officedocument.spreadsheetml.comments+xml"/>
  <Override PartName="/xl/drawings/drawing13.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chris\Documents\Chris de Klerk\Side Projects\Calculators\Complete\"/>
    </mc:Choice>
  </mc:AlternateContent>
  <workbookProtection workbookAlgorithmName="SHA-512" workbookHashValue="FmeLw6vBq5z0zvRbNfBwADsofug/7ejaxZjOeEboPTD2jMb6iy7nkNgVjbyTebMe1R4RFeEBwVslXkN2T06BJQ==" workbookSaltValue="OsZwaKbnhb/Rt24smYaMlA==" workbookSpinCount="100000" lockStructure="1"/>
  <bookViews>
    <workbookView xWindow="-15" yWindow="105" windowWidth="10245" windowHeight="8055" tabRatio="761"/>
  </bookViews>
  <sheets>
    <sheet name="Green Star SA" sheetId="87" r:id="rId1"/>
    <sheet name="Introduction" sheetId="86" r:id="rId2"/>
    <sheet name="How to use" sheetId="85" r:id="rId3"/>
    <sheet name="Disclaimer" sheetId="84" r:id="rId4"/>
    <sheet name="Change Log" sheetId="90" r:id="rId5"/>
    <sheet name="R1 Pre-Submission Checklist" sheetId="105" r:id="rId6"/>
    <sheet name="R2 Pre-Submission Checklist" sheetId="106" r:id="rId7"/>
    <sheet name="Applicant Declaration" sheetId="102" r:id="rId8"/>
    <sheet name="Building Input" sheetId="71" r:id="rId9"/>
    <sheet name="Management" sheetId="67" r:id="rId10"/>
    <sheet name="IEQ" sheetId="25" r:id="rId11"/>
    <sheet name="Energy" sheetId="47" r:id="rId12"/>
    <sheet name="Energy Calculator" sheetId="92" r:id="rId13"/>
    <sheet name="MUR_ENE_DataExtract" sheetId="107" state="hidden" r:id="rId14"/>
    <sheet name="HW Calculator" sheetId="93" r:id="rId15"/>
    <sheet name="Transport" sheetId="66" r:id="rId16"/>
    <sheet name="Transport Calculator" sheetId="77" r:id="rId17"/>
    <sheet name="MUR_TRA_DataExtract" sheetId="108" state="hidden" r:id="rId18"/>
    <sheet name="Water" sheetId="51" r:id="rId19"/>
    <sheet name="Potable Water Calculator-Part1" sheetId="97" r:id="rId20"/>
    <sheet name="Potable Water Calculator-Part2" sheetId="98" r:id="rId21"/>
    <sheet name="MUR_WAT_DataExtract" sheetId="109" state="hidden" r:id="rId22"/>
    <sheet name="Materials" sheetId="74" r:id="rId23"/>
    <sheet name="Mat-1 Compliance Checklist" sheetId="101" r:id="rId24"/>
    <sheet name="Mat-12 Eff. Dwelling Size Calc." sheetId="100" r:id="rId25"/>
    <sheet name="MUR_MAT_DataExtract" sheetId="112" state="hidden" r:id="rId26"/>
    <sheet name="Land Use &amp; Ecology" sheetId="65" r:id="rId27"/>
    <sheet name="Eco-4 Ecology Calculator" sheetId="78" r:id="rId28"/>
    <sheet name="MUR_ECO4_DataExtract" sheetId="110" state="hidden" r:id="rId29"/>
    <sheet name="Eco-7 Net Density Calc." sheetId="99" r:id="rId30"/>
    <sheet name="MUR_ECO7_DataExtract" sheetId="111" state="hidden" r:id="rId31"/>
    <sheet name="Emissions" sheetId="23" r:id="rId32"/>
    <sheet name="Sewage Calculator" sheetId="95" r:id="rId33"/>
    <sheet name="MUR_SEW_DataExtract" sheetId="113" state="hidden" r:id="rId34"/>
    <sheet name="Innovation" sheetId="41" r:id="rId35"/>
    <sheet name="Credit Summary" sheetId="72" r:id="rId36"/>
    <sheet name="Graphical Summary" sheetId="82" r:id="rId37"/>
    <sheet name="PWC-Calc_Engine" sheetId="96" state="hidden" r:id="rId38"/>
    <sheet name="Rainfall data" sheetId="89" state="hidden" r:id="rId39"/>
    <sheet name="Calculation1" sheetId="8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hidden="1">#REF!</definedName>
    <definedName name="Albany_Alluvial_Vegetation" localSheetId="27">'Eco-4 Ecology Calculator'!$B$72</definedName>
    <definedName name="Albany_Alluvial_Vegetation" localSheetId="29">#REF!</definedName>
    <definedName name="Albany_Alluvial_Vegetation" localSheetId="23">#REF!</definedName>
    <definedName name="Albany_Alluvial_Vegetation" localSheetId="24">#REF!</definedName>
    <definedName name="Albany_Alluvial_Vegetation" localSheetId="19">#REF!</definedName>
    <definedName name="Albany_Alluvial_Vegetation" localSheetId="37">#REF!</definedName>
    <definedName name="Albany_Alluvial_Vegetation" localSheetId="5">#REF!</definedName>
    <definedName name="Albany_Alluvial_Vegetation" localSheetId="6">#REF!</definedName>
    <definedName name="Albany_Alluvial_Vegetation">#REF!</definedName>
    <definedName name="Albany_Thicket_Strandveld" localSheetId="27">'Eco-4 Ecology Calculator'!$B$74:$B$81</definedName>
    <definedName name="Albany_Thicket_Strandveld" localSheetId="29">#REF!</definedName>
    <definedName name="Albany_Thicket_Strandveld" localSheetId="23">#REF!</definedName>
    <definedName name="Albany_Thicket_Strandveld" localSheetId="24">#REF!</definedName>
    <definedName name="Albany_Thicket_Strandveld" localSheetId="19">#REF!</definedName>
    <definedName name="Albany_Thicket_Strandveld" localSheetId="37">#REF!</definedName>
    <definedName name="Albany_Thicket_Strandveld" localSheetId="5">#REF!</definedName>
    <definedName name="Albany_Thicket_Strandveld" localSheetId="6">#REF!</definedName>
    <definedName name="Albany_Thicket_Strandveld">#REF!</definedName>
    <definedName name="Albany_Thickets" localSheetId="27">'Eco-4 Ecology Calculator'!$B$56:$B$69</definedName>
    <definedName name="Albany_Thickets" localSheetId="29">#REF!</definedName>
    <definedName name="Albany_Thickets" localSheetId="23">#REF!</definedName>
    <definedName name="Albany_Thickets" localSheetId="24">#REF!</definedName>
    <definedName name="Albany_Thickets" localSheetId="19">#REF!</definedName>
    <definedName name="Albany_Thickets" localSheetId="37">#REF!</definedName>
    <definedName name="Albany_Thickets" localSheetId="5">#REF!</definedName>
    <definedName name="Albany_Thickets" localSheetId="6">#REF!</definedName>
    <definedName name="Albany_Thickets">#REF!</definedName>
    <definedName name="Albany_Thickets_Alluvial_Vegetation" localSheetId="27">'Eco-4 Ecology Calculator'!$B$71:$B$72</definedName>
    <definedName name="Albany_Thickets_Alluvial_Vegetation" localSheetId="29">#REF!</definedName>
    <definedName name="Albany_Thickets_Alluvial_Vegetation" localSheetId="23">#REF!</definedName>
    <definedName name="Albany_Thickets_Alluvial_Vegetation" localSheetId="24">#REF!</definedName>
    <definedName name="Albany_Thickets_Alluvial_Vegetation" localSheetId="19">#REF!</definedName>
    <definedName name="Albany_Thickets_Alluvial_Vegetation" localSheetId="37">#REF!</definedName>
    <definedName name="Albany_Thickets_Alluvial_Vegetation" localSheetId="5">#REF!</definedName>
    <definedName name="Albany_Thickets_Alluvial_Vegetation" localSheetId="6">#REF!</definedName>
    <definedName name="Albany_Thickets_Alluvial_Vegetation">#REF!</definedName>
    <definedName name="Albany_Thickets_Strandveld" localSheetId="27">'Eco-4 Ecology Calculator'!$B$74:$B$78</definedName>
    <definedName name="Albany_Thickets_Strandveld" localSheetId="29">#REF!</definedName>
    <definedName name="Albany_Thickets_Strandveld" localSheetId="23">#REF!</definedName>
    <definedName name="Albany_Thickets_Strandveld" localSheetId="24">#REF!</definedName>
    <definedName name="Albany_Thickets_Strandveld" localSheetId="19">#REF!</definedName>
    <definedName name="Albany_Thickets_Strandveld" localSheetId="37">#REF!</definedName>
    <definedName name="Albany_Thickets_Strandveld" localSheetId="5">#REF!</definedName>
    <definedName name="Albany_Thickets_Strandveld" localSheetId="6">#REF!</definedName>
    <definedName name="Albany_Thickets_Strandveld">#REF!</definedName>
    <definedName name="AlbanyThickets" localSheetId="27">'Eco-4 Ecology Calculator'!$B$56:$B$69</definedName>
    <definedName name="AlbanyThickets" localSheetId="29">#REF!</definedName>
    <definedName name="AlbanyThickets" localSheetId="23">#REF!</definedName>
    <definedName name="AlbanyThickets" localSheetId="24">#REF!</definedName>
    <definedName name="AlbanyThickets" localSheetId="19">#REF!</definedName>
    <definedName name="AlbanyThickets" localSheetId="37">#REF!</definedName>
    <definedName name="AlbanyThickets" localSheetId="5">#REF!</definedName>
    <definedName name="AlbanyThickets" localSheetId="6">#REF!</definedName>
    <definedName name="AlbanyThickets">#REF!</definedName>
    <definedName name="Bioregion" localSheetId="27">'Eco-4 Ecology Calculator'!$N$55:$N$106</definedName>
    <definedName name="Bioregion" localSheetId="29">#REF!</definedName>
    <definedName name="Bioregion" localSheetId="23">#REF!</definedName>
    <definedName name="Bioregion" localSheetId="24">#REF!</definedName>
    <definedName name="Bioregion" localSheetId="19">#REF!</definedName>
    <definedName name="Bioregion" localSheetId="37">#REF!</definedName>
    <definedName name="Bioregion" localSheetId="5">#REF!</definedName>
    <definedName name="Bioregion" localSheetId="6">#REF!</definedName>
    <definedName name="Bioregion">#REF!</definedName>
    <definedName name="Bushmanland_and_West_Griqualand" localSheetId="27">'Eco-4 Ecology Calculator'!$B$347:$B$353</definedName>
    <definedName name="Bushmanland_and_West_Griqualand" localSheetId="29">#REF!</definedName>
    <definedName name="Bushmanland_and_West_Griqualand" localSheetId="23">#REF!</definedName>
    <definedName name="Bushmanland_and_West_Griqualand" localSheetId="24">#REF!</definedName>
    <definedName name="Bushmanland_and_West_Griqualand" localSheetId="19">#REF!</definedName>
    <definedName name="Bushmanland_and_West_Griqualand" localSheetId="37">#REF!</definedName>
    <definedName name="Bushmanland_and_West_Griqualand" localSheetId="5">#REF!</definedName>
    <definedName name="Bushmanland_and_West_Griqualand" localSheetId="6">#REF!</definedName>
    <definedName name="Bushmanland_and_West_Griqualand">#REF!</definedName>
    <definedName name="Bushmanland_West_Griqualand" localSheetId="27">'Eco-4 Ecology Calculator'!$B$347:$B$353</definedName>
    <definedName name="Bushmanland_West_Griqualand" localSheetId="29">#REF!</definedName>
    <definedName name="Bushmanland_West_Griqualand" localSheetId="23">#REF!</definedName>
    <definedName name="Bushmanland_West_Griqualand" localSheetId="24">#REF!</definedName>
    <definedName name="Bushmanland_West_Griqualand" localSheetId="19">#REF!</definedName>
    <definedName name="Bushmanland_West_Griqualand" localSheetId="37">#REF!</definedName>
    <definedName name="Bushmanland_West_Griqualand" localSheetId="5">#REF!</definedName>
    <definedName name="Bushmanland_West_Griqualand" localSheetId="6">#REF!</definedName>
    <definedName name="Bushmanland_West_Griqualand">#REF!</definedName>
    <definedName name="Central_Bushveld" localSheetId="27">'Eco-4 Ecology Calculator'!$B$372:$B$384</definedName>
    <definedName name="Central_Bushveld" localSheetId="29">#REF!</definedName>
    <definedName name="Central_Bushveld" localSheetId="23">#REF!</definedName>
    <definedName name="Central_Bushveld" localSheetId="24">#REF!</definedName>
    <definedName name="Central_Bushveld" localSheetId="19">#REF!</definedName>
    <definedName name="Central_Bushveld" localSheetId="37">#REF!</definedName>
    <definedName name="Central_Bushveld" localSheetId="5">#REF!</definedName>
    <definedName name="Central_Bushveld" localSheetId="6">#REF!</definedName>
    <definedName name="Central_Bushveld">#REF!</definedName>
    <definedName name="Central_Succulent_Karoo" localSheetId="27">'Eco-4 Ecology Calculator'!$B$466:$B$473</definedName>
    <definedName name="Central_Succulent_Karoo" localSheetId="29">#REF!</definedName>
    <definedName name="Central_Succulent_Karoo" localSheetId="23">#REF!</definedName>
    <definedName name="Central_Succulent_Karoo" localSheetId="24">#REF!</definedName>
    <definedName name="Central_Succulent_Karoo" localSheetId="19">#REF!</definedName>
    <definedName name="Central_Succulent_Karoo" localSheetId="37">#REF!</definedName>
    <definedName name="Central_Succulent_Karoo" localSheetId="5">#REF!</definedName>
    <definedName name="Central_Succulent_Karoo" localSheetId="6">#REF!</definedName>
    <definedName name="Central_Succulent_Karoo">#REF!</definedName>
    <definedName name="cities" localSheetId="5">#REF!</definedName>
    <definedName name="cities" localSheetId="6">#REF!</definedName>
    <definedName name="cities">'[1]Rainfall data'!$B$2:$B$33</definedName>
    <definedName name="cities_list" localSheetId="19">cities</definedName>
    <definedName name="cities_list" localSheetId="20">cities</definedName>
    <definedName name="cities_list" localSheetId="5">'R1 Pre-Submission Checklist'!cities</definedName>
    <definedName name="cities_list" localSheetId="6">'R2 Pre-Submission Checklist'!cities</definedName>
    <definedName name="cities_list">cities</definedName>
    <definedName name="cities_rainfall" localSheetId="19">#REF!</definedName>
    <definedName name="cities_rainfall" localSheetId="20">'[1]Rainfall data'!$B$3:$B$33</definedName>
    <definedName name="cities_rainfall" localSheetId="37">'[1]Rainfall data'!$B$3:$B$33</definedName>
    <definedName name="cities_rainfall" localSheetId="5">#REF!</definedName>
    <definedName name="cities_rainfall" localSheetId="6">#REF!</definedName>
    <definedName name="cities_rainfall">'Rainfall data'!$B$3:$B$34</definedName>
    <definedName name="Coastal_Grassland" localSheetId="27">'Eco-4 Ecology Calculator'!$B$255:$B$260</definedName>
    <definedName name="Coastal_Grassland" localSheetId="29">#REF!</definedName>
    <definedName name="Coastal_Grassland" localSheetId="23">#REF!</definedName>
    <definedName name="Coastal_Grassland" localSheetId="24">#REF!</definedName>
    <definedName name="Coastal_Grassland" localSheetId="19">#REF!</definedName>
    <definedName name="Coastal_Grassland" localSheetId="37">#REF!</definedName>
    <definedName name="Coastal_Grassland" localSheetId="5">#REF!</definedName>
    <definedName name="Coastal_Grassland" localSheetId="6">#REF!</definedName>
    <definedName name="Coastal_Grassland">#REF!</definedName>
    <definedName name="Current" localSheetId="27">INDIRECT(SUBSTITUTE('Eco-4 Ecology Calculator'!$L$13," ","_"))</definedName>
    <definedName name="Current" localSheetId="29">INDIRECT(SUBSTITUTE(#REF!," ","_"))</definedName>
    <definedName name="Current" localSheetId="23">INDIRECT(SUBSTITUTE(#REF!," ","_"))</definedName>
    <definedName name="Current" localSheetId="24">INDIRECT(SUBSTITUTE(#REF!," ","_"))</definedName>
    <definedName name="Current" localSheetId="19">INDIRECT(SUBSTITUTE(#REF!," ","_"))</definedName>
    <definedName name="Current" localSheetId="37">INDIRECT(SUBSTITUTE(#REF!," ","_"))</definedName>
    <definedName name="Current" localSheetId="5">INDIRECT(SUBSTITUTE(#REF!," ","_"))</definedName>
    <definedName name="Current" localSheetId="6">INDIRECT(SUBSTITUTE(#REF!," ","_"))</definedName>
    <definedName name="Current">INDIRECT(SUBSTITUTE(#REF!," ","_"))</definedName>
    <definedName name="DensityFactor">#REF!</definedName>
    <definedName name="Desert_Alluvial_Vegetation" localSheetId="27">'Eco-4 Ecology Calculator'!$B$80:$B$81</definedName>
    <definedName name="Desert_Alluvial_Vegetation" localSheetId="29">#REF!</definedName>
    <definedName name="Desert_Alluvial_Vegetation" localSheetId="23">#REF!</definedName>
    <definedName name="Desert_Alluvial_Vegetation" localSheetId="24">#REF!</definedName>
    <definedName name="Desert_Alluvial_Vegetation" localSheetId="19">#REF!</definedName>
    <definedName name="Desert_Alluvial_Vegetation" localSheetId="37">#REF!</definedName>
    <definedName name="Desert_Alluvial_Vegetation" localSheetId="5">#REF!</definedName>
    <definedName name="Desert_Alluvial_Vegetation" localSheetId="6">#REF!</definedName>
    <definedName name="Desert_Alluvial_Vegetation">#REF!</definedName>
    <definedName name="Drakensburg_Grassland" localSheetId="27">'Eco-4 Ecology Calculator'!$B$262:$B$278</definedName>
    <definedName name="Drakensburg_Grassland" localSheetId="29">#REF!</definedName>
    <definedName name="Drakensburg_Grassland" localSheetId="23">#REF!</definedName>
    <definedName name="Drakensburg_Grassland" localSheetId="24">#REF!</definedName>
    <definedName name="Drakensburg_Grassland" localSheetId="19">#REF!</definedName>
    <definedName name="Drakensburg_Grassland" localSheetId="37">#REF!</definedName>
    <definedName name="Drakensburg_Grassland" localSheetId="5">#REF!</definedName>
    <definedName name="Drakensburg_Grassland" localSheetId="6">#REF!</definedName>
    <definedName name="Drakensburg_Grassland">#REF!</definedName>
    <definedName name="Eastern_Gariep" localSheetId="27">'Eco-4 Ecology Calculator'!$B$83:$B$95</definedName>
    <definedName name="Eastern_Gariep" localSheetId="29">#REF!</definedName>
    <definedName name="Eastern_Gariep" localSheetId="23">#REF!</definedName>
    <definedName name="Eastern_Gariep" localSheetId="24">#REF!</definedName>
    <definedName name="Eastern_Gariep" localSheetId="19">#REF!</definedName>
    <definedName name="Eastern_Gariep" localSheetId="37">#REF!</definedName>
    <definedName name="Eastern_Gariep" localSheetId="5">#REF!</definedName>
    <definedName name="Eastern_Gariep" localSheetId="6">#REF!</definedName>
    <definedName name="Eastern_Gariep">#REF!</definedName>
    <definedName name="energy_calc" localSheetId="19">'[2]Building Input'!$C$5:$C$9,'[2]Building Input'!$C$12:$C$13,'[2]Building Input'!$C$15,'[2]Building Input'!$C$16:$C$28,'[2]Building Input'!$C$30:$C$36,'[2]Building Input'!$C$39,'[2]Building Input'!$C$41,'[2]Building Input'!$C$43:$C$44</definedName>
    <definedName name="energy_calc" localSheetId="20">'[2]Building Input'!$C$5:$C$9,'[2]Building Input'!$C$12:$C$13,'[2]Building Input'!$C$15,'[2]Building Input'!$C$16:$C$28,'[2]Building Input'!$C$30:$C$36,'[2]Building Input'!$C$39,'[2]Building Input'!$C$41,'[2]Building Input'!$C$43:$C$44</definedName>
    <definedName name="energy_calc" localSheetId="37">'[2]Building Input'!$C$5:$C$9,'[2]Building Input'!$C$12:$C$13,'[2]Building Input'!$C$15,'[2]Building Input'!$C$16:$C$28,'[2]Building Input'!$C$30:$C$36,'[2]Building Input'!$C$39,'[2]Building Input'!$C$41,'[2]Building Input'!$C$43:$C$44</definedName>
    <definedName name="energy_calc" localSheetId="5">'[3]Building Input'!$C$5:$C$9,'[3]Building Input'!$C$12:$C$13,'[3]Building Input'!$C$15,'[3]Building Input'!$C$16:$C$28,'[3]Building Input'!$C$30:$C$36,'[3]Building Input'!$C$39,'[3]Building Input'!$C$41,'[3]Building Input'!$C$43:$C$44</definedName>
    <definedName name="energy_calc" localSheetId="6">'[3]Building Input'!$C$5:$C$9,'[3]Building Input'!$C$12:$C$13,'[3]Building Input'!$C$15,'[3]Building Input'!$C$16:$C$28,'[3]Building Input'!$C$30:$C$36,'[3]Building Input'!$C$39,'[3]Building Input'!$C$41,'[3]Building Input'!$C$43:$C$44</definedName>
    <definedName name="energy_calc">'[4]Building Input'!$C$5:$C$9,'[4]Building Input'!$C$12:$C$13,'[4]Building Input'!$C$15,'[4]Building Input'!$C$16:$C$28,'[4]Building Input'!$C$30:$C$36,'[4]Building Input'!$C$39,'[4]Building Input'!$C$41,'[4]Building Input'!$C$43:$C$44</definedName>
    <definedName name="Estuarine_Salt_Marshes" localSheetId="27">'Eco-4 Ecology Calculator'!$B$548:$B$551</definedName>
    <definedName name="Estuarine_Salt_Marshes" localSheetId="29">#REF!</definedName>
    <definedName name="Estuarine_Salt_Marshes" localSheetId="23">#REF!</definedName>
    <definedName name="Estuarine_Salt_Marshes" localSheetId="24">#REF!</definedName>
    <definedName name="Estuarine_Salt_Marshes" localSheetId="19">#REF!</definedName>
    <definedName name="Estuarine_Salt_Marshes" localSheetId="37">#REF!</definedName>
    <definedName name="Estuarine_Salt_Marshes" localSheetId="5">#REF!</definedName>
    <definedName name="Estuarine_Salt_Marshes" localSheetId="6">#REF!</definedName>
    <definedName name="Estuarine_Salt_Marshes">#REF!</definedName>
    <definedName name="Fields" localSheetId="8">'Building Input'!$D$5:$D$9,'Building Input'!$D$12:$D$13,'Building Input'!$D$15,'Building Input'!$D$16:$D$31,'Building Input'!$D$33:$D$49,'Building Input'!$D$85,'Building Input'!$D$87,'Building Input'!$D$89:$D$94</definedName>
    <definedName name="Fields" localSheetId="39">'[5]Building Input'!$C$5:$C$9,'[5]Building Input'!$C$12:$C$13,'[5]Building Input'!$C$15,'[5]Building Input'!$C$16:$C$28,'[5]Building Input'!$C$30:$C$36,'[5]Building Input'!$C$39,'[5]Building Input'!$C$41,'[5]Building Input'!$C$43:$C$44</definedName>
    <definedName name="Fields" localSheetId="35">'[4]Building Input'!$C$5:$C$9,'[4]Building Input'!$C$12:$C$13,'[4]Building Input'!$C$15,'[4]Building Input'!$C$16:$C$28,'[4]Building Input'!$C$30:$C$36,'[4]Building Input'!$C$39,'[4]Building Input'!$C$41,'[4]Building Input'!$C$43:$C$44</definedName>
    <definedName name="Fields" localSheetId="27">'[6]Building Input'!$C$7:$C$11,'[6]Building Input'!$C$14:$C$15,'[6]Building Input'!$C$17,'[6]Building Input'!$C$19:$C$28,'[6]Building Input'!$C$30:$C$32,'[6]Building Input'!$C$34,'[6]Building Input'!$C$36,'[6]Building Input'!$C$38:$C$39</definedName>
    <definedName name="Fields" localSheetId="29">'[6]Building Input'!$C$7:$C$11,'[6]Building Input'!$C$14:$C$15,'[6]Building Input'!$C$17,'[6]Building Input'!$C$19:$C$28,'[6]Building Input'!$C$30:$C$32,'[6]Building Input'!$C$34,'[6]Building Input'!$C$36,'[6]Building Input'!$C$38:$C$39</definedName>
    <definedName name="Fields" localSheetId="12">'[7]Building Input'!$C$8:$C$12,'[7]Building Input'!$C$15:$C$16,'[7]Building Input'!$C$18,'[7]Building Input'!$C$19:$C$28,'[7]Building Input'!$C$30:$C$32,'[7]Building Input'!$C$35,'[7]Building Input'!$C$37,'[7]Building Input'!$C$39:$C$40</definedName>
    <definedName name="Fields" localSheetId="36">'[5]Building Input'!$C$5:$C$9,'[5]Building Input'!$C$12:$C$13,'[5]Building Input'!$C$15,'[5]Building Input'!$C$16:$C$28,'[5]Building Input'!$C$30:$C$36,'[5]Building Input'!$C$39,'[5]Building Input'!$C$41,'[5]Building Input'!$C$43:$C$44</definedName>
    <definedName name="Fields" localSheetId="14">'[7]Building Input'!$C$8:$C$12,'[7]Building Input'!$C$15:$C$16,'[7]Building Input'!$C$18,'[7]Building Input'!$C$19:$C$28,'[7]Building Input'!$C$30:$C$32,'[7]Building Input'!$C$35,'[7]Building Input'!$C$37,'[7]Building Input'!$C$39:$C$40</definedName>
    <definedName name="Fields" localSheetId="23">'[6]Building Input'!$C$7:$C$11,'[6]Building Input'!$C$14:$C$15,'[6]Building Input'!$C$17,'[6]Building Input'!$C$19:$C$28,'[6]Building Input'!$C$30:$C$32,'[6]Building Input'!$C$34,'[6]Building Input'!$C$36,'[6]Building Input'!$C$38:$C$39</definedName>
    <definedName name="Fields" localSheetId="24">'[6]Building Input'!$C$7:$C$11,'[6]Building Input'!$C$14:$C$15,'[6]Building Input'!$C$17,'[6]Building Input'!$C$19:$C$28,'[6]Building Input'!$C$30:$C$32,'[6]Building Input'!$C$34,'[6]Building Input'!$C$36,'[6]Building Input'!$C$38:$C$39</definedName>
    <definedName name="Fields" localSheetId="19">'[8]Building Input'!$C$8:$C$12,'[8]Building Input'!$C$15:$C$16,'[8]Building Input'!$C$18,'[8]Building Input'!$C$19:$C$28,'[8]Building Input'!$C$30:$C$32,'[8]Building Input'!$C$35,'[8]Building Input'!$C$37,'[8]Building Input'!$C$39:$C$40</definedName>
    <definedName name="Fields" localSheetId="20">'[8]Building Input'!$C$8:$C$12,'[8]Building Input'!$C$15:$C$16,'[8]Building Input'!$C$18,'[8]Building Input'!$C$19:$C$28,'[8]Building Input'!$C$30:$C$32,'[8]Building Input'!$C$35,'[8]Building Input'!$C$37,'[8]Building Input'!$C$39:$C$40</definedName>
    <definedName name="Fields" localSheetId="37">'[8]Building Input'!$C$8:$C$12,'[8]Building Input'!$C$15:$C$16,'[8]Building Input'!$C$18,'[8]Building Input'!$C$19:$C$28,'[8]Building Input'!$C$30:$C$32,'[8]Building Input'!$C$35,'[8]Building Input'!$C$37,'[8]Building Input'!$C$39:$C$40</definedName>
    <definedName name="Fields" localSheetId="5">#REF!,#REF!,#REF!,#REF!,#REF!,#REF!,#REF!,#REF!</definedName>
    <definedName name="Fields" localSheetId="6">#REF!,#REF!,#REF!,#REF!,#REF!,#REF!,#REF!,#REF!</definedName>
    <definedName name="Fields" localSheetId="38">#REF!,#REF!,#REF!,#REF!,#REF!,#REF!,#REF!,#REF!</definedName>
    <definedName name="Fields" localSheetId="32">'[9]Building Input'!$C$7:$C$11,'[9]Building Input'!$C$14:$C$15,'[9]Building Input'!$C$17,'[9]Building Input'!$C$19:$C$28,'[9]Building Input'!$C$30:$C$32,'[9]Building Input'!$C$34,'[9]Building Input'!$C$36,'[9]Building Input'!$C$38:$C$39</definedName>
    <definedName name="Fields" localSheetId="16">'[6]Building Input'!$C$7:$C$11,'[6]Building Input'!$C$14:$C$15,'[6]Building Input'!$C$17,'[6]Building Input'!$C$19:$C$28,'[6]Building Input'!$C$30:$C$32,'[6]Building Input'!$C$34,'[6]Building Input'!$C$36,'[6]Building Input'!$C$38:$C$39</definedName>
    <definedName name="Fields">#REF!,#REF!,#REF!,#REF!,#REF!,#REF!,#REF!,#REF!</definedName>
    <definedName name="fields2" localSheetId="8">'[10]Building Input'!$C$7:$C$11,'[10]Building Input'!$C$14:$C$15,'[10]Building Input'!$C$17,'[10]Building Input'!$C$19:$C$28,'[10]Building Input'!$C$35:$C$37,'[10]Building Input'!$C$39,'[10]Building Input'!$C$41,'[10]Building Input'!$C$43:$C$44</definedName>
    <definedName name="fields2" localSheetId="35">'[10]Building Input'!$C$7:$C$11,'[10]Building Input'!$C$14:$C$15,'[10]Building Input'!$C$17,'[10]Building Input'!$C$19:$C$28,'[10]Building Input'!$C$35:$C$37,'[10]Building Input'!$C$39,'[10]Building Input'!$C$41,'[10]Building Input'!$C$43:$C$44</definedName>
    <definedName name="fields2" localSheetId="27">'[10]Building Input'!$C$7:$C$11,'[10]Building Input'!$C$14:$C$15,'[10]Building Input'!$C$17,'[10]Building Input'!$C$19:$C$28,'[10]Building Input'!$C$35:$C$37,'[10]Building Input'!$C$39,'[10]Building Input'!$C$41,'[10]Building Input'!$C$43:$C$44</definedName>
    <definedName name="fields2" localSheetId="29">'[10]Building Input'!$C$7:$C$11,'[10]Building Input'!$C$14:$C$15,'[10]Building Input'!$C$17,'[10]Building Input'!$C$19:$C$28,'[10]Building Input'!$C$35:$C$37,'[10]Building Input'!$C$39,'[10]Building Input'!$C$41,'[10]Building Input'!$C$43:$C$44</definedName>
    <definedName name="fields2" localSheetId="12">'[10]Building Input'!$C$7:$C$11,'[10]Building Input'!$C$14:$C$15,'[10]Building Input'!$C$17,'[10]Building Input'!$C$19:$C$28,'[10]Building Input'!$C$35:$C$37,'[10]Building Input'!$C$39,'[10]Building Input'!$C$41,'[10]Building Input'!$C$43:$C$44</definedName>
    <definedName name="fields2" localSheetId="14">'[10]Building Input'!$C$7:$C$11,'[10]Building Input'!$C$14:$C$15,'[10]Building Input'!$C$17,'[10]Building Input'!$C$19:$C$28,'[10]Building Input'!$C$35:$C$37,'[10]Building Input'!$C$39,'[10]Building Input'!$C$41,'[10]Building Input'!$C$43:$C$44</definedName>
    <definedName name="fields2" localSheetId="9">'[10]Building Input'!$C$7:$C$11,'[10]Building Input'!$C$14:$C$15,'[10]Building Input'!$C$17,'[10]Building Input'!$C$19:$C$28,'[10]Building Input'!$C$35:$C$37,'[10]Building Input'!$C$39,'[10]Building Input'!$C$41,'[10]Building Input'!$C$43:$C$44</definedName>
    <definedName name="fields2" localSheetId="23">'[10]Building Input'!$C$7:$C$11,'[10]Building Input'!$C$14:$C$15,'[10]Building Input'!$C$17,'[10]Building Input'!$C$19:$C$28,'[10]Building Input'!$C$35:$C$37,'[10]Building Input'!$C$39,'[10]Building Input'!$C$41,'[10]Building Input'!$C$43:$C$44</definedName>
    <definedName name="fields2" localSheetId="24">'[10]Building Input'!$C$7:$C$11,'[10]Building Input'!$C$14:$C$15,'[10]Building Input'!$C$17,'[10]Building Input'!$C$19:$C$28,'[10]Building Input'!$C$35:$C$37,'[10]Building Input'!$C$39,'[10]Building Input'!$C$41,'[10]Building Input'!$C$43:$C$44</definedName>
    <definedName name="fields2" localSheetId="19">'[11]Building Input'!$C$7:$C$11,'[11]Building Input'!$C$14:$C$15,'[11]Building Input'!$C$17,'[11]Building Input'!$C$19:$C$28,'[11]Building Input'!$C$35:$C$37,'[11]Building Input'!$C$39,'[11]Building Input'!$C$41,'[11]Building Input'!$C$43:$C$44</definedName>
    <definedName name="fields2" localSheetId="20">'[11]Building Input'!$C$7:$C$11,'[11]Building Input'!$C$14:$C$15,'[11]Building Input'!$C$17,'[11]Building Input'!$C$19:$C$28,'[11]Building Input'!$C$35:$C$37,'[11]Building Input'!$C$39,'[11]Building Input'!$C$41,'[11]Building Input'!$C$43:$C$44</definedName>
    <definedName name="fields2" localSheetId="37">'[11]Building Input'!$C$7:$C$11,'[11]Building Input'!$C$14:$C$15,'[11]Building Input'!$C$17,'[11]Building Input'!$C$19:$C$28,'[11]Building Input'!$C$35:$C$37,'[11]Building Input'!$C$39,'[11]Building Input'!$C$41,'[11]Building Input'!$C$43:$C$44</definedName>
    <definedName name="fields2" localSheetId="5">'[12]Building Input'!$C$7:$C$11,'[12]Building Input'!$C$14:$C$15,'[12]Building Input'!$C$17,'[12]Building Input'!$C$19:$C$28,'[12]Building Input'!$C$35:$C$37,'[12]Building Input'!$C$39,'[12]Building Input'!$C$41,'[12]Building Input'!$C$43:$C$44</definedName>
    <definedName name="fields2" localSheetId="6">'[12]Building Input'!$C$7:$C$11,'[12]Building Input'!$C$14:$C$15,'[12]Building Input'!$C$17,'[12]Building Input'!$C$19:$C$28,'[12]Building Input'!$C$35:$C$37,'[12]Building Input'!$C$39,'[12]Building Input'!$C$41,'[12]Building Input'!$C$43:$C$44</definedName>
    <definedName name="fields2" localSheetId="32">'[10]Building Input'!$C$7:$C$11,'[10]Building Input'!$C$14:$C$15,'[10]Building Input'!$C$17,'[10]Building Input'!$C$19:$C$28,'[10]Building Input'!$C$35:$C$37,'[10]Building Input'!$C$39,'[10]Building Input'!$C$41,'[10]Building Input'!$C$43:$C$44</definedName>
    <definedName name="fields2" localSheetId="16">'[10]Building Input'!$C$7:$C$11,'[10]Building Input'!$C$14:$C$15,'[10]Building Input'!$C$17,'[10]Building Input'!$C$19:$C$28,'[10]Building Input'!$C$35:$C$37,'[10]Building Input'!$C$39,'[10]Building Input'!$C$41,'[10]Building Input'!$C$43:$C$44</definedName>
    <definedName name="fields2">'[10]Building Input'!$C$7:$C$11,'[10]Building Input'!$C$14:$C$15,'[10]Building Input'!$C$17,'[10]Building Input'!$C$19:$C$28,'[10]Building Input'!$C$35:$C$37,'[10]Building Input'!$C$39,'[10]Building Input'!$C$41,'[10]Building Input'!$C$43:$C$44</definedName>
    <definedName name="Freshwater_Wetlands" localSheetId="27">'Eco-4 Ecology Calculator'!$B$553:$B$559</definedName>
    <definedName name="Freshwater_Wetlands" localSheetId="29">#REF!</definedName>
    <definedName name="Freshwater_Wetlands" localSheetId="23">#REF!</definedName>
    <definedName name="Freshwater_Wetlands" localSheetId="24">#REF!</definedName>
    <definedName name="Freshwater_Wetlands" localSheetId="19">#REF!</definedName>
    <definedName name="Freshwater_Wetlands" localSheetId="37">#REF!</definedName>
    <definedName name="Freshwater_Wetlands" localSheetId="5">#REF!</definedName>
    <definedName name="Freshwater_Wetlands" localSheetId="6">#REF!</definedName>
    <definedName name="Freshwater_Wetlands">#REF!</definedName>
    <definedName name="fuel" localSheetId="29">#REF!</definedName>
    <definedName name="fuel" localSheetId="12">'Energy Calculator'!$R$14:$S$20</definedName>
    <definedName name="fuel" localSheetId="14">'HW Calculator'!$AI$20:$AM$20</definedName>
    <definedName name="fuel" localSheetId="23">#REF!</definedName>
    <definedName name="fuel" localSheetId="24">#REF!</definedName>
    <definedName name="fuel" localSheetId="19">#REF!</definedName>
    <definedName name="fuel" localSheetId="37">#REF!</definedName>
    <definedName name="fuel" localSheetId="5">#REF!</definedName>
    <definedName name="fuel" localSheetId="6">#REF!</definedName>
    <definedName name="fuel">#REF!</definedName>
    <definedName name="fuels" localSheetId="29">#REF!</definedName>
    <definedName name="fuels" localSheetId="12">'Energy Calculator'!$L$11:$L$20</definedName>
    <definedName name="fuels" localSheetId="14">'HW Calculator'!$AI$20:$AI$20</definedName>
    <definedName name="fuels" localSheetId="23">#REF!</definedName>
    <definedName name="fuels" localSheetId="24">#REF!</definedName>
    <definedName name="fuels" localSheetId="19">#REF!</definedName>
    <definedName name="fuels" localSheetId="37">#REF!</definedName>
    <definedName name="fuels" localSheetId="5">#REF!</definedName>
    <definedName name="fuels" localSheetId="6">#REF!</definedName>
    <definedName name="fuels">#REF!</definedName>
    <definedName name="fueltype" localSheetId="12">'Energy Calculator'!$R$14:$S$20</definedName>
    <definedName name="fueltype" localSheetId="5">#REF!</definedName>
    <definedName name="fueltype" localSheetId="6">#REF!</definedName>
    <definedName name="fueltype">'[1]Energy Calculator'!$O$16:$P$27</definedName>
    <definedName name="Fynbos_Alluvial_Vegetation" localSheetId="27">'Eco-4 Ecology Calculator'!$B$121:$B$122</definedName>
    <definedName name="Fynbos_Alluvial_Vegetation" localSheetId="29">#REF!</definedName>
    <definedName name="Fynbos_Alluvial_Vegetation" localSheetId="23">#REF!</definedName>
    <definedName name="Fynbos_Alluvial_Vegetation" localSheetId="24">#REF!</definedName>
    <definedName name="Fynbos_Alluvial_Vegetation" localSheetId="19">#REF!</definedName>
    <definedName name="Fynbos_Alluvial_Vegetation" localSheetId="37">#REF!</definedName>
    <definedName name="Fynbos_Alluvial_Vegetation" localSheetId="5">#REF!</definedName>
    <definedName name="Fynbos_Alluvial_Vegetation" localSheetId="6">#REF!</definedName>
    <definedName name="Fynbos_Alluvial_Vegetation">#REF!</definedName>
    <definedName name="Fynbos_Kamiesberg_Centre" localSheetId="27">'Eco-4 Ecology Calculator'!$B$124:$B$125</definedName>
    <definedName name="Fynbos_Kamiesberg_Centre" localSheetId="29">#REF!</definedName>
    <definedName name="Fynbos_Kamiesberg_Centre" localSheetId="23">#REF!</definedName>
    <definedName name="Fynbos_Kamiesberg_Centre" localSheetId="24">#REF!</definedName>
    <definedName name="Fynbos_Kamiesberg_Centre" localSheetId="19">#REF!</definedName>
    <definedName name="Fynbos_Kamiesberg_Centre" localSheetId="37">#REF!</definedName>
    <definedName name="Fynbos_Kamiesberg_Centre" localSheetId="5">#REF!</definedName>
    <definedName name="Fynbos_Kamiesberg_Centre" localSheetId="6">#REF!</definedName>
    <definedName name="Fynbos_Kamiesberg_Centre">#REF!</definedName>
    <definedName name="Fynbos_Karoo_Mountain_Centre" localSheetId="27">'Eco-4 Ecology Calculator'!$B$127:$B$138</definedName>
    <definedName name="Fynbos_Karoo_Mountain_Centre" localSheetId="29">#REF!</definedName>
    <definedName name="Fynbos_Karoo_Mountain_Centre" localSheetId="23">#REF!</definedName>
    <definedName name="Fynbos_Karoo_Mountain_Centre" localSheetId="24">#REF!</definedName>
    <definedName name="Fynbos_Karoo_Mountain_Centre" localSheetId="19">#REF!</definedName>
    <definedName name="Fynbos_Karoo_Mountain_Centre" localSheetId="37">#REF!</definedName>
    <definedName name="Fynbos_Karoo_Mountain_Centre" localSheetId="5">#REF!</definedName>
    <definedName name="Fynbos_Karoo_Mountain_Centre" localSheetId="6">#REF!</definedName>
    <definedName name="Fynbos_Karoo_Mountain_Centre">#REF!</definedName>
    <definedName name="Fynbos_Northwest_Centre" localSheetId="27">'Eco-4 Ecology Calculator'!$B$140:$B$156</definedName>
    <definedName name="Fynbos_Northwest_Centre" localSheetId="29">#REF!</definedName>
    <definedName name="Fynbos_Northwest_Centre" localSheetId="23">#REF!</definedName>
    <definedName name="Fynbos_Northwest_Centre" localSheetId="24">#REF!</definedName>
    <definedName name="Fynbos_Northwest_Centre" localSheetId="19">#REF!</definedName>
    <definedName name="Fynbos_Northwest_Centre" localSheetId="37">#REF!</definedName>
    <definedName name="Fynbos_Northwest_Centre" localSheetId="5">#REF!</definedName>
    <definedName name="Fynbos_Northwest_Centre" localSheetId="6">#REF!</definedName>
    <definedName name="Fynbos_Northwest_Centre">#REF!</definedName>
    <definedName name="Fynbos_South_Coast_Centre" localSheetId="27">'Eco-4 Ecology Calculator'!$B$158:$B$163</definedName>
    <definedName name="Fynbos_South_Coast_Centre" localSheetId="29">#REF!</definedName>
    <definedName name="Fynbos_South_Coast_Centre" localSheetId="23">#REF!</definedName>
    <definedName name="Fynbos_South_Coast_Centre" localSheetId="24">#REF!</definedName>
    <definedName name="Fynbos_South_Coast_Centre" localSheetId="19">#REF!</definedName>
    <definedName name="Fynbos_South_Coast_Centre" localSheetId="37">#REF!</definedName>
    <definedName name="Fynbos_South_Coast_Centre" localSheetId="5">#REF!</definedName>
    <definedName name="Fynbos_South_Coast_Centre" localSheetId="6">#REF!</definedName>
    <definedName name="Fynbos_South_Coast_Centre">#REF!</definedName>
    <definedName name="Fynbos_Southeast_Centre" localSheetId="27">'Eco-4 Ecology Calculator'!$B$165:$B$178</definedName>
    <definedName name="Fynbos_Southeast_Centre" localSheetId="29">#REF!</definedName>
    <definedName name="Fynbos_Southeast_Centre" localSheetId="23">#REF!</definedName>
    <definedName name="Fynbos_Southeast_Centre" localSheetId="24">#REF!</definedName>
    <definedName name="Fynbos_Southeast_Centre" localSheetId="19">#REF!</definedName>
    <definedName name="Fynbos_Southeast_Centre" localSheetId="37">#REF!</definedName>
    <definedName name="Fynbos_Southeast_Centre" localSheetId="5">#REF!</definedName>
    <definedName name="Fynbos_Southeast_Centre" localSheetId="6">#REF!</definedName>
    <definedName name="Fynbos_Southeast_Centre">#REF!</definedName>
    <definedName name="Fynbos_Southwest_Centre" localSheetId="27">'Eco-4 Ecology Calculator'!$B$180:$B$192</definedName>
    <definedName name="Fynbos_Southwest_Centre" localSheetId="29">#REF!</definedName>
    <definedName name="Fynbos_Southwest_Centre" localSheetId="23">#REF!</definedName>
    <definedName name="Fynbos_Southwest_Centre" localSheetId="24">#REF!</definedName>
    <definedName name="Fynbos_Southwest_Centre" localSheetId="19">#REF!</definedName>
    <definedName name="Fynbos_Southwest_Centre" localSheetId="37">#REF!</definedName>
    <definedName name="Fynbos_Southwest_Centre" localSheetId="5">#REF!</definedName>
    <definedName name="Fynbos_Southwest_Centre" localSheetId="6">#REF!</definedName>
    <definedName name="Fynbos_Southwest_Centre">#REF!</definedName>
    <definedName name="Fynbos_Strandveld" localSheetId="27">'Eco-4 Ecology Calculator'!$B$241:$B$242</definedName>
    <definedName name="Fynbos_Strandveld" localSheetId="29">#REF!</definedName>
    <definedName name="Fynbos_Strandveld" localSheetId="23">#REF!</definedName>
    <definedName name="Fynbos_Strandveld" localSheetId="24">#REF!</definedName>
    <definedName name="Fynbos_Strandveld" localSheetId="19">#REF!</definedName>
    <definedName name="Fynbos_Strandveld" localSheetId="37">#REF!</definedName>
    <definedName name="Fynbos_Strandveld" localSheetId="5">#REF!</definedName>
    <definedName name="Fynbos_Strandveld" localSheetId="6">#REF!</definedName>
    <definedName name="Fynbos_Strandveld">#REF!</definedName>
    <definedName name="Grassland_Alluvial_Vegetation" localSheetId="27">'Eco-4 Ecology Calculator'!$B$252:$B$253</definedName>
    <definedName name="Grassland_Alluvial_Vegetation" localSheetId="29">#REF!</definedName>
    <definedName name="Grassland_Alluvial_Vegetation" localSheetId="23">#REF!</definedName>
    <definedName name="Grassland_Alluvial_Vegetation" localSheetId="24">#REF!</definedName>
    <definedName name="Grassland_Alluvial_Vegetation" localSheetId="19">#REF!</definedName>
    <definedName name="Grassland_Alluvial_Vegetation" localSheetId="37">#REF!</definedName>
    <definedName name="Grassland_Alluvial_Vegetation" localSheetId="5">#REF!</definedName>
    <definedName name="Grassland_Alluvial_Vegetation" localSheetId="6">#REF!</definedName>
    <definedName name="Grassland_Alluvial_Vegetation">#REF!</definedName>
    <definedName name="Grassland_Biome_Shrublands" localSheetId="27">'Eco-4 Ecology Calculator'!$B$280:$B$288</definedName>
    <definedName name="Grassland_Biome_Shrublands" localSheetId="29">#REF!</definedName>
    <definedName name="Grassland_Biome_Shrublands" localSheetId="23">#REF!</definedName>
    <definedName name="Grassland_Biome_Shrublands" localSheetId="24">#REF!</definedName>
    <definedName name="Grassland_Biome_Shrublands" localSheetId="19">#REF!</definedName>
    <definedName name="Grassland_Biome_Shrublands" localSheetId="37">#REF!</definedName>
    <definedName name="Grassland_Biome_Shrublands" localSheetId="5">#REF!</definedName>
    <definedName name="Grassland_Biome_Shrublands" localSheetId="6">#REF!</definedName>
    <definedName name="Grassland_Biome_Shrublands">#REF!</definedName>
    <definedName name="Headings" localSheetId="8">'[4]Transport Calculator'!$B$8:$B$15,'[4]Transport Calculator'!$C$8:$D$11,'[4]Transport Calculator'!$B$18:$B$24,'[4]Transport Calculator'!$C$18:$D$20,'[4]Transport Calculator'!$C$27:$D$27</definedName>
    <definedName name="Headings" localSheetId="39">'[5]Transport Calculator'!$B$8:$B$15,'[5]Transport Calculator'!$C$8:$D$11,'[5]Transport Calculator'!$B$18:$B$24,'[5]Transport Calculator'!$C$18:$D$20,'[5]Transport Calculator'!$C$27:$D$27</definedName>
    <definedName name="Headings" localSheetId="35">'[4]Transport Calculator'!$B$8:$B$15,'[4]Transport Calculator'!$C$8:$D$11,'[4]Transport Calculator'!$B$18:$B$24,'[4]Transport Calculator'!$C$18:$D$20,'[4]Transport Calculator'!$C$27:$D$27</definedName>
    <definedName name="Headings" localSheetId="29">'Eco-7 Net Density Calc.'!#REF!,'Eco-7 Net Density Calc.'!#REF!,'Eco-7 Net Density Calc.'!#REF!,'Eco-7 Net Density Calc.'!#REF!,'Eco-7 Net Density Calc.'!#REF!</definedName>
    <definedName name="Headings" localSheetId="12">#REF!,#REF!,#REF!,#REF!,#REF!</definedName>
    <definedName name="Headings" localSheetId="36">'[5]Transport Calculator'!$B$8:$B$15,'[5]Transport Calculator'!$C$8:$D$11,'[5]Transport Calculator'!$B$18:$B$24,'[5]Transport Calculator'!$C$18:$D$20,'[5]Transport Calculator'!$C$27:$D$27</definedName>
    <definedName name="Headings" localSheetId="14">#REF!,#REF!,#REF!,#REF!,#REF!</definedName>
    <definedName name="Headings" localSheetId="23">'Mat-1 Compliance Checklist'!#REF!,'Mat-1 Compliance Checklist'!#REF!,'Mat-1 Compliance Checklist'!#REF!,'Mat-1 Compliance Checklist'!#REF!,'Mat-1 Compliance Checklist'!#REF!</definedName>
    <definedName name="Headings" localSheetId="24">'Mat-12 Eff. Dwelling Size Calc.'!#REF!,'Mat-12 Eff. Dwelling Size Calc.'!#REF!,'Mat-12 Eff. Dwelling Size Calc.'!#REF!,'Mat-12 Eff. Dwelling Size Calc.'!#REF!,'Mat-12 Eff. Dwelling Size Calc.'!#REF!</definedName>
    <definedName name="Headings" localSheetId="19">'[8]Transport Calculator'!$B$8:$B$14,'[8]Transport Calculator'!$C$8:$D$10,'[8]Transport Calculator'!$B$17:$B$23,'[8]Transport Calculator'!$C$17:$D$19,'[8]Transport Calculator'!$C$26:$D$26</definedName>
    <definedName name="Headings" localSheetId="20">'[8]Transport Calculator'!$B$8:$B$14,'[8]Transport Calculator'!$C$8:$D$10,'[8]Transport Calculator'!$B$17:$B$23,'[8]Transport Calculator'!$C$17:$D$19,'[8]Transport Calculator'!$C$26:$D$26</definedName>
    <definedName name="Headings" localSheetId="37">'[8]Transport Calculator'!$B$8:$B$14,'[8]Transport Calculator'!$C$8:$D$10,'[8]Transport Calculator'!$B$17:$B$23,'[8]Transport Calculator'!$C$17:$D$19,'[8]Transport Calculator'!$C$26:$D$26</definedName>
    <definedName name="Headings" localSheetId="5">#REF!,#REF!,#REF!,#REF!,#REF!</definedName>
    <definedName name="Headings" localSheetId="6">#REF!,#REF!,#REF!,#REF!,#REF!</definedName>
    <definedName name="Headings" localSheetId="32">'[10]Transport Calculator'!$B$5:$B$11,'[10]Transport Calculator'!$C$5:$D$7,'[10]Transport Calculator'!$B$14:$B$20,'[10]Transport Calculator'!$C$14:$D$16,'[10]Transport Calculator'!$C$22:$D$22</definedName>
    <definedName name="Headings" localSheetId="16">'Transport Calculator'!$B$12:$B$19,'Transport Calculator'!$C$12:$D$15,'Transport Calculator'!$B$22:$B$28,'Transport Calculator'!$C$22:$D$24,'Transport Calculator'!$C$31:$D$31</definedName>
    <definedName name="Headings">'[1]Transport Calculator'!$B$8:$B$15,'[1]Transport Calculator'!$C$8:$D$11,'[1]Transport Calculator'!$B$18:$B$24,'[1]Transport Calculator'!$C$18:$D$20,'[1]Transport Calculator'!$C$27:$D$27</definedName>
    <definedName name="HeadingsEC" localSheetId="27">'Eco-4 Ecology Calculator'!$B$11,'Eco-4 Ecology Calculator'!$B$16,'Eco-4 Ecology Calculator'!$B$22:$H$23,'Eco-4 Ecology Calculator'!$B$24:$B$45,'Eco-4 Ecology Calculator'!$F$42:$H$45</definedName>
    <definedName name="HeadingsEC" localSheetId="29">#REF!,#REF!,#REF!,#REF!,#REF!</definedName>
    <definedName name="HeadingsEC" localSheetId="12">#REF!,#REF!,#REF!,#REF!,#REF!</definedName>
    <definedName name="HeadingsEC" localSheetId="14">#REF!,#REF!,#REF!,#REF!,#REF!</definedName>
    <definedName name="HeadingsEC" localSheetId="23">#REF!,#REF!,#REF!,#REF!,#REF!</definedName>
    <definedName name="HeadingsEC" localSheetId="24">#REF!,#REF!,#REF!,#REF!,#REF!</definedName>
    <definedName name="HeadingsEC" localSheetId="19">'[8]Ecology Calculator'!$B$5,'[8]Ecology Calculator'!$B$7,'[8]Ecology Calculator'!$B$9:$F$10,'[8]Ecology Calculator'!$B$11:$B$31,'[8]Ecology Calculator'!$D$28:$F$31</definedName>
    <definedName name="HeadingsEC" localSheetId="20">'[8]Ecology Calculator'!$B$5,'[8]Ecology Calculator'!$B$7,'[8]Ecology Calculator'!$B$9:$F$10,'[8]Ecology Calculator'!$B$11:$B$31,'[8]Ecology Calculator'!$D$28:$F$31</definedName>
    <definedName name="HeadingsEC" localSheetId="37">'[8]Ecology Calculator'!$B$5,'[8]Ecology Calculator'!$B$7,'[8]Ecology Calculator'!$B$9:$F$10,'[8]Ecology Calculator'!$B$11:$B$31,'[8]Ecology Calculator'!$D$28:$F$31</definedName>
    <definedName name="HeadingsEC" localSheetId="5">#REF!,#REF!,#REF!,#REF!,#REF!</definedName>
    <definedName name="HeadingsEC" localSheetId="6">#REF!,#REF!,#REF!,#REF!,#REF!</definedName>
    <definedName name="HeadingsEC" localSheetId="32">'[10]Ecology Calculator'!$B$5,'[10]Ecology Calculator'!$B$7,'[10]Ecology Calculator'!$B$9:$F$10,'[10]Ecology Calculator'!$B$11:$B$31,'[10]Ecology Calculator'!$D$28:$F$31</definedName>
    <definedName name="HeadingsEC">#REF!,#REF!,#REF!,#REF!,#REF!</definedName>
    <definedName name="Highveld_Grassland" localSheetId="27">'Eco-4 Ecology Calculator'!$B$290:$B$315</definedName>
    <definedName name="Highveld_Grassland" localSheetId="29">#REF!</definedName>
    <definedName name="Highveld_Grassland" localSheetId="23">#REF!</definedName>
    <definedName name="Highveld_Grassland" localSheetId="24">#REF!</definedName>
    <definedName name="Highveld_Grassland" localSheetId="19">#REF!</definedName>
    <definedName name="Highveld_Grassland" localSheetId="37">#REF!</definedName>
    <definedName name="Highveld_Grassland" localSheetId="5">#REF!</definedName>
    <definedName name="Highveld_Grassland" localSheetId="6">#REF!</definedName>
    <definedName name="Highveld_Grassland">#REF!</definedName>
    <definedName name="hj">#REF!</definedName>
    <definedName name="Inland_Saline_Vegetation" localSheetId="27">'Eco-4 Ecology Calculator'!$B$561:$B$570</definedName>
    <definedName name="Inland_Saline_Vegetation" localSheetId="29">#REF!</definedName>
    <definedName name="Inland_Saline_Vegetation" localSheetId="23">#REF!</definedName>
    <definedName name="Inland_Saline_Vegetation" localSheetId="24">#REF!</definedName>
    <definedName name="Inland_Saline_Vegetation" localSheetId="19">#REF!</definedName>
    <definedName name="Inland_Saline_Vegetation" localSheetId="37">#REF!</definedName>
    <definedName name="Inland_Saline_Vegetation" localSheetId="5">#REF!</definedName>
    <definedName name="Inland_Saline_Vegetation" localSheetId="6">#REF!</definedName>
    <definedName name="Inland_Saline_Vegetation">#REF!</definedName>
    <definedName name="IrrigationRequirements">#REF!</definedName>
    <definedName name="IrrigationSystems">#REF!</definedName>
    <definedName name="k">#REF!</definedName>
    <definedName name="Kalahari_Dry_Savanna" localSheetId="27">'Eco-4 Ecology Calculator'!$B$386:$B$407</definedName>
    <definedName name="Kalahari_Dry_Savanna" localSheetId="29">#REF!</definedName>
    <definedName name="Kalahari_Dry_Savanna" localSheetId="23">#REF!</definedName>
    <definedName name="Kalahari_Dry_Savanna" localSheetId="24">#REF!</definedName>
    <definedName name="Kalahari_Dry_Savanna" localSheetId="19">#REF!</definedName>
    <definedName name="Kalahari_Dry_Savanna" localSheetId="37">#REF!</definedName>
    <definedName name="Kalahari_Dry_Savanna" localSheetId="5">#REF!</definedName>
    <definedName name="Kalahari_Dry_Savanna" localSheetId="6">#REF!</definedName>
    <definedName name="Kalahari_Dry_Savanna">#REF!</definedName>
    <definedName name="Labels" localSheetId="8">'Building Input'!$C$2,'Building Input'!$C$5:$C$10,'Building Input'!$C$12:$C$13,'Building Input'!$C$15,'Building Input'!$C$16:$C$31,'Building Input'!$C$33:$C$49,'Building Input'!$C$85,'Building Input'!$C$87,'Building Input'!$C$89:$C$94</definedName>
    <definedName name="Labels" localSheetId="27">[6]Summary!$B$4:$B$6,[6]Summary!$B$38:$G$38</definedName>
    <definedName name="Labels" localSheetId="29">[6]Summary!$B$4:$B$6,[6]Summary!$B$38:$G$38</definedName>
    <definedName name="Labels" localSheetId="12">#REF!,#REF!</definedName>
    <definedName name="Labels" localSheetId="14">#REF!,#REF!</definedName>
    <definedName name="Labels" localSheetId="23">[6]Summary!$B$4:$B$6,[6]Summary!$B$38:$G$38</definedName>
    <definedName name="Labels" localSheetId="24">[6]Summary!$B$4:$B$6,[6]Summary!$B$38:$G$38</definedName>
    <definedName name="Labels" localSheetId="19">#REF!,#REF!</definedName>
    <definedName name="Labels" localSheetId="20">#REF!,#REF!</definedName>
    <definedName name="Labels" localSheetId="37">#REF!,#REF!</definedName>
    <definedName name="Labels" localSheetId="5">#REF!,#REF!</definedName>
    <definedName name="Labels" localSheetId="6">#REF!,#REF!</definedName>
    <definedName name="Labels" localSheetId="32">[9]Summary!$B$4:$B$6,[9]Summary!$B$38:$G$38</definedName>
    <definedName name="Labels" localSheetId="16">[6]Summary!$B$4:$B$6,[6]Summary!$B$38:$G$38</definedName>
    <definedName name="Labels">#REF!,#REF!</definedName>
    <definedName name="Lower_Karoo" localSheetId="27">'Eco-4 Ecology Calculator'!$B$355:$B$359</definedName>
    <definedName name="Lower_Karoo" localSheetId="29">#REF!</definedName>
    <definedName name="Lower_Karoo" localSheetId="23">#REF!</definedName>
    <definedName name="Lower_Karoo" localSheetId="24">#REF!</definedName>
    <definedName name="Lower_Karoo" localSheetId="19">#REF!</definedName>
    <definedName name="Lower_Karoo" localSheetId="37">#REF!</definedName>
    <definedName name="Lower_Karoo" localSheetId="5">#REF!</definedName>
    <definedName name="Lower_Karoo" localSheetId="6">#REF!</definedName>
    <definedName name="Lower_Karoo">#REF!</definedName>
    <definedName name="Lowland_Forest" localSheetId="27">'Eco-4 Ecology Calculator'!$B$103:$B$107</definedName>
    <definedName name="Lowland_Forest" localSheetId="29">#REF!</definedName>
    <definedName name="Lowland_Forest" localSheetId="23">#REF!</definedName>
    <definedName name="Lowland_Forest" localSheetId="24">#REF!</definedName>
    <definedName name="Lowland_Forest" localSheetId="19">#REF!</definedName>
    <definedName name="Lowland_Forest" localSheetId="37">#REF!</definedName>
    <definedName name="Lowland_Forest" localSheetId="5">#REF!</definedName>
    <definedName name="Lowland_Forest" localSheetId="6">#REF!</definedName>
    <definedName name="Lowland_Forest">#REF!</definedName>
    <definedName name="Lowveld" localSheetId="27">'Eco-4 Ecology Calculator'!$B$409:$B$434</definedName>
    <definedName name="Lowveld" localSheetId="29">#REF!</definedName>
    <definedName name="Lowveld" localSheetId="23">#REF!</definedName>
    <definedName name="Lowveld" localSheetId="24">#REF!</definedName>
    <definedName name="Lowveld" localSheetId="19">#REF!</definedName>
    <definedName name="Lowveld" localSheetId="37">#REF!</definedName>
    <definedName name="Lowveld" localSheetId="5">#REF!</definedName>
    <definedName name="Lowveld" localSheetId="6">#REF!</definedName>
    <definedName name="Lowveld">#REF!</definedName>
    <definedName name="Macroalgal_Sea_Beds" localSheetId="27">'Eco-4 Ecology Calculator'!$B$572:$B$573</definedName>
    <definedName name="Macroalgal_Sea_Beds" localSheetId="29">#REF!</definedName>
    <definedName name="Macroalgal_Sea_Beds" localSheetId="23">#REF!</definedName>
    <definedName name="Macroalgal_Sea_Beds" localSheetId="24">#REF!</definedName>
    <definedName name="Macroalgal_Sea_Beds" localSheetId="19">#REF!</definedName>
    <definedName name="Macroalgal_Sea_Beds" localSheetId="37">#REF!</definedName>
    <definedName name="Macroalgal_Sea_Beds" localSheetId="5">#REF!</definedName>
    <definedName name="Macroalgal_Sea_Beds" localSheetId="6">#REF!</definedName>
    <definedName name="Macroalgal_Sea_Beds">#REF!</definedName>
    <definedName name="Microclimate">#REF!</definedName>
    <definedName name="Months">#REF!</definedName>
    <definedName name="Mountain_Bushveld" localSheetId="27">'Eco-4 Ecology Calculator'!$B$436:$B$455</definedName>
    <definedName name="Mountain_Bushveld" localSheetId="29">#REF!</definedName>
    <definedName name="Mountain_Bushveld" localSheetId="23">#REF!</definedName>
    <definedName name="Mountain_Bushveld" localSheetId="24">#REF!</definedName>
    <definedName name="Mountain_Bushveld" localSheetId="19">#REF!</definedName>
    <definedName name="Mountain_Bushveld" localSheetId="37">#REF!</definedName>
    <definedName name="Mountain_Bushveld" localSheetId="5">#REF!</definedName>
    <definedName name="Mountain_Bushveld" localSheetId="6">#REF!</definedName>
    <definedName name="Mountain_Bushveld">#REF!</definedName>
    <definedName name="Nama_Karoo_Alluvial_Vegetation" localSheetId="27">'Eco-4 Ecology Calculator'!$B$344:$B$345</definedName>
    <definedName name="Nama_Karoo_Alluvial_Vegetation" localSheetId="29">#REF!</definedName>
    <definedName name="Nama_Karoo_Alluvial_Vegetation" localSheetId="23">#REF!</definedName>
    <definedName name="Nama_Karoo_Alluvial_Vegetation" localSheetId="24">#REF!</definedName>
    <definedName name="Nama_Karoo_Alluvial_Vegetation" localSheetId="19">#REF!</definedName>
    <definedName name="Nama_Karoo_Alluvial_Vegetation" localSheetId="37">#REF!</definedName>
    <definedName name="Nama_Karoo_Alluvial_Vegetation" localSheetId="5">#REF!</definedName>
    <definedName name="Nama_Karoo_Alluvial_Vegetation" localSheetId="6">#REF!</definedName>
    <definedName name="Nama_Karoo_Alluvial_Vegetation">#REF!</definedName>
    <definedName name="_xlnm.Print_Area" localSheetId="8">'Building Input'!$B$1:$E$96</definedName>
    <definedName name="_xlnm.Print_Area" localSheetId="39">Calculation1!$A$1</definedName>
    <definedName name="_xlnm.Print_Area" localSheetId="35">'Credit Summary'!$B$1:$L$111</definedName>
    <definedName name="_xlnm.Print_Area" localSheetId="27">'Eco-4 Ecology Calculator'!$A$2:$J$49</definedName>
    <definedName name="_xlnm.Print_Area" localSheetId="29">'Eco-7 Net Density Calc.'!$A$1:$K$5</definedName>
    <definedName name="_xlnm.Print_Area" localSheetId="31">Emissions!$A$1:$H$30</definedName>
    <definedName name="_xlnm.Print_Area" localSheetId="11">Energy!$A$1:$H$39</definedName>
    <definedName name="_xlnm.Print_Area" localSheetId="12">'Energy Calculator'!$A$1:$L$87</definedName>
    <definedName name="_xlnm.Print_Area" localSheetId="36">'Graphical Summary'!$A$1:$J$129</definedName>
    <definedName name="_xlnm.Print_Area" localSheetId="0">'Green Star SA'!$A$1:$C$29</definedName>
    <definedName name="_xlnm.Print_Area" localSheetId="2">'How to use'!$A$1:$C$29</definedName>
    <definedName name="_xlnm.Print_Area" localSheetId="14">'HW Calculator'!$A$1:$AI$83</definedName>
    <definedName name="_xlnm.Print_Area" localSheetId="10">IEQ!$A$1:$H$45</definedName>
    <definedName name="_xlnm.Print_Area" localSheetId="34">Innovation!$A$1:$H$19</definedName>
    <definedName name="_xlnm.Print_Area" localSheetId="26">'Land Use &amp; Ecology'!$A$1:$H$28</definedName>
    <definedName name="_xlnm.Print_Area" localSheetId="9">Management!$A$1:$H$31</definedName>
    <definedName name="_xlnm.Print_Area" localSheetId="23">'Mat-1 Compliance Checklist'!$B$1:$F$69</definedName>
    <definedName name="_xlnm.Print_Area" localSheetId="24">'Mat-12 Eff. Dwelling Size Calc.'!$A$1:$K$5</definedName>
    <definedName name="_xlnm.Print_Area" localSheetId="22">Materials!$A$1:$H$36</definedName>
    <definedName name="_xlnm.Print_Area" localSheetId="19">'Potable Water Calculator-Part1'!$A$1:$AY$84</definedName>
    <definedName name="_xlnm.Print_Area" localSheetId="20">'Potable Water Calculator-Part2'!$B$16:$K$113</definedName>
    <definedName name="_xlnm.Print_Area" localSheetId="37">'PWC-Calc_Engine'!#REF!</definedName>
    <definedName name="_xlnm.Print_Area" localSheetId="5">'R1 Pre-Submission Checklist'!$A$1:$E$58</definedName>
    <definedName name="_xlnm.Print_Area" localSheetId="32">'Sewage Calculator'!$A$1:$H$49</definedName>
    <definedName name="_xlnm.Print_Area" localSheetId="15">Transport!$A$1:$H$27</definedName>
    <definedName name="_xlnm.Print_Area" localSheetId="16">'Transport Calculator'!$A$1:$N$47</definedName>
    <definedName name="_xlnm.Print_Area" localSheetId="18">Water!$A$1:$H$26</definedName>
    <definedName name="_xlnm.Print_Titles" localSheetId="35">'Credit Summary'!$5:$5</definedName>
    <definedName name="_xlnm.Print_Titles" localSheetId="31">Emissions!$4:$4</definedName>
    <definedName name="_xlnm.Print_Titles" localSheetId="11">Energy!$4:$4</definedName>
    <definedName name="_xlnm.Print_Titles" localSheetId="10">IEQ!$4:$4</definedName>
    <definedName name="_xlnm.Print_Titles" localSheetId="34">Innovation!$4:$4</definedName>
    <definedName name="_xlnm.Print_Titles" localSheetId="26">'Land Use &amp; Ecology'!$4:$4</definedName>
    <definedName name="_xlnm.Print_Titles" localSheetId="9">Management!$4:$4</definedName>
    <definedName name="_xlnm.Print_Titles" localSheetId="22">Materials!$4:$4</definedName>
    <definedName name="_xlnm.Print_Titles" localSheetId="15">Transport!$4:$4</definedName>
    <definedName name="_xlnm.Print_Titles" localSheetId="18">Water!$4:$4</definedName>
    <definedName name="Rainfall_data">#REF!</definedName>
    <definedName name="Renosterveld_Eastern_Centre" localSheetId="27">'Eco-4 Ecology Calculator'!$B$194:$B$200</definedName>
    <definedName name="Renosterveld_Eastern_Centre" localSheetId="29">#REF!</definedName>
    <definedName name="Renosterveld_Eastern_Centre" localSheetId="23">#REF!</definedName>
    <definedName name="Renosterveld_Eastern_Centre" localSheetId="24">#REF!</definedName>
    <definedName name="Renosterveld_Eastern_Centre" localSheetId="19">#REF!</definedName>
    <definedName name="Renosterveld_Eastern_Centre" localSheetId="37">#REF!</definedName>
    <definedName name="Renosterveld_Eastern_Centre" localSheetId="5">#REF!</definedName>
    <definedName name="Renosterveld_Eastern_Centre" localSheetId="6">#REF!</definedName>
    <definedName name="Renosterveld_Eastern_Centre">#REF!</definedName>
    <definedName name="Renosterveld_Karoo_Centre" localSheetId="27">'Eco-4 Ecology Calculator'!$B$202:$B$206</definedName>
    <definedName name="Renosterveld_Karoo_Centre" localSheetId="29">#REF!</definedName>
    <definedName name="Renosterveld_Karoo_Centre" localSheetId="23">#REF!</definedName>
    <definedName name="Renosterveld_Karoo_Centre" localSheetId="24">#REF!</definedName>
    <definedName name="Renosterveld_Karoo_Centre" localSheetId="19">#REF!</definedName>
    <definedName name="Renosterveld_Karoo_Centre" localSheetId="37">#REF!</definedName>
    <definedName name="Renosterveld_Karoo_Centre" localSheetId="5">#REF!</definedName>
    <definedName name="Renosterveld_Karoo_Centre" localSheetId="6">#REF!</definedName>
    <definedName name="Renosterveld_Karoo_Centre">#REF!</definedName>
    <definedName name="Renosterveld_Mountain_Centre" localSheetId="27">'Eco-4 Ecology Calculator'!$B$208:$B$215</definedName>
    <definedName name="Renosterveld_Mountain_Centre" localSheetId="29">#REF!</definedName>
    <definedName name="Renosterveld_Mountain_Centre" localSheetId="23">#REF!</definedName>
    <definedName name="Renosterveld_Mountain_Centre" localSheetId="24">#REF!</definedName>
    <definedName name="Renosterveld_Mountain_Centre" localSheetId="19">#REF!</definedName>
    <definedName name="Renosterveld_Mountain_Centre" localSheetId="37">#REF!</definedName>
    <definedName name="Renosterveld_Mountain_Centre" localSheetId="5">#REF!</definedName>
    <definedName name="Renosterveld_Mountain_Centre" localSheetId="6">#REF!</definedName>
    <definedName name="Renosterveld_Mountain_Centre">#REF!</definedName>
    <definedName name="Renosterveld_South_Coast_Centre" localSheetId="27">'Eco-4 Ecology Calculator'!$B$217:$B$225</definedName>
    <definedName name="Renosterveld_South_Coast_Centre" localSheetId="29">#REF!</definedName>
    <definedName name="Renosterveld_South_Coast_Centre" localSheetId="23">#REF!</definedName>
    <definedName name="Renosterveld_South_Coast_Centre" localSheetId="24">#REF!</definedName>
    <definedName name="Renosterveld_South_Coast_Centre" localSheetId="19">#REF!</definedName>
    <definedName name="Renosterveld_South_Coast_Centre" localSheetId="37">#REF!</definedName>
    <definedName name="Renosterveld_South_Coast_Centre" localSheetId="5">#REF!</definedName>
    <definedName name="Renosterveld_South_Coast_Centre" localSheetId="6">#REF!</definedName>
    <definedName name="Renosterveld_South_Coast_Centre">#REF!</definedName>
    <definedName name="Renosterveld_West_Coast_Centre" localSheetId="27">'Eco-4 Ecology Calculator'!$B$227:$B$233</definedName>
    <definedName name="Renosterveld_West_Coast_Centre" localSheetId="29">#REF!</definedName>
    <definedName name="Renosterveld_West_Coast_Centre" localSheetId="23">#REF!</definedName>
    <definedName name="Renosterveld_West_Coast_Centre" localSheetId="24">#REF!</definedName>
    <definedName name="Renosterveld_West_Coast_Centre" localSheetId="19">#REF!</definedName>
    <definedName name="Renosterveld_West_Coast_Centre" localSheetId="37">#REF!</definedName>
    <definedName name="Renosterveld_West_Coast_Centre" localSheetId="5">#REF!</definedName>
    <definedName name="Renosterveld_West_Coast_Centre" localSheetId="6">#REF!</definedName>
    <definedName name="Renosterveld_West_Coast_Centre">#REF!</definedName>
    <definedName name="RunOff">#REF!</definedName>
    <definedName name="SANS_Regions">#REF!</definedName>
    <definedName name="Savanna_Alluvial_Vegetation" localSheetId="27">'Eco-4 Ecology Calculator'!$B$367:$B$368</definedName>
    <definedName name="Savanna_Alluvial_Vegetation" localSheetId="29">#REF!</definedName>
    <definedName name="Savanna_Alluvial_Vegetation" localSheetId="23">#REF!</definedName>
    <definedName name="Savanna_Alluvial_Vegetation" localSheetId="24">#REF!</definedName>
    <definedName name="Savanna_Alluvial_Vegetation" localSheetId="19">#REF!</definedName>
    <definedName name="Savanna_Alluvial_Vegetation" localSheetId="37">#REF!</definedName>
    <definedName name="Savanna_Alluvial_Vegetation" localSheetId="5">#REF!</definedName>
    <definedName name="Savanna_Alluvial_Vegetation" localSheetId="6">#REF!</definedName>
    <definedName name="Savanna_Alluvial_Vegetation">#REF!</definedName>
    <definedName name="South_Strandveld" localSheetId="27">'Eco-4 Ecology Calculator'!$B$235:$B$242</definedName>
    <definedName name="South_Strandveld" localSheetId="29">#REF!</definedName>
    <definedName name="South_Strandveld" localSheetId="23">#REF!</definedName>
    <definedName name="South_Strandveld" localSheetId="24">#REF!</definedName>
    <definedName name="South_Strandveld" localSheetId="19">#REF!</definedName>
    <definedName name="South_Strandveld" localSheetId="37">#REF!</definedName>
    <definedName name="South_Strandveld" localSheetId="5">#REF!</definedName>
    <definedName name="South_Strandveld" localSheetId="6">#REF!</definedName>
    <definedName name="South_Strandveld">#REF!</definedName>
    <definedName name="Southern_Karoo" localSheetId="27">'Eco-4 Ecology Calculator'!$B$475:$B$484</definedName>
    <definedName name="Southern_Karoo" localSheetId="29">#REF!</definedName>
    <definedName name="Southern_Karoo" localSheetId="23">#REF!</definedName>
    <definedName name="Southern_Karoo" localSheetId="24">#REF!</definedName>
    <definedName name="Southern_Karoo" localSheetId="19">#REF!</definedName>
    <definedName name="Southern_Karoo" localSheetId="37">#REF!</definedName>
    <definedName name="Southern_Karoo" localSheetId="5">#REF!</definedName>
    <definedName name="Southern_Karoo" localSheetId="6">#REF!</definedName>
    <definedName name="Southern_Karoo">#REF!</definedName>
    <definedName name="Sub_Escarpment_Grassland" localSheetId="27">'Eco-4 Ecology Calculator'!$B$326:$B$342</definedName>
    <definedName name="Sub_Escarpment_Grassland" localSheetId="29">#REF!</definedName>
    <definedName name="Sub_Escarpment_Grassland" localSheetId="23">#REF!</definedName>
    <definedName name="Sub_Escarpment_Grassland" localSheetId="24">#REF!</definedName>
    <definedName name="Sub_Escarpment_Grassland" localSheetId="19">#REF!</definedName>
    <definedName name="Sub_Escarpment_Grassland" localSheetId="37">#REF!</definedName>
    <definedName name="Sub_Escarpment_Grassland" localSheetId="5">#REF!</definedName>
    <definedName name="Sub_Escarpment_Grassland" localSheetId="6">#REF!</definedName>
    <definedName name="Sub_Escarpment_Grassland">#REF!</definedName>
    <definedName name="Sub_Escarpment_Savanna" localSheetId="27">'Eco-4 Ecology Calculator'!$B$457:$B$464</definedName>
    <definedName name="Sub_Escarpment_Savanna" localSheetId="29">#REF!</definedName>
    <definedName name="Sub_Escarpment_Savanna" localSheetId="23">#REF!</definedName>
    <definedName name="Sub_Escarpment_Savanna" localSheetId="24">#REF!</definedName>
    <definedName name="Sub_Escarpment_Savanna" localSheetId="19">#REF!</definedName>
    <definedName name="Sub_Escarpment_Savanna" localSheetId="37">#REF!</definedName>
    <definedName name="Sub_Escarpment_Savanna" localSheetId="5">#REF!</definedName>
    <definedName name="Sub_Escarpment_Savanna" localSheetId="6">#REF!</definedName>
    <definedName name="Sub_Escarpment_Savanna">#REF!</definedName>
    <definedName name="test">#REF!</definedName>
    <definedName name="Trans_Escarpment_Succulent_Karoo" localSheetId="27">'Eco-4 Ecology Calculator'!$B$486:$B$490</definedName>
    <definedName name="Trans_Escarpment_Succulent_Karoo" localSheetId="29">#REF!</definedName>
    <definedName name="Trans_Escarpment_Succulent_Karoo" localSheetId="23">#REF!</definedName>
    <definedName name="Trans_Escarpment_Succulent_Karoo" localSheetId="24">#REF!</definedName>
    <definedName name="Trans_Escarpment_Succulent_Karoo" localSheetId="19">#REF!</definedName>
    <definedName name="Trans_Escarpment_Succulent_Karoo" localSheetId="37">#REF!</definedName>
    <definedName name="Trans_Escarpment_Succulent_Karoo" localSheetId="5">#REF!</definedName>
    <definedName name="Trans_Escarpment_Succulent_Karoo" localSheetId="6">#REF!</definedName>
    <definedName name="Trans_Escarpment_Succulent_Karoo">#REF!</definedName>
    <definedName name="Upland_Forest" localSheetId="27">'Eco-4 Ecology Calculator'!$B$109:$B$114</definedName>
    <definedName name="Upland_Forest" localSheetId="29">#REF!</definedName>
    <definedName name="Upland_Forest" localSheetId="23">#REF!</definedName>
    <definedName name="Upland_Forest" localSheetId="24">#REF!</definedName>
    <definedName name="Upland_Forest" localSheetId="19">#REF!</definedName>
    <definedName name="Upland_Forest" localSheetId="37">#REF!</definedName>
    <definedName name="Upland_Forest" localSheetId="5">#REF!</definedName>
    <definedName name="Upland_Forest" localSheetId="6">#REF!</definedName>
    <definedName name="Upland_Forest">#REF!</definedName>
    <definedName name="Upper_Karoo" localSheetId="27">'Eco-4 Ecology Calculator'!$B$361:$B$365</definedName>
    <definedName name="Upper_Karoo" localSheetId="29">#REF!</definedName>
    <definedName name="Upper_Karoo" localSheetId="23">#REF!</definedName>
    <definedName name="Upper_Karoo" localSheetId="24">#REF!</definedName>
    <definedName name="Upper_Karoo" localSheetId="19">#REF!</definedName>
    <definedName name="Upper_Karoo" localSheetId="37">#REF!</definedName>
    <definedName name="Upper_Karoo" localSheetId="5">#REF!</definedName>
    <definedName name="Upper_Karoo" localSheetId="6">#REF!</definedName>
    <definedName name="Upper_Karoo">#REF!</definedName>
    <definedName name="Urban_Area_and_Unallocated" localSheetId="27">'Eco-4 Ecology Calculator'!$B$53:$B$54</definedName>
    <definedName name="Urban_Area_and_Unallocated">#REF!</definedName>
    <definedName name="WaterDischarge">#REF!</definedName>
    <definedName name="West_Coast_Sandveld" localSheetId="27">'Eco-4 Ecology Calculator'!$B$492:$B$508</definedName>
    <definedName name="West_Coast_Sandveld" localSheetId="29">#REF!</definedName>
    <definedName name="West_Coast_Sandveld" localSheetId="23">#REF!</definedName>
    <definedName name="West_Coast_Sandveld" localSheetId="24">#REF!</definedName>
    <definedName name="West_Coast_Sandveld" localSheetId="19">#REF!</definedName>
    <definedName name="West_Coast_Sandveld" localSheetId="37">#REF!</definedName>
    <definedName name="West_Coast_Sandveld" localSheetId="5">#REF!</definedName>
    <definedName name="West_Coast_Sandveld" localSheetId="6">#REF!</definedName>
    <definedName name="West_Coast_Sandveld">#REF!</definedName>
    <definedName name="West_Strandveld" localSheetId="27">'Eco-4 Ecology Calculator'!$B$244:$B$250</definedName>
    <definedName name="West_Strandveld" localSheetId="29">#REF!</definedName>
    <definedName name="West_Strandveld" localSheetId="23">#REF!</definedName>
    <definedName name="West_Strandveld" localSheetId="24">#REF!</definedName>
    <definedName name="West_Strandveld" localSheetId="19">#REF!</definedName>
    <definedName name="West_Strandveld" localSheetId="37">#REF!</definedName>
    <definedName name="West_Strandveld" localSheetId="5">#REF!</definedName>
    <definedName name="West_Strandveld" localSheetId="6">#REF!</definedName>
    <definedName name="West_Strandveld">#REF!</definedName>
    <definedName name="Western_Gariep" localSheetId="27">'Eco-4 Ecology Calculator'!$B$97:$B$101</definedName>
    <definedName name="Western_Gariep" localSheetId="29">#REF!</definedName>
    <definedName name="Western_Gariep" localSheetId="23">#REF!</definedName>
    <definedName name="Western_Gariep" localSheetId="24">#REF!</definedName>
    <definedName name="Western_Gariep" localSheetId="19">#REF!</definedName>
    <definedName name="Western_Gariep" localSheetId="37">#REF!</definedName>
    <definedName name="Western_Gariep" localSheetId="5">#REF!</definedName>
    <definedName name="Western_Gariep" localSheetId="6">#REF!</definedName>
    <definedName name="Western_Gariep">#REF!</definedName>
    <definedName name="Western_Lowland_Karoo" localSheetId="27">'Eco-4 Ecology Calculator'!$B$510:$B$523</definedName>
    <definedName name="Western_Lowland_Karoo" localSheetId="29">#REF!</definedName>
    <definedName name="Western_Lowland_Karoo" localSheetId="23">#REF!</definedName>
    <definedName name="Western_Lowland_Karoo" localSheetId="24">#REF!</definedName>
    <definedName name="Western_Lowland_Karoo" localSheetId="19">#REF!</definedName>
    <definedName name="Western_Lowland_Karoo" localSheetId="37">#REF!</definedName>
    <definedName name="Western_Lowland_Karoo" localSheetId="5">#REF!</definedName>
    <definedName name="Western_Lowland_Karoo" localSheetId="6">#REF!</definedName>
    <definedName name="Western_Lowland_Karoo">#REF!</definedName>
    <definedName name="Western_Mountain_Shrubland" localSheetId="27">'Eco-4 Ecology Calculator'!$B$525:$B$526</definedName>
    <definedName name="Western_Mountain_Shrubland" localSheetId="29">#REF!</definedName>
    <definedName name="Western_Mountain_Shrubland" localSheetId="23">#REF!</definedName>
    <definedName name="Western_Mountain_Shrubland" localSheetId="24">#REF!</definedName>
    <definedName name="Western_Mountain_Shrubland" localSheetId="19">#REF!</definedName>
    <definedName name="Western_Mountain_Shrubland" localSheetId="37">#REF!</definedName>
    <definedName name="Western_Mountain_Shrubland" localSheetId="5">#REF!</definedName>
    <definedName name="Western_Mountain_Shrubland" localSheetId="6">#REF!</definedName>
    <definedName name="Western_Mountain_Shrubland">#REF!</definedName>
    <definedName name="Western_Upland_Karoo" localSheetId="27">'Eco-4 Ecology Calculator'!$B$528:$B$546</definedName>
    <definedName name="Western_Upland_Karoo" localSheetId="29">#REF!</definedName>
    <definedName name="Western_Upland_Karoo" localSheetId="23">#REF!</definedName>
    <definedName name="Western_Upland_Karoo" localSheetId="24">#REF!</definedName>
    <definedName name="Western_Upland_Karoo" localSheetId="19">#REF!</definedName>
    <definedName name="Western_Upland_Karoo" localSheetId="37">#REF!</definedName>
    <definedName name="Western_Upland_Karoo" localSheetId="5">#REF!</definedName>
    <definedName name="Western_Upland_Karoo" localSheetId="6">#REF!</definedName>
    <definedName name="Western_Upland_Karoo">#REF!</definedName>
    <definedName name="Wetland_Forest" localSheetId="27">'Eco-4 Ecology Calculator'!$B$116:$B$119</definedName>
    <definedName name="Wetland_Forest" localSheetId="29">#REF!</definedName>
    <definedName name="Wetland_Forest" localSheetId="23">#REF!</definedName>
    <definedName name="Wetland_Forest" localSheetId="24">#REF!</definedName>
    <definedName name="Wetland_Forest" localSheetId="19">#REF!</definedName>
    <definedName name="Wetland_Forest" localSheetId="37">#REF!</definedName>
    <definedName name="Wetland_Forest" localSheetId="5">#REF!</definedName>
    <definedName name="Wetland_Forest" localSheetId="6">#REF!</definedName>
    <definedName name="Wetland_Forest">#REF!</definedName>
    <definedName name="WhiteSpace" localSheetId="27">[6]Summary!$C$4:$G$6,[6]Summary!$B$39:$G$48</definedName>
    <definedName name="WhiteSpace" localSheetId="29">[6]Summary!$C$4:$G$6,[6]Summary!$B$39:$G$48</definedName>
    <definedName name="WhiteSpace" localSheetId="12">#REF!,#REF!</definedName>
    <definedName name="WhiteSpace" localSheetId="14">#REF!,#REF!</definedName>
    <definedName name="WhiteSpace" localSheetId="23">[6]Summary!$C$4:$G$6,[6]Summary!$B$39:$G$48</definedName>
    <definedName name="WhiteSpace" localSheetId="24">[6]Summary!$C$4:$G$6,[6]Summary!$B$39:$G$48</definedName>
    <definedName name="WhiteSpace" localSheetId="19">#REF!,#REF!</definedName>
    <definedName name="WhiteSpace" localSheetId="37">#REF!,#REF!</definedName>
    <definedName name="WhiteSpace" localSheetId="5">#REF!,#REF!</definedName>
    <definedName name="WhiteSpace" localSheetId="6">#REF!,#REF!</definedName>
    <definedName name="WhiteSpace" localSheetId="32">[9]Summary!$C$4:$G$6,[9]Summary!$B$39:$G$48</definedName>
    <definedName name="WhiteSpace" localSheetId="16">[6]Summary!$C$4:$G$6,[6]Summary!$B$39:$G$48</definedName>
    <definedName name="WhiteSpace">#REF!,#REF!</definedName>
    <definedName name="Z_00DD4A23_9D78_4194_8276_4BE70EE67CA6_.wvu.PrintArea" localSheetId="19" hidden="1">'Potable Water Calculator-Part1'!$A$1:$K$87</definedName>
    <definedName name="Z_00DD4A23_9D78_4194_8276_4BE70EE67CA6_.wvu.PrintArea" localSheetId="20" hidden="1">'Potable Water Calculator-Part2'!$B$16:$K$104</definedName>
    <definedName name="Z_00DD4A23_9D78_4194_8276_4BE70EE67CA6_.wvu.PrintArea" localSheetId="37" hidden="1">'PWC-Calc_Engine'!#REF!</definedName>
    <definedName name="Z_00DD4A23_9D78_4194_8276_4BE70EE67CA6_.wvu.PrintTitles" localSheetId="19" hidden="1">'Potable Water Calculator-Part1'!$1:$1</definedName>
    <definedName name="Z_00DD4A23_9D78_4194_8276_4BE70EE67CA6_.wvu.PrintTitles" localSheetId="20" hidden="1">'Potable Water Calculator-Part2'!#REF!</definedName>
    <definedName name="Z_00DD4A23_9D78_4194_8276_4BE70EE67CA6_.wvu.PrintTitles" localSheetId="37" hidden="1">'PWC-Calc_Engine'!#REF!</definedName>
    <definedName name="Z_00DD4A23_9D78_4194_8276_4BE70EE67CA6_.wvu.Rows" localSheetId="19" hidden="1">'Potable Water Calculator-Part1'!#REF!</definedName>
    <definedName name="Z_00DD4A23_9D78_4194_8276_4BE70EE67CA6_.wvu.Rows" localSheetId="20" hidden="1">'Potable Water Calculator-Part2'!$56:$56</definedName>
    <definedName name="Z_00DD4A23_9D78_4194_8276_4BE70EE67CA6_.wvu.Rows" localSheetId="37" hidden="1">'PWC-Calc_Engine'!$27:$27</definedName>
  </definedNames>
  <calcPr calcId="152511" concurrentCalc="0"/>
  <extLst>
    <ext xmlns:x14="http://schemas.microsoft.com/office/spreadsheetml/2009/9/main" uri="{79F54976-1DA5-4618-B147-4CDE4B953A38}">
      <x14:workbookPr defaultImageDpi="150"/>
    </ext>
  </extLst>
</workbook>
</file>

<file path=xl/calcChain.xml><?xml version="1.0" encoding="utf-8"?>
<calcChain xmlns="http://schemas.openxmlformats.org/spreadsheetml/2006/main">
  <c r="B2" i="113" l="1"/>
  <c r="B4" i="112"/>
  <c r="B3" i="112"/>
  <c r="B2" i="112"/>
  <c r="B11" i="111"/>
  <c r="B10" i="111"/>
  <c r="B9" i="111"/>
  <c r="B8" i="111"/>
  <c r="B7" i="111"/>
  <c r="B6" i="111"/>
  <c r="B5" i="111"/>
  <c r="B4" i="111"/>
  <c r="B3" i="111"/>
  <c r="B2" i="111"/>
  <c r="B5" i="110"/>
  <c r="B4" i="110"/>
  <c r="B3" i="110"/>
  <c r="B2" i="110"/>
  <c r="B41" i="109"/>
  <c r="B40" i="109"/>
  <c r="B39" i="109"/>
  <c r="B38" i="109"/>
  <c r="B37" i="109"/>
  <c r="B36" i="109"/>
  <c r="B34" i="109"/>
  <c r="B33" i="109"/>
  <c r="B32" i="109"/>
  <c r="B31" i="109"/>
  <c r="B30" i="109"/>
  <c r="B29" i="109"/>
  <c r="B28" i="109"/>
  <c r="B27" i="109"/>
  <c r="B26" i="109"/>
  <c r="B24" i="109"/>
  <c r="B23" i="109"/>
  <c r="B22" i="109"/>
  <c r="B21" i="109"/>
  <c r="B20" i="109"/>
  <c r="B19" i="109"/>
  <c r="B18" i="109"/>
  <c r="B16" i="109"/>
  <c r="B15" i="109"/>
  <c r="B14" i="109"/>
  <c r="B13" i="109"/>
  <c r="B12" i="109"/>
  <c r="B11" i="109"/>
  <c r="B10" i="109"/>
  <c r="B9" i="109"/>
  <c r="B8" i="109"/>
  <c r="B7" i="109"/>
  <c r="B6" i="109"/>
  <c r="B4" i="109"/>
  <c r="B3" i="109"/>
  <c r="B2" i="109"/>
  <c r="B2" i="108"/>
  <c r="B7" i="107"/>
  <c r="B6" i="107"/>
  <c r="B5" i="107"/>
  <c r="B4" i="107"/>
  <c r="B2" i="107"/>
  <c r="B3" i="107"/>
  <c r="E11" i="51"/>
  <c r="E13" i="51"/>
  <c r="I13" i="51"/>
  <c r="E12" i="51"/>
  <c r="I12" i="51"/>
  <c r="O21" i="89"/>
  <c r="N79" i="83"/>
  <c r="H79" i="83"/>
  <c r="N77" i="83"/>
  <c r="H77" i="83"/>
  <c r="N75" i="83"/>
  <c r="H75" i="83"/>
  <c r="N73" i="83"/>
  <c r="H73" i="83"/>
  <c r="C72" i="83"/>
  <c r="N71" i="83"/>
  <c r="H71" i="83"/>
  <c r="N69" i="83"/>
  <c r="H69" i="83"/>
  <c r="N65" i="83"/>
  <c r="H65" i="83"/>
  <c r="B58" i="83"/>
  <c r="H57" i="83"/>
  <c r="H56" i="83"/>
  <c r="H55" i="83"/>
  <c r="N54" i="83"/>
  <c r="H54" i="83"/>
  <c r="N53" i="83"/>
  <c r="H53" i="83"/>
  <c r="N52" i="83"/>
  <c r="H52" i="83"/>
  <c r="N51" i="83"/>
  <c r="H51" i="83"/>
  <c r="N50" i="83"/>
  <c r="H50" i="83"/>
  <c r="N49" i="83"/>
  <c r="N48" i="83"/>
  <c r="P43" i="83"/>
  <c r="L43" i="83"/>
  <c r="F43" i="83"/>
  <c r="P41" i="83"/>
  <c r="P40" i="83"/>
  <c r="P39" i="83"/>
  <c r="P38" i="83"/>
  <c r="C38" i="83"/>
  <c r="P37" i="83"/>
  <c r="P44" i="83"/>
  <c r="C55" i="83"/>
  <c r="P36" i="83"/>
  <c r="P35" i="83"/>
  <c r="D35" i="83"/>
  <c r="O68" i="83"/>
  <c r="P34" i="83"/>
  <c r="O31" i="83"/>
  <c r="O25" i="83"/>
  <c r="O18" i="83"/>
  <c r="C16" i="83"/>
  <c r="B16" i="83"/>
  <c r="I15" i="83"/>
  <c r="J15" i="83"/>
  <c r="K15" i="83"/>
  <c r="L15" i="83"/>
  <c r="F15" i="83"/>
  <c r="G15" i="83"/>
  <c r="H15" i="83"/>
  <c r="D15" i="83"/>
  <c r="B15" i="83"/>
  <c r="C15" i="83"/>
  <c r="C40" i="83"/>
  <c r="B14" i="83"/>
  <c r="C14" i="83"/>
  <c r="G13" i="83"/>
  <c r="H13" i="83"/>
  <c r="I13" i="83"/>
  <c r="J13" i="83"/>
  <c r="K13" i="83"/>
  <c r="L13" i="83"/>
  <c r="D13" i="83"/>
  <c r="F13" i="83"/>
  <c r="B13" i="83"/>
  <c r="C13" i="83"/>
  <c r="B12" i="83"/>
  <c r="C12" i="83"/>
  <c r="B11" i="83"/>
  <c r="C11" i="83"/>
  <c r="H10" i="83"/>
  <c r="I10" i="83"/>
  <c r="J10" i="83"/>
  <c r="K10" i="83"/>
  <c r="L10" i="83"/>
  <c r="G10" i="83"/>
  <c r="D10" i="83"/>
  <c r="F10" i="83"/>
  <c r="B10" i="83"/>
  <c r="C10" i="83"/>
  <c r="C35" i="83"/>
  <c r="D9" i="83"/>
  <c r="B9" i="83"/>
  <c r="C9" i="83"/>
  <c r="C2" i="83"/>
  <c r="H1" i="83"/>
  <c r="A1" i="83"/>
  <c r="P37" i="89"/>
  <c r="N37" i="89"/>
  <c r="M37" i="89"/>
  <c r="L37" i="89"/>
  <c r="K37" i="89"/>
  <c r="J37" i="89"/>
  <c r="I37" i="89"/>
  <c r="H37" i="89"/>
  <c r="G37" i="89"/>
  <c r="F37" i="89"/>
  <c r="E37" i="89"/>
  <c r="D37" i="89"/>
  <c r="C37" i="89"/>
  <c r="O34" i="89"/>
  <c r="O33" i="89"/>
  <c r="O32" i="89"/>
  <c r="O31" i="89"/>
  <c r="O30" i="89"/>
  <c r="O29" i="89"/>
  <c r="O28" i="89"/>
  <c r="O27" i="89"/>
  <c r="O26" i="89"/>
  <c r="O25" i="89"/>
  <c r="O24" i="89"/>
  <c r="O23" i="89"/>
  <c r="O22" i="89"/>
  <c r="O20" i="89"/>
  <c r="O19" i="89"/>
  <c r="O18" i="89"/>
  <c r="O17" i="89"/>
  <c r="O16" i="89"/>
  <c r="O15" i="89"/>
  <c r="O14" i="89"/>
  <c r="O13" i="89"/>
  <c r="O12" i="89"/>
  <c r="O11" i="89"/>
  <c r="O10" i="89"/>
  <c r="O9" i="89"/>
  <c r="O37" i="89"/>
  <c r="O8" i="89"/>
  <c r="O7" i="89"/>
  <c r="O6" i="89"/>
  <c r="O5" i="89"/>
  <c r="O4" i="89"/>
  <c r="O85" i="96"/>
  <c r="N85" i="96"/>
  <c r="M85" i="96"/>
  <c r="L85" i="96"/>
  <c r="K85" i="96"/>
  <c r="J85" i="96"/>
  <c r="I85" i="96"/>
  <c r="H85" i="96"/>
  <c r="G85" i="96"/>
  <c r="F85" i="96"/>
  <c r="E85" i="96"/>
  <c r="D85" i="96"/>
  <c r="O84" i="96"/>
  <c r="N84" i="96"/>
  <c r="M84" i="96"/>
  <c r="L84" i="96"/>
  <c r="K84" i="96"/>
  <c r="J84" i="96"/>
  <c r="I84" i="96"/>
  <c r="H84" i="96"/>
  <c r="G84" i="96"/>
  <c r="F84" i="96"/>
  <c r="E84" i="96"/>
  <c r="D84" i="96"/>
  <c r="O83" i="96"/>
  <c r="N83" i="96"/>
  <c r="M83" i="96"/>
  <c r="L83" i="96"/>
  <c r="K83" i="96"/>
  <c r="J83" i="96"/>
  <c r="I83" i="96"/>
  <c r="H83" i="96"/>
  <c r="G83" i="96"/>
  <c r="F83" i="96"/>
  <c r="E83" i="96"/>
  <c r="D83" i="96"/>
  <c r="O82" i="96"/>
  <c r="N82" i="96"/>
  <c r="M82" i="96"/>
  <c r="L82" i="96"/>
  <c r="K82" i="96"/>
  <c r="J82" i="96"/>
  <c r="I82" i="96"/>
  <c r="H82" i="96"/>
  <c r="G82" i="96"/>
  <c r="F82" i="96"/>
  <c r="E82" i="96"/>
  <c r="D82" i="96"/>
  <c r="O81" i="96"/>
  <c r="N81" i="96"/>
  <c r="M81" i="96"/>
  <c r="L81" i="96"/>
  <c r="K81" i="96"/>
  <c r="J81" i="96"/>
  <c r="I81" i="96"/>
  <c r="H81" i="96"/>
  <c r="G81" i="96"/>
  <c r="F81" i="96"/>
  <c r="E81" i="96"/>
  <c r="D81" i="96"/>
  <c r="O80" i="96"/>
  <c r="N80" i="96"/>
  <c r="N97" i="96"/>
  <c r="M80" i="96"/>
  <c r="L80" i="96"/>
  <c r="L99" i="96"/>
  <c r="K80" i="96"/>
  <c r="K96" i="96"/>
  <c r="J80" i="96"/>
  <c r="I80" i="96"/>
  <c r="H80" i="96"/>
  <c r="H97" i="96"/>
  <c r="G80" i="96"/>
  <c r="G100" i="96"/>
  <c r="F80" i="96"/>
  <c r="F99" i="96"/>
  <c r="E80" i="96"/>
  <c r="D80" i="96"/>
  <c r="D99" i="96"/>
  <c r="G62" i="96"/>
  <c r="O60" i="96"/>
  <c r="N60" i="96"/>
  <c r="M60" i="96"/>
  <c r="L60" i="96"/>
  <c r="K60" i="96"/>
  <c r="J60" i="96"/>
  <c r="I60" i="96"/>
  <c r="H60" i="96"/>
  <c r="G60" i="96"/>
  <c r="F60" i="96"/>
  <c r="E60" i="96"/>
  <c r="D60" i="96"/>
  <c r="O59" i="96"/>
  <c r="N59" i="96"/>
  <c r="M59" i="96"/>
  <c r="L59" i="96"/>
  <c r="K59" i="96"/>
  <c r="J59" i="96"/>
  <c r="I59" i="96"/>
  <c r="H59" i="96"/>
  <c r="G59" i="96"/>
  <c r="F59" i="96"/>
  <c r="E59" i="96"/>
  <c r="D59" i="96"/>
  <c r="O58" i="96"/>
  <c r="N58" i="96"/>
  <c r="M58" i="96"/>
  <c r="L58" i="96"/>
  <c r="K58" i="96"/>
  <c r="J58" i="96"/>
  <c r="I58" i="96"/>
  <c r="H58" i="96"/>
  <c r="G58" i="96"/>
  <c r="F58" i="96"/>
  <c r="E58" i="96"/>
  <c r="D58" i="96"/>
  <c r="O57" i="96"/>
  <c r="N57" i="96"/>
  <c r="M57" i="96"/>
  <c r="L57" i="96"/>
  <c r="K57" i="96"/>
  <c r="J57" i="96"/>
  <c r="I57" i="96"/>
  <c r="H57" i="96"/>
  <c r="G57" i="96"/>
  <c r="F57" i="96"/>
  <c r="E57" i="96"/>
  <c r="D57" i="96"/>
  <c r="O56" i="96"/>
  <c r="N56" i="96"/>
  <c r="M56" i="96"/>
  <c r="L56" i="96"/>
  <c r="K56" i="96"/>
  <c r="J56" i="96"/>
  <c r="I56" i="96"/>
  <c r="H56" i="96"/>
  <c r="G56" i="96"/>
  <c r="F56" i="96"/>
  <c r="E56" i="96"/>
  <c r="D56" i="96"/>
  <c r="O55" i="96"/>
  <c r="O65" i="96"/>
  <c r="N55" i="96"/>
  <c r="N66" i="96"/>
  <c r="M55" i="96"/>
  <c r="M61" i="96"/>
  <c r="L55" i="96"/>
  <c r="L66" i="96"/>
  <c r="K55" i="96"/>
  <c r="K65" i="96"/>
  <c r="J55" i="96"/>
  <c r="J66" i="96"/>
  <c r="I55" i="96"/>
  <c r="I66" i="96"/>
  <c r="H55" i="96"/>
  <c r="G55" i="96"/>
  <c r="G65" i="96"/>
  <c r="F55" i="96"/>
  <c r="E55" i="96"/>
  <c r="E61" i="96"/>
  <c r="D55" i="96"/>
  <c r="D66" i="96"/>
  <c r="O34" i="96"/>
  <c r="N34" i="96"/>
  <c r="M34" i="96"/>
  <c r="L34" i="96"/>
  <c r="K34" i="96"/>
  <c r="J34" i="96"/>
  <c r="I34" i="96"/>
  <c r="H34" i="96"/>
  <c r="G34" i="96"/>
  <c r="F34" i="96"/>
  <c r="E34" i="96"/>
  <c r="D34" i="96"/>
  <c r="O33" i="96"/>
  <c r="N33" i="96"/>
  <c r="M33" i="96"/>
  <c r="L33" i="96"/>
  <c r="K33" i="96"/>
  <c r="J33" i="96"/>
  <c r="I33" i="96"/>
  <c r="H33" i="96"/>
  <c r="G33" i="96"/>
  <c r="F33" i="96"/>
  <c r="E33" i="96"/>
  <c r="D33" i="96"/>
  <c r="O32" i="96"/>
  <c r="N32" i="96"/>
  <c r="M32" i="96"/>
  <c r="L32" i="96"/>
  <c r="K32" i="96"/>
  <c r="J32" i="96"/>
  <c r="I32" i="96"/>
  <c r="H32" i="96"/>
  <c r="G32" i="96"/>
  <c r="F32" i="96"/>
  <c r="E32" i="96"/>
  <c r="D32" i="96"/>
  <c r="O31" i="96"/>
  <c r="N31" i="96"/>
  <c r="M31" i="96"/>
  <c r="L31" i="96"/>
  <c r="K31" i="96"/>
  <c r="J31" i="96"/>
  <c r="I31" i="96"/>
  <c r="H31" i="96"/>
  <c r="G31" i="96"/>
  <c r="F31" i="96"/>
  <c r="E31" i="96"/>
  <c r="D31" i="96"/>
  <c r="O29" i="96"/>
  <c r="N29" i="96"/>
  <c r="M29" i="96"/>
  <c r="L29" i="96"/>
  <c r="K29" i="96"/>
  <c r="J29" i="96"/>
  <c r="I29" i="96"/>
  <c r="H29" i="96"/>
  <c r="G29" i="96"/>
  <c r="F29" i="96"/>
  <c r="E29" i="96"/>
  <c r="D29" i="96"/>
  <c r="O28" i="96"/>
  <c r="O38" i="96"/>
  <c r="N28" i="96"/>
  <c r="N37" i="96"/>
  <c r="M28" i="96"/>
  <c r="M36" i="96"/>
  <c r="L28" i="96"/>
  <c r="L37" i="96"/>
  <c r="K28" i="96"/>
  <c r="K38" i="96"/>
  <c r="J28" i="96"/>
  <c r="J37" i="96"/>
  <c r="I28" i="96"/>
  <c r="H28" i="96"/>
  <c r="H37" i="96"/>
  <c r="G28" i="96"/>
  <c r="G38" i="96"/>
  <c r="F28" i="96"/>
  <c r="F35" i="96"/>
  <c r="E28" i="96"/>
  <c r="E36" i="96"/>
  <c r="D28" i="96"/>
  <c r="L40" i="96"/>
  <c r="L46" i="96"/>
  <c r="N14" i="96"/>
  <c r="K14" i="96"/>
  <c r="G14" i="96"/>
  <c r="F14" i="96"/>
  <c r="O13" i="96"/>
  <c r="N13" i="96"/>
  <c r="M13" i="96"/>
  <c r="L13" i="96"/>
  <c r="K13" i="96"/>
  <c r="J13" i="96"/>
  <c r="I13" i="96"/>
  <c r="H13" i="96"/>
  <c r="G13" i="96"/>
  <c r="F13" i="96"/>
  <c r="E13" i="96"/>
  <c r="D13" i="96"/>
  <c r="Q13" i="96"/>
  <c r="Z72" i="98"/>
  <c r="O12" i="96"/>
  <c r="O14" i="96"/>
  <c r="N12" i="96"/>
  <c r="M12" i="96"/>
  <c r="L12" i="96"/>
  <c r="L14" i="96"/>
  <c r="K12" i="96"/>
  <c r="J12" i="96"/>
  <c r="J14" i="96"/>
  <c r="I12" i="96"/>
  <c r="H12" i="96"/>
  <c r="H14" i="96"/>
  <c r="G12" i="96"/>
  <c r="F12" i="96"/>
  <c r="E12" i="96"/>
  <c r="D12" i="96"/>
  <c r="D14" i="96"/>
  <c r="Q4" i="96"/>
  <c r="Q3" i="96"/>
  <c r="D3" i="82"/>
  <c r="B1" i="82"/>
  <c r="H96" i="72"/>
  <c r="E96" i="72"/>
  <c r="H95" i="72"/>
  <c r="F95" i="72"/>
  <c r="C95" i="72"/>
  <c r="H94" i="72"/>
  <c r="F94" i="72"/>
  <c r="C94" i="72"/>
  <c r="H93" i="72"/>
  <c r="F93" i="72"/>
  <c r="F96" i="72"/>
  <c r="L96" i="72"/>
  <c r="H2" i="41"/>
  <c r="C93" i="72"/>
  <c r="H89" i="72"/>
  <c r="F89" i="72"/>
  <c r="E89" i="72"/>
  <c r="C89" i="72"/>
  <c r="H88" i="72"/>
  <c r="F88" i="72"/>
  <c r="E88" i="72"/>
  <c r="C88" i="72"/>
  <c r="H87" i="72"/>
  <c r="H90" i="72"/>
  <c r="J41" i="83"/>
  <c r="K80" i="83"/>
  <c r="E87" i="72"/>
  <c r="C87" i="72"/>
  <c r="H86" i="72"/>
  <c r="F86" i="72"/>
  <c r="E86" i="72"/>
  <c r="C86" i="72"/>
  <c r="H85" i="72"/>
  <c r="F85" i="72"/>
  <c r="E85" i="72"/>
  <c r="C85" i="72"/>
  <c r="H84" i="72"/>
  <c r="F84" i="72"/>
  <c r="E84" i="72"/>
  <c r="C84" i="72"/>
  <c r="H83" i="72"/>
  <c r="F83" i="72"/>
  <c r="E83" i="72"/>
  <c r="E90" i="72"/>
  <c r="F41" i="83"/>
  <c r="C83" i="72"/>
  <c r="F79" i="72"/>
  <c r="C79" i="72"/>
  <c r="H78" i="72"/>
  <c r="F78" i="72"/>
  <c r="E78" i="72"/>
  <c r="C78" i="72"/>
  <c r="H77" i="72"/>
  <c r="F77" i="72"/>
  <c r="C77" i="72"/>
  <c r="H76" i="72"/>
  <c r="E76" i="72"/>
  <c r="C76" i="72"/>
  <c r="H75" i="72"/>
  <c r="E75" i="72"/>
  <c r="F75" i="72"/>
  <c r="C75" i="72"/>
  <c r="H74" i="72"/>
  <c r="F74" i="72"/>
  <c r="E74" i="72"/>
  <c r="C74" i="72"/>
  <c r="H73" i="72"/>
  <c r="F73" i="72"/>
  <c r="E73" i="72"/>
  <c r="C73" i="72"/>
  <c r="H72" i="72"/>
  <c r="F72" i="72"/>
  <c r="E72" i="72"/>
  <c r="C72" i="72"/>
  <c r="E68" i="72"/>
  <c r="C68" i="72"/>
  <c r="H67" i="72"/>
  <c r="E67" i="72"/>
  <c r="C67" i="72"/>
  <c r="H66" i="72"/>
  <c r="F66" i="72"/>
  <c r="E66" i="72"/>
  <c r="C66" i="72"/>
  <c r="H65" i="72"/>
  <c r="F65" i="72"/>
  <c r="E65" i="72"/>
  <c r="C65" i="72"/>
  <c r="C64" i="72"/>
  <c r="C63" i="72"/>
  <c r="C62" i="72"/>
  <c r="H61" i="72"/>
  <c r="F61" i="72"/>
  <c r="E61" i="72"/>
  <c r="C61" i="72"/>
  <c r="C60" i="72"/>
  <c r="H59" i="72"/>
  <c r="E59" i="72"/>
  <c r="C59" i="72"/>
  <c r="H55" i="72"/>
  <c r="F55" i="72"/>
  <c r="E55" i="72"/>
  <c r="C55" i="72"/>
  <c r="H54" i="72"/>
  <c r="F54" i="72"/>
  <c r="E54" i="72"/>
  <c r="C54" i="72"/>
  <c r="F53" i="72"/>
  <c r="C53" i="72"/>
  <c r="C52" i="72"/>
  <c r="H51" i="72"/>
  <c r="F51" i="72"/>
  <c r="E51" i="72"/>
  <c r="C51" i="72"/>
  <c r="H50" i="72"/>
  <c r="E50" i="72"/>
  <c r="C50" i="72"/>
  <c r="H47" i="72"/>
  <c r="J37" i="83"/>
  <c r="H46" i="72"/>
  <c r="F46" i="72"/>
  <c r="E46" i="72"/>
  <c r="C46" i="72"/>
  <c r="H45" i="72"/>
  <c r="E45" i="72"/>
  <c r="C45" i="72"/>
  <c r="H44" i="72"/>
  <c r="F44" i="72"/>
  <c r="C44" i="72"/>
  <c r="H43" i="72"/>
  <c r="F43" i="72"/>
  <c r="C43" i="72"/>
  <c r="H42" i="72"/>
  <c r="F42" i="72"/>
  <c r="E42" i="72"/>
  <c r="C42" i="72"/>
  <c r="H38" i="72"/>
  <c r="F38" i="72"/>
  <c r="E38" i="72"/>
  <c r="C38" i="72"/>
  <c r="H37" i="72"/>
  <c r="F37" i="72"/>
  <c r="E37" i="72"/>
  <c r="C37" i="72"/>
  <c r="C36" i="72"/>
  <c r="H35" i="72"/>
  <c r="E35" i="72"/>
  <c r="C35" i="72"/>
  <c r="H34" i="72"/>
  <c r="F34" i="72"/>
  <c r="E34" i="72"/>
  <c r="C34" i="72"/>
  <c r="H33" i="72"/>
  <c r="F33" i="72"/>
  <c r="E33" i="72"/>
  <c r="C33" i="72"/>
  <c r="H32" i="72"/>
  <c r="F32" i="72"/>
  <c r="C32" i="72"/>
  <c r="H31" i="72"/>
  <c r="E31" i="72"/>
  <c r="C31" i="72"/>
  <c r="H30" i="72"/>
  <c r="E30" i="72"/>
  <c r="C30" i="72"/>
  <c r="H26" i="72"/>
  <c r="F26" i="72"/>
  <c r="E26" i="72"/>
  <c r="C26" i="72"/>
  <c r="H25" i="72"/>
  <c r="F25" i="72"/>
  <c r="E25" i="72"/>
  <c r="C25" i="72"/>
  <c r="C24" i="72"/>
  <c r="H23" i="72"/>
  <c r="F23" i="72"/>
  <c r="C23" i="72"/>
  <c r="H22" i="72"/>
  <c r="F22" i="72"/>
  <c r="C22" i="72"/>
  <c r="C21" i="72"/>
  <c r="H20" i="72"/>
  <c r="F20" i="72"/>
  <c r="E20" i="72"/>
  <c r="C20" i="72"/>
  <c r="H19" i="72"/>
  <c r="F19" i="72"/>
  <c r="E19" i="72"/>
  <c r="C19" i="72"/>
  <c r="H18" i="72"/>
  <c r="F18" i="72"/>
  <c r="E18" i="72"/>
  <c r="C18" i="72"/>
  <c r="H15" i="72"/>
  <c r="J34" i="83"/>
  <c r="F15" i="72"/>
  <c r="H14" i="72"/>
  <c r="F14" i="72"/>
  <c r="E14" i="72"/>
  <c r="C14" i="72"/>
  <c r="H13" i="72"/>
  <c r="F13" i="72"/>
  <c r="E13" i="72"/>
  <c r="C13" i="72"/>
  <c r="H12" i="72"/>
  <c r="F12" i="72"/>
  <c r="E12" i="72"/>
  <c r="C12" i="72"/>
  <c r="H11" i="72"/>
  <c r="F11" i="72"/>
  <c r="E11" i="72"/>
  <c r="C11" i="72"/>
  <c r="H10" i="72"/>
  <c r="F10" i="72"/>
  <c r="E10" i="72"/>
  <c r="C10" i="72"/>
  <c r="H9" i="72"/>
  <c r="F9" i="72"/>
  <c r="E9" i="72"/>
  <c r="C9" i="72"/>
  <c r="H8" i="72"/>
  <c r="F8" i="72"/>
  <c r="E8" i="72"/>
  <c r="E15" i="72"/>
  <c r="C8" i="72"/>
  <c r="B3" i="72"/>
  <c r="B1" i="72"/>
  <c r="A18" i="41"/>
  <c r="A17" i="41"/>
  <c r="A16" i="41"/>
  <c r="A15" i="41"/>
  <c r="A14" i="41"/>
  <c r="A13" i="41"/>
  <c r="A12" i="41"/>
  <c r="G8" i="41"/>
  <c r="J43" i="83"/>
  <c r="F8" i="41"/>
  <c r="E8" i="41"/>
  <c r="I7" i="41"/>
  <c r="I6" i="41"/>
  <c r="I5" i="41"/>
  <c r="C3" i="41"/>
  <c r="G2" i="41"/>
  <c r="E2" i="41"/>
  <c r="A1" i="41"/>
  <c r="D20" i="95"/>
  <c r="D19" i="95"/>
  <c r="D18" i="95"/>
  <c r="B1" i="95"/>
  <c r="A29" i="23"/>
  <c r="A28" i="23"/>
  <c r="A27" i="23"/>
  <c r="A26" i="23"/>
  <c r="A25" i="23"/>
  <c r="A24" i="23"/>
  <c r="A23" i="23"/>
  <c r="G19" i="23"/>
  <c r="G2" i="23"/>
  <c r="I17" i="23"/>
  <c r="E17" i="23"/>
  <c r="I15" i="23"/>
  <c r="E14" i="23"/>
  <c r="I12" i="23"/>
  <c r="I11" i="23"/>
  <c r="I10" i="23"/>
  <c r="I9" i="23"/>
  <c r="I8" i="23"/>
  <c r="I6" i="23"/>
  <c r="I5" i="23"/>
  <c r="I3" i="23"/>
  <c r="C3" i="23"/>
  <c r="G1" i="23"/>
  <c r="A1" i="23"/>
  <c r="F16" i="99"/>
  <c r="F12" i="99"/>
  <c r="B1" i="99"/>
  <c r="F48" i="78"/>
  <c r="J43" i="78"/>
  <c r="H42" i="78"/>
  <c r="F42" i="78"/>
  <c r="T34" i="78"/>
  <c r="L13" i="78"/>
  <c r="G11" i="78"/>
  <c r="M7" i="78"/>
  <c r="B2" i="78"/>
  <c r="A27" i="65"/>
  <c r="A26" i="65"/>
  <c r="A25" i="65"/>
  <c r="A24" i="65"/>
  <c r="A23" i="65"/>
  <c r="A22" i="65"/>
  <c r="A21" i="65"/>
  <c r="G17" i="65"/>
  <c r="E16" i="65"/>
  <c r="I15" i="65"/>
  <c r="I14" i="65"/>
  <c r="E14" i="65"/>
  <c r="I13" i="65"/>
  <c r="E13" i="65"/>
  <c r="E77" i="72"/>
  <c r="E11" i="65"/>
  <c r="I11" i="65"/>
  <c r="I8" i="65"/>
  <c r="E8" i="65"/>
  <c r="H5" i="65"/>
  <c r="G5" i="65"/>
  <c r="I3" i="65"/>
  <c r="C3" i="65"/>
  <c r="G2" i="65"/>
  <c r="G1" i="65"/>
  <c r="G50" i="100"/>
  <c r="F50" i="100"/>
  <c r="D50" i="100"/>
  <c r="C50" i="100"/>
  <c r="G49" i="100"/>
  <c r="F49" i="100"/>
  <c r="J49" i="100"/>
  <c r="D49" i="100"/>
  <c r="C49" i="100"/>
  <c r="G48" i="100"/>
  <c r="F48" i="100"/>
  <c r="J48" i="100"/>
  <c r="D48" i="100"/>
  <c r="C48" i="100"/>
  <c r="G47" i="100"/>
  <c r="F47" i="100"/>
  <c r="D47" i="100"/>
  <c r="C47" i="100"/>
  <c r="G46" i="100"/>
  <c r="F46" i="100"/>
  <c r="D46" i="100"/>
  <c r="C46" i="100"/>
  <c r="G45" i="100"/>
  <c r="F45" i="100"/>
  <c r="J45" i="100"/>
  <c r="D45" i="100"/>
  <c r="C45" i="100"/>
  <c r="G44" i="100"/>
  <c r="F44" i="100"/>
  <c r="J44" i="100"/>
  <c r="D44" i="100"/>
  <c r="C44" i="100"/>
  <c r="G43" i="100"/>
  <c r="F43" i="100"/>
  <c r="D43" i="100"/>
  <c r="C43" i="100"/>
  <c r="G42" i="100"/>
  <c r="F42" i="100"/>
  <c r="D42" i="100"/>
  <c r="C42" i="100"/>
  <c r="G41" i="100"/>
  <c r="F41" i="100"/>
  <c r="D41" i="100"/>
  <c r="C41" i="100"/>
  <c r="G40" i="100"/>
  <c r="F40" i="100"/>
  <c r="J40" i="100"/>
  <c r="D40" i="100"/>
  <c r="C40" i="100"/>
  <c r="G39" i="100"/>
  <c r="F39" i="100"/>
  <c r="J39" i="100"/>
  <c r="D39" i="100"/>
  <c r="E39" i="100"/>
  <c r="C39" i="100"/>
  <c r="G38" i="100"/>
  <c r="F38" i="100"/>
  <c r="D38" i="100"/>
  <c r="C38" i="100"/>
  <c r="G37" i="100"/>
  <c r="F37" i="100"/>
  <c r="J37" i="100"/>
  <c r="D37" i="100"/>
  <c r="E37" i="100"/>
  <c r="C37" i="100"/>
  <c r="G36" i="100"/>
  <c r="F36" i="100"/>
  <c r="D36" i="100"/>
  <c r="C36" i="100"/>
  <c r="G35" i="100"/>
  <c r="F35" i="100"/>
  <c r="I35" i="100"/>
  <c r="D35" i="100"/>
  <c r="E35" i="100"/>
  <c r="C35" i="100"/>
  <c r="G34" i="100"/>
  <c r="F34" i="100"/>
  <c r="J34" i="100"/>
  <c r="D34" i="100"/>
  <c r="C34" i="100"/>
  <c r="G33" i="100"/>
  <c r="M33" i="100"/>
  <c r="N33" i="100"/>
  <c r="F33" i="100"/>
  <c r="J33" i="100"/>
  <c r="D33" i="100"/>
  <c r="E33" i="100"/>
  <c r="C33" i="100"/>
  <c r="G32" i="100"/>
  <c r="F32" i="100"/>
  <c r="D32" i="100"/>
  <c r="C32" i="100"/>
  <c r="G31" i="100"/>
  <c r="F31" i="100"/>
  <c r="I31" i="100"/>
  <c r="D31" i="100"/>
  <c r="E31" i="100"/>
  <c r="C31" i="100"/>
  <c r="G30" i="100"/>
  <c r="F30" i="100"/>
  <c r="J30" i="100"/>
  <c r="D30" i="100"/>
  <c r="C30" i="100"/>
  <c r="J29" i="100"/>
  <c r="G29" i="100"/>
  <c r="F29" i="100"/>
  <c r="I29" i="100"/>
  <c r="E29" i="100"/>
  <c r="D29" i="100"/>
  <c r="C29" i="100"/>
  <c r="V28" i="100"/>
  <c r="G28" i="100"/>
  <c r="F28" i="100"/>
  <c r="D28" i="100"/>
  <c r="C28" i="100"/>
  <c r="G27" i="100"/>
  <c r="F27" i="100"/>
  <c r="D27" i="100"/>
  <c r="E27" i="100"/>
  <c r="C27" i="100"/>
  <c r="G26" i="100"/>
  <c r="F26" i="100"/>
  <c r="I26" i="100"/>
  <c r="E26" i="100"/>
  <c r="D26" i="100"/>
  <c r="C26" i="100"/>
  <c r="G25" i="100"/>
  <c r="F25" i="100"/>
  <c r="J25" i="100"/>
  <c r="D25" i="100"/>
  <c r="C25" i="100"/>
  <c r="G24" i="100"/>
  <c r="F24" i="100"/>
  <c r="J24" i="100"/>
  <c r="D24" i="100"/>
  <c r="C24" i="100"/>
  <c r="W23" i="100"/>
  <c r="W24" i="100"/>
  <c r="W25" i="100"/>
  <c r="W26" i="100"/>
  <c r="W27" i="100"/>
  <c r="W28" i="100"/>
  <c r="V23" i="100"/>
  <c r="V24" i="100"/>
  <c r="V25" i="100"/>
  <c r="V26" i="100"/>
  <c r="V27" i="100"/>
  <c r="G23" i="100"/>
  <c r="F23" i="100"/>
  <c r="I23" i="100"/>
  <c r="E23" i="100"/>
  <c r="D23" i="100"/>
  <c r="C23" i="100"/>
  <c r="G22" i="100"/>
  <c r="F22" i="100"/>
  <c r="J22" i="100"/>
  <c r="D22" i="100"/>
  <c r="C22" i="100"/>
  <c r="G21" i="100"/>
  <c r="F21" i="100"/>
  <c r="D21" i="100"/>
  <c r="C21" i="100"/>
  <c r="G20" i="100"/>
  <c r="F20" i="100"/>
  <c r="D20" i="100"/>
  <c r="E20" i="100"/>
  <c r="C20" i="100"/>
  <c r="G19" i="100"/>
  <c r="F19" i="100"/>
  <c r="I19" i="100"/>
  <c r="D19" i="100"/>
  <c r="C19" i="100"/>
  <c r="G18" i="100"/>
  <c r="F18" i="100"/>
  <c r="J18" i="100"/>
  <c r="D18" i="100"/>
  <c r="C18" i="100"/>
  <c r="G17" i="100"/>
  <c r="F17" i="100"/>
  <c r="J17" i="100"/>
  <c r="D17" i="100"/>
  <c r="E17" i="100"/>
  <c r="C17" i="100"/>
  <c r="G16" i="100"/>
  <c r="F16" i="100"/>
  <c r="J16" i="100"/>
  <c r="D16" i="100"/>
  <c r="C16" i="100"/>
  <c r="G15" i="100"/>
  <c r="F15" i="100"/>
  <c r="I15" i="100"/>
  <c r="D15" i="100"/>
  <c r="E15" i="100"/>
  <c r="C15" i="100"/>
  <c r="G14" i="100"/>
  <c r="F14" i="100"/>
  <c r="D14" i="100"/>
  <c r="C14" i="100"/>
  <c r="G13" i="100"/>
  <c r="F13" i="100"/>
  <c r="J13" i="100"/>
  <c r="D13" i="100"/>
  <c r="C13" i="100"/>
  <c r="G12" i="100"/>
  <c r="F12" i="100"/>
  <c r="J12" i="100"/>
  <c r="D12" i="100"/>
  <c r="C12" i="100"/>
  <c r="G11" i="100"/>
  <c r="F11" i="100"/>
  <c r="E11" i="100"/>
  <c r="D11" i="100"/>
  <c r="C11" i="100"/>
  <c r="T8" i="100"/>
  <c r="D7" i="100"/>
  <c r="C7" i="100"/>
  <c r="B7" i="100"/>
  <c r="B1" i="100"/>
  <c r="L82" i="101"/>
  <c r="L76" i="101"/>
  <c r="L70" i="101"/>
  <c r="I70" i="101"/>
  <c r="H70" i="101"/>
  <c r="I68" i="101"/>
  <c r="H66" i="101"/>
  <c r="I65" i="101"/>
  <c r="H65" i="101"/>
  <c r="L64" i="101"/>
  <c r="I64" i="101"/>
  <c r="H64" i="101"/>
  <c r="I62" i="101"/>
  <c r="H62" i="101"/>
  <c r="H63" i="101"/>
  <c r="I61" i="101"/>
  <c r="I63" i="101"/>
  <c r="L59" i="101"/>
  <c r="I59" i="101"/>
  <c r="H59" i="101"/>
  <c r="H60" i="101"/>
  <c r="I58" i="101"/>
  <c r="I60" i="101"/>
  <c r="I56" i="101"/>
  <c r="H56" i="101"/>
  <c r="L55" i="101"/>
  <c r="I55" i="101"/>
  <c r="I57" i="101"/>
  <c r="H55" i="101"/>
  <c r="I54" i="101"/>
  <c r="H54" i="101"/>
  <c r="H57" i="101"/>
  <c r="J57" i="101"/>
  <c r="F53" i="101"/>
  <c r="I52" i="101"/>
  <c r="J52" i="101"/>
  <c r="F51" i="101"/>
  <c r="L51" i="101"/>
  <c r="I50" i="101"/>
  <c r="J50" i="101"/>
  <c r="F49" i="101"/>
  <c r="I48" i="101"/>
  <c r="H48" i="101"/>
  <c r="H49" i="101"/>
  <c r="I47" i="101"/>
  <c r="H47" i="101"/>
  <c r="L46" i="101"/>
  <c r="I46" i="101"/>
  <c r="I49" i="101"/>
  <c r="I44" i="101"/>
  <c r="I43" i="101"/>
  <c r="H43" i="101"/>
  <c r="B43" i="101"/>
  <c r="B44" i="101"/>
  <c r="B46" i="101"/>
  <c r="B47" i="101"/>
  <c r="B48" i="101"/>
  <c r="B50" i="101"/>
  <c r="B52" i="101"/>
  <c r="B54" i="101"/>
  <c r="B55" i="101"/>
  <c r="B56" i="101"/>
  <c r="B58" i="101"/>
  <c r="B59" i="101"/>
  <c r="B61" i="101"/>
  <c r="B62" i="101"/>
  <c r="B64" i="101"/>
  <c r="B65" i="101"/>
  <c r="B67" i="101"/>
  <c r="B68" i="101"/>
  <c r="I42" i="101"/>
  <c r="H42" i="101"/>
  <c r="H45" i="101"/>
  <c r="B42" i="101"/>
  <c r="L41" i="101"/>
  <c r="I41" i="101"/>
  <c r="I39" i="101"/>
  <c r="H39" i="101"/>
  <c r="I38" i="101"/>
  <c r="B38" i="101"/>
  <c r="B39" i="101"/>
  <c r="I37" i="101"/>
  <c r="H37" i="101"/>
  <c r="H40" i="101"/>
  <c r="I36" i="101"/>
  <c r="I40" i="101"/>
  <c r="L35" i="101"/>
  <c r="I33" i="101"/>
  <c r="H33" i="101"/>
  <c r="I31" i="101"/>
  <c r="H31" i="101"/>
  <c r="I30" i="101"/>
  <c r="H30" i="101"/>
  <c r="I29" i="101"/>
  <c r="H29" i="101"/>
  <c r="I28" i="101"/>
  <c r="H28" i="101"/>
  <c r="B28" i="101"/>
  <c r="B29" i="101"/>
  <c r="B30" i="101"/>
  <c r="B31" i="101"/>
  <c r="B32" i="101"/>
  <c r="B33" i="101"/>
  <c r="B34" i="101"/>
  <c r="B36" i="101"/>
  <c r="B37" i="101"/>
  <c r="I27" i="101"/>
  <c r="I26" i="101"/>
  <c r="B26" i="101"/>
  <c r="B27" i="101"/>
  <c r="I25" i="101"/>
  <c r="I35" i="101"/>
  <c r="L24" i="101"/>
  <c r="I24" i="101"/>
  <c r="I23" i="101"/>
  <c r="J23" i="101"/>
  <c r="F19" i="101"/>
  <c r="I22" i="101"/>
  <c r="B22" i="101"/>
  <c r="I21" i="101"/>
  <c r="H21" i="101"/>
  <c r="H23" i="101"/>
  <c r="B21" i="101"/>
  <c r="I20" i="101"/>
  <c r="B20" i="101"/>
  <c r="L19" i="101"/>
  <c r="I19" i="101"/>
  <c r="I18" i="101"/>
  <c r="H18" i="101"/>
  <c r="H19" i="101"/>
  <c r="J19" i="101"/>
  <c r="F13" i="101"/>
  <c r="I16" i="101"/>
  <c r="I15" i="101"/>
  <c r="I14" i="101"/>
  <c r="L12" i="101"/>
  <c r="B1" i="101"/>
  <c r="A35" i="74"/>
  <c r="A34" i="74"/>
  <c r="A33" i="74"/>
  <c r="A32" i="74"/>
  <c r="A31" i="74"/>
  <c r="A30" i="74"/>
  <c r="A29" i="74"/>
  <c r="G25" i="74"/>
  <c r="E23" i="74"/>
  <c r="I23" i="74"/>
  <c r="I21" i="74"/>
  <c r="I20" i="74"/>
  <c r="I16" i="74"/>
  <c r="E14" i="74"/>
  <c r="I13" i="74"/>
  <c r="E13" i="74"/>
  <c r="E12" i="74"/>
  <c r="I11" i="74"/>
  <c r="E11" i="74"/>
  <c r="E10" i="74"/>
  <c r="I8" i="74"/>
  <c r="I7" i="74"/>
  <c r="E6" i="74"/>
  <c r="C3" i="74"/>
  <c r="G2" i="74"/>
  <c r="G1" i="74"/>
  <c r="A1" i="74"/>
  <c r="Q118" i="98"/>
  <c r="Q114" i="98"/>
  <c r="E43" i="95"/>
  <c r="P118" i="98"/>
  <c r="O118" i="98"/>
  <c r="Q117" i="98"/>
  <c r="E46" i="95"/>
  <c r="P117" i="98"/>
  <c r="O117" i="98"/>
  <c r="P116" i="98"/>
  <c r="O116" i="98"/>
  <c r="P115" i="98"/>
  <c r="O115" i="98"/>
  <c r="P114" i="98"/>
  <c r="O114" i="98"/>
  <c r="N92" i="98"/>
  <c r="O73" i="98"/>
  <c r="P67" i="98"/>
  <c r="O67" i="98"/>
  <c r="AG66" i="98"/>
  <c r="AF66" i="98"/>
  <c r="AE66" i="98"/>
  <c r="P66" i="98"/>
  <c r="O66" i="98"/>
  <c r="AG65" i="98"/>
  <c r="AF65" i="98"/>
  <c r="AE65" i="98"/>
  <c r="P65" i="98"/>
  <c r="O65" i="98"/>
  <c r="AG64" i="98"/>
  <c r="AF64" i="98"/>
  <c r="AE64" i="98"/>
  <c r="AC60" i="98"/>
  <c r="O55" i="98"/>
  <c r="AB50" i="98"/>
  <c r="Z50" i="98"/>
  <c r="W50" i="98"/>
  <c r="R50" i="98"/>
  <c r="P50" i="98"/>
  <c r="O50" i="98"/>
  <c r="P49" i="98"/>
  <c r="O49" i="98"/>
  <c r="P48" i="98"/>
  <c r="O48" i="98"/>
  <c r="AC44" i="98"/>
  <c r="AB44" i="98"/>
  <c r="AA44" i="98"/>
  <c r="Z44" i="98"/>
  <c r="Y44" i="98"/>
  <c r="X44" i="98"/>
  <c r="W44" i="98"/>
  <c r="V44" i="98"/>
  <c r="U44" i="98"/>
  <c r="T44" i="98"/>
  <c r="S44" i="98"/>
  <c r="R44" i="98"/>
  <c r="AE43" i="98"/>
  <c r="I41" i="98"/>
  <c r="O36" i="98"/>
  <c r="AE40" i="98"/>
  <c r="AE44" i="98"/>
  <c r="I40" i="98"/>
  <c r="AC32" i="98"/>
  <c r="H40" i="98"/>
  <c r="AB32" i="98"/>
  <c r="G40" i="98"/>
  <c r="AA32" i="98"/>
  <c r="F40" i="98"/>
  <c r="Z32" i="98"/>
  <c r="E40" i="98"/>
  <c r="Y32" i="98"/>
  <c r="D40" i="98"/>
  <c r="X32" i="98"/>
  <c r="I38" i="98"/>
  <c r="W32" i="98"/>
  <c r="H38" i="98"/>
  <c r="V32" i="98"/>
  <c r="G38" i="98"/>
  <c r="U32" i="98"/>
  <c r="F38" i="98"/>
  <c r="T32" i="98"/>
  <c r="E38" i="98"/>
  <c r="S32" i="98"/>
  <c r="D38" i="98"/>
  <c r="R32" i="98"/>
  <c r="O35" i="98"/>
  <c r="N35" i="98"/>
  <c r="H35" i="98"/>
  <c r="O34" i="98"/>
  <c r="H34" i="98"/>
  <c r="N34" i="98"/>
  <c r="N33" i="98"/>
  <c r="N36" i="98"/>
  <c r="J33" i="98"/>
  <c r="H33" i="98"/>
  <c r="P30" i="98"/>
  <c r="O30" i="98"/>
  <c r="P29" i="98"/>
  <c r="O29" i="98"/>
  <c r="P28" i="98"/>
  <c r="O28" i="98"/>
  <c r="T25" i="98"/>
  <c r="N21" i="98"/>
  <c r="M21" i="98"/>
  <c r="N20" i="98"/>
  <c r="N19" i="98"/>
  <c r="N18" i="98"/>
  <c r="M18" i="98"/>
  <c r="AE80" i="97"/>
  <c r="AE78" i="97"/>
  <c r="AE77" i="97"/>
  <c r="AH70" i="97"/>
  <c r="AF70" i="97"/>
  <c r="AD70" i="97"/>
  <c r="AC70" i="97"/>
  <c r="AA70" i="97"/>
  <c r="Z70" i="97"/>
  <c r="X70" i="97"/>
  <c r="D70" i="97"/>
  <c r="C70" i="97"/>
  <c r="AH69" i="97"/>
  <c r="AF69" i="97"/>
  <c r="AD69" i="97"/>
  <c r="AC69" i="97"/>
  <c r="AA69" i="97"/>
  <c r="Z69" i="97"/>
  <c r="X69" i="97"/>
  <c r="AK69" i="97"/>
  <c r="D69" i="97"/>
  <c r="C69" i="97"/>
  <c r="AH68" i="97"/>
  <c r="AF68" i="97"/>
  <c r="AD68" i="97"/>
  <c r="AC68" i="97"/>
  <c r="AA68" i="97"/>
  <c r="Z68" i="97"/>
  <c r="X68" i="97"/>
  <c r="D68" i="97"/>
  <c r="C68" i="97"/>
  <c r="AH67" i="97"/>
  <c r="AF67" i="97"/>
  <c r="AC67" i="97"/>
  <c r="AD67" i="97"/>
  <c r="AA67" i="97"/>
  <c r="AK67" i="97"/>
  <c r="Z67" i="97"/>
  <c r="X67" i="97"/>
  <c r="D67" i="97"/>
  <c r="C67" i="97"/>
  <c r="AH66" i="97"/>
  <c r="AF66" i="97"/>
  <c r="AC66" i="97"/>
  <c r="AD66" i="97"/>
  <c r="AA66" i="97"/>
  <c r="AK66" i="97"/>
  <c r="Z66" i="97"/>
  <c r="X66" i="97"/>
  <c r="D66" i="97"/>
  <c r="C66" i="97"/>
  <c r="AH65" i="97"/>
  <c r="AF65" i="97"/>
  <c r="AD65" i="97"/>
  <c r="AC65" i="97"/>
  <c r="AA65" i="97"/>
  <c r="Z65" i="97"/>
  <c r="X65" i="97"/>
  <c r="AK65" i="97"/>
  <c r="D65" i="97"/>
  <c r="C65" i="97"/>
  <c r="AH64" i="97"/>
  <c r="AF64" i="97"/>
  <c r="AD64" i="97"/>
  <c r="AC64" i="97"/>
  <c r="AA64" i="97"/>
  <c r="Z64" i="97"/>
  <c r="X64" i="97"/>
  <c r="AK64" i="97"/>
  <c r="D64" i="97"/>
  <c r="C64" i="97"/>
  <c r="AH63" i="97"/>
  <c r="AF63" i="97"/>
  <c r="AD63" i="97"/>
  <c r="AC63" i="97"/>
  <c r="Z63" i="97"/>
  <c r="AA63" i="97"/>
  <c r="X63" i="97"/>
  <c r="D63" i="97"/>
  <c r="C63" i="97"/>
  <c r="AH62" i="97"/>
  <c r="AF62" i="97"/>
  <c r="AC62" i="97"/>
  <c r="AD62" i="97"/>
  <c r="AA62" i="97"/>
  <c r="AK62" i="97"/>
  <c r="Z62" i="97"/>
  <c r="X62" i="97"/>
  <c r="D62" i="97"/>
  <c r="C62" i="97"/>
  <c r="AH61" i="97"/>
  <c r="AF61" i="97"/>
  <c r="AC61" i="97"/>
  <c r="AD61" i="97"/>
  <c r="Z61" i="97"/>
  <c r="AA61" i="97"/>
  <c r="X61" i="97"/>
  <c r="D61" i="97"/>
  <c r="C61" i="97"/>
  <c r="AH60" i="97"/>
  <c r="AF60" i="97"/>
  <c r="AC60" i="97"/>
  <c r="AD60" i="97"/>
  <c r="AA60" i="97"/>
  <c r="Z60" i="97"/>
  <c r="X60" i="97"/>
  <c r="D60" i="97"/>
  <c r="C60" i="97"/>
  <c r="AH59" i="97"/>
  <c r="AF59" i="97"/>
  <c r="AC59" i="97"/>
  <c r="AD59" i="97"/>
  <c r="AK59" i="97"/>
  <c r="AA59" i="97"/>
  <c r="Z59" i="97"/>
  <c r="X59" i="97"/>
  <c r="D59" i="97"/>
  <c r="C59" i="97"/>
  <c r="AH58" i="97"/>
  <c r="AF58" i="97"/>
  <c r="AD58" i="97"/>
  <c r="AK58" i="97"/>
  <c r="AC58" i="97"/>
  <c r="Z58" i="97"/>
  <c r="AA58" i="97"/>
  <c r="X58" i="97"/>
  <c r="D58" i="97"/>
  <c r="C58" i="97"/>
  <c r="AH57" i="97"/>
  <c r="AF57" i="97"/>
  <c r="AC57" i="97"/>
  <c r="AD57" i="97"/>
  <c r="AK57" i="97"/>
  <c r="Z57" i="97"/>
  <c r="AA57" i="97"/>
  <c r="X57" i="97"/>
  <c r="D57" i="97"/>
  <c r="C57" i="97"/>
  <c r="AH56" i="97"/>
  <c r="AF56" i="97"/>
  <c r="AD56" i="97"/>
  <c r="AC56" i="97"/>
  <c r="Z56" i="97"/>
  <c r="AA56" i="97"/>
  <c r="X56" i="97"/>
  <c r="D56" i="97"/>
  <c r="C56" i="97"/>
  <c r="AH55" i="97"/>
  <c r="AF55" i="97"/>
  <c r="AC55" i="97"/>
  <c r="AD55" i="97"/>
  <c r="Z55" i="97"/>
  <c r="AA55" i="97"/>
  <c r="X55" i="97"/>
  <c r="D55" i="97"/>
  <c r="C55" i="97"/>
  <c r="AH54" i="97"/>
  <c r="AF54" i="97"/>
  <c r="AD54" i="97"/>
  <c r="AC54" i="97"/>
  <c r="AA54" i="97"/>
  <c r="Z54" i="97"/>
  <c r="X54" i="97"/>
  <c r="AK54" i="97"/>
  <c r="D54" i="97"/>
  <c r="C54" i="97"/>
  <c r="AH53" i="97"/>
  <c r="AF53" i="97"/>
  <c r="AD53" i="97"/>
  <c r="AC53" i="97"/>
  <c r="AA53" i="97"/>
  <c r="Z53" i="97"/>
  <c r="X53" i="97"/>
  <c r="D53" i="97"/>
  <c r="C53" i="97"/>
  <c r="AH52" i="97"/>
  <c r="AF52" i="97"/>
  <c r="AD52" i="97"/>
  <c r="AC52" i="97"/>
  <c r="AA52" i="97"/>
  <c r="Z52" i="97"/>
  <c r="X52" i="97"/>
  <c r="D52" i="97"/>
  <c r="C52" i="97"/>
  <c r="AK51" i="97"/>
  <c r="AH51" i="97"/>
  <c r="AF51" i="97"/>
  <c r="AC51" i="97"/>
  <c r="AD51" i="97"/>
  <c r="Z51" i="97"/>
  <c r="AA51" i="97"/>
  <c r="X51" i="97"/>
  <c r="D51" i="97"/>
  <c r="C51" i="97"/>
  <c r="AH50" i="97"/>
  <c r="AF50" i="97"/>
  <c r="AD50" i="97"/>
  <c r="AC50" i="97"/>
  <c r="Z50" i="97"/>
  <c r="AA50" i="97"/>
  <c r="X50" i="97"/>
  <c r="D50" i="97"/>
  <c r="C50" i="97"/>
  <c r="AH49" i="97"/>
  <c r="AF49" i="97"/>
  <c r="AD49" i="97"/>
  <c r="AC49" i="97"/>
  <c r="Z49" i="97"/>
  <c r="AA49" i="97"/>
  <c r="X49" i="97"/>
  <c r="D49" i="97"/>
  <c r="C49" i="97"/>
  <c r="AH48" i="97"/>
  <c r="AF48" i="97"/>
  <c r="AD48" i="97"/>
  <c r="AC48" i="97"/>
  <c r="AA48" i="97"/>
  <c r="Z48" i="97"/>
  <c r="X48" i="97"/>
  <c r="D48" i="97"/>
  <c r="C48" i="97"/>
  <c r="AH47" i="97"/>
  <c r="AF47" i="97"/>
  <c r="AC47" i="97"/>
  <c r="AD47" i="97"/>
  <c r="Z47" i="97"/>
  <c r="AA47" i="97"/>
  <c r="X47" i="97"/>
  <c r="D47" i="97"/>
  <c r="C47" i="97"/>
  <c r="AH46" i="97"/>
  <c r="AF46" i="97"/>
  <c r="AC46" i="97"/>
  <c r="AD46" i="97"/>
  <c r="AA46" i="97"/>
  <c r="AK46" i="97"/>
  <c r="Z46" i="97"/>
  <c r="X46" i="97"/>
  <c r="D46" i="97"/>
  <c r="C46" i="97"/>
  <c r="AH45" i="97"/>
  <c r="AF45" i="97"/>
  <c r="AC45" i="97"/>
  <c r="AD45" i="97"/>
  <c r="Z45" i="97"/>
  <c r="AA45" i="97"/>
  <c r="X45" i="97"/>
  <c r="D45" i="97"/>
  <c r="C45" i="97"/>
  <c r="AH44" i="97"/>
  <c r="AF44" i="97"/>
  <c r="AD44" i="97"/>
  <c r="AC44" i="97"/>
  <c r="AA44" i="97"/>
  <c r="Z44" i="97"/>
  <c r="X44" i="97"/>
  <c r="AK44" i="97"/>
  <c r="D44" i="97"/>
  <c r="C44" i="97"/>
  <c r="AH43" i="97"/>
  <c r="AF43" i="97"/>
  <c r="AD43" i="97"/>
  <c r="AC43" i="97"/>
  <c r="AA43" i="97"/>
  <c r="Z43" i="97"/>
  <c r="X43" i="97"/>
  <c r="D43" i="97"/>
  <c r="C43" i="97"/>
  <c r="AH42" i="97"/>
  <c r="AF42" i="97"/>
  <c r="AC42" i="97"/>
  <c r="AD42" i="97"/>
  <c r="AA42" i="97"/>
  <c r="Z42" i="97"/>
  <c r="X42" i="97"/>
  <c r="D42" i="97"/>
  <c r="C42" i="97"/>
  <c r="AH41" i="97"/>
  <c r="AF41" i="97"/>
  <c r="AD41" i="97"/>
  <c r="AC41" i="97"/>
  <c r="AA41" i="97"/>
  <c r="Z41" i="97"/>
  <c r="X41" i="97"/>
  <c r="AK41" i="97"/>
  <c r="D41" i="97"/>
  <c r="C41" i="97"/>
  <c r="AH40" i="97"/>
  <c r="AF40" i="97"/>
  <c r="AD40" i="97"/>
  <c r="AC40" i="97"/>
  <c r="AA40" i="97"/>
  <c r="Z40" i="97"/>
  <c r="X40" i="97"/>
  <c r="D40" i="97"/>
  <c r="C40" i="97"/>
  <c r="AH39" i="97"/>
  <c r="AF39" i="97"/>
  <c r="AD39" i="97"/>
  <c r="AC39" i="97"/>
  <c r="Z39" i="97"/>
  <c r="AA39" i="97"/>
  <c r="X39" i="97"/>
  <c r="AK39" i="97"/>
  <c r="D39" i="97"/>
  <c r="C39" i="97"/>
  <c r="AH38" i="97"/>
  <c r="AF38" i="97"/>
  <c r="AD38" i="97"/>
  <c r="AK38" i="97"/>
  <c r="AC38" i="97"/>
  <c r="Z38" i="97"/>
  <c r="AA38" i="97"/>
  <c r="X38" i="97"/>
  <c r="D38" i="97"/>
  <c r="C38" i="97"/>
  <c r="AH37" i="97"/>
  <c r="AF37" i="97"/>
  <c r="AC37" i="97"/>
  <c r="AD37" i="97"/>
  <c r="AK37" i="97"/>
  <c r="Z37" i="97"/>
  <c r="AA37" i="97"/>
  <c r="X37" i="97"/>
  <c r="D37" i="97"/>
  <c r="C37" i="97"/>
  <c r="AH36" i="97"/>
  <c r="AF36" i="97"/>
  <c r="AD36" i="97"/>
  <c r="AC36" i="97"/>
  <c r="AA36" i="97"/>
  <c r="Z36" i="97"/>
  <c r="X36" i="97"/>
  <c r="D36" i="97"/>
  <c r="C36" i="97"/>
  <c r="AH35" i="97"/>
  <c r="AF35" i="97"/>
  <c r="AD35" i="97"/>
  <c r="AC35" i="97"/>
  <c r="AA35" i="97"/>
  <c r="Z35" i="97"/>
  <c r="X35" i="97"/>
  <c r="D35" i="97"/>
  <c r="C35" i="97"/>
  <c r="AK34" i="97"/>
  <c r="AH34" i="97"/>
  <c r="AF34" i="97"/>
  <c r="AD34" i="97"/>
  <c r="AC34" i="97"/>
  <c r="Z34" i="97"/>
  <c r="AA34" i="97"/>
  <c r="X34" i="97"/>
  <c r="D34" i="97"/>
  <c r="C34" i="97"/>
  <c r="AH33" i="97"/>
  <c r="AF33" i="97"/>
  <c r="AD33" i="97"/>
  <c r="AC33" i="97"/>
  <c r="Z33" i="97"/>
  <c r="AA33" i="97"/>
  <c r="X33" i="97"/>
  <c r="AK33" i="97"/>
  <c r="D33" i="97"/>
  <c r="C33" i="97"/>
  <c r="AH32" i="97"/>
  <c r="AF32" i="97"/>
  <c r="AD32" i="97"/>
  <c r="AC32" i="97"/>
  <c r="Z32" i="97"/>
  <c r="AA32" i="97"/>
  <c r="X32" i="97"/>
  <c r="AK32" i="97"/>
  <c r="D32" i="97"/>
  <c r="C32" i="97"/>
  <c r="AH31" i="97"/>
  <c r="AF31" i="97"/>
  <c r="AD31" i="97"/>
  <c r="AC31" i="97"/>
  <c r="AA31" i="97"/>
  <c r="Z31" i="97"/>
  <c r="X31" i="97"/>
  <c r="AK31" i="97"/>
  <c r="D31" i="97"/>
  <c r="C31" i="97"/>
  <c r="B31" i="97"/>
  <c r="AV28" i="97"/>
  <c r="K7" i="97"/>
  <c r="H7" i="98"/>
  <c r="A25" i="51"/>
  <c r="A24" i="51"/>
  <c r="A23" i="51"/>
  <c r="A22" i="51"/>
  <c r="A21" i="51"/>
  <c r="A20" i="51"/>
  <c r="A19" i="51"/>
  <c r="G15" i="51"/>
  <c r="I14" i="51"/>
  <c r="E15" i="51"/>
  <c r="I9" i="51"/>
  <c r="E9" i="51"/>
  <c r="I8" i="51"/>
  <c r="E8" i="51"/>
  <c r="E52" i="72"/>
  <c r="I7" i="51"/>
  <c r="I6" i="51"/>
  <c r="C3" i="51"/>
  <c r="G2" i="51"/>
  <c r="G1" i="51"/>
  <c r="A1" i="51"/>
  <c r="U31" i="77"/>
  <c r="T31" i="77"/>
  <c r="U30" i="77"/>
  <c r="T30" i="77"/>
  <c r="U29" i="77"/>
  <c r="T29" i="77"/>
  <c r="U28" i="77"/>
  <c r="T28" i="77"/>
  <c r="U23" i="77"/>
  <c r="T23" i="77"/>
  <c r="U22" i="77"/>
  <c r="T22" i="77"/>
  <c r="U21" i="77"/>
  <c r="T21" i="77"/>
  <c r="U20" i="77"/>
  <c r="U33" i="77"/>
  <c r="X27" i="77"/>
  <c r="T20" i="77"/>
  <c r="T33" i="77"/>
  <c r="B1" i="77"/>
  <c r="A26" i="66"/>
  <c r="A25" i="66"/>
  <c r="A24" i="66"/>
  <c r="A23" i="66"/>
  <c r="A22" i="66"/>
  <c r="A21" i="66"/>
  <c r="A20" i="66"/>
  <c r="G16" i="66"/>
  <c r="I13" i="66"/>
  <c r="I12" i="66"/>
  <c r="I11" i="66"/>
  <c r="E9" i="66"/>
  <c r="I8" i="66"/>
  <c r="I7" i="66"/>
  <c r="E6" i="66"/>
  <c r="I5" i="66"/>
  <c r="I3" i="66"/>
  <c r="C3" i="66"/>
  <c r="G2" i="66"/>
  <c r="G1" i="66"/>
  <c r="AF98" i="93"/>
  <c r="AK103" i="93"/>
  <c r="AJ74" i="93"/>
  <c r="AL66" i="93"/>
  <c r="X66" i="93"/>
  <c r="W66" i="93"/>
  <c r="P66" i="93"/>
  <c r="D66" i="93"/>
  <c r="AD66" i="93"/>
  <c r="C66" i="93"/>
  <c r="AL65" i="93"/>
  <c r="X65" i="93"/>
  <c r="W65" i="93"/>
  <c r="P65" i="93"/>
  <c r="D65" i="93"/>
  <c r="AD65" i="93"/>
  <c r="C65" i="93"/>
  <c r="AL64" i="93"/>
  <c r="AB64" i="93"/>
  <c r="X64" i="93"/>
  <c r="W64" i="93"/>
  <c r="P64" i="93"/>
  <c r="D64" i="93"/>
  <c r="AD64" i="93"/>
  <c r="C64" i="93"/>
  <c r="AL63" i="93"/>
  <c r="AC63" i="93"/>
  <c r="AB63" i="93"/>
  <c r="X63" i="93"/>
  <c r="W63" i="93"/>
  <c r="P63" i="93"/>
  <c r="D63" i="93"/>
  <c r="AD63" i="93"/>
  <c r="C63" i="93"/>
  <c r="AL62" i="93"/>
  <c r="AB62" i="93"/>
  <c r="X62" i="93"/>
  <c r="W62" i="93"/>
  <c r="P62" i="93"/>
  <c r="D62" i="93"/>
  <c r="AD62" i="93"/>
  <c r="C62" i="93"/>
  <c r="AL61" i="93"/>
  <c r="W61" i="93"/>
  <c r="AB61" i="93"/>
  <c r="X61" i="93"/>
  <c r="P61" i="93"/>
  <c r="D61" i="93"/>
  <c r="AD61" i="93"/>
  <c r="C61" i="93"/>
  <c r="AL60" i="93"/>
  <c r="X60" i="93"/>
  <c r="W60" i="93"/>
  <c r="P60" i="93"/>
  <c r="D60" i="93"/>
  <c r="C60" i="93"/>
  <c r="AL59" i="93"/>
  <c r="AB59" i="93"/>
  <c r="X59" i="93"/>
  <c r="W59" i="93"/>
  <c r="P59" i="93"/>
  <c r="D59" i="93"/>
  <c r="AD59" i="93"/>
  <c r="C59" i="93"/>
  <c r="AL58" i="93"/>
  <c r="W58" i="93"/>
  <c r="AB58" i="93"/>
  <c r="X58" i="93"/>
  <c r="P58" i="93"/>
  <c r="D58" i="93"/>
  <c r="AD58" i="93"/>
  <c r="C58" i="93"/>
  <c r="AL57" i="93"/>
  <c r="AB57" i="93"/>
  <c r="X57" i="93"/>
  <c r="W57" i="93"/>
  <c r="P57" i="93"/>
  <c r="D57" i="93"/>
  <c r="AD57" i="93"/>
  <c r="C57" i="93"/>
  <c r="AL56" i="93"/>
  <c r="X56" i="93"/>
  <c r="W56" i="93"/>
  <c r="P56" i="93"/>
  <c r="D56" i="93"/>
  <c r="AD56" i="93"/>
  <c r="C56" i="93"/>
  <c r="AL55" i="93"/>
  <c r="AB55" i="93"/>
  <c r="X55" i="93"/>
  <c r="W55" i="93"/>
  <c r="P55" i="93"/>
  <c r="D55" i="93"/>
  <c r="AD55" i="93"/>
  <c r="C55" i="93"/>
  <c r="AL54" i="93"/>
  <c r="W54" i="93"/>
  <c r="AB54" i="93"/>
  <c r="X54" i="93"/>
  <c r="P54" i="93"/>
  <c r="D54" i="93"/>
  <c r="AD54" i="93"/>
  <c r="C54" i="93"/>
  <c r="AL53" i="93"/>
  <c r="AB53" i="93"/>
  <c r="X53" i="93"/>
  <c r="W53" i="93"/>
  <c r="P53" i="93"/>
  <c r="D53" i="93"/>
  <c r="AD53" i="93"/>
  <c r="C53" i="93"/>
  <c r="AL52" i="93"/>
  <c r="X52" i="93"/>
  <c r="W52" i="93"/>
  <c r="P52" i="93"/>
  <c r="D52" i="93"/>
  <c r="AD52" i="93"/>
  <c r="C52" i="93"/>
  <c r="AL51" i="93"/>
  <c r="W51" i="93"/>
  <c r="AB51" i="93"/>
  <c r="X51" i="93"/>
  <c r="P51" i="93"/>
  <c r="D51" i="93"/>
  <c r="AD51" i="93"/>
  <c r="C51" i="93"/>
  <c r="AL50" i="93"/>
  <c r="AB50" i="93"/>
  <c r="X50" i="93"/>
  <c r="W50" i="93"/>
  <c r="P50" i="93"/>
  <c r="D50" i="93"/>
  <c r="AD50" i="93"/>
  <c r="C50" i="93"/>
  <c r="AL49" i="93"/>
  <c r="W49" i="93"/>
  <c r="AB49" i="93"/>
  <c r="X49" i="93"/>
  <c r="P49" i="93"/>
  <c r="D49" i="93"/>
  <c r="C49" i="93"/>
  <c r="AL48" i="93"/>
  <c r="X48" i="93"/>
  <c r="W48" i="93"/>
  <c r="P48" i="93"/>
  <c r="D48" i="93"/>
  <c r="C48" i="93"/>
  <c r="AL47" i="93"/>
  <c r="AB47" i="93"/>
  <c r="X47" i="93"/>
  <c r="W47" i="93"/>
  <c r="P47" i="93"/>
  <c r="D47" i="93"/>
  <c r="AD47" i="93"/>
  <c r="C47" i="93"/>
  <c r="AL46" i="93"/>
  <c r="AC46" i="93"/>
  <c r="AB46" i="93"/>
  <c r="X46" i="93"/>
  <c r="W46" i="93"/>
  <c r="P46" i="93"/>
  <c r="D46" i="93"/>
  <c r="AD46" i="93"/>
  <c r="C46" i="93"/>
  <c r="AL45" i="93"/>
  <c r="W45" i="93"/>
  <c r="X45" i="93"/>
  <c r="P45" i="93"/>
  <c r="D45" i="93"/>
  <c r="AD45" i="93"/>
  <c r="C45" i="93"/>
  <c r="AL44" i="93"/>
  <c r="W44" i="93"/>
  <c r="AB44" i="93"/>
  <c r="X44" i="93"/>
  <c r="P44" i="93"/>
  <c r="D44" i="93"/>
  <c r="AD44" i="93"/>
  <c r="C44" i="93"/>
  <c r="AL43" i="93"/>
  <c r="AB43" i="93"/>
  <c r="X43" i="93"/>
  <c r="W43" i="93"/>
  <c r="P43" i="93"/>
  <c r="D43" i="93"/>
  <c r="AD43" i="93"/>
  <c r="C43" i="93"/>
  <c r="AL42" i="93"/>
  <c r="W42" i="93"/>
  <c r="AB42" i="93"/>
  <c r="X42" i="93"/>
  <c r="P42" i="93"/>
  <c r="D42" i="93"/>
  <c r="C42" i="93"/>
  <c r="AL41" i="93"/>
  <c r="X41" i="93"/>
  <c r="W41" i="93"/>
  <c r="P41" i="93"/>
  <c r="D41" i="93"/>
  <c r="C41" i="93"/>
  <c r="AL40" i="93"/>
  <c r="AB40" i="93"/>
  <c r="X40" i="93"/>
  <c r="W40" i="93"/>
  <c r="P40" i="93"/>
  <c r="D40" i="93"/>
  <c r="AD40" i="93"/>
  <c r="C40" i="93"/>
  <c r="AL39" i="93"/>
  <c r="W39" i="93"/>
  <c r="AB39" i="93"/>
  <c r="X39" i="93"/>
  <c r="P39" i="93"/>
  <c r="D39" i="93"/>
  <c r="AD39" i="93"/>
  <c r="C39" i="93"/>
  <c r="AL38" i="93"/>
  <c r="W38" i="93"/>
  <c r="X38" i="93"/>
  <c r="P38" i="93"/>
  <c r="D38" i="93"/>
  <c r="AD38" i="93"/>
  <c r="C38" i="93"/>
  <c r="AL37" i="93"/>
  <c r="AB37" i="93"/>
  <c r="X37" i="93"/>
  <c r="W37" i="93"/>
  <c r="P37" i="93"/>
  <c r="D37" i="93"/>
  <c r="AD37" i="93"/>
  <c r="C37" i="93"/>
  <c r="AL36" i="93"/>
  <c r="X36" i="93"/>
  <c r="W36" i="93"/>
  <c r="P36" i="93"/>
  <c r="D36" i="93"/>
  <c r="AD36" i="93"/>
  <c r="C36" i="93"/>
  <c r="AL35" i="93"/>
  <c r="AB35" i="93"/>
  <c r="X35" i="93"/>
  <c r="W35" i="93"/>
  <c r="P35" i="93"/>
  <c r="D35" i="93"/>
  <c r="AD35" i="93"/>
  <c r="C35" i="93"/>
  <c r="AL34" i="93"/>
  <c r="W34" i="93"/>
  <c r="AB34" i="93"/>
  <c r="X34" i="93"/>
  <c r="P34" i="93"/>
  <c r="D34" i="93"/>
  <c r="C34" i="93"/>
  <c r="AL33" i="93"/>
  <c r="W33" i="93"/>
  <c r="AB33" i="93"/>
  <c r="X33" i="93"/>
  <c r="P33" i="93"/>
  <c r="D33" i="93"/>
  <c r="C33" i="93"/>
  <c r="AL32" i="93"/>
  <c r="X32" i="93"/>
  <c r="W32" i="93"/>
  <c r="P32" i="93"/>
  <c r="D32" i="93"/>
  <c r="AD32" i="93"/>
  <c r="C32" i="93"/>
  <c r="AL31" i="93"/>
  <c r="AB31" i="93"/>
  <c r="X31" i="93"/>
  <c r="W31" i="93"/>
  <c r="D31" i="93"/>
  <c r="C31" i="93"/>
  <c r="AL30" i="93"/>
  <c r="AC30" i="93"/>
  <c r="AB30" i="93"/>
  <c r="X30" i="93"/>
  <c r="W30" i="93"/>
  <c r="D30" i="93"/>
  <c r="AD30" i="93"/>
  <c r="C30" i="93"/>
  <c r="AL29" i="93"/>
  <c r="W29" i="93"/>
  <c r="AB29" i="93"/>
  <c r="X29" i="93"/>
  <c r="D29" i="93"/>
  <c r="C29" i="93"/>
  <c r="AL28" i="93"/>
  <c r="W28" i="93"/>
  <c r="AB28" i="93"/>
  <c r="X28" i="93"/>
  <c r="D28" i="93"/>
  <c r="C28" i="93"/>
  <c r="AL27" i="93"/>
  <c r="AC27" i="93"/>
  <c r="AB27" i="93"/>
  <c r="X27" i="93"/>
  <c r="W27" i="93"/>
  <c r="D27" i="93"/>
  <c r="C27" i="93"/>
  <c r="B27" i="93"/>
  <c r="H16" i="93"/>
  <c r="AB66" i="93"/>
  <c r="H15" i="93"/>
  <c r="AH21" i="93"/>
  <c r="AH22" i="93"/>
  <c r="H14" i="93"/>
  <c r="C1" i="93"/>
  <c r="O67" i="92"/>
  <c r="N67" i="92"/>
  <c r="M67" i="92"/>
  <c r="E67" i="92"/>
  <c r="D67" i="92"/>
  <c r="C67" i="92"/>
  <c r="E66" i="92"/>
  <c r="D66" i="92"/>
  <c r="C66" i="92"/>
  <c r="E65" i="92"/>
  <c r="D65" i="92"/>
  <c r="C65" i="92"/>
  <c r="N64" i="92"/>
  <c r="E64" i="92"/>
  <c r="D64" i="92"/>
  <c r="M64" i="92"/>
  <c r="C64" i="92"/>
  <c r="E63" i="92"/>
  <c r="D63" i="92"/>
  <c r="N63" i="92"/>
  <c r="C63" i="92"/>
  <c r="E62" i="92"/>
  <c r="D62" i="92"/>
  <c r="C62" i="92"/>
  <c r="E61" i="92"/>
  <c r="D61" i="92"/>
  <c r="N61" i="92"/>
  <c r="C61" i="92"/>
  <c r="N60" i="92"/>
  <c r="E60" i="92"/>
  <c r="D60" i="92"/>
  <c r="M60" i="92"/>
  <c r="C60" i="92"/>
  <c r="E59" i="92"/>
  <c r="D59" i="92"/>
  <c r="M59" i="92"/>
  <c r="C59" i="92"/>
  <c r="E58" i="92"/>
  <c r="D58" i="92"/>
  <c r="M58" i="92"/>
  <c r="C58" i="92"/>
  <c r="E57" i="92"/>
  <c r="D57" i="92"/>
  <c r="M57" i="92"/>
  <c r="C57" i="92"/>
  <c r="E56" i="92"/>
  <c r="D56" i="92"/>
  <c r="M56" i="92"/>
  <c r="C56" i="92"/>
  <c r="E55" i="92"/>
  <c r="D55" i="92"/>
  <c r="N55" i="92"/>
  <c r="C55" i="92"/>
  <c r="E54" i="92"/>
  <c r="D54" i="92"/>
  <c r="O54" i="92"/>
  <c r="C54" i="92"/>
  <c r="E53" i="92"/>
  <c r="D53" i="92"/>
  <c r="N53" i="92"/>
  <c r="C53" i="92"/>
  <c r="E52" i="92"/>
  <c r="D52" i="92"/>
  <c r="M52" i="92"/>
  <c r="C52" i="92"/>
  <c r="E51" i="92"/>
  <c r="D51" i="92"/>
  <c r="C51" i="92"/>
  <c r="E50" i="92"/>
  <c r="D50" i="92"/>
  <c r="O50" i="92"/>
  <c r="C50" i="92"/>
  <c r="E49" i="92"/>
  <c r="D49" i="92"/>
  <c r="N49" i="92"/>
  <c r="C49" i="92"/>
  <c r="E48" i="92"/>
  <c r="D48" i="92"/>
  <c r="M48" i="92"/>
  <c r="C48" i="92"/>
  <c r="E47" i="92"/>
  <c r="D47" i="92"/>
  <c r="N47" i="92"/>
  <c r="C47" i="92"/>
  <c r="M46" i="92"/>
  <c r="E46" i="92"/>
  <c r="D46" i="92"/>
  <c r="C46" i="92"/>
  <c r="M45" i="92"/>
  <c r="E45" i="92"/>
  <c r="D45" i="92"/>
  <c r="N45" i="92"/>
  <c r="C45" i="92"/>
  <c r="E44" i="92"/>
  <c r="D44" i="92"/>
  <c r="M44" i="92"/>
  <c r="C44" i="92"/>
  <c r="E43" i="92"/>
  <c r="D43" i="92"/>
  <c r="M43" i="92"/>
  <c r="C43" i="92"/>
  <c r="E42" i="92"/>
  <c r="D42" i="92"/>
  <c r="M42" i="92"/>
  <c r="C42" i="92"/>
  <c r="E41" i="92"/>
  <c r="D41" i="92"/>
  <c r="M41" i="92"/>
  <c r="C41" i="92"/>
  <c r="E40" i="92"/>
  <c r="D40" i="92"/>
  <c r="C40" i="92"/>
  <c r="E39" i="92"/>
  <c r="D39" i="92"/>
  <c r="N39" i="92"/>
  <c r="C39" i="92"/>
  <c r="N38" i="92"/>
  <c r="E38" i="92"/>
  <c r="D38" i="92"/>
  <c r="O38" i="92"/>
  <c r="C38" i="92"/>
  <c r="E37" i="92"/>
  <c r="D37" i="92"/>
  <c r="N37" i="92"/>
  <c r="C37" i="92"/>
  <c r="E36" i="92"/>
  <c r="D36" i="92"/>
  <c r="M36" i="92"/>
  <c r="C36" i="92"/>
  <c r="E35" i="92"/>
  <c r="D35" i="92"/>
  <c r="N35" i="92"/>
  <c r="C35" i="92"/>
  <c r="N34" i="92"/>
  <c r="E34" i="92"/>
  <c r="D34" i="92"/>
  <c r="O34" i="92"/>
  <c r="C34" i="92"/>
  <c r="E33" i="92"/>
  <c r="D33" i="92"/>
  <c r="C33" i="92"/>
  <c r="E32" i="92"/>
  <c r="D32" i="92"/>
  <c r="M32" i="92"/>
  <c r="C32" i="92"/>
  <c r="E31" i="92"/>
  <c r="D31" i="92"/>
  <c r="N31" i="92"/>
  <c r="C31" i="92"/>
  <c r="E30" i="92"/>
  <c r="D30" i="92"/>
  <c r="M30" i="92"/>
  <c r="C30" i="92"/>
  <c r="E29" i="92"/>
  <c r="D29" i="92"/>
  <c r="N29" i="92"/>
  <c r="C29" i="92"/>
  <c r="E28" i="92"/>
  <c r="D28" i="92"/>
  <c r="C28" i="92"/>
  <c r="E27" i="92"/>
  <c r="D27" i="92"/>
  <c r="M27" i="92"/>
  <c r="C27" i="92"/>
  <c r="B27" i="92"/>
  <c r="H26" i="92"/>
  <c r="G26" i="92"/>
  <c r="F26" i="92"/>
  <c r="I15" i="92"/>
  <c r="J11" i="92"/>
  <c r="H11" i="92"/>
  <c r="C1" i="92"/>
  <c r="A38" i="47"/>
  <c r="A37" i="47"/>
  <c r="A36" i="47"/>
  <c r="A35" i="47"/>
  <c r="A34" i="47"/>
  <c r="A33" i="47"/>
  <c r="A32" i="47"/>
  <c r="G28" i="47"/>
  <c r="G2" i="47"/>
  <c r="I27" i="47"/>
  <c r="I26" i="47"/>
  <c r="I25" i="47"/>
  <c r="E25" i="47"/>
  <c r="E24" i="47"/>
  <c r="I24" i="47"/>
  <c r="I23" i="47"/>
  <c r="E23" i="47"/>
  <c r="I20" i="47"/>
  <c r="I18" i="47"/>
  <c r="I17" i="47"/>
  <c r="I16" i="47"/>
  <c r="I15" i="47"/>
  <c r="I14" i="47"/>
  <c r="E14" i="47"/>
  <c r="I13" i="47"/>
  <c r="I12" i="47"/>
  <c r="I11" i="47"/>
  <c r="I10" i="47"/>
  <c r="I3" i="47"/>
  <c r="C3" i="47"/>
  <c r="G1" i="47"/>
  <c r="A1" i="47"/>
  <c r="A44" i="25"/>
  <c r="A43" i="25"/>
  <c r="A42" i="25"/>
  <c r="A41" i="25"/>
  <c r="A40" i="25"/>
  <c r="A39" i="25"/>
  <c r="A38" i="25"/>
  <c r="G34" i="25"/>
  <c r="F34" i="25"/>
  <c r="F2" i="25"/>
  <c r="I33" i="25"/>
  <c r="I32" i="25"/>
  <c r="I27" i="25"/>
  <c r="E27" i="25"/>
  <c r="E24" i="72"/>
  <c r="E26" i="25"/>
  <c r="I25" i="25"/>
  <c r="I24" i="25"/>
  <c r="I23" i="25"/>
  <c r="I22" i="25"/>
  <c r="E22" i="25"/>
  <c r="E22" i="72"/>
  <c r="I21" i="25"/>
  <c r="E20" i="25"/>
  <c r="I17" i="25"/>
  <c r="I16" i="25"/>
  <c r="I11" i="25"/>
  <c r="I10" i="25"/>
  <c r="I5" i="25"/>
  <c r="I3" i="25"/>
  <c r="C3" i="25"/>
  <c r="G2" i="25"/>
  <c r="G1" i="25"/>
  <c r="A1" i="25"/>
  <c r="A29" i="67"/>
  <c r="A28" i="67"/>
  <c r="A27" i="67"/>
  <c r="A26" i="67"/>
  <c r="A25" i="67"/>
  <c r="A24" i="67"/>
  <c r="A23" i="67"/>
  <c r="G19" i="67"/>
  <c r="F19" i="67"/>
  <c r="E19" i="67"/>
  <c r="F34" i="83"/>
  <c r="I18" i="67"/>
  <c r="I14" i="67"/>
  <c r="I13" i="67"/>
  <c r="I12" i="67"/>
  <c r="I11" i="67"/>
  <c r="I10" i="67"/>
  <c r="I7" i="67"/>
  <c r="I6" i="67"/>
  <c r="I5" i="67"/>
  <c r="I3" i="67"/>
  <c r="C3" i="67"/>
  <c r="G2" i="67"/>
  <c r="F2" i="67"/>
  <c r="F3" i="67"/>
  <c r="E2" i="67"/>
  <c r="G1" i="67"/>
  <c r="A1" i="67"/>
  <c r="D83" i="71"/>
  <c r="D81" i="71"/>
  <c r="D80" i="71"/>
  <c r="D76" i="71"/>
  <c r="O73" i="71"/>
  <c r="M73" i="71"/>
  <c r="L73" i="71"/>
  <c r="I73" i="71"/>
  <c r="O72" i="71"/>
  <c r="M72" i="71"/>
  <c r="L72" i="71"/>
  <c r="I72" i="71"/>
  <c r="O71" i="71"/>
  <c r="M71" i="71"/>
  <c r="L71" i="71"/>
  <c r="I71" i="71"/>
  <c r="O70" i="71"/>
  <c r="M70" i="71"/>
  <c r="L70" i="71"/>
  <c r="I70" i="71"/>
  <c r="O69" i="71"/>
  <c r="M69" i="71"/>
  <c r="L69" i="71"/>
  <c r="I69" i="71"/>
  <c r="O68" i="71"/>
  <c r="M68" i="71"/>
  <c r="L68" i="71"/>
  <c r="I68" i="71"/>
  <c r="O67" i="71"/>
  <c r="M67" i="71"/>
  <c r="L67" i="71"/>
  <c r="I67" i="71"/>
  <c r="O66" i="71"/>
  <c r="M66" i="71"/>
  <c r="L66" i="71"/>
  <c r="I66" i="71"/>
  <c r="O65" i="71"/>
  <c r="M65" i="71"/>
  <c r="L65" i="71"/>
  <c r="I65" i="71"/>
  <c r="O64" i="71"/>
  <c r="M64" i="71"/>
  <c r="L64" i="71"/>
  <c r="I64" i="71"/>
  <c r="O63" i="71"/>
  <c r="M63" i="71"/>
  <c r="L63" i="71"/>
  <c r="I63" i="71"/>
  <c r="O62" i="71"/>
  <c r="M62" i="71"/>
  <c r="L62" i="71"/>
  <c r="I62" i="71"/>
  <c r="O61" i="71"/>
  <c r="M61" i="71"/>
  <c r="L61" i="71"/>
  <c r="I61" i="71"/>
  <c r="O60" i="71"/>
  <c r="M60" i="71"/>
  <c r="L60" i="71"/>
  <c r="I60" i="71"/>
  <c r="O59" i="71"/>
  <c r="M59" i="71"/>
  <c r="L59" i="71"/>
  <c r="I59" i="71"/>
  <c r="O58" i="71"/>
  <c r="M58" i="71"/>
  <c r="L58" i="71"/>
  <c r="I58" i="71"/>
  <c r="O57" i="71"/>
  <c r="M57" i="71"/>
  <c r="L57" i="71"/>
  <c r="I57" i="71"/>
  <c r="O56" i="71"/>
  <c r="M56" i="71"/>
  <c r="L56" i="71"/>
  <c r="I56" i="71"/>
  <c r="O55" i="71"/>
  <c r="M55" i="71"/>
  <c r="L55" i="71"/>
  <c r="I55" i="71"/>
  <c r="O54" i="71"/>
  <c r="M54" i="71"/>
  <c r="L54" i="71"/>
  <c r="I54" i="71"/>
  <c r="O53" i="71"/>
  <c r="M53" i="71"/>
  <c r="L53" i="71"/>
  <c r="I53" i="71"/>
  <c r="O52" i="71"/>
  <c r="M52" i="71"/>
  <c r="L52" i="71"/>
  <c r="I52" i="71"/>
  <c r="E45" i="93"/>
  <c r="O51" i="71"/>
  <c r="M51" i="71"/>
  <c r="L51" i="71"/>
  <c r="I51" i="71"/>
  <c r="O50" i="71"/>
  <c r="M50" i="71"/>
  <c r="L50" i="71"/>
  <c r="I50" i="71"/>
  <c r="O49" i="71"/>
  <c r="M49" i="71"/>
  <c r="L49" i="71"/>
  <c r="I49" i="71"/>
  <c r="O48" i="71"/>
  <c r="M48" i="71"/>
  <c r="L48" i="71"/>
  <c r="I48" i="71"/>
  <c r="O47" i="71"/>
  <c r="M47" i="71"/>
  <c r="L47" i="71"/>
  <c r="I47" i="71"/>
  <c r="E40" i="93"/>
  <c r="O46" i="71"/>
  <c r="M46" i="71"/>
  <c r="L46" i="71"/>
  <c r="I46" i="71"/>
  <c r="O45" i="71"/>
  <c r="M45" i="71"/>
  <c r="L45" i="71"/>
  <c r="I45" i="71"/>
  <c r="O44" i="71"/>
  <c r="M44" i="71"/>
  <c r="L44" i="71"/>
  <c r="I44" i="71"/>
  <c r="O43" i="71"/>
  <c r="M43" i="71"/>
  <c r="L43" i="71"/>
  <c r="I43" i="71"/>
  <c r="O42" i="71"/>
  <c r="M42" i="71"/>
  <c r="L42" i="71"/>
  <c r="I42" i="71"/>
  <c r="O41" i="71"/>
  <c r="M41" i="71"/>
  <c r="L41" i="71"/>
  <c r="I41" i="71"/>
  <c r="O40" i="71"/>
  <c r="M40" i="71"/>
  <c r="L40" i="71"/>
  <c r="I40" i="71"/>
  <c r="O39" i="71"/>
  <c r="M39" i="71"/>
  <c r="L39" i="71"/>
  <c r="I39" i="71"/>
  <c r="O38" i="71"/>
  <c r="M38" i="71"/>
  <c r="L38" i="71"/>
  <c r="I38" i="71"/>
  <c r="O37" i="71"/>
  <c r="M37" i="71"/>
  <c r="L37" i="71"/>
  <c r="I37" i="71"/>
  <c r="O36" i="71"/>
  <c r="M36" i="71"/>
  <c r="L36" i="71"/>
  <c r="I36" i="71"/>
  <c r="O35" i="71"/>
  <c r="M35" i="71"/>
  <c r="L35" i="71"/>
  <c r="I35" i="71"/>
  <c r="B35" i="71"/>
  <c r="O34" i="71"/>
  <c r="O74" i="71"/>
  <c r="F11" i="99"/>
  <c r="F13" i="99"/>
  <c r="M34" i="71"/>
  <c r="I34" i="71"/>
  <c r="L34" i="71"/>
  <c r="L74" i="71"/>
  <c r="E68" i="92"/>
  <c r="B72" i="86"/>
  <c r="B59" i="86"/>
  <c r="B51" i="86"/>
  <c r="B44" i="86"/>
  <c r="B27" i="86"/>
  <c r="L14" i="78"/>
  <c r="I11" i="51"/>
  <c r="E53" i="72"/>
  <c r="H53" i="72"/>
  <c r="AL99" i="93"/>
  <c r="AL100" i="93"/>
  <c r="AL101" i="93"/>
  <c r="AH103" i="93"/>
  <c r="AH99" i="93"/>
  <c r="AH100" i="93"/>
  <c r="AH101" i="93"/>
  <c r="AI102" i="93"/>
  <c r="AI103" i="93"/>
  <c r="AI99" i="93"/>
  <c r="AI100" i="93"/>
  <c r="AJ101" i="93"/>
  <c r="AJ102" i="93"/>
  <c r="AJ103" i="93"/>
  <c r="AJ99" i="93"/>
  <c r="AK100" i="93"/>
  <c r="AK101" i="93"/>
  <c r="AK102" i="93"/>
  <c r="AL103" i="93"/>
  <c r="N22" i="98"/>
  <c r="H75" i="92"/>
  <c r="H77" i="92"/>
  <c r="P100" i="92"/>
  <c r="H76" i="92"/>
  <c r="E31" i="97"/>
  <c r="AM31" i="97"/>
  <c r="E27" i="93"/>
  <c r="E68" i="93" a="1"/>
  <c r="E68" i="93"/>
  <c r="N34" i="71"/>
  <c r="E33" i="97"/>
  <c r="N36" i="71"/>
  <c r="E31" i="93"/>
  <c r="E35" i="97"/>
  <c r="AP35" i="97"/>
  <c r="N38" i="71"/>
  <c r="E37" i="97"/>
  <c r="AB37" i="97"/>
  <c r="E33" i="93"/>
  <c r="N40" i="71"/>
  <c r="E39" i="97"/>
  <c r="AP39" i="97"/>
  <c r="AQ39" i="97"/>
  <c r="F35" i="93"/>
  <c r="G35" i="93"/>
  <c r="E35" i="93"/>
  <c r="N42" i="71"/>
  <c r="E41" i="97"/>
  <c r="E37" i="93"/>
  <c r="N44" i="71"/>
  <c r="E43" i="97"/>
  <c r="AP43" i="97"/>
  <c r="AQ43" i="97"/>
  <c r="F39" i="93"/>
  <c r="G39" i="93"/>
  <c r="E39" i="93"/>
  <c r="N46" i="71"/>
  <c r="N49" i="71"/>
  <c r="E46" i="97"/>
  <c r="AG46" i="97"/>
  <c r="E42" i="93"/>
  <c r="E48" i="97"/>
  <c r="AM48" i="97"/>
  <c r="N51" i="71"/>
  <c r="E44" i="93"/>
  <c r="E50" i="97"/>
  <c r="N53" i="71"/>
  <c r="E46" i="93"/>
  <c r="E52" i="97"/>
  <c r="AM52" i="97"/>
  <c r="AO52" i="97"/>
  <c r="E48" i="93"/>
  <c r="N55" i="71"/>
  <c r="E54" i="97"/>
  <c r="N57" i="71"/>
  <c r="E50" i="93"/>
  <c r="E56" i="97"/>
  <c r="AM56" i="97"/>
  <c r="E52" i="93"/>
  <c r="N59" i="71"/>
  <c r="E54" i="93"/>
  <c r="N61" i="71"/>
  <c r="E58" i="97"/>
  <c r="E56" i="93"/>
  <c r="N63" i="71"/>
  <c r="E60" i="97"/>
  <c r="AP60" i="97"/>
  <c r="AQ60" i="97"/>
  <c r="F56" i="93"/>
  <c r="G56" i="93"/>
  <c r="E62" i="97"/>
  <c r="E58" i="93"/>
  <c r="N65" i="71"/>
  <c r="E64" i="97"/>
  <c r="AM64" i="97"/>
  <c r="E60" i="93"/>
  <c r="N67" i="71"/>
  <c r="E61" i="93"/>
  <c r="E65" i="97"/>
  <c r="N68" i="71"/>
  <c r="E67" i="97"/>
  <c r="AP67" i="97"/>
  <c r="AQ67" i="97"/>
  <c r="F63" i="93"/>
  <c r="G63" i="93"/>
  <c r="E63" i="93"/>
  <c r="N70" i="71"/>
  <c r="E68" i="97"/>
  <c r="AM68" i="97"/>
  <c r="N71" i="71"/>
  <c r="E64" i="93"/>
  <c r="E69" i="97"/>
  <c r="E65" i="93"/>
  <c r="N72" i="71"/>
  <c r="E70" i="97"/>
  <c r="AM70" i="97"/>
  <c r="E66" i="93"/>
  <c r="N73" i="71"/>
  <c r="F3" i="25"/>
  <c r="E23" i="72"/>
  <c r="I26" i="25"/>
  <c r="M28" i="92"/>
  <c r="N28" i="92"/>
  <c r="O66" i="92"/>
  <c r="N66" i="92"/>
  <c r="E29" i="93"/>
  <c r="AP41" i="97"/>
  <c r="B28" i="93"/>
  <c r="B28" i="92"/>
  <c r="B32" i="97"/>
  <c r="B36" i="71"/>
  <c r="N33" i="92"/>
  <c r="O33" i="92"/>
  <c r="E32" i="97"/>
  <c r="AP32" i="97"/>
  <c r="N35" i="71"/>
  <c r="E28" i="93"/>
  <c r="E34" i="97"/>
  <c r="U34" i="97"/>
  <c r="N37" i="71"/>
  <c r="E30" i="93"/>
  <c r="E36" i="97"/>
  <c r="AM36" i="97"/>
  <c r="E32" i="93"/>
  <c r="N39" i="71"/>
  <c r="N41" i="71"/>
  <c r="E38" i="97"/>
  <c r="E34" i="93"/>
  <c r="E40" i="97"/>
  <c r="AP40" i="97"/>
  <c r="AQ40" i="97"/>
  <c r="F36" i="93"/>
  <c r="G36" i="93"/>
  <c r="E36" i="93"/>
  <c r="N43" i="71"/>
  <c r="E42" i="97"/>
  <c r="E38" i="93"/>
  <c r="N45" i="71"/>
  <c r="E44" i="97"/>
  <c r="AM44" i="97"/>
  <c r="N47" i="71"/>
  <c r="E45" i="97"/>
  <c r="AP45" i="97"/>
  <c r="E41" i="93"/>
  <c r="N48" i="71"/>
  <c r="E47" i="97"/>
  <c r="AP47" i="97"/>
  <c r="E43" i="93"/>
  <c r="N50" i="71"/>
  <c r="E49" i="97"/>
  <c r="N52" i="71"/>
  <c r="E51" i="97"/>
  <c r="AM51" i="97"/>
  <c r="E47" i="93"/>
  <c r="N54" i="71"/>
  <c r="E53" i="97"/>
  <c r="AP53" i="97"/>
  <c r="E49" i="93"/>
  <c r="N56" i="71"/>
  <c r="E55" i="97"/>
  <c r="AP55" i="97"/>
  <c r="E51" i="93"/>
  <c r="N58" i="71"/>
  <c r="E53" i="93"/>
  <c r="E57" i="97"/>
  <c r="N60" i="71"/>
  <c r="E55" i="93"/>
  <c r="N62" i="71"/>
  <c r="E59" i="97"/>
  <c r="AP59" i="97"/>
  <c r="AQ59" i="97"/>
  <c r="F55" i="93"/>
  <c r="G55" i="93"/>
  <c r="E61" i="97"/>
  <c r="E57" i="93"/>
  <c r="N64" i="71"/>
  <c r="E63" i="97"/>
  <c r="AP63" i="97"/>
  <c r="AQ63" i="97"/>
  <c r="F59" i="93"/>
  <c r="G59" i="93"/>
  <c r="E59" i="93"/>
  <c r="N66" i="71"/>
  <c r="E66" i="97"/>
  <c r="AM66" i="97"/>
  <c r="AO66" i="97"/>
  <c r="N69" i="71"/>
  <c r="E62" i="93"/>
  <c r="AD60" i="93"/>
  <c r="AC60" i="93"/>
  <c r="AE60" i="93"/>
  <c r="AM35" i="97"/>
  <c r="AB36" i="97"/>
  <c r="AK40" i="97"/>
  <c r="U40" i="97"/>
  <c r="AP49" i="97"/>
  <c r="AQ49" i="97"/>
  <c r="F45" i="93"/>
  <c r="G45" i="93"/>
  <c r="AP65" i="97"/>
  <c r="AQ65" i="97"/>
  <c r="F61" i="93"/>
  <c r="G61" i="93"/>
  <c r="AB33" i="98"/>
  <c r="X33" i="98"/>
  <c r="T33" i="98"/>
  <c r="AC33" i="98"/>
  <c r="W33" i="98"/>
  <c r="R33" i="98"/>
  <c r="V33" i="98"/>
  <c r="AA33" i="98"/>
  <c r="U33" i="98"/>
  <c r="Z33" i="98"/>
  <c r="S33" i="98"/>
  <c r="AE32" i="98"/>
  <c r="E60" i="72"/>
  <c r="E25" i="74"/>
  <c r="I6" i="74"/>
  <c r="K72" i="83"/>
  <c r="E21" i="72"/>
  <c r="I20" i="25"/>
  <c r="H24" i="72"/>
  <c r="F24" i="72"/>
  <c r="E34" i="25"/>
  <c r="E2" i="25"/>
  <c r="E32" i="72"/>
  <c r="E39" i="72"/>
  <c r="F36" i="83"/>
  <c r="E28" i="47"/>
  <c r="E2" i="47"/>
  <c r="M40" i="92"/>
  <c r="N40" i="92"/>
  <c r="N50" i="92"/>
  <c r="AC40" i="93"/>
  <c r="AE40" i="93"/>
  <c r="AE46" i="93"/>
  <c r="AD48" i="93"/>
  <c r="AC48" i="93"/>
  <c r="E44" i="72"/>
  <c r="I9" i="66"/>
  <c r="AP44" i="97"/>
  <c r="AQ44" i="97"/>
  <c r="F40" i="93"/>
  <c r="G40" i="93"/>
  <c r="AM58" i="97"/>
  <c r="U60" i="97"/>
  <c r="AK60" i="97"/>
  <c r="Y33" i="98"/>
  <c r="E64" i="72"/>
  <c r="I14" i="74"/>
  <c r="E43" i="72"/>
  <c r="E16" i="66"/>
  <c r="E2" i="66"/>
  <c r="I6" i="66"/>
  <c r="E56" i="72"/>
  <c r="F38" i="83"/>
  <c r="E2" i="51"/>
  <c r="AK42" i="97"/>
  <c r="E63" i="72"/>
  <c r="I12" i="74"/>
  <c r="J49" i="101"/>
  <c r="F45" i="101"/>
  <c r="I21" i="100"/>
  <c r="J21" i="100"/>
  <c r="F9" i="83"/>
  <c r="D14" i="83"/>
  <c r="F14" i="83"/>
  <c r="G14" i="83"/>
  <c r="H14" i="83"/>
  <c r="I14" i="83"/>
  <c r="J14" i="83"/>
  <c r="K14" i="83"/>
  <c r="L14" i="83"/>
  <c r="C39" i="83"/>
  <c r="D38" i="83"/>
  <c r="O74" i="83"/>
  <c r="I79" i="83"/>
  <c r="I65" i="83"/>
  <c r="N51" i="92"/>
  <c r="O51" i="92"/>
  <c r="X33" i="77"/>
  <c r="D31" i="77"/>
  <c r="L2" i="77"/>
  <c r="F10" i="66"/>
  <c r="AP36" i="97"/>
  <c r="AQ36" i="97"/>
  <c r="F32" i="93"/>
  <c r="G32" i="93"/>
  <c r="AK45" i="97"/>
  <c r="AK47" i="97"/>
  <c r="AK50" i="97"/>
  <c r="AK52" i="97"/>
  <c r="AK55" i="97"/>
  <c r="U55" i="97"/>
  <c r="AP56" i="97"/>
  <c r="AQ56" i="97"/>
  <c r="F52" i="93"/>
  <c r="G52" i="93"/>
  <c r="AM63" i="97"/>
  <c r="E62" i="72"/>
  <c r="I10" i="74"/>
  <c r="J63" i="101"/>
  <c r="F60" i="101"/>
  <c r="F68" i="72"/>
  <c r="H68" i="72"/>
  <c r="D40" i="83"/>
  <c r="O78" i="83"/>
  <c r="E36" i="72"/>
  <c r="F36" i="72"/>
  <c r="H36" i="72"/>
  <c r="AB32" i="93"/>
  <c r="AB36" i="93"/>
  <c r="AB38" i="93"/>
  <c r="AB41" i="93"/>
  <c r="AB45" i="93"/>
  <c r="AB48" i="93"/>
  <c r="AE48" i="93"/>
  <c r="AB52" i="93"/>
  <c r="AB56" i="93"/>
  <c r="AB60" i="93"/>
  <c r="AC62" i="93"/>
  <c r="AE62" i="93"/>
  <c r="AB65" i="93"/>
  <c r="AK99" i="93"/>
  <c r="AJ100" i="93"/>
  <c r="AI101" i="93"/>
  <c r="AH102" i="93"/>
  <c r="AL102" i="93"/>
  <c r="U35" i="97"/>
  <c r="AK35" i="97"/>
  <c r="AB47" i="97"/>
  <c r="AK48" i="97"/>
  <c r="AB55" i="97"/>
  <c r="AK61" i="97"/>
  <c r="AK63" i="97"/>
  <c r="AG64" i="97"/>
  <c r="AK70" i="97"/>
  <c r="T50" i="98"/>
  <c r="AA50" i="98"/>
  <c r="H35" i="101"/>
  <c r="J35" i="101"/>
  <c r="F23" i="101"/>
  <c r="I45" i="101"/>
  <c r="J45" i="101"/>
  <c r="F40" i="101"/>
  <c r="I66" i="101"/>
  <c r="J66" i="101"/>
  <c r="F63" i="101"/>
  <c r="J70" i="101"/>
  <c r="F66" i="101"/>
  <c r="E27" i="72"/>
  <c r="F35" i="83"/>
  <c r="Q12" i="96"/>
  <c r="U72" i="98"/>
  <c r="C41" i="83"/>
  <c r="D16" i="83"/>
  <c r="F16" i="83"/>
  <c r="G16" i="83"/>
  <c r="H16" i="83"/>
  <c r="I16" i="83"/>
  <c r="J16" i="83"/>
  <c r="K16" i="83"/>
  <c r="L16" i="83"/>
  <c r="AK36" i="97"/>
  <c r="U36" i="97"/>
  <c r="AK43" i="97"/>
  <c r="U44" i="97"/>
  <c r="AK53" i="97"/>
  <c r="AG56" i="97"/>
  <c r="U63" i="97"/>
  <c r="AK68" i="97"/>
  <c r="U68" i="97"/>
  <c r="V50" i="98"/>
  <c r="J40" i="101"/>
  <c r="F35" i="101"/>
  <c r="J60" i="101"/>
  <c r="F57" i="101"/>
  <c r="J38" i="100"/>
  <c r="I38" i="100"/>
  <c r="J41" i="100"/>
  <c r="I41" i="100"/>
  <c r="E19" i="23"/>
  <c r="E2" i="23"/>
  <c r="I14" i="23"/>
  <c r="G34" i="83"/>
  <c r="J15" i="72"/>
  <c r="L15" i="72"/>
  <c r="H2" i="67"/>
  <c r="C37" i="83"/>
  <c r="D12" i="83"/>
  <c r="F12" i="83"/>
  <c r="G12" i="83"/>
  <c r="H12" i="83"/>
  <c r="I12" i="83"/>
  <c r="J12" i="83"/>
  <c r="K12" i="83"/>
  <c r="L12" i="83"/>
  <c r="K41" i="83"/>
  <c r="K57" i="83"/>
  <c r="H52" i="72"/>
  <c r="H56" i="72"/>
  <c r="J38" i="83"/>
  <c r="F52" i="72"/>
  <c r="AM47" i="97"/>
  <c r="AO47" i="97"/>
  <c r="AK49" i="97"/>
  <c r="AM55" i="97"/>
  <c r="AC50" i="98"/>
  <c r="Y50" i="98"/>
  <c r="U50" i="98"/>
  <c r="X50" i="98"/>
  <c r="S50" i="98"/>
  <c r="AE50" i="98"/>
  <c r="Q115" i="98"/>
  <c r="E44" i="95"/>
  <c r="Q116" i="98"/>
  <c r="E45" i="95"/>
  <c r="O13" i="100"/>
  <c r="I16" i="65"/>
  <c r="E79" i="72"/>
  <c r="H79" i="72"/>
  <c r="H80" i="72"/>
  <c r="J40" i="83"/>
  <c r="F45" i="78"/>
  <c r="J3" i="78"/>
  <c r="F12" i="65"/>
  <c r="H45" i="78"/>
  <c r="G43" i="78"/>
  <c r="F44" i="78"/>
  <c r="T33" i="78"/>
  <c r="T35" i="78"/>
  <c r="T39" i="78"/>
  <c r="G43" i="83"/>
  <c r="F2" i="41"/>
  <c r="K34" i="83"/>
  <c r="K50" i="83"/>
  <c r="K66" i="83"/>
  <c r="E80" i="72"/>
  <c r="F40" i="83"/>
  <c r="C36" i="83"/>
  <c r="D11" i="83"/>
  <c r="F11" i="83"/>
  <c r="G11" i="83"/>
  <c r="H11" i="83"/>
  <c r="I11" i="83"/>
  <c r="J11" i="83"/>
  <c r="K11" i="83"/>
  <c r="L11" i="83"/>
  <c r="H39" i="72"/>
  <c r="J36" i="83"/>
  <c r="E14" i="96"/>
  <c r="Q14" i="96"/>
  <c r="I14" i="96"/>
  <c r="M14" i="96"/>
  <c r="AK56" i="97"/>
  <c r="AM62" i="97"/>
  <c r="L36" i="96"/>
  <c r="Y35" i="97"/>
  <c r="AG44" i="97"/>
  <c r="P47" i="100"/>
  <c r="Q47" i="100"/>
  <c r="E17" i="65"/>
  <c r="E2" i="65"/>
  <c r="C34" i="83"/>
  <c r="C18" i="83"/>
  <c r="B18" i="83"/>
  <c r="AQ35" i="97"/>
  <c r="F31" i="93"/>
  <c r="G31" i="93"/>
  <c r="H31" i="93"/>
  <c r="I31" i="93"/>
  <c r="AQ53" i="97"/>
  <c r="F49" i="93"/>
  <c r="G49" i="93"/>
  <c r="H49" i="93"/>
  <c r="H39" i="93"/>
  <c r="AF39" i="93"/>
  <c r="AG39" i="93"/>
  <c r="AQ45" i="97"/>
  <c r="F41" i="93"/>
  <c r="G41" i="93"/>
  <c r="H41" i="93"/>
  <c r="AG59" i="97"/>
  <c r="AC32" i="93"/>
  <c r="AE32" i="93"/>
  <c r="AC35" i="93"/>
  <c r="AE35" i="93"/>
  <c r="AC36" i="93"/>
  <c r="AC37" i="93"/>
  <c r="AE37" i="93"/>
  <c r="AC54" i="93"/>
  <c r="AE54" i="93"/>
  <c r="H61" i="93"/>
  <c r="AH61" i="93"/>
  <c r="AI61" i="93"/>
  <c r="AB39" i="97"/>
  <c r="AM39" i="97"/>
  <c r="AO39" i="97"/>
  <c r="AG48" i="97"/>
  <c r="AP48" i="97"/>
  <c r="AQ48" i="97"/>
  <c r="F44" i="93"/>
  <c r="G44" i="93"/>
  <c r="AB51" i="97"/>
  <c r="AP51" i="97"/>
  <c r="AB59" i="97"/>
  <c r="AM59" i="97"/>
  <c r="AO59" i="97"/>
  <c r="AP64" i="97"/>
  <c r="AQ64" i="97"/>
  <c r="F60" i="93"/>
  <c r="G60" i="93"/>
  <c r="AM67" i="97"/>
  <c r="AO67" i="97"/>
  <c r="P20" i="100"/>
  <c r="Q20" i="100"/>
  <c r="P26" i="100"/>
  <c r="Q26" i="100"/>
  <c r="P31" i="100"/>
  <c r="Q31" i="100"/>
  <c r="P43" i="100"/>
  <c r="Q43" i="100"/>
  <c r="D36" i="96"/>
  <c r="N40" i="96"/>
  <c r="N46" i="96"/>
  <c r="L95" i="96"/>
  <c r="AG67" i="97"/>
  <c r="M29" i="92"/>
  <c r="O35" i="92"/>
  <c r="M47" i="92"/>
  <c r="N54" i="92"/>
  <c r="M61" i="92"/>
  <c r="P96" i="92"/>
  <c r="H35" i="93"/>
  <c r="H45" i="93"/>
  <c r="AH45" i="93"/>
  <c r="AI45" i="93"/>
  <c r="AC53" i="93"/>
  <c r="AE53" i="93"/>
  <c r="U31" i="97"/>
  <c r="AB33" i="97"/>
  <c r="AO35" i="97"/>
  <c r="U39" i="97"/>
  <c r="AM40" i="97"/>
  <c r="AO40" i="97"/>
  <c r="AG47" i="97"/>
  <c r="U48" i="97"/>
  <c r="U51" i="97"/>
  <c r="AP52" i="97"/>
  <c r="AQ52" i="97"/>
  <c r="F48" i="93"/>
  <c r="G48" i="93"/>
  <c r="AO55" i="97"/>
  <c r="U59" i="97"/>
  <c r="AM60" i="97"/>
  <c r="U67" i="97"/>
  <c r="AP68" i="97"/>
  <c r="AQ68" i="97"/>
  <c r="F64" i="93"/>
  <c r="G64" i="93"/>
  <c r="I18" i="100"/>
  <c r="I22" i="100"/>
  <c r="I34" i="100"/>
  <c r="P40" i="100"/>
  <c r="Q40" i="100"/>
  <c r="I45" i="100"/>
  <c r="K39" i="96"/>
  <c r="K45" i="96"/>
  <c r="K71" i="96"/>
  <c r="O62" i="96"/>
  <c r="AG39" i="97"/>
  <c r="N32" i="92"/>
  <c r="N36" i="92"/>
  <c r="N48" i="92"/>
  <c r="N56" i="92"/>
  <c r="M63" i="92"/>
  <c r="AC43" i="93"/>
  <c r="AE43" i="93"/>
  <c r="AC44" i="93"/>
  <c r="AE44" i="93"/>
  <c r="AC45" i="93"/>
  <c r="AE45" i="93"/>
  <c r="AF45" i="93"/>
  <c r="AG45" i="93"/>
  <c r="AJ45" i="93"/>
  <c r="AC50" i="93"/>
  <c r="AC56" i="93"/>
  <c r="AC59" i="93"/>
  <c r="AP33" i="97"/>
  <c r="AG35" i="97"/>
  <c r="AG40" i="97"/>
  <c r="AB43" i="97"/>
  <c r="U47" i="97"/>
  <c r="AG55" i="97"/>
  <c r="U56" i="97"/>
  <c r="AG60" i="97"/>
  <c r="AB63" i="97"/>
  <c r="U64" i="97"/>
  <c r="AG68" i="97"/>
  <c r="Y54" i="98"/>
  <c r="O75" i="98"/>
  <c r="I12" i="100"/>
  <c r="J19" i="100"/>
  <c r="P22" i="100"/>
  <c r="Q22" i="100"/>
  <c r="O23" i="100"/>
  <c r="J26" i="100"/>
  <c r="M29" i="100"/>
  <c r="N29" i="100"/>
  <c r="P30" i="100"/>
  <c r="Q30" i="100"/>
  <c r="J31" i="100"/>
  <c r="L32" i="100"/>
  <c r="P34" i="100"/>
  <c r="Q34" i="100"/>
  <c r="I37" i="100"/>
  <c r="I49" i="100"/>
  <c r="F40" i="96"/>
  <c r="F46" i="96"/>
  <c r="D64" i="96"/>
  <c r="AD28" i="93"/>
  <c r="AC28" i="93"/>
  <c r="O68" i="93" a="1"/>
  <c r="O68" i="93"/>
  <c r="AH31" i="93"/>
  <c r="AI31" i="93"/>
  <c r="O42" i="92"/>
  <c r="N42" i="92"/>
  <c r="N44" i="92"/>
  <c r="O46" i="92"/>
  <c r="N46" i="92"/>
  <c r="N52" i="92"/>
  <c r="N65" i="92"/>
  <c r="O65" i="92"/>
  <c r="AD41" i="93"/>
  <c r="AC41" i="93"/>
  <c r="AE41" i="93"/>
  <c r="AF41" i="93"/>
  <c r="AG41" i="93"/>
  <c r="AD42" i="93"/>
  <c r="AC42" i="93"/>
  <c r="M31" i="92"/>
  <c r="N43" i="92"/>
  <c r="O43" i="92"/>
  <c r="O49" i="92"/>
  <c r="N57" i="92"/>
  <c r="O57" i="92"/>
  <c r="AH49" i="93"/>
  <c r="AI49" i="93"/>
  <c r="I49" i="93"/>
  <c r="Q49" i="93"/>
  <c r="T49" i="93"/>
  <c r="Y49" i="93"/>
  <c r="O30" i="92"/>
  <c r="N30" i="92"/>
  <c r="O58" i="92"/>
  <c r="N58" i="92"/>
  <c r="O62" i="92"/>
  <c r="N62" i="92"/>
  <c r="M62" i="92"/>
  <c r="AD34" i="93"/>
  <c r="AC34" i="93"/>
  <c r="AD49" i="93"/>
  <c r="AC49" i="93"/>
  <c r="N27" i="92"/>
  <c r="O27" i="92"/>
  <c r="N41" i="92"/>
  <c r="O41" i="92"/>
  <c r="N59" i="92"/>
  <c r="O59" i="92"/>
  <c r="AD29" i="93"/>
  <c r="AC29" i="93"/>
  <c r="AD31" i="93"/>
  <c r="AE31" i="93"/>
  <c r="AC31" i="93"/>
  <c r="AD33" i="93"/>
  <c r="AC33" i="93"/>
  <c r="AH41" i="93"/>
  <c r="AI41" i="93"/>
  <c r="I41" i="93"/>
  <c r="Q41" i="93"/>
  <c r="T41" i="93"/>
  <c r="Y41" i="93"/>
  <c r="AQ32" i="97"/>
  <c r="F28" i="93"/>
  <c r="G28" i="93"/>
  <c r="H28" i="93"/>
  <c r="AE30" i="93"/>
  <c r="AC64" i="93"/>
  <c r="AE64" i="93"/>
  <c r="AI32" i="97"/>
  <c r="AM34" i="97"/>
  <c r="AE35" i="97"/>
  <c r="AI35" i="97"/>
  <c r="AP37" i="97"/>
  <c r="U38" i="97"/>
  <c r="AP38" i="97"/>
  <c r="AQ38" i="97"/>
  <c r="F34" i="93"/>
  <c r="G34" i="93"/>
  <c r="AE39" i="97"/>
  <c r="AI39" i="97"/>
  <c r="AP46" i="97"/>
  <c r="AQ46" i="97"/>
  <c r="F42" i="93"/>
  <c r="G42" i="93"/>
  <c r="AE47" i="97"/>
  <c r="AI47" i="97"/>
  <c r="AG51" i="97"/>
  <c r="AO51" i="97"/>
  <c r="U54" i="97"/>
  <c r="AP54" i="97"/>
  <c r="AQ54" i="97"/>
  <c r="F50" i="93"/>
  <c r="G50" i="93"/>
  <c r="AE55" i="97"/>
  <c r="AI55" i="97"/>
  <c r="AM57" i="97"/>
  <c r="AO57" i="97"/>
  <c r="AG57" i="97"/>
  <c r="U57" i="97"/>
  <c r="AI57" i="97"/>
  <c r="AE57" i="97"/>
  <c r="AE67" i="97"/>
  <c r="AI69" i="97"/>
  <c r="AE69" i="97"/>
  <c r="AM69" i="97"/>
  <c r="AO69" i="97"/>
  <c r="AG69" i="97"/>
  <c r="U69" i="97"/>
  <c r="M12" i="100"/>
  <c r="N12" i="100"/>
  <c r="P12" i="100"/>
  <c r="Q12" i="100"/>
  <c r="E12" i="100"/>
  <c r="M14" i="100"/>
  <c r="N14" i="100"/>
  <c r="I16" i="100"/>
  <c r="P19" i="100"/>
  <c r="Q19" i="100"/>
  <c r="E19" i="100"/>
  <c r="J32" i="100"/>
  <c r="J43" i="100"/>
  <c r="J47" i="100"/>
  <c r="M38" i="96"/>
  <c r="H66" i="96"/>
  <c r="H64" i="96"/>
  <c r="N65" i="96"/>
  <c r="K100" i="96"/>
  <c r="K97" i="96"/>
  <c r="O98" i="96"/>
  <c r="O96" i="96"/>
  <c r="O100" i="96"/>
  <c r="M34" i="92"/>
  <c r="M38" i="92"/>
  <c r="M50" i="92"/>
  <c r="M54" i="92"/>
  <c r="M66" i="92"/>
  <c r="D68" i="93"/>
  <c r="AC39" i="93"/>
  <c r="AE39" i="93"/>
  <c r="I45" i="93"/>
  <c r="Q45" i="93"/>
  <c r="T45" i="93"/>
  <c r="Y45" i="93"/>
  <c r="AC52" i="93"/>
  <c r="AE52" i="93"/>
  <c r="H55" i="93"/>
  <c r="AC55" i="93"/>
  <c r="AE55" i="93"/>
  <c r="AE56" i="93"/>
  <c r="AC58" i="93"/>
  <c r="AE59" i="93"/>
  <c r="AF59" i="93"/>
  <c r="AG59" i="93"/>
  <c r="H59" i="93"/>
  <c r="AC61" i="93"/>
  <c r="AE61" i="93"/>
  <c r="AF61" i="93"/>
  <c r="AG61" i="93"/>
  <c r="AJ61" i="93"/>
  <c r="AC66" i="93"/>
  <c r="AE66" i="93"/>
  <c r="AO31" i="97"/>
  <c r="AG32" i="97"/>
  <c r="AE32" i="97"/>
  <c r="U33" i="97"/>
  <c r="AG33" i="97"/>
  <c r="AM33" i="97"/>
  <c r="AO33" i="97"/>
  <c r="AB34" i="97"/>
  <c r="AP34" i="97"/>
  <c r="AQ34" i="97"/>
  <c r="F30" i="93"/>
  <c r="G30" i="93"/>
  <c r="AB35" i="97"/>
  <c r="Y37" i="97"/>
  <c r="AE37" i="97"/>
  <c r="AI37" i="97"/>
  <c r="AM38" i="97"/>
  <c r="AM41" i="97"/>
  <c r="AO41" i="97"/>
  <c r="AG41" i="97"/>
  <c r="U41" i="97"/>
  <c r="AI41" i="97"/>
  <c r="AE41" i="97"/>
  <c r="AM49" i="97"/>
  <c r="AO49" i="97"/>
  <c r="AG49" i="97"/>
  <c r="U49" i="97"/>
  <c r="AI49" i="97"/>
  <c r="AE49" i="97"/>
  <c r="AM54" i="97"/>
  <c r="AP57" i="97"/>
  <c r="AP58" i="97"/>
  <c r="AQ58" i="97"/>
  <c r="F54" i="93"/>
  <c r="G54" i="93"/>
  <c r="U58" i="97"/>
  <c r="AE59" i="97"/>
  <c r="AI59" i="97"/>
  <c r="AG63" i="97"/>
  <c r="AO63" i="97"/>
  <c r="AP69" i="97"/>
  <c r="U70" i="97"/>
  <c r="AP70" i="97"/>
  <c r="AQ70" i="97"/>
  <c r="F66" i="93"/>
  <c r="G66" i="93"/>
  <c r="Z55" i="98"/>
  <c r="I13" i="100"/>
  <c r="I17" i="100"/>
  <c r="L23" i="100"/>
  <c r="I25" i="100"/>
  <c r="M27" i="100"/>
  <c r="N27" i="100"/>
  <c r="M28" i="100"/>
  <c r="N28" i="100"/>
  <c r="P32" i="100"/>
  <c r="Q32" i="100"/>
  <c r="E32" i="100"/>
  <c r="I33" i="100"/>
  <c r="L35" i="100"/>
  <c r="O43" i="100"/>
  <c r="E43" i="100"/>
  <c r="I44" i="100"/>
  <c r="O47" i="100"/>
  <c r="E47" i="100"/>
  <c r="I48" i="100"/>
  <c r="F18" i="99"/>
  <c r="M18" i="99"/>
  <c r="J3" i="99"/>
  <c r="T18" i="65"/>
  <c r="I12" i="99"/>
  <c r="L72" i="96"/>
  <c r="K98" i="96"/>
  <c r="AC51" i="93"/>
  <c r="AE51" i="93"/>
  <c r="AM32" i="97"/>
  <c r="AO32" i="97"/>
  <c r="AP42" i="97"/>
  <c r="AQ42" i="97"/>
  <c r="F38" i="93"/>
  <c r="G38" i="93"/>
  <c r="U42" i="97"/>
  <c r="AI43" i="97"/>
  <c r="AP50" i="97"/>
  <c r="AQ50" i="97"/>
  <c r="F46" i="93"/>
  <c r="G46" i="93"/>
  <c r="U50" i="97"/>
  <c r="AE51" i="97"/>
  <c r="AI51" i="97"/>
  <c r="AI61" i="97"/>
  <c r="AE61" i="97"/>
  <c r="AM61" i="97"/>
  <c r="AO61" i="97"/>
  <c r="AG61" i="97"/>
  <c r="U61" i="97"/>
  <c r="I36" i="96"/>
  <c r="I38" i="96"/>
  <c r="F66" i="96"/>
  <c r="F72" i="96"/>
  <c r="F65" i="96"/>
  <c r="E100" i="96"/>
  <c r="E98" i="96"/>
  <c r="I100" i="96"/>
  <c r="I96" i="96"/>
  <c r="M95" i="96"/>
  <c r="M99" i="96"/>
  <c r="AC38" i="93"/>
  <c r="AE38" i="93"/>
  <c r="AC47" i="93"/>
  <c r="AE47" i="93"/>
  <c r="AE50" i="93"/>
  <c r="AC57" i="93"/>
  <c r="AE57" i="93"/>
  <c r="AE58" i="93"/>
  <c r="I61" i="93"/>
  <c r="Q61" i="93"/>
  <c r="T61" i="93"/>
  <c r="Y61" i="93"/>
  <c r="AE63" i="93"/>
  <c r="AC65" i="93"/>
  <c r="AE65" i="93"/>
  <c r="K68" i="93" a="1"/>
  <c r="K68" i="93"/>
  <c r="U32" i="97"/>
  <c r="Y33" i="97"/>
  <c r="AE33" i="97"/>
  <c r="AI33" i="97"/>
  <c r="U37" i="97"/>
  <c r="AG37" i="97"/>
  <c r="AM37" i="97"/>
  <c r="AO37" i="97"/>
  <c r="AI38" i="97"/>
  <c r="AM42" i="97"/>
  <c r="AI45" i="97"/>
  <c r="AE45" i="97"/>
  <c r="AM45" i="97"/>
  <c r="AO45" i="97"/>
  <c r="AG45" i="97"/>
  <c r="U45" i="97"/>
  <c r="AM50" i="97"/>
  <c r="AI53" i="97"/>
  <c r="AE53" i="97"/>
  <c r="AM53" i="97"/>
  <c r="AO53" i="97"/>
  <c r="AG53" i="97"/>
  <c r="U53" i="97"/>
  <c r="AP61" i="97"/>
  <c r="U62" i="97"/>
  <c r="AP62" i="97"/>
  <c r="AQ62" i="97"/>
  <c r="F58" i="93"/>
  <c r="G58" i="93"/>
  <c r="AE63" i="97"/>
  <c r="AI63" i="97"/>
  <c r="AM65" i="97"/>
  <c r="AO65" i="97"/>
  <c r="AG65" i="97"/>
  <c r="U65" i="97"/>
  <c r="AI65" i="97"/>
  <c r="AE65" i="97"/>
  <c r="E21" i="100"/>
  <c r="M21" i="100"/>
  <c r="N21" i="100"/>
  <c r="P41" i="100"/>
  <c r="Q41" i="100"/>
  <c r="E41" i="100"/>
  <c r="M41" i="100"/>
  <c r="N41" i="100"/>
  <c r="P45" i="100"/>
  <c r="Q45" i="100"/>
  <c r="E45" i="100"/>
  <c r="M45" i="100"/>
  <c r="N45" i="100"/>
  <c r="P49" i="100"/>
  <c r="Q49" i="100"/>
  <c r="E49" i="100"/>
  <c r="M49" i="100"/>
  <c r="N49" i="100"/>
  <c r="E38" i="96"/>
  <c r="N72" i="96"/>
  <c r="L64" i="96"/>
  <c r="G97" i="96"/>
  <c r="AB41" i="97"/>
  <c r="AB49" i="97"/>
  <c r="AI54" i="97"/>
  <c r="AB57" i="97"/>
  <c r="AI62" i="97"/>
  <c r="AB65" i="97"/>
  <c r="AI70" i="97"/>
  <c r="AA55" i="98"/>
  <c r="J15" i="100"/>
  <c r="L20" i="100"/>
  <c r="M26" i="100"/>
  <c r="N26" i="100"/>
  <c r="I30" i="100"/>
  <c r="O35" i="100"/>
  <c r="I40" i="100"/>
  <c r="J35" i="96"/>
  <c r="G39" i="96"/>
  <c r="G45" i="96"/>
  <c r="G71" i="96"/>
  <c r="J40" i="96"/>
  <c r="J46" i="96"/>
  <c r="J72" i="96"/>
  <c r="K62" i="96"/>
  <c r="H95" i="96"/>
  <c r="AI42" i="97"/>
  <c r="AB45" i="97"/>
  <c r="AI50" i="97"/>
  <c r="AB53" i="97"/>
  <c r="AI58" i="97"/>
  <c r="AB61" i="97"/>
  <c r="AI66" i="97"/>
  <c r="AB69" i="97"/>
  <c r="M17" i="100"/>
  <c r="N17" i="100"/>
  <c r="J20" i="100"/>
  <c r="O37" i="100"/>
  <c r="P38" i="100"/>
  <c r="Q38" i="100"/>
  <c r="O41" i="100"/>
  <c r="M43" i="100"/>
  <c r="N43" i="100"/>
  <c r="O45" i="100"/>
  <c r="M47" i="100"/>
  <c r="N47" i="100"/>
  <c r="O49" i="100"/>
  <c r="H36" i="96"/>
  <c r="O39" i="96"/>
  <c r="O45" i="96"/>
  <c r="O71" i="96"/>
  <c r="E63" i="96"/>
  <c r="O29" i="92"/>
  <c r="O31" i="92"/>
  <c r="O45" i="92"/>
  <c r="O47" i="92"/>
  <c r="O61" i="92"/>
  <c r="O63" i="92"/>
  <c r="P103" i="92"/>
  <c r="P99" i="92"/>
  <c r="P95" i="92"/>
  <c r="M88" i="92"/>
  <c r="P101" i="92"/>
  <c r="P97" i="92"/>
  <c r="P93" i="92"/>
  <c r="M90" i="92"/>
  <c r="H74" i="92"/>
  <c r="P94" i="92"/>
  <c r="P102" i="92"/>
  <c r="M37" i="92"/>
  <c r="M39" i="92"/>
  <c r="M53" i="92"/>
  <c r="M55" i="92"/>
  <c r="A1" i="65"/>
  <c r="A1" i="66"/>
  <c r="M33" i="92"/>
  <c r="M35" i="92"/>
  <c r="O37" i="92"/>
  <c r="O39" i="92"/>
  <c r="M49" i="92"/>
  <c r="M51" i="92"/>
  <c r="O53" i="92"/>
  <c r="O55" i="92"/>
  <c r="M65" i="92"/>
  <c r="I79" i="92"/>
  <c r="J3" i="92"/>
  <c r="P98" i="92"/>
  <c r="Y36" i="97"/>
  <c r="Y40" i="97"/>
  <c r="Y44" i="97"/>
  <c r="Y48" i="97"/>
  <c r="Y56" i="97"/>
  <c r="Y60" i="97"/>
  <c r="Y64" i="97"/>
  <c r="Y68" i="97"/>
  <c r="I11" i="100"/>
  <c r="P11" i="100"/>
  <c r="Q11" i="100"/>
  <c r="J11" i="100"/>
  <c r="O11" i="100"/>
  <c r="L11" i="100"/>
  <c r="L15" i="100"/>
  <c r="P15" i="100"/>
  <c r="Q15" i="100"/>
  <c r="M16" i="100"/>
  <c r="N16" i="100"/>
  <c r="L16" i="100"/>
  <c r="P16" i="100"/>
  <c r="Q16" i="100"/>
  <c r="E16" i="100"/>
  <c r="O16" i="100"/>
  <c r="O24" i="100"/>
  <c r="E24" i="100"/>
  <c r="M24" i="100"/>
  <c r="N24" i="100"/>
  <c r="P24" i="100"/>
  <c r="Q24" i="100"/>
  <c r="P25" i="100"/>
  <c r="Q25" i="100"/>
  <c r="L25" i="100"/>
  <c r="M25" i="100"/>
  <c r="N25" i="100"/>
  <c r="E25" i="100"/>
  <c r="J36" i="100"/>
  <c r="I36" i="100"/>
  <c r="P44" i="100"/>
  <c r="Q44" i="100"/>
  <c r="L44" i="100"/>
  <c r="O44" i="100"/>
  <c r="E44" i="100"/>
  <c r="M44" i="100"/>
  <c r="N44" i="100"/>
  <c r="I50" i="100"/>
  <c r="J50" i="100"/>
  <c r="L50" i="100"/>
  <c r="O28" i="92"/>
  <c r="O32" i="92"/>
  <c r="O36" i="92"/>
  <c r="O40" i="92"/>
  <c r="O44" i="92"/>
  <c r="O48" i="92"/>
  <c r="O52" i="92"/>
  <c r="O56" i="92"/>
  <c r="O60" i="92"/>
  <c r="O64" i="92"/>
  <c r="H30" i="93"/>
  <c r="H32" i="93"/>
  <c r="H36" i="93"/>
  <c r="H38" i="93"/>
  <c r="H40" i="93"/>
  <c r="H46" i="93"/>
  <c r="H52" i="93"/>
  <c r="H56" i="93"/>
  <c r="H58" i="93"/>
  <c r="H60" i="93"/>
  <c r="AG31" i="97"/>
  <c r="AB32" i="97"/>
  <c r="AG34" i="97"/>
  <c r="AO34" i="97"/>
  <c r="AE36" i="97"/>
  <c r="AI36" i="97"/>
  <c r="AG38" i="97"/>
  <c r="AO38" i="97"/>
  <c r="Y39" i="97"/>
  <c r="AB40" i="97"/>
  <c r="AE40" i="97"/>
  <c r="AI40" i="97"/>
  <c r="AG42" i="97"/>
  <c r="AO42" i="97"/>
  <c r="AB44" i="97"/>
  <c r="AE44" i="97"/>
  <c r="AI44" i="97"/>
  <c r="Y47" i="97"/>
  <c r="AB48" i="97"/>
  <c r="AE48" i="97"/>
  <c r="AI48" i="97"/>
  <c r="AG50" i="97"/>
  <c r="AO50" i="97"/>
  <c r="Y51" i="97"/>
  <c r="AI52" i="97"/>
  <c r="AG54" i="97"/>
  <c r="AO54" i="97"/>
  <c r="Y55" i="97"/>
  <c r="AB56" i="97"/>
  <c r="AE56" i="97"/>
  <c r="AI56" i="97"/>
  <c r="AG58" i="97"/>
  <c r="AO58" i="97"/>
  <c r="Y59" i="97"/>
  <c r="AB60" i="97"/>
  <c r="AE60" i="97"/>
  <c r="AI60" i="97"/>
  <c r="AG62" i="97"/>
  <c r="AO62" i="97"/>
  <c r="Y63" i="97"/>
  <c r="AB64" i="97"/>
  <c r="AE64" i="97"/>
  <c r="AI64" i="97"/>
  <c r="AB68" i="97"/>
  <c r="AE68" i="97"/>
  <c r="AI68" i="97"/>
  <c r="AG70" i="97"/>
  <c r="AO70" i="97"/>
  <c r="P31" i="98"/>
  <c r="O33" i="98"/>
  <c r="AC54" i="98"/>
  <c r="P68" i="98"/>
  <c r="P13" i="100"/>
  <c r="Q13" i="100"/>
  <c r="L13" i="100"/>
  <c r="M13" i="100"/>
  <c r="N13" i="100"/>
  <c r="E13" i="100"/>
  <c r="J14" i="100"/>
  <c r="P14" i="100"/>
  <c r="Q14" i="100"/>
  <c r="I14" i="100"/>
  <c r="O25" i="100"/>
  <c r="J28" i="100"/>
  <c r="P28" i="100"/>
  <c r="Q28" i="100"/>
  <c r="I28" i="100"/>
  <c r="P48" i="100"/>
  <c r="Q48" i="100"/>
  <c r="L48" i="100"/>
  <c r="O48" i="100"/>
  <c r="E48" i="100"/>
  <c r="M48" i="100"/>
  <c r="N48" i="100"/>
  <c r="Y31" i="97"/>
  <c r="Y32" i="97"/>
  <c r="Y34" i="97"/>
  <c r="Y38" i="97"/>
  <c r="Y42" i="97"/>
  <c r="Y50" i="97"/>
  <c r="Y54" i="97"/>
  <c r="Y58" i="97"/>
  <c r="Y62" i="97"/>
  <c r="Y66" i="97"/>
  <c r="Y70" i="97"/>
  <c r="O40" i="98"/>
  <c r="AA54" i="98"/>
  <c r="U54" i="98"/>
  <c r="V55" i="98"/>
  <c r="M11" i="100"/>
  <c r="N11" i="100"/>
  <c r="O15" i="100"/>
  <c r="P18" i="100"/>
  <c r="Q18" i="100"/>
  <c r="I27" i="100"/>
  <c r="P27" i="100"/>
  <c r="Q27" i="100"/>
  <c r="J27" i="100"/>
  <c r="O27" i="100"/>
  <c r="L27" i="100"/>
  <c r="I42" i="100"/>
  <c r="J42" i="100"/>
  <c r="L42" i="100"/>
  <c r="P42" i="100"/>
  <c r="Q42" i="100"/>
  <c r="AD27" i="93"/>
  <c r="AE27" i="93"/>
  <c r="AB31" i="97"/>
  <c r="AE31" i="97"/>
  <c r="AI31" i="97"/>
  <c r="AP31" i="97"/>
  <c r="AE34" i="97"/>
  <c r="AI34" i="97"/>
  <c r="AG36" i="97"/>
  <c r="AO36" i="97"/>
  <c r="AB38" i="97"/>
  <c r="AE38" i="97"/>
  <c r="Y41" i="97"/>
  <c r="AB42" i="97"/>
  <c r="AE42" i="97"/>
  <c r="AO44" i="97"/>
  <c r="Y45" i="97"/>
  <c r="AE46" i="97"/>
  <c r="AO48" i="97"/>
  <c r="Y49" i="97"/>
  <c r="AB50" i="97"/>
  <c r="AE50" i="97"/>
  <c r="Y53" i="97"/>
  <c r="AB54" i="97"/>
  <c r="AE54" i="97"/>
  <c r="AO56" i="97"/>
  <c r="Y57" i="97"/>
  <c r="AB58" i="97"/>
  <c r="AE58" i="97"/>
  <c r="AO60" i="97"/>
  <c r="Y61" i="97"/>
  <c r="AB62" i="97"/>
  <c r="AE62" i="97"/>
  <c r="AO64" i="97"/>
  <c r="Y65" i="97"/>
  <c r="AE66" i="97"/>
  <c r="AO68" i="97"/>
  <c r="Y69" i="97"/>
  <c r="AB70" i="97"/>
  <c r="AE70" i="97"/>
  <c r="T54" i="98"/>
  <c r="L24" i="100"/>
  <c r="P36" i="100"/>
  <c r="Q36" i="100"/>
  <c r="M39" i="100"/>
  <c r="N39" i="100"/>
  <c r="O39" i="100"/>
  <c r="I46" i="100"/>
  <c r="J46" i="100"/>
  <c r="L46" i="100"/>
  <c r="P46" i="100"/>
  <c r="Q46" i="100"/>
  <c r="S54" i="98"/>
  <c r="X54" i="98"/>
  <c r="U55" i="98"/>
  <c r="L12" i="100"/>
  <c r="O14" i="100"/>
  <c r="E14" i="100"/>
  <c r="L14" i="100"/>
  <c r="M15" i="100"/>
  <c r="N15" i="100"/>
  <c r="P17" i="100"/>
  <c r="Q17" i="100"/>
  <c r="L17" i="100"/>
  <c r="O17" i="100"/>
  <c r="M18" i="100"/>
  <c r="N18" i="100"/>
  <c r="O19" i="100"/>
  <c r="M20" i="100"/>
  <c r="N20" i="100"/>
  <c r="I20" i="100"/>
  <c r="O20" i="100"/>
  <c r="J23" i="100"/>
  <c r="P23" i="100"/>
  <c r="Q23" i="100"/>
  <c r="I24" i="100"/>
  <c r="L26" i="100"/>
  <c r="O28" i="100"/>
  <c r="E28" i="100"/>
  <c r="L28" i="100"/>
  <c r="P29" i="100"/>
  <c r="Q29" i="100"/>
  <c r="L29" i="100"/>
  <c r="O29" i="100"/>
  <c r="M30" i="100"/>
  <c r="N30" i="100"/>
  <c r="O31" i="100"/>
  <c r="M32" i="100"/>
  <c r="N32" i="100"/>
  <c r="I32" i="100"/>
  <c r="O32" i="100"/>
  <c r="J35" i="100"/>
  <c r="P35" i="100"/>
  <c r="Q35" i="100"/>
  <c r="E36" i="100"/>
  <c r="L36" i="100"/>
  <c r="P37" i="100"/>
  <c r="Q37" i="100"/>
  <c r="P39" i="100"/>
  <c r="Q39" i="100"/>
  <c r="M42" i="100"/>
  <c r="N42" i="100"/>
  <c r="M46" i="100"/>
  <c r="N46" i="100"/>
  <c r="M50" i="100"/>
  <c r="N50" i="100"/>
  <c r="AB55" i="98"/>
  <c r="X55" i="98"/>
  <c r="T55" i="98"/>
  <c r="R55" i="98"/>
  <c r="W55" i="98"/>
  <c r="AC55" i="98"/>
  <c r="O12" i="100"/>
  <c r="L19" i="100"/>
  <c r="O22" i="100"/>
  <c r="E22" i="100"/>
  <c r="L22" i="100"/>
  <c r="M23" i="100"/>
  <c r="N23" i="100"/>
  <c r="O26" i="100"/>
  <c r="L31" i="100"/>
  <c r="O34" i="100"/>
  <c r="E34" i="100"/>
  <c r="L34" i="100"/>
  <c r="M35" i="100"/>
  <c r="N35" i="100"/>
  <c r="M37" i="100"/>
  <c r="N37" i="100"/>
  <c r="M38" i="100"/>
  <c r="N38" i="100"/>
  <c r="O38" i="100"/>
  <c r="E38" i="100"/>
  <c r="L38" i="100"/>
  <c r="O57" i="98"/>
  <c r="Z54" i="98"/>
  <c r="V54" i="98"/>
  <c r="R54" i="98"/>
  <c r="P51" i="98"/>
  <c r="W54" i="98"/>
  <c r="AB54" i="98"/>
  <c r="S55" i="98"/>
  <c r="Y55" i="98"/>
  <c r="O18" i="100"/>
  <c r="E18" i="100"/>
  <c r="L18" i="100"/>
  <c r="M19" i="100"/>
  <c r="N19" i="100"/>
  <c r="P21" i="100"/>
  <c r="Q21" i="100"/>
  <c r="L21" i="100"/>
  <c r="O21" i="100"/>
  <c r="M22" i="100"/>
  <c r="N22" i="100"/>
  <c r="O30" i="100"/>
  <c r="E30" i="100"/>
  <c r="L30" i="100"/>
  <c r="M31" i="100"/>
  <c r="N31" i="100"/>
  <c r="P33" i="100"/>
  <c r="Q33" i="100"/>
  <c r="L33" i="100"/>
  <c r="O33" i="100"/>
  <c r="M34" i="100"/>
  <c r="N34" i="100"/>
  <c r="O36" i="100"/>
  <c r="M36" i="100"/>
  <c r="N36" i="100"/>
  <c r="O40" i="100"/>
  <c r="E40" i="100"/>
  <c r="M40" i="100"/>
  <c r="N40" i="100"/>
  <c r="L40" i="100"/>
  <c r="L37" i="100"/>
  <c r="I39" i="100"/>
  <c r="L41" i="100"/>
  <c r="E42" i="100"/>
  <c r="O42" i="100"/>
  <c r="I43" i="100"/>
  <c r="L45" i="100"/>
  <c r="E46" i="100"/>
  <c r="O46" i="100"/>
  <c r="I47" i="100"/>
  <c r="L49" i="100"/>
  <c r="E50" i="100"/>
  <c r="O50" i="100"/>
  <c r="L39" i="100"/>
  <c r="L43" i="100"/>
  <c r="L47" i="100"/>
  <c r="F36" i="96"/>
  <c r="F38" i="96"/>
  <c r="J36" i="96"/>
  <c r="J38" i="96"/>
  <c r="N36" i="96"/>
  <c r="N38" i="96"/>
  <c r="N35" i="96"/>
  <c r="I63" i="96"/>
  <c r="P50" i="100"/>
  <c r="Q50" i="100"/>
  <c r="F37" i="96"/>
  <c r="E66" i="96"/>
  <c r="E62" i="96"/>
  <c r="E64" i="96"/>
  <c r="E65" i="96"/>
  <c r="I65" i="96"/>
  <c r="I62" i="96"/>
  <c r="I64" i="96"/>
  <c r="M65" i="96"/>
  <c r="M66" i="96"/>
  <c r="M62" i="96"/>
  <c r="M64" i="96"/>
  <c r="I61" i="96"/>
  <c r="M63" i="96"/>
  <c r="E35" i="96"/>
  <c r="I35" i="96"/>
  <c r="M35" i="96"/>
  <c r="G36" i="96"/>
  <c r="K36" i="96"/>
  <c r="O36" i="96"/>
  <c r="E37" i="96"/>
  <c r="I37" i="96"/>
  <c r="M37" i="96"/>
  <c r="D38" i="96"/>
  <c r="H38" i="96"/>
  <c r="L38" i="96"/>
  <c r="F39" i="96"/>
  <c r="F45" i="96"/>
  <c r="J39" i="96"/>
  <c r="J45" i="96"/>
  <c r="N39" i="96"/>
  <c r="N45" i="96"/>
  <c r="E40" i="96"/>
  <c r="E46" i="96"/>
  <c r="E72" i="96"/>
  <c r="E112" i="96"/>
  <c r="I40" i="96"/>
  <c r="I46" i="96"/>
  <c r="I72" i="96"/>
  <c r="M40" i="96"/>
  <c r="M46" i="96"/>
  <c r="D61" i="96"/>
  <c r="H61" i="96"/>
  <c r="L61" i="96"/>
  <c r="F62" i="96"/>
  <c r="J62" i="96"/>
  <c r="N62" i="96"/>
  <c r="D63" i="96"/>
  <c r="H63" i="96"/>
  <c r="L63" i="96"/>
  <c r="G64" i="96"/>
  <c r="K64" i="96"/>
  <c r="O64" i="96"/>
  <c r="L65" i="96"/>
  <c r="G66" i="96"/>
  <c r="O66" i="96"/>
  <c r="G35" i="96"/>
  <c r="K35" i="96"/>
  <c r="O35" i="96"/>
  <c r="G37" i="96"/>
  <c r="K37" i="96"/>
  <c r="O37" i="96"/>
  <c r="D39" i="96"/>
  <c r="H39" i="96"/>
  <c r="H45" i="96"/>
  <c r="L39" i="96"/>
  <c r="L45" i="96"/>
  <c r="G40" i="96"/>
  <c r="G46" i="96"/>
  <c r="K40" i="96"/>
  <c r="K46" i="96"/>
  <c r="O40" i="96"/>
  <c r="O46" i="96"/>
  <c r="F61" i="96"/>
  <c r="J61" i="96"/>
  <c r="N61" i="96"/>
  <c r="D62" i="96"/>
  <c r="H62" i="96"/>
  <c r="L62" i="96"/>
  <c r="F63" i="96"/>
  <c r="J63" i="96"/>
  <c r="N63" i="96"/>
  <c r="H65" i="96"/>
  <c r="K66" i="96"/>
  <c r="D35" i="96"/>
  <c r="H35" i="96"/>
  <c r="L35" i="96"/>
  <c r="D37" i="96"/>
  <c r="E39" i="96"/>
  <c r="E45" i="96"/>
  <c r="I39" i="96"/>
  <c r="I45" i="96"/>
  <c r="M39" i="96"/>
  <c r="M45" i="96"/>
  <c r="M71" i="96"/>
  <c r="D40" i="96"/>
  <c r="H40" i="96"/>
  <c r="H46" i="96"/>
  <c r="G61" i="96"/>
  <c r="K61" i="96"/>
  <c r="O61" i="96"/>
  <c r="G63" i="96"/>
  <c r="K63" i="96"/>
  <c r="O63" i="96"/>
  <c r="F64" i="96"/>
  <c r="J64" i="96"/>
  <c r="N64" i="96"/>
  <c r="D65" i="96"/>
  <c r="J65" i="96"/>
  <c r="F100" i="96"/>
  <c r="F96" i="96"/>
  <c r="J100" i="96"/>
  <c r="J96" i="96"/>
  <c r="J99" i="96"/>
  <c r="J97" i="96"/>
  <c r="N100" i="96"/>
  <c r="N96" i="96"/>
  <c r="N95" i="96"/>
  <c r="F95" i="96"/>
  <c r="H96" i="96"/>
  <c r="J98" i="96"/>
  <c r="D98" i="96"/>
  <c r="D97" i="96"/>
  <c r="D95" i="96"/>
  <c r="H98" i="96"/>
  <c r="H100" i="96"/>
  <c r="L98" i="96"/>
  <c r="L100" i="96"/>
  <c r="L96" i="96"/>
  <c r="J95" i="96"/>
  <c r="D96" i="96"/>
  <c r="F97" i="96"/>
  <c r="L97" i="96"/>
  <c r="F98" i="96"/>
  <c r="N98" i="96"/>
  <c r="H99" i="96"/>
  <c r="N99" i="96"/>
  <c r="E97" i="96"/>
  <c r="E99" i="96"/>
  <c r="I97" i="96"/>
  <c r="I95" i="96"/>
  <c r="M97" i="96"/>
  <c r="M100" i="96"/>
  <c r="M98" i="96"/>
  <c r="E95" i="96"/>
  <c r="E96" i="96"/>
  <c r="M96" i="96"/>
  <c r="I98" i="96"/>
  <c r="I99" i="96"/>
  <c r="D100" i="96"/>
  <c r="G99" i="96"/>
  <c r="G111" i="96"/>
  <c r="G95" i="96"/>
  <c r="K99" i="96"/>
  <c r="K111" i="96"/>
  <c r="K95" i="96"/>
  <c r="O99" i="96"/>
  <c r="O95" i="96"/>
  <c r="G96" i="96"/>
  <c r="O97" i="96"/>
  <c r="G98" i="96"/>
  <c r="C39" i="78"/>
  <c r="I36" i="78"/>
  <c r="D34" i="78"/>
  <c r="C30" i="78"/>
  <c r="C26" i="78"/>
  <c r="D41" i="78"/>
  <c r="D40" i="78"/>
  <c r="I39" i="78"/>
  <c r="C34" i="78"/>
  <c r="C33" i="78"/>
  <c r="D32" i="78"/>
  <c r="C31" i="78"/>
  <c r="C27" i="78"/>
  <c r="C41" i="78"/>
  <c r="C40" i="78"/>
  <c r="C37" i="78"/>
  <c r="C36" i="78"/>
  <c r="D35" i="78"/>
  <c r="Q32" i="78"/>
  <c r="Q34" i="78"/>
  <c r="C32" i="78"/>
  <c r="C28" i="78"/>
  <c r="C24" i="78"/>
  <c r="D39" i="78"/>
  <c r="C38" i="78"/>
  <c r="C35" i="78"/>
  <c r="C29" i="78"/>
  <c r="C25" i="78"/>
  <c r="I69" i="83"/>
  <c r="E36" i="83"/>
  <c r="R14" i="96"/>
  <c r="R12" i="96"/>
  <c r="R13" i="96"/>
  <c r="K78" i="83"/>
  <c r="K40" i="83"/>
  <c r="I43" i="83"/>
  <c r="M43" i="83"/>
  <c r="O43" i="83"/>
  <c r="I73" i="101"/>
  <c r="AI46" i="97"/>
  <c r="H63" i="93"/>
  <c r="AF63" i="93"/>
  <c r="AG63" i="93"/>
  <c r="AB67" i="97"/>
  <c r="K70" i="83"/>
  <c r="K36" i="83"/>
  <c r="K52" i="83"/>
  <c r="J66" i="83"/>
  <c r="M34" i="83"/>
  <c r="N34" i="83"/>
  <c r="H34" i="83"/>
  <c r="J50" i="83"/>
  <c r="U43" i="97"/>
  <c r="H73" i="101"/>
  <c r="U52" i="97"/>
  <c r="E47" i="72"/>
  <c r="F37" i="83"/>
  <c r="H21" i="72"/>
  <c r="H27" i="72"/>
  <c r="J35" i="83"/>
  <c r="F21" i="72"/>
  <c r="F27" i="72"/>
  <c r="C42" i="83"/>
  <c r="O34" i="83"/>
  <c r="L34" i="83"/>
  <c r="D34" i="83"/>
  <c r="E40" i="83"/>
  <c r="I77" i="83"/>
  <c r="AB66" i="97"/>
  <c r="AF38" i="93"/>
  <c r="AG38" i="93"/>
  <c r="U46" i="97"/>
  <c r="J74" i="97"/>
  <c r="N71" i="96"/>
  <c r="AB52" i="97"/>
  <c r="H66" i="93"/>
  <c r="Y52" i="97"/>
  <c r="AF31" i="93"/>
  <c r="AG31" i="93"/>
  <c r="AJ31" i="93"/>
  <c r="P31" i="93"/>
  <c r="AP66" i="97"/>
  <c r="AG52" i="97"/>
  <c r="AG71" i="97"/>
  <c r="AE36" i="93"/>
  <c r="D37" i="83"/>
  <c r="O72" i="83"/>
  <c r="D41" i="83"/>
  <c r="O80" i="83"/>
  <c r="L41" i="83"/>
  <c r="Q80" i="83"/>
  <c r="E35" i="83"/>
  <c r="I67" i="83"/>
  <c r="E34" i="83"/>
  <c r="G9" i="83"/>
  <c r="F18" i="83"/>
  <c r="E38" i="83"/>
  <c r="I73" i="83"/>
  <c r="F64" i="72"/>
  <c r="H64" i="72"/>
  <c r="E41" i="83"/>
  <c r="AQ47" i="97"/>
  <c r="F43" i="93"/>
  <c r="G43" i="93"/>
  <c r="H43" i="93"/>
  <c r="F76" i="72"/>
  <c r="F80" i="72"/>
  <c r="I12" i="65"/>
  <c r="F17" i="65"/>
  <c r="F2" i="65"/>
  <c r="F3" i="65"/>
  <c r="H62" i="72"/>
  <c r="F62" i="72"/>
  <c r="D39" i="83"/>
  <c r="O76" i="83"/>
  <c r="H60" i="72"/>
  <c r="F60" i="72"/>
  <c r="B33" i="97"/>
  <c r="B29" i="93"/>
  <c r="B37" i="71"/>
  <c r="B29" i="92"/>
  <c r="AQ41" i="97"/>
  <c r="F37" i="93"/>
  <c r="G37" i="93"/>
  <c r="H37" i="93"/>
  <c r="AB46" i="97"/>
  <c r="Y46" i="97"/>
  <c r="Y71" i="97"/>
  <c r="AG66" i="97"/>
  <c r="AE52" i="97"/>
  <c r="H48" i="93"/>
  <c r="AE43" i="97"/>
  <c r="AE71" i="97"/>
  <c r="AM46" i="97"/>
  <c r="AO46" i="97"/>
  <c r="U66" i="97"/>
  <c r="AE29" i="93"/>
  <c r="Y67" i="97"/>
  <c r="Y43" i="97"/>
  <c r="H54" i="93"/>
  <c r="H42" i="93"/>
  <c r="AF32" i="93"/>
  <c r="AG32" i="93"/>
  <c r="AF55" i="93"/>
  <c r="AG55" i="93"/>
  <c r="AI67" i="97"/>
  <c r="AG43" i="97"/>
  <c r="AE42" i="93"/>
  <c r="AF35" i="93"/>
  <c r="AG35" i="93"/>
  <c r="D36" i="83"/>
  <c r="O70" i="83"/>
  <c r="L36" i="83"/>
  <c r="Q70" i="83"/>
  <c r="K38" i="83"/>
  <c r="K74" i="83"/>
  <c r="F45" i="72"/>
  <c r="F47" i="72"/>
  <c r="I10" i="66"/>
  <c r="F16" i="66"/>
  <c r="F2" i="66"/>
  <c r="F3" i="66"/>
  <c r="D18" i="83"/>
  <c r="H63" i="72"/>
  <c r="F63" i="72"/>
  <c r="E69" i="72"/>
  <c r="F39" i="83"/>
  <c r="E2" i="74"/>
  <c r="AE33" i="98"/>
  <c r="AM43" i="97"/>
  <c r="AO43" i="97"/>
  <c r="AQ55" i="97"/>
  <c r="F51" i="93"/>
  <c r="G51" i="93"/>
  <c r="H51" i="93"/>
  <c r="N74" i="71"/>
  <c r="D82" i="71"/>
  <c r="K5" i="97"/>
  <c r="H72" i="96"/>
  <c r="H112" i="96"/>
  <c r="I112" i="96"/>
  <c r="H64" i="93"/>
  <c r="AF64" i="93"/>
  <c r="AG64" i="93"/>
  <c r="AQ33" i="97"/>
  <c r="F29" i="93"/>
  <c r="G29" i="93"/>
  <c r="H29" i="93"/>
  <c r="O111" i="96"/>
  <c r="H44" i="93"/>
  <c r="AF48" i="93"/>
  <c r="AG48" i="93"/>
  <c r="AH39" i="93"/>
  <c r="AI39" i="93"/>
  <c r="AJ39" i="93"/>
  <c r="I39" i="93"/>
  <c r="Q39" i="93"/>
  <c r="T39" i="93"/>
  <c r="Y39" i="93"/>
  <c r="H50" i="93"/>
  <c r="AF50" i="93"/>
  <c r="AG50" i="93"/>
  <c r="AF42" i="93"/>
  <c r="AG42" i="93"/>
  <c r="H34" i="93"/>
  <c r="AH34" i="93"/>
  <c r="AI34" i="93"/>
  <c r="Q31" i="93"/>
  <c r="T31" i="93"/>
  <c r="Y31" i="93"/>
  <c r="N68" i="92"/>
  <c r="G68" i="92"/>
  <c r="AJ41" i="93"/>
  <c r="AH63" i="93"/>
  <c r="AI63" i="93"/>
  <c r="AJ63" i="93"/>
  <c r="I63" i="93"/>
  <c r="Q63" i="93"/>
  <c r="T63" i="93"/>
  <c r="Y63" i="93"/>
  <c r="AH35" i="93"/>
  <c r="AI35" i="93"/>
  <c r="I35" i="93"/>
  <c r="Q35" i="93"/>
  <c r="T35" i="93"/>
  <c r="Y35" i="93"/>
  <c r="AQ51" i="97"/>
  <c r="F47" i="93"/>
  <c r="G47" i="93"/>
  <c r="H47" i="93"/>
  <c r="Q99" i="96"/>
  <c r="U68" i="98"/>
  <c r="J71" i="96"/>
  <c r="J111" i="96"/>
  <c r="M68" i="92"/>
  <c r="F68" i="92"/>
  <c r="H73" i="92"/>
  <c r="AH55" i="93"/>
  <c r="AI55" i="93"/>
  <c r="AJ55" i="93"/>
  <c r="I55" i="93"/>
  <c r="Q55" i="93"/>
  <c r="T55" i="93"/>
  <c r="Y55" i="93"/>
  <c r="Q100" i="96"/>
  <c r="Z68" i="98"/>
  <c r="Z73" i="98"/>
  <c r="F112" i="96"/>
  <c r="E71" i="96"/>
  <c r="E111" i="96"/>
  <c r="F71" i="96"/>
  <c r="F111" i="96"/>
  <c r="Q36" i="96"/>
  <c r="Y70" i="98"/>
  <c r="AE54" i="98"/>
  <c r="AQ37" i="97"/>
  <c r="F33" i="93"/>
  <c r="G33" i="93"/>
  <c r="H33" i="93"/>
  <c r="AE34" i="93"/>
  <c r="AF34" i="93"/>
  <c r="AG34" i="93"/>
  <c r="Q66" i="96"/>
  <c r="Z69" i="98"/>
  <c r="AQ61" i="97"/>
  <c r="F57" i="93"/>
  <c r="G57" i="93"/>
  <c r="H57" i="93"/>
  <c r="AQ69" i="97"/>
  <c r="F65" i="93"/>
  <c r="G65" i="93"/>
  <c r="H65" i="93"/>
  <c r="AQ57" i="97"/>
  <c r="F53" i="93"/>
  <c r="G53" i="93"/>
  <c r="H53" i="93"/>
  <c r="L112" i="96"/>
  <c r="N112" i="96"/>
  <c r="J112" i="96"/>
  <c r="Q65" i="96"/>
  <c r="U69" i="98"/>
  <c r="M111" i="96"/>
  <c r="G72" i="96"/>
  <c r="G112" i="96"/>
  <c r="O68" i="92"/>
  <c r="H68" i="92"/>
  <c r="AH59" i="93"/>
  <c r="AI59" i="93"/>
  <c r="AJ59" i="93"/>
  <c r="I59" i="93"/>
  <c r="Q59" i="93"/>
  <c r="T59" i="93"/>
  <c r="Y59" i="93"/>
  <c r="AH28" i="93"/>
  <c r="AI28" i="93"/>
  <c r="I28" i="93"/>
  <c r="AE33" i="93"/>
  <c r="AE49" i="93"/>
  <c r="AF49" i="93"/>
  <c r="AG49" i="93"/>
  <c r="AJ49" i="93"/>
  <c r="AE28" i="93"/>
  <c r="Q96" i="96"/>
  <c r="Y68" i="98"/>
  <c r="Q95" i="96"/>
  <c r="X68" i="98"/>
  <c r="K72" i="96"/>
  <c r="K112" i="96"/>
  <c r="Q39" i="96"/>
  <c r="D45" i="96"/>
  <c r="Q61" i="96"/>
  <c r="AH60" i="93"/>
  <c r="AI60" i="93"/>
  <c r="I60" i="93"/>
  <c r="Q60" i="93"/>
  <c r="T60" i="93"/>
  <c r="Y60" i="93"/>
  <c r="AH52" i="93"/>
  <c r="AI52" i="93"/>
  <c r="I52" i="93"/>
  <c r="Q52" i="93"/>
  <c r="T52" i="93"/>
  <c r="Y52" i="93"/>
  <c r="AH44" i="93"/>
  <c r="AI44" i="93"/>
  <c r="I44" i="93"/>
  <c r="Q44" i="93"/>
  <c r="T44" i="93"/>
  <c r="Y44" i="93"/>
  <c r="AH36" i="93"/>
  <c r="AI36" i="93"/>
  <c r="I36" i="93"/>
  <c r="Q36" i="93"/>
  <c r="T36" i="93"/>
  <c r="Y36" i="93"/>
  <c r="F7" i="47"/>
  <c r="J6" i="92"/>
  <c r="N6" i="92"/>
  <c r="F5" i="47"/>
  <c r="Q98" i="96"/>
  <c r="W68" i="98"/>
  <c r="Q35" i="96"/>
  <c r="L71" i="96"/>
  <c r="L111" i="96"/>
  <c r="Q63" i="96"/>
  <c r="V69" i="98"/>
  <c r="M72" i="96"/>
  <c r="M112" i="96"/>
  <c r="Q38" i="96"/>
  <c r="W70" i="98"/>
  <c r="Q64" i="96"/>
  <c r="W69" i="98"/>
  <c r="AP71" i="97" a="1"/>
  <c r="AP71" i="97"/>
  <c r="AQ31" i="97"/>
  <c r="H27" i="93"/>
  <c r="N52" i="100"/>
  <c r="AH64" i="93"/>
  <c r="AI64" i="93"/>
  <c r="I64" i="93"/>
  <c r="Q64" i="93"/>
  <c r="T64" i="93"/>
  <c r="Y64" i="93"/>
  <c r="AH56" i="93"/>
  <c r="AI56" i="93"/>
  <c r="I56" i="93"/>
  <c r="Q56" i="93"/>
  <c r="T56" i="93"/>
  <c r="Y56" i="93"/>
  <c r="AH48" i="93"/>
  <c r="AI48" i="93"/>
  <c r="AJ48" i="93"/>
  <c r="I48" i="93"/>
  <c r="Q48" i="93"/>
  <c r="T48" i="93"/>
  <c r="Y48" i="93"/>
  <c r="AH40" i="93"/>
  <c r="AI40" i="93"/>
  <c r="I40" i="93"/>
  <c r="Q40" i="93"/>
  <c r="T40" i="93"/>
  <c r="Y40" i="93"/>
  <c r="AH32" i="93"/>
  <c r="AI32" i="93"/>
  <c r="AJ32" i="93"/>
  <c r="I32" i="93"/>
  <c r="Q32" i="93"/>
  <c r="T32" i="93"/>
  <c r="Y32" i="93"/>
  <c r="Q52" i="100"/>
  <c r="J55" i="100"/>
  <c r="AF56" i="93"/>
  <c r="AG56" i="93"/>
  <c r="AF52" i="93"/>
  <c r="AG52" i="93"/>
  <c r="AF40" i="93"/>
  <c r="AG40" i="93"/>
  <c r="Q40" i="96"/>
  <c r="Z70" i="98"/>
  <c r="D46" i="96"/>
  <c r="Q37" i="96"/>
  <c r="V70" i="98"/>
  <c r="Q62" i="96"/>
  <c r="Y69" i="98"/>
  <c r="O72" i="96"/>
  <c r="O112" i="96"/>
  <c r="H71" i="96"/>
  <c r="H111" i="96"/>
  <c r="AE55" i="98"/>
  <c r="AI71" i="97"/>
  <c r="AH54" i="93"/>
  <c r="AI54" i="93"/>
  <c r="I54" i="93"/>
  <c r="Q54" i="93"/>
  <c r="T54" i="93"/>
  <c r="Y54" i="93"/>
  <c r="AH46" i="93"/>
  <c r="AI46" i="93"/>
  <c r="I46" i="93"/>
  <c r="Q46" i="93"/>
  <c r="T46" i="93"/>
  <c r="Y46" i="93"/>
  <c r="AH38" i="93"/>
  <c r="AI38" i="93"/>
  <c r="AJ38" i="93"/>
  <c r="I38" i="93"/>
  <c r="Q38" i="93"/>
  <c r="T38" i="93"/>
  <c r="Y38" i="93"/>
  <c r="AH30" i="93"/>
  <c r="AI30" i="93"/>
  <c r="I30" i="93"/>
  <c r="AF60" i="93"/>
  <c r="AG60" i="93"/>
  <c r="AF54" i="93"/>
  <c r="AG54" i="93"/>
  <c r="AJ54" i="93"/>
  <c r="AF44" i="93"/>
  <c r="AG44" i="93"/>
  <c r="AF30" i="93"/>
  <c r="AG30" i="93"/>
  <c r="AJ30" i="93"/>
  <c r="P30" i="93"/>
  <c r="Q97" i="96"/>
  <c r="V68" i="98"/>
  <c r="I71" i="96"/>
  <c r="I111" i="96"/>
  <c r="N111" i="96"/>
  <c r="AB71" i="97"/>
  <c r="AH66" i="93"/>
  <c r="AI66" i="93"/>
  <c r="I66" i="93"/>
  <c r="Q66" i="93"/>
  <c r="T66" i="93"/>
  <c r="Y66" i="93"/>
  <c r="AH58" i="93"/>
  <c r="AI58" i="93"/>
  <c r="I58" i="93"/>
  <c r="Q58" i="93"/>
  <c r="T58" i="93"/>
  <c r="Y58" i="93"/>
  <c r="AH50" i="93"/>
  <c r="AI50" i="93"/>
  <c r="AJ50" i="93"/>
  <c r="I50" i="93"/>
  <c r="Q50" i="93"/>
  <c r="T50" i="93"/>
  <c r="Y50" i="93"/>
  <c r="AH42" i="93"/>
  <c r="AI42" i="93"/>
  <c r="I42" i="93"/>
  <c r="Q42" i="93"/>
  <c r="T42" i="93"/>
  <c r="Y42" i="93"/>
  <c r="AF66" i="93"/>
  <c r="AG66" i="93"/>
  <c r="AF58" i="93"/>
  <c r="AG58" i="93"/>
  <c r="AJ58" i="93"/>
  <c r="AF46" i="93"/>
  <c r="AG46" i="93"/>
  <c r="AF36" i="93"/>
  <c r="AG36" i="93"/>
  <c r="J38" i="78"/>
  <c r="G38" i="78"/>
  <c r="G40" i="78"/>
  <c r="J40" i="78"/>
  <c r="J29" i="78"/>
  <c r="G29" i="78"/>
  <c r="J24" i="78"/>
  <c r="G24" i="78"/>
  <c r="J41" i="78"/>
  <c r="G41" i="78"/>
  <c r="G33" i="78"/>
  <c r="J33" i="78"/>
  <c r="G32" i="78"/>
  <c r="J32" i="78"/>
  <c r="J37" i="78"/>
  <c r="G37" i="78"/>
  <c r="G31" i="78"/>
  <c r="J31" i="78"/>
  <c r="J30" i="78"/>
  <c r="G30" i="78"/>
  <c r="J25" i="78"/>
  <c r="G25" i="78"/>
  <c r="J35" i="78"/>
  <c r="G35" i="78"/>
  <c r="J28" i="78"/>
  <c r="G28" i="78"/>
  <c r="G36" i="78"/>
  <c r="J36" i="78"/>
  <c r="G27" i="78"/>
  <c r="J27" i="78"/>
  <c r="J34" i="78"/>
  <c r="G34" i="78"/>
  <c r="J26" i="78"/>
  <c r="G26" i="78"/>
  <c r="J39" i="78"/>
  <c r="G39" i="78"/>
  <c r="J80" i="72"/>
  <c r="L80" i="72"/>
  <c r="H2" i="65"/>
  <c r="G40" i="83"/>
  <c r="I71" i="83"/>
  <c r="E37" i="83"/>
  <c r="K37" i="83"/>
  <c r="K56" i="83"/>
  <c r="L40" i="83"/>
  <c r="Q78" i="83"/>
  <c r="AJ42" i="93"/>
  <c r="AJ35" i="93"/>
  <c r="J82" i="97"/>
  <c r="K3" i="97"/>
  <c r="Z22" i="97"/>
  <c r="J76" i="97"/>
  <c r="M90" i="97"/>
  <c r="E18" i="95"/>
  <c r="M92" i="97"/>
  <c r="E20" i="95"/>
  <c r="M89" i="97"/>
  <c r="E17" i="95"/>
  <c r="H5" i="98"/>
  <c r="M91" i="97"/>
  <c r="E19" i="95"/>
  <c r="G37" i="83"/>
  <c r="J47" i="72"/>
  <c r="L47" i="72"/>
  <c r="H2" i="66"/>
  <c r="B34" i="97"/>
  <c r="B30" i="93"/>
  <c r="B30" i="92"/>
  <c r="B38" i="71"/>
  <c r="H69" i="72"/>
  <c r="J39" i="83"/>
  <c r="AH43" i="93"/>
  <c r="AI43" i="93"/>
  <c r="I43" i="93"/>
  <c r="Q43" i="93"/>
  <c r="T43" i="93"/>
  <c r="Y43" i="93"/>
  <c r="AF43" i="93"/>
  <c r="AG43" i="93"/>
  <c r="H9" i="83"/>
  <c r="G18" i="83"/>
  <c r="AQ66" i="97"/>
  <c r="F62" i="93"/>
  <c r="G62" i="93"/>
  <c r="H62" i="93"/>
  <c r="I34" i="83"/>
  <c r="P66" i="83"/>
  <c r="F42" i="83"/>
  <c r="AH51" i="93"/>
  <c r="AI51" i="93"/>
  <c r="I51" i="93"/>
  <c r="Q51" i="93"/>
  <c r="T51" i="93"/>
  <c r="Y51" i="93"/>
  <c r="AH37" i="93"/>
  <c r="AI37" i="93"/>
  <c r="AF37" i="93"/>
  <c r="AG37" i="93"/>
  <c r="I37" i="93"/>
  <c r="Q37" i="93"/>
  <c r="T37" i="93"/>
  <c r="Y37" i="93"/>
  <c r="D42" i="83"/>
  <c r="O66" i="83"/>
  <c r="J27" i="72"/>
  <c r="L27" i="72"/>
  <c r="H2" i="25"/>
  <c r="G35" i="83"/>
  <c r="J73" i="101"/>
  <c r="E3" i="101"/>
  <c r="F5" i="74"/>
  <c r="AJ34" i="93"/>
  <c r="E39" i="83"/>
  <c r="I75" i="83"/>
  <c r="K54" i="83"/>
  <c r="L38" i="83"/>
  <c r="Q74" i="83"/>
  <c r="Q66" i="83"/>
  <c r="K68" i="83"/>
  <c r="K35" i="83"/>
  <c r="AF51" i="93"/>
  <c r="AG51" i="93"/>
  <c r="AJ51" i="93"/>
  <c r="AJ36" i="93"/>
  <c r="I34" i="93"/>
  <c r="Q34" i="93"/>
  <c r="T34" i="93"/>
  <c r="Y34" i="93"/>
  <c r="Z71" i="98"/>
  <c r="AJ64" i="93"/>
  <c r="I29" i="93"/>
  <c r="AH29" i="93"/>
  <c r="AI29" i="93"/>
  <c r="AF29" i="93"/>
  <c r="AG29" i="93"/>
  <c r="AH47" i="93"/>
  <c r="AI47" i="93"/>
  <c r="I47" i="93"/>
  <c r="Q47" i="93"/>
  <c r="T47" i="93"/>
  <c r="Y47" i="93"/>
  <c r="AF47" i="93"/>
  <c r="AG47" i="93"/>
  <c r="AF28" i="93"/>
  <c r="AG28" i="93"/>
  <c r="AJ28" i="93"/>
  <c r="P28" i="93"/>
  <c r="Q28" i="93"/>
  <c r="T28" i="93"/>
  <c r="Y28" i="93"/>
  <c r="AH65" i="93"/>
  <c r="AI65" i="93"/>
  <c r="I65" i="93"/>
  <c r="Q65" i="93"/>
  <c r="T65" i="93"/>
  <c r="Y65" i="93"/>
  <c r="AF65" i="93"/>
  <c r="AG65" i="93"/>
  <c r="AJ52" i="93"/>
  <c r="R66" i="96"/>
  <c r="AF33" i="93"/>
  <c r="AG33" i="93"/>
  <c r="AH53" i="93"/>
  <c r="AI53" i="93"/>
  <c r="I53" i="93"/>
  <c r="Q53" i="93"/>
  <c r="T53" i="93"/>
  <c r="Y53" i="93"/>
  <c r="AF53" i="93"/>
  <c r="AG53" i="93"/>
  <c r="AH57" i="93"/>
  <c r="AI57" i="93"/>
  <c r="I57" i="93"/>
  <c r="Q57" i="93"/>
  <c r="T57" i="93"/>
  <c r="Y57" i="93"/>
  <c r="AH33" i="93"/>
  <c r="AI33" i="93"/>
  <c r="I33" i="93"/>
  <c r="Q33" i="93"/>
  <c r="T33" i="93"/>
  <c r="Y33" i="93"/>
  <c r="AF57" i="93"/>
  <c r="AG57" i="93"/>
  <c r="AJ57" i="93"/>
  <c r="AJ66" i="93"/>
  <c r="AJ56" i="93"/>
  <c r="B65" i="83"/>
  <c r="C71" i="83"/>
  <c r="F30" i="72"/>
  <c r="O7" i="96"/>
  <c r="O43" i="96"/>
  <c r="O69" i="96"/>
  <c r="O109" i="96"/>
  <c r="K7" i="96"/>
  <c r="K43" i="96"/>
  <c r="K69" i="96"/>
  <c r="K109" i="96"/>
  <c r="G7" i="96"/>
  <c r="G43" i="96"/>
  <c r="G69" i="96"/>
  <c r="G109" i="96"/>
  <c r="N7" i="96"/>
  <c r="N43" i="96"/>
  <c r="N69" i="96"/>
  <c r="N109" i="96"/>
  <c r="J7" i="96"/>
  <c r="J43" i="96"/>
  <c r="J69" i="96"/>
  <c r="J109" i="96"/>
  <c r="F7" i="96"/>
  <c r="F43" i="96"/>
  <c r="F69" i="96"/>
  <c r="F109" i="96"/>
  <c r="L7" i="96"/>
  <c r="L43" i="96"/>
  <c r="L69" i="96"/>
  <c r="L109" i="96"/>
  <c r="H7" i="96"/>
  <c r="H43" i="96"/>
  <c r="H69" i="96"/>
  <c r="H109" i="96"/>
  <c r="D7" i="96"/>
  <c r="M7" i="96"/>
  <c r="M43" i="96"/>
  <c r="M69" i="96"/>
  <c r="M109" i="96"/>
  <c r="I7" i="96"/>
  <c r="I43" i="96"/>
  <c r="I69" i="96"/>
  <c r="I109" i="96"/>
  <c r="E7" i="96"/>
  <c r="E43" i="96"/>
  <c r="E69" i="96"/>
  <c r="E109" i="96"/>
  <c r="O54" i="98"/>
  <c r="O72" i="98"/>
  <c r="AH27" i="93"/>
  <c r="AI27" i="93"/>
  <c r="H68" i="93" a="1"/>
  <c r="H68" i="93"/>
  <c r="I27" i="93"/>
  <c r="W71" i="98"/>
  <c r="W73" i="98"/>
  <c r="Q45" i="96"/>
  <c r="D71" i="96"/>
  <c r="AA68" i="98"/>
  <c r="AJ44" i="93"/>
  <c r="M6" i="96"/>
  <c r="I6" i="96"/>
  <c r="E6" i="96"/>
  <c r="L6" i="96"/>
  <c r="H6" i="96"/>
  <c r="D6" i="96"/>
  <c r="N6" i="96"/>
  <c r="J6" i="96"/>
  <c r="F6" i="96"/>
  <c r="K6" i="96"/>
  <c r="G6" i="96"/>
  <c r="O6" i="96"/>
  <c r="O69" i="98"/>
  <c r="D72" i="96"/>
  <c r="Q46" i="96"/>
  <c r="AQ71" i="97" a="1"/>
  <c r="AQ71" i="97"/>
  <c r="F27" i="93"/>
  <c r="X70" i="98"/>
  <c r="R38" i="96"/>
  <c r="O9" i="96"/>
  <c r="O42" i="96"/>
  <c r="O68" i="96"/>
  <c r="O108" i="96"/>
  <c r="K9" i="96"/>
  <c r="K42" i="96"/>
  <c r="K68" i="96"/>
  <c r="K108" i="96"/>
  <c r="G9" i="96"/>
  <c r="G42" i="96"/>
  <c r="G68" i="96"/>
  <c r="G108" i="96"/>
  <c r="N9" i="96"/>
  <c r="N42" i="96"/>
  <c r="N68" i="96"/>
  <c r="N108" i="96"/>
  <c r="J9" i="96"/>
  <c r="J42" i="96"/>
  <c r="J68" i="96"/>
  <c r="J108" i="96"/>
  <c r="F9" i="96"/>
  <c r="F42" i="96"/>
  <c r="F68" i="96"/>
  <c r="F108" i="96"/>
  <c r="L9" i="96"/>
  <c r="L42" i="96"/>
  <c r="L68" i="96"/>
  <c r="L108" i="96"/>
  <c r="H9" i="96"/>
  <c r="H42" i="96"/>
  <c r="H68" i="96"/>
  <c r="H108" i="96"/>
  <c r="D9" i="96"/>
  <c r="M9" i="96"/>
  <c r="M42" i="96"/>
  <c r="M68" i="96"/>
  <c r="M108" i="96"/>
  <c r="E9" i="96"/>
  <c r="E42" i="96"/>
  <c r="E68" i="96"/>
  <c r="E108" i="96"/>
  <c r="O71" i="98"/>
  <c r="O53" i="98"/>
  <c r="I9" i="96"/>
  <c r="I42" i="96"/>
  <c r="I68" i="96"/>
  <c r="I108" i="96"/>
  <c r="R40" i="96"/>
  <c r="U70" i="98"/>
  <c r="F31" i="72"/>
  <c r="M8" i="96"/>
  <c r="M44" i="96"/>
  <c r="M70" i="96"/>
  <c r="M110" i="96"/>
  <c r="I8" i="96"/>
  <c r="I44" i="96"/>
  <c r="I70" i="96"/>
  <c r="I110" i="96"/>
  <c r="E8" i="96"/>
  <c r="E44" i="96"/>
  <c r="E70" i="96"/>
  <c r="E110" i="96"/>
  <c r="L8" i="96"/>
  <c r="L44" i="96"/>
  <c r="L70" i="96"/>
  <c r="L110" i="96"/>
  <c r="H8" i="96"/>
  <c r="H44" i="96"/>
  <c r="H70" i="96"/>
  <c r="H110" i="96"/>
  <c r="D8" i="96"/>
  <c r="N8" i="96"/>
  <c r="N44" i="96"/>
  <c r="N70" i="96"/>
  <c r="N110" i="96"/>
  <c r="J8" i="96"/>
  <c r="J44" i="96"/>
  <c r="J70" i="96"/>
  <c r="J110" i="96"/>
  <c r="F8" i="96"/>
  <c r="F44" i="96"/>
  <c r="F70" i="96"/>
  <c r="F110" i="96"/>
  <c r="O8" i="96"/>
  <c r="O44" i="96"/>
  <c r="O70" i="96"/>
  <c r="O110" i="96"/>
  <c r="K8" i="96"/>
  <c r="K44" i="96"/>
  <c r="K70" i="96"/>
  <c r="K110" i="96"/>
  <c r="O70" i="98"/>
  <c r="G8" i="96"/>
  <c r="G44" i="96"/>
  <c r="G70" i="96"/>
  <c r="G110" i="96"/>
  <c r="O52" i="98"/>
  <c r="Y73" i="98"/>
  <c r="Y71" i="98"/>
  <c r="AF27" i="93"/>
  <c r="AG27" i="93"/>
  <c r="AJ27" i="93"/>
  <c r="P27" i="93"/>
  <c r="AJ46" i="93"/>
  <c r="V71" i="98"/>
  <c r="V73" i="98"/>
  <c r="AJ60" i="93"/>
  <c r="Q30" i="93"/>
  <c r="T30" i="93"/>
  <c r="Y30" i="93"/>
  <c r="AJ40" i="93"/>
  <c r="J53" i="100"/>
  <c r="T9" i="100"/>
  <c r="R64" i="96"/>
  <c r="X69" i="98"/>
  <c r="J42" i="78"/>
  <c r="G42" i="78"/>
  <c r="K51" i="83"/>
  <c r="L35" i="83"/>
  <c r="H18" i="83"/>
  <c r="I9" i="83"/>
  <c r="K76" i="83"/>
  <c r="K39" i="83"/>
  <c r="H79" i="98"/>
  <c r="G87" i="98"/>
  <c r="O61" i="98"/>
  <c r="N23" i="98"/>
  <c r="H42" i="98"/>
  <c r="G85" i="98"/>
  <c r="I89" i="98"/>
  <c r="H95" i="98"/>
  <c r="H100" i="98"/>
  <c r="AF33" i="98"/>
  <c r="D85" i="98"/>
  <c r="AF38" i="98"/>
  <c r="E26" i="95"/>
  <c r="AF36" i="98"/>
  <c r="H60" i="98"/>
  <c r="G86" i="98"/>
  <c r="E27" i="95"/>
  <c r="O77" i="98"/>
  <c r="J80" i="97"/>
  <c r="M87" i="97"/>
  <c r="F59" i="72"/>
  <c r="I5" i="74"/>
  <c r="I3" i="74"/>
  <c r="I62" i="93"/>
  <c r="Q62" i="93"/>
  <c r="T62" i="93"/>
  <c r="Y62" i="93"/>
  <c r="AH62" i="93"/>
  <c r="AI62" i="93"/>
  <c r="AF62" i="93"/>
  <c r="AG62" i="93"/>
  <c r="AJ62" i="93"/>
  <c r="AJ43" i="93"/>
  <c r="B35" i="97"/>
  <c r="B39" i="71"/>
  <c r="B31" i="92"/>
  <c r="B31" i="93"/>
  <c r="E21" i="95"/>
  <c r="E34" i="95"/>
  <c r="M35" i="83"/>
  <c r="N35" i="83"/>
  <c r="O35" i="83"/>
  <c r="J68" i="83"/>
  <c r="H35" i="83"/>
  <c r="J72" i="83"/>
  <c r="M37" i="83"/>
  <c r="N37" i="83"/>
  <c r="O37" i="83"/>
  <c r="H37" i="83"/>
  <c r="M40" i="83"/>
  <c r="N40" i="83"/>
  <c r="O40" i="83"/>
  <c r="H40" i="83"/>
  <c r="J78" i="83"/>
  <c r="R46" i="96"/>
  <c r="AJ29" i="93"/>
  <c r="P29" i="93"/>
  <c r="Q29" i="93"/>
  <c r="T29" i="93"/>
  <c r="Y29" i="93"/>
  <c r="J42" i="83"/>
  <c r="AJ37" i="93"/>
  <c r="K53" i="83"/>
  <c r="L37" i="83"/>
  <c r="Q72" i="83"/>
  <c r="X71" i="98"/>
  <c r="AJ33" i="93"/>
  <c r="AJ47" i="93"/>
  <c r="AJ65" i="93"/>
  <c r="O74" i="98"/>
  <c r="M27" i="96"/>
  <c r="AJ53" i="93"/>
  <c r="X73" i="98"/>
  <c r="N95" i="98"/>
  <c r="AC48" i="98"/>
  <c r="Y48" i="98"/>
  <c r="U48" i="98"/>
  <c r="U51" i="98"/>
  <c r="AB48" i="98"/>
  <c r="X48" i="98"/>
  <c r="T48" i="98"/>
  <c r="O56" i="98"/>
  <c r="Z48" i="98"/>
  <c r="V48" i="98"/>
  <c r="R48" i="98"/>
  <c r="W48" i="98"/>
  <c r="W51" i="98"/>
  <c r="S48" i="98"/>
  <c r="AA48" i="98"/>
  <c r="D42" i="96"/>
  <c r="Q9" i="96"/>
  <c r="Y72" i="98"/>
  <c r="I27" i="96"/>
  <c r="E27" i="96"/>
  <c r="L27" i="96"/>
  <c r="D27" i="96"/>
  <c r="N27" i="96"/>
  <c r="J27" i="96"/>
  <c r="O27" i="96"/>
  <c r="K27" i="96"/>
  <c r="G27" i="96"/>
  <c r="F41" i="96"/>
  <c r="F10" i="96"/>
  <c r="H10" i="96"/>
  <c r="H41" i="96"/>
  <c r="M10" i="96"/>
  <c r="M41" i="96"/>
  <c r="D111" i="96"/>
  <c r="Q71" i="96"/>
  <c r="I68" i="93" a="1"/>
  <c r="I68" i="93"/>
  <c r="Q27" i="93"/>
  <c r="T27" i="93"/>
  <c r="AA49" i="98"/>
  <c r="W49" i="98"/>
  <c r="S49" i="98"/>
  <c r="Y49" i="98"/>
  <c r="T49" i="98"/>
  <c r="AC49" i="98"/>
  <c r="X49" i="98"/>
  <c r="R49" i="98"/>
  <c r="Z49" i="98"/>
  <c r="U49" i="98"/>
  <c r="V49" i="98"/>
  <c r="AB49" i="98"/>
  <c r="Q7" i="96"/>
  <c r="V72" i="98"/>
  <c r="D43" i="96"/>
  <c r="D44" i="96"/>
  <c r="Q8" i="96"/>
  <c r="AA70" i="98"/>
  <c r="U73" i="98"/>
  <c r="U71" i="98"/>
  <c r="O41" i="96"/>
  <c r="O10" i="96"/>
  <c r="J41" i="96"/>
  <c r="J10" i="96"/>
  <c r="L10" i="96"/>
  <c r="L41" i="96"/>
  <c r="J3" i="100"/>
  <c r="F22" i="74"/>
  <c r="G41" i="96"/>
  <c r="G10" i="96"/>
  <c r="N41" i="96"/>
  <c r="N10" i="96"/>
  <c r="E10" i="96"/>
  <c r="E41" i="96"/>
  <c r="AA69" i="98"/>
  <c r="F68" i="93" a="1"/>
  <c r="F68" i="93"/>
  <c r="G27" i="93"/>
  <c r="G68" i="93" a="1"/>
  <c r="G68" i="93"/>
  <c r="O10" i="93"/>
  <c r="O14" i="93"/>
  <c r="D112" i="96"/>
  <c r="Q72" i="96"/>
  <c r="Q112" i="96"/>
  <c r="Z74" i="98"/>
  <c r="K41" i="96"/>
  <c r="K10" i="96"/>
  <c r="D10" i="96"/>
  <c r="Q6" i="96"/>
  <c r="D41" i="96"/>
  <c r="I10" i="96"/>
  <c r="I41" i="96"/>
  <c r="J53" i="83"/>
  <c r="I37" i="83"/>
  <c r="P72" i="83"/>
  <c r="I18" i="83"/>
  <c r="J9" i="83"/>
  <c r="B36" i="97"/>
  <c r="B32" i="93"/>
  <c r="B32" i="92"/>
  <c r="B40" i="71"/>
  <c r="H99" i="98"/>
  <c r="H101" i="98"/>
  <c r="J90" i="97"/>
  <c r="J91" i="97"/>
  <c r="J89" i="97"/>
  <c r="J92" i="97"/>
  <c r="G88" i="98"/>
  <c r="D88" i="98"/>
  <c r="I88" i="98"/>
  <c r="I85" i="98"/>
  <c r="AC51" i="98"/>
  <c r="P68" i="93" a="1"/>
  <c r="P68" i="93"/>
  <c r="J56" i="83"/>
  <c r="I40" i="83"/>
  <c r="P78" i="83"/>
  <c r="K55" i="83"/>
  <c r="L39" i="83"/>
  <c r="Q76" i="83"/>
  <c r="Q68" i="83"/>
  <c r="L42" i="83"/>
  <c r="L44" i="83"/>
  <c r="O56" i="83"/>
  <c r="J51" i="83"/>
  <c r="I35" i="83"/>
  <c r="P68" i="83"/>
  <c r="E28" i="95"/>
  <c r="E35" i="95"/>
  <c r="E36" i="95"/>
  <c r="N110" i="98"/>
  <c r="D87" i="98"/>
  <c r="I87" i="98"/>
  <c r="F27" i="96"/>
  <c r="H27" i="96"/>
  <c r="I67" i="96"/>
  <c r="I52" i="96"/>
  <c r="I51" i="96"/>
  <c r="I50" i="96"/>
  <c r="I49" i="96"/>
  <c r="I48" i="96"/>
  <c r="I47" i="96"/>
  <c r="D25" i="96"/>
  <c r="D24" i="96"/>
  <c r="D22" i="96"/>
  <c r="D21" i="96"/>
  <c r="D20" i="96"/>
  <c r="D19" i="96"/>
  <c r="D18" i="96"/>
  <c r="D17" i="96"/>
  <c r="Q10" i="96"/>
  <c r="E67" i="96"/>
  <c r="E52" i="96"/>
  <c r="E51" i="96"/>
  <c r="E50" i="96"/>
  <c r="E49" i="96"/>
  <c r="E48" i="96"/>
  <c r="E47" i="96"/>
  <c r="G24" i="96"/>
  <c r="G19" i="96"/>
  <c r="G25" i="96"/>
  <c r="G20" i="96"/>
  <c r="G22" i="96"/>
  <c r="G18" i="96"/>
  <c r="G21" i="96"/>
  <c r="G17" i="96"/>
  <c r="J25" i="96"/>
  <c r="J24" i="96"/>
  <c r="J22" i="96"/>
  <c r="J21" i="96"/>
  <c r="J20" i="96"/>
  <c r="J19" i="96"/>
  <c r="J18" i="96"/>
  <c r="J17" i="96"/>
  <c r="H25" i="96"/>
  <c r="H24" i="96"/>
  <c r="H22" i="96"/>
  <c r="H21" i="96"/>
  <c r="H20" i="96"/>
  <c r="H19" i="96"/>
  <c r="H18" i="96"/>
  <c r="H17" i="96"/>
  <c r="L54" i="96"/>
  <c r="H54" i="96"/>
  <c r="D54" i="96"/>
  <c r="O54" i="96"/>
  <c r="K54" i="96"/>
  <c r="G54" i="96"/>
  <c r="M54" i="96"/>
  <c r="I54" i="96"/>
  <c r="E54" i="96"/>
  <c r="F54" i="96"/>
  <c r="J54" i="96"/>
  <c r="D86" i="98"/>
  <c r="I86" i="98"/>
  <c r="N54" i="96"/>
  <c r="I25" i="96"/>
  <c r="I24" i="96"/>
  <c r="I22" i="96"/>
  <c r="I21" i="96"/>
  <c r="I20" i="96"/>
  <c r="I19" i="96"/>
  <c r="I18" i="96"/>
  <c r="I17" i="96"/>
  <c r="K25" i="96"/>
  <c r="K20" i="96"/>
  <c r="K21" i="96"/>
  <c r="K17" i="96"/>
  <c r="K24" i="96"/>
  <c r="K19" i="96"/>
  <c r="K18" i="96"/>
  <c r="K22" i="96"/>
  <c r="AD74" i="93"/>
  <c r="AD73" i="93"/>
  <c r="AD75" i="93"/>
  <c r="AD72" i="93"/>
  <c r="AD71" i="93"/>
  <c r="E25" i="96"/>
  <c r="E24" i="96"/>
  <c r="E22" i="96"/>
  <c r="E21" i="96"/>
  <c r="E20" i="96"/>
  <c r="E19" i="96"/>
  <c r="E18" i="96"/>
  <c r="E17" i="96"/>
  <c r="G67" i="96"/>
  <c r="G52" i="96"/>
  <c r="G51" i="96"/>
  <c r="G50" i="96"/>
  <c r="G49" i="96"/>
  <c r="G48" i="96"/>
  <c r="G47" i="96"/>
  <c r="J67" i="96"/>
  <c r="J50" i="96"/>
  <c r="J51" i="96"/>
  <c r="J47" i="96"/>
  <c r="J49" i="96"/>
  <c r="J48" i="96"/>
  <c r="J52" i="96"/>
  <c r="R87" i="96"/>
  <c r="R68" i="96"/>
  <c r="R62" i="96"/>
  <c r="R36" i="96"/>
  <c r="R42" i="96"/>
  <c r="W72" i="98"/>
  <c r="AE49" i="98"/>
  <c r="T68" i="93" a="1"/>
  <c r="T68" i="93"/>
  <c r="Y27" i="93"/>
  <c r="Y68" i="93" a="1"/>
  <c r="Y68" i="93"/>
  <c r="O12" i="93"/>
  <c r="M67" i="96"/>
  <c r="M52" i="96"/>
  <c r="M51" i="96"/>
  <c r="M50" i="96"/>
  <c r="M49" i="96"/>
  <c r="M48" i="96"/>
  <c r="M47" i="96"/>
  <c r="F25" i="96"/>
  <c r="F24" i="96"/>
  <c r="F22" i="96"/>
  <c r="F21" i="96"/>
  <c r="F20" i="96"/>
  <c r="F19" i="96"/>
  <c r="F18" i="96"/>
  <c r="F17" i="96"/>
  <c r="D68" i="96"/>
  <c r="Q42" i="96"/>
  <c r="R51" i="98"/>
  <c r="AE48" i="98"/>
  <c r="T51" i="98"/>
  <c r="Y51" i="98"/>
  <c r="D67" i="96"/>
  <c r="D52" i="96"/>
  <c r="D51" i="96"/>
  <c r="D50" i="96"/>
  <c r="D49" i="96"/>
  <c r="D48" i="96"/>
  <c r="D47" i="96"/>
  <c r="Q41" i="96"/>
  <c r="K52" i="96"/>
  <c r="K51" i="96"/>
  <c r="K50" i="96"/>
  <c r="K49" i="96"/>
  <c r="K48" i="96"/>
  <c r="K47" i="96"/>
  <c r="K67" i="96"/>
  <c r="N25" i="96"/>
  <c r="N24" i="96"/>
  <c r="N22" i="96"/>
  <c r="N21" i="96"/>
  <c r="N20" i="96"/>
  <c r="N19" i="96"/>
  <c r="N18" i="96"/>
  <c r="N17" i="96"/>
  <c r="F67" i="72"/>
  <c r="F69" i="72"/>
  <c r="F25" i="74"/>
  <c r="F2" i="74"/>
  <c r="F3" i="74"/>
  <c r="I22" i="74"/>
  <c r="L67" i="96"/>
  <c r="L52" i="96"/>
  <c r="L51" i="96"/>
  <c r="L50" i="96"/>
  <c r="L49" i="96"/>
  <c r="L48" i="96"/>
  <c r="L47" i="96"/>
  <c r="O21" i="96"/>
  <c r="O17" i="96"/>
  <c r="O22" i="96"/>
  <c r="O18" i="96"/>
  <c r="O25" i="96"/>
  <c r="O20" i="96"/>
  <c r="O19" i="96"/>
  <c r="O24" i="96"/>
  <c r="H94" i="98"/>
  <c r="H93" i="98"/>
  <c r="AA71" i="98"/>
  <c r="D70" i="96"/>
  <c r="Q44" i="96"/>
  <c r="M25" i="96"/>
  <c r="M24" i="96"/>
  <c r="M22" i="96"/>
  <c r="M21" i="96"/>
  <c r="M20" i="96"/>
  <c r="M19" i="96"/>
  <c r="M18" i="96"/>
  <c r="M17" i="96"/>
  <c r="F67" i="96"/>
  <c r="F49" i="96"/>
  <c r="F50" i="96"/>
  <c r="F52" i="96"/>
  <c r="F48" i="96"/>
  <c r="F47" i="96"/>
  <c r="F51" i="96"/>
  <c r="AA51" i="98"/>
  <c r="V51" i="98"/>
  <c r="X51" i="98"/>
  <c r="R86" i="96"/>
  <c r="R41" i="96"/>
  <c r="R67" i="96"/>
  <c r="R35" i="96"/>
  <c r="R61" i="96"/>
  <c r="X72" i="98"/>
  <c r="AB70" i="98"/>
  <c r="AB71" i="98"/>
  <c r="N67" i="96"/>
  <c r="N51" i="96"/>
  <c r="N47" i="96"/>
  <c r="N52" i="96"/>
  <c r="N48" i="96"/>
  <c r="N50" i="96"/>
  <c r="N49" i="96"/>
  <c r="L25" i="96"/>
  <c r="L24" i="96"/>
  <c r="L22" i="96"/>
  <c r="L21" i="96"/>
  <c r="L20" i="96"/>
  <c r="L19" i="96"/>
  <c r="L18" i="96"/>
  <c r="L17" i="96"/>
  <c r="O67" i="96"/>
  <c r="O52" i="96"/>
  <c r="O51" i="96"/>
  <c r="O50" i="96"/>
  <c r="O49" i="96"/>
  <c r="O48" i="96"/>
  <c r="O47" i="96"/>
  <c r="D69" i="96"/>
  <c r="Q43" i="96"/>
  <c r="Q111" i="96"/>
  <c r="U74" i="98"/>
  <c r="R72" i="96"/>
  <c r="H67" i="96"/>
  <c r="H52" i="96"/>
  <c r="H51" i="96"/>
  <c r="H50" i="96"/>
  <c r="H49" i="96"/>
  <c r="H48" i="96"/>
  <c r="H47" i="96"/>
  <c r="S51" i="98"/>
  <c r="Z51" i="98"/>
  <c r="AB51" i="98"/>
  <c r="Q101" i="98"/>
  <c r="Q103" i="98"/>
  <c r="H103" i="98"/>
  <c r="Q102" i="98"/>
  <c r="N93" i="98"/>
  <c r="N96" i="98"/>
  <c r="H107" i="98"/>
  <c r="T115" i="98"/>
  <c r="T114" i="98"/>
  <c r="T117" i="98"/>
  <c r="T116" i="98"/>
  <c r="S114" i="98"/>
  <c r="S117" i="98"/>
  <c r="Q110" i="98"/>
  <c r="E37" i="95"/>
  <c r="S116" i="98"/>
  <c r="S115" i="98"/>
  <c r="J18" i="83"/>
  <c r="K9" i="83"/>
  <c r="Q27" i="96"/>
  <c r="B37" i="97"/>
  <c r="B41" i="71"/>
  <c r="B33" i="93"/>
  <c r="B33" i="92"/>
  <c r="Q105" i="98"/>
  <c r="H105" i="98"/>
  <c r="H3" i="98"/>
  <c r="F5" i="51"/>
  <c r="I5" i="51"/>
  <c r="I3" i="51"/>
  <c r="R44" i="96"/>
  <c r="AD76" i="93"/>
  <c r="O15" i="93"/>
  <c r="K2" i="93"/>
  <c r="F22" i="47"/>
  <c r="F35" i="72"/>
  <c r="F39" i="72"/>
  <c r="N90" i="96"/>
  <c r="N105" i="96"/>
  <c r="N88" i="96"/>
  <c r="N103" i="96"/>
  <c r="N75" i="96"/>
  <c r="N77" i="96"/>
  <c r="N74" i="96"/>
  <c r="N73" i="96"/>
  <c r="N107" i="96"/>
  <c r="N76" i="96"/>
  <c r="N78" i="96"/>
  <c r="N87" i="96"/>
  <c r="N102" i="96"/>
  <c r="N89" i="96"/>
  <c r="N104" i="96"/>
  <c r="N86" i="96"/>
  <c r="N91" i="96"/>
  <c r="N106" i="96"/>
  <c r="D110" i="96"/>
  <c r="Q70" i="96"/>
  <c r="Q110" i="96"/>
  <c r="W74" i="98"/>
  <c r="G39" i="83"/>
  <c r="J69" i="72"/>
  <c r="L69" i="72"/>
  <c r="H2" i="74"/>
  <c r="M107" i="96"/>
  <c r="M77" i="96"/>
  <c r="M76" i="96"/>
  <c r="M78" i="96"/>
  <c r="M73" i="96"/>
  <c r="M86" i="96"/>
  <c r="M75" i="96"/>
  <c r="M74" i="96"/>
  <c r="M88" i="96"/>
  <c r="M103" i="96"/>
  <c r="M89" i="96"/>
  <c r="M104" i="96"/>
  <c r="M91" i="96"/>
  <c r="M106" i="96"/>
  <c r="M90" i="96"/>
  <c r="M105" i="96"/>
  <c r="M87" i="96"/>
  <c r="M102" i="96"/>
  <c r="J107" i="96"/>
  <c r="J86" i="96"/>
  <c r="J78" i="96"/>
  <c r="J76" i="96"/>
  <c r="J74" i="96"/>
  <c r="J73" i="96"/>
  <c r="J87" i="96"/>
  <c r="J102" i="96"/>
  <c r="J77" i="96"/>
  <c r="J75" i="96"/>
  <c r="J91" i="96"/>
  <c r="J106" i="96"/>
  <c r="J90" i="96"/>
  <c r="J105" i="96"/>
  <c r="J89" i="96"/>
  <c r="J104" i="96"/>
  <c r="J88" i="96"/>
  <c r="J103" i="96"/>
  <c r="R10" i="96"/>
  <c r="R8" i="96"/>
  <c r="R6" i="96"/>
  <c r="R9" i="96"/>
  <c r="R7" i="96"/>
  <c r="O107" i="96"/>
  <c r="O78" i="96"/>
  <c r="O77" i="96"/>
  <c r="O76" i="96"/>
  <c r="O75" i="96"/>
  <c r="O91" i="96"/>
  <c r="O106" i="96"/>
  <c r="O90" i="96"/>
  <c r="O105" i="96"/>
  <c r="O89" i="96"/>
  <c r="O104" i="96"/>
  <c r="O74" i="96"/>
  <c r="O73" i="96"/>
  <c r="O87" i="96"/>
  <c r="O102" i="96"/>
  <c r="O88" i="96"/>
  <c r="O103" i="96"/>
  <c r="O86" i="96"/>
  <c r="L107" i="96"/>
  <c r="L89" i="96"/>
  <c r="L104" i="96"/>
  <c r="L87" i="96"/>
  <c r="L102" i="96"/>
  <c r="L78" i="96"/>
  <c r="L77" i="96"/>
  <c r="L74" i="96"/>
  <c r="L73" i="96"/>
  <c r="L75" i="96"/>
  <c r="L88" i="96"/>
  <c r="L103" i="96"/>
  <c r="L76" i="96"/>
  <c r="L91" i="96"/>
  <c r="L106" i="96"/>
  <c r="L86" i="96"/>
  <c r="L90" i="96"/>
  <c r="L105" i="96"/>
  <c r="K107" i="96"/>
  <c r="K78" i="96"/>
  <c r="K77" i="96"/>
  <c r="K76" i="96"/>
  <c r="K75" i="96"/>
  <c r="K89" i="96"/>
  <c r="K104" i="96"/>
  <c r="K87" i="96"/>
  <c r="K102" i="96"/>
  <c r="K91" i="96"/>
  <c r="K106" i="96"/>
  <c r="K73" i="96"/>
  <c r="K90" i="96"/>
  <c r="K105" i="96"/>
  <c r="K74" i="96"/>
  <c r="K88" i="96"/>
  <c r="K103" i="96"/>
  <c r="K86" i="96"/>
  <c r="D108" i="96"/>
  <c r="Q68" i="96"/>
  <c r="Q108" i="96"/>
  <c r="Y74" i="98"/>
  <c r="H107" i="96"/>
  <c r="H77" i="96"/>
  <c r="H76" i="96"/>
  <c r="H74" i="96"/>
  <c r="H73" i="96"/>
  <c r="H78" i="96"/>
  <c r="H75" i="96"/>
  <c r="H86" i="96"/>
  <c r="H87" i="96"/>
  <c r="H102" i="96"/>
  <c r="H90" i="96"/>
  <c r="H105" i="96"/>
  <c r="H89" i="96"/>
  <c r="H104" i="96"/>
  <c r="H91" i="96"/>
  <c r="H106" i="96"/>
  <c r="H88" i="96"/>
  <c r="H103" i="96"/>
  <c r="D109" i="96"/>
  <c r="Q69" i="96"/>
  <c r="Q109" i="96"/>
  <c r="V74" i="98"/>
  <c r="F107" i="96"/>
  <c r="F78" i="96"/>
  <c r="F77" i="96"/>
  <c r="F75" i="96"/>
  <c r="F74" i="96"/>
  <c r="F73" i="96"/>
  <c r="F90" i="96"/>
  <c r="F105" i="96"/>
  <c r="F88" i="96"/>
  <c r="F103" i="96"/>
  <c r="F76" i="96"/>
  <c r="F89" i="96"/>
  <c r="F104" i="96"/>
  <c r="F86" i="96"/>
  <c r="F87" i="96"/>
  <c r="F102" i="96"/>
  <c r="F91" i="96"/>
  <c r="F106" i="96"/>
  <c r="D107" i="96"/>
  <c r="D88" i="96"/>
  <c r="D75" i="96"/>
  <c r="D74" i="96"/>
  <c r="D73" i="96"/>
  <c r="D77" i="96"/>
  <c r="Q67" i="96"/>
  <c r="D87" i="96"/>
  <c r="D76" i="96"/>
  <c r="D78" i="96"/>
  <c r="D89" i="96"/>
  <c r="D91" i="96"/>
  <c r="D90" i="96"/>
  <c r="D86" i="96"/>
  <c r="AE51" i="98"/>
  <c r="G107" i="96"/>
  <c r="G78" i="96"/>
  <c r="G77" i="96"/>
  <c r="G76" i="96"/>
  <c r="G75" i="96"/>
  <c r="G91" i="96"/>
  <c r="G106" i="96"/>
  <c r="G89" i="96"/>
  <c r="G104" i="96"/>
  <c r="G87" i="96"/>
  <c r="G102" i="96"/>
  <c r="G90" i="96"/>
  <c r="G105" i="96"/>
  <c r="G74" i="96"/>
  <c r="G73" i="96"/>
  <c r="G88" i="96"/>
  <c r="G103" i="96"/>
  <c r="G86" i="96"/>
  <c r="Q54" i="96"/>
  <c r="E107" i="96"/>
  <c r="E78" i="96"/>
  <c r="E76" i="96"/>
  <c r="E75" i="96"/>
  <c r="E73" i="96"/>
  <c r="E77" i="96"/>
  <c r="E91" i="96"/>
  <c r="E106" i="96"/>
  <c r="E74" i="96"/>
  <c r="E88" i="96"/>
  <c r="E103" i="96"/>
  <c r="E90" i="96"/>
  <c r="E105" i="96"/>
  <c r="E87" i="96"/>
  <c r="E102" i="96"/>
  <c r="E86" i="96"/>
  <c r="E89" i="96"/>
  <c r="E104" i="96"/>
  <c r="I75" i="96"/>
  <c r="I107" i="96"/>
  <c r="I77" i="96"/>
  <c r="I78" i="96"/>
  <c r="I74" i="96"/>
  <c r="I89" i="96"/>
  <c r="I104" i="96"/>
  <c r="I76" i="96"/>
  <c r="I73" i="96"/>
  <c r="I90" i="96"/>
  <c r="I105" i="96"/>
  <c r="I87" i="96"/>
  <c r="I102" i="96"/>
  <c r="I86" i="96"/>
  <c r="I91" i="96"/>
  <c r="I106" i="96"/>
  <c r="I88" i="96"/>
  <c r="I103" i="96"/>
  <c r="T119" i="98"/>
  <c r="L9" i="83"/>
  <c r="L18" i="83"/>
  <c r="K18" i="83"/>
  <c r="B38" i="97"/>
  <c r="B34" i="93"/>
  <c r="B34" i="92"/>
  <c r="B42" i="71"/>
  <c r="S119" i="98"/>
  <c r="E39" i="95"/>
  <c r="F2" i="95"/>
  <c r="F13" i="23"/>
  <c r="I22" i="47"/>
  <c r="F15" i="51"/>
  <c r="F2" i="51"/>
  <c r="F3" i="51"/>
  <c r="F28" i="47"/>
  <c r="F2" i="47"/>
  <c r="F3" i="47"/>
  <c r="F50" i="72"/>
  <c r="F56" i="72"/>
  <c r="G38" i="83"/>
  <c r="I101" i="96"/>
  <c r="I92" i="96"/>
  <c r="E101" i="96"/>
  <c r="E92" i="96"/>
  <c r="D105" i="96"/>
  <c r="Q90" i="96"/>
  <c r="K101" i="96"/>
  <c r="K92" i="96"/>
  <c r="G36" i="83"/>
  <c r="J39" i="72"/>
  <c r="L39" i="72"/>
  <c r="J92" i="96"/>
  <c r="J101" i="96"/>
  <c r="J76" i="83"/>
  <c r="M39" i="83"/>
  <c r="N39" i="83"/>
  <c r="O39" i="83"/>
  <c r="H39" i="83"/>
  <c r="N92" i="96"/>
  <c r="N101" i="96"/>
  <c r="G92" i="96"/>
  <c r="G101" i="96"/>
  <c r="D106" i="96"/>
  <c r="Q91" i="96"/>
  <c r="Q106" i="96"/>
  <c r="D102" i="96"/>
  <c r="Q87" i="96"/>
  <c r="Q102" i="96"/>
  <c r="H101" i="96"/>
  <c r="H92" i="96"/>
  <c r="M101" i="96"/>
  <c r="M92" i="96"/>
  <c r="D104" i="96"/>
  <c r="Q89" i="96"/>
  <c r="Q104" i="96"/>
  <c r="Q107" i="96"/>
  <c r="X74" i="98"/>
  <c r="R70" i="96"/>
  <c r="L101" i="96"/>
  <c r="L92" i="96"/>
  <c r="O101" i="96"/>
  <c r="O92" i="96"/>
  <c r="D101" i="96"/>
  <c r="Q86" i="96"/>
  <c r="D92" i="96"/>
  <c r="D103" i="96"/>
  <c r="Q88" i="96"/>
  <c r="Q103" i="96"/>
  <c r="F92" i="96"/>
  <c r="F101" i="96"/>
  <c r="J56" i="72"/>
  <c r="L56" i="72"/>
  <c r="H2" i="51"/>
  <c r="I13" i="23"/>
  <c r="F19" i="23"/>
  <c r="F2" i="23"/>
  <c r="F3" i="23"/>
  <c r="F87" i="72"/>
  <c r="F90" i="72"/>
  <c r="B35" i="93"/>
  <c r="B43" i="71"/>
  <c r="B39" i="97"/>
  <c r="B35" i="92"/>
  <c r="H94" i="96"/>
  <c r="V34" i="98"/>
  <c r="H36" i="83"/>
  <c r="M36" i="83"/>
  <c r="J70" i="83"/>
  <c r="L94" i="96"/>
  <c r="Z34" i="98"/>
  <c r="N94" i="96"/>
  <c r="AB34" i="98"/>
  <c r="K94" i="96"/>
  <c r="Y34" i="98"/>
  <c r="E94" i="96"/>
  <c r="S34" i="98"/>
  <c r="D94" i="96"/>
  <c r="Q92" i="96"/>
  <c r="Q94" i="96"/>
  <c r="R34" i="98"/>
  <c r="J74" i="83"/>
  <c r="H38" i="83"/>
  <c r="M38" i="83"/>
  <c r="N38" i="83"/>
  <c r="O38" i="83"/>
  <c r="J55" i="83"/>
  <c r="I39" i="83"/>
  <c r="P76" i="83"/>
  <c r="J94" i="96"/>
  <c r="X34" i="98"/>
  <c r="F94" i="96"/>
  <c r="T34" i="98"/>
  <c r="Q101" i="96"/>
  <c r="R89" i="96"/>
  <c r="O94" i="96"/>
  <c r="AC34" i="98"/>
  <c r="M94" i="96"/>
  <c r="AA34" i="98"/>
  <c r="G94" i="96"/>
  <c r="U34" i="98"/>
  <c r="H2" i="47"/>
  <c r="Q105" i="96"/>
  <c r="R91" i="96"/>
  <c r="I94" i="96"/>
  <c r="W34" i="98"/>
  <c r="G41" i="83"/>
  <c r="J90" i="72"/>
  <c r="L90" i="72"/>
  <c r="B40" i="97"/>
  <c r="B36" i="93"/>
  <c r="B44" i="71"/>
  <c r="B36" i="92"/>
  <c r="AE34" i="98"/>
  <c r="R39" i="98"/>
  <c r="R35" i="98"/>
  <c r="R37" i="98"/>
  <c r="J52" i="83"/>
  <c r="I36" i="83"/>
  <c r="W39" i="98"/>
  <c r="I93" i="96"/>
  <c r="W37" i="98"/>
  <c r="W35" i="98"/>
  <c r="AA39" i="98"/>
  <c r="M93" i="96"/>
  <c r="AA37" i="98"/>
  <c r="AA35" i="98"/>
  <c r="X37" i="98"/>
  <c r="X35" i="98"/>
  <c r="X39" i="98"/>
  <c r="J93" i="96"/>
  <c r="Y35" i="98"/>
  <c r="Y37" i="98"/>
  <c r="Y39" i="98"/>
  <c r="K93" i="96"/>
  <c r="V39" i="98"/>
  <c r="H93" i="96"/>
  <c r="V35" i="98"/>
  <c r="V37" i="98"/>
  <c r="I38" i="83"/>
  <c r="P74" i="83"/>
  <c r="J54" i="83"/>
  <c r="U35" i="98"/>
  <c r="V36" i="98"/>
  <c r="U37" i="98"/>
  <c r="U39" i="98"/>
  <c r="G93" i="96"/>
  <c r="AC35" i="98"/>
  <c r="AC37" i="98"/>
  <c r="AC39" i="98"/>
  <c r="O93" i="96"/>
  <c r="T37" i="98"/>
  <c r="T35" i="98"/>
  <c r="T39" i="98"/>
  <c r="F93" i="96"/>
  <c r="S39" i="98"/>
  <c r="E93" i="96"/>
  <c r="S37" i="98"/>
  <c r="S35" i="98"/>
  <c r="T36" i="98"/>
  <c r="AB37" i="98"/>
  <c r="AB35" i="98"/>
  <c r="AB39" i="98"/>
  <c r="N93" i="96"/>
  <c r="Z39" i="98"/>
  <c r="L93" i="96"/>
  <c r="Z35" i="98"/>
  <c r="AA36" i="98"/>
  <c r="Z37" i="98"/>
  <c r="N36" i="83"/>
  <c r="O36" i="83"/>
  <c r="B41" i="97"/>
  <c r="B45" i="71"/>
  <c r="B37" i="93"/>
  <c r="B37" i="92"/>
  <c r="J80" i="83"/>
  <c r="H41" i="83"/>
  <c r="M41" i="83"/>
  <c r="G42" i="83"/>
  <c r="H2" i="23"/>
  <c r="L91" i="72"/>
  <c r="L98" i="72"/>
  <c r="B5" i="82"/>
  <c r="X36" i="98"/>
  <c r="AC36" i="98"/>
  <c r="AF34" i="98"/>
  <c r="W36" i="98"/>
  <c r="Z36" i="98"/>
  <c r="AB36" i="98"/>
  <c r="AE37" i="98"/>
  <c r="AF37" i="98"/>
  <c r="U36" i="98"/>
  <c r="R36" i="98"/>
  <c r="AE35" i="98"/>
  <c r="AF35" i="98"/>
  <c r="S36" i="98"/>
  <c r="Y36" i="98"/>
  <c r="P70" i="83"/>
  <c r="D93" i="96"/>
  <c r="Q93" i="96"/>
  <c r="AE39" i="98"/>
  <c r="N41" i="83"/>
  <c r="O41" i="83"/>
  <c r="O42" i="83"/>
  <c r="O44" i="83"/>
  <c r="C62" i="83"/>
  <c r="M42" i="83"/>
  <c r="M44" i="83"/>
  <c r="J57" i="83"/>
  <c r="I41" i="83"/>
  <c r="B42" i="97"/>
  <c r="B38" i="93"/>
  <c r="B46" i="71"/>
  <c r="B38" i="92"/>
  <c r="AF39" i="98"/>
  <c r="AE41" i="98"/>
  <c r="AF41" i="98"/>
  <c r="P80" i="83"/>
  <c r="I42" i="83"/>
  <c r="I44" i="83"/>
  <c r="B43" i="97"/>
  <c r="B39" i="92"/>
  <c r="B47" i="71"/>
  <c r="B39" i="93"/>
  <c r="B44" i="97"/>
  <c r="B40" i="92"/>
  <c r="B40" i="93"/>
  <c r="B48" i="71"/>
  <c r="O52" i="83"/>
  <c r="O48" i="83"/>
  <c r="O50" i="83"/>
  <c r="O49" i="83"/>
  <c r="C61" i="83"/>
  <c r="O54" i="83"/>
  <c r="O51" i="83"/>
  <c r="O53" i="83"/>
  <c r="B45" i="97"/>
  <c r="B41" i="93"/>
  <c r="B41" i="92"/>
  <c r="B49" i="71"/>
  <c r="B46" i="97"/>
  <c r="B42" i="92"/>
  <c r="B42" i="93"/>
  <c r="B50" i="71"/>
  <c r="B47" i="97"/>
  <c r="B43" i="93"/>
  <c r="B43" i="92"/>
  <c r="B51" i="71"/>
  <c r="B48" i="97"/>
  <c r="B44" i="92"/>
  <c r="B44" i="93"/>
  <c r="B52" i="71"/>
  <c r="B45" i="93"/>
  <c r="B45" i="92"/>
  <c r="B53" i="71"/>
  <c r="B49" i="97"/>
  <c r="B50" i="97"/>
  <c r="B46" i="93"/>
  <c r="B54" i="71"/>
  <c r="B46" i="92"/>
  <c r="B51" i="97"/>
  <c r="B47" i="93"/>
  <c r="B55" i="71"/>
  <c r="B47" i="92"/>
  <c r="B52" i="97"/>
  <c r="B48" i="93"/>
  <c r="B48" i="92"/>
  <c r="B56" i="71"/>
  <c r="B53" i="97"/>
  <c r="B57" i="71"/>
  <c r="B49" i="93"/>
  <c r="B49" i="92"/>
  <c r="B54" i="97"/>
  <c r="B50" i="93"/>
  <c r="B50" i="92"/>
  <c r="B58" i="71"/>
  <c r="B55" i="97"/>
  <c r="B51" i="93"/>
  <c r="B51" i="92"/>
  <c r="B59" i="71"/>
  <c r="B52" i="93"/>
  <c r="B56" i="97"/>
  <c r="B52" i="92"/>
  <c r="B60" i="71"/>
  <c r="B57" i="97"/>
  <c r="B61" i="71"/>
  <c r="B53" i="92"/>
  <c r="B53" i="93"/>
  <c r="B58" i="97"/>
  <c r="B54" i="92"/>
  <c r="B62" i="71"/>
  <c r="B54" i="93"/>
  <c r="B59" i="97"/>
  <c r="B55" i="93"/>
  <c r="B63" i="71"/>
  <c r="B55" i="92"/>
  <c r="B56" i="93"/>
  <c r="B60" i="97"/>
  <c r="B56" i="92"/>
  <c r="B64" i="71"/>
  <c r="B61" i="97"/>
  <c r="B57" i="93"/>
  <c r="B65" i="71"/>
  <c r="B57" i="92"/>
  <c r="B62" i="97"/>
  <c r="B58" i="92"/>
  <c r="B66" i="71"/>
  <c r="B58" i="93"/>
  <c r="B63" i="97"/>
  <c r="B59" i="93"/>
  <c r="B67" i="71"/>
  <c r="B59" i="92"/>
  <c r="B64" i="97"/>
  <c r="B60" i="93"/>
  <c r="B60" i="92"/>
  <c r="B68" i="71"/>
  <c r="B65" i="97"/>
  <c r="B61" i="92"/>
  <c r="B69" i="71"/>
  <c r="B61" i="93"/>
  <c r="B66" i="97"/>
  <c r="B62" i="93"/>
  <c r="B62" i="92"/>
  <c r="B70" i="71"/>
  <c r="B67" i="97"/>
  <c r="B63" i="93"/>
  <c r="B63" i="92"/>
  <c r="B71" i="71"/>
  <c r="B68" i="97"/>
  <c r="B64" i="93"/>
  <c r="B64" i="92"/>
  <c r="B72" i="71"/>
  <c r="B65" i="93"/>
  <c r="B69" i="97"/>
  <c r="B65" i="92"/>
  <c r="B73" i="71"/>
  <c r="B70" i="97"/>
  <c r="B66" i="93"/>
  <c r="B66" i="92"/>
</calcChain>
</file>

<file path=xl/comments1.xml><?xml version="1.0" encoding="utf-8"?>
<comments xmlns="http://schemas.openxmlformats.org/spreadsheetml/2006/main">
  <authors>
    <author>Nick Mulvany</author>
    <author>abid</author>
  </authors>
  <commentList>
    <comment ref="D33" authorId="0" shapeId="0">
      <text>
        <r>
          <rPr>
            <sz val="9"/>
            <color indexed="81"/>
            <rFont val="Tahoma"/>
            <family val="2"/>
          </rPr>
          <t>For futher information regarding the distinction(s) between dwelling types for Green Star SA purposes, please refer to the Green Star SA Multi Unit Residential Technical Manual.</t>
        </r>
      </text>
    </comment>
    <comment ref="E33" authorId="0" shapeId="0">
      <text>
        <r>
          <rPr>
            <u/>
            <sz val="9"/>
            <color indexed="81"/>
            <rFont val="Tahoma"/>
            <family val="2"/>
          </rPr>
          <t>Occupancy Assumption - Private:</t>
        </r>
        <r>
          <rPr>
            <sz val="9"/>
            <color indexed="81"/>
            <rFont val="Tahoma"/>
            <family val="2"/>
          </rPr>
          <t xml:space="preserve"> 
2 occupants in main bedroom plus 1 occupant per bedroom thereafter.
</t>
        </r>
        <r>
          <rPr>
            <u/>
            <sz val="9"/>
            <color indexed="81"/>
            <rFont val="Tahoma"/>
            <family val="2"/>
          </rPr>
          <t xml:space="preserve">Occupancy Assumption - Shared:
</t>
        </r>
        <r>
          <rPr>
            <sz val="9"/>
            <color indexed="81"/>
            <rFont val="Tahoma"/>
            <family val="2"/>
          </rPr>
          <t>2 occupants per bedroom.
To select 'Shared', project's must satisfy the requirements as outlined in the Green Star SA Multi Unit Residential v1 Technical Manual</t>
        </r>
      </text>
    </comment>
    <comment ref="I33" authorId="0" shapeId="0">
      <text>
        <r>
          <rPr>
            <sz val="9"/>
            <color indexed="81"/>
            <rFont val="Tahoma"/>
            <family val="2"/>
          </rPr>
          <t>Deemed number of occupants automatically calculated for each Dwelling Type. For further information, please refer to the Green Star SA Multi Unit Residential v1 Technical Manual</t>
        </r>
      </text>
    </comment>
    <comment ref="C76" authorId="1" shapeId="0">
      <text>
        <r>
          <rPr>
            <sz val="9"/>
            <color indexed="81"/>
            <rFont val="Tahoma"/>
            <family val="2"/>
          </rPr>
          <t>'Retable Area' is to be determined in accordance with the SAPOA area measurement guidelines.</t>
        </r>
      </text>
    </comment>
    <comment ref="C77" authorId="1" shapeId="0">
      <text>
        <r>
          <rPr>
            <sz val="9"/>
            <color indexed="81"/>
            <rFont val="Tahoma"/>
            <family val="2"/>
          </rPr>
          <t>The Total MUR GFA refers to the total floor area used  specifically for residential usage (versus for example office, retail, etc.). This includes all common areas, but excludes parking areas.</t>
        </r>
      </text>
    </comment>
    <comment ref="C78" authorId="0" shapeId="0">
      <text>
        <r>
          <rPr>
            <sz val="9"/>
            <color indexed="81"/>
            <rFont val="Tahoma"/>
            <family val="2"/>
          </rPr>
          <t>The Gross Floor Area refers to all parts of a building that are permanently covered and can be protected from the elements. Car parking (including under-cover car parking) should not be included. (GSSA MUR Technical Manual v1)</t>
        </r>
      </text>
    </comment>
    <comment ref="C79" authorId="0" shapeId="0">
      <text>
        <r>
          <rPr>
            <sz val="9"/>
            <color indexed="81"/>
            <rFont val="Tahoma"/>
            <family val="2"/>
          </rPr>
          <t>This must be the project's site area including building footprint, hardscape and softscape as defined by the erf or erven, or the site boundaries as defined for the Green Star SA project.</t>
        </r>
      </text>
    </comment>
    <comment ref="C82" authorId="0" shapeId="0">
      <text>
        <r>
          <rPr>
            <sz val="9"/>
            <color indexed="81"/>
            <rFont val="Tahoma"/>
            <family val="2"/>
          </rPr>
          <t xml:space="preserve">Benchmarking purposes only.
</t>
        </r>
      </text>
    </comment>
  </commentList>
</comments>
</file>

<file path=xl/comments10.xml><?xml version="1.0" encoding="utf-8"?>
<comments xmlns="http://schemas.openxmlformats.org/spreadsheetml/2006/main">
  <authors>
    <author>stenford Mutaringe</author>
    <author>Andrew</author>
    <author>nickm</author>
    <author>jasonb</author>
    <author>elindner</author>
    <author>Nick Mulvany</author>
  </authors>
  <commentList>
    <comment ref="C17" authorId="0" shapeId="0">
      <text>
        <r>
          <rPr>
            <sz val="8"/>
            <color indexed="81"/>
            <rFont val="Tahoma"/>
            <family val="2"/>
          </rPr>
          <t xml:space="preserve">Figures entered must correlate with figures claimed in other water credits.
</t>
        </r>
      </text>
    </comment>
    <comment ref="C18" authorId="1" shapeId="0">
      <text>
        <r>
          <rPr>
            <sz val="8"/>
            <color indexed="81"/>
            <rFont val="Tahoma"/>
            <family val="2"/>
          </rPr>
          <t>Please calculate annual total and determine average L/day (based on 365 days) irrigation demand (non-potable component only)</t>
        </r>
      </text>
    </comment>
    <comment ref="C19" authorId="1" shapeId="0">
      <text>
        <r>
          <rPr>
            <sz val="8"/>
            <color indexed="81"/>
            <rFont val="Tahoma"/>
            <family val="2"/>
          </rPr>
          <t>Please calculate annual total and determine average L/day (based on full year days; 365)</t>
        </r>
      </text>
    </comment>
    <comment ref="C20" authorId="1" shapeId="0">
      <text>
        <r>
          <rPr>
            <sz val="8"/>
            <color indexed="81"/>
            <rFont val="Tahoma"/>
            <family val="2"/>
          </rPr>
          <t>Please calculate annual total and determine daily average (based on 365 days) L/day fire system test demand (non-potable component only)</t>
        </r>
      </text>
    </comment>
    <comment ref="C21" authorId="2" shapeId="0">
      <text>
        <r>
          <rPr>
            <sz val="8"/>
            <color indexed="81"/>
            <rFont val="Tahoma"/>
            <family val="2"/>
          </rPr>
          <t>Please calculate annual total and determine daily average (based 365) L/day 'other' demand (non-potable component only)</t>
        </r>
      </text>
    </comment>
    <comment ref="N23" authorId="2" shapeId="0">
      <text>
        <r>
          <rPr>
            <sz val="9"/>
            <color indexed="81"/>
            <rFont val="Tahoma"/>
            <family val="2"/>
          </rPr>
          <t>average per WORK day (261 days)</t>
        </r>
      </text>
    </comment>
    <comment ref="C27" authorId="2" shapeId="0">
      <text>
        <r>
          <rPr>
            <sz val="9"/>
            <color indexed="81"/>
            <rFont val="Tahoma"/>
            <family val="2"/>
          </rPr>
          <t>Please ensure selections for rainwater reuse match those indicated above.</t>
        </r>
        <r>
          <rPr>
            <sz val="9"/>
            <color indexed="81"/>
            <rFont val="Tahoma"/>
            <family val="2"/>
          </rPr>
          <t xml:space="preserve">
</t>
        </r>
      </text>
    </comment>
    <comment ref="M28" authorId="3" shapeId="0">
      <text>
        <r>
          <rPr>
            <b/>
            <sz val="9"/>
            <color indexed="81"/>
            <rFont val="Tahoma"/>
            <family val="2"/>
          </rPr>
          <t>jasonb:</t>
        </r>
        <r>
          <rPr>
            <sz val="9"/>
            <color indexed="81"/>
            <rFont val="Tahoma"/>
            <family val="2"/>
          </rPr>
          <t xml:space="preserve">
Linked to Irrigation
tickbox at left: True if ticked, false if not ticked.</t>
        </r>
      </text>
    </comment>
    <comment ref="N28" authorId="3" shapeId="0">
      <text>
        <r>
          <rPr>
            <b/>
            <sz val="9"/>
            <color indexed="81"/>
            <rFont val="Tahoma"/>
            <family val="2"/>
          </rPr>
          <t>jasonb:</t>
        </r>
        <r>
          <rPr>
            <sz val="9"/>
            <color indexed="81"/>
            <rFont val="Tahoma"/>
            <family val="2"/>
          </rPr>
          <t xml:space="preserve">
Linked to WC &amp; Urinal
tickbox at left: True if ticked, false if not ticked.</t>
        </r>
      </text>
    </comment>
    <comment ref="O28" authorId="4" shapeId="0">
      <text>
        <r>
          <rPr>
            <b/>
            <sz val="8"/>
            <color indexed="81"/>
            <rFont val="Tahoma"/>
            <family val="2"/>
          </rPr>
          <t>elindner:</t>
        </r>
        <r>
          <rPr>
            <sz val="8"/>
            <color indexed="81"/>
            <rFont val="Tahoma"/>
            <family val="2"/>
          </rPr>
          <t xml:space="preserve">
Irrigation
</t>
        </r>
      </text>
    </comment>
    <comment ref="M29" authorId="3" shapeId="0">
      <text>
        <r>
          <rPr>
            <b/>
            <sz val="9"/>
            <color indexed="81"/>
            <rFont val="Tahoma"/>
            <family val="2"/>
          </rPr>
          <t>jasonb:</t>
        </r>
        <r>
          <rPr>
            <sz val="9"/>
            <color indexed="81"/>
            <rFont val="Tahoma"/>
            <family val="2"/>
          </rPr>
          <t xml:space="preserve">
Linked to Cooling Tower
tickbox at left: True if ticked, false if not ticked.</t>
        </r>
      </text>
    </comment>
    <comment ref="N29" authorId="3" shapeId="0">
      <text>
        <r>
          <rPr>
            <b/>
            <sz val="9"/>
            <color indexed="81"/>
            <rFont val="Tahoma"/>
            <family val="2"/>
          </rPr>
          <t>jasonb:</t>
        </r>
        <r>
          <rPr>
            <sz val="9"/>
            <color indexed="81"/>
            <rFont val="Tahoma"/>
            <family val="2"/>
          </rPr>
          <t xml:space="preserve">
Linked to Shower &amp; Tap
tickbox at left: True if ticked, false if not ticked.</t>
        </r>
      </text>
    </comment>
    <comment ref="M30" authorId="3" shapeId="0">
      <text>
        <r>
          <rPr>
            <b/>
            <sz val="9"/>
            <color indexed="81"/>
            <rFont val="Tahoma"/>
            <family val="2"/>
          </rPr>
          <t>jasonb:</t>
        </r>
        <r>
          <rPr>
            <sz val="9"/>
            <color indexed="81"/>
            <rFont val="Tahoma"/>
            <family val="2"/>
          </rPr>
          <t xml:space="preserve">
Linked to Fire System Testing tickbox at left: True if ticked, false if not ticked.</t>
        </r>
      </text>
    </comment>
    <comment ref="N30" authorId="3" shapeId="0">
      <text>
        <r>
          <rPr>
            <b/>
            <sz val="9"/>
            <color indexed="81"/>
            <rFont val="Tahoma"/>
            <family val="2"/>
          </rPr>
          <t>jasonb:</t>
        </r>
        <r>
          <rPr>
            <sz val="9"/>
            <color indexed="81"/>
            <rFont val="Tahoma"/>
            <family val="2"/>
          </rPr>
          <t xml:space="preserve">
Linked to Other demand
tickbox at left: True if ticked, false if not ticked.</t>
        </r>
      </text>
    </comment>
    <comment ref="C31" authorId="2" shapeId="0">
      <text>
        <r>
          <rPr>
            <sz val="9"/>
            <color indexed="81"/>
            <rFont val="Tahoma"/>
            <family val="2"/>
          </rPr>
          <t xml:space="preserve">Project teams must clearly demonstrate stated area is drained to storage tank(s).
</t>
        </r>
      </text>
    </comment>
    <comment ref="C32" authorId="2" shapeId="0">
      <text>
        <r>
          <rPr>
            <sz val="9"/>
            <color indexed="81"/>
            <rFont val="Tahoma"/>
            <family val="2"/>
          </rPr>
          <t>Only include capacities of storage tanks from which harvested water is supplied to meet building/site demands. Do not include simple stormwater retention tanks for the sole purposes of minimising peak runoff flows only.</t>
        </r>
      </text>
    </comment>
    <comment ref="N32" authorId="2" shapeId="0">
      <text>
        <r>
          <rPr>
            <sz val="9"/>
            <color indexed="81"/>
            <rFont val="Tahoma"/>
            <family val="2"/>
          </rPr>
          <t xml:space="preserve">actual area X runoff coefficient
</t>
        </r>
      </text>
    </comment>
    <comment ref="Q32" authorId="1" shapeId="0">
      <text>
        <r>
          <rPr>
            <b/>
            <sz val="8"/>
            <color indexed="81"/>
            <rFont val="Tahoma"/>
            <family val="2"/>
          </rPr>
          <t>Andrew:</t>
        </r>
        <r>
          <rPr>
            <sz val="8"/>
            <color indexed="81"/>
            <rFont val="Tahoma"/>
            <family val="2"/>
          </rPr>
          <t xml:space="preserve">
Melbourne used</t>
        </r>
      </text>
    </comment>
    <comment ref="C33" authorId="2" shapeId="0">
      <text>
        <r>
          <rPr>
            <sz val="9"/>
            <color indexed="81"/>
            <rFont val="Tahoma"/>
            <family val="2"/>
          </rPr>
          <t>If collection area consists of varying types (i.e. green roof AND flat metal roof), please enter areas separately.  Total of separate areas must equal that stated above.</t>
        </r>
        <r>
          <rPr>
            <sz val="9"/>
            <color indexed="81"/>
            <rFont val="Tahoma"/>
            <family val="2"/>
          </rPr>
          <t xml:space="preserve">
</t>
        </r>
      </text>
    </comment>
    <comment ref="P33" authorId="2" shapeId="0">
      <text>
        <r>
          <rPr>
            <sz val="9"/>
            <color indexed="81"/>
            <rFont val="Tahoma"/>
            <family val="2"/>
          </rPr>
          <t>workday demand</t>
        </r>
      </text>
    </comment>
    <comment ref="Q33" authorId="2" shapeId="0">
      <text>
        <r>
          <rPr>
            <sz val="9"/>
            <color indexed="81"/>
            <rFont val="Tahoma"/>
            <family val="2"/>
          </rPr>
          <t>Total runoff less first flush amount.</t>
        </r>
      </text>
    </comment>
    <comment ref="R33" authorId="4" shapeId="0">
      <text>
        <r>
          <rPr>
            <b/>
            <sz val="8"/>
            <color indexed="81"/>
            <rFont val="Tahoma"/>
            <family val="2"/>
          </rPr>
          <t>elindner:</t>
        </r>
        <r>
          <rPr>
            <sz val="8"/>
            <color indexed="81"/>
            <rFont val="Tahoma"/>
            <family val="2"/>
          </rPr>
          <t xml:space="preserve">
Monthy yield = Rain collection on rain days - first flush
Calculations starts off with 25% full tank volume.</t>
        </r>
      </text>
    </comment>
    <comment ref="Q34" authorId="1" shapeId="0">
      <text>
        <r>
          <rPr>
            <b/>
            <sz val="8"/>
            <color indexed="81"/>
            <rFont val="Tahoma"/>
            <family val="2"/>
          </rPr>
          <t>Andrew:</t>
        </r>
        <r>
          <rPr>
            <sz val="8"/>
            <color indexed="81"/>
            <rFont val="Tahoma"/>
            <family val="2"/>
          </rPr>
          <t xml:space="preserve">
These values are conditional and their origin is dependant on rainwater, grey water, and 
blackwater options 1 to 5
</t>
        </r>
      </text>
    </comment>
    <comment ref="R34" authorId="2" shapeId="0">
      <text>
        <r>
          <rPr>
            <b/>
            <sz val="9"/>
            <color indexed="81"/>
            <rFont val="Tahoma"/>
            <family val="2"/>
          </rPr>
          <t>nickm:</t>
        </r>
        <r>
          <rPr>
            <sz val="9"/>
            <color indexed="81"/>
            <rFont val="Tahoma"/>
            <family val="2"/>
          </rPr>
          <t xml:space="preserve">
calculations are based on 31 days NOT working days</t>
        </r>
      </text>
    </comment>
    <comment ref="R36" authorId="2" shapeId="0">
      <text>
        <r>
          <rPr>
            <b/>
            <sz val="9"/>
            <color indexed="81"/>
            <rFont val="Tahoma"/>
            <family val="2"/>
          </rPr>
          <t>nickm:</t>
        </r>
        <r>
          <rPr>
            <sz val="9"/>
            <color indexed="81"/>
            <rFont val="Tahoma"/>
            <family val="2"/>
          </rPr>
          <t xml:space="preserve">
Volume at end of month is carried over to start of next month</t>
        </r>
      </text>
    </comment>
    <comment ref="R37" authorId="2" shapeId="0">
      <text>
        <r>
          <rPr>
            <b/>
            <sz val="9"/>
            <color indexed="81"/>
            <rFont val="Tahoma"/>
            <family val="2"/>
          </rPr>
          <t>nickm:</t>
        </r>
        <r>
          <rPr>
            <sz val="9"/>
            <color indexed="81"/>
            <rFont val="Tahoma"/>
            <family val="2"/>
          </rPr>
          <t xml:space="preserve">
Make-up is just the difference between demand and harvest</t>
        </r>
      </text>
    </comment>
    <comment ref="C38" authorId="3" shapeId="0">
      <text>
        <r>
          <rPr>
            <sz val="9"/>
            <color indexed="81"/>
            <rFont val="Tahoma"/>
            <family val="2"/>
          </rPr>
          <t>Select city from drop down menu</t>
        </r>
      </text>
    </comment>
    <comment ref="Q39" authorId="2" shapeId="0">
      <text>
        <r>
          <rPr>
            <sz val="9"/>
            <color indexed="81"/>
            <rFont val="Tahoma"/>
            <family val="2"/>
          </rPr>
          <t>Monthly effective use of available harvested rainwater/stormwater.</t>
        </r>
      </text>
    </comment>
    <comment ref="Q43" authorId="2" shapeId="0">
      <text>
        <r>
          <rPr>
            <sz val="9"/>
            <color indexed="81"/>
            <rFont val="Tahoma"/>
            <family val="2"/>
          </rPr>
          <t>All public holidays are ignored.</t>
        </r>
      </text>
    </comment>
    <comment ref="M45" authorId="3" shapeId="0">
      <text>
        <r>
          <rPr>
            <b/>
            <sz val="9"/>
            <color indexed="81"/>
            <rFont val="Tahoma"/>
            <family val="2"/>
          </rPr>
          <t>jasonb:</t>
        </r>
        <r>
          <rPr>
            <sz val="9"/>
            <color indexed="81"/>
            <rFont val="Tahoma"/>
            <family val="2"/>
          </rPr>
          <t xml:space="preserve">
1=Yes, 2=No from dropdown at left.</t>
        </r>
      </text>
    </comment>
    <comment ref="M48" authorId="3" shapeId="0">
      <text>
        <r>
          <rPr>
            <b/>
            <sz val="9"/>
            <color indexed="81"/>
            <rFont val="Tahoma"/>
            <family val="2"/>
          </rPr>
          <t>jasonb:</t>
        </r>
        <r>
          <rPr>
            <sz val="9"/>
            <color indexed="81"/>
            <rFont val="Tahoma"/>
            <family val="2"/>
          </rPr>
          <t xml:space="preserve">
Linked to Irrigation
tickbox at left: True if ticked, false if not ticked.</t>
        </r>
      </text>
    </comment>
    <comment ref="N48" authorId="3" shapeId="0">
      <text>
        <r>
          <rPr>
            <b/>
            <sz val="9"/>
            <color indexed="81"/>
            <rFont val="Tahoma"/>
            <family val="2"/>
          </rPr>
          <t>jasonb:</t>
        </r>
        <r>
          <rPr>
            <sz val="9"/>
            <color indexed="81"/>
            <rFont val="Tahoma"/>
            <family val="2"/>
          </rPr>
          <t xml:space="preserve">
Linked to WC &amp; Urinal Flushing at left: True if ticked, false if not ticked.</t>
        </r>
      </text>
    </comment>
    <comment ref="O48" authorId="4" shapeId="0">
      <text>
        <r>
          <rPr>
            <b/>
            <sz val="8"/>
            <color indexed="81"/>
            <rFont val="Tahoma"/>
            <family val="2"/>
          </rPr>
          <t>elindner:</t>
        </r>
        <r>
          <rPr>
            <sz val="8"/>
            <color indexed="81"/>
            <rFont val="Tahoma"/>
            <family val="2"/>
          </rPr>
          <t xml:space="preserve">
Irrigation
</t>
        </r>
      </text>
    </comment>
    <comment ref="M49" authorId="3" shapeId="0">
      <text>
        <r>
          <rPr>
            <b/>
            <sz val="9"/>
            <color indexed="81"/>
            <rFont val="Tahoma"/>
            <family val="2"/>
          </rPr>
          <t>jasonb:</t>
        </r>
        <r>
          <rPr>
            <sz val="9"/>
            <color indexed="81"/>
            <rFont val="Tahoma"/>
            <family val="2"/>
          </rPr>
          <t xml:space="preserve">
Linked to Cooling Tower
tickbox at left: True if ticked, false if not ticked.</t>
        </r>
      </text>
    </comment>
    <comment ref="N49" authorId="3" shapeId="0">
      <text>
        <r>
          <rPr>
            <b/>
            <sz val="9"/>
            <color indexed="81"/>
            <rFont val="Tahoma"/>
            <family val="2"/>
          </rPr>
          <t>jasonb:</t>
        </r>
        <r>
          <rPr>
            <sz val="9"/>
            <color indexed="81"/>
            <rFont val="Tahoma"/>
            <family val="2"/>
          </rPr>
          <t xml:space="preserve">
Linked to Shower &amp; Taps
tickbox at left: True if ticked, false if not ticked.</t>
        </r>
      </text>
    </comment>
    <comment ref="M50" authorId="3" shapeId="0">
      <text>
        <r>
          <rPr>
            <b/>
            <sz val="9"/>
            <color indexed="81"/>
            <rFont val="Tahoma"/>
            <family val="2"/>
          </rPr>
          <t>jasonb:</t>
        </r>
        <r>
          <rPr>
            <sz val="9"/>
            <color indexed="81"/>
            <rFont val="Tahoma"/>
            <family val="2"/>
          </rPr>
          <t xml:space="preserve">
Linked to Fire System Testing tickbox at left: True if ticked, false if not ticked.</t>
        </r>
      </text>
    </comment>
    <comment ref="O56" authorId="2" shapeId="0">
      <text>
        <r>
          <rPr>
            <sz val="9"/>
            <color indexed="81"/>
            <rFont val="Tahoma"/>
            <family val="2"/>
          </rPr>
          <t>Includes check if GW storage tank capacity is sufficiently sized for the expected inflow.
This is done on the assumption of a 'batch' treatment process as opposed to 'instantaneous' treatment process. It assumes that the storage capacity is that of the untreated greywater tank and the treatment plant operates once per day. Once tank is full, no further storage/treatment of GW is possible hence maximum GW volume is nominated tank capacity.</t>
        </r>
      </text>
    </comment>
    <comment ref="O65" authorId="4" shapeId="0">
      <text>
        <r>
          <rPr>
            <b/>
            <sz val="8"/>
            <color indexed="81"/>
            <rFont val="Tahoma"/>
            <family val="2"/>
          </rPr>
          <t>elindner:</t>
        </r>
        <r>
          <rPr>
            <sz val="8"/>
            <color indexed="81"/>
            <rFont val="Tahoma"/>
            <family val="2"/>
          </rPr>
          <t xml:space="preserve">
Irrigation
</t>
        </r>
      </text>
    </comment>
    <comment ref="O74" authorId="2" shapeId="0">
      <text>
        <r>
          <rPr>
            <sz val="9"/>
            <color indexed="81"/>
            <rFont val="Tahoma"/>
            <family val="2"/>
          </rPr>
          <t xml:space="preserve">Includes check if BW storage tank capacity is sufficiently sized for the expected inflow.
This is done on the assumption of a 'batch' treatment process as opposed to 'instantaneous' treatment process. It assumes that the storage capacity is that of the untreated blackwater tank and the treatment plant operates once per day. Once tank is full, no further storage/treatment of BW is possible hence maximum BW volume is nominated tank capacity.
</t>
        </r>
      </text>
    </comment>
    <comment ref="Q112" authorId="5" shapeId="0">
      <text>
        <r>
          <rPr>
            <sz val="9"/>
            <color indexed="81"/>
            <rFont val="Tahoma"/>
            <family val="2"/>
          </rPr>
          <t>These are the ones currently used until we determine two sets of benchmarks for "with bath" and "without bath". 0% benchamrk is based on 92 (1pt) + 30L = 122L.</t>
        </r>
      </text>
    </comment>
    <comment ref="Q118" authorId="5" shapeId="0">
      <text>
        <r>
          <rPr>
            <sz val="9"/>
            <color indexed="81"/>
            <rFont val="Tahoma"/>
            <family val="2"/>
          </rPr>
          <t xml:space="preserve">This is the reference water consumption from Part 1.
</t>
        </r>
      </text>
    </comment>
  </commentList>
</comments>
</file>

<file path=xl/comments11.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2.xml><?xml version="1.0" encoding="utf-8"?>
<comments xmlns="http://schemas.openxmlformats.org/spreadsheetml/2006/main">
  <authors>
    <author>Nick Mulvany</author>
  </authors>
  <commentList>
    <comment ref="D25" authorId="0" shapeId="0">
      <text>
        <r>
          <rPr>
            <sz val="9"/>
            <color indexed="81"/>
            <rFont val="Tahoma"/>
            <family val="2"/>
          </rPr>
          <t>The appropriate size of the storage area  must be reflected in the tender or as built drawings.</t>
        </r>
      </text>
    </comment>
    <comment ref="D28" authorId="0" shapeId="0">
      <text>
        <r>
          <rPr>
            <sz val="9"/>
            <color indexed="81"/>
            <rFont val="Tahoma"/>
            <family val="2"/>
          </rPr>
          <t>This may only be claimed as 'Not Applicable' for developments where all dwellings are provided with enclosed private garages for the storage of such items. This area must be reflected in tender or as built drawings.</t>
        </r>
      </text>
    </comment>
  </commentList>
</comments>
</file>

<file path=xl/comments13.xml><?xml version="1.0" encoding="utf-8"?>
<comments xmlns="http://schemas.openxmlformats.org/spreadsheetml/2006/main">
  <authors>
    <author>nickm</author>
    <author>Nick Mulvany</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 ref="F16" authorId="1" shapeId="0">
      <text>
        <r>
          <rPr>
            <sz val="9"/>
            <color indexed="81"/>
            <rFont val="Tahoma"/>
            <family val="2"/>
          </rPr>
          <t xml:space="preserve">Selection:
Not Applicable (na)
OR
Results from Net Dwelling Calculator
</t>
        </r>
      </text>
    </comment>
  </commentList>
</comments>
</file>

<file path=xl/comments14.xml><?xml version="1.0" encoding="utf-8"?>
<comments xmlns="http://schemas.openxmlformats.org/spreadsheetml/2006/main">
  <authors>
    <author xml:space="preserve"> </author>
    <author>dhclark</author>
    <author>Nick Mulvany</author>
  </authors>
  <commentList>
    <comment ref="L7" authorId="0" shapeId="0">
      <text>
        <r>
          <rPr>
            <b/>
            <sz val="8"/>
            <color indexed="81"/>
            <rFont val="Tahoma"/>
            <family val="2"/>
          </rPr>
          <t>From building input sheet</t>
        </r>
      </text>
    </comment>
    <comment ref="B14" authorId="1" shapeId="0">
      <text>
        <r>
          <rPr>
            <sz val="8"/>
            <color indexed="81"/>
            <rFont val="Tahoma"/>
            <family val="2"/>
          </rPr>
          <t xml:space="preserve">This changes the ecological value of indigenous land types (marked *).
</t>
        </r>
      </text>
    </comment>
    <comment ref="E23" authorId="1" shapeId="0">
      <text>
        <r>
          <rPr>
            <b/>
            <sz val="8"/>
            <color indexed="81"/>
            <rFont val="Tahoma"/>
            <family val="2"/>
          </rPr>
          <t>These values are shown in manual</t>
        </r>
        <r>
          <rPr>
            <sz val="8"/>
            <color indexed="81"/>
            <rFont val="Tahoma"/>
            <family val="2"/>
          </rPr>
          <t xml:space="preserve">
</t>
        </r>
      </text>
    </comment>
    <comment ref="F42" authorId="2" shapeId="0">
      <text>
        <r>
          <rPr>
            <sz val="9"/>
            <color indexed="81"/>
            <rFont val="Tahoma"/>
            <family val="2"/>
          </rPr>
          <t>This total must equal the nominated total site area as indicated below, as entered on the 'Building Input' page.</t>
        </r>
      </text>
    </comment>
    <comment ref="H42" authorId="2" shapeId="0">
      <text>
        <r>
          <rPr>
            <sz val="9"/>
            <color indexed="81"/>
            <rFont val="Tahoma"/>
            <family val="2"/>
          </rPr>
          <t>The 'After' land area (in m2) must equal the 'Before' land area (in m2).</t>
        </r>
      </text>
    </comment>
  </commentList>
</comments>
</file>

<file path=xl/comments15.xml><?xml version="1.0" encoding="utf-8"?>
<comments xmlns="http://schemas.openxmlformats.org/spreadsheetml/2006/main">
  <authors>
    <author>Nick Mulvany</author>
  </authors>
  <commentList>
    <comment ref="B15" authorId="0" shapeId="0">
      <text>
        <r>
          <rPr>
            <sz val="9"/>
            <color indexed="81"/>
            <rFont val="Tahoma"/>
            <family val="2"/>
          </rPr>
          <t>Where the development consists of multiple buildings of varying storeys, and area weighted average may be used, rounded down to the nearest whole storey.</t>
        </r>
      </text>
    </comment>
  </commentList>
</comments>
</file>

<file path=xl/comments16.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7.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8.xml><?xml version="1.0" encoding="utf-8"?>
<comments xmlns="http://schemas.openxmlformats.org/spreadsheetml/2006/main">
  <authors>
    <author>nickm</author>
  </authors>
  <commentList>
    <comment ref="E2" authorId="0" shapeId="0">
      <text>
        <r>
          <rPr>
            <sz val="9"/>
            <color indexed="81"/>
            <rFont val="Tahoma"/>
            <family val="2"/>
          </rPr>
          <t xml:space="preserve">Comments are for internal design team purposes only. Do NOT include ANY comments within the workbook submitted as part of the submission for a certified rating (Round 1 or Round 2).
</t>
        </r>
      </text>
    </comment>
  </commentList>
</comments>
</file>

<file path=xl/comments19.xml><?xml version="1.0" encoding="utf-8"?>
<comments xmlns="http://schemas.openxmlformats.org/spreadsheetml/2006/main">
  <authors>
    <author>nickm</author>
  </authors>
  <commentList>
    <comment ref="B107" authorId="0" shapeId="0">
      <text>
        <r>
          <rPr>
            <sz val="9"/>
            <color indexed="81"/>
            <rFont val="Tahoma"/>
            <family val="2"/>
          </rPr>
          <t>This is the potable supply/make-up water from the munincipal mains system required to meet the demands as entered into this calculation sheet. 
Project teams should complete detailed water balance calculations as part of best-practice design and ensure that the water harvesting and reuse systems are optimally matched to meet demands where necessary.
It is expected that well designed and sized systems with accurate water balance data entered should have 0 supplementary potable mains water to meet the 'reused/harvested' water demands as entered into this sheet.</t>
        </r>
      </text>
    </comment>
  </commentList>
</comments>
</file>

<file path=xl/comments2.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3.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4.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5.xml><?xml version="1.0" encoding="utf-8"?>
<comments xmlns="http://schemas.openxmlformats.org/spreadsheetml/2006/main">
  <authors>
    <author>Andrew Bowden</author>
  </authors>
  <commentList>
    <comment ref="G23" authorId="0" shapeId="0">
      <text>
        <r>
          <rPr>
            <sz val="8"/>
            <color indexed="81"/>
            <rFont val="Tahoma"/>
            <family val="2"/>
          </rPr>
          <t xml:space="preserve">Do not include heat from renewable sources (e.g. solar water heating) or "waste" heat from on site generation covered below.
</t>
        </r>
      </text>
    </comment>
    <comment ref="H23" authorId="0" shapeId="0">
      <text>
        <r>
          <rPr>
            <sz val="8"/>
            <color indexed="81"/>
            <rFont val="Tahoma"/>
            <family val="2"/>
          </rPr>
          <t xml:space="preserve">Do not include heat from renewable sources (e.g. solar water heating) or "waste" heat from on site generation covered below.
</t>
        </r>
      </text>
    </comment>
  </commentList>
</comments>
</file>

<file path=xl/comments6.xml><?xml version="1.0" encoding="utf-8"?>
<comments xmlns="http://schemas.openxmlformats.org/spreadsheetml/2006/main">
  <authors>
    <author>Nick Mulvany</author>
    <author>Andrew Bowden</author>
  </authors>
  <commentList>
    <comment ref="F23" authorId="0" shapeId="0">
      <text>
        <r>
          <rPr>
            <sz val="9"/>
            <color indexed="81"/>
            <rFont val="Tahoma"/>
            <family val="2"/>
          </rPr>
          <t>Determined from Potable Water Calculator Part 1.</t>
        </r>
      </text>
    </comment>
    <comment ref="R25" authorId="0" shapeId="0">
      <text>
        <r>
          <rPr>
            <sz val="9"/>
            <color indexed="81"/>
            <rFont val="Tahoma"/>
            <family val="2"/>
          </rPr>
          <t>This is any back-up provided to the solar hot water system (e.g. grid electricity).</t>
        </r>
      </text>
    </comment>
    <comment ref="AI76" authorId="1" shapeId="0">
      <text>
        <r>
          <rPr>
            <sz val="9"/>
            <color indexed="81"/>
            <rFont val="Tahoma"/>
            <family val="2"/>
          </rPr>
          <t xml:space="preserve">Based on SAP Table 4b. Accounts for actual efficiencies for DHW heat pumps being lower than that given by the seasonal COP
</t>
        </r>
      </text>
    </comment>
  </commentList>
</comments>
</file>

<file path=xl/comments7.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8.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9.xml><?xml version="1.0" encoding="utf-8"?>
<comments xmlns="http://schemas.openxmlformats.org/spreadsheetml/2006/main">
  <authors>
    <author>Nick Mulvany</author>
  </authors>
  <commentList>
    <comment ref="I18" authorId="0" shapeId="0">
      <text>
        <r>
          <rPr>
            <sz val="9"/>
            <color indexed="81"/>
            <rFont val="Tahoma"/>
            <family val="2"/>
          </rPr>
          <t>Shower head performance only.</t>
        </r>
      </text>
    </comment>
    <comment ref="O18" authorId="0" shapeId="0">
      <text>
        <r>
          <rPr>
            <sz val="9"/>
            <color indexed="81"/>
            <rFont val="Tahoma"/>
            <family val="2"/>
          </rPr>
          <t>Basin tap sets, regardless of outlets (i.e. two taps, one outlet OR two taps, two outlets).</t>
        </r>
      </text>
    </comment>
    <comment ref="R18" authorId="0" shapeId="0">
      <text>
        <r>
          <rPr>
            <sz val="9"/>
            <color indexed="81"/>
            <rFont val="Tahoma"/>
            <family val="2"/>
          </rPr>
          <t>Kitchen tap sets, regardless of outlets (i.e. two taps, one outlet OR two taps, two outlets).</t>
        </r>
      </text>
    </comment>
    <comment ref="O28" authorId="0" shapeId="0">
      <text>
        <r>
          <rPr>
            <sz val="9"/>
            <color indexed="81"/>
            <rFont val="Tahoma"/>
            <family val="2"/>
          </rPr>
          <t>Basin tap sets, as above.</t>
        </r>
      </text>
    </comment>
    <comment ref="R28" authorId="0" shapeId="0">
      <text>
        <r>
          <rPr>
            <sz val="9"/>
            <color indexed="81"/>
            <rFont val="Tahoma"/>
            <family val="2"/>
          </rPr>
          <t>Kitchen tap sets, as above.</t>
        </r>
      </text>
    </comment>
    <comment ref="AV28" authorId="0" shapeId="0">
      <text>
        <r>
          <rPr>
            <sz val="9"/>
            <color indexed="81"/>
            <rFont val="Tahoma"/>
            <family val="2"/>
          </rPr>
          <t>This figure represents the reference case water consumption which may be heated (i.e. excludes water for toilet flushing as it isn't heated). The calculation is;
[1pt benchmark (84.9l/day) - 2pt benchmark (68.6l/day)] + 1pt benchmark (84.9L/day) = 101.2L/day.
101.2L/day - (refernce toilet flush rate X 4.8) = 101.2 - (5.5.x4.8) = 74.8 L/day.</t>
        </r>
      </text>
    </comment>
  </commentList>
</comments>
</file>

<file path=xl/sharedStrings.xml><?xml version="1.0" encoding="utf-8"?>
<sst xmlns="http://schemas.openxmlformats.org/spreadsheetml/2006/main" count="4492" uniqueCount="2233">
  <si>
    <t>Weighted Score (achieved)</t>
  </si>
  <si>
    <t>Credits tbc</t>
  </si>
  <si>
    <t>% of credits tbc</t>
  </si>
  <si>
    <t>IEQ-16</t>
  </si>
  <si>
    <t>Tenant Exhaust Riser</t>
  </si>
  <si>
    <t>Environmental Tobacco Smoke Avoidance</t>
  </si>
  <si>
    <t>IEQ-18</t>
  </si>
  <si>
    <t xml:space="preserve">Swartruggens Quartzite Fynbos </t>
  </si>
  <si>
    <t xml:space="preserve">Winterhoek Sandstone Fynbos </t>
  </si>
  <si>
    <t xml:space="preserve">Fynbos South Coast Centre </t>
  </si>
  <si>
    <t xml:space="preserve">Agulhas Limestone Fynbos </t>
  </si>
  <si>
    <t xml:space="preserve">Agulhas Sand Fynbos </t>
  </si>
  <si>
    <t xml:space="preserve">Albertinia Sand Fynbos </t>
  </si>
  <si>
    <t xml:space="preserve">Canca Limestone Fynbos </t>
  </si>
  <si>
    <t xml:space="preserve">Fynbos Southeast Centre </t>
  </si>
  <si>
    <t xml:space="preserve">Algoa Sandstone Fynbos </t>
  </si>
  <si>
    <t xml:space="preserve">Garden Route Granite Fynbos </t>
  </si>
  <si>
    <t xml:space="preserve">Garden Route Shale Fynbos </t>
  </si>
  <si>
    <t xml:space="preserve">Grootrivier Quartzite Fynbos </t>
  </si>
  <si>
    <t xml:space="preserve">Knysna Sand Fynbos </t>
  </si>
  <si>
    <t xml:space="preserve">Kouga Sandstone Fynbos </t>
  </si>
  <si>
    <t xml:space="preserve">Kouebokkeveld Shale Fynbos </t>
  </si>
  <si>
    <t xml:space="preserve">Leipoldtville Sand Fynbos </t>
  </si>
  <si>
    <t>Brownfields</t>
  </si>
  <si>
    <t>ID</t>
  </si>
  <si>
    <t>Albany Thickets</t>
  </si>
  <si>
    <t>THESE COLUMNS HIDDEN</t>
  </si>
  <si>
    <t>Change In Ecology Calculator</t>
  </si>
  <si>
    <t>THESE COLUMNS ARE HIDDEN</t>
  </si>
  <si>
    <t>Month</t>
  </si>
  <si>
    <t>Jan</t>
  </si>
  <si>
    <t>Feb</t>
  </si>
  <si>
    <t>Mar</t>
  </si>
  <si>
    <t>Apr</t>
  </si>
  <si>
    <t>May</t>
  </si>
  <si>
    <t>Jun</t>
  </si>
  <si>
    <t>Jul</t>
  </si>
  <si>
    <t>Aug</t>
  </si>
  <si>
    <t>Sep</t>
  </si>
  <si>
    <t>Oct</t>
  </si>
  <si>
    <t>Nov</t>
  </si>
  <si>
    <t>Dec</t>
  </si>
  <si>
    <t>Limitations</t>
  </si>
  <si>
    <t>Disclaimer</t>
  </si>
  <si>
    <t>Authorisation, Acknowledgement and Disclaimer</t>
  </si>
  <si>
    <t xml:space="preserve">Saldanha Flats Strandveld </t>
  </si>
  <si>
    <t xml:space="preserve">Saldanha Granite Strandveld </t>
  </si>
  <si>
    <t xml:space="preserve">Saldanha Limestone Strandveld </t>
  </si>
  <si>
    <t xml:space="preserve">Train </t>
  </si>
  <si>
    <t xml:space="preserve">Ithala Quartzite Sourveld </t>
  </si>
  <si>
    <t xml:space="preserve">Lesotho Highland Basalt Grassland </t>
  </si>
  <si>
    <t xml:space="preserve">Northern Drakensberg Highland Grassland </t>
  </si>
  <si>
    <t xml:space="preserve">Northern Escarpment Afromontane Fynbos </t>
  </si>
  <si>
    <t xml:space="preserve">Northern Escarpment Dolomite Grassland </t>
  </si>
  <si>
    <t xml:space="preserve">Northern Escarpment Quartzite Sourveld </t>
  </si>
  <si>
    <t xml:space="preserve">Southern Drakensberg Highland Grassland </t>
  </si>
  <si>
    <t xml:space="preserve">Stormberg Plateau Grassland </t>
  </si>
  <si>
    <t xml:space="preserve">uKhahlamba Basalt Grassland </t>
  </si>
  <si>
    <t xml:space="preserve">Wolkberg Dolomite Grassland </t>
  </si>
  <si>
    <t>Brownfield Site</t>
  </si>
  <si>
    <t>Avg monthly rainfall (mm)</t>
  </si>
  <si>
    <t>Jan.</t>
  </si>
  <si>
    <t>Feb.</t>
  </si>
  <si>
    <t>March</t>
  </si>
  <si>
    <t>April</t>
  </si>
  <si>
    <t>June</t>
  </si>
  <si>
    <t>July</t>
  </si>
  <si>
    <t>August</t>
  </si>
  <si>
    <t>Sept.</t>
  </si>
  <si>
    <t>Oct.</t>
  </si>
  <si>
    <t>Nov.</t>
  </si>
  <si>
    <t>Dec.</t>
  </si>
  <si>
    <t>Annual number of rain days &gt; 1mm:</t>
  </si>
  <si>
    <t xml:space="preserve">Schweizer-Reineke Bushveld </t>
  </si>
  <si>
    <t xml:space="preserve">Stella Bushveld </t>
  </si>
  <si>
    <t xml:space="preserve">Vaalbos Rocky Shrubland </t>
  </si>
  <si>
    <t xml:space="preserve">Lowveld </t>
  </si>
  <si>
    <t xml:space="preserve">Basalt Sweet Arid Lowveld </t>
  </si>
  <si>
    <t xml:space="preserve">Lamberts Bay Strandveld </t>
  </si>
  <si>
    <t xml:space="preserve">Southern Richtersveld Sandveld </t>
  </si>
  <si>
    <t xml:space="preserve">Southern Richtersveld Yellow Duneveld </t>
  </si>
  <si>
    <t xml:space="preserve">Western Lowland Karoo </t>
  </si>
  <si>
    <t>CHANGE IN ECOLOGICAL DIVERSITY INDEX</t>
  </si>
  <si>
    <t>* = affected by Bioregion Reservation Importance Factor</t>
  </si>
  <si>
    <t>THESE ROWS BELOW ARE HIDDEN</t>
  </si>
  <si>
    <t>Bioregion code</t>
  </si>
  <si>
    <t>Bio-Region ID Number</t>
  </si>
  <si>
    <t>Ecological Significance Category</t>
  </si>
  <si>
    <t>&lt;Don't know&gt;</t>
  </si>
  <si>
    <t>none</t>
  </si>
  <si>
    <t>Default to highest significance</t>
  </si>
  <si>
    <t>Indigenous Endemic Habitat (&gt; 10 years old)*</t>
  </si>
  <si>
    <t>Indigenous Endemic Habitat (&gt; 20 years old)*</t>
  </si>
  <si>
    <t>Bioregion</t>
  </si>
  <si>
    <t>1.</t>
  </si>
  <si>
    <t>2.</t>
  </si>
  <si>
    <t>Shower</t>
  </si>
  <si>
    <t>To encourage and recognise projects that achieve environmental benefits in excess of the current Green Star SA benchmarks.</t>
  </si>
  <si>
    <t>Fire System Water Consumption</t>
  </si>
  <si>
    <t xml:space="preserve">Blouputs Karroid Thornveld </t>
  </si>
  <si>
    <t>well protected</t>
  </si>
  <si>
    <t xml:space="preserve">Bushmanland Arid Grassland </t>
  </si>
  <si>
    <t>hardly protected</t>
  </si>
  <si>
    <t xml:space="preserve">Bushmanland Basin Shrubland </t>
  </si>
  <si>
    <t>not protected</t>
  </si>
  <si>
    <t xml:space="preserve">Bushmanland Sandy Grassland </t>
  </si>
  <si>
    <t xml:space="preserve">Kalahari Karroid Shrubland </t>
  </si>
  <si>
    <t xml:space="preserve">Lower Gariep Broken Veld </t>
  </si>
  <si>
    <t xml:space="preserve">Albany Broken Veld </t>
  </si>
  <si>
    <t xml:space="preserve">Eastern Lower Karoo </t>
  </si>
  <si>
    <t xml:space="preserve">Gamka Karoo </t>
  </si>
  <si>
    <t xml:space="preserve">Lower Karoo Gwarrieveld </t>
  </si>
  <si>
    <t xml:space="preserve">Upper Karoo </t>
  </si>
  <si>
    <t xml:space="preserve">Nieuwoudtville Shale Renosterveld </t>
  </si>
  <si>
    <t xml:space="preserve">Nieuwoudtville-Roggeveld Dolerite Bulb Veld </t>
  </si>
  <si>
    <t xml:space="preserve">Robertson Granite Renosterveld </t>
  </si>
  <si>
    <t xml:space="preserve">Vanrhynsdorp Shale Renosterveld </t>
  </si>
  <si>
    <t xml:space="preserve">Marikana Thornveld </t>
  </si>
  <si>
    <t xml:space="preserve">Moot Plains Bushveld </t>
  </si>
  <si>
    <t xml:space="preserve">Polokwane Plateau Bushveld </t>
  </si>
  <si>
    <t xml:space="preserve">Roodeberg Bushveld </t>
  </si>
  <si>
    <t xml:space="preserve">Doringrivier Succulent Karoo </t>
  </si>
  <si>
    <t xml:space="preserve">Koedoesberge-Moordenaars Succulent Karoo </t>
  </si>
  <si>
    <t xml:space="preserve">Woodbush Granite Grassland </t>
  </si>
  <si>
    <t xml:space="preserve">Besemkaree Koppies Shrubland </t>
  </si>
  <si>
    <t xml:space="preserve">Bloemfontein Karroid Shrubland </t>
  </si>
  <si>
    <t xml:space="preserve">Drakensberg Montane Shrubland </t>
  </si>
  <si>
    <t xml:space="preserve">Northern Free State Shrubland </t>
  </si>
  <si>
    <t xml:space="preserve">Koranna-Langeberg Mountain Bushveld </t>
  </si>
  <si>
    <t xml:space="preserve">Kuruman Mountain Bushveld </t>
  </si>
  <si>
    <t xml:space="preserve">Kuruman Thornveld </t>
  </si>
  <si>
    <t xml:space="preserve">Kuruman Vaalbosveld </t>
  </si>
  <si>
    <t xml:space="preserve">Mafikeng Bushveld </t>
  </si>
  <si>
    <t xml:space="preserve">Molopo Bushveld </t>
  </si>
  <si>
    <t xml:space="preserve">Molopo River Duneveld </t>
  </si>
  <si>
    <t xml:space="preserve">Nossob Bushveld </t>
  </si>
  <si>
    <t xml:space="preserve">Olifantshoek Plains Thornveld </t>
  </si>
  <si>
    <t xml:space="preserve">Postmasburg Thornveld </t>
  </si>
  <si>
    <t xml:space="preserve">Schmidtsdrif Thornveld </t>
  </si>
  <si>
    <t xml:space="preserve">Namaqualand Granite Renosterveld </t>
  </si>
  <si>
    <t xml:space="preserve">Tsende Mopaneveld </t>
  </si>
  <si>
    <t xml:space="preserve">Tzaneen Sour Lowveld </t>
  </si>
  <si>
    <t xml:space="preserve">Western Maputaland Sandy Bushveld </t>
  </si>
  <si>
    <t xml:space="preserve">Emi-10 </t>
  </si>
  <si>
    <t xml:space="preserve">Fynbos Karoo Mountain Centre </t>
  </si>
  <si>
    <t xml:space="preserve">Cango Conglomerate Fynbos </t>
  </si>
  <si>
    <t xml:space="preserve">Eastern Shale Band Vegetation </t>
  </si>
  <si>
    <t xml:space="preserve">Matjiesfontein Quartzite Fynbos </t>
  </si>
  <si>
    <t xml:space="preserve">Matjiesfontein Shale Fynbos </t>
  </si>
  <si>
    <t xml:space="preserve">Senqu Montane Shrubland </t>
  </si>
  <si>
    <t xml:space="preserve">Tarkastad Montane Shrubland </t>
  </si>
  <si>
    <t>Tra-1</t>
  </si>
  <si>
    <t>Tra-2</t>
  </si>
  <si>
    <t>Tra-3</t>
  </si>
  <si>
    <t>Tra-4</t>
  </si>
  <si>
    <t>Tra-5</t>
  </si>
  <si>
    <t>Tra-6</t>
  </si>
  <si>
    <t>Reminder Note for TCs &amp; CIRs</t>
  </si>
  <si>
    <t>X</t>
  </si>
  <si>
    <t>Energy Calculator</t>
  </si>
  <si>
    <t>Points Achieved:</t>
  </si>
  <si>
    <t>FUEL CO2 FACTORS kgCO2/kWh</t>
  </si>
  <si>
    <t>choose from drop down</t>
  </si>
  <si>
    <t>LPG</t>
  </si>
  <si>
    <t>Existing Natural Wetland*</t>
  </si>
  <si>
    <t xml:space="preserve">Wakkerstroom Montane Grassland </t>
  </si>
  <si>
    <t xml:space="preserve">Waterberg-Magaliesberg Summit Sourveld </t>
  </si>
  <si>
    <t xml:space="preserve">Western Free State Clay Grassland </t>
  </si>
  <si>
    <t xml:space="preserve">Western Highveld Sandy Grassland </t>
  </si>
  <si>
    <t xml:space="preserve">Knersvlakte Quartz Vygieveld </t>
  </si>
  <si>
    <t xml:space="preserve">Knersvlakte Shale Vygieveld </t>
  </si>
  <si>
    <t xml:space="preserve">Namaqualand Heuweltjieveld </t>
  </si>
  <si>
    <t xml:space="preserve">Karoo Escarpment Grassland </t>
  </si>
  <si>
    <t>The Green Star SA environmental rating system is based upon the Australian Green Star system and has been customised for the South African environment by the GBCSA, under licence from the Green Building Council of Australia.</t>
  </si>
  <si>
    <t>Green Star SA has built on existing systems and tools in overseas markets, primarily the Australian Green Star system, but also including the British Building Research Establishment Environmental Assessment Method (BREEAM) system and the North American Leadership in Energy and Environmental Design (LEED) system.  Environmental measurement criteria relevant to the South African marketplace and environmental context have been created.</t>
  </si>
  <si>
    <t>The Green Star rating system was created to:</t>
  </si>
  <si>
    <t xml:space="preserve">Complete the Building Input worksheet as the building's type and location may affect the predicted rating. </t>
  </si>
  <si>
    <t>Complete the remaining worksheets by reviewing each credit in each category and entering the number of points you predict the building will achieve in the 'No. of Points Achieved' column.  Calculators are provided for a number of the tool's credits.</t>
  </si>
  <si>
    <t>Existing Natural Waterway/Riparian Zone*</t>
  </si>
  <si>
    <t xml:space="preserve">Eastern Upper Karoo </t>
  </si>
  <si>
    <t xml:space="preserve">Northern Upper Karoo </t>
  </si>
  <si>
    <t xml:space="preserve">Upper Karoo Hardeveld </t>
  </si>
  <si>
    <t xml:space="preserve">Western Upper Karoo </t>
  </si>
  <si>
    <t xml:space="preserve">Savanna Alluvial Vegetation </t>
  </si>
  <si>
    <t xml:space="preserve">Subtropical Alluvial Vegetation </t>
  </si>
  <si>
    <t xml:space="preserve">Central Bushveld </t>
  </si>
  <si>
    <t xml:space="preserve">Central Sandy Bushveld </t>
  </si>
  <si>
    <t xml:space="preserve">Dwaalboom Thornveld </t>
  </si>
  <si>
    <t xml:space="preserve">Limpopo Sweet Bushveld </t>
  </si>
  <si>
    <t xml:space="preserve">Loskopdam Thornveld </t>
  </si>
  <si>
    <t xml:space="preserve">Madikwe Dolomite Bushveld </t>
  </si>
  <si>
    <t xml:space="preserve">Makhado Sweet Bushveld </t>
  </si>
  <si>
    <t>Grassland Biome Shrublands</t>
  </si>
  <si>
    <t xml:space="preserve">Lower Gariep Alluvial Vegetation </t>
  </si>
  <si>
    <t>Rainwater</t>
  </si>
  <si>
    <t>Greywater</t>
  </si>
  <si>
    <t>Blackwater</t>
  </si>
  <si>
    <t>Trip Reduction - Mixed-Use</t>
  </si>
  <si>
    <t>Vehicle Operating Emissions</t>
  </si>
  <si>
    <t xml:space="preserve">Western Maputuland Clay Bushveld </t>
  </si>
  <si>
    <t xml:space="preserve">Zululand Coastal Thornveld </t>
  </si>
  <si>
    <t xml:space="preserve">Zululand Lowveld </t>
  </si>
  <si>
    <t>Boiler and Generator Emissions</t>
  </si>
  <si>
    <t>Total Points:</t>
  </si>
  <si>
    <t>Credit Summary for:</t>
  </si>
  <si>
    <t>Transport</t>
  </si>
  <si>
    <t>Ref No.</t>
  </si>
  <si>
    <t>Title</t>
  </si>
  <si>
    <t>Aim of Credit</t>
  </si>
  <si>
    <t xml:space="preserve">Agter-Sederberg Succulent Shrubland </t>
  </si>
  <si>
    <t xml:space="preserve">Namaqualand Blomveld </t>
  </si>
  <si>
    <t xml:space="preserve">Namaqualand Klipkoppe Shrubland </t>
  </si>
  <si>
    <t xml:space="preserve">Platbakkies Succulent Shrubland </t>
  </si>
  <si>
    <t xml:space="preserve">Gabbro Grassy Bushveld </t>
  </si>
  <si>
    <t xml:space="preserve">Granite Lowveld Bushveld </t>
  </si>
  <si>
    <t xml:space="preserve">Gravelotte Rocky Bushveld </t>
  </si>
  <si>
    <t xml:space="preserve">Legogote Sour Bushveld </t>
  </si>
  <si>
    <t xml:space="preserve">Limpopo Ridge Bushveld </t>
  </si>
  <si>
    <t xml:space="preserve">Lowveld Rugged Mopaneveld </t>
  </si>
  <si>
    <t xml:space="preserve">Makatini Clay Thicket </t>
  </si>
  <si>
    <t xml:space="preserve">Makuleke Sandy Bushveld </t>
  </si>
  <si>
    <t xml:space="preserve">Mopane Shrubveld </t>
  </si>
  <si>
    <t xml:space="preserve">Musina Mopane Bushveld </t>
  </si>
  <si>
    <t xml:space="preserve">Northern Zululand Sourveld </t>
  </si>
  <si>
    <t xml:space="preserve">Nwambyia-Pumbe Sandy Bushveld </t>
  </si>
  <si>
    <t xml:space="preserve">Phalaborwa Sandy Mopaneveld </t>
  </si>
  <si>
    <t xml:space="preserve">Pretoriuskop Sour Bushveld </t>
  </si>
  <si>
    <t xml:space="preserve">Swaziland Sour Bushveld </t>
  </si>
  <si>
    <t xml:space="preserve">Renosterveld South Coast Centre </t>
  </si>
  <si>
    <t>YES; Ene- Conditional Requirement achieved</t>
  </si>
  <si>
    <t>NO; Ene- Conditional Requirement NOT achieved</t>
  </si>
  <si>
    <t>Natural gas</t>
  </si>
  <si>
    <t>Green Star SA Accredited Professional(s):</t>
  </si>
  <si>
    <t xml:space="preserve">Kango Renosterveld </t>
  </si>
  <si>
    <t xml:space="preserve">Langkloof Shale Renosterveld </t>
  </si>
  <si>
    <t xml:space="preserve">Swartberg Shale Renosterveld </t>
  </si>
  <si>
    <t xml:space="preserve">Uniondale Shale Renosterveld </t>
  </si>
  <si>
    <t xml:space="preserve">Renosterveld Karoo Centre </t>
  </si>
  <si>
    <t xml:space="preserve">Central Mountain Shale Renosterveld </t>
  </si>
  <si>
    <t>Renosterveld Karoo Centre</t>
  </si>
  <si>
    <t xml:space="preserve">Springbokvlakte Mountain Desert </t>
  </si>
  <si>
    <t>Enter any points that may be achieved but need to be confirmed in the 'Points to be Confirmed' column.</t>
  </si>
  <si>
    <t>Lighting Zoning</t>
  </si>
  <si>
    <t>TOTALS</t>
  </si>
  <si>
    <t>kWh/m²/year</t>
  </si>
  <si>
    <t>Location</t>
  </si>
  <si>
    <t>Albany Thickets Alluvial Vegetation</t>
  </si>
  <si>
    <t xml:space="preserve">Buffels Thicket </t>
  </si>
  <si>
    <t xml:space="preserve">hardly protected </t>
  </si>
  <si>
    <t>Albany Thickets Strandveld</t>
  </si>
  <si>
    <t xml:space="preserve">Camdebo Escarpment Thicket </t>
  </si>
  <si>
    <t>Bushmanland and West Griqualand</t>
  </si>
  <si>
    <t xml:space="preserve">Coega Bontveld </t>
  </si>
  <si>
    <t>Central Bushveld</t>
  </si>
  <si>
    <t xml:space="preserve">Eastern Cape Escarpment Thicket </t>
  </si>
  <si>
    <t>Central Succulent Karoo</t>
  </si>
  <si>
    <t xml:space="preserve">Gamka Thicket </t>
  </si>
  <si>
    <t>Coastal Grassland</t>
  </si>
  <si>
    <t xml:space="preserve">Gamtoos Thicket </t>
  </si>
  <si>
    <t>Desert Alluvial Vegetation</t>
  </si>
  <si>
    <t xml:space="preserve">Great Fish Noorsveld </t>
  </si>
  <si>
    <t>Drakensburg Grassland</t>
  </si>
  <si>
    <t xml:space="preserve">Great Fish Thicket </t>
  </si>
  <si>
    <t>Eastern Gariep</t>
  </si>
  <si>
    <t xml:space="preserve">Groot Thicket </t>
  </si>
  <si>
    <t xml:space="preserve">moderately protected </t>
  </si>
  <si>
    <t>Estuarine Salt Marshes</t>
  </si>
  <si>
    <t xml:space="preserve">Kowie Thicket </t>
  </si>
  <si>
    <t>Freshwater Wetlands</t>
  </si>
  <si>
    <t xml:space="preserve">Sundays Noorsveld </t>
  </si>
  <si>
    <t>Fynbos Alluvial Vegetation</t>
  </si>
  <si>
    <t xml:space="preserve">Sundays Thicket </t>
  </si>
  <si>
    <t>Fynbos Kamiesberg Centre</t>
  </si>
  <si>
    <t xml:space="preserve">Northern KwaZulu-Natal Shrubland </t>
  </si>
  <si>
    <t xml:space="preserve">Northern Zululand Mistbelt Grassland </t>
  </si>
  <si>
    <t xml:space="preserve">Queenstown Thornveld </t>
  </si>
  <si>
    <t xml:space="preserve">Southern KwaZulu-Natal Moist Grassland </t>
  </si>
  <si>
    <t xml:space="preserve">Tsomo Grassland </t>
  </si>
  <si>
    <t xml:space="preserve">Umtata Moist Grassland </t>
  </si>
  <si>
    <t>Frequency of Service During Peak Periods</t>
  </si>
  <si>
    <t>In which bio-region is the site located?</t>
  </si>
  <si>
    <t>Hidden</t>
  </si>
  <si>
    <t>BEFORE</t>
  </si>
  <si>
    <t>AFTER</t>
  </si>
  <si>
    <t>Land Type</t>
  </si>
  <si>
    <t>Ecological Value</t>
  </si>
  <si>
    <t>Ecological Score</t>
  </si>
  <si>
    <t>Bioregion Category</t>
  </si>
  <si>
    <t>Importance Factor</t>
  </si>
  <si>
    <t>Change in ecological diversity index</t>
  </si>
  <si>
    <t>Credit calculation limits</t>
  </si>
  <si>
    <t>Building</t>
  </si>
  <si>
    <t>Impermeable/concreted Area</t>
  </si>
  <si>
    <t>Bare Ground</t>
  </si>
  <si>
    <t>Weed Infestations</t>
  </si>
  <si>
    <t>15 to 25</t>
  </si>
  <si>
    <t>Exotic Garden</t>
  </si>
  <si>
    <t>above 25</t>
  </si>
  <si>
    <t>Exotic Grazing</t>
  </si>
  <si>
    <t xml:space="preserve">Bioregion ID = </t>
  </si>
  <si>
    <t xml:space="preserve">Category = </t>
  </si>
  <si>
    <t xml:space="preserve">Base credits = </t>
  </si>
  <si>
    <t>Crop Farming</t>
  </si>
  <si>
    <t xml:space="preserve">Threatened species = </t>
  </si>
  <si>
    <t>if threatened species then no credits awarded</t>
  </si>
  <si>
    <t xml:space="preserve">Cathedral Mopane Bushveld </t>
  </si>
  <si>
    <t xml:space="preserve">KwaZulu-Natal Sandstone Inland Sourveld </t>
  </si>
  <si>
    <t xml:space="preserve">Ngongoni Veld </t>
  </si>
  <si>
    <t>Rainwater tank first flush volume</t>
  </si>
  <si>
    <t>% sewer reduction</t>
  </si>
  <si>
    <t xml:space="preserve">East Griqualand Dry Grassland </t>
  </si>
  <si>
    <t xml:space="preserve">Mabela Sandy Grassland </t>
  </si>
  <si>
    <t xml:space="preserve">Income Sandy Grassland </t>
  </si>
  <si>
    <t xml:space="preserve">KwaZulu-Natal Dry Highland Grassland </t>
  </si>
  <si>
    <t xml:space="preserve">KwaZulu-Natal Sandstone Coastal Sourveld </t>
  </si>
  <si>
    <t xml:space="preserve">Low Escarpment Moist Grassland </t>
  </si>
  <si>
    <t xml:space="preserve">Midlands Mistbelt Grassland </t>
  </si>
  <si>
    <t xml:space="preserve">Mooirivier Highland Dry Grassland </t>
  </si>
  <si>
    <t xml:space="preserve">Upper Gariep Alluvial Vegetation </t>
  </si>
  <si>
    <t>poorly protected</t>
  </si>
  <si>
    <t>Credit Criteria Summary</t>
  </si>
  <si>
    <t>No. of Points Available</t>
  </si>
  <si>
    <t>needs to read yes ONLY if they have been met.</t>
  </si>
  <si>
    <t xml:space="preserve">Tsitsikamma Sandstone Fynbos </t>
  </si>
  <si>
    <t xml:space="preserve">Fynbos Southwest Centre </t>
  </si>
  <si>
    <t xml:space="preserve">Renosterveld Eastern Centre </t>
  </si>
  <si>
    <t xml:space="preserve">Baviaanskloof Shale Renosterveld </t>
  </si>
  <si>
    <t xml:space="preserve">Eastern Temperate Freshwater Wetlands </t>
  </si>
  <si>
    <t>To encourage and recognise developments that reclaim contaminated land that otherwise would not have been developed.</t>
  </si>
  <si>
    <t xml:space="preserve">Thukela Thornveld </t>
  </si>
  <si>
    <t xml:space="preserve">Thukela Valley Bushveld </t>
  </si>
  <si>
    <t xml:space="preserve">Central Succulent Karoo </t>
  </si>
  <si>
    <t xml:space="preserve">Swartland Alluvium Fynbos </t>
  </si>
  <si>
    <t xml:space="preserve">Swellendam Silcrete Fynbos </t>
  </si>
  <si>
    <t>15 min</t>
  </si>
  <si>
    <t>30 min</t>
  </si>
  <si>
    <t>0-250m</t>
  </si>
  <si>
    <t>Weighting factors</t>
  </si>
  <si>
    <t>Score Matrix</t>
  </si>
  <si>
    <t>250-500m</t>
  </si>
  <si>
    <t>500-750m</t>
  </si>
  <si>
    <t xml:space="preserve">Namaqualand Coastal Duneveld </t>
  </si>
  <si>
    <t>Hazardous Materials</t>
  </si>
  <si>
    <t>Internal Noise Levels</t>
  </si>
  <si>
    <t>Five Star</t>
  </si>
  <si>
    <t>Six Stars</t>
  </si>
  <si>
    <t>Mandatory requirements</t>
  </si>
  <si>
    <t>Carbon Dioxide Monitoring and Control</t>
  </si>
  <si>
    <t>Daylight</t>
  </si>
  <si>
    <t>STATE BASED WEIGHTING FACTORS</t>
  </si>
  <si>
    <t xml:space="preserve">Klerksdorp Thornveld </t>
  </si>
  <si>
    <t>Existing Natural Grazing*</t>
  </si>
  <si>
    <t xml:space="preserve">The Green Star SA environmental rating system for buildings was developed by the Green Building Council of South Africa (GBCSA).  Green Star SA is a comprehensive rating system for evaluating the environmental design and performance of South African buildings based on a number of criteria, including energy and water efficiency, indoor environment quality and resource conservation. </t>
  </si>
  <si>
    <t>Ene-0 Conditional Requirement</t>
  </si>
  <si>
    <t>Yes- Compliance Route 1</t>
  </si>
  <si>
    <t>Yes- Compliance Route 2</t>
  </si>
  <si>
    <t>No- Not Met</t>
  </si>
  <si>
    <t>Outcomes</t>
  </si>
  <si>
    <t>In which vegetation type is the site located?</t>
  </si>
  <si>
    <t>Greenfields/ Brownfields</t>
  </si>
  <si>
    <t>Before Sensitivity weighting</t>
  </si>
  <si>
    <t xml:space="preserve">Southern Coastal Forest </t>
  </si>
  <si>
    <t>West Coast Sandveld</t>
  </si>
  <si>
    <t>West Strandveld</t>
  </si>
  <si>
    <t xml:space="preserve">Northern Afrotemperate Forest </t>
  </si>
  <si>
    <t xml:space="preserve">Northern Mistbelt Forest </t>
  </si>
  <si>
    <t>Western Lowland Karoo</t>
  </si>
  <si>
    <t xml:space="preserve">Scarp Forest </t>
  </si>
  <si>
    <t>Western Mountain Shrubland</t>
  </si>
  <si>
    <t>Southern Afrotemperate Forest</t>
  </si>
  <si>
    <t xml:space="preserve">Einiqua Rocky Desert </t>
  </si>
  <si>
    <t>Lowland Forest</t>
  </si>
  <si>
    <t xml:space="preserve">Hellskloof Canyon Desert </t>
  </si>
  <si>
    <t>Lowveld</t>
  </si>
  <si>
    <t>750m-1km</t>
  </si>
  <si>
    <t>15min</t>
  </si>
  <si>
    <t>30min</t>
  </si>
  <si>
    <t xml:space="preserve">Tanqua Escarpment Succulent Shrubland </t>
  </si>
  <si>
    <t xml:space="preserve">Tanqua Karoo </t>
  </si>
  <si>
    <t xml:space="preserve">Tanqua Sheet Wash Plains Vygieveld </t>
  </si>
  <si>
    <t xml:space="preserve">Southern Karoo </t>
  </si>
  <si>
    <t xml:space="preserve">Eastern Gwarrieveld </t>
  </si>
  <si>
    <t>Points</t>
  </si>
  <si>
    <t xml:space="preserve">Roggeveld Shale Renosterveld </t>
  </si>
  <si>
    <t xml:space="preserve">Renosterveld Mountain Centre </t>
  </si>
  <si>
    <t xml:space="preserve">Ceres Shale Renosterveld </t>
  </si>
  <si>
    <t xml:space="preserve">Matjiesfontein Shale Renosterveld </t>
  </si>
  <si>
    <t xml:space="preserve">Montagu Shale Renosterveld </t>
  </si>
  <si>
    <t xml:space="preserve">Southeastern Richtersveld Mountain Desert </t>
  </si>
  <si>
    <t>Renosterveld Eastern Centre</t>
  </si>
  <si>
    <t xml:space="preserve">Southern Nababiepsberge Mountain Desert </t>
  </si>
  <si>
    <t xml:space="preserve">Aggeneys Gravel Vygieveld </t>
  </si>
  <si>
    <t xml:space="preserve">Swartland Silcrete Renosterveld </t>
  </si>
  <si>
    <t xml:space="preserve">South Strandveld </t>
  </si>
  <si>
    <t xml:space="preserve">Blombos Sand Strandveld </t>
  </si>
  <si>
    <t xml:space="preserve">Groot Brak Dune Strandveld </t>
  </si>
  <si>
    <t xml:space="preserve">Overberg Dune Strandveld </t>
  </si>
  <si>
    <t xml:space="preserve">Southern Cape Dune Fynbos </t>
  </si>
  <si>
    <t xml:space="preserve">Cape Seashore Vegetation </t>
  </si>
  <si>
    <t xml:space="preserve">West Strandveld </t>
  </si>
  <si>
    <t xml:space="preserve">Cape Flats Dune Strandveld </t>
  </si>
  <si>
    <t>Urban Area and Unallocated</t>
  </si>
  <si>
    <t xml:space="preserve">South Rooiberg Sandstone Fynbos </t>
  </si>
  <si>
    <t xml:space="preserve">South Swartberg Sandstone Fynbos </t>
  </si>
  <si>
    <t>Urban Heat Island</t>
  </si>
  <si>
    <t xml:space="preserve">Delagoa Lowveld </t>
  </si>
  <si>
    <t xml:space="preserve">Swartland Granite Bulb Veld </t>
  </si>
  <si>
    <t xml:space="preserve">Swartland Shale Renosterveld </t>
  </si>
  <si>
    <t>Contracted</t>
  </si>
  <si>
    <t xml:space="preserve">Little Karoo Quartz Vygieveld </t>
  </si>
  <si>
    <t xml:space="preserve">Muscadel Alluvial Vegetation </t>
  </si>
  <si>
    <t xml:space="preserve">Prince Albert Succulent Karoo </t>
  </si>
  <si>
    <t xml:space="preserve">Robertson Karoo </t>
  </si>
  <si>
    <t xml:space="preserve">Steytlerville Karoo </t>
  </si>
  <si>
    <t xml:space="preserve">Western Gwarrieveld </t>
  </si>
  <si>
    <t xml:space="preserve">Western Little Karoo </t>
  </si>
  <si>
    <t xml:space="preserve">Trans Escarpment Succulent Karoo </t>
  </si>
  <si>
    <t xml:space="preserve">Lebombo Summit Sourveld </t>
  </si>
  <si>
    <t xml:space="preserve">Leolo Summit Sourveld </t>
  </si>
  <si>
    <t xml:space="preserve">Lydenburg Montane Grassland </t>
  </si>
  <si>
    <t xml:space="preserve">Lydenburg Thornveld </t>
  </si>
  <si>
    <t xml:space="preserve">Northern KwaZulu-Natal Moist Grassland </t>
  </si>
  <si>
    <t xml:space="preserve">Paulpietersburg Moist Grassland </t>
  </si>
  <si>
    <t xml:space="preserve">Rand Highveld Grassland </t>
  </si>
  <si>
    <t xml:space="preserve">Sekhukhune Montane Grassland </t>
  </si>
  <si>
    <t xml:space="preserve">Soutpansberg Summit Sourveld </t>
  </si>
  <si>
    <t xml:space="preserve">Soweto Highveld Grassland </t>
  </si>
  <si>
    <t xml:space="preserve">Strydpoort Summit Sourveld </t>
  </si>
  <si>
    <t xml:space="preserve">not protected </t>
  </si>
  <si>
    <t>Kalahari Dry Savanna</t>
  </si>
  <si>
    <t xml:space="preserve">Einiqua Plains Desert </t>
  </si>
  <si>
    <t>Lower Karoo</t>
  </si>
  <si>
    <t>Enter any comments required in the 'Comments' column. Note these comments are for internal design team purposes only. Do NOT include ANY comments within the workbook submitted as a part of a submission for a certified rating.</t>
  </si>
  <si>
    <t>ERROR, text not valid!</t>
  </si>
  <si>
    <t>Conditional Requirement Achieved?</t>
  </si>
  <si>
    <t>ERROR, sum of no. of points achieved and points to be confirmed exceeds the total no. of available points</t>
  </si>
  <si>
    <t>ERROR MESSAGES</t>
  </si>
  <si>
    <t>ERROR, Value entered in 'No. of points achieved' must be a number or 'na'</t>
  </si>
  <si>
    <t>[ERROR: Please check for error message in worksheet]</t>
  </si>
  <si>
    <t>Western Upland Karoo</t>
  </si>
  <si>
    <t xml:space="preserve">Southern Mistbelt Forest </t>
  </si>
  <si>
    <t>Wetland Forest</t>
  </si>
  <si>
    <t xml:space="preserve">Lowveld Riverine Forest </t>
  </si>
  <si>
    <t xml:space="preserve">Mangrove Forest </t>
  </si>
  <si>
    <t>Swamp Forest</t>
  </si>
  <si>
    <t xml:space="preserve">Fynbos Alluvial Vegetation </t>
  </si>
  <si>
    <t xml:space="preserve">Cape Lowland Alluvial Vegetation </t>
  </si>
  <si>
    <t xml:space="preserve">Fynbos Kamiesberg Centre </t>
  </si>
  <si>
    <t xml:space="preserve">Kamiesberg Granite Fynbos </t>
  </si>
  <si>
    <t>Result</t>
  </si>
  <si>
    <t>Mat-1</t>
  </si>
  <si>
    <t>Mat-2</t>
  </si>
  <si>
    <t>Mat-3</t>
  </si>
  <si>
    <t>Mat-4</t>
  </si>
  <si>
    <t>Mat-5</t>
  </si>
  <si>
    <t>Mat-6</t>
  </si>
  <si>
    <t>Mat-8</t>
  </si>
  <si>
    <t>Mat-10</t>
  </si>
  <si>
    <t>Mat-11</t>
  </si>
  <si>
    <t>Eco-2</t>
  </si>
  <si>
    <t>Eco-3</t>
  </si>
  <si>
    <t>Eco-4</t>
  </si>
  <si>
    <t xml:space="preserve">Eco-5 </t>
  </si>
  <si>
    <t>Options</t>
  </si>
  <si>
    <t>Eco- Conditional Requirement met</t>
  </si>
  <si>
    <t>Eco- Conditional Requirement NOT met</t>
  </si>
  <si>
    <t>Mass Transport Calculator Engine:</t>
  </si>
  <si>
    <t>5.</t>
  </si>
  <si>
    <t xml:space="preserve">Volatile Organic Compounds </t>
  </si>
  <si>
    <t>Formaldehyde Minimisation</t>
  </si>
  <si>
    <t>Mould Prevention</t>
  </si>
  <si>
    <t>Conditional Requirement</t>
  </si>
  <si>
    <t xml:space="preserve">Mountain Bushveld </t>
  </si>
  <si>
    <t xml:space="preserve">Andesite Mountain Bushveld </t>
  </si>
  <si>
    <t xml:space="preserve">Barberton Serpentine Sourveld </t>
  </si>
  <si>
    <t xml:space="preserve">Gauteng Shale Mountain Bushveld </t>
  </si>
  <si>
    <t xml:space="preserve">Noams Mountain Desert </t>
  </si>
  <si>
    <t>Macroalgal Sea Beds</t>
  </si>
  <si>
    <t xml:space="preserve">Northern Nababiepsberge Mountain Desert </t>
  </si>
  <si>
    <t>Mountain Bushveld</t>
  </si>
  <si>
    <t xml:space="preserve">Richtersberg Mountain Desert </t>
  </si>
  <si>
    <t>Nama Karoo Alluvial Vegetation</t>
  </si>
  <si>
    <t>3.</t>
  </si>
  <si>
    <t xml:space="preserve">Drakensberg Foothill Moist Grassland </t>
  </si>
  <si>
    <t>Kitchen Exhaust Emissions</t>
  </si>
  <si>
    <t>Places of Respite and Connection to Nature</t>
  </si>
  <si>
    <t>Thermal Energy Sub-metering</t>
  </si>
  <si>
    <t>No. of Bus, Midibus or Minibus Routes</t>
  </si>
  <si>
    <t>No. of Train Routes</t>
  </si>
  <si>
    <t>Green Star SA rating tools use six stars to measure performance.  Projects that obtain a predicted rating of one, two or three stars are not eligible for formal certification.  Projects that obtain a predicted 4 Star rating or above are eligible to apply for formal certification, whereby a:</t>
  </si>
  <si>
    <t xml:space="preserve">Kouga Sandstone Grassy Fynbos </t>
  </si>
  <si>
    <t xml:space="preserve">Loerie Conglomerate Fynbos </t>
  </si>
  <si>
    <t xml:space="preserve">North Outeniqua Sandstone Fynbos </t>
  </si>
  <si>
    <t xml:space="preserve">South Outeniqua Sandstone Fynbos </t>
  </si>
  <si>
    <t xml:space="preserve">Breede Shale Renosterveld </t>
  </si>
  <si>
    <t xml:space="preserve">Central Ruens Shale Renosterveld </t>
  </si>
  <si>
    <t xml:space="preserve">Eastern Ruens Shale Renosterveld </t>
  </si>
  <si>
    <t xml:space="preserve">Mossel Bay Shale Renosterveld </t>
  </si>
  <si>
    <t xml:space="preserve">Ruens Silcrete Renosterveld </t>
  </si>
  <si>
    <t xml:space="preserve">Western Ruens Shale Renosterveld </t>
  </si>
  <si>
    <t xml:space="preserve">Renosterveld West Coast Centre </t>
  </si>
  <si>
    <t xml:space="preserve">Peninsula Shale Renosterveld </t>
  </si>
  <si>
    <t xml:space="preserve">Piketberg Quartz Succulent Shrubland </t>
  </si>
  <si>
    <t xml:space="preserve">&lt;1 </t>
  </si>
  <si>
    <t xml:space="preserve">Swartland Alluvium Renosterveld </t>
  </si>
  <si>
    <t>Sensitivity Category</t>
  </si>
  <si>
    <t>CE</t>
  </si>
  <si>
    <t>less than 5</t>
  </si>
  <si>
    <t>EN</t>
  </si>
  <si>
    <t>5 to 10</t>
  </si>
  <si>
    <t>LT</t>
  </si>
  <si>
    <t>10 to 15</t>
  </si>
  <si>
    <t>VU</t>
  </si>
  <si>
    <t>Indigenous Garden</t>
  </si>
  <si>
    <t>Indigenous Roof Garden</t>
  </si>
  <si>
    <t>Precipitation Average Monthly (mm)</t>
  </si>
  <si>
    <t>January</t>
  </si>
  <si>
    <t>February</t>
  </si>
  <si>
    <t>September</t>
  </si>
  <si>
    <t>October</t>
  </si>
  <si>
    <t>November</t>
  </si>
  <si>
    <t xml:space="preserve">December </t>
  </si>
  <si>
    <t>annual number of rain days</t>
  </si>
  <si>
    <t>Beaufort West</t>
  </si>
  <si>
    <t>Bela-Bela</t>
  </si>
  <si>
    <t>Belfast</t>
  </si>
  <si>
    <t>Bethal</t>
  </si>
  <si>
    <t>Bethlehem</t>
  </si>
  <si>
    <t>Bloemfontein</t>
  </si>
  <si>
    <t>Calvinia</t>
  </si>
  <si>
    <t>Cape Town</t>
  </si>
  <si>
    <t>De Aar</t>
  </si>
  <si>
    <t>Durban</t>
  </si>
  <si>
    <t>East London</t>
  </si>
  <si>
    <t>George</t>
  </si>
  <si>
    <t>Johannesburg</t>
  </si>
  <si>
    <t>Kimberley</t>
  </si>
  <si>
    <t>Ladysmith</t>
  </si>
  <si>
    <t>Langebaan</t>
  </si>
  <si>
    <t>Musina</t>
  </si>
  <si>
    <t>Nelspruit</t>
  </si>
  <si>
    <t>Nmmabatho</t>
  </si>
  <si>
    <t>Pietermaritzburg</t>
  </si>
  <si>
    <t>Pilansberg</t>
  </si>
  <si>
    <t>Polokwane</t>
  </si>
  <si>
    <t>Port Elizabeth</t>
  </si>
  <si>
    <t>Pretoria</t>
  </si>
  <si>
    <t>Richards Bay</t>
  </si>
  <si>
    <t>Skukuza</t>
  </si>
  <si>
    <t>Thohoyandou</t>
  </si>
  <si>
    <t>Tstsikama</t>
  </si>
  <si>
    <t>Umtata</t>
  </si>
  <si>
    <t>Upington</t>
  </si>
  <si>
    <t>total</t>
  </si>
  <si>
    <t>2. All base-building fixtures and fittings must be included.</t>
  </si>
  <si>
    <t>To encourage and recognise pioneering initiatives in sustainable design, process or advocacy.</t>
  </si>
  <si>
    <t>Category</t>
  </si>
  <si>
    <t>Weighting</t>
  </si>
  <si>
    <t>Max Score per category</t>
  </si>
  <si>
    <t>To encourage and recognise developments that minimise discharge to the municipal sewerage system.</t>
  </si>
  <si>
    <t>To encourage and recognise developments that minimise light pollution into the night sky.</t>
  </si>
  <si>
    <t xml:space="preserve">Subtropical Dune Thicket </t>
  </si>
  <si>
    <t>Fynbos Strandveld</t>
  </si>
  <si>
    <t xml:space="preserve">Subtropical Seashore Vegetation </t>
  </si>
  <si>
    <t>Grassland Alluvial Vegetation</t>
  </si>
  <si>
    <t xml:space="preserve">North Sonderend Sandstone Fynbos </t>
  </si>
  <si>
    <t xml:space="preserve">Overberg Sandstone Fynbos </t>
  </si>
  <si>
    <t xml:space="preserve">Peninsula Granite Fynbos </t>
  </si>
  <si>
    <t xml:space="preserve">Peninsula Sandstone Fynbos </t>
  </si>
  <si>
    <t xml:space="preserve">Potberg Ferricrete Fynbos </t>
  </si>
  <si>
    <t xml:space="preserve">Potberg Sandstone Fynbos </t>
  </si>
  <si>
    <t xml:space="preserve">Robertson Granite Fynbos </t>
  </si>
  <si>
    <t xml:space="preserve">South Langeberg Sandstone Fynbos </t>
  </si>
  <si>
    <t xml:space="preserve">South Sonderend Sandstone Fynbos </t>
  </si>
  <si>
    <t xml:space="preserve">The predicted rating is shown in the Summary worksheet.  More detail on point scores (both achieved and those to be confirmed) are shown in the Credit Summary and Graphical Summary worksheets at the end of the tool.  </t>
  </si>
  <si>
    <t>Building Surveyor:</t>
  </si>
  <si>
    <t>Main Contractor:</t>
  </si>
  <si>
    <t>Local Planning Authority:</t>
  </si>
  <si>
    <t>Eligibility for Assessment</t>
  </si>
  <si>
    <t>Non-absorbent roof (&gt; 30 pitch)</t>
  </si>
  <si>
    <t>No</t>
  </si>
  <si>
    <t>Credits</t>
  </si>
  <si>
    <t>If areas don't match then zero credits (default)</t>
  </si>
  <si>
    <t xml:space="preserve">CREDIT = </t>
  </si>
  <si>
    <t xml:space="preserve">Eastern Little Karoo </t>
  </si>
  <si>
    <t xml:space="preserve">Gold Reef Mountain Bushveld </t>
  </si>
  <si>
    <t xml:space="preserve">Kaalrug Mountain Bushveld </t>
  </si>
  <si>
    <t xml:space="preserve">Loskopdam Mountain Bushveld </t>
  </si>
  <si>
    <t xml:space="preserve">Malelane Mountain Bushveld </t>
  </si>
  <si>
    <t xml:space="preserve">Mmabolo Mountain Bushveld </t>
  </si>
  <si>
    <t xml:space="preserve">Norite Koppies Bushveld </t>
  </si>
  <si>
    <t xml:space="preserve">Northern Lebombo Bushveld </t>
  </si>
  <si>
    <t xml:space="preserve">Ohrigstad Mountain Bushveld </t>
  </si>
  <si>
    <t>Use the tabs at the bottom of the pages to navigate.</t>
  </si>
  <si>
    <t xml:space="preserve">© Green Building Council of South Africa </t>
  </si>
  <si>
    <t>What is Green Star SA?</t>
  </si>
  <si>
    <t>What do Green Star SA ratings mean?</t>
  </si>
  <si>
    <t>Acknowledgements</t>
  </si>
  <si>
    <t>na</t>
  </si>
  <si>
    <t>The Green Star Technical Clarifications (TC) and Credit Interpretation Request (CIR) rulings provide an essential source of information to all</t>
  </si>
  <si>
    <t>Change of Ecological Value</t>
  </si>
  <si>
    <t>note:</t>
  </si>
  <si>
    <t>Man-8</t>
  </si>
  <si>
    <t>To encourage and recognise the reuse of land that has previously been developed and where the site is within an existing municipally approved urban edge.</t>
  </si>
  <si>
    <t>Man-1</t>
  </si>
  <si>
    <t>Man-2</t>
  </si>
  <si>
    <t>Reclaimed Contaminated Land</t>
  </si>
  <si>
    <t>Provision of Car Parking</t>
  </si>
  <si>
    <t>projects undertaking Green Star assessment. They are available on the GBCSA website http://www.gbcsa.org.za . Technical Clarifications</t>
  </si>
  <si>
    <t xml:space="preserve">often represent the GBCSA answers to technical queries and complement Green Star SA Technical Manuals. They do not amend but clarify </t>
  </si>
  <si>
    <t xml:space="preserve">Credit Criteria or Compliance Requirements. They are an extension of the Technical Manual; it is the responsibility of the project teams to stay </t>
  </si>
  <si>
    <t xml:space="preserve">up-to-date with this section of the GBCSA website. The CIR rulings offer alternative compliance options whenever those have been deemed </t>
  </si>
  <si>
    <t>equivalent in meeting the Aim of Credit.</t>
  </si>
  <si>
    <t>To encourage and recognise the selection of insulants that do not contribute to long-term damage to the Earth’s stratospheric ozone layer.</t>
  </si>
  <si>
    <t>Baseline</t>
  </si>
  <si>
    <t>Mandatory Requirements Message</t>
  </si>
  <si>
    <t>data for graphical summary page</t>
  </si>
  <si>
    <t>Category Weightings</t>
  </si>
  <si>
    <t>Points Calculation</t>
  </si>
  <si>
    <t>Warning text</t>
  </si>
  <si>
    <t>Six Star</t>
  </si>
  <si>
    <t>Rating message</t>
  </si>
  <si>
    <t>Cyclist Facilities</t>
  </si>
  <si>
    <t>Commuting Mass Transport</t>
  </si>
  <si>
    <t>% of points achieved</t>
  </si>
  <si>
    <t>To encourage and recognise sustainable building initiatives that are currently outside of the scope of this Green Star SA rating tool but which have a substantial or significant environmental benefit.</t>
  </si>
  <si>
    <t xml:space="preserve">Tembe Sandy Bushveld </t>
  </si>
  <si>
    <t xml:space="preserve">North Rooiberg Sandstone Fynbos </t>
  </si>
  <si>
    <t xml:space="preserve">North Swartberg Sandstone Fynbos </t>
  </si>
  <si>
    <t xml:space="preserve">South Kammanassie Sandstone Fynbos </t>
  </si>
  <si>
    <t xml:space="preserve">Northern Richtersveld Red Duneveld </t>
  </si>
  <si>
    <t xml:space="preserve">Northern Richtersveld Sandveld </t>
  </si>
  <si>
    <t xml:space="preserve">Northern Richtersveld Yellow Duneveld </t>
  </si>
  <si>
    <t xml:space="preserve">Richtersveld Coastal Duneveld </t>
  </si>
  <si>
    <r>
      <t xml:space="preserve">Building Services:
</t>
    </r>
    <r>
      <rPr>
        <sz val="8"/>
        <color indexed="9"/>
        <rFont val="Arial"/>
        <family val="2"/>
      </rPr>
      <t>(Heating, Cooling, Ventilation, Lighting, Lifts, Domestic Hot Water)</t>
    </r>
  </si>
  <si>
    <t>Score</t>
  </si>
  <si>
    <t xml:space="preserve">Points = </t>
  </si>
  <si>
    <t>External Views</t>
  </si>
  <si>
    <t>Individual Comfort Control</t>
  </si>
  <si>
    <t>Local Connectivity</t>
  </si>
  <si>
    <t xml:space="preserve">Tra-7 </t>
  </si>
  <si>
    <t xml:space="preserve">•  4 Star Green Star Certified Rating recognises and rewards "Best Practice";  </t>
  </si>
  <si>
    <t xml:space="preserve">Xhariep Karroid Grassland </t>
  </si>
  <si>
    <t>Zastron Moist Grassland</t>
  </si>
  <si>
    <t>No. of Points Achieved</t>
  </si>
  <si>
    <t>Points to be Confirmed</t>
  </si>
  <si>
    <t>Comments</t>
  </si>
  <si>
    <t xml:space="preserve">Richtersveld White Duneveld </t>
  </si>
  <si>
    <t xml:space="preserve">Southern Richtersveld Red Duneveld </t>
  </si>
  <si>
    <t xml:space="preserve">De Hoop Limestone Fynbos </t>
  </si>
  <si>
    <t>Daylight Glare Control</t>
  </si>
  <si>
    <t>High Frequency Ballasts</t>
  </si>
  <si>
    <t>Change Log</t>
  </si>
  <si>
    <t>Changes &amp; Amendments</t>
  </si>
  <si>
    <t>Reissue Date</t>
  </si>
  <si>
    <t>Changes</t>
  </si>
  <si>
    <t>Bus &amp; Minibus Contract</t>
  </si>
  <si>
    <t>Uncontracted Minibus</t>
  </si>
  <si>
    <t>Regenerated Endemic Habitat (&lt; 10 years old)*</t>
  </si>
  <si>
    <t xml:space="preserve">Hantam Plateau Dolerite Bulb Veld </t>
  </si>
  <si>
    <t>ECOLOGICAL DIVERSITY INDEX:</t>
  </si>
  <si>
    <t>Man-3</t>
  </si>
  <si>
    <t>Occupant Amenity Water</t>
  </si>
  <si>
    <t>Landscape Irrigation</t>
  </si>
  <si>
    <t>Exceeding Green Star SA Benchmarks</t>
  </si>
  <si>
    <t>Refrigerant / Gaseous ODP</t>
  </si>
  <si>
    <t>Total of credits available</t>
  </si>
  <si>
    <t>Man-4</t>
  </si>
  <si>
    <t>Man-5</t>
  </si>
  <si>
    <t>Man-6</t>
  </si>
  <si>
    <t>Environmental Management</t>
  </si>
  <si>
    <t>Man-7</t>
  </si>
  <si>
    <t>Waste Management</t>
  </si>
  <si>
    <t>Inn-2</t>
  </si>
  <si>
    <t>Inn-3</t>
  </si>
  <si>
    <t xml:space="preserve">Environmental Design Initiatives </t>
  </si>
  <si>
    <t>SEWAGE REDUCTION DUE TO RECYCLING</t>
  </si>
  <si>
    <t xml:space="preserve">Humansdorp Shale Renosterveld </t>
  </si>
  <si>
    <t>Notes &amp; Instructions:</t>
  </si>
  <si>
    <t>Notes &amp; Instructions</t>
  </si>
  <si>
    <t>Wat-1</t>
  </si>
  <si>
    <t>Wat-2</t>
  </si>
  <si>
    <t>Wat-3</t>
  </si>
  <si>
    <t>Wat-5</t>
  </si>
  <si>
    <t>Description</t>
  </si>
  <si>
    <t xml:space="preserve">Eastern Free State Sandy Grassland </t>
  </si>
  <si>
    <t xml:space="preserve">Eastern Highveld Grassland </t>
  </si>
  <si>
    <t xml:space="preserve">Egoli Granite Grassland </t>
  </si>
  <si>
    <t xml:space="preserve">Frankfort Highveld Grassland </t>
  </si>
  <si>
    <t xml:space="preserve">KaNgwane Montane Grassland </t>
  </si>
  <si>
    <t xml:space="preserve">Poung Dolomite Mountain Bushveld </t>
  </si>
  <si>
    <t xml:space="preserve">Sekhukhune Mountain Bushveld </t>
  </si>
  <si>
    <t xml:space="preserve">Southern Lebombo Bushveld </t>
  </si>
  <si>
    <t xml:space="preserve">Soutpansberg Mountain Bushveld </t>
  </si>
  <si>
    <t xml:space="preserve">Swartruggens Mountain Bushveld </t>
  </si>
  <si>
    <t xml:space="preserve">VhaVenda Miombo </t>
  </si>
  <si>
    <t xml:space="preserve">Waterberg Mountain Bushveld </t>
  </si>
  <si>
    <t xml:space="preserve">Sub Escarpment Savanna </t>
  </si>
  <si>
    <t xml:space="preserve">Eastern Cape Thornveld </t>
  </si>
  <si>
    <t xml:space="preserve">Eastern Valley Bushveld </t>
  </si>
  <si>
    <t xml:space="preserve">KwaZulu Natal Hinterland Thornveld </t>
  </si>
  <si>
    <t xml:space="preserve">Lesotho Mires </t>
  </si>
  <si>
    <r>
      <t>Land Types Before Construction / m</t>
    </r>
    <r>
      <rPr>
        <b/>
        <vertAlign val="superscript"/>
        <sz val="10"/>
        <color indexed="9"/>
        <rFont val="Arial"/>
        <family val="2"/>
      </rPr>
      <t>2</t>
    </r>
  </si>
  <si>
    <r>
      <t>Land Types After Construction / m</t>
    </r>
    <r>
      <rPr>
        <b/>
        <vertAlign val="superscript"/>
        <sz val="10"/>
        <color indexed="9"/>
        <rFont val="Arial"/>
        <family val="2"/>
      </rPr>
      <t>2</t>
    </r>
  </si>
  <si>
    <t xml:space="preserve">KwaZulu-Natal Coastal Belt </t>
  </si>
  <si>
    <t xml:space="preserve">Maputaland Coastal Belt </t>
  </si>
  <si>
    <t xml:space="preserve">Maputaland Wooded Grassland </t>
  </si>
  <si>
    <t xml:space="preserve">Pondoland-Natal Sandstone Coastal Sourveld </t>
  </si>
  <si>
    <t xml:space="preserve">Transkei Coastal Belt </t>
  </si>
  <si>
    <t xml:space="preserve">Amatole Mistbelt Grassland </t>
  </si>
  <si>
    <t xml:space="preserve">Amatole Montane Grassland </t>
  </si>
  <si>
    <t xml:space="preserve">Barberton Montane Grassland </t>
  </si>
  <si>
    <t xml:space="preserve">Drakensberg Afroalpine Heathland </t>
  </si>
  <si>
    <t xml:space="preserve">Drakensberg-Amatole Afromontane Fynbos </t>
  </si>
  <si>
    <t>After Sensitivity weighting</t>
  </si>
  <si>
    <t>WATER CONSUMPTION DUE TO FITTINGS</t>
  </si>
  <si>
    <t>To encourage and recognise construction practices that preserve the ecological integrity of topsoil.</t>
  </si>
  <si>
    <t xml:space="preserve">•  6 Star Green Star Certified Rating recognises and rewards "World Leadership".  </t>
  </si>
  <si>
    <t>How to use this tool</t>
  </si>
  <si>
    <t>Highveld Grassland</t>
  </si>
  <si>
    <t>Inland Saline Vegetation</t>
  </si>
  <si>
    <t xml:space="preserve">Bushmanland Inselberg Shrubland </t>
  </si>
  <si>
    <t xml:space="preserve">Albany Coastal Belt </t>
  </si>
  <si>
    <t xml:space="preserve">poorly protected </t>
  </si>
  <si>
    <t>Eco-1</t>
  </si>
  <si>
    <t>Emi-1</t>
  </si>
  <si>
    <t>Emi-2</t>
  </si>
  <si>
    <t>Emi-3</t>
  </si>
  <si>
    <t>Emi-4</t>
  </si>
  <si>
    <t>Emi-5</t>
  </si>
  <si>
    <t>Emi-6</t>
  </si>
  <si>
    <t>Emi-7</t>
  </si>
  <si>
    <t>Emi-8</t>
  </si>
  <si>
    <t>Yes</t>
  </si>
  <si>
    <t>Hours of operation</t>
  </si>
  <si>
    <t>Potable water factor</t>
  </si>
  <si>
    <t xml:space="preserve">Langebaan Dune Strandveld </t>
  </si>
  <si>
    <t xml:space="preserve">Pilanesberg Mountain Bushveld </t>
  </si>
  <si>
    <t xml:space="preserve">Factor = </t>
  </si>
  <si>
    <t xml:space="preserve">Final credit = </t>
  </si>
  <si>
    <t>ERROR Check on Area</t>
  </si>
  <si>
    <t>1. Enter data into white fields only.</t>
  </si>
  <si>
    <t xml:space="preserve">Swartberg Shale Fynbos </t>
  </si>
  <si>
    <t xml:space="preserve">Fynbos Northwest Centre </t>
  </si>
  <si>
    <t xml:space="preserve">Altimontane Sandstone Fynbos </t>
  </si>
  <si>
    <t xml:space="preserve">Bokkeveld Sandstone Fynbos </t>
  </si>
  <si>
    <t xml:space="preserve">Cederberg Sandstone Fynbos </t>
  </si>
  <si>
    <t xml:space="preserve">Ceres Alluvium Fynbos </t>
  </si>
  <si>
    <t xml:space="preserve">Graafwater Sandstone Fynbos </t>
  </si>
  <si>
    <t xml:space="preserve">Klawer Sandy Shrubland </t>
  </si>
  <si>
    <t xml:space="preserve">Suurberg Quartzite Fynbos </t>
  </si>
  <si>
    <t xml:space="preserve">Suurberg Shale Fynbos </t>
  </si>
  <si>
    <t>Weighted Score 
tbc</t>
  </si>
  <si>
    <t>Achieved + tbc credits</t>
  </si>
  <si>
    <t>% of achieved + tbc</t>
  </si>
  <si>
    <t>Potential weighted score</t>
  </si>
  <si>
    <t>Error check</t>
  </si>
  <si>
    <t>State list</t>
  </si>
  <si>
    <t>Land use &amp; Ecology</t>
  </si>
  <si>
    <t>Total</t>
  </si>
  <si>
    <t xml:space="preserve">State selected = </t>
  </si>
  <si>
    <t>Overall Score</t>
  </si>
  <si>
    <t>Scores required for GBRT Ratings</t>
  </si>
  <si>
    <t>Type of assessment</t>
  </si>
  <si>
    <t>No Rating</t>
  </si>
  <si>
    <t>Category Score Data</t>
  </si>
  <si>
    <t>New Building</t>
  </si>
  <si>
    <t>One Star</t>
  </si>
  <si>
    <t>Refurbished Building</t>
  </si>
  <si>
    <t>Two Star</t>
  </si>
  <si>
    <t>Man-9</t>
  </si>
  <si>
    <t>To encourage and recognise the use of boilers and generators that minimise harmful emissions.</t>
  </si>
  <si>
    <t xml:space="preserve">Subtropical Freshwater Wetlands </t>
  </si>
  <si>
    <t xml:space="preserve">Inland Saline Vegetation </t>
  </si>
  <si>
    <t xml:space="preserve">Bushmanland Vloere </t>
  </si>
  <si>
    <t xml:space="preserve">Cape Inland Salt Pans </t>
  </si>
  <si>
    <t xml:space="preserve">Highveld Salt Pans </t>
  </si>
  <si>
    <t xml:space="preserve">Namaqualand Riviere </t>
  </si>
  <si>
    <t xml:space="preserve">Namaqualand Salt Pans </t>
  </si>
  <si>
    <t xml:space="preserve">Southern Kalahari Mekgacha </t>
  </si>
  <si>
    <t xml:space="preserve">Southern Kalahari Salt Pans </t>
  </si>
  <si>
    <t xml:space="preserve">Southern Karoo Riviere </t>
  </si>
  <si>
    <t xml:space="preserve">Subtropical Salt Pans </t>
  </si>
  <si>
    <t xml:space="preserve">Macroalgal Sea Beds </t>
  </si>
  <si>
    <t xml:space="preserve">Cape Kelp Sea Beds </t>
  </si>
  <si>
    <t xml:space="preserve">Namaqualand Inland Duneveld </t>
  </si>
  <si>
    <t xml:space="preserve">Namaqualand Seashore Vegetation </t>
  </si>
  <si>
    <t xml:space="preserve">Namaqualand Spinescent Grassland </t>
  </si>
  <si>
    <t xml:space="preserve">Namaqualand Strandveld </t>
  </si>
  <si>
    <t xml:space="preserve">Namib Seashore Vegetation </t>
  </si>
  <si>
    <t>Topsoil</t>
  </si>
  <si>
    <t>Reuse of Land</t>
  </si>
  <si>
    <t>IEQ-1</t>
  </si>
  <si>
    <t>IEQ-3</t>
  </si>
  <si>
    <t>IEQ-4</t>
  </si>
  <si>
    <t>IEQ-5</t>
  </si>
  <si>
    <t>IEQ-6</t>
  </si>
  <si>
    <t>IEQ-8</t>
  </si>
  <si>
    <t>IEQ-9</t>
  </si>
  <si>
    <t>IEQ-10</t>
  </si>
  <si>
    <t>IEQ-15</t>
  </si>
  <si>
    <t xml:space="preserve">IEQ-17 </t>
  </si>
  <si>
    <t>Ene-1</t>
  </si>
  <si>
    <t>Ene-2</t>
  </si>
  <si>
    <t>Ene-3</t>
  </si>
  <si>
    <t>Ene-4</t>
  </si>
  <si>
    <t>Ene-5</t>
  </si>
  <si>
    <t>Ene-6</t>
  </si>
  <si>
    <t>Fynbos Karoo Mountain Centre</t>
  </si>
  <si>
    <t xml:space="preserve">Albany Alluvial Vegetation </t>
  </si>
  <si>
    <t>Fynbos Northwest Centre</t>
  </si>
  <si>
    <t>Fynbos South Coast Centre</t>
  </si>
  <si>
    <t xml:space="preserve">Albany Dune Strandveld </t>
  </si>
  <si>
    <t xml:space="preserve">well protected </t>
  </si>
  <si>
    <t>Fynbos Southeast Centre</t>
  </si>
  <si>
    <t xml:space="preserve">Algoa Dune Strandveld </t>
  </si>
  <si>
    <t>Fynbos Southwest Centre</t>
  </si>
  <si>
    <t xml:space="preserve">Swartruggens Sandstone Karoo </t>
  </si>
  <si>
    <t>Transport Calculator</t>
  </si>
  <si>
    <t>To encourage and recognise development on land that has limited ecological value and to discourage development on ecologically valuable sites.</t>
  </si>
  <si>
    <t>Does the site contain any rare, threatened or vulnerable flora or fauna?</t>
  </si>
  <si>
    <t>Rehabilitation/Creation of Wetland/Riparian</t>
  </si>
  <si>
    <t>Exotic Plantation Forest</t>
  </si>
  <si>
    <t>Indigenous Plantation Forest</t>
  </si>
  <si>
    <t>Critically Endangered</t>
  </si>
  <si>
    <t>Endangered</t>
  </si>
  <si>
    <t>Least Threatened</t>
  </si>
  <si>
    <t>Vulnerable</t>
  </si>
  <si>
    <t>Uncontracted</t>
  </si>
  <si>
    <t>Points achieved</t>
  </si>
  <si>
    <t>ENERGY USE</t>
  </si>
  <si>
    <t>Summary for:</t>
  </si>
  <si>
    <t>Fuel-Efficient Transport</t>
  </si>
  <si>
    <t>Albany Thicket Alluvial Vegetation</t>
  </si>
  <si>
    <t xml:space="preserve">Western Lesotho Basalt Shrubland </t>
  </si>
  <si>
    <t xml:space="preserve">Winburg Grassy Shrubland </t>
  </si>
  <si>
    <t xml:space="preserve">Bedford Dry Grassland </t>
  </si>
  <si>
    <t xml:space="preserve">Northern Knersvlakte Vygieveld </t>
  </si>
  <si>
    <t xml:space="preserve">Northern Richtersveld Scorpionstailveld </t>
  </si>
  <si>
    <t xml:space="preserve">Richtersveld Western Foothill Shrubland </t>
  </si>
  <si>
    <t xml:space="preserve">Riethuis Quartz Vygieveld </t>
  </si>
  <si>
    <t xml:space="preserve">Southeastern Richtersveld Succulent Shrubland </t>
  </si>
  <si>
    <t xml:space="preserve">Southern Richtersveld Scorpionstailveld </t>
  </si>
  <si>
    <t>Category Weighting:</t>
  </si>
  <si>
    <t xml:space="preserve">Category Summary:  </t>
  </si>
  <si>
    <t>Category Weighted Score</t>
  </si>
  <si>
    <t xml:space="preserve">Umdaus Mountains Succulent Shrubland </t>
  </si>
  <si>
    <t xml:space="preserve">Upper Annisvlakte Succulent Shrubland </t>
  </si>
  <si>
    <t xml:space="preserve">Van der Sterberg Summit Shrubland </t>
  </si>
  <si>
    <t xml:space="preserve">Arid Estuarine Salt Marshes </t>
  </si>
  <si>
    <t xml:space="preserve">Cape Estuarine Salt Marshes </t>
  </si>
  <si>
    <t xml:space="preserve">Subtropical Estuarine Salt Marshes </t>
  </si>
  <si>
    <t xml:space="preserve">Freshwater Wetlands </t>
  </si>
  <si>
    <t xml:space="preserve">Cape Lowland Freshwater Wetlands </t>
  </si>
  <si>
    <t xml:space="preserve">Cape Vernal Pools </t>
  </si>
  <si>
    <t xml:space="preserve">Drakensberg Wetlands </t>
  </si>
  <si>
    <t xml:space="preserve">Tsakane Clay Grassland </t>
  </si>
  <si>
    <t xml:space="preserve">Vaal Reefs Dolomite Sinkhole Woodland </t>
  </si>
  <si>
    <t xml:space="preserve">Vaal-Vet Sandy Grassland </t>
  </si>
  <si>
    <t xml:space="preserve">Vredefort Dome Granite Grassland </t>
  </si>
  <si>
    <t xml:space="preserve">Hantam Karoo </t>
  </si>
  <si>
    <t xml:space="preserve">Central Knersvlakte Vygieveld </t>
  </si>
  <si>
    <t xml:space="preserve">Citrusdal Vygieveld </t>
  </si>
  <si>
    <t xml:space="preserve">Knersvlakte Dolomite Vygieveld </t>
  </si>
  <si>
    <t>Renosterveld Mountain Centre</t>
  </si>
  <si>
    <t xml:space="preserve">Springbokvlakte Plain Desert </t>
  </si>
  <si>
    <t>Renosterveld South Coast Centre</t>
  </si>
  <si>
    <t xml:space="preserve">Tatasberg Mountain Desert </t>
  </si>
  <si>
    <t>Renosterveld West Coast Centre</t>
  </si>
  <si>
    <t>Western Gariep</t>
  </si>
  <si>
    <t>Savanna Alluvial Vegetation</t>
  </si>
  <si>
    <t xml:space="preserve">Alexander Bay Coastal Duneveld </t>
  </si>
  <si>
    <t>South Strandveld</t>
  </si>
  <si>
    <t xml:space="preserve">West Gariep Hills Desert </t>
  </si>
  <si>
    <t>Southern Karoo</t>
  </si>
  <si>
    <t xml:space="preserve">West Gariep Lowlands Desert </t>
  </si>
  <si>
    <t>Sub Escarpment Grassland</t>
  </si>
  <si>
    <t xml:space="preserve">West Gariep Plains Desert </t>
  </si>
  <si>
    <t>Sub Escarpment Savanna</t>
  </si>
  <si>
    <t>Trans Escarpment Succulent Karoo</t>
  </si>
  <si>
    <t xml:space="preserve">Ironwood Dry Forest </t>
  </si>
  <si>
    <t xml:space="preserve">CE </t>
  </si>
  <si>
    <t xml:space="preserve">Sekhukhune Plains Bushveld </t>
  </si>
  <si>
    <t xml:space="preserve">Springbokvlakte Thornveld </t>
  </si>
  <si>
    <t xml:space="preserve">Western Sandy Bushveld </t>
  </si>
  <si>
    <t xml:space="preserve">Zeerust Thornveld </t>
  </si>
  <si>
    <t xml:space="preserve">Kalahari Dry Savanna </t>
  </si>
  <si>
    <t xml:space="preserve">Aoub Duneveld </t>
  </si>
  <si>
    <t xml:space="preserve">Ghaap Plateau Vaalbosveld </t>
  </si>
  <si>
    <t xml:space="preserve">Gordonia Duneveld </t>
  </si>
  <si>
    <t xml:space="preserve">Gordonia Kameeldoring Bushveld </t>
  </si>
  <si>
    <t xml:space="preserve">Gordonia Plains Shrubveld </t>
  </si>
  <si>
    <t xml:space="preserve">Kathu Bushveld </t>
  </si>
  <si>
    <t xml:space="preserve">Kimberley Thornveld </t>
  </si>
  <si>
    <t xml:space="preserve">Vanrhynsdorp Gannabosveld </t>
  </si>
  <si>
    <t xml:space="preserve">Western Mountain Shrubland </t>
  </si>
  <si>
    <t xml:space="preserve">Namaqualand Shale Shrubland </t>
  </si>
  <si>
    <t xml:space="preserve">Western Upland Karoo </t>
  </si>
  <si>
    <t xml:space="preserve">Anenous Plateau Shrubland </t>
  </si>
  <si>
    <t xml:space="preserve">Aughrabies Mountains Succulent Shrubland </t>
  </si>
  <si>
    <t xml:space="preserve">Central Richtersveld Montane Shrubland </t>
  </si>
  <si>
    <t xml:space="preserve">Die Plate Succulent Shrubland </t>
  </si>
  <si>
    <t xml:space="preserve">Eenriet Plains Succulent Shrubland </t>
  </si>
  <si>
    <t xml:space="preserve">Goariep Mountain Succulent Shrubland </t>
  </si>
  <si>
    <t xml:space="preserve">Kamiesberg Mountains Shrubland </t>
  </si>
  <si>
    <t>Highveld Alluvial Vegetation</t>
  </si>
  <si>
    <t>Achieved</t>
  </si>
  <si>
    <t>tbc</t>
  </si>
  <si>
    <t>Three Star</t>
  </si>
  <si>
    <t xml:space="preserve">Type selected = </t>
  </si>
  <si>
    <t>Four Star</t>
  </si>
  <si>
    <t>Green Star SA Accredited Professional</t>
  </si>
  <si>
    <t>To encourage and recognise the engagement of professionals who can assist the project team with the integration of Green Star SA aims and processes throughout design and construction phases.</t>
  </si>
  <si>
    <t xml:space="preserve">North Kammanassie Sandstone Fynbos </t>
  </si>
  <si>
    <t xml:space="preserve">Namaqualand Sand Fynbos </t>
  </si>
  <si>
    <t xml:space="preserve">North Hex Sandstone Fynbos </t>
  </si>
  <si>
    <t xml:space="preserve">Northern Shale Band Vegetation </t>
  </si>
  <si>
    <t xml:space="preserve">Olifants Sandstone Fynbos </t>
  </si>
  <si>
    <t xml:space="preserve">Piketberg Sandstone Fynbos </t>
  </si>
  <si>
    <t xml:space="preserve">South Hex Sandstone Fynbos </t>
  </si>
  <si>
    <t xml:space="preserve">Breede Alluvium Renosterveld </t>
  </si>
  <si>
    <t>Gauteng</t>
  </si>
  <si>
    <t>W Cape</t>
  </si>
  <si>
    <t>E Cape</t>
  </si>
  <si>
    <t>KZN</t>
  </si>
  <si>
    <t>N Cape</t>
  </si>
  <si>
    <t>Limpopo</t>
  </si>
  <si>
    <t>N West</t>
  </si>
  <si>
    <t>Free State</t>
  </si>
  <si>
    <t xml:space="preserve">Error Message = </t>
  </si>
  <si>
    <t>1. User must enter values into white cells ONLY.</t>
  </si>
  <si>
    <t xml:space="preserve">Roggeveld Karoo </t>
  </si>
  <si>
    <t xml:space="preserve">West Bushmanland Klipveld </t>
  </si>
  <si>
    <t xml:space="preserve">West Coast Sandveld </t>
  </si>
  <si>
    <t xml:space="preserve">Aughrabies Sandy Grassland </t>
  </si>
  <si>
    <t xml:space="preserve">Namaqualand Arid Grassland </t>
  </si>
  <si>
    <t xml:space="preserve">Northern Coastal Forest </t>
  </si>
  <si>
    <t>Upland Forest</t>
  </si>
  <si>
    <t xml:space="preserve">Sand Forest </t>
  </si>
  <si>
    <t>Upper Karoo</t>
  </si>
  <si>
    <t xml:space="preserve">Western Shale Band Vegetation </t>
  </si>
  <si>
    <t xml:space="preserve">Aliwal North Dry Grassland </t>
  </si>
  <si>
    <t xml:space="preserve">LT </t>
  </si>
  <si>
    <t xml:space="preserve">Amersfoort Highveld Clay Grassland </t>
  </si>
  <si>
    <t xml:space="preserve">VU </t>
  </si>
  <si>
    <t xml:space="preserve">Bloemfontein Dry Grassland </t>
  </si>
  <si>
    <t xml:space="preserve">EN </t>
  </si>
  <si>
    <t xml:space="preserve">Carletonville Dolomite Grassland </t>
  </si>
  <si>
    <t xml:space="preserve">Central Free State Grassland </t>
  </si>
  <si>
    <t xml:space="preserve">Eastern Free State Clay Grassland </t>
  </si>
  <si>
    <t xml:space="preserve">•  5 Star Green Star Certified Rating recognises and rewards "South African Excellence"; and </t>
  </si>
  <si>
    <t>Land Use &amp; Ecology</t>
  </si>
  <si>
    <t>Emissions</t>
  </si>
  <si>
    <t>Type Selected =</t>
  </si>
  <si>
    <t>Credit No.</t>
  </si>
  <si>
    <t>Points Available</t>
  </si>
  <si>
    <t>Points Achieved</t>
  </si>
  <si>
    <t>Percent of Available Points Achieved</t>
  </si>
  <si>
    <t>Weighted Score</t>
  </si>
  <si>
    <t>TOTAL</t>
  </si>
  <si>
    <t>Sub-total weighted points achieved:</t>
  </si>
  <si>
    <t>(Innovation is not weighted)</t>
  </si>
  <si>
    <t>Total weighted points achieved:</t>
  </si>
  <si>
    <t>45-59</t>
  </si>
  <si>
    <t>60-74</t>
  </si>
  <si>
    <t>75+</t>
  </si>
  <si>
    <t>2. Refer to the Technical Manual for additional instructions.</t>
  </si>
  <si>
    <t>Emi-9</t>
  </si>
  <si>
    <t>2. No further data input required.</t>
  </si>
  <si>
    <t>Category Score</t>
  </si>
  <si>
    <t>Credit Summary</t>
  </si>
  <si>
    <t>Comments:</t>
  </si>
  <si>
    <t>Enter description of project aspects etc.</t>
  </si>
  <si>
    <t>Graphical Summary</t>
  </si>
  <si>
    <t xml:space="preserve">Rooiberg Quartz Vygieveld </t>
  </si>
  <si>
    <t xml:space="preserve">Rosyntjieberge Mountain Succulent Shrubland </t>
  </si>
  <si>
    <t xml:space="preserve">Southern Richtersveld Inselberg Shrubland </t>
  </si>
  <si>
    <t xml:space="preserve">Southwestern Richtersveld Mountain Shrubland </t>
  </si>
  <si>
    <t xml:space="preserve">Stinkfonteinberge Eastern Footplain Shrubland </t>
  </si>
  <si>
    <t>Refrigerant GWP</t>
  </si>
  <si>
    <t>Refrigerant Leaks</t>
  </si>
  <si>
    <t>Watercourse Pollution</t>
  </si>
  <si>
    <t>Discharge to Sewer</t>
  </si>
  <si>
    <t>Light Pollution</t>
  </si>
  <si>
    <t>Legionella</t>
  </si>
  <si>
    <t>Insulant ODP</t>
  </si>
  <si>
    <t>Conditional Requirements</t>
  </si>
  <si>
    <t>Ene</t>
  </si>
  <si>
    <t>Eco</t>
  </si>
  <si>
    <t>Mpumalanga</t>
  </si>
  <si>
    <t>Rating Chart</t>
  </si>
  <si>
    <t>Credit Graph Data</t>
  </si>
  <si>
    <t>Weighted Score Graph Data</t>
  </si>
  <si>
    <t>Available</t>
  </si>
  <si>
    <t>Potential</t>
  </si>
  <si>
    <t>Green cells update with changes to Building Input Sheet</t>
  </si>
  <si>
    <t>Rating</t>
  </si>
  <si>
    <t>Achieved Rating</t>
  </si>
  <si>
    <t>Potential Rating</t>
  </si>
  <si>
    <t>Green Star</t>
  </si>
  <si>
    <t>Innovation</t>
  </si>
  <si>
    <t>Management</t>
  </si>
  <si>
    <t>Indoor Environment Quality</t>
  </si>
  <si>
    <t>Energy</t>
  </si>
  <si>
    <t>Water</t>
  </si>
  <si>
    <t>Materials</t>
  </si>
  <si>
    <t>IEQ</t>
  </si>
  <si>
    <t>If there are mandatory requirements then this cell to the left</t>
  </si>
  <si>
    <t>Inn-1</t>
  </si>
  <si>
    <t>Innovative Strategies &amp; Technologies</t>
  </si>
  <si>
    <t>Type of Rating</t>
  </si>
  <si>
    <t>Thermal Comfort</t>
  </si>
  <si>
    <t>1 point available for Saturday service</t>
  </si>
  <si>
    <t>Saturday Score</t>
  </si>
  <si>
    <t>HIDDEN CELLS:</t>
  </si>
  <si>
    <t>Current Project Phase:</t>
  </si>
  <si>
    <t>annual number of rain days &gt;1mm</t>
  </si>
  <si>
    <t>Weekday Score</t>
  </si>
  <si>
    <t>4 points available for weekday service</t>
  </si>
  <si>
    <t>WEEKDAY SERVICES</t>
  </si>
  <si>
    <t>Total for all services</t>
  </si>
  <si>
    <t>weekday</t>
  </si>
  <si>
    <t>weekend</t>
  </si>
  <si>
    <t>point scored</t>
  </si>
  <si>
    <t>4.</t>
  </si>
  <si>
    <t>Average monthly rainfall for the building location (mm):</t>
  </si>
  <si>
    <r>
      <t>kWh/m</t>
    </r>
    <r>
      <rPr>
        <sz val="10"/>
        <color indexed="9"/>
        <rFont val="Arial"/>
        <family val="2"/>
      </rPr>
      <t>²</t>
    </r>
    <r>
      <rPr>
        <sz val="10"/>
        <color indexed="9"/>
        <rFont val="Arial"/>
        <family val="2"/>
      </rPr>
      <t>/year</t>
    </r>
  </si>
  <si>
    <t>Building Input Worksheet</t>
  </si>
  <si>
    <t>New or Refurbished Building:</t>
  </si>
  <si>
    <t>Postcode:</t>
  </si>
  <si>
    <t>Province:</t>
  </si>
  <si>
    <t>Applicant:</t>
  </si>
  <si>
    <t>Contact Person:</t>
  </si>
  <si>
    <t>Project Manager:</t>
  </si>
  <si>
    <t>Architect:</t>
  </si>
  <si>
    <t>Structural/Civil Engineer:</t>
  </si>
  <si>
    <t>Mechanical Engineer:</t>
  </si>
  <si>
    <t>Electrical Engineer:</t>
  </si>
  <si>
    <t>Wet Services Engineer:</t>
  </si>
  <si>
    <t>Fire Systems Engineer:</t>
  </si>
  <si>
    <t>Quantity Surveyor:</t>
  </si>
  <si>
    <t>Acoustic Consultant:</t>
  </si>
  <si>
    <t>Landscaping Consultant:</t>
  </si>
  <si>
    <t>Dwelling Type</t>
  </si>
  <si>
    <t>Number of this type</t>
  </si>
  <si>
    <t>Number of bedrooms</t>
  </si>
  <si>
    <t>Private</t>
  </si>
  <si>
    <t>Built Areas:</t>
  </si>
  <si>
    <t>Total Dwelling Rentable Area in m2</t>
  </si>
  <si>
    <t>Total Common Area (internal) in m2</t>
  </si>
  <si>
    <t>Total project GFA (excluding parking) in m2</t>
  </si>
  <si>
    <t>% of Residential Space</t>
  </si>
  <si>
    <t>Name of Project:</t>
  </si>
  <si>
    <t>Address of Project:</t>
  </si>
  <si>
    <t>Other Consultant:</t>
  </si>
  <si>
    <t>The weighting factors and score matrix to be calibrated using assessments of different MUR Pilot locations</t>
  </si>
  <si>
    <t>Ventilation</t>
  </si>
  <si>
    <t>IEQ-2</t>
  </si>
  <si>
    <t>Air Distribution Effectiveness</t>
  </si>
  <si>
    <t xml:space="preserve">Electric Lighting Levels </t>
  </si>
  <si>
    <t xml:space="preserve">IEQ-11 </t>
  </si>
  <si>
    <t xml:space="preserve">IEQ-12 </t>
  </si>
  <si>
    <t xml:space="preserve">IEQ-13 </t>
  </si>
  <si>
    <t xml:space="preserve">IEQ-14 </t>
  </si>
  <si>
    <t>IEQ-19</t>
  </si>
  <si>
    <t xml:space="preserve">Private Outdoor Space </t>
  </si>
  <si>
    <t>Universal Access</t>
  </si>
  <si>
    <t>Eco-6</t>
  </si>
  <si>
    <t>Outdoor Communal Facilities</t>
  </si>
  <si>
    <t>To encourage and recognise designs which enable residents to engage in a broad range of outdoor activities in common areas.</t>
  </si>
  <si>
    <t>Man-10</t>
  </si>
  <si>
    <t>Man-11</t>
  </si>
  <si>
    <t>Wat-7</t>
  </si>
  <si>
    <t>Wat-8</t>
  </si>
  <si>
    <t xml:space="preserve">Building Reuse </t>
  </si>
  <si>
    <t>To encourage and recognise developments that reuse existing buildings to minimise materials consumption.</t>
  </si>
  <si>
    <t>Recycled Content &amp; Re-Used Materials</t>
  </si>
  <si>
    <t>Concrete</t>
  </si>
  <si>
    <t>To encourage and recognise the reduction of embodied energy and resource depletion occurring through use of concrete.</t>
  </si>
  <si>
    <t>Steel</t>
  </si>
  <si>
    <t>To encourage and recognise the reduction in embodied energy and resource depletion associated with reduced use of virgin steel.</t>
  </si>
  <si>
    <t>Sustainable Timber</t>
  </si>
  <si>
    <t>To encourage and recognise the specification of reused timber products or timber that has certified environmentally-responsible forest management practices.</t>
  </si>
  <si>
    <t>Dematerialisation</t>
  </si>
  <si>
    <t>To encourage and recognise designs that produce a net reduction in the total amount of material used.</t>
  </si>
  <si>
    <t>Local Sourcing</t>
  </si>
  <si>
    <t>Mat-12</t>
  </si>
  <si>
    <t>Efficient Dwelling Size</t>
  </si>
  <si>
    <t>Mat-13</t>
  </si>
  <si>
    <t>biogas</t>
  </si>
  <si>
    <t>coal</t>
  </si>
  <si>
    <t>diesel</t>
  </si>
  <si>
    <t>mains electricity</t>
  </si>
  <si>
    <t>Town Gas (coal)</t>
  </si>
  <si>
    <t>HVAC Electrical use kWh/year</t>
  </si>
  <si>
    <t>HVAC Gas use 
kWh/year</t>
  </si>
  <si>
    <t>choose from drop down:</t>
  </si>
  <si>
    <t>1 - Modelling</t>
  </si>
  <si>
    <t>2 - Deemed to Satisfy</t>
  </si>
  <si>
    <t xml:space="preserve">Compliance is determined from information entered into the Energy Calculator.  The project team acknowledges that the design meets the minimum energy efficiency requirements as stipulated in the Green Star SA MUR v1 Technical Manual. Green Star SA projects are only eligible for formal certification by the GBCSA when ALL Eligibility Criteria (and Conditional Requirements) are met. Please refer to the Technical Manual for further information. </t>
  </si>
  <si>
    <t>Compliance is determined from information entered into the Energy Calculator.  The project team acknowledges that the design does NOT meet the minimum energy efficiency requirements as stipulated in the Green Star SA MUR v1 Technical Manual. This Green Star SA project is therefore NOT eligible for formal certification by the GBCSA. Please refer to the Technical Manual for further information.</t>
  </si>
  <si>
    <t>SUB TOTALS</t>
  </si>
  <si>
    <t>Select from drop down</t>
  </si>
  <si>
    <t>Shared</t>
  </si>
  <si>
    <t>HOT WATER ENERGY USE</t>
  </si>
  <si>
    <t>Collector performance ratio</t>
  </si>
  <si>
    <t>Collector performance factor</t>
  </si>
  <si>
    <t>Design occupancy</t>
  </si>
  <si>
    <r>
      <t>Aperture area (m</t>
    </r>
    <r>
      <rPr>
        <vertAlign val="superscript"/>
        <sz val="10"/>
        <color indexed="9"/>
        <rFont val="Verdana"/>
        <family val="2"/>
      </rPr>
      <t>2</t>
    </r>
    <r>
      <rPr>
        <sz val="10"/>
        <color indexed="9"/>
        <rFont val="Verdana"/>
        <family val="2"/>
      </rPr>
      <t>)</t>
    </r>
  </si>
  <si>
    <r>
      <t>Annual solar radiation (kWh/m</t>
    </r>
    <r>
      <rPr>
        <vertAlign val="superscript"/>
        <sz val="10"/>
        <color indexed="9"/>
        <rFont val="Arial"/>
        <family val="2"/>
      </rPr>
      <t>2</t>
    </r>
    <r>
      <rPr>
        <sz val="10"/>
        <color indexed="9"/>
        <rFont val="Arial"/>
        <family val="2"/>
      </rPr>
      <t>)</t>
    </r>
  </si>
  <si>
    <t>Overshadowing factor</t>
  </si>
  <si>
    <t>Solar energy available</t>
  </si>
  <si>
    <t>Solar-to-load ratio</t>
  </si>
  <si>
    <t>Utilization factor</t>
  </si>
  <si>
    <t>Volume ratio</t>
  </si>
  <si>
    <t>Solar storage volume factor</t>
  </si>
  <si>
    <t>Solar input (kWh)</t>
  </si>
  <si>
    <t>North</t>
  </si>
  <si>
    <t>n/a</t>
  </si>
  <si>
    <t>SYSTEMS</t>
  </si>
  <si>
    <t>ENERGY CALC CONST</t>
  </si>
  <si>
    <t>deltaT</t>
  </si>
  <si>
    <t>Cp</t>
  </si>
  <si>
    <t>TYPES OF SOLAR</t>
  </si>
  <si>
    <t>default n</t>
  </si>
  <si>
    <t>default a1</t>
  </si>
  <si>
    <t>ratio aperture area to gross</t>
  </si>
  <si>
    <t>ORIENTATION</t>
  </si>
  <si>
    <t>OVERSHADING</t>
  </si>
  <si>
    <t>Factor</t>
  </si>
  <si>
    <t>TILT</t>
  </si>
  <si>
    <t>NE/NW</t>
  </si>
  <si>
    <t>East/West</t>
  </si>
  <si>
    <t>SE/SW</t>
  </si>
  <si>
    <t>South</t>
  </si>
  <si>
    <t>Improvement</t>
  </si>
  <si>
    <r>
      <t>30</t>
    </r>
    <r>
      <rPr>
        <sz val="10"/>
        <color indexed="9"/>
        <rFont val="Calibri"/>
        <family val="2"/>
      </rPr>
      <t>°</t>
    </r>
  </si>
  <si>
    <r>
      <t>45</t>
    </r>
    <r>
      <rPr>
        <sz val="10"/>
        <color indexed="9"/>
        <rFont val="Calibri"/>
        <family val="2"/>
      </rPr>
      <t>°</t>
    </r>
  </si>
  <si>
    <r>
      <t>60</t>
    </r>
    <r>
      <rPr>
        <sz val="10"/>
        <color indexed="9"/>
        <rFont val="Calibri"/>
        <family val="2"/>
      </rPr>
      <t>°</t>
    </r>
  </si>
  <si>
    <t>Chosen Compliance Route</t>
  </si>
  <si>
    <t>Compulsory requirement met (0)</t>
  </si>
  <si>
    <t>To encourage and recognise the installation of electrical and thermal energy sub-metering to facilitate ongoing management of energy consumption.</t>
  </si>
  <si>
    <t>Compulsory requirement not met</t>
  </si>
  <si>
    <t>Ene-7</t>
  </si>
  <si>
    <t>Hot Water Energy Use</t>
  </si>
  <si>
    <t>Ene-8</t>
  </si>
  <si>
    <t>Ene-9</t>
  </si>
  <si>
    <t>Ene-10</t>
  </si>
  <si>
    <t>Select from drop down:</t>
  </si>
  <si>
    <t>Toilet</t>
  </si>
  <si>
    <t>Bath</t>
  </si>
  <si>
    <t>Basin Taps</t>
  </si>
  <si>
    <t>Kitchen Taps</t>
  </si>
  <si>
    <t>Fitting Type</t>
  </si>
  <si>
    <t>A</t>
  </si>
  <si>
    <t>B</t>
  </si>
  <si>
    <t>C</t>
  </si>
  <si>
    <t>Average Flush (litres)</t>
  </si>
  <si>
    <t>Flow rate (litres/min)</t>
  </si>
  <si>
    <t>Capacity (litres)</t>
  </si>
  <si>
    <t>1 or 0.6</t>
  </si>
  <si>
    <t>1 or 0.4</t>
  </si>
  <si>
    <t>Usage factor</t>
  </si>
  <si>
    <t>Number of Sanitary Fittings of Each Type</t>
  </si>
  <si>
    <t>Calculations for water usage by fittings per dwelling type (L/person/day)</t>
  </si>
  <si>
    <t>Hot water usage factor</t>
  </si>
  <si>
    <t>shower factor</t>
  </si>
  <si>
    <t>bath factor</t>
  </si>
  <si>
    <t>Toilets</t>
  </si>
  <si>
    <t>L/day/person benchmark</t>
  </si>
  <si>
    <t>Number of this types</t>
  </si>
  <si>
    <t>IEQ-22</t>
  </si>
  <si>
    <t>HIDDEN</t>
  </si>
  <si>
    <t>Climatic Zone 1 (Johannesburg)</t>
  </si>
  <si>
    <t>Climatic Zone 2 (Pretoria)</t>
  </si>
  <si>
    <t>Climatic Zone 3 (Nelspruit)</t>
  </si>
  <si>
    <t>Climatic Zone 4 (Cape Town)</t>
  </si>
  <si>
    <t>Climatic Zone 5 (Durban)</t>
  </si>
  <si>
    <t>Climatic Zone 6 (Upington)</t>
  </si>
  <si>
    <t>Climatic Zone:</t>
  </si>
  <si>
    <t>DATA:</t>
  </si>
  <si>
    <t>Waste heat</t>
  </si>
  <si>
    <t>30°</t>
  </si>
  <si>
    <t>Maximum Electrical Demand Reduction</t>
  </si>
  <si>
    <t>To use this option all dwellings must be contained in one building</t>
  </si>
  <si>
    <t>Choice</t>
  </si>
  <si>
    <t>Design Rating</t>
  </si>
  <si>
    <t>As Built Rating</t>
  </si>
  <si>
    <t>OPTIONS:</t>
  </si>
  <si>
    <t>Points Allocation</t>
  </si>
  <si>
    <t>The project meets area compliance for Green Star SA assessment.</t>
  </si>
  <si>
    <t>Western Cape</t>
  </si>
  <si>
    <t>Eastern Cape</t>
  </si>
  <si>
    <t>Northern Cape</t>
  </si>
  <si>
    <t>Kwazulu Natal</t>
  </si>
  <si>
    <t>North West</t>
  </si>
  <si>
    <t>To encourage and recognise designs that provide good levels of daylight within dwellings.</t>
  </si>
  <si>
    <t>To encourage and recognise actions taken to reduce health risks to dwelling occupants from the presence of hazardous materials.</t>
  </si>
  <si>
    <t>To encourage and recognise dwellings that are designed to maintain internal noise levels at an appropriate level.</t>
  </si>
  <si>
    <t xml:space="preserve">To recognise design that provides universal access, to and within dwellings, to meet the changing needs of occupants. </t>
  </si>
  <si>
    <t xml:space="preserve">The project team acknowledges that the design meets the conditional requirements as stipulated in the Green Star SA - MUR v1 Technical Manual. Green Star SA projects are only eligible for formal certification by the GBCSA when ALL Eligibility Criterion (and Conditional Requirements) are met. Please refer to the Technical Manual for further information. </t>
  </si>
  <si>
    <t>The project team acknowledges that the design does NOT meet the conditional requirements as stipulated in the Green Star SA - MUR v1 Technical Manual. This Green Star SA project is therefore NOT eligible for formal certification by the GBCSA. Please refer to the Technical Manual for further information.</t>
  </si>
  <si>
    <t xml:space="preserve">Green Star SA - MUR PILOTDesign </t>
  </si>
  <si>
    <t xml:space="preserve">Green Star SA - MUR PILOTAs Built </t>
  </si>
  <si>
    <t xml:space="preserve">Green Star SA - MUR PILOT Design </t>
  </si>
  <si>
    <t xml:space="preserve">Green Star SA - MUR PILOT As Built </t>
  </si>
  <si>
    <t>for detailed information and assistance in using this calculator</t>
  </si>
  <si>
    <r>
      <t>Rentable Floor area (m</t>
    </r>
    <r>
      <rPr>
        <vertAlign val="superscript"/>
        <sz val="10"/>
        <color indexed="9"/>
        <rFont val="Arial"/>
        <family val="2"/>
      </rPr>
      <t>2</t>
    </r>
    <r>
      <rPr>
        <sz val="10"/>
        <color indexed="9"/>
        <rFont val="Arial"/>
        <family val="2"/>
      </rPr>
      <t>)</t>
    </r>
  </si>
  <si>
    <t>Deemed number of occupants</t>
  </si>
  <si>
    <t>Potable Water Efficient Appliances</t>
  </si>
  <si>
    <t>Swimming Pool / Spa Water Efficiency</t>
  </si>
  <si>
    <t>Potable Water Calculator</t>
  </si>
  <si>
    <t>This credit is not relevant to the Green Star SA - MUR PILOT tool</t>
  </si>
  <si>
    <t>Project Teams are to refer to the Green Star SA - Multi Unit Residential v1 Technical Manual for explicit credit criteria and documentation requirements.</t>
  </si>
  <si>
    <t>To encourage and recognise designs that reduce potable water consumption associated with swimming pools and spas.</t>
  </si>
  <si>
    <t>Building Management Systems</t>
  </si>
  <si>
    <t>Green Lease</t>
  </si>
  <si>
    <t>Waste &amp; Recycling Management Plan</t>
  </si>
  <si>
    <t>Building Tuning</t>
  </si>
  <si>
    <t>Independent Commissioning Agent</t>
  </si>
  <si>
    <t>Shell &amp; Core or Integrated Fitout</t>
  </si>
  <si>
    <t>Eco-7</t>
  </si>
  <si>
    <t>Man-12</t>
  </si>
  <si>
    <t>IEQ-7</t>
  </si>
  <si>
    <t>IEQ-11</t>
  </si>
  <si>
    <t>IEQ-12</t>
  </si>
  <si>
    <t>IEQ-13</t>
  </si>
  <si>
    <t>IEQ-14</t>
  </si>
  <si>
    <t>Ene-0</t>
  </si>
  <si>
    <t>Eco-0</t>
  </si>
  <si>
    <t>Eco-5</t>
  </si>
  <si>
    <t>Category Effective Point</t>
  </si>
  <si>
    <t>Dwelling Type Name</t>
  </si>
  <si>
    <t>Type #</t>
  </si>
  <si>
    <t>Total RFA</t>
  </si>
  <si>
    <t>Total Occupants</t>
  </si>
  <si>
    <t>Deemed Development Occupants</t>
  </si>
  <si>
    <t>Comment/Description (e.g. main façade orientation, servicing strategies etc.)</t>
  </si>
  <si>
    <t>Number modelling points achieved without checks (original)</t>
  </si>
  <si>
    <t>Number modelling points achieved within performance band</t>
  </si>
  <si>
    <t>% Reduction from Notional ( R )</t>
  </si>
  <si>
    <t>Lower Limit</t>
  </si>
  <si>
    <t>Upper Limit</t>
  </si>
  <si>
    <t>Band Check</t>
  </si>
  <si>
    <t>Point Awarded</t>
  </si>
  <si>
    <t>Total Water Demand for all dwelling types (L/day)
(Cold &amp; Hot)</t>
  </si>
  <si>
    <t>Total Water Demand per dwelling type (L/day)
(Cold &amp; Hot)</t>
  </si>
  <si>
    <t>Total Water Demand (L/person/day)
(Cold &amp; Hot)</t>
  </si>
  <si>
    <t>Total Assumed Occupants</t>
  </si>
  <si>
    <t>Dev. Totals</t>
  </si>
  <si>
    <t>Dwelling Type Total (WC)</t>
  </si>
  <si>
    <t>WC</t>
  </si>
  <si>
    <t>Dwelling Type Total (Shower)</t>
  </si>
  <si>
    <t>Dwelling Type Total (Bath)</t>
  </si>
  <si>
    <t>Basin</t>
  </si>
  <si>
    <t>Dwelling Type Total (Basin)</t>
  </si>
  <si>
    <t>Kitchen</t>
  </si>
  <si>
    <t>Dwelling Type Total (Kitchen)</t>
  </si>
  <si>
    <t>L/day</t>
  </si>
  <si>
    <t xml:space="preserve">The following estimated discharge to sewer is based on the data entered above and does not represent actual discharge to the sewer in the development. </t>
  </si>
  <si>
    <t>Default Values</t>
  </si>
  <si>
    <t>Other</t>
  </si>
  <si>
    <t>Irrigation</t>
  </si>
  <si>
    <t>Supplementary Potable (Mains) Water Required to Meet Demands</t>
  </si>
  <si>
    <t>% of required demand met by effective Rainwater/Stormwater harvest</t>
  </si>
  <si>
    <t>Supply of Effective Use to Demands</t>
  </si>
  <si>
    <t>% Utilisation</t>
  </si>
  <si>
    <t>Total Monthly Effective use of Harvest Water</t>
  </si>
  <si>
    <t>Total Monthly Rainwater/Stormwater Demand (L)</t>
  </si>
  <si>
    <t>Maximum RW &amp; SW Demand Quantity</t>
  </si>
  <si>
    <t>Selected Demands (Check Boxes)</t>
  </si>
  <si>
    <t>RECYCLED WATER REUSE 3rd PRIORITY - RAINWATER &amp; STORMWATER</t>
  </si>
  <si>
    <t>Alternative Supply Demand Breakdown (Rainwater/Stormwater)</t>
  </si>
  <si>
    <t>Make-up or Supply Required from Alternative Sources (Rainwater/Stormwater)</t>
  </si>
  <si>
    <t>Maximum GW Supply Quantities</t>
  </si>
  <si>
    <t>Total Greywater Inflow/Resource (L)</t>
  </si>
  <si>
    <t>RECYCLED WATER REUSE 2nd PRIORITY - GREYWATER</t>
  </si>
  <si>
    <t>Alternative Supply Demand Breakdown (Greywater, Rainwater &amp;/or Stormwater)</t>
  </si>
  <si>
    <t>Make-up or Supply Required from Alternative Sources (Greywater, Rainwater &amp;/or Stormwater)</t>
  </si>
  <si>
    <t>Maximum BW Supply Quantities</t>
  </si>
  <si>
    <t>Total Blackwater Inflow/Resource (L)</t>
  </si>
  <si>
    <t>RECYCLED WATER REUSE 1st PRIORITY - BLACKWATER</t>
  </si>
  <si>
    <t>Non-Amenity</t>
  </si>
  <si>
    <t>AMENITY/NON-AMENITY Consumption Breakdown</t>
  </si>
  <si>
    <t>Other Consumption</t>
  </si>
  <si>
    <t>Irrigation Consumption</t>
  </si>
  <si>
    <t>Bath Consumption</t>
  </si>
  <si>
    <t>Shower Consumption</t>
  </si>
  <si>
    <t>Toilet Consumption</t>
  </si>
  <si>
    <t>ALL Potential Consumption Breakdown</t>
  </si>
  <si>
    <t>POTENTIAL RECYCLED WATER DEMAND BREAKDOWN</t>
  </si>
  <si>
    <t>TOTAL Non-Amenity Consumption</t>
  </si>
  <si>
    <t>NON-AMENITY RECYCLED WATER DEMAND</t>
  </si>
  <si>
    <t>TOTAL Amenity Consumption</t>
  </si>
  <si>
    <t>AMENITY CONSUMPTION/DEMAND</t>
  </si>
  <si>
    <t>Days considered for analysis (ALL)</t>
  </si>
  <si>
    <t>Total Days</t>
  </si>
  <si>
    <t>ANNUAL TOTAL</t>
  </si>
  <si>
    <t>WATER BALANCE DEMAND ANALYSIS (ALL FIGURES IN LITRES)</t>
  </si>
  <si>
    <t>of total.</t>
  </si>
  <si>
    <t>Taps (Kitchen &amp; Bath):</t>
  </si>
  <si>
    <t>Bath:</t>
  </si>
  <si>
    <t>Shower:</t>
  </si>
  <si>
    <t>Toilets:</t>
  </si>
  <si>
    <t>Predicted Amenity Water Consumption (Average per Occupant)</t>
  </si>
  <si>
    <t xml:space="preserve">The following estimated total potable water consumption is based on the data entered above. The amenity water consumption is based on assumptions for benchmarking purposes only and does not represent actual water consumption in the development or of individual occupants. </t>
  </si>
  <si>
    <t>POINTS ACHIEVED:</t>
  </si>
  <si>
    <t>L/day/occupant</t>
  </si>
  <si>
    <t>Benchmark \to achieve 2 points:</t>
  </si>
  <si>
    <t>Benchmark to achieve 1 point:</t>
  </si>
  <si>
    <t>TOTAL WATER CONSUMPTION PER OCCUPANT:</t>
  </si>
  <si>
    <t>TOTAL DEVELOPMENT AMENITY WATER CONSUMPTION:</t>
  </si>
  <si>
    <t>Estimated amenity water consumption per dwelling type (L/day)</t>
  </si>
  <si>
    <t>Assumed occupants</t>
  </si>
  <si>
    <t>Daily use/person factor</t>
  </si>
  <si>
    <t>The letter designations allow for multiple types (i.e. different flow or flush rates) of specific fitting groups (i.e. toilets) to be included within one dwelling type.</t>
  </si>
  <si>
    <t>Part 1: DEMAND SIDE EFFICIENCY (PREDICTED WATER CONSUMPTION)</t>
  </si>
  <si>
    <t>Total No. Dwellings:</t>
  </si>
  <si>
    <t>Total No. Occupants:</t>
  </si>
  <si>
    <t>Part 1: Demand-Side Efficiency</t>
  </si>
  <si>
    <t xml:space="preserve"> (Part 1)</t>
  </si>
  <si>
    <t>Calc 
(3%)</t>
  </si>
  <si>
    <t>All</t>
  </si>
  <si>
    <t>Credits Available</t>
  </si>
  <si>
    <t>% Reduction</t>
  </si>
  <si>
    <t>L/day/occpuant</t>
  </si>
  <si>
    <t xml:space="preserve">The following estimated total predicted availability of water to amenities is based on the data entered above and does not represent actual available water for consumption by amenities within the development. </t>
  </si>
  <si>
    <t>Blackwater:</t>
  </si>
  <si>
    <t>Greywater:</t>
  </si>
  <si>
    <t>Rainwater:</t>
  </si>
  <si>
    <t xml:space="preserve">The following estimated reduction in mains or munincipal water consumption is based on the data entered above. The estimated reductions are based on assumptions for benchmarking purposes only and do not represent mains or munincipal water consumption reductions in the development. </t>
  </si>
  <si>
    <t>PREDICTED RECYCLED WATER AVAILABLE</t>
  </si>
  <si>
    <t xml:space="preserve">Predicted amenity (mains or munincipal) water replacement due to blackwater harvesting (L/day/occupant): </t>
  </si>
  <si>
    <t>L/day/m2 blackwater from WCs, urinals, taps &amp; showers for sewage calculator</t>
  </si>
  <si>
    <t>&lt;enter description here&gt;</t>
  </si>
  <si>
    <t>Amenity Potable(Mains) Water Reduction (L/day)</t>
  </si>
  <si>
    <t>Supp. Potable Mains</t>
  </si>
  <si>
    <t>Maximum L/day harvested (treated supply)</t>
  </si>
  <si>
    <t>% Supplied by Reused</t>
  </si>
  <si>
    <t>L/day from all other sources</t>
  </si>
  <si>
    <t>Total Actual Demand</t>
  </si>
  <si>
    <t>L/day supply from showers</t>
  </si>
  <si>
    <t>Storage capacity of Blackwater tank (kL)</t>
  </si>
  <si>
    <t>Total Recycled Use</t>
  </si>
  <si>
    <t>L/day supply from taps</t>
  </si>
  <si>
    <t>L/day supply from baths</t>
  </si>
  <si>
    <t>L/day supply from WCs</t>
  </si>
  <si>
    <t>sum of all recycled water demand:</t>
  </si>
  <si>
    <t xml:space="preserve">Harvesting for </t>
  </si>
  <si>
    <t xml:space="preserve">   Other</t>
  </si>
  <si>
    <t>Annual Maximum Non-Potable Demands &amp; Supply Breakdown</t>
  </si>
  <si>
    <t xml:space="preserve">   Toilet Flushing</t>
  </si>
  <si>
    <t>Reused BW Supply (kL/day)</t>
  </si>
  <si>
    <t>Results of tick box at left</t>
  </si>
  <si>
    <t xml:space="preserve">Blackwater harvested is used for (please tick appropriate box(es)): </t>
  </si>
  <si>
    <t>Drop-down Output</t>
  </si>
  <si>
    <t>Are there any blackwater harvesting systems, and if so, do they comply with Local Authority requirements?</t>
  </si>
  <si>
    <t>BLACKWATER HARVESTING</t>
  </si>
  <si>
    <t>L/day/occupant greywater from fittings for sewage calculator</t>
  </si>
  <si>
    <t>Recycled Greywater Demand (Non-Amenity)</t>
  </si>
  <si>
    <t>This is potable water offset</t>
  </si>
  <si>
    <t>Recycled Greywater Demand (Amenity)</t>
  </si>
  <si>
    <t>Storage capacity of greywater tank(s) (kL)</t>
  </si>
  <si>
    <t>Greywater TOTAL</t>
  </si>
  <si>
    <t>Greywater Inflow (Other)</t>
  </si>
  <si>
    <t>Greywater Inflow (Showers)</t>
  </si>
  <si>
    <t xml:space="preserve">  Other</t>
  </si>
  <si>
    <t>Greywater Inflow (Taps)</t>
  </si>
  <si>
    <t>Reused GW Supply (kL/day)</t>
  </si>
  <si>
    <t xml:space="preserve">  Toilet Flushing</t>
  </si>
  <si>
    <t xml:space="preserve">Greywater harvested is used for (please tick appropriate box(es)): </t>
  </si>
  <si>
    <t>Drop-down output</t>
  </si>
  <si>
    <t>Are there any greywater harvesting systems, and if so, do they comply with Local Authority requirements?</t>
  </si>
  <si>
    <t>GREYWATER HARVESTING</t>
  </si>
  <si>
    <t>WORK DAYS</t>
  </si>
  <si>
    <t>Predicted amenity (mains or munincipal) water reduction due to rainwater harvesting (L/day/occupant)</t>
  </si>
  <si>
    <t>Tank Efficiency</t>
  </si>
  <si>
    <t>days</t>
  </si>
  <si>
    <t>Amenity Pot. Reduction (L/day)</t>
  </si>
  <si>
    <t>Monthly effective use</t>
  </si>
  <si>
    <t xml:space="preserve">Top up water </t>
  </si>
  <si>
    <t>Volume at month end</t>
  </si>
  <si>
    <t>month no. of rain days</t>
  </si>
  <si>
    <t>TOTAL:</t>
  </si>
  <si>
    <t>Overflow to drain</t>
  </si>
  <si>
    <t>Storage capacity kL</t>
  </si>
  <si>
    <t>Monthly Demand</t>
  </si>
  <si>
    <r>
      <t>Roof area into tank m</t>
    </r>
    <r>
      <rPr>
        <vertAlign val="superscript"/>
        <sz val="10"/>
        <rFont val="HelveticaNeue-Roman"/>
      </rPr>
      <t>2</t>
    </r>
  </si>
  <si>
    <t>Total Harvest + Exist Tank Vol</t>
  </si>
  <si>
    <t>Rainwater demand kL/day</t>
  </si>
  <si>
    <t>Rainwater Run-off Coefficient</t>
  </si>
  <si>
    <t>Collection Area Types</t>
  </si>
  <si>
    <t>Output/Entered Data</t>
  </si>
  <si>
    <t>Effective Area (m2)</t>
  </si>
  <si>
    <t>Coefficient Selection</t>
  </si>
  <si>
    <t>Total storage capacity of harvested water tank(s) (kL)</t>
  </si>
  <si>
    <t>Annual Totals</t>
  </si>
  <si>
    <t>Total Rain/Stormwater Demand</t>
  </si>
  <si>
    <t>Total water harvesting collection area (drained to storage tank(s))</t>
  </si>
  <si>
    <t xml:space="preserve">     Other</t>
  </si>
  <si>
    <t>This is a very basic and crude assessment of the inflows and outflows of a water storage and reuse system. Projects may use a single tank to store rainwater, stormwater(surface runoff), condensate, fire system test water. This scenario is significantly complicated as tank utilisation is highly dependent on rainfall variability (not just monthly average). For example a site may recieve 80% of its monthly average in 1 rainfall event, with the remaining 20% supplied by multiple smaller events. In this scenario, depending on tank volume, theremay be significant overflow to the stormwater system. This is not identified in a calculation which is based on monthly averages.</t>
  </si>
  <si>
    <t xml:space="preserve">     Toilet Flushing</t>
  </si>
  <si>
    <t>RAINWATER TANK BALANCE CALCULATIONS</t>
  </si>
  <si>
    <t>Demands from tick boxes at left (kL/day)</t>
  </si>
  <si>
    <t>Results of tick boxes at left</t>
  </si>
  <si>
    <t xml:space="preserve">Harvested water collected is used for (please tick appropriate box(es) ): </t>
  </si>
  <si>
    <t>Drop-down outputs</t>
  </si>
  <si>
    <t>Are there any rainwater/stormwater harvesting systems, and if so, do they comply with Local Authority requirements?</t>
  </si>
  <si>
    <t>M76*P83</t>
  </si>
  <si>
    <t>RAINWATER/STORMWATER HARVESTING</t>
  </si>
  <si>
    <t>PREDICTED REDUCTION IN POTABLE WATER CONSUMPTION</t>
  </si>
  <si>
    <t>Flat gravel or turf roof (&lt;30 pitch)</t>
  </si>
  <si>
    <t>Flat non-absorbent roof (&lt;30 Pitch)</t>
  </si>
  <si>
    <t>All predicted recycled water consumption</t>
  </si>
  <si>
    <t>RECYCLED/HARVESTED WATER DEMAND FOR OTHER (L/day)</t>
  </si>
  <si>
    <t>Steel roof (&gt; 30 pitch)</t>
  </si>
  <si>
    <r>
      <t>litres per 100m</t>
    </r>
    <r>
      <rPr>
        <vertAlign val="superscript"/>
        <sz val="10"/>
        <rFont val="HelveticaNeue-Roman"/>
      </rPr>
      <t>2</t>
    </r>
  </si>
  <si>
    <t>Full year</t>
  </si>
  <si>
    <t>Rainwater tank</t>
  </si>
  <si>
    <t>Rainfall Runoff Co-efficients</t>
  </si>
  <si>
    <t>Analysis Days</t>
  </si>
  <si>
    <t>RW GW BW Decision</t>
  </si>
  <si>
    <t>RECYCLED/HARVESTED WATER DEMAND FOR IRRIGATION (L/day)</t>
  </si>
  <si>
    <t>Annual Demand</t>
  </si>
  <si>
    <r>
      <t xml:space="preserve">Are there any other recycled/harvested water demands in the project?
</t>
    </r>
    <r>
      <rPr>
        <sz val="10"/>
        <color indexed="9"/>
        <rFont val="Arial"/>
        <family val="2"/>
      </rPr>
      <t>Enter recycled water demand only, disregard potable water use. This is to determine the availability of recycled/reused/harvested water for occupant amenity (i.e. fixtures and fittings) purposes.</t>
    </r>
  </si>
  <si>
    <t>OTHER PREDICTED RECYCLED/HARVESTED WATER DEMANDS/CONSUMPTION</t>
  </si>
  <si>
    <t>Part 2: SUPPLY SIDE EFFICIENCY (WATER HARVESTING &amp; RECYCLING)</t>
  </si>
  <si>
    <t>Part 2: Supply-Side Efficiency</t>
  </si>
  <si>
    <t xml:space="preserve"> (Part 2)</t>
  </si>
  <si>
    <t>Hot Water Consumption
(L/year)</t>
  </si>
  <si>
    <t>Hot Water Energy Requirement (kWh/year)</t>
  </si>
  <si>
    <t>Heat Pump Data</t>
  </si>
  <si>
    <t>Solar Water Heating System Data</t>
  </si>
  <si>
    <r>
      <t>Panel Area
(m</t>
    </r>
    <r>
      <rPr>
        <vertAlign val="superscript"/>
        <sz val="10"/>
        <color indexed="9"/>
        <rFont val="Arial"/>
        <family val="2"/>
      </rPr>
      <t>2</t>
    </r>
    <r>
      <rPr>
        <sz val="10"/>
        <color indexed="9"/>
        <rFont val="Arial"/>
        <family val="2"/>
      </rPr>
      <t>)</t>
    </r>
  </si>
  <si>
    <t>Panel Orientation</t>
  </si>
  <si>
    <t>Tilt Angle 
(from horizontal)</t>
  </si>
  <si>
    <t>Panel Overshading</t>
  </si>
  <si>
    <t>Storage Tank Volume (L)</t>
  </si>
  <si>
    <t>Estimated Solar Energy Harvest (kWh)</t>
  </si>
  <si>
    <r>
      <t>GHG Emissions Factor (kgCO</t>
    </r>
    <r>
      <rPr>
        <vertAlign val="subscript"/>
        <sz val="10"/>
        <color indexed="9"/>
        <rFont val="Arial"/>
        <family val="2"/>
      </rPr>
      <t>2</t>
    </r>
    <r>
      <rPr>
        <sz val="10"/>
        <color indexed="9"/>
        <rFont val="Arial"/>
        <family val="2"/>
      </rPr>
      <t>e/kWh)</t>
    </r>
  </si>
  <si>
    <t>Energy Requirement (kWh)</t>
  </si>
  <si>
    <t>Energy Source</t>
  </si>
  <si>
    <t>Hot Water GHG Emissions (Notional Case):</t>
  </si>
  <si>
    <t>Hot Water GHG Emissions (Actual Case):</t>
  </si>
  <si>
    <t>HOT WATER GHG EMISSIONS TOTALS:</t>
  </si>
  <si>
    <t>Default values are used if specifications are not known or entered for actual system.</t>
  </si>
  <si>
    <t xml:space="preserve">User Defined </t>
  </si>
  <si>
    <t>Solar Collector Type:</t>
  </si>
  <si>
    <t>Zero-Loss' Collector Efficiency:</t>
  </si>
  <si>
    <t>Collector Heat Loss Coefficient:</t>
  </si>
  <si>
    <t>Ratio of Aperature Area to Gross Area:</t>
  </si>
  <si>
    <t>Site Location:</t>
  </si>
  <si>
    <t>Boiler</t>
  </si>
  <si>
    <t>Solar</t>
  </si>
  <si>
    <t>Heat Pump</t>
  </si>
  <si>
    <t>Waste Heat (Cogeneration)</t>
  </si>
  <si>
    <t>% GHG Reduction</t>
  </si>
  <si>
    <t>Points Awarded</t>
  </si>
  <si>
    <t>Showers:</t>
  </si>
  <si>
    <t>Baths:</t>
  </si>
  <si>
    <t>Diverted from sewer</t>
  </si>
  <si>
    <t>L</t>
  </si>
  <si>
    <t>Greywater collection:</t>
  </si>
  <si>
    <t>Blackwater collection:</t>
  </si>
  <si>
    <t>Total recycling reduction:</t>
  </si>
  <si>
    <t>Predicted Amenity Water Consumption:</t>
  </si>
  <si>
    <t>Less total recycling reduction:</t>
  </si>
  <si>
    <t>Predicted amenity water consumption:</t>
  </si>
  <si>
    <t xml:space="preserve">Estimated amenity discharge to sewer: </t>
  </si>
  <si>
    <t>1. Ensure Potable Water Calculator Part 1 &amp; Part 2 data is correct.</t>
  </si>
  <si>
    <t>Percentage reduction from benchmark:</t>
  </si>
  <si>
    <t>L/day/occupant benchmark</t>
  </si>
  <si>
    <t>No baths installed</t>
  </si>
  <si>
    <t>Baths installed</t>
  </si>
  <si>
    <t>CURRENT USED</t>
  </si>
  <si>
    <t>Estimated amenity sewage discharge</t>
  </si>
  <si>
    <t>Potable Water Calculator Part 1</t>
  </si>
  <si>
    <t>Potable Water Calculator Part 2</t>
  </si>
  <si>
    <t>Evacuated Tube</t>
  </si>
  <si>
    <t>Biogas</t>
  </si>
  <si>
    <t>Coal</t>
  </si>
  <si>
    <t>Diesel</t>
  </si>
  <si>
    <t>Mains (grid) electricity</t>
  </si>
  <si>
    <t>Natural Gas</t>
  </si>
  <si>
    <t>Very little (&lt; 20%)</t>
  </si>
  <si>
    <t>Modest (20%-50%)</t>
  </si>
  <si>
    <t>Significant (50-80%)</t>
  </si>
  <si>
    <t>Heavy (&gt; 80%)</t>
  </si>
  <si>
    <t>Horizontal</t>
  </si>
  <si>
    <t>Vertical</t>
  </si>
  <si>
    <t>Flat Plate (Glazed)</t>
  </si>
  <si>
    <t>Flat Plate (Unglazed)</t>
  </si>
  <si>
    <r>
      <t>kgCO</t>
    </r>
    <r>
      <rPr>
        <vertAlign val="subscript"/>
        <sz val="10"/>
        <color indexed="9"/>
        <rFont val="Arial"/>
        <family val="2"/>
      </rPr>
      <t>2</t>
    </r>
    <r>
      <rPr>
        <sz val="10"/>
        <color indexed="9"/>
        <rFont val="Arial"/>
        <family val="2"/>
      </rPr>
      <t>e/m²/year</t>
    </r>
  </si>
  <si>
    <r>
      <t>Hot Water GHG emissions
(kgCO</t>
    </r>
    <r>
      <rPr>
        <vertAlign val="subscript"/>
        <sz val="10"/>
        <color indexed="9"/>
        <rFont val="Arial"/>
        <family val="2"/>
      </rPr>
      <t>2</t>
    </r>
    <r>
      <rPr>
        <sz val="10"/>
        <color indexed="9"/>
        <rFont val="Arial"/>
        <family val="2"/>
      </rPr>
      <t>e/year)</t>
    </r>
  </si>
  <si>
    <t>Consumption Data</t>
  </si>
  <si>
    <t>Enter project name here</t>
  </si>
  <si>
    <t>Space use eligibility criteria not met. To be eligible for Green Star SA assessment, the Multi Unit Residential GFA must account for at least 80% of the total GFA of the project.</t>
  </si>
  <si>
    <t>L/occ/day</t>
  </si>
  <si>
    <t>Rainwater Available (Ave.):</t>
  </si>
  <si>
    <t>Greywater Available (Ave.):</t>
  </si>
  <si>
    <t>Blackwater Available (Ave.):</t>
  </si>
  <si>
    <t>Reused/Recycled Water Consumed</t>
  </si>
  <si>
    <t>of available</t>
  </si>
  <si>
    <t>L/day/occ</t>
  </si>
  <si>
    <t>Total Predicted Reused/Recycled Water Consumed:</t>
  </si>
  <si>
    <t>DELETE__RECYCLED/HARVESTED WATER DEMAND FOR COOLING TOWERS (L/day)</t>
  </si>
  <si>
    <t xml:space="preserve">Predicted amenity (mains or munincipal) water replacement due to greywater harvesting (L/day/occupant): </t>
  </si>
  <si>
    <t>Amenity</t>
  </si>
  <si>
    <t>Other collection sources</t>
  </si>
  <si>
    <t>Other collection Sources</t>
  </si>
  <si>
    <t>B &amp; K Taps</t>
  </si>
  <si>
    <t>Tap (Bas. &amp; Kit.) Consumption</t>
  </si>
  <si>
    <t xml:space="preserve">   Basin &amp; Kitchen Taps</t>
  </si>
  <si>
    <t xml:space="preserve">     Basin &amp; Kitchen Taps</t>
  </si>
  <si>
    <t xml:space="preserve">  Basin &amp; Kitchen Taps</t>
  </si>
  <si>
    <t>Taps (excluding Kitchen):</t>
  </si>
  <si>
    <t>Basin &amp; Kitchen Taps:</t>
  </si>
  <si>
    <t>Blackwater collection  sources 
(% of fittings contributing to collection)</t>
  </si>
  <si>
    <t>Greywater collection sources 
(% of fittings contributing to collection)</t>
  </si>
  <si>
    <t>Water Available For Reuse/Recycling</t>
  </si>
  <si>
    <t>Total reduction in amenity (mains/munincipal) water consumption (per occupant):</t>
  </si>
  <si>
    <t>Recycled water used for irrigation/other:</t>
  </si>
  <si>
    <t>Total predicted recycled water available to amenities:</t>
  </si>
  <si>
    <t>% Reduction of TOILET mains/munincipal water:</t>
  </si>
  <si>
    <t>Predicted recycled/harvested water available to amenities:</t>
  </si>
  <si>
    <t>Percentage of TOILET demand met by recycled/harvested sources.</t>
  </si>
  <si>
    <t>PLEASE ENSURE TO COMPLETE PART 2 (IF APPLICABLE)</t>
  </si>
  <si>
    <t>Taps (Kitchen &amp; Basin):</t>
  </si>
  <si>
    <t>Cold</t>
  </si>
  <si>
    <t>Hot</t>
  </si>
  <si>
    <t>Taps</t>
  </si>
  <si>
    <t>HOT</t>
  </si>
  <si>
    <t>COLD</t>
  </si>
  <si>
    <t>Hot Water Factor (from Part 1)</t>
  </si>
  <si>
    <t>Hot &amp; Cold Water Reuse Supply Breakdowns</t>
  </si>
  <si>
    <t>Amenity reuse supply 
(ex. Toilets)</t>
  </si>
  <si>
    <t>Bedrooms/ dwelling</t>
  </si>
  <si>
    <t>Bedroom selection</t>
  </si>
  <si>
    <t>Studio</t>
  </si>
  <si>
    <t>Total site area in m2</t>
  </si>
  <si>
    <r>
      <t xml:space="preserve">Building/Dwelling Description(s):
</t>
    </r>
    <r>
      <rPr>
        <sz val="8"/>
        <color indexed="9"/>
        <rFont val="Arial"/>
        <family val="2"/>
      </rPr>
      <t>(Orientation, Form, Structure, Façade, etc.)</t>
    </r>
  </si>
  <si>
    <t>2. Points are calculated automatically from information on 'Building Input' page.</t>
  </si>
  <si>
    <t>Information from 'Building Input' page:</t>
  </si>
  <si>
    <t>Total number of dwellings in development:</t>
  </si>
  <si>
    <t>Dwellings</t>
  </si>
  <si>
    <t>Total site area in m2:</t>
  </si>
  <si>
    <t>Development net dwelling density:</t>
  </si>
  <si>
    <t>du/ha</t>
  </si>
  <si>
    <t>AW Storey Height</t>
  </si>
  <si>
    <t>du/ha threshold</t>
  </si>
  <si>
    <t>Net Dwelling Density Benchmark:</t>
  </si>
  <si>
    <t>Points Awarded:</t>
  </si>
  <si>
    <t>Development 'storey' height:</t>
  </si>
  <si>
    <t>Total site area (in m2)</t>
  </si>
  <si>
    <t>1. Points are calculated automatically from information on 'Building Input' page.</t>
  </si>
  <si>
    <t>% Dwellings</t>
  </si>
  <si>
    <t>Rentable Area (m2)</t>
  </si>
  <si>
    <t>Dwelling Size Compliant?</t>
  </si>
  <si>
    <t>Applicable Prim. Threshold</t>
  </si>
  <si>
    <t>Applicable Sec. Threshold</t>
  </si>
  <si>
    <t>Primary Threshold:</t>
  </si>
  <si>
    <t>Extra area/bed:</t>
  </si>
  <si>
    <t>Secondary Threshold:</t>
  </si>
  <si>
    <t>Dwelling Bedrooms</t>
  </si>
  <si>
    <t>Primary Threshold</t>
  </si>
  <si>
    <t>Secondary Threshold</t>
  </si>
  <si>
    <t>Compliant?</t>
  </si>
  <si>
    <t>Total number of dwellings</t>
  </si>
  <si>
    <t>Points Available:</t>
  </si>
  <si>
    <t>(From 'Materials' sheet)</t>
  </si>
  <si>
    <t>Dwellings compliant with primary size limits:</t>
  </si>
  <si>
    <t>Dwellings compliant with secondary size limits:</t>
  </si>
  <si>
    <t>Benchmark  met?:</t>
  </si>
  <si>
    <t>3. Response is required for all applicable questions.</t>
  </si>
  <si>
    <t>5. For guidance on how to use the Best Practice Guide, please refer to Page 10 of the document.</t>
  </si>
  <si>
    <t>Question</t>
  </si>
  <si>
    <t>Initial Planning</t>
  </si>
  <si>
    <t>Have you consulted planning authorities and council to find out what planning regulations, codes and policies apply to the development?</t>
  </si>
  <si>
    <t>Has the 'Best Practice Guide for Waste Management in Multi-unit Dwelling' been used to inform the design?</t>
  </si>
  <si>
    <t>In addition to Section 2 of the Guide, which specific section has been used to inform the design for your development type?</t>
  </si>
  <si>
    <t>Do planning regulations or codes and policies apply to your development with regards to the waste management design?</t>
  </si>
  <si>
    <t>Selected garbage and recycling systems (general)</t>
  </si>
  <si>
    <t>Does the development incorporate sufficient provisions to meet the garbage and recycling requirements for each tenant?</t>
  </si>
  <si>
    <t>Will waste handling equipment, including chutes and compactors, conform to the relevant design and safety standards?</t>
  </si>
  <si>
    <t>Are systems easy to use and intuitive?</t>
  </si>
  <si>
    <t>Storage space</t>
  </si>
  <si>
    <t>Have waste generation rates been estimated in accordance with Appendix A?</t>
  </si>
  <si>
    <t>Have estimated rates been used to appropriately size the storage space?</t>
  </si>
  <si>
    <t>Is there sufficient space within each residential unit to accommodate interim storage of at least two days’ segregated garbage and recycling?</t>
  </si>
  <si>
    <t>Is there sufficient space within the property boundary to store, in separate bins or containers, the volume of garbage and recycling (and garden organics where appropriate) likely to be generated at the development during the period between collections?</t>
  </si>
  <si>
    <t>Have storage areas been designed to accommodate easy access
for manoeuvring bins and cleaning the storage area(s)?</t>
  </si>
  <si>
    <t>Have storage areas been designed to allow space for signs and education materials to be displayed?</t>
  </si>
  <si>
    <t>In communal storage areas (if applicable) has the design taken into account the need to separate services (such as meter boards) from waste storage areas? Where this is not possible, has additional space been allowed to prevent potential damage to services?</t>
  </si>
  <si>
    <t>Have worm farm(s) or compost bin(s) been provided?</t>
  </si>
  <si>
    <t>Storage location</t>
  </si>
  <si>
    <t>Are storage locations conveniently located for residents?</t>
  </si>
  <si>
    <t>Are storage areas located an appropriate distance from dwellings to reduce potential amenity impacts?</t>
  </si>
  <si>
    <t>Waste collection points</t>
  </si>
  <si>
    <t>Has an agreement been entered into with a service provider for on-site collection?</t>
  </si>
  <si>
    <t>Have collection points been identified that are not located: 
a) near intersections; 
b) near roundabouts or slow-points; 
c) along busy arterial roads;
d) in narrow lanes;
e) near obstructions, including trees, overhanging buildings and powerlines; or
f) where they pose a traffic hazard?</t>
  </si>
  <si>
    <t>Where there is agreement for on-site collection with the service provider,
has an on-site collection point(s) been identified so that:
a) Collection vehicles do not interfere with the use of access driveways,
loading bays or parking bays during collections;
b) Enables collection vehicles safe access to the collection point and has adequate clearance and manoeuvring space;
c) There is clear vision of oncoming traffic as the collection vehicle leaves the property?</t>
  </si>
  <si>
    <t>Are collection point(s) located on a level surface away from gradients and vehicle ramps?</t>
  </si>
  <si>
    <t>Transfer of bins to the collection point</t>
  </si>
  <si>
    <t>Is the bin transfer route free of steps?</t>
  </si>
  <si>
    <t>Are the following criteria met where bins or skips of greater than 360L
capacity need to be wheeled from the intermediate storage point to
the collection point:
a) If less than or equal to 1.0m3 in capacity, should not need to be wheeled
more than 5m from the intermediate storage point to the collection point;
b) If greater than 1.5m3 in capacity, manual manoeuvring of bins should
be avoided wherever possible. Where it cannot be avoided (for example
if bins are stored in a room or enclosure), the bins should not need to
be wheeled more than 3m from the intermediate storage point to the
collection point;
c) The bin transfer grade should not exceed 1:30</t>
  </si>
  <si>
    <t>Does the design allow for the waste collection vehicle to move in a forward direction with no (or minimal) need to reverse?</t>
  </si>
  <si>
    <t>Has there been a preliminary risk and hazard analysis to identify potential
OH&amp;S risks associated with the proposed services and design layout?</t>
  </si>
  <si>
    <t>Does the design incorporate ventilation for enclosed storage areas?</t>
  </si>
  <si>
    <t>Does ventilation comply with the relevant codes and standards?</t>
  </si>
  <si>
    <t>Are ventilation openings protected against flies and vermin?</t>
  </si>
  <si>
    <t>Have storage areas been designed to prevent the entry of vermin?</t>
  </si>
  <si>
    <t>Are provisions for a tap and hose and correct drainage to sewer
incorporated in communal bin storage areas?</t>
  </si>
  <si>
    <t>Access for collection vehicles</t>
  </si>
  <si>
    <t>Occupational health and safety</t>
  </si>
  <si>
    <t>Odour</t>
  </si>
  <si>
    <t>Hygiene</t>
  </si>
  <si>
    <t>Security</t>
  </si>
  <si>
    <t>As far as possible, does the design allow easy access for residents but not non-residents to waste services?</t>
  </si>
  <si>
    <t>Are bin areas sufficiently open and well lit to allow their use after dark?</t>
  </si>
  <si>
    <t>Signage and education</t>
  </si>
  <si>
    <t>Does the design specify the need for signs in public areas of the building identifying the location of garbage and recycling bins and storage areas?</t>
  </si>
  <si>
    <t>Does the design specify requirements for signs providing instructions on how to use the garbage and recycling facilities, including identifying what is and isn’t recyclable?</t>
  </si>
  <si>
    <t>Ongoing management</t>
  </si>
  <si>
    <t>Q1.</t>
  </si>
  <si>
    <t>Q2.</t>
  </si>
  <si>
    <t>Section 3: Villas and Townhouses</t>
  </si>
  <si>
    <t>Section 4: Low-rise Developments</t>
  </si>
  <si>
    <t>Section 5: Residential Blocks 4-7 Storeys</t>
  </si>
  <si>
    <t>Section 6: High-Rise Residential Blocks (&gt; 7 Storeys)</t>
  </si>
  <si>
    <t>Section 7: Mixed Use Development</t>
  </si>
  <si>
    <t>Q3.</t>
  </si>
  <si>
    <t>Yes, planning authority has been consulted.</t>
  </si>
  <si>
    <t>Q4.</t>
  </si>
  <si>
    <t>Where planning regulations or codes and policies apply, have these been complied with?</t>
  </si>
  <si>
    <t>Q5.</t>
  </si>
  <si>
    <t>Not applicable</t>
  </si>
  <si>
    <t>Q6.</t>
  </si>
  <si>
    <t>Q7.</t>
  </si>
  <si>
    <t>Not applicable as the design does not include this equipment.</t>
  </si>
  <si>
    <t>Q8.</t>
  </si>
  <si>
    <t>Yes, Appendix A has been used.</t>
  </si>
  <si>
    <t>Yes, the storage space has been sized to accommodate the number of bins as determined using Appendix A.</t>
  </si>
  <si>
    <t>Q9.</t>
  </si>
  <si>
    <t>Q10.</t>
  </si>
  <si>
    <t>Q11.</t>
  </si>
  <si>
    <t>Q12.</t>
  </si>
  <si>
    <t>Q13.</t>
  </si>
  <si>
    <t>Has bulky waste storage space been allowed for?</t>
  </si>
  <si>
    <t>Q14.</t>
  </si>
  <si>
    <t>Q15.</t>
  </si>
  <si>
    <t>Q16.</t>
  </si>
  <si>
    <t>Not applicable to this development type.</t>
  </si>
  <si>
    <t>Is there appropriate space for each unit to have a home worm farm or compost bin (i.e. located within private external space)?</t>
  </si>
  <si>
    <t>Q17.</t>
  </si>
  <si>
    <t>Q18.</t>
  </si>
  <si>
    <t>Q19.</t>
  </si>
  <si>
    <t>Q20.</t>
  </si>
  <si>
    <t>Q21.</t>
  </si>
  <si>
    <t>Q22.</t>
  </si>
  <si>
    <t>Q23.</t>
  </si>
  <si>
    <t>Are communal composting areas (where applicable), located with consideration for the potential amenity and environment impacts?</t>
  </si>
  <si>
    <t>Not applicable for this development type.</t>
  </si>
  <si>
    <t>Where communal storage areas provided, are storage areas located in a high pedestrian traffic area?</t>
  </si>
  <si>
    <t>Q24.</t>
  </si>
  <si>
    <t>Q25.</t>
  </si>
  <si>
    <t>Q26.</t>
  </si>
  <si>
    <t>Q27.</t>
  </si>
  <si>
    <t>Yes, waste collection points are appropriately located.</t>
  </si>
  <si>
    <t>Yes, the collection point is appropriate.</t>
  </si>
  <si>
    <t>Not applicable as no agreement entered into.</t>
  </si>
  <si>
    <t>Q28.</t>
  </si>
  <si>
    <t>Q29.</t>
  </si>
  <si>
    <t>Q30.</t>
  </si>
  <si>
    <t>Not applicable as bins used are less than 360L.</t>
  </si>
  <si>
    <t>Not applicable as bins used are greater than 360L.</t>
  </si>
  <si>
    <t>Q31</t>
  </si>
  <si>
    <t>Q32.</t>
  </si>
  <si>
    <t>Q33.</t>
  </si>
  <si>
    <t>Q34.</t>
  </si>
  <si>
    <t>Q35.</t>
  </si>
  <si>
    <t>Not applicable as no enclosed storage areas provided.</t>
  </si>
  <si>
    <t>Q36.</t>
  </si>
  <si>
    <t>Q37.</t>
  </si>
  <si>
    <t>Not applicable as no communal storage areas provided.</t>
  </si>
  <si>
    <t>Q38.</t>
  </si>
  <si>
    <t>Q39.</t>
  </si>
  <si>
    <t xml:space="preserve">No </t>
  </si>
  <si>
    <t>Q40.</t>
  </si>
  <si>
    <t>Q41.</t>
  </si>
  <si>
    <t>Has/will a building manager/caretaker and/or gardener been/be employed:
a) To manage communal composting or worm farms; and/or
b) For transporting bins to collection points?</t>
  </si>
  <si>
    <t>Q42.</t>
  </si>
  <si>
    <t>Q43.</t>
  </si>
  <si>
    <t>Not applicable as no communal storage areas provided for this development type.</t>
  </si>
  <si>
    <t>Is there appropriate space and location for communal worm farm(s) or compost bin(s)?</t>
  </si>
  <si>
    <t>Where bins of up to 360L need to be wheeled to the collection point, are the
following criteria met:
a) The distance should not exceed 75m in all circumstances;
b) The distance should be limited to 50m where elderly persons will
be moving bins;
c) The bin transfer grade should not exceed 1:14.</t>
  </si>
  <si>
    <r>
      <t xml:space="preserve">Compliance?
</t>
    </r>
    <r>
      <rPr>
        <sz val="10"/>
        <color indexed="9"/>
        <rFont val="Arial"/>
        <family val="2"/>
      </rPr>
      <t>(please select from drop-down)</t>
    </r>
  </si>
  <si>
    <t>4. Select responses from drop-down menus and provide comment where necessary (white cells only).</t>
  </si>
  <si>
    <t>6. This compliance checklist is based upon Appendix F of the Best Practice Guide with amendments for the South African context.</t>
  </si>
  <si>
    <r>
      <t xml:space="preserve">Comment 
</t>
    </r>
    <r>
      <rPr>
        <sz val="10"/>
        <color indexed="9"/>
        <rFont val="Arial"/>
        <family val="2"/>
      </rPr>
      <t>(please provide brief comments for all responses)</t>
    </r>
  </si>
  <si>
    <t>Not applicable.</t>
  </si>
  <si>
    <t>Has an ongoing 'Waste Management Plan' been developed that identifies responsibilities for (where applicable):
a) Moving bins to and from the storage point to the collection point on collection day;
b) Washing bins and maintaining storage areas;
c) Arranging for the prompt removal of dumped rubish;
d) Arrangements for consistent signs on all bins and in all communal storage areas; and,
e) Ensuring all residents are informed of the garbage and recycling arrangements?</t>
  </si>
  <si>
    <t xml:space="preserve">1. User must enter values into white cells only </t>
  </si>
  <si>
    <t>3. The 'Potable Water Calculator-Part 1' MUST be completed prior to using Hot Water Calculator (irrispective of points claimed in Wat-1)</t>
  </si>
  <si>
    <t>Hot Water Calculator</t>
  </si>
  <si>
    <t>IMPORTANT: Please complete the 
'Potable Water Calculator - Part 1'!</t>
  </si>
  <si>
    <t>Project Estimated Hot water consumption per dwelling  (L/day)</t>
  </si>
  <si>
    <t>Notional  Hot water usage per dwelling  (L/day)</t>
  </si>
  <si>
    <t>Notional Building</t>
  </si>
  <si>
    <t>Electric Resistance</t>
  </si>
  <si>
    <t>Heat Pumps</t>
  </si>
  <si>
    <t>Heat Pump COP</t>
  </si>
  <si>
    <t>Average COP</t>
  </si>
  <si>
    <t>SUPPLEMENTARY</t>
  </si>
  <si>
    <t>Fuel Data</t>
  </si>
  <si>
    <t>Type of Primary Hot Water system</t>
  </si>
  <si>
    <t>Type of Supplementary Hot Water System</t>
  </si>
  <si>
    <t>Supplementary Heating  Energy Required
(kWh)</t>
  </si>
  <si>
    <t>N/A</t>
  </si>
  <si>
    <t>N/A can only be selected if there are no dwellings with passive heating or cooling systems</t>
  </si>
  <si>
    <t>SOLAR COLLECTOR SPECIFICATIONS (IF APPLIC.)</t>
  </si>
  <si>
    <t>No  supplementary HWS</t>
  </si>
  <si>
    <t>Recovery Efficiency</t>
  </si>
  <si>
    <t>Default Recovery Efficiency</t>
  </si>
  <si>
    <t>User Defined 
(%)</t>
  </si>
  <si>
    <t>Default / User Defined (%)</t>
  </si>
  <si>
    <t>Heat Pump Seasonal Efficiency Adjustment</t>
  </si>
  <si>
    <t>SOLAR</t>
  </si>
  <si>
    <t xml:space="preserve">If zones are modelled with passive cooling or heating: Are the thermal comfort criteria met? </t>
  </si>
  <si>
    <t>Notional (Cold) Water Usage  benchmark excluding toilets(L/person/day)</t>
  </si>
  <si>
    <t>1pt Benchmarks:</t>
  </si>
  <si>
    <t>TOILETS</t>
  </si>
  <si>
    <t>SHOWER</t>
  </si>
  <si>
    <t>BATH</t>
  </si>
  <si>
    <t>B TAPS</t>
  </si>
  <si>
    <t>K TAPS</t>
  </si>
  <si>
    <t>2pt Benchmarks:</t>
  </si>
  <si>
    <t>4.5 L/flush</t>
  </si>
  <si>
    <t>9.0 L/min</t>
  </si>
  <si>
    <t>0.0 L</t>
  </si>
  <si>
    <t>6.0 L/min</t>
  </si>
  <si>
    <t>3.2 L/flush</t>
  </si>
  <si>
    <t>7.5 L/min</t>
  </si>
  <si>
    <t>4.5 L/min</t>
  </si>
  <si>
    <t>Reference Benchmarks:</t>
  </si>
  <si>
    <t>5.5 L/flush</t>
  </si>
  <si>
    <t>10.3 L/min</t>
  </si>
  <si>
    <t>8.0 L/min</t>
  </si>
  <si>
    <t>5.5 L/min</t>
  </si>
  <si>
    <t>Green Star SA - Multi Unit Residential v1</t>
  </si>
  <si>
    <t>% Reduction of overall mains/munincipal water (Part 1 &amp; Part 2):</t>
  </si>
  <si>
    <t>Percentage of overall amenity demand met by water efficiency &amp; recycled/harvested sources (Part 1 &amp; Part 2).</t>
  </si>
  <si>
    <t>Reference case mains/municipal water consumption (Part 1)</t>
  </si>
  <si>
    <t>Actual case mains/municipal water consumption (Part 2)</t>
  </si>
  <si>
    <t>% Reduction from reference case:</t>
  </si>
  <si>
    <r>
      <t xml:space="preserve">Toilet 
</t>
    </r>
    <r>
      <rPr>
        <b/>
        <sz val="10"/>
        <color indexed="9"/>
        <rFont val="Arial"/>
        <family val="2"/>
      </rPr>
      <t>(L/flush)</t>
    </r>
  </si>
  <si>
    <r>
      <t xml:space="preserve">Shower 
</t>
    </r>
    <r>
      <rPr>
        <b/>
        <sz val="10"/>
        <color indexed="9"/>
        <rFont val="Arial"/>
        <family val="2"/>
      </rPr>
      <t>(L/min)</t>
    </r>
  </si>
  <si>
    <r>
      <t xml:space="preserve">Bath 
</t>
    </r>
    <r>
      <rPr>
        <b/>
        <sz val="10"/>
        <color indexed="9"/>
        <rFont val="HelveticaNeue-Roman"/>
      </rPr>
      <t>(L)</t>
    </r>
  </si>
  <si>
    <r>
      <t xml:space="preserve">Basin Taps </t>
    </r>
    <r>
      <rPr>
        <b/>
        <sz val="10"/>
        <color indexed="9"/>
        <rFont val="HelveticaNeue-Roman"/>
      </rPr>
      <t>(L/min)</t>
    </r>
  </si>
  <si>
    <r>
      <t xml:space="preserve">Kitchen Taps 
</t>
    </r>
    <r>
      <rPr>
        <b/>
        <sz val="10"/>
        <color indexed="9"/>
        <rFont val="HelveticaNeue-Roman"/>
      </rPr>
      <t>(L/min)</t>
    </r>
  </si>
  <si>
    <t>NET (MAINS/MUNINCIPAL) AMENITY WATER CONSUMPTION:</t>
  </si>
  <si>
    <t>TOTAL REDUCED MAINS/MUNICIPAL AMENITY WATER USE</t>
  </si>
  <si>
    <t>REDUCED SEWER AMENITY DISCHARGE</t>
  </si>
  <si>
    <t xml:space="preserve">Green Star SA - Multi Unit Residential v1 validates the environmental initiatives of new Multi Unit Residential buildings or Multi Unit Residential base building refurbishments.  </t>
  </si>
  <si>
    <t xml:space="preserve">You are invited to use Green Star SA - Multi Unit Residential v1 to predict a Green Star SA rating.  The Green Building Council of South Africa (GBCSA) does not endorse any self-assessed rating and you are prohibited from presenting self-assessment results in the public domain.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Multi Unit Residential v1 without formal certification by the GBCSA does not entitle the user or any other party to promote a Green Star SA rating publicly.  </t>
  </si>
  <si>
    <t>Green Star SA - Multi Unit Residential v1 Introduction</t>
  </si>
  <si>
    <t>What does Green Star SA - MUR v1 do?</t>
  </si>
  <si>
    <t>Who can use Green Star SA - MUR v1?</t>
  </si>
  <si>
    <t xml:space="preserve">The GBCSA encourages all interested parties to use Green Star SA - Multi Unit Residential v1 to validate the environmental initiatives of new Multi Unit Residential buildings or Multi Unit Residential base building refurbishments. The use of Green Star SA - Multi Unit Residential v1 is encouraged on all such projects to assess and improve their environmental design attributes.  </t>
  </si>
  <si>
    <t>The use of Green Star SA - Multi Unit Residential v1 without formal certification by the GBCSA does not entitle the user or any other party to promote the Green Star SA rating achieved.  No fee is payable to the GBCSA for such use, however formal recognition of the Green Star SA rating - and the right to promote the same - requires undertaking the formal certification process offered by the GBCSA.</t>
  </si>
  <si>
    <t>The Green Star SA – Multi Unit Residential v1 provides for both Green Star SA – Multi Unit Residential v1 Design and Green Star SA – Multi Unit Residential v1 As Built certification criteria.  All credits are the same for both ratings; only the documentation differs.</t>
  </si>
  <si>
    <t>Again, the use of Green Star SA - Multi Unit Residential v1 without formal certification by the GBCSA does not entitle the user or any other party to promote a Green Star SA rating publicly.</t>
  </si>
  <si>
    <t xml:space="preserve">The Green Building Council would like to acknowledge all parties that worked on and supported the development of the Green Star SA – Multi Unit Residential v1 rating tool. </t>
  </si>
  <si>
    <t>The GBCSA thanks all those individuals and organisations who provided feedback and expertise to the technical development of the Green Star SA – Multi Unit Residential v1 rating tool.  In particular, the GBCSA would like to thank all Technical Steering Committee and Technical Working Group members, as well as technical consultant Arup.  The GBCSA also acknowledges the support of the Green Building Council of Australia.</t>
  </si>
  <si>
    <t xml:space="preserve">The GBCSA’s members, along with Green Star SA - Multi Unit Residential v1 tool sponsors Menlyn Maine &amp; ClayBrick provided much-needed financial support to develop this rating tool.  </t>
  </si>
  <si>
    <t>Green Star SA – Multi Unit Residential v1 is based on national and international guidelines, including primarily the Australian Green Star system, as well as the US LEED Green Building Rating System and UK's BREEAM Environmental Assessment Method.</t>
  </si>
  <si>
    <t>Green Star SA - Multi Unit Residential v1 Tool Sponsors:</t>
  </si>
  <si>
    <t xml:space="preserve">•  Establish a common language and standard of measurement for green buildings; </t>
  </si>
  <si>
    <t xml:space="preserve">•  Promote integrated, whole-building design; </t>
  </si>
  <si>
    <t>•  Raise awareness of green building benefits;</t>
  </si>
  <si>
    <t xml:space="preserve">•  Recognise and reward environmental leadership; and </t>
  </si>
  <si>
    <t xml:space="preserve">•  Reduce the environmental impact of development. </t>
  </si>
  <si>
    <t>The GBCSA does not endorse any self-assessed rating achieved by the use of Green Star - SA Multi Unit Residential v1.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MUR v1 without formal certification does not entitle the user or any other party to promote the Green Star SA rating achieved.</t>
  </si>
  <si>
    <t>The application of Green Star SA - Multi Unit Residential v1 to all multi unit residential projects is encouraged to assess and improve their environmental design attributes.  No fee is payable to the GBCSA for such use, however formal recognition of the Green Star SA rating - and the right to promote the same - requires undertaking the formal certification process offered by the GBCSA.</t>
  </si>
  <si>
    <t>The Green Star SA environmental rating system for buildings (“Green Star SA”) and the Green Star SA – Multi Unit Residential v1 rating tool (“Green Star SA – Multi Unit Residential v1”) have been developed by the Green Building Council of South Africa (“GBCSA”).  Green Star SA – Multi Unit Residential v1 is intended for use by project teams, contractors and other interested parties to validate the environmental initiatives of the design phase of new multi unit residential construction or base building refurbishment; construction and procurement phase of a multi unit residential building; and/or to validate that environmental initiatives proposed in the design phase have been implemented by the building contractor.  As with all Green Star SA rating tools, Green Star SA - Multi Unit Residential v1 may be subject to further development in the future.</t>
  </si>
  <si>
    <t>Green Star SA and Green Star SA - Multi Unit Residential v1 have been developed with the assistance and participation of representatives from many organisations. The views and opinions expressed have been determined upon by the GBCSA and its Committees.</t>
  </si>
  <si>
    <t>The GBCSA authorises you to view and use Green Star SA - Multi Unit Residential v1 for information purposes only.  In exchange for this authorisation, you agree that the GBCSA retains all copyright and other proprietary rights contained in and in relation to Green Star SA - Multi Unit Residential v1 and agree not to sell, let, distribute, modify, or use for another purpose the tool or to reproduce, display or distribute the tool in any way for any public or commercial purpose, including display on a website or in a networked environment. Unauthorised use of Green Star SA and/or Green Star SA - Multi Unit Residential v1 will violate copyright and other laws, and is prohibited.  All text, graphics, layout and other elements of content contained in Green Star SA and its rating tools are owned by the GBCSA and are protected by copyright, trade mark and other laws.</t>
  </si>
  <si>
    <t>The GBCSA does not accept responsibility, including for negligence, for any inaccuracy, error or omission within Green Star SA and/or its rating tools and makes no warranty, expressed or implied, including the warranties of merchantability and fitness for a particular purpose, nor assumes any legal liability or responsibility to you or any third parties for the accuracy, completeness, use of or reliance on any information contained in Green Star SA and/or Green Star SA – Multi Unit Residential v1, or for any injuries, losses or damages (including, without limitation, equitable relief and economic loss) arising out of such use or reliance.</t>
  </si>
  <si>
    <t>Green Star SA and Green Star SA - Multi Unit Residential v1 are not substitutes for professional advice, nor do they purport to be a professional service.  You should seek your own professional and other appropriate advice on the matters addressed by them.</t>
  </si>
  <si>
    <t>As a condition of use, you undertake not to institute legal proceedings in whatever form against the trade mark and copyright proprietor, and agree to waive and release the GBCSA, its officers, agents, employees and its members from any and all claims, demands and causes of action for any injury, loss, destruction or damage (including, without limitation, equitable relief and economic loss) that you may now or hereafter have a right to assert against such parties as a result of your use of, or reliance on, Green Star SA and/or Green Star SA – Multi Unit Residential v1.</t>
  </si>
  <si>
    <t xml:space="preserve">The GBCSA does not endorse or otherwise acknowledge the Green Star SA rating achieved by the use of Green Star SA – Multi Unit Residential v1. The GBCSA offers a formal certification process for ratings of Four Stars and above.  The service provides for independent third party review of points claimed to ensure all credits can be demonstrated to be achieved by the provision of the necessary documentary evidence.  The use of Green Star SA - Multi Unit Residential v1 without formal certification by the GBCSA does not entitle the user or any other party to promote the achieved Green Star SA rating or make use of the Green Star trade marks in whatever manner or form. </t>
  </si>
  <si>
    <t>The application of Green Star SA - Multi Unit Residential v1 to all multi unit residential projects is encouraged to assess and improve their environmental attributes.  No fee is payable to the GBCSA for such use; however, formal recognition of the Green Star SA rating - and the right to promote the same - requires undertaking the formal certification process offered by the GBCSA, and use of this service shall not constitute such a certification process.</t>
  </si>
  <si>
    <t>You are only authorised to proceed to use Green Star SA and Green Star SA – Multi Unit Residential v1 on this basis.</t>
  </si>
  <si>
    <t>© 2011 Green Building Council of South Africa.  All rights reserved.</t>
  </si>
  <si>
    <t>Green Star SA Multi Unit Residential v1 Release Date</t>
  </si>
  <si>
    <t>27th October 2011</t>
  </si>
  <si>
    <t xml:space="preserve">The GBCSA  reserves the right to correct errors and omissions in the Green Star SA - Multi Unit Residential v1 rating tool as necessary. The changes noted in this change log do not reflect Technical Clarifications or Credit Interpretation Request rulings. Project teams are advised to check the GBCSA website for the latest TC and CIR rulings. The changes noted in this change log also do not represent changes to points awarded for credits, or changes to credit critera. The changes noted below are those of minor nature related to the operation of the rating tool and associated calculators.  </t>
  </si>
  <si>
    <t>Green Building / Sustainability Consultant:</t>
  </si>
  <si>
    <t>Number of this Dwelling Type</t>
  </si>
  <si>
    <t>Occupancy Type</t>
  </si>
  <si>
    <t>Habitable Floor Area (m2)</t>
  </si>
  <si>
    <t>NOTE: Use of Green Star SA - Multi Unit Residential v1 may predict a rating that differs from that achieved via formal Green Star SA certification. Detailed guidance on credit compliance criteria is contained in the Green Star SA - Multi Unit Residential v1 Technical Manual.</t>
  </si>
  <si>
    <t>Two points are awarded where:
A member of the design team is a Green Star SA Accredited Professional and has; 
• Been engaged by the Developer to provide green building advice from the schematic design phase through to construction completion; 
  AND
• Provided guidance to the project team regarding, or was responsible for, the Green Star SA documentation submission compilation.</t>
  </si>
  <si>
    <t>Commissioning</t>
  </si>
  <si>
    <t>To encourage and recognise commissioning and handover initiatives that ensure all dwelling and common property services can operate to optimal design potential.</t>
  </si>
  <si>
    <t>An additional point is awarded where:
• The point above is achieved;
   AND
• The Design Team and Contractor transfer ‘Project Knowledge’ to the development’s Management Entity through the provision of the following:
– A Maintenance Logbook, provided for each common property service, in accordance with the Additional Guidance;
– Commissioning Certificates, provided for each dwelling, in accordance with the Additional Guidance;
– As-built drawings (complete set);
– An Operations and Maintenance (O&amp;M) Manual for common property service(s); and,
– Relevant manufacturer documentation (e.g. user or operation manuals, maintenance documents, etc.) for all building services provided within dwellings.</t>
  </si>
  <si>
    <t>Up to two points are awarded as follows:
One point is awarded where:
• For building services within dwellings;
– Commissioning is contractually required to be performed for all building services provided   within dwellings in accordance with system/equipment/appliance manufacturer’s commissioning specifications or requirements; 
  AND
• For common property services within the development (where applicable);
– Comprehensive pre-commissioning, commissioning, and quality monitoring are contractually required to be performed for all common property services; 
   AND
– The works outlined above are done in exact accordance with CIBSE Commissioning Codes. Alternatively, ASHRAE Commissioning Guideline 1-1996 ‘The HVAC Commissioning Process’ can be used for the mechanical services.</t>
  </si>
  <si>
    <t>This credit is not included in the Green Star SA MUR v1 tool</t>
  </si>
  <si>
    <t>Occupant Users' Guide</t>
  </si>
  <si>
    <t>To encourage and recognise information management that enables dwelling occupants to optimise the dwelling’s environmental performance.</t>
  </si>
  <si>
    <t xml:space="preserve">One point is awarded where:
• A simple and easy-to-read ‘Occupant Users’ Guide’, which includes information relevant for the occupants of the development, is created and made available to all dwelling owners and occupants;
  AND 
• The Occupants Users’ Guide, at a minimum, includes the following sections and information (where applicable), as per the Green Star SA Multi Unit Residential v1 Technical Manual:
- Design Initiatives;
- Targets &amp; Benchmarks;
- Basic Functions;
- Transport Opportunities;
- Waste &amp; Recycling; 
- Appliances;
- Preferred Materials; and,
- Management Plans &amp; Policies. 
For complete details of the requirements of the Occupant Users Guide, please refer to Additional Guidance in the Green Star SA - Multi Unit Residential v1 Technical Manual.
</t>
  </si>
  <si>
    <t xml:space="preserve">To encourage and recognise the adoption of a formal environmental management system in line with established guidelines during construction. </t>
  </si>
  <si>
    <t xml:space="preserve">Up to two points are awarded independently as follows:
One point is awarded where:
• The Contractor implements a comprehensive, project-specific Environmental Management Plan (EMP) throughout the construction phase of the project (i.e. from construction commencement to practical completion); 
  AND
• The EMP is in strict accordance with the Provincial Government of the Western Cape Environmental Management Plan Guidelines (2005) as evidence by correlation with Table Man-6.1 of the Additional Guidance;
  AND
• The Contractor and Sub-Contractors achieve compliance with the EMP.
</t>
  </si>
  <si>
    <t>One point is awarded where:
• The Contractor has valid ISO14001 Environmental Management System (EMS) accreditation throughout the construction phase of the project (i.e. from construction commencement to practical completion); 
AND
• All Sub-Contractors relevant to the project and engaged by the Contractor, adhere to all applicable ISO14001 requirements.</t>
  </si>
  <si>
    <t>To encourage and recognise management practices that minimise the amount of demolition and construction waste going to disposal.</t>
  </si>
  <si>
    <t>Up to three points are awarded where:
• The Contractor develops and implements a Waste Management Plan (WMP) throughout the construction phase of the project (i.e. from construction commencement to practical completion);
  AND
• The Contractor retains waste records and issues quarterly reports to the Developer; 
  AND
• The Contractor diverts a minimum percentage (by mass) of all demolition and construction waste for reuse or recycling as follows:  
– 30% for one point;
– 50% for two points;
– 70% for three points.</t>
  </si>
  <si>
    <t xml:space="preserve">To encourage and recognise measures to reduce air leakage in dwellings, and reward the testing and achievement of good airtightness levels. </t>
  </si>
  <si>
    <t>Airtightness Testing</t>
  </si>
  <si>
    <t>One point is awarded where:
• Airtightness testing is carried out on a minimum of 5% of the total number of dwellings (or 1 dwelling, whichever is greater) in accordance with CIBSE TM23:2000 Testing buildings for air leakage;
  AND
• For each dwelling tested, a leakage rate of not more than 15 m3/hr/m² is achieved at a relative pressure of 50 Pa;
  AND
• The testing process allows for remedial sealing measures and re-testing if required, with remedial sealing measures taken in the sample dwelling(s) replicated through all other dwellings.</t>
  </si>
  <si>
    <t>Common Property Rules</t>
  </si>
  <si>
    <t>Two points are awarded where:                                                                                                                                                                                                                                                                                                                                        
Within the Rules of the development the Management Entity commits to:
• Undertake regularly scheduled inspection and maintenance of all common property such that;
– Inspection and maintenance services commence 12 months after practical completion of the development and continue once every 2 years thereafter;
  AND
– After each inspection &amp; maintenance event, an ‘Inspection &amp; Maintenance Report’ (in accordance with the Additional Guidance) is provided to all dwelling owners and occupants;
  AND
• The provision of an ‘Environmental Performance Report’ (in accordance with the Additional Guidance) to all dwelling owners and occupants every 6 months (i.e. bi-annually).
  AND
• The implementation of the following operational management plan and policy (in accordance with the Additional Guidance);
– A ‘Waste and Recycling Management Plan’;
  AND
– A ‘Retrofit and Maintenance Policy’.</t>
  </si>
  <si>
    <t>To encourage and recognise Developers who embed legal and contractual environmental management initiatives within the formal management structures of the development.</t>
  </si>
  <si>
    <t>To encourage and recognise designs that provide ample amounts of outside air to counteract build-up of indoor pollutants and moisture.</t>
  </si>
  <si>
    <t>Up to 3 points are available independently as follows:
One point is awarded where:
• All dwellings are naturally ventilated in accordance with SANS 10400-O;
  AND
• For a minimum 70% of dwellings, effective natural ventilation is achieved via ‘cross-ventilated design’ in accordance with the Additional Guidance.</t>
  </si>
  <si>
    <t>One point is awarded where:
• All dwellings are naturally ventilated in accordance with SANS 10400-O;
  AND
• For all dwellings, each habitable room with a floor area greater than 4m² is provided with manually controllable background ventilation openings (i.e. trickle ventilator) of sufficient ‘Equivalent Area’, in accordance with the Additional Guidance.</t>
  </si>
  <si>
    <r>
      <t xml:space="preserve">One point is awarded where:
• All dwellings are naturally ventilated in accordance with SANS 10400-O;
  AND
• For each dwelling, any two of the qualifying ventilation initiatives described below are implemented.
Qualifying ventilation initiatives are:
</t>
    </r>
    <r>
      <rPr>
        <b/>
        <sz val="10"/>
        <rFont val="Arial"/>
        <family val="2"/>
      </rPr>
      <t>Kitchen extract</t>
    </r>
    <r>
      <rPr>
        <sz val="10"/>
        <rFont val="Arial"/>
        <family val="2"/>
      </rPr>
      <t xml:space="preserve">
For a minimum 90% of dwellings, each kitchen is provided with a dedicated extract system in accordance with the Additional Guidance. 
</t>
    </r>
    <r>
      <rPr>
        <b/>
        <sz val="10"/>
        <rFont val="Arial"/>
        <family val="2"/>
      </rPr>
      <t>Bathroom ventilation</t>
    </r>
    <r>
      <rPr>
        <sz val="10"/>
        <rFont val="Arial"/>
        <family val="2"/>
      </rPr>
      <t xml:space="preserve">
All rooms within which there exist shower(s) and/or bath(s) are provided with a dedicated mechanical extract system;
</t>
    </r>
    <r>
      <rPr>
        <b/>
        <sz val="10"/>
        <rFont val="Arial"/>
        <family val="2"/>
      </rPr>
      <t>Carbon monoxide (CO) monitoring</t>
    </r>
    <r>
      <rPr>
        <sz val="10"/>
        <rFont val="Arial"/>
        <family val="2"/>
      </rPr>
      <t xml:space="preserve">
For each habitable room that contains applicable combustion devices, or the provision is made for future installation of combustion devices, a CO monitor is provided in accordance with the Additional Guidance.</t>
    </r>
  </si>
  <si>
    <t>This credit is not included in the Green Star SA - MUR v1 tool</t>
  </si>
  <si>
    <t xml:space="preserve">Up to three points are available:
One point is awarded where for a minimum 90% of dwellings:
• 60% of the habitable area [excluding kitchens] of each dwelling meets the minimum daylight criteria detailed below.
  OR
Two points are awarded where for a minimum 90% of dwellings;
• 90% of the habitable area [excluding kitchens] of each dwelling meets the minimum daylight criteria detailed below.
The minimum daylight criterion for Credit Criteria compliance is; 
• A Daylight Factor (DF) of no less than 1.5% (measured at FFL);
OR
• A Daylight Illuminance (DI) of no less than 150 lux (measure at FFL).
</t>
  </si>
  <si>
    <t xml:space="preserve">An additional point is awarded where:
• At least one point is achieved above: 
  AND
• A Daylight Factor (DF) of no less than 2% or a Daylight Illuminance (DI) of no less than 200 lux is achieved for 90% of the nominated area of the kitchen (measured at 900mm above FFL) for all dwellings where the criteria above is achieved.
</t>
  </si>
  <si>
    <t>To encourage and recognise dwelling designs that achieve suitable levels of thermal comfort for occupants.</t>
  </si>
  <si>
    <r>
      <rPr>
        <b/>
        <sz val="10"/>
        <rFont val="Arial"/>
        <family val="2"/>
      </rPr>
      <t>Compliance Route 2 – Deemed to satisfy</t>
    </r>
    <r>
      <rPr>
        <sz val="10"/>
        <rFont val="Arial"/>
        <family val="2"/>
      </rPr>
      <t xml:space="preserve">
One point (only) is awarded where the following criteria are achieved (as applicable):
• Where dwellings are provided with active heating system(s), for each dwelling they must:
– Serve all habitable areas; 
   AND
– Include a minimum of one centrally located thermostat to control the heating system.
AND
• Where dwellings are provided with active cooling system(s), for each dwelling they must:
– Serve all habitable areas;
   AND
– Include a minimum of one centrally located thermostat to control the cooling system.
</t>
    </r>
  </si>
  <si>
    <t>AND
• Where no active heating systems are provided within the development contract, all dwellings must demonstrate:
– High performance specifications for wall, roof and window insulation, by achieving   one point for Ene-1 Part A;
   AND
– High performance specifications for window insulation, by achieving one point for Ene-1 Part D.
AND
• Where no active cooling systems are provided within the development contract, all dwellings must demonstrate all of the following:
– Effective natural ventilation is achieved via ‘cross-ventilated design’, by achieving first point in IEQ-1;
   AND
– Effective thermal mass, by achieving one point for Ene-1 Part B;
   AND
– Effective control of solar heat gains, by achieving one point for Ene-1 Part D.</t>
  </si>
  <si>
    <t>One point is awarded where:
• A comprehensive hazardous material survey has been carried out on the project site, as defined by the South African Occupational Health and Safety (OH&amp;S) Act; 
  AND
• Wherever asbestos, lead or polychlorinated biphenyls (PCBs) were found, they have been removed in accordance with the standards listed under Table IEQ-11.1.
Where no buildings or structures existed at the time of site purchase, or for refurbishments or redevelopments where none of the above hazardous materials were found, this credit is ‘Not Applicable’ and is excluded from the points available, used to calculate the Indoor Environment Quality Category score.</t>
  </si>
  <si>
    <t>Up to two points are awarded independently as follows:
One point is awarded where: 
• For all dwellings, the internal noise level (combined building services noise and external noise intrusion), does not exceed the following levels:
– 35 dBLAeq (1 hour) in any bedroom during the night time period (10pm to 7am); 
    AND
– 40 dBLAeq (1 hour) in other habitable rooms [excluding kitchens &amp; bathrooms] at any time during the day or night time period (24hrs).</t>
  </si>
  <si>
    <t>One point is awarded where; 
• For all dwellings the acoustic performance of:
– All wall and floor constructions separating habitable areas of adjacent dwellings, achieves an airborne noise isolation standard of Rw + Ctr ≥ 55; 
  AND
– Floor constructions between adjacent dwellings, achieve an impact isolation standard of Ln,w - Cl ≤ 55.
Where less than 30% of the total number of dwellings share wall and/or floor/ceiling elements that separate habitable areas of adjacent dwellings, the second point is ‘Not Applicable’ and is excluded from the points available, used to calculate the Indoor Environment Quality category score. Type ‘na’ in the ‘No. Points Achieved’ column of the rating tool.</t>
  </si>
  <si>
    <t>To encourage and recognise designs that incorporate interior finishes that minimise the contribution to levels of Volatile Organic Compounds within dwellings and common areas.</t>
  </si>
  <si>
    <r>
      <rPr>
        <b/>
        <sz val="10"/>
        <rFont val="Arial"/>
        <family val="2"/>
      </rPr>
      <t>Wall and ceiling coverings</t>
    </r>
    <r>
      <rPr>
        <sz val="10"/>
        <rFont val="Arial"/>
        <family val="2"/>
      </rPr>
      <t xml:space="preserve">
One point is awarded where:
• At least 95% of all wall and ceiling coverings within rentable area and applicable common area meet the TVOC Content Limits outlined in  IEQ-13.4 
  OR 
• No wall and ceiling covering is installed within rentable area or applicable common area.</t>
    </r>
  </si>
  <si>
    <r>
      <rPr>
        <b/>
        <sz val="10"/>
        <rFont val="Arial"/>
        <family val="2"/>
      </rPr>
      <t>Adhesives and Sealants</t>
    </r>
    <r>
      <rPr>
        <sz val="10"/>
        <rFont val="Arial"/>
        <family val="2"/>
      </rPr>
      <t xml:space="preserve">
One point is awarded where:
• At least 95% of all adhesives and sealants applied within rentable area and applicable common area meet the TVOC Content Limits outlined in Table IEQ-13.2 
  OR 
• Where no adhesives or sealants are used within rentable area or applicable common area.</t>
    </r>
  </si>
  <si>
    <r>
      <t>Up to four points are available as follows:</t>
    </r>
    <r>
      <rPr>
        <b/>
        <sz val="10"/>
        <rFont val="Arial"/>
        <family val="2"/>
      </rPr>
      <t xml:space="preserve">
Paints</t>
    </r>
    <r>
      <rPr>
        <sz val="10"/>
        <rFont val="Arial"/>
        <family val="2"/>
      </rPr>
      <t xml:space="preserve">
One point is awarded where:
• At least 95% of all painted surfaces within rentable area and applicable common area meet the TVOC Content Limits outlined in Table IEQ-13.1 and must not contain any added lead in the form of driers or pigments; 
  OR 
• Where no paint is used within rentable area or applicable common area.</t>
    </r>
  </si>
  <si>
    <r>
      <t>Carpets and Flooring</t>
    </r>
    <r>
      <rPr>
        <sz val="10"/>
        <rFont val="Arial"/>
        <family val="2"/>
      </rPr>
      <t xml:space="preserve">
One point is awarded where:
• At least 95% of all carpets and floor coverings within rentable area and applicable common area meet the TVOC emissions limits outlined in Table IEQ-13.3
Where no carpet or floor covering is installed in rentable area or applicable common area, the carpets and floor covering point is ‘Not Applicable’ and is excluded from the points available, used to calculate the Indoor Environment Quality category score. Type ‘na’ in the ‘No. Points Achieved’ column of the rating tool.
</t>
    </r>
  </si>
  <si>
    <t>To encourage and recognise the specification of products with low formaldehyde emission levels within rentable area and applicable common area.</t>
  </si>
  <si>
    <t>One point is awarded where: 
• All composite wood products used within rentable area and applicable common area, either:
– Comply with the formaldehyde emission limits in Table IEQ-14.1;
   OR
– Contain zero formaldehyde. 
Where no composite wood products are used within rentable area or applicable common area, this credit is ‘Not Applicable’ and is excluded from the points available, used to calculate the Indoor Environment Quality category score. Type ‘na’ in the ‘No. of Points Achieved’ column of the rating tool.</t>
  </si>
  <si>
    <t>To encourage and recognise dwelling designs which improve the health and wellbeing of the occupants by providing private outdoor space.</t>
  </si>
  <si>
    <t>One point is awarded where:
• For a minimum 90% of dwellings, a private outdoor space is provided which meet the following requirements:
- The space is accessible for private use by the dwelling occupant(s) only;
- The space is directly adjacent to, and accessible from, the associated dwelling; and
- The size provided per dwelling is at least 1m² per occupant OR at least 6m2 (whichever is greater).</t>
  </si>
  <si>
    <t>One point is awarded where:
• All dwellings, including peripheral exterior access to, and common property areas are designed wholly in accordance with the requirements of SANS 10400-S: Facilities for persons with disabilities; 
  AND
• For all dwellings, the design of at least one toilet facility on the entry level of the dwelling facilitates wheelchair user access in accordance with the requirements defined in Additional Guidance.</t>
  </si>
  <si>
    <t>To encourage and recognise dwelling designs that minimise greenhouse gas emissions through increased passive thermal performance, increased lighting efficiency and increased hot water generation efficiency.</t>
  </si>
  <si>
    <t>To meet the Conditional Requirement, the dwellings must satisfy all of the “Compulsory Initiatives” as defined in credits Ene-1, Ene-3 and Ene-7.</t>
  </si>
  <si>
    <t>To encourage and recognise dwelling designs and building fabric that minimise greenhouse gas emissions associated with operational heating &amp; cooling energy consumption.</t>
  </si>
  <si>
    <t>Greenhouse Gas Emissions - Heating &amp; Cooling</t>
  </si>
  <si>
    <t xml:space="preserve">Up to 10 points are awarded where it is demonstrated that the dwellings’ predicted greenhouse gas emissions have been reduced. </t>
  </si>
  <si>
    <t>All Compulsory Initiatives met?</t>
  </si>
  <si>
    <t xml:space="preserve">Refer to Green Star SA - MUR v1 DTS &amp; Energy Modelling Protocol Guide </t>
  </si>
  <si>
    <r>
      <rPr>
        <b/>
        <sz val="10"/>
        <rFont val="Arial"/>
        <family val="2"/>
      </rPr>
      <t xml:space="preserve">Compliance Route 1 - Energy Modelling (maximum 10 points available)
</t>
    </r>
    <r>
      <rPr>
        <b/>
        <i/>
        <sz val="10"/>
        <color rgb="FFFF0000"/>
        <rFont val="Arial"/>
        <family val="2"/>
      </rPr>
      <t>Compulsory Initiative</t>
    </r>
    <r>
      <rPr>
        <sz val="10"/>
        <color rgb="FFFF0000"/>
        <rFont val="Arial"/>
        <family val="2"/>
      </rPr>
      <t xml:space="preserve"> - The project must demonstrate that the greenhouse gas emissions for the ‘Actual Case’ heating &amp; cooling are less than or equal to the greenhouse gas emissions from the ‘Notional Case’ heating &amp; cooling, when modelled in accordance with the Green Star SA Multi Unit Residential v1 DTS &amp; Energy Modelling Protocol Guide.</t>
    </r>
    <r>
      <rPr>
        <sz val="10"/>
        <rFont val="Arial"/>
        <family val="2"/>
      </rPr>
      <t xml:space="preserve">
The building(s) or dwelling(s) are to be modelled using the criteria in the Green Star SA – Multi Unit Residential v1 DTS &amp; Energy Modelling Protocol Guide. The predicted greenhouse gas emissions determined for the ‘Actual Case’ must be compared with those determined for the ‘Notional Case’ at the same site location. Whilst the ‘Actual Case’ represents the intended dwelling/building design, the ‘Notional Case’, however, is modelled based on fabric and heating &amp; cooling performance characteristics as per the Multi Unit Residential v1 DTS &amp; Energy Modelling Protocol Guide. 
Points are awarded on a linear scale with 0 points for equivalent emissions of the ‘Actual Case’ to the ‘Notional Case’ (i.e. meeting the Compulsory Initiative), and up to 10 points for a 75% reduction in greenhouse gas emissions. One point is awarded for every 7.5% saving below the ‘Notional Case’ greenhouse gas emissions benchmark.
The points are determined by the Green Star SA – Multi Unit Residential v1 Energy Calculator.</t>
    </r>
  </si>
  <si>
    <r>
      <rPr>
        <b/>
        <sz val="10"/>
        <rFont val="Arial"/>
        <family val="2"/>
      </rPr>
      <t>Compliance Route 2 – Deemed to Satisfy (maximum 6 points available)</t>
    </r>
    <r>
      <rPr>
        <sz val="10"/>
        <rFont val="Arial"/>
        <family val="2"/>
      </rPr>
      <t xml:space="preserve">
</t>
    </r>
    <r>
      <rPr>
        <b/>
        <i/>
        <sz val="10"/>
        <color rgb="FFFF0000"/>
        <rFont val="Arial"/>
        <family val="2"/>
      </rPr>
      <t>Compulsory Initiative</t>
    </r>
    <r>
      <rPr>
        <sz val="10"/>
        <color rgb="FFFF0000"/>
        <rFont val="Arial"/>
        <family val="2"/>
      </rPr>
      <t xml:space="preserve"> – All dwellings must achieve the Compulsory Initiatives as outlined in </t>
    </r>
    <r>
      <rPr>
        <b/>
        <sz val="10"/>
        <color rgb="FFFF0000"/>
        <rFont val="Arial"/>
        <family val="2"/>
      </rPr>
      <t>Part A</t>
    </r>
    <r>
      <rPr>
        <sz val="10"/>
        <color rgb="FFFF0000"/>
        <rFont val="Arial"/>
        <family val="2"/>
      </rPr>
      <t xml:space="preserve">, </t>
    </r>
    <r>
      <rPr>
        <b/>
        <sz val="10"/>
        <color rgb="FFFF0000"/>
        <rFont val="Arial"/>
        <family val="2"/>
      </rPr>
      <t>Part C</t>
    </r>
    <r>
      <rPr>
        <sz val="10"/>
        <color rgb="FFFF0000"/>
        <rFont val="Arial"/>
        <family val="2"/>
      </rPr>
      <t xml:space="preserve">, </t>
    </r>
    <r>
      <rPr>
        <b/>
        <sz val="10"/>
        <color rgb="FFFF0000"/>
        <rFont val="Arial"/>
        <family val="2"/>
      </rPr>
      <t>Part D</t>
    </r>
    <r>
      <rPr>
        <sz val="10"/>
        <color rgb="FFFF0000"/>
        <rFont val="Arial"/>
        <family val="2"/>
      </rPr>
      <t xml:space="preserve">, </t>
    </r>
    <r>
      <rPr>
        <b/>
        <sz val="10"/>
        <color rgb="FFFF0000"/>
        <rFont val="Arial"/>
        <family val="2"/>
      </rPr>
      <t>Part E</t>
    </r>
    <r>
      <rPr>
        <sz val="10"/>
        <color rgb="FFFF0000"/>
        <rFont val="Arial"/>
        <family val="2"/>
      </rPr>
      <t xml:space="preserve"> and</t>
    </r>
    <r>
      <rPr>
        <b/>
        <sz val="10"/>
        <color rgb="FFFF0000"/>
        <rFont val="Arial"/>
        <family val="2"/>
      </rPr>
      <t xml:space="preserve"> Part F</t>
    </r>
    <r>
      <rPr>
        <sz val="10"/>
        <color rgb="FFFF0000"/>
        <rFont val="Arial"/>
        <family val="2"/>
      </rPr>
      <t xml:space="preserve"> of Ene-1 Greenhouse Gas Emissions – Heating &amp; Cooling.
Please refer to the Green Star SA - Multi Unit Residential v1 Technical Manual for full details. </t>
    </r>
  </si>
  <si>
    <t>Up to 6 points are awarded where for each dwelling all Compulsory Initiatives are satisfied and the following are achieved:</t>
  </si>
  <si>
    <t>Energy Sub-Metering</t>
  </si>
  <si>
    <t>One point is awarded where:
For all dwellings, the following demands (where provided) are sub-metered:
• Electricity, gas and domestic hot water energy (see Additional Guidance); 
  AND
• Sub-meters are located within or directly adjacent to dwellings such that occupants have easy access to read consumption data (Note: this criterion is void where the additional point below is achieved).</t>
  </si>
  <si>
    <t>An additional point is awarded where:
• The second point above is achieved;
   AND
• Occupants are provided with a dedicated visual display and analysis system for the interrogation of the energy consumption data, as provided by their sub-metering system, which provides (at a minimum):
– A visual display of the real time consumption/generation of all energy demands/sources sub-metered (numerically or graphically);
– A function to analyse historical consumption data;
– A simple benchmark comparison feature to compare current and historical consumption.
   AND
• The visual display and analysis system user interface is either;
– Visual display infrastructure provided within each dwelling, installed in a easily accessible and visible location for use by the occupants;
   OR
– An online external website or intranet accessible system with access permissible by personal computer, interactive multimedia or cell phone.</t>
  </si>
  <si>
    <t>Lighting Energy Use</t>
  </si>
  <si>
    <t>To encourage and recognise dwelling designs that incorporate energy efficient artificial lighting to minimise lighting energy use.</t>
  </si>
  <si>
    <r>
      <rPr>
        <b/>
        <sz val="10"/>
        <color rgb="FFFF0000"/>
        <rFont val="Arial"/>
        <family val="2"/>
      </rPr>
      <t>Compulsory Initiative</t>
    </r>
    <r>
      <rPr>
        <sz val="10"/>
        <color rgb="FFFF0000"/>
        <rFont val="Arial"/>
        <family val="2"/>
      </rPr>
      <t xml:space="preserve"> - Is achieved where for each dwelling the interior lighting power density does not exceed 4.0W/m2 (inclusive of parasitic losses).
</t>
    </r>
    <r>
      <rPr>
        <sz val="10"/>
        <rFont val="Arial"/>
        <family val="2"/>
      </rPr>
      <t xml:space="preserve">
Up to three points are awarded as follows:
</t>
    </r>
    <r>
      <rPr>
        <b/>
        <sz val="10"/>
        <rFont val="Arial"/>
        <family val="2"/>
      </rPr>
      <t>Interior dwelling lighting</t>
    </r>
    <r>
      <rPr>
        <sz val="10"/>
        <rFont val="Arial"/>
        <family val="2"/>
      </rPr>
      <t xml:space="preserve">
Up to two points are awarded where for each dwelling: 
• A minimum of 75% (by quantity) of all interior luminaries satisfy a minimum lamp luminous efficacy, awarded as follows;
– 45 lm/W for one point;
   OR
– 70 lm/W for two points;
</t>
    </r>
  </si>
  <si>
    <r>
      <rPr>
        <b/>
        <sz val="10"/>
        <rFont val="Arial"/>
        <family val="2"/>
      </rPr>
      <t xml:space="preserve">Exterior dwelling lighting </t>
    </r>
    <r>
      <rPr>
        <sz val="10"/>
        <rFont val="Arial"/>
        <family val="2"/>
      </rPr>
      <t xml:space="preserve">
One point is awarded where: 
• All exterior luminaries are provided with presence detection AND daylight control, AND each luminaire is less than 100W;
  OR
• All exterior luminaries are provided with daylight control AND have a minimum lamp luminous efficacy of 45 lm/W;
  OR
• No exterior dwelling lighting is provided. </t>
    </r>
  </si>
  <si>
    <t>To encourage and recognise dwelling designs which reduce the maximum demand on the electrical supply infrastructure.</t>
  </si>
  <si>
    <r>
      <t xml:space="preserve">Up to two points are awarded where:
• For each dwelling, a minimum number of qualifying maximum electrical demand reduction design initiatives are incorporated, awarded as follows;
– Two design initiatives for one point;
   OR
– Three design initiatives for two points.
Qualifying maximum electrical demand reduction design initiatives are:
</t>
    </r>
    <r>
      <rPr>
        <b/>
        <sz val="10"/>
        <rFont val="Arial"/>
        <family val="2"/>
      </rPr>
      <t>Space heating</t>
    </r>
    <r>
      <rPr>
        <sz val="10"/>
        <rFont val="Arial"/>
        <family val="2"/>
      </rPr>
      <t xml:space="preserve">
Where an active space heating system is installed, it utilises a non-electric primary energy source.
</t>
    </r>
    <r>
      <rPr>
        <b/>
        <sz val="10"/>
        <rFont val="Arial"/>
        <family val="2"/>
      </rPr>
      <t>Domestic hot water</t>
    </r>
    <r>
      <rPr>
        <sz val="10"/>
        <rFont val="Arial"/>
        <family val="2"/>
      </rPr>
      <t xml:space="preserve">
A hot water system with a non-electric primary energy source is installed.
</t>
    </r>
    <r>
      <rPr>
        <b/>
        <sz val="10"/>
        <rFont val="Arial"/>
        <family val="2"/>
      </rPr>
      <t>Cooking appliances</t>
    </r>
    <r>
      <rPr>
        <sz val="10"/>
        <rFont val="Arial"/>
        <family val="2"/>
      </rPr>
      <t xml:space="preserve">
All stoves/hobs and ovens installed are non-electric;
</t>
    </r>
    <r>
      <rPr>
        <b/>
        <sz val="10"/>
        <rFont val="Arial"/>
        <family val="2"/>
      </rPr>
      <t>On-site energy generation</t>
    </r>
    <r>
      <rPr>
        <sz val="10"/>
        <rFont val="Arial"/>
        <family val="2"/>
      </rPr>
      <t xml:space="preserve">
On-site energy generation is installed and can provide 200W per occupant at time of maximum electricity demand in the supply network.
</t>
    </r>
    <r>
      <rPr>
        <b/>
        <sz val="10"/>
        <rFont val="Arial"/>
        <family val="2"/>
      </rPr>
      <t>Smart metering</t>
    </r>
    <r>
      <rPr>
        <sz val="10"/>
        <rFont val="Arial"/>
        <family val="2"/>
      </rPr>
      <t xml:space="preserve">
‘Smart Meters’ linked to hot water geysers are installed to allow the utility to switch off geysers automatically at time of maximum electricity demand in the supply network. 
</t>
    </r>
  </si>
  <si>
    <t>To encourage and recognise dwelling designs that reduce greenhouse gas emissions associated with domestic hot water production.</t>
  </si>
  <si>
    <r>
      <rPr>
        <b/>
        <i/>
        <sz val="10"/>
        <color rgb="FFFF0000"/>
        <rFont val="Arial"/>
        <family val="2"/>
      </rPr>
      <t>Compulsory Initiative</t>
    </r>
    <r>
      <rPr>
        <sz val="10"/>
        <color rgb="FFFF0000"/>
        <rFont val="Arial"/>
        <family val="2"/>
      </rPr>
      <t xml:space="preserve"> - Is achieved where it is demonstrated that all geysers and hot water storage vessels are insulated in accordance with SANS-204:2011.
</t>
    </r>
    <r>
      <rPr>
        <sz val="10"/>
        <rFont val="Arial"/>
        <family val="2"/>
      </rPr>
      <t xml:space="preserve">
Up to five points are awarded where:
• The total greenhouse gas emissions associated with domestic hot water production within the development is reduced by a minimum percentage from a reference case, awarded as follows:
– 15% for one point;
– 30% for two points;
– 45% for three points;
– 60% for four points;
– 75% for five points.
The percentage reduction and point awarded are calculated using the Green Star SA Multi Unit Residential v1 Hot Water Calculator.
</t>
    </r>
    <r>
      <rPr>
        <i/>
        <sz val="10"/>
        <color rgb="FFFF0000"/>
        <rFont val="Arial"/>
        <family val="2"/>
      </rPr>
      <t>PLEASE NOTE, THE WAT-1 POTABLE WATER CALCULATOR MUST BE COMPLETED BEFORE COMPLETING HW CALCULATOR.</t>
    </r>
  </si>
  <si>
    <t>To encourage and recognise designs that reduce energy use associated with common property lifts, car park ventilation and lighting.</t>
  </si>
  <si>
    <t>Common Property Energy Use</t>
  </si>
  <si>
    <r>
      <t xml:space="preserve">Up to three points are awarded independently as follows:
</t>
    </r>
    <r>
      <rPr>
        <b/>
        <sz val="10"/>
        <rFont val="Arial"/>
        <family val="2"/>
      </rPr>
      <t>Lifts</t>
    </r>
    <r>
      <rPr>
        <sz val="10"/>
        <rFont val="Arial"/>
        <family val="2"/>
      </rPr>
      <t xml:space="preserve">
One point is awarded where:
• Predicted lift energy consumption is reduced by 25% from a reference case;
  OR
• No lifts are provided in the development. 
Where all buildings in the development are less than four storeys and no lifts are provided, this point is 'Not Applicable' and is excluded from the points available to calculate the Energy Category score. Type ‘na’ in the appropriate ‘No. of Points Achieved’ column of the rating tool.</t>
    </r>
  </si>
  <si>
    <r>
      <rPr>
        <b/>
        <sz val="10"/>
        <rFont val="Arial"/>
        <family val="2"/>
      </rPr>
      <t>Car park ventilation</t>
    </r>
    <r>
      <rPr>
        <sz val="10"/>
        <rFont val="Arial"/>
        <family val="2"/>
      </rPr>
      <t xml:space="preserve">
One point is awarded where:
All car park areas (excluding visitor parking) within the development meet either, or a combination of, the following:    
• Are provided with mechanical (supply and/or exhaust) ventilation system(s) and achieve a specific fan power of less than 0.5 W/l/s;
  OR
• Are provided with mechanical (supply and exhaust) ventilation system(s) that are controlled by Carbon Monoxide monitors only to operate at full capacity when required;
  OR
• Are naturally ventilated in accordance with SANS10400-Part O. 
Where 90% or more dwellings are provided with private naturally ventilated garages, this point is 'Not Applicable' and is excluded from the points available to calculate the Energy Category score. Type ‘na’ in the appropriate ‘No. of Points Achieved’ column of the rating tool.</t>
    </r>
  </si>
  <si>
    <r>
      <rPr>
        <b/>
        <sz val="10"/>
        <rFont val="Arial"/>
        <family val="2"/>
      </rPr>
      <t>Common property lighting</t>
    </r>
    <r>
      <rPr>
        <sz val="10"/>
        <rFont val="Arial"/>
        <family val="2"/>
      </rPr>
      <t xml:space="preserve">
One point is awarded where: 
• All exterior luminaries have presence detection and daylight control and all luminaries are less than 100W per luminaire;
  OR
• All exterior luminaries have daylight control and have a minimum luminous efficacy of 45 lm/W; 
  AND
• All interior luminaries within internal common property areas have time-clock or presence detection control and have a minimum luminous efficacy of 45 lm/W. 
Where no common property lighting is provided, this this point is 'Not Applicable' and is excluded from the points available to calculate the Energy Category score. Type ‘na’ in the appropriate ‘No. of Points Achieved’ column of the rating tool.
</t>
    </r>
  </si>
  <si>
    <t>To encourage and recognise designs that incorporate on-site energy generation systems utilising renewable or low emission energy sources.</t>
  </si>
  <si>
    <t>Low Emission Energy Generation</t>
  </si>
  <si>
    <t>Up to four points are awarded where:
• On-site energy generation system(s) are provided within the development;
  AND
• Generated low emission energy is distributed to all dwellings;
  AND
• Annual quantities of low emission energy are generated such that greenhouse gas emissions are reduced from that of a reference energy source, awarded as follows:
– 6 kgCO2e/m²/year for one point;
– 12 kgCO2e/m²/year for two points;
– 18 kgCO2e/m²/year for three points;
– 24 kgCO2e/m²/year for four points;</t>
  </si>
  <si>
    <t>To encourage and recognise initiatives which reduce energy consumption associated with major appliances.</t>
  </si>
  <si>
    <t>Energy Efficient Appliances</t>
  </si>
  <si>
    <t>Two points are awarded where:
For a minimum 90% of dwellings; 
• A minimum of two applicable appliances are provided within the scope of the main contract; 
  AND
• Each applicable appliance provided is certified with a minimum ‘B’ rating of the European "Energy Rating" labelling system.</t>
  </si>
  <si>
    <t>Dwelling Type Details</t>
  </si>
  <si>
    <r>
      <t>Rentable Area (m</t>
    </r>
    <r>
      <rPr>
        <vertAlign val="superscript"/>
        <sz val="10"/>
        <color indexed="9"/>
        <rFont val="Arial"/>
        <family val="2"/>
      </rPr>
      <t>2</t>
    </r>
    <r>
      <rPr>
        <sz val="10"/>
        <color indexed="9"/>
        <rFont val="Arial"/>
        <family val="2"/>
      </rPr>
      <t>)</t>
    </r>
  </si>
  <si>
    <t>Number of this Type</t>
  </si>
  <si>
    <t>Are the dwellings modelled as one building?</t>
  </si>
  <si>
    <t>Ene-1 Compulsory Initiative Met?</t>
  </si>
  <si>
    <t>Notional SANS204:2011 Dwelling Performance</t>
  </si>
  <si>
    <t>Actual Dwelling Performance</t>
  </si>
  <si>
    <t xml:space="preserve">Ene-1 Compliance Route Chosen? </t>
  </si>
  <si>
    <t xml:space="preserve">Greenhouse gas emissions (Notional dwelling types) </t>
  </si>
  <si>
    <t xml:space="preserve">Energy usage (Notional dwelling types) </t>
  </si>
  <si>
    <t xml:space="preserve">Energy usage (Actual dwelling types) </t>
  </si>
  <si>
    <t>Greenhouse gas emissions (Actual dwelling types)</t>
  </si>
  <si>
    <t>PERCENTAGE IMPROVEMENT OVER NOTIONAL DWELLING TYPES</t>
  </si>
  <si>
    <t>Number of Ene-1 points achieved</t>
  </si>
  <si>
    <t>Ene-7  Compulsory Initiative met?</t>
  </si>
  <si>
    <t xml:space="preserve">Note: User must select or enter values into white cells only </t>
  </si>
  <si>
    <t>2. Please refer to Green Star SA - MUR v1 Hot Water Calculator Guide for further information</t>
  </si>
  <si>
    <t>Notional Dwelling Type</t>
  </si>
  <si>
    <t>Actual Dwelling Type</t>
  </si>
  <si>
    <t>Coefficient of Performance (COP)</t>
  </si>
  <si>
    <r>
      <t>Estimated Hot Water GHG emissions
(kgCO</t>
    </r>
    <r>
      <rPr>
        <b/>
        <vertAlign val="subscript"/>
        <sz val="10"/>
        <color indexed="9"/>
        <rFont val="Arial"/>
        <family val="2"/>
      </rPr>
      <t>2</t>
    </r>
    <r>
      <rPr>
        <b/>
        <sz val="10"/>
        <color indexed="9"/>
        <rFont val="Arial"/>
        <family val="2"/>
      </rPr>
      <t>e/year)</t>
    </r>
  </si>
  <si>
    <r>
      <t>kgCO</t>
    </r>
    <r>
      <rPr>
        <vertAlign val="subscript"/>
        <sz val="10"/>
        <color indexed="9"/>
        <rFont val="Arial"/>
        <family val="2"/>
      </rPr>
      <t>2</t>
    </r>
    <r>
      <rPr>
        <sz val="10"/>
        <color indexed="9"/>
        <rFont val="Arial"/>
        <family val="2"/>
      </rPr>
      <t>e/year</t>
    </r>
  </si>
  <si>
    <t>Greenhouse Gas Emissions Reductions:</t>
  </si>
  <si>
    <t>To encourage and recognise developments that reduce the parking facilities provided for cars.</t>
  </si>
  <si>
    <t>Up to two points are awarded as follows: 
One point is awarded where the total number of car parking spaces is: 
• At least 25% lower than the maximum local planning allowances applicable to the development; 
  OR
• Not provided in excess of 1.25 car parking spaces per dwelling, where mandatory requirements do not exist at all, or are optional (i.e. recommended).
OR
Two points are awarded where the total number of car parking spaces is: 
• At least 50% lower than the maximum local planning allowances applicable to the development; 
  OR
• Not provided in excess of 0.7 car parking spaces per dwelling, where mandatory requirements do not exist at all, or are optional (i.e. recommended).</t>
  </si>
  <si>
    <t xml:space="preserve">To encourage and recognise developments that facilitates the use of more fuel efficient modes of transport. </t>
  </si>
  <si>
    <t xml:space="preserve">One point is awarded where:
• A car-share program is provided within the development, such that;
– Dedicated car parking space(s) are provided and clearly marked for car-share use;
   AND
– A valid contractual agreement has been entered into by the Management Entity and a car-share service provider.
</t>
  </si>
  <si>
    <t>To encourage and recognise developments that facilitates the use of bicycles by occupants and visitors.</t>
  </si>
  <si>
    <t xml:space="preserve">Up to two points are awarded as follows:
One point is awarded where: 
• Safe and unimpeded cycling routes are provided within the development and to the adjacent street network;
  AND
• A minimum of one bicycle storage space is provided for every two (2) bedrooms, where the storage space is within either;
– An individual dedicated, enclosed bicycle locker or cage per dwelling;
   OR
– A secure, communal bicycle storage room provided with storage racks.
</t>
  </si>
  <si>
    <t xml:space="preserve">An additional point is awarded where:
• The above point is achieved; 
  AND 
• A minimum of 0.25 secure visitor bicycle storage spaces are provided per dwelling.
Where more than 90% of dwellings are provided with private garages, the additional point is ‘Not Applicable’ and is excluded from the points available used to calculate the Transport Category score. Type 'na' in the appropriate ‘No. of Points Achieved’ column of the rating tool. 
</t>
  </si>
  <si>
    <t xml:space="preserve">Up to two points are awarded as follows:
One point is awarded where:
• For every 20 car parking spaces provided for residents and visitors, a minimum of 1 parking space is provided for mopeds/scooters/motorbikes.
Where more than 90% of dwellings are provided with private garages, this point is ‘Not Applicable’ and is excluded from the points available used to calculate the Transport Category score. Type 'na' in the appropriate ‘No. of Points Achieved’ column of the rating tool.
</t>
  </si>
  <si>
    <t>To encourage and recognise developments’ that select a site near public transport and facilitate the use of mass transport.</t>
  </si>
  <si>
    <t xml:space="preserve">Up to five points are awarded for the quality of mass transport options available to 
the occupants of the development, as follows:
Up to three points are awarded where:
The development site is assessed using the Green Star SA Mass Transport Calculator, with points being awarded based on the:
• Type of mass transport services available within 1,000m of the site;
• Number of routes served; and, 
• Average interval between services during weekday peak commuter periods (AM and PM).
</t>
  </si>
  <si>
    <t>An additional point is awarded where:
• One point (minimum) is achieved using the Green Star SA Mass Transport Calculator;
  AND
• At least two services operate with minimum service frequency of one hour on weekdays between 06:00 to 23:00 (excluding peak commuter periods).</t>
  </si>
  <si>
    <t>An additional point is awarded where:
• One point (minimum) is achieved using the Green Star SA Mass Transport Calculator;
  AND
• At least two services operate with minimum service frequency of one hour on Saturdays, Sundays and public holidays between 08:30 and 20:30.</t>
  </si>
  <si>
    <t>To encourage and recognise multi unit residential developments that are integrated with or built adjacent to amenities to encourage effective car-based trip reduction initiatives.</t>
  </si>
  <si>
    <t>Up to two points are awarded as follows:
One point is awarded where:
• At least three amenities listed below are, or are planned, within 1,000m unimpeded walking distance of the development site.
OR
Two points are awarded where:
• At least six amenities listed below are, or are planned, within 1,000m unimpeded walking distance of the development site.
Accepted amenities:
• Hardware store • Public sports field • Pharmacy • Gym, pool or sports facility • Library • Bank or ATM • School, University or Technikon • Garden nursery • Neighbourhood park, beach or nature reserve • Post office • Retail shop • Supermarket or grocery store • Registered childcare centre • Officially designated ‘Trading Area’ • Laundromat • Convenience store • Restaurant or food outlet • Cinema or theatre • Places of worship • Community centre • Hospital, clinic or healthcare centre • Offices
It must be demonstrated that safe, well-lit, dedicated pedestrian footpaths or walkways are provided between the main entrance of the development and the amenities claimed. Where this cannot be demonstrated, an amenity cannot be claimed.</t>
  </si>
  <si>
    <t>2. Refer to the comprehensive Green Star SA Multi Unit Residential v1 Commuting Mass Transport Calculator Guide available on the GBCSA website www.gbcsa.org.za for additional instructions.</t>
  </si>
  <si>
    <t>Walking Distance from Development Entrance to Public Transport</t>
  </si>
  <si>
    <t>To encourage and recognise designs that reduce potable water consumption by dwelling occupants.</t>
  </si>
  <si>
    <t>Up to five points are awarded for occupant amenity water efficiency, assessed using the Green Star SA – Multi Unit Residential v1 Potable Water Calculator (Part 1 &amp; Part 2), as follows:
Up to two points are awarded where:
• The water efficiency performance of fixtures and fittings achieve a minimum percentage reduction in demand-side amenity water consumption from a reference case, awarded as follows;
– 15% for one point;
   OR
– 30% for two points.   
Up to three points are awarded where:
• The use of water harvesting and recycling/reuse systems reduces the potable water demand for toilet flushing by a minimum percentage, awarded as follows;
– 50% for one point;
   OR
– 75% for two points;
   OR
– 100% for three points.   
Project Teams must ensure that any water harvesting or recycling system(s) installed in the development have been designed in strict compliance with all applicable National and Provincial Standards and Legislation pertaining to the use of recycled water.</t>
  </si>
  <si>
    <t>Water Sub-Metering</t>
  </si>
  <si>
    <t>To encourage and recognise the installation of sub-metering to facilitate on-going management of water consumption.</t>
  </si>
  <si>
    <t xml:space="preserve">Up to two points are awarded as follows:
One point is awarded where:
• For common property services sub-metering is provided for:
– All substantive water demands (see Additional Guidance); and,
– Supply from onsite water harvesting and recycling/reuse system(s) (where installed);
  AND
• An effective monitoring system is installed to monitor the common property sub-meters and an automated metering strategy is prepared.
  AND
• For all dwellings, sub-metering is provided for;
– Potable water (cold);
– Non-potable water (where provided); and,
– Domestic hot water (only where centralised service provided);
  AND
• Dwelling sub-meter(s) are located within or directly adjacent to dwellings such that occupants have easy access to read consumption data (Note: this criterion is void where the additional point below is achieved).
</t>
  </si>
  <si>
    <t>An additional point is awarded where:
• The point above is achieved;
  AND
• Occupants are provided with a dedicated visual display and analysis system for the interrogation of the water consumption data, as provided by their sub-metering system, which provides (at a minimum):
– A function to analyse historical consumption data;
– A simple benchmark comparison feature to compare current and historical consumption.
  AND
• The visual display and analysis system user interface is either;
– Visual display infrastructure provided within each dwelling, installed in a easily accessible and visible location for use by the occupants;
  OR
– An online external website or intranet accessible system with access permissible by personal computer, interactive multimedia or cell phone.</t>
  </si>
  <si>
    <t>To encourage and recognise designs which reduce the consumption of potable water for landscape irrigation.</t>
  </si>
  <si>
    <t>Up to three points are available as follows:
Up to two points are awarded where:
• The water efficiency of the landscaping design and/or irrigation system(s) achieve a minimum percentage reduction in irrigation potable water consumption against a reference case, awarded as follows;
– 50% for one point;
   OR
– 90% for two points   
The Credit Criteria is applicable to both common property landscape and private dwelling landscape where the total area of either is greater than 1% of the total site area. 
If there is no landscaping or the total landscaping represents less than 1% of the site area, these points are ‘Not Applicable’ and are excluded from the points available, used to calculate the Water Category score. Type ‘na’ in the appropriate 'No. of Points Achieved' column of the rating tool.</t>
  </si>
  <si>
    <t xml:space="preserve">An additional point is awarded where:
• Two points are achieved above;
  AND
• A minimum 30% of the site area is landscaped;
If there is no landscaping, or the total landscaping (common and private) represents less than 30% of the site area, this point is ‘Not Applicable’ and is excluded from the points available, used to calculate the Water Category score. Type ‘na’ in the appropriate 'No. of Points Achieved' column of the rating tool.
</t>
  </si>
  <si>
    <t>To encourage and recognise designs that reduce consumption of potable water used for the development's fire protection and essential water storage systems.</t>
  </si>
  <si>
    <t>One point is awarded where:
• There is sufficient temporary storage for a minimum of 80% of the routine fire protection system test and maintenance drain-downs water, for reuse on-site; 
  AND
• Each floor fitted with a sprinkler system has isolation valves or shut-off points for floor-by-floor;
  OR
• The fire protection system does not expel water for testing or maintenance. 
If the building does not have a fire protection sprinkler system, this credit is ‘Not Applicable’ and is excluded from the points available used to calculate the Water Category score. Type ‘na’ in the appropriate 'No. of Points Achieved' column of the rating tool.</t>
  </si>
  <si>
    <t>To encourage and recognise initiatives which reduce water consumption associated with major appliances.</t>
  </si>
  <si>
    <t>Up to two points are awarded independently as follows:
One point is awarded where:
• Clothes washers are provided for;
– A minimum 90% of dwellings;
  OR
– Communal laundry area(s);
  AND
• Either, or any combination, of the following are achieved for all clothes washers provided;
– Clothes washers achieve a minimum water efficiency of 7.2 litres/kg;
  OR
– Clothes washers are provided with non-potable water via a dedicated connection point.</t>
  </si>
  <si>
    <t>One point is awarded where:
• Dishwashers are provided for a minimum 90% of dwellings;
  AND
• All dishwashers provided achieve a minimum water efficiency of 0.93 litres/placeset.</t>
  </si>
  <si>
    <t>Two points are awarded where:
• For any pool within the development;
– A pool blanket is provided;
  AND
– The pool filtration system avoids the requirement for backwashing (i.e. is not sorptive media or sand based filtration);
  AND
• For any spa within the development, a spa cover is provided.
  OR
• No pool(s) and/or spa(s) are provided in the development.</t>
  </si>
  <si>
    <r>
      <t xml:space="preserve">3. The Potable Water Calculator is strictly </t>
    </r>
    <r>
      <rPr>
        <b/>
        <sz val="11"/>
        <color indexed="9"/>
        <rFont val="Arial"/>
        <family val="2"/>
      </rPr>
      <t>NOT</t>
    </r>
    <r>
      <rPr>
        <sz val="11"/>
        <color indexed="9"/>
        <rFont val="Arial"/>
        <family val="2"/>
      </rPr>
      <t xml:space="preserve"> to be used as a design tool.</t>
    </r>
  </si>
  <si>
    <t>4. Please refer to the Green Star SA - Multi Unit Residential v1 Potable Water Calculator Guide for further details.</t>
  </si>
  <si>
    <t>Recycling Waste Storage</t>
  </si>
  <si>
    <t>To encourage and recognise developments which include space that facilitates the recovery of resources used within developments to reduce waste going to disposal.</t>
  </si>
  <si>
    <t xml:space="preserve">Two points are awarded where:
• The infrastructure for waste management within the development  is in accordance with the NSW DECC ‘Better Practice Guide for Waste Management in Multi-unit Dwellings’ as demonstrated by;
– The estimation of waste generation rates and sizing of waste storage areas as per Appendix A;
   AND
– The application of Section 2 as demonstrated through completion of checklist as per Appendix F; 
   AND
– Compliance with Section 3, 4, 5, 6, 7 OR 8 (as applicable for the development type);
</t>
  </si>
  <si>
    <t>Up to five points are available as follows:
Two points are awarded where: 
• It is demonstrated that at least 50% (by area) of the total façade of the final building(s), comprises building façade reused from the existing building(s) and/or structure(s).
Up to three points are awarded where:
• The minimum proportion of the existing major structure, by gross building volume, is reused within the final building(s), awarded as follows:
– 30% reuse for one point; 
   OR
– 60% reuse for two points; 
   OR
– 90% reuse for three points.
Where the site contained no building(s) or structure(s) at the time of purchase, or the total GFA of the existing building(s) or structure(s) is less than 20% of the final building GFA, this credit is ‘Not Applicable’ and is excluded from the points available, used to calculate the Materials Category score. Type ‘na’ in the appropriate 'No. of Points Achieved' column of the rating tool.</t>
  </si>
  <si>
    <t>To encourage and recognise developments that prolong the useful life of existing products and materials and encourage uptake of products with recycled content.</t>
  </si>
  <si>
    <t>Up to three points are awarded independently as follows:
One point is awarded where; 
• At least 1% of the project’s contract value is represented by re-used materials.</t>
  </si>
  <si>
    <t>Up to two points are awarded where:
• A proportion of the project’s contract value is represented as recycled content of materials, as follows;
– 1% for one point;
   OR
– 2% for two points;
This credit excludes steel, timber and concrete (i.e. aggregates and industrial waste product) and masonry units, which are addressed by other credits, and it does not address the reuse of façade or major structural elements of existing building(s) or structure(s) on the site.</t>
  </si>
  <si>
    <t>Up to three points are available: 
Up to two points are awarded where: 
• The project has reduced the absolute quantity of Portland cement by a minimum percentage, as an average across all concrete mixes, by substituting it with industrial waste product(s) or oversized aggregate, awarded as follows: 
– 30% reduction for one point;
   OR
– 40% reduction for two points.</t>
  </si>
  <si>
    <t>An additional point is awarded where:
• At least one point above is achieved; 
  AND
• 10% of all aggregate used for structural purposes is either, or a combination of, the following;
– Recycled aggregate (equivalent to Class 1 RCA as per Australian standard HB155-2002)
   OR 
– Slag aggregate; 
  AND
• No virgin aggregates are used in non-structural concrete applications.
If the material cost of new concrete represents less than 1% of the project’s contract value, this credit is ‘Not Applicable’ and is excluded from the Points Available, used to calculate the Materials Category Score. Type ‘na’ in the appropriate 'No. of Points Achieved' column of the rating tool.</t>
  </si>
  <si>
    <t>Up to three points are awarded as follows:
One point is awarded where: 
• For a predominantly structural steel building:
– The average post-consumer recycled content of the structural steel is at least 24% (by mass);
   OR 
– At least 60% (by mass) of the structural steel, is reused.
   OR
• For a predominantly reinforced concrete or structural masonry building;
– The average post-consumer recycled content of the steel reinforcing is at least 54% (by mass).</t>
  </si>
  <si>
    <t>An additional two points are awarded where:
• The point above is achieved;
  AND
• The total of all applicable steel uses in the development (total of structural steel, steel reinforcing and applicable steel products) consists of;
– At least 54% (by mass) post-consumer recycled content;
   OR
– At least 90% (by mass) reused steel.
If the material cost of new steel represents less than 1% of the project’s contract value, this credit is ‘Not Applicable’ and is excluded from the points available, used to calculate the Materials Category score. Type ‘na’ in the appropriate 'No. of Points Achieved' column of the rating tool.</t>
  </si>
  <si>
    <t>Up to two points are awarded as follows:
Up to two points are awarded where a proportion of all timber and timber composite products used in the building and construction works are compliant with the sourcing requirements, awarded as follows:
• 50% (by cost) for one point;
  OR
• 95% (by cost) for two points.
Compliant timber and timber composite products must be:
- Reused timber;
- Post-consumer recycled timber; or
- Forest Stewardship Council (FSC) certified timber.
If the material cost of timber represents less than 0.1% of the project’s  total contract value then this credit is ‘Not Applicable’ and is excluded from the points available, used calculate the Materials Category score. Type ‘na’ in the appropriate 'No. of Points Achieved' column of the rating tool.</t>
  </si>
  <si>
    <t xml:space="preserve">To encourage and recognise the benefit of reduced transportation by using materials and products that are extracted, harvested, processed and/or manufactured within close proximity to the project site.  </t>
  </si>
  <si>
    <t xml:space="preserve">Up to two points are awarded independently as follows:
One point is awarded where: 
• 20% of the project’s total contract value is represented by materials or products that have been sourced from within 400km of the site;
  AND
• Are fully compliant with the material and product requirements below. </t>
  </si>
  <si>
    <t xml:space="preserve">One point is awarded where:  
• 10% of the project’s total contract value is represented by materials or products that have been sourced from within 50km of the site;
  AND
• Are fully compliant with the material and product requirements below.
Eligible materials and/or products must satisfy the following requirements:
• Are permanently installed on the project site; 
  AND
• Be extracted, harvested, processed and manufactured within the applicable radii.
</t>
  </si>
  <si>
    <t>To encourage and recognise multi unit residential developments with efficiently sized dwelling units and reduced material consumption.</t>
  </si>
  <si>
    <t>One point is awarded where:
• 50% of all dwellings have a Rentable Area of less than or equal to the following maximum criteria:
– For studio apartments: ≤ 40m²
– For one  bedroom dwellings: ≤ 50m²
– For two bedroom dwellings: ≤ 70m²
– For three bedroom dwellings: ≤ 95m²
   AND
– For each additional bedroom above 3, an additional 12m² is permitted. 
AND
• A further 30% of all dwellings have a Rentable Area of less than or equal to the following maximum criteria:
– For studio apartments: ≤ 60m²
– For one  bedroom dwellings: ≤ 75m²
– For two bedroom dwellings: ≤ 105m²
– For three bedroom dwellings: ≤ 143m²
  AND
– For each additional bedroom above 3, an additional 18m² is permitted.
Compliance with the credit criteria is completed automatically by the ‘Efficient Dwelling Size Calculator'.</t>
  </si>
  <si>
    <r>
      <t>1. This compliance checklist must be completed to confirm application of the '</t>
    </r>
    <r>
      <rPr>
        <i/>
        <sz val="11"/>
        <color indexed="9"/>
        <rFont val="Arial"/>
        <family val="2"/>
      </rPr>
      <t>Better Practice Guide for Waste Management in Multi-unit Dwellings</t>
    </r>
    <r>
      <rPr>
        <sz val="11"/>
        <color indexed="9"/>
        <rFont val="Arial"/>
        <family val="2"/>
      </rPr>
      <t>'.</t>
    </r>
  </si>
  <si>
    <r>
      <t xml:space="preserve">2. The Best Practice Guide is available for download from </t>
    </r>
    <r>
      <rPr>
        <sz val="11"/>
        <color theme="3" tint="0.79998168889431442"/>
        <rFont val="Arial"/>
        <family val="2"/>
      </rPr>
      <t>http://www.environment.nsw.gov.au/warr/BetterPracticeMUD.htm</t>
    </r>
    <r>
      <rPr>
        <sz val="11"/>
        <color indexed="9"/>
        <rFont val="Arial"/>
        <family val="2"/>
      </rPr>
      <t xml:space="preserve"> </t>
    </r>
  </si>
  <si>
    <r>
      <t xml:space="preserve">Key Issue
</t>
    </r>
    <r>
      <rPr>
        <sz val="10"/>
        <color indexed="9"/>
        <rFont val="Arial"/>
        <family val="2"/>
      </rPr>
      <t>(as per Appendix F)</t>
    </r>
  </si>
  <si>
    <t>Mat-1  Recycling Waste Storage Compliance Checklist</t>
  </si>
  <si>
    <t>Mat-12 Efficient Dwelling Size Calculator</t>
  </si>
  <si>
    <t>Masonry</t>
  </si>
  <si>
    <t>To encourage and recognise the reduction of embodied energy and resource depletion associated with a reduction of virgin material in masonry units.</t>
  </si>
  <si>
    <r>
      <rPr>
        <b/>
        <sz val="10"/>
        <rFont val="Arial"/>
        <family val="2"/>
      </rPr>
      <t>Concrete blocks</t>
    </r>
    <r>
      <rPr>
        <sz val="10"/>
        <rFont val="Arial"/>
        <family val="2"/>
      </rPr>
      <t xml:space="preserve">
• Concrete masonry blocks have the following recycled content requirement:
– Minimum 30% recycled aggregate content; 
   AND
– Minimum 10% Portland cement replacement with industrial waste product.
If the material cost of applicable masonry units represents less than 1% of the project’s contract value, this credit is ‘Not Applicable’ and is excluded from the Points Available, used to calculate the Materials Category Score. Type ‘na’ in the appropriate 'No. of Points Achieved' column of the rating tool.</t>
    </r>
  </si>
  <si>
    <r>
      <t xml:space="preserve">Up to two points are awarded where: 
• The minimum percentage (by area) of all applicable masonry units where any combination of the following strategies are used, is awarded as follows;
– 50% (by area) for one point;
   OR
– 80% (by area) for two points.
</t>
    </r>
    <r>
      <rPr>
        <b/>
        <sz val="10"/>
        <rFont val="Arial"/>
        <family val="2"/>
      </rPr>
      <t>Clay bricks</t>
    </r>
    <r>
      <rPr>
        <sz val="10"/>
        <rFont val="Arial"/>
        <family val="2"/>
      </rPr>
      <t xml:space="preserve">
• Perforated masonry units are used and the minimum percentage of perforations is 20%; 
  OR
• Reused masonry units are used.
</t>
    </r>
    <r>
      <rPr>
        <b/>
        <sz val="10"/>
        <rFont val="Arial"/>
        <family val="2"/>
      </rPr>
      <t>Concrete bricks</t>
    </r>
    <r>
      <rPr>
        <sz val="10"/>
        <rFont val="Arial"/>
        <family val="2"/>
      </rPr>
      <t xml:space="preserve">
• Perforated masonry units are used and the minimum percentage of perforations is 20%; 
  OR
• Concrete masonry bricks have the following recycled content requirement:
– Minimum 30% recycled aggregate content; 
   AND
– Minimum 10% Portland cement replacement with industrial waste product.
</t>
    </r>
    <r>
      <rPr>
        <b/>
        <sz val="10"/>
        <rFont val="Arial"/>
        <family val="2"/>
      </rPr>
      <t/>
    </r>
  </si>
  <si>
    <r>
      <t xml:space="preserve">Up to two points are available where a substantial reduction in materials consumption occurs due to specific design initiatives: 
• One point is awarded where any three of the dematerialisation initiatives below are achieved; 
  OR
• Two points are awarded where six of the dematerialisation initiatives below are achieved.
</t>
    </r>
    <r>
      <rPr>
        <b/>
        <sz val="10"/>
        <rFont val="Arial"/>
        <family val="2"/>
      </rPr>
      <t>Finishes</t>
    </r>
    <r>
      <rPr>
        <sz val="10"/>
        <rFont val="Arial"/>
        <family val="2"/>
      </rPr>
      <t xml:space="preserve">
All dwellings are designed to avoid the use of specific finishes as follows:
• 90% of all floors (excluding wet areas) within the dwelling are exposed structure with no covering (excluding sealants);
  OR
• 90% of all ceilings (excluding wet areas) within the dwelling are exposed structure with no lining;
  OR
• Where brick or block masonry walling is used, render and plaster are avoided (i.e. exposed finish).  
</t>
    </r>
    <r>
      <rPr>
        <b/>
        <sz val="10"/>
        <rFont val="Arial"/>
        <family val="2"/>
      </rPr>
      <t/>
    </r>
  </si>
  <si>
    <r>
      <rPr>
        <b/>
        <sz val="10"/>
        <rFont val="Arial"/>
        <family val="2"/>
      </rPr>
      <t>Bathroom to bedroom ratio</t>
    </r>
    <r>
      <rPr>
        <sz val="10"/>
        <rFont val="Arial"/>
        <family val="2"/>
      </rPr>
      <t xml:space="preserve">
• For 90% of all dwellings, the bathroom to bedroom ratio is such that;
– No one-bedroom or studio dwellings have more than one bathroom and toilet;
   AND 
– No more than one bathroom and toilet is provided for every two bedrooms.
</t>
    </r>
    <r>
      <rPr>
        <b/>
        <sz val="10"/>
        <rFont val="Arial"/>
        <family val="2"/>
      </rPr>
      <t>Bathroom efficiency</t>
    </r>
    <r>
      <rPr>
        <sz val="10"/>
        <rFont val="Arial"/>
        <family val="2"/>
      </rPr>
      <t xml:space="preserve">
• For 90% of all dwellings, bathrooms are designed such that;
– No bathroom contains both a bath and separate shower cubicle (unless it is the only bathroom in the unit);
   AND
– Each bathroom contains only one basin and tap set.</t>
    </r>
  </si>
  <si>
    <r>
      <rPr>
        <b/>
        <sz val="10"/>
        <rFont val="Arial"/>
        <family val="2"/>
      </rPr>
      <t>Shared structure</t>
    </r>
    <r>
      <rPr>
        <sz val="10"/>
        <rFont val="Arial"/>
        <family val="2"/>
      </rPr>
      <t xml:space="preserve">
All dwellings are designed such that;
• 25% of the total perimeter walls of the units are shared;
  OR
• Greater than 50% of the total rentable floor area is shared.
</t>
    </r>
    <r>
      <rPr>
        <b/>
        <sz val="10"/>
        <rFont val="Arial"/>
        <family val="2"/>
      </rPr>
      <t>Waterless toilets</t>
    </r>
    <r>
      <rPr>
        <sz val="10"/>
        <rFont val="Arial"/>
        <family val="2"/>
      </rPr>
      <t xml:space="preserve">
• For 90% of dwellings, all toilets avoid the use of water (i.e. are composting);
</t>
    </r>
    <r>
      <rPr>
        <b/>
        <sz val="10"/>
        <rFont val="Arial"/>
        <family val="2"/>
      </rPr>
      <t>Landscaping</t>
    </r>
    <r>
      <rPr>
        <sz val="10"/>
        <rFont val="Arial"/>
        <family val="2"/>
      </rPr>
      <t xml:space="preserve">
• No irrigation system(s) are provided to either common property or private landscaping;
</t>
    </r>
  </si>
  <si>
    <r>
      <rPr>
        <b/>
        <sz val="10"/>
        <rFont val="Arial"/>
        <family val="2"/>
      </rPr>
      <t>Lighting design</t>
    </r>
    <r>
      <rPr>
        <sz val="10"/>
        <rFont val="Arial"/>
        <family val="2"/>
      </rPr>
      <t xml:space="preserve">
• For 90% of all dwellings, interior lighting is designed such that fittings are provided at a density of not more than 1 per 6m2 of floor area served;
</t>
    </r>
    <r>
      <rPr>
        <b/>
        <sz val="10"/>
        <rFont val="Arial"/>
        <family val="2"/>
      </rPr>
      <t>Layout design</t>
    </r>
    <r>
      <rPr>
        <sz val="10"/>
        <rFont val="Arial"/>
        <family val="2"/>
      </rPr>
      <t xml:space="preserve">
• For 90% of all dwellings, the kitchen, lounge, dining and other habitable areas (excluding bedrooms and studies), are within one continuous space (i.e. open plan design);
</t>
    </r>
    <r>
      <rPr>
        <b/>
        <sz val="10"/>
        <rFont val="Arial"/>
        <family val="2"/>
      </rPr>
      <t>Car parking</t>
    </r>
    <r>
      <rPr>
        <sz val="10"/>
        <rFont val="Arial"/>
        <family val="2"/>
      </rPr>
      <t xml:space="preserve">
• All car parking provided below grade (i.e. basement car parking) is naturally ventilated as per SANS 10400-O.
</t>
    </r>
  </si>
  <si>
    <t>The Eco-0 Conditional Requirement is met where the project development footprint satisfies the following criterion:
1) Is not located on prime agricultural land;
AND
2) Is not located on vegetation of high ecological value or within a 100 metre buffer of vegetation of high ecological value;
AND
3) Is not located on land with confirmed presence or high probability of threatened red listed species, or within a defined buffer relevant to the specific threatened red listed species or habitat found; 
AND</t>
  </si>
  <si>
    <t>4) Is not located within the required buffer zones of watercourses as defined as:
a. The project development footprint must not fall within the 100 year floodplain;
OR
b. Watercourses of ‘high ecological value’: A project’s development footprint can be located on land within 100 metres of a watercourse of ‘high ecological value’ only if the project is a refurbishment/redevelopment that remains within the existing development footprint and the existing hardscape is not exceeded and the Watercourse Protection Measures are completed;
OR
c. Watercourses NOT of ‘high ecological value’: A project’s development footprint can be located on land within 100 metres of a watercourse that is NOT of ‘high ecological value’ only if the Watercourse Protection Measures are completed.
Refurbishments, extensions or redevelopments that remain within the existing development footprint and the existing hardscape is not exceeded are exempt from criteria 1, 2, 3, 4a and 4c, however must ensure compliance with criterion 4b.</t>
  </si>
  <si>
    <r>
      <rPr>
        <b/>
        <sz val="10"/>
        <rFont val="Arial"/>
        <family val="2"/>
      </rPr>
      <t>Watercourse Protection Measures</t>
    </r>
    <r>
      <rPr>
        <sz val="10"/>
        <rFont val="Arial"/>
        <family val="2"/>
      </rPr>
      <t xml:space="preserve">
The Water Course Protection Measures required to be complied with for applicable developments are as follows:
• A site-specific Watercourse Management Plan is produced, exhibited and, for an As Built submission, implemented; 
  AND
• All points are achieved in Emi-5 ‘Watercourse Pollution’ and in Emi-7 ‘Light Pollution’.
The Conditional Requirement requires that there is an official and appropriately dated report from a suitably qualified registered ecologist confirming that none of the above Conditional Requirement criteria applies, or applied at the time of purchase, to the site. In addition (where applicable), the project must abide by all measures in the Environmental Impact Assessment (EIA) for the project if one is required. 
The GBCSA reserves the right to provide the final ruling on a project’s compliance with this Conditional Requirement.</t>
    </r>
  </si>
  <si>
    <r>
      <t xml:space="preserve">One point is awarded where:
</t>
    </r>
    <r>
      <rPr>
        <b/>
        <sz val="10"/>
        <rFont val="Arial"/>
        <family val="2"/>
      </rPr>
      <t>During construction;</t>
    </r>
    <r>
      <rPr>
        <sz val="10"/>
        <rFont val="Arial"/>
        <family val="2"/>
      </rPr>
      <t xml:space="preserve">
• All topsoil impacted is separated and protected from degradation, erosion or mixing with fill or waste;
  AND
</t>
    </r>
    <r>
      <rPr>
        <b/>
        <sz val="10"/>
        <rFont val="Arial"/>
        <family val="2"/>
      </rPr>
      <t>At project completion;</t>
    </r>
    <r>
      <rPr>
        <sz val="10"/>
        <rFont val="Arial"/>
        <family val="2"/>
      </rPr>
      <t xml:space="preserve">
• At least 75% (by volume after excavation) of all protected topsoil remains on site;
  AND
• Protected topsoil retained is spread over impacted areas to a minimum depth of 200mm and a maximum depth of 600mm; 
  AND
• Any remaining protected topsoil is transported to the nearest land holding of the same soil classification that requires rehabilitation and is deposited under the supervision of an ecologist; 
Where no topsoil existed on the site at the time of site purchase, or no topsoil was impacted by the construction works, this credit is ‘Not Applicable’ and is excluded from the points available, used calculate the Land Use &amp; Ecology Category score. Type ‘na’ in the appropriate ‘No. of Points Achieved’ column of the rating tool.</t>
    </r>
  </si>
  <si>
    <t>An additional point is awarded where: 
• The point above is achieved;
   AND
• The project site is located within a municipally approved urban edge.</t>
  </si>
  <si>
    <t xml:space="preserve">Up to two points are available as follows:
One point is awarded where: 
• The project is a refurbishment, redevelopment or a building extension (within the same site); 
  </t>
  </si>
  <si>
    <t>Two points are awarded where:
• The site was contaminated at the time of purchase;
   AND
• The developer has undertaken full remedial steps to decontaminate the site prior to construction, in accordance with the National and Provincial legislation and standards.
This credit is ‘Not Applicable’ for projects that are refurbishments or building extensions, and is excluded from the points available, used to calculate the Land Use &amp; Ecology Category score. Type ‘na’ in the appropriate ‘No. of Points Achieved’ column of the rating tool.</t>
  </si>
  <si>
    <t>To encourage and recognise developments that maintains or enhances the ecological value of their site.</t>
  </si>
  <si>
    <t>Up to four points are awarded where:
• The outcome of the ecological assessment the site indicates that;
– For greenfield sites, the site has no threatened or vulnerable species or sensitive ecological units;
   OR
– For reused (i.e. brownfield) sites, threatened or vulnerable species or sensitive ecological units are to be adequately protected if present. 
AND
• There is no net reduction of native vegetation (where present); 
AND
• There is no change in sensitivity class through transformation of, or reduction in extent of, threatened vegetation types; 
AND
• The ecological value of the site is either not diminished, or is enhanced beyond its previously existing state.
The points awarded are determined using the Green Star SA Multi Unit Residential Change of Ecological Value Calculator.</t>
  </si>
  <si>
    <t>To reduce ‘urban’ heat islands and minimise impacts on microclimates, humans and wildlife habitats.</t>
  </si>
  <si>
    <t>Two points are available independently as follows:
One point is awarded where for the site hardscape:
• Any combination of the following strategies are used for 50% of the site hardscape:
– Provide shade using vegetation; 
– Provide shade using structures with;
    - A solar reflectance index (SRI) of ≥ 29. 
      OR
    - Are covered by solar energy systems.
– Use hardscape materials with an SRI of ≥ 29.
– Use an open-grid pavement system (at least 50% pervious).
OR
• The total site hardscape represents 10% or less of the total landscape area.
Where the total building footprint represents greater than 80% of the total site area, this point is ‘Not Applicable’ and is excluded from the points available, used to calculate the Land Use &amp; Ecology category score. Type ‘na’ in the appropriate ‘No. of Points Achieved’ column of the rating tool.</t>
  </si>
  <si>
    <t>One point is awarded where for roofs: 
• For a minimum of 75% of the total roof plan area, all roofing materials have a solar reflectance index (SRI) of:
– ≥ 78 for low-sloped roofs (≤10o pitch) 
   OR 
– ≥ 29 for steep-sloped roofs (&gt;10o pitch). 
  OR
• For a minimum of 50% of the total roof plan area, a vegetated roof is installed.
  OR
• For the building roof plan area, the project installs roofing meeting the SRI requirements and vegetated roof surfaces that, in combination, meet the criteria outlined in the Green Star SA - Multi Unit Residential v1 Technical Manual. 
Where the total building footprint represents 20% or less of the total site area, this point is ‘Not Applicable’ and is excluded from the points available, used to calculate the Land Use &amp; Ecology category score. Type ‘na’ in the appropriate ‘No. of Points Achieved’ column of the rating tool.</t>
  </si>
  <si>
    <t xml:space="preserve">Up to two points are awarded where:
• The project includes qualifying communal facilities (as listed below), within the project site, awarded as follows:
– Three facilities for one point;
   OR
– Six facilities for two points;
AND
• A minimum of 25% of the development footprint is communal space within which the communal facilities are provided.
Qualifying communal facilities are as follows:
- Garden waste composting facility;
- Communal or individual garden plot(s);
- Playground(s);
- Open active play area(s);
- Outdoor exercise station(s);
- Outdoor swimming pool;
- Contemplative seating;
- Braai &amp; outdoor dining facility;
- Car wash facility.
All qualifying communal facilities must be in accordance with the Additional Guidance. Please refer to the Green Star SA - Multi Unit Residential v1 Technical Manual for further details.
</t>
  </si>
  <si>
    <t>To encourage and recognise designs which make use of compact development patterns to increase land utilisation efficiency.</t>
  </si>
  <si>
    <t>Urban Consolidation</t>
  </si>
  <si>
    <t>One point is awarded where:
• The development achieves no less than the benchmark net dwelling unit density as stipulated in Table Eco-7.1.
  AND
• The development has achieved building plan approval from the relevant local planning authority.
The net dwelling unit density is calculated using the Green Star SA ‘Net Density Calculator’.
Where the development site is outside a municipally approved urban edge, or where no urban edge is defined, this credit is ‘Not Applicable’ and is excluded from the points available, used to calculate the Land Use &amp; Ecology score. Type ‘na’ in the appropriate ‘No. of Points Achieved’ column of the rating tool.</t>
  </si>
  <si>
    <t>Eco-7 Net Density Calculator</t>
  </si>
  <si>
    <t>1. Select drop down option from white cell only.</t>
  </si>
  <si>
    <t>Eco-7 Drop Down</t>
  </si>
  <si>
    <t>To encourage and recognise the selection of refrigerants and other gases which do not contribute to long-term damage to the Earth’s stratospheric ozone layer.</t>
  </si>
  <si>
    <t xml:space="preserve">One point is awarded where: 
• For qualifying equipment provided, all refrigerants/gases have an Ozone Depletion Potential (ODP) of zero; 
  OR
• No qualifying equipment is provided.
</t>
  </si>
  <si>
    <t>To encourage and recognise the selection of refrigerants which have reduced contribution to climate change from the release of refrigerants to the atmosphere.</t>
  </si>
  <si>
    <t>Up to two points are awarded where:
• The minimum percentage (by mass) of the total refrigerant charge of qualifying equipment that have a Global Warming Potential (GWP100) of 10 or less, is awarded as follows;
– 50% (by mass) for one point;
   OR
– 100% (by mass) for two points
OR
• Two points are awarded where no refrigerants are used at all.</t>
  </si>
  <si>
    <t>One point is awarded where:
• No ozone-depleting substances are associated with either the manufacture or composition of all insulation materials in the development.</t>
  </si>
  <si>
    <t>To encourage and recognise developments that minimise stormwater run-off to, and the pollution of, natural watercourses and wetlands.</t>
  </si>
  <si>
    <t xml:space="preserve">Up to four points are awarded independently as follows: 
One point is awarded where:
• The runoff volume resulting from the 1 day rainfall, that is equalled or exceeded on average 3 times per year, is either captured and reused on-site or infiltrated within the site;
  AND
• Litter is to be prevented from entering the stormwater system.
</t>
  </si>
  <si>
    <t>One point is awarded where:
• The development does not increase (pre-development) peak stormwater flows for rainfall events of up to a 1-in-2 year storm; 
  AND
• The Total Suspended Solids (TSS) are reduced by 80% for the runoff volume resulting from the 1-in-2 year storm;
  AND
• Litter is to be prevented from entering the stormwater system.</t>
  </si>
  <si>
    <t>One point is awarded where:
• The development does not increase (pre-development) peak stormwater flows for rainfall events of up to a 1-in-20 year storm;
  AND
• Litter is to be prevented from entering the stormwater system.</t>
  </si>
  <si>
    <t>One point is awarded where: 
• A dedicated vehicle wash-down area is provided;
  AND
• Is provided with a tap and hose, and is either; 
- A hardscape area provided with a sediment trap, is drained to sewer, and is appropriately covered and graded to avoid ingress of stormwater.
  OR
- A vegetated landscape area specifically intended to be accessible by vehicles for this purpose with hardscape provided for a standard vehicle track.</t>
  </si>
  <si>
    <t>Up to five points are available as follows:
Up to four points are awarded where:
• The development’s outflow to the municipal sewerage system has been reduced against an average-practice benchmark as determined by the Green Star SA Sewerage Calculator, by a minimum percentage awarded as follows:
– 30% for one point;
– 50% for two points;
– 70% for three points;
– 90% for four points.</t>
  </si>
  <si>
    <t>An additional point is awarded where:
• At least one point above is achieved; 
  AND
• Where blackwater treatment system(s) installed: 
– A Blackwater Treatment Maintenance Plan has been prepared; 
   AND
– A maintenance contract has been entered into for a minimum of five years to ensure that the blackwater treatment system(s) operate as intended by the design. 
Where no blackwater treatment system(s) installed, the additional point is ‘Not Applicable’ and is excluded from the points available, used to calculate the Emissions Category score. Type ‘na’ in the appropriate 'No. of Points Achieved' column of the rating tool.</t>
  </si>
  <si>
    <t>One point is awarded where:
• No light beam generated from external lighting within the development , is directed at any point in the sky hemisphere without falling directly onto a non-transparent surface; 
  AND
• 95% of outdoor spaces do not exceed the minimum requirements of CIBSE Lighting Guide: 1992, The Outdoor Environment for maintained illuminance levels; 
OR
• No external lighting (private dwelling or common property) is provided;</t>
  </si>
  <si>
    <t>One point is awarded where: 
• All gas boiler(s) greater than 15kW capacity have NOx emissions of less than 100 mg/kWh (at 0% excess O2);
  AND
• All generator(s) comply with one of the following applicable emission standards:
– Tier 3 Emissions Standards (United States EPA); 
   OR 
– Stage IIIA Emissions Standards (European Standard); 
   OR
– TA Luft 2002 (German Standard).
Where no boilers or generators are installed, this credit is 'Not Applicable' and is excluded from the points available, used to calculate the Emissions Category score. Type ‘na’ in the appropriate 'No. of Points Achieved' column of the rating tool.</t>
  </si>
  <si>
    <t>Emi-6 Sewage Calculator</t>
  </si>
  <si>
    <t>Up to two points can be awarded for an innovation initiative where:
- The initiative is a technology or process that is considered a ‘first’ in South Africa or in the world;
  OR 
- The project substantially contributes to the broader market transformation towards sustainable development in South Africa or in the world.
Points for this credit are allocated as follows:
- One point is awarded when either of the above is true for the South African market;
   OR
- Two points are awarded when either of the above is true for the global market.
Up to five innovation initiatives can be awarded points under this credit, but no individual initiative can achieve more than two points in this credit. Qualifying initiatives may achieve additional points in other Innovation credits; however, the maximum points available for any one building assessment under Inn-1, Inn-2 and Inn-3 is five (in total).</t>
  </si>
  <si>
    <t>Up to two points can be awarded for an innovation initiative where there has been a substantial improvement on an existing Green Star SA credit, as follows:
- One point for a solution that results in the elimination of the specific negative environmental impact of the project targeted by an existing credit;
  OR
- Two points for a solution that results in a substantial restorative environmental impact targeted by an existing credit.
Up to five innovation initiatives can be awarded points under this credit, but no individual initiative can achieve more than two points in this credit. Qualifying initiatives may achieve additional points in other Innovation credits; however, the maximum points available for any one building assessment under Inn-1, Inn-2 and Inn-3 is five (in total).</t>
  </si>
  <si>
    <t xml:space="preserve">One point can be awarded where:
- An initiative in the project viably addresses a valid environmental concern outside of the current scope of this Green Star SA tool.
Up to five innovation initiatives can be awarded points under this credit, but no individual initiative can achieve more than one point in this credit. Qualifying initiatives may achieve additional points in other Innovation credits; however, the maximum points available for any one building assessment under Inn-1, Inn-2 and Inn-3 is five (in total). </t>
  </si>
  <si>
    <t>The GBCSA does not endorse any self-assessed rating achieved by the use of Green Star SA - MUR v1.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MUR v1 without formal certification by the GBCSA does not entitle the user or any other party to promote the Green Star SA rating achieved.</t>
  </si>
  <si>
    <t>Mat-9</t>
  </si>
  <si>
    <t>Design for Disassembly</t>
  </si>
  <si>
    <t>Wat-4</t>
  </si>
  <si>
    <t>Heat Rejection Water</t>
  </si>
  <si>
    <r>
      <rPr>
        <b/>
        <sz val="10"/>
        <rFont val="Arial"/>
        <family val="2"/>
      </rPr>
      <t>Part A - Wall Thermal Resistance</t>
    </r>
    <r>
      <rPr>
        <sz val="10"/>
        <rFont val="Arial"/>
        <family val="2"/>
      </rPr>
      <t xml:space="preserve">
One point is awarded where:
• The R-value of each wall achieves the minimum required as outlined in Table 2.1.
Please refer to the Green Star SA – Multi Unit Residential v1 DTS &amp; Energy Modelling Protocol Guide for further details.</t>
    </r>
  </si>
  <si>
    <r>
      <rPr>
        <b/>
        <sz val="10"/>
        <rFont val="Arial"/>
        <family val="2"/>
      </rPr>
      <t>Part B - Thermal Mass</t>
    </r>
    <r>
      <rPr>
        <sz val="10"/>
        <rFont val="Arial"/>
        <family val="2"/>
      </rPr>
      <t xml:space="preserve">
One point is awarded where:
• The admittance of floor, ceiling and wall constructions achieve the minimum required as outlined in Table 2.2.
Please refer to the Green Star SA – Multi Unit Residential v1 DTS &amp; Energy Modelling Protocol Guide for further details.</t>
    </r>
  </si>
  <si>
    <r>
      <rPr>
        <b/>
        <sz val="10"/>
        <rFont val="Arial"/>
        <family val="2"/>
      </rPr>
      <t>Part D - Window Conductance and Solar Gain</t>
    </r>
    <r>
      <rPr>
        <sz val="10"/>
        <rFont val="Arial"/>
        <family val="2"/>
      </rPr>
      <t xml:space="preserve">
One point is awarded where:
• The solar heat gain coefficient (SHGC) of the glazing per unit floor area (CSHGC) does not exceed the maximum requirement as outlined in Table 2.4.
Please refer to the Green Star SA – Multi Unit Residential v1 DTS &amp; Energy Modelling Protocol Guide for further details.</t>
    </r>
  </si>
  <si>
    <r>
      <rPr>
        <b/>
        <sz val="10"/>
        <rFont val="Arial"/>
        <family val="2"/>
      </rPr>
      <t>Part F - Heating and Cooling systems</t>
    </r>
    <r>
      <rPr>
        <sz val="10"/>
        <rFont val="Arial"/>
        <family val="2"/>
      </rPr>
      <t xml:space="preserve">
Up to three points are awarded where:
• No heating and/or cooling system(s) are provided on condition of satisfactory thermal comfort, in accordance with Table 2.5 and Table 2.6; 
  OR
• Energy efficient heating and cooling systems are provided with minimum performance requirements as outlined in Table 2.5 and Table 2.6; 
  OR
• Greenhouse gas efficient heating and cooling systems are provided with minimum primary fuel emission intensity requirements as outlined in Table 2.5 and Table 2.6.
Please refer to the Green Star SA – Multi Unit Residential v1 DTS &amp; Energy Modelling Protocol Guide for further details.</t>
    </r>
  </si>
  <si>
    <r>
      <rPr>
        <b/>
        <sz val="10"/>
        <rFont val="Arial"/>
        <family val="2"/>
      </rPr>
      <t>Compliance Route 1 – Modelling</t>
    </r>
    <r>
      <rPr>
        <sz val="10"/>
        <rFont val="Arial"/>
        <family val="2"/>
      </rPr>
      <t xml:space="preserve">
Up to three points are awarded where:
• For all dwellings, the operative internal temperatures for both bedroom areas and remaining habitable areas are within the ASHRAE Standard 55-2004 80% Acceptability Limits, awarded as follows:
– Two points for 85% of occupied hours as defined;
   OR
– Three points for 95% of occupied hours as defined.
The modelling must be undertaken in accordance with the Green Star SA Multi Unit Residential v1 DTS &amp; Energy Modelling Protocol Guide.
</t>
    </r>
    <r>
      <rPr>
        <b/>
        <sz val="10"/>
        <rFont val="Arial"/>
        <family val="2"/>
      </rPr>
      <t>OR</t>
    </r>
  </si>
  <si>
    <t>Enter dwelling details here</t>
  </si>
  <si>
    <t>Up to three points are awarded as follows:
One point is awarded where:
For common property services;
• Sub-metering is provided for all substantive energy (electricity &amp; gas) loads;
   AND
• Where present, sub-metering is provided for common property energy generation systems (renewable and non-renewable);
  AND
• An effective monitoring system is installed to monitor all sub-meters and an automated metering strategy is prepared.
Where no common property services are provided, or where loads are not deemed substantive, this credit is ‘Not Applicable’ and is excluded from the points available used to calculate the Energy Category score. Type ‘na’ in the appropriate ‘No. of Points Achieved’ column of the rating tool.</t>
  </si>
  <si>
    <t>Amended Ene-2 credit criteria for 1st point to align with Technical Manual.</t>
  </si>
  <si>
    <t>R1 &amp; R2 Pre-Submission checklists added. Applicant Declaration added.</t>
  </si>
  <si>
    <t>Please complete the white cells only below, and submit the completed submission only if all aspects have been addressed.</t>
  </si>
  <si>
    <t>Administration</t>
  </si>
  <si>
    <t>Signed Certification Agreement has been received by the GBCSA</t>
  </si>
  <si>
    <t>Please Confirm</t>
  </si>
  <si>
    <t>The correct and full assessment fee has been received by the GBCSA</t>
  </si>
  <si>
    <t>No Credit Interpretation Requests or Technical Clarifications are outstanding</t>
  </si>
  <si>
    <t>Eligibility</t>
  </si>
  <si>
    <t>Eligibility Criteria 1: Spatial differentiation</t>
  </si>
  <si>
    <t>Eligibility Criteria 2: Space use</t>
  </si>
  <si>
    <t>Eligibility Criteria 3: Conditional requirements (project meets Ene-0 and Eco-0 conditional requirements)</t>
  </si>
  <si>
    <t>Eligibility Criteria 4: Timing of Certification (project must be certified within 24 months of practical completion)</t>
  </si>
  <si>
    <t xml:space="preserve"> </t>
  </si>
  <si>
    <t>Submission content and presentation</t>
  </si>
  <si>
    <t>Relevant sections of the documentation and drawings have been highlighted to draw the assessors attention to relevant information</t>
  </si>
  <si>
    <t>A completed Green Star SA Excel spreadsheet (for the relevant tool) is included</t>
  </si>
  <si>
    <t>All reports, letters and drawings referring to the project are on a letterhead and signed where stipulated or where they confirm a commitment</t>
  </si>
  <si>
    <t>Specifications are not in draft format</t>
  </si>
  <si>
    <t>All drawings are still legible after scaling (especially small stamps, monitors/sensors etc.)</t>
  </si>
  <si>
    <t>All credits claiming “na” have the required supporting documentation</t>
  </si>
  <si>
    <t>The AP declaration has been signed and submitted with the submission</t>
  </si>
  <si>
    <t xml:space="preserve">Name: ___________________________________      Company: ___________________________________    </t>
  </si>
  <si>
    <t xml:space="preserve">Signature of Applicant: ___________________________________                        </t>
  </si>
  <si>
    <r>
      <rPr>
        <b/>
        <sz val="10"/>
        <rFont val="Arial"/>
        <family val="2"/>
      </rPr>
      <t>Note:</t>
    </r>
    <r>
      <rPr>
        <sz val="10"/>
        <rFont val="Arial"/>
        <family val="2"/>
      </rPr>
      <t xml:space="preserve"> If any of the above have not been complied with, the GBCSA reserves the right to return submission documentation to the project for re-submission and compliance with the above.</t>
    </r>
  </si>
  <si>
    <t>Eligibility has been established and all conditional requirements have been met OR any eligibility issues raised in Round 1 have been addressed</t>
  </si>
  <si>
    <t>Green Star SA Project Submission - Applicant Declaration</t>
  </si>
  <si>
    <t>*This page must be printed and signed by the project applicant, and included in the general section of the project submission for Round 1 and Round 2.</t>
  </si>
  <si>
    <t xml:space="preserve">The Green Building Council of South Africa (GBCSA) aims to ensure that every Green Star SA submission is of a good quality and reflects the appropriate correct and true contractual documents on the project (whether they are Design or As Built project contractual documents). In this regard, the GBCSA requires that all Green Star SA project applicants sign this acknowledgement and declaration letter. 
Acknowledgement and declaration by the Green Star SA project applicant:
I/We,___________________________________________________, the person/s responsible for compiling the Green Star SA submission on behalf of ________________________________________________ (the Applicant), confirm that I/we have taken due care, and acknowledge and declare that (to the best of my/our knowledge):
1. I/We have read and understood the relevant technical manual, the conditions of certification and any relevant Technical Clarifications, Errata and Credit Interpretation Requests. 
2. All documentation submitted by me/us on behalf of the Applicant towards this Green Star SA submission has been verified by the appropriate professional/s as being true, correct and accurate.
3. All documentation submitted by me/us on behalf of the Applicant complies with all applicable legislation.
4. All documents and reports submitted to me/us by the Applicant's project team are true and correct and accurately reflect the project’s contractual documentation (whether for a Design or As Built submission).
5. All documents and reports which I/we have prepared for the submission are true and correct and accurately reflect the project’s contractual documentation (whether for a Design or As Built submission).
6. I/We have disclosed all applicable information relevant to the Application and undertake to disclose any further information that may influence the Application.
Where the GBCSA identifies any serious or systematic non-conformances on project documentation in a submission from the Applicant, the GBCSA has the right to query such non-conformance/s with the Applicant, at which point the Applicant is required to investigate this further with its project team, and provide a written response to the GBCSA by no later than 7 (seven) business days from the date on which the query was made to the Applicant by the GBCSA. If the response from the Applicant confirms that the information provided was incorrect, the Applicant's project team can:
a) For a Round 1 submission re-submit the correct information in Round 2 (as per assessor comments) or clarify that the information is not available and concede the point in Round 2
b) For a Round 2 submission, confirm to the GBCSA the incorrect nature of the information submitted, in which event the incorrect information will be excluded from the submission documents counted in the Round 2 results.
If the response from the Applicant confirms that the information provided was correct, the Applicant's project team can, on behalf of the Applicant:
c) In a Round 1 submission re-submit the correct information in Round 2.
d) In a Round 2 submission, notify the GBCSA that such information was in fact correct, in which event the GBCSA will run this by the assessors for a final review before the results are published. 
Where these processes are not followed and the relevant submission documents remain under question, the GBCSA will notify the Applicant, and the credit/s to which this information relates will be unobtainable. Where this incomplete process occurs more than once, with the Applicant, the GBCSA reserves the right not to accept any further submissions from this Applicant in future. At the first instance where this incomplete process occurs, the Applicant will be placed on twelve (12) months’ probation, during which time any similar infringement would allow the GBCSA to exercise its right to not accept any further submissions from the Applicant. Further to this, where the Applicant is a Green Star SA Accredited Professional (GSSA AP), the GBCSA reserves the right to remove the Applicant’s GSSA AP qualification and remove them from the GSSA AP registry on the GBCSA’s website. 
Signature: ___________________________________    Date: ___________________________________     
Name: ___________________________________      Company: ___________________________________    
Signature of Applicant’s line manager warranting that s/he is duly authorised: ___________________________________                        
Name of Applicant’s line manager warranting that s/he is duly authorised: ___________________________________       
</t>
  </si>
  <si>
    <t xml:space="preserve">Please Confirm </t>
  </si>
  <si>
    <t>Unlocked cells under "Secondary Heat Source" in the Hot Water Calculator</t>
  </si>
  <si>
    <t xml:space="preserve">Each page of all documents must be marked by use of a label indicating what Documentation Requirement it is supporting </t>
  </si>
  <si>
    <t>Todays Date:</t>
  </si>
  <si>
    <t>Fully Registered Date:</t>
  </si>
  <si>
    <t>Site Handover Date:</t>
  </si>
  <si>
    <t>Construction Commencement Date:</t>
  </si>
  <si>
    <t>Practical Completion Date:</t>
  </si>
  <si>
    <t>Added in R1 and R2 Pre-Submission Checklist that all documents (each page) is labelled to indicate which Documentation Requirement it is submitted towards. 
Added in R2 Pre-Submission Checklist that project team must submit 2 x images/renderings of project in the general section
Added several dates under Building Input.</t>
  </si>
  <si>
    <t>Nairobi</t>
  </si>
  <si>
    <t>Added Nairobi rainfall data to the Wat 1 calculator</t>
  </si>
  <si>
    <t>Amended Wat-7 to allow for na</t>
  </si>
  <si>
    <t>Update of R1 and R2 Pre-Submission Checklists</t>
  </si>
  <si>
    <t>Green Star SA - New Buildings</t>
  </si>
  <si>
    <t xml:space="preserve">Round 1 Pre-Submission Checklist </t>
  </si>
  <si>
    <t xml:space="preserve">Pre-submission checklist is included to provide an overview of the project and ensure all relevant documentations have been submitted.  </t>
  </si>
  <si>
    <t>General Submission Requirements</t>
  </si>
  <si>
    <t>The followingmust be uploaded to the 'General' section to ensure the Assessor and/or/moderator understands your project</t>
  </si>
  <si>
    <t>i</t>
  </si>
  <si>
    <r>
      <t xml:space="preserve">The building's general description provided is in line with </t>
    </r>
    <r>
      <rPr>
        <b/>
        <sz val="11"/>
        <rFont val="Arial Narrow"/>
        <family val="2"/>
      </rPr>
      <t>GEN00-T-OB1-1384 -Base Building Scope definition</t>
    </r>
  </si>
  <si>
    <t>ii</t>
  </si>
  <si>
    <t>Site Drawing (Architectural drawings, elevations) showing extent of the building and project site</t>
  </si>
  <si>
    <t>iii</t>
  </si>
  <si>
    <t>Area schedule showing full GFA and UA of building seeking certification</t>
  </si>
  <si>
    <t>iv</t>
  </si>
  <si>
    <t>Completed Scoresheet</t>
  </si>
  <si>
    <t>v</t>
  </si>
  <si>
    <t xml:space="preserve">AP Declaration </t>
  </si>
  <si>
    <t>vi</t>
  </si>
  <si>
    <t>Any relevant GBCSA correspondence, clarifications or approved alternatives (TC's and CIR's)</t>
  </si>
  <si>
    <t>The latest version of the GSSA rating tool and calculators have been used</t>
  </si>
  <si>
    <t>Is this submission for a Multiple Building</t>
  </si>
  <si>
    <t>All files are in PDF format only and unlocked, in one layer. Calculators are in excel format</t>
  </si>
  <si>
    <t>All PDF documents are to be bookmarked.</t>
  </si>
  <si>
    <t>All documents are orientated in the same direction.</t>
  </si>
  <si>
    <t>A PDF or calculator as required by the TM &amp; the CE should be uploaded onto the CE for each category and credit being targeted.</t>
  </si>
  <si>
    <t>Projects are to provide credit cover sheets for each credit. Cover sheets are to include the following information:</t>
  </si>
  <si>
    <t>i)  Project identification -Name, number, rating tool
ii)  Assessment details-Assessment type i.e. multiple building, submission round, credit name, points avaiable, points claimed
iii) Report checklist of all relevant documentations per credit as required by the Technical Manual.
iv) CIRs and TCs submitted and/or used
v) Credit criteria summary
vi) Compliance with credit criteria
vii)General notes/discussion that could be useful</t>
  </si>
  <si>
    <t>Drawings or Pictures are not in draft form and where applicable carry the "Tender" or  "As Built" stamp/status</t>
  </si>
  <si>
    <t xml:space="preserve">All relevant information is included and linked as evidence to the credit it supports. (Appendices for each credit can be included as additional documunts within the credit , but must be clearly referenced within the documentation and have relevant sections highlighted.) </t>
  </si>
  <si>
    <t>All inputs are consistent throughout the submission.</t>
  </si>
  <si>
    <t>Not Applicable</t>
  </si>
  <si>
    <t xml:space="preserve">Round 2 Pre-Submission Checklist </t>
  </si>
  <si>
    <t>Number of TCs submitted by the project team.</t>
  </si>
  <si>
    <t>Number of CIRs submitted by the project team.</t>
  </si>
  <si>
    <t>There are no Credit Interpretation Requests or Technical Clarifications are outstanding</t>
  </si>
  <si>
    <t>The project team has paid  fees related to TCEs if any</t>
  </si>
  <si>
    <t xml:space="preserve">Relevant sections  of the documentation and drawings have been highlighted to draw the assessors attention to relevant information. </t>
  </si>
  <si>
    <t>All changes in the documentation as a result of Assessors' R1 comments have been highlighted</t>
  </si>
  <si>
    <t>Drawings or Pictures are not in draft form and where applicable carry the "Tender" or "As Built" stamp/status</t>
  </si>
  <si>
    <t>Submission for each credit includes all documentation stipulated in the technical manual, and the TC/CIR portal on the GBCSA website</t>
  </si>
  <si>
    <t>For EBP only</t>
  </si>
  <si>
    <r>
      <t xml:space="preserve">The Project team has uploaded case study information for </t>
    </r>
    <r>
      <rPr>
        <b/>
        <sz val="11"/>
        <rFont val="Arial Narrow"/>
        <family val="2"/>
      </rPr>
      <t>final submission round</t>
    </r>
    <r>
      <rPr>
        <sz val="11"/>
        <rFont val="Arial Narrow"/>
        <family val="2"/>
      </rPr>
      <t xml:space="preserve"> with the following:</t>
    </r>
  </si>
  <si>
    <t>i)  Project information confirmation form</t>
  </si>
  <si>
    <t>ii) Case study document form</t>
  </si>
  <si>
    <t>iii) 2x High Res Images (min 300 DPI) of the building</t>
  </si>
  <si>
    <t>Key</t>
  </si>
  <si>
    <t>Value</t>
  </si>
  <si>
    <t>Dictionary</t>
  </si>
  <si>
    <t>MUR_ENE1_Points_Achieved</t>
  </si>
  <si>
    <t>MEPC</t>
  </si>
  <si>
    <t>MUR_ENE1_Energy_Usage_Notional</t>
  </si>
  <si>
    <t>MEEN</t>
  </si>
  <si>
    <t>MUR_ENE1_Energy_Usage_Actual</t>
  </si>
  <si>
    <t>MEEA</t>
  </si>
  <si>
    <t>MUR_ENE1_Greenhouse_Notional</t>
  </si>
  <si>
    <t>MEGN</t>
  </si>
  <si>
    <t>MUR_ENE1_Greenhouse_Actual</t>
  </si>
  <si>
    <t>MEGA</t>
  </si>
  <si>
    <t>MUR_ENE1_Improvement_Percentage</t>
  </si>
  <si>
    <t>MEIP</t>
  </si>
  <si>
    <t>Note</t>
  </si>
  <si>
    <t>MUR_TRA_4_Points</t>
  </si>
  <si>
    <t>MTP</t>
  </si>
  <si>
    <t xml:space="preserve">Note: </t>
  </si>
  <si>
    <t>MUR_WAT_1_PotableWater_Calc1_Points</t>
  </si>
  <si>
    <t>MPWP</t>
  </si>
  <si>
    <t>MUR_WAT_1_PotableWater_Calc2_Points</t>
  </si>
  <si>
    <t>MPW2P</t>
  </si>
  <si>
    <t xml:space="preserve">MUR_ENE_7_HW_Points </t>
  </si>
  <si>
    <t>MHWP</t>
  </si>
  <si>
    <t>MUR_PotableWater_Dev_Amenity_Water_Consumption</t>
  </si>
  <si>
    <t>l/day</t>
  </si>
  <si>
    <t>MPWDAW</t>
  </si>
  <si>
    <t>MUR_PotableWater_Consumption_Per_Occupant</t>
  </si>
  <si>
    <t>l/day/occupant</t>
  </si>
  <si>
    <t>MUR_PotableWater_Reduction_ReferenceCase</t>
  </si>
  <si>
    <t>MPWR</t>
  </si>
  <si>
    <t>MUR_PotableWater_Toilets_Percentage_of_Total</t>
  </si>
  <si>
    <t>MPWTP</t>
  </si>
  <si>
    <t>MUR_PotableWater_Toilets_litres</t>
  </si>
  <si>
    <t>MPWT</t>
  </si>
  <si>
    <t>MUR_PotableWater_Shower_Percentage_of_Total</t>
  </si>
  <si>
    <t>MPWSP</t>
  </si>
  <si>
    <t>MUR_PotableWater_Shower_Litres</t>
  </si>
  <si>
    <t xml:space="preserve">MPWS </t>
  </si>
  <si>
    <t>MUR_PotableWater_Bath_Percentage_of_Total</t>
  </si>
  <si>
    <t>MPWBP</t>
  </si>
  <si>
    <t>MUR_PotableWater_Bath_Litres</t>
  </si>
  <si>
    <t xml:space="preserve">MPWB </t>
  </si>
  <si>
    <t>MUR_PotableWater_TapsTotal_Percentage_of_Total</t>
  </si>
  <si>
    <t>MPWKP</t>
  </si>
  <si>
    <t>MUR_PotableWater_TapsTotal_Litres</t>
  </si>
  <si>
    <t>MPWK</t>
  </si>
  <si>
    <t>MUR_PotableWater_Harvesting_Area</t>
  </si>
  <si>
    <t>m2</t>
  </si>
  <si>
    <t>MPWHA</t>
  </si>
  <si>
    <t>MUR_PotableWater_Harvesting_Tank_Capacity</t>
  </si>
  <si>
    <t>kL</t>
  </si>
  <si>
    <t>MPWHTC</t>
  </si>
  <si>
    <t>MUR_PotableWater_Water_Reduction</t>
  </si>
  <si>
    <t>MPWWR</t>
  </si>
  <si>
    <t>MUR_PotableWater_Greywater_Tank_Capacity</t>
  </si>
  <si>
    <t>MPWGT</t>
  </si>
  <si>
    <t>MUR_PotableWater_Water_Replacement_Grey</t>
  </si>
  <si>
    <t>MPWWGS</t>
  </si>
  <si>
    <t>MUR_PotableWater_Blackwater_Tank_Capacity</t>
  </si>
  <si>
    <t>MPWBT</t>
  </si>
  <si>
    <t>MUR_PotableWater_Water_Replacement_Black</t>
  </si>
  <si>
    <t>MPWWBS</t>
  </si>
  <si>
    <t>MUR_PotableWater_Rain_Available</t>
  </si>
  <si>
    <t>l/day/occ</t>
  </si>
  <si>
    <t>MPWRA</t>
  </si>
  <si>
    <t>MUR_PotableWater_Grey_Available</t>
  </si>
  <si>
    <t>MPWGA</t>
  </si>
  <si>
    <t>MUR_PotableWater_Black_Available</t>
  </si>
  <si>
    <t>MPWBA</t>
  </si>
  <si>
    <t>MUR_PotableWater_Total_Available</t>
  </si>
  <si>
    <t>MPWTA</t>
  </si>
  <si>
    <t>MUR_PotableWater_Rain_Consumed</t>
  </si>
  <si>
    <t>MPWRC</t>
  </si>
  <si>
    <t>MUR_PotableWater_Grey_Consumed</t>
  </si>
  <si>
    <t>MPWGC</t>
  </si>
  <si>
    <t>MUR_PotableWater_Black_Consumed</t>
  </si>
  <si>
    <t>MPWBC</t>
  </si>
  <si>
    <t xml:space="preserve">MUR_PotableWater_Total_Consumed </t>
  </si>
  <si>
    <t>MPWTC</t>
  </si>
  <si>
    <t>MUR_PotableWater_Total_Consumed_Reduction</t>
  </si>
  <si>
    <t>MPWCR</t>
  </si>
  <si>
    <t>MHWEN</t>
  </si>
  <si>
    <t>kgCO2e/year</t>
  </si>
  <si>
    <t>MUR_Hot_Water_GHG_Emissions_Actual</t>
  </si>
  <si>
    <t>MHWEA</t>
  </si>
  <si>
    <t>MUR_HW_GHG_Emission_Reductions</t>
  </si>
  <si>
    <t>MHWGGR</t>
  </si>
  <si>
    <t>MUR_HW_Total_Amenity_Water_Consumption</t>
  </si>
  <si>
    <t>MHWCA</t>
  </si>
  <si>
    <t>l/year</t>
  </si>
  <si>
    <t>MUR_HW_Total_Water_Energy_Requirement</t>
  </si>
  <si>
    <t>MHWCO</t>
  </si>
  <si>
    <t>kwh/year</t>
  </si>
  <si>
    <t>MUR_HW_Estimated_Solar_Energy_Harvest</t>
  </si>
  <si>
    <t>MHWSH</t>
  </si>
  <si>
    <t xml:space="preserve">                                                                                                                                                                                                                                                                                                                                                                                                                                                                                                                                                                                                                                                                                                                                                                                                                                                                                                                                                                                                                                                                                                                                                                                                                                                                                                                                                                                                                                                                                                                                                                                                                                                                                                                                                                                                                                                                                                                                                                                                                                                                                                                                                                                                                                                                                                                                                                                                                                                                                                                                                                                                                                                                                                                                                                                                                                                                                                                                                                                                                                                                                                                                                                                                                                                                                                                                                                                                                                                                                                                                                                                                                                                                                                                                                                                                                                                                                                                                                                                                                                                                                                                                                                                                                                                                                                                                                                                                                                                                                                                                                                                                                                                                                                                                                                                                                                                                                                                                                                                                                                                                                                                                                                                                                                                                                                                                                                                                                                                                                                                                                                                                                                                                                                                                                                                                                                                                                                                                                                                                                                                                                                                     </t>
  </si>
  <si>
    <t>MUR_ECO4_Points_Achieved</t>
  </si>
  <si>
    <t>MEP4</t>
  </si>
  <si>
    <t xml:space="preserve">MUR_ECO4_Ecological_Diversity_Index </t>
  </si>
  <si>
    <t>MEEDI</t>
  </si>
  <si>
    <t>MUR_ECO4_Change_Ecological_Diversity_Index</t>
  </si>
  <si>
    <t>MECEDI</t>
  </si>
  <si>
    <t>MUR_ECO4_Total_Area_m2</t>
  </si>
  <si>
    <t>MEA</t>
  </si>
  <si>
    <t>MUR_ECO7_Points_Achieved</t>
  </si>
  <si>
    <t>MEP7</t>
  </si>
  <si>
    <t>MUR_ECO7_Total_Dwelling_Units</t>
  </si>
  <si>
    <t>MDU</t>
  </si>
  <si>
    <t>MUR_ECO7_Total_Site_Area_m2</t>
  </si>
  <si>
    <t>MSA</t>
  </si>
  <si>
    <t>MUR_ECO7_Nett_Dwelling_Density</t>
  </si>
  <si>
    <t>MENDD</t>
  </si>
  <si>
    <t>MUR_ECO7_Development_Story_Height</t>
  </si>
  <si>
    <t>MEH</t>
  </si>
  <si>
    <t>MUR_ECO7_Total_Dwelling_Rentable_Area_m2</t>
  </si>
  <si>
    <t>MEDRA</t>
  </si>
  <si>
    <t>MUR_ECO7_Total_Common_Area_Int_m2</t>
  </si>
  <si>
    <t>MCA</t>
  </si>
  <si>
    <t>MUR_ECO7_Project_GFA</t>
  </si>
  <si>
    <t>MGFA</t>
  </si>
  <si>
    <t>MUR_ECO7_Residential_Percentage</t>
  </si>
  <si>
    <t>MRP</t>
  </si>
  <si>
    <t>MUR_ECO7_Deemed_Development_Occupants</t>
  </si>
  <si>
    <t>MDO</t>
  </si>
  <si>
    <t>%</t>
  </si>
  <si>
    <t>MUR_MAT12_Points_Achieved</t>
  </si>
  <si>
    <t>MMP</t>
  </si>
  <si>
    <t>MUR_MAT12_Dwellings_Compliant_Primary</t>
  </si>
  <si>
    <t>MMDCP</t>
  </si>
  <si>
    <t>MUR_MAT12_Dwellings_Compliant_Secondary</t>
  </si>
  <si>
    <t>MMDCS</t>
  </si>
  <si>
    <t>MUR_EMI_6_Sewage_Points</t>
  </si>
  <si>
    <t>MSP</t>
  </si>
  <si>
    <t>Updated DataExtract sheets for ENE/WAT/TRA/ECO/SEW calculators</t>
  </si>
  <si>
    <t>Last Modified: 16 January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</si>
</sst>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_ * #,##0.00_ ;_ * \-#,##0.00_ ;_ * &quot;-&quot;??_ ;_ @_ "/>
    <numFmt numFmtId="165" formatCode="_(* #,##0.00_);_(* \(#,##0.00\);_(* &quot;-&quot;??_);_(@_)"/>
    <numFmt numFmtId="166" formatCode="0.000"/>
    <numFmt numFmtId="167" formatCode="0.0"/>
    <numFmt numFmtId="168" formatCode="0.0%"/>
    <numFmt numFmtId="169" formatCode="0.0\ \k\l"/>
    <numFmt numFmtId="170" formatCode="#\ \k\l"/>
    <numFmt numFmtId="171" formatCode="_(* #,##0_);_(* \(#,##0\);_(* &quot;-&quot;??_);_(@_)"/>
    <numFmt numFmtId="172" formatCode="_-* #,##0_-;\-* #,##0_-;_-* \-??_-;_-@_-"/>
    <numFmt numFmtId="173" formatCode="_-* #,##0_-;\-* #,##0_-;_-* &quot;-&quot;?????_-;_-@_-"/>
    <numFmt numFmtId="174" formatCode="[$-1C09]dd\ mmmm\ yyyy;@"/>
    <numFmt numFmtId="175" formatCode="_(* #,##0.00000_);_(* \(#,##0.00000\);_(* &quot;-&quot;??_);_(@_)"/>
    <numFmt numFmtId="176" formatCode="_ * #,##0_ ;_ * \-#,##0_ ;_ * &quot;-&quot;??_ ;_ @_ "/>
    <numFmt numFmtId="177" formatCode="#,##0.0"/>
    <numFmt numFmtId="178" formatCode="#,##0.0000_ ;\-#,##0.0000\ "/>
    <numFmt numFmtId="179" formatCode="#,##0.00_ ;\-#,##0.00\ "/>
    <numFmt numFmtId="180" formatCode="0.000\ \k\L"/>
    <numFmt numFmtId="181" formatCode="0.00000000000000"/>
    <numFmt numFmtId="182" formatCode="0.00\ \k\L"/>
    <numFmt numFmtId="183" formatCode="0.0\m\2"/>
    <numFmt numFmtId="184" formatCode="0.0\ \k\L"/>
    <numFmt numFmtId="185" formatCode="#,##0.000"/>
    <numFmt numFmtId="186" formatCode="\&lt;0\m\2"/>
    <numFmt numFmtId="187" formatCode="\(0.000\h\a\)"/>
    <numFmt numFmtId="188" formatCode="_(* #,##0.0_);_(* \(#,##0.0\);_(* &quot;-&quot;??_);_(@_)"/>
  </numFmts>
  <fonts count="254">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Verdana"/>
      <family val="2"/>
    </font>
    <font>
      <sz val="10"/>
      <name val="Verdana"/>
      <family val="2"/>
    </font>
    <font>
      <sz val="10"/>
      <name val="Arial"/>
      <family val="2"/>
    </font>
    <font>
      <u/>
      <sz val="7.5"/>
      <color indexed="12"/>
      <name val="Geneva"/>
      <family val="2"/>
    </font>
    <font>
      <sz val="10"/>
      <name val="HelveticaNeue-Roman"/>
      <family val="2"/>
    </font>
    <font>
      <b/>
      <sz val="12"/>
      <name val="Arial"/>
      <family val="2"/>
    </font>
    <font>
      <b/>
      <sz val="10"/>
      <name val="Arial"/>
      <family val="2"/>
    </font>
    <font>
      <b/>
      <sz val="10"/>
      <color indexed="10"/>
      <name val="Arial"/>
      <family val="2"/>
    </font>
    <font>
      <sz val="9"/>
      <name val="Arial"/>
      <family val="2"/>
    </font>
    <font>
      <sz val="10"/>
      <color indexed="8"/>
      <name val="Arial"/>
      <family val="2"/>
    </font>
    <font>
      <b/>
      <sz val="10"/>
      <color indexed="8"/>
      <name val="Arial"/>
      <family val="2"/>
    </font>
    <font>
      <b/>
      <sz val="14"/>
      <color indexed="8"/>
      <name val="Arial"/>
      <family val="2"/>
    </font>
    <font>
      <b/>
      <i/>
      <sz val="18"/>
      <color indexed="17"/>
      <name val="Arial"/>
      <family val="2"/>
    </font>
    <font>
      <i/>
      <sz val="14"/>
      <name val="Arial"/>
      <family val="2"/>
    </font>
    <font>
      <b/>
      <sz val="14"/>
      <color indexed="10"/>
      <name val="Arial"/>
      <family val="2"/>
    </font>
    <font>
      <b/>
      <i/>
      <sz val="12"/>
      <color indexed="10"/>
      <name val="Arial"/>
      <family val="2"/>
    </font>
    <font>
      <sz val="16"/>
      <name val="Arial"/>
      <family val="2"/>
    </font>
    <font>
      <b/>
      <i/>
      <sz val="10"/>
      <name val="Arial"/>
      <family val="2"/>
    </font>
    <font>
      <sz val="10"/>
      <color indexed="10"/>
      <name val="Arial"/>
      <family val="2"/>
    </font>
    <font>
      <b/>
      <sz val="14"/>
      <name val="Arial"/>
      <family val="2"/>
    </font>
    <font>
      <b/>
      <u/>
      <sz val="10"/>
      <name val="Arial"/>
      <family val="2"/>
    </font>
    <font>
      <sz val="10"/>
      <color indexed="9"/>
      <name val="Arial"/>
      <family val="2"/>
    </font>
    <font>
      <sz val="12"/>
      <name val="Arial"/>
      <family val="2"/>
    </font>
    <font>
      <i/>
      <sz val="10"/>
      <name val="Arial"/>
      <family val="2"/>
    </font>
    <font>
      <i/>
      <sz val="20"/>
      <name val="Arial"/>
      <family val="2"/>
    </font>
    <font>
      <b/>
      <u/>
      <sz val="12"/>
      <name val="Arial"/>
      <family val="2"/>
    </font>
    <font>
      <i/>
      <sz val="16"/>
      <name val="Arial"/>
      <family val="2"/>
    </font>
    <font>
      <sz val="16"/>
      <color indexed="10"/>
      <name val="Arial"/>
      <family val="2"/>
    </font>
    <font>
      <b/>
      <sz val="10"/>
      <color indexed="9"/>
      <name val="Arial"/>
      <family val="2"/>
    </font>
    <font>
      <sz val="10"/>
      <color indexed="9"/>
      <name val="Arial"/>
      <family val="2"/>
    </font>
    <font>
      <b/>
      <sz val="10"/>
      <color indexed="9"/>
      <name val="Arial"/>
      <family val="2"/>
    </font>
    <font>
      <b/>
      <sz val="14"/>
      <color indexed="9"/>
      <name val="Arial"/>
      <family val="2"/>
    </font>
    <font>
      <b/>
      <sz val="10"/>
      <color indexed="10"/>
      <name val="Arial"/>
      <family val="2"/>
    </font>
    <font>
      <sz val="10"/>
      <color indexed="14"/>
      <name val="Arial"/>
      <family val="2"/>
    </font>
    <font>
      <sz val="10"/>
      <color indexed="9"/>
      <name val="Verdana"/>
      <family val="2"/>
    </font>
    <font>
      <b/>
      <sz val="18"/>
      <color indexed="9"/>
      <name val="Arial"/>
      <family val="2"/>
    </font>
    <font>
      <b/>
      <sz val="11"/>
      <color indexed="9"/>
      <name val="Arial"/>
      <family val="2"/>
    </font>
    <font>
      <b/>
      <sz val="11"/>
      <name val="HelveticaNeue-Roman"/>
      <family val="2"/>
    </font>
    <font>
      <sz val="8"/>
      <name val="HelveticaNeue-Roman"/>
      <family val="2"/>
    </font>
    <font>
      <b/>
      <sz val="22"/>
      <color indexed="9"/>
      <name val="Arial"/>
      <family val="2"/>
    </font>
    <font>
      <b/>
      <sz val="14"/>
      <color indexed="8"/>
      <name val="Arial"/>
      <family val="2"/>
    </font>
    <font>
      <b/>
      <sz val="14"/>
      <color indexed="9"/>
      <name val="Arial"/>
      <family val="2"/>
    </font>
    <font>
      <sz val="10"/>
      <name val="Arial"/>
      <family val="2"/>
    </font>
    <font>
      <b/>
      <sz val="11"/>
      <color indexed="9"/>
      <name val="Arial"/>
      <family val="2"/>
    </font>
    <font>
      <b/>
      <sz val="10"/>
      <color indexed="9"/>
      <name val="Arial"/>
      <family val="2"/>
    </font>
    <font>
      <sz val="11"/>
      <color indexed="9"/>
      <name val="Arial"/>
      <family val="2"/>
    </font>
    <font>
      <sz val="10"/>
      <color indexed="55"/>
      <name val="Arial"/>
      <family val="2"/>
    </font>
    <font>
      <sz val="10"/>
      <color indexed="23"/>
      <name val="Arial"/>
      <family val="2"/>
    </font>
    <font>
      <sz val="14"/>
      <color indexed="8"/>
      <name val="Arial"/>
      <family val="2"/>
    </font>
    <font>
      <b/>
      <sz val="12"/>
      <color indexed="9"/>
      <name val="Arial"/>
      <family val="2"/>
    </font>
    <font>
      <sz val="12"/>
      <color indexed="9"/>
      <name val="Arial"/>
      <family val="2"/>
    </font>
    <font>
      <sz val="12"/>
      <color indexed="8"/>
      <name val="Arial"/>
      <family val="2"/>
    </font>
    <font>
      <b/>
      <sz val="12"/>
      <color indexed="9"/>
      <name val="Arial"/>
      <family val="2"/>
    </font>
    <font>
      <b/>
      <sz val="12"/>
      <color indexed="8"/>
      <name val="Arial"/>
      <family val="2"/>
    </font>
    <font>
      <sz val="11"/>
      <color indexed="8"/>
      <name val="Calibri"/>
      <family val="2"/>
    </font>
    <font>
      <sz val="11"/>
      <color indexed="9"/>
      <name val="Calibri"/>
      <family val="2"/>
    </font>
    <font>
      <sz val="11"/>
      <color indexed="25"/>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5"/>
      <color indexed="9"/>
      <name val="Arial"/>
      <family val="2"/>
    </font>
    <font>
      <b/>
      <sz val="12"/>
      <color indexed="9"/>
      <name val="HelveticaNeue-Roman"/>
      <family val="2"/>
    </font>
    <font>
      <b/>
      <sz val="13"/>
      <color indexed="9"/>
      <name val="Arial"/>
      <family val="2"/>
    </font>
    <font>
      <b/>
      <sz val="10"/>
      <color indexed="23"/>
      <name val="Arial"/>
      <family val="2"/>
    </font>
    <font>
      <b/>
      <sz val="10"/>
      <color indexed="9"/>
      <name val="HelveticaNeue-Roman"/>
    </font>
    <font>
      <sz val="8"/>
      <color indexed="9"/>
      <name val="Arial"/>
      <family val="2"/>
    </font>
    <font>
      <vertAlign val="subscript"/>
      <sz val="10"/>
      <color indexed="9"/>
      <name val="Arial"/>
      <family val="2"/>
    </font>
    <font>
      <sz val="9"/>
      <color indexed="81"/>
      <name val="Tahoma"/>
      <family val="2"/>
    </font>
    <font>
      <sz val="8"/>
      <color indexed="81"/>
      <name val="Tahoma"/>
      <family val="2"/>
    </font>
    <font>
      <b/>
      <sz val="22"/>
      <color indexed="9"/>
      <name val="Arial"/>
      <family val="2"/>
    </font>
    <font>
      <b/>
      <sz val="10"/>
      <color indexed="14"/>
      <name val="Arial"/>
      <family val="2"/>
    </font>
    <font>
      <b/>
      <sz val="12"/>
      <color indexed="8"/>
      <name val="Arial"/>
      <family val="2"/>
    </font>
    <font>
      <b/>
      <sz val="10"/>
      <color indexed="23"/>
      <name val="Verdana"/>
      <family val="2"/>
    </font>
    <font>
      <sz val="8"/>
      <name val="Verdana"/>
      <family val="2"/>
    </font>
    <font>
      <b/>
      <sz val="10"/>
      <name val="HelveticaNeue-Roman"/>
    </font>
    <font>
      <sz val="16.5"/>
      <name val="HelveticaNeue-Roman"/>
      <family val="2"/>
    </font>
    <font>
      <sz val="16.5"/>
      <color indexed="9"/>
      <name val="Arial"/>
      <family val="2"/>
    </font>
    <font>
      <sz val="16.5"/>
      <name val="Arial"/>
      <family val="2"/>
    </font>
    <font>
      <b/>
      <sz val="16.5"/>
      <name val="Arial"/>
      <family val="2"/>
    </font>
    <font>
      <b/>
      <sz val="16"/>
      <color indexed="9"/>
      <name val="Arial"/>
      <family val="2"/>
    </font>
    <font>
      <b/>
      <sz val="10"/>
      <name val="HelveticaNeue-Roman"/>
      <family val="2"/>
    </font>
    <font>
      <b/>
      <vertAlign val="superscript"/>
      <sz val="10"/>
      <color indexed="9"/>
      <name val="Arial"/>
      <family val="2"/>
    </font>
    <font>
      <sz val="18"/>
      <color indexed="9"/>
      <name val="Arial"/>
      <family val="2"/>
    </font>
    <font>
      <b/>
      <sz val="10"/>
      <color indexed="10"/>
      <name val="HelveticaNeue-Roman"/>
      <family val="2"/>
    </font>
    <font>
      <b/>
      <sz val="16"/>
      <name val="Arial"/>
      <family val="2"/>
    </font>
    <font>
      <b/>
      <sz val="10"/>
      <color indexed="10"/>
      <name val="HelveticaNeue-Roman"/>
    </font>
    <font>
      <b/>
      <sz val="8"/>
      <color indexed="81"/>
      <name val="Tahoma"/>
      <family val="2"/>
    </font>
    <font>
      <b/>
      <sz val="10.5"/>
      <color indexed="9"/>
      <name val="Arial"/>
      <family val="2"/>
    </font>
    <font>
      <sz val="10.5"/>
      <color indexed="9"/>
      <name val="Arial"/>
      <family val="2"/>
    </font>
    <font>
      <b/>
      <sz val="18"/>
      <name val="Arial"/>
      <family val="2"/>
    </font>
    <font>
      <sz val="11"/>
      <name val="HelveticaNeue-Roman"/>
      <family val="2"/>
    </font>
    <font>
      <sz val="14"/>
      <color indexed="9"/>
      <name val="Arial"/>
      <family val="2"/>
    </font>
    <font>
      <sz val="8"/>
      <name val="Arial"/>
      <family val="2"/>
    </font>
    <font>
      <b/>
      <sz val="8"/>
      <name val="Arial"/>
      <family val="2"/>
    </font>
    <font>
      <b/>
      <sz val="16"/>
      <color indexed="10"/>
      <name val="Arial"/>
      <family val="2"/>
    </font>
    <font>
      <sz val="11"/>
      <name val="Arial"/>
      <family val="2"/>
    </font>
    <font>
      <b/>
      <sz val="11"/>
      <color indexed="23"/>
      <name val="Arial"/>
      <family val="2"/>
    </font>
    <font>
      <sz val="36"/>
      <name val="HelveticaNeue-Roman"/>
      <family val="2"/>
    </font>
    <font>
      <sz val="13"/>
      <name val="HelveticaNeue-Roman"/>
      <family val="2"/>
    </font>
    <font>
      <sz val="10"/>
      <name val="Century Gothic"/>
      <family val="2"/>
    </font>
    <font>
      <b/>
      <sz val="10"/>
      <color indexed="23"/>
      <name val="Verdana"/>
      <family val="2"/>
    </font>
    <font>
      <b/>
      <sz val="20"/>
      <color indexed="9"/>
      <name val="Verdana"/>
      <family val="2"/>
    </font>
    <font>
      <b/>
      <sz val="14"/>
      <color indexed="45"/>
      <name val="Arial"/>
      <family val="2"/>
    </font>
    <font>
      <b/>
      <sz val="10"/>
      <color indexed="11"/>
      <name val="Arial"/>
      <family val="2"/>
    </font>
    <font>
      <sz val="24"/>
      <name val="Arial"/>
      <family val="2"/>
    </font>
    <font>
      <b/>
      <sz val="8"/>
      <color indexed="23"/>
      <name val="Arial"/>
      <family val="2"/>
    </font>
    <font>
      <sz val="8"/>
      <color indexed="23"/>
      <name val="Arial"/>
      <family val="2"/>
    </font>
    <font>
      <b/>
      <sz val="8"/>
      <color indexed="53"/>
      <name val="Arial"/>
      <family val="2"/>
    </font>
    <font>
      <sz val="10"/>
      <color indexed="40"/>
      <name val="Arial"/>
      <family val="2"/>
    </font>
    <font>
      <sz val="10"/>
      <color indexed="9"/>
      <name val="HelveticaNeue-Roman"/>
      <family val="2"/>
    </font>
    <font>
      <sz val="16.5"/>
      <color indexed="9"/>
      <name val="HelveticaNeue-Roman"/>
      <family val="2"/>
    </font>
    <font>
      <b/>
      <sz val="10"/>
      <color indexed="9"/>
      <name val="HelveticaNeue-Roman"/>
      <family val="2"/>
    </font>
    <font>
      <sz val="11"/>
      <name val="Calibri"/>
      <family val="2"/>
    </font>
    <font>
      <b/>
      <i/>
      <sz val="12"/>
      <color indexed="9"/>
      <name val="Arial"/>
      <family val="2"/>
    </font>
    <font>
      <sz val="10"/>
      <color indexed="23"/>
      <name val="Verdana"/>
      <family val="2"/>
    </font>
    <font>
      <b/>
      <sz val="10"/>
      <color indexed="40"/>
      <name val="Arial"/>
      <family val="2"/>
    </font>
    <font>
      <i/>
      <sz val="10"/>
      <color indexed="40"/>
      <name val="Arial"/>
      <family val="2"/>
    </font>
    <font>
      <sz val="8"/>
      <color indexed="40"/>
      <name val="Arial"/>
      <family val="2"/>
    </font>
    <font>
      <b/>
      <sz val="12"/>
      <color indexed="23"/>
      <name val="Arial"/>
      <family val="2"/>
    </font>
    <font>
      <i/>
      <sz val="10"/>
      <color indexed="8"/>
      <name val="Arial"/>
      <family val="2"/>
    </font>
    <font>
      <sz val="8"/>
      <color indexed="10"/>
      <name val="Arial"/>
      <family val="2"/>
    </font>
    <font>
      <i/>
      <sz val="10"/>
      <color indexed="9"/>
      <name val="Arial"/>
      <family val="2"/>
    </font>
    <font>
      <sz val="14"/>
      <color indexed="23"/>
      <name val="Arial"/>
      <family val="2"/>
    </font>
    <font>
      <sz val="10"/>
      <color indexed="40"/>
      <name val="HelveticaNeue-Roman"/>
      <family val="2"/>
    </font>
    <font>
      <b/>
      <sz val="18"/>
      <color indexed="9"/>
      <name val="Arial"/>
      <family val="2"/>
    </font>
    <font>
      <sz val="11"/>
      <color indexed="9"/>
      <name val="Verdana"/>
      <family val="2"/>
    </font>
    <font>
      <sz val="9"/>
      <color indexed="8"/>
      <name val="Arial"/>
      <family val="2"/>
    </font>
    <font>
      <sz val="9"/>
      <name val="Arial"/>
      <family val="2"/>
    </font>
    <font>
      <b/>
      <sz val="10"/>
      <color indexed="8"/>
      <name val="HelveticaNeue-Roman"/>
      <family val="2"/>
    </font>
    <font>
      <b/>
      <sz val="10"/>
      <name val="Verdana"/>
      <family val="2"/>
    </font>
    <font>
      <b/>
      <i/>
      <sz val="14"/>
      <color indexed="9"/>
      <name val="Arial"/>
      <family val="2"/>
    </font>
    <font>
      <sz val="10"/>
      <color indexed="8"/>
      <name val="Arial"/>
      <family val="2"/>
    </font>
    <font>
      <sz val="10"/>
      <color indexed="9"/>
      <name val="Arial"/>
      <family val="2"/>
    </font>
    <font>
      <b/>
      <sz val="10"/>
      <color indexed="49"/>
      <name val="Arial"/>
      <family val="2"/>
    </font>
    <font>
      <b/>
      <sz val="10"/>
      <color indexed="23"/>
      <name val="Arial"/>
      <family val="2"/>
    </font>
    <font>
      <sz val="10"/>
      <color indexed="23"/>
      <name val="HelveticaNeue-Roman"/>
    </font>
    <font>
      <b/>
      <sz val="22"/>
      <color indexed="9"/>
      <name val="HelveticaNeue-Roman"/>
      <family val="2"/>
    </font>
    <font>
      <b/>
      <sz val="14"/>
      <color indexed="9"/>
      <name val="HelveticaNeue-Roman"/>
      <family val="2"/>
    </font>
    <font>
      <b/>
      <sz val="16.5"/>
      <color indexed="9"/>
      <name val="HelveticaNeue-Roman"/>
      <family val="2"/>
    </font>
    <font>
      <sz val="10"/>
      <color indexed="9"/>
      <name val="Verdana"/>
      <family val="2"/>
    </font>
    <font>
      <b/>
      <sz val="13"/>
      <name val="Arial"/>
      <family val="2"/>
    </font>
    <font>
      <sz val="13"/>
      <name val="Verdana"/>
      <family val="2"/>
    </font>
    <font>
      <sz val="13"/>
      <name val="Arial"/>
      <family val="2"/>
    </font>
    <font>
      <b/>
      <sz val="10"/>
      <color indexed="9"/>
      <name val="Arial"/>
      <family val="2"/>
    </font>
    <font>
      <vertAlign val="superscript"/>
      <sz val="10"/>
      <color indexed="9"/>
      <name val="Arial"/>
      <family val="2"/>
    </font>
    <font>
      <b/>
      <i/>
      <sz val="10"/>
      <color indexed="9"/>
      <name val="Arial"/>
      <family val="2"/>
    </font>
    <font>
      <b/>
      <sz val="10"/>
      <color indexed="10"/>
      <name val="Verdana"/>
      <family val="2"/>
    </font>
    <font>
      <vertAlign val="superscript"/>
      <sz val="10"/>
      <color indexed="9"/>
      <name val="Verdana"/>
      <family val="2"/>
    </font>
    <font>
      <b/>
      <sz val="10"/>
      <color indexed="9"/>
      <name val="Verdana"/>
      <family val="2"/>
    </font>
    <font>
      <sz val="10"/>
      <color indexed="9"/>
      <name val="Calibri"/>
      <family val="2"/>
    </font>
    <font>
      <b/>
      <sz val="10"/>
      <color indexed="23"/>
      <name val="Arial"/>
      <family val="2"/>
    </font>
    <font>
      <sz val="10"/>
      <color indexed="23"/>
      <name val="Arial"/>
      <family val="2"/>
    </font>
    <font>
      <sz val="9"/>
      <color indexed="23"/>
      <name val="Arial"/>
      <family val="2"/>
    </font>
    <font>
      <sz val="12"/>
      <color indexed="23"/>
      <name val="Arial"/>
      <family val="2"/>
    </font>
    <font>
      <i/>
      <sz val="10"/>
      <color indexed="9"/>
      <name val="Arial"/>
      <family val="2"/>
    </font>
    <font>
      <b/>
      <sz val="10"/>
      <color indexed="23"/>
      <name val="Arial"/>
      <family val="2"/>
    </font>
    <font>
      <sz val="10"/>
      <color indexed="23"/>
      <name val="HelveticaNeue-Roman"/>
      <family val="2"/>
    </font>
    <font>
      <sz val="10"/>
      <color indexed="23"/>
      <name val="Arial"/>
      <family val="2"/>
    </font>
    <font>
      <sz val="8"/>
      <color indexed="23"/>
      <name val="Arial"/>
      <family val="2"/>
    </font>
    <font>
      <sz val="10"/>
      <color indexed="9"/>
      <name val="HelveticaNeue-Roman"/>
    </font>
    <font>
      <b/>
      <sz val="8"/>
      <color indexed="9"/>
      <name val="Arial"/>
      <family val="2"/>
    </font>
    <font>
      <strike/>
      <sz val="10"/>
      <color indexed="9"/>
      <name val="Arial"/>
      <family val="2"/>
    </font>
    <font>
      <sz val="13"/>
      <color indexed="9"/>
      <name val="Arial"/>
      <family val="2"/>
    </font>
    <font>
      <b/>
      <sz val="10"/>
      <color rgb="FFFF0000"/>
      <name val="Arial"/>
      <family val="2"/>
    </font>
    <font>
      <sz val="10"/>
      <color theme="0"/>
      <name val="Arial"/>
      <family val="2"/>
    </font>
    <font>
      <sz val="10"/>
      <color rgb="FFFF0000"/>
      <name val="Arial"/>
      <family val="2"/>
    </font>
    <font>
      <sz val="10"/>
      <color rgb="FFFFFFFF"/>
      <name val="Arial"/>
      <family val="2"/>
    </font>
    <font>
      <sz val="10"/>
      <color theme="0"/>
      <name val="Verdana"/>
      <family val="2"/>
    </font>
    <font>
      <sz val="10"/>
      <color rgb="FFFFFFFF"/>
      <name val="HelveticaNeue-Roman"/>
      <family val="2"/>
    </font>
    <font>
      <b/>
      <sz val="10"/>
      <color rgb="FF969696"/>
      <name val="Arial"/>
      <family val="2"/>
    </font>
    <font>
      <sz val="10"/>
      <color rgb="FF969696"/>
      <name val="Verdana"/>
      <family val="2"/>
    </font>
    <font>
      <sz val="10"/>
      <color rgb="FF969696"/>
      <name val="Arial"/>
      <family val="2"/>
    </font>
    <font>
      <sz val="10"/>
      <name val="HelveticaNeue-Roman"/>
    </font>
    <font>
      <b/>
      <sz val="11"/>
      <color indexed="9"/>
      <name val="HelveticaNeue-Roman"/>
    </font>
    <font>
      <b/>
      <sz val="10"/>
      <color theme="0"/>
      <name val="Arial"/>
      <family val="2"/>
    </font>
    <font>
      <b/>
      <sz val="9"/>
      <color indexed="81"/>
      <name val="Tahoma"/>
      <family val="2"/>
    </font>
    <font>
      <sz val="10"/>
      <color rgb="FFFF0000"/>
      <name val="HelveticaNeue-Roman"/>
      <family val="2"/>
    </font>
    <font>
      <b/>
      <sz val="12"/>
      <name val="HelveticaNeue-Roman"/>
    </font>
    <font>
      <b/>
      <i/>
      <sz val="10"/>
      <name val="HelveticaNeue-Roman"/>
    </font>
    <font>
      <b/>
      <sz val="18"/>
      <color indexed="9"/>
      <name val="HelveticaNeue-Roman"/>
    </font>
    <font>
      <sz val="9"/>
      <color indexed="9"/>
      <name val="Arial"/>
      <family val="2"/>
    </font>
    <font>
      <b/>
      <sz val="18"/>
      <name val="HelveticaNeue-Roman"/>
    </font>
    <font>
      <sz val="11"/>
      <color indexed="9"/>
      <name val="HelveticaNeue-Roman"/>
      <family val="2"/>
    </font>
    <font>
      <b/>
      <sz val="11"/>
      <color indexed="9"/>
      <name val="HelveticaNeue-Roman"/>
      <family val="2"/>
    </font>
    <font>
      <sz val="10"/>
      <color theme="0"/>
      <name val="HelveticaNeue-Roman"/>
      <family val="2"/>
    </font>
    <font>
      <b/>
      <sz val="14"/>
      <color theme="1"/>
      <name val="Arial"/>
      <family val="2"/>
    </font>
    <font>
      <sz val="18"/>
      <name val="Arial"/>
      <family val="2"/>
    </font>
    <font>
      <b/>
      <sz val="12"/>
      <name val="HelveticaNeue-Roman"/>
      <family val="2"/>
    </font>
    <font>
      <b/>
      <sz val="16"/>
      <color indexed="10"/>
      <name val="HelveticaNeue-Roman"/>
      <family val="2"/>
    </font>
    <font>
      <sz val="10"/>
      <color indexed="45"/>
      <name val="HelveticaNeue-Roman"/>
      <family val="2"/>
    </font>
    <font>
      <b/>
      <sz val="11"/>
      <color indexed="10"/>
      <name val="HelveticaNeue-Roman"/>
    </font>
    <font>
      <b/>
      <sz val="14"/>
      <color indexed="10"/>
      <name val="HelveticaNeue-Roman"/>
    </font>
    <font>
      <i/>
      <sz val="9"/>
      <color indexed="9"/>
      <name val="Arial"/>
      <family val="2"/>
    </font>
    <font>
      <sz val="10"/>
      <color indexed="10"/>
      <name val="HelveticaNeue-Roman"/>
      <family val="2"/>
    </font>
    <font>
      <b/>
      <sz val="12"/>
      <color indexed="8"/>
      <name val="Calibri"/>
      <family val="2"/>
    </font>
    <font>
      <i/>
      <u/>
      <sz val="9"/>
      <color indexed="9"/>
      <name val="Arial"/>
      <family val="2"/>
    </font>
    <font>
      <vertAlign val="superscript"/>
      <sz val="10"/>
      <name val="HelveticaNeue-Roman"/>
    </font>
    <font>
      <b/>
      <sz val="10"/>
      <color theme="1" tint="4.9989318521683403E-2"/>
      <name val="Arial"/>
      <family val="2"/>
    </font>
    <font>
      <b/>
      <vertAlign val="subscript"/>
      <sz val="10"/>
      <color indexed="9"/>
      <name val="Arial"/>
      <family val="2"/>
    </font>
    <font>
      <b/>
      <sz val="16"/>
      <color indexed="8"/>
      <name val="Arial"/>
      <family val="2"/>
    </font>
    <font>
      <b/>
      <sz val="10"/>
      <color theme="0"/>
      <name val="Verdana"/>
      <family val="2"/>
    </font>
    <font>
      <i/>
      <sz val="10"/>
      <color rgb="FFFF0000"/>
      <name val="Arial"/>
      <family val="2"/>
    </font>
    <font>
      <b/>
      <sz val="10"/>
      <color rgb="FFFF0066"/>
      <name val="Arial"/>
      <family val="2"/>
    </font>
    <font>
      <sz val="10"/>
      <color rgb="FFFF0066"/>
      <name val="HelveticaNeue-Roman"/>
      <family val="2"/>
    </font>
    <font>
      <sz val="10"/>
      <color rgb="FFFF0066"/>
      <name val="Arial"/>
      <family val="2"/>
    </font>
    <font>
      <b/>
      <sz val="10"/>
      <color rgb="FFFF0066"/>
      <name val="HelveticaNeue-Roman"/>
      <family val="2"/>
    </font>
    <font>
      <b/>
      <sz val="12"/>
      <color rgb="FFFF0000"/>
      <name val="HelveticaNeue-Roman"/>
      <family val="2"/>
    </font>
    <font>
      <sz val="12"/>
      <color theme="0"/>
      <name val="Arial"/>
      <family val="2"/>
    </font>
    <font>
      <b/>
      <sz val="11"/>
      <name val="Arial"/>
      <family val="2"/>
    </font>
    <font>
      <b/>
      <sz val="10"/>
      <color rgb="FF99FF66"/>
      <name val="Arial"/>
      <family val="2"/>
    </font>
    <font>
      <sz val="10"/>
      <color rgb="FFD9D9D9"/>
      <name val="Arial"/>
      <family val="2"/>
    </font>
    <font>
      <b/>
      <sz val="9"/>
      <color indexed="9"/>
      <name val="Arial"/>
      <family val="2"/>
    </font>
    <font>
      <b/>
      <sz val="10"/>
      <color theme="0"/>
      <name val="HelveticaNeue-Roman"/>
    </font>
    <font>
      <b/>
      <sz val="11"/>
      <color theme="0"/>
      <name val="HelveticaNeue-Roman"/>
    </font>
    <font>
      <b/>
      <sz val="11"/>
      <name val="HelveticaNeue-Roman"/>
    </font>
    <font>
      <b/>
      <sz val="10"/>
      <color theme="0" tint="-0.14999847407452621"/>
      <name val="Arial"/>
      <family val="2"/>
    </font>
    <font>
      <u/>
      <sz val="9"/>
      <color indexed="81"/>
      <name val="Tahoma"/>
      <family val="2"/>
    </font>
    <font>
      <b/>
      <i/>
      <sz val="10"/>
      <color rgb="FFFF0000"/>
      <name val="Arial"/>
      <family val="2"/>
    </font>
    <font>
      <i/>
      <sz val="11"/>
      <color indexed="9"/>
      <name val="Arial"/>
      <family val="2"/>
    </font>
    <font>
      <sz val="11"/>
      <color theme="3" tint="0.79998168889431442"/>
      <name val="Arial"/>
      <family val="2"/>
    </font>
    <font>
      <b/>
      <i/>
      <sz val="10"/>
      <color rgb="FFFF0000"/>
      <name val="Verdana"/>
      <family val="2"/>
    </font>
    <font>
      <sz val="11"/>
      <color theme="0" tint="-0.499984740745262"/>
      <name val="Calibri"/>
      <family val="2"/>
      <scheme val="minor"/>
    </font>
    <font>
      <sz val="11"/>
      <name val="Arial Narrow"/>
      <family val="2"/>
    </font>
    <font>
      <i/>
      <sz val="24"/>
      <name val="Arial"/>
      <family val="2"/>
    </font>
    <font>
      <b/>
      <sz val="12"/>
      <color indexed="10"/>
      <name val="HelveticaNeue-Roman"/>
      <family val="2"/>
    </font>
    <font>
      <b/>
      <sz val="10"/>
      <color rgb="FFFF0000"/>
      <name val="Verdana"/>
      <family val="2"/>
    </font>
    <font>
      <b/>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name val="Arial Narrow"/>
      <family val="2"/>
    </font>
    <font>
      <sz val="11"/>
      <color rgb="FFFF0000"/>
      <name val="Arial Narrow"/>
      <family val="2"/>
    </font>
    <font>
      <b/>
      <sz val="11"/>
      <name val="Calibri"/>
      <family val="2"/>
    </font>
    <font>
      <b/>
      <strike/>
      <sz val="11"/>
      <name val="Calibri"/>
      <family val="2"/>
      <scheme val="minor"/>
    </font>
    <font>
      <strike/>
      <sz val="11"/>
      <name val="Calibri"/>
      <family val="2"/>
      <scheme val="minor"/>
    </font>
    <font>
      <b/>
      <sz val="20"/>
      <color theme="0"/>
      <name val="Verdana"/>
      <family val="2"/>
    </font>
    <font>
      <strike/>
      <sz val="11"/>
      <color theme="1"/>
      <name val="Calibri"/>
      <family val="2"/>
      <scheme val="minor"/>
    </font>
  </fonts>
  <fills count="75">
    <fill>
      <patternFill patternType="none"/>
    </fill>
    <fill>
      <patternFill patternType="gray125"/>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9"/>
      </patternFill>
    </fill>
    <fill>
      <patternFill patternType="solid">
        <fgColor indexed="54"/>
      </patternFill>
    </fill>
    <fill>
      <patternFill patternType="solid">
        <fgColor indexed="46"/>
      </patternFill>
    </fill>
    <fill>
      <patternFill patternType="solid">
        <fgColor indexed="55"/>
      </patternFill>
    </fill>
    <fill>
      <patternFill patternType="solid">
        <fgColor indexed="27"/>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11"/>
        <bgColor indexed="64"/>
      </patternFill>
    </fill>
    <fill>
      <patternFill patternType="solid">
        <fgColor indexed="22"/>
        <bgColor indexed="64"/>
      </patternFill>
    </fill>
    <fill>
      <patternFill patternType="solid">
        <fgColor indexed="3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8"/>
      </patternFill>
    </fill>
    <fill>
      <patternFill patternType="solid">
        <fgColor indexed="49"/>
        <bgColor indexed="64"/>
      </patternFill>
    </fill>
    <fill>
      <patternFill patternType="solid">
        <fgColor indexed="40"/>
        <bgColor indexed="40"/>
      </patternFill>
    </fill>
    <fill>
      <patternFill patternType="solid">
        <fgColor indexed="22"/>
        <bgColor indexed="32"/>
      </patternFill>
    </fill>
    <fill>
      <patternFill patternType="solid">
        <fgColor rgb="FFFFFFFF"/>
        <bgColor indexed="64"/>
      </patternFill>
    </fill>
    <fill>
      <patternFill patternType="solid">
        <fgColor rgb="FF517792"/>
        <bgColor indexed="64"/>
      </patternFill>
    </fill>
    <fill>
      <patternFill patternType="solid">
        <fgColor rgb="FF969696"/>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rgb="FF517792"/>
        <bgColor indexed="32"/>
      </patternFill>
    </fill>
    <fill>
      <patternFill patternType="solid">
        <fgColor rgb="FF969696"/>
        <bgColor indexed="32"/>
      </patternFill>
    </fill>
    <fill>
      <patternFill patternType="solid">
        <fgColor rgb="FF969696"/>
        <bgColor indexed="40"/>
      </patternFill>
    </fill>
    <fill>
      <patternFill patternType="solid">
        <fgColor theme="0"/>
        <bgColor indexed="64"/>
      </patternFill>
    </fill>
    <fill>
      <patternFill patternType="solid">
        <fgColor theme="0"/>
        <bgColor indexed="32"/>
      </patternFill>
    </fill>
    <fill>
      <patternFill patternType="solid">
        <fgColor rgb="FFFF0000"/>
        <bgColor indexed="64"/>
      </patternFill>
    </fill>
    <fill>
      <patternFill patternType="solid">
        <fgColor theme="4" tint="0.39997558519241921"/>
        <bgColor indexed="64"/>
      </patternFill>
    </fill>
    <fill>
      <patternFill patternType="solid">
        <fgColor rgb="FFFF9966"/>
        <bgColor indexed="64"/>
      </patternFill>
    </fill>
    <fill>
      <patternFill patternType="solid">
        <fgColor rgb="FFFFFF00"/>
        <bgColor indexed="64"/>
      </patternFill>
    </fill>
    <fill>
      <patternFill patternType="solid">
        <fgColor rgb="FFFF0066"/>
        <bgColor indexed="64"/>
      </patternFill>
    </fill>
    <fill>
      <patternFill patternType="solid">
        <fgColor rgb="FF00B0F0"/>
        <bgColor indexed="64"/>
      </patternFill>
    </fill>
    <fill>
      <patternFill patternType="solid">
        <fgColor indexed="8"/>
        <bgColor indexed="64"/>
      </patternFill>
    </fill>
    <fill>
      <patternFill patternType="solid">
        <fgColor indexed="44"/>
        <bgColor indexed="64"/>
      </patternFill>
    </fill>
    <fill>
      <patternFill patternType="solid">
        <fgColor indexed="53"/>
        <bgColor indexed="64"/>
      </patternFill>
    </fill>
    <fill>
      <patternFill patternType="solid">
        <fgColor indexed="13"/>
        <bgColor indexed="64"/>
      </patternFill>
    </fill>
    <fill>
      <patternFill patternType="solid">
        <fgColor indexed="10"/>
        <bgColor indexed="64"/>
      </patternFill>
    </fill>
    <fill>
      <patternFill patternType="solid">
        <fgColor theme="0" tint="-0.14996795556505021"/>
        <bgColor indexed="64"/>
      </patternFill>
    </fill>
    <fill>
      <patternFill patternType="solid">
        <fgColor theme="1"/>
        <bgColor indexed="64"/>
      </patternFill>
    </fill>
    <fill>
      <patternFill patternType="solid">
        <fgColor indexed="14"/>
        <bgColor indexed="64"/>
      </patternFill>
    </fill>
    <fill>
      <patternFill patternType="solid">
        <fgColor indexed="51"/>
        <bgColor indexed="64"/>
      </patternFill>
    </fill>
    <fill>
      <patternFill patternType="solid">
        <fgColor rgb="FFFF3399"/>
        <bgColor indexed="64"/>
      </patternFill>
    </fill>
    <fill>
      <patternFill patternType="solid">
        <fgColor theme="9"/>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C0C0C0"/>
        <bgColor indexed="64"/>
      </patternFill>
    </fill>
    <fill>
      <patternFill patternType="solid">
        <fgColor rgb="FFCCFFFF"/>
        <bgColor indexed="64"/>
      </patternFill>
    </fill>
    <fill>
      <patternFill patternType="solid">
        <fgColor rgb="FFF79646"/>
        <bgColor indexed="64"/>
      </patternFill>
    </fill>
    <fill>
      <patternFill patternType="solid">
        <fgColor rgb="FF99CCFF"/>
        <bgColor indexed="64"/>
      </patternFill>
    </fill>
    <fill>
      <patternFill patternType="solid">
        <fgColor rgb="FF92D050"/>
        <bgColor indexed="64"/>
      </patternFill>
    </fill>
    <fill>
      <patternFill patternType="solid">
        <fgColor rgb="FFD9D9D9"/>
        <bgColor indexed="64"/>
      </patternFill>
    </fill>
    <fill>
      <patternFill patternType="solid">
        <fgColor rgb="FF0070C0"/>
        <bgColor indexed="64"/>
      </patternFill>
    </fill>
    <fill>
      <patternFill patternType="solid">
        <fgColor rgb="FFD9D9D9"/>
        <bgColor indexed="32"/>
      </patternFill>
    </fill>
    <fill>
      <patternFill patternType="solid">
        <fgColor rgb="FF99FF9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C8D2D1"/>
        <bgColor indexed="64"/>
      </patternFill>
    </fill>
    <fill>
      <patternFill patternType="solid">
        <fgColor rgb="FF849B99"/>
        <bgColor indexed="64"/>
      </patternFill>
    </fill>
  </fills>
  <borders count="3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style="double">
        <color indexed="64"/>
      </right>
      <top/>
      <bottom/>
      <diagonal/>
    </border>
    <border>
      <left/>
      <right style="double">
        <color indexed="64"/>
      </right>
      <top/>
      <bottom style="double">
        <color indexed="64"/>
      </bottom>
      <diagonal/>
    </border>
    <border>
      <left/>
      <right/>
      <top style="thin">
        <color indexed="64"/>
      </top>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diagonal/>
    </border>
    <border>
      <left/>
      <right/>
      <top/>
      <bottom style="double">
        <color indexed="64"/>
      </bottom>
      <diagonal/>
    </border>
    <border>
      <left style="double">
        <color indexed="64"/>
      </left>
      <right style="double">
        <color indexed="64"/>
      </right>
      <top style="thin">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64"/>
      </left>
      <right style="double">
        <color indexed="64"/>
      </right>
      <top style="thin">
        <color indexed="64"/>
      </top>
      <bottom style="thin">
        <color indexed="64"/>
      </bottom>
      <diagonal/>
    </border>
    <border>
      <left/>
      <right/>
      <top style="medium">
        <color indexed="8"/>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style="medium">
        <color indexed="64"/>
      </right>
      <top style="medium">
        <color indexed="8"/>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32"/>
      </left>
      <right/>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style="medium">
        <color indexed="64"/>
      </right>
      <top style="medium">
        <color indexed="64"/>
      </top>
      <bottom style="medium">
        <color indexed="8"/>
      </bottom>
      <diagonal/>
    </border>
    <border>
      <left style="thin">
        <color indexed="32"/>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8"/>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top style="thin">
        <color indexed="8"/>
      </top>
      <bottom style="medium">
        <color indexed="64"/>
      </bottom>
      <diagonal/>
    </border>
    <border>
      <left style="medium">
        <color indexed="64"/>
      </left>
      <right/>
      <top style="thin">
        <color indexed="8"/>
      </top>
      <bottom style="thin">
        <color indexed="8"/>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bottom style="medium">
        <color indexed="8"/>
      </bottom>
      <diagonal/>
    </border>
    <border>
      <left style="medium">
        <color indexed="8"/>
      </left>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bottom style="thin">
        <color indexed="64"/>
      </bottom>
      <diagonal/>
    </border>
    <border>
      <left style="thick">
        <color indexed="9"/>
      </left>
      <right style="thick">
        <color indexed="9"/>
      </right>
      <top/>
      <bottom style="thick">
        <color indexed="9"/>
      </bottom>
      <diagonal/>
    </border>
    <border>
      <left style="thin">
        <color indexed="64"/>
      </left>
      <right/>
      <top style="medium">
        <color indexed="64"/>
      </top>
      <bottom/>
      <diagonal/>
    </border>
    <border>
      <left/>
      <right style="medium">
        <color indexed="64"/>
      </right>
      <top style="thin">
        <color indexed="8"/>
      </top>
      <bottom style="thin">
        <color indexed="8"/>
      </bottom>
      <diagonal/>
    </border>
    <border>
      <left/>
      <right style="thin">
        <color indexed="8"/>
      </right>
      <top style="thin">
        <color indexed="8"/>
      </top>
      <bottom style="medium">
        <color indexed="64"/>
      </bottom>
      <diagonal/>
    </border>
    <border>
      <left style="medium">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theme="1"/>
      </left>
      <right style="thin">
        <color theme="1"/>
      </right>
      <top style="thin">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indexed="8"/>
      </right>
      <top style="thin">
        <color indexed="8"/>
      </top>
      <bottom style="thin">
        <color indexed="8"/>
      </bottom>
      <diagonal/>
    </border>
    <border>
      <left style="thin">
        <color theme="1"/>
      </left>
      <right style="medium">
        <color theme="1"/>
      </right>
      <top style="thin">
        <color theme="1"/>
      </top>
      <bottom style="thin">
        <color theme="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medium">
        <color theme="1"/>
      </top>
      <bottom style="medium">
        <color theme="1"/>
      </bottom>
      <diagonal/>
    </border>
    <border>
      <left style="thin">
        <color indexed="8"/>
      </left>
      <right/>
      <top style="medium">
        <color theme="1"/>
      </top>
      <bottom style="medium">
        <color theme="1"/>
      </bottom>
      <diagonal/>
    </border>
    <border>
      <left/>
      <right style="medium">
        <color theme="1"/>
      </right>
      <top/>
      <bottom style="thin">
        <color theme="1"/>
      </bottom>
      <diagonal/>
    </border>
    <border>
      <left/>
      <right style="medium">
        <color theme="1"/>
      </right>
      <top style="thin">
        <color theme="1"/>
      </top>
      <bottom style="thin">
        <color theme="1"/>
      </bottom>
      <diagonal/>
    </border>
    <border>
      <left/>
      <right style="medium">
        <color theme="1"/>
      </right>
      <top style="thin">
        <color theme="1"/>
      </top>
      <bottom style="medium">
        <color theme="1"/>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style="thin">
        <color indexed="8"/>
      </top>
      <bottom style="medium">
        <color theme="1"/>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right style="medium">
        <color indexed="8"/>
      </right>
      <top style="thin">
        <color indexed="8"/>
      </top>
      <bottom style="medium">
        <color indexed="8"/>
      </bottom>
      <diagonal/>
    </border>
    <border>
      <left style="medium">
        <color theme="1"/>
      </left>
      <right style="medium">
        <color theme="1"/>
      </right>
      <top style="medium">
        <color theme="1"/>
      </top>
      <bottom style="thin">
        <color indexed="8"/>
      </bottom>
      <diagonal/>
    </border>
    <border>
      <left style="medium">
        <color theme="1"/>
      </left>
      <right style="medium">
        <color theme="1"/>
      </right>
      <top style="thin">
        <color indexed="8"/>
      </top>
      <bottom/>
      <diagonal/>
    </border>
    <border>
      <left style="medium">
        <color theme="1"/>
      </left>
      <right style="medium">
        <color theme="1"/>
      </right>
      <top style="medium">
        <color theme="1"/>
      </top>
      <bottom/>
      <diagonal/>
    </border>
    <border>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medium">
        <color theme="1"/>
      </left>
      <right style="thin">
        <color indexed="64"/>
      </right>
      <top/>
      <bottom/>
      <diagonal/>
    </border>
    <border>
      <left style="thin">
        <color indexed="64"/>
      </left>
      <right style="medium">
        <color theme="1"/>
      </right>
      <top/>
      <bottom/>
      <diagonal/>
    </border>
    <border>
      <left style="medium">
        <color theme="1"/>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medium">
        <color theme="1"/>
      </right>
      <top/>
      <bottom style="medium">
        <color theme="1"/>
      </bottom>
      <diagonal/>
    </border>
    <border>
      <left style="medium">
        <color theme="1"/>
      </left>
      <right style="medium">
        <color indexed="64"/>
      </right>
      <top/>
      <bottom/>
      <diagonal/>
    </border>
    <border>
      <left style="medium">
        <color theme="1"/>
      </left>
      <right style="medium">
        <color indexed="64"/>
      </right>
      <top/>
      <bottom style="medium">
        <color theme="1"/>
      </bottom>
      <diagonal/>
    </border>
    <border>
      <left style="medium">
        <color indexed="64"/>
      </left>
      <right style="thin">
        <color indexed="64"/>
      </right>
      <top/>
      <bottom style="medium">
        <color theme="1"/>
      </bottom>
      <diagonal/>
    </border>
    <border>
      <left style="thin">
        <color indexed="64"/>
      </left>
      <right/>
      <top/>
      <bottom style="medium">
        <color theme="1"/>
      </bottom>
      <diagonal/>
    </border>
    <border>
      <left/>
      <right style="thin">
        <color indexed="64"/>
      </right>
      <top/>
      <bottom style="medium">
        <color theme="1"/>
      </bottom>
      <diagonal/>
    </border>
    <border>
      <left/>
      <right/>
      <top style="medium">
        <color theme="1"/>
      </top>
      <bottom/>
      <diagonal/>
    </border>
    <border>
      <left style="medium">
        <color theme="1"/>
      </left>
      <right style="medium">
        <color theme="1"/>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style="thin">
        <color indexed="64"/>
      </bottom>
      <diagonal/>
    </border>
    <border>
      <left style="medium">
        <color theme="1"/>
      </left>
      <right style="medium">
        <color theme="1"/>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thin">
        <color indexed="64"/>
      </bottom>
      <diagonal/>
    </border>
    <border>
      <left style="medium">
        <color theme="1"/>
      </left>
      <right style="thin">
        <color indexed="64"/>
      </right>
      <top/>
      <bottom style="thin">
        <color indexed="64"/>
      </bottom>
      <diagonal/>
    </border>
    <border>
      <left style="thin">
        <color indexed="64"/>
      </left>
      <right style="medium">
        <color theme="1"/>
      </right>
      <top/>
      <bottom style="thin">
        <color indexed="64"/>
      </bottom>
      <diagonal/>
    </border>
    <border>
      <left style="thin">
        <color indexed="64"/>
      </left>
      <right style="thin">
        <color indexed="64"/>
      </right>
      <top style="medium">
        <color theme="1"/>
      </top>
      <bottom/>
      <diagonal/>
    </border>
    <border>
      <left style="thin">
        <color indexed="64"/>
      </left>
      <right style="medium">
        <color theme="1"/>
      </right>
      <top style="medium">
        <color theme="1"/>
      </top>
      <bottom/>
      <diagonal/>
    </border>
    <border>
      <left/>
      <right style="thin">
        <color indexed="64"/>
      </right>
      <top style="medium">
        <color theme="1"/>
      </top>
      <bottom/>
      <diagonal/>
    </border>
    <border>
      <left style="medium">
        <color theme="1"/>
      </left>
      <right/>
      <top style="medium">
        <color theme="1"/>
      </top>
      <bottom style="thin">
        <color indexed="8"/>
      </bottom>
      <diagonal/>
    </border>
    <border>
      <left/>
      <right/>
      <top style="medium">
        <color theme="1"/>
      </top>
      <bottom style="thin">
        <color indexed="8"/>
      </bottom>
      <diagonal/>
    </border>
    <border>
      <left/>
      <right/>
      <top style="medium">
        <color theme="1"/>
      </top>
      <bottom style="medium">
        <color indexed="64"/>
      </bottom>
      <diagonal/>
    </border>
    <border>
      <left/>
      <right style="medium">
        <color theme="1"/>
      </right>
      <top/>
      <bottom/>
      <diagonal/>
    </border>
    <border>
      <left/>
      <right style="medium">
        <color theme="1"/>
      </right>
      <top/>
      <bottom style="medium">
        <color indexed="64"/>
      </bottom>
      <diagonal/>
    </border>
    <border>
      <left/>
      <right style="medium">
        <color theme="1"/>
      </right>
      <top style="medium">
        <color indexed="64"/>
      </top>
      <bottom style="thin">
        <color indexed="8"/>
      </bottom>
      <diagonal/>
    </border>
    <border>
      <left/>
      <right style="medium">
        <color theme="1"/>
      </right>
      <top style="thin">
        <color indexed="8"/>
      </top>
      <bottom style="thin">
        <color indexed="8"/>
      </bottom>
      <diagonal/>
    </border>
    <border>
      <left/>
      <right style="medium">
        <color theme="1"/>
      </right>
      <top style="thin">
        <color indexed="8"/>
      </top>
      <bottom/>
      <diagonal/>
    </border>
    <border>
      <left style="medium">
        <color theme="1"/>
      </left>
      <right style="medium">
        <color theme="1"/>
      </right>
      <top style="medium">
        <color indexed="64"/>
      </top>
      <bottom style="thin">
        <color indexed="8"/>
      </bottom>
      <diagonal/>
    </border>
    <border>
      <left style="medium">
        <color theme="1"/>
      </left>
      <right style="medium">
        <color theme="1"/>
      </right>
      <top style="thin">
        <color theme="1"/>
      </top>
      <bottom style="thin">
        <color theme="1"/>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medium">
        <color indexed="64"/>
      </bottom>
      <diagonal/>
    </border>
    <border>
      <left style="thin">
        <color indexed="8"/>
      </left>
      <right style="medium">
        <color theme="1"/>
      </right>
      <top style="thin">
        <color indexed="8"/>
      </top>
      <bottom style="medium">
        <color indexed="64"/>
      </bottom>
      <diagonal/>
    </border>
    <border>
      <left style="medium">
        <color theme="1"/>
      </left>
      <right style="thin">
        <color indexed="8"/>
      </right>
      <top style="medium">
        <color indexed="64"/>
      </top>
      <bottom style="thin">
        <color indexed="8"/>
      </bottom>
      <diagonal/>
    </border>
    <border>
      <left style="thin">
        <color indexed="8"/>
      </left>
      <right style="medium">
        <color theme="1"/>
      </right>
      <top style="medium">
        <color indexed="64"/>
      </top>
      <bottom style="thin">
        <color indexed="8"/>
      </bottom>
      <diagonal/>
    </border>
    <border>
      <left style="thin">
        <color indexed="8"/>
      </left>
      <right style="medium">
        <color theme="1"/>
      </right>
      <top style="thin">
        <color indexed="8"/>
      </top>
      <bottom style="thin">
        <color indexed="8"/>
      </bottom>
      <diagonal/>
    </border>
    <border>
      <left style="thin">
        <color indexed="8"/>
      </left>
      <right style="medium">
        <color theme="1"/>
      </right>
      <top style="thin">
        <color indexed="8"/>
      </top>
      <bottom/>
      <diagonal/>
    </border>
    <border>
      <left/>
      <right style="medium">
        <color indexed="64"/>
      </right>
      <top style="medium">
        <color theme="1"/>
      </top>
      <bottom/>
      <diagonal/>
    </border>
    <border>
      <left/>
      <right style="medium">
        <color indexed="64"/>
      </right>
      <top style="medium">
        <color theme="1"/>
      </top>
      <bottom style="medium">
        <color theme="1"/>
      </bottom>
      <diagonal/>
    </border>
    <border>
      <left style="medium">
        <color theme="1"/>
      </left>
      <right style="medium">
        <color theme="1"/>
      </right>
      <top/>
      <bottom style="thin">
        <color theme="1"/>
      </bottom>
      <diagonal/>
    </border>
    <border>
      <left style="medium">
        <color theme="1"/>
      </left>
      <right style="medium">
        <color indexed="64"/>
      </right>
      <top style="medium">
        <color theme="1"/>
      </top>
      <bottom style="medium">
        <color theme="1"/>
      </bottom>
      <diagonal/>
    </border>
    <border>
      <left style="thin">
        <color theme="0"/>
      </left>
      <right style="thin">
        <color theme="0"/>
      </right>
      <top style="thin">
        <color theme="0"/>
      </top>
      <bottom style="thin">
        <color theme="0"/>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diagonal/>
    </border>
    <border>
      <left style="medium">
        <color theme="1"/>
      </left>
      <right style="medium">
        <color theme="1"/>
      </right>
      <top/>
      <bottom style="medium">
        <color indexed="64"/>
      </bottom>
      <diagonal/>
    </border>
    <border>
      <left style="thin">
        <color theme="1"/>
      </left>
      <right style="medium">
        <color theme="1"/>
      </right>
      <top style="thin">
        <color theme="1"/>
      </top>
      <bottom/>
      <diagonal/>
    </border>
    <border>
      <left style="thin">
        <color theme="1"/>
      </left>
      <right style="thin">
        <color theme="1"/>
      </right>
      <top style="thin">
        <color theme="1"/>
      </top>
      <bottom/>
      <diagonal/>
    </border>
    <border>
      <left style="medium">
        <color indexed="64"/>
      </left>
      <right/>
      <top/>
      <bottom style="double">
        <color indexed="64"/>
      </bottom>
      <diagonal/>
    </border>
    <border>
      <left/>
      <right style="thin">
        <color indexed="64"/>
      </right>
      <top style="medium">
        <color indexed="64"/>
      </top>
      <bottom/>
      <diagonal/>
    </border>
    <border>
      <left style="medium">
        <color indexed="64"/>
      </left>
      <right/>
      <top style="medium">
        <color theme="1"/>
      </top>
      <bottom style="medium">
        <color theme="1"/>
      </bottom>
      <diagonal/>
    </border>
    <border>
      <left style="medium">
        <color theme="1"/>
      </left>
      <right/>
      <top/>
      <bottom/>
      <diagonal/>
    </border>
    <border>
      <left style="medium">
        <color theme="1"/>
      </left>
      <right/>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theme="1"/>
      </right>
      <top style="medium">
        <color indexed="64"/>
      </top>
      <bottom/>
      <diagonal/>
    </border>
    <border>
      <left style="medium">
        <color theme="1"/>
      </left>
      <right style="medium">
        <color theme="1"/>
      </right>
      <top style="medium">
        <color indexed="64"/>
      </top>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theme="1"/>
      </right>
      <top/>
      <bottom/>
      <diagonal/>
    </border>
    <border>
      <left style="medium">
        <color indexed="64"/>
      </left>
      <right style="medium">
        <color theme="1"/>
      </right>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right style="medium">
        <color theme="1"/>
      </right>
      <top style="medium">
        <color indexed="64"/>
      </top>
      <bottom style="medium">
        <color indexed="64"/>
      </bottom>
      <diagonal/>
    </border>
    <border>
      <left/>
      <right/>
      <top style="thin">
        <color indexed="8"/>
      </top>
      <bottom/>
      <diagonal/>
    </border>
    <border>
      <left style="medium">
        <color indexed="64"/>
      </left>
      <right style="medium">
        <color indexed="64"/>
      </right>
      <top style="thin">
        <color indexed="8"/>
      </top>
      <bottom/>
      <diagonal/>
    </border>
    <border>
      <left/>
      <right/>
      <top/>
      <bottom style="thin">
        <color indexed="8"/>
      </bottom>
      <diagonal/>
    </border>
    <border>
      <left style="medium">
        <color indexed="64"/>
      </left>
      <right style="medium">
        <color indexed="64"/>
      </right>
      <top/>
      <bottom style="thin">
        <color indexed="8"/>
      </bottom>
      <diagonal/>
    </border>
    <border>
      <left/>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right style="medium">
        <color theme="1"/>
      </right>
      <top style="thin">
        <color indexed="8"/>
      </top>
      <bottom style="thin">
        <color indexed="64"/>
      </bottom>
      <diagonal/>
    </border>
    <border>
      <left style="medium">
        <color theme="1"/>
      </left>
      <right/>
      <top style="medium">
        <color indexed="64"/>
      </top>
      <bottom style="medium">
        <color indexed="64"/>
      </bottom>
      <diagonal/>
    </border>
    <border>
      <left style="thin">
        <color indexed="64"/>
      </left>
      <right style="thin">
        <color theme="1"/>
      </right>
      <top style="thin">
        <color indexed="64"/>
      </top>
      <bottom style="thin">
        <color indexed="64"/>
      </bottom>
      <diagonal/>
    </border>
    <border>
      <left style="thin">
        <color indexed="64"/>
      </left>
      <right style="medium">
        <color theme="1"/>
      </right>
      <top style="thin">
        <color indexed="64"/>
      </top>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indexed="64"/>
      </top>
      <bottom style="medium">
        <color theme="1"/>
      </bottom>
      <diagonal/>
    </border>
    <border>
      <left style="thin">
        <color indexed="64"/>
      </left>
      <right style="medium">
        <color indexed="64"/>
      </right>
      <top style="medium">
        <color theme="1"/>
      </top>
      <bottom style="medium">
        <color theme="1"/>
      </bottom>
      <diagonal/>
    </border>
    <border>
      <left style="thin">
        <color theme="1"/>
      </left>
      <right style="thin">
        <color indexed="64"/>
      </right>
      <top style="medium">
        <color indexed="64"/>
      </top>
      <bottom style="thin">
        <color theme="1"/>
      </bottom>
      <diagonal/>
    </border>
    <border>
      <left style="thin">
        <color theme="1"/>
      </left>
      <right style="thin">
        <color indexed="64"/>
      </right>
      <top style="thin">
        <color theme="1"/>
      </top>
      <bottom style="thin">
        <color theme="1"/>
      </bottom>
      <diagonal/>
    </border>
    <border>
      <left style="medium">
        <color indexed="64"/>
      </left>
      <right/>
      <top/>
      <bottom style="medium">
        <color theme="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right style="thin">
        <color indexed="64"/>
      </right>
      <top style="dashed">
        <color indexed="64"/>
      </top>
      <bottom/>
      <diagonal/>
    </border>
    <border>
      <left style="dashed">
        <color indexed="64"/>
      </left>
      <right/>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style="medium">
        <color theme="1"/>
      </left>
      <right style="thin">
        <color theme="1"/>
      </right>
      <top style="medium">
        <color indexed="64"/>
      </top>
      <bottom style="thin">
        <color theme="1"/>
      </bottom>
      <diagonal/>
    </border>
    <border>
      <left style="medium">
        <color theme="1"/>
      </left>
      <right style="thin">
        <color theme="1"/>
      </right>
      <top style="thin">
        <color theme="1"/>
      </top>
      <bottom style="thin">
        <color theme="1"/>
      </bottom>
      <diagonal/>
    </border>
    <border>
      <left style="medium">
        <color theme="1"/>
      </left>
      <right style="thin">
        <color theme="1"/>
      </right>
      <top style="thin">
        <color theme="1"/>
      </top>
      <bottom style="thin">
        <color indexed="64"/>
      </bottom>
      <diagonal/>
    </border>
    <border>
      <left style="thin">
        <color indexed="8"/>
      </left>
      <right style="thin">
        <color indexed="8"/>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medium">
        <color theme="1"/>
      </right>
      <top/>
      <bottom style="thin">
        <color indexed="8"/>
      </bottom>
      <diagonal/>
    </border>
    <border>
      <left style="thin">
        <color indexed="8"/>
      </left>
      <right style="thin">
        <color indexed="8"/>
      </right>
      <top style="thin">
        <color indexed="8"/>
      </top>
      <bottom style="medium">
        <color theme="1"/>
      </bottom>
      <diagonal/>
    </border>
    <border>
      <left style="thin">
        <color indexed="8"/>
      </left>
      <right style="thin">
        <color indexed="8"/>
      </right>
      <top/>
      <bottom style="medium">
        <color theme="1"/>
      </bottom>
      <diagonal/>
    </border>
    <border>
      <left style="thin">
        <color indexed="8"/>
      </left>
      <right/>
      <top style="thin">
        <color indexed="8"/>
      </top>
      <bottom style="medium">
        <color theme="1"/>
      </bottom>
      <diagonal/>
    </border>
    <border>
      <left style="thin">
        <color theme="1"/>
      </left>
      <right style="medium">
        <color theme="1"/>
      </right>
      <top/>
      <bottom style="medium">
        <color theme="1"/>
      </bottom>
      <diagonal/>
    </border>
    <border>
      <left/>
      <right style="thin">
        <color indexed="8"/>
      </right>
      <top style="medium">
        <color theme="1"/>
      </top>
      <bottom style="medium">
        <color theme="1"/>
      </bottom>
      <diagonal/>
    </border>
    <border>
      <left/>
      <right style="thin">
        <color indexed="8"/>
      </right>
      <top style="thin">
        <color indexed="8"/>
      </top>
      <bottom style="medium">
        <color theme="1"/>
      </bottom>
      <diagonal/>
    </border>
    <border>
      <left/>
      <right style="medium">
        <color theme="1"/>
      </right>
      <top style="thin">
        <color indexed="64"/>
      </top>
      <bottom style="thin">
        <color indexed="64"/>
      </bottom>
      <diagonal/>
    </border>
    <border>
      <left style="thin">
        <color theme="1"/>
      </left>
      <right style="thin">
        <color theme="1"/>
      </right>
      <top/>
      <bottom style="thin">
        <color indexed="64"/>
      </bottom>
      <diagonal/>
    </border>
    <border>
      <left/>
      <right style="medium">
        <color theme="1"/>
      </right>
      <top/>
      <bottom style="thin">
        <color indexed="64"/>
      </bottom>
      <diagonal/>
    </border>
    <border>
      <left style="thin">
        <color indexed="64"/>
      </left>
      <right/>
      <top/>
      <bottom style="medium">
        <color indexed="64"/>
      </bottom>
      <diagonal/>
    </border>
    <border>
      <left style="thin">
        <color indexed="32"/>
      </left>
      <right/>
      <top style="thin">
        <color indexed="64"/>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medium">
        <color theme="1"/>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medium">
        <color theme="1"/>
      </bottom>
      <diagonal/>
    </border>
    <border>
      <left style="thin">
        <color indexed="8"/>
      </left>
      <right style="medium">
        <color theme="1"/>
      </right>
      <top/>
      <bottom style="medium">
        <color theme="1"/>
      </bottom>
      <diagonal/>
    </border>
    <border>
      <left/>
      <right/>
      <top/>
      <bottom style="thin">
        <color theme="0" tint="-0.499984740745262"/>
      </bottom>
      <diagonal/>
    </border>
    <border>
      <left/>
      <right/>
      <top style="thin">
        <color theme="1" tint="0.499984740745262"/>
      </top>
      <bottom/>
      <diagonal/>
    </border>
  </borders>
  <cellStyleXfs count="105">
    <xf numFmtId="0" fontId="0" fillId="0" borderId="0"/>
    <xf numFmtId="0" fontId="60" fillId="2" borderId="0" applyNumberFormat="0" applyBorder="0" applyAlignment="0" applyProtection="0"/>
    <xf numFmtId="0" fontId="5" fillId="2" borderId="0" applyNumberFormat="0" applyBorder="0" applyAlignment="0" applyProtection="0"/>
    <xf numFmtId="0" fontId="60" fillId="3" borderId="0" applyNumberFormat="0" applyBorder="0" applyAlignment="0" applyProtection="0"/>
    <xf numFmtId="0" fontId="5" fillId="3" borderId="0" applyNumberFormat="0" applyBorder="0" applyAlignment="0" applyProtection="0"/>
    <xf numFmtId="0" fontId="60" fillId="4" borderId="0" applyNumberFormat="0" applyBorder="0" applyAlignment="0" applyProtection="0"/>
    <xf numFmtId="0" fontId="5" fillId="4" borderId="0" applyNumberFormat="0" applyBorder="0" applyAlignment="0" applyProtection="0"/>
    <xf numFmtId="0" fontId="60" fillId="2" borderId="0" applyNumberFormat="0" applyBorder="0" applyAlignment="0" applyProtection="0"/>
    <xf numFmtId="0" fontId="5" fillId="2" borderId="0" applyNumberFormat="0" applyBorder="0" applyAlignment="0" applyProtection="0"/>
    <xf numFmtId="0" fontId="60" fillId="5" borderId="0" applyNumberFormat="0" applyBorder="0" applyAlignment="0" applyProtection="0"/>
    <xf numFmtId="0" fontId="5" fillId="5" borderId="0" applyNumberFormat="0" applyBorder="0" applyAlignment="0" applyProtection="0"/>
    <xf numFmtId="0" fontId="60" fillId="3" borderId="0" applyNumberFormat="0" applyBorder="0" applyAlignment="0" applyProtection="0"/>
    <xf numFmtId="0" fontId="5" fillId="3" borderId="0" applyNumberFormat="0" applyBorder="0" applyAlignment="0" applyProtection="0"/>
    <xf numFmtId="0" fontId="60" fillId="6" borderId="0" applyNumberFormat="0" applyBorder="0" applyAlignment="0" applyProtection="0"/>
    <xf numFmtId="0" fontId="5" fillId="6" borderId="0" applyNumberFormat="0" applyBorder="0" applyAlignment="0" applyProtection="0"/>
    <xf numFmtId="0" fontId="60" fillId="3" borderId="0" applyNumberFormat="0" applyBorder="0" applyAlignment="0" applyProtection="0"/>
    <xf numFmtId="0" fontId="5" fillId="3" borderId="0" applyNumberFormat="0" applyBorder="0" applyAlignment="0" applyProtection="0"/>
    <xf numFmtId="0" fontId="60" fillId="4" borderId="0" applyNumberFormat="0" applyBorder="0" applyAlignment="0" applyProtection="0"/>
    <xf numFmtId="0" fontId="5" fillId="4" borderId="0" applyNumberFormat="0" applyBorder="0" applyAlignment="0" applyProtection="0"/>
    <xf numFmtId="0" fontId="60" fillId="6" borderId="0" applyNumberFormat="0" applyBorder="0" applyAlignment="0" applyProtection="0"/>
    <xf numFmtId="0" fontId="5" fillId="6" borderId="0" applyNumberFormat="0" applyBorder="0" applyAlignment="0" applyProtection="0"/>
    <xf numFmtId="0" fontId="60" fillId="7" borderId="0" applyNumberFormat="0" applyBorder="0" applyAlignment="0" applyProtection="0"/>
    <xf numFmtId="0" fontId="5" fillId="7" borderId="0" applyNumberFormat="0" applyBorder="0" applyAlignment="0" applyProtection="0"/>
    <xf numFmtId="0" fontId="60" fillId="3" borderId="0" applyNumberFormat="0" applyBorder="0" applyAlignment="0" applyProtection="0"/>
    <xf numFmtId="0" fontId="5" fillId="3"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6" borderId="0" applyNumberFormat="0" applyBorder="0" applyAlignment="0" applyProtection="0"/>
    <xf numFmtId="0" fontId="61" fillId="6"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8"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2" fillId="12" borderId="0" applyNumberFormat="0" applyBorder="0" applyAlignment="0" applyProtection="0"/>
    <xf numFmtId="0" fontId="62" fillId="12" borderId="0" applyNumberFormat="0" applyBorder="0" applyAlignment="0" applyProtection="0"/>
    <xf numFmtId="0" fontId="63" fillId="2" borderId="1" applyNumberFormat="0" applyAlignment="0" applyProtection="0"/>
    <xf numFmtId="0" fontId="63" fillId="2" borderId="1" applyNumberFormat="0" applyAlignment="0" applyProtection="0"/>
    <xf numFmtId="0" fontId="64" fillId="13" borderId="2" applyNumberFormat="0" applyAlignment="0" applyProtection="0"/>
    <xf numFmtId="0" fontId="64" fillId="13" borderId="2"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7" fillId="0" borderId="3" applyNumberFormat="0" applyFill="0" applyAlignment="0" applyProtection="0"/>
    <xf numFmtId="0" fontId="67" fillId="0" borderId="3" applyNumberFormat="0" applyFill="0" applyAlignment="0" applyProtection="0"/>
    <xf numFmtId="0" fontId="68" fillId="0" borderId="4" applyNumberFormat="0" applyFill="0" applyAlignment="0" applyProtection="0"/>
    <xf numFmtId="0" fontId="68" fillId="0" borderId="4"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70" fillId="3" borderId="1" applyNumberFormat="0" applyAlignment="0" applyProtection="0"/>
    <xf numFmtId="0" fontId="70" fillId="3" borderId="1" applyNumberFormat="0" applyAlignment="0" applyProtection="0"/>
    <xf numFmtId="0" fontId="71" fillId="0" borderId="6" applyNumberFormat="0" applyFill="0" applyAlignment="0" applyProtection="0"/>
    <xf numFmtId="0" fontId="71" fillId="0" borderId="6" applyNumberFormat="0" applyFill="0" applyAlignment="0" applyProtection="0"/>
    <xf numFmtId="0" fontId="72" fillId="15" borderId="0" applyNumberFormat="0" applyBorder="0" applyAlignment="0" applyProtection="0"/>
    <xf numFmtId="0" fontId="72" fillId="15" borderId="0" applyNumberFormat="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60" fillId="0" borderId="0"/>
    <xf numFmtId="0" fontId="5" fillId="0" borderId="0"/>
    <xf numFmtId="0" fontId="8" fillId="0" borderId="0"/>
    <xf numFmtId="0" fontId="7" fillId="16" borderId="7" applyNumberFormat="0" applyFont="0" applyAlignment="0" applyProtection="0"/>
    <xf numFmtId="0" fontId="7" fillId="16" borderId="7" applyNumberFormat="0" applyFont="0" applyAlignment="0" applyProtection="0"/>
    <xf numFmtId="0" fontId="73" fillId="2" borderId="8" applyNumberFormat="0" applyAlignment="0" applyProtection="0"/>
    <xf numFmtId="0" fontId="73" fillId="2"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3901">
    <xf numFmtId="0" fontId="0" fillId="0" borderId="0" xfId="0"/>
    <xf numFmtId="0" fontId="8" fillId="0" borderId="0" xfId="81" applyFill="1"/>
    <xf numFmtId="0" fontId="18" fillId="17" borderId="0" xfId="81" applyFont="1" applyFill="1" applyAlignment="1" applyProtection="1">
      <alignment horizontal="left" vertical="center"/>
    </xf>
    <xf numFmtId="0" fontId="8" fillId="0" borderId="0" xfId="81" applyFill="1" applyAlignment="1">
      <alignment horizontal="center"/>
    </xf>
    <xf numFmtId="0" fontId="19" fillId="17" borderId="0" xfId="81" applyFont="1" applyFill="1" applyAlignment="1" applyProtection="1">
      <alignment horizontal="left" vertical="center"/>
    </xf>
    <xf numFmtId="0" fontId="20" fillId="0" borderId="0" xfId="81" applyFont="1" applyFill="1" applyAlignment="1" applyProtection="1">
      <alignment horizontal="left" vertical="center"/>
    </xf>
    <xf numFmtId="0" fontId="21" fillId="0" borderId="0" xfId="81" applyFont="1" applyFill="1" applyAlignment="1">
      <alignment horizontal="left" vertical="center"/>
    </xf>
    <xf numFmtId="15" fontId="22" fillId="0" borderId="0" xfId="81" applyNumberFormat="1" applyFont="1" applyFill="1"/>
    <xf numFmtId="0" fontId="22" fillId="0" borderId="0" xfId="81" applyFont="1" applyFill="1"/>
    <xf numFmtId="0" fontId="22" fillId="0" borderId="0" xfId="81" applyFont="1" applyFill="1" applyAlignment="1">
      <alignment horizontal="center"/>
    </xf>
    <xf numFmtId="0" fontId="11" fillId="0" borderId="0" xfId="81" applyFont="1" applyFill="1" applyAlignment="1">
      <alignment vertical="top" wrapText="1"/>
    </xf>
    <xf numFmtId="0" fontId="11" fillId="0" borderId="0" xfId="81" applyFont="1" applyFill="1" applyBorder="1" applyAlignment="1">
      <alignment horizontal="center" vertical="top" wrapText="1"/>
    </xf>
    <xf numFmtId="0" fontId="11" fillId="0" borderId="0" xfId="81" applyFont="1" applyFill="1" applyAlignment="1">
      <alignment vertical="top"/>
    </xf>
    <xf numFmtId="1" fontId="8" fillId="18" borderId="10" xfId="90" applyNumberFormat="1" applyFont="1" applyFill="1" applyBorder="1" applyAlignment="1">
      <alignment horizontal="center" vertical="center" wrapText="1"/>
    </xf>
    <xf numFmtId="9" fontId="8" fillId="19" borderId="10" xfId="81" applyNumberFormat="1" applyFont="1" applyFill="1" applyBorder="1" applyAlignment="1">
      <alignment horizontal="center" vertical="center" wrapText="1"/>
    </xf>
    <xf numFmtId="9" fontId="8" fillId="20" borderId="10" xfId="81" applyNumberFormat="1" applyFont="1" applyFill="1" applyBorder="1" applyAlignment="1">
      <alignment horizontal="center" vertical="center" wrapText="1"/>
    </xf>
    <xf numFmtId="9" fontId="8" fillId="18" borderId="10" xfId="90" applyFont="1" applyFill="1" applyBorder="1" applyAlignment="1">
      <alignment horizontal="center"/>
    </xf>
    <xf numFmtId="0" fontId="8" fillId="0" borderId="11" xfId="81" applyFill="1" applyBorder="1" applyAlignment="1">
      <alignment horizontal="center"/>
    </xf>
    <xf numFmtId="0" fontId="8" fillId="0" borderId="0" xfId="81" applyFill="1" applyBorder="1" applyAlignment="1">
      <alignment horizontal="center"/>
    </xf>
    <xf numFmtId="0" fontId="8" fillId="0" borderId="0" xfId="81" applyFont="1" applyFill="1" applyBorder="1"/>
    <xf numFmtId="0" fontId="8" fillId="0" borderId="0" xfId="81" applyFill="1" applyAlignment="1">
      <alignment vertical="center"/>
    </xf>
    <xf numFmtId="1" fontId="25" fillId="0" borderId="0" xfId="81" applyNumberFormat="1" applyFont="1" applyFill="1" applyBorder="1" applyAlignment="1">
      <alignment horizontal="center" vertical="center"/>
    </xf>
    <xf numFmtId="0" fontId="8" fillId="0" borderId="0" xfId="81" applyFill="1" applyAlignment="1">
      <alignment horizontal="center" vertical="center"/>
    </xf>
    <xf numFmtId="0" fontId="12" fillId="21" borderId="10" xfId="81" applyFont="1" applyFill="1" applyBorder="1" applyAlignment="1">
      <alignment horizontal="center" vertical="center"/>
    </xf>
    <xf numFmtId="1" fontId="8" fillId="21" borderId="10" xfId="81" applyNumberFormat="1" applyFill="1" applyBorder="1" applyAlignment="1">
      <alignment horizontal="center" vertical="center"/>
    </xf>
    <xf numFmtId="0" fontId="8" fillId="21" borderId="11" xfId="81" applyFill="1" applyBorder="1" applyAlignment="1">
      <alignment horizontal="center" vertical="center"/>
    </xf>
    <xf numFmtId="0" fontId="8" fillId="0" borderId="0" xfId="81" applyFill="1" applyBorder="1" applyAlignment="1">
      <alignment horizontal="center" vertical="center"/>
    </xf>
    <xf numFmtId="1" fontId="25" fillId="22" borderId="12" xfId="81" applyNumberFormat="1" applyFont="1" applyFill="1" applyBorder="1" applyAlignment="1">
      <alignment horizontal="center" vertical="center"/>
    </xf>
    <xf numFmtId="0" fontId="11" fillId="0" borderId="0" xfId="81" applyFont="1" applyFill="1"/>
    <xf numFmtId="0" fontId="8" fillId="0" borderId="0" xfId="81" applyFill="1" applyBorder="1"/>
    <xf numFmtId="0" fontId="24" fillId="18" borderId="13" xfId="81" applyFont="1" applyFill="1" applyBorder="1" applyAlignment="1">
      <alignment horizontal="center"/>
    </xf>
    <xf numFmtId="0" fontId="8" fillId="0" borderId="14" xfId="81" applyFont="1" applyFill="1" applyBorder="1"/>
    <xf numFmtId="0" fontId="12" fillId="0" borderId="15" xfId="81" applyFont="1" applyFill="1" applyBorder="1"/>
    <xf numFmtId="0" fontId="12" fillId="0" borderId="16" xfId="81" applyFont="1" applyFill="1" applyBorder="1"/>
    <xf numFmtId="0" fontId="8" fillId="0" borderId="16" xfId="81" applyFill="1" applyBorder="1"/>
    <xf numFmtId="0" fontId="8" fillId="0" borderId="17" xfId="81" applyFill="1" applyBorder="1"/>
    <xf numFmtId="1" fontId="24" fillId="18" borderId="18" xfId="90" applyNumberFormat="1" applyFont="1" applyFill="1" applyBorder="1" applyAlignment="1">
      <alignment horizontal="center" vertical="center" wrapText="1"/>
    </xf>
    <xf numFmtId="0" fontId="8" fillId="0" borderId="19" xfId="81" applyFont="1" applyFill="1" applyBorder="1" applyAlignment="1">
      <alignment horizontal="left" vertical="top" wrapText="1"/>
    </xf>
    <xf numFmtId="0" fontId="8" fillId="0" borderId="20" xfId="81" applyFill="1" applyBorder="1"/>
    <xf numFmtId="0" fontId="8" fillId="0" borderId="21" xfId="81" applyFill="1" applyBorder="1"/>
    <xf numFmtId="0" fontId="12" fillId="0" borderId="0" xfId="81" applyFont="1" applyFill="1" applyBorder="1" applyAlignment="1">
      <alignment horizontal="center"/>
    </xf>
    <xf numFmtId="0" fontId="12" fillId="0" borderId="21" xfId="81" applyFont="1" applyFill="1" applyBorder="1" applyAlignment="1">
      <alignment horizontal="center"/>
    </xf>
    <xf numFmtId="0" fontId="12" fillId="0" borderId="0" xfId="81" applyFont="1" applyFill="1" applyBorder="1" applyAlignment="1">
      <alignment horizontal="right"/>
    </xf>
    <xf numFmtId="9" fontId="8" fillId="0" borderId="0" xfId="81" applyNumberFormat="1" applyFill="1" applyBorder="1" applyAlignment="1">
      <alignment horizontal="center"/>
    </xf>
    <xf numFmtId="9" fontId="8" fillId="0" borderId="21" xfId="81" applyNumberFormat="1" applyFill="1" applyBorder="1" applyAlignment="1">
      <alignment horizontal="center"/>
    </xf>
    <xf numFmtId="0" fontId="12" fillId="0" borderId="0" xfId="81" applyFont="1" applyFill="1" applyAlignment="1">
      <alignment horizontal="right"/>
    </xf>
    <xf numFmtId="1" fontId="13" fillId="18" borderId="18" xfId="90" applyNumberFormat="1" applyFont="1" applyFill="1" applyBorder="1" applyAlignment="1">
      <alignment horizontal="center" vertical="center" wrapText="1"/>
    </xf>
    <xf numFmtId="0" fontId="12" fillId="0" borderId="19" xfId="81" applyFont="1" applyFill="1" applyBorder="1" applyAlignment="1">
      <alignment horizontal="left" vertical="top" wrapText="1"/>
    </xf>
    <xf numFmtId="0" fontId="12" fillId="0" borderId="22" xfId="81" applyFont="1" applyFill="1" applyBorder="1"/>
    <xf numFmtId="0" fontId="12" fillId="0" borderId="0" xfId="81" applyFont="1" applyFill="1"/>
    <xf numFmtId="0" fontId="8" fillId="0" borderId="23" xfId="81" applyFill="1" applyBorder="1"/>
    <xf numFmtId="0" fontId="12" fillId="0" borderId="24" xfId="81" applyFont="1" applyFill="1" applyBorder="1" applyAlignment="1">
      <alignment horizontal="right"/>
    </xf>
    <xf numFmtId="0" fontId="8" fillId="0" borderId="24" xfId="81" applyFill="1" applyBorder="1"/>
    <xf numFmtId="0" fontId="8" fillId="0" borderId="25" xfId="81" applyFill="1" applyBorder="1"/>
    <xf numFmtId="0" fontId="12" fillId="0" borderId="17" xfId="81" applyFont="1" applyFill="1" applyBorder="1" applyAlignment="1">
      <alignment horizontal="center"/>
    </xf>
    <xf numFmtId="0" fontId="12" fillId="0" borderId="15" xfId="81" applyFont="1" applyFill="1" applyBorder="1" applyAlignment="1">
      <alignment horizontal="left"/>
    </xf>
    <xf numFmtId="0" fontId="8" fillId="0" borderId="16" xfId="81" applyFill="1" applyBorder="1" applyAlignment="1">
      <alignment horizontal="center"/>
    </xf>
    <xf numFmtId="0" fontId="8" fillId="0" borderId="20" xfId="81" applyFont="1" applyFill="1" applyBorder="1" applyAlignment="1">
      <alignment horizontal="right"/>
    </xf>
    <xf numFmtId="1" fontId="8" fillId="0" borderId="0" xfId="81" applyNumberFormat="1" applyFill="1" applyBorder="1" applyAlignment="1">
      <alignment horizontal="center"/>
    </xf>
    <xf numFmtId="0" fontId="8" fillId="0" borderId="20" xfId="81" applyFont="1" applyFill="1" applyBorder="1" applyAlignment="1">
      <alignment horizontal="right" vertical="top" wrapText="1"/>
    </xf>
    <xf numFmtId="0" fontId="8" fillId="0" borderId="21" xfId="81" applyFill="1" applyBorder="1" applyAlignment="1">
      <alignment horizontal="center"/>
    </xf>
    <xf numFmtId="1" fontId="8" fillId="0" borderId="0" xfId="81" applyNumberFormat="1" applyFill="1" applyBorder="1"/>
    <xf numFmtId="167" fontId="8" fillId="0" borderId="0" xfId="81" applyNumberFormat="1" applyFill="1" applyBorder="1"/>
    <xf numFmtId="167" fontId="8" fillId="0" borderId="21" xfId="81" applyNumberFormat="1" applyFill="1" applyBorder="1"/>
    <xf numFmtId="0" fontId="12" fillId="0" borderId="20" xfId="81" applyFont="1" applyFill="1" applyBorder="1" applyAlignment="1">
      <alignment horizontal="right" vertical="top" wrapText="1"/>
    </xf>
    <xf numFmtId="0" fontId="12" fillId="0" borderId="20" xfId="81" applyFont="1" applyFill="1" applyBorder="1" applyAlignment="1">
      <alignment horizontal="right"/>
    </xf>
    <xf numFmtId="1" fontId="8" fillId="0" borderId="21" xfId="81" applyNumberFormat="1" applyFill="1" applyBorder="1" applyAlignment="1">
      <alignment horizontal="center"/>
    </xf>
    <xf numFmtId="1" fontId="8" fillId="0" borderId="25" xfId="81" applyNumberFormat="1" applyFill="1" applyBorder="1" applyAlignment="1">
      <alignment horizontal="center"/>
    </xf>
    <xf numFmtId="9" fontId="8" fillId="0" borderId="0" xfId="81" applyNumberFormat="1" applyFill="1" applyAlignment="1">
      <alignment horizontal="center"/>
    </xf>
    <xf numFmtId="0" fontId="12" fillId="23" borderId="0" xfId="81" applyFont="1" applyFill="1" applyAlignment="1" applyProtection="1">
      <alignment horizontal="center" vertical="center"/>
      <protection locked="0"/>
    </xf>
    <xf numFmtId="0" fontId="12" fillId="23" borderId="0" xfId="81" applyFont="1" applyFill="1" applyAlignment="1" applyProtection="1">
      <alignment horizontal="center"/>
      <protection locked="0"/>
    </xf>
    <xf numFmtId="0" fontId="8" fillId="23" borderId="0" xfId="81" applyFont="1" applyFill="1"/>
    <xf numFmtId="0" fontId="8" fillId="23" borderId="0" xfId="81" applyFill="1" applyAlignment="1">
      <alignment horizontal="center"/>
    </xf>
    <xf numFmtId="1" fontId="8" fillId="0" borderId="21" xfId="81" applyNumberFormat="1" applyFill="1" applyBorder="1"/>
    <xf numFmtId="0" fontId="8" fillId="0" borderId="23" xfId="81" applyFont="1" applyFill="1" applyBorder="1" applyAlignment="1">
      <alignment horizontal="right"/>
    </xf>
    <xf numFmtId="0" fontId="8" fillId="0" borderId="16" xfId="81" applyFont="1" applyFill="1" applyBorder="1"/>
    <xf numFmtId="0" fontId="8" fillId="24" borderId="26" xfId="81" applyFill="1" applyBorder="1"/>
    <xf numFmtId="0" fontId="8" fillId="24" borderId="27" xfId="81" applyFill="1" applyBorder="1" applyAlignment="1">
      <alignment horizontal="center"/>
    </xf>
    <xf numFmtId="0" fontId="8" fillId="24" borderId="28" xfId="81" applyFill="1" applyBorder="1"/>
    <xf numFmtId="0" fontId="8" fillId="24" borderId="29" xfId="81" applyFill="1" applyBorder="1" applyAlignment="1">
      <alignment horizontal="center"/>
    </xf>
    <xf numFmtId="0" fontId="26" fillId="24" borderId="30" xfId="81" applyFont="1" applyFill="1" applyBorder="1"/>
    <xf numFmtId="0" fontId="26" fillId="24" borderId="31" xfId="81" applyFont="1" applyFill="1" applyBorder="1"/>
    <xf numFmtId="0" fontId="29" fillId="0" borderId="0" xfId="81" applyFont="1" applyFill="1"/>
    <xf numFmtId="0" fontId="12" fillId="0" borderId="32" xfId="81" applyFont="1" applyFill="1" applyBorder="1"/>
    <xf numFmtId="0" fontId="8" fillId="0" borderId="33" xfId="81" applyFill="1" applyBorder="1"/>
    <xf numFmtId="0" fontId="8" fillId="0" borderId="34" xfId="81" applyFont="1" applyFill="1" applyBorder="1" applyProtection="1">
      <protection locked="0"/>
    </xf>
    <xf numFmtId="0" fontId="8" fillId="0" borderId="35" xfId="81" applyFill="1" applyBorder="1" applyProtection="1">
      <protection locked="0"/>
    </xf>
    <xf numFmtId="0" fontId="26" fillId="21" borderId="36" xfId="81" applyFont="1" applyFill="1" applyBorder="1"/>
    <xf numFmtId="0" fontId="8" fillId="21" borderId="37" xfId="81" applyFill="1" applyBorder="1"/>
    <xf numFmtId="0" fontId="8" fillId="21" borderId="38" xfId="81" applyFont="1" applyFill="1" applyBorder="1" applyAlignment="1">
      <alignment horizontal="right"/>
    </xf>
    <xf numFmtId="0" fontId="8" fillId="23" borderId="39" xfId="81" applyFont="1" applyFill="1" applyBorder="1" applyAlignment="1">
      <alignment horizontal="center"/>
    </xf>
    <xf numFmtId="0" fontId="8" fillId="21" borderId="40" xfId="81" applyFont="1" applyFill="1" applyBorder="1" applyAlignment="1">
      <alignment horizontal="right"/>
    </xf>
    <xf numFmtId="0" fontId="8" fillId="23" borderId="41" xfId="81" applyFont="1" applyFill="1" applyBorder="1"/>
    <xf numFmtId="0" fontId="29" fillId="23" borderId="36" xfId="81" applyFont="1" applyFill="1" applyBorder="1"/>
    <xf numFmtId="0" fontId="8" fillId="21" borderId="38" xfId="81" applyFill="1" applyBorder="1"/>
    <xf numFmtId="0" fontId="8" fillId="21" borderId="39" xfId="81" applyFill="1" applyBorder="1"/>
    <xf numFmtId="0" fontId="8" fillId="23" borderId="41" xfId="81" applyFill="1" applyBorder="1"/>
    <xf numFmtId="0" fontId="31" fillId="0" borderId="42" xfId="81" applyFont="1" applyFill="1" applyBorder="1" applyAlignment="1">
      <alignment horizontal="center" vertical="top" wrapText="1"/>
    </xf>
    <xf numFmtId="0" fontId="8" fillId="21" borderId="43" xfId="81" applyFill="1" applyBorder="1" applyAlignment="1">
      <alignment vertical="center"/>
    </xf>
    <xf numFmtId="168" fontId="23" fillId="18" borderId="13" xfId="90" applyNumberFormat="1" applyFont="1" applyFill="1" applyBorder="1" applyAlignment="1">
      <alignment horizontal="center" vertical="center" wrapText="1"/>
    </xf>
    <xf numFmtId="1" fontId="8" fillId="18" borderId="44" xfId="90" applyNumberFormat="1" applyFont="1" applyFill="1" applyBorder="1" applyAlignment="1">
      <alignment horizontal="center" vertical="center" wrapText="1"/>
    </xf>
    <xf numFmtId="0" fontId="8" fillId="18" borderId="14" xfId="81" applyFill="1" applyBorder="1" applyAlignment="1">
      <alignment horizontal="center"/>
    </xf>
    <xf numFmtId="168" fontId="23" fillId="18" borderId="18" xfId="90" applyNumberFormat="1" applyFont="1" applyFill="1" applyBorder="1" applyAlignment="1">
      <alignment horizontal="center" vertical="center" wrapText="1"/>
    </xf>
    <xf numFmtId="0" fontId="8" fillId="18" borderId="19" xfId="81" applyFill="1" applyBorder="1" applyAlignment="1">
      <alignment horizontal="center"/>
    </xf>
    <xf numFmtId="1" fontId="8" fillId="18" borderId="19" xfId="81" applyNumberFormat="1" applyFill="1" applyBorder="1" applyAlignment="1">
      <alignment horizontal="center"/>
    </xf>
    <xf numFmtId="9" fontId="25" fillId="22" borderId="45" xfId="81" applyNumberFormat="1" applyFont="1" applyFill="1" applyBorder="1" applyAlignment="1">
      <alignment horizontal="center" vertical="center"/>
    </xf>
    <xf numFmtId="1" fontId="25" fillId="22" borderId="46" xfId="81" applyNumberFormat="1" applyFont="1" applyFill="1" applyBorder="1" applyAlignment="1">
      <alignment horizontal="center" vertical="center"/>
    </xf>
    <xf numFmtId="1" fontId="25" fillId="22" borderId="22" xfId="90" applyNumberFormat="1" applyFont="1" applyFill="1" applyBorder="1" applyAlignment="1">
      <alignment horizontal="center" vertical="center"/>
    </xf>
    <xf numFmtId="0" fontId="8" fillId="19" borderId="13" xfId="81" applyFill="1" applyBorder="1" applyAlignment="1">
      <alignment horizontal="center"/>
    </xf>
    <xf numFmtId="0" fontId="8" fillId="19" borderId="18" xfId="81" applyFill="1" applyBorder="1" applyAlignment="1">
      <alignment horizontal="center"/>
    </xf>
    <xf numFmtId="167" fontId="12" fillId="19" borderId="19" xfId="90" applyNumberFormat="1" applyFont="1" applyFill="1" applyBorder="1" applyAlignment="1">
      <alignment horizontal="center" vertical="center" wrapText="1"/>
    </xf>
    <xf numFmtId="1" fontId="8" fillId="19" borderId="18" xfId="81" applyNumberFormat="1" applyFill="1" applyBorder="1" applyAlignment="1">
      <alignment horizontal="center"/>
    </xf>
    <xf numFmtId="1" fontId="25" fillId="22" borderId="45" xfId="81" applyNumberFormat="1" applyFont="1" applyFill="1" applyBorder="1" applyAlignment="1">
      <alignment horizontal="center" vertical="center"/>
    </xf>
    <xf numFmtId="0" fontId="8" fillId="22" borderId="46" xfId="81" applyFont="1" applyFill="1" applyBorder="1" applyAlignment="1">
      <alignment horizontal="center" vertical="center"/>
    </xf>
    <xf numFmtId="1" fontId="25" fillId="22" borderId="22" xfId="81" applyNumberFormat="1" applyFont="1" applyFill="1" applyBorder="1" applyAlignment="1">
      <alignment horizontal="center" vertical="center"/>
    </xf>
    <xf numFmtId="0" fontId="8" fillId="21" borderId="47" xfId="81" applyFill="1" applyBorder="1" applyAlignment="1">
      <alignment vertical="center"/>
    </xf>
    <xf numFmtId="0" fontId="12" fillId="21" borderId="48" xfId="81" applyFont="1" applyFill="1" applyBorder="1" applyAlignment="1">
      <alignment horizontal="center" vertical="center"/>
    </xf>
    <xf numFmtId="9" fontId="25" fillId="22" borderId="46" xfId="81" applyNumberFormat="1" applyFont="1" applyFill="1" applyBorder="1" applyAlignment="1">
      <alignment horizontal="center" vertical="center"/>
    </xf>
    <xf numFmtId="0" fontId="8" fillId="21" borderId="47" xfId="81" applyFont="1" applyFill="1" applyBorder="1" applyAlignment="1">
      <alignment horizontal="right" vertical="center"/>
    </xf>
    <xf numFmtId="1" fontId="12" fillId="21" borderId="48" xfId="81" applyNumberFormat="1" applyFont="1" applyFill="1" applyBorder="1" applyAlignment="1">
      <alignment horizontal="center" vertical="center"/>
    </xf>
    <xf numFmtId="0" fontId="8" fillId="20" borderId="18" xfId="81" applyFill="1" applyBorder="1" applyAlignment="1">
      <alignment horizontal="center"/>
    </xf>
    <xf numFmtId="167" fontId="12" fillId="20" borderId="19" xfId="90" applyNumberFormat="1" applyFont="1" applyFill="1" applyBorder="1" applyAlignment="1">
      <alignment horizontal="center" vertical="center" wrapText="1"/>
    </xf>
    <xf numFmtId="1" fontId="8" fillId="20" borderId="18" xfId="81" applyNumberFormat="1" applyFill="1" applyBorder="1" applyAlignment="1">
      <alignment horizontal="center"/>
    </xf>
    <xf numFmtId="0" fontId="8" fillId="21" borderId="18" xfId="81" applyFont="1" applyFill="1" applyBorder="1" applyAlignment="1">
      <alignment horizontal="center" vertical="center"/>
    </xf>
    <xf numFmtId="1" fontId="12" fillId="21" borderId="19" xfId="81" applyNumberFormat="1" applyFont="1" applyFill="1" applyBorder="1" applyAlignment="1">
      <alignment horizontal="center" vertical="center"/>
    </xf>
    <xf numFmtId="0" fontId="8" fillId="18" borderId="18" xfId="81" applyFill="1" applyBorder="1" applyAlignment="1">
      <alignment horizontal="center"/>
    </xf>
    <xf numFmtId="167" fontId="12" fillId="18" borderId="19" xfId="81" applyNumberFormat="1" applyFont="1" applyFill="1" applyBorder="1" applyAlignment="1">
      <alignment horizontal="center"/>
    </xf>
    <xf numFmtId="0" fontId="11" fillId="18" borderId="49" xfId="81" applyFont="1" applyFill="1" applyBorder="1" applyAlignment="1">
      <alignment horizontal="left" vertical="top" wrapText="1"/>
    </xf>
    <xf numFmtId="0" fontId="11" fillId="18" borderId="50" xfId="81" applyFont="1" applyFill="1" applyBorder="1" applyAlignment="1">
      <alignment horizontal="center" vertical="top" wrapText="1"/>
    </xf>
    <xf numFmtId="0" fontId="11" fillId="18" borderId="51" xfId="81" applyFont="1" applyFill="1" applyBorder="1" applyAlignment="1">
      <alignment horizontal="center" vertical="top" wrapText="1"/>
    </xf>
    <xf numFmtId="0" fontId="11" fillId="18" borderId="52" xfId="81" applyFont="1" applyFill="1" applyBorder="1" applyAlignment="1">
      <alignment horizontal="center" vertical="top" wrapText="1"/>
    </xf>
    <xf numFmtId="0" fontId="11" fillId="19" borderId="50" xfId="81" applyFont="1" applyFill="1" applyBorder="1" applyAlignment="1">
      <alignment horizontal="center" vertical="top" wrapText="1"/>
    </xf>
    <xf numFmtId="0" fontId="11" fillId="19" borderId="51" xfId="81" applyFont="1" applyFill="1" applyBorder="1" applyAlignment="1">
      <alignment horizontal="center" vertical="top" wrapText="1"/>
    </xf>
    <xf numFmtId="0" fontId="11" fillId="19" borderId="52" xfId="81" applyFont="1" applyFill="1" applyBorder="1" applyAlignment="1">
      <alignment horizontal="center" vertical="top" wrapText="1"/>
    </xf>
    <xf numFmtId="0" fontId="11" fillId="20" borderId="50" xfId="81" applyFont="1" applyFill="1" applyBorder="1" applyAlignment="1">
      <alignment horizontal="center" vertical="top" wrapText="1"/>
    </xf>
    <xf numFmtId="0" fontId="11" fillId="20" borderId="51" xfId="81" applyFont="1" applyFill="1" applyBorder="1" applyAlignment="1">
      <alignment horizontal="center" vertical="top" wrapText="1"/>
    </xf>
    <xf numFmtId="0" fontId="11" fillId="20" borderId="52" xfId="81" applyFont="1" applyFill="1" applyBorder="1" applyAlignment="1">
      <alignment horizontal="center" vertical="top" wrapText="1"/>
    </xf>
    <xf numFmtId="0" fontId="11" fillId="0" borderId="53" xfId="81" applyFont="1" applyFill="1" applyBorder="1" applyAlignment="1">
      <alignment horizontal="center" vertical="top" wrapText="1"/>
    </xf>
    <xf numFmtId="0" fontId="12" fillId="18" borderId="54" xfId="81" applyFont="1" applyFill="1" applyBorder="1" applyAlignment="1">
      <alignment horizontal="left" vertical="top" wrapText="1"/>
    </xf>
    <xf numFmtId="0" fontId="8" fillId="20" borderId="13" xfId="81" applyFill="1" applyBorder="1" applyAlignment="1">
      <alignment horizontal="center"/>
    </xf>
    <xf numFmtId="9" fontId="8" fillId="20" borderId="44" xfId="81" applyNumberFormat="1" applyFont="1" applyFill="1" applyBorder="1" applyAlignment="1">
      <alignment horizontal="center" vertical="center" wrapText="1"/>
    </xf>
    <xf numFmtId="167" fontId="12" fillId="20" borderId="14" xfId="90" applyNumberFormat="1" applyFont="1" applyFill="1" applyBorder="1" applyAlignment="1">
      <alignment horizontal="center" vertical="center" wrapText="1"/>
    </xf>
    <xf numFmtId="0" fontId="8" fillId="18" borderId="13" xfId="81" applyFill="1" applyBorder="1" applyAlignment="1">
      <alignment horizontal="center"/>
    </xf>
    <xf numFmtId="9" fontId="8" fillId="18" borderId="44" xfId="90" applyFont="1" applyFill="1" applyBorder="1" applyAlignment="1">
      <alignment horizontal="center"/>
    </xf>
    <xf numFmtId="167" fontId="12" fillId="18" borderId="14" xfId="81" applyNumberFormat="1" applyFont="1" applyFill="1" applyBorder="1" applyAlignment="1">
      <alignment horizontal="center"/>
    </xf>
    <xf numFmtId="0" fontId="8" fillId="0" borderId="55" xfId="81" applyFill="1" applyBorder="1" applyAlignment="1">
      <alignment horizontal="center"/>
    </xf>
    <xf numFmtId="0" fontId="12" fillId="18" borderId="56" xfId="81" applyFont="1" applyFill="1" applyBorder="1" applyAlignment="1">
      <alignment horizontal="left" vertical="top" wrapText="1"/>
    </xf>
    <xf numFmtId="0" fontId="12" fillId="18" borderId="56" xfId="81" applyFont="1" applyFill="1" applyBorder="1" applyAlignment="1">
      <alignment horizontal="left" vertical="center" wrapText="1"/>
    </xf>
    <xf numFmtId="0" fontId="12" fillId="18" borderId="57" xfId="81" applyFont="1" applyFill="1" applyBorder="1" applyAlignment="1">
      <alignment horizontal="left" vertical="center" wrapText="1"/>
    </xf>
    <xf numFmtId="168" fontId="23" fillId="18" borderId="45" xfId="90" applyNumberFormat="1" applyFont="1" applyFill="1" applyBorder="1" applyAlignment="1">
      <alignment horizontal="center" vertical="center" wrapText="1"/>
    </xf>
    <xf numFmtId="1" fontId="8" fillId="18" borderId="46" xfId="90" applyNumberFormat="1" applyFont="1" applyFill="1" applyBorder="1" applyAlignment="1">
      <alignment horizontal="center" vertical="center" wrapText="1"/>
    </xf>
    <xf numFmtId="0" fontId="8" fillId="18" borderId="22" xfId="81" applyFill="1" applyBorder="1" applyAlignment="1">
      <alignment horizontal="center"/>
    </xf>
    <xf numFmtId="0" fontId="8" fillId="19" borderId="45" xfId="81" applyFill="1" applyBorder="1" applyAlignment="1">
      <alignment horizontal="center"/>
    </xf>
    <xf numFmtId="9" fontId="8" fillId="19" borderId="46" xfId="81" applyNumberFormat="1" applyFont="1" applyFill="1" applyBorder="1" applyAlignment="1">
      <alignment horizontal="center" vertical="center" wrapText="1"/>
    </xf>
    <xf numFmtId="167" fontId="12" fillId="19" borderId="22" xfId="90" applyNumberFormat="1" applyFont="1" applyFill="1" applyBorder="1" applyAlignment="1">
      <alignment horizontal="center" vertical="center" wrapText="1"/>
    </xf>
    <xf numFmtId="0" fontId="8" fillId="20" borderId="45" xfId="81" applyFill="1" applyBorder="1" applyAlignment="1">
      <alignment horizontal="center"/>
    </xf>
    <xf numFmtId="9" fontId="8" fillId="20" borderId="46" xfId="81" applyNumberFormat="1" applyFont="1" applyFill="1" applyBorder="1" applyAlignment="1">
      <alignment horizontal="center" vertical="center" wrapText="1"/>
    </xf>
    <xf numFmtId="167" fontId="12" fillId="20" borderId="22" xfId="90" applyNumberFormat="1" applyFont="1" applyFill="1" applyBorder="1" applyAlignment="1">
      <alignment horizontal="center" vertical="center" wrapText="1"/>
    </xf>
    <xf numFmtId="0" fontId="8" fillId="18" borderId="45" xfId="81" applyFill="1" applyBorder="1" applyAlignment="1">
      <alignment horizontal="center"/>
    </xf>
    <xf numFmtId="9" fontId="8" fillId="18" borderId="46" xfId="90" applyFont="1" applyFill="1" applyBorder="1" applyAlignment="1">
      <alignment horizontal="center"/>
    </xf>
    <xf numFmtId="167" fontId="12" fillId="18" borderId="22" xfId="81" applyNumberFormat="1" applyFont="1" applyFill="1" applyBorder="1" applyAlignment="1">
      <alignment horizontal="center"/>
    </xf>
    <xf numFmtId="0" fontId="8" fillId="0" borderId="12" xfId="81" applyFill="1" applyBorder="1" applyAlignment="1">
      <alignment horizontal="center"/>
    </xf>
    <xf numFmtId="0" fontId="25" fillId="22" borderId="54" xfId="81" applyFont="1" applyFill="1" applyBorder="1" applyAlignment="1">
      <alignment horizontal="left" vertical="center"/>
    </xf>
    <xf numFmtId="9" fontId="25" fillId="22" borderId="50" xfId="81" applyNumberFormat="1" applyFont="1" applyFill="1" applyBorder="1" applyAlignment="1">
      <alignment horizontal="center" vertical="center"/>
    </xf>
    <xf numFmtId="1" fontId="25" fillId="22" borderId="51" xfId="81" applyNumberFormat="1" applyFont="1" applyFill="1" applyBorder="1" applyAlignment="1">
      <alignment horizontal="center" vertical="center"/>
    </xf>
    <xf numFmtId="1" fontId="25" fillId="22" borderId="52" xfId="90" applyNumberFormat="1" applyFont="1" applyFill="1" applyBorder="1" applyAlignment="1">
      <alignment horizontal="center" vertical="center"/>
    </xf>
    <xf numFmtId="1" fontId="25" fillId="22" borderId="50" xfId="81" applyNumberFormat="1" applyFont="1" applyFill="1" applyBorder="1" applyAlignment="1">
      <alignment horizontal="center" vertical="center"/>
    </xf>
    <xf numFmtId="0" fontId="8" fillId="22" borderId="51" xfId="81" applyFont="1" applyFill="1" applyBorder="1" applyAlignment="1">
      <alignment horizontal="center" vertical="center"/>
    </xf>
    <xf numFmtId="1" fontId="25" fillId="22" borderId="52" xfId="81" applyNumberFormat="1" applyFont="1" applyFill="1" applyBorder="1" applyAlignment="1">
      <alignment horizontal="center" vertical="center"/>
    </xf>
    <xf numFmtId="1" fontId="25" fillId="22" borderId="13" xfId="81" applyNumberFormat="1" applyFont="1" applyFill="1" applyBorder="1" applyAlignment="1">
      <alignment horizontal="center" vertical="center"/>
    </xf>
    <xf numFmtId="1" fontId="25" fillId="22" borderId="44" xfId="81" applyNumberFormat="1" applyFont="1" applyFill="1" applyBorder="1" applyAlignment="1">
      <alignment horizontal="center" vertical="center"/>
    </xf>
    <xf numFmtId="1" fontId="25" fillId="22" borderId="14" xfId="81" applyNumberFormat="1" applyFont="1" applyFill="1" applyBorder="1" applyAlignment="1">
      <alignment horizontal="center" vertical="center"/>
    </xf>
    <xf numFmtId="1" fontId="25" fillId="22" borderId="55" xfId="81" applyNumberFormat="1" applyFont="1" applyFill="1" applyBorder="1" applyAlignment="1">
      <alignment horizontal="center" vertical="center"/>
    </xf>
    <xf numFmtId="0" fontId="12" fillId="21" borderId="56" xfId="81" applyFont="1" applyFill="1" applyBorder="1" applyAlignment="1">
      <alignment vertical="center"/>
    </xf>
    <xf numFmtId="0" fontId="25" fillId="22" borderId="57" xfId="81" applyFont="1" applyFill="1" applyBorder="1" applyAlignment="1">
      <alignment horizontal="left" vertical="center"/>
    </xf>
    <xf numFmtId="9" fontId="12" fillId="0" borderId="58" xfId="81" applyNumberFormat="1" applyFont="1" applyBorder="1" applyAlignment="1">
      <alignment horizontal="center"/>
    </xf>
    <xf numFmtId="9" fontId="12" fillId="0" borderId="59" xfId="81" applyNumberFormat="1" applyFont="1" applyBorder="1" applyAlignment="1">
      <alignment horizontal="center"/>
    </xf>
    <xf numFmtId="0" fontId="32" fillId="0" borderId="0" xfId="81" applyFont="1" applyFill="1" applyAlignment="1">
      <alignment horizontal="left" vertical="center"/>
    </xf>
    <xf numFmtId="0" fontId="33" fillId="0" borderId="0" xfId="81" applyFont="1" applyFill="1"/>
    <xf numFmtId="0" fontId="11" fillId="0" borderId="60" xfId="81" applyFont="1" applyFill="1" applyBorder="1" applyAlignment="1">
      <alignment vertical="top" wrapText="1"/>
    </xf>
    <xf numFmtId="0" fontId="11" fillId="0" borderId="37" xfId="81" applyFont="1" applyFill="1" applyBorder="1" applyAlignment="1">
      <alignment vertical="top" wrapText="1"/>
    </xf>
    <xf numFmtId="0" fontId="12" fillId="18" borderId="61" xfId="81" applyFont="1" applyFill="1" applyBorder="1" applyAlignment="1">
      <alignment horizontal="left"/>
    </xf>
    <xf numFmtId="0" fontId="28" fillId="18" borderId="62" xfId="81" applyFont="1" applyFill="1" applyBorder="1" applyAlignment="1">
      <alignment horizontal="center" vertical="top" wrapText="1"/>
    </xf>
    <xf numFmtId="0" fontId="28" fillId="18" borderId="63" xfId="81" applyFont="1" applyFill="1" applyBorder="1" applyAlignment="1">
      <alignment horizontal="center" vertical="top" wrapText="1"/>
    </xf>
    <xf numFmtId="0" fontId="28" fillId="18" borderId="64" xfId="81" applyFont="1" applyFill="1" applyBorder="1" applyAlignment="1">
      <alignment horizontal="center" vertical="top" wrapText="1"/>
    </xf>
    <xf numFmtId="0" fontId="8" fillId="18" borderId="38" xfId="81" applyFill="1" applyBorder="1" applyAlignment="1">
      <alignment vertical="center"/>
    </xf>
    <xf numFmtId="0" fontId="8" fillId="18" borderId="0" xfId="81" applyFill="1" applyBorder="1" applyAlignment="1">
      <alignment vertical="center"/>
    </xf>
    <xf numFmtId="0" fontId="8" fillId="18" borderId="0" xfId="81" applyFill="1" applyBorder="1" applyAlignment="1">
      <alignment horizontal="center" vertical="center"/>
    </xf>
    <xf numFmtId="0" fontId="8" fillId="18" borderId="40" xfId="81" applyFill="1" applyBorder="1" applyAlignment="1">
      <alignment vertical="center"/>
    </xf>
    <xf numFmtId="9" fontId="8" fillId="18" borderId="32" xfId="81" applyNumberFormat="1" applyFill="1" applyBorder="1" applyAlignment="1">
      <alignment vertical="center"/>
    </xf>
    <xf numFmtId="0" fontId="30" fillId="18" borderId="36" xfId="81" applyFont="1" applyFill="1" applyBorder="1"/>
    <xf numFmtId="0" fontId="8" fillId="18" borderId="38" xfId="81" applyFill="1" applyBorder="1"/>
    <xf numFmtId="0" fontId="11" fillId="18" borderId="65" xfId="81" applyFont="1" applyFill="1" applyBorder="1" applyAlignment="1">
      <alignment vertical="top" wrapText="1"/>
    </xf>
    <xf numFmtId="0" fontId="8" fillId="18" borderId="60" xfId="81" applyFill="1" applyBorder="1"/>
    <xf numFmtId="0" fontId="28" fillId="18" borderId="66" xfId="81" applyFont="1" applyFill="1" applyBorder="1" applyAlignment="1">
      <alignment vertical="top" wrapText="1"/>
    </xf>
    <xf numFmtId="0" fontId="8" fillId="18" borderId="0" xfId="81" applyFont="1" applyFill="1" applyBorder="1" applyAlignment="1">
      <alignment horizontal="center"/>
    </xf>
    <xf numFmtId="0" fontId="8" fillId="18" borderId="0" xfId="81" applyFont="1" applyFill="1" applyBorder="1"/>
    <xf numFmtId="9" fontId="12" fillId="0" borderId="67" xfId="81" applyNumberFormat="1" applyFont="1" applyBorder="1" applyAlignment="1">
      <alignment horizontal="center"/>
    </xf>
    <xf numFmtId="0" fontId="30" fillId="0" borderId="0" xfId="81" applyFont="1" applyFill="1"/>
    <xf numFmtId="1" fontId="13" fillId="18" borderId="45" xfId="90" applyNumberFormat="1" applyFont="1" applyFill="1" applyBorder="1" applyAlignment="1">
      <alignment horizontal="center" vertical="center" wrapText="1"/>
    </xf>
    <xf numFmtId="0" fontId="8" fillId="0" borderId="44" xfId="81" applyFill="1" applyBorder="1"/>
    <xf numFmtId="0" fontId="8" fillId="23" borderId="0" xfId="81" applyFill="1"/>
    <xf numFmtId="9" fontId="44" fillId="18" borderId="16" xfId="0" applyNumberFormat="1" applyFont="1" applyFill="1" applyBorder="1" applyAlignment="1">
      <alignment horizontal="center" wrapText="1"/>
    </xf>
    <xf numFmtId="0" fontId="29" fillId="0" borderId="0" xfId="81" applyFont="1" applyFill="1" applyAlignment="1">
      <alignment horizontal="left"/>
    </xf>
    <xf numFmtId="0" fontId="8" fillId="0" borderId="0" xfId="81" applyFont="1" applyFill="1" applyAlignment="1">
      <alignment horizontal="center"/>
    </xf>
    <xf numFmtId="0" fontId="8" fillId="0" borderId="0" xfId="81" applyFont="1" applyFill="1" applyAlignment="1">
      <alignment horizontal="left"/>
    </xf>
    <xf numFmtId="0" fontId="8" fillId="0" borderId="0" xfId="81" applyFill="1" applyProtection="1">
      <protection locked="0"/>
    </xf>
    <xf numFmtId="0" fontId="8" fillId="23" borderId="0" xfId="81" applyFill="1" applyAlignment="1" applyProtection="1">
      <alignment horizontal="center"/>
      <protection locked="0"/>
    </xf>
    <xf numFmtId="0" fontId="12" fillId="0" borderId="0" xfId="81" applyFont="1" applyFill="1" applyAlignment="1">
      <alignment horizontal="right" vertical="center" wrapText="1"/>
    </xf>
    <xf numFmtId="0" fontId="8" fillId="18" borderId="68" xfId="81" applyFill="1" applyBorder="1" applyAlignment="1">
      <alignment horizontal="center" vertical="center"/>
    </xf>
    <xf numFmtId="0" fontId="8" fillId="18" borderId="69" xfId="81" applyFill="1" applyBorder="1" applyAlignment="1">
      <alignment horizontal="center" vertical="center"/>
    </xf>
    <xf numFmtId="0" fontId="8" fillId="25" borderId="64" xfId="81" applyFill="1" applyBorder="1"/>
    <xf numFmtId="0" fontId="16" fillId="17" borderId="18" xfId="79" applyFont="1" applyFill="1" applyBorder="1" applyAlignment="1" applyProtection="1">
      <alignment vertical="top" wrapText="1"/>
      <protection hidden="1"/>
    </xf>
    <xf numFmtId="0" fontId="15" fillId="17" borderId="10" xfId="79" applyFont="1" applyFill="1" applyBorder="1" applyAlignment="1" applyProtection="1">
      <alignment horizontal="center" vertical="center" wrapText="1"/>
      <protection hidden="1"/>
    </xf>
    <xf numFmtId="0" fontId="15" fillId="17" borderId="70" xfId="79" applyFont="1" applyFill="1" applyBorder="1" applyAlignment="1" applyProtection="1">
      <alignment horizontal="center" vertical="center" wrapText="1"/>
      <protection hidden="1"/>
    </xf>
    <xf numFmtId="0" fontId="16" fillId="17" borderId="13" xfId="79" applyFont="1" applyFill="1" applyBorder="1" applyAlignment="1" applyProtection="1">
      <alignment horizontal="left" vertical="top" wrapText="1"/>
      <protection hidden="1"/>
    </xf>
    <xf numFmtId="0" fontId="16" fillId="17" borderId="18" xfId="79" applyFont="1" applyFill="1" applyBorder="1" applyAlignment="1" applyProtection="1">
      <alignment horizontal="left" vertical="top" wrapText="1"/>
      <protection hidden="1"/>
    </xf>
    <xf numFmtId="0" fontId="16" fillId="17" borderId="71" xfId="79" applyFont="1" applyFill="1" applyBorder="1" applyAlignment="1" applyProtection="1">
      <alignment horizontal="left" vertical="top" wrapText="1"/>
      <protection hidden="1"/>
    </xf>
    <xf numFmtId="0" fontId="8" fillId="0" borderId="0" xfId="81" applyFont="1" applyFill="1"/>
    <xf numFmtId="0" fontId="16" fillId="17" borderId="13" xfId="0" applyFont="1" applyFill="1" applyBorder="1" applyAlignment="1" applyProtection="1">
      <alignment vertical="top" wrapText="1"/>
      <protection hidden="1"/>
    </xf>
    <xf numFmtId="0" fontId="16" fillId="17" borderId="18" xfId="0" applyFont="1" applyFill="1" applyBorder="1" applyAlignment="1" applyProtection="1">
      <alignment vertical="top" wrapText="1"/>
      <protection hidden="1"/>
    </xf>
    <xf numFmtId="0" fontId="16" fillId="17" borderId="71" xfId="0" applyFont="1" applyFill="1" applyBorder="1" applyAlignment="1" applyProtection="1">
      <alignment vertical="top" wrapText="1"/>
      <protection hidden="1"/>
    </xf>
    <xf numFmtId="0" fontId="8" fillId="0" borderId="20" xfId="81" applyFont="1" applyFill="1" applyBorder="1"/>
    <xf numFmtId="9" fontId="8" fillId="0" borderId="0" xfId="81" applyNumberFormat="1" applyFill="1" applyBorder="1"/>
    <xf numFmtId="0" fontId="12" fillId="0" borderId="0" xfId="81" applyFont="1" applyFill="1" applyBorder="1"/>
    <xf numFmtId="10" fontId="48" fillId="0" borderId="0" xfId="81" applyNumberFormat="1" applyFont="1" applyFill="1" applyBorder="1" applyAlignment="1">
      <alignment horizontal="right"/>
    </xf>
    <xf numFmtId="0" fontId="8" fillId="17" borderId="10" xfId="79" applyFont="1" applyFill="1" applyBorder="1" applyAlignment="1" applyProtection="1">
      <alignment horizontal="center" vertical="center" wrapText="1"/>
      <protection hidden="1"/>
    </xf>
    <xf numFmtId="0" fontId="48" fillId="17" borderId="10" xfId="79" applyFont="1" applyFill="1" applyBorder="1" applyAlignment="1" applyProtection="1">
      <alignment horizontal="center" vertical="center" wrapText="1"/>
      <protection hidden="1"/>
    </xf>
    <xf numFmtId="0" fontId="15" fillId="17" borderId="0" xfId="0" applyFont="1" applyFill="1" applyBorder="1" applyAlignment="1" applyProtection="1">
      <alignment vertical="center"/>
      <protection hidden="1"/>
    </xf>
    <xf numFmtId="0" fontId="15" fillId="17" borderId="0" xfId="0" applyFont="1" applyFill="1" applyBorder="1" applyAlignment="1" applyProtection="1">
      <alignment horizontal="center" vertical="center"/>
      <protection hidden="1"/>
    </xf>
    <xf numFmtId="0" fontId="15" fillId="17" borderId="60" xfId="0" applyFont="1" applyFill="1" applyBorder="1" applyAlignment="1" applyProtection="1">
      <alignment vertical="center"/>
      <protection hidden="1"/>
    </xf>
    <xf numFmtId="0" fontId="15" fillId="17" borderId="60" xfId="0" applyFont="1" applyFill="1" applyBorder="1" applyAlignment="1" applyProtection="1">
      <alignment horizontal="center" vertical="center"/>
      <protection hidden="1"/>
    </xf>
    <xf numFmtId="0" fontId="12" fillId="17" borderId="18" xfId="79" applyFont="1" applyFill="1" applyBorder="1" applyAlignment="1" applyProtection="1">
      <alignment vertical="top" wrapText="1"/>
      <protection hidden="1"/>
    </xf>
    <xf numFmtId="0" fontId="12" fillId="17" borderId="18" xfId="79" applyFont="1" applyFill="1" applyBorder="1" applyAlignment="1" applyProtection="1">
      <alignment horizontal="left" vertical="top" wrapText="1"/>
      <protection hidden="1"/>
    </xf>
    <xf numFmtId="0" fontId="25" fillId="24" borderId="10" xfId="80" applyFont="1" applyFill="1" applyBorder="1" applyAlignment="1" applyProtection="1">
      <alignment horizontal="center" vertical="center"/>
      <protection hidden="1"/>
    </xf>
    <xf numFmtId="9" fontId="8" fillId="24" borderId="18" xfId="81" applyNumberFormat="1" applyFont="1" applyFill="1" applyBorder="1" applyAlignment="1" applyProtection="1">
      <alignment horizontal="center" vertical="top" wrapText="1"/>
      <protection hidden="1"/>
    </xf>
    <xf numFmtId="0" fontId="8" fillId="24" borderId="10" xfId="81" applyNumberFormat="1" applyFont="1" applyFill="1" applyBorder="1" applyAlignment="1" applyProtection="1">
      <alignment horizontal="center" vertical="top" wrapText="1"/>
      <protection hidden="1"/>
    </xf>
    <xf numFmtId="9" fontId="8" fillId="24" borderId="45" xfId="81" applyNumberFormat="1" applyFont="1" applyFill="1" applyBorder="1" applyAlignment="1" applyProtection="1">
      <alignment horizontal="center" vertical="top" wrapText="1"/>
      <protection hidden="1"/>
    </xf>
    <xf numFmtId="0" fontId="8" fillId="24" borderId="46" xfId="81" applyNumberFormat="1" applyFont="1" applyFill="1" applyBorder="1" applyAlignment="1" applyProtection="1">
      <alignment horizontal="center" vertical="top" wrapText="1"/>
      <protection hidden="1"/>
    </xf>
    <xf numFmtId="0" fontId="16" fillId="17" borderId="47" xfId="79" applyFont="1" applyFill="1" applyBorder="1" applyAlignment="1" applyProtection="1">
      <alignment vertical="top" wrapText="1"/>
      <protection hidden="1"/>
    </xf>
    <xf numFmtId="0" fontId="8" fillId="18" borderId="63" xfId="81" applyFont="1" applyFill="1" applyBorder="1" applyAlignment="1">
      <alignment horizontal="center"/>
    </xf>
    <xf numFmtId="0" fontId="8" fillId="18" borderId="74" xfId="81" applyFont="1" applyFill="1" applyBorder="1" applyAlignment="1">
      <alignment horizontal="left" vertical="top" wrapText="1"/>
    </xf>
    <xf numFmtId="9" fontId="8" fillId="0" borderId="58" xfId="81" applyNumberFormat="1" applyFont="1" applyBorder="1" applyAlignment="1">
      <alignment horizontal="center"/>
    </xf>
    <xf numFmtId="9" fontId="8" fillId="0" borderId="67" xfId="81" applyNumberFormat="1" applyFont="1" applyBorder="1" applyAlignment="1">
      <alignment horizontal="center"/>
    </xf>
    <xf numFmtId="0" fontId="8" fillId="18" borderId="65" xfId="81" applyFont="1" applyFill="1" applyBorder="1" applyAlignment="1">
      <alignment horizontal="left" vertical="center" wrapText="1"/>
    </xf>
    <xf numFmtId="0" fontId="8" fillId="18" borderId="74" xfId="81" applyFont="1" applyFill="1" applyBorder="1" applyAlignment="1">
      <alignment horizontal="left" vertical="center" wrapText="1"/>
    </xf>
    <xf numFmtId="9" fontId="8" fillId="18" borderId="32" xfId="81" applyNumberFormat="1" applyFont="1" applyFill="1" applyBorder="1" applyAlignment="1">
      <alignment horizontal="center" vertical="center"/>
    </xf>
    <xf numFmtId="9" fontId="8" fillId="18" borderId="41" xfId="81" applyNumberFormat="1" applyFont="1" applyFill="1" applyBorder="1" applyAlignment="1">
      <alignment horizontal="center" vertical="center"/>
    </xf>
    <xf numFmtId="0" fontId="26" fillId="21" borderId="38" xfId="81" applyFont="1" applyFill="1" applyBorder="1"/>
    <xf numFmtId="0" fontId="101" fillId="0" borderId="0" xfId="81" applyFont="1" applyFill="1"/>
    <xf numFmtId="3" fontId="8" fillId="19" borderId="18" xfId="81" applyNumberFormat="1" applyFill="1" applyBorder="1" applyAlignment="1">
      <alignment horizontal="center"/>
    </xf>
    <xf numFmtId="0" fontId="8" fillId="23" borderId="40" xfId="81" applyFont="1" applyFill="1" applyBorder="1" applyAlignment="1">
      <alignment horizontal="left"/>
    </xf>
    <xf numFmtId="0" fontId="8" fillId="23" borderId="39" xfId="81" applyFont="1" applyFill="1" applyBorder="1" applyAlignment="1">
      <alignment horizontal="left"/>
    </xf>
    <xf numFmtId="0" fontId="27" fillId="26" borderId="0" xfId="0" applyFont="1" applyFill="1" applyBorder="1" applyAlignment="1" applyProtection="1">
      <alignment horizontal="center" vertical="center"/>
      <protection hidden="1"/>
    </xf>
    <xf numFmtId="0" fontId="27" fillId="26" borderId="0" xfId="0" applyFont="1" applyFill="1" applyBorder="1" applyAlignment="1" applyProtection="1">
      <alignment vertical="center"/>
      <protection hidden="1"/>
    </xf>
    <xf numFmtId="0" fontId="39" fillId="26" borderId="0" xfId="0" applyFont="1" applyFill="1" applyBorder="1" applyAlignment="1" applyProtection="1">
      <alignment horizontal="center" vertical="center"/>
      <protection hidden="1"/>
    </xf>
    <xf numFmtId="0" fontId="39" fillId="26" borderId="0" xfId="0" applyFont="1" applyFill="1" applyBorder="1" applyAlignment="1" applyProtection="1">
      <alignment horizontal="left" vertical="center"/>
      <protection hidden="1"/>
    </xf>
    <xf numFmtId="0" fontId="15" fillId="17" borderId="10" xfId="79" applyFont="1" applyFill="1" applyBorder="1" applyAlignment="1" applyProtection="1">
      <alignment horizontal="left" vertical="top" wrapText="1"/>
      <protection hidden="1"/>
    </xf>
    <xf numFmtId="0" fontId="8" fillId="26" borderId="0" xfId="81" applyFont="1" applyFill="1" applyBorder="1" applyAlignment="1" applyProtection="1">
      <alignment vertical="top" wrapText="1"/>
      <protection hidden="1"/>
    </xf>
    <xf numFmtId="0" fontId="8" fillId="26" borderId="0" xfId="81" applyFont="1" applyFill="1" applyBorder="1" applyAlignment="1" applyProtection="1">
      <alignment horizontal="center" vertical="top" wrapText="1"/>
      <protection hidden="1"/>
    </xf>
    <xf numFmtId="0" fontId="15" fillId="17" borderId="44" xfId="79" applyFont="1" applyFill="1" applyBorder="1" applyAlignment="1" applyProtection="1">
      <alignment horizontal="left" vertical="top" wrapText="1"/>
      <protection hidden="1"/>
    </xf>
    <xf numFmtId="0" fontId="15" fillId="17" borderId="44" xfId="79" applyFont="1" applyFill="1" applyBorder="1" applyAlignment="1" applyProtection="1">
      <alignment horizontal="center" vertical="center" wrapText="1"/>
      <protection hidden="1"/>
    </xf>
    <xf numFmtId="0" fontId="77" fillId="26" borderId="0" xfId="81" applyFont="1" applyFill="1" applyBorder="1" applyAlignment="1" applyProtection="1">
      <alignment horizontal="left" vertical="center"/>
      <protection hidden="1"/>
    </xf>
    <xf numFmtId="0" fontId="25" fillId="26" borderId="0" xfId="81" applyFont="1" applyFill="1" applyBorder="1" applyAlignment="1" applyProtection="1">
      <alignment horizontal="center" vertical="center" wrapText="1"/>
      <protection hidden="1"/>
    </xf>
    <xf numFmtId="3" fontId="27" fillId="26" borderId="0" xfId="81" applyNumberFormat="1" applyFont="1" applyFill="1" applyBorder="1" applyAlignment="1" applyProtection="1">
      <alignment horizontal="center" vertical="center"/>
      <protection hidden="1"/>
    </xf>
    <xf numFmtId="0" fontId="27" fillId="26" borderId="0" xfId="81" applyFont="1" applyFill="1" applyBorder="1" applyAlignment="1" applyProtection="1">
      <alignment horizontal="left" vertical="center" wrapText="1"/>
      <protection hidden="1"/>
    </xf>
    <xf numFmtId="0" fontId="27" fillId="26" borderId="0" xfId="81" applyFont="1" applyFill="1" applyAlignment="1" applyProtection="1">
      <alignment vertical="center"/>
      <protection hidden="1"/>
    </xf>
    <xf numFmtId="0" fontId="34" fillId="26" borderId="0" xfId="81" applyFont="1" applyFill="1" applyBorder="1" applyAlignment="1" applyProtection="1">
      <alignment horizontal="left" vertical="top"/>
      <protection hidden="1"/>
    </xf>
    <xf numFmtId="1" fontId="27" fillId="26" borderId="0" xfId="81" applyNumberFormat="1" applyFont="1" applyFill="1" applyBorder="1" applyAlignment="1" applyProtection="1">
      <alignment horizontal="center" vertical="top"/>
      <protection hidden="1"/>
    </xf>
    <xf numFmtId="0" fontId="27" fillId="26" borderId="0" xfId="81" applyFont="1" applyFill="1" applyBorder="1" applyAlignment="1" applyProtection="1">
      <alignment horizontal="left" vertical="top" wrapText="1"/>
      <protection hidden="1"/>
    </xf>
    <xf numFmtId="0" fontId="15" fillId="17" borderId="44" xfId="0" applyFont="1" applyFill="1" applyBorder="1" applyAlignment="1" applyProtection="1">
      <alignment vertical="top" wrapText="1"/>
      <protection hidden="1"/>
    </xf>
    <xf numFmtId="0" fontId="15" fillId="17" borderId="10" xfId="0" applyFont="1" applyFill="1" applyBorder="1" applyAlignment="1" applyProtection="1">
      <alignment vertical="top" wrapText="1"/>
      <protection hidden="1"/>
    </xf>
    <xf numFmtId="0" fontId="15" fillId="17" borderId="70" xfId="0" applyFont="1" applyFill="1" applyBorder="1" applyAlignment="1" applyProtection="1">
      <alignment vertical="top" wrapText="1"/>
      <protection hidden="1"/>
    </xf>
    <xf numFmtId="0" fontId="15" fillId="17" borderId="75" xfId="0" applyFont="1" applyFill="1" applyBorder="1" applyAlignment="1" applyProtection="1">
      <alignment vertical="center"/>
      <protection hidden="1"/>
    </xf>
    <xf numFmtId="0" fontId="15" fillId="17" borderId="75" xfId="0" applyFont="1" applyFill="1" applyBorder="1" applyAlignment="1" applyProtection="1">
      <alignment horizontal="center" vertical="center"/>
      <protection hidden="1"/>
    </xf>
    <xf numFmtId="1" fontId="48" fillId="17" borderId="10" xfId="90" applyNumberFormat="1" applyFont="1" applyFill="1" applyBorder="1" applyAlignment="1">
      <alignment horizontal="center" vertical="center" wrapText="1"/>
    </xf>
    <xf numFmtId="0" fontId="48" fillId="17" borderId="10" xfId="81" applyFont="1" applyFill="1" applyBorder="1" applyAlignment="1">
      <alignment horizontal="center" vertical="top" wrapText="1"/>
    </xf>
    <xf numFmtId="0" fontId="48" fillId="17" borderId="10" xfId="81" applyFont="1" applyFill="1" applyBorder="1" applyAlignment="1">
      <alignment horizontal="center"/>
    </xf>
    <xf numFmtId="0" fontId="75" fillId="0" borderId="0" xfId="83" applyFont="1"/>
    <xf numFmtId="0" fontId="60" fillId="0" borderId="0" xfId="83"/>
    <xf numFmtId="0" fontId="64" fillId="27" borderId="0" xfId="83" applyFont="1" applyFill="1"/>
    <xf numFmtId="0" fontId="64" fillId="27" borderId="0" xfId="83" applyFont="1" applyFill="1" applyAlignment="1">
      <alignment horizontal="right"/>
    </xf>
    <xf numFmtId="0" fontId="64" fillId="27" borderId="0" xfId="83" applyFont="1" applyFill="1" applyAlignment="1">
      <alignment wrapText="1"/>
    </xf>
    <xf numFmtId="0" fontId="61" fillId="0" borderId="0" xfId="83" applyFont="1"/>
    <xf numFmtId="0" fontId="129" fillId="23" borderId="0" xfId="83" applyFont="1" applyFill="1"/>
    <xf numFmtId="0" fontId="60" fillId="24" borderId="0" xfId="83" applyFill="1"/>
    <xf numFmtId="0" fontId="60" fillId="28" borderId="0" xfId="83" applyFill="1"/>
    <xf numFmtId="0" fontId="60" fillId="27" borderId="0" xfId="83" applyFill="1"/>
    <xf numFmtId="0" fontId="64" fillId="27" borderId="0" xfId="83" applyFont="1" applyFill="1" applyAlignment="1">
      <alignment horizontal="right" wrapText="1"/>
    </xf>
    <xf numFmtId="0" fontId="60" fillId="0" borderId="0" xfId="83" applyAlignment="1">
      <alignment horizontal="right"/>
    </xf>
    <xf numFmtId="0" fontId="15" fillId="17" borderId="43" xfId="79" applyFont="1" applyFill="1" applyBorder="1" applyAlignment="1" applyProtection="1">
      <alignment vertical="top" wrapText="1"/>
      <protection hidden="1"/>
    </xf>
    <xf numFmtId="0" fontId="14" fillId="17" borderId="70" xfId="0" applyFont="1" applyFill="1" applyBorder="1" applyAlignment="1" applyProtection="1">
      <alignment horizontal="center" vertical="center" wrapText="1"/>
      <protection hidden="1"/>
    </xf>
    <xf numFmtId="0" fontId="14" fillId="17" borderId="10" xfId="0" applyFont="1" applyFill="1" applyBorder="1" applyAlignment="1" applyProtection="1">
      <alignment horizontal="center" vertical="center" wrapText="1"/>
      <protection hidden="1"/>
    </xf>
    <xf numFmtId="0" fontId="23" fillId="0" borderId="0" xfId="81" applyFont="1" applyFill="1"/>
    <xf numFmtId="0" fontId="8" fillId="17" borderId="43" xfId="0" applyFont="1" applyFill="1" applyBorder="1" applyAlignment="1" applyProtection="1">
      <alignment horizontal="left" vertical="top" wrapText="1"/>
      <protection hidden="1"/>
    </xf>
    <xf numFmtId="0" fontId="8" fillId="17" borderId="10" xfId="0" applyFont="1" applyFill="1" applyBorder="1" applyAlignment="1" applyProtection="1">
      <alignment horizontal="left" vertical="top" wrapText="1"/>
      <protection hidden="1"/>
    </xf>
    <xf numFmtId="0" fontId="27" fillId="26" borderId="0" xfId="81" applyFont="1" applyFill="1" applyProtection="1">
      <protection hidden="1"/>
    </xf>
    <xf numFmtId="0" fontId="25" fillId="24" borderId="53" xfId="80" applyFont="1" applyFill="1" applyBorder="1" applyAlignment="1" applyProtection="1">
      <alignment horizontal="center" vertical="center"/>
      <protection hidden="1"/>
    </xf>
    <xf numFmtId="0" fontId="12" fillId="17" borderId="47" xfId="79" applyFont="1" applyFill="1" applyBorder="1" applyAlignment="1" applyProtection="1">
      <alignment vertical="top" wrapText="1"/>
      <protection hidden="1"/>
    </xf>
    <xf numFmtId="0" fontId="17" fillId="24" borderId="53" xfId="81" applyFont="1" applyFill="1" applyBorder="1" applyAlignment="1" applyProtection="1">
      <alignment horizontal="center" vertical="center"/>
      <protection hidden="1"/>
    </xf>
    <xf numFmtId="0" fontId="93" fillId="26" borderId="0" xfId="81" applyFont="1" applyFill="1" applyProtection="1">
      <protection hidden="1"/>
    </xf>
    <xf numFmtId="0" fontId="93" fillId="26" borderId="0" xfId="81" applyFont="1" applyFill="1" applyAlignment="1" applyProtection="1">
      <alignment horizontal="center"/>
      <protection hidden="1"/>
    </xf>
    <xf numFmtId="0" fontId="27" fillId="26" borderId="0" xfId="81" applyFont="1" applyFill="1" applyAlignment="1" applyProtection="1">
      <alignment horizontal="center"/>
      <protection hidden="1"/>
    </xf>
    <xf numFmtId="0" fontId="37" fillId="26" borderId="0" xfId="81" applyFont="1" applyFill="1" applyProtection="1">
      <protection hidden="1"/>
    </xf>
    <xf numFmtId="0" fontId="27" fillId="26" borderId="0" xfId="81" applyFont="1" applyFill="1" applyBorder="1" applyAlignment="1" applyProtection="1">
      <alignment horizontal="center"/>
      <protection hidden="1"/>
    </xf>
    <xf numFmtId="0" fontId="34" fillId="26" borderId="0" xfId="81" applyFont="1" applyFill="1" applyAlignment="1" applyProtection="1">
      <alignment vertical="top"/>
      <protection hidden="1"/>
    </xf>
    <xf numFmtId="0" fontId="27" fillId="26" borderId="0" xfId="81" applyFont="1" applyFill="1" applyBorder="1" applyAlignment="1" applyProtection="1">
      <alignment vertical="top" wrapText="1"/>
      <protection hidden="1"/>
    </xf>
    <xf numFmtId="0" fontId="8" fillId="17" borderId="70" xfId="0" applyFont="1" applyFill="1" applyBorder="1" applyAlignment="1" applyProtection="1">
      <alignment horizontal="left" vertical="top" wrapText="1"/>
      <protection hidden="1"/>
    </xf>
    <xf numFmtId="0" fontId="48" fillId="17" borderId="10" xfId="0" applyFont="1" applyFill="1" applyBorder="1" applyAlignment="1" applyProtection="1">
      <alignment vertical="top" wrapText="1"/>
      <protection hidden="1"/>
    </xf>
    <xf numFmtId="0" fontId="34" fillId="26" borderId="0" xfId="81" applyFont="1" applyFill="1" applyAlignment="1" applyProtection="1">
      <alignment horizontal="justify" vertical="center" wrapText="1"/>
      <protection hidden="1"/>
    </xf>
    <xf numFmtId="0" fontId="27" fillId="26" borderId="0" xfId="81" applyFont="1" applyFill="1" applyAlignment="1" applyProtection="1">
      <alignment horizontal="justify" vertical="center" wrapText="1"/>
      <protection hidden="1"/>
    </xf>
    <xf numFmtId="0" fontId="108" fillId="26" borderId="0" xfId="81" applyFont="1" applyFill="1" applyProtection="1">
      <protection hidden="1"/>
    </xf>
    <xf numFmtId="0" fontId="27" fillId="26" borderId="0" xfId="81" applyFont="1" applyFill="1" applyBorder="1" applyAlignment="1" applyProtection="1">
      <alignment horizontal="center" vertical="center" wrapText="1"/>
      <protection locked="0" hidden="1"/>
    </xf>
    <xf numFmtId="0" fontId="27" fillId="26" borderId="0" xfId="81" applyFont="1" applyFill="1" applyAlignment="1" applyProtection="1">
      <alignment horizontal="justify" vertical="center"/>
      <protection locked="0" hidden="1"/>
    </xf>
    <xf numFmtId="0" fontId="27" fillId="26" borderId="0" xfId="81" applyFont="1" applyFill="1" applyAlignment="1" applyProtection="1">
      <alignment horizontal="justify" vertical="center" wrapText="1"/>
      <protection locked="0" hidden="1"/>
    </xf>
    <xf numFmtId="1" fontId="8" fillId="17" borderId="10" xfId="81" applyNumberFormat="1" applyFont="1" applyFill="1" applyBorder="1" applyAlignment="1" applyProtection="1">
      <alignment horizontal="center"/>
      <protection locked="0" hidden="1"/>
    </xf>
    <xf numFmtId="1" fontId="15" fillId="17" borderId="10" xfId="81" applyNumberFormat="1" applyFont="1" applyFill="1" applyBorder="1" applyAlignment="1" applyProtection="1">
      <alignment horizontal="center"/>
      <protection locked="0" hidden="1"/>
    </xf>
    <xf numFmtId="0" fontId="15" fillId="17" borderId="64" xfId="79" applyFont="1" applyFill="1" applyBorder="1" applyAlignment="1" applyProtection="1">
      <alignment horizontal="center" vertical="center" wrapText="1"/>
      <protection hidden="1"/>
    </xf>
    <xf numFmtId="9" fontId="8" fillId="24" borderId="47" xfId="81" applyNumberFormat="1" applyFont="1" applyFill="1" applyBorder="1" applyAlignment="1" applyProtection="1">
      <alignment horizontal="center" vertical="top" wrapText="1"/>
      <protection hidden="1"/>
    </xf>
    <xf numFmtId="0" fontId="8" fillId="24" borderId="43" xfId="81" applyNumberFormat="1" applyFont="1" applyFill="1" applyBorder="1" applyAlignment="1" applyProtection="1">
      <alignment horizontal="center" vertical="top" wrapText="1"/>
      <protection hidden="1"/>
    </xf>
    <xf numFmtId="0" fontId="27" fillId="17" borderId="20" xfId="0" applyFont="1" applyFill="1" applyBorder="1" applyAlignment="1">
      <alignment vertical="center"/>
    </xf>
    <xf numFmtId="0" fontId="15" fillId="17" borderId="21" xfId="0" applyFont="1" applyFill="1" applyBorder="1" applyAlignment="1" applyProtection="1">
      <alignment horizontal="center" vertical="center"/>
      <protection hidden="1"/>
    </xf>
    <xf numFmtId="0" fontId="15" fillId="17" borderId="20" xfId="0" applyFont="1" applyFill="1" applyBorder="1" applyAlignment="1" applyProtection="1">
      <alignment vertical="center"/>
      <protection hidden="1"/>
    </xf>
    <xf numFmtId="0" fontId="15" fillId="17" borderId="23" xfId="0" applyFont="1" applyFill="1" applyBorder="1" applyAlignment="1" applyProtection="1">
      <alignment vertical="center"/>
      <protection hidden="1"/>
    </xf>
    <xf numFmtId="0" fontId="15" fillId="17" borderId="24" xfId="0" applyFont="1" applyFill="1" applyBorder="1" applyAlignment="1" applyProtection="1">
      <alignment vertical="center"/>
      <protection hidden="1"/>
    </xf>
    <xf numFmtId="0" fontId="16" fillId="17" borderId="79" xfId="0" applyFont="1" applyFill="1" applyBorder="1" applyAlignment="1" applyProtection="1">
      <alignment vertical="center"/>
      <protection hidden="1"/>
    </xf>
    <xf numFmtId="0" fontId="16" fillId="17" borderId="79" xfId="0" applyFont="1" applyFill="1" applyBorder="1" applyAlignment="1" applyProtection="1">
      <alignment horizontal="center" vertical="center"/>
      <protection hidden="1"/>
    </xf>
    <xf numFmtId="0" fontId="16" fillId="17" borderId="80" xfId="0" applyFont="1" applyFill="1" applyBorder="1" applyAlignment="1" applyProtection="1">
      <alignment horizontal="center" vertical="center"/>
      <protection hidden="1"/>
    </xf>
    <xf numFmtId="0" fontId="15" fillId="17" borderId="34" xfId="0" applyFont="1" applyFill="1" applyBorder="1" applyAlignment="1" applyProtection="1">
      <alignment horizontal="center" vertical="center"/>
      <protection hidden="1"/>
    </xf>
    <xf numFmtId="0" fontId="15" fillId="17" borderId="81" xfId="0" applyFont="1" applyFill="1" applyBorder="1" applyAlignment="1" applyProtection="1">
      <alignment horizontal="center" vertical="center"/>
      <protection hidden="1"/>
    </xf>
    <xf numFmtId="0" fontId="16" fillId="17" borderId="35" xfId="0" applyFont="1" applyFill="1" applyBorder="1" applyAlignment="1" applyProtection="1">
      <alignment horizontal="center" vertical="center"/>
      <protection hidden="1"/>
    </xf>
    <xf numFmtId="9" fontId="15" fillId="0" borderId="50" xfId="0" applyNumberFormat="1" applyFont="1" applyFill="1" applyBorder="1" applyAlignment="1" applyProtection="1">
      <alignment horizontal="center" vertical="center"/>
      <protection hidden="1"/>
    </xf>
    <xf numFmtId="9" fontId="15" fillId="0" borderId="51" xfId="0" applyNumberFormat="1" applyFont="1" applyFill="1" applyBorder="1" applyAlignment="1" applyProtection="1">
      <alignment horizontal="center" vertical="center"/>
      <protection hidden="1"/>
    </xf>
    <xf numFmtId="167" fontId="16" fillId="0" borderId="52" xfId="0" applyNumberFormat="1" applyFont="1" applyFill="1" applyBorder="1" applyAlignment="1" applyProtection="1">
      <alignment horizontal="center" vertical="center"/>
      <protection hidden="1"/>
    </xf>
    <xf numFmtId="0" fontId="15" fillId="17" borderId="82" xfId="0" applyFont="1" applyFill="1" applyBorder="1" applyAlignment="1" applyProtection="1">
      <alignment vertical="center"/>
      <protection hidden="1"/>
    </xf>
    <xf numFmtId="0" fontId="15" fillId="17" borderId="83" xfId="0" applyFont="1" applyFill="1" applyBorder="1" applyAlignment="1" applyProtection="1">
      <alignment horizontal="center" vertical="center"/>
      <protection hidden="1"/>
    </xf>
    <xf numFmtId="0" fontId="15" fillId="17" borderId="12" xfId="0" applyFont="1" applyFill="1" applyBorder="1" applyAlignment="1" applyProtection="1">
      <alignment horizontal="center" vertical="center"/>
      <protection hidden="1"/>
    </xf>
    <xf numFmtId="3" fontId="15" fillId="17" borderId="21" xfId="0" applyNumberFormat="1" applyFont="1" applyFill="1" applyBorder="1" applyAlignment="1" applyProtection="1">
      <alignment horizontal="center" vertical="center"/>
      <protection hidden="1"/>
    </xf>
    <xf numFmtId="3" fontId="16" fillId="17" borderId="80" xfId="0" applyNumberFormat="1" applyFont="1" applyFill="1" applyBorder="1" applyAlignment="1" applyProtection="1">
      <alignment horizontal="center" vertical="center"/>
      <protection hidden="1"/>
    </xf>
    <xf numFmtId="0" fontId="16" fillId="17" borderId="12" xfId="0" applyFont="1" applyFill="1" applyBorder="1" applyAlignment="1" applyProtection="1">
      <alignment horizontal="center" vertical="center"/>
      <protection hidden="1"/>
    </xf>
    <xf numFmtId="0" fontId="15" fillId="17" borderId="84" xfId="0" applyFont="1" applyFill="1" applyBorder="1" applyAlignment="1" applyProtection="1">
      <alignment vertical="center"/>
      <protection hidden="1"/>
    </xf>
    <xf numFmtId="0" fontId="15" fillId="17" borderId="85" xfId="0" applyFont="1" applyFill="1" applyBorder="1" applyAlignment="1" applyProtection="1">
      <alignment horizontal="center" vertical="center"/>
      <protection hidden="1"/>
    </xf>
    <xf numFmtId="0" fontId="15" fillId="17" borderId="86" xfId="0" applyFont="1" applyFill="1" applyBorder="1" applyAlignment="1" applyProtection="1">
      <alignment horizontal="center" vertical="center"/>
      <protection hidden="1"/>
    </xf>
    <xf numFmtId="9" fontId="15" fillId="17" borderId="50" xfId="0" applyNumberFormat="1" applyFont="1" applyFill="1" applyBorder="1" applyAlignment="1" applyProtection="1">
      <alignment horizontal="center" vertical="center"/>
      <protection hidden="1"/>
    </xf>
    <xf numFmtId="9" fontId="15" fillId="17" borderId="51" xfId="0" applyNumberFormat="1" applyFont="1" applyFill="1" applyBorder="1" applyAlignment="1" applyProtection="1">
      <alignment horizontal="center" vertical="center"/>
      <protection hidden="1"/>
    </xf>
    <xf numFmtId="167" fontId="16" fillId="17" borderId="52" xfId="0" applyNumberFormat="1" applyFont="1" applyFill="1" applyBorder="1" applyAlignment="1" applyProtection="1">
      <alignment horizontal="center" vertical="center"/>
      <protection hidden="1"/>
    </xf>
    <xf numFmtId="0" fontId="15" fillId="17" borderId="49" xfId="0" applyFont="1" applyFill="1" applyBorder="1" applyAlignment="1" applyProtection="1">
      <alignment horizontal="left" vertical="center"/>
      <protection hidden="1"/>
    </xf>
    <xf numFmtId="0" fontId="16" fillId="17" borderId="87" xfId="0" applyFont="1" applyFill="1" applyBorder="1" applyAlignment="1" applyProtection="1">
      <alignment horizontal="center" vertical="center"/>
      <protection hidden="1"/>
    </xf>
    <xf numFmtId="0" fontId="16" fillId="17" borderId="52" xfId="0" applyFont="1" applyFill="1" applyBorder="1" applyAlignment="1" applyProtection="1">
      <alignment horizontal="center" vertical="center"/>
      <protection hidden="1"/>
    </xf>
    <xf numFmtId="0" fontId="34" fillId="26" borderId="50" xfId="81" applyFont="1" applyFill="1" applyBorder="1" applyAlignment="1" applyProtection="1">
      <alignment horizontal="center" vertical="top" wrapText="1"/>
      <protection locked="0" hidden="1"/>
    </xf>
    <xf numFmtId="0" fontId="27" fillId="26" borderId="0" xfId="81" applyFont="1" applyFill="1" applyAlignment="1" applyProtection="1">
      <alignment horizontal="center"/>
      <protection locked="0" hidden="1"/>
    </xf>
    <xf numFmtId="0" fontId="27" fillId="26" borderId="0" xfId="81" applyFont="1" applyFill="1" applyAlignment="1" applyProtection="1">
      <alignment horizontal="center" vertical="center"/>
      <protection locked="0" hidden="1"/>
    </xf>
    <xf numFmtId="0" fontId="34" fillId="26" borderId="0" xfId="81" applyFont="1" applyFill="1" applyAlignment="1" applyProtection="1">
      <alignment horizontal="justify" vertical="center" wrapText="1"/>
      <protection locked="0" hidden="1"/>
    </xf>
    <xf numFmtId="0" fontId="27" fillId="26" borderId="88" xfId="81" applyFont="1" applyFill="1" applyBorder="1" applyAlignment="1" applyProtection="1">
      <alignment horizontal="center"/>
      <protection locked="0" hidden="1"/>
    </xf>
    <xf numFmtId="0" fontId="27" fillId="26" borderId="0" xfId="81" applyFont="1" applyFill="1" applyBorder="1" applyAlignment="1" applyProtection="1">
      <alignment horizontal="center"/>
      <protection locked="0" hidden="1"/>
    </xf>
    <xf numFmtId="0" fontId="27" fillId="26" borderId="10" xfId="81" applyFont="1" applyFill="1" applyBorder="1" applyAlignment="1" applyProtection="1">
      <alignment horizontal="center"/>
      <protection locked="0" hidden="1"/>
    </xf>
    <xf numFmtId="0" fontId="108" fillId="26" borderId="10" xfId="81" applyFont="1" applyFill="1" applyBorder="1" applyAlignment="1" applyProtection="1">
      <alignment horizontal="center"/>
      <protection locked="0" hidden="1"/>
    </xf>
    <xf numFmtId="0" fontId="27" fillId="26" borderId="0" xfId="81" applyFont="1" applyFill="1" applyProtection="1">
      <protection locked="0" hidden="1"/>
    </xf>
    <xf numFmtId="0" fontId="27" fillId="26" borderId="0" xfId="81" applyFont="1" applyFill="1" applyAlignment="1" applyProtection="1">
      <alignment vertical="center"/>
      <protection locked="0" hidden="1"/>
    </xf>
    <xf numFmtId="0" fontId="55" fillId="26" borderId="0" xfId="81" applyFont="1" applyFill="1" applyAlignment="1" applyProtection="1">
      <alignment vertical="center"/>
      <protection locked="0" hidden="1"/>
    </xf>
    <xf numFmtId="0" fontId="34" fillId="26" borderId="0" xfId="81" applyFont="1" applyFill="1" applyProtection="1">
      <protection locked="0" hidden="1"/>
    </xf>
    <xf numFmtId="0" fontId="34" fillId="26" borderId="0" xfId="81" applyFont="1" applyFill="1" applyAlignment="1" applyProtection="1">
      <alignment vertical="top"/>
      <protection locked="0" hidden="1"/>
    </xf>
    <xf numFmtId="2" fontId="34" fillId="26" borderId="50" xfId="81" applyNumberFormat="1" applyFont="1" applyFill="1" applyBorder="1" applyAlignment="1" applyProtection="1">
      <alignment horizontal="center" vertical="top" wrapText="1"/>
      <protection locked="0" hidden="1"/>
    </xf>
    <xf numFmtId="0" fontId="34" fillId="26" borderId="89" xfId="81" applyFont="1" applyFill="1" applyBorder="1" applyAlignment="1" applyProtection="1">
      <alignment horizontal="center" vertical="top" wrapText="1"/>
      <protection locked="0" hidden="1"/>
    </xf>
    <xf numFmtId="0" fontId="27" fillId="26" borderId="50" xfId="81" applyFont="1" applyFill="1" applyBorder="1" applyAlignment="1" applyProtection="1">
      <alignment horizontal="center" vertical="top" wrapText="1"/>
      <protection locked="0" hidden="1"/>
    </xf>
    <xf numFmtId="0" fontId="34" fillId="26" borderId="89" xfId="81" applyFont="1" applyFill="1" applyBorder="1" applyAlignment="1" applyProtection="1">
      <alignment horizontal="center" vertical="top"/>
      <protection locked="0" hidden="1"/>
    </xf>
    <xf numFmtId="0" fontId="27" fillId="26" borderId="90" xfId="81" applyFont="1" applyFill="1" applyBorder="1" applyAlignment="1" applyProtection="1">
      <alignment horizontal="center"/>
      <protection locked="0" hidden="1"/>
    </xf>
    <xf numFmtId="0" fontId="34" fillId="26" borderId="21" xfId="81" applyFont="1" applyFill="1" applyBorder="1" applyAlignment="1" applyProtection="1">
      <alignment horizontal="center"/>
      <protection locked="0" hidden="1"/>
    </xf>
    <xf numFmtId="49" fontId="34" fillId="26" borderId="91" xfId="81" applyNumberFormat="1" applyFont="1" applyFill="1" applyBorder="1" applyAlignment="1" applyProtection="1">
      <alignment horizontal="center"/>
      <protection locked="0" hidden="1"/>
    </xf>
    <xf numFmtId="0" fontId="27" fillId="26" borderId="91" xfId="81" applyFont="1" applyFill="1" applyBorder="1" applyAlignment="1" applyProtection="1">
      <alignment horizontal="center"/>
      <protection locked="0" hidden="1"/>
    </xf>
    <xf numFmtId="49" fontId="34" fillId="26" borderId="90" xfId="81" applyNumberFormat="1" applyFont="1" applyFill="1" applyBorder="1" applyAlignment="1" applyProtection="1">
      <alignment horizontal="center"/>
      <protection locked="0" hidden="1"/>
    </xf>
    <xf numFmtId="0" fontId="34" fillId="26" borderId="90" xfId="81" applyFont="1" applyFill="1" applyBorder="1" applyAlignment="1" applyProtection="1">
      <alignment horizontal="center"/>
      <protection locked="0" hidden="1"/>
    </xf>
    <xf numFmtId="0" fontId="27" fillId="26" borderId="92" xfId="81" applyFont="1" applyFill="1" applyBorder="1" applyAlignment="1" applyProtection="1">
      <alignment horizontal="center"/>
      <protection locked="0" hidden="1"/>
    </xf>
    <xf numFmtId="0" fontId="34" fillId="26" borderId="25" xfId="81" applyFont="1" applyFill="1" applyBorder="1" applyAlignment="1" applyProtection="1">
      <alignment horizontal="center"/>
      <protection locked="0" hidden="1"/>
    </xf>
    <xf numFmtId="49" fontId="34" fillId="26" borderId="92" xfId="81" applyNumberFormat="1" applyFont="1" applyFill="1" applyBorder="1" applyAlignment="1" applyProtection="1">
      <alignment horizontal="center"/>
      <protection locked="0" hidden="1"/>
    </xf>
    <xf numFmtId="0" fontId="34" fillId="26" borderId="49" xfId="81" applyFont="1" applyFill="1" applyBorder="1" applyAlignment="1" applyProtection="1">
      <alignment horizontal="center"/>
      <protection locked="0" hidden="1"/>
    </xf>
    <xf numFmtId="0" fontId="27" fillId="26" borderId="89" xfId="81" applyFont="1" applyFill="1" applyBorder="1" applyAlignment="1" applyProtection="1">
      <alignment horizontal="center"/>
      <protection locked="0" hidden="1"/>
    </xf>
    <xf numFmtId="0" fontId="34" fillId="26" borderId="0" xfId="81" applyFont="1" applyFill="1" applyAlignment="1" applyProtection="1">
      <alignment horizontal="right"/>
      <protection locked="0" hidden="1"/>
    </xf>
    <xf numFmtId="0" fontId="34" fillId="26" borderId="89" xfId="81" applyFont="1" applyFill="1" applyBorder="1" applyAlignment="1" applyProtection="1">
      <alignment horizontal="center"/>
      <protection locked="0" hidden="1"/>
    </xf>
    <xf numFmtId="0" fontId="34" fillId="26" borderId="0" xfId="81" applyFont="1" applyFill="1" applyAlignment="1" applyProtection="1">
      <alignment horizontal="center"/>
      <protection locked="0" hidden="1"/>
    </xf>
    <xf numFmtId="2" fontId="27" fillId="26" borderId="0" xfId="81" applyNumberFormat="1" applyFont="1" applyFill="1" applyAlignment="1" applyProtection="1">
      <alignment horizontal="center"/>
      <protection locked="0" hidden="1"/>
    </xf>
    <xf numFmtId="0" fontId="27" fillId="26" borderId="0" xfId="81" applyFont="1" applyFill="1" applyAlignment="1" applyProtection="1">
      <alignment horizontal="left"/>
      <protection locked="0" hidden="1"/>
    </xf>
    <xf numFmtId="0" fontId="108" fillId="26" borderId="0" xfId="81" applyFont="1" applyFill="1" applyProtection="1">
      <protection locked="0" hidden="1"/>
    </xf>
    <xf numFmtId="0" fontId="27" fillId="26" borderId="47" xfId="81" applyFont="1" applyFill="1" applyBorder="1" applyAlignment="1" applyProtection="1">
      <alignment horizontal="center"/>
      <protection locked="0" hidden="1"/>
    </xf>
    <xf numFmtId="0" fontId="34" fillId="26" borderId="43" xfId="81" applyFont="1" applyFill="1" applyBorder="1" applyAlignment="1" applyProtection="1">
      <alignment horizontal="left"/>
      <protection locked="0" hidden="1"/>
    </xf>
    <xf numFmtId="0" fontId="34" fillId="26" borderId="48" xfId="81" applyFont="1" applyFill="1" applyBorder="1" applyAlignment="1" applyProtection="1">
      <alignment horizontal="left"/>
      <protection locked="0" hidden="1"/>
    </xf>
    <xf numFmtId="0" fontId="8" fillId="17" borderId="0" xfId="82" applyFont="1" applyFill="1" applyAlignment="1" applyProtection="1">
      <alignment vertical="top" wrapText="1"/>
      <protection hidden="1"/>
    </xf>
    <xf numFmtId="0" fontId="20" fillId="17" borderId="0" xfId="82" applyFont="1" applyFill="1" applyAlignment="1" applyProtection="1">
      <alignment vertical="top" wrapText="1"/>
      <protection hidden="1"/>
    </xf>
    <xf numFmtId="0" fontId="117" fillId="17" borderId="0" xfId="82" applyFont="1" applyFill="1" applyAlignment="1" applyProtection="1">
      <alignment vertical="top"/>
      <protection hidden="1"/>
    </xf>
    <xf numFmtId="0" fontId="8" fillId="26" borderId="0" xfId="82" applyFont="1" applyFill="1" applyAlignment="1" applyProtection="1">
      <alignment vertical="top" wrapText="1"/>
      <protection hidden="1"/>
    </xf>
    <xf numFmtId="0" fontId="118" fillId="26" borderId="0" xfId="81" applyFont="1" applyFill="1" applyAlignment="1" applyProtection="1">
      <alignment vertical="center"/>
      <protection hidden="1"/>
    </xf>
    <xf numFmtId="0" fontId="48" fillId="17" borderId="0" xfId="82" applyFont="1" applyFill="1" applyAlignment="1" applyProtection="1">
      <alignment vertical="top" wrapText="1"/>
      <protection hidden="1"/>
    </xf>
    <xf numFmtId="0" fontId="110" fillId="17" borderId="0" xfId="82" applyFont="1" applyFill="1" applyAlignment="1" applyProtection="1">
      <alignment vertical="center" wrapText="1"/>
      <protection hidden="1"/>
    </xf>
    <xf numFmtId="0" fontId="109" fillId="17" borderId="0" xfId="0" applyFont="1" applyFill="1" applyBorder="1" applyAlignment="1" applyProtection="1">
      <alignment horizontal="justify"/>
      <protection hidden="1"/>
    </xf>
    <xf numFmtId="0" fontId="109" fillId="17" borderId="0" xfId="0" applyFont="1" applyFill="1" applyAlignment="1" applyProtection="1">
      <alignment horizontal="justify"/>
      <protection hidden="1"/>
    </xf>
    <xf numFmtId="0" fontId="109" fillId="17" borderId="0" xfId="0" applyFont="1" applyFill="1" applyBorder="1" applyAlignment="1" applyProtection="1">
      <alignment vertical="top" wrapText="1"/>
      <protection hidden="1"/>
    </xf>
    <xf numFmtId="0" fontId="122" fillId="17" borderId="0" xfId="0" applyFont="1" applyFill="1" applyBorder="1" applyAlignment="1" applyProtection="1">
      <alignment horizontal="justify"/>
      <protection hidden="1"/>
    </xf>
    <xf numFmtId="0" fontId="123" fillId="17" borderId="0" xfId="0" applyFont="1" applyFill="1" applyBorder="1" applyAlignment="1" applyProtection="1">
      <alignment vertical="top" wrapText="1"/>
      <protection hidden="1"/>
    </xf>
    <xf numFmtId="0" fontId="124" fillId="17" borderId="0" xfId="0" applyFont="1" applyFill="1" applyBorder="1" applyAlignment="1" applyProtection="1">
      <alignment vertical="top" wrapText="1"/>
      <protection hidden="1"/>
    </xf>
    <xf numFmtId="0" fontId="110" fillId="17" borderId="0" xfId="0" applyFont="1" applyFill="1" applyBorder="1" applyAlignment="1" applyProtection="1">
      <alignment vertical="top" wrapText="1"/>
      <protection hidden="1"/>
    </xf>
    <xf numFmtId="0" fontId="48" fillId="17" borderId="0" xfId="0" applyFont="1" applyFill="1" applyBorder="1" applyAlignment="1" applyProtection="1">
      <alignment vertical="top" wrapText="1"/>
      <protection hidden="1"/>
    </xf>
    <xf numFmtId="0" fontId="48" fillId="17" borderId="0" xfId="0" applyFont="1" applyFill="1" applyAlignment="1" applyProtection="1">
      <alignment vertical="top" wrapText="1"/>
      <protection hidden="1"/>
    </xf>
    <xf numFmtId="0" fontId="48" fillId="28" borderId="0" xfId="82" applyFont="1" applyFill="1" applyAlignment="1" applyProtection="1">
      <alignment vertical="top" wrapText="1"/>
      <protection hidden="1"/>
    </xf>
    <xf numFmtId="0" fontId="8" fillId="17" borderId="0" xfId="82" applyFill="1" applyAlignment="1" applyProtection="1">
      <alignment vertical="top" wrapText="1"/>
      <protection hidden="1"/>
    </xf>
    <xf numFmtId="0" fontId="121" fillId="17" borderId="0" xfId="82" applyFont="1" applyFill="1" applyAlignment="1" applyProtection="1">
      <alignment vertical="top" wrapText="1"/>
      <protection hidden="1"/>
    </xf>
    <xf numFmtId="0" fontId="10" fillId="17" borderId="0" xfId="82" quotePrefix="1" applyFont="1" applyFill="1" applyAlignment="1" applyProtection="1">
      <alignment horizontal="right" vertical="top" wrapText="1"/>
      <protection hidden="1"/>
    </xf>
    <xf numFmtId="0" fontId="8" fillId="17" borderId="0" xfId="82" applyFont="1" applyFill="1" applyAlignment="1" applyProtection="1">
      <alignment horizontal="justify" vertical="top" wrapText="1"/>
      <protection hidden="1"/>
    </xf>
    <xf numFmtId="0" fontId="10" fillId="17" borderId="0" xfId="82" applyFont="1" applyFill="1" applyAlignment="1" applyProtection="1">
      <alignment vertical="top" wrapText="1"/>
      <protection hidden="1"/>
    </xf>
    <xf numFmtId="0" fontId="11" fillId="17" borderId="0" xfId="82" applyFont="1" applyFill="1" applyAlignment="1" applyProtection="1">
      <alignment horizontal="justify" wrapText="1"/>
      <protection hidden="1"/>
    </xf>
    <xf numFmtId="0" fontId="100" fillId="17" borderId="0" xfId="82" applyFont="1" applyFill="1" applyAlignment="1" applyProtection="1">
      <alignment vertical="top" wrapText="1"/>
      <protection hidden="1"/>
    </xf>
    <xf numFmtId="0" fontId="122" fillId="17" borderId="33" xfId="0" applyFont="1" applyFill="1" applyBorder="1" applyAlignment="1" applyProtection="1">
      <alignment horizontal="justify" vertical="top" wrapText="1"/>
      <protection hidden="1"/>
    </xf>
    <xf numFmtId="0" fontId="53" fillId="17" borderId="34" xfId="0" applyFont="1" applyFill="1" applyBorder="1" applyAlignment="1" applyProtection="1">
      <alignment horizontal="justify" vertical="top" wrapText="1"/>
      <protection hidden="1"/>
    </xf>
    <xf numFmtId="0" fontId="97" fillId="17" borderId="0" xfId="82" applyFont="1" applyFill="1" applyAlignment="1" applyProtection="1">
      <alignment vertical="top" wrapText="1"/>
      <protection hidden="1"/>
    </xf>
    <xf numFmtId="0" fontId="122" fillId="17" borderId="35" xfId="0" applyFont="1" applyFill="1" applyBorder="1" applyAlignment="1" applyProtection="1">
      <alignment horizontal="justify" vertical="top" wrapText="1"/>
      <protection hidden="1"/>
    </xf>
    <xf numFmtId="0" fontId="12" fillId="17" borderId="0" xfId="82" applyFont="1" applyFill="1" applyAlignment="1" applyProtection="1">
      <alignment horizontal="justify" vertical="top" wrapText="1"/>
      <protection hidden="1"/>
    </xf>
    <xf numFmtId="0" fontId="11" fillId="17" borderId="0" xfId="82" applyFont="1" applyFill="1" applyAlignment="1" applyProtection="1">
      <alignment vertical="top" wrapText="1"/>
      <protection hidden="1"/>
    </xf>
    <xf numFmtId="0" fontId="11" fillId="17" borderId="0" xfId="82" applyFont="1" applyFill="1" applyAlignment="1" applyProtection="1">
      <alignment horizontal="justify" vertical="top" wrapText="1"/>
      <protection hidden="1"/>
    </xf>
    <xf numFmtId="0" fontId="8" fillId="17" borderId="0" xfId="82" applyFont="1" applyFill="1" applyAlignment="1" applyProtection="1">
      <alignment horizontal="justify"/>
      <protection hidden="1"/>
    </xf>
    <xf numFmtId="0" fontId="9" fillId="17" borderId="0" xfId="69" applyFill="1" applyBorder="1" applyAlignment="1" applyProtection="1">
      <alignment horizontal="justify"/>
      <protection hidden="1"/>
    </xf>
    <xf numFmtId="0" fontId="80" fillId="17" borderId="0" xfId="0" applyFont="1" applyFill="1" applyAlignment="1" applyProtection="1">
      <alignment horizontal="justify" vertical="top" wrapText="1"/>
      <protection hidden="1"/>
    </xf>
    <xf numFmtId="0" fontId="13" fillId="17" borderId="0" xfId="82" applyFont="1" applyFill="1" applyAlignment="1" applyProtection="1">
      <alignment horizontal="justify" vertical="top" wrapText="1"/>
      <protection hidden="1"/>
    </xf>
    <xf numFmtId="0" fontId="119" fillId="17" borderId="0" xfId="82" applyFont="1" applyFill="1" applyBorder="1" applyAlignment="1" applyProtection="1">
      <alignment vertical="top" wrapText="1"/>
      <protection hidden="1"/>
    </xf>
    <xf numFmtId="0" fontId="11" fillId="17" borderId="0" xfId="82" applyFont="1" applyFill="1" applyBorder="1" applyAlignment="1" applyProtection="1">
      <alignment horizontal="justify" vertical="top" wrapText="1"/>
      <protection hidden="1"/>
    </xf>
    <xf numFmtId="0" fontId="12" fillId="17" borderId="0" xfId="82" applyFont="1" applyFill="1" applyBorder="1" applyAlignment="1" applyProtection="1">
      <alignment horizontal="justify" vertical="top" wrapText="1"/>
      <protection hidden="1"/>
    </xf>
    <xf numFmtId="0" fontId="12" fillId="17" borderId="0" xfId="82" applyFont="1" applyFill="1" applyAlignment="1" applyProtection="1">
      <alignment vertical="top" wrapText="1"/>
      <protection hidden="1"/>
    </xf>
    <xf numFmtId="0" fontId="8" fillId="17" borderId="0" xfId="82" applyFont="1" applyFill="1" applyBorder="1" applyAlignment="1" applyProtection="1">
      <alignment horizontal="justify" vertical="top" wrapText="1"/>
      <protection hidden="1"/>
    </xf>
    <xf numFmtId="0" fontId="112" fillId="17" borderId="0" xfId="82" applyFont="1" applyFill="1" applyBorder="1" applyAlignment="1" applyProtection="1">
      <alignment horizontal="justify"/>
      <protection hidden="1"/>
    </xf>
    <xf numFmtId="0" fontId="80" fillId="17" borderId="0" xfId="82" applyFont="1" applyFill="1" applyBorder="1" applyAlignment="1" applyProtection="1">
      <alignment horizontal="justify"/>
      <protection hidden="1"/>
    </xf>
    <xf numFmtId="0" fontId="8" fillId="17" borderId="0" xfId="82" applyFont="1" applyFill="1" applyBorder="1" applyAlignment="1" applyProtection="1">
      <alignment horizontal="justify"/>
      <protection hidden="1"/>
    </xf>
    <xf numFmtId="0" fontId="120" fillId="17" borderId="0" xfId="82" applyFont="1" applyFill="1" applyAlignment="1" applyProtection="1">
      <alignment horizontal="justify" vertical="top" wrapText="1"/>
      <protection hidden="1"/>
    </xf>
    <xf numFmtId="0" fontId="8" fillId="17" borderId="0" xfId="0" applyNumberFormat="1" applyFont="1" applyFill="1" applyAlignment="1" applyProtection="1">
      <alignment horizontal="justify"/>
      <protection hidden="1"/>
    </xf>
    <xf numFmtId="0" fontId="13" fillId="17" borderId="0" xfId="0" applyFont="1" applyFill="1" applyAlignment="1" applyProtection="1">
      <alignment horizontal="justify" vertical="top" wrapText="1"/>
      <protection hidden="1"/>
    </xf>
    <xf numFmtId="0" fontId="8" fillId="17" borderId="0" xfId="0" applyFont="1" applyFill="1" applyAlignment="1" applyProtection="1">
      <alignment horizontal="justify"/>
      <protection hidden="1"/>
    </xf>
    <xf numFmtId="0" fontId="112" fillId="17" borderId="0" xfId="82" applyFont="1" applyFill="1" applyAlignment="1" applyProtection="1">
      <alignment horizontal="justify"/>
      <protection hidden="1"/>
    </xf>
    <xf numFmtId="0" fontId="13" fillId="17" borderId="0" xfId="81" applyFont="1" applyFill="1" applyProtection="1">
      <protection hidden="1"/>
    </xf>
    <xf numFmtId="0" fontId="8" fillId="17" borderId="0" xfId="81" applyFill="1" applyProtection="1">
      <protection hidden="1"/>
    </xf>
    <xf numFmtId="0" fontId="111" fillId="17" borderId="0" xfId="81" applyFont="1" applyFill="1" applyProtection="1">
      <protection hidden="1"/>
    </xf>
    <xf numFmtId="0" fontId="14" fillId="17" borderId="0" xfId="81" applyFont="1" applyFill="1" applyBorder="1" applyAlignment="1" applyProtection="1">
      <alignment horizontal="justify" wrapText="1"/>
      <protection hidden="1"/>
    </xf>
    <xf numFmtId="0" fontId="112" fillId="17" borderId="0" xfId="81" applyFont="1" applyFill="1" applyBorder="1" applyProtection="1">
      <protection hidden="1"/>
    </xf>
    <xf numFmtId="0" fontId="14" fillId="17" borderId="0" xfId="81" applyFont="1" applyFill="1" applyBorder="1" applyAlignment="1" applyProtection="1">
      <alignment horizontal="justify" vertical="center" wrapText="1"/>
      <protection hidden="1"/>
    </xf>
    <xf numFmtId="0" fontId="113" fillId="17" borderId="0" xfId="81" applyFont="1" applyFill="1" applyProtection="1">
      <protection hidden="1"/>
    </xf>
    <xf numFmtId="0" fontId="114" fillId="17" borderId="0" xfId="81" applyFont="1" applyFill="1" applyAlignment="1" applyProtection="1">
      <alignment horizontal="left" vertical="center"/>
      <protection hidden="1"/>
    </xf>
    <xf numFmtId="0" fontId="8" fillId="17" borderId="0" xfId="81" applyFont="1" applyFill="1" applyProtection="1">
      <protection hidden="1"/>
    </xf>
    <xf numFmtId="0" fontId="115" fillId="17" borderId="0" xfId="81" applyFont="1" applyFill="1" applyProtection="1">
      <protection hidden="1"/>
    </xf>
    <xf numFmtId="0" fontId="116" fillId="17" borderId="0" xfId="81" applyFont="1" applyFill="1" applyProtection="1">
      <protection hidden="1"/>
    </xf>
    <xf numFmtId="0" fontId="8" fillId="17" borderId="64" xfId="79" applyFont="1" applyFill="1" applyBorder="1" applyAlignment="1" applyProtection="1">
      <alignment horizontal="center" vertical="center" wrapText="1"/>
      <protection hidden="1"/>
    </xf>
    <xf numFmtId="0" fontId="8" fillId="17" borderId="0" xfId="82" applyFont="1" applyFill="1" applyAlignment="1" applyProtection="1">
      <alignment vertical="top"/>
      <protection hidden="1"/>
    </xf>
    <xf numFmtId="0" fontId="11" fillId="17" borderId="0" xfId="82" applyFont="1" applyFill="1" applyAlignment="1" applyProtection="1">
      <alignment vertical="top"/>
      <protection hidden="1"/>
    </xf>
    <xf numFmtId="2" fontId="8" fillId="24" borderId="48" xfId="81" applyNumberFormat="1" applyFont="1" applyFill="1" applyBorder="1" applyAlignment="1" applyProtection="1">
      <alignment horizontal="center" vertical="top" wrapText="1"/>
      <protection hidden="1"/>
    </xf>
    <xf numFmtId="2" fontId="8" fillId="24" borderId="19" xfId="81" applyNumberFormat="1" applyFont="1" applyFill="1" applyBorder="1" applyAlignment="1" applyProtection="1">
      <alignment horizontal="center" vertical="top" wrapText="1"/>
      <protection hidden="1"/>
    </xf>
    <xf numFmtId="2" fontId="8" fillId="24" borderId="22" xfId="81" applyNumberFormat="1" applyFont="1" applyFill="1" applyBorder="1" applyAlignment="1" applyProtection="1">
      <alignment horizontal="center" vertical="top" wrapText="1"/>
      <protection hidden="1"/>
    </xf>
    <xf numFmtId="0" fontId="57" fillId="17" borderId="18" xfId="81" applyFont="1" applyFill="1" applyBorder="1" applyAlignment="1" applyProtection="1">
      <alignment horizontal="center" vertical="center"/>
      <protection locked="0"/>
    </xf>
    <xf numFmtId="0" fontId="57" fillId="17" borderId="19" xfId="81" applyFont="1" applyFill="1" applyBorder="1" applyAlignment="1" applyProtection="1">
      <alignment horizontal="center" vertical="center"/>
      <protection locked="0"/>
    </xf>
    <xf numFmtId="0" fontId="57" fillId="17" borderId="45" xfId="81" applyFont="1" applyFill="1" applyBorder="1" applyAlignment="1" applyProtection="1">
      <alignment horizontal="center" vertical="center"/>
      <protection locked="0"/>
    </xf>
    <xf numFmtId="0" fontId="57" fillId="17" borderId="22" xfId="81" applyFont="1" applyFill="1" applyBorder="1" applyAlignment="1" applyProtection="1">
      <alignment horizontal="center" vertical="center"/>
      <protection locked="0"/>
    </xf>
    <xf numFmtId="0" fontId="57" fillId="17" borderId="64" xfId="81" applyFont="1" applyFill="1" applyBorder="1" applyAlignment="1" applyProtection="1">
      <alignment horizontal="center" vertical="center"/>
      <protection locked="0"/>
    </xf>
    <xf numFmtId="0" fontId="57" fillId="17" borderId="93" xfId="81" applyFont="1" applyFill="1" applyBorder="1" applyAlignment="1" applyProtection="1">
      <alignment horizontal="center" vertical="center"/>
      <protection locked="0"/>
    </xf>
    <xf numFmtId="0" fontId="24" fillId="17" borderId="0" xfId="81" applyFont="1" applyFill="1" applyProtection="1">
      <protection hidden="1"/>
    </xf>
    <xf numFmtId="0" fontId="15" fillId="17" borderId="19" xfId="79" applyNumberFormat="1" applyFont="1" applyFill="1" applyBorder="1" applyAlignment="1" applyProtection="1">
      <alignment horizontal="left" vertical="top" wrapText="1"/>
      <protection locked="0"/>
    </xf>
    <xf numFmtId="0" fontId="15" fillId="17" borderId="14" xfId="79" applyNumberFormat="1" applyFont="1" applyFill="1" applyBorder="1" applyAlignment="1" applyProtection="1">
      <alignment horizontal="left" vertical="top" wrapText="1"/>
      <protection locked="0"/>
    </xf>
    <xf numFmtId="0" fontId="15" fillId="17" borderId="78" xfId="79" applyNumberFormat="1" applyFont="1" applyFill="1" applyBorder="1" applyAlignment="1" applyProtection="1">
      <alignment horizontal="left" vertical="top" wrapText="1"/>
      <protection locked="0"/>
    </xf>
    <xf numFmtId="0" fontId="27" fillId="28" borderId="0" xfId="85" applyFont="1" applyFill="1" applyBorder="1" applyAlignment="1" applyProtection="1">
      <alignment horizontal="left" vertical="center" wrapText="1"/>
      <protection locked="0"/>
    </xf>
    <xf numFmtId="0" fontId="8" fillId="17" borderId="10" xfId="0" applyFont="1" applyFill="1" applyBorder="1" applyAlignment="1" applyProtection="1">
      <alignment horizontal="center" vertical="center" wrapText="1"/>
      <protection hidden="1"/>
    </xf>
    <xf numFmtId="0" fontId="8" fillId="17" borderId="43" xfId="0" applyFont="1" applyFill="1" applyBorder="1" applyAlignment="1" applyProtection="1">
      <alignment vertical="top" wrapText="1"/>
      <protection hidden="1"/>
    </xf>
    <xf numFmtId="0" fontId="8" fillId="17" borderId="10" xfId="79" applyFont="1" applyFill="1" applyBorder="1" applyAlignment="1" applyProtection="1">
      <alignment vertical="top" wrapText="1"/>
      <protection hidden="1"/>
    </xf>
    <xf numFmtId="0" fontId="8" fillId="29" borderId="10" xfId="79" applyFont="1" applyFill="1" applyBorder="1" applyAlignment="1" applyProtection="1">
      <alignment vertical="top" wrapText="1"/>
      <protection hidden="1"/>
    </xf>
    <xf numFmtId="0" fontId="15" fillId="29" borderId="10" xfId="79" applyFont="1" applyFill="1" applyBorder="1" applyAlignment="1" applyProtection="1">
      <alignment vertical="top" wrapText="1"/>
      <protection hidden="1"/>
    </xf>
    <xf numFmtId="0" fontId="8" fillId="17" borderId="43" xfId="79" applyFont="1" applyFill="1" applyBorder="1" applyAlignment="1" applyProtection="1">
      <alignment vertical="top" wrapText="1"/>
      <protection hidden="1"/>
    </xf>
    <xf numFmtId="0" fontId="8" fillId="17" borderId="97" xfId="0" applyFont="1" applyFill="1" applyBorder="1" applyAlignment="1" applyProtection="1">
      <alignment vertical="top" wrapText="1"/>
      <protection hidden="1"/>
    </xf>
    <xf numFmtId="0" fontId="8" fillId="17" borderId="76" xfId="79" applyFont="1" applyFill="1" applyBorder="1" applyAlignment="1" applyProtection="1">
      <alignment horizontal="center" vertical="center" wrapText="1"/>
      <protection hidden="1"/>
    </xf>
    <xf numFmtId="0" fontId="15" fillId="17" borderId="43" xfId="79" applyFont="1" applyFill="1" applyBorder="1" applyAlignment="1" applyProtection="1">
      <alignment horizontal="center" vertical="center" wrapText="1"/>
      <protection hidden="1"/>
    </xf>
    <xf numFmtId="0" fontId="8" fillId="17" borderId="43" xfId="0" applyFont="1" applyFill="1" applyBorder="1" applyAlignment="1" applyProtection="1">
      <alignment horizontal="center" vertical="center" wrapText="1"/>
      <protection hidden="1"/>
    </xf>
    <xf numFmtId="0" fontId="8" fillId="17" borderId="48" xfId="0" applyNumberFormat="1" applyFont="1" applyFill="1" applyBorder="1" applyAlignment="1" applyProtection="1">
      <alignment horizontal="left" vertical="top" wrapText="1"/>
      <protection locked="0"/>
    </xf>
    <xf numFmtId="0" fontId="15" fillId="17" borderId="77" xfId="79" applyNumberFormat="1" applyFont="1" applyFill="1" applyBorder="1" applyAlignment="1" applyProtection="1">
      <alignment horizontal="left" vertical="top" wrapText="1"/>
      <protection locked="0"/>
    </xf>
    <xf numFmtId="0" fontId="8" fillId="17" borderId="10" xfId="0" applyFont="1" applyFill="1" applyBorder="1" applyAlignment="1" applyProtection="1">
      <alignment vertical="top" wrapText="1"/>
      <protection hidden="1"/>
    </xf>
    <xf numFmtId="0" fontId="8" fillId="17" borderId="76" xfId="0" applyFont="1" applyFill="1" applyBorder="1" applyAlignment="1" applyProtection="1">
      <alignment vertical="top" wrapText="1"/>
      <protection hidden="1"/>
    </xf>
    <xf numFmtId="0" fontId="27" fillId="30" borderId="10" xfId="81" applyFont="1" applyFill="1" applyBorder="1" applyAlignment="1" applyProtection="1">
      <alignment horizontal="center"/>
      <protection locked="0" hidden="1"/>
    </xf>
    <xf numFmtId="0" fontId="34" fillId="30" borderId="10" xfId="81" applyFont="1" applyFill="1" applyBorder="1" applyAlignment="1" applyProtection="1">
      <alignment horizontal="center"/>
      <protection locked="0" hidden="1"/>
    </xf>
    <xf numFmtId="0" fontId="15" fillId="17" borderId="44" xfId="0" applyFont="1" applyFill="1" applyBorder="1" applyAlignment="1" applyProtection="1">
      <alignment horizontal="left" vertical="top" wrapText="1"/>
      <protection hidden="1"/>
    </xf>
    <xf numFmtId="0" fontId="15" fillId="17" borderId="64" xfId="0" applyFont="1" applyFill="1" applyBorder="1" applyAlignment="1" applyProtection="1">
      <alignment horizontal="left" vertical="top" wrapText="1"/>
      <protection hidden="1"/>
    </xf>
    <xf numFmtId="0" fontId="15" fillId="17" borderId="93" xfId="0" applyFont="1" applyFill="1" applyBorder="1" applyAlignment="1" applyProtection="1">
      <alignment horizontal="left" vertical="top" wrapText="1"/>
      <protection hidden="1"/>
    </xf>
    <xf numFmtId="0" fontId="8" fillId="17" borderId="40" xfId="0" applyFont="1" applyFill="1" applyBorder="1" applyAlignment="1" applyProtection="1">
      <alignment vertical="top" wrapText="1"/>
      <protection hidden="1"/>
    </xf>
    <xf numFmtId="0" fontId="8" fillId="17" borderId="64" xfId="0" applyFont="1" applyFill="1" applyBorder="1" applyAlignment="1" applyProtection="1">
      <alignment horizontal="center" vertical="center" wrapText="1"/>
      <protection hidden="1"/>
    </xf>
    <xf numFmtId="0" fontId="8" fillId="29" borderId="10" xfId="0" applyFont="1" applyFill="1" applyBorder="1" applyAlignment="1" applyProtection="1">
      <alignment horizontal="center" vertical="center" wrapText="1"/>
      <protection hidden="1"/>
    </xf>
    <xf numFmtId="0" fontId="8" fillId="29" borderId="43" xfId="0" applyFont="1" applyFill="1" applyBorder="1" applyAlignment="1" applyProtection="1">
      <alignment horizontal="center" vertical="center" wrapText="1"/>
      <protection hidden="1"/>
    </xf>
    <xf numFmtId="0" fontId="8" fillId="17" borderId="44" xfId="0" applyFont="1" applyFill="1" applyBorder="1" applyAlignment="1" applyProtection="1">
      <alignment horizontal="left" vertical="top" wrapText="1"/>
      <protection hidden="1"/>
    </xf>
    <xf numFmtId="0" fontId="8" fillId="17" borderId="44" xfId="79" applyFont="1" applyFill="1" applyBorder="1" applyAlignment="1" applyProtection="1">
      <alignment horizontal="center" vertical="center" wrapText="1"/>
      <protection hidden="1"/>
    </xf>
    <xf numFmtId="0" fontId="8" fillId="17" borderId="41" xfId="79" applyFont="1" applyFill="1" applyBorder="1" applyAlignment="1" applyProtection="1">
      <alignment horizontal="center" vertical="center" wrapText="1"/>
      <protection hidden="1"/>
    </xf>
    <xf numFmtId="0" fontId="15" fillId="17" borderId="0" xfId="0" applyFont="1" applyFill="1" applyBorder="1" applyAlignment="1" applyProtection="1">
      <alignment vertical="center" wrapText="1"/>
      <protection hidden="1"/>
    </xf>
    <xf numFmtId="3" fontId="25" fillId="24" borderId="53" xfId="80" applyNumberFormat="1" applyFont="1" applyFill="1" applyBorder="1" applyAlignment="1" applyProtection="1">
      <alignment horizontal="center" vertical="center"/>
      <protection hidden="1"/>
    </xf>
    <xf numFmtId="0" fontId="12" fillId="17" borderId="98" xfId="77" applyFont="1" applyFill="1" applyBorder="1" applyAlignment="1" applyProtection="1">
      <alignment horizontal="left" vertical="top" wrapText="1"/>
      <protection hidden="1"/>
    </xf>
    <xf numFmtId="0" fontId="8" fillId="17" borderId="43" xfId="77" applyFont="1" applyFill="1" applyBorder="1" applyAlignment="1" applyProtection="1">
      <alignment horizontal="left" vertical="top" wrapText="1"/>
      <protection hidden="1"/>
    </xf>
    <xf numFmtId="0" fontId="12" fillId="17" borderId="82" xfId="77" applyFont="1" applyFill="1" applyBorder="1" applyAlignment="1" applyProtection="1">
      <alignment horizontal="left" vertical="top" wrapText="1"/>
      <protection hidden="1"/>
    </xf>
    <xf numFmtId="0" fontId="8" fillId="17" borderId="70" xfId="77" applyFont="1" applyFill="1" applyBorder="1" applyAlignment="1" applyProtection="1">
      <alignment horizontal="left" vertical="top" wrapText="1"/>
      <protection hidden="1"/>
    </xf>
    <xf numFmtId="0" fontId="8" fillId="17" borderId="70" xfId="79" applyFont="1" applyFill="1" applyBorder="1" applyAlignment="1" applyProtection="1">
      <alignment horizontal="center" vertical="center" wrapText="1"/>
      <protection hidden="1"/>
    </xf>
    <xf numFmtId="0" fontId="8" fillId="29" borderId="10" xfId="77" applyFont="1" applyFill="1" applyBorder="1" applyAlignment="1" applyProtection="1">
      <alignment horizontal="left" vertical="top" wrapText="1"/>
      <protection hidden="1"/>
    </xf>
    <xf numFmtId="0" fontId="15" fillId="33" borderId="64" xfId="79" applyFont="1" applyFill="1" applyBorder="1" applyAlignment="1" applyProtection="1">
      <alignment horizontal="center" vertical="center" wrapText="1"/>
      <protection hidden="1"/>
    </xf>
    <xf numFmtId="0" fontId="48" fillId="33" borderId="64" xfId="79" applyFont="1" applyFill="1" applyBorder="1" applyAlignment="1" applyProtection="1">
      <alignment horizontal="center" vertical="center" wrapText="1"/>
      <protection hidden="1"/>
    </xf>
    <xf numFmtId="3" fontId="16" fillId="17" borderId="12" xfId="0" applyNumberFormat="1" applyFont="1" applyFill="1" applyBorder="1" applyAlignment="1" applyProtection="1">
      <alignment horizontal="center" vertical="center"/>
      <protection hidden="1"/>
    </xf>
    <xf numFmtId="0" fontId="15" fillId="17" borderId="99" xfId="0" applyFont="1" applyFill="1" applyBorder="1" applyAlignment="1" applyProtection="1">
      <alignment horizontal="center" vertical="center"/>
      <protection hidden="1"/>
    </xf>
    <xf numFmtId="0" fontId="143" fillId="17" borderId="99" xfId="0" applyFont="1" applyFill="1" applyBorder="1" applyAlignment="1" applyProtection="1">
      <alignment horizontal="center" vertical="center"/>
      <protection hidden="1"/>
    </xf>
    <xf numFmtId="3" fontId="15" fillId="17" borderId="34" xfId="0" applyNumberFormat="1" applyFont="1" applyFill="1" applyBorder="1" applyAlignment="1" applyProtection="1">
      <alignment horizontal="center" vertical="center"/>
      <protection hidden="1"/>
    </xf>
    <xf numFmtId="0" fontId="15" fillId="17" borderId="100" xfId="0" applyFont="1" applyFill="1" applyBorder="1" applyAlignment="1" applyProtection="1">
      <alignment horizontal="center" vertical="center"/>
      <protection hidden="1"/>
    </xf>
    <xf numFmtId="0" fontId="8" fillId="17" borderId="10" xfId="77" applyFont="1" applyFill="1" applyBorder="1" applyAlignment="1" applyProtection="1">
      <alignment horizontal="center" vertical="center" wrapText="1"/>
      <protection hidden="1"/>
    </xf>
    <xf numFmtId="0" fontId="8" fillId="33" borderId="10" xfId="77" applyFont="1" applyFill="1" applyBorder="1" applyAlignment="1" applyProtection="1">
      <alignment horizontal="center" vertical="center" wrapText="1"/>
      <protection hidden="1"/>
    </xf>
    <xf numFmtId="0" fontId="8" fillId="17" borderId="38" xfId="0" applyFont="1" applyFill="1" applyBorder="1" applyAlignment="1" applyProtection="1">
      <alignment vertical="top" wrapText="1"/>
      <protection hidden="1"/>
    </xf>
    <xf numFmtId="0" fontId="89" fillId="17" borderId="0" xfId="82" applyFont="1" applyFill="1" applyAlignment="1" applyProtection="1">
      <alignment vertical="top"/>
      <protection hidden="1"/>
    </xf>
    <xf numFmtId="0" fontId="118" fillId="26" borderId="0" xfId="81" applyFont="1" applyFill="1" applyAlignment="1" applyProtection="1">
      <alignment vertical="center" wrapText="1"/>
      <protection hidden="1"/>
    </xf>
    <xf numFmtId="0" fontId="8" fillId="0" borderId="0" xfId="81" applyFill="1" applyProtection="1">
      <protection hidden="1"/>
    </xf>
    <xf numFmtId="0" fontId="13" fillId="0" borderId="0" xfId="81" applyFont="1" applyFill="1" applyProtection="1">
      <protection hidden="1"/>
    </xf>
    <xf numFmtId="0" fontId="8" fillId="34" borderId="0" xfId="82" applyFont="1" applyFill="1" applyAlignment="1" applyProtection="1">
      <alignment vertical="top" wrapText="1"/>
      <protection hidden="1"/>
    </xf>
    <xf numFmtId="0" fontId="11" fillId="34" borderId="0" xfId="82" applyFont="1" applyFill="1" applyAlignment="1" applyProtection="1">
      <alignment vertical="top" wrapText="1"/>
      <protection hidden="1"/>
    </xf>
    <xf numFmtId="0" fontId="8" fillId="34" borderId="0" xfId="82" applyFont="1" applyFill="1" applyAlignment="1" applyProtection="1">
      <alignment horizontal="justify" vertical="top" wrapText="1"/>
      <protection hidden="1"/>
    </xf>
    <xf numFmtId="0" fontId="8" fillId="34" borderId="0" xfId="82" applyFont="1" applyFill="1" applyAlignment="1" applyProtection="1">
      <alignment horizontal="justify"/>
      <protection hidden="1"/>
    </xf>
    <xf numFmtId="0" fontId="13" fillId="34" borderId="0" xfId="82" applyFont="1" applyFill="1" applyAlignment="1" applyProtection="1">
      <alignment horizontal="justify" vertical="top" wrapText="1"/>
      <protection hidden="1"/>
    </xf>
    <xf numFmtId="0" fontId="8" fillId="34" borderId="0" xfId="82" applyFont="1" applyFill="1" applyBorder="1" applyAlignment="1" applyProtection="1">
      <alignment horizontal="justify" vertical="top" wrapText="1"/>
      <protection hidden="1"/>
    </xf>
    <xf numFmtId="0" fontId="8" fillId="34" borderId="0" xfId="82" applyFont="1" applyFill="1" applyBorder="1" applyAlignment="1" applyProtection="1">
      <alignment horizontal="justify"/>
      <protection hidden="1"/>
    </xf>
    <xf numFmtId="0" fontId="8" fillId="34" borderId="0" xfId="82" applyFill="1" applyAlignment="1" applyProtection="1">
      <alignment vertical="top" wrapText="1"/>
      <protection hidden="1"/>
    </xf>
    <xf numFmtId="0" fontId="48" fillId="34" borderId="0" xfId="82" applyFont="1" applyFill="1" applyAlignment="1" applyProtection="1">
      <alignment vertical="top" wrapText="1"/>
      <protection hidden="1"/>
    </xf>
    <xf numFmtId="0" fontId="48" fillId="34" borderId="0" xfId="0" applyFont="1" applyFill="1" applyAlignment="1" applyProtection="1">
      <alignment vertical="top" wrapText="1"/>
      <protection hidden="1"/>
    </xf>
    <xf numFmtId="0" fontId="8" fillId="34" borderId="0" xfId="82" applyFont="1" applyFill="1" applyAlignment="1" applyProtection="1">
      <alignment vertical="top"/>
      <protection hidden="1"/>
    </xf>
    <xf numFmtId="0" fontId="27" fillId="35" borderId="0" xfId="79" applyFont="1" applyFill="1" applyBorder="1" applyAlignment="1" applyProtection="1">
      <alignment horizontal="left" vertical="center" wrapText="1"/>
      <protection hidden="1"/>
    </xf>
    <xf numFmtId="0" fontId="34" fillId="34" borderId="51" xfId="79" applyFont="1" applyFill="1" applyBorder="1" applyAlignment="1" applyProtection="1">
      <alignment horizontal="left" vertical="center" wrapText="1"/>
      <protection hidden="1"/>
    </xf>
    <xf numFmtId="0" fontId="34" fillId="34" borderId="51" xfId="79" applyFont="1" applyFill="1" applyBorder="1" applyAlignment="1" applyProtection="1">
      <alignment horizontal="center" vertical="center" wrapText="1"/>
      <protection hidden="1"/>
    </xf>
    <xf numFmtId="0" fontId="34" fillId="34" borderId="52" xfId="79" applyFont="1" applyFill="1" applyBorder="1" applyAlignment="1" applyProtection="1">
      <alignment horizontal="left" vertical="center" wrapText="1"/>
      <protection hidden="1"/>
    </xf>
    <xf numFmtId="0" fontId="130" fillId="34" borderId="53" xfId="79" applyFont="1" applyFill="1" applyBorder="1" applyAlignment="1" applyProtection="1">
      <alignment horizontal="center" vertical="center" wrapText="1"/>
      <protection hidden="1"/>
    </xf>
    <xf numFmtId="0" fontId="130" fillId="34" borderId="53" xfId="79" applyFont="1" applyFill="1" applyBorder="1" applyAlignment="1" applyProtection="1">
      <alignment horizontal="center" vertical="center"/>
      <protection hidden="1"/>
    </xf>
    <xf numFmtId="167" fontId="96" fillId="34" borderId="53" xfId="85" applyNumberFormat="1" applyFont="1" applyFill="1" applyBorder="1" applyAlignment="1" applyProtection="1">
      <alignment horizontal="center" vertical="center"/>
      <protection hidden="1"/>
    </xf>
    <xf numFmtId="0" fontId="41" fillId="35" borderId="0" xfId="85" applyFont="1" applyFill="1" applyBorder="1" applyAlignment="1" applyProtection="1">
      <alignment horizontal="left" vertical="top"/>
      <protection hidden="1"/>
    </xf>
    <xf numFmtId="0" fontId="27" fillId="35" borderId="0" xfId="79" applyFont="1" applyFill="1" applyBorder="1" applyAlignment="1" applyProtection="1">
      <alignment horizontal="left" vertical="top" wrapText="1"/>
      <protection hidden="1"/>
    </xf>
    <xf numFmtId="0" fontId="147" fillId="35" borderId="0" xfId="79" applyFont="1" applyFill="1" applyBorder="1" applyAlignment="1" applyProtection="1">
      <alignment horizontal="center" vertical="top" wrapText="1"/>
      <protection hidden="1"/>
    </xf>
    <xf numFmtId="0" fontId="45" fillId="35" borderId="0" xfId="79" applyFont="1" applyFill="1" applyBorder="1" applyAlignment="1" applyProtection="1">
      <alignment vertical="top"/>
      <protection hidden="1"/>
    </xf>
    <xf numFmtId="0" fontId="42" fillId="35" borderId="0" xfId="79" applyFont="1" applyFill="1" applyBorder="1" applyAlignment="1" applyProtection="1">
      <alignment horizontal="right" vertical="center" wrapText="1"/>
      <protection hidden="1"/>
    </xf>
    <xf numFmtId="0" fontId="42" fillId="35" borderId="0" xfId="79" applyFont="1" applyFill="1" applyBorder="1" applyAlignment="1" applyProtection="1">
      <alignment horizontal="left" vertical="center"/>
      <protection hidden="1"/>
    </xf>
    <xf numFmtId="0" fontId="51" fillId="35" borderId="0" xfId="79" applyFont="1" applyFill="1" applyBorder="1" applyAlignment="1" applyProtection="1">
      <alignment horizontal="left" vertical="center" wrapText="1"/>
      <protection hidden="1"/>
    </xf>
    <xf numFmtId="0" fontId="27" fillId="35" borderId="0" xfId="79" applyFont="1" applyFill="1" applyBorder="1" applyAlignment="1" applyProtection="1">
      <alignment horizontal="center" vertical="center" wrapText="1"/>
      <protection hidden="1"/>
    </xf>
    <xf numFmtId="0" fontId="42" fillId="35" borderId="0" xfId="79" applyFont="1" applyFill="1" applyBorder="1" applyAlignment="1" applyProtection="1">
      <alignment horizontal="right" vertical="center"/>
      <protection hidden="1"/>
    </xf>
    <xf numFmtId="9" fontId="34" fillId="35" borderId="0" xfId="79" applyNumberFormat="1" applyFont="1" applyFill="1" applyBorder="1" applyAlignment="1" applyProtection="1">
      <alignment horizontal="center" vertical="center" wrapText="1"/>
      <protection hidden="1"/>
    </xf>
    <xf numFmtId="0" fontId="42" fillId="35" borderId="0" xfId="79" applyFont="1" applyFill="1" applyBorder="1" applyAlignment="1" applyProtection="1">
      <alignment horizontal="center" wrapText="1"/>
      <protection hidden="1"/>
    </xf>
    <xf numFmtId="0" fontId="133" fillId="35" borderId="0" xfId="79" applyFont="1" applyFill="1" applyBorder="1" applyAlignment="1" applyProtection="1">
      <alignment horizontal="left" vertical="center"/>
      <protection hidden="1"/>
    </xf>
    <xf numFmtId="0" fontId="46" fillId="34" borderId="49" xfId="79" applyFont="1" applyFill="1" applyBorder="1" applyAlignment="1" applyProtection="1">
      <alignment horizontal="right" vertical="top" wrapText="1"/>
      <protection hidden="1"/>
    </xf>
    <xf numFmtId="0" fontId="47" fillId="34" borderId="88" xfId="79" applyFont="1" applyFill="1" applyBorder="1" applyAlignment="1" applyProtection="1">
      <alignment horizontal="right" vertical="top" wrapText="1"/>
      <protection hidden="1"/>
    </xf>
    <xf numFmtId="0" fontId="42" fillId="34" borderId="88" xfId="79" applyFont="1" applyFill="1" applyBorder="1" applyAlignment="1" applyProtection="1">
      <alignment horizontal="right" vertical="center" wrapText="1"/>
      <protection hidden="1"/>
    </xf>
    <xf numFmtId="0" fontId="42" fillId="34" borderId="51" xfId="79" applyFont="1" applyFill="1" applyBorder="1" applyAlignment="1" applyProtection="1">
      <alignment horizontal="center" vertical="center" wrapText="1"/>
      <protection hidden="1"/>
    </xf>
    <xf numFmtId="0" fontId="82" fillId="35" borderId="0" xfId="79" applyFont="1" applyFill="1" applyBorder="1" applyAlignment="1" applyProtection="1">
      <alignment horizontal="left" vertical="top" wrapText="1"/>
      <protection hidden="1"/>
    </xf>
    <xf numFmtId="0" fontId="134" fillId="35" borderId="0" xfId="79" applyFont="1" applyFill="1" applyBorder="1" applyAlignment="1" applyProtection="1">
      <alignment horizontal="left" vertical="center" wrapText="1"/>
      <protection hidden="1"/>
    </xf>
    <xf numFmtId="0" fontId="137" fillId="35" borderId="0" xfId="79" applyFont="1" applyFill="1" applyBorder="1" applyAlignment="1" applyProtection="1">
      <alignment horizontal="left" vertical="center" wrapText="1"/>
      <protection hidden="1"/>
    </xf>
    <xf numFmtId="0" fontId="34" fillId="35" borderId="0" xfId="79" applyFont="1" applyFill="1" applyBorder="1" applyAlignment="1" applyProtection="1">
      <alignment horizontal="left" vertical="top" wrapText="1"/>
      <protection hidden="1"/>
    </xf>
    <xf numFmtId="0" fontId="132" fillId="35" borderId="0" xfId="79" applyFont="1" applyFill="1" applyBorder="1" applyAlignment="1" applyProtection="1">
      <alignment horizontal="left" vertical="center" wrapText="1"/>
      <protection hidden="1"/>
    </xf>
    <xf numFmtId="0" fontId="27" fillId="35" borderId="0" xfId="79" applyFont="1" applyFill="1" applyBorder="1" applyAlignment="1" applyProtection="1">
      <alignment horizontal="center" vertical="top" wrapText="1"/>
      <protection hidden="1"/>
    </xf>
    <xf numFmtId="0" fontId="34" fillId="35" borderId="0" xfId="79" applyFont="1" applyFill="1" applyBorder="1" applyAlignment="1" applyProtection="1">
      <alignment horizontal="left" vertical="center" wrapText="1"/>
      <protection hidden="1"/>
    </xf>
    <xf numFmtId="0" fontId="13" fillId="35" borderId="0" xfId="79" applyFont="1" applyFill="1" applyBorder="1" applyAlignment="1" applyProtection="1">
      <alignment horizontal="left" vertical="center" wrapText="1"/>
      <protection hidden="1"/>
    </xf>
    <xf numFmtId="0" fontId="138" fillId="35" borderId="0" xfId="79" applyFont="1" applyFill="1" applyBorder="1" applyAlignment="1" applyProtection="1">
      <alignment horizontal="left" vertical="top"/>
      <protection hidden="1"/>
    </xf>
    <xf numFmtId="0" fontId="27" fillId="35" borderId="0" xfId="79" applyFont="1" applyFill="1" applyBorder="1" applyAlignment="1" applyProtection="1">
      <alignment horizontal="left" vertical="top"/>
      <protection hidden="1"/>
    </xf>
    <xf numFmtId="0" fontId="34" fillId="34" borderId="50" xfId="79" applyFont="1" applyFill="1" applyBorder="1" applyAlignment="1" applyProtection="1">
      <alignment horizontal="left" vertical="center" wrapText="1"/>
      <protection hidden="1"/>
    </xf>
    <xf numFmtId="0" fontId="8" fillId="36" borderId="76" xfId="0" applyFont="1" applyFill="1" applyBorder="1" applyAlignment="1" applyProtection="1">
      <alignment horizontal="left" vertical="top" wrapText="1"/>
      <protection hidden="1"/>
    </xf>
    <xf numFmtId="0" fontId="8" fillId="36" borderId="70" xfId="0" applyFont="1" applyFill="1" applyBorder="1" applyAlignment="1" applyProtection="1">
      <alignment horizontal="left" vertical="top" wrapText="1"/>
      <protection hidden="1"/>
    </xf>
    <xf numFmtId="0" fontId="8" fillId="36" borderId="43" xfId="0" applyFont="1" applyFill="1" applyBorder="1" applyAlignment="1" applyProtection="1">
      <alignment horizontal="left" vertical="top" wrapText="1"/>
      <protection hidden="1"/>
    </xf>
    <xf numFmtId="0" fontId="53" fillId="36" borderId="61" xfId="0" applyFont="1" applyFill="1" applyBorder="1" applyAlignment="1" applyProtection="1">
      <alignment horizontal="left" vertical="top" wrapText="1"/>
      <protection hidden="1"/>
    </xf>
    <xf numFmtId="0" fontId="8" fillId="36" borderId="10" xfId="0" applyFont="1" applyFill="1" applyBorder="1" applyAlignment="1" applyProtection="1">
      <alignment horizontal="left" vertical="top" wrapText="1"/>
      <protection hidden="1"/>
    </xf>
    <xf numFmtId="0" fontId="8" fillId="36" borderId="70" xfId="79" applyFont="1" applyFill="1" applyBorder="1" applyAlignment="1" applyProtection="1">
      <alignment vertical="top" wrapText="1"/>
      <protection hidden="1"/>
    </xf>
    <xf numFmtId="0" fontId="151" fillId="36" borderId="56" xfId="0" applyFont="1" applyFill="1" applyBorder="1" applyAlignment="1" applyProtection="1">
      <alignment horizontal="left" vertical="top" wrapText="1"/>
      <protection hidden="1"/>
    </xf>
    <xf numFmtId="0" fontId="53" fillId="36" borderId="10" xfId="0" applyFont="1" applyFill="1" applyBorder="1" applyAlignment="1" applyProtection="1">
      <alignment horizontal="left" vertical="top" wrapText="1"/>
      <protection hidden="1"/>
    </xf>
    <xf numFmtId="0" fontId="53" fillId="36" borderId="10" xfId="0" applyFont="1" applyFill="1" applyBorder="1" applyAlignment="1" applyProtection="1">
      <alignment horizontal="center" vertical="center" wrapText="1"/>
      <protection hidden="1"/>
    </xf>
    <xf numFmtId="0" fontId="80" fillId="36" borderId="70" xfId="79" applyFont="1" applyFill="1" applyBorder="1" applyAlignment="1" applyProtection="1">
      <alignment horizontal="center" vertical="center" wrapText="1"/>
      <protection hidden="1"/>
    </xf>
    <xf numFmtId="0" fontId="80" fillId="36" borderId="56" xfId="0" applyFont="1" applyFill="1" applyBorder="1" applyAlignment="1" applyProtection="1">
      <alignment horizontal="left" vertical="top" wrapText="1"/>
      <protection hidden="1"/>
    </xf>
    <xf numFmtId="0" fontId="12" fillId="17" borderId="47" xfId="0" applyFont="1" applyFill="1" applyBorder="1" applyAlignment="1" applyProtection="1">
      <alignment horizontal="left" vertical="top" wrapText="1"/>
      <protection hidden="1"/>
    </xf>
    <xf numFmtId="0" fontId="12" fillId="17" borderId="18" xfId="0" applyFont="1" applyFill="1" applyBorder="1" applyAlignment="1" applyProtection="1">
      <alignment horizontal="left" vertical="top" wrapText="1"/>
      <protection hidden="1"/>
    </xf>
    <xf numFmtId="0" fontId="12" fillId="17" borderId="71" xfId="0" applyFont="1" applyFill="1" applyBorder="1" applyAlignment="1" applyProtection="1">
      <alignment horizontal="left" vertical="top" wrapText="1"/>
      <protection hidden="1"/>
    </xf>
    <xf numFmtId="0" fontId="41" fillId="35" borderId="0" xfId="79" applyFont="1" applyFill="1" applyBorder="1" applyAlignment="1" applyProtection="1">
      <alignment horizontal="left" vertical="top"/>
      <protection hidden="1"/>
    </xf>
    <xf numFmtId="0" fontId="45" fillId="35" borderId="0" xfId="79" applyFont="1" applyFill="1" applyBorder="1" applyAlignment="1" applyProtection="1">
      <alignment horizontal="left" vertical="top"/>
      <protection hidden="1"/>
    </xf>
    <xf numFmtId="0" fontId="51" fillId="35" borderId="0" xfId="79" applyFont="1" applyFill="1" applyBorder="1" applyAlignment="1" applyProtection="1">
      <alignment horizontal="left" vertical="center"/>
      <protection hidden="1"/>
    </xf>
    <xf numFmtId="0" fontId="27" fillId="35" borderId="0" xfId="79" applyFont="1" applyFill="1" applyBorder="1" applyAlignment="1" applyProtection="1">
      <alignment horizontal="left" vertical="center"/>
      <protection hidden="1"/>
    </xf>
    <xf numFmtId="0" fontId="35" fillId="35" borderId="0" xfId="79" applyFont="1" applyFill="1" applyBorder="1" applyAlignment="1" applyProtection="1">
      <alignment horizontal="left" vertical="top" wrapText="1"/>
      <protection hidden="1"/>
    </xf>
    <xf numFmtId="0" fontId="35" fillId="35" borderId="0" xfId="79" applyFont="1" applyFill="1" applyBorder="1" applyAlignment="1" applyProtection="1">
      <alignment horizontal="center" vertical="top" wrapText="1"/>
      <protection hidden="1"/>
    </xf>
    <xf numFmtId="0" fontId="56" fillId="35" borderId="0" xfId="79" applyFont="1" applyFill="1" applyBorder="1" applyAlignment="1" applyProtection="1">
      <alignment horizontal="left" vertical="top" wrapText="1"/>
      <protection hidden="1"/>
    </xf>
    <xf numFmtId="0" fontId="8" fillId="36" borderId="76" xfId="77" applyFont="1" applyFill="1" applyBorder="1" applyAlignment="1" applyProtection="1">
      <alignment horizontal="left" vertical="top" wrapText="1"/>
      <protection hidden="1"/>
    </xf>
    <xf numFmtId="0" fontId="8" fillId="37" borderId="43" xfId="0" applyFont="1" applyFill="1" applyBorder="1" applyAlignment="1" applyProtection="1">
      <alignment horizontal="left" vertical="top" wrapText="1"/>
      <protection hidden="1"/>
    </xf>
    <xf numFmtId="0" fontId="8" fillId="36" borderId="10" xfId="79" applyFont="1" applyFill="1" applyBorder="1" applyAlignment="1" applyProtection="1">
      <alignment vertical="top" wrapText="1"/>
      <protection hidden="1"/>
    </xf>
    <xf numFmtId="0" fontId="8" fillId="37" borderId="70" xfId="0" applyFont="1" applyFill="1" applyBorder="1" applyAlignment="1" applyProtection="1">
      <alignment horizontal="left" vertical="top" wrapText="1"/>
      <protection hidden="1"/>
    </xf>
    <xf numFmtId="0" fontId="8" fillId="37" borderId="10" xfId="0" applyFont="1" applyFill="1" applyBorder="1" applyAlignment="1" applyProtection="1">
      <alignment horizontal="left" vertical="top" wrapText="1"/>
      <protection hidden="1"/>
    </xf>
    <xf numFmtId="0" fontId="8" fillId="37" borderId="10" xfId="79" applyFont="1" applyFill="1" applyBorder="1" applyAlignment="1" applyProtection="1">
      <alignment vertical="top" wrapText="1"/>
      <protection hidden="1"/>
    </xf>
    <xf numFmtId="0" fontId="12" fillId="37" borderId="10" xfId="79" applyFont="1" applyFill="1" applyBorder="1" applyAlignment="1" applyProtection="1">
      <alignment vertical="top" wrapText="1"/>
      <protection hidden="1"/>
    </xf>
    <xf numFmtId="0" fontId="8" fillId="36" borderId="43" xfId="79" applyFont="1" applyFill="1" applyBorder="1" applyAlignment="1" applyProtection="1">
      <alignment vertical="top" wrapText="1"/>
      <protection hidden="1"/>
    </xf>
    <xf numFmtId="0" fontId="8" fillId="37" borderId="43" xfId="79" applyFont="1" applyFill="1" applyBorder="1" applyAlignment="1" applyProtection="1">
      <alignment vertical="top" wrapText="1"/>
      <protection hidden="1"/>
    </xf>
    <xf numFmtId="0" fontId="47" fillId="34" borderId="49" xfId="79" applyFont="1" applyFill="1" applyBorder="1" applyAlignment="1" applyProtection="1">
      <alignment horizontal="right" vertical="top" wrapText="1"/>
      <protection hidden="1"/>
    </xf>
    <xf numFmtId="0" fontId="55" fillId="34" borderId="52" xfId="79" applyFont="1" applyFill="1" applyBorder="1" applyAlignment="1" applyProtection="1">
      <alignment horizontal="left" vertical="center" wrapText="1"/>
      <protection hidden="1"/>
    </xf>
    <xf numFmtId="0" fontId="137" fillId="35" borderId="0" xfId="79" applyFont="1" applyFill="1" applyBorder="1" applyAlignment="1" applyProtection="1">
      <alignment vertical="center" wrapText="1"/>
      <protection hidden="1"/>
    </xf>
    <xf numFmtId="0" fontId="12" fillId="29" borderId="18" xfId="79" applyFont="1" applyFill="1" applyBorder="1" applyAlignment="1" applyProtection="1">
      <alignment horizontal="left" vertical="top" wrapText="1"/>
      <protection hidden="1"/>
    </xf>
    <xf numFmtId="0" fontId="35" fillId="35" borderId="0" xfId="79" applyFont="1" applyFill="1" applyAlignment="1" applyProtection="1">
      <alignment horizontal="left" vertical="top"/>
      <protection hidden="1"/>
    </xf>
    <xf numFmtId="0" fontId="134" fillId="35" borderId="0" xfId="79" applyNumberFormat="1" applyFont="1" applyFill="1" applyBorder="1" applyAlignment="1" applyProtection="1">
      <alignment horizontal="left" vertical="center" wrapText="1"/>
      <protection hidden="1"/>
    </xf>
    <xf numFmtId="0" fontId="82" fillId="35" borderId="0" xfId="79" applyFont="1" applyFill="1" applyAlignment="1" applyProtection="1">
      <alignment horizontal="left" vertical="top" wrapText="1"/>
      <protection hidden="1"/>
    </xf>
    <xf numFmtId="0" fontId="35" fillId="35" borderId="0" xfId="79" applyFont="1" applyFill="1" applyAlignment="1" applyProtection="1">
      <alignment horizontal="left" vertical="top" wrapText="1"/>
      <protection hidden="1"/>
    </xf>
    <xf numFmtId="0" fontId="27" fillId="35" borderId="0" xfId="79" applyFont="1" applyFill="1" applyAlignment="1" applyProtection="1">
      <alignment horizontal="left" vertical="top" wrapText="1"/>
      <protection hidden="1"/>
    </xf>
    <xf numFmtId="0" fontId="27" fillId="35" borderId="0" xfId="79" applyFont="1" applyFill="1" applyAlignment="1" applyProtection="1">
      <alignment horizontal="center" vertical="top" wrapText="1"/>
      <protection hidden="1"/>
    </xf>
    <xf numFmtId="0" fontId="35" fillId="35" borderId="0" xfId="79" applyFont="1" applyFill="1" applyAlignment="1" applyProtection="1">
      <alignment horizontal="center" vertical="center" wrapText="1"/>
      <protection hidden="1"/>
    </xf>
    <xf numFmtId="0" fontId="56" fillId="35" borderId="0" xfId="79" applyFont="1" applyFill="1" applyAlignment="1" applyProtection="1">
      <alignment horizontal="left" vertical="top" wrapText="1"/>
      <protection hidden="1"/>
    </xf>
    <xf numFmtId="0" fontId="133" fillId="35" borderId="0" xfId="79" applyFont="1" applyFill="1" applyBorder="1" applyAlignment="1" applyProtection="1">
      <alignment horizontal="left" vertical="top"/>
      <protection hidden="1"/>
    </xf>
    <xf numFmtId="0" fontId="125" fillId="35" borderId="0" xfId="79" applyFont="1" applyFill="1" applyAlignment="1" applyProtection="1">
      <alignment horizontal="left" vertical="top" wrapText="1"/>
      <protection hidden="1"/>
    </xf>
    <xf numFmtId="0" fontId="36" fillId="34" borderId="50" xfId="79" applyFont="1" applyFill="1" applyBorder="1" applyAlignment="1" applyProtection="1">
      <alignment horizontal="left" vertical="center" wrapText="1"/>
      <protection hidden="1"/>
    </xf>
    <xf numFmtId="0" fontId="36" fillId="34" borderId="51" xfId="79" applyFont="1" applyFill="1" applyBorder="1" applyAlignment="1" applyProtection="1">
      <alignment horizontal="left" vertical="center" wrapText="1"/>
      <protection hidden="1"/>
    </xf>
    <xf numFmtId="0" fontId="36" fillId="34" borderId="51" xfId="79" applyFont="1" applyFill="1" applyBorder="1" applyAlignment="1" applyProtection="1">
      <alignment horizontal="center" vertical="center" wrapText="1"/>
      <protection hidden="1"/>
    </xf>
    <xf numFmtId="0" fontId="34" fillId="34" borderId="52" xfId="79" applyFont="1" applyFill="1" applyBorder="1" applyAlignment="1" applyProtection="1">
      <alignment vertical="center" wrapText="1"/>
      <protection hidden="1"/>
    </xf>
    <xf numFmtId="0" fontId="8" fillId="37" borderId="43" xfId="77" applyFont="1" applyFill="1" applyBorder="1" applyAlignment="1" applyProtection="1">
      <alignment horizontal="left" vertical="top" wrapText="1"/>
      <protection hidden="1"/>
    </xf>
    <xf numFmtId="0" fontId="136" fillId="36" borderId="48" xfId="79" applyFont="1" applyFill="1" applyBorder="1" applyAlignment="1" applyProtection="1">
      <alignment horizontal="left" vertical="top" wrapText="1"/>
      <protection hidden="1"/>
    </xf>
    <xf numFmtId="0" fontId="8" fillId="37" borderId="10" xfId="77" applyFont="1" applyFill="1" applyBorder="1" applyAlignment="1" applyProtection="1">
      <alignment horizontal="left" vertical="top" wrapText="1"/>
      <protection hidden="1"/>
    </xf>
    <xf numFmtId="0" fontId="29" fillId="36" borderId="10" xfId="79" applyFont="1" applyFill="1" applyBorder="1" applyAlignment="1" applyProtection="1">
      <alignment horizontal="center" vertical="center" wrapText="1"/>
      <protection hidden="1"/>
    </xf>
    <xf numFmtId="0" fontId="8" fillId="37" borderId="76" xfId="79" applyFont="1" applyFill="1" applyBorder="1" applyAlignment="1" applyProtection="1">
      <alignment horizontal="left" vertical="top" wrapText="1"/>
      <protection hidden="1"/>
    </xf>
    <xf numFmtId="0" fontId="8" fillId="36" borderId="10" xfId="79" applyFont="1" applyFill="1" applyBorder="1" applyAlignment="1" applyProtection="1">
      <alignment horizontal="center" vertical="center" wrapText="1"/>
      <protection hidden="1"/>
    </xf>
    <xf numFmtId="3" fontId="12" fillId="36" borderId="10" xfId="79" applyNumberFormat="1" applyFont="1" applyFill="1" applyBorder="1" applyAlignment="1" applyProtection="1">
      <alignment horizontal="center" vertical="center" wrapText="1"/>
      <protection hidden="1"/>
    </xf>
    <xf numFmtId="0" fontId="8" fillId="37" borderId="101" xfId="79" applyFont="1" applyFill="1" applyBorder="1" applyAlignment="1" applyProtection="1">
      <alignment horizontal="left" vertical="top" wrapText="1"/>
      <protection hidden="1"/>
    </xf>
    <xf numFmtId="0" fontId="8" fillId="36" borderId="101" xfId="79" applyFont="1" applyFill="1" applyBorder="1" applyAlignment="1" applyProtection="1">
      <alignment horizontal="center" vertical="center" wrapText="1"/>
      <protection hidden="1"/>
    </xf>
    <xf numFmtId="0" fontId="8" fillId="37" borderId="102" xfId="79" applyFont="1" applyFill="1" applyBorder="1" applyAlignment="1" applyProtection="1">
      <alignment horizontal="left" vertical="top" wrapText="1"/>
      <protection hidden="1"/>
    </xf>
    <xf numFmtId="0" fontId="8" fillId="36" borderId="103" xfId="79" applyFont="1" applyFill="1" applyBorder="1" applyAlignment="1" applyProtection="1">
      <alignment horizontal="center" vertical="center" wrapText="1"/>
      <protection hidden="1"/>
    </xf>
    <xf numFmtId="0" fontId="8" fillId="37" borderId="104" xfId="79" applyFont="1" applyFill="1" applyBorder="1" applyAlignment="1" applyProtection="1">
      <alignment horizontal="left" vertical="top" wrapText="1"/>
      <protection hidden="1"/>
    </xf>
    <xf numFmtId="0" fontId="8" fillId="36" borderId="105" xfId="79" applyFont="1" applyFill="1" applyBorder="1" applyAlignment="1" applyProtection="1">
      <alignment horizontal="center" vertical="center" wrapText="1"/>
      <protection hidden="1"/>
    </xf>
    <xf numFmtId="0" fontId="8" fillId="37" borderId="70" xfId="77" applyFont="1" applyFill="1" applyBorder="1" applyAlignment="1" applyProtection="1">
      <alignment horizontal="left" vertical="top" wrapText="1"/>
      <protection hidden="1"/>
    </xf>
    <xf numFmtId="0" fontId="8" fillId="36" borderId="43" xfId="79" applyFont="1" applyFill="1" applyBorder="1" applyAlignment="1" applyProtection="1">
      <alignment horizontal="left" vertical="top" wrapText="1"/>
      <protection hidden="1"/>
    </xf>
    <xf numFmtId="0" fontId="8" fillId="36" borderId="106" xfId="79" applyFont="1" applyFill="1" applyBorder="1" applyAlignment="1" applyProtection="1">
      <alignment vertical="top" wrapText="1"/>
      <protection hidden="1"/>
    </xf>
    <xf numFmtId="0" fontId="167" fillId="36" borderId="18" xfId="0" applyFont="1" applyFill="1" applyBorder="1" applyAlignment="1" applyProtection="1">
      <alignment horizontal="left" vertical="top" wrapText="1"/>
      <protection hidden="1"/>
    </xf>
    <xf numFmtId="0" fontId="168" fillId="36" borderId="10" xfId="0" applyFont="1" applyFill="1" applyBorder="1" applyAlignment="1" applyProtection="1">
      <alignment horizontal="left" vertical="top" wrapText="1"/>
      <protection hidden="1"/>
    </xf>
    <xf numFmtId="0" fontId="169" fillId="36" borderId="10" xfId="0" applyFont="1" applyFill="1" applyBorder="1" applyAlignment="1" applyProtection="1">
      <alignment horizontal="center" vertical="center" wrapText="1"/>
      <protection hidden="1"/>
    </xf>
    <xf numFmtId="0" fontId="80" fillId="36" borderId="18" xfId="0" applyFont="1" applyFill="1" applyBorder="1" applyAlignment="1" applyProtection="1">
      <alignment horizontal="left" vertical="top" wrapText="1"/>
      <protection hidden="1"/>
    </xf>
    <xf numFmtId="0" fontId="53" fillId="36" borderId="10" xfId="79" applyFont="1" applyFill="1" applyBorder="1" applyAlignment="1" applyProtection="1">
      <alignment horizontal="center" vertical="center" wrapText="1"/>
      <protection hidden="1"/>
    </xf>
    <xf numFmtId="0" fontId="80" fillId="36" borderId="10" xfId="79" applyFont="1" applyFill="1" applyBorder="1" applyAlignment="1" applyProtection="1">
      <alignment horizontal="center" vertical="center" wrapText="1"/>
      <protection hidden="1"/>
    </xf>
    <xf numFmtId="0" fontId="37" fillId="34" borderId="49" xfId="79" applyFont="1" applyFill="1" applyBorder="1" applyAlignment="1" applyProtection="1">
      <alignment horizontal="right" vertical="top" wrapText="1"/>
      <protection hidden="1"/>
    </xf>
    <xf numFmtId="0" fontId="37" fillId="34" borderId="88" xfId="79" applyFont="1" applyFill="1" applyBorder="1" applyAlignment="1" applyProtection="1">
      <alignment horizontal="right" vertical="top" wrapText="1"/>
      <protection hidden="1"/>
    </xf>
    <xf numFmtId="0" fontId="49" fillId="34" borderId="51" xfId="79" applyFont="1" applyFill="1" applyBorder="1" applyAlignment="1" applyProtection="1">
      <alignment horizontal="center" vertical="center" wrapText="1"/>
      <protection hidden="1"/>
    </xf>
    <xf numFmtId="0" fontId="50" fillId="34" borderId="52" xfId="79" applyFont="1" applyFill="1" applyBorder="1" applyAlignment="1" applyProtection="1">
      <alignment horizontal="left" vertical="center" wrapText="1"/>
      <protection hidden="1"/>
    </xf>
    <xf numFmtId="0" fontId="17" fillId="34" borderId="49" xfId="79" applyFont="1" applyFill="1" applyBorder="1" applyAlignment="1" applyProtection="1">
      <alignment horizontal="right" vertical="top" wrapText="1"/>
      <protection hidden="1"/>
    </xf>
    <xf numFmtId="0" fontId="17" fillId="34" borderId="88" xfId="79" applyFont="1" applyFill="1" applyBorder="1" applyAlignment="1" applyProtection="1">
      <alignment horizontal="right" vertical="top" wrapText="1"/>
      <protection hidden="1"/>
    </xf>
    <xf numFmtId="3" fontId="42" fillId="34" borderId="51" xfId="79" applyNumberFormat="1" applyFont="1" applyFill="1" applyBorder="1" applyAlignment="1" applyProtection="1">
      <alignment horizontal="center" vertical="center" wrapText="1"/>
      <protection hidden="1"/>
    </xf>
    <xf numFmtId="0" fontId="16" fillId="34" borderId="52" xfId="79" applyFont="1" applyFill="1" applyBorder="1" applyAlignment="1" applyProtection="1">
      <alignment horizontal="left" vertical="center" wrapText="1"/>
      <protection hidden="1"/>
    </xf>
    <xf numFmtId="0" fontId="37" fillId="34" borderId="50" xfId="80" applyFont="1" applyFill="1" applyBorder="1" applyAlignment="1" applyProtection="1">
      <alignment vertical="center"/>
      <protection hidden="1"/>
    </xf>
    <xf numFmtId="0" fontId="8" fillId="34" borderId="107" xfId="80" applyFill="1" applyBorder="1" applyAlignment="1" applyProtection="1">
      <alignment vertical="center"/>
      <protection hidden="1"/>
    </xf>
    <xf numFmtId="3" fontId="25" fillId="36" borderId="53" xfId="80" applyNumberFormat="1" applyFont="1" applyFill="1" applyBorder="1" applyAlignment="1" applyProtection="1">
      <alignment horizontal="center" vertical="center"/>
      <protection hidden="1"/>
    </xf>
    <xf numFmtId="0" fontId="8" fillId="36" borderId="40" xfId="0" applyFont="1" applyFill="1" applyBorder="1" applyAlignment="1" applyProtection="1">
      <alignment horizontal="left" vertical="top" wrapText="1"/>
      <protection hidden="1"/>
    </xf>
    <xf numFmtId="3" fontId="16" fillId="36" borderId="43" xfId="79" applyNumberFormat="1" applyFont="1" applyFill="1" applyBorder="1" applyAlignment="1" applyProtection="1">
      <alignment horizontal="center" vertical="center" wrapText="1"/>
      <protection hidden="1"/>
    </xf>
    <xf numFmtId="0" fontId="80" fillId="36" borderId="18" xfId="0" applyFont="1" applyFill="1" applyBorder="1" applyAlignment="1" applyProtection="1">
      <alignment vertical="top" wrapText="1"/>
      <protection hidden="1"/>
    </xf>
    <xf numFmtId="0" fontId="53" fillId="36" borderId="63" xfId="0" applyFont="1" applyFill="1" applyBorder="1" applyAlignment="1" applyProtection="1">
      <alignment vertical="top" wrapText="1"/>
      <protection hidden="1"/>
    </xf>
    <xf numFmtId="0" fontId="53" fillId="36" borderId="10" xfId="79" applyFont="1" applyFill="1" applyBorder="1" applyAlignment="1" applyProtection="1">
      <alignment horizontal="left" vertical="top" wrapText="1"/>
      <protection hidden="1"/>
    </xf>
    <xf numFmtId="0" fontId="37" fillId="35" borderId="0" xfId="80" applyFont="1" applyFill="1" applyBorder="1" applyAlignment="1" applyProtection="1">
      <alignment vertical="center"/>
      <protection hidden="1"/>
    </xf>
    <xf numFmtId="0" fontId="77" fillId="35" borderId="0" xfId="80" applyFont="1" applyFill="1" applyBorder="1" applyAlignment="1" applyProtection="1">
      <alignment vertical="center"/>
      <protection hidden="1"/>
    </xf>
    <xf numFmtId="0" fontId="27" fillId="35" borderId="0" xfId="80" applyFont="1" applyFill="1" applyBorder="1" applyAlignment="1" applyProtection="1">
      <alignment vertical="center" wrapText="1"/>
      <protection hidden="1"/>
    </xf>
    <xf numFmtId="0" fontId="79" fillId="35" borderId="0" xfId="0" applyFont="1" applyFill="1" applyBorder="1" applyAlignment="1" applyProtection="1">
      <alignment horizontal="left" vertical="center" wrapText="1"/>
      <protection hidden="1"/>
    </xf>
    <xf numFmtId="0" fontId="86" fillId="35" borderId="0" xfId="81" applyFont="1" applyFill="1" applyAlignment="1" applyProtection="1">
      <alignment horizontal="left" vertical="center"/>
      <protection hidden="1"/>
    </xf>
    <xf numFmtId="0" fontId="45" fillId="35" borderId="0" xfId="80" applyFont="1" applyFill="1" applyBorder="1" applyAlignment="1" applyProtection="1">
      <alignment horizontal="left" vertical="center"/>
      <protection hidden="1"/>
    </xf>
    <xf numFmtId="0" fontId="93" fillId="35" borderId="0" xfId="81" applyFont="1" applyFill="1" applyAlignment="1" applyProtection="1">
      <alignment horizontal="left" vertical="top" wrapText="1"/>
      <protection hidden="1"/>
    </xf>
    <xf numFmtId="0" fontId="77" fillId="35" borderId="0" xfId="81" applyFont="1" applyFill="1" applyAlignment="1" applyProtection="1">
      <alignment horizontal="left" vertical="center"/>
      <protection hidden="1"/>
    </xf>
    <xf numFmtId="0" fontId="47" fillId="35" borderId="0" xfId="80" applyFont="1" applyFill="1" applyBorder="1" applyAlignment="1" applyProtection="1">
      <alignment vertical="center"/>
      <protection hidden="1"/>
    </xf>
    <xf numFmtId="0" fontId="104" fillId="35" borderId="0" xfId="81" applyFont="1" applyFill="1" applyAlignment="1" applyProtection="1">
      <alignment horizontal="left" vertical="center"/>
      <protection hidden="1"/>
    </xf>
    <xf numFmtId="0" fontId="105" fillId="35" borderId="0" xfId="81" applyFont="1" applyFill="1" applyAlignment="1" applyProtection="1">
      <alignment horizontal="left" vertical="top" wrapText="1"/>
      <protection hidden="1"/>
    </xf>
    <xf numFmtId="0" fontId="105" fillId="35" borderId="0" xfId="81" applyFont="1" applyFill="1" applyAlignment="1" applyProtection="1">
      <alignment horizontal="left" vertical="center"/>
      <protection hidden="1"/>
    </xf>
    <xf numFmtId="0" fontId="93" fillId="35" borderId="0" xfId="81" applyFont="1" applyFill="1" applyProtection="1">
      <protection hidden="1"/>
    </xf>
    <xf numFmtId="0" fontId="93" fillId="35" borderId="0" xfId="81" applyFont="1" applyFill="1" applyAlignment="1" applyProtection="1">
      <alignment horizontal="center"/>
      <protection hidden="1"/>
    </xf>
    <xf numFmtId="0" fontId="55" fillId="35" borderId="0" xfId="81" applyFont="1" applyFill="1" applyProtection="1">
      <protection hidden="1"/>
    </xf>
    <xf numFmtId="0" fontId="56" fillId="35" borderId="0" xfId="0" applyFont="1" applyFill="1" applyBorder="1" applyAlignment="1" applyProtection="1">
      <alignment vertical="top"/>
      <protection hidden="1"/>
    </xf>
    <xf numFmtId="0" fontId="55" fillId="35" borderId="0" xfId="81" applyFont="1" applyFill="1" applyAlignment="1" applyProtection="1">
      <alignment horizontal="left"/>
      <protection hidden="1"/>
    </xf>
    <xf numFmtId="0" fontId="37" fillId="35" borderId="0" xfId="81" applyFont="1" applyFill="1" applyAlignment="1" applyProtection="1">
      <alignment horizontal="left" vertical="center"/>
      <protection hidden="1"/>
    </xf>
    <xf numFmtId="0" fontId="41" fillId="35" borderId="0" xfId="81" applyFont="1" applyFill="1" applyAlignment="1" applyProtection="1">
      <alignment vertical="top"/>
      <protection hidden="1"/>
    </xf>
    <xf numFmtId="0" fontId="56" fillId="35" borderId="0" xfId="81" applyFont="1" applyFill="1" applyProtection="1">
      <protection hidden="1"/>
    </xf>
    <xf numFmtId="0" fontId="56" fillId="35" borderId="0" xfId="81" applyFont="1" applyFill="1" applyAlignment="1" applyProtection="1">
      <alignment vertical="center"/>
      <protection hidden="1"/>
    </xf>
    <xf numFmtId="0" fontId="37" fillId="35" borderId="0" xfId="81" applyFont="1" applyFill="1" applyProtection="1">
      <protection hidden="1"/>
    </xf>
    <xf numFmtId="0" fontId="34" fillId="35" borderId="0" xfId="81" applyFont="1" applyFill="1" applyProtection="1">
      <protection hidden="1"/>
    </xf>
    <xf numFmtId="0" fontId="27" fillId="35" borderId="0" xfId="81" applyFont="1" applyFill="1" applyAlignment="1" applyProtection="1">
      <alignment vertical="top"/>
      <protection hidden="1"/>
    </xf>
    <xf numFmtId="0" fontId="27" fillId="35" borderId="0" xfId="81" quotePrefix="1" applyFont="1" applyFill="1" applyAlignment="1" applyProtection="1">
      <alignment horizontal="right" vertical="top"/>
      <protection hidden="1"/>
    </xf>
    <xf numFmtId="0" fontId="27" fillId="35" borderId="0" xfId="81" applyFont="1" applyFill="1" applyBorder="1" applyProtection="1">
      <protection hidden="1"/>
    </xf>
    <xf numFmtId="0" fontId="27" fillId="35" borderId="0" xfId="81" applyFont="1" applyFill="1" applyProtection="1">
      <protection hidden="1"/>
    </xf>
    <xf numFmtId="0" fontId="56" fillId="35" borderId="0" xfId="81" applyFont="1" applyFill="1" applyBorder="1" applyAlignment="1" applyProtection="1">
      <alignment horizontal="center"/>
      <protection hidden="1"/>
    </xf>
    <xf numFmtId="0" fontId="27" fillId="35" borderId="0" xfId="81" applyFont="1" applyFill="1" applyAlignment="1" applyProtection="1">
      <alignment vertical="center"/>
      <protection hidden="1"/>
    </xf>
    <xf numFmtId="0" fontId="27" fillId="35" borderId="0" xfId="81" applyFont="1" applyFill="1" applyBorder="1" applyAlignment="1" applyProtection="1">
      <alignment vertical="center"/>
      <protection hidden="1"/>
    </xf>
    <xf numFmtId="0" fontId="27" fillId="35" borderId="0" xfId="81" applyFont="1" applyFill="1" applyBorder="1" applyAlignment="1" applyProtection="1">
      <alignment horizontal="center" vertical="top"/>
      <protection hidden="1"/>
    </xf>
    <xf numFmtId="0" fontId="56" fillId="35" borderId="0" xfId="81" applyFont="1" applyFill="1" applyBorder="1" applyProtection="1">
      <protection hidden="1"/>
    </xf>
    <xf numFmtId="0" fontId="27" fillId="35" borderId="0" xfId="81" applyFont="1" applyFill="1" applyBorder="1" applyAlignment="1" applyProtection="1">
      <alignment vertical="top"/>
      <protection hidden="1"/>
    </xf>
    <xf numFmtId="0" fontId="27" fillId="35" borderId="0" xfId="81" applyFont="1" applyFill="1" applyAlignment="1" applyProtection="1">
      <alignment horizontal="center"/>
      <protection hidden="1"/>
    </xf>
    <xf numFmtId="0" fontId="27" fillId="35" borderId="0" xfId="81" applyFont="1" applyFill="1" applyBorder="1" applyAlignment="1" applyProtection="1">
      <alignment horizontal="center"/>
      <protection hidden="1"/>
    </xf>
    <xf numFmtId="0" fontId="34" fillId="35" borderId="0" xfId="81" applyFont="1" applyFill="1" applyAlignment="1" applyProtection="1">
      <alignment vertical="top"/>
      <protection hidden="1"/>
    </xf>
    <xf numFmtId="0" fontId="27" fillId="35" borderId="0" xfId="81" applyFont="1" applyFill="1" applyAlignment="1" applyProtection="1">
      <alignment horizontal="left" vertical="top" wrapText="1"/>
      <protection hidden="1"/>
    </xf>
    <xf numFmtId="0" fontId="56" fillId="35" borderId="0" xfId="81" applyFont="1" applyFill="1" applyAlignment="1" applyProtection="1">
      <alignment horizontal="center" vertical="center"/>
      <protection hidden="1"/>
    </xf>
    <xf numFmtId="0" fontId="37" fillId="35" borderId="0" xfId="81" applyFont="1" applyFill="1" applyAlignment="1" applyProtection="1">
      <alignment horizontal="center"/>
      <protection hidden="1"/>
    </xf>
    <xf numFmtId="0" fontId="34" fillId="35" borderId="0" xfId="81" applyFont="1" applyFill="1" applyAlignment="1" applyProtection="1">
      <alignment horizontal="left" vertical="top"/>
      <protection hidden="1"/>
    </xf>
    <xf numFmtId="0" fontId="27" fillId="35" borderId="0" xfId="81" applyFont="1" applyFill="1" applyBorder="1" applyAlignment="1" applyProtection="1">
      <alignment vertical="top" wrapText="1"/>
      <protection hidden="1"/>
    </xf>
    <xf numFmtId="0" fontId="55" fillId="35" borderId="0" xfId="81" applyFont="1" applyFill="1" applyBorder="1" applyProtection="1">
      <protection hidden="1"/>
    </xf>
    <xf numFmtId="0" fontId="55" fillId="35" borderId="0" xfId="81" applyFont="1" applyFill="1" applyBorder="1" applyAlignment="1" applyProtection="1">
      <alignment horizontal="center" vertical="center"/>
      <protection hidden="1"/>
    </xf>
    <xf numFmtId="0" fontId="37" fillId="35" borderId="0" xfId="81" applyFont="1" applyFill="1" applyBorder="1" applyProtection="1">
      <protection hidden="1"/>
    </xf>
    <xf numFmtId="0" fontId="55" fillId="35" borderId="0" xfId="81" applyFont="1" applyFill="1" applyBorder="1" applyAlignment="1" applyProtection="1">
      <alignment horizontal="center"/>
      <protection hidden="1"/>
    </xf>
    <xf numFmtId="0" fontId="37" fillId="35" borderId="0" xfId="81" applyFont="1" applyFill="1" applyBorder="1" applyAlignment="1" applyProtection="1">
      <alignment horizontal="center"/>
      <protection hidden="1"/>
    </xf>
    <xf numFmtId="0" fontId="55" fillId="34" borderId="15" xfId="81" applyFont="1" applyFill="1" applyBorder="1" applyProtection="1">
      <protection hidden="1"/>
    </xf>
    <xf numFmtId="0" fontId="55" fillId="34" borderId="47" xfId="81" applyFont="1" applyFill="1" applyBorder="1" applyAlignment="1" applyProtection="1">
      <alignment horizontal="center" vertical="center"/>
      <protection hidden="1"/>
    </xf>
    <xf numFmtId="0" fontId="55" fillId="34" borderId="48" xfId="81" applyFont="1" applyFill="1" applyBorder="1" applyAlignment="1" applyProtection="1">
      <alignment horizontal="center" vertical="center"/>
      <protection hidden="1"/>
    </xf>
    <xf numFmtId="0" fontId="56" fillId="34" borderId="11" xfId="81" applyFont="1" applyFill="1" applyBorder="1" applyAlignment="1" applyProtection="1">
      <alignment vertical="center"/>
      <protection hidden="1"/>
    </xf>
    <xf numFmtId="0" fontId="56" fillId="34" borderId="12" xfId="81" applyFont="1" applyFill="1" applyBorder="1" applyAlignment="1" applyProtection="1">
      <alignment vertical="center"/>
      <protection hidden="1"/>
    </xf>
    <xf numFmtId="0" fontId="56" fillId="34" borderId="19" xfId="81" applyFont="1" applyFill="1" applyBorder="1" applyAlignment="1" applyProtection="1">
      <alignment horizontal="center" vertical="center"/>
      <protection hidden="1"/>
    </xf>
    <xf numFmtId="0" fontId="56" fillId="34" borderId="22" xfId="81" applyFont="1" applyFill="1" applyBorder="1" applyAlignment="1" applyProtection="1">
      <alignment horizontal="center" vertical="center"/>
      <protection hidden="1"/>
    </xf>
    <xf numFmtId="0" fontId="56" fillId="34" borderId="45" xfId="81" applyFont="1" applyFill="1" applyBorder="1" applyAlignment="1" applyProtection="1">
      <alignment horizontal="center" vertical="center"/>
      <protection hidden="1"/>
    </xf>
    <xf numFmtId="0" fontId="55" fillId="34" borderId="49" xfId="81" applyFont="1" applyFill="1" applyBorder="1" applyProtection="1">
      <protection hidden="1"/>
    </xf>
    <xf numFmtId="0" fontId="56" fillId="34" borderId="88" xfId="81" applyFont="1" applyFill="1" applyBorder="1" applyAlignment="1" applyProtection="1">
      <alignment horizontal="center"/>
      <protection hidden="1"/>
    </xf>
    <xf numFmtId="0" fontId="56" fillId="34" borderId="89" xfId="81" applyFont="1" applyFill="1" applyBorder="1" applyAlignment="1" applyProtection="1">
      <alignment horizontal="center"/>
      <protection hidden="1"/>
    </xf>
    <xf numFmtId="0" fontId="55" fillId="34" borderId="41" xfId="81" applyFont="1" applyFill="1" applyBorder="1" applyAlignment="1" applyProtection="1">
      <alignment horizontal="center" vertical="center"/>
      <protection hidden="1"/>
    </xf>
    <xf numFmtId="0" fontId="35" fillId="35" borderId="0" xfId="79" applyFont="1" applyFill="1" applyBorder="1" applyAlignment="1" applyProtection="1">
      <alignment horizontal="left" vertical="top"/>
      <protection hidden="1"/>
    </xf>
    <xf numFmtId="0" fontId="36" fillId="35" borderId="0" xfId="79" applyFont="1" applyFill="1" applyBorder="1" applyAlignment="1" applyProtection="1">
      <alignment horizontal="left" vertical="top" wrapText="1"/>
      <protection hidden="1"/>
    </xf>
    <xf numFmtId="0" fontId="36" fillId="35" borderId="0" xfId="79" applyFont="1" applyFill="1" applyBorder="1" applyAlignment="1" applyProtection="1">
      <alignment horizontal="left" vertical="center" wrapText="1"/>
      <protection hidden="1"/>
    </xf>
    <xf numFmtId="0" fontId="38" fillId="35" borderId="0" xfId="79" applyFont="1" applyFill="1" applyBorder="1" applyAlignment="1" applyProtection="1">
      <alignment horizontal="left" vertical="center" wrapText="1"/>
      <protection hidden="1"/>
    </xf>
    <xf numFmtId="0" fontId="35" fillId="35" borderId="0" xfId="79" applyFont="1" applyFill="1" applyBorder="1" applyAlignment="1" applyProtection="1">
      <alignment horizontal="center" vertical="center" wrapText="1"/>
      <protection hidden="1"/>
    </xf>
    <xf numFmtId="0" fontId="8" fillId="36" borderId="70" xfId="0" applyFont="1" applyFill="1" applyBorder="1" applyAlignment="1" applyProtection="1">
      <alignment vertical="top" wrapText="1"/>
      <protection hidden="1"/>
    </xf>
    <xf numFmtId="0" fontId="8" fillId="36" borderId="10" xfId="0" applyFont="1" applyFill="1" applyBorder="1" applyAlignment="1" applyProtection="1">
      <alignment vertical="top" wrapText="1"/>
      <protection hidden="1"/>
    </xf>
    <xf numFmtId="0" fontId="8" fillId="36" borderId="76" xfId="0" applyFont="1" applyFill="1" applyBorder="1" applyAlignment="1" applyProtection="1">
      <alignment vertical="top" wrapText="1"/>
      <protection hidden="1"/>
    </xf>
    <xf numFmtId="0" fontId="15" fillId="36" borderId="10" xfId="0" applyFont="1" applyFill="1" applyBorder="1" applyAlignment="1" applyProtection="1">
      <alignment horizontal="left" vertical="top" wrapText="1"/>
      <protection hidden="1"/>
    </xf>
    <xf numFmtId="1" fontId="16" fillId="36" borderId="44" xfId="79" applyNumberFormat="1" applyFont="1" applyFill="1" applyBorder="1" applyAlignment="1" applyProtection="1">
      <alignment horizontal="center" vertical="center" wrapText="1"/>
      <protection hidden="1"/>
    </xf>
    <xf numFmtId="0" fontId="36" fillId="34" borderId="91" xfId="79" applyFont="1" applyFill="1" applyBorder="1" applyAlignment="1" applyProtection="1">
      <alignment horizontal="left" vertical="center" wrapText="1"/>
      <protection hidden="1"/>
    </xf>
    <xf numFmtId="0" fontId="36" fillId="34" borderId="95" xfId="79" applyFont="1" applyFill="1" applyBorder="1" applyAlignment="1" applyProtection="1">
      <alignment horizontal="left" vertical="center" wrapText="1"/>
      <protection hidden="1"/>
    </xf>
    <xf numFmtId="0" fontId="36" fillId="34" borderId="95" xfId="79" applyFont="1" applyFill="1" applyBorder="1" applyAlignment="1" applyProtection="1">
      <alignment horizontal="center" vertical="center" wrapText="1"/>
      <protection hidden="1"/>
    </xf>
    <xf numFmtId="0" fontId="34" fillId="34" borderId="108" xfId="79" applyFont="1" applyFill="1" applyBorder="1" applyAlignment="1" applyProtection="1">
      <alignment horizontal="left" vertical="center" wrapText="1"/>
      <protection hidden="1"/>
    </xf>
    <xf numFmtId="0" fontId="92" fillId="35" borderId="0" xfId="80" applyFont="1" applyFill="1" applyAlignment="1" applyProtection="1">
      <alignment horizontal="left" vertical="top" wrapText="1"/>
      <protection hidden="1"/>
    </xf>
    <xf numFmtId="0" fontId="93" fillId="35" borderId="0" xfId="80" applyFont="1" applyFill="1" applyBorder="1" applyAlignment="1" applyProtection="1">
      <alignment horizontal="left" vertical="top" wrapText="1"/>
      <protection hidden="1"/>
    </xf>
    <xf numFmtId="0" fontId="94" fillId="35" borderId="0" xfId="80" applyFont="1" applyFill="1" applyBorder="1" applyAlignment="1" applyProtection="1">
      <alignment horizontal="left" vertical="top" wrapText="1"/>
      <protection hidden="1"/>
    </xf>
    <xf numFmtId="0" fontId="94" fillId="35" borderId="0" xfId="80" applyFont="1" applyFill="1" applyAlignment="1" applyProtection="1">
      <alignment horizontal="left" vertical="top" wrapText="1"/>
      <protection hidden="1"/>
    </xf>
    <xf numFmtId="0" fontId="10" fillId="35" borderId="0" xfId="80" applyFont="1" applyFill="1" applyAlignment="1" applyProtection="1">
      <alignment vertical="center" wrapText="1"/>
      <protection hidden="1"/>
    </xf>
    <xf numFmtId="0" fontId="96" fillId="35" borderId="0" xfId="80" applyFont="1" applyFill="1" applyBorder="1" applyAlignment="1" applyProtection="1">
      <alignment vertical="center"/>
      <protection hidden="1"/>
    </xf>
    <xf numFmtId="0" fontId="95" fillId="35" borderId="0" xfId="80" applyFont="1" applyFill="1" applyBorder="1" applyAlignment="1" applyProtection="1">
      <alignment vertical="top"/>
      <protection hidden="1"/>
    </xf>
    <xf numFmtId="0" fontId="93" fillId="35" borderId="0" xfId="80" applyFont="1" applyFill="1" applyBorder="1" applyAlignment="1" applyProtection="1">
      <alignment vertical="top" wrapText="1"/>
      <protection hidden="1"/>
    </xf>
    <xf numFmtId="0" fontId="8" fillId="35" borderId="0" xfId="80" applyFont="1" applyFill="1" applyBorder="1" applyAlignment="1" applyProtection="1">
      <alignment vertical="top" wrapText="1"/>
      <protection hidden="1"/>
    </xf>
    <xf numFmtId="0" fontId="10" fillId="35" borderId="0" xfId="80" applyFont="1" applyFill="1" applyAlignment="1" applyProtection="1">
      <alignment vertical="top" wrapText="1"/>
      <protection hidden="1"/>
    </xf>
    <xf numFmtId="1" fontId="34" fillId="35" borderId="0" xfId="80" applyNumberFormat="1" applyFont="1" applyFill="1" applyBorder="1" applyAlignment="1" applyProtection="1">
      <alignment horizontal="left" vertical="center" wrapText="1"/>
      <protection hidden="1"/>
    </xf>
    <xf numFmtId="0" fontId="8" fillId="35" borderId="0" xfId="80" applyFont="1" applyFill="1" applyBorder="1" applyAlignment="1" applyProtection="1">
      <alignment vertical="top"/>
      <protection hidden="1"/>
    </xf>
    <xf numFmtId="0" fontId="56" fillId="35" borderId="0" xfId="80" applyFont="1" applyFill="1" applyBorder="1" applyAlignment="1" applyProtection="1">
      <alignment vertical="top"/>
      <protection hidden="1"/>
    </xf>
    <xf numFmtId="1" fontId="34" fillId="35" borderId="0" xfId="80" applyNumberFormat="1" applyFont="1" applyFill="1" applyBorder="1" applyAlignment="1" applyProtection="1">
      <alignment horizontal="left" vertical="center"/>
      <protection hidden="1"/>
    </xf>
    <xf numFmtId="0" fontId="93" fillId="35" borderId="0" xfId="80" applyFont="1" applyFill="1" applyBorder="1" applyAlignment="1" applyProtection="1">
      <alignment horizontal="center" vertical="top" wrapText="1"/>
      <protection hidden="1"/>
    </xf>
    <xf numFmtId="0" fontId="77" fillId="35" borderId="0" xfId="80" applyFont="1" applyFill="1" applyBorder="1" applyAlignment="1" applyProtection="1">
      <alignment horizontal="center" vertical="top"/>
      <protection hidden="1"/>
    </xf>
    <xf numFmtId="0" fontId="27" fillId="35" borderId="0" xfId="80" applyFont="1" applyFill="1" applyBorder="1" applyAlignment="1" applyProtection="1">
      <alignment horizontal="center" vertical="top" wrapText="1"/>
      <protection hidden="1"/>
    </xf>
    <xf numFmtId="0" fontId="34" fillId="35" borderId="0" xfId="80" applyFont="1" applyFill="1" applyBorder="1" applyAlignment="1" applyProtection="1">
      <alignment horizontal="center" vertical="top" wrapText="1"/>
      <protection hidden="1"/>
    </xf>
    <xf numFmtId="0" fontId="10" fillId="35" borderId="0" xfId="80" applyFont="1" applyFill="1" applyBorder="1" applyAlignment="1" applyProtection="1">
      <alignment vertical="top" wrapText="1"/>
      <protection hidden="1"/>
    </xf>
    <xf numFmtId="0" fontId="34" fillId="35" borderId="0" xfId="80" applyFont="1" applyFill="1" applyBorder="1" applyAlignment="1" applyProtection="1">
      <alignment horizontal="left" vertical="center"/>
      <protection hidden="1"/>
    </xf>
    <xf numFmtId="3" fontId="12" fillId="35" borderId="0" xfId="80" applyNumberFormat="1" applyFont="1" applyFill="1" applyBorder="1" applyAlignment="1" applyProtection="1">
      <alignment horizontal="center" vertical="center"/>
      <protection hidden="1"/>
    </xf>
    <xf numFmtId="0" fontId="27" fillId="35" borderId="0" xfId="80" applyFont="1" applyFill="1" applyBorder="1" applyAlignment="1" applyProtection="1">
      <alignment horizontal="center" vertical="top"/>
      <protection hidden="1"/>
    </xf>
    <xf numFmtId="0" fontId="34" fillId="35" borderId="0" xfId="80" applyFont="1" applyFill="1" applyBorder="1" applyAlignment="1" applyProtection="1">
      <alignment horizontal="center" vertical="top"/>
      <protection hidden="1"/>
    </xf>
    <xf numFmtId="0" fontId="10" fillId="35" borderId="0" xfId="80" applyFont="1" applyFill="1" applyAlignment="1" applyProtection="1">
      <alignment vertical="top"/>
      <protection hidden="1"/>
    </xf>
    <xf numFmtId="0" fontId="10" fillId="35" borderId="0" xfId="80" applyFont="1" applyFill="1" applyBorder="1" applyAlignment="1" applyProtection="1">
      <alignment vertical="top"/>
      <protection hidden="1"/>
    </xf>
    <xf numFmtId="0" fontId="10" fillId="35" borderId="0" xfId="80" applyFont="1" applyFill="1" applyAlignment="1" applyProtection="1">
      <alignment vertical="top" wrapText="1"/>
      <protection locked="0" hidden="1"/>
    </xf>
    <xf numFmtId="3" fontId="12" fillId="35" borderId="0" xfId="80" applyNumberFormat="1" applyFont="1" applyFill="1" applyBorder="1" applyAlignment="1" applyProtection="1">
      <alignment horizontal="center" vertical="center" wrapText="1"/>
      <protection hidden="1"/>
    </xf>
    <xf numFmtId="0" fontId="8" fillId="35" borderId="0" xfId="80" applyFont="1" applyFill="1" applyAlignment="1" applyProtection="1">
      <alignment vertical="center" wrapText="1"/>
      <protection hidden="1"/>
    </xf>
    <xf numFmtId="0" fontId="10" fillId="35" borderId="0" xfId="80" applyFont="1" applyFill="1" applyBorder="1" applyAlignment="1" applyProtection="1">
      <alignment vertical="center" wrapText="1"/>
      <protection hidden="1"/>
    </xf>
    <xf numFmtId="0" fontId="92" fillId="35" borderId="0" xfId="80" applyFont="1" applyFill="1" applyAlignment="1" applyProtection="1">
      <alignment vertical="top" wrapText="1"/>
      <protection hidden="1"/>
    </xf>
    <xf numFmtId="0" fontId="99" fillId="34" borderId="0" xfId="80" applyFont="1" applyFill="1" applyBorder="1" applyAlignment="1" applyProtection="1">
      <alignment horizontal="center" vertical="center" textRotation="90" wrapText="1"/>
      <protection hidden="1"/>
    </xf>
    <xf numFmtId="0" fontId="10" fillId="34" borderId="0" xfId="80" applyFont="1" applyFill="1" applyAlignment="1" applyProtection="1">
      <alignment vertical="center" wrapText="1"/>
      <protection hidden="1"/>
    </xf>
    <xf numFmtId="1" fontId="34" fillId="35" borderId="0" xfId="80" applyNumberFormat="1" applyFont="1" applyFill="1" applyBorder="1" applyAlignment="1" applyProtection="1">
      <alignment horizontal="center" vertical="center" wrapText="1"/>
      <protection hidden="1"/>
    </xf>
    <xf numFmtId="0" fontId="8" fillId="35" borderId="0" xfId="80" applyFont="1" applyFill="1" applyBorder="1" applyAlignment="1" applyProtection="1">
      <alignment horizontal="center" vertical="top" wrapText="1"/>
      <protection hidden="1"/>
    </xf>
    <xf numFmtId="0" fontId="13" fillId="35" borderId="0" xfId="80" applyFont="1" applyFill="1" applyBorder="1" applyAlignment="1" applyProtection="1">
      <alignment horizontal="center" vertical="top" wrapText="1"/>
      <protection hidden="1"/>
    </xf>
    <xf numFmtId="0" fontId="27" fillId="35" borderId="0" xfId="80" applyFont="1" applyFill="1" applyBorder="1" applyAlignment="1" applyProtection="1">
      <alignment horizontal="center" vertical="center" textRotation="90" wrapText="1"/>
      <protection hidden="1"/>
    </xf>
    <xf numFmtId="0" fontId="8" fillId="35" borderId="0" xfId="80" applyFont="1" applyFill="1" applyBorder="1" applyAlignment="1" applyProtection="1">
      <alignment horizontal="left" vertical="center" wrapText="1"/>
      <protection hidden="1"/>
    </xf>
    <xf numFmtId="0" fontId="7" fillId="35" borderId="0" xfId="77" applyFill="1" applyProtection="1">
      <protection hidden="1"/>
    </xf>
    <xf numFmtId="0" fontId="91" fillId="35" borderId="0" xfId="80" applyFont="1" applyFill="1" applyAlignment="1" applyProtection="1">
      <alignment vertical="top" wrapText="1"/>
      <protection hidden="1"/>
    </xf>
    <xf numFmtId="0" fontId="8" fillId="35" borderId="0" xfId="80" applyFont="1" applyFill="1" applyBorder="1" applyAlignment="1" applyProtection="1">
      <alignment horizontal="center" vertical="center" wrapText="1"/>
      <protection hidden="1"/>
    </xf>
    <xf numFmtId="0" fontId="10" fillId="35" borderId="0" xfId="80" applyFont="1" applyFill="1" applyAlignment="1" applyProtection="1">
      <alignment horizontal="center" vertical="center" wrapText="1"/>
      <protection hidden="1"/>
    </xf>
    <xf numFmtId="0" fontId="8" fillId="35" borderId="0" xfId="77" applyFont="1" applyFill="1" applyBorder="1" applyAlignment="1" applyProtection="1">
      <alignment horizontal="center" vertical="top" wrapText="1"/>
      <protection hidden="1"/>
    </xf>
    <xf numFmtId="0" fontId="34" fillId="35" borderId="0" xfId="80" applyFont="1" applyFill="1" applyBorder="1" applyAlignment="1" applyProtection="1">
      <alignment horizontal="right" vertical="center" wrapText="1"/>
      <protection hidden="1"/>
    </xf>
    <xf numFmtId="0" fontId="8" fillId="35" borderId="0" xfId="77" applyFont="1" applyFill="1" applyAlignment="1" applyProtection="1">
      <alignment vertical="top" wrapText="1"/>
      <protection hidden="1"/>
    </xf>
    <xf numFmtId="0" fontId="10" fillId="35" borderId="0" xfId="80" applyFont="1" applyFill="1" applyAlignment="1" applyProtection="1">
      <alignment horizontal="center" vertical="top" wrapText="1"/>
      <protection hidden="1"/>
    </xf>
    <xf numFmtId="0" fontId="100" fillId="35" borderId="0" xfId="80" applyFont="1" applyFill="1" applyAlignment="1" applyProtection="1">
      <alignment horizontal="center" vertical="top" wrapText="1"/>
      <protection hidden="1"/>
    </xf>
    <xf numFmtId="0" fontId="12" fillId="35" borderId="0" xfId="81" applyFont="1" applyFill="1" applyBorder="1" applyAlignment="1" applyProtection="1">
      <alignment horizontal="center" vertical="top" wrapText="1"/>
      <protection hidden="1"/>
    </xf>
    <xf numFmtId="0" fontId="8" fillId="35" borderId="0" xfId="81" applyFont="1" applyFill="1" applyBorder="1" applyAlignment="1" applyProtection="1">
      <alignment vertical="top" wrapText="1"/>
      <protection hidden="1"/>
    </xf>
    <xf numFmtId="0" fontId="8" fillId="35" borderId="0" xfId="81" applyFont="1" applyFill="1" applyBorder="1" applyAlignment="1" applyProtection="1">
      <alignment horizontal="center"/>
      <protection hidden="1"/>
    </xf>
    <xf numFmtId="0" fontId="8" fillId="35" borderId="0" xfId="81" applyFont="1" applyFill="1" applyBorder="1" applyAlignment="1" applyProtection="1">
      <alignment horizontal="center" vertical="top" wrapText="1"/>
      <protection hidden="1"/>
    </xf>
    <xf numFmtId="0" fontId="8" fillId="35" borderId="0" xfId="81" applyFont="1" applyFill="1" applyAlignment="1" applyProtection="1">
      <alignment vertical="top" wrapText="1"/>
      <protection hidden="1"/>
    </xf>
    <xf numFmtId="0" fontId="91" fillId="35" borderId="0" xfId="80" applyFont="1" applyFill="1" applyAlignment="1" applyProtection="1">
      <alignment horizontal="center" vertical="top" wrapText="1"/>
      <protection hidden="1"/>
    </xf>
    <xf numFmtId="0" fontId="102" fillId="35" borderId="0" xfId="80" applyFont="1" applyFill="1" applyAlignment="1" applyProtection="1">
      <alignment horizontal="center" vertical="top" wrapText="1"/>
      <protection hidden="1"/>
    </xf>
    <xf numFmtId="0" fontId="91" fillId="35" borderId="0" xfId="80" applyFont="1" applyFill="1" applyAlignment="1" applyProtection="1">
      <alignment vertical="top"/>
      <protection hidden="1"/>
    </xf>
    <xf numFmtId="0" fontId="100" fillId="35" borderId="0" xfId="80" applyFont="1" applyFill="1" applyBorder="1" applyAlignment="1" applyProtection="1">
      <alignment horizontal="center" vertical="top" wrapText="1"/>
      <protection hidden="1"/>
    </xf>
    <xf numFmtId="0" fontId="145" fillId="35" borderId="0" xfId="80" applyFont="1" applyFill="1" applyBorder="1" applyAlignment="1" applyProtection="1">
      <alignment horizontal="center" vertical="top" wrapText="1"/>
      <protection hidden="1"/>
    </xf>
    <xf numFmtId="0" fontId="102" fillId="35" borderId="0" xfId="80" applyFont="1" applyFill="1" applyBorder="1" applyAlignment="1" applyProtection="1">
      <alignment horizontal="center" vertical="top" wrapText="1"/>
      <protection hidden="1"/>
    </xf>
    <xf numFmtId="0" fontId="10" fillId="35" borderId="0" xfId="80" applyFont="1" applyFill="1" applyBorder="1" applyAlignment="1" applyProtection="1">
      <alignment horizontal="center" vertical="top"/>
      <protection hidden="1"/>
    </xf>
    <xf numFmtId="0" fontId="8" fillId="36" borderId="113" xfId="80" applyFont="1" applyFill="1" applyBorder="1" applyAlignment="1" applyProtection="1">
      <alignment horizontal="center" vertical="center" wrapText="1"/>
      <protection hidden="1"/>
    </xf>
    <xf numFmtId="0" fontId="8" fillId="36" borderId="96" xfId="80" applyFont="1" applyFill="1" applyBorder="1" applyAlignment="1" applyProtection="1">
      <alignment horizontal="center" vertical="center" wrapText="1"/>
      <protection hidden="1"/>
    </xf>
    <xf numFmtId="0" fontId="8" fillId="36" borderId="114" xfId="80" applyFont="1" applyFill="1" applyBorder="1" applyAlignment="1" applyProtection="1">
      <alignment horizontal="center" vertical="center" wrapText="1"/>
      <protection hidden="1"/>
    </xf>
    <xf numFmtId="1" fontId="25" fillId="36" borderId="53" xfId="80" applyNumberFormat="1" applyFont="1" applyFill="1" applyBorder="1" applyAlignment="1" applyProtection="1">
      <alignment horizontal="center" vertical="center"/>
      <protection hidden="1"/>
    </xf>
    <xf numFmtId="0" fontId="149" fillId="35" borderId="0" xfId="80" applyFont="1" applyFill="1" applyBorder="1" applyAlignment="1" applyProtection="1">
      <alignment vertical="center" wrapText="1"/>
      <protection hidden="1"/>
    </xf>
    <xf numFmtId="0" fontId="37" fillId="34" borderId="53" xfId="80" applyFont="1" applyFill="1" applyBorder="1" applyAlignment="1" applyProtection="1">
      <alignment vertical="center"/>
      <protection hidden="1"/>
    </xf>
    <xf numFmtId="0" fontId="133" fillId="35" borderId="0" xfId="79" applyFont="1" applyFill="1" applyBorder="1" applyAlignment="1" applyProtection="1">
      <alignment horizontal="center" vertical="center"/>
      <protection hidden="1"/>
    </xf>
    <xf numFmtId="0" fontId="8" fillId="36" borderId="43" xfId="0" applyFont="1" applyFill="1" applyBorder="1" applyAlignment="1" applyProtection="1">
      <alignment vertical="top" wrapText="1"/>
      <protection hidden="1"/>
    </xf>
    <xf numFmtId="0" fontId="80" fillId="36" borderId="18" xfId="79" applyFont="1" applyFill="1" applyBorder="1" applyAlignment="1" applyProtection="1">
      <alignment vertical="top" wrapText="1"/>
      <protection hidden="1"/>
    </xf>
    <xf numFmtId="0" fontId="53" fillId="36" borderId="10" xfId="0" applyFont="1" applyFill="1" applyBorder="1" applyAlignment="1" applyProtection="1">
      <alignment vertical="top" wrapText="1"/>
      <protection hidden="1"/>
    </xf>
    <xf numFmtId="0" fontId="58" fillId="34" borderId="52" xfId="79" applyFont="1" applyFill="1" applyBorder="1" applyAlignment="1" applyProtection="1">
      <alignment horizontal="left" vertical="center" wrapText="1"/>
      <protection hidden="1"/>
    </xf>
    <xf numFmtId="0" fontId="41" fillId="35" borderId="0" xfId="79" applyFont="1" applyFill="1" applyAlignment="1" applyProtection="1">
      <alignment horizontal="left" vertical="top"/>
      <protection hidden="1"/>
    </xf>
    <xf numFmtId="0" fontId="27" fillId="35" borderId="0" xfId="79" applyFont="1" applyFill="1" applyAlignment="1" applyProtection="1">
      <alignment horizontal="left" vertical="top"/>
      <protection hidden="1"/>
    </xf>
    <xf numFmtId="0" fontId="35" fillId="35" borderId="0" xfId="79" applyFont="1" applyFill="1" applyBorder="1" applyAlignment="1" applyProtection="1">
      <alignment horizontal="left" vertical="center"/>
      <protection hidden="1"/>
    </xf>
    <xf numFmtId="0" fontId="34" fillId="35" borderId="0" xfId="79" applyFont="1" applyFill="1" applyAlignment="1" applyProtection="1">
      <alignment horizontal="left" vertical="top" wrapText="1"/>
      <protection hidden="1"/>
    </xf>
    <xf numFmtId="0" fontId="34" fillId="35" borderId="0" xfId="79" applyFont="1" applyFill="1" applyAlignment="1" applyProtection="1">
      <alignment horizontal="left" vertical="center" wrapText="1"/>
      <protection hidden="1"/>
    </xf>
    <xf numFmtId="0" fontId="13" fillId="35" borderId="0" xfId="79" applyFont="1" applyFill="1" applyAlignment="1" applyProtection="1">
      <alignment horizontal="right" vertical="top" wrapText="1"/>
      <protection hidden="1"/>
    </xf>
    <xf numFmtId="0" fontId="27" fillId="35" borderId="0" xfId="79" applyFont="1" applyFill="1" applyAlignment="1" applyProtection="1">
      <alignment horizontal="center" vertical="center" wrapText="1"/>
      <protection hidden="1"/>
    </xf>
    <xf numFmtId="0" fontId="8" fillId="36" borderId="36" xfId="0" applyFont="1" applyFill="1" applyBorder="1" applyAlignment="1" applyProtection="1">
      <alignment vertical="top" wrapText="1"/>
      <protection hidden="1"/>
    </xf>
    <xf numFmtId="0" fontId="8" fillId="36" borderId="60" xfId="79" applyFont="1" applyFill="1" applyBorder="1" applyAlignment="1" applyProtection="1">
      <alignment vertical="top" wrapText="1"/>
      <protection hidden="1"/>
    </xf>
    <xf numFmtId="0" fontId="16" fillId="36" borderId="10" xfId="79" applyFont="1" applyFill="1" applyBorder="1" applyAlignment="1" applyProtection="1">
      <alignment horizontal="center" vertical="center" wrapText="1"/>
      <protection hidden="1"/>
    </xf>
    <xf numFmtId="0" fontId="12" fillId="17" borderId="18" xfId="0" applyFont="1" applyFill="1" applyBorder="1" applyAlignment="1" applyProtection="1">
      <alignment vertical="top" wrapText="1"/>
      <protection hidden="1"/>
    </xf>
    <xf numFmtId="0" fontId="27" fillId="35" borderId="0" xfId="81" applyFont="1" applyFill="1" applyAlignment="1" applyProtection="1">
      <alignment horizontal="left" vertical="center" wrapText="1"/>
      <protection hidden="1"/>
    </xf>
    <xf numFmtId="0" fontId="27" fillId="35" borderId="0" xfId="81" applyFont="1" applyFill="1" applyAlignment="1" applyProtection="1">
      <alignment horizontal="left" vertical="center" wrapText="1"/>
      <protection locked="0" hidden="1"/>
    </xf>
    <xf numFmtId="0" fontId="27" fillId="35" borderId="0" xfId="81" applyFont="1" applyFill="1" applyAlignment="1" applyProtection="1">
      <alignment horizontal="center" vertical="center" wrapText="1"/>
      <protection hidden="1"/>
    </xf>
    <xf numFmtId="0" fontId="34" fillId="35" borderId="0" xfId="81" applyFont="1" applyFill="1" applyAlignment="1" applyProtection="1">
      <alignment horizontal="center" vertical="center" wrapText="1"/>
      <protection hidden="1"/>
    </xf>
    <xf numFmtId="0" fontId="34" fillId="35" borderId="0" xfId="81" applyFont="1" applyFill="1" applyAlignment="1" applyProtection="1">
      <alignment horizontal="center" vertical="center" wrapText="1"/>
      <protection locked="0" hidden="1"/>
    </xf>
    <xf numFmtId="0" fontId="47" fillId="35" borderId="0" xfId="81" applyFont="1" applyFill="1" applyAlignment="1" applyProtection="1">
      <alignment vertical="center"/>
      <protection hidden="1"/>
    </xf>
    <xf numFmtId="0" fontId="96" fillId="35" borderId="0" xfId="81" applyFont="1" applyFill="1" applyAlignment="1" applyProtection="1">
      <alignment vertical="center"/>
      <protection hidden="1"/>
    </xf>
    <xf numFmtId="0" fontId="27" fillId="35" borderId="0" xfId="81" applyFont="1" applyFill="1" applyAlignment="1" applyProtection="1">
      <alignment horizontal="center" vertical="center"/>
      <protection locked="0" hidden="1"/>
    </xf>
    <xf numFmtId="0" fontId="34" fillId="35" borderId="0" xfId="81" applyFont="1" applyFill="1" applyAlignment="1" applyProtection="1">
      <alignment horizontal="justify" vertical="center" wrapText="1"/>
      <protection locked="0" hidden="1"/>
    </xf>
    <xf numFmtId="0" fontId="37" fillId="35" borderId="0" xfId="80" applyFont="1" applyFill="1" applyBorder="1" applyAlignment="1" applyProtection="1">
      <alignment horizontal="left" vertical="center"/>
      <protection hidden="1"/>
    </xf>
    <xf numFmtId="0" fontId="8" fillId="35" borderId="0" xfId="80" applyFill="1" applyBorder="1" applyAlignment="1" applyProtection="1">
      <alignment horizontal="left" vertical="center"/>
      <protection hidden="1"/>
    </xf>
    <xf numFmtId="0" fontId="25" fillId="35" borderId="0" xfId="80" applyFont="1" applyFill="1" applyBorder="1" applyAlignment="1" applyProtection="1">
      <alignment horizontal="center" vertical="center"/>
      <protection hidden="1"/>
    </xf>
    <xf numFmtId="0" fontId="54" fillId="35" borderId="0" xfId="81" applyFont="1" applyFill="1" applyBorder="1" applyAlignment="1" applyProtection="1">
      <alignment horizontal="center" vertical="center"/>
      <protection locked="0" hidden="1"/>
    </xf>
    <xf numFmtId="0" fontId="55" fillId="35" borderId="0" xfId="81" applyFont="1" applyFill="1" applyAlignment="1" applyProtection="1">
      <alignment vertical="center"/>
      <protection locked="0" hidden="1"/>
    </xf>
    <xf numFmtId="0" fontId="27" fillId="35" borderId="0" xfId="81" applyFont="1" applyFill="1" applyAlignment="1" applyProtection="1">
      <alignment vertical="center"/>
      <protection locked="0" hidden="1"/>
    </xf>
    <xf numFmtId="0" fontId="93" fillId="35" borderId="0" xfId="80" applyFont="1" applyFill="1" applyBorder="1" applyAlignment="1" applyProtection="1">
      <alignment vertical="top" wrapText="1"/>
      <protection locked="0" hidden="1"/>
    </xf>
    <xf numFmtId="0" fontId="93" fillId="35" borderId="0" xfId="80" applyFont="1" applyFill="1" applyBorder="1" applyAlignment="1" applyProtection="1">
      <alignment horizontal="center" vertical="top" wrapText="1"/>
      <protection locked="0" hidden="1"/>
    </xf>
    <xf numFmtId="0" fontId="127" fillId="35" borderId="0" xfId="80" applyFont="1" applyFill="1" applyAlignment="1" applyProtection="1">
      <alignment vertical="top" wrapText="1"/>
      <protection locked="0" hidden="1"/>
    </xf>
    <xf numFmtId="0" fontId="126" fillId="35" borderId="0" xfId="80" applyFont="1" applyFill="1" applyAlignment="1" applyProtection="1">
      <alignment vertical="top" wrapText="1"/>
      <protection locked="0" hidden="1"/>
    </xf>
    <xf numFmtId="0" fontId="128" fillId="35" borderId="0" xfId="80" applyFont="1" applyFill="1" applyAlignment="1" applyProtection="1">
      <alignment vertical="top" wrapText="1"/>
      <protection locked="0" hidden="1"/>
    </xf>
    <xf numFmtId="0" fontId="34" fillId="35" borderId="0" xfId="80" applyFont="1" applyFill="1" applyBorder="1" applyAlignment="1" applyProtection="1">
      <alignment vertical="center"/>
      <protection locked="0" hidden="1"/>
    </xf>
    <xf numFmtId="1" fontId="12" fillId="35" borderId="0" xfId="80" applyNumberFormat="1" applyFont="1" applyFill="1" applyBorder="1" applyAlignment="1" applyProtection="1">
      <alignment horizontal="center" vertical="center" wrapText="1"/>
      <protection locked="0" hidden="1"/>
    </xf>
    <xf numFmtId="0" fontId="140" fillId="35" borderId="0" xfId="80" applyFont="1" applyFill="1" applyAlignment="1" applyProtection="1">
      <alignment vertical="top" wrapText="1"/>
      <protection locked="0" hidden="1"/>
    </xf>
    <xf numFmtId="0" fontId="108" fillId="35" borderId="0" xfId="81" applyFont="1" applyFill="1" applyProtection="1">
      <protection hidden="1"/>
    </xf>
    <xf numFmtId="0" fontId="55" fillId="35" borderId="39" xfId="81" applyFont="1" applyFill="1" applyBorder="1" applyProtection="1">
      <protection hidden="1"/>
    </xf>
    <xf numFmtId="0" fontId="34" fillId="35" borderId="39" xfId="81" applyFont="1" applyFill="1" applyBorder="1" applyAlignment="1" applyProtection="1">
      <alignment horizontal="center" vertical="top" wrapText="1"/>
      <protection hidden="1"/>
    </xf>
    <xf numFmtId="0" fontId="27" fillId="35" borderId="10" xfId="81" applyFont="1" applyFill="1" applyBorder="1" applyProtection="1">
      <protection hidden="1"/>
    </xf>
    <xf numFmtId="0" fontId="27" fillId="35" borderId="39" xfId="81" applyFont="1" applyFill="1" applyBorder="1" applyAlignment="1" applyProtection="1">
      <alignment horizontal="center"/>
      <protection hidden="1"/>
    </xf>
    <xf numFmtId="0" fontId="27" fillId="35" borderId="39" xfId="81" applyFont="1" applyFill="1" applyBorder="1" applyProtection="1">
      <protection hidden="1"/>
    </xf>
    <xf numFmtId="0" fontId="27" fillId="35" borderId="0" xfId="81" applyFont="1" applyFill="1" applyBorder="1" applyAlignment="1" applyProtection="1">
      <alignment horizontal="center"/>
      <protection locked="0" hidden="1"/>
    </xf>
    <xf numFmtId="0" fontId="27" fillId="35" borderId="0" xfId="81" applyFont="1" applyFill="1" applyBorder="1" applyAlignment="1" applyProtection="1">
      <alignment horizontal="center" vertical="center" wrapText="1"/>
      <protection locked="0" hidden="1"/>
    </xf>
    <xf numFmtId="0" fontId="27" fillId="35" borderId="0" xfId="81" applyFont="1" applyFill="1" applyAlignment="1" applyProtection="1">
      <alignment horizontal="justify" vertical="center" wrapText="1"/>
      <protection hidden="1"/>
    </xf>
    <xf numFmtId="0" fontId="27" fillId="35" borderId="0" xfId="81" applyFont="1" applyFill="1" applyProtection="1">
      <protection locked="0" hidden="1"/>
    </xf>
    <xf numFmtId="0" fontId="55" fillId="35" borderId="0" xfId="81" applyFont="1" applyFill="1" applyProtection="1">
      <protection locked="0" hidden="1"/>
    </xf>
    <xf numFmtId="0" fontId="27" fillId="35" borderId="0" xfId="81" applyFont="1" applyFill="1" applyAlignment="1" applyProtection="1">
      <alignment horizontal="justify" vertical="center"/>
      <protection locked="0" hidden="1"/>
    </xf>
    <xf numFmtId="0" fontId="27" fillId="35" borderId="0" xfId="81" applyFont="1" applyFill="1" applyAlignment="1" applyProtection="1">
      <alignment horizontal="justify" vertical="center" wrapText="1"/>
      <protection locked="0" hidden="1"/>
    </xf>
    <xf numFmtId="0" fontId="27" fillId="35" borderId="0" xfId="81" applyFont="1" applyFill="1" applyAlignment="1" applyProtection="1">
      <alignment horizontal="center"/>
      <protection locked="0" hidden="1"/>
    </xf>
    <xf numFmtId="0" fontId="34" fillId="35" borderId="0" xfId="81" applyFont="1" applyFill="1" applyAlignment="1" applyProtection="1">
      <alignment horizontal="justify" vertical="center" wrapText="1"/>
      <protection hidden="1"/>
    </xf>
    <xf numFmtId="0" fontId="27" fillId="35" borderId="60" xfId="81" applyFont="1" applyFill="1" applyBorder="1" applyProtection="1">
      <protection hidden="1"/>
    </xf>
    <xf numFmtId="0" fontId="27" fillId="35" borderId="32" xfId="81" applyFont="1" applyFill="1" applyBorder="1" applyProtection="1">
      <protection hidden="1"/>
    </xf>
    <xf numFmtId="0" fontId="108" fillId="35" borderId="0" xfId="81" applyFont="1" applyFill="1" applyProtection="1">
      <protection locked="0" hidden="1"/>
    </xf>
    <xf numFmtId="0" fontId="27" fillId="35" borderId="18" xfId="81" applyFont="1" applyFill="1" applyBorder="1" applyAlignment="1" applyProtection="1">
      <alignment horizontal="center"/>
      <protection locked="0" hidden="1"/>
    </xf>
    <xf numFmtId="0" fontId="34" fillId="35" borderId="10" xfId="81" applyFont="1" applyFill="1" applyBorder="1" applyAlignment="1" applyProtection="1">
      <alignment horizontal="left"/>
      <protection locked="0" hidden="1"/>
    </xf>
    <xf numFmtId="0" fontId="34" fillId="35" borderId="19" xfId="81" applyFont="1" applyFill="1" applyBorder="1" applyAlignment="1" applyProtection="1">
      <alignment horizontal="left"/>
      <protection locked="0" hidden="1"/>
    </xf>
    <xf numFmtId="0" fontId="27" fillId="35" borderId="45" xfId="81" applyFont="1" applyFill="1" applyBorder="1" applyAlignment="1" applyProtection="1">
      <alignment horizontal="center"/>
      <protection locked="0" hidden="1"/>
    </xf>
    <xf numFmtId="0" fontId="55" fillId="35" borderId="60" xfId="81" applyFont="1" applyFill="1" applyBorder="1" applyProtection="1">
      <protection hidden="1"/>
    </xf>
    <xf numFmtId="0" fontId="55" fillId="35" borderId="60" xfId="81" applyFont="1" applyFill="1" applyBorder="1" applyAlignment="1" applyProtection="1">
      <alignment horizontal="center"/>
      <protection locked="0" hidden="1"/>
    </xf>
    <xf numFmtId="2" fontId="55" fillId="35" borderId="60" xfId="81" applyNumberFormat="1" applyFont="1" applyFill="1" applyBorder="1" applyAlignment="1" applyProtection="1">
      <alignment horizontal="center"/>
      <protection locked="0" hidden="1"/>
    </xf>
    <xf numFmtId="2" fontId="55" fillId="35" borderId="60" xfId="81" applyNumberFormat="1" applyFont="1" applyFill="1" applyBorder="1" applyAlignment="1" applyProtection="1">
      <alignment horizontal="center"/>
      <protection hidden="1"/>
    </xf>
    <xf numFmtId="0" fontId="55" fillId="35" borderId="60" xfId="81" applyFont="1" applyFill="1" applyBorder="1" applyAlignment="1" applyProtection="1">
      <alignment horizontal="center"/>
      <protection hidden="1"/>
    </xf>
    <xf numFmtId="0" fontId="27" fillId="35" borderId="60" xfId="81" applyFont="1" applyFill="1" applyBorder="1" applyProtection="1">
      <protection locked="0" hidden="1"/>
    </xf>
    <xf numFmtId="0" fontId="34" fillId="35" borderId="64" xfId="81" applyFont="1" applyFill="1" applyBorder="1" applyAlignment="1" applyProtection="1">
      <alignment vertical="top" wrapText="1"/>
      <protection hidden="1"/>
    </xf>
    <xf numFmtId="0" fontId="34" fillId="35" borderId="10" xfId="81" applyFont="1" applyFill="1" applyBorder="1" applyAlignment="1" applyProtection="1">
      <alignment horizontal="center" vertical="top" wrapText="1"/>
      <protection locked="0" hidden="1"/>
    </xf>
    <xf numFmtId="0" fontId="27" fillId="35" borderId="0" xfId="81" applyFont="1" applyFill="1" applyBorder="1" applyAlignment="1" applyProtection="1">
      <alignment horizontal="center" vertical="top" wrapText="1"/>
      <protection hidden="1"/>
    </xf>
    <xf numFmtId="0" fontId="27" fillId="35" borderId="0" xfId="81" applyFont="1" applyFill="1" applyBorder="1" applyAlignment="1" applyProtection="1">
      <alignment vertical="top" wrapText="1"/>
      <protection locked="0" hidden="1"/>
    </xf>
    <xf numFmtId="0" fontId="34" fillId="35" borderId="64" xfId="81" applyFont="1" applyFill="1" applyBorder="1" applyProtection="1">
      <protection hidden="1"/>
    </xf>
    <xf numFmtId="0" fontId="27" fillId="35" borderId="10" xfId="81" applyFont="1" applyFill="1" applyBorder="1" applyProtection="1">
      <protection locked="0" hidden="1"/>
    </xf>
    <xf numFmtId="0" fontId="27" fillId="35" borderId="0" xfId="81" applyFont="1" applyFill="1" applyBorder="1" applyProtection="1">
      <protection locked="0" hidden="1"/>
    </xf>
    <xf numFmtId="0" fontId="27" fillId="35" borderId="64" xfId="81" applyFont="1" applyFill="1" applyBorder="1" applyProtection="1">
      <protection hidden="1"/>
    </xf>
    <xf numFmtId="0" fontId="34" fillId="35" borderId="10" xfId="81" applyFont="1" applyFill="1" applyBorder="1" applyAlignment="1" applyProtection="1">
      <alignment horizontal="center"/>
      <protection locked="0" hidden="1"/>
    </xf>
    <xf numFmtId="0" fontId="27" fillId="35" borderId="10" xfId="81" applyFont="1" applyFill="1" applyBorder="1" applyAlignment="1" applyProtection="1">
      <alignment horizontal="center"/>
      <protection locked="0" hidden="1"/>
    </xf>
    <xf numFmtId="0" fontId="27" fillId="35" borderId="32" xfId="81" applyFont="1" applyFill="1" applyBorder="1" applyProtection="1">
      <protection locked="0" hidden="1"/>
    </xf>
    <xf numFmtId="0" fontId="25" fillId="36" borderId="10" xfId="80" applyFont="1" applyFill="1" applyBorder="1" applyAlignment="1" applyProtection="1">
      <alignment horizontal="center" vertical="center"/>
      <protection hidden="1"/>
    </xf>
    <xf numFmtId="1" fontId="15" fillId="36" borderId="10" xfId="81" applyNumberFormat="1" applyFont="1" applyFill="1" applyBorder="1" applyAlignment="1" applyProtection="1">
      <alignment horizontal="center"/>
      <protection hidden="1"/>
    </xf>
    <xf numFmtId="0" fontId="12" fillId="36" borderId="43" xfId="81" applyFont="1" applyFill="1" applyBorder="1" applyAlignment="1" applyProtection="1">
      <alignment horizontal="center"/>
      <protection hidden="1"/>
    </xf>
    <xf numFmtId="2" fontId="48" fillId="36" borderId="10" xfId="81" applyNumberFormat="1" applyFont="1" applyFill="1" applyBorder="1" applyAlignment="1" applyProtection="1">
      <alignment horizontal="center"/>
      <protection hidden="1"/>
    </xf>
    <xf numFmtId="0" fontId="27" fillId="36" borderId="10" xfId="81" applyFont="1" applyFill="1" applyBorder="1" applyAlignment="1" applyProtection="1">
      <alignment horizontal="center"/>
      <protection hidden="1"/>
    </xf>
    <xf numFmtId="0" fontId="15" fillId="36" borderId="10" xfId="81" applyFont="1" applyFill="1" applyBorder="1" applyAlignment="1" applyProtection="1">
      <alignment horizontal="center"/>
      <protection hidden="1"/>
    </xf>
    <xf numFmtId="0" fontId="16" fillId="36" borderId="39" xfId="81" applyFont="1" applyFill="1" applyBorder="1" applyAlignment="1" applyProtection="1">
      <alignment horizontal="center"/>
      <protection hidden="1"/>
    </xf>
    <xf numFmtId="2" fontId="12" fillId="36" borderId="10" xfId="81" applyNumberFormat="1" applyFont="1" applyFill="1" applyBorder="1" applyAlignment="1" applyProtection="1">
      <alignment horizontal="center" vertical="center"/>
      <protection hidden="1"/>
    </xf>
    <xf numFmtId="0" fontId="25" fillId="36" borderId="10" xfId="81" applyFont="1" applyFill="1" applyBorder="1" applyAlignment="1" applyProtection="1">
      <alignment horizontal="center" vertical="center" wrapText="1"/>
      <protection hidden="1"/>
    </xf>
    <xf numFmtId="0" fontId="108" fillId="35" borderId="0" xfId="81" applyFont="1" applyFill="1" applyBorder="1" applyProtection="1">
      <protection hidden="1"/>
    </xf>
    <xf numFmtId="0" fontId="12" fillId="35" borderId="0" xfId="81" applyFont="1" applyFill="1" applyBorder="1" applyAlignment="1" applyProtection="1">
      <alignment horizontal="center" vertical="center"/>
      <protection hidden="1"/>
    </xf>
    <xf numFmtId="0" fontId="108" fillId="35" borderId="0" xfId="81" applyFont="1" applyFill="1" applyBorder="1" applyAlignment="1" applyProtection="1">
      <alignment horizontal="center"/>
      <protection hidden="1"/>
    </xf>
    <xf numFmtId="2" fontId="12" fillId="35" borderId="0" xfId="81" applyNumberFormat="1" applyFont="1" applyFill="1" applyBorder="1" applyAlignment="1" applyProtection="1">
      <alignment horizontal="center" vertical="center"/>
      <protection hidden="1"/>
    </xf>
    <xf numFmtId="0" fontId="25" fillId="35" borderId="0" xfId="81" applyFont="1" applyFill="1" applyBorder="1" applyAlignment="1" applyProtection="1">
      <alignment horizontal="center" vertical="center"/>
      <protection hidden="1"/>
    </xf>
    <xf numFmtId="0" fontId="27" fillId="36" borderId="0" xfId="81" applyFont="1" applyFill="1" applyAlignment="1" applyProtection="1">
      <alignment horizontal="center"/>
      <protection hidden="1"/>
    </xf>
    <xf numFmtId="0" fontId="12" fillId="36" borderId="10" xfId="81" applyFont="1" applyFill="1" applyBorder="1" applyAlignment="1" applyProtection="1">
      <alignment horizontal="center"/>
      <protection hidden="1"/>
    </xf>
    <xf numFmtId="0" fontId="34" fillId="36" borderId="10" xfId="81" applyFont="1" applyFill="1" applyBorder="1" applyAlignment="1" applyProtection="1">
      <alignment horizontal="center"/>
      <protection hidden="1"/>
    </xf>
    <xf numFmtId="0" fontId="27" fillId="34" borderId="10" xfId="81" applyFont="1" applyFill="1" applyBorder="1" applyAlignment="1" applyProtection="1">
      <alignment vertical="top" wrapText="1"/>
      <protection hidden="1"/>
    </xf>
    <xf numFmtId="0" fontId="37" fillId="34" borderId="70" xfId="81" applyFont="1" applyFill="1" applyBorder="1" applyProtection="1">
      <protection hidden="1"/>
    </xf>
    <xf numFmtId="0" fontId="27" fillId="34" borderId="115" xfId="81" applyFont="1" applyFill="1" applyBorder="1" applyAlignment="1" applyProtection="1">
      <alignment horizontal="center"/>
      <protection locked="0" hidden="1"/>
    </xf>
    <xf numFmtId="0" fontId="27" fillId="34" borderId="13" xfId="81" applyFont="1" applyFill="1" applyBorder="1" applyAlignment="1" applyProtection="1">
      <alignment horizontal="center"/>
      <protection locked="0" hidden="1"/>
    </xf>
    <xf numFmtId="0" fontId="55" fillId="34" borderId="43" xfId="81" applyFont="1" applyFill="1" applyBorder="1" applyAlignment="1" applyProtection="1">
      <alignment vertical="top"/>
      <protection hidden="1"/>
    </xf>
    <xf numFmtId="0" fontId="34" fillId="34" borderId="99" xfId="81" applyFont="1" applyFill="1" applyBorder="1" applyAlignment="1" applyProtection="1">
      <alignment horizontal="center" vertical="top" wrapText="1"/>
      <protection locked="0" hidden="1"/>
    </xf>
    <xf numFmtId="0" fontId="34" fillId="34" borderId="71" xfId="81" applyFont="1" applyFill="1" applyBorder="1" applyAlignment="1" applyProtection="1">
      <alignment horizontal="center" vertical="top" wrapText="1"/>
      <protection locked="0" hidden="1"/>
    </xf>
    <xf numFmtId="0" fontId="34" fillId="34" borderId="10" xfId="81" applyFont="1" applyFill="1" applyBorder="1" applyAlignment="1" applyProtection="1">
      <alignment horizontal="center" vertical="center" wrapText="1"/>
      <protection hidden="1"/>
    </xf>
    <xf numFmtId="0" fontId="34" fillId="34" borderId="94" xfId="81" applyFont="1" applyFill="1" applyBorder="1" applyAlignment="1" applyProtection="1">
      <alignment horizontal="center" vertical="top" wrapText="1"/>
      <protection hidden="1"/>
    </xf>
    <xf numFmtId="0" fontId="27" fillId="34" borderId="43" xfId="81" applyFont="1" applyFill="1" applyBorder="1" applyProtection="1">
      <protection hidden="1"/>
    </xf>
    <xf numFmtId="0" fontId="27" fillId="34" borderId="10" xfId="81" applyFont="1" applyFill="1" applyBorder="1" applyProtection="1">
      <protection hidden="1"/>
    </xf>
    <xf numFmtId="0" fontId="34" fillId="34" borderId="10" xfId="81" applyFont="1" applyFill="1" applyBorder="1" applyAlignment="1" applyProtection="1">
      <alignment horizontal="right"/>
      <protection hidden="1"/>
    </xf>
    <xf numFmtId="0" fontId="27" fillId="34" borderId="10" xfId="81" applyFont="1" applyFill="1" applyBorder="1" applyAlignment="1" applyProtection="1">
      <alignment horizontal="justify" vertical="center" wrapText="1"/>
      <protection hidden="1"/>
    </xf>
    <xf numFmtId="0" fontId="37" fillId="34" borderId="10" xfId="81" applyFont="1" applyFill="1" applyBorder="1" applyAlignment="1" applyProtection="1">
      <alignment horizontal="left" vertical="center" wrapText="1"/>
      <protection hidden="1"/>
    </xf>
    <xf numFmtId="0" fontId="36" fillId="35" borderId="0" xfId="79" applyFont="1" applyFill="1" applyAlignment="1" applyProtection="1">
      <alignment horizontal="left" vertical="top" wrapText="1"/>
      <protection hidden="1"/>
    </xf>
    <xf numFmtId="0" fontId="36" fillId="35" borderId="0" xfId="79" applyFont="1" applyFill="1" applyAlignment="1" applyProtection="1">
      <alignment horizontal="left" vertical="center" wrapText="1"/>
      <protection hidden="1"/>
    </xf>
    <xf numFmtId="0" fontId="175" fillId="35" borderId="0" xfId="79" applyFont="1" applyFill="1" applyBorder="1" applyAlignment="1" applyProtection="1">
      <alignment vertical="center" wrapText="1"/>
      <protection hidden="1"/>
    </xf>
    <xf numFmtId="0" fontId="172" fillId="35" borderId="0" xfId="79" applyFont="1" applyFill="1" applyAlignment="1" applyProtection="1">
      <alignment horizontal="left" vertical="top" wrapText="1"/>
      <protection hidden="1"/>
    </xf>
    <xf numFmtId="0" fontId="172" fillId="35" borderId="0" xfId="79" applyFont="1" applyFill="1" applyAlignment="1" applyProtection="1">
      <alignment horizontal="left" vertical="center" wrapText="1"/>
      <protection hidden="1"/>
    </xf>
    <xf numFmtId="0" fontId="38" fillId="35" borderId="0" xfId="79" applyFont="1" applyFill="1" applyAlignment="1" applyProtection="1">
      <alignment horizontal="left" vertical="center" wrapText="1"/>
      <protection hidden="1"/>
    </xf>
    <xf numFmtId="0" fontId="15" fillId="36" borderId="44" xfId="79" applyFont="1" applyFill="1" applyBorder="1" applyAlignment="1" applyProtection="1">
      <alignment horizontal="left" vertical="top" wrapText="1"/>
      <protection hidden="1"/>
    </xf>
    <xf numFmtId="0" fontId="15" fillId="36" borderId="10" xfId="79" applyFont="1" applyFill="1" applyBorder="1" applyAlignment="1" applyProtection="1">
      <alignment horizontal="left" vertical="top" wrapText="1"/>
      <protection hidden="1"/>
    </xf>
    <xf numFmtId="0" fontId="8" fillId="36" borderId="70" xfId="79" applyFont="1" applyFill="1" applyBorder="1" applyAlignment="1" applyProtection="1">
      <alignment horizontal="left" vertical="top" wrapText="1"/>
      <protection hidden="1"/>
    </xf>
    <xf numFmtId="0" fontId="8" fillId="36" borderId="76" xfId="79" quotePrefix="1" applyFont="1" applyFill="1" applyBorder="1" applyAlignment="1" applyProtection="1">
      <alignment horizontal="left" vertical="top" wrapText="1"/>
      <protection hidden="1"/>
    </xf>
    <xf numFmtId="0" fontId="15" fillId="36" borderId="43" xfId="79" applyFont="1" applyFill="1" applyBorder="1" applyAlignment="1" applyProtection="1">
      <alignment horizontal="left" vertical="top" wrapText="1"/>
      <protection hidden="1"/>
    </xf>
    <xf numFmtId="0" fontId="151" fillId="36" borderId="71" xfId="79" applyFont="1" applyFill="1" applyBorder="1" applyAlignment="1" applyProtection="1">
      <alignment horizontal="left" vertical="top" wrapText="1"/>
      <protection hidden="1"/>
    </xf>
    <xf numFmtId="0" fontId="12" fillId="36" borderId="10" xfId="79" applyFont="1" applyFill="1" applyBorder="1" applyAlignment="1" applyProtection="1">
      <alignment horizontal="center" vertical="center" wrapText="1"/>
      <protection hidden="1"/>
    </xf>
    <xf numFmtId="0" fontId="172" fillId="36" borderId="18" xfId="79" applyFont="1" applyFill="1" applyBorder="1" applyAlignment="1" applyProtection="1">
      <alignment horizontal="left" vertical="top" wrapText="1"/>
      <protection hidden="1"/>
    </xf>
    <xf numFmtId="0" fontId="174" fillId="36" borderId="10" xfId="79" applyFont="1" applyFill="1" applyBorder="1" applyAlignment="1" applyProtection="1">
      <alignment horizontal="left" vertical="top" wrapText="1"/>
      <protection hidden="1"/>
    </xf>
    <xf numFmtId="0" fontId="56" fillId="34" borderId="52" xfId="79" applyFont="1" applyFill="1" applyBorder="1" applyAlignment="1" applyProtection="1">
      <alignment horizontal="left" vertical="center" wrapText="1"/>
      <protection hidden="1"/>
    </xf>
    <xf numFmtId="0" fontId="77" fillId="35" borderId="0" xfId="81" applyFont="1" applyFill="1" applyBorder="1" applyAlignment="1" applyProtection="1">
      <alignment horizontal="left" vertical="center"/>
      <protection hidden="1"/>
    </xf>
    <xf numFmtId="0" fontId="104" fillId="35" borderId="0" xfId="81" applyFont="1" applyFill="1" applyBorder="1" applyAlignment="1" applyProtection="1">
      <alignment horizontal="center" vertical="center"/>
      <protection hidden="1"/>
    </xf>
    <xf numFmtId="0" fontId="8" fillId="35" borderId="0" xfId="81" applyFont="1" applyFill="1" applyAlignment="1" applyProtection="1">
      <alignment vertical="top"/>
      <protection hidden="1"/>
    </xf>
    <xf numFmtId="0" fontId="106" fillId="35" borderId="0" xfId="81" applyFont="1" applyFill="1" applyBorder="1" applyAlignment="1" applyProtection="1">
      <alignment vertical="top"/>
      <protection hidden="1"/>
    </xf>
    <xf numFmtId="0" fontId="8" fillId="35" borderId="0" xfId="81" applyFont="1" applyFill="1" applyBorder="1" applyAlignment="1" applyProtection="1">
      <alignment vertical="top"/>
      <protection hidden="1"/>
    </xf>
    <xf numFmtId="3" fontId="25" fillId="35" borderId="0" xfId="80" applyNumberFormat="1" applyFont="1" applyFill="1" applyBorder="1" applyAlignment="1" applyProtection="1">
      <alignment horizontal="center" vertical="center"/>
      <protection hidden="1"/>
    </xf>
    <xf numFmtId="0" fontId="12" fillId="35" borderId="0" xfId="81" applyFont="1" applyFill="1" applyBorder="1" applyAlignment="1" applyProtection="1">
      <alignment vertical="top"/>
      <protection hidden="1"/>
    </xf>
    <xf numFmtId="0" fontId="127" fillId="35" borderId="0" xfId="80" applyFont="1" applyFill="1" applyBorder="1" applyAlignment="1" applyProtection="1">
      <alignment vertical="top" wrapText="1"/>
      <protection hidden="1"/>
    </xf>
    <xf numFmtId="0" fontId="126" fillId="35" borderId="0" xfId="80" applyFont="1" applyFill="1" applyBorder="1" applyAlignment="1" applyProtection="1">
      <alignment vertical="top" wrapText="1"/>
      <protection hidden="1"/>
    </xf>
    <xf numFmtId="0" fontId="128" fillId="35" borderId="0" xfId="80" applyFont="1" applyFill="1" applyBorder="1" applyAlignment="1" applyProtection="1">
      <alignment vertical="top" wrapText="1"/>
      <protection hidden="1"/>
    </xf>
    <xf numFmtId="0" fontId="126" fillId="35" borderId="0" xfId="80" applyFont="1" applyFill="1" applyAlignment="1" applyProtection="1">
      <alignment vertical="top" wrapText="1"/>
      <protection hidden="1"/>
    </xf>
    <xf numFmtId="0" fontId="127" fillId="35" borderId="0" xfId="80" applyFont="1" applyFill="1" applyAlignment="1" applyProtection="1">
      <alignment vertical="top" wrapText="1"/>
      <protection hidden="1"/>
    </xf>
    <xf numFmtId="0" fontId="34" fillId="35" borderId="0" xfId="80" applyFont="1" applyFill="1" applyBorder="1" applyAlignment="1" applyProtection="1">
      <alignment vertical="center"/>
      <protection hidden="1"/>
    </xf>
    <xf numFmtId="1" fontId="12" fillId="35" borderId="0" xfId="80" applyNumberFormat="1" applyFont="1" applyFill="1" applyBorder="1" applyAlignment="1" applyProtection="1">
      <alignment horizontal="center" vertical="center" wrapText="1"/>
      <protection hidden="1"/>
    </xf>
    <xf numFmtId="0" fontId="140" fillId="35" borderId="0" xfId="80" applyFont="1" applyFill="1" applyBorder="1" applyAlignment="1" applyProtection="1">
      <alignment vertical="top" wrapText="1"/>
      <protection hidden="1"/>
    </xf>
    <xf numFmtId="0" fontId="8" fillId="35" borderId="0" xfId="90" applyNumberFormat="1" applyFont="1" applyFill="1" applyBorder="1" applyAlignment="1" applyProtection="1">
      <alignment horizontal="center" vertical="top" wrapText="1"/>
      <protection hidden="1"/>
    </xf>
    <xf numFmtId="0" fontId="8" fillId="35" borderId="0" xfId="81" applyFont="1" applyFill="1" applyBorder="1" applyAlignment="1" applyProtection="1">
      <alignment vertical="center"/>
      <protection hidden="1"/>
    </xf>
    <xf numFmtId="0" fontId="8" fillId="35" borderId="0" xfId="81" applyFont="1" applyFill="1" applyBorder="1" applyAlignment="1" applyProtection="1">
      <alignment vertical="center" wrapText="1"/>
      <protection hidden="1"/>
    </xf>
    <xf numFmtId="1" fontId="8" fillId="35" borderId="0" xfId="81" applyNumberFormat="1" applyFont="1" applyFill="1" applyBorder="1" applyAlignment="1" applyProtection="1">
      <alignment vertical="top"/>
      <protection hidden="1"/>
    </xf>
    <xf numFmtId="9" fontId="8" fillId="35" borderId="0" xfId="90" applyFont="1" applyFill="1" applyBorder="1" applyAlignment="1" applyProtection="1">
      <alignment vertical="top"/>
      <protection hidden="1"/>
    </xf>
    <xf numFmtId="0" fontId="12" fillId="35" borderId="0" xfId="81" applyFont="1" applyFill="1" applyBorder="1" applyAlignment="1" applyProtection="1">
      <alignment vertical="top" wrapText="1"/>
      <protection hidden="1"/>
    </xf>
    <xf numFmtId="9" fontId="12" fillId="35" borderId="0" xfId="81" applyNumberFormat="1" applyFont="1" applyFill="1" applyBorder="1" applyAlignment="1" applyProtection="1">
      <alignment horizontal="center" vertical="top" wrapText="1"/>
      <protection hidden="1"/>
    </xf>
    <xf numFmtId="0" fontId="8" fillId="35" borderId="0" xfId="81" applyFont="1" applyFill="1" applyBorder="1" applyAlignment="1" applyProtection="1">
      <alignment horizontal="center" vertical="center"/>
      <protection hidden="1"/>
    </xf>
    <xf numFmtId="0" fontId="12" fillId="35" borderId="0" xfId="77" applyFont="1" applyFill="1" applyBorder="1" applyAlignment="1" applyProtection="1">
      <alignment horizontal="center" vertical="top"/>
      <protection hidden="1"/>
    </xf>
    <xf numFmtId="0" fontId="10" fillId="35" borderId="0" xfId="80" applyFont="1" applyFill="1" applyBorder="1" applyAlignment="1" applyProtection="1">
      <alignment horizontal="right" vertical="top" wrapText="1"/>
      <protection hidden="1"/>
    </xf>
    <xf numFmtId="2" fontId="10" fillId="35" borderId="0" xfId="80" applyNumberFormat="1" applyFont="1" applyFill="1" applyBorder="1" applyAlignment="1" applyProtection="1">
      <alignment horizontal="right" vertical="top" wrapText="1"/>
      <protection hidden="1"/>
    </xf>
    <xf numFmtId="0" fontId="34" fillId="35" borderId="0" xfId="80" applyFont="1" applyFill="1" applyBorder="1" applyAlignment="1" applyProtection="1">
      <alignment vertical="center" wrapText="1"/>
      <protection hidden="1"/>
    </xf>
    <xf numFmtId="2" fontId="22" fillId="35" borderId="0" xfId="80" applyNumberFormat="1" applyFont="1" applyFill="1" applyBorder="1" applyAlignment="1" applyProtection="1">
      <alignment vertical="center" wrapText="1"/>
      <protection hidden="1"/>
    </xf>
    <xf numFmtId="2" fontId="8" fillId="35" borderId="0" xfId="80" applyNumberFormat="1" applyFont="1" applyFill="1" applyBorder="1" applyAlignment="1" applyProtection="1">
      <alignment vertical="center" wrapText="1"/>
      <protection hidden="1"/>
    </xf>
    <xf numFmtId="0" fontId="12" fillId="35" borderId="0" xfId="81" applyFont="1" applyFill="1" applyBorder="1" applyAlignment="1" applyProtection="1">
      <alignment horizontal="center" vertical="top"/>
      <protection hidden="1"/>
    </xf>
    <xf numFmtId="0" fontId="8" fillId="35" borderId="0" xfId="81" applyFont="1" applyFill="1" applyBorder="1" applyAlignment="1" applyProtection="1">
      <alignment horizontal="center" vertical="top"/>
      <protection hidden="1"/>
    </xf>
    <xf numFmtId="0" fontId="55" fillId="35" borderId="0" xfId="81" applyFont="1" applyFill="1" applyBorder="1" applyAlignment="1" applyProtection="1">
      <alignment vertical="top"/>
      <protection hidden="1"/>
    </xf>
    <xf numFmtId="0" fontId="8" fillId="35" borderId="0" xfId="81" applyFont="1" applyFill="1" applyAlignment="1" applyProtection="1">
      <alignment horizontal="center" vertical="top"/>
      <protection hidden="1"/>
    </xf>
    <xf numFmtId="0" fontId="37" fillId="34" borderId="10" xfId="80" applyFont="1" applyFill="1" applyBorder="1" applyAlignment="1" applyProtection="1">
      <alignment vertical="center"/>
      <protection hidden="1"/>
    </xf>
    <xf numFmtId="0" fontId="34" fillId="34" borderId="52" xfId="80" applyFont="1" applyFill="1" applyBorder="1" applyAlignment="1" applyProtection="1">
      <alignment horizontal="center" vertical="center"/>
      <protection hidden="1"/>
    </xf>
    <xf numFmtId="0" fontId="45" fillId="35" borderId="0" xfId="81" quotePrefix="1" applyFont="1" applyFill="1" applyBorder="1" applyAlignment="1" applyProtection="1">
      <alignment horizontal="left" vertical="center"/>
      <protection hidden="1"/>
    </xf>
    <xf numFmtId="0" fontId="45" fillId="35" borderId="0" xfId="81" applyFont="1" applyFill="1" applyBorder="1" applyAlignment="1" applyProtection="1">
      <alignment horizontal="left" vertical="center"/>
      <protection hidden="1"/>
    </xf>
    <xf numFmtId="0" fontId="52" fillId="35" borderId="0" xfId="79" applyFont="1" applyFill="1" applyAlignment="1" applyProtection="1">
      <alignment horizontal="left" vertical="top"/>
      <protection hidden="1"/>
    </xf>
    <xf numFmtId="0" fontId="48" fillId="35" borderId="0" xfId="79" applyFont="1" applyFill="1" applyAlignment="1" applyProtection="1">
      <alignment horizontal="left" vertical="top"/>
      <protection hidden="1"/>
    </xf>
    <xf numFmtId="0" fontId="53" fillId="35" borderId="0" xfId="79" applyFont="1" applyFill="1" applyAlignment="1" applyProtection="1">
      <alignment horizontal="left" vertical="top"/>
      <protection hidden="1"/>
    </xf>
    <xf numFmtId="0" fontId="52" fillId="35" borderId="0" xfId="79" applyFont="1" applyFill="1" applyBorder="1" applyAlignment="1" applyProtection="1">
      <alignment horizontal="left" vertical="center"/>
      <protection hidden="1"/>
    </xf>
    <xf numFmtId="0" fontId="48" fillId="35" borderId="0" xfId="79" applyFont="1" applyFill="1" applyBorder="1" applyAlignment="1" applyProtection="1">
      <alignment horizontal="left" vertical="center"/>
      <protection hidden="1"/>
    </xf>
    <xf numFmtId="0" fontId="53" fillId="35" borderId="0" xfId="79" applyFont="1" applyFill="1" applyBorder="1" applyAlignment="1" applyProtection="1">
      <alignment horizontal="left" vertical="center"/>
      <protection hidden="1"/>
    </xf>
    <xf numFmtId="0" fontId="52" fillId="35" borderId="0" xfId="79" applyFont="1" applyFill="1" applyBorder="1" applyAlignment="1" applyProtection="1">
      <alignment horizontal="left" vertical="top"/>
      <protection hidden="1"/>
    </xf>
    <xf numFmtId="0" fontId="48" fillId="35" borderId="0" xfId="79" applyFont="1" applyFill="1" applyBorder="1" applyAlignment="1" applyProtection="1">
      <alignment horizontal="left" vertical="top"/>
      <protection hidden="1"/>
    </xf>
    <xf numFmtId="0" fontId="53" fillId="35" borderId="0" xfId="79" applyFont="1" applyFill="1" applyBorder="1" applyAlignment="1" applyProtection="1">
      <alignment horizontal="left" vertical="top"/>
      <protection hidden="1"/>
    </xf>
    <xf numFmtId="0" fontId="13" fillId="35" borderId="0" xfId="79" applyFont="1" applyFill="1" applyAlignment="1" applyProtection="1">
      <alignment horizontal="left" vertical="top" wrapText="1"/>
      <protection hidden="1"/>
    </xf>
    <xf numFmtId="0" fontId="52" fillId="35" borderId="0" xfId="79" applyFont="1" applyFill="1" applyAlignment="1" applyProtection="1">
      <alignment horizontal="left" vertical="top" wrapText="1"/>
      <protection hidden="1"/>
    </xf>
    <xf numFmtId="0" fontId="48" fillId="35" borderId="0" xfId="79" applyFont="1" applyFill="1" applyAlignment="1" applyProtection="1">
      <alignment horizontal="left" vertical="top" wrapText="1"/>
      <protection hidden="1"/>
    </xf>
    <xf numFmtId="0" fontId="53" fillId="35" borderId="0" xfId="79" applyFont="1" applyFill="1" applyAlignment="1" applyProtection="1">
      <alignment horizontal="left" vertical="top" wrapText="1"/>
      <protection hidden="1"/>
    </xf>
    <xf numFmtId="0" fontId="8" fillId="36" borderId="115" xfId="0" applyFont="1" applyFill="1" applyBorder="1" applyAlignment="1" applyProtection="1">
      <alignment horizontal="left" vertical="top" wrapText="1"/>
      <protection hidden="1"/>
    </xf>
    <xf numFmtId="0" fontId="8" fillId="36" borderId="94" xfId="0" applyFont="1" applyFill="1" applyBorder="1" applyAlignment="1" applyProtection="1">
      <alignment horizontal="left" vertical="top" wrapText="1"/>
      <protection hidden="1"/>
    </xf>
    <xf numFmtId="0" fontId="8" fillId="36" borderId="116" xfId="0" applyFont="1" applyFill="1" applyBorder="1" applyAlignment="1" applyProtection="1">
      <alignment horizontal="left" vertical="top" wrapText="1"/>
      <protection hidden="1"/>
    </xf>
    <xf numFmtId="0" fontId="34" fillId="34" borderId="91" xfId="79" applyFont="1" applyFill="1" applyBorder="1" applyAlignment="1" applyProtection="1">
      <alignment horizontal="left" vertical="center" wrapText="1"/>
      <protection hidden="1"/>
    </xf>
    <xf numFmtId="0" fontId="34" fillId="34" borderId="95" xfId="79" applyFont="1" applyFill="1" applyBorder="1" applyAlignment="1" applyProtection="1">
      <alignment horizontal="left" vertical="center" wrapText="1"/>
      <protection hidden="1"/>
    </xf>
    <xf numFmtId="0" fontId="34" fillId="34" borderId="95" xfId="79" applyFont="1" applyFill="1" applyBorder="1" applyAlignment="1" applyProtection="1">
      <alignment horizontal="center" vertical="center" wrapText="1"/>
      <protection hidden="1"/>
    </xf>
    <xf numFmtId="0" fontId="27" fillId="35" borderId="0" xfId="0" applyFont="1" applyFill="1" applyBorder="1" applyAlignment="1" applyProtection="1">
      <alignment vertical="top"/>
      <protection hidden="1"/>
    </xf>
    <xf numFmtId="0" fontId="42" fillId="35" borderId="0" xfId="0" applyFont="1" applyFill="1" applyBorder="1" applyAlignment="1" applyProtection="1">
      <alignment horizontal="center"/>
      <protection hidden="1"/>
    </xf>
    <xf numFmtId="0" fontId="27" fillId="35" borderId="0" xfId="0" applyFont="1" applyFill="1" applyBorder="1" applyAlignment="1" applyProtection="1">
      <alignment horizontal="center" vertical="top"/>
      <protection hidden="1"/>
    </xf>
    <xf numFmtId="0" fontId="39" fillId="35" borderId="0" xfId="0" applyFont="1" applyFill="1" applyBorder="1" applyAlignment="1" applyProtection="1">
      <alignment horizontal="center" vertical="top"/>
      <protection hidden="1"/>
    </xf>
    <xf numFmtId="0" fontId="37" fillId="35" borderId="0" xfId="0" applyFont="1" applyFill="1" applyBorder="1" applyAlignment="1" applyProtection="1">
      <alignment horizontal="left" vertical="top"/>
      <protection hidden="1"/>
    </xf>
    <xf numFmtId="0" fontId="39" fillId="35" borderId="0" xfId="0" applyFont="1" applyFill="1" applyBorder="1" applyAlignment="1" applyProtection="1">
      <alignment horizontal="left" vertical="top"/>
      <protection hidden="1"/>
    </xf>
    <xf numFmtId="0" fontId="37" fillId="35" borderId="0" xfId="0" applyFont="1" applyFill="1" applyBorder="1" applyAlignment="1" applyProtection="1">
      <alignment horizontal="right" vertical="top"/>
      <protection hidden="1"/>
    </xf>
    <xf numFmtId="0" fontId="27" fillId="35" borderId="0" xfId="0" applyFont="1" applyFill="1" applyBorder="1" applyAlignment="1">
      <alignment vertical="top"/>
    </xf>
    <xf numFmtId="0" fontId="41" fillId="35" borderId="0" xfId="79" applyFont="1" applyFill="1" applyBorder="1" applyAlignment="1" applyProtection="1">
      <alignment horizontal="left" vertical="top"/>
    </xf>
    <xf numFmtId="0" fontId="27" fillId="35" borderId="0" xfId="0" applyFont="1" applyFill="1" applyBorder="1" applyAlignment="1">
      <alignment vertical="center"/>
    </xf>
    <xf numFmtId="0" fontId="11" fillId="35" borderId="0" xfId="85" applyFont="1" applyFill="1" applyBorder="1" applyAlignment="1" applyProtection="1">
      <alignment vertical="center" wrapText="1"/>
    </xf>
    <xf numFmtId="0" fontId="11" fillId="35" borderId="0" xfId="85" quotePrefix="1" applyFont="1" applyFill="1" applyBorder="1" applyAlignment="1" applyProtection="1">
      <alignment vertical="center" wrapText="1"/>
    </xf>
    <xf numFmtId="0" fontId="27" fillId="35" borderId="0" xfId="0" applyFont="1" applyFill="1" applyBorder="1"/>
    <xf numFmtId="0" fontId="34" fillId="35" borderId="0" xfId="0" applyFont="1" applyFill="1" applyBorder="1" applyAlignment="1" applyProtection="1">
      <alignment vertical="center" wrapText="1"/>
      <protection hidden="1"/>
    </xf>
    <xf numFmtId="0" fontId="34" fillId="35" borderId="0" xfId="0" applyFont="1" applyFill="1" applyBorder="1" applyAlignment="1" applyProtection="1">
      <alignment horizontal="center" vertical="center" wrapText="1"/>
      <protection hidden="1"/>
    </xf>
    <xf numFmtId="0" fontId="34" fillId="35" borderId="0" xfId="0" applyFont="1" applyFill="1" applyBorder="1" applyAlignment="1" applyProtection="1">
      <alignment horizontal="left" vertical="center" wrapText="1"/>
      <protection hidden="1"/>
    </xf>
    <xf numFmtId="0" fontId="34" fillId="35" borderId="88" xfId="0" applyFont="1" applyFill="1" applyBorder="1" applyAlignment="1" applyProtection="1">
      <alignment horizontal="center" vertical="center" wrapText="1"/>
      <protection hidden="1"/>
    </xf>
    <xf numFmtId="0" fontId="27" fillId="35" borderId="0" xfId="0" applyFont="1" applyFill="1" applyBorder="1" applyAlignment="1" applyProtection="1">
      <alignment horizontal="center" vertical="center"/>
      <protection hidden="1"/>
    </xf>
    <xf numFmtId="0" fontId="27" fillId="35" borderId="0" xfId="0" applyFont="1" applyFill="1" applyBorder="1" applyAlignment="1" applyProtection="1">
      <alignment vertical="center"/>
      <protection hidden="1"/>
    </xf>
    <xf numFmtId="0" fontId="39" fillId="35" borderId="0" xfId="0" applyFont="1" applyFill="1" applyBorder="1" applyAlignment="1" applyProtection="1">
      <alignment horizontal="center" vertical="center"/>
      <protection hidden="1"/>
    </xf>
    <xf numFmtId="0" fontId="87" fillId="35" borderId="0" xfId="0" applyFont="1" applyFill="1" applyBorder="1" applyAlignment="1" applyProtection="1">
      <alignment horizontal="center" vertical="center"/>
      <protection hidden="1"/>
    </xf>
    <xf numFmtId="0" fontId="27" fillId="35" borderId="0" xfId="0" applyFont="1" applyFill="1" applyBorder="1" applyAlignment="1">
      <alignment horizontal="center" vertical="center"/>
    </xf>
    <xf numFmtId="0" fontId="34" fillId="35" borderId="88" xfId="0" applyFont="1" applyFill="1" applyBorder="1" applyAlignment="1" applyProtection="1">
      <alignment horizontal="left" vertical="center" wrapText="1"/>
      <protection hidden="1"/>
    </xf>
    <xf numFmtId="0" fontId="27" fillId="35" borderId="0" xfId="0" applyFont="1" applyFill="1" applyBorder="1" applyAlignment="1" applyProtection="1">
      <alignment horizontal="left" vertical="center"/>
      <protection hidden="1"/>
    </xf>
    <xf numFmtId="0" fontId="39" fillId="35" borderId="0" xfId="0" applyFont="1" applyFill="1" applyBorder="1" applyAlignment="1" applyProtection="1">
      <alignment horizontal="left" vertical="center"/>
      <protection hidden="1"/>
    </xf>
    <xf numFmtId="1" fontId="37" fillId="35" borderId="0" xfId="0" applyNumberFormat="1" applyFont="1" applyFill="1" applyBorder="1" applyAlignment="1" applyProtection="1">
      <alignment vertical="center"/>
      <protection hidden="1"/>
    </xf>
    <xf numFmtId="1" fontId="59" fillId="35" borderId="0" xfId="0" applyNumberFormat="1" applyFont="1" applyFill="1" applyBorder="1" applyAlignment="1" applyProtection="1">
      <alignment horizontal="center" vertical="center"/>
      <protection hidden="1"/>
    </xf>
    <xf numFmtId="0" fontId="37" fillId="35" borderId="0" xfId="0" applyFont="1" applyFill="1" applyBorder="1" applyAlignment="1" applyProtection="1">
      <alignment horizontal="right" vertical="center"/>
      <protection hidden="1"/>
    </xf>
    <xf numFmtId="1" fontId="37" fillId="35" borderId="0" xfId="0" applyNumberFormat="1" applyFont="1" applyFill="1" applyBorder="1" applyAlignment="1" applyProtection="1">
      <alignment horizontal="center" vertical="center"/>
      <protection hidden="1"/>
    </xf>
    <xf numFmtId="9" fontId="27" fillId="35" borderId="0" xfId="0" applyNumberFormat="1" applyFont="1" applyFill="1" applyBorder="1" applyAlignment="1">
      <alignment vertical="center"/>
    </xf>
    <xf numFmtId="1" fontId="88" fillId="35" borderId="0" xfId="0" applyNumberFormat="1" applyFont="1" applyFill="1" applyBorder="1" applyAlignment="1" applyProtection="1">
      <alignment horizontal="center" vertical="center"/>
      <protection hidden="1"/>
    </xf>
    <xf numFmtId="0" fontId="56" fillId="35" borderId="0" xfId="0" applyFont="1" applyFill="1" applyBorder="1" applyAlignment="1" applyProtection="1">
      <alignment horizontal="right" vertical="center"/>
      <protection hidden="1"/>
    </xf>
    <xf numFmtId="0" fontId="27" fillId="35" borderId="0" xfId="0" applyFont="1" applyFill="1" applyBorder="1" applyProtection="1">
      <protection hidden="1"/>
    </xf>
    <xf numFmtId="0" fontId="27" fillId="35" borderId="0" xfId="0" applyFont="1" applyFill="1" applyBorder="1" applyAlignment="1" applyProtection="1">
      <alignment horizontal="center"/>
      <protection hidden="1"/>
    </xf>
    <xf numFmtId="0" fontId="39" fillId="35" borderId="0" xfId="0" applyFont="1" applyFill="1" applyBorder="1" applyAlignment="1" applyProtection="1">
      <alignment horizontal="center"/>
      <protection hidden="1"/>
    </xf>
    <xf numFmtId="0" fontId="39" fillId="35" borderId="0" xfId="0" applyFont="1" applyFill="1" applyBorder="1" applyAlignment="1" applyProtection="1">
      <alignment horizontal="left"/>
      <protection hidden="1"/>
    </xf>
    <xf numFmtId="0" fontId="27" fillId="35" borderId="0" xfId="0" applyFont="1" applyFill="1" applyBorder="1" applyAlignment="1">
      <alignment horizontal="center"/>
    </xf>
    <xf numFmtId="0" fontId="39" fillId="35" borderId="0" xfId="0" applyFont="1" applyFill="1" applyBorder="1" applyAlignment="1">
      <alignment horizontal="center"/>
    </xf>
    <xf numFmtId="0" fontId="39" fillId="35" borderId="0" xfId="0" applyFont="1" applyFill="1" applyBorder="1" applyAlignment="1">
      <alignment horizontal="left"/>
    </xf>
    <xf numFmtId="0" fontId="13" fillId="35" borderId="0" xfId="0" applyFont="1" applyFill="1" applyBorder="1" applyAlignment="1">
      <alignment horizontal="left"/>
    </xf>
    <xf numFmtId="0" fontId="34" fillId="34" borderId="49" xfId="0" applyFont="1" applyFill="1" applyBorder="1" applyAlignment="1" applyProtection="1">
      <alignment vertical="center" wrapText="1"/>
      <protection hidden="1"/>
    </xf>
    <xf numFmtId="0" fontId="34" fillId="34" borderId="88" xfId="0" applyFont="1" applyFill="1" applyBorder="1" applyAlignment="1" applyProtection="1">
      <alignment vertical="center" wrapText="1"/>
      <protection hidden="1"/>
    </xf>
    <xf numFmtId="0" fontId="34" fillId="34" borderId="88" xfId="0" applyFont="1" applyFill="1" applyBorder="1" applyAlignment="1" applyProtection="1">
      <alignment horizontal="center" vertical="center" wrapText="1"/>
      <protection hidden="1"/>
    </xf>
    <xf numFmtId="0" fontId="34" fillId="34" borderId="87" xfId="0" applyFont="1" applyFill="1" applyBorder="1" applyAlignment="1" applyProtection="1">
      <alignment horizontal="center" vertical="center" wrapText="1"/>
      <protection hidden="1"/>
    </xf>
    <xf numFmtId="0" fontId="34" fillId="34" borderId="51" xfId="0" applyFont="1" applyFill="1" applyBorder="1" applyAlignment="1" applyProtection="1">
      <alignment horizontal="center" vertical="center" wrapText="1"/>
      <protection hidden="1"/>
    </xf>
    <xf numFmtId="0" fontId="34" fillId="34" borderId="52" xfId="0" applyFont="1" applyFill="1" applyBorder="1" applyAlignment="1" applyProtection="1">
      <alignment horizontal="center" vertical="center" wrapText="1"/>
      <protection hidden="1"/>
    </xf>
    <xf numFmtId="0" fontId="55" fillId="34" borderId="54" xfId="0" applyFont="1" applyFill="1" applyBorder="1" applyAlignment="1" applyProtection="1">
      <alignment vertical="center"/>
      <protection hidden="1"/>
    </xf>
    <xf numFmtId="0" fontId="27" fillId="34" borderId="117" xfId="0" applyFont="1" applyFill="1" applyBorder="1" applyAlignment="1" applyProtection="1">
      <alignment vertical="center"/>
      <protection hidden="1"/>
    </xf>
    <xf numFmtId="0" fontId="27" fillId="34" borderId="117" xfId="0" applyFont="1" applyFill="1" applyBorder="1" applyAlignment="1" applyProtection="1">
      <alignment horizontal="center" vertical="center"/>
      <protection hidden="1"/>
    </xf>
    <xf numFmtId="0" fontId="27" fillId="34" borderId="115" xfId="0" applyFont="1" applyFill="1" applyBorder="1" applyAlignment="1" applyProtection="1">
      <alignment horizontal="center" vertical="center"/>
      <protection hidden="1"/>
    </xf>
    <xf numFmtId="0" fontId="27" fillId="34" borderId="55" xfId="0" applyFont="1" applyFill="1" applyBorder="1" applyAlignment="1" applyProtection="1">
      <alignment horizontal="center" vertical="center"/>
      <protection hidden="1"/>
    </xf>
    <xf numFmtId="0" fontId="55" fillId="34" borderId="118" xfId="0" applyFont="1" applyFill="1" applyBorder="1" applyAlignment="1" applyProtection="1">
      <alignment vertical="center"/>
      <protection hidden="1"/>
    </xf>
    <xf numFmtId="0" fontId="27" fillId="34" borderId="119" xfId="0" applyFont="1" applyFill="1" applyBorder="1" applyAlignment="1" applyProtection="1">
      <alignment vertical="center"/>
      <protection hidden="1"/>
    </xf>
    <xf numFmtId="0" fontId="27" fillId="34" borderId="119" xfId="0" applyFont="1" applyFill="1" applyBorder="1" applyAlignment="1" applyProtection="1">
      <alignment horizontal="center" vertical="center"/>
      <protection hidden="1"/>
    </xf>
    <xf numFmtId="0" fontId="27" fillId="34" borderId="120" xfId="0" applyFont="1" applyFill="1" applyBorder="1" applyAlignment="1" applyProtection="1">
      <alignment horizontal="center" vertical="center"/>
      <protection hidden="1"/>
    </xf>
    <xf numFmtId="0" fontId="27" fillId="34" borderId="121" xfId="0" applyFont="1" applyFill="1" applyBorder="1" applyAlignment="1" applyProtection="1">
      <alignment horizontal="center" vertical="center"/>
      <protection hidden="1"/>
    </xf>
    <xf numFmtId="0" fontId="141" fillId="35" borderId="0" xfId="0" applyFont="1" applyFill="1" applyAlignment="1" applyProtection="1">
      <alignment horizontal="left" vertical="center"/>
    </xf>
    <xf numFmtId="0" fontId="40" fillId="35" borderId="0" xfId="0" applyFont="1" applyFill="1"/>
    <xf numFmtId="0" fontId="86" fillId="35" borderId="0" xfId="0" applyFont="1" applyFill="1" applyAlignment="1" applyProtection="1">
      <alignment horizontal="left" vertical="center"/>
      <protection hidden="1"/>
    </xf>
    <xf numFmtId="0" fontId="42" fillId="35" borderId="0" xfId="0" applyFont="1" applyFill="1" applyAlignment="1" applyProtection="1">
      <alignment horizontal="left" vertical="center"/>
      <protection hidden="1"/>
    </xf>
    <xf numFmtId="0" fontId="142" fillId="35" borderId="0" xfId="0" applyFont="1" applyFill="1"/>
    <xf numFmtId="0" fontId="49" fillId="35" borderId="0" xfId="79" applyFont="1" applyFill="1" applyAlignment="1" applyProtection="1">
      <alignment horizontal="left" vertical="center"/>
      <protection hidden="1"/>
    </xf>
    <xf numFmtId="0" fontId="96" fillId="35" borderId="0" xfId="0" applyFont="1" applyFill="1" applyAlignment="1" applyProtection="1">
      <alignment horizontal="left" vertical="center"/>
      <protection hidden="1"/>
    </xf>
    <xf numFmtId="0" fontId="37" fillId="35" borderId="0" xfId="79" applyFont="1" applyFill="1" applyAlignment="1" applyProtection="1">
      <alignment horizontal="right" vertical="center"/>
      <protection hidden="1"/>
    </xf>
    <xf numFmtId="0" fontId="8" fillId="36" borderId="70" xfId="77" applyFont="1" applyFill="1" applyBorder="1" applyAlignment="1" applyProtection="1">
      <alignment horizontal="left" vertical="top" wrapText="1"/>
      <protection hidden="1"/>
    </xf>
    <xf numFmtId="0" fontId="8" fillId="36" borderId="122" xfId="0" applyFont="1" applyFill="1" applyBorder="1" applyAlignment="1" applyProtection="1">
      <alignment vertical="top" wrapText="1"/>
      <protection hidden="1"/>
    </xf>
    <xf numFmtId="9" fontId="44" fillId="18" borderId="0" xfId="0" applyNumberFormat="1" applyFont="1" applyFill="1" applyBorder="1" applyAlignment="1">
      <alignment horizontal="center" wrapText="1"/>
    </xf>
    <xf numFmtId="0" fontId="11" fillId="18" borderId="107" xfId="81" applyFont="1" applyFill="1" applyBorder="1" applyAlignment="1">
      <alignment horizontal="center" vertical="top" wrapText="1"/>
    </xf>
    <xf numFmtId="1" fontId="25" fillId="22" borderId="107" xfId="81" applyNumberFormat="1" applyFont="1" applyFill="1" applyBorder="1" applyAlignment="1">
      <alignment horizontal="center" vertical="center"/>
    </xf>
    <xf numFmtId="0" fontId="8" fillId="21" borderId="40" xfId="81" applyFill="1" applyBorder="1" applyAlignment="1">
      <alignment vertical="center"/>
    </xf>
    <xf numFmtId="9" fontId="25" fillId="22" borderId="123" xfId="81" applyNumberFormat="1" applyFont="1" applyFill="1" applyBorder="1" applyAlignment="1">
      <alignment horizontal="center" vertical="center"/>
    </xf>
    <xf numFmtId="0" fontId="8" fillId="0" borderId="0" xfId="81" applyFont="1" applyFill="1" applyBorder="1" applyAlignment="1">
      <alignment horizontal="left" vertical="top" wrapText="1"/>
    </xf>
    <xf numFmtId="0" fontId="12" fillId="0" borderId="0" xfId="81" applyFont="1" applyFill="1" applyBorder="1" applyAlignment="1">
      <alignment horizontal="left" vertical="top" wrapText="1"/>
    </xf>
    <xf numFmtId="2" fontId="8" fillId="18" borderId="124" xfId="90" applyNumberFormat="1" applyFont="1" applyFill="1" applyBorder="1" applyAlignment="1">
      <alignment horizontal="center" vertical="center" wrapText="1"/>
    </xf>
    <xf numFmtId="2" fontId="8" fillId="18" borderId="61" xfId="90" applyNumberFormat="1" applyFont="1" applyFill="1" applyBorder="1" applyAlignment="1">
      <alignment horizontal="center" vertical="center" wrapText="1"/>
    </xf>
    <xf numFmtId="2" fontId="180" fillId="18" borderId="61" xfId="90" applyNumberFormat="1" applyFont="1" applyFill="1" applyBorder="1" applyAlignment="1">
      <alignment horizontal="center" vertical="center" wrapText="1"/>
    </xf>
    <xf numFmtId="0" fontId="56" fillId="35" borderId="0" xfId="81" applyFont="1" applyFill="1" applyAlignment="1" applyProtection="1">
      <alignment horizontal="center"/>
      <protection hidden="1"/>
    </xf>
    <xf numFmtId="0" fontId="34" fillId="35" borderId="0" xfId="81" applyFont="1" applyFill="1" applyBorder="1" applyAlignment="1" applyProtection="1">
      <alignment horizontal="center" vertical="top" wrapText="1"/>
      <protection hidden="1"/>
    </xf>
    <xf numFmtId="0" fontId="34" fillId="35" borderId="0" xfId="81" applyFont="1" applyFill="1" applyBorder="1" applyAlignment="1" applyProtection="1">
      <alignment vertical="top" wrapText="1"/>
      <protection hidden="1"/>
    </xf>
    <xf numFmtId="0" fontId="27" fillId="35" borderId="0" xfId="81" applyFont="1" applyFill="1" applyBorder="1" applyAlignment="1" applyProtection="1">
      <alignment vertical="top" wrapText="1"/>
      <protection hidden="1"/>
    </xf>
    <xf numFmtId="0" fontId="137" fillId="35" borderId="0" xfId="79" applyFont="1" applyFill="1" applyBorder="1" applyAlignment="1" applyProtection="1">
      <alignment horizontal="center" vertical="center" wrapText="1"/>
      <protection hidden="1"/>
    </xf>
    <xf numFmtId="0" fontId="136" fillId="36" borderId="43" xfId="79" applyFont="1" applyFill="1" applyBorder="1" applyAlignment="1" applyProtection="1">
      <alignment horizontal="center" vertical="center" wrapText="1"/>
      <protection hidden="1"/>
    </xf>
    <xf numFmtId="0" fontId="182" fillId="17" borderId="0" xfId="82" applyFont="1" applyFill="1" applyAlignment="1" applyProtection="1">
      <alignment vertical="top"/>
      <protection hidden="1"/>
    </xf>
    <xf numFmtId="0" fontId="27" fillId="28" borderId="0" xfId="85" applyFont="1" applyFill="1" applyBorder="1" applyAlignment="1" applyProtection="1">
      <alignment horizontal="left" vertical="top" wrapText="1"/>
      <protection hidden="1"/>
    </xf>
    <xf numFmtId="0" fontId="27" fillId="28" borderId="0" xfId="85" applyFont="1" applyFill="1" applyBorder="1" applyAlignment="1" applyProtection="1">
      <alignment vertical="top"/>
      <protection hidden="1"/>
    </xf>
    <xf numFmtId="0" fontId="27" fillId="28" borderId="0" xfId="85" applyFont="1" applyFill="1" applyBorder="1" applyAlignment="1" applyProtection="1">
      <alignment horizontal="left" vertical="center" wrapText="1"/>
      <protection hidden="1"/>
    </xf>
    <xf numFmtId="0" fontId="27" fillId="28" borderId="0" xfId="85" applyFont="1" applyFill="1" applyBorder="1" applyAlignment="1" applyProtection="1">
      <alignment vertical="center"/>
      <protection hidden="1"/>
    </xf>
    <xf numFmtId="0" fontId="27" fillId="28" borderId="0" xfId="85" applyFont="1" applyFill="1" applyBorder="1" applyAlignment="1" applyProtection="1">
      <alignment vertical="center" wrapText="1"/>
      <protection hidden="1"/>
    </xf>
    <xf numFmtId="0" fontId="27" fillId="28" borderId="141" xfId="85" applyFont="1" applyFill="1" applyBorder="1" applyAlignment="1" applyProtection="1">
      <alignment horizontal="left" vertical="center" wrapText="1"/>
      <protection hidden="1"/>
    </xf>
    <xf numFmtId="0" fontId="15" fillId="28" borderId="0" xfId="85" applyFont="1" applyFill="1" applyBorder="1" applyAlignment="1" applyProtection="1">
      <alignment horizontal="left" vertical="center" wrapText="1"/>
      <protection hidden="1"/>
    </xf>
    <xf numFmtId="0" fontId="27" fillId="28" borderId="142" xfId="85" applyFont="1" applyFill="1" applyBorder="1" applyAlignment="1" applyProtection="1">
      <alignment vertical="center"/>
      <protection hidden="1"/>
    </xf>
    <xf numFmtId="0" fontId="27" fillId="35" borderId="0" xfId="85" applyFont="1" applyFill="1" applyBorder="1" applyAlignment="1" applyProtection="1">
      <alignment vertical="center"/>
      <protection hidden="1"/>
    </xf>
    <xf numFmtId="0" fontId="34" fillId="28" borderId="0" xfId="85" applyFont="1" applyFill="1" applyBorder="1" applyAlignment="1" applyProtection="1">
      <alignment vertical="center"/>
      <protection hidden="1"/>
    </xf>
    <xf numFmtId="0" fontId="27" fillId="35" borderId="0" xfId="85" applyFont="1" applyFill="1" applyBorder="1" applyAlignment="1" applyProtection="1">
      <alignment vertical="top"/>
      <protection hidden="1"/>
    </xf>
    <xf numFmtId="0" fontId="27" fillId="35" borderId="0" xfId="85" applyFont="1" applyFill="1" applyBorder="1" applyAlignment="1" applyProtection="1">
      <alignment vertical="top" wrapText="1"/>
      <protection hidden="1"/>
    </xf>
    <xf numFmtId="0" fontId="27" fillId="28" borderId="0" xfId="85" applyFont="1" applyFill="1" applyBorder="1" applyAlignment="1" applyProtection="1">
      <alignment vertical="top"/>
      <protection locked="0"/>
    </xf>
    <xf numFmtId="0" fontId="27" fillId="28" borderId="0" xfId="85" applyFont="1" applyFill="1" applyBorder="1" applyAlignment="1" applyProtection="1">
      <alignment vertical="center"/>
      <protection locked="0"/>
    </xf>
    <xf numFmtId="0" fontId="181" fillId="35" borderId="0" xfId="81" applyFont="1" applyFill="1" applyBorder="1" applyProtection="1">
      <protection locked="0"/>
    </xf>
    <xf numFmtId="0" fontId="27" fillId="35" borderId="0" xfId="85" applyFont="1" applyFill="1" applyBorder="1" applyAlignment="1" applyProtection="1">
      <alignment vertical="top"/>
      <protection locked="0"/>
    </xf>
    <xf numFmtId="0" fontId="148" fillId="17" borderId="96" xfId="85" applyFont="1" applyFill="1" applyBorder="1" applyAlignment="1" applyProtection="1">
      <alignment horizontal="center" vertical="center"/>
      <protection locked="0"/>
    </xf>
    <xf numFmtId="0" fontId="53" fillId="36" borderId="78" xfId="79" applyNumberFormat="1" applyFont="1" applyFill="1" applyBorder="1" applyAlignment="1" applyProtection="1">
      <alignment horizontal="left" vertical="top" wrapText="1"/>
      <protection hidden="1"/>
    </xf>
    <xf numFmtId="0" fontId="8" fillId="36" borderId="70" xfId="79" applyNumberFormat="1" applyFont="1" applyFill="1" applyBorder="1" applyAlignment="1" applyProtection="1">
      <alignment horizontal="left" vertical="top" wrapText="1"/>
      <protection hidden="1"/>
    </xf>
    <xf numFmtId="0" fontId="16" fillId="17" borderId="43" xfId="79" applyFont="1" applyFill="1" applyBorder="1" applyAlignment="1" applyProtection="1">
      <alignment horizontal="center" vertical="center" wrapText="1"/>
      <protection locked="0"/>
    </xf>
    <xf numFmtId="0" fontId="16" fillId="17" borderId="10" xfId="79" applyFont="1" applyFill="1" applyBorder="1" applyAlignment="1" applyProtection="1">
      <alignment horizontal="center" vertical="center" wrapText="1"/>
      <protection locked="0"/>
    </xf>
    <xf numFmtId="0" fontId="16" fillId="17" borderId="70" xfId="79" applyFont="1" applyFill="1" applyBorder="1" applyAlignment="1" applyProtection="1">
      <alignment horizontal="center" vertical="center" wrapText="1"/>
      <protection locked="0"/>
    </xf>
    <xf numFmtId="0" fontId="16" fillId="17" borderId="76" xfId="79" applyFont="1" applyFill="1" applyBorder="1" applyAlignment="1" applyProtection="1">
      <alignment horizontal="center" vertical="center" wrapText="1"/>
      <protection locked="0"/>
    </xf>
    <xf numFmtId="0" fontId="12" fillId="17" borderId="70" xfId="79" applyFont="1" applyFill="1" applyBorder="1" applyAlignment="1" applyProtection="1">
      <alignment horizontal="center" vertical="center" wrapText="1"/>
      <protection locked="0"/>
    </xf>
    <xf numFmtId="0" fontId="12" fillId="17" borderId="10" xfId="79" applyFont="1" applyFill="1" applyBorder="1" applyAlignment="1" applyProtection="1">
      <alignment horizontal="center" vertical="center" wrapText="1"/>
      <protection locked="0"/>
    </xf>
    <xf numFmtId="0" fontId="27" fillId="35" borderId="0" xfId="78" applyFont="1" applyFill="1" applyProtection="1">
      <protection hidden="1"/>
    </xf>
    <xf numFmtId="0" fontId="135" fillId="36" borderId="19" xfId="79" applyNumberFormat="1" applyFont="1" applyFill="1" applyBorder="1" applyAlignment="1" applyProtection="1">
      <alignment horizontal="left" vertical="top" wrapText="1"/>
      <protection hidden="1"/>
    </xf>
    <xf numFmtId="0" fontId="167" fillId="36" borderId="10" xfId="79" applyFont="1" applyFill="1" applyBorder="1" applyAlignment="1" applyProtection="1">
      <alignment horizontal="center" vertical="center" wrapText="1"/>
      <protection hidden="1"/>
    </xf>
    <xf numFmtId="0" fontId="170" fillId="36" borderId="48" xfId="79" applyNumberFormat="1" applyFont="1" applyFill="1" applyBorder="1" applyAlignment="1" applyProtection="1">
      <alignment horizontal="left" vertical="top" wrapText="1"/>
      <protection hidden="1"/>
    </xf>
    <xf numFmtId="0" fontId="16" fillId="17" borderId="56" xfId="77" applyFont="1" applyFill="1" applyBorder="1" applyAlignment="1" applyProtection="1">
      <alignment vertical="top"/>
      <protection hidden="1"/>
    </xf>
    <xf numFmtId="0" fontId="15" fillId="17" borderId="10" xfId="77" applyFont="1" applyFill="1" applyBorder="1" applyAlignment="1" applyProtection="1">
      <alignment horizontal="left" vertical="top" wrapText="1"/>
      <protection hidden="1"/>
    </xf>
    <xf numFmtId="0" fontId="16" fillId="17" borderId="18" xfId="77" applyFont="1" applyFill="1" applyBorder="1" applyAlignment="1" applyProtection="1">
      <alignment vertical="top"/>
      <protection hidden="1"/>
    </xf>
    <xf numFmtId="0" fontId="15" fillId="17" borderId="0" xfId="77" applyFont="1" applyFill="1" applyBorder="1" applyAlignment="1" applyProtection="1">
      <alignment vertical="top" wrapText="1"/>
      <protection hidden="1"/>
    </xf>
    <xf numFmtId="0" fontId="35" fillId="35" borderId="0" xfId="79" applyFont="1" applyFill="1" applyAlignment="1" applyProtection="1">
      <alignment horizontal="left" vertical="top"/>
      <protection locked="0"/>
    </xf>
    <xf numFmtId="0" fontId="27" fillId="35" borderId="0" xfId="79" applyFont="1" applyFill="1" applyBorder="1" applyAlignment="1" applyProtection="1">
      <alignment horizontal="left" vertical="top"/>
      <protection locked="0"/>
    </xf>
    <xf numFmtId="0" fontId="27" fillId="35" borderId="0" xfId="79" applyFont="1" applyFill="1" applyBorder="1" applyAlignment="1" applyProtection="1">
      <alignment horizontal="left" vertical="center"/>
      <protection locked="0"/>
    </xf>
    <xf numFmtId="0" fontId="27" fillId="35" borderId="0" xfId="78" applyFont="1" applyFill="1" applyProtection="1">
      <protection locked="0"/>
    </xf>
    <xf numFmtId="0" fontId="35" fillId="35" borderId="0" xfId="79" applyFont="1" applyFill="1" applyAlignment="1" applyProtection="1">
      <alignment horizontal="left" vertical="top" wrapText="1"/>
      <protection locked="0"/>
    </xf>
    <xf numFmtId="0" fontId="27" fillId="35" borderId="0" xfId="79" applyFont="1" applyFill="1" applyAlignment="1" applyProtection="1">
      <alignment horizontal="left" vertical="top" wrapText="1"/>
      <protection locked="0"/>
    </xf>
    <xf numFmtId="0" fontId="27" fillId="35" borderId="0" xfId="79" applyFont="1" applyFill="1" applyAlignment="1" applyProtection="1">
      <alignment horizontal="center" vertical="top" wrapText="1"/>
      <protection locked="0"/>
    </xf>
    <xf numFmtId="0" fontId="149" fillId="35" borderId="0" xfId="79" applyFont="1" applyFill="1" applyAlignment="1" applyProtection="1">
      <alignment horizontal="left" vertical="top" wrapText="1"/>
      <protection locked="0"/>
    </xf>
    <xf numFmtId="0" fontId="162" fillId="35" borderId="36" xfId="79" applyFont="1" applyFill="1" applyBorder="1" applyAlignment="1" applyProtection="1">
      <alignment horizontal="left" vertical="top"/>
      <protection locked="0"/>
    </xf>
    <xf numFmtId="0" fontId="149" fillId="35" borderId="60" xfId="79" applyFont="1" applyFill="1" applyBorder="1" applyAlignment="1" applyProtection="1">
      <alignment horizontal="left" vertical="top" wrapText="1"/>
      <protection locked="0"/>
    </xf>
    <xf numFmtId="0" fontId="149" fillId="35" borderId="37" xfId="79" applyFont="1" applyFill="1" applyBorder="1" applyAlignment="1" applyProtection="1">
      <alignment horizontal="left" vertical="top" wrapText="1"/>
      <protection locked="0"/>
    </xf>
    <xf numFmtId="0" fontId="149" fillId="35" borderId="0" xfId="0" applyFont="1" applyFill="1" applyBorder="1" applyAlignment="1" applyProtection="1">
      <alignment horizontal="right"/>
      <protection locked="0"/>
    </xf>
    <xf numFmtId="0" fontId="171" fillId="35" borderId="38" xfId="79" applyFont="1" applyFill="1" applyBorder="1" applyAlignment="1" applyProtection="1">
      <alignment horizontal="left" vertical="top"/>
      <protection locked="0"/>
    </xf>
    <xf numFmtId="0" fontId="149" fillId="35" borderId="0" xfId="79" applyFont="1" applyFill="1" applyBorder="1" applyAlignment="1" applyProtection="1">
      <alignment horizontal="left" vertical="top" wrapText="1"/>
      <protection locked="0"/>
    </xf>
    <xf numFmtId="0" fontId="149" fillId="35" borderId="39" xfId="79" applyFont="1" applyFill="1" applyBorder="1" applyAlignment="1" applyProtection="1">
      <alignment horizontal="left" vertical="top" wrapText="1"/>
      <protection locked="0"/>
    </xf>
    <xf numFmtId="0" fontId="171" fillId="35" borderId="40" xfId="79" applyFont="1" applyFill="1" applyBorder="1" applyAlignment="1" applyProtection="1">
      <alignment horizontal="left" vertical="top"/>
      <protection locked="0"/>
    </xf>
    <xf numFmtId="0" fontId="149" fillId="35" borderId="32" xfId="79" applyFont="1" applyFill="1" applyBorder="1" applyAlignment="1" applyProtection="1">
      <alignment horizontal="left" vertical="top" wrapText="1"/>
      <protection locked="0"/>
    </xf>
    <xf numFmtId="0" fontId="149" fillId="35" borderId="41" xfId="79" applyFont="1" applyFill="1" applyBorder="1" applyAlignment="1" applyProtection="1">
      <alignment horizontal="left" vertical="top" wrapText="1"/>
      <protection locked="0"/>
    </xf>
    <xf numFmtId="0" fontId="8" fillId="35" borderId="0" xfId="79" applyFont="1" applyFill="1" applyAlignment="1" applyProtection="1">
      <alignment horizontal="left" vertical="top" wrapText="1"/>
      <protection locked="0"/>
    </xf>
    <xf numFmtId="0" fontId="8" fillId="35" borderId="0" xfId="79" applyFont="1" applyFill="1" applyAlignment="1" applyProtection="1">
      <alignment horizontal="center" vertical="top" wrapText="1"/>
      <protection locked="0"/>
    </xf>
    <xf numFmtId="0" fontId="27" fillId="35" borderId="0" xfId="79" applyFont="1" applyFill="1" applyBorder="1" applyAlignment="1" applyProtection="1">
      <alignment horizontal="left" vertical="top" wrapText="1"/>
      <protection locked="0"/>
    </xf>
    <xf numFmtId="0" fontId="12" fillId="36" borderId="102" xfId="79" applyFont="1" applyFill="1" applyBorder="1" applyAlignment="1" applyProtection="1">
      <alignment horizontal="center" vertical="center" wrapText="1"/>
      <protection locked="0"/>
    </xf>
    <xf numFmtId="0" fontId="12" fillId="36" borderId="104" xfId="79" applyFont="1" applyFill="1" applyBorder="1" applyAlignment="1" applyProtection="1">
      <alignment horizontal="center" vertical="center" wrapText="1"/>
      <protection locked="0"/>
    </xf>
    <xf numFmtId="0" fontId="8" fillId="17" borderId="48" xfId="79" applyFont="1" applyFill="1" applyBorder="1" applyAlignment="1" applyProtection="1">
      <alignment horizontal="left" vertical="top" wrapText="1"/>
      <protection locked="0"/>
    </xf>
    <xf numFmtId="0" fontId="8" fillId="17" borderId="19" xfId="79" applyFont="1" applyFill="1" applyBorder="1" applyAlignment="1" applyProtection="1">
      <alignment horizontal="left" vertical="top" wrapText="1"/>
      <protection locked="0"/>
    </xf>
    <xf numFmtId="3" fontId="8" fillId="17" borderId="19" xfId="79" applyNumberFormat="1" applyFont="1" applyFill="1" applyBorder="1" applyAlignment="1" applyProtection="1">
      <alignment horizontal="left" vertical="top" wrapText="1"/>
      <protection locked="0"/>
    </xf>
    <xf numFmtId="3" fontId="12" fillId="33" borderId="10" xfId="79" applyNumberFormat="1" applyFont="1" applyFill="1" applyBorder="1" applyAlignment="1" applyProtection="1">
      <alignment horizontal="center" vertical="center" wrapText="1"/>
      <protection locked="0"/>
    </xf>
    <xf numFmtId="0" fontId="12" fillId="33" borderId="10" xfId="79" applyFont="1" applyFill="1" applyBorder="1" applyAlignment="1" applyProtection="1">
      <alignment horizontal="center" vertical="center" wrapText="1"/>
      <protection locked="0"/>
    </xf>
    <xf numFmtId="0" fontId="12" fillId="17" borderId="43" xfId="79" applyFont="1" applyFill="1" applyBorder="1" applyAlignment="1" applyProtection="1">
      <alignment horizontal="center" vertical="center" wrapText="1"/>
      <protection locked="0"/>
    </xf>
    <xf numFmtId="0" fontId="12" fillId="17" borderId="46" xfId="79" applyFont="1" applyFill="1" applyBorder="1" applyAlignment="1" applyProtection="1">
      <alignment horizontal="center" vertical="center" wrapText="1"/>
      <protection locked="0"/>
    </xf>
    <xf numFmtId="0" fontId="8" fillId="35" borderId="0" xfId="78" applyFill="1" applyProtection="1">
      <protection hidden="1"/>
    </xf>
    <xf numFmtId="0" fontId="153" fillId="35" borderId="0" xfId="0" applyFont="1" applyFill="1" applyBorder="1" applyAlignment="1" applyProtection="1">
      <alignment horizontal="left" vertical="top"/>
      <protection hidden="1"/>
    </xf>
    <xf numFmtId="0" fontId="8" fillId="35" borderId="0" xfId="0" applyFont="1" applyFill="1" applyAlignment="1" applyProtection="1">
      <alignment wrapText="1"/>
      <protection hidden="1"/>
    </xf>
    <xf numFmtId="0" fontId="0" fillId="35" borderId="0" xfId="0" applyFill="1" applyProtection="1">
      <protection hidden="1"/>
    </xf>
    <xf numFmtId="0" fontId="8" fillId="35" borderId="0" xfId="78" applyFill="1" applyBorder="1" applyProtection="1">
      <protection hidden="1"/>
    </xf>
    <xf numFmtId="0" fontId="8" fillId="35" borderId="0" xfId="78" applyFill="1" applyAlignment="1" applyProtection="1">
      <alignment vertical="center"/>
      <protection hidden="1"/>
    </xf>
    <xf numFmtId="0" fontId="0" fillId="35" borderId="0" xfId="0" applyFill="1" applyAlignment="1" applyProtection="1">
      <alignment vertical="center"/>
      <protection hidden="1"/>
    </xf>
    <xf numFmtId="0" fontId="78" fillId="35" borderId="0" xfId="0" applyFont="1" applyFill="1" applyBorder="1" applyAlignment="1" applyProtection="1">
      <alignment vertical="top"/>
      <protection hidden="1"/>
    </xf>
    <xf numFmtId="0" fontId="0" fillId="35" borderId="0" xfId="0" applyFill="1" applyBorder="1" applyProtection="1">
      <protection hidden="1"/>
    </xf>
    <xf numFmtId="0" fontId="8" fillId="35" borderId="0" xfId="0" applyFont="1" applyFill="1" applyBorder="1" applyProtection="1">
      <protection hidden="1"/>
    </xf>
    <xf numFmtId="0" fontId="27" fillId="35" borderId="0" xfId="78" applyFont="1" applyFill="1" applyAlignment="1" applyProtection="1">
      <protection hidden="1"/>
    </xf>
    <xf numFmtId="0" fontId="156" fillId="35" borderId="0" xfId="0" applyFont="1" applyFill="1" applyAlignment="1" applyProtection="1">
      <alignment wrapText="1"/>
      <protection hidden="1"/>
    </xf>
    <xf numFmtId="0" fontId="158" fillId="35" borderId="20" xfId="0" applyFont="1" applyFill="1" applyBorder="1" applyAlignment="1" applyProtection="1">
      <alignment horizontal="left" wrapText="1"/>
      <protection hidden="1"/>
    </xf>
    <xf numFmtId="0" fontId="158" fillId="35" borderId="0" xfId="0" applyFont="1" applyFill="1" applyBorder="1" applyAlignment="1" applyProtection="1">
      <alignment horizontal="left" wrapText="1"/>
      <protection hidden="1"/>
    </xf>
    <xf numFmtId="0" fontId="8" fillId="35" borderId="0" xfId="78" applyFont="1" applyFill="1" applyProtection="1">
      <protection hidden="1"/>
    </xf>
    <xf numFmtId="0" fontId="183" fillId="35" borderId="0" xfId="78" applyFont="1" applyFill="1" applyProtection="1">
      <protection hidden="1"/>
    </xf>
    <xf numFmtId="0" fontId="0" fillId="35" borderId="16" xfId="0" applyFill="1" applyBorder="1" applyAlignment="1" applyProtection="1">
      <alignment horizontal="left" wrapText="1"/>
      <protection hidden="1"/>
    </xf>
    <xf numFmtId="0" fontId="0" fillId="35" borderId="0" xfId="0" applyFill="1" applyBorder="1" applyAlignment="1" applyProtection="1">
      <alignment horizontal="left" wrapText="1"/>
      <protection hidden="1"/>
    </xf>
    <xf numFmtId="0" fontId="159" fillId="35" borderId="0" xfId="0" applyFont="1" applyFill="1" applyBorder="1" applyAlignment="1" applyProtection="1">
      <alignment horizontal="center" vertical="center" wrapText="1"/>
      <protection hidden="1"/>
    </xf>
    <xf numFmtId="0" fontId="158" fillId="35" borderId="24" xfId="0" applyFont="1" applyFill="1" applyBorder="1" applyAlignment="1" applyProtection="1">
      <alignment horizontal="left"/>
      <protection hidden="1"/>
    </xf>
    <xf numFmtId="0" fontId="158" fillId="35" borderId="0" xfId="0" applyFont="1" applyFill="1" applyBorder="1" applyAlignment="1" applyProtection="1">
      <alignment horizontal="left"/>
      <protection hidden="1"/>
    </xf>
    <xf numFmtId="0" fontId="34" fillId="35" borderId="0" xfId="78" applyFont="1" applyFill="1" applyBorder="1" applyProtection="1">
      <protection hidden="1"/>
    </xf>
    <xf numFmtId="0" fontId="157" fillId="35" borderId="0" xfId="0" applyNumberFormat="1" applyFont="1" applyFill="1" applyBorder="1" applyAlignment="1" applyProtection="1">
      <alignment horizontal="center" vertical="center" wrapText="1"/>
      <protection hidden="1"/>
    </xf>
    <xf numFmtId="0" fontId="8" fillId="35" borderId="0" xfId="78" applyFill="1" applyBorder="1" applyAlignment="1" applyProtection="1">
      <alignment vertical="center"/>
      <protection hidden="1"/>
    </xf>
    <xf numFmtId="0" fontId="0" fillId="35" borderId="0" xfId="0" applyFill="1" applyBorder="1" applyAlignment="1" applyProtection="1">
      <alignment vertical="center"/>
      <protection hidden="1"/>
    </xf>
    <xf numFmtId="0" fontId="55" fillId="35" borderId="20" xfId="0" applyFont="1" applyFill="1" applyBorder="1" applyAlignment="1" applyProtection="1">
      <alignment vertical="center"/>
      <protection hidden="1"/>
    </xf>
    <xf numFmtId="0" fontId="55" fillId="35" borderId="0" xfId="0" applyFont="1" applyFill="1" applyBorder="1" applyAlignment="1" applyProtection="1">
      <alignment vertical="center"/>
      <protection hidden="1"/>
    </xf>
    <xf numFmtId="3" fontId="27" fillId="35" borderId="0" xfId="0" applyNumberFormat="1" applyFont="1" applyFill="1" applyBorder="1" applyAlignment="1" applyProtection="1">
      <alignment horizontal="right" vertical="center"/>
      <protection hidden="1"/>
    </xf>
    <xf numFmtId="0" fontId="6" fillId="35" borderId="0" xfId="0" applyFont="1" applyFill="1" applyBorder="1" applyAlignment="1" applyProtection="1">
      <alignment horizontal="left" wrapText="1"/>
      <protection hidden="1"/>
    </xf>
    <xf numFmtId="3" fontId="27" fillId="35" borderId="0" xfId="0" applyNumberFormat="1" applyFont="1" applyFill="1" applyBorder="1" applyAlignment="1" applyProtection="1">
      <alignment horizontal="right" vertical="center" indent="1"/>
      <protection hidden="1"/>
    </xf>
    <xf numFmtId="3" fontId="8" fillId="35" borderId="0" xfId="0" applyNumberFormat="1" applyFont="1" applyFill="1" applyBorder="1" applyAlignment="1" applyProtection="1">
      <alignment horizontal="right" indent="1"/>
      <protection hidden="1"/>
    </xf>
    <xf numFmtId="0" fontId="27" fillId="35" borderId="0" xfId="78" applyFont="1" applyFill="1" applyBorder="1" applyProtection="1">
      <protection hidden="1"/>
    </xf>
    <xf numFmtId="3" fontId="27" fillId="35" borderId="0" xfId="0" applyNumberFormat="1" applyFont="1" applyFill="1" applyBorder="1" applyAlignment="1" applyProtection="1">
      <alignment horizontal="right" indent="1"/>
      <protection hidden="1"/>
    </xf>
    <xf numFmtId="0" fontId="27" fillId="35" borderId="20" xfId="78" applyFont="1" applyFill="1" applyBorder="1" applyProtection="1">
      <protection hidden="1"/>
    </xf>
    <xf numFmtId="0" fontId="8" fillId="35" borderId="0" xfId="78" applyFont="1" applyFill="1" applyBorder="1" applyProtection="1">
      <protection hidden="1"/>
    </xf>
    <xf numFmtId="171" fontId="15" fillId="35" borderId="0" xfId="55" applyNumberFormat="1" applyFont="1" applyFill="1" applyBorder="1" applyAlignment="1" applyProtection="1">
      <alignment horizontal="left" vertical="center"/>
      <protection hidden="1"/>
    </xf>
    <xf numFmtId="171" fontId="15" fillId="35" borderId="0" xfId="55" applyNumberFormat="1" applyFont="1" applyFill="1" applyBorder="1" applyAlignment="1" applyProtection="1">
      <alignment horizontal="right" vertical="center" wrapText="1"/>
      <protection hidden="1"/>
    </xf>
    <xf numFmtId="171" fontId="15" fillId="35" borderId="0" xfId="55" applyNumberFormat="1" applyFont="1" applyFill="1" applyBorder="1" applyAlignment="1" applyProtection="1">
      <alignment horizontal="left" vertical="center" shrinkToFit="1"/>
      <protection hidden="1"/>
    </xf>
    <xf numFmtId="0" fontId="0" fillId="35" borderId="0" xfId="0" applyFill="1" applyBorder="1" applyAlignment="1" applyProtection="1">
      <alignment shrinkToFit="1"/>
      <protection hidden="1"/>
    </xf>
    <xf numFmtId="171" fontId="27" fillId="35" borderId="0" xfId="55" applyNumberFormat="1" applyFont="1" applyFill="1" applyBorder="1" applyAlignment="1" applyProtection="1">
      <alignment vertical="center"/>
      <protection hidden="1"/>
    </xf>
    <xf numFmtId="0" fontId="27" fillId="35" borderId="0" xfId="0" applyFont="1" applyFill="1" applyBorder="1" applyAlignment="1" applyProtection="1">
      <protection hidden="1"/>
    </xf>
    <xf numFmtId="0" fontId="27" fillId="35" borderId="0" xfId="0" applyFont="1" applyFill="1" applyBorder="1" applyAlignment="1" applyProtection="1">
      <alignment horizontal="right" indent="1"/>
      <protection hidden="1"/>
    </xf>
    <xf numFmtId="0" fontId="55" fillId="34" borderId="49" xfId="0" applyFont="1" applyFill="1" applyBorder="1" applyAlignment="1" applyProtection="1">
      <alignment horizontal="left" vertical="center"/>
      <protection hidden="1"/>
    </xf>
    <xf numFmtId="0" fontId="0" fillId="34" borderId="88" xfId="0" applyFill="1" applyBorder="1" applyAlignment="1" applyProtection="1">
      <alignment vertical="center"/>
      <protection hidden="1"/>
    </xf>
    <xf numFmtId="0" fontId="0" fillId="34" borderId="89" xfId="0" applyFill="1" applyBorder="1" applyAlignment="1" applyProtection="1">
      <alignment vertical="center"/>
      <protection hidden="1"/>
    </xf>
    <xf numFmtId="0" fontId="55" fillId="34" borderId="98" xfId="0" applyFont="1" applyFill="1" applyBorder="1" applyAlignment="1" applyProtection="1">
      <alignment horizontal="left" indent="1"/>
      <protection hidden="1"/>
    </xf>
    <xf numFmtId="0" fontId="27" fillId="34" borderId="32" xfId="0" applyFont="1" applyFill="1" applyBorder="1" applyAlignment="1" applyProtection="1">
      <alignment vertical="center"/>
      <protection hidden="1"/>
    </xf>
    <xf numFmtId="0" fontId="27" fillId="34" borderId="41" xfId="0" applyFont="1" applyFill="1" applyBorder="1" applyAlignment="1" applyProtection="1">
      <alignment vertical="center"/>
      <protection hidden="1"/>
    </xf>
    <xf numFmtId="167" fontId="34" fillId="34" borderId="43" xfId="0" applyNumberFormat="1" applyFont="1" applyFill="1" applyBorder="1" applyProtection="1">
      <protection hidden="1"/>
    </xf>
    <xf numFmtId="0" fontId="27" fillId="34" borderId="48" xfId="0" applyFont="1" applyFill="1" applyBorder="1" applyProtection="1">
      <protection hidden="1"/>
    </xf>
    <xf numFmtId="0" fontId="55" fillId="34" borderId="56" xfId="0" applyFont="1" applyFill="1" applyBorder="1" applyAlignment="1" applyProtection="1">
      <alignment horizontal="left" indent="1"/>
      <protection hidden="1"/>
    </xf>
    <xf numFmtId="0" fontId="27" fillId="34" borderId="63" xfId="0" applyFont="1" applyFill="1" applyBorder="1" applyAlignment="1" applyProtection="1">
      <alignment vertical="center"/>
      <protection hidden="1"/>
    </xf>
    <xf numFmtId="0" fontId="27" fillId="34" borderId="64" xfId="0" applyFont="1" applyFill="1" applyBorder="1" applyAlignment="1" applyProtection="1">
      <alignment vertical="center"/>
      <protection hidden="1"/>
    </xf>
    <xf numFmtId="167" fontId="34" fillId="34" borderId="10" xfId="0" applyNumberFormat="1" applyFont="1" applyFill="1" applyBorder="1" applyProtection="1">
      <protection hidden="1"/>
    </xf>
    <xf numFmtId="0" fontId="27" fillId="34" borderId="19" xfId="0" applyFont="1" applyFill="1" applyBorder="1" applyProtection="1">
      <protection hidden="1"/>
    </xf>
    <xf numFmtId="0" fontId="27" fillId="34" borderId="63" xfId="0" applyFont="1" applyFill="1" applyBorder="1" applyAlignment="1" applyProtection="1">
      <protection hidden="1"/>
    </xf>
    <xf numFmtId="0" fontId="27" fillId="34" borderId="64" xfId="0" applyFont="1" applyFill="1" applyBorder="1" applyAlignment="1" applyProtection="1">
      <alignment horizontal="right" indent="1"/>
      <protection hidden="1"/>
    </xf>
    <xf numFmtId="0" fontId="34" fillId="34" borderId="23" xfId="0" applyFont="1" applyFill="1" applyBorder="1" applyAlignment="1" applyProtection="1">
      <alignment horizontal="left" vertical="center"/>
      <protection hidden="1"/>
    </xf>
    <xf numFmtId="0" fontId="27" fillId="34" borderId="24" xfId="0" applyFont="1" applyFill="1" applyBorder="1" applyAlignment="1" applyProtection="1">
      <alignment vertical="center"/>
      <protection hidden="1"/>
    </xf>
    <xf numFmtId="0" fontId="27" fillId="34" borderId="24" xfId="0" applyFont="1" applyFill="1" applyBorder="1" applyAlignment="1" applyProtection="1">
      <alignment horizontal="right" vertical="center"/>
      <protection hidden="1"/>
    </xf>
    <xf numFmtId="0" fontId="27" fillId="34" borderId="22" xfId="0" applyFont="1" applyFill="1" applyBorder="1" applyAlignment="1" applyProtection="1">
      <alignment vertical="center"/>
      <protection hidden="1"/>
    </xf>
    <xf numFmtId="0" fontId="27" fillId="39" borderId="0" xfId="0" applyFont="1" applyFill="1" applyProtection="1">
      <protection hidden="1"/>
    </xf>
    <xf numFmtId="3" fontId="0" fillId="35" borderId="0" xfId="0" applyNumberFormat="1" applyFill="1" applyProtection="1">
      <protection hidden="1"/>
    </xf>
    <xf numFmtId="176" fontId="0" fillId="35" borderId="0" xfId="0" applyNumberFormat="1" applyFill="1" applyProtection="1">
      <protection hidden="1"/>
    </xf>
    <xf numFmtId="172" fontId="7" fillId="35" borderId="0" xfId="55" applyNumberFormat="1" applyFill="1" applyProtection="1">
      <protection hidden="1"/>
    </xf>
    <xf numFmtId="0" fontId="55" fillId="35" borderId="0" xfId="0" applyFont="1" applyFill="1" applyBorder="1" applyAlignment="1" applyProtection="1">
      <alignment horizontal="left" indent="1"/>
      <protection hidden="1"/>
    </xf>
    <xf numFmtId="3" fontId="27" fillId="35" borderId="0" xfId="0" applyNumberFormat="1" applyFont="1" applyFill="1" applyBorder="1" applyAlignment="1" applyProtection="1">
      <protection hidden="1"/>
    </xf>
    <xf numFmtId="166" fontId="27" fillId="35" borderId="0" xfId="0" applyNumberFormat="1" applyFont="1" applyFill="1" applyBorder="1" applyAlignment="1" applyProtection="1">
      <protection hidden="1"/>
    </xf>
    <xf numFmtId="171" fontId="27" fillId="35" borderId="0" xfId="55" applyNumberFormat="1" applyFont="1" applyFill="1" applyBorder="1" applyAlignment="1" applyProtection="1">
      <protection hidden="1"/>
    </xf>
    <xf numFmtId="171" fontId="27" fillId="35" borderId="0" xfId="0" applyNumberFormat="1" applyFont="1" applyFill="1" applyBorder="1" applyAlignment="1" applyProtection="1">
      <protection hidden="1"/>
    </xf>
    <xf numFmtId="0" fontId="27" fillId="35" borderId="0" xfId="0" applyFont="1" applyFill="1" applyBorder="1" applyAlignment="1" applyProtection="1">
      <alignment wrapText="1"/>
      <protection hidden="1"/>
    </xf>
    <xf numFmtId="3" fontId="27" fillId="35" borderId="0" xfId="0" applyNumberFormat="1" applyFont="1" applyFill="1" applyBorder="1" applyAlignment="1" applyProtection="1">
      <alignment wrapText="1"/>
      <protection hidden="1"/>
    </xf>
    <xf numFmtId="0" fontId="15" fillId="35" borderId="0" xfId="0" applyFont="1" applyFill="1" applyBorder="1" applyAlignment="1" applyProtection="1">
      <alignment horizontal="right"/>
      <protection hidden="1"/>
    </xf>
    <xf numFmtId="0" fontId="149" fillId="35" borderId="0" xfId="78" quotePrefix="1" applyFont="1" applyFill="1" applyAlignment="1" applyProtection="1">
      <protection hidden="1"/>
    </xf>
    <xf numFmtId="0" fontId="12" fillId="35" borderId="0" xfId="78" applyFont="1" applyFill="1" applyBorder="1" applyAlignment="1" applyProtection="1">
      <alignment wrapText="1"/>
      <protection hidden="1"/>
    </xf>
    <xf numFmtId="0" fontId="7" fillId="35" borderId="0" xfId="0" applyFont="1" applyFill="1" applyAlignment="1" applyProtection="1">
      <alignment wrapText="1"/>
      <protection hidden="1"/>
    </xf>
    <xf numFmtId="0" fontId="0" fillId="35" borderId="0" xfId="0" applyFill="1" applyProtection="1">
      <protection locked="0"/>
    </xf>
    <xf numFmtId="0" fontId="8" fillId="35" borderId="0" xfId="0" applyFont="1" applyFill="1" applyProtection="1">
      <protection locked="0"/>
    </xf>
    <xf numFmtId="0" fontId="8" fillId="35" borderId="0" xfId="78" applyFill="1" applyBorder="1" applyProtection="1">
      <protection locked="0"/>
    </xf>
    <xf numFmtId="0" fontId="8" fillId="35" borderId="0" xfId="0" applyFont="1" applyFill="1" applyBorder="1" applyAlignment="1" applyProtection="1">
      <alignment horizontal="center" wrapText="1"/>
      <protection locked="0"/>
    </xf>
    <xf numFmtId="0" fontId="8" fillId="35" borderId="0" xfId="78" applyFill="1" applyProtection="1">
      <protection locked="0"/>
    </xf>
    <xf numFmtId="0" fontId="0" fillId="26" borderId="0" xfId="0" applyFill="1" applyAlignment="1" applyProtection="1">
      <alignment vertical="center"/>
      <protection locked="0"/>
    </xf>
    <xf numFmtId="0" fontId="8" fillId="26" borderId="0" xfId="0" applyFont="1" applyFill="1" applyAlignment="1" applyProtection="1">
      <alignment vertical="center"/>
      <protection locked="0"/>
    </xf>
    <xf numFmtId="0" fontId="8" fillId="26" borderId="0" xfId="78" applyFill="1" applyBorder="1" applyAlignment="1" applyProtection="1">
      <alignment vertical="center"/>
      <protection locked="0"/>
    </xf>
    <xf numFmtId="0" fontId="8" fillId="26" borderId="0" xfId="0" applyFont="1" applyFill="1" applyBorder="1" applyAlignment="1" applyProtection="1">
      <alignment horizontal="center" vertical="center" wrapText="1"/>
      <protection locked="0"/>
    </xf>
    <xf numFmtId="0" fontId="8" fillId="35" borderId="0" xfId="78" applyFill="1" applyAlignment="1" applyProtection="1">
      <alignment vertical="center"/>
      <protection locked="0"/>
    </xf>
    <xf numFmtId="0" fontId="27" fillId="40" borderId="0" xfId="0" applyFont="1" applyFill="1" applyProtection="1">
      <protection locked="0"/>
    </xf>
    <xf numFmtId="0" fontId="8" fillId="35" borderId="0" xfId="0" applyFont="1" applyFill="1" applyBorder="1" applyAlignment="1" applyProtection="1">
      <alignment horizontal="center" vertical="center" wrapText="1"/>
      <protection locked="0"/>
    </xf>
    <xf numFmtId="0" fontId="8" fillId="35" borderId="0" xfId="0" applyFont="1" applyFill="1" applyBorder="1" applyProtection="1">
      <protection locked="0"/>
    </xf>
    <xf numFmtId="0" fontId="158" fillId="35" borderId="0" xfId="0" applyFont="1" applyFill="1" applyBorder="1" applyAlignment="1" applyProtection="1">
      <alignment horizontal="left" wrapText="1"/>
      <protection locked="0"/>
    </xf>
    <xf numFmtId="0" fontId="159" fillId="35" borderId="0" xfId="0" applyFont="1" applyFill="1" applyBorder="1" applyAlignment="1" applyProtection="1">
      <alignment horizontal="center" vertical="center" wrapText="1"/>
      <protection locked="0"/>
    </xf>
    <xf numFmtId="0" fontId="7" fillId="35" borderId="0" xfId="0" applyFont="1" applyFill="1" applyAlignment="1" applyProtection="1">
      <alignment wrapText="1"/>
      <protection locked="0"/>
    </xf>
    <xf numFmtId="0" fontId="8" fillId="26" borderId="0" xfId="78" applyFill="1" applyProtection="1">
      <protection locked="0"/>
    </xf>
    <xf numFmtId="0" fontId="8" fillId="26" borderId="0" xfId="78" applyFill="1" applyBorder="1" applyProtection="1">
      <protection locked="0"/>
    </xf>
    <xf numFmtId="0" fontId="160" fillId="26" borderId="10" xfId="78" applyFont="1" applyFill="1" applyBorder="1" applyProtection="1">
      <protection locked="0"/>
    </xf>
    <xf numFmtId="0" fontId="149" fillId="31" borderId="10" xfId="0" applyFont="1" applyFill="1" applyBorder="1" applyProtection="1">
      <protection locked="0"/>
    </xf>
    <xf numFmtId="0" fontId="0" fillId="26" borderId="0" xfId="0" applyFill="1" applyProtection="1">
      <protection locked="0"/>
    </xf>
    <xf numFmtId="167" fontId="149" fillId="31" borderId="10" xfId="0" applyNumberFormat="1" applyFont="1" applyFill="1" applyBorder="1" applyProtection="1">
      <protection locked="0"/>
    </xf>
    <xf numFmtId="0" fontId="149" fillId="26" borderId="10" xfId="78" applyFont="1" applyFill="1" applyBorder="1" applyProtection="1">
      <protection locked="0"/>
    </xf>
    <xf numFmtId="0" fontId="27" fillId="26" borderId="0" xfId="0" applyFont="1" applyFill="1" applyBorder="1" applyAlignment="1" applyProtection="1">
      <alignment horizontal="center" vertical="center" wrapText="1"/>
      <protection locked="0"/>
    </xf>
    <xf numFmtId="3" fontId="27" fillId="26" borderId="0" xfId="0" applyNumberFormat="1" applyFont="1" applyFill="1" applyBorder="1" applyAlignment="1" applyProtection="1">
      <alignment horizontal="right" vertical="center"/>
      <protection locked="0"/>
    </xf>
    <xf numFmtId="3" fontId="8" fillId="26" borderId="0" xfId="0" applyNumberFormat="1" applyFont="1" applyFill="1" applyBorder="1" applyAlignment="1" applyProtection="1">
      <alignment horizontal="right" indent="1"/>
      <protection locked="0"/>
    </xf>
    <xf numFmtId="0" fontId="8" fillId="26" borderId="0" xfId="0" applyFont="1" applyFill="1" applyBorder="1" applyProtection="1">
      <protection locked="0"/>
    </xf>
    <xf numFmtId="0" fontId="0" fillId="35" borderId="0" xfId="0" applyFill="1" applyBorder="1" applyProtection="1">
      <protection locked="0"/>
    </xf>
    <xf numFmtId="0" fontId="0" fillId="35" borderId="0" xfId="0" applyFill="1" applyBorder="1" applyAlignment="1" applyProtection="1">
      <alignment horizontal="center"/>
      <protection locked="0"/>
    </xf>
    <xf numFmtId="3" fontId="8" fillId="26" borderId="0" xfId="0" applyNumberFormat="1" applyFont="1" applyFill="1" applyBorder="1" applyAlignment="1" applyProtection="1">
      <alignment horizontal="right" vertical="center"/>
      <protection locked="0"/>
    </xf>
    <xf numFmtId="0" fontId="149" fillId="26" borderId="10" xfId="0" applyFont="1" applyFill="1" applyBorder="1" applyAlignment="1" applyProtection="1">
      <alignment horizontal="left" vertical="center"/>
      <protection locked="0"/>
    </xf>
    <xf numFmtId="0" fontId="149" fillId="26" borderId="10" xfId="0" applyFont="1" applyFill="1" applyBorder="1" applyAlignment="1" applyProtection="1">
      <alignment vertical="center"/>
      <protection locked="0"/>
    </xf>
    <xf numFmtId="0" fontId="8" fillId="26" borderId="0" xfId="0" applyFont="1" applyFill="1" applyBorder="1" applyAlignment="1" applyProtection="1">
      <alignment vertical="center"/>
      <protection locked="0"/>
    </xf>
    <xf numFmtId="0" fontId="8" fillId="35" borderId="0" xfId="78" applyFill="1" applyBorder="1" applyAlignment="1" applyProtection="1">
      <alignment vertical="center"/>
      <protection locked="0"/>
    </xf>
    <xf numFmtId="0" fontId="0" fillId="35" borderId="0" xfId="0" applyFill="1" applyBorder="1" applyAlignment="1" applyProtection="1">
      <alignment vertical="center"/>
      <protection locked="0"/>
    </xf>
    <xf numFmtId="0" fontId="0" fillId="35" borderId="0" xfId="0" applyFill="1" applyBorder="1" applyAlignment="1" applyProtection="1">
      <alignment horizontal="center" vertical="center"/>
      <protection locked="0"/>
    </xf>
    <xf numFmtId="0" fontId="34" fillId="35" borderId="0" xfId="78" applyFont="1" applyFill="1" applyBorder="1" applyAlignment="1" applyProtection="1">
      <alignment vertical="center"/>
      <protection locked="0"/>
    </xf>
    <xf numFmtId="0" fontId="27" fillId="31" borderId="0" xfId="0" applyFont="1" applyFill="1" applyBorder="1" applyAlignment="1" applyProtection="1">
      <alignment vertical="center"/>
      <protection locked="0"/>
    </xf>
    <xf numFmtId="3" fontId="27" fillId="26" borderId="0" xfId="0" applyNumberFormat="1" applyFont="1" applyFill="1" applyBorder="1" applyAlignment="1" applyProtection="1">
      <alignment horizontal="right" vertical="center" indent="1"/>
      <protection locked="0"/>
    </xf>
    <xf numFmtId="3" fontId="8" fillId="26" borderId="0" xfId="0" applyNumberFormat="1" applyFont="1" applyFill="1" applyBorder="1" applyAlignment="1" applyProtection="1">
      <alignment horizontal="right" vertical="center" indent="1"/>
      <protection locked="0"/>
    </xf>
    <xf numFmtId="0" fontId="149" fillId="26" borderId="0" xfId="0" applyFont="1" applyFill="1" applyBorder="1" applyAlignment="1" applyProtection="1">
      <alignment horizontal="left"/>
      <protection locked="0"/>
    </xf>
    <xf numFmtId="0" fontId="8" fillId="26" borderId="0" xfId="0" applyFont="1" applyFill="1" applyBorder="1" applyAlignment="1" applyProtection="1">
      <alignment horizontal="right"/>
      <protection locked="0"/>
    </xf>
    <xf numFmtId="167" fontId="27" fillId="40" borderId="0" xfId="0" applyNumberFormat="1" applyFont="1" applyFill="1" applyBorder="1" applyProtection="1">
      <protection locked="0"/>
    </xf>
    <xf numFmtId="0" fontId="27" fillId="31" borderId="0" xfId="0" applyFont="1" applyFill="1" applyBorder="1" applyProtection="1">
      <protection locked="0"/>
    </xf>
    <xf numFmtId="0" fontId="149" fillId="26" borderId="70" xfId="0" applyFont="1" applyFill="1" applyBorder="1" applyProtection="1">
      <protection locked="0"/>
    </xf>
    <xf numFmtId="3" fontId="27" fillId="26" borderId="0" xfId="0" applyNumberFormat="1" applyFont="1" applyFill="1" applyBorder="1" applyAlignment="1" applyProtection="1">
      <alignment horizontal="right" indent="1"/>
      <protection locked="0"/>
    </xf>
    <xf numFmtId="0" fontId="149" fillId="26" borderId="43" xfId="0" applyFont="1" applyFill="1" applyBorder="1" applyProtection="1">
      <protection locked="0"/>
    </xf>
    <xf numFmtId="0" fontId="8" fillId="26" borderId="0" xfId="0" applyFont="1" applyFill="1" applyProtection="1">
      <protection locked="0"/>
    </xf>
    <xf numFmtId="0" fontId="27" fillId="35" borderId="0" xfId="78" applyFont="1" applyFill="1" applyBorder="1" applyProtection="1">
      <protection locked="0"/>
    </xf>
    <xf numFmtId="0" fontId="27" fillId="26" borderId="0" xfId="78" applyFont="1" applyFill="1" applyBorder="1" applyProtection="1">
      <protection locked="0"/>
    </xf>
    <xf numFmtId="0" fontId="149" fillId="26" borderId="0" xfId="0" applyFont="1" applyFill="1" applyBorder="1" applyProtection="1">
      <protection locked="0"/>
    </xf>
    <xf numFmtId="0" fontId="149" fillId="26" borderId="0" xfId="78" applyFont="1" applyFill="1" applyProtection="1">
      <protection locked="0"/>
    </xf>
    <xf numFmtId="3" fontId="149" fillId="26" borderId="43" xfId="0" applyNumberFormat="1" applyFont="1" applyFill="1" applyBorder="1" applyProtection="1">
      <protection locked="0"/>
    </xf>
    <xf numFmtId="9" fontId="149" fillId="26" borderId="0" xfId="0" applyNumberFormat="1" applyFont="1" applyFill="1" applyBorder="1" applyProtection="1">
      <protection locked="0"/>
    </xf>
    <xf numFmtId="0" fontId="8" fillId="35" borderId="0" xfId="78" applyFont="1" applyFill="1" applyBorder="1" applyProtection="1">
      <protection locked="0"/>
    </xf>
    <xf numFmtId="0" fontId="8" fillId="26" borderId="0" xfId="78" applyFont="1" applyFill="1" applyBorder="1" applyProtection="1">
      <protection locked="0"/>
    </xf>
    <xf numFmtId="175" fontId="149" fillId="26" borderId="0" xfId="55" applyNumberFormat="1" applyFont="1" applyFill="1" applyBorder="1" applyProtection="1">
      <protection locked="0"/>
    </xf>
    <xf numFmtId="173" fontId="0" fillId="26" borderId="0" xfId="0" applyNumberFormat="1" applyFill="1" applyProtection="1">
      <protection locked="0"/>
    </xf>
    <xf numFmtId="0" fontId="8" fillId="35" borderId="0" xfId="78" applyFont="1" applyFill="1" applyProtection="1">
      <protection locked="0"/>
    </xf>
    <xf numFmtId="171" fontId="149" fillId="26" borderId="0" xfId="0" applyNumberFormat="1" applyFont="1" applyFill="1" applyBorder="1" applyProtection="1">
      <protection locked="0"/>
    </xf>
    <xf numFmtId="0" fontId="162" fillId="26" borderId="0" xfId="79" applyFont="1" applyFill="1" applyAlignment="1" applyProtection="1">
      <alignment horizontal="left" vertical="top"/>
      <protection locked="0"/>
    </xf>
    <xf numFmtId="0" fontId="149" fillId="26" borderId="0" xfId="79" applyFont="1" applyFill="1" applyAlignment="1" applyProtection="1">
      <alignment horizontal="left" vertical="top"/>
      <protection locked="0"/>
    </xf>
    <xf numFmtId="0" fontId="149" fillId="26" borderId="0" xfId="0" applyFont="1" applyFill="1" applyBorder="1" applyAlignment="1" applyProtection="1">
      <alignment wrapText="1"/>
      <protection locked="0"/>
    </xf>
    <xf numFmtId="0" fontId="156" fillId="26" borderId="0" xfId="0" applyFont="1" applyFill="1" applyAlignment="1" applyProtection="1">
      <alignment wrapText="1"/>
      <protection locked="0"/>
    </xf>
    <xf numFmtId="0" fontId="0" fillId="35" borderId="0" xfId="0" applyFill="1" applyBorder="1" applyAlignment="1" applyProtection="1">
      <alignment shrinkToFit="1"/>
      <protection locked="0"/>
    </xf>
    <xf numFmtId="0" fontId="8" fillId="26" borderId="0" xfId="0" applyFont="1" applyFill="1" applyBorder="1" applyAlignment="1" applyProtection="1">
      <alignment wrapText="1"/>
      <protection locked="0"/>
    </xf>
    <xf numFmtId="0" fontId="0" fillId="26" borderId="0" xfId="0" applyFill="1" applyAlignment="1" applyProtection="1">
      <alignment wrapText="1"/>
      <protection locked="0"/>
    </xf>
    <xf numFmtId="0" fontId="0" fillId="26" borderId="0" xfId="0" applyFill="1" applyBorder="1" applyProtection="1">
      <protection locked="0"/>
    </xf>
    <xf numFmtId="1" fontId="27" fillId="35" borderId="0" xfId="0" applyNumberFormat="1" applyFont="1" applyFill="1" applyBorder="1" applyAlignment="1" applyProtection="1">
      <alignment horizontal="center" vertical="center"/>
      <protection locked="0"/>
    </xf>
    <xf numFmtId="0" fontId="27" fillId="26" borderId="0" xfId="0" applyFont="1" applyFill="1" applyBorder="1" applyAlignment="1" applyProtection="1">
      <alignment horizontal="center" vertical="center"/>
      <protection locked="0"/>
    </xf>
    <xf numFmtId="0" fontId="12" fillId="26" borderId="0" xfId="0" applyFont="1" applyFill="1" applyProtection="1">
      <protection locked="0"/>
    </xf>
    <xf numFmtId="0" fontId="0" fillId="26" borderId="0" xfId="0" applyFill="1" applyBorder="1" applyAlignment="1" applyProtection="1">
      <alignment vertical="center"/>
      <protection locked="0"/>
    </xf>
    <xf numFmtId="0" fontId="12" fillId="26" borderId="0" xfId="0" applyFont="1" applyFill="1" applyAlignment="1" applyProtection="1">
      <alignment vertical="center"/>
      <protection locked="0"/>
    </xf>
    <xf numFmtId="1" fontId="27" fillId="26" borderId="0" xfId="0" applyNumberFormat="1" applyFont="1" applyFill="1" applyBorder="1" applyAlignment="1" applyProtection="1">
      <alignment horizontal="center" vertical="center"/>
      <protection locked="0"/>
    </xf>
    <xf numFmtId="0" fontId="8" fillId="26" borderId="0" xfId="78" applyFill="1" applyAlignment="1" applyProtection="1">
      <alignment vertical="center"/>
      <protection locked="0"/>
    </xf>
    <xf numFmtId="0" fontId="27" fillId="26" borderId="0" xfId="0" applyFont="1" applyFill="1" applyBorder="1" applyAlignment="1" applyProtection="1">
      <alignment horizontal="center"/>
      <protection locked="0"/>
    </xf>
    <xf numFmtId="0" fontId="34" fillId="26" borderId="148" xfId="0" applyFont="1" applyFill="1" applyBorder="1" applyAlignment="1" applyProtection="1">
      <alignment horizontal="center" vertical="center"/>
      <protection locked="0"/>
    </xf>
    <xf numFmtId="0" fontId="8" fillId="26" borderId="0" xfId="78" applyFont="1" applyFill="1" applyAlignment="1" applyProtection="1">
      <alignment wrapText="1"/>
      <protection locked="0"/>
    </xf>
    <xf numFmtId="0" fontId="8" fillId="26" borderId="0" xfId="78" applyFont="1" applyFill="1" applyProtection="1">
      <protection locked="0"/>
    </xf>
    <xf numFmtId="0" fontId="157" fillId="41" borderId="53" xfId="0" applyNumberFormat="1" applyFont="1" applyFill="1" applyBorder="1" applyAlignment="1" applyProtection="1">
      <alignment horizontal="center" vertical="center" wrapText="1"/>
      <protection locked="0"/>
    </xf>
    <xf numFmtId="0" fontId="15" fillId="36" borderId="0" xfId="0" applyFont="1" applyFill="1" applyBorder="1" applyAlignment="1" applyProtection="1">
      <alignment vertical="top" wrapText="1"/>
      <protection hidden="1"/>
    </xf>
    <xf numFmtId="0" fontId="139" fillId="36" borderId="19" xfId="79" applyNumberFormat="1" applyFont="1" applyFill="1" applyBorder="1" applyAlignment="1" applyProtection="1">
      <alignment horizontal="left" vertical="top" wrapText="1"/>
      <protection hidden="1"/>
    </xf>
    <xf numFmtId="0" fontId="12" fillId="17" borderId="10" xfId="0" applyFont="1" applyFill="1" applyBorder="1" applyAlignment="1" applyProtection="1">
      <alignment horizontal="center" vertical="center"/>
      <protection locked="0"/>
    </xf>
    <xf numFmtId="0" fontId="16" fillId="33" borderId="10" xfId="79" applyFont="1" applyFill="1" applyBorder="1" applyAlignment="1" applyProtection="1">
      <alignment horizontal="center" vertical="center" wrapText="1"/>
      <protection locked="0"/>
    </xf>
    <xf numFmtId="0" fontId="12" fillId="33" borderId="10" xfId="0" applyFont="1" applyFill="1" applyBorder="1" applyAlignment="1" applyProtection="1">
      <alignment horizontal="center" vertical="center" wrapText="1"/>
      <protection locked="0"/>
    </xf>
    <xf numFmtId="0" fontId="16" fillId="33" borderId="76" xfId="79" applyFont="1" applyFill="1" applyBorder="1" applyAlignment="1" applyProtection="1">
      <alignment horizontal="center" vertical="center" wrapText="1"/>
      <protection locked="0"/>
    </xf>
    <xf numFmtId="0" fontId="27" fillId="35" borderId="0" xfId="81" applyFont="1" applyFill="1" applyAlignment="1" applyProtection="1">
      <alignment vertical="top" wrapText="1"/>
      <protection hidden="1"/>
    </xf>
    <xf numFmtId="0" fontId="93" fillId="35" borderId="0" xfId="81" applyFont="1" applyFill="1" applyAlignment="1" applyProtection="1">
      <alignment horizontal="left" vertical="top" wrapText="1"/>
      <protection locked="0"/>
    </xf>
    <xf numFmtId="0" fontId="77" fillId="35" borderId="0" xfId="81" applyFont="1" applyFill="1" applyAlignment="1" applyProtection="1">
      <alignment horizontal="center" vertical="center" wrapText="1"/>
      <protection locked="0"/>
    </xf>
    <xf numFmtId="0" fontId="105" fillId="35" borderId="0" xfId="81" applyFont="1" applyFill="1" applyAlignment="1" applyProtection="1">
      <alignment horizontal="left" vertical="center"/>
      <protection locked="0"/>
    </xf>
    <xf numFmtId="0" fontId="104" fillId="35" borderId="0" xfId="81" applyFont="1" applyFill="1" applyAlignment="1" applyProtection="1">
      <alignment horizontal="center" vertical="center"/>
      <protection locked="0"/>
    </xf>
    <xf numFmtId="0" fontId="105" fillId="35" borderId="0" xfId="81" applyFont="1" applyFill="1" applyAlignment="1" applyProtection="1">
      <alignment horizontal="left" vertical="top" wrapText="1"/>
      <protection locked="0"/>
    </xf>
    <xf numFmtId="0" fontId="56" fillId="35" borderId="53" xfId="81" applyFont="1" applyFill="1" applyBorder="1" applyProtection="1">
      <protection locked="0"/>
    </xf>
    <xf numFmtId="0" fontId="93" fillId="35" borderId="0" xfId="81" applyFont="1" applyFill="1" applyAlignment="1" applyProtection="1">
      <alignment horizontal="center"/>
      <protection locked="0"/>
    </xf>
    <xf numFmtId="0" fontId="93" fillId="35" borderId="0" xfId="81" applyFont="1" applyFill="1" applyProtection="1">
      <protection locked="0"/>
    </xf>
    <xf numFmtId="0" fontId="93" fillId="35" borderId="0" xfId="81" applyFont="1" applyFill="1" applyAlignment="1" applyProtection="1">
      <alignment horizontal="left"/>
      <protection locked="0"/>
    </xf>
    <xf numFmtId="0" fontId="56" fillId="35" borderId="0" xfId="81" applyFont="1" applyFill="1" applyProtection="1">
      <protection locked="0"/>
    </xf>
    <xf numFmtId="0" fontId="56" fillId="35" borderId="0" xfId="81" applyFont="1" applyFill="1" applyAlignment="1" applyProtection="1">
      <alignment horizontal="center"/>
      <protection locked="0"/>
    </xf>
    <xf numFmtId="0" fontId="55" fillId="35" borderId="0" xfId="81" applyFont="1" applyFill="1" applyAlignment="1" applyProtection="1">
      <alignment vertical="top"/>
      <protection locked="0"/>
    </xf>
    <xf numFmtId="0" fontId="27" fillId="35" borderId="0" xfId="81" applyFont="1" applyFill="1" applyAlignment="1" applyProtection="1">
      <alignment vertical="top"/>
      <protection locked="0"/>
    </xf>
    <xf numFmtId="0" fontId="43" fillId="35" borderId="53" xfId="0" applyFont="1" applyFill="1" applyBorder="1" applyAlignment="1" applyProtection="1">
      <alignment horizontal="center" vertical="top" wrapText="1"/>
      <protection locked="0"/>
    </xf>
    <xf numFmtId="0" fontId="43" fillId="35" borderId="89" xfId="0" applyFont="1" applyFill="1" applyBorder="1" applyAlignment="1" applyProtection="1">
      <alignment horizontal="center" vertical="top" wrapText="1"/>
      <protection locked="0"/>
    </xf>
    <xf numFmtId="0" fontId="56" fillId="35" borderId="0" xfId="81" applyFont="1" applyFill="1" applyBorder="1" applyAlignment="1" applyProtection="1">
      <alignment horizontal="center"/>
      <protection locked="0"/>
    </xf>
    <xf numFmtId="0" fontId="43" fillId="35" borderId="35" xfId="0" applyFont="1" applyFill="1" applyBorder="1" applyAlignment="1" applyProtection="1">
      <alignment horizontal="center" vertical="top" wrapText="1"/>
      <protection locked="0"/>
    </xf>
    <xf numFmtId="0" fontId="43" fillId="35" borderId="25" xfId="0" applyFont="1" applyFill="1" applyBorder="1" applyAlignment="1" applyProtection="1">
      <alignment horizontal="center" vertical="top" wrapText="1"/>
      <protection locked="0"/>
    </xf>
    <xf numFmtId="0" fontId="34" fillId="35" borderId="0" xfId="81" applyFont="1" applyFill="1" applyBorder="1" applyAlignment="1" applyProtection="1">
      <alignment horizontal="center" vertical="center" wrapText="1"/>
      <protection locked="0"/>
    </xf>
    <xf numFmtId="0" fontId="107" fillId="35" borderId="35" xfId="0" applyFont="1" applyFill="1" applyBorder="1" applyAlignment="1" applyProtection="1">
      <alignment horizontal="center" vertical="top" wrapText="1"/>
      <protection locked="0"/>
    </xf>
    <xf numFmtId="0" fontId="107" fillId="35" borderId="25" xfId="0" applyFont="1" applyFill="1" applyBorder="1" applyAlignment="1" applyProtection="1">
      <alignment horizontal="center" vertical="top" wrapText="1"/>
      <protection locked="0"/>
    </xf>
    <xf numFmtId="0" fontId="55" fillId="35" borderId="0" xfId="81" applyFont="1" applyFill="1" applyBorder="1" applyAlignment="1" applyProtection="1">
      <alignment horizontal="center" vertical="center" wrapText="1"/>
      <protection locked="0"/>
    </xf>
    <xf numFmtId="0" fontId="55" fillId="35" borderId="0" xfId="81" applyFont="1" applyFill="1" applyProtection="1">
      <protection locked="0"/>
    </xf>
    <xf numFmtId="0" fontId="34" fillId="35" borderId="0" xfId="81" applyFont="1" applyFill="1" applyBorder="1" applyAlignment="1" applyProtection="1">
      <alignment horizontal="left" vertical="center" wrapText="1"/>
      <protection locked="0"/>
    </xf>
    <xf numFmtId="0" fontId="34" fillId="35" borderId="15" xfId="81" applyFont="1" applyFill="1" applyBorder="1" applyAlignment="1" applyProtection="1">
      <alignment vertical="center"/>
      <protection locked="0"/>
    </xf>
    <xf numFmtId="0" fontId="27" fillId="35" borderId="16" xfId="81" applyFont="1" applyFill="1" applyBorder="1" applyAlignment="1" applyProtection="1">
      <alignment vertical="center"/>
      <protection locked="0"/>
    </xf>
    <xf numFmtId="0" fontId="27" fillId="35" borderId="17" xfId="81" applyFont="1" applyFill="1" applyBorder="1" applyAlignment="1" applyProtection="1">
      <alignment vertical="center"/>
      <protection locked="0"/>
    </xf>
    <xf numFmtId="0" fontId="34" fillId="35" borderId="17" xfId="81" applyFont="1" applyFill="1" applyBorder="1" applyAlignment="1" applyProtection="1">
      <alignment horizontal="center" vertical="center" wrapText="1"/>
      <protection locked="0"/>
    </xf>
    <xf numFmtId="0" fontId="56" fillId="35" borderId="0" xfId="81" applyFont="1" applyFill="1" applyAlignment="1" applyProtection="1">
      <alignment vertical="center"/>
      <protection locked="0"/>
    </xf>
    <xf numFmtId="0" fontId="27" fillId="35" borderId="0" xfId="81" applyFont="1" applyFill="1" applyAlignment="1" applyProtection="1">
      <alignment vertical="center"/>
      <protection locked="0"/>
    </xf>
    <xf numFmtId="0" fontId="107" fillId="35" borderId="35" xfId="0" applyFont="1" applyFill="1" applyBorder="1" applyAlignment="1" applyProtection="1">
      <alignment horizontal="center" vertical="center" wrapText="1"/>
      <protection locked="0"/>
    </xf>
    <xf numFmtId="0" fontId="107" fillId="35" borderId="25" xfId="0" applyFont="1" applyFill="1" applyBorder="1" applyAlignment="1" applyProtection="1">
      <alignment horizontal="center" vertical="center" wrapText="1"/>
      <protection locked="0"/>
    </xf>
    <xf numFmtId="0" fontId="27" fillId="35" borderId="20" xfId="81" applyFont="1" applyFill="1" applyBorder="1" applyAlignment="1" applyProtection="1">
      <alignment vertical="center"/>
      <protection locked="0"/>
    </xf>
    <xf numFmtId="0" fontId="27" fillId="35" borderId="0" xfId="81" applyFont="1" applyFill="1" applyBorder="1" applyAlignment="1" applyProtection="1">
      <alignment vertical="center"/>
      <protection locked="0"/>
    </xf>
    <xf numFmtId="0" fontId="27" fillId="35" borderId="21" xfId="81" applyFont="1" applyFill="1" applyBorder="1" applyAlignment="1" applyProtection="1">
      <alignment vertical="center"/>
      <protection locked="0"/>
    </xf>
    <xf numFmtId="0" fontId="34" fillId="35" borderId="21" xfId="81" applyFont="1" applyFill="1" applyBorder="1" applyAlignment="1" applyProtection="1">
      <alignment horizontal="center" vertical="center"/>
      <protection locked="0"/>
    </xf>
    <xf numFmtId="0" fontId="34" fillId="35" borderId="20" xfId="81" applyFont="1" applyFill="1" applyBorder="1" applyAlignment="1" applyProtection="1">
      <alignment vertical="center"/>
      <protection locked="0"/>
    </xf>
    <xf numFmtId="0" fontId="27" fillId="35" borderId="0" xfId="81" applyFont="1" applyFill="1" applyBorder="1" applyAlignment="1" applyProtection="1">
      <alignment horizontal="center" vertical="center"/>
      <protection locked="0"/>
    </xf>
    <xf numFmtId="0" fontId="34" fillId="35" borderId="21" xfId="81" applyFont="1" applyFill="1" applyBorder="1" applyAlignment="1" applyProtection="1">
      <alignment vertical="center"/>
      <protection locked="0"/>
    </xf>
    <xf numFmtId="0" fontId="34" fillId="35" borderId="20" xfId="81" applyFont="1" applyFill="1" applyBorder="1" applyAlignment="1" applyProtection="1">
      <alignment horizontal="center" vertical="center" wrapText="1"/>
      <protection locked="0"/>
    </xf>
    <xf numFmtId="0" fontId="27" fillId="35" borderId="0" xfId="81" applyFont="1" applyFill="1" applyBorder="1" applyAlignment="1" applyProtection="1">
      <alignment horizontal="left" vertical="center" wrapText="1"/>
      <protection locked="0"/>
    </xf>
    <xf numFmtId="0" fontId="34" fillId="35" borderId="20" xfId="81" applyFont="1" applyFill="1" applyBorder="1" applyAlignment="1" applyProtection="1">
      <alignment horizontal="center" vertical="center"/>
      <protection locked="0"/>
    </xf>
    <xf numFmtId="0" fontId="34" fillId="35" borderId="0" xfId="81" applyFont="1" applyFill="1" applyBorder="1" applyAlignment="1" applyProtection="1">
      <alignment horizontal="center" vertical="center"/>
      <protection locked="0"/>
    </xf>
    <xf numFmtId="0" fontId="27" fillId="35" borderId="21" xfId="81" applyFont="1" applyFill="1" applyBorder="1" applyAlignment="1" applyProtection="1">
      <alignment horizontal="center" vertical="center"/>
      <protection locked="0"/>
    </xf>
    <xf numFmtId="0" fontId="27" fillId="35" borderId="20" xfId="81" applyFont="1" applyFill="1" applyBorder="1" applyAlignment="1" applyProtection="1">
      <alignment horizontal="center" vertical="center"/>
      <protection locked="0"/>
    </xf>
    <xf numFmtId="0" fontId="55" fillId="35" borderId="0" xfId="81" applyFont="1" applyFill="1" applyAlignment="1" applyProtection="1">
      <alignment horizontal="left"/>
      <protection locked="0"/>
    </xf>
    <xf numFmtId="0" fontId="27" fillId="35" borderId="24" xfId="81" applyFont="1" applyFill="1" applyBorder="1" applyAlignment="1" applyProtection="1">
      <alignment horizontal="left" vertical="center" wrapText="1"/>
      <protection locked="0"/>
    </xf>
    <xf numFmtId="0" fontId="27" fillId="35" borderId="20" xfId="81" applyFont="1" applyFill="1" applyBorder="1" applyAlignment="1" applyProtection="1">
      <alignment horizontal="center" vertical="top"/>
      <protection locked="0"/>
    </xf>
    <xf numFmtId="0" fontId="27" fillId="35" borderId="0" xfId="81" applyFont="1" applyFill="1" applyBorder="1" applyAlignment="1" applyProtection="1">
      <alignment horizontal="center" vertical="top"/>
      <protection locked="0"/>
    </xf>
    <xf numFmtId="0" fontId="27" fillId="35" borderId="21" xfId="81" applyFont="1" applyFill="1" applyBorder="1" applyAlignment="1" applyProtection="1">
      <alignment horizontal="center" vertical="top"/>
      <protection locked="0"/>
    </xf>
    <xf numFmtId="0" fontId="34" fillId="35" borderId="0" xfId="81" applyFont="1" applyFill="1" applyBorder="1" applyAlignment="1" applyProtection="1">
      <alignment vertical="center" wrapText="1"/>
      <protection locked="0"/>
    </xf>
    <xf numFmtId="0" fontId="7" fillId="35" borderId="0" xfId="0" applyFont="1" applyFill="1" applyBorder="1" applyAlignment="1" applyProtection="1">
      <protection locked="0"/>
    </xf>
    <xf numFmtId="0" fontId="27" fillId="35" borderId="98" xfId="81" applyFont="1" applyFill="1" applyBorder="1" applyAlignment="1" applyProtection="1">
      <alignment horizontal="center" vertical="top"/>
      <protection locked="0"/>
    </xf>
    <xf numFmtId="0" fontId="27" fillId="35" borderId="147" xfId="81" applyFont="1" applyFill="1" applyBorder="1" applyAlignment="1" applyProtection="1">
      <alignment horizontal="center" vertical="top"/>
      <protection locked="0"/>
    </xf>
    <xf numFmtId="0" fontId="7" fillId="35" borderId="32" xfId="0" applyFont="1" applyFill="1" applyBorder="1" applyAlignment="1" applyProtection="1">
      <protection locked="0"/>
    </xf>
    <xf numFmtId="0" fontId="27" fillId="35" borderId="56" xfId="81" applyFont="1" applyFill="1" applyBorder="1" applyAlignment="1" applyProtection="1">
      <alignment horizontal="center" vertical="top"/>
      <protection locked="0"/>
    </xf>
    <xf numFmtId="0" fontId="27" fillId="35" borderId="94" xfId="81" applyFont="1" applyFill="1" applyBorder="1" applyAlignment="1" applyProtection="1">
      <alignment horizontal="center" vertical="top"/>
      <protection locked="0"/>
    </xf>
    <xf numFmtId="0" fontId="57" fillId="35" borderId="123" xfId="81" applyFont="1" applyFill="1" applyBorder="1" applyAlignment="1" applyProtection="1">
      <alignment horizontal="center"/>
      <protection locked="0"/>
    </xf>
    <xf numFmtId="0" fontId="56" fillId="35" borderId="20" xfId="81" applyFont="1" applyFill="1" applyBorder="1" applyProtection="1">
      <protection locked="0"/>
    </xf>
    <xf numFmtId="0" fontId="56" fillId="35" borderId="0" xfId="81" applyFont="1" applyFill="1" applyBorder="1" applyProtection="1">
      <protection locked="0"/>
    </xf>
    <xf numFmtId="0" fontId="56" fillId="35" borderId="21" xfId="81" applyFont="1" applyFill="1" applyBorder="1" applyProtection="1">
      <protection locked="0"/>
    </xf>
    <xf numFmtId="0" fontId="34" fillId="35" borderId="16" xfId="81" applyFont="1" applyFill="1" applyBorder="1" applyAlignment="1" applyProtection="1">
      <alignment horizontal="left" vertical="center" wrapText="1"/>
      <protection locked="0"/>
    </xf>
    <xf numFmtId="0" fontId="27" fillId="35" borderId="23" xfId="81" applyFont="1" applyFill="1" applyBorder="1" applyAlignment="1" applyProtection="1">
      <alignment vertical="center"/>
      <protection locked="0"/>
    </xf>
    <xf numFmtId="0" fontId="27" fillId="35" borderId="25" xfId="81" applyFont="1" applyFill="1" applyBorder="1" applyAlignment="1" applyProtection="1">
      <alignment horizontal="center" vertical="center"/>
      <protection locked="0"/>
    </xf>
    <xf numFmtId="0" fontId="27" fillId="35" borderId="0" xfId="81" applyFont="1" applyFill="1" applyBorder="1" applyAlignment="1" applyProtection="1">
      <alignment vertical="top"/>
      <protection locked="0"/>
    </xf>
    <xf numFmtId="0" fontId="34" fillId="35" borderId="24" xfId="81" applyFont="1" applyFill="1" applyBorder="1" applyAlignment="1" applyProtection="1">
      <alignment horizontal="left" vertical="center" wrapText="1"/>
      <protection locked="0"/>
    </xf>
    <xf numFmtId="0" fontId="28" fillId="35" borderId="149" xfId="81" applyFont="1" applyFill="1" applyBorder="1" applyAlignment="1" applyProtection="1">
      <alignment horizontal="center"/>
      <protection locked="0"/>
    </xf>
    <xf numFmtId="0" fontId="27" fillId="35" borderId="23" xfId="81" applyFont="1" applyFill="1" applyBorder="1" applyAlignment="1" applyProtection="1">
      <alignment horizontal="center" vertical="top"/>
      <protection locked="0"/>
    </xf>
    <xf numFmtId="0" fontId="27" fillId="35" borderId="24" xfId="81" applyFont="1" applyFill="1" applyBorder="1" applyAlignment="1" applyProtection="1">
      <alignment horizontal="center" vertical="top"/>
      <protection locked="0"/>
    </xf>
    <xf numFmtId="0" fontId="27" fillId="35" borderId="25" xfId="81" applyFont="1" applyFill="1" applyBorder="1" applyAlignment="1" applyProtection="1">
      <alignment horizontal="center" vertical="top"/>
      <protection locked="0"/>
    </xf>
    <xf numFmtId="0" fontId="27" fillId="35" borderId="0" xfId="81" applyFont="1" applyFill="1" applyAlignment="1" applyProtection="1">
      <alignment horizontal="center"/>
      <protection locked="0"/>
    </xf>
    <xf numFmtId="0" fontId="27" fillId="35" borderId="0" xfId="81" applyFont="1" applyFill="1" applyBorder="1" applyProtection="1">
      <protection locked="0"/>
    </xf>
    <xf numFmtId="0" fontId="27" fillId="35" borderId="0" xfId="81" applyFont="1" applyFill="1" applyBorder="1" applyAlignment="1" applyProtection="1">
      <alignment horizontal="center"/>
      <protection locked="0"/>
    </xf>
    <xf numFmtId="0" fontId="34" fillId="35" borderId="34" xfId="81" applyFont="1" applyFill="1" applyBorder="1" applyProtection="1">
      <protection locked="0"/>
    </xf>
    <xf numFmtId="0" fontId="34" fillId="35" borderId="21" xfId="81" applyFont="1" applyFill="1" applyBorder="1" applyProtection="1">
      <protection locked="0"/>
    </xf>
    <xf numFmtId="0" fontId="27" fillId="35" borderId="0" xfId="81" applyFont="1" applyFill="1" applyProtection="1">
      <protection locked="0"/>
    </xf>
    <xf numFmtId="0" fontId="34" fillId="35" borderId="49" xfId="81" applyFont="1" applyFill="1" applyBorder="1" applyAlignment="1" applyProtection="1">
      <alignment horizontal="left" vertical="top"/>
      <protection locked="0"/>
    </xf>
    <xf numFmtId="0" fontId="27" fillId="35" borderId="89" xfId="81" applyFont="1" applyFill="1" applyBorder="1" applyAlignment="1" applyProtection="1">
      <alignment horizontal="center" vertical="top"/>
      <protection locked="0"/>
    </xf>
    <xf numFmtId="0" fontId="34" fillId="35" borderId="53" xfId="81" applyFont="1" applyFill="1" applyBorder="1" applyAlignment="1" applyProtection="1">
      <alignment horizontal="center" vertical="top"/>
      <protection locked="0"/>
    </xf>
    <xf numFmtId="0" fontId="34" fillId="35" borderId="89" xfId="81" applyFont="1" applyFill="1" applyBorder="1" applyAlignment="1" applyProtection="1">
      <alignment horizontal="center" vertical="top"/>
      <protection locked="0"/>
    </xf>
    <xf numFmtId="0" fontId="27" fillId="35" borderId="88" xfId="81" applyFont="1" applyFill="1" applyBorder="1" applyProtection="1">
      <protection locked="0"/>
    </xf>
    <xf numFmtId="0" fontId="55" fillId="35" borderId="49" xfId="81" applyFont="1" applyFill="1" applyBorder="1" applyAlignment="1" applyProtection="1">
      <alignment horizontal="right" vertical="center"/>
      <protection locked="0"/>
    </xf>
    <xf numFmtId="0" fontId="55" fillId="35" borderId="89" xfId="81" applyFont="1" applyFill="1" applyBorder="1" applyAlignment="1" applyProtection="1">
      <alignment horizontal="center" vertical="center"/>
      <protection locked="0"/>
    </xf>
    <xf numFmtId="0" fontId="34" fillId="35" borderId="0" xfId="81" applyFont="1" applyFill="1" applyAlignment="1" applyProtection="1">
      <alignment vertical="top"/>
      <protection locked="0"/>
    </xf>
    <xf numFmtId="0" fontId="27" fillId="35" borderId="0" xfId="81" applyFont="1" applyFill="1" applyAlignment="1" applyProtection="1">
      <alignment vertical="top" wrapText="1"/>
      <protection locked="0"/>
    </xf>
    <xf numFmtId="0" fontId="27" fillId="35" borderId="0" xfId="81" applyFont="1" applyFill="1" applyAlignment="1" applyProtection="1">
      <alignment horizontal="justify" vertical="top" wrapText="1"/>
      <protection locked="0"/>
    </xf>
    <xf numFmtId="0" fontId="27" fillId="35" borderId="0" xfId="81" applyFont="1" applyFill="1" applyAlignment="1" applyProtection="1">
      <alignment horizontal="left" vertical="top" wrapText="1"/>
      <protection locked="0"/>
    </xf>
    <xf numFmtId="0" fontId="27" fillId="35" borderId="0" xfId="81" applyFont="1" applyFill="1" applyBorder="1" applyAlignment="1" applyProtection="1">
      <alignment vertical="top" wrapText="1"/>
      <protection locked="0"/>
    </xf>
    <xf numFmtId="0" fontId="27" fillId="35" borderId="0" xfId="81" applyFont="1" applyFill="1" applyAlignment="1" applyProtection="1">
      <protection locked="0"/>
    </xf>
    <xf numFmtId="0" fontId="41" fillId="35" borderId="0" xfId="81" applyFont="1" applyFill="1" applyAlignment="1" applyProtection="1">
      <alignment vertical="top"/>
      <protection locked="0"/>
    </xf>
    <xf numFmtId="0" fontId="16" fillId="17" borderId="44" xfId="79" applyFont="1" applyFill="1" applyBorder="1" applyAlignment="1" applyProtection="1">
      <alignment horizontal="center" vertical="center" wrapText="1"/>
      <protection locked="0"/>
    </xf>
    <xf numFmtId="0" fontId="95" fillId="35" borderId="0" xfId="80" applyFont="1" applyFill="1" applyBorder="1" applyAlignment="1" applyProtection="1">
      <alignment horizontal="center" vertical="center" wrapText="1"/>
      <protection hidden="1"/>
    </xf>
    <xf numFmtId="0" fontId="95" fillId="35" borderId="0" xfId="80" applyFont="1" applyFill="1" applyBorder="1" applyAlignment="1" applyProtection="1">
      <alignment horizontal="left" vertical="top" wrapText="1"/>
      <protection hidden="1"/>
    </xf>
    <xf numFmtId="0" fontId="97" fillId="35" borderId="0" xfId="80" applyFont="1" applyFill="1" applyBorder="1" applyAlignment="1" applyProtection="1">
      <alignment vertical="center" wrapText="1"/>
      <protection hidden="1"/>
    </xf>
    <xf numFmtId="0" fontId="12" fillId="35" borderId="0" xfId="80" applyFont="1" applyFill="1" applyBorder="1" applyAlignment="1" applyProtection="1">
      <alignment horizontal="center" vertical="center" wrapText="1"/>
      <protection hidden="1"/>
    </xf>
    <xf numFmtId="0" fontId="12" fillId="35" borderId="0" xfId="80" applyFont="1" applyFill="1" applyBorder="1" applyAlignment="1" applyProtection="1">
      <alignment vertical="center" wrapText="1"/>
      <protection hidden="1"/>
    </xf>
    <xf numFmtId="0" fontId="92" fillId="35" borderId="0" xfId="80" applyFont="1" applyFill="1" applyBorder="1" applyAlignment="1" applyProtection="1">
      <alignment vertical="top" wrapText="1"/>
      <protection hidden="1"/>
    </xf>
    <xf numFmtId="0" fontId="97" fillId="35" borderId="0" xfId="80" applyFont="1" applyFill="1" applyBorder="1" applyAlignment="1" applyProtection="1">
      <alignment vertical="top" wrapText="1"/>
      <protection hidden="1"/>
    </xf>
    <xf numFmtId="0" fontId="10" fillId="35" borderId="0" xfId="80" applyFont="1" applyFill="1" applyBorder="1" applyAlignment="1" applyProtection="1">
      <alignment horizontal="center" vertical="top" wrapText="1"/>
      <protection hidden="1"/>
    </xf>
    <xf numFmtId="2" fontId="10" fillId="35" borderId="0" xfId="80" applyNumberFormat="1" applyFont="1" applyFill="1" applyBorder="1" applyAlignment="1" applyProtection="1">
      <alignment vertical="top" wrapText="1"/>
      <protection hidden="1"/>
    </xf>
    <xf numFmtId="0" fontId="10" fillId="35" borderId="0" xfId="80" applyFont="1" applyFill="1" applyBorder="1" applyAlignment="1" applyProtection="1">
      <alignment horizontal="center" vertical="center" wrapText="1"/>
      <protection hidden="1"/>
    </xf>
    <xf numFmtId="0" fontId="91" fillId="35" borderId="0" xfId="80" applyFont="1" applyFill="1" applyBorder="1" applyAlignment="1" applyProtection="1">
      <alignment vertical="top" wrapText="1"/>
      <protection hidden="1"/>
    </xf>
    <xf numFmtId="2" fontId="91" fillId="35" borderId="0" xfId="80" applyNumberFormat="1" applyFont="1" applyFill="1" applyBorder="1" applyAlignment="1" applyProtection="1">
      <alignment vertical="top" wrapText="1"/>
      <protection hidden="1"/>
    </xf>
    <xf numFmtId="2" fontId="10" fillId="35" borderId="0" xfId="80" applyNumberFormat="1" applyFont="1" applyFill="1" applyBorder="1" applyAlignment="1" applyProtection="1">
      <alignment horizontal="center" vertical="top" wrapText="1"/>
      <protection hidden="1"/>
    </xf>
    <xf numFmtId="0" fontId="94" fillId="35" borderId="0" xfId="80" applyFont="1" applyFill="1" applyAlignment="1" applyProtection="1">
      <alignment horizontal="left" vertical="top" wrapText="1"/>
      <protection locked="0"/>
    </xf>
    <xf numFmtId="0" fontId="92" fillId="35" borderId="0" xfId="80" applyFont="1" applyFill="1" applyAlignment="1" applyProtection="1">
      <alignment horizontal="left" vertical="top" wrapText="1"/>
      <protection locked="0"/>
    </xf>
    <xf numFmtId="0" fontId="8" fillId="35" borderId="0" xfId="80" applyFont="1" applyFill="1" applyAlignment="1" applyProtection="1">
      <alignment vertical="center" wrapText="1"/>
      <protection locked="0"/>
    </xf>
    <xf numFmtId="0" fontId="10" fillId="35" borderId="0" xfId="80" applyFont="1" applyFill="1" applyAlignment="1" applyProtection="1">
      <alignment vertical="center" wrapText="1"/>
      <protection locked="0"/>
    </xf>
    <xf numFmtId="0" fontId="10" fillId="35" borderId="0" xfId="80" applyFont="1" applyFill="1" applyBorder="1" applyAlignment="1" applyProtection="1">
      <alignment vertical="center" wrapText="1"/>
      <protection locked="0"/>
    </xf>
    <xf numFmtId="0" fontId="10" fillId="35" borderId="0" xfId="80" applyFont="1" applyFill="1" applyAlignment="1" applyProtection="1">
      <alignment vertical="top" wrapText="1"/>
      <protection locked="0"/>
    </xf>
    <xf numFmtId="0" fontId="92" fillId="35" borderId="0" xfId="80" applyFont="1" applyFill="1" applyAlignment="1" applyProtection="1">
      <alignment vertical="top" wrapText="1"/>
      <protection locked="0"/>
    </xf>
    <xf numFmtId="0" fontId="10" fillId="35" borderId="0" xfId="80" applyFont="1" applyFill="1" applyBorder="1" applyAlignment="1" applyProtection="1">
      <alignment vertical="top" wrapText="1"/>
      <protection locked="0"/>
    </xf>
    <xf numFmtId="0" fontId="10" fillId="35" borderId="0" xfId="80" applyFont="1" applyFill="1" applyAlignment="1" applyProtection="1">
      <alignment vertical="top"/>
      <protection locked="0"/>
    </xf>
    <xf numFmtId="0" fontId="10" fillId="35" borderId="0" xfId="80" applyFont="1" applyFill="1" applyBorder="1" applyAlignment="1" applyProtection="1">
      <alignment vertical="top"/>
      <protection locked="0"/>
    </xf>
    <xf numFmtId="0" fontId="10" fillId="34" borderId="0" xfId="80" applyFont="1" applyFill="1" applyAlignment="1" applyProtection="1">
      <alignment vertical="center" wrapText="1"/>
      <protection locked="0"/>
    </xf>
    <xf numFmtId="0" fontId="185" fillId="35" borderId="0" xfId="80" applyFont="1" applyFill="1" applyAlignment="1" applyProtection="1">
      <alignment vertical="center" wrapText="1"/>
      <protection locked="0"/>
    </xf>
    <xf numFmtId="0" fontId="10" fillId="26" borderId="0" xfId="80" applyFont="1" applyFill="1" applyAlignment="1" applyProtection="1">
      <alignment vertical="center" wrapText="1"/>
      <protection locked="0"/>
    </xf>
    <xf numFmtId="0" fontId="176" fillId="26" borderId="40" xfId="80" applyFont="1" applyFill="1" applyBorder="1" applyAlignment="1" applyProtection="1">
      <alignment vertical="center" wrapText="1"/>
      <protection locked="0"/>
    </xf>
    <xf numFmtId="167" fontId="176" fillId="26" borderId="40" xfId="80" applyNumberFormat="1" applyFont="1" applyFill="1" applyBorder="1" applyAlignment="1" applyProtection="1">
      <alignment vertical="center" wrapText="1"/>
      <protection locked="0"/>
    </xf>
    <xf numFmtId="167" fontId="176" fillId="26" borderId="81" xfId="80" applyNumberFormat="1" applyFont="1" applyFill="1" applyBorder="1" applyAlignment="1" applyProtection="1">
      <alignment vertical="center" wrapText="1"/>
      <protection locked="0"/>
    </xf>
    <xf numFmtId="0" fontId="176" fillId="35" borderId="50" xfId="80" applyFont="1" applyFill="1" applyBorder="1" applyAlignment="1" applyProtection="1">
      <alignment vertical="center" wrapText="1"/>
      <protection locked="0"/>
    </xf>
    <xf numFmtId="0" fontId="176" fillId="35" borderId="51" xfId="80" applyFont="1" applyFill="1" applyBorder="1" applyAlignment="1" applyProtection="1">
      <alignment vertical="center" wrapText="1"/>
      <protection locked="0"/>
    </xf>
    <xf numFmtId="0" fontId="176" fillId="35" borderId="107" xfId="80" applyFont="1" applyFill="1" applyBorder="1" applyAlignment="1" applyProtection="1">
      <alignment vertical="center" wrapText="1"/>
      <protection locked="0"/>
    </xf>
    <xf numFmtId="0" fontId="7" fillId="35" borderId="0" xfId="77" applyFill="1" applyProtection="1">
      <protection locked="0"/>
    </xf>
    <xf numFmtId="0" fontId="7" fillId="35" borderId="0" xfId="77" applyFill="1" applyBorder="1" applyProtection="1">
      <protection locked="0"/>
    </xf>
    <xf numFmtId="0" fontId="91" fillId="35" borderId="0" xfId="80" applyFont="1" applyFill="1" applyAlignment="1" applyProtection="1">
      <alignment vertical="top" wrapText="1"/>
      <protection locked="0"/>
    </xf>
    <xf numFmtId="0" fontId="8" fillId="17" borderId="96" xfId="80" applyFont="1" applyFill="1" applyBorder="1" applyAlignment="1" applyProtection="1">
      <alignment horizontal="center" vertical="center" wrapText="1"/>
      <protection locked="0"/>
    </xf>
    <xf numFmtId="0" fontId="10" fillId="17" borderId="0" xfId="80" applyFont="1" applyFill="1" applyBorder="1" applyAlignment="1" applyProtection="1">
      <alignment horizontal="center" vertical="center" wrapText="1"/>
      <protection locked="0"/>
    </xf>
    <xf numFmtId="0" fontId="10" fillId="17" borderId="96" xfId="80" applyFont="1" applyFill="1" applyBorder="1" applyAlignment="1" applyProtection="1">
      <alignment horizontal="center" vertical="center" wrapText="1"/>
      <protection locked="0"/>
    </xf>
    <xf numFmtId="0" fontId="149" fillId="35" borderId="0" xfId="0" applyFont="1" applyFill="1" applyAlignment="1" applyProtection="1">
      <alignment wrapText="1"/>
      <protection hidden="1"/>
    </xf>
    <xf numFmtId="0" fontId="156" fillId="35" borderId="0" xfId="0" applyFont="1" applyFill="1" applyProtection="1">
      <protection hidden="1"/>
    </xf>
    <xf numFmtId="0" fontId="154" fillId="35" borderId="0" xfId="0" applyFont="1" applyFill="1" applyBorder="1" applyAlignment="1" applyProtection="1">
      <alignment horizontal="left" vertical="top"/>
      <protection hidden="1"/>
    </xf>
    <xf numFmtId="0" fontId="155" fillId="35" borderId="0" xfId="0" applyFont="1" applyFill="1" applyBorder="1" applyAlignment="1" applyProtection="1">
      <alignment horizontal="left" vertical="top"/>
      <protection hidden="1"/>
    </xf>
    <xf numFmtId="0" fontId="149" fillId="35" borderId="0" xfId="78" applyFont="1" applyFill="1" applyProtection="1">
      <protection hidden="1"/>
    </xf>
    <xf numFmtId="0" fontId="156" fillId="35" borderId="0" xfId="0" applyFont="1" applyFill="1" applyAlignment="1" applyProtection="1">
      <protection hidden="1"/>
    </xf>
    <xf numFmtId="0" fontId="149" fillId="35" borderId="0" xfId="78" applyFont="1" applyFill="1" applyBorder="1" applyProtection="1">
      <protection hidden="1"/>
    </xf>
    <xf numFmtId="0" fontId="0" fillId="35" borderId="0" xfId="0" applyFill="1" applyBorder="1" applyAlignment="1" applyProtection="1">
      <alignment horizontal="left" vertical="center"/>
      <protection hidden="1"/>
    </xf>
    <xf numFmtId="0" fontId="0" fillId="35" borderId="0" xfId="0" applyFill="1" applyAlignment="1" applyProtection="1">
      <alignment wrapText="1"/>
      <protection hidden="1"/>
    </xf>
    <xf numFmtId="0" fontId="180" fillId="35" borderId="0" xfId="78" applyFont="1" applyFill="1" applyProtection="1">
      <protection hidden="1"/>
    </xf>
    <xf numFmtId="171" fontId="149" fillId="35" borderId="0" xfId="55" applyNumberFormat="1" applyFont="1" applyFill="1" applyBorder="1" applyAlignment="1" applyProtection="1">
      <alignment vertical="center"/>
      <protection hidden="1"/>
    </xf>
    <xf numFmtId="166" fontId="8" fillId="35" borderId="0" xfId="78" applyNumberFormat="1" applyFill="1" applyProtection="1">
      <protection hidden="1"/>
    </xf>
    <xf numFmtId="0" fontId="149" fillId="35" borderId="0" xfId="0" applyFont="1" applyFill="1" applyBorder="1" applyAlignment="1" applyProtection="1">
      <protection hidden="1"/>
    </xf>
    <xf numFmtId="0" fontId="187" fillId="35" borderId="0" xfId="0" applyFont="1" applyFill="1" applyBorder="1" applyAlignment="1" applyProtection="1">
      <alignment horizontal="left"/>
      <protection hidden="1"/>
    </xf>
    <xf numFmtId="9" fontId="187" fillId="35" borderId="0" xfId="0" applyNumberFormat="1" applyFont="1" applyFill="1" applyBorder="1" applyAlignment="1" applyProtection="1">
      <alignment horizontal="left"/>
      <protection hidden="1"/>
    </xf>
    <xf numFmtId="9" fontId="188" fillId="35" borderId="0" xfId="78" applyNumberFormat="1" applyFont="1" applyFill="1" applyBorder="1" applyAlignment="1" applyProtection="1">
      <alignment horizontal="left"/>
      <protection hidden="1"/>
    </xf>
    <xf numFmtId="0" fontId="188" fillId="35" borderId="0" xfId="78" applyFont="1" applyFill="1" applyBorder="1" applyAlignment="1" applyProtection="1">
      <alignment horizontal="left"/>
      <protection hidden="1"/>
    </xf>
    <xf numFmtId="9" fontId="188" fillId="35" borderId="0" xfId="0" applyNumberFormat="1" applyFont="1" applyFill="1" applyBorder="1" applyAlignment="1" applyProtection="1">
      <alignment horizontal="left"/>
      <protection hidden="1"/>
    </xf>
    <xf numFmtId="0" fontId="188" fillId="35" borderId="0" xfId="0" applyFont="1" applyFill="1" applyBorder="1" applyAlignment="1" applyProtection="1">
      <alignment horizontal="left"/>
      <protection hidden="1"/>
    </xf>
    <xf numFmtId="0" fontId="7" fillId="35" borderId="0" xfId="0" applyFont="1" applyFill="1" applyProtection="1">
      <protection hidden="1"/>
    </xf>
    <xf numFmtId="0" fontId="55" fillId="35" borderId="0" xfId="0" applyFont="1" applyFill="1" applyBorder="1" applyAlignment="1" applyProtection="1">
      <protection hidden="1"/>
    </xf>
    <xf numFmtId="0" fontId="0" fillId="35" borderId="0" xfId="0" applyFill="1" applyBorder="1" applyAlignment="1" applyProtection="1">
      <protection hidden="1"/>
    </xf>
    <xf numFmtId="0" fontId="149" fillId="35" borderId="0" xfId="0" applyFont="1" applyFill="1" applyAlignment="1" applyProtection="1">
      <alignment wrapText="1"/>
      <protection locked="0"/>
    </xf>
    <xf numFmtId="0" fontId="156" fillId="35" borderId="0" xfId="0" applyFont="1" applyFill="1" applyProtection="1">
      <protection locked="0"/>
    </xf>
    <xf numFmtId="0" fontId="149" fillId="35" borderId="0" xfId="80" applyFont="1" applyFill="1" applyBorder="1" applyAlignment="1" applyProtection="1">
      <alignment vertical="center" wrapText="1"/>
      <protection locked="0"/>
    </xf>
    <xf numFmtId="0" fontId="149" fillId="35" borderId="0" xfId="78" applyFont="1" applyFill="1" applyAlignment="1" applyProtection="1">
      <alignment vertical="center"/>
      <protection locked="0"/>
    </xf>
    <xf numFmtId="0" fontId="156" fillId="35" borderId="0" xfId="0" applyFont="1" applyFill="1" applyAlignment="1" applyProtection="1">
      <alignment vertical="center"/>
      <protection locked="0"/>
    </xf>
    <xf numFmtId="0" fontId="0" fillId="35" borderId="0" xfId="0" applyFill="1" applyAlignment="1" applyProtection="1">
      <alignment vertical="center"/>
      <protection locked="0"/>
    </xf>
    <xf numFmtId="0" fontId="8" fillId="35" borderId="0" xfId="0" applyFont="1" applyFill="1" applyAlignment="1" applyProtection="1">
      <alignment vertical="center"/>
      <protection locked="0"/>
    </xf>
    <xf numFmtId="0" fontId="155" fillId="35" borderId="0" xfId="0" applyFont="1" applyFill="1" applyBorder="1" applyAlignment="1" applyProtection="1">
      <alignment horizontal="left" vertical="top"/>
      <protection locked="0"/>
    </xf>
    <xf numFmtId="0" fontId="0" fillId="35" borderId="0" xfId="0" applyFill="1" applyAlignment="1" applyProtection="1">
      <protection locked="0"/>
    </xf>
    <xf numFmtId="0" fontId="149" fillId="35" borderId="0" xfId="78" applyFont="1" applyFill="1" applyProtection="1">
      <protection locked="0"/>
    </xf>
    <xf numFmtId="0" fontId="149" fillId="40" borderId="0" xfId="0" applyFont="1" applyFill="1" applyProtection="1">
      <protection locked="0"/>
    </xf>
    <xf numFmtId="0" fontId="156" fillId="35" borderId="0" xfId="0" applyFont="1" applyFill="1" applyAlignment="1" applyProtection="1">
      <protection locked="0"/>
    </xf>
    <xf numFmtId="0" fontId="149" fillId="35" borderId="0" xfId="78" applyFont="1" applyFill="1" applyBorder="1" applyProtection="1">
      <protection locked="0"/>
    </xf>
    <xf numFmtId="0" fontId="160" fillId="35" borderId="0" xfId="78" applyFont="1" applyFill="1" applyBorder="1" applyProtection="1">
      <protection locked="0"/>
    </xf>
    <xf numFmtId="0" fontId="27" fillId="35" borderId="0" xfId="0" applyFont="1" applyFill="1" applyBorder="1" applyAlignment="1" applyProtection="1">
      <alignment horizontal="center" vertical="center" wrapText="1"/>
      <protection locked="0"/>
    </xf>
    <xf numFmtId="0" fontId="149" fillId="35" borderId="39" xfId="78" applyFont="1" applyFill="1" applyBorder="1" applyAlignment="1" applyProtection="1">
      <alignment horizontal="left"/>
      <protection locked="0"/>
    </xf>
    <xf numFmtId="0" fontId="160" fillId="35" borderId="0" xfId="78" applyFont="1" applyFill="1" applyBorder="1" applyAlignment="1" applyProtection="1">
      <alignment vertical="center"/>
      <protection locked="0"/>
    </xf>
    <xf numFmtId="0" fontId="149" fillId="40" borderId="0" xfId="0" applyFont="1" applyFill="1" applyBorder="1" applyAlignment="1" applyProtection="1">
      <alignment vertical="center"/>
      <protection locked="0"/>
    </xf>
    <xf numFmtId="0" fontId="27" fillId="40" borderId="0" xfId="0" applyFont="1" applyFill="1" applyBorder="1" applyAlignment="1" applyProtection="1">
      <alignment vertical="center"/>
      <protection locked="0"/>
    </xf>
    <xf numFmtId="3" fontId="27" fillId="35" borderId="0" xfId="0" applyNumberFormat="1" applyFont="1" applyFill="1" applyBorder="1" applyAlignment="1" applyProtection="1">
      <alignment horizontal="right" vertical="center"/>
      <protection locked="0"/>
    </xf>
    <xf numFmtId="0" fontId="8" fillId="35" borderId="0" xfId="0" applyFont="1" applyFill="1" applyBorder="1" applyAlignment="1" applyProtection="1">
      <alignment vertical="center"/>
      <protection locked="0"/>
    </xf>
    <xf numFmtId="0" fontId="149" fillId="35" borderId="32" xfId="78" applyFont="1" applyFill="1" applyBorder="1" applyAlignment="1" applyProtection="1">
      <alignment horizontal="left" wrapText="1"/>
      <protection locked="0"/>
    </xf>
    <xf numFmtId="0" fontId="149" fillId="35" borderId="41" xfId="0" applyNumberFormat="1" applyFont="1" applyFill="1" applyBorder="1" applyAlignment="1" applyProtection="1">
      <alignment horizontal="right"/>
      <protection locked="0"/>
    </xf>
    <xf numFmtId="0" fontId="156" fillId="35" borderId="0" xfId="0" applyFont="1" applyFill="1" applyBorder="1" applyProtection="1">
      <protection locked="0"/>
    </xf>
    <xf numFmtId="0" fontId="7" fillId="35" borderId="0" xfId="0" applyFont="1" applyFill="1" applyBorder="1" applyProtection="1">
      <protection locked="0"/>
    </xf>
    <xf numFmtId="0" fontId="149" fillId="35" borderId="0" xfId="0" applyFont="1" applyFill="1" applyBorder="1" applyAlignment="1" applyProtection="1">
      <alignment horizontal="center" vertical="center" wrapText="1"/>
      <protection locked="0"/>
    </xf>
    <xf numFmtId="171" fontId="156" fillId="35" borderId="0" xfId="0" applyNumberFormat="1" applyFont="1" applyFill="1" applyBorder="1" applyProtection="1">
      <protection locked="0"/>
    </xf>
    <xf numFmtId="0" fontId="149" fillId="40" borderId="0" xfId="0" applyFont="1" applyFill="1" applyBorder="1" applyProtection="1">
      <protection locked="0"/>
    </xf>
    <xf numFmtId="3" fontId="149" fillId="35" borderId="0" xfId="0" applyNumberFormat="1" applyFont="1" applyFill="1" applyBorder="1" applyAlignment="1" applyProtection="1">
      <alignment horizontal="right" indent="1"/>
      <protection locked="0"/>
    </xf>
    <xf numFmtId="3" fontId="149" fillId="35" borderId="0" xfId="0" applyNumberFormat="1" applyFont="1" applyFill="1" applyBorder="1" applyAlignment="1" applyProtection="1">
      <alignment horizontal="right" wrapText="1"/>
      <protection locked="0"/>
    </xf>
    <xf numFmtId="0" fontId="149" fillId="35" borderId="0" xfId="78" applyFont="1" applyFill="1" applyAlignment="1" applyProtection="1">
      <alignment wrapText="1"/>
      <protection locked="0"/>
    </xf>
    <xf numFmtId="171" fontId="149" fillId="35" borderId="0" xfId="55" applyNumberFormat="1" applyFont="1" applyFill="1" applyBorder="1" applyAlignment="1" applyProtection="1">
      <alignment horizontal="right" vertical="center" wrapText="1"/>
      <protection locked="0"/>
    </xf>
    <xf numFmtId="0" fontId="149" fillId="35" borderId="38" xfId="78" applyFont="1" applyFill="1" applyBorder="1" applyProtection="1">
      <protection locked="0"/>
    </xf>
    <xf numFmtId="171" fontId="149" fillId="35" borderId="0" xfId="55" applyNumberFormat="1" applyFont="1" applyFill="1" applyBorder="1" applyAlignment="1" applyProtection="1">
      <alignment vertical="center"/>
      <protection locked="0"/>
    </xf>
    <xf numFmtId="166" fontId="149" fillId="35" borderId="0" xfId="0" applyNumberFormat="1" applyFont="1" applyFill="1" applyBorder="1" applyAlignment="1" applyProtection="1">
      <alignment horizontal="right" indent="1"/>
      <protection locked="0"/>
    </xf>
    <xf numFmtId="164" fontId="8" fillId="35" borderId="0" xfId="78" applyNumberFormat="1" applyFill="1" applyBorder="1" applyProtection="1">
      <protection locked="0"/>
    </xf>
    <xf numFmtId="0" fontId="149" fillId="35" borderId="0" xfId="0" applyFont="1" applyFill="1" applyBorder="1" applyAlignment="1" applyProtection="1">
      <protection locked="0"/>
    </xf>
    <xf numFmtId="1" fontId="149" fillId="35" borderId="0" xfId="0" applyNumberFormat="1" applyFont="1" applyFill="1" applyBorder="1" applyAlignment="1" applyProtection="1">
      <alignment horizontal="center" vertical="center"/>
      <protection locked="0"/>
    </xf>
    <xf numFmtId="0" fontId="149" fillId="35" borderId="0" xfId="0" applyFont="1" applyFill="1" applyBorder="1" applyAlignment="1" applyProtection="1">
      <alignment horizontal="center" vertical="center"/>
      <protection locked="0"/>
    </xf>
    <xf numFmtId="0" fontId="27" fillId="35" borderId="0" xfId="0" applyFont="1" applyFill="1" applyBorder="1" applyAlignment="1" applyProtection="1">
      <alignment horizontal="center" vertical="center"/>
      <protection locked="0"/>
    </xf>
    <xf numFmtId="0" fontId="12" fillId="35" borderId="0" xfId="0" applyFont="1" applyFill="1" applyProtection="1">
      <protection locked="0"/>
    </xf>
    <xf numFmtId="0" fontId="149" fillId="35" borderId="0" xfId="0" applyFont="1" applyFill="1" applyBorder="1" applyProtection="1">
      <protection locked="0"/>
    </xf>
    <xf numFmtId="0" fontId="27" fillId="35" borderId="0" xfId="0" applyFont="1" applyFill="1" applyBorder="1" applyAlignment="1" applyProtection="1">
      <alignment horizontal="center"/>
      <protection locked="0"/>
    </xf>
    <xf numFmtId="0" fontId="27" fillId="35" borderId="36" xfId="0" applyFont="1" applyFill="1" applyBorder="1" applyProtection="1">
      <protection locked="0"/>
    </xf>
    <xf numFmtId="0" fontId="149" fillId="35" borderId="37" xfId="0" applyFont="1" applyFill="1" applyBorder="1" applyProtection="1">
      <protection locked="0"/>
    </xf>
    <xf numFmtId="0" fontId="27" fillId="35" borderId="38" xfId="0" applyFont="1" applyFill="1" applyBorder="1" applyProtection="1">
      <protection locked="0"/>
    </xf>
    <xf numFmtId="0" fontId="156" fillId="35" borderId="39" xfId="0" applyFont="1" applyFill="1" applyBorder="1" applyProtection="1">
      <protection locked="0"/>
    </xf>
    <xf numFmtId="0" fontId="149" fillId="35" borderId="39" xfId="78" applyFont="1" applyFill="1" applyBorder="1" applyProtection="1">
      <protection locked="0"/>
    </xf>
    <xf numFmtId="0" fontId="149" fillId="35" borderId="10" xfId="78" applyFont="1" applyFill="1" applyBorder="1" applyProtection="1">
      <protection locked="0"/>
    </xf>
    <xf numFmtId="0" fontId="156" fillId="35" borderId="10" xfId="0" applyFont="1" applyFill="1" applyBorder="1" applyProtection="1">
      <protection locked="0"/>
    </xf>
    <xf numFmtId="0" fontId="149" fillId="35" borderId="76" xfId="0" applyFont="1" applyFill="1" applyBorder="1" applyProtection="1">
      <protection locked="0"/>
    </xf>
    <xf numFmtId="0" fontId="27" fillId="35" borderId="40" xfId="0" applyFont="1" applyFill="1" applyBorder="1" applyProtection="1">
      <protection locked="0"/>
    </xf>
    <xf numFmtId="0" fontId="149" fillId="35" borderId="41" xfId="78" applyFont="1" applyFill="1" applyBorder="1" applyProtection="1">
      <protection locked="0"/>
    </xf>
    <xf numFmtId="9" fontId="149" fillId="35" borderId="0" xfId="0" applyNumberFormat="1" applyFont="1" applyFill="1" applyBorder="1" applyProtection="1">
      <protection locked="0"/>
    </xf>
    <xf numFmtId="0" fontId="149" fillId="35" borderId="43" xfId="0" applyFont="1" applyFill="1" applyBorder="1" applyProtection="1">
      <protection locked="0"/>
    </xf>
    <xf numFmtId="0" fontId="149" fillId="40" borderId="10" xfId="0" applyFont="1" applyFill="1" applyBorder="1" applyProtection="1">
      <protection locked="0"/>
    </xf>
    <xf numFmtId="171" fontId="149" fillId="35" borderId="0" xfId="0" applyNumberFormat="1" applyFont="1" applyFill="1" applyBorder="1" applyProtection="1">
      <protection locked="0"/>
    </xf>
    <xf numFmtId="0" fontId="149" fillId="35" borderId="63" xfId="78" applyFont="1" applyFill="1" applyBorder="1" applyProtection="1">
      <protection locked="0"/>
    </xf>
    <xf numFmtId="0" fontId="156" fillId="35" borderId="63" xfId="0" applyFont="1" applyFill="1" applyBorder="1" applyProtection="1">
      <protection locked="0"/>
    </xf>
    <xf numFmtId="0" fontId="149" fillId="35" borderId="10" xfId="0" applyFont="1" applyFill="1" applyBorder="1" applyAlignment="1" applyProtection="1">
      <alignment horizontal="left" vertical="center"/>
      <protection locked="0"/>
    </xf>
    <xf numFmtId="0" fontId="149" fillId="35" borderId="10" xfId="0" applyFont="1" applyFill="1" applyBorder="1" applyAlignment="1" applyProtection="1">
      <alignment vertical="center"/>
      <protection locked="0"/>
    </xf>
    <xf numFmtId="0" fontId="149" fillId="35" borderId="76" xfId="78" applyFont="1" applyFill="1" applyBorder="1" applyProtection="1">
      <protection locked="0"/>
    </xf>
    <xf numFmtId="0" fontId="156" fillId="35" borderId="39" xfId="0" applyFont="1" applyFill="1" applyBorder="1" applyAlignment="1" applyProtection="1">
      <alignment horizontal="center"/>
      <protection locked="0"/>
    </xf>
    <xf numFmtId="0" fontId="178" fillId="35" borderId="61" xfId="78" applyFont="1" applyFill="1" applyBorder="1" applyProtection="1">
      <protection locked="0"/>
    </xf>
    <xf numFmtId="0" fontId="178" fillId="35" borderId="10" xfId="78" applyFont="1" applyFill="1" applyBorder="1" applyProtection="1">
      <protection locked="0"/>
    </xf>
    <xf numFmtId="0" fontId="149" fillId="35" borderId="43" xfId="78" applyFont="1" applyFill="1" applyBorder="1" applyProtection="1">
      <protection locked="0"/>
    </xf>
    <xf numFmtId="0" fontId="149" fillId="35" borderId="32" xfId="78" applyFont="1" applyFill="1" applyBorder="1" applyProtection="1">
      <protection locked="0"/>
    </xf>
    <xf numFmtId="0" fontId="156" fillId="35" borderId="32" xfId="0" applyFont="1" applyFill="1" applyBorder="1" applyProtection="1">
      <protection locked="0"/>
    </xf>
    <xf numFmtId="0" fontId="156" fillId="35" borderId="41" xfId="0" applyFont="1" applyFill="1" applyBorder="1" applyAlignment="1" applyProtection="1">
      <alignment horizontal="center"/>
      <protection locked="0"/>
    </xf>
    <xf numFmtId="0" fontId="34" fillId="35" borderId="70" xfId="78" applyFont="1" applyFill="1" applyBorder="1" applyAlignment="1" applyProtection="1">
      <alignment horizontal="left"/>
      <protection locked="0"/>
    </xf>
    <xf numFmtId="0" fontId="149" fillId="35" borderId="36" xfId="78" applyFont="1" applyFill="1" applyBorder="1" applyProtection="1">
      <protection locked="0"/>
    </xf>
    <xf numFmtId="0" fontId="156" fillId="35" borderId="61" xfId="0" applyFont="1" applyFill="1" applyBorder="1" applyProtection="1">
      <protection locked="0"/>
    </xf>
    <xf numFmtId="0" fontId="149" fillId="35" borderId="43" xfId="0" applyFont="1" applyFill="1" applyBorder="1" applyAlignment="1" applyProtection="1">
      <alignment horizontal="left" indent="1"/>
      <protection locked="0"/>
    </xf>
    <xf numFmtId="0" fontId="149" fillId="35" borderId="32" xfId="0" applyFont="1" applyFill="1" applyBorder="1" applyProtection="1">
      <protection locked="0"/>
    </xf>
    <xf numFmtId="0" fontId="149" fillId="35" borderId="76" xfId="0" applyFont="1" applyFill="1" applyBorder="1" applyAlignment="1" applyProtection="1">
      <alignment horizontal="right" indent="1"/>
      <protection locked="0"/>
    </xf>
    <xf numFmtId="0" fontId="149" fillId="35" borderId="60" xfId="78" applyFont="1" applyFill="1" applyBorder="1" applyProtection="1">
      <protection locked="0"/>
    </xf>
    <xf numFmtId="0" fontId="149" fillId="35" borderId="37" xfId="78" applyFont="1" applyFill="1" applyBorder="1" applyProtection="1">
      <protection locked="0"/>
    </xf>
    <xf numFmtId="0" fontId="149" fillId="35" borderId="43" xfId="0" applyFont="1" applyFill="1" applyBorder="1" applyAlignment="1" applyProtection="1">
      <alignment horizontal="right" indent="1"/>
      <protection locked="0"/>
    </xf>
    <xf numFmtId="0" fontId="149" fillId="35" borderId="40" xfId="78" applyFont="1" applyFill="1" applyBorder="1" applyProtection="1">
      <protection locked="0"/>
    </xf>
    <xf numFmtId="0" fontId="149" fillId="35" borderId="0" xfId="0" applyFont="1" applyFill="1" applyBorder="1" applyAlignment="1" applyProtection="1">
      <alignment horizontal="right" indent="1"/>
      <protection locked="0"/>
    </xf>
    <xf numFmtId="0" fontId="0" fillId="35" borderId="0" xfId="0" applyFill="1" applyAlignment="1" applyProtection="1">
      <alignment wrapText="1"/>
      <protection locked="0"/>
    </xf>
    <xf numFmtId="0" fontId="0" fillId="35" borderId="0" xfId="0" applyFill="1" applyBorder="1" applyAlignment="1" applyProtection="1">
      <protection locked="0"/>
    </xf>
    <xf numFmtId="0" fontId="149" fillId="35" borderId="70" xfId="0" applyFont="1" applyFill="1" applyBorder="1" applyAlignment="1" applyProtection="1">
      <alignment horizontal="right" indent="1"/>
      <protection locked="0"/>
    </xf>
    <xf numFmtId="0" fontId="27" fillId="35" borderId="43" xfId="78" applyFont="1" applyFill="1" applyBorder="1" applyProtection="1">
      <protection locked="0"/>
    </xf>
    <xf numFmtId="0" fontId="149" fillId="35" borderId="41" xfId="0" applyFont="1" applyFill="1" applyBorder="1" applyProtection="1">
      <protection locked="0"/>
    </xf>
    <xf numFmtId="0" fontId="27" fillId="35" borderId="0" xfId="79" applyFont="1" applyFill="1" applyAlignment="1" applyProtection="1">
      <alignment horizontal="left" vertical="top"/>
      <protection locked="0"/>
    </xf>
    <xf numFmtId="0" fontId="35" fillId="35" borderId="0" xfId="79" applyFont="1" applyFill="1" applyBorder="1" applyAlignment="1" applyProtection="1">
      <alignment horizontal="left" vertical="top"/>
      <protection locked="0"/>
    </xf>
    <xf numFmtId="0" fontId="35" fillId="35" borderId="0" xfId="79" applyFont="1" applyFill="1" applyBorder="1" applyAlignment="1" applyProtection="1">
      <alignment horizontal="left" vertical="center"/>
      <protection locked="0"/>
    </xf>
    <xf numFmtId="0" fontId="138" fillId="35" borderId="0" xfId="79" applyFont="1" applyFill="1" applyAlignment="1" applyProtection="1">
      <alignment horizontal="left" vertical="top"/>
      <protection locked="0"/>
    </xf>
    <xf numFmtId="0" fontId="16" fillId="17" borderId="39" xfId="79" applyFont="1" applyFill="1" applyBorder="1" applyAlignment="1" applyProtection="1">
      <alignment horizontal="center" vertical="center" wrapText="1"/>
      <protection locked="0"/>
    </xf>
    <xf numFmtId="0" fontId="10" fillId="17" borderId="44" xfId="0" applyFont="1" applyFill="1" applyBorder="1" applyAlignment="1" applyProtection="1">
      <alignment horizontal="left" vertical="top" wrapText="1"/>
      <protection hidden="1"/>
    </xf>
    <xf numFmtId="0" fontId="35" fillId="35" borderId="0" xfId="79" applyFont="1" applyFill="1" applyAlignment="1" applyProtection="1">
      <alignment horizontal="center" vertical="top" wrapText="1"/>
      <protection hidden="1"/>
    </xf>
    <xf numFmtId="0" fontId="10" fillId="17" borderId="10" xfId="0" applyFont="1" applyFill="1" applyBorder="1" applyAlignment="1" applyProtection="1">
      <alignment horizontal="left" vertical="top" wrapText="1"/>
      <protection hidden="1"/>
    </xf>
    <xf numFmtId="0" fontId="173" fillId="36" borderId="10" xfId="0" applyFont="1" applyFill="1" applyBorder="1" applyAlignment="1" applyProtection="1">
      <alignment horizontal="left" vertical="top" wrapText="1"/>
      <protection hidden="1"/>
    </xf>
    <xf numFmtId="0" fontId="169" fillId="36" borderId="70" xfId="0" applyFont="1" applyFill="1" applyBorder="1" applyAlignment="1" applyProtection="1">
      <alignment horizontal="center" vertical="center" wrapText="1"/>
      <protection hidden="1"/>
    </xf>
    <xf numFmtId="0" fontId="172" fillId="36" borderId="10" xfId="79" applyFont="1" applyFill="1" applyBorder="1" applyAlignment="1" applyProtection="1">
      <alignment horizontal="center" vertical="center" wrapText="1"/>
      <protection hidden="1"/>
    </xf>
    <xf numFmtId="0" fontId="174" fillId="35" borderId="0" xfId="79" applyFont="1" applyFill="1" applyAlignment="1" applyProtection="1">
      <alignment horizontal="center" vertical="top" wrapText="1"/>
      <protection hidden="1"/>
    </xf>
    <xf numFmtId="0" fontId="174" fillId="35" borderId="0" xfId="79" applyFont="1" applyFill="1" applyAlignment="1" applyProtection="1">
      <alignment horizontal="left" vertical="top" wrapText="1"/>
      <protection hidden="1"/>
    </xf>
    <xf numFmtId="0" fontId="152" fillId="36" borderId="70" xfId="0" applyFont="1" applyFill="1" applyBorder="1" applyAlignment="1" applyProtection="1">
      <alignment horizontal="left" vertical="top" wrapText="1"/>
      <protection hidden="1"/>
    </xf>
    <xf numFmtId="0" fontId="16" fillId="17" borderId="44" xfId="0" applyFont="1" applyFill="1" applyBorder="1" applyAlignment="1" applyProtection="1">
      <alignment horizontal="center" vertical="center" wrapText="1"/>
      <protection locked="0"/>
    </xf>
    <xf numFmtId="0" fontId="16" fillId="17" borderId="10" xfId="0" applyFont="1" applyFill="1" applyBorder="1" applyAlignment="1" applyProtection="1">
      <alignment horizontal="center" vertical="center" wrapText="1"/>
      <protection locked="0"/>
    </xf>
    <xf numFmtId="0" fontId="16" fillId="17" borderId="70" xfId="0" applyFont="1" applyFill="1" applyBorder="1" applyAlignment="1" applyProtection="1">
      <alignment horizontal="center" vertical="center" wrapText="1"/>
      <protection locked="0"/>
    </xf>
    <xf numFmtId="0" fontId="149" fillId="26" borderId="0" xfId="0" applyFont="1" applyFill="1" applyBorder="1" applyAlignment="1" applyProtection="1">
      <alignment wrapText="1"/>
      <protection locked="0"/>
    </xf>
    <xf numFmtId="0" fontId="156" fillId="26" borderId="0" xfId="0" applyFont="1" applyFill="1" applyAlignment="1" applyProtection="1">
      <alignment wrapText="1"/>
      <protection locked="0"/>
    </xf>
    <xf numFmtId="171" fontId="15" fillId="35" borderId="0" xfId="55" applyNumberFormat="1" applyFont="1" applyFill="1" applyBorder="1" applyAlignment="1" applyProtection="1">
      <alignment vertical="center" shrinkToFit="1"/>
      <protection hidden="1"/>
    </xf>
    <xf numFmtId="0" fontId="27" fillId="34" borderId="37" xfId="78" applyFont="1" applyFill="1" applyBorder="1" applyAlignment="1" applyProtection="1">
      <alignment vertical="center"/>
      <protection hidden="1"/>
    </xf>
    <xf numFmtId="0" fontId="27" fillId="34" borderId="78" xfId="78" applyFont="1" applyFill="1" applyBorder="1" applyAlignment="1" applyProtection="1">
      <alignment vertical="center"/>
      <protection hidden="1"/>
    </xf>
    <xf numFmtId="0" fontId="8" fillId="17" borderId="133" xfId="80" applyFont="1" applyFill="1" applyBorder="1" applyAlignment="1" applyProtection="1">
      <alignment horizontal="center" vertical="center" wrapText="1"/>
      <protection locked="0"/>
    </xf>
    <xf numFmtId="0" fontId="10" fillId="17" borderId="133" xfId="80" applyFont="1" applyFill="1" applyBorder="1" applyAlignment="1" applyProtection="1">
      <alignment horizontal="center" vertical="center" wrapText="1"/>
      <protection locked="0"/>
    </xf>
    <xf numFmtId="0" fontId="8" fillId="17" borderId="136" xfId="80" applyFont="1" applyFill="1" applyBorder="1" applyAlignment="1" applyProtection="1">
      <alignment horizontal="center" vertical="center" wrapText="1"/>
      <protection locked="0"/>
    </xf>
    <xf numFmtId="0" fontId="8" fillId="17" borderId="131" xfId="80" applyFont="1" applyFill="1" applyBorder="1" applyAlignment="1" applyProtection="1">
      <alignment horizontal="center" vertical="center" wrapText="1"/>
      <protection locked="0"/>
    </xf>
    <xf numFmtId="0" fontId="8" fillId="17" borderId="134" xfId="80" applyFont="1" applyFill="1" applyBorder="1" applyAlignment="1" applyProtection="1">
      <alignment horizontal="center" vertical="center" wrapText="1"/>
      <protection locked="0"/>
    </xf>
    <xf numFmtId="0" fontId="8" fillId="17" borderId="129" xfId="80" applyFont="1" applyFill="1" applyBorder="1" applyAlignment="1" applyProtection="1">
      <alignment horizontal="center" vertical="center" wrapText="1"/>
      <protection locked="0"/>
    </xf>
    <xf numFmtId="0" fontId="10" fillId="17" borderId="136" xfId="80" applyFont="1" applyFill="1" applyBorder="1" applyAlignment="1" applyProtection="1">
      <alignment horizontal="center" vertical="center" wrapText="1"/>
      <protection locked="0"/>
    </xf>
    <xf numFmtId="0" fontId="10" fillId="17" borderId="131" xfId="80" applyFont="1" applyFill="1" applyBorder="1" applyAlignment="1" applyProtection="1">
      <alignment horizontal="center" vertical="center" wrapText="1"/>
      <protection locked="0"/>
    </xf>
    <xf numFmtId="0" fontId="10" fillId="17" borderId="134" xfId="80" applyFont="1" applyFill="1" applyBorder="1" applyAlignment="1" applyProtection="1">
      <alignment horizontal="center" vertical="center" wrapText="1"/>
      <protection locked="0"/>
    </xf>
    <xf numFmtId="0" fontId="10" fillId="17" borderId="129" xfId="80" applyFont="1" applyFill="1" applyBorder="1" applyAlignment="1" applyProtection="1">
      <alignment horizontal="center" vertical="center" wrapText="1"/>
      <protection locked="0"/>
    </xf>
    <xf numFmtId="0" fontId="149" fillId="34" borderId="81" xfId="78" applyFont="1" applyFill="1" applyBorder="1" applyAlignment="1" applyProtection="1">
      <alignment horizontal="center" vertical="center" wrapText="1"/>
      <protection hidden="1"/>
    </xf>
    <xf numFmtId="0" fontId="27" fillId="28" borderId="154" xfId="85" applyFont="1" applyFill="1" applyBorder="1" applyAlignment="1" applyProtection="1">
      <alignment vertical="center"/>
      <protection hidden="1"/>
    </xf>
    <xf numFmtId="0" fontId="27" fillId="34" borderId="143" xfId="85" applyFont="1" applyFill="1" applyBorder="1" applyAlignment="1" applyProtection="1">
      <alignment vertical="top" wrapText="1"/>
      <protection hidden="1"/>
    </xf>
    <xf numFmtId="0" fontId="148" fillId="17" borderId="161" xfId="85" applyFont="1" applyFill="1" applyBorder="1" applyAlignment="1" applyProtection="1">
      <alignment horizontal="center" vertical="center"/>
      <protection locked="0"/>
    </xf>
    <xf numFmtId="0" fontId="27" fillId="34" borderId="163" xfId="85" applyFont="1" applyFill="1" applyBorder="1" applyAlignment="1" applyProtection="1">
      <alignment horizontal="left" vertical="center" wrapText="1"/>
      <protection hidden="1"/>
    </xf>
    <xf numFmtId="0" fontId="149" fillId="34" borderId="163" xfId="85" applyFont="1" applyFill="1" applyBorder="1" applyAlignment="1" applyProtection="1">
      <alignment vertical="center" wrapText="1"/>
      <protection hidden="1"/>
    </xf>
    <xf numFmtId="0" fontId="27" fillId="34" borderId="164" xfId="85" applyFont="1" applyFill="1" applyBorder="1" applyAlignment="1" applyProtection="1">
      <alignment vertical="center" wrapText="1"/>
      <protection hidden="1"/>
    </xf>
    <xf numFmtId="0" fontId="27" fillId="34" borderId="158" xfId="85" applyFont="1" applyFill="1" applyBorder="1" applyAlignment="1" applyProtection="1">
      <alignment vertical="center" wrapText="1"/>
      <protection hidden="1"/>
    </xf>
    <xf numFmtId="0" fontId="27" fillId="34" borderId="155" xfId="85" applyFont="1" applyFill="1" applyBorder="1" applyAlignment="1" applyProtection="1">
      <alignment vertical="center" wrapText="1"/>
      <protection hidden="1"/>
    </xf>
    <xf numFmtId="3" fontId="15" fillId="36" borderId="171" xfId="85" applyNumberFormat="1" applyFont="1" applyFill="1" applyBorder="1" applyAlignment="1" applyProtection="1">
      <alignment horizontal="left" vertical="center" wrapText="1"/>
      <protection hidden="1"/>
    </xf>
    <xf numFmtId="3" fontId="15" fillId="17" borderId="172" xfId="85" applyNumberFormat="1" applyFont="1" applyFill="1" applyBorder="1" applyAlignment="1" applyProtection="1">
      <alignment horizontal="left" vertical="center" wrapText="1"/>
      <protection locked="0"/>
    </xf>
    <xf numFmtId="9" fontId="15" fillId="36" borderId="172" xfId="85" applyNumberFormat="1" applyFont="1" applyFill="1" applyBorder="1" applyAlignment="1" applyProtection="1">
      <alignment horizontal="left" vertical="center" wrapText="1"/>
      <protection hidden="1"/>
    </xf>
    <xf numFmtId="1" fontId="15" fillId="36" borderId="173" xfId="85" applyNumberFormat="1" applyFont="1" applyFill="1" applyBorder="1" applyAlignment="1" applyProtection="1">
      <alignment horizontal="left" vertical="center" wrapText="1"/>
      <protection hidden="1"/>
    </xf>
    <xf numFmtId="3" fontId="13" fillId="36" borderId="174" xfId="85" applyNumberFormat="1" applyFont="1" applyFill="1" applyBorder="1" applyAlignment="1" applyProtection="1">
      <alignment horizontal="left" vertical="center" wrapText="1"/>
      <protection hidden="1"/>
    </xf>
    <xf numFmtId="0" fontId="27" fillId="34" borderId="175" xfId="0" applyFont="1" applyFill="1" applyBorder="1" applyAlignment="1" applyProtection="1">
      <alignment vertical="center"/>
      <protection hidden="1"/>
    </xf>
    <xf numFmtId="0" fontId="27" fillId="34" borderId="169" xfId="0" applyFont="1" applyFill="1" applyBorder="1" applyAlignment="1" applyProtection="1">
      <alignment vertical="center"/>
      <protection hidden="1"/>
    </xf>
    <xf numFmtId="0" fontId="27" fillId="34" borderId="176" xfId="0" applyFont="1" applyFill="1" applyBorder="1" applyAlignment="1" applyProtection="1">
      <alignment vertical="center"/>
      <protection hidden="1"/>
    </xf>
    <xf numFmtId="0" fontId="150" fillId="17" borderId="170" xfId="0" applyFont="1" applyFill="1" applyBorder="1" applyAlignment="1" applyProtection="1">
      <alignment vertical="top"/>
      <protection hidden="1"/>
    </xf>
    <xf numFmtId="0" fontId="15" fillId="17" borderId="172" xfId="85" applyFont="1" applyFill="1" applyBorder="1" applyAlignment="1" applyProtection="1">
      <alignment horizontal="left" vertical="center" wrapText="1"/>
      <protection locked="0"/>
    </xf>
    <xf numFmtId="0" fontId="15" fillId="17" borderId="174" xfId="85" applyFont="1" applyFill="1" applyBorder="1" applyAlignment="1" applyProtection="1">
      <alignment horizontal="left" vertical="center" wrapText="1"/>
      <protection locked="0"/>
    </xf>
    <xf numFmtId="0" fontId="27" fillId="34" borderId="175" xfId="85" applyFont="1" applyFill="1" applyBorder="1" applyAlignment="1" applyProtection="1">
      <alignment vertical="center"/>
      <protection hidden="1"/>
    </xf>
    <xf numFmtId="0" fontId="27" fillId="34" borderId="169" xfId="85" applyFont="1" applyFill="1" applyBorder="1" applyAlignment="1" applyProtection="1">
      <alignment vertical="center"/>
      <protection hidden="1"/>
    </xf>
    <xf numFmtId="0" fontId="27" fillId="34" borderId="170" xfId="85" applyFont="1" applyFill="1" applyBorder="1" applyAlignment="1" applyProtection="1">
      <alignment vertical="center"/>
      <protection hidden="1"/>
    </xf>
    <xf numFmtId="0" fontId="27" fillId="34" borderId="177" xfId="85" applyFont="1" applyFill="1" applyBorder="1" applyAlignment="1" applyProtection="1">
      <alignment vertical="center"/>
      <protection hidden="1"/>
    </xf>
    <xf numFmtId="0" fontId="8" fillId="41" borderId="165" xfId="85" applyFont="1" applyFill="1" applyBorder="1" applyAlignment="1" applyProtection="1">
      <alignment vertical="center"/>
      <protection locked="0" hidden="1"/>
    </xf>
    <xf numFmtId="0" fontId="8" fillId="41" borderId="166" xfId="85" applyFont="1" applyFill="1" applyBorder="1" applyAlignment="1" applyProtection="1">
      <alignment vertical="center"/>
      <protection locked="0" hidden="1"/>
    </xf>
    <xf numFmtId="0" fontId="8" fillId="41" borderId="167" xfId="85" applyFont="1" applyFill="1" applyBorder="1" applyAlignment="1" applyProtection="1">
      <alignment vertical="center"/>
      <protection locked="0" hidden="1"/>
    </xf>
    <xf numFmtId="171" fontId="27" fillId="34" borderId="179" xfId="55" applyNumberFormat="1" applyFont="1" applyFill="1" applyBorder="1" applyAlignment="1" applyProtection="1">
      <alignment vertical="center"/>
      <protection hidden="1"/>
    </xf>
    <xf numFmtId="0" fontId="55" fillId="34" borderId="16" xfId="0" applyFont="1" applyFill="1" applyBorder="1" applyAlignment="1" applyProtection="1">
      <alignment vertical="center"/>
      <protection hidden="1"/>
    </xf>
    <xf numFmtId="171" fontId="15" fillId="17" borderId="43" xfId="55" applyNumberFormat="1" applyFont="1" applyFill="1" applyBorder="1" applyAlignment="1" applyProtection="1">
      <alignment horizontal="right" vertical="center"/>
      <protection locked="0"/>
    </xf>
    <xf numFmtId="171" fontId="8" fillId="17" borderId="43" xfId="55" applyNumberFormat="1" applyFont="1" applyFill="1" applyBorder="1" applyAlignment="1" applyProtection="1">
      <alignment horizontal="right" vertical="center"/>
      <protection locked="0"/>
    </xf>
    <xf numFmtId="0" fontId="0" fillId="34" borderId="16" xfId="0" applyFill="1" applyBorder="1" applyAlignment="1" applyProtection="1">
      <alignment vertical="top"/>
      <protection hidden="1"/>
    </xf>
    <xf numFmtId="0" fontId="55" fillId="34" borderId="15" xfId="0" applyFont="1" applyFill="1" applyBorder="1" applyAlignment="1" applyProtection="1">
      <alignment vertical="top"/>
      <protection hidden="1"/>
    </xf>
    <xf numFmtId="0" fontId="149" fillId="34" borderId="83" xfId="78" applyFont="1" applyFill="1" applyBorder="1" applyAlignment="1" applyProtection="1">
      <alignment horizontal="center" vertical="center" wrapText="1"/>
      <protection hidden="1"/>
    </xf>
    <xf numFmtId="0" fontId="8" fillId="17" borderId="217" xfId="80" applyFont="1" applyFill="1" applyBorder="1" applyAlignment="1" applyProtection="1">
      <alignment horizontal="center" vertical="center" wrapText="1"/>
      <protection locked="0"/>
    </xf>
    <xf numFmtId="0" fontId="8" fillId="17" borderId="218" xfId="80" applyFont="1" applyFill="1" applyBorder="1" applyAlignment="1" applyProtection="1">
      <alignment horizontal="center" vertical="center" wrapText="1"/>
      <protection locked="0"/>
    </xf>
    <xf numFmtId="0" fontId="8" fillId="17" borderId="159" xfId="80" applyFont="1" applyFill="1" applyBorder="1" applyAlignment="1" applyProtection="1">
      <alignment horizontal="center" vertical="center" wrapText="1"/>
      <protection locked="0"/>
    </xf>
    <xf numFmtId="0" fontId="8" fillId="17" borderId="219" xfId="80" applyFont="1" applyFill="1" applyBorder="1" applyAlignment="1" applyProtection="1">
      <alignment horizontal="center" vertical="center" wrapText="1"/>
      <protection locked="0"/>
    </xf>
    <xf numFmtId="0" fontId="10" fillId="17" borderId="217" xfId="80" applyFont="1" applyFill="1" applyBorder="1" applyAlignment="1" applyProtection="1">
      <alignment horizontal="center" vertical="center" wrapText="1"/>
      <protection locked="0"/>
    </xf>
    <xf numFmtId="0" fontId="10" fillId="17" borderId="218" xfId="80" applyFont="1" applyFill="1" applyBorder="1" applyAlignment="1" applyProtection="1">
      <alignment horizontal="center" vertical="center" wrapText="1"/>
      <protection locked="0"/>
    </xf>
    <xf numFmtId="0" fontId="10" fillId="17" borderId="159" xfId="80" applyFont="1" applyFill="1" applyBorder="1" applyAlignment="1" applyProtection="1">
      <alignment horizontal="center" vertical="center" wrapText="1"/>
      <protection locked="0"/>
    </xf>
    <xf numFmtId="0" fontId="10" fillId="17" borderId="219" xfId="80" applyFont="1" applyFill="1" applyBorder="1" applyAlignment="1" applyProtection="1">
      <alignment horizontal="center" vertical="center" wrapText="1"/>
      <protection locked="0"/>
    </xf>
    <xf numFmtId="0" fontId="10" fillId="41" borderId="96" xfId="80" applyFont="1" applyFill="1" applyBorder="1" applyAlignment="1" applyProtection="1">
      <alignment horizontal="center" vertical="center" wrapText="1"/>
      <protection locked="0"/>
    </xf>
    <xf numFmtId="0" fontId="10" fillId="41" borderId="219" xfId="80" applyFont="1" applyFill="1" applyBorder="1" applyAlignment="1" applyProtection="1">
      <alignment horizontal="center" vertical="center" wrapText="1"/>
      <protection locked="0"/>
    </xf>
    <xf numFmtId="0" fontId="10" fillId="41" borderId="109" xfId="80" applyFont="1" applyFill="1" applyBorder="1" applyAlignment="1" applyProtection="1">
      <alignment horizontal="center" vertical="center" wrapText="1"/>
      <protection locked="0"/>
    </xf>
    <xf numFmtId="0" fontId="10" fillId="41" borderId="220" xfId="80" applyFont="1" applyFill="1" applyBorder="1" applyAlignment="1" applyProtection="1">
      <alignment horizontal="center" vertical="center" wrapText="1"/>
      <protection locked="0"/>
    </xf>
    <xf numFmtId="0" fontId="10" fillId="41" borderId="154" xfId="80" applyFont="1" applyFill="1" applyBorder="1" applyAlignment="1" applyProtection="1">
      <alignment horizontal="center" vertical="center" wrapText="1"/>
      <protection locked="0"/>
    </xf>
    <xf numFmtId="0" fontId="10" fillId="41" borderId="160" xfId="80" applyFont="1" applyFill="1" applyBorder="1" applyAlignment="1" applyProtection="1">
      <alignment horizontal="center" vertical="center" wrapText="1"/>
      <protection locked="0"/>
    </xf>
    <xf numFmtId="0" fontId="27" fillId="34" borderId="99" xfId="78" applyFont="1" applyFill="1" applyBorder="1" applyAlignment="1" applyProtection="1">
      <alignment vertical="center"/>
      <protection hidden="1"/>
    </xf>
    <xf numFmtId="0" fontId="34" fillId="26" borderId="0" xfId="0" applyFont="1" applyFill="1" applyBorder="1" applyAlignment="1" applyProtection="1">
      <alignment horizontal="center"/>
      <protection locked="0"/>
    </xf>
    <xf numFmtId="0" fontId="34" fillId="26" borderId="0" xfId="0" applyFont="1" applyFill="1" applyBorder="1" applyAlignment="1" applyProtection="1">
      <alignment horizontal="center" vertical="center"/>
      <protection locked="0"/>
    </xf>
    <xf numFmtId="0" fontId="27" fillId="26" borderId="225" xfId="78" applyFont="1" applyFill="1" applyBorder="1" applyProtection="1">
      <protection locked="0"/>
    </xf>
    <xf numFmtId="0" fontId="27" fillId="26" borderId="225" xfId="0" applyFont="1" applyFill="1" applyBorder="1" applyAlignment="1" applyProtection="1">
      <alignment horizontal="center" vertical="center"/>
      <protection locked="0"/>
    </xf>
    <xf numFmtId="0" fontId="40" fillId="26" borderId="0" xfId="0" applyFont="1" applyFill="1" applyBorder="1" applyProtection="1">
      <protection locked="0" hidden="1"/>
    </xf>
    <xf numFmtId="0" fontId="12" fillId="26" borderId="0" xfId="0" applyFont="1" applyFill="1" applyProtection="1">
      <protection locked="0" hidden="1"/>
    </xf>
    <xf numFmtId="0" fontId="8" fillId="26" borderId="0" xfId="78" applyFill="1" applyProtection="1">
      <protection locked="0" hidden="1"/>
    </xf>
    <xf numFmtId="0" fontId="40" fillId="26" borderId="0" xfId="0" applyFont="1" applyFill="1" applyBorder="1" applyAlignment="1" applyProtection="1">
      <alignment vertical="center"/>
      <protection locked="0" hidden="1"/>
    </xf>
    <xf numFmtId="0" fontId="12" fillId="26" borderId="0" xfId="0" applyFont="1" applyFill="1" applyAlignment="1" applyProtection="1">
      <alignment vertical="center"/>
      <protection locked="0" hidden="1"/>
    </xf>
    <xf numFmtId="0" fontId="8" fillId="26" borderId="0" xfId="78" applyFill="1" applyAlignment="1" applyProtection="1">
      <alignment vertical="center"/>
      <protection locked="0" hidden="1"/>
    </xf>
    <xf numFmtId="0" fontId="40" fillId="26" borderId="53" xfId="0" applyFont="1" applyFill="1" applyBorder="1" applyAlignment="1" applyProtection="1">
      <alignment horizontal="left"/>
      <protection locked="0" hidden="1"/>
    </xf>
    <xf numFmtId="0" fontId="8" fillId="26" borderId="0" xfId="0" applyFont="1" applyFill="1" applyProtection="1">
      <protection locked="0" hidden="1"/>
    </xf>
    <xf numFmtId="0" fontId="27" fillId="26" borderId="0" xfId="78" applyFont="1" applyFill="1" applyBorder="1" applyProtection="1">
      <protection locked="0" hidden="1"/>
    </xf>
    <xf numFmtId="0" fontId="40" fillId="26" borderId="0" xfId="0" applyFont="1" applyFill="1" applyBorder="1" applyAlignment="1" applyProtection="1">
      <alignment horizontal="center"/>
      <protection locked="0" hidden="1"/>
    </xf>
    <xf numFmtId="0" fontId="27" fillId="26" borderId="0" xfId="78" applyFont="1" applyFill="1" applyAlignment="1" applyProtection="1">
      <alignment horizontal="center"/>
      <protection locked="0" hidden="1"/>
    </xf>
    <xf numFmtId="0" fontId="27" fillId="26" borderId="0" xfId="0" applyFont="1" applyFill="1" applyAlignment="1" applyProtection="1">
      <alignment horizontal="center"/>
      <protection locked="0" hidden="1"/>
    </xf>
    <xf numFmtId="0" fontId="40" fillId="26" borderId="0" xfId="0" applyFont="1" applyFill="1" applyAlignment="1" applyProtection="1">
      <alignment horizontal="center"/>
      <protection locked="0" hidden="1"/>
    </xf>
    <xf numFmtId="0" fontId="8" fillId="26" borderId="0" xfId="78" applyFill="1" applyBorder="1" applyProtection="1">
      <protection locked="0" hidden="1"/>
    </xf>
    <xf numFmtId="0" fontId="27" fillId="26" borderId="0" xfId="78" applyFont="1" applyFill="1" applyProtection="1">
      <protection locked="0" hidden="1"/>
    </xf>
    <xf numFmtId="0" fontId="16" fillId="17" borderId="70" xfId="79" applyFont="1" applyFill="1" applyBorder="1" applyAlignment="1" applyProtection="1">
      <alignment horizontal="center" vertical="center" wrapText="1"/>
      <protection locked="0"/>
    </xf>
    <xf numFmtId="0" fontId="15" fillId="17" borderId="19" xfId="79" applyNumberFormat="1" applyFont="1" applyFill="1" applyBorder="1" applyAlignment="1" applyProtection="1">
      <alignment horizontal="left" vertical="top" wrapText="1"/>
      <protection locked="0"/>
    </xf>
    <xf numFmtId="0" fontId="8" fillId="17" borderId="14" xfId="79" applyNumberFormat="1" applyFont="1" applyFill="1" applyBorder="1" applyAlignment="1" applyProtection="1">
      <alignment horizontal="left" vertical="top" wrapText="1"/>
      <protection locked="0"/>
    </xf>
    <xf numFmtId="0" fontId="8" fillId="36" borderId="19" xfId="79" applyNumberFormat="1" applyFont="1" applyFill="1" applyBorder="1" applyAlignment="1" applyProtection="1">
      <alignment horizontal="left" vertical="top" wrapText="1"/>
      <protection hidden="1"/>
    </xf>
    <xf numFmtId="0" fontId="8" fillId="17" borderId="19" xfId="79" applyNumberFormat="1" applyFont="1" applyFill="1" applyBorder="1" applyAlignment="1" applyProtection="1">
      <alignment horizontal="left" vertical="top" wrapText="1"/>
      <protection locked="0"/>
    </xf>
    <xf numFmtId="2" fontId="176" fillId="26" borderId="81" xfId="80" applyNumberFormat="1" applyFont="1" applyFill="1" applyBorder="1" applyAlignment="1" applyProtection="1">
      <alignment vertical="center" wrapText="1"/>
      <protection locked="0"/>
    </xf>
    <xf numFmtId="0" fontId="176" fillId="44" borderId="47" xfId="80" applyFont="1" applyFill="1" applyBorder="1" applyAlignment="1" applyProtection="1">
      <alignment vertical="center" wrapText="1"/>
      <protection locked="0"/>
    </xf>
    <xf numFmtId="0" fontId="176" fillId="44" borderId="18" xfId="80" applyFont="1" applyFill="1" applyBorder="1" applyAlignment="1" applyProtection="1">
      <alignment vertical="center" wrapText="1"/>
      <protection locked="0"/>
    </xf>
    <xf numFmtId="0" fontId="176" fillId="45" borderId="43" xfId="80" applyFont="1" applyFill="1" applyBorder="1" applyAlignment="1" applyProtection="1">
      <alignment vertical="center" wrapText="1"/>
      <protection locked="0"/>
    </xf>
    <xf numFmtId="0" fontId="176" fillId="45" borderId="40" xfId="80" applyFont="1" applyFill="1" applyBorder="1" applyAlignment="1" applyProtection="1">
      <alignment vertical="center" wrapText="1"/>
      <protection locked="0"/>
    </xf>
    <xf numFmtId="0" fontId="176" fillId="45" borderId="10" xfId="80" applyFont="1" applyFill="1" applyBorder="1" applyAlignment="1" applyProtection="1">
      <alignment vertical="center" wrapText="1"/>
      <protection locked="0"/>
    </xf>
    <xf numFmtId="0" fontId="176" fillId="45" borderId="61" xfId="80" applyFont="1" applyFill="1" applyBorder="1" applyAlignment="1" applyProtection="1">
      <alignment vertical="center" wrapText="1"/>
      <protection locked="0"/>
    </xf>
    <xf numFmtId="0" fontId="10" fillId="35" borderId="0" xfId="80" applyFont="1" applyFill="1" applyAlignment="1" applyProtection="1">
      <alignment vertical="center"/>
      <protection locked="0"/>
    </xf>
    <xf numFmtId="0" fontId="189" fillId="46" borderId="43" xfId="80" applyFont="1" applyFill="1" applyBorder="1" applyAlignment="1" applyProtection="1">
      <alignment vertical="center" wrapText="1"/>
      <protection locked="0"/>
    </xf>
    <xf numFmtId="0" fontId="189" fillId="46" borderId="10" xfId="80" applyFont="1" applyFill="1" applyBorder="1" applyAlignment="1" applyProtection="1">
      <alignment vertical="center" wrapText="1"/>
      <protection locked="0"/>
    </xf>
    <xf numFmtId="0" fontId="190" fillId="35" borderId="0" xfId="80" applyFont="1" applyFill="1" applyAlignment="1" applyProtection="1">
      <alignment horizontal="right" vertical="center" wrapText="1"/>
      <protection locked="0"/>
    </xf>
    <xf numFmtId="3" fontId="190" fillId="47" borderId="51" xfId="80" applyNumberFormat="1" applyFont="1" applyFill="1" applyBorder="1" applyAlignment="1" applyProtection="1">
      <alignment vertical="center" wrapText="1"/>
      <protection locked="0"/>
    </xf>
    <xf numFmtId="3" fontId="190" fillId="47" borderId="50" xfId="80" applyNumberFormat="1" applyFont="1" applyFill="1" applyBorder="1" applyAlignment="1" applyProtection="1">
      <alignment vertical="center" wrapText="1"/>
      <protection locked="0"/>
    </xf>
    <xf numFmtId="3" fontId="190" fillId="43" borderId="49" xfId="80" applyNumberFormat="1" applyFont="1" applyFill="1" applyBorder="1" applyAlignment="1" applyProtection="1">
      <alignment vertical="center" wrapText="1"/>
      <protection locked="0"/>
    </xf>
    <xf numFmtId="0" fontId="80" fillId="36" borderId="19" xfId="79" applyNumberFormat="1" applyFont="1" applyFill="1" applyBorder="1" applyAlignment="1" applyProtection="1">
      <alignment horizontal="left" vertical="top" wrapText="1"/>
      <protection hidden="1"/>
    </xf>
    <xf numFmtId="0" fontId="15" fillId="17" borderId="72" xfId="85" applyFont="1" applyFill="1" applyBorder="1" applyAlignment="1" applyProtection="1">
      <alignment horizontal="left" vertical="center" wrapText="1"/>
      <protection locked="0"/>
    </xf>
    <xf numFmtId="0" fontId="15" fillId="17" borderId="226" xfId="85" applyFont="1" applyFill="1" applyBorder="1" applyAlignment="1" applyProtection="1">
      <alignment horizontal="left" vertical="center" wrapText="1"/>
      <protection locked="0"/>
    </xf>
    <xf numFmtId="0" fontId="15" fillId="17" borderId="73" xfId="85" applyFont="1" applyFill="1" applyBorder="1" applyAlignment="1" applyProtection="1">
      <alignment horizontal="left" vertical="center" wrapText="1"/>
      <protection locked="0"/>
    </xf>
    <xf numFmtId="0" fontId="15" fillId="17" borderId="227" xfId="85" applyFont="1" applyFill="1" applyBorder="1" applyAlignment="1" applyProtection="1">
      <alignment horizontal="left" vertical="center" wrapText="1"/>
      <protection locked="0"/>
    </xf>
    <xf numFmtId="0" fontId="15" fillId="17" borderId="96" xfId="85" applyFont="1" applyFill="1" applyBorder="1" applyAlignment="1" applyProtection="1">
      <alignment horizontal="left" vertical="center" wrapText="1"/>
      <protection locked="0"/>
    </xf>
    <xf numFmtId="0" fontId="8" fillId="36" borderId="212" xfId="80" applyFont="1" applyFill="1" applyBorder="1" applyAlignment="1" applyProtection="1">
      <alignment horizontal="left" vertical="center" wrapText="1"/>
      <protection hidden="1"/>
    </xf>
    <xf numFmtId="0" fontId="8" fillId="36" borderId="169" xfId="80" applyFont="1" applyFill="1" applyBorder="1" applyAlignment="1" applyProtection="1">
      <alignment horizontal="left" vertical="center" wrapText="1"/>
      <protection hidden="1"/>
    </xf>
    <xf numFmtId="0" fontId="91" fillId="35" borderId="0" xfId="80" applyFont="1" applyFill="1" applyBorder="1" applyAlignment="1" applyProtection="1">
      <alignment horizontal="center" vertical="top" wrapText="1"/>
      <protection hidden="1"/>
    </xf>
    <xf numFmtId="0" fontId="91" fillId="35" borderId="0" xfId="80" applyFont="1" applyFill="1" applyBorder="1" applyAlignment="1" applyProtection="1">
      <alignment horizontal="center" vertical="top"/>
      <protection hidden="1"/>
    </xf>
    <xf numFmtId="0" fontId="34" fillId="35" borderId="0" xfId="80" applyFont="1" applyFill="1" applyBorder="1" applyAlignment="1" applyProtection="1">
      <alignment horizontal="left" vertical="center"/>
      <protection hidden="1"/>
    </xf>
    <xf numFmtId="0" fontId="12" fillId="35" borderId="0" xfId="81" applyFont="1" applyFill="1" applyBorder="1" applyAlignment="1" applyProtection="1">
      <alignment horizontal="center" vertical="top" wrapText="1"/>
      <protection hidden="1"/>
    </xf>
    <xf numFmtId="0" fontId="34" fillId="35" borderId="0" xfId="80" applyFont="1" applyFill="1" applyBorder="1" applyAlignment="1" applyProtection="1">
      <alignment horizontal="center" vertical="center"/>
      <protection hidden="1"/>
    </xf>
    <xf numFmtId="0" fontId="163" fillId="35" borderId="0" xfId="0" applyFont="1" applyFill="1" applyAlignment="1" applyProtection="1">
      <alignment horizontal="left" vertical="center" wrapText="1"/>
      <protection hidden="1"/>
    </xf>
    <xf numFmtId="0" fontId="10" fillId="0" borderId="0" xfId="80" applyFont="1" applyFill="1" applyAlignment="1" applyProtection="1">
      <alignment vertical="top" wrapText="1"/>
      <protection hidden="1"/>
    </xf>
    <xf numFmtId="0" fontId="10" fillId="0" borderId="0" xfId="80" applyFont="1" applyFill="1" applyAlignment="1" applyProtection="1">
      <alignment horizontal="center" vertical="top" wrapText="1"/>
      <protection locked="0" hidden="1"/>
    </xf>
    <xf numFmtId="0" fontId="91" fillId="0" borderId="0" xfId="80" applyFont="1" applyFill="1" applyAlignment="1" applyProtection="1">
      <alignment vertical="top" wrapText="1"/>
      <protection hidden="1"/>
    </xf>
    <xf numFmtId="0" fontId="10" fillId="49" borderId="0" xfId="80" applyFont="1" applyFill="1" applyAlignment="1" applyProtection="1">
      <alignment vertical="top" wrapText="1"/>
      <protection hidden="1"/>
    </xf>
    <xf numFmtId="3" fontId="10" fillId="24" borderId="12" xfId="80" applyNumberFormat="1" applyFont="1" applyFill="1" applyBorder="1" applyAlignment="1" applyProtection="1">
      <alignment vertical="top" wrapText="1"/>
      <protection hidden="1"/>
    </xf>
    <xf numFmtId="0" fontId="10" fillId="49" borderId="63" xfId="80" applyFont="1" applyFill="1" applyBorder="1" applyAlignment="1" applyProtection="1">
      <alignment vertical="top" wrapText="1"/>
      <protection hidden="1"/>
    </xf>
    <xf numFmtId="0" fontId="10" fillId="24" borderId="22" xfId="80" applyFont="1" applyFill="1" applyBorder="1" applyAlignment="1" applyProtection="1">
      <alignment vertical="top" wrapText="1"/>
      <protection hidden="1"/>
    </xf>
    <xf numFmtId="0" fontId="10" fillId="24" borderId="46" xfId="80" applyFont="1" applyFill="1" applyBorder="1" applyAlignment="1" applyProtection="1">
      <alignment vertical="top" wrapText="1"/>
      <protection hidden="1"/>
    </xf>
    <xf numFmtId="0" fontId="10" fillId="24" borderId="45" xfId="80" applyFont="1" applyFill="1" applyBorder="1" applyAlignment="1" applyProtection="1">
      <alignment vertical="top" wrapText="1"/>
      <protection hidden="1"/>
    </xf>
    <xf numFmtId="0" fontId="10" fillId="24" borderId="61" xfId="80" applyFont="1" applyFill="1" applyBorder="1" applyAlignment="1" applyProtection="1">
      <alignment horizontal="center" vertical="top" wrapText="1"/>
      <protection hidden="1"/>
    </xf>
    <xf numFmtId="3" fontId="10" fillId="24" borderId="11" xfId="80" applyNumberFormat="1" applyFont="1" applyFill="1" applyBorder="1" applyAlignment="1" applyProtection="1">
      <alignment vertical="top" wrapText="1"/>
      <protection hidden="1"/>
    </xf>
    <xf numFmtId="0" fontId="10" fillId="24" borderId="19" xfId="80" applyFont="1" applyFill="1" applyBorder="1" applyAlignment="1" applyProtection="1">
      <alignment vertical="top" wrapText="1"/>
      <protection hidden="1"/>
    </xf>
    <xf numFmtId="0" fontId="10" fillId="24" borderId="10" xfId="80" applyFont="1" applyFill="1" applyBorder="1" applyAlignment="1" applyProtection="1">
      <alignment vertical="top" wrapText="1"/>
      <protection hidden="1"/>
    </xf>
    <xf numFmtId="0" fontId="10" fillId="24" borderId="18" xfId="80" applyFont="1" applyFill="1" applyBorder="1" applyAlignment="1" applyProtection="1">
      <alignment vertical="top" wrapText="1"/>
      <protection hidden="1"/>
    </xf>
    <xf numFmtId="3" fontId="10" fillId="50" borderId="11" xfId="80" applyNumberFormat="1" applyFont="1" applyFill="1" applyBorder="1" applyAlignment="1" applyProtection="1">
      <alignment vertical="top" wrapText="1"/>
      <protection hidden="1"/>
    </xf>
    <xf numFmtId="0" fontId="10" fillId="50" borderId="19" xfId="80" applyFont="1" applyFill="1" applyBorder="1" applyAlignment="1" applyProtection="1">
      <alignment vertical="top" wrapText="1"/>
      <protection hidden="1"/>
    </xf>
    <xf numFmtId="0" fontId="10" fillId="50" borderId="10" xfId="80" applyFont="1" applyFill="1" applyBorder="1" applyAlignment="1" applyProtection="1">
      <alignment vertical="top" wrapText="1"/>
      <protection hidden="1"/>
    </xf>
    <xf numFmtId="0" fontId="10" fillId="50" borderId="18" xfId="80" applyFont="1" applyFill="1" applyBorder="1" applyAlignment="1" applyProtection="1">
      <alignment vertical="top" wrapText="1"/>
      <protection hidden="1"/>
    </xf>
    <xf numFmtId="0" fontId="10" fillId="50" borderId="61" xfId="80" applyFont="1" applyFill="1" applyBorder="1" applyAlignment="1" applyProtection="1">
      <alignment horizontal="center" vertical="top" wrapText="1"/>
      <protection hidden="1"/>
    </xf>
    <xf numFmtId="3" fontId="10" fillId="50" borderId="55" xfId="80" applyNumberFormat="1" applyFont="1" applyFill="1" applyBorder="1" applyAlignment="1" applyProtection="1">
      <alignment vertical="top" wrapText="1"/>
      <protection hidden="1"/>
    </xf>
    <xf numFmtId="0" fontId="10" fillId="50" borderId="14" xfId="80" applyFont="1" applyFill="1" applyBorder="1" applyAlignment="1" applyProtection="1">
      <alignment vertical="top" wrapText="1"/>
      <protection hidden="1"/>
    </xf>
    <xf numFmtId="0" fontId="10" fillId="50" borderId="44" xfId="80" applyFont="1" applyFill="1" applyBorder="1" applyAlignment="1" applyProtection="1">
      <alignment vertical="top" wrapText="1"/>
      <protection hidden="1"/>
    </xf>
    <xf numFmtId="0" fontId="10" fillId="50" borderId="13" xfId="80" applyFont="1" applyFill="1" applyBorder="1" applyAlignment="1" applyProtection="1">
      <alignment vertical="top" wrapText="1"/>
      <protection hidden="1"/>
    </xf>
    <xf numFmtId="168" fontId="10" fillId="24" borderId="12" xfId="80" applyNumberFormat="1" applyFont="1" applyFill="1" applyBorder="1" applyAlignment="1" applyProtection="1">
      <alignment vertical="top" wrapText="1"/>
      <protection hidden="1"/>
    </xf>
    <xf numFmtId="168" fontId="10" fillId="24" borderId="22" xfId="80" applyNumberFormat="1" applyFont="1" applyFill="1" applyBorder="1" applyAlignment="1" applyProtection="1">
      <alignment vertical="top" wrapText="1"/>
      <protection hidden="1"/>
    </xf>
    <xf numFmtId="168" fontId="10" fillId="24" borderId="46" xfId="80" applyNumberFormat="1" applyFont="1" applyFill="1" applyBorder="1" applyAlignment="1" applyProtection="1">
      <alignment vertical="top" wrapText="1"/>
      <protection hidden="1"/>
    </xf>
    <xf numFmtId="168" fontId="10" fillId="24" borderId="45" xfId="80" applyNumberFormat="1" applyFont="1" applyFill="1" applyBorder="1" applyAlignment="1" applyProtection="1">
      <alignment vertical="top" wrapText="1"/>
      <protection hidden="1"/>
    </xf>
    <xf numFmtId="168" fontId="10" fillId="24" borderId="11" xfId="80" applyNumberFormat="1" applyFont="1" applyFill="1" applyBorder="1" applyAlignment="1" applyProtection="1">
      <alignment vertical="top" wrapText="1"/>
      <protection hidden="1"/>
    </xf>
    <xf numFmtId="168" fontId="10" fillId="24" borderId="19" xfId="80" applyNumberFormat="1" applyFont="1" applyFill="1" applyBorder="1" applyAlignment="1" applyProtection="1">
      <alignment vertical="top" wrapText="1"/>
      <protection hidden="1"/>
    </xf>
    <xf numFmtId="168" fontId="10" fillId="24" borderId="10" xfId="80" applyNumberFormat="1" applyFont="1" applyFill="1" applyBorder="1" applyAlignment="1" applyProtection="1">
      <alignment vertical="top" wrapText="1"/>
      <protection hidden="1"/>
    </xf>
    <xf numFmtId="168" fontId="10" fillId="24" borderId="18" xfId="80" applyNumberFormat="1" applyFont="1" applyFill="1" applyBorder="1" applyAlignment="1" applyProtection="1">
      <alignment vertical="top" wrapText="1"/>
      <protection hidden="1"/>
    </xf>
    <xf numFmtId="168" fontId="10" fillId="50" borderId="11" xfId="80" applyNumberFormat="1" applyFont="1" applyFill="1" applyBorder="1" applyAlignment="1" applyProtection="1">
      <alignment vertical="top" wrapText="1"/>
      <protection hidden="1"/>
    </xf>
    <xf numFmtId="168" fontId="10" fillId="50" borderId="19" xfId="80" applyNumberFormat="1" applyFont="1" applyFill="1" applyBorder="1" applyAlignment="1" applyProtection="1">
      <alignment vertical="top" wrapText="1"/>
      <protection hidden="1"/>
    </xf>
    <xf numFmtId="168" fontId="10" fillId="50" borderId="10" xfId="80" applyNumberFormat="1" applyFont="1" applyFill="1" applyBorder="1" applyAlignment="1" applyProtection="1">
      <alignment vertical="top" wrapText="1"/>
      <protection hidden="1"/>
    </xf>
    <xf numFmtId="168" fontId="10" fillId="50" borderId="18" xfId="80" applyNumberFormat="1" applyFont="1" applyFill="1" applyBorder="1" applyAlignment="1" applyProtection="1">
      <alignment vertical="top" wrapText="1"/>
      <protection hidden="1"/>
    </xf>
    <xf numFmtId="168" fontId="10" fillId="50" borderId="55" xfId="80" applyNumberFormat="1" applyFont="1" applyFill="1" applyBorder="1" applyAlignment="1" applyProtection="1">
      <alignment vertical="top" wrapText="1"/>
      <protection hidden="1"/>
    </xf>
    <xf numFmtId="1" fontId="10" fillId="24" borderId="35" xfId="80" applyNumberFormat="1" applyFont="1" applyFill="1" applyBorder="1" applyAlignment="1" applyProtection="1">
      <alignment vertical="top" wrapText="1"/>
      <protection hidden="1"/>
    </xf>
    <xf numFmtId="1" fontId="10" fillId="24" borderId="81" xfId="80" applyNumberFormat="1" applyFont="1" applyFill="1" applyBorder="1" applyAlignment="1" applyProtection="1">
      <alignment vertical="top" wrapText="1"/>
      <protection hidden="1"/>
    </xf>
    <xf numFmtId="1" fontId="10" fillId="50" borderId="81" xfId="80" applyNumberFormat="1" applyFont="1" applyFill="1" applyBorder="1" applyAlignment="1" applyProtection="1">
      <alignment vertical="top" wrapText="1"/>
      <protection hidden="1"/>
    </xf>
    <xf numFmtId="1" fontId="10" fillId="50" borderId="55" xfId="80" applyNumberFormat="1" applyFont="1" applyFill="1" applyBorder="1" applyAlignment="1" applyProtection="1">
      <alignment vertical="top" wrapText="1"/>
      <protection hidden="1"/>
    </xf>
    <xf numFmtId="0" fontId="10" fillId="49" borderId="32" xfId="80" applyFont="1" applyFill="1" applyBorder="1" applyAlignment="1" applyProtection="1">
      <alignment vertical="top" wrapText="1"/>
      <protection hidden="1"/>
    </xf>
    <xf numFmtId="0" fontId="10" fillId="50" borderId="40" xfId="80" applyFont="1" applyFill="1" applyBorder="1" applyAlignment="1" applyProtection="1">
      <alignment horizontal="center" vertical="top" wrapText="1"/>
      <protection hidden="1"/>
    </xf>
    <xf numFmtId="10" fontId="91" fillId="51" borderId="53" xfId="80" applyNumberFormat="1" applyFont="1" applyFill="1" applyBorder="1" applyAlignment="1" applyProtection="1">
      <alignment vertical="top" wrapText="1"/>
      <protection hidden="1"/>
    </xf>
    <xf numFmtId="0" fontId="10" fillId="51" borderId="61" xfId="80" applyFont="1" applyFill="1" applyBorder="1" applyAlignment="1" applyProtection="1">
      <alignment vertical="top" wrapText="1"/>
      <protection hidden="1"/>
    </xf>
    <xf numFmtId="0" fontId="10" fillId="0" borderId="36" xfId="80" applyFont="1" applyFill="1" applyBorder="1" applyAlignment="1" applyProtection="1">
      <alignment vertical="top" wrapText="1"/>
      <protection hidden="1"/>
    </xf>
    <xf numFmtId="1" fontId="91" fillId="51" borderId="33" xfId="80" applyNumberFormat="1" applyFont="1" applyFill="1" applyBorder="1" applyAlignment="1" applyProtection="1">
      <alignment vertical="top" wrapText="1"/>
      <protection hidden="1"/>
    </xf>
    <xf numFmtId="0" fontId="10" fillId="49" borderId="60" xfId="80" applyFont="1" applyFill="1" applyBorder="1" applyAlignment="1" applyProtection="1">
      <alignment vertical="top" wrapText="1"/>
      <protection hidden="1"/>
    </xf>
    <xf numFmtId="167" fontId="10" fillId="51" borderId="19" xfId="80" applyNumberFormat="1" applyFont="1" applyFill="1" applyBorder="1" applyAlignment="1" applyProtection="1">
      <alignment vertical="top" wrapText="1"/>
      <protection hidden="1"/>
    </xf>
    <xf numFmtId="167" fontId="10" fillId="51" borderId="10" xfId="80" applyNumberFormat="1" applyFont="1" applyFill="1" applyBorder="1" applyAlignment="1" applyProtection="1">
      <alignment vertical="top" wrapText="1"/>
      <protection hidden="1"/>
    </xf>
    <xf numFmtId="167" fontId="10" fillId="51" borderId="18" xfId="80" applyNumberFormat="1" applyFont="1" applyFill="1" applyBorder="1" applyAlignment="1" applyProtection="1">
      <alignment vertical="top" wrapText="1"/>
      <protection hidden="1"/>
    </xf>
    <xf numFmtId="0" fontId="10" fillId="51" borderId="36" xfId="80" applyFont="1" applyFill="1" applyBorder="1" applyAlignment="1" applyProtection="1">
      <alignment vertical="top" wrapText="1"/>
      <protection hidden="1"/>
    </xf>
    <xf numFmtId="0" fontId="10" fillId="0" borderId="61" xfId="80" applyFont="1" applyFill="1" applyBorder="1" applyAlignment="1" applyProtection="1">
      <alignment vertical="top" wrapText="1"/>
      <protection hidden="1"/>
    </xf>
    <xf numFmtId="1" fontId="91" fillId="51" borderId="53" xfId="80" applyNumberFormat="1" applyFont="1" applyFill="1" applyBorder="1" applyAlignment="1" applyProtection="1">
      <alignment vertical="top" wrapText="1"/>
      <protection hidden="1"/>
    </xf>
    <xf numFmtId="0" fontId="10" fillId="51" borderId="14" xfId="80" applyFont="1" applyFill="1" applyBorder="1" applyAlignment="1" applyProtection="1">
      <alignment vertical="top" wrapText="1"/>
      <protection hidden="1"/>
    </xf>
    <xf numFmtId="0" fontId="10" fillId="51" borderId="44" xfId="80" applyFont="1" applyFill="1" applyBorder="1" applyAlignment="1" applyProtection="1">
      <alignment vertical="top" wrapText="1"/>
      <protection hidden="1"/>
    </xf>
    <xf numFmtId="0" fontId="10" fillId="51" borderId="13" xfId="80" applyFont="1" applyFill="1" applyBorder="1" applyAlignment="1" applyProtection="1">
      <alignment vertical="top" wrapText="1"/>
      <protection hidden="1"/>
    </xf>
    <xf numFmtId="3" fontId="10" fillId="24" borderId="89" xfId="80" applyNumberFormat="1" applyFont="1" applyFill="1" applyBorder="1" applyAlignment="1" applyProtection="1">
      <alignment vertical="top" wrapText="1"/>
      <protection hidden="1"/>
    </xf>
    <xf numFmtId="0" fontId="10" fillId="24" borderId="78" xfId="80" applyFont="1" applyFill="1" applyBorder="1" applyAlignment="1" applyProtection="1">
      <alignment vertical="top" wrapText="1"/>
      <protection hidden="1"/>
    </xf>
    <xf numFmtId="0" fontId="10" fillId="24" borderId="70" xfId="80" applyFont="1" applyFill="1" applyBorder="1" applyAlignment="1" applyProtection="1">
      <alignment vertical="top" wrapText="1"/>
      <protection hidden="1"/>
    </xf>
    <xf numFmtId="0" fontId="10" fillId="24" borderId="71" xfId="80" applyFont="1" applyFill="1" applyBorder="1" applyAlignment="1" applyProtection="1">
      <alignment vertical="top" wrapText="1"/>
      <protection hidden="1"/>
    </xf>
    <xf numFmtId="0" fontId="126" fillId="49" borderId="0" xfId="80" applyFont="1" applyFill="1" applyAlignment="1" applyProtection="1">
      <alignment vertical="top" wrapText="1"/>
      <protection hidden="1"/>
    </xf>
    <xf numFmtId="3" fontId="10" fillId="50" borderId="89" xfId="80" applyNumberFormat="1" applyFont="1" applyFill="1" applyBorder="1" applyAlignment="1" applyProtection="1">
      <alignment vertical="top" wrapText="1"/>
      <protection hidden="1"/>
    </xf>
    <xf numFmtId="168" fontId="126" fillId="49" borderId="0" xfId="80" applyNumberFormat="1" applyFont="1" applyFill="1" applyAlignment="1" applyProtection="1">
      <alignment horizontal="center" vertical="top" wrapText="1"/>
      <protection hidden="1"/>
    </xf>
    <xf numFmtId="10" fontId="10" fillId="0" borderId="22" xfId="80" applyNumberFormat="1" applyFont="1" applyFill="1" applyBorder="1" applyAlignment="1" applyProtection="1">
      <alignment vertical="top" wrapText="1"/>
      <protection hidden="1"/>
    </xf>
    <xf numFmtId="10" fontId="10" fillId="0" borderId="46" xfId="80" applyNumberFormat="1" applyFont="1" applyFill="1" applyBorder="1" applyAlignment="1" applyProtection="1">
      <alignment vertical="top" wrapText="1"/>
      <protection hidden="1"/>
    </xf>
    <xf numFmtId="10" fontId="10" fillId="0" borderId="45" xfId="80" applyNumberFormat="1" applyFont="1" applyFill="1" applyBorder="1" applyAlignment="1" applyProtection="1">
      <alignment vertical="top" wrapText="1"/>
      <protection hidden="1"/>
    </xf>
    <xf numFmtId="10" fontId="10" fillId="0" borderId="19" xfId="80" applyNumberFormat="1" applyFont="1" applyFill="1" applyBorder="1" applyAlignment="1" applyProtection="1">
      <alignment vertical="top" wrapText="1"/>
      <protection hidden="1"/>
    </xf>
    <xf numFmtId="10" fontId="10" fillId="0" borderId="10" xfId="80" applyNumberFormat="1" applyFont="1" applyFill="1" applyBorder="1" applyAlignment="1" applyProtection="1">
      <alignment vertical="top" wrapText="1"/>
      <protection hidden="1"/>
    </xf>
    <xf numFmtId="10" fontId="10" fillId="0" borderId="18" xfId="80" applyNumberFormat="1" applyFont="1" applyFill="1" applyBorder="1" applyAlignment="1" applyProtection="1">
      <alignment vertical="top" wrapText="1"/>
      <protection hidden="1"/>
    </xf>
    <xf numFmtId="0" fontId="10" fillId="49" borderId="53" xfId="80" applyFont="1" applyFill="1" applyBorder="1" applyAlignment="1" applyProtection="1">
      <alignment vertical="top" wrapText="1"/>
      <protection hidden="1"/>
    </xf>
    <xf numFmtId="10" fontId="10" fillId="0" borderId="14" xfId="80" applyNumberFormat="1" applyFont="1" applyFill="1" applyBorder="1" applyAlignment="1" applyProtection="1">
      <alignment vertical="top" wrapText="1"/>
      <protection hidden="1"/>
    </xf>
    <xf numFmtId="10" fontId="10" fillId="0" borderId="44" xfId="80" applyNumberFormat="1" applyFont="1" applyFill="1" applyBorder="1" applyAlignment="1" applyProtection="1">
      <alignment vertical="top" wrapText="1"/>
      <protection hidden="1"/>
    </xf>
    <xf numFmtId="10" fontId="10" fillId="0" borderId="13" xfId="80" applyNumberFormat="1" applyFont="1" applyFill="1" applyBorder="1" applyAlignment="1" applyProtection="1">
      <alignment vertical="top" wrapText="1"/>
      <protection hidden="1"/>
    </xf>
    <xf numFmtId="0" fontId="176" fillId="49" borderId="0" xfId="80" applyFont="1" applyFill="1" applyAlignment="1" applyProtection="1">
      <alignment vertical="top" wrapText="1"/>
      <protection hidden="1"/>
    </xf>
    <xf numFmtId="10" fontId="10" fillId="18" borderId="46" xfId="80" applyNumberFormat="1" applyFont="1" applyFill="1" applyBorder="1" applyAlignment="1" applyProtection="1">
      <alignment vertical="top" wrapText="1"/>
      <protection hidden="1"/>
    </xf>
    <xf numFmtId="10" fontId="10" fillId="18" borderId="45" xfId="80" applyNumberFormat="1" applyFont="1" applyFill="1" applyBorder="1" applyAlignment="1" applyProtection="1">
      <alignment vertical="top" wrapText="1"/>
      <protection hidden="1"/>
    </xf>
    <xf numFmtId="0" fontId="10" fillId="49" borderId="11" xfId="80" applyFont="1" applyFill="1" applyBorder="1" applyAlignment="1" applyProtection="1">
      <alignment vertical="top" wrapText="1"/>
      <protection hidden="1"/>
    </xf>
    <xf numFmtId="10" fontId="10" fillId="18" borderId="10" xfId="80" applyNumberFormat="1" applyFont="1" applyFill="1" applyBorder="1" applyAlignment="1" applyProtection="1">
      <alignment vertical="top" wrapText="1"/>
      <protection hidden="1"/>
    </xf>
    <xf numFmtId="10" fontId="10" fillId="18" borderId="18" xfId="80" applyNumberFormat="1" applyFont="1" applyFill="1" applyBorder="1" applyAlignment="1" applyProtection="1">
      <alignment vertical="top" wrapText="1"/>
      <protection hidden="1"/>
    </xf>
    <xf numFmtId="10" fontId="10" fillId="18" borderId="44" xfId="80" applyNumberFormat="1" applyFont="1" applyFill="1" applyBorder="1" applyAlignment="1" applyProtection="1">
      <alignment vertical="top" wrapText="1"/>
      <protection hidden="1"/>
    </xf>
    <xf numFmtId="10" fontId="10" fillId="18" borderId="13" xfId="80" applyNumberFormat="1" applyFont="1" applyFill="1" applyBorder="1" applyAlignment="1" applyProtection="1">
      <alignment vertical="top" wrapText="1"/>
      <protection hidden="1"/>
    </xf>
    <xf numFmtId="3" fontId="10" fillId="24" borderId="116" xfId="80" applyNumberFormat="1" applyFont="1" applyFill="1" applyBorder="1" applyAlignment="1" applyProtection="1">
      <alignment vertical="top" wrapText="1"/>
      <protection hidden="1"/>
    </xf>
    <xf numFmtId="0" fontId="10" fillId="24" borderId="123" xfId="80" applyFont="1" applyFill="1" applyBorder="1" applyAlignment="1" applyProtection="1">
      <alignment vertical="top" wrapText="1"/>
      <protection hidden="1"/>
    </xf>
    <xf numFmtId="3" fontId="10" fillId="24" borderId="94" xfId="80" applyNumberFormat="1" applyFont="1" applyFill="1" applyBorder="1" applyAlignment="1" applyProtection="1">
      <alignment vertical="top" wrapText="1"/>
      <protection hidden="1"/>
    </xf>
    <xf numFmtId="0" fontId="10" fillId="24" borderId="61" xfId="80" applyFont="1" applyFill="1" applyBorder="1" applyAlignment="1" applyProtection="1">
      <alignment vertical="top" wrapText="1"/>
      <protection hidden="1"/>
    </xf>
    <xf numFmtId="0" fontId="10" fillId="0" borderId="0" xfId="80" applyFont="1" applyFill="1" applyAlignment="1" applyProtection="1">
      <alignment vertical="center" wrapText="1"/>
      <protection hidden="1"/>
    </xf>
    <xf numFmtId="0" fontId="10" fillId="49" borderId="0" xfId="80" applyFont="1" applyFill="1" applyAlignment="1" applyProtection="1">
      <alignment vertical="center" wrapText="1"/>
      <protection hidden="1"/>
    </xf>
    <xf numFmtId="0" fontId="10" fillId="49" borderId="11" xfId="80" applyFont="1" applyFill="1" applyBorder="1" applyAlignment="1" applyProtection="1">
      <alignment vertical="center" wrapText="1"/>
      <protection hidden="1"/>
    </xf>
    <xf numFmtId="3" fontId="10" fillId="50" borderId="94" xfId="80" applyNumberFormat="1" applyFont="1" applyFill="1" applyBorder="1" applyAlignment="1" applyProtection="1">
      <alignment vertical="top" wrapText="1"/>
      <protection hidden="1"/>
    </xf>
    <xf numFmtId="0" fontId="10" fillId="50" borderId="61" xfId="80" applyFont="1" applyFill="1" applyBorder="1" applyAlignment="1" applyProtection="1">
      <alignment vertical="top" wrapText="1"/>
      <protection hidden="1"/>
    </xf>
    <xf numFmtId="3" fontId="10" fillId="50" borderId="115" xfId="80" applyNumberFormat="1" applyFont="1" applyFill="1" applyBorder="1" applyAlignment="1" applyProtection="1">
      <alignment vertical="top" wrapText="1"/>
      <protection hidden="1"/>
    </xf>
    <xf numFmtId="0" fontId="10" fillId="50" borderId="124" xfId="80" applyFont="1" applyFill="1" applyBorder="1" applyAlignment="1" applyProtection="1">
      <alignment vertical="top" wrapText="1"/>
      <protection hidden="1"/>
    </xf>
    <xf numFmtId="0" fontId="10" fillId="0" borderId="0" xfId="80" applyFont="1" applyFill="1" applyBorder="1" applyAlignment="1" applyProtection="1">
      <alignment vertical="top" wrapText="1"/>
      <protection hidden="1"/>
    </xf>
    <xf numFmtId="0" fontId="10" fillId="49" borderId="0" xfId="80" applyFont="1" applyFill="1" applyBorder="1" applyAlignment="1" applyProtection="1">
      <alignment vertical="top" wrapText="1"/>
      <protection hidden="1"/>
    </xf>
    <xf numFmtId="3" fontId="10" fillId="50" borderId="53" xfId="80" applyNumberFormat="1" applyFont="1" applyFill="1" applyBorder="1" applyAlignment="1" applyProtection="1">
      <alignment vertical="top" wrapText="1"/>
      <protection hidden="1"/>
    </xf>
    <xf numFmtId="10" fontId="10" fillId="0" borderId="123" xfId="80" applyNumberFormat="1" applyFont="1" applyFill="1" applyBorder="1" applyAlignment="1" applyProtection="1">
      <alignment vertical="top" wrapText="1"/>
      <protection hidden="1"/>
    </xf>
    <xf numFmtId="10" fontId="10" fillId="0" borderId="61" xfId="80" applyNumberFormat="1" applyFont="1" applyFill="1" applyBorder="1" applyAlignment="1" applyProtection="1">
      <alignment vertical="top" wrapText="1"/>
      <protection hidden="1"/>
    </xf>
    <xf numFmtId="0" fontId="126" fillId="49" borderId="0" xfId="80" applyFont="1" applyFill="1" applyBorder="1" applyAlignment="1" applyProtection="1">
      <alignment vertical="top" wrapText="1"/>
      <protection hidden="1"/>
    </xf>
    <xf numFmtId="10" fontId="10" fillId="0" borderId="124" xfId="80" applyNumberFormat="1" applyFont="1" applyFill="1" applyBorder="1" applyAlignment="1" applyProtection="1">
      <alignment vertical="top" wrapText="1"/>
      <protection hidden="1"/>
    </xf>
    <xf numFmtId="3" fontId="91" fillId="52" borderId="89" xfId="80" applyNumberFormat="1" applyFont="1" applyFill="1" applyBorder="1" applyAlignment="1" applyProtection="1">
      <alignment vertical="top" wrapText="1"/>
      <protection hidden="1"/>
    </xf>
    <xf numFmtId="0" fontId="10" fillId="49" borderId="55" xfId="80" applyFont="1" applyFill="1" applyBorder="1" applyAlignment="1" applyProtection="1">
      <alignment vertical="top" wrapText="1"/>
      <protection hidden="1"/>
    </xf>
    <xf numFmtId="0" fontId="10" fillId="52" borderId="107" xfId="80" applyFont="1" applyFill="1" applyBorder="1" applyAlignment="1" applyProtection="1">
      <alignment vertical="top" wrapText="1"/>
      <protection hidden="1"/>
    </xf>
    <xf numFmtId="0" fontId="10" fillId="52" borderId="51" xfId="80" applyFont="1" applyFill="1" applyBorder="1" applyAlignment="1" applyProtection="1">
      <alignment vertical="top" wrapText="1"/>
      <protection hidden="1"/>
    </xf>
    <xf numFmtId="0" fontId="10" fillId="52" borderId="50" xfId="80" applyFont="1" applyFill="1" applyBorder="1" applyAlignment="1" applyProtection="1">
      <alignment vertical="top" wrapText="1"/>
      <protection hidden="1"/>
    </xf>
    <xf numFmtId="10" fontId="189" fillId="18" borderId="10" xfId="80" applyNumberFormat="1" applyFont="1" applyFill="1" applyBorder="1" applyAlignment="1" applyProtection="1">
      <alignment vertical="top" wrapText="1"/>
      <protection hidden="1"/>
    </xf>
    <xf numFmtId="0" fontId="10" fillId="0" borderId="61" xfId="80" applyFont="1" applyFill="1" applyBorder="1" applyAlignment="1" applyProtection="1">
      <alignment horizontal="center" vertical="top" wrapText="1"/>
      <protection hidden="1"/>
    </xf>
    <xf numFmtId="1" fontId="10" fillId="50" borderId="18" xfId="80" applyNumberFormat="1" applyFont="1" applyFill="1" applyBorder="1" applyAlignment="1" applyProtection="1">
      <alignment vertical="top" wrapText="1"/>
      <protection hidden="1"/>
    </xf>
    <xf numFmtId="1" fontId="10" fillId="50" borderId="13" xfId="80" applyNumberFormat="1" applyFont="1" applyFill="1" applyBorder="1" applyAlignment="1" applyProtection="1">
      <alignment vertical="top" wrapText="1"/>
      <protection hidden="1"/>
    </xf>
    <xf numFmtId="10" fontId="10" fillId="18" borderId="14" xfId="80" applyNumberFormat="1" applyFont="1" applyFill="1" applyBorder="1" applyAlignment="1" applyProtection="1">
      <alignment vertical="top" wrapText="1"/>
      <protection hidden="1"/>
    </xf>
    <xf numFmtId="0" fontId="10" fillId="0" borderId="0" xfId="80" applyFont="1" applyFill="1" applyAlignment="1" applyProtection="1">
      <alignment vertical="top"/>
      <protection hidden="1"/>
    </xf>
    <xf numFmtId="0" fontId="126" fillId="49" borderId="0" xfId="80" applyFont="1" applyFill="1" applyAlignment="1" applyProtection="1">
      <alignment vertical="top"/>
      <protection hidden="1"/>
    </xf>
    <xf numFmtId="0" fontId="10" fillId="49" borderId="0" xfId="80" applyFont="1" applyFill="1" applyAlignment="1" applyProtection="1">
      <alignment vertical="top"/>
      <protection hidden="1"/>
    </xf>
    <xf numFmtId="0" fontId="10" fillId="49" borderId="12" xfId="80" applyFont="1" applyFill="1" applyBorder="1" applyAlignment="1" applyProtection="1">
      <alignment vertical="top"/>
      <protection hidden="1"/>
    </xf>
    <xf numFmtId="10" fontId="10" fillId="18" borderId="22" xfId="80" applyNumberFormat="1" applyFont="1" applyFill="1" applyBorder="1" applyAlignment="1" applyProtection="1">
      <alignment vertical="top"/>
      <protection hidden="1"/>
    </xf>
    <xf numFmtId="10" fontId="10" fillId="18" borderId="46" xfId="80" applyNumberFormat="1" applyFont="1" applyFill="1" applyBorder="1" applyAlignment="1" applyProtection="1">
      <alignment vertical="top"/>
      <protection hidden="1"/>
    </xf>
    <xf numFmtId="10" fontId="10" fillId="18" borderId="45" xfId="80" applyNumberFormat="1" applyFont="1" applyFill="1" applyBorder="1" applyAlignment="1" applyProtection="1">
      <alignment vertical="top"/>
      <protection hidden="1"/>
    </xf>
    <xf numFmtId="0" fontId="10" fillId="49" borderId="11" xfId="80" applyFont="1" applyFill="1" applyBorder="1" applyAlignment="1" applyProtection="1">
      <alignment vertical="top"/>
      <protection hidden="1"/>
    </xf>
    <xf numFmtId="10" fontId="10" fillId="18" borderId="19" xfId="80" applyNumberFormat="1" applyFont="1" applyFill="1" applyBorder="1" applyAlignment="1" applyProtection="1">
      <alignment vertical="top"/>
      <protection hidden="1"/>
    </xf>
    <xf numFmtId="10" fontId="10" fillId="18" borderId="10" xfId="80" applyNumberFormat="1" applyFont="1" applyFill="1" applyBorder="1" applyAlignment="1" applyProtection="1">
      <alignment vertical="top"/>
      <protection hidden="1"/>
    </xf>
    <xf numFmtId="10" fontId="10" fillId="18" borderId="18" xfId="80" applyNumberFormat="1" applyFont="1" applyFill="1" applyBorder="1" applyAlignment="1" applyProtection="1">
      <alignment vertical="top"/>
      <protection hidden="1"/>
    </xf>
    <xf numFmtId="0" fontId="10" fillId="49" borderId="55" xfId="80" applyFont="1" applyFill="1" applyBorder="1" applyAlignment="1" applyProtection="1">
      <alignment vertical="top"/>
      <protection hidden="1"/>
    </xf>
    <xf numFmtId="10" fontId="10" fillId="18" borderId="14" xfId="80" applyNumberFormat="1" applyFont="1" applyFill="1" applyBorder="1" applyAlignment="1" applyProtection="1">
      <alignment vertical="top"/>
      <protection hidden="1"/>
    </xf>
    <xf numFmtId="10" fontId="10" fillId="18" borderId="44" xfId="80" applyNumberFormat="1" applyFont="1" applyFill="1" applyBorder="1" applyAlignment="1" applyProtection="1">
      <alignment vertical="top"/>
      <protection hidden="1"/>
    </xf>
    <xf numFmtId="10" fontId="10" fillId="18" borderId="13" xfId="80" applyNumberFormat="1" applyFont="1" applyFill="1" applyBorder="1" applyAlignment="1" applyProtection="1">
      <alignment vertical="top"/>
      <protection hidden="1"/>
    </xf>
    <xf numFmtId="3" fontId="10" fillId="24" borderId="53" xfId="80" applyNumberFormat="1" applyFont="1" applyFill="1" applyBorder="1" applyAlignment="1" applyProtection="1">
      <alignment vertical="top"/>
      <protection hidden="1"/>
    </xf>
    <xf numFmtId="3" fontId="91" fillId="24" borderId="53" xfId="80" applyNumberFormat="1" applyFont="1" applyFill="1" applyBorder="1" applyAlignment="1" applyProtection="1">
      <alignment vertical="top"/>
      <protection hidden="1"/>
    </xf>
    <xf numFmtId="0" fontId="91" fillId="0" borderId="52" xfId="80" applyFont="1" applyFill="1" applyBorder="1" applyAlignment="1" applyProtection="1">
      <alignment vertical="top"/>
      <protection hidden="1"/>
    </xf>
    <xf numFmtId="0" fontId="91" fillId="0" borderId="51" xfId="80" applyFont="1" applyFill="1" applyBorder="1" applyAlignment="1" applyProtection="1">
      <alignment vertical="top"/>
      <protection hidden="1"/>
    </xf>
    <xf numFmtId="0" fontId="91" fillId="0" borderId="50" xfId="80" applyFont="1" applyFill="1" applyBorder="1" applyAlignment="1" applyProtection="1">
      <alignment vertical="top"/>
      <protection hidden="1"/>
    </xf>
    <xf numFmtId="3" fontId="10" fillId="24" borderId="83" xfId="80" applyNumberFormat="1" applyFont="1" applyFill="1" applyBorder="1" applyAlignment="1" applyProtection="1">
      <alignment vertical="top"/>
      <protection hidden="1"/>
    </xf>
    <xf numFmtId="0" fontId="10" fillId="24" borderId="78" xfId="80" applyFont="1" applyFill="1" applyBorder="1" applyAlignment="1" applyProtection="1">
      <alignment vertical="top"/>
      <protection hidden="1"/>
    </xf>
    <xf numFmtId="0" fontId="10" fillId="24" borderId="70" xfId="80" applyFont="1" applyFill="1" applyBorder="1" applyAlignment="1" applyProtection="1">
      <alignment vertical="top"/>
      <protection hidden="1"/>
    </xf>
    <xf numFmtId="0" fontId="10" fillId="24" borderId="71" xfId="80" applyFont="1" applyFill="1" applyBorder="1" applyAlignment="1" applyProtection="1">
      <alignment vertical="top"/>
      <protection hidden="1"/>
    </xf>
    <xf numFmtId="3" fontId="10" fillId="24" borderId="55" xfId="80" applyNumberFormat="1" applyFont="1" applyFill="1" applyBorder="1" applyAlignment="1" applyProtection="1">
      <alignment vertical="top"/>
      <protection hidden="1"/>
    </xf>
    <xf numFmtId="0" fontId="10" fillId="24" borderId="14" xfId="80" applyFont="1" applyFill="1" applyBorder="1" applyAlignment="1" applyProtection="1">
      <alignment vertical="top"/>
      <protection hidden="1"/>
    </xf>
    <xf numFmtId="0" fontId="10" fillId="24" borderId="44" xfId="80" applyFont="1" applyFill="1" applyBorder="1" applyAlignment="1" applyProtection="1">
      <alignment vertical="top"/>
      <protection hidden="1"/>
    </xf>
    <xf numFmtId="0" fontId="10" fillId="24" borderId="13" xfId="80" applyFont="1" applyFill="1" applyBorder="1" applyAlignment="1" applyProtection="1">
      <alignment vertical="top"/>
      <protection hidden="1"/>
    </xf>
    <xf numFmtId="3" fontId="10" fillId="50" borderId="53" xfId="80" applyNumberFormat="1" applyFont="1" applyFill="1" applyBorder="1" applyAlignment="1" applyProtection="1">
      <alignment vertical="top"/>
      <protection hidden="1"/>
    </xf>
    <xf numFmtId="3" fontId="91" fillId="50" borderId="53" xfId="80" applyNumberFormat="1" applyFont="1" applyFill="1" applyBorder="1" applyAlignment="1" applyProtection="1">
      <alignment vertical="top"/>
      <protection hidden="1"/>
    </xf>
    <xf numFmtId="168" fontId="126" fillId="49" borderId="0" xfId="80" applyNumberFormat="1" applyFont="1" applyFill="1" applyAlignment="1" applyProtection="1">
      <alignment horizontal="center" vertical="top"/>
      <protection hidden="1"/>
    </xf>
    <xf numFmtId="3" fontId="10" fillId="50" borderId="83" xfId="80" applyNumberFormat="1" applyFont="1" applyFill="1" applyBorder="1" applyAlignment="1" applyProtection="1">
      <alignment vertical="top"/>
      <protection hidden="1"/>
    </xf>
    <xf numFmtId="0" fontId="10" fillId="50" borderId="70" xfId="80" applyFont="1" applyFill="1" applyBorder="1" applyAlignment="1" applyProtection="1">
      <alignment vertical="top"/>
      <protection hidden="1"/>
    </xf>
    <xf numFmtId="1" fontId="10" fillId="50" borderId="71" xfId="80" applyNumberFormat="1" applyFont="1" applyFill="1" applyBorder="1" applyAlignment="1" applyProtection="1">
      <alignment vertical="top"/>
      <protection hidden="1"/>
    </xf>
    <xf numFmtId="3" fontId="10" fillId="50" borderId="11" xfId="80" applyNumberFormat="1" applyFont="1" applyFill="1" applyBorder="1" applyAlignment="1" applyProtection="1">
      <alignment vertical="top"/>
      <protection hidden="1"/>
    </xf>
    <xf numFmtId="0" fontId="10" fillId="50" borderId="10" xfId="80" applyFont="1" applyFill="1" applyBorder="1" applyAlignment="1" applyProtection="1">
      <alignment vertical="top"/>
      <protection hidden="1"/>
    </xf>
    <xf numFmtId="0" fontId="10" fillId="50" borderId="18" xfId="80" applyFont="1" applyFill="1" applyBorder="1" applyAlignment="1" applyProtection="1">
      <alignment vertical="top"/>
      <protection hidden="1"/>
    </xf>
    <xf numFmtId="3" fontId="10" fillId="50" borderId="55" xfId="80" applyNumberFormat="1" applyFont="1" applyFill="1" applyBorder="1" applyAlignment="1" applyProtection="1">
      <alignment vertical="top"/>
      <protection hidden="1"/>
    </xf>
    <xf numFmtId="1" fontId="10" fillId="50" borderId="44" xfId="80" applyNumberFormat="1" applyFont="1" applyFill="1" applyBorder="1" applyAlignment="1" applyProtection="1">
      <alignment vertical="top"/>
      <protection hidden="1"/>
    </xf>
    <xf numFmtId="1" fontId="10" fillId="50" borderId="13" xfId="80" applyNumberFormat="1" applyFont="1" applyFill="1" applyBorder="1" applyAlignment="1" applyProtection="1">
      <alignment vertical="top"/>
      <protection hidden="1"/>
    </xf>
    <xf numFmtId="0" fontId="10" fillId="0" borderId="12" xfId="80" applyFont="1" applyFill="1" applyBorder="1" applyAlignment="1" applyProtection="1">
      <alignment vertical="top"/>
      <protection hidden="1"/>
    </xf>
    <xf numFmtId="0" fontId="10" fillId="0" borderId="22" xfId="80" applyFont="1" applyFill="1" applyBorder="1" applyAlignment="1" applyProtection="1">
      <alignment horizontal="center" vertical="center"/>
      <protection hidden="1"/>
    </xf>
    <xf numFmtId="0" fontId="10" fillId="0" borderId="46" xfId="80" applyFont="1" applyFill="1" applyBorder="1" applyAlignment="1" applyProtection="1">
      <alignment horizontal="center" vertical="center"/>
      <protection hidden="1"/>
    </xf>
    <xf numFmtId="0" fontId="10" fillId="0" borderId="45" xfId="80" applyFont="1" applyFill="1" applyBorder="1" applyAlignment="1" applyProtection="1">
      <alignment horizontal="center" vertical="center"/>
      <protection hidden="1"/>
    </xf>
    <xf numFmtId="0" fontId="10" fillId="0" borderId="55" xfId="80" applyFont="1" applyFill="1" applyBorder="1" applyAlignment="1" applyProtection="1">
      <alignment vertical="top"/>
      <protection hidden="1"/>
    </xf>
    <xf numFmtId="0" fontId="10" fillId="0" borderId="14" xfId="80" applyFont="1" applyFill="1" applyBorder="1" applyAlignment="1" applyProtection="1">
      <alignment horizontal="center" vertical="center"/>
      <protection hidden="1"/>
    </xf>
    <xf numFmtId="0" fontId="10" fillId="0" borderId="44" xfId="80" applyFont="1" applyFill="1" applyBorder="1" applyAlignment="1" applyProtection="1">
      <alignment horizontal="center" vertical="center"/>
      <protection hidden="1"/>
    </xf>
    <xf numFmtId="0" fontId="10" fillId="0" borderId="13" xfId="80" applyFont="1" applyFill="1" applyBorder="1" applyAlignment="1" applyProtection="1">
      <alignment horizontal="center" vertical="center"/>
      <protection hidden="1"/>
    </xf>
    <xf numFmtId="0" fontId="91" fillId="0" borderId="53" xfId="80" applyFont="1" applyFill="1" applyBorder="1" applyAlignment="1" applyProtection="1">
      <alignment vertical="top"/>
      <protection hidden="1"/>
    </xf>
    <xf numFmtId="0" fontId="12" fillId="24" borderId="52" xfId="80" applyFont="1" applyFill="1" applyBorder="1" applyAlignment="1" applyProtection="1">
      <alignment horizontal="center"/>
      <protection hidden="1"/>
    </xf>
    <xf numFmtId="0" fontId="12" fillId="24" borderId="51" xfId="80" applyFont="1" applyFill="1" applyBorder="1" applyAlignment="1" applyProtection="1">
      <alignment horizontal="center"/>
      <protection hidden="1"/>
    </xf>
    <xf numFmtId="0" fontId="12" fillId="24" borderId="50" xfId="80" applyFont="1" applyFill="1" applyBorder="1" applyAlignment="1" applyProtection="1">
      <alignment horizontal="center"/>
      <protection hidden="1"/>
    </xf>
    <xf numFmtId="168" fontId="12" fillId="54" borderId="46" xfId="80" applyNumberFormat="1" applyFont="1" applyFill="1" applyBorder="1" applyAlignment="1" applyProtection="1">
      <alignment vertical="center" wrapText="1"/>
      <protection hidden="1"/>
    </xf>
    <xf numFmtId="168" fontId="12" fillId="54" borderId="10" xfId="80" applyNumberFormat="1" applyFont="1" applyFill="1" applyBorder="1" applyAlignment="1" applyProtection="1">
      <alignment vertical="center" wrapText="1"/>
      <protection hidden="1"/>
    </xf>
    <xf numFmtId="168" fontId="12" fillId="54" borderId="44" xfId="80" applyNumberFormat="1" applyFont="1" applyFill="1" applyBorder="1" applyAlignment="1" applyProtection="1">
      <alignment vertical="center" wrapText="1"/>
      <protection hidden="1"/>
    </xf>
    <xf numFmtId="0" fontId="126" fillId="34" borderId="25" xfId="80" applyFont="1" applyFill="1" applyBorder="1" applyAlignment="1" applyProtection="1">
      <alignment vertical="center" wrapText="1"/>
      <protection hidden="1"/>
    </xf>
    <xf numFmtId="0" fontId="126" fillId="34" borderId="24" xfId="80" applyFont="1" applyFill="1" applyBorder="1" applyAlignment="1" applyProtection="1">
      <alignment vertical="center" wrapText="1"/>
      <protection hidden="1"/>
    </xf>
    <xf numFmtId="0" fontId="198" fillId="34" borderId="24" xfId="80" applyFont="1" applyFill="1" applyBorder="1" applyAlignment="1" applyProtection="1">
      <alignment horizontal="center" vertical="center" wrapText="1"/>
      <protection hidden="1"/>
    </xf>
    <xf numFmtId="0" fontId="37" fillId="34" borderId="24" xfId="80" applyFont="1" applyFill="1" applyBorder="1" applyAlignment="1" applyProtection="1">
      <alignment horizontal="left" vertical="center"/>
      <protection hidden="1"/>
    </xf>
    <xf numFmtId="0" fontId="37" fillId="34" borderId="23" xfId="80" applyFont="1" applyFill="1" applyBorder="1" applyAlignment="1" applyProtection="1">
      <alignment horizontal="left" vertical="center"/>
      <protection hidden="1"/>
    </xf>
    <xf numFmtId="0" fontId="126" fillId="34" borderId="21" xfId="80" applyFont="1" applyFill="1" applyBorder="1" applyAlignment="1" applyProtection="1">
      <alignment vertical="center" wrapText="1"/>
      <protection hidden="1"/>
    </xf>
    <xf numFmtId="0" fontId="126" fillId="34" borderId="0" xfId="80" applyFont="1" applyFill="1" applyBorder="1" applyAlignment="1" applyProtection="1">
      <alignment vertical="center" wrapText="1"/>
      <protection hidden="1"/>
    </xf>
    <xf numFmtId="167" fontId="51" fillId="34" borderId="0" xfId="80" applyNumberFormat="1" applyFont="1" applyFill="1" applyBorder="1" applyAlignment="1" applyProtection="1">
      <alignment vertical="center" wrapText="1"/>
      <protection hidden="1"/>
    </xf>
    <xf numFmtId="0" fontId="10" fillId="34" borderId="0" xfId="80" applyFont="1" applyFill="1" applyBorder="1" applyAlignment="1" applyProtection="1">
      <alignment vertical="center" wrapText="1"/>
      <protection hidden="1"/>
    </xf>
    <xf numFmtId="0" fontId="27" fillId="34" borderId="0" xfId="80" applyFont="1" applyFill="1" applyBorder="1" applyAlignment="1" applyProtection="1">
      <alignment horizontal="left" vertical="center" wrapText="1"/>
      <protection hidden="1"/>
    </xf>
    <xf numFmtId="0" fontId="126" fillId="34" borderId="0" xfId="80" applyFont="1" applyFill="1" applyBorder="1" applyAlignment="1" applyProtection="1">
      <alignment vertical="center"/>
      <protection hidden="1"/>
    </xf>
    <xf numFmtId="167" fontId="197" fillId="34" borderId="0" xfId="80" applyNumberFormat="1" applyFont="1" applyFill="1" applyBorder="1" applyAlignment="1" applyProtection="1">
      <alignment vertical="center" wrapText="1"/>
      <protection hidden="1"/>
    </xf>
    <xf numFmtId="167" fontId="197" fillId="34" borderId="0" xfId="80" applyNumberFormat="1" applyFont="1" applyFill="1" applyBorder="1" applyAlignment="1" applyProtection="1">
      <alignment horizontal="center" vertical="center" wrapText="1"/>
      <protection hidden="1"/>
    </xf>
    <xf numFmtId="0" fontId="10" fillId="34" borderId="16" xfId="80" applyFont="1" applyFill="1" applyBorder="1" applyAlignment="1" applyProtection="1">
      <alignment vertical="center" wrapText="1"/>
      <protection hidden="1"/>
    </xf>
    <xf numFmtId="0" fontId="176" fillId="35" borderId="0" xfId="80" applyFont="1" applyFill="1" applyAlignment="1" applyProtection="1">
      <alignment vertical="center" wrapText="1"/>
      <protection locked="0"/>
    </xf>
    <xf numFmtId="0" fontId="176" fillId="35" borderId="0" xfId="80" applyFont="1" applyFill="1" applyBorder="1" applyAlignment="1" applyProtection="1">
      <alignment horizontal="center" vertical="center" wrapText="1"/>
      <protection locked="0"/>
    </xf>
    <xf numFmtId="177" fontId="11" fillId="34" borderId="0" xfId="80" applyNumberFormat="1" applyFont="1" applyFill="1" applyBorder="1" applyAlignment="1" applyProtection="1">
      <alignment horizontal="center" vertical="center" wrapText="1"/>
      <protection hidden="1"/>
    </xf>
    <xf numFmtId="3" fontId="190" fillId="35" borderId="0" xfId="80" applyNumberFormat="1" applyFont="1" applyFill="1" applyBorder="1" applyAlignment="1" applyProtection="1">
      <alignment vertical="center" wrapText="1"/>
      <protection locked="0"/>
    </xf>
    <xf numFmtId="0" fontId="176" fillId="35" borderId="0" xfId="80" applyFont="1" applyFill="1" applyBorder="1" applyAlignment="1" applyProtection="1">
      <alignment vertical="center" wrapText="1"/>
      <protection locked="0"/>
    </xf>
    <xf numFmtId="0" fontId="10" fillId="34" borderId="17" xfId="80" applyFont="1" applyFill="1" applyBorder="1" applyAlignment="1" applyProtection="1">
      <alignment horizontal="center" vertical="center" wrapText="1"/>
      <protection hidden="1"/>
    </xf>
    <xf numFmtId="0" fontId="10" fillId="34" borderId="16" xfId="80" applyFont="1" applyFill="1" applyBorder="1" applyAlignment="1" applyProtection="1">
      <alignment horizontal="center" vertical="center" wrapText="1"/>
      <protection hidden="1"/>
    </xf>
    <xf numFmtId="0" fontId="8" fillId="34" borderId="16" xfId="80" applyFont="1" applyFill="1" applyBorder="1" applyAlignment="1" applyProtection="1">
      <alignment horizontal="center" vertical="center" wrapText="1"/>
      <protection hidden="1"/>
    </xf>
    <xf numFmtId="0" fontId="8" fillId="34" borderId="16" xfId="80" applyFont="1" applyFill="1" applyBorder="1" applyAlignment="1" applyProtection="1">
      <alignment horizontal="left" vertical="center" wrapText="1"/>
      <protection hidden="1"/>
    </xf>
    <xf numFmtId="0" fontId="8" fillId="34" borderId="15" xfId="80" applyFont="1" applyFill="1" applyBorder="1" applyAlignment="1" applyProtection="1">
      <alignment horizontal="left" vertical="center" wrapText="1"/>
      <protection hidden="1"/>
    </xf>
    <xf numFmtId="0" fontId="176" fillId="35" borderId="16" xfId="80" applyFont="1" applyFill="1" applyBorder="1" applyAlignment="1" applyProtection="1">
      <alignment vertical="center" wrapText="1"/>
      <protection locked="0"/>
    </xf>
    <xf numFmtId="3" fontId="190" fillId="35" borderId="16" xfId="80" applyNumberFormat="1" applyFont="1" applyFill="1" applyBorder="1" applyAlignment="1" applyProtection="1">
      <alignment vertical="center" wrapText="1"/>
      <protection locked="0"/>
    </xf>
    <xf numFmtId="0" fontId="10" fillId="55" borderId="89" xfId="80" applyFont="1" applyFill="1" applyBorder="1" applyAlignment="1" applyProtection="1">
      <alignment vertical="center" wrapText="1"/>
      <protection hidden="1"/>
    </xf>
    <xf numFmtId="0" fontId="10" fillId="55" borderId="88" xfId="80" applyFont="1" applyFill="1" applyBorder="1" applyAlignment="1" applyProtection="1">
      <alignment horizontal="center" vertical="center" wrapText="1"/>
      <protection hidden="1"/>
    </xf>
    <xf numFmtId="0" fontId="8" fillId="55" borderId="88" xfId="80" applyFont="1" applyFill="1" applyBorder="1" applyAlignment="1" applyProtection="1">
      <alignment horizontal="center" vertical="center" wrapText="1"/>
      <protection hidden="1"/>
    </xf>
    <xf numFmtId="0" fontId="8" fillId="55" borderId="88" xfId="80" applyFont="1" applyFill="1" applyBorder="1" applyAlignment="1" applyProtection="1">
      <alignment horizontal="left" vertical="center" wrapText="1"/>
      <protection hidden="1"/>
    </xf>
    <xf numFmtId="0" fontId="27" fillId="55" borderId="49" xfId="80" applyFont="1" applyFill="1" applyBorder="1" applyAlignment="1" applyProtection="1">
      <alignment horizontal="center" vertical="center" textRotation="90" wrapText="1"/>
      <protection hidden="1"/>
    </xf>
    <xf numFmtId="0" fontId="10" fillId="41" borderId="229" xfId="80" applyFont="1" applyFill="1" applyBorder="1" applyAlignment="1" applyProtection="1">
      <alignment horizontal="center" vertical="center" wrapText="1"/>
      <protection locked="0"/>
    </xf>
    <xf numFmtId="0" fontId="10" fillId="41" borderId="230" xfId="80" applyFont="1" applyFill="1" applyBorder="1" applyAlignment="1" applyProtection="1">
      <alignment horizontal="center" vertical="center" wrapText="1"/>
      <protection locked="0"/>
    </xf>
    <xf numFmtId="0" fontId="27" fillId="34" borderId="198" xfId="78" applyFont="1" applyFill="1" applyBorder="1" applyAlignment="1" applyProtection="1">
      <alignment horizontal="center" vertical="center" wrapText="1"/>
      <protection hidden="1"/>
    </xf>
    <xf numFmtId="0" fontId="8" fillId="36" borderId="169" xfId="80" applyFont="1" applyFill="1" applyBorder="1" applyAlignment="1" applyProtection="1">
      <alignment horizontal="center" vertical="center" wrapText="1"/>
      <protection hidden="1"/>
    </xf>
    <xf numFmtId="0" fontId="8" fillId="36" borderId="130" xfId="80" applyFont="1" applyFill="1" applyBorder="1" applyAlignment="1" applyProtection="1">
      <alignment horizontal="center" vertical="center" wrapText="1"/>
      <protection hidden="1"/>
    </xf>
    <xf numFmtId="0" fontId="8" fillId="36" borderId="212" xfId="80" applyFont="1" applyFill="1" applyBorder="1" applyAlignment="1" applyProtection="1">
      <alignment horizontal="center" vertical="center" wrapText="1"/>
      <protection hidden="1"/>
    </xf>
    <xf numFmtId="0" fontId="8" fillId="36" borderId="135" xfId="80" applyFont="1" applyFill="1" applyBorder="1" applyAlignment="1" applyProtection="1">
      <alignment horizontal="center" vertical="center" wrapText="1"/>
      <protection hidden="1"/>
    </xf>
    <xf numFmtId="0" fontId="128" fillId="55" borderId="208" xfId="80" applyFont="1" applyFill="1" applyBorder="1" applyAlignment="1" applyProtection="1">
      <alignment vertical="center" wrapText="1"/>
      <protection hidden="1"/>
    </xf>
    <xf numFmtId="0" fontId="10" fillId="55" borderId="0" xfId="80" applyFont="1" applyFill="1" applyAlignment="1" applyProtection="1">
      <alignment vertical="center" wrapText="1"/>
      <protection hidden="1"/>
    </xf>
    <xf numFmtId="0" fontId="34" fillId="55" borderId="228" xfId="80" applyFont="1" applyFill="1" applyBorder="1" applyAlignment="1" applyProtection="1">
      <alignment vertical="center" textRotation="90" wrapText="1"/>
      <protection hidden="1"/>
    </xf>
    <xf numFmtId="0" fontId="34" fillId="55" borderId="228" xfId="80" applyFont="1" applyFill="1" applyBorder="1" applyAlignment="1" applyProtection="1">
      <alignment vertical="center" wrapText="1"/>
      <protection hidden="1"/>
    </xf>
    <xf numFmtId="0" fontId="176" fillId="26" borderId="0" xfId="80" applyFont="1" applyFill="1" applyBorder="1" applyAlignment="1" applyProtection="1">
      <alignment horizontal="center" vertical="center" wrapText="1"/>
      <protection locked="0"/>
    </xf>
    <xf numFmtId="0" fontId="128" fillId="34" borderId="216" xfId="80" applyFont="1" applyFill="1" applyBorder="1" applyAlignment="1" applyProtection="1">
      <alignment horizontal="center" vertical="center" wrapText="1"/>
      <protection hidden="1"/>
    </xf>
    <xf numFmtId="0" fontId="128" fillId="34" borderId="112" xfId="80" applyFont="1" applyFill="1" applyBorder="1" applyAlignment="1" applyProtection="1">
      <alignment horizontal="center" vertical="center" wrapText="1"/>
      <protection hidden="1"/>
    </xf>
    <xf numFmtId="0" fontId="128" fillId="34" borderId="215" xfId="80" applyFont="1" applyFill="1" applyBorder="1" applyAlignment="1" applyProtection="1">
      <alignment horizontal="center" vertical="center" wrapText="1"/>
      <protection hidden="1"/>
    </xf>
    <xf numFmtId="0" fontId="128" fillId="34" borderId="137" xfId="80" applyFont="1" applyFill="1" applyBorder="1" applyAlignment="1" applyProtection="1">
      <alignment horizontal="center" vertical="center" wrapText="1"/>
      <protection hidden="1"/>
    </xf>
    <xf numFmtId="0" fontId="128" fillId="34" borderId="151" xfId="80" applyFont="1" applyFill="1" applyBorder="1" applyAlignment="1" applyProtection="1">
      <alignment horizontal="center" vertical="center" wrapText="1"/>
      <protection hidden="1"/>
    </xf>
    <xf numFmtId="0" fontId="34" fillId="34" borderId="216" xfId="80" applyFont="1" applyFill="1" applyBorder="1" applyAlignment="1" applyProtection="1">
      <alignment horizontal="center" vertical="center" wrapText="1"/>
      <protection hidden="1"/>
    </xf>
    <xf numFmtId="0" fontId="34" fillId="34" borderId="112" xfId="80" applyFont="1" applyFill="1" applyBorder="1" applyAlignment="1" applyProtection="1">
      <alignment horizontal="center" vertical="center" wrapText="1"/>
      <protection hidden="1"/>
    </xf>
    <xf numFmtId="0" fontId="34" fillId="34" borderId="215" xfId="80" applyFont="1" applyFill="1" applyBorder="1" applyAlignment="1" applyProtection="1">
      <alignment horizontal="center" vertical="center" wrapText="1"/>
      <protection hidden="1"/>
    </xf>
    <xf numFmtId="0" fontId="34" fillId="34" borderId="137" xfId="80" applyFont="1" applyFill="1" applyBorder="1" applyAlignment="1" applyProtection="1">
      <alignment horizontal="center" vertical="center" wrapText="1"/>
      <protection hidden="1"/>
    </xf>
    <xf numFmtId="0" fontId="34" fillId="34" borderId="151" xfId="80" applyFont="1" applyFill="1" applyBorder="1" applyAlignment="1" applyProtection="1">
      <alignment horizontal="center" vertical="center" wrapText="1"/>
      <protection hidden="1"/>
    </xf>
    <xf numFmtId="0" fontId="10" fillId="35" borderId="0" xfId="80" applyFont="1" applyFill="1" applyAlignment="1" applyProtection="1">
      <alignment vertical="center"/>
      <protection hidden="1"/>
    </xf>
    <xf numFmtId="0" fontId="126" fillId="34" borderId="111" xfId="80" applyFont="1" applyFill="1" applyBorder="1" applyAlignment="1" applyProtection="1">
      <alignment horizontal="center" vertical="center" wrapText="1"/>
      <protection hidden="1"/>
    </xf>
    <xf numFmtId="0" fontId="126" fillId="34" borderId="109" xfId="80" applyFont="1" applyFill="1" applyBorder="1" applyAlignment="1" applyProtection="1">
      <alignment horizontal="center" vertical="center" wrapText="1"/>
      <protection hidden="1"/>
    </xf>
    <xf numFmtId="0" fontId="27" fillId="34" borderId="109" xfId="80" applyFont="1" applyFill="1" applyBorder="1" applyAlignment="1" applyProtection="1">
      <alignment horizontal="center" vertical="center" wrapText="1"/>
      <protection hidden="1"/>
    </xf>
    <xf numFmtId="0" fontId="27" fillId="34" borderId="110" xfId="80" applyFont="1" applyFill="1" applyBorder="1" applyAlignment="1" applyProtection="1">
      <alignment horizontal="center" vertical="center" wrapText="1"/>
      <protection hidden="1"/>
    </xf>
    <xf numFmtId="0" fontId="10" fillId="0" borderId="0" xfId="80" applyFont="1" applyFill="1" applyAlignment="1" applyProtection="1">
      <alignment vertical="top" wrapText="1"/>
      <protection locked="0" hidden="1"/>
    </xf>
    <xf numFmtId="0" fontId="10" fillId="0" borderId="0" xfId="80" applyFont="1" applyFill="1" applyAlignment="1" applyProtection="1">
      <alignment vertical="top"/>
      <protection locked="0" hidden="1"/>
    </xf>
    <xf numFmtId="0" fontId="10" fillId="0" borderId="0" xfId="80" applyFont="1" applyFill="1" applyBorder="1" applyAlignment="1" applyProtection="1">
      <alignment vertical="top"/>
      <protection hidden="1"/>
    </xf>
    <xf numFmtId="0" fontId="10" fillId="0" borderId="0" xfId="80" applyFont="1" applyFill="1" applyBorder="1" applyAlignment="1" applyProtection="1">
      <alignment vertical="top"/>
      <protection locked="0" hidden="1"/>
    </xf>
    <xf numFmtId="0" fontId="10" fillId="0" borderId="0" xfId="80" applyFont="1" applyFill="1" applyBorder="1" applyAlignment="1" applyProtection="1">
      <alignment vertical="top" wrapText="1"/>
      <protection locked="0" hidden="1"/>
    </xf>
    <xf numFmtId="0" fontId="10" fillId="0" borderId="0" xfId="80" applyFont="1" applyFill="1" applyBorder="1" applyAlignment="1" applyProtection="1">
      <alignment horizontal="center" vertical="top"/>
      <protection hidden="1"/>
    </xf>
    <xf numFmtId="0" fontId="10" fillId="0" borderId="0" xfId="80" applyFont="1" applyFill="1" applyBorder="1" applyAlignment="1" applyProtection="1">
      <alignment horizontal="center" vertical="top"/>
      <protection locked="0" hidden="1"/>
    </xf>
    <xf numFmtId="0" fontId="10" fillId="0" borderId="0" xfId="80" applyFont="1" applyFill="1" applyBorder="1" applyAlignment="1" applyProtection="1">
      <alignment horizontal="center" vertical="top" wrapText="1"/>
      <protection locked="0" hidden="1"/>
    </xf>
    <xf numFmtId="2" fontId="10" fillId="0" borderId="0" xfId="80" applyNumberFormat="1" applyFont="1" applyFill="1" applyBorder="1" applyAlignment="1" applyProtection="1">
      <alignment horizontal="center" vertical="top" wrapText="1"/>
      <protection locked="0" hidden="1"/>
    </xf>
    <xf numFmtId="0" fontId="91" fillId="0" borderId="0" xfId="80" applyFont="1" applyFill="1" applyBorder="1" applyAlignment="1" applyProtection="1">
      <alignment horizontal="center" vertical="top" wrapText="1"/>
      <protection locked="0" hidden="1"/>
    </xf>
    <xf numFmtId="0" fontId="91" fillId="0" borderId="0" xfId="80" applyFont="1" applyFill="1" applyBorder="1" applyAlignment="1" applyProtection="1">
      <alignment horizontal="center" vertical="top"/>
      <protection hidden="1"/>
    </xf>
    <xf numFmtId="0" fontId="91" fillId="0" borderId="0" xfId="80" applyFont="1" applyFill="1" applyBorder="1" applyAlignment="1" applyProtection="1">
      <alignment horizontal="center" vertical="top"/>
      <protection locked="0" hidden="1"/>
    </xf>
    <xf numFmtId="2" fontId="91" fillId="0" borderId="0" xfId="80" applyNumberFormat="1" applyFont="1" applyFill="1" applyBorder="1" applyAlignment="1" applyProtection="1">
      <alignment vertical="top" wrapText="1"/>
      <protection locked="0" hidden="1"/>
    </xf>
    <xf numFmtId="0" fontId="91" fillId="0" borderId="0" xfId="80" applyFont="1" applyFill="1" applyBorder="1" applyAlignment="1" applyProtection="1">
      <alignment vertical="top" wrapText="1"/>
      <protection locked="0" hidden="1"/>
    </xf>
    <xf numFmtId="0" fontId="100" fillId="0" borderId="0" xfId="80" applyFont="1" applyFill="1" applyBorder="1" applyAlignment="1" applyProtection="1">
      <alignment horizontal="center" vertical="top" wrapText="1"/>
      <protection hidden="1"/>
    </xf>
    <xf numFmtId="0" fontId="10" fillId="0" borderId="0" xfId="80" applyFont="1" applyFill="1" applyBorder="1" applyAlignment="1" applyProtection="1">
      <alignment horizontal="center" vertical="center" wrapText="1"/>
      <protection locked="0" hidden="1"/>
    </xf>
    <xf numFmtId="0" fontId="10" fillId="0" borderId="0" xfId="80" applyFont="1" applyFill="1" applyBorder="1" applyAlignment="1" applyProtection="1">
      <alignment vertical="center" wrapText="1"/>
      <protection locked="0" hidden="1"/>
    </xf>
    <xf numFmtId="0" fontId="145" fillId="0" borderId="0" xfId="80" applyFont="1" applyFill="1" applyBorder="1" applyAlignment="1" applyProtection="1">
      <alignment horizontal="center" vertical="top" wrapText="1"/>
      <protection hidden="1"/>
    </xf>
    <xf numFmtId="2" fontId="10" fillId="0" borderId="0" xfId="80" applyNumberFormat="1" applyFont="1" applyFill="1" applyBorder="1" applyAlignment="1" applyProtection="1">
      <alignment vertical="top" wrapText="1"/>
      <protection locked="0" hidden="1"/>
    </xf>
    <xf numFmtId="0" fontId="91" fillId="0" borderId="0" xfId="80" applyFont="1" applyFill="1" applyAlignment="1" applyProtection="1">
      <alignment vertical="top"/>
      <protection hidden="1"/>
    </xf>
    <xf numFmtId="0" fontId="100" fillId="0" borderId="0" xfId="80" applyFont="1" applyFill="1" applyAlignment="1" applyProtection="1">
      <alignment horizontal="center" vertical="top" wrapText="1"/>
      <protection hidden="1"/>
    </xf>
    <xf numFmtId="0" fontId="12" fillId="0" borderId="0" xfId="81" applyFont="1" applyFill="1" applyBorder="1" applyAlignment="1" applyProtection="1">
      <alignment horizontal="center" vertical="top" wrapText="1"/>
      <protection hidden="1"/>
    </xf>
    <xf numFmtId="0" fontId="8" fillId="0" borderId="0" xfId="81" applyFont="1" applyFill="1" applyAlignment="1" applyProtection="1">
      <alignment vertical="top" wrapText="1"/>
      <protection hidden="1"/>
    </xf>
    <xf numFmtId="0" fontId="8" fillId="0" borderId="0" xfId="81" applyFont="1" applyFill="1" applyAlignment="1" applyProtection="1">
      <alignment vertical="top" wrapText="1"/>
      <protection locked="0" hidden="1"/>
    </xf>
    <xf numFmtId="0" fontId="8" fillId="0" borderId="0" xfId="81" applyFont="1" applyFill="1" applyBorder="1" applyAlignment="1" applyProtection="1">
      <alignment horizontal="center" vertical="top" wrapText="1"/>
      <protection hidden="1"/>
    </xf>
    <xf numFmtId="0" fontId="8" fillId="0" borderId="0" xfId="81" applyFont="1" applyFill="1" applyBorder="1" applyAlignment="1" applyProtection="1">
      <alignment horizontal="center"/>
      <protection hidden="1"/>
    </xf>
    <xf numFmtId="0" fontId="8" fillId="0" borderId="0" xfId="81" applyFont="1" applyFill="1" applyBorder="1" applyAlignment="1" applyProtection="1">
      <alignment vertical="top" wrapText="1"/>
      <protection hidden="1"/>
    </xf>
    <xf numFmtId="2" fontId="10" fillId="0" borderId="0" xfId="80" applyNumberFormat="1" applyFont="1" applyFill="1" applyBorder="1" applyAlignment="1" applyProtection="1">
      <alignment horizontal="right" vertical="top" wrapText="1"/>
      <protection hidden="1"/>
    </xf>
    <xf numFmtId="0" fontId="10" fillId="0" borderId="0" xfId="80" applyFont="1" applyFill="1" applyBorder="1" applyAlignment="1" applyProtection="1">
      <alignment horizontal="right" vertical="top" wrapText="1"/>
      <protection hidden="1"/>
    </xf>
    <xf numFmtId="2" fontId="10" fillId="0" borderId="0" xfId="80" applyNumberFormat="1" applyFont="1" applyFill="1" applyAlignment="1" applyProtection="1">
      <alignment vertical="top" wrapText="1"/>
      <protection hidden="1"/>
    </xf>
    <xf numFmtId="0" fontId="12" fillId="0" borderId="0" xfId="80" applyFont="1" applyFill="1" applyBorder="1" applyAlignment="1" applyProtection="1">
      <alignment horizontal="center"/>
      <protection hidden="1"/>
    </xf>
    <xf numFmtId="0" fontId="8" fillId="0" borderId="0" xfId="80" applyFont="1" applyFill="1" applyBorder="1" applyAlignment="1" applyProtection="1">
      <alignment vertical="top" wrapText="1"/>
      <protection hidden="1"/>
    </xf>
    <xf numFmtId="0" fontId="12" fillId="0" borderId="0" xfId="80" applyFont="1" applyFill="1" applyBorder="1" applyAlignment="1" applyProtection="1">
      <alignment horizontal="center" vertical="top" wrapText="1"/>
      <protection hidden="1"/>
    </xf>
    <xf numFmtId="180" fontId="10" fillId="0" borderId="0" xfId="80" applyNumberFormat="1" applyFont="1" applyFill="1" applyBorder="1" applyAlignment="1" applyProtection="1">
      <alignment horizontal="center" vertical="top" wrapText="1"/>
      <protection hidden="1"/>
    </xf>
    <xf numFmtId="0" fontId="10" fillId="0" borderId="0" xfId="80" applyFont="1" applyFill="1" applyBorder="1" applyAlignment="1" applyProtection="1">
      <alignment vertical="center"/>
      <protection locked="0" hidden="1"/>
    </xf>
    <xf numFmtId="181" fontId="10" fillId="0" borderId="0" xfId="80" applyNumberFormat="1" applyFont="1" applyFill="1" applyAlignment="1" applyProtection="1">
      <alignment vertical="top" wrapText="1"/>
      <protection hidden="1"/>
    </xf>
    <xf numFmtId="0" fontId="27" fillId="35" borderId="0" xfId="80" applyFont="1" applyFill="1" applyBorder="1" applyAlignment="1" applyProtection="1">
      <alignment vertical="top" wrapText="1"/>
      <protection hidden="1"/>
    </xf>
    <xf numFmtId="0" fontId="10" fillId="0" borderId="0" xfId="80" applyFont="1" applyFill="1" applyBorder="1" applyAlignment="1" applyProtection="1">
      <alignment horizontal="center" vertical="top" wrapText="1"/>
      <protection hidden="1"/>
    </xf>
    <xf numFmtId="0" fontId="97" fillId="0" borderId="0" xfId="80" applyFont="1" applyFill="1" applyBorder="1" applyAlignment="1" applyProtection="1">
      <alignment vertical="top"/>
      <protection locked="0" hidden="1"/>
    </xf>
    <xf numFmtId="0" fontId="8" fillId="0" borderId="0" xfId="80" applyFont="1" applyFill="1" applyAlignment="1" applyProtection="1">
      <alignment vertical="top" wrapText="1"/>
      <protection hidden="1"/>
    </xf>
    <xf numFmtId="0" fontId="12" fillId="0" borderId="106" xfId="81" applyFont="1" applyFill="1" applyBorder="1" applyAlignment="1" applyProtection="1">
      <alignment horizontal="center" vertical="top" wrapText="1"/>
      <protection hidden="1"/>
    </xf>
    <xf numFmtId="0" fontId="8" fillId="0" borderId="0" xfId="80" applyFont="1" applyFill="1" applyAlignment="1" applyProtection="1">
      <alignment vertical="top" wrapText="1"/>
      <protection locked="0" hidden="1"/>
    </xf>
    <xf numFmtId="0" fontId="8" fillId="0" borderId="125" xfId="81" applyFont="1" applyFill="1" applyBorder="1" applyAlignment="1" applyProtection="1">
      <alignment horizontal="center" vertical="top" wrapText="1"/>
      <protection hidden="1"/>
    </xf>
    <xf numFmtId="0" fontId="8" fillId="0" borderId="153" xfId="81" applyFont="1" applyFill="1" applyBorder="1" applyAlignment="1" applyProtection="1">
      <alignment horizontal="center" vertical="top" wrapText="1"/>
      <protection hidden="1"/>
    </xf>
    <xf numFmtId="0" fontId="8" fillId="56" borderId="106" xfId="81" applyFont="1" applyFill="1" applyBorder="1" applyAlignment="1" applyProtection="1">
      <alignment horizontal="center" vertical="top" wrapText="1"/>
      <protection locked="0" hidden="1"/>
    </xf>
    <xf numFmtId="9" fontId="12" fillId="0" borderId="92" xfId="81" applyNumberFormat="1" applyFont="1" applyFill="1" applyBorder="1" applyAlignment="1" applyProtection="1">
      <alignment horizontal="center" vertical="top" wrapText="1"/>
      <protection locked="0" hidden="1"/>
    </xf>
    <xf numFmtId="0" fontId="8" fillId="0" borderId="77" xfId="81" applyFont="1" applyFill="1" applyBorder="1" applyAlignment="1" applyProtection="1">
      <alignment horizontal="center"/>
      <protection hidden="1"/>
    </xf>
    <xf numFmtId="0" fontId="8" fillId="0" borderId="39" xfId="81" applyFont="1" applyFill="1" applyBorder="1" applyAlignment="1" applyProtection="1">
      <alignment horizontal="center"/>
      <protection hidden="1"/>
    </xf>
    <xf numFmtId="0" fontId="12" fillId="0" borderId="76" xfId="81" applyFont="1" applyFill="1" applyBorder="1" applyAlignment="1" applyProtection="1">
      <alignment horizontal="center" vertical="top" wrapText="1"/>
      <protection hidden="1"/>
    </xf>
    <xf numFmtId="0" fontId="8" fillId="0" borderId="0" xfId="81" applyFont="1" applyFill="1" applyBorder="1" applyAlignment="1" applyProtection="1">
      <alignment horizontal="center" vertical="top" wrapText="1"/>
      <protection locked="0" hidden="1"/>
    </xf>
    <xf numFmtId="0" fontId="8" fillId="56" borderId="76" xfId="81" applyFont="1" applyFill="1" applyBorder="1" applyAlignment="1" applyProtection="1">
      <alignment horizontal="center" vertical="top" wrapText="1"/>
      <protection locked="0" hidden="1"/>
    </xf>
    <xf numFmtId="9" fontId="12" fillId="0" borderId="90" xfId="81" applyNumberFormat="1" applyFont="1" applyFill="1" applyBorder="1" applyAlignment="1" applyProtection="1">
      <alignment horizontal="center" vertical="top" wrapText="1"/>
      <protection locked="0" hidden="1"/>
    </xf>
    <xf numFmtId="0" fontId="12" fillId="0" borderId="70" xfId="81" applyFont="1" applyFill="1" applyBorder="1" applyAlignment="1" applyProtection="1">
      <alignment horizontal="center" vertical="top" wrapText="1"/>
      <protection hidden="1"/>
    </xf>
    <xf numFmtId="0" fontId="8" fillId="0" borderId="70" xfId="81" applyFont="1" applyFill="1" applyBorder="1" applyAlignment="1" applyProtection="1">
      <alignment horizontal="center" vertical="top" wrapText="1"/>
      <protection locked="0" hidden="1"/>
    </xf>
    <xf numFmtId="0" fontId="8" fillId="0" borderId="76" xfId="81" applyFont="1" applyFill="1" applyBorder="1" applyAlignment="1" applyProtection="1">
      <alignment horizontal="center" vertical="top" wrapText="1"/>
      <protection locked="0" hidden="1"/>
    </xf>
    <xf numFmtId="0" fontId="12" fillId="0" borderId="90" xfId="81" applyFont="1" applyFill="1" applyBorder="1" applyAlignment="1" applyProtection="1">
      <alignment horizontal="center" vertical="top" wrapText="1"/>
      <protection locked="0" hidden="1"/>
    </xf>
    <xf numFmtId="0" fontId="91" fillId="0" borderId="0" xfId="80" applyFont="1" applyFill="1" applyAlignment="1" applyProtection="1">
      <alignment vertical="center" wrapText="1"/>
      <protection hidden="1"/>
    </xf>
    <xf numFmtId="0" fontId="91" fillId="46" borderId="53" xfId="80" applyFont="1" applyFill="1" applyBorder="1" applyAlignment="1" applyProtection="1">
      <alignment horizontal="center" vertical="center" wrapText="1"/>
      <protection hidden="1"/>
    </xf>
    <xf numFmtId="0" fontId="126" fillId="35" borderId="0" xfId="80" applyFont="1" applyFill="1" applyBorder="1" applyAlignment="1" applyProtection="1">
      <alignment horizontal="center" vertical="top" wrapText="1"/>
      <protection hidden="1"/>
    </xf>
    <xf numFmtId="0" fontId="12" fillId="0" borderId="25" xfId="80" applyFont="1" applyFill="1" applyBorder="1" applyAlignment="1" applyProtection="1">
      <alignment horizontal="center" vertical="center"/>
      <protection hidden="1"/>
    </xf>
    <xf numFmtId="0" fontId="97" fillId="0" borderId="24" xfId="80" applyFont="1" applyFill="1" applyBorder="1" applyAlignment="1" applyProtection="1">
      <alignment horizontal="center" vertical="center" wrapText="1"/>
      <protection locked="0" hidden="1"/>
    </xf>
    <xf numFmtId="0" fontId="27" fillId="35" borderId="0" xfId="80" applyFont="1" applyFill="1" applyBorder="1" applyAlignment="1" applyProtection="1">
      <alignment horizontal="center" vertical="center" wrapText="1"/>
      <protection hidden="1"/>
    </xf>
    <xf numFmtId="0" fontId="10" fillId="0" borderId="0" xfId="80" applyFont="1" applyFill="1" applyAlignment="1" applyProtection="1">
      <alignment vertical="center" wrapText="1"/>
      <protection locked="0" hidden="1"/>
    </xf>
    <xf numFmtId="9" fontId="34" fillId="35" borderId="0" xfId="91" applyFont="1" applyFill="1" applyBorder="1" applyAlignment="1" applyProtection="1">
      <alignment horizontal="center" vertical="center" wrapText="1"/>
      <protection hidden="1"/>
    </xf>
    <xf numFmtId="0" fontId="8" fillId="35" borderId="0" xfId="80" applyFont="1" applyFill="1" applyBorder="1" applyAlignment="1" applyProtection="1">
      <alignment vertical="center" wrapText="1"/>
      <protection hidden="1"/>
    </xf>
    <xf numFmtId="2" fontId="10" fillId="0" borderId="0" xfId="80" applyNumberFormat="1" applyFont="1" applyFill="1" applyAlignment="1" applyProtection="1">
      <alignment vertical="top" wrapText="1"/>
      <protection locked="0" hidden="1"/>
    </xf>
    <xf numFmtId="2" fontId="91" fillId="0" borderId="0" xfId="80" applyNumberFormat="1" applyFont="1" applyFill="1" applyBorder="1" applyAlignment="1" applyProtection="1">
      <alignment vertical="center"/>
      <protection locked="0" hidden="1"/>
    </xf>
    <xf numFmtId="0" fontId="27" fillId="35" borderId="0" xfId="91" applyNumberFormat="1" applyFont="1" applyFill="1" applyBorder="1" applyAlignment="1" applyProtection="1">
      <alignment horizontal="center" vertical="top" wrapText="1"/>
      <protection hidden="1"/>
    </xf>
    <xf numFmtId="0" fontId="8" fillId="35" borderId="0" xfId="80" applyFill="1" applyBorder="1" applyAlignment="1" applyProtection="1">
      <alignment horizontal="center" vertical="center"/>
      <protection hidden="1"/>
    </xf>
    <xf numFmtId="0" fontId="203" fillId="35" borderId="0" xfId="80" applyFont="1" applyFill="1" applyBorder="1" applyAlignment="1" applyProtection="1">
      <alignment vertical="center" textRotation="90" wrapText="1"/>
      <protection hidden="1"/>
    </xf>
    <xf numFmtId="0" fontId="27" fillId="35" borderId="0" xfId="80" applyFont="1" applyFill="1" applyBorder="1" applyAlignment="1" applyProtection="1">
      <alignment horizontal="center" vertical="center"/>
      <protection hidden="1"/>
    </xf>
    <xf numFmtId="0" fontId="10" fillId="57" borderId="0" xfId="80" applyFont="1" applyFill="1" applyAlignment="1" applyProtection="1">
      <alignment vertical="top" wrapText="1"/>
      <protection locked="0" hidden="1"/>
    </xf>
    <xf numFmtId="167" fontId="22" fillId="35" borderId="0" xfId="80" applyNumberFormat="1" applyFont="1" applyFill="1" applyBorder="1" applyAlignment="1" applyProtection="1">
      <alignment horizontal="center" vertical="center" wrapText="1"/>
      <protection hidden="1"/>
    </xf>
    <xf numFmtId="10" fontId="10" fillId="57" borderId="0" xfId="80" applyNumberFormat="1" applyFont="1" applyFill="1" applyAlignment="1" applyProtection="1">
      <alignment vertical="top" wrapText="1"/>
      <protection locked="0" hidden="1"/>
    </xf>
    <xf numFmtId="0" fontId="10" fillId="0" borderId="0" xfId="80" applyFont="1" applyFill="1" applyAlignment="1" applyProtection="1">
      <alignment horizontal="left" vertical="top"/>
      <protection hidden="1"/>
    </xf>
    <xf numFmtId="167" fontId="91" fillId="20" borderId="53" xfId="80" applyNumberFormat="1" applyFont="1" applyFill="1" applyBorder="1" applyAlignment="1" applyProtection="1">
      <alignment horizontal="center" vertical="center" wrapText="1"/>
      <protection locked="0" hidden="1"/>
    </xf>
    <xf numFmtId="0" fontId="91" fillId="0" borderId="0" xfId="80" applyFont="1" applyFill="1" applyAlignment="1" applyProtection="1">
      <alignment vertical="top"/>
      <protection locked="0" hidden="1"/>
    </xf>
    <xf numFmtId="2" fontId="91" fillId="57" borderId="53" xfId="80" applyNumberFormat="1" applyFont="1" applyFill="1" applyBorder="1" applyAlignment="1" applyProtection="1">
      <alignment vertical="top" wrapText="1"/>
      <protection locked="0" hidden="1"/>
    </xf>
    <xf numFmtId="0" fontId="27" fillId="35" borderId="0" xfId="80" applyFont="1" applyFill="1" applyBorder="1" applyProtection="1">
      <protection hidden="1"/>
    </xf>
    <xf numFmtId="3" fontId="10" fillId="0" borderId="22" xfId="80" applyNumberFormat="1" applyFont="1" applyFill="1" applyBorder="1" applyAlignment="1" applyProtection="1">
      <alignment vertical="top"/>
      <protection hidden="1"/>
    </xf>
    <xf numFmtId="3" fontId="10" fillId="0" borderId="46" xfId="80" applyNumberFormat="1" applyFont="1" applyFill="1" applyBorder="1" applyAlignment="1" applyProtection="1">
      <alignment vertical="top"/>
      <protection hidden="1"/>
    </xf>
    <xf numFmtId="3" fontId="10" fillId="0" borderId="46" xfId="80" applyNumberFormat="1" applyFont="1" applyFill="1" applyBorder="1" applyAlignment="1" applyProtection="1">
      <alignment vertical="top"/>
      <protection locked="0" hidden="1"/>
    </xf>
    <xf numFmtId="0" fontId="91" fillId="0" borderId="45" xfId="80" applyFont="1" applyFill="1" applyBorder="1" applyAlignment="1" applyProtection="1">
      <alignment vertical="top" wrapText="1"/>
      <protection locked="0" hidden="1"/>
    </xf>
    <xf numFmtId="2" fontId="91" fillId="53" borderId="34" xfId="80" applyNumberFormat="1" applyFont="1" applyFill="1" applyBorder="1" applyAlignment="1" applyProtection="1">
      <alignment vertical="top" wrapText="1"/>
      <protection locked="0" hidden="1"/>
    </xf>
    <xf numFmtId="10" fontId="10" fillId="0" borderId="0" xfId="80" applyNumberFormat="1" applyFont="1" applyFill="1" applyAlignment="1" applyProtection="1">
      <alignment vertical="top" wrapText="1"/>
      <protection locked="0" hidden="1"/>
    </xf>
    <xf numFmtId="168" fontId="10" fillId="0" borderId="14" xfId="80" applyNumberFormat="1" applyFont="1" applyFill="1" applyBorder="1" applyAlignment="1" applyProtection="1">
      <alignment vertical="top"/>
      <protection locked="0" hidden="1"/>
    </xf>
    <xf numFmtId="168" fontId="10" fillId="0" borderId="44" xfId="80" applyNumberFormat="1" applyFont="1" applyFill="1" applyBorder="1" applyAlignment="1" applyProtection="1">
      <alignment vertical="top"/>
      <protection locked="0" hidden="1"/>
    </xf>
    <xf numFmtId="0" fontId="91" fillId="0" borderId="13" xfId="80" applyFont="1" applyFill="1" applyBorder="1" applyAlignment="1" applyProtection="1">
      <alignment vertical="top"/>
      <protection locked="0" hidden="1"/>
    </xf>
    <xf numFmtId="2" fontId="10" fillId="50" borderId="12" xfId="80" applyNumberFormat="1" applyFont="1" applyFill="1" applyBorder="1" applyAlignment="1" applyProtection="1">
      <alignment vertical="top" wrapText="1"/>
      <protection locked="0" hidden="1"/>
    </xf>
    <xf numFmtId="0" fontId="27" fillId="35" borderId="0" xfId="80" applyNumberFormat="1" applyFont="1" applyFill="1" applyBorder="1" applyAlignment="1" applyProtection="1">
      <alignment horizontal="center" vertical="center"/>
      <protection hidden="1"/>
    </xf>
    <xf numFmtId="3" fontId="10" fillId="0" borderId="52" xfId="80" applyNumberFormat="1" applyFont="1" applyFill="1" applyBorder="1" applyAlignment="1" applyProtection="1">
      <alignment vertical="top"/>
      <protection hidden="1"/>
    </xf>
    <xf numFmtId="3" fontId="10" fillId="0" borderId="51" xfId="80" applyNumberFormat="1" applyFont="1" applyFill="1" applyBorder="1" applyAlignment="1" applyProtection="1">
      <alignment vertical="top"/>
      <protection hidden="1"/>
    </xf>
    <xf numFmtId="3" fontId="10" fillId="0" borderId="51" xfId="80" applyNumberFormat="1" applyFont="1" applyFill="1" applyBorder="1" applyAlignment="1" applyProtection="1">
      <alignment vertical="top"/>
      <protection locked="0" hidden="1"/>
    </xf>
    <xf numFmtId="0" fontId="91" fillId="0" borderId="50" xfId="80" applyFont="1" applyFill="1" applyBorder="1" applyAlignment="1" applyProtection="1">
      <alignment vertical="top"/>
      <protection locked="0" hidden="1"/>
    </xf>
    <xf numFmtId="0" fontId="12" fillId="0" borderId="0" xfId="80" applyFont="1" applyFill="1" applyBorder="1" applyAlignment="1" applyProtection="1">
      <alignment horizontal="center" vertical="center"/>
      <protection hidden="1"/>
    </xf>
    <xf numFmtId="2" fontId="10" fillId="50" borderId="11" xfId="80" applyNumberFormat="1" applyFont="1" applyFill="1" applyBorder="1" applyAlignment="1" applyProtection="1">
      <alignment vertical="top" wrapText="1"/>
      <protection locked="0" hidden="1"/>
    </xf>
    <xf numFmtId="1" fontId="10" fillId="24" borderId="52" xfId="80" applyNumberFormat="1" applyFont="1" applyFill="1" applyBorder="1" applyAlignment="1" applyProtection="1">
      <alignment vertical="top" wrapText="1"/>
      <protection hidden="1"/>
    </xf>
    <xf numFmtId="1" fontId="10" fillId="50" borderId="51" xfId="80" applyNumberFormat="1" applyFont="1" applyFill="1" applyBorder="1" applyAlignment="1" applyProtection="1">
      <alignment vertical="top" wrapText="1"/>
      <protection hidden="1"/>
    </xf>
    <xf numFmtId="1" fontId="10" fillId="24" borderId="51" xfId="80" applyNumberFormat="1" applyFont="1" applyFill="1" applyBorder="1" applyAlignment="1" applyProtection="1">
      <alignment vertical="top" wrapText="1"/>
      <protection hidden="1"/>
    </xf>
    <xf numFmtId="0" fontId="91" fillId="56" borderId="50" xfId="80" applyFont="1" applyFill="1" applyBorder="1" applyAlignment="1" applyProtection="1">
      <alignment vertical="top" wrapText="1"/>
      <protection hidden="1"/>
    </xf>
    <xf numFmtId="3" fontId="10" fillId="0" borderId="78" xfId="80" applyNumberFormat="1" applyFont="1" applyFill="1" applyBorder="1" applyAlignment="1" applyProtection="1">
      <alignment vertical="top"/>
      <protection hidden="1"/>
    </xf>
    <xf numFmtId="3" fontId="10" fillId="0" borderId="70" xfId="80" applyNumberFormat="1" applyFont="1" applyFill="1" applyBorder="1" applyAlignment="1" applyProtection="1">
      <alignment vertical="top"/>
      <protection hidden="1"/>
    </xf>
    <xf numFmtId="3" fontId="10" fillId="0" borderId="70" xfId="80" applyNumberFormat="1" applyFont="1" applyFill="1" applyBorder="1" applyAlignment="1" applyProtection="1">
      <alignment vertical="top"/>
      <protection locked="0" hidden="1"/>
    </xf>
    <xf numFmtId="0" fontId="97" fillId="56" borderId="71" xfId="80" applyFont="1" applyFill="1" applyBorder="1" applyAlignment="1" applyProtection="1">
      <alignment vertical="top"/>
      <protection locked="0" hidden="1"/>
    </xf>
    <xf numFmtId="167" fontId="10" fillId="50" borderId="11" xfId="80" applyNumberFormat="1" applyFont="1" applyFill="1" applyBorder="1" applyAlignment="1" applyProtection="1">
      <alignment vertical="top" wrapText="1"/>
      <protection locked="0" hidden="1"/>
    </xf>
    <xf numFmtId="3" fontId="10" fillId="0" borderId="19" xfId="80" applyNumberFormat="1" applyFont="1" applyFill="1" applyBorder="1" applyAlignment="1" applyProtection="1">
      <alignment vertical="top"/>
      <protection hidden="1"/>
    </xf>
    <xf numFmtId="3" fontId="10" fillId="0" borderId="10" xfId="80" applyNumberFormat="1" applyFont="1" applyFill="1" applyBorder="1" applyAlignment="1" applyProtection="1">
      <alignment vertical="top"/>
      <protection hidden="1"/>
    </xf>
    <xf numFmtId="3" fontId="10" fillId="0" borderId="10" xfId="80" applyNumberFormat="1" applyFont="1" applyFill="1" applyBorder="1" applyAlignment="1" applyProtection="1">
      <alignment vertical="top"/>
      <protection locked="0" hidden="1"/>
    </xf>
    <xf numFmtId="0" fontId="97" fillId="56" borderId="18" xfId="80" applyFont="1" applyFill="1" applyBorder="1" applyAlignment="1" applyProtection="1">
      <alignment vertical="top"/>
      <protection locked="0" hidden="1"/>
    </xf>
    <xf numFmtId="167" fontId="10" fillId="50" borderId="55" xfId="80" applyNumberFormat="1" applyFont="1" applyFill="1" applyBorder="1" applyAlignment="1" applyProtection="1">
      <alignment vertical="top" wrapText="1"/>
      <protection locked="0" hidden="1"/>
    </xf>
    <xf numFmtId="0" fontId="27" fillId="35" borderId="0" xfId="80" applyFont="1" applyFill="1" applyBorder="1" applyAlignment="1" applyProtection="1">
      <protection hidden="1"/>
    </xf>
    <xf numFmtId="1" fontId="10" fillId="0" borderId="19" xfId="80" applyNumberFormat="1" applyFont="1" applyFill="1" applyBorder="1" applyAlignment="1" applyProtection="1">
      <alignment vertical="top"/>
      <protection hidden="1"/>
    </xf>
    <xf numFmtId="1" fontId="10" fillId="0" borderId="10" xfId="80" applyNumberFormat="1" applyFont="1" applyFill="1" applyBorder="1" applyAlignment="1" applyProtection="1">
      <alignment vertical="top"/>
      <protection hidden="1"/>
    </xf>
    <xf numFmtId="1" fontId="10" fillId="0" borderId="10" xfId="80" applyNumberFormat="1" applyFont="1" applyFill="1" applyBorder="1" applyAlignment="1" applyProtection="1">
      <alignment vertical="top"/>
      <protection locked="0" hidden="1"/>
    </xf>
    <xf numFmtId="0" fontId="10" fillId="0" borderId="0" xfId="80" applyFont="1" applyFill="1" applyAlignment="1" applyProtection="1">
      <alignment horizontal="right" vertical="top"/>
      <protection hidden="1"/>
    </xf>
    <xf numFmtId="0" fontId="97" fillId="56" borderId="14" xfId="80" applyFont="1" applyFill="1" applyBorder="1" applyAlignment="1" applyProtection="1">
      <alignment vertical="top"/>
      <protection hidden="1"/>
    </xf>
    <xf numFmtId="0" fontId="97" fillId="56" borderId="44" xfId="80" applyFont="1" applyFill="1" applyBorder="1" applyAlignment="1" applyProtection="1">
      <alignment vertical="top"/>
      <protection hidden="1"/>
    </xf>
    <xf numFmtId="0" fontId="97" fillId="56" borderId="44" xfId="80" applyFont="1" applyFill="1" applyBorder="1" applyAlignment="1" applyProtection="1">
      <alignment vertical="top"/>
      <protection locked="0" hidden="1"/>
    </xf>
    <xf numFmtId="0" fontId="97" fillId="56" borderId="13" xfId="80" applyFont="1" applyFill="1" applyBorder="1" applyAlignment="1" applyProtection="1">
      <alignment horizontal="right" vertical="top"/>
      <protection locked="0" hidden="1"/>
    </xf>
    <xf numFmtId="0" fontId="10" fillId="0" borderId="0" xfId="80" applyFont="1" applyFill="1" applyAlignment="1" applyProtection="1">
      <alignment vertical="center"/>
      <protection hidden="1"/>
    </xf>
    <xf numFmtId="166" fontId="10" fillId="50" borderId="12" xfId="80" applyNumberFormat="1" applyFont="1" applyFill="1" applyBorder="1" applyAlignment="1" applyProtection="1">
      <alignment vertical="top" wrapText="1"/>
      <protection locked="0" hidden="1"/>
    </xf>
    <xf numFmtId="0" fontId="10" fillId="52" borderId="22" xfId="80" applyFont="1" applyFill="1" applyBorder="1" applyAlignment="1" applyProtection="1">
      <alignment vertical="top" wrapText="1"/>
      <protection locked="0" hidden="1"/>
    </xf>
    <xf numFmtId="0" fontId="10" fillId="52" borderId="45" xfId="80" applyFont="1" applyFill="1" applyBorder="1" applyAlignment="1" applyProtection="1">
      <alignment vertical="top" wrapText="1"/>
      <protection locked="0" hidden="1"/>
    </xf>
    <xf numFmtId="0" fontId="27" fillId="35" borderId="0" xfId="80" applyFont="1" applyFill="1" applyBorder="1" applyAlignment="1" applyProtection="1">
      <alignment vertical="center"/>
      <protection hidden="1"/>
    </xf>
    <xf numFmtId="0" fontId="34" fillId="34" borderId="32" xfId="80" applyFont="1" applyFill="1" applyBorder="1" applyAlignment="1" applyProtection="1">
      <alignment horizontal="left" vertical="center" wrapText="1"/>
      <protection hidden="1"/>
    </xf>
    <xf numFmtId="0" fontId="34" fillId="34" borderId="98" xfId="80" applyFont="1" applyFill="1" applyBorder="1" applyAlignment="1" applyProtection="1">
      <alignment horizontal="left" vertical="center" wrapText="1"/>
      <protection hidden="1"/>
    </xf>
    <xf numFmtId="166" fontId="10" fillId="19" borderId="11" xfId="80" applyNumberFormat="1" applyFont="1" applyFill="1" applyBorder="1" applyAlignment="1" applyProtection="1">
      <alignment vertical="top" wrapText="1"/>
      <protection locked="0" hidden="1"/>
    </xf>
    <xf numFmtId="0" fontId="10" fillId="52" borderId="19" xfId="80" applyFont="1" applyFill="1" applyBorder="1" applyAlignment="1" applyProtection="1">
      <alignment vertical="top" wrapText="1"/>
      <protection locked="0" hidden="1"/>
    </xf>
    <xf numFmtId="0" fontId="10" fillId="52" borderId="18" xfId="80" applyFont="1" applyFill="1" applyBorder="1" applyAlignment="1" applyProtection="1">
      <alignment vertical="top" wrapText="1"/>
      <protection locked="0" hidden="1"/>
    </xf>
    <xf numFmtId="0" fontId="34" fillId="34" borderId="0" xfId="80" applyFont="1" applyFill="1" applyBorder="1" applyAlignment="1" applyProtection="1">
      <alignment horizontal="left" vertical="center" wrapText="1"/>
      <protection hidden="1"/>
    </xf>
    <xf numFmtId="0" fontId="34" fillId="34" borderId="20" xfId="80" applyFont="1" applyFill="1" applyBorder="1" applyAlignment="1" applyProtection="1">
      <alignment horizontal="left" vertical="center" wrapText="1"/>
      <protection hidden="1"/>
    </xf>
    <xf numFmtId="166" fontId="10" fillId="19" borderId="55" xfId="80" applyNumberFormat="1" applyFont="1" applyFill="1" applyBorder="1" applyAlignment="1" applyProtection="1">
      <alignment vertical="top" wrapText="1"/>
      <protection locked="0" hidden="1"/>
    </xf>
    <xf numFmtId="166" fontId="10" fillId="50" borderId="98" xfId="80" applyNumberFormat="1" applyFont="1" applyFill="1" applyBorder="1" applyAlignment="1" applyProtection="1">
      <alignment vertical="top" wrapText="1"/>
      <protection locked="0" hidden="1"/>
    </xf>
    <xf numFmtId="0" fontId="10" fillId="52" borderId="14" xfId="80" applyFont="1" applyFill="1" applyBorder="1" applyAlignment="1" applyProtection="1">
      <alignment vertical="top" wrapText="1"/>
      <protection locked="0" hidden="1"/>
    </xf>
    <xf numFmtId="0" fontId="10" fillId="52" borderId="13" xfId="80" applyFont="1" applyFill="1" applyBorder="1" applyAlignment="1" applyProtection="1">
      <alignment vertical="top" wrapText="1"/>
      <protection locked="0" hidden="1"/>
    </xf>
    <xf numFmtId="169" fontId="8" fillId="0" borderId="0" xfId="80" applyNumberFormat="1" applyFill="1" applyBorder="1" applyAlignment="1" applyProtection="1">
      <alignment horizontal="center"/>
      <protection hidden="1"/>
    </xf>
    <xf numFmtId="0" fontId="12" fillId="0" borderId="0" xfId="80" applyFont="1" applyFill="1" applyBorder="1" applyProtection="1">
      <protection hidden="1"/>
    </xf>
    <xf numFmtId="0" fontId="91" fillId="0" borderId="0" xfId="80" applyFont="1" applyFill="1" applyAlignment="1" applyProtection="1">
      <alignment vertical="top" wrapText="1"/>
      <protection locked="0" hidden="1"/>
    </xf>
    <xf numFmtId="0" fontId="91" fillId="52" borderId="53" xfId="80" applyFont="1" applyFill="1" applyBorder="1" applyAlignment="1" applyProtection="1">
      <alignment horizontal="center" vertical="center" wrapText="1"/>
      <protection locked="0" hidden="1"/>
    </xf>
    <xf numFmtId="169" fontId="8" fillId="0" borderId="0" xfId="80" applyNumberFormat="1" applyFill="1" applyBorder="1" applyAlignment="1" applyProtection="1">
      <alignment horizontal="center" vertical="center"/>
      <protection hidden="1"/>
    </xf>
    <xf numFmtId="0" fontId="8" fillId="0" borderId="0" xfId="80" applyFill="1" applyBorder="1" applyAlignment="1" applyProtection="1">
      <alignment horizontal="center" vertical="center"/>
      <protection hidden="1"/>
    </xf>
    <xf numFmtId="169" fontId="24" fillId="0" borderId="0" xfId="80" applyNumberFormat="1" applyFont="1" applyFill="1" applyBorder="1" applyAlignment="1" applyProtection="1">
      <alignment horizontal="center" vertical="center"/>
      <protection hidden="1"/>
    </xf>
    <xf numFmtId="0" fontId="8" fillId="0" borderId="0" xfId="80" applyFont="1" applyFill="1" applyBorder="1" applyAlignment="1" applyProtection="1">
      <alignment horizontal="left" vertical="center"/>
      <protection hidden="1"/>
    </xf>
    <xf numFmtId="166" fontId="12" fillId="20" borderId="53" xfId="80" applyNumberFormat="1" applyFont="1" applyFill="1" applyBorder="1" applyAlignment="1" applyProtection="1">
      <alignment horizontal="center" vertical="center"/>
      <protection hidden="1"/>
    </xf>
    <xf numFmtId="166" fontId="91" fillId="57" borderId="0" xfId="80" applyNumberFormat="1" applyFont="1" applyFill="1" applyBorder="1" applyAlignment="1" applyProtection="1">
      <alignment horizontal="center" vertical="center" wrapText="1"/>
      <protection locked="0" hidden="1"/>
    </xf>
    <xf numFmtId="0" fontId="204" fillId="57" borderId="0" xfId="80" applyFont="1" applyFill="1" applyAlignment="1" applyProtection="1">
      <alignment horizontal="center"/>
      <protection locked="0" hidden="1"/>
    </xf>
    <xf numFmtId="0" fontId="205" fillId="57" borderId="0" xfId="80" applyFont="1" applyFill="1" applyAlignment="1" applyProtection="1">
      <alignment horizontal="left"/>
      <protection locked="0" hidden="1"/>
    </xf>
    <xf numFmtId="0" fontId="10" fillId="0" borderId="0" xfId="80" applyFont="1" applyFill="1" applyAlignment="1" applyProtection="1">
      <alignment horizontal="center"/>
      <protection locked="0" hidden="1"/>
    </xf>
    <xf numFmtId="167" fontId="97" fillId="0" borderId="0" xfId="80" applyNumberFormat="1" applyFont="1" applyFill="1" applyAlignment="1" applyProtection="1">
      <alignment horizontal="center"/>
      <protection locked="0" hidden="1"/>
    </xf>
    <xf numFmtId="0" fontId="10" fillId="57" borderId="0" xfId="80" applyFont="1" applyFill="1" applyBorder="1" applyAlignment="1" applyProtection="1">
      <alignment vertical="top" wrapText="1"/>
      <protection locked="0" hidden="1"/>
    </xf>
    <xf numFmtId="0" fontId="204" fillId="0" borderId="0" xfId="80" applyFont="1" applyFill="1" applyAlignment="1" applyProtection="1">
      <alignment horizontal="center"/>
      <protection locked="0" hidden="1"/>
    </xf>
    <xf numFmtId="2" fontId="10" fillId="53" borderId="53" xfId="80" applyNumberFormat="1" applyFont="1" applyFill="1" applyBorder="1" applyAlignment="1" applyProtection="1">
      <alignment vertical="top" wrapText="1"/>
      <protection locked="0" hidden="1"/>
    </xf>
    <xf numFmtId="166" fontId="10" fillId="0" borderId="12" xfId="80" applyNumberFormat="1" applyFont="1" applyFill="1" applyBorder="1" applyAlignment="1" applyProtection="1">
      <alignment vertical="top" wrapText="1"/>
      <protection hidden="1"/>
    </xf>
    <xf numFmtId="166" fontId="10" fillId="24" borderId="46" xfId="80" applyNumberFormat="1" applyFont="1" applyFill="1" applyBorder="1" applyAlignment="1" applyProtection="1">
      <alignment vertical="top" wrapText="1"/>
      <protection hidden="1"/>
    </xf>
    <xf numFmtId="166" fontId="10" fillId="24" borderId="45" xfId="80" applyNumberFormat="1" applyFont="1" applyFill="1" applyBorder="1" applyAlignment="1" applyProtection="1">
      <alignment vertical="top" wrapText="1"/>
      <protection hidden="1"/>
    </xf>
    <xf numFmtId="166" fontId="10" fillId="18" borderId="55" xfId="80" applyNumberFormat="1" applyFont="1" applyFill="1" applyBorder="1" applyAlignment="1" applyProtection="1">
      <alignment vertical="top" wrapText="1"/>
      <protection hidden="1"/>
    </xf>
    <xf numFmtId="166" fontId="10" fillId="24" borderId="44" xfId="80" applyNumberFormat="1" applyFont="1" applyFill="1" applyBorder="1" applyAlignment="1" applyProtection="1">
      <alignment vertical="top" wrapText="1"/>
      <protection hidden="1"/>
    </xf>
    <xf numFmtId="166" fontId="10" fillId="24" borderId="13" xfId="80" applyNumberFormat="1" applyFont="1" applyFill="1" applyBorder="1" applyAlignment="1" applyProtection="1">
      <alignment vertical="top" wrapText="1"/>
      <protection hidden="1"/>
    </xf>
    <xf numFmtId="166" fontId="10" fillId="0" borderId="0" xfId="80" applyNumberFormat="1" applyFont="1" applyFill="1" applyAlignment="1" applyProtection="1">
      <alignment vertical="top" wrapText="1"/>
      <protection hidden="1"/>
    </xf>
    <xf numFmtId="166" fontId="10" fillId="0" borderId="0" xfId="80" applyNumberFormat="1" applyFont="1" applyFill="1" applyBorder="1" applyAlignment="1" applyProtection="1">
      <alignment vertical="top" wrapText="1"/>
      <protection hidden="1"/>
    </xf>
    <xf numFmtId="166" fontId="10" fillId="24" borderId="116" xfId="80" applyNumberFormat="1" applyFont="1" applyFill="1" applyBorder="1" applyAlignment="1" applyProtection="1">
      <alignment vertical="top" wrapText="1"/>
      <protection hidden="1"/>
    </xf>
    <xf numFmtId="166" fontId="10" fillId="24" borderId="93" xfId="80" applyNumberFormat="1" applyFont="1" applyFill="1" applyBorder="1" applyAlignment="1" applyProtection="1">
      <alignment vertical="top" wrapText="1"/>
      <protection hidden="1"/>
    </xf>
    <xf numFmtId="166" fontId="10" fillId="0" borderId="11" xfId="80" applyNumberFormat="1" applyFont="1" applyFill="1" applyBorder="1" applyAlignment="1" applyProtection="1">
      <alignment vertical="top" wrapText="1"/>
      <protection hidden="1"/>
    </xf>
    <xf numFmtId="166" fontId="10" fillId="24" borderId="64" xfId="80" applyNumberFormat="1" applyFont="1" applyFill="1" applyBorder="1" applyAlignment="1" applyProtection="1">
      <alignment vertical="top" wrapText="1"/>
      <protection hidden="1"/>
    </xf>
    <xf numFmtId="166" fontId="10" fillId="24" borderId="18" xfId="80" applyNumberFormat="1" applyFont="1" applyFill="1" applyBorder="1" applyAlignment="1" applyProtection="1">
      <alignment vertical="top" wrapText="1"/>
      <protection hidden="1"/>
    </xf>
    <xf numFmtId="0" fontId="10" fillId="52" borderId="123" xfId="80" applyFont="1" applyFill="1" applyBorder="1" applyAlignment="1" applyProtection="1">
      <alignment vertical="top" wrapText="1"/>
      <protection locked="0" hidden="1"/>
    </xf>
    <xf numFmtId="0" fontId="10" fillId="52" borderId="61" xfId="80" applyFont="1" applyFill="1" applyBorder="1" applyAlignment="1" applyProtection="1">
      <alignment vertical="top" wrapText="1"/>
      <protection locked="0" hidden="1"/>
    </xf>
    <xf numFmtId="166" fontId="10" fillId="0" borderId="55" xfId="80" applyNumberFormat="1" applyFont="1" applyFill="1" applyBorder="1" applyAlignment="1" applyProtection="1">
      <alignment vertical="top" wrapText="1"/>
      <protection hidden="1"/>
    </xf>
    <xf numFmtId="0" fontId="10" fillId="52" borderId="124" xfId="80" applyFont="1" applyFill="1" applyBorder="1" applyAlignment="1" applyProtection="1">
      <alignment vertical="top" wrapText="1"/>
      <protection locked="0" hidden="1"/>
    </xf>
    <xf numFmtId="0" fontId="12" fillId="24" borderId="14" xfId="80" applyFont="1" applyFill="1" applyBorder="1" applyAlignment="1" applyProtection="1">
      <alignment horizontal="center"/>
      <protection hidden="1"/>
    </xf>
    <xf numFmtId="0" fontId="12" fillId="24" borderId="44" xfId="80" applyFont="1" applyFill="1" applyBorder="1" applyAlignment="1" applyProtection="1">
      <alignment horizontal="center"/>
      <protection hidden="1"/>
    </xf>
    <xf numFmtId="0" fontId="12" fillId="24" borderId="13" xfId="80" applyFont="1" applyFill="1" applyBorder="1" applyAlignment="1" applyProtection="1">
      <alignment horizontal="center"/>
      <protection hidden="1"/>
    </xf>
    <xf numFmtId="0" fontId="10" fillId="0" borderId="25" xfId="80" applyFont="1" applyFill="1" applyBorder="1" applyAlignment="1" applyProtection="1">
      <alignment vertical="top" wrapText="1"/>
      <protection hidden="1"/>
    </xf>
    <xf numFmtId="168" fontId="10" fillId="0" borderId="24" xfId="80" applyNumberFormat="1" applyFont="1" applyFill="1" applyBorder="1" applyAlignment="1" applyProtection="1">
      <alignment vertical="top" wrapText="1"/>
      <protection hidden="1"/>
    </xf>
    <xf numFmtId="0" fontId="10" fillId="0" borderId="23" xfId="80" applyFont="1" applyFill="1" applyBorder="1" applyAlignment="1" applyProtection="1">
      <alignment vertical="top" wrapText="1"/>
      <protection hidden="1"/>
    </xf>
    <xf numFmtId="0" fontId="10" fillId="0" borderId="21" xfId="80" applyFont="1" applyFill="1" applyBorder="1" applyAlignment="1" applyProtection="1">
      <alignment vertical="top" wrapText="1"/>
      <protection hidden="1"/>
    </xf>
    <xf numFmtId="0" fontId="206" fillId="0" borderId="0" xfId="80" applyFont="1" applyFill="1" applyBorder="1" applyAlignment="1" applyProtection="1">
      <alignment vertical="top" wrapText="1"/>
      <protection hidden="1"/>
    </xf>
    <xf numFmtId="0" fontId="206" fillId="0" borderId="35" xfId="80" applyFont="1" applyFill="1" applyBorder="1" applyAlignment="1" applyProtection="1">
      <alignment vertical="top" wrapText="1"/>
      <protection hidden="1"/>
    </xf>
    <xf numFmtId="0" fontId="193" fillId="24" borderId="25" xfId="80" applyFont="1" applyFill="1" applyBorder="1" applyAlignment="1" applyProtection="1">
      <alignment vertical="top" wrapText="1"/>
      <protection hidden="1"/>
    </xf>
    <xf numFmtId="0" fontId="193" fillId="24" borderId="24" xfId="80" applyFont="1" applyFill="1" applyBorder="1" applyAlignment="1" applyProtection="1">
      <alignment vertical="top" wrapText="1"/>
      <protection hidden="1"/>
    </xf>
    <xf numFmtId="0" fontId="193" fillId="24" borderId="23" xfId="80" applyFont="1" applyFill="1" applyBorder="1" applyAlignment="1" applyProtection="1">
      <alignment vertical="top" wrapText="1"/>
      <protection hidden="1"/>
    </xf>
    <xf numFmtId="0" fontId="10" fillId="0" borderId="24" xfId="80" applyFont="1" applyFill="1" applyBorder="1" applyAlignment="1" applyProtection="1">
      <alignment vertical="top" wrapText="1"/>
      <protection locked="0" hidden="1"/>
    </xf>
    <xf numFmtId="0" fontId="10" fillId="0" borderId="23" xfId="80" applyFont="1" applyFill="1" applyBorder="1" applyAlignment="1" applyProtection="1">
      <alignment vertical="top" wrapText="1"/>
      <protection locked="0" hidden="1"/>
    </xf>
    <xf numFmtId="0" fontId="10" fillId="0" borderId="34" xfId="80" applyFont="1" applyFill="1" applyBorder="1" applyAlignment="1" applyProtection="1">
      <alignment vertical="top" wrapText="1"/>
      <protection hidden="1"/>
    </xf>
    <xf numFmtId="0" fontId="10" fillId="24" borderId="21" xfId="80" applyFont="1" applyFill="1" applyBorder="1" applyAlignment="1" applyProtection="1">
      <alignment vertical="top" wrapText="1"/>
      <protection hidden="1"/>
    </xf>
    <xf numFmtId="0" fontId="10" fillId="24" borderId="0" xfId="80" applyFont="1" applyFill="1" applyBorder="1" applyAlignment="1" applyProtection="1">
      <alignment vertical="top" wrapText="1"/>
      <protection hidden="1"/>
    </xf>
    <xf numFmtId="0" fontId="207" fillId="24" borderId="0" xfId="80" applyFont="1" applyFill="1" applyBorder="1" applyAlignment="1" applyProtection="1">
      <alignment vertical="top"/>
      <protection hidden="1"/>
    </xf>
    <xf numFmtId="0" fontId="10" fillId="24" borderId="20" xfId="80" applyFont="1" applyFill="1" applyBorder="1" applyAlignment="1" applyProtection="1">
      <alignment vertical="top" wrapText="1"/>
      <protection hidden="1"/>
    </xf>
    <xf numFmtId="0" fontId="208" fillId="0" borderId="21" xfId="80" applyFont="1" applyFill="1" applyBorder="1" applyAlignment="1" applyProtection="1">
      <alignment vertical="top" wrapText="1"/>
      <protection locked="0" hidden="1"/>
    </xf>
    <xf numFmtId="0" fontId="208" fillId="57" borderId="0" xfId="80" applyFont="1" applyFill="1" applyBorder="1" applyAlignment="1" applyProtection="1">
      <alignment vertical="top" wrapText="1"/>
      <protection locked="0" hidden="1"/>
    </xf>
    <xf numFmtId="0" fontId="208" fillId="57" borderId="20" xfId="80" applyFont="1" applyFill="1" applyBorder="1" applyAlignment="1" applyProtection="1">
      <alignment vertical="top" wrapText="1"/>
      <protection locked="0" hidden="1"/>
    </xf>
    <xf numFmtId="169" fontId="10" fillId="0" borderId="116" xfId="80" applyNumberFormat="1" applyFont="1" applyFill="1" applyBorder="1" applyAlignment="1" applyProtection="1">
      <alignment vertical="top" wrapText="1"/>
      <protection hidden="1"/>
    </xf>
    <xf numFmtId="9" fontId="12" fillId="0" borderId="12" xfId="80" applyNumberFormat="1" applyFont="1" applyFill="1" applyBorder="1" applyAlignment="1" applyProtection="1">
      <alignment horizontal="right"/>
      <protection hidden="1"/>
    </xf>
    <xf numFmtId="170" fontId="8" fillId="24" borderId="147" xfId="80" applyNumberFormat="1" applyFill="1" applyBorder="1" applyAlignment="1" applyProtection="1">
      <alignment horizontal="center"/>
      <protection hidden="1"/>
    </xf>
    <xf numFmtId="169" fontId="8" fillId="24" borderId="32" xfId="80" applyNumberFormat="1" applyFill="1" applyBorder="1" applyAlignment="1" applyProtection="1">
      <alignment horizontal="center"/>
      <protection hidden="1"/>
    </xf>
    <xf numFmtId="0" fontId="12" fillId="24" borderId="98" xfId="80" applyFont="1" applyFill="1" applyBorder="1" applyProtection="1">
      <protection hidden="1"/>
    </xf>
    <xf numFmtId="0" fontId="10" fillId="57" borderId="0" xfId="80" applyFont="1" applyFill="1" applyAlignment="1" applyProtection="1">
      <alignment vertical="top" wrapText="1"/>
      <protection hidden="1"/>
    </xf>
    <xf numFmtId="0" fontId="10" fillId="0" borderId="20" xfId="80" applyFont="1" applyFill="1" applyBorder="1" applyAlignment="1" applyProtection="1">
      <alignment vertical="top" wrapText="1"/>
      <protection locked="0" hidden="1"/>
    </xf>
    <xf numFmtId="0" fontId="5" fillId="0" borderId="21" xfId="84" applyBorder="1" applyAlignment="1">
      <alignment horizontal="center" vertical="center"/>
    </xf>
    <xf numFmtId="0" fontId="209" fillId="34" borderId="47" xfId="80" applyFont="1" applyFill="1" applyBorder="1" applyAlignment="1" applyProtection="1">
      <alignment vertical="top" wrapText="1"/>
      <protection hidden="1"/>
    </xf>
    <xf numFmtId="0" fontId="10" fillId="0" borderId="94" xfId="80" applyFont="1" applyFill="1" applyBorder="1" applyAlignment="1" applyProtection="1">
      <alignment vertical="top" wrapText="1"/>
      <protection hidden="1"/>
    </xf>
    <xf numFmtId="0" fontId="210" fillId="0" borderId="11" xfId="80" applyNumberFormat="1" applyFont="1" applyFill="1" applyBorder="1" applyAlignment="1" applyProtection="1">
      <alignment vertical="top" wrapText="1"/>
      <protection hidden="1"/>
    </xf>
    <xf numFmtId="0" fontId="24" fillId="24" borderId="19" xfId="80" applyNumberFormat="1" applyFont="1" applyFill="1" applyBorder="1" applyAlignment="1" applyProtection="1">
      <alignment horizontal="center"/>
      <protection hidden="1"/>
    </xf>
    <xf numFmtId="0" fontId="24" fillId="24" borderId="10" xfId="80" applyNumberFormat="1" applyFont="1" applyFill="1" applyBorder="1" applyAlignment="1" applyProtection="1">
      <alignment horizontal="center"/>
      <protection hidden="1"/>
    </xf>
    <xf numFmtId="0" fontId="8" fillId="24" borderId="18" xfId="80" applyFill="1" applyBorder="1" applyProtection="1">
      <protection hidden="1"/>
    </xf>
    <xf numFmtId="1" fontId="91" fillId="57" borderId="53" xfId="80" applyNumberFormat="1" applyFont="1" applyFill="1" applyBorder="1" applyAlignment="1" applyProtection="1">
      <alignment vertical="top" wrapText="1"/>
      <protection locked="0" hidden="1"/>
    </xf>
    <xf numFmtId="0" fontId="34" fillId="35" borderId="0" xfId="80" applyFont="1" applyFill="1" applyBorder="1" applyAlignment="1" applyProtection="1">
      <alignment horizontal="center" vertical="center" wrapText="1"/>
      <protection hidden="1"/>
    </xf>
    <xf numFmtId="0" fontId="5" fillId="0" borderId="19" xfId="84" applyBorder="1" applyAlignment="1">
      <alignment horizontal="center"/>
    </xf>
    <xf numFmtId="0" fontId="5" fillId="0" borderId="10" xfId="84" applyBorder="1" applyAlignment="1">
      <alignment horizontal="center"/>
    </xf>
    <xf numFmtId="0" fontId="209" fillId="34" borderId="90" xfId="80" applyFont="1" applyFill="1" applyBorder="1" applyAlignment="1" applyProtection="1">
      <alignment vertical="top" wrapText="1"/>
      <protection hidden="1"/>
    </xf>
    <xf numFmtId="2" fontId="10" fillId="0" borderId="94" xfId="80" applyNumberFormat="1" applyFont="1" applyFill="1" applyBorder="1" applyAlignment="1" applyProtection="1">
      <alignment vertical="top" wrapText="1"/>
      <protection hidden="1"/>
    </xf>
    <xf numFmtId="169" fontId="10" fillId="0" borderId="11" xfId="80" applyNumberFormat="1" applyFont="1" applyFill="1" applyBorder="1" applyAlignment="1" applyProtection="1">
      <alignment vertical="top" wrapText="1"/>
      <protection hidden="1"/>
    </xf>
    <xf numFmtId="169" fontId="8" fillId="51" borderId="19" xfId="80" applyNumberFormat="1" applyFill="1" applyBorder="1" applyAlignment="1" applyProtection="1">
      <alignment horizontal="center"/>
      <protection hidden="1"/>
    </xf>
    <xf numFmtId="169" fontId="8" fillId="51" borderId="10" xfId="80" applyNumberFormat="1" applyFill="1" applyBorder="1" applyAlignment="1" applyProtection="1">
      <alignment horizontal="center"/>
      <protection hidden="1"/>
    </xf>
    <xf numFmtId="0" fontId="177" fillId="34" borderId="19" xfId="80" applyFont="1" applyFill="1" applyBorder="1" applyAlignment="1" applyProtection="1">
      <alignment horizontal="center" vertical="center" wrapText="1"/>
      <protection hidden="1"/>
    </xf>
    <xf numFmtId="0" fontId="177" fillId="34" borderId="10" xfId="80" applyFont="1" applyFill="1" applyBorder="1" applyAlignment="1" applyProtection="1">
      <alignment horizontal="center" vertical="center" wrapText="1"/>
      <protection hidden="1"/>
    </xf>
    <xf numFmtId="0" fontId="10" fillId="0" borderId="11" xfId="80" applyFont="1" applyFill="1" applyBorder="1" applyAlignment="1" applyProtection="1">
      <alignment vertical="top" wrapText="1"/>
      <protection hidden="1"/>
    </xf>
    <xf numFmtId="169" fontId="8" fillId="24" borderId="19" xfId="80" applyNumberFormat="1" applyFill="1" applyBorder="1" applyAlignment="1" applyProtection="1">
      <alignment horizontal="center"/>
      <protection hidden="1"/>
    </xf>
    <xf numFmtId="169" fontId="8" fillId="24" borderId="10" xfId="80" applyNumberFormat="1" applyFill="1" applyBorder="1" applyAlignment="1" applyProtection="1">
      <alignment horizontal="center"/>
      <protection hidden="1"/>
    </xf>
    <xf numFmtId="0" fontId="5" fillId="0" borderId="61" xfId="84" applyBorder="1" applyAlignment="1">
      <alignment horizontal="center"/>
    </xf>
    <xf numFmtId="0" fontId="211" fillId="0" borderId="18" xfId="84" applyFont="1" applyBorder="1" applyAlignment="1" applyProtection="1">
      <alignment horizontal="center"/>
      <protection locked="0"/>
    </xf>
    <xf numFmtId="0" fontId="212" fillId="35" borderId="0" xfId="69" applyFont="1" applyFill="1" applyBorder="1" applyAlignment="1" applyProtection="1">
      <alignment horizontal="center" vertical="center"/>
      <protection hidden="1"/>
    </xf>
    <xf numFmtId="0" fontId="34" fillId="34" borderId="71" xfId="80" applyFont="1" applyFill="1" applyBorder="1" applyAlignment="1" applyProtection="1">
      <alignment horizontal="left" vertical="top" wrapText="1"/>
      <protection hidden="1"/>
    </xf>
    <xf numFmtId="0" fontId="10" fillId="50" borderId="35" xfId="80" applyFont="1" applyFill="1" applyBorder="1" applyAlignment="1" applyProtection="1">
      <alignment vertical="top" wrapText="1"/>
      <protection locked="0" hidden="1"/>
    </xf>
    <xf numFmtId="0" fontId="10" fillId="0" borderId="0" xfId="80" applyFont="1" applyFill="1" applyAlignment="1" applyProtection="1">
      <alignment horizontal="right" vertical="top" wrapText="1"/>
      <protection locked="0" hidden="1"/>
    </xf>
    <xf numFmtId="170" fontId="8" fillId="24" borderId="18" xfId="80" applyNumberFormat="1" applyFill="1" applyBorder="1" applyProtection="1">
      <protection hidden="1"/>
    </xf>
    <xf numFmtId="0" fontId="10" fillId="50" borderId="12" xfId="80" applyFont="1" applyFill="1" applyBorder="1" applyAlignment="1" applyProtection="1">
      <alignment vertical="top" wrapText="1"/>
      <protection locked="0" hidden="1"/>
    </xf>
    <xf numFmtId="0" fontId="10" fillId="20" borderId="53" xfId="80" applyFont="1" applyFill="1" applyBorder="1" applyAlignment="1" applyProtection="1">
      <alignment vertical="top" wrapText="1"/>
      <protection locked="0" hidden="1"/>
    </xf>
    <xf numFmtId="0" fontId="13" fillId="35" borderId="0" xfId="80" applyFont="1" applyFill="1" applyBorder="1" applyAlignment="1" applyProtection="1">
      <alignment horizontal="center" vertical="center" wrapText="1"/>
      <protection hidden="1"/>
    </xf>
    <xf numFmtId="183" fontId="8" fillId="17" borderId="19" xfId="80" applyNumberFormat="1" applyFont="1" applyFill="1" applyBorder="1" applyAlignment="1" applyProtection="1">
      <alignment horizontal="center"/>
      <protection locked="0"/>
    </xf>
    <xf numFmtId="0" fontId="8" fillId="36" borderId="10" xfId="80" applyFill="1" applyBorder="1" applyAlignment="1" applyProtection="1">
      <alignment horizontal="center" vertical="center"/>
      <protection hidden="1"/>
    </xf>
    <xf numFmtId="0" fontId="8" fillId="24" borderId="18" xfId="80" applyFont="1" applyFill="1" applyBorder="1" applyProtection="1">
      <protection hidden="1"/>
    </xf>
    <xf numFmtId="0" fontId="10" fillId="50" borderId="11" xfId="80" applyFont="1" applyFill="1" applyBorder="1" applyAlignment="1" applyProtection="1">
      <alignment vertical="top" wrapText="1"/>
      <protection locked="0" hidden="1"/>
    </xf>
    <xf numFmtId="167" fontId="10" fillId="0" borderId="11" xfId="80" applyNumberFormat="1" applyFont="1" applyFill="1" applyBorder="1" applyAlignment="1" applyProtection="1">
      <alignment vertical="top" wrapText="1"/>
      <protection hidden="1"/>
    </xf>
    <xf numFmtId="166" fontId="10" fillId="50" borderId="115" xfId="80" applyNumberFormat="1" applyFont="1" applyFill="1" applyBorder="1" applyAlignment="1" applyProtection="1">
      <alignment vertical="top" wrapText="1"/>
      <protection locked="0" hidden="1"/>
    </xf>
    <xf numFmtId="0" fontId="10" fillId="50" borderId="55" xfId="80" applyFont="1" applyFill="1" applyBorder="1" applyAlignment="1" applyProtection="1">
      <alignment vertical="top" wrapText="1"/>
      <protection locked="0" hidden="1"/>
    </xf>
    <xf numFmtId="183" fontId="10" fillId="17" borderId="19" xfId="80" applyNumberFormat="1" applyFont="1" applyFill="1" applyBorder="1" applyAlignment="1" applyProtection="1">
      <alignment horizontal="center" wrapText="1"/>
      <protection locked="0"/>
    </xf>
    <xf numFmtId="0" fontId="10" fillId="0" borderId="147" xfId="80" applyFont="1" applyFill="1" applyBorder="1" applyAlignment="1" applyProtection="1">
      <alignment vertical="top" wrapText="1"/>
      <protection hidden="1"/>
    </xf>
    <xf numFmtId="0" fontId="10" fillId="0" borderId="55" xfId="80" applyFont="1" applyFill="1" applyBorder="1" applyAlignment="1" applyProtection="1">
      <alignment vertical="top" wrapText="1"/>
      <protection hidden="1"/>
    </xf>
    <xf numFmtId="0" fontId="8" fillId="24" borderId="19" xfId="80" applyFill="1" applyBorder="1" applyAlignment="1" applyProtection="1">
      <alignment horizontal="center"/>
      <protection hidden="1"/>
    </xf>
    <xf numFmtId="0" fontId="8" fillId="24" borderId="10" xfId="80" applyFill="1" applyBorder="1" applyAlignment="1" applyProtection="1">
      <alignment horizontal="center"/>
      <protection hidden="1"/>
    </xf>
    <xf numFmtId="0" fontId="12" fillId="24" borderId="18" xfId="80" applyFont="1" applyFill="1" applyBorder="1" applyProtection="1">
      <protection hidden="1"/>
    </xf>
    <xf numFmtId="0" fontId="91" fillId="0" borderId="53" xfId="80" applyFont="1" applyFill="1" applyBorder="1" applyAlignment="1" applyProtection="1">
      <alignment horizontal="center" vertical="top" wrapText="1"/>
      <protection locked="0" hidden="1"/>
    </xf>
    <xf numFmtId="0" fontId="10" fillId="0" borderId="20" xfId="80" applyFont="1" applyFill="1" applyBorder="1" applyAlignment="1" applyProtection="1">
      <alignment vertical="top"/>
      <protection locked="0" hidden="1"/>
    </xf>
    <xf numFmtId="0" fontId="10" fillId="0" borderId="53" xfId="80" applyFont="1" applyFill="1" applyBorder="1" applyAlignment="1" applyProtection="1">
      <alignment vertical="top" wrapText="1"/>
      <protection hidden="1"/>
    </xf>
    <xf numFmtId="0" fontId="10" fillId="0" borderId="15" xfId="80" applyFont="1" applyFill="1" applyBorder="1" applyAlignment="1" applyProtection="1">
      <alignment vertical="top" wrapText="1"/>
      <protection hidden="1"/>
    </xf>
    <xf numFmtId="0" fontId="12" fillId="24" borderId="94" xfId="80" applyFont="1" applyFill="1" applyBorder="1" applyAlignment="1" applyProtection="1">
      <alignment horizontal="center"/>
      <protection hidden="1"/>
    </xf>
    <xf numFmtId="0" fontId="12" fillId="24" borderId="63" xfId="80" applyFont="1" applyFill="1" applyBorder="1" applyAlignment="1" applyProtection="1">
      <alignment horizontal="center"/>
      <protection hidden="1"/>
    </xf>
    <xf numFmtId="0" fontId="12" fillId="24" borderId="56" xfId="80" applyFont="1" applyFill="1" applyBorder="1" applyProtection="1">
      <protection hidden="1"/>
    </xf>
    <xf numFmtId="0" fontId="10" fillId="0" borderId="0" xfId="80" applyFont="1" applyFill="1" applyBorder="1" applyAlignment="1" applyProtection="1">
      <alignment horizontal="right" vertical="top"/>
      <protection locked="0" hidden="1"/>
    </xf>
    <xf numFmtId="0" fontId="10" fillId="24" borderId="0" xfId="80" applyFont="1" applyFill="1" applyBorder="1" applyAlignment="1" applyProtection="1">
      <alignment vertical="top"/>
      <protection hidden="1"/>
    </xf>
    <xf numFmtId="166" fontId="10" fillId="50" borderId="123" xfId="80" applyNumberFormat="1" applyFont="1" applyFill="1" applyBorder="1" applyAlignment="1" applyProtection="1">
      <alignment horizontal="center" vertical="top" wrapText="1"/>
      <protection locked="0" hidden="1"/>
    </xf>
    <xf numFmtId="0" fontId="10" fillId="52" borderId="123" xfId="80" applyFont="1" applyFill="1" applyBorder="1" applyAlignment="1" applyProtection="1">
      <alignment vertical="center" wrapText="1"/>
      <protection locked="0" hidden="1"/>
    </xf>
    <xf numFmtId="0" fontId="10" fillId="52" borderId="45" xfId="80" applyFont="1" applyFill="1" applyBorder="1" applyAlignment="1" applyProtection="1">
      <alignment vertical="center" wrapText="1"/>
      <protection locked="0" hidden="1"/>
    </xf>
    <xf numFmtId="0" fontId="10" fillId="52" borderId="61" xfId="80" applyFont="1" applyFill="1" applyBorder="1" applyAlignment="1" applyProtection="1">
      <alignment vertical="center" wrapText="1"/>
      <protection locked="0" hidden="1"/>
    </xf>
    <xf numFmtId="0" fontId="10" fillId="52" borderId="18" xfId="80" applyFont="1" applyFill="1" applyBorder="1" applyAlignment="1" applyProtection="1">
      <alignment vertical="center" wrapText="1"/>
      <protection locked="0" hidden="1"/>
    </xf>
    <xf numFmtId="166" fontId="10" fillId="19" borderId="124" xfId="80" applyNumberFormat="1" applyFont="1" applyFill="1" applyBorder="1" applyAlignment="1" applyProtection="1">
      <alignment horizontal="center" vertical="top" wrapText="1"/>
      <protection locked="0" hidden="1"/>
    </xf>
    <xf numFmtId="166" fontId="10" fillId="50" borderId="13" xfId="80" applyNumberFormat="1" applyFont="1" applyFill="1" applyBorder="1" applyAlignment="1" applyProtection="1">
      <alignment horizontal="center" vertical="top" wrapText="1"/>
      <protection locked="0" hidden="1"/>
    </xf>
    <xf numFmtId="0" fontId="10" fillId="52" borderId="40" xfId="80" applyFont="1" applyFill="1" applyBorder="1" applyAlignment="1" applyProtection="1">
      <alignment vertical="center" wrapText="1"/>
      <protection locked="0" hidden="1"/>
    </xf>
    <xf numFmtId="0" fontId="10" fillId="52" borderId="47" xfId="80" applyFont="1" applyFill="1" applyBorder="1" applyAlignment="1" applyProtection="1">
      <alignment vertical="center" wrapText="1"/>
      <protection locked="0" hidden="1"/>
    </xf>
    <xf numFmtId="0" fontId="10" fillId="0" borderId="17" xfId="80" applyFont="1" applyFill="1" applyBorder="1" applyAlignment="1" applyProtection="1">
      <alignment vertical="top" wrapText="1"/>
      <protection hidden="1"/>
    </xf>
    <xf numFmtId="0" fontId="10" fillId="0" borderId="16" xfId="80" applyFont="1" applyFill="1" applyBorder="1" applyAlignment="1" applyProtection="1">
      <alignment vertical="top" wrapText="1"/>
      <protection hidden="1"/>
    </xf>
    <xf numFmtId="0" fontId="10" fillId="0" borderId="16" xfId="80" applyFont="1" applyFill="1" applyBorder="1" applyAlignment="1" applyProtection="1">
      <alignment vertical="top" wrapText="1"/>
      <protection locked="0" hidden="1"/>
    </xf>
    <xf numFmtId="0" fontId="91" fillId="0" borderId="16" xfId="80" applyFont="1" applyFill="1" applyBorder="1" applyAlignment="1" applyProtection="1">
      <alignment horizontal="left" vertical="center" wrapText="1"/>
      <protection locked="0" hidden="1"/>
    </xf>
    <xf numFmtId="0" fontId="10" fillId="52" borderId="53" xfId="80" applyFont="1" applyFill="1" applyBorder="1" applyAlignment="1" applyProtection="1">
      <alignment horizontal="center" vertical="center" wrapText="1"/>
      <protection locked="0" hidden="1"/>
    </xf>
    <xf numFmtId="0" fontId="10" fillId="52" borderId="0" xfId="80" applyFont="1" applyFill="1" applyAlignment="1" applyProtection="1">
      <alignment vertical="top" wrapText="1"/>
      <protection hidden="1"/>
    </xf>
    <xf numFmtId="1" fontId="10" fillId="0" borderId="0" xfId="80" applyNumberFormat="1" applyFont="1" applyFill="1" applyAlignment="1" applyProtection="1">
      <alignment vertical="top" wrapText="1"/>
      <protection locked="0" hidden="1"/>
    </xf>
    <xf numFmtId="0" fontId="55" fillId="35" borderId="0" xfId="80" applyFont="1" applyFill="1" applyBorder="1" applyAlignment="1" applyProtection="1">
      <alignment vertical="center" wrapText="1"/>
      <protection hidden="1"/>
    </xf>
    <xf numFmtId="0" fontId="8" fillId="56" borderId="22" xfId="80" applyFill="1" applyBorder="1" applyProtection="1">
      <protection locked="0" hidden="1"/>
    </xf>
    <xf numFmtId="0" fontId="8" fillId="0" borderId="46" xfId="80" applyFill="1" applyBorder="1" applyProtection="1">
      <protection locked="0" hidden="1"/>
    </xf>
    <xf numFmtId="0" fontId="8" fillId="0" borderId="45" xfId="80" applyFont="1" applyFill="1" applyBorder="1" applyProtection="1">
      <protection locked="0" hidden="1"/>
    </xf>
    <xf numFmtId="0" fontId="8" fillId="0" borderId="12" xfId="80" applyNumberFormat="1" applyFont="1" applyFill="1" applyBorder="1" applyAlignment="1" applyProtection="1">
      <alignment horizontal="center" vertical="top" wrapText="1"/>
      <protection locked="0" hidden="1"/>
    </xf>
    <xf numFmtId="2" fontId="10" fillId="50" borderId="53" xfId="80" applyNumberFormat="1" applyFont="1" applyFill="1" applyBorder="1" applyAlignment="1" applyProtection="1">
      <alignment horizontal="center" vertical="center" wrapText="1"/>
      <protection locked="0" hidden="1"/>
    </xf>
    <xf numFmtId="1" fontId="10" fillId="0" borderId="0" xfId="80" applyNumberFormat="1" applyFont="1" applyFill="1" applyBorder="1" applyAlignment="1" applyProtection="1">
      <alignment vertical="top" wrapText="1"/>
      <protection locked="0" hidden="1"/>
    </xf>
    <xf numFmtId="0" fontId="8" fillId="35" borderId="0" xfId="91" applyNumberFormat="1" applyFont="1" applyFill="1" applyBorder="1" applyAlignment="1" applyProtection="1">
      <alignment horizontal="center" vertical="top" wrapText="1"/>
      <protection hidden="1"/>
    </xf>
    <xf numFmtId="0" fontId="8" fillId="56" borderId="19" xfId="80" applyFill="1" applyBorder="1" applyProtection="1">
      <protection locked="0" hidden="1"/>
    </xf>
    <xf numFmtId="0" fontId="8" fillId="0" borderId="10" xfId="80" applyFill="1" applyBorder="1" applyProtection="1">
      <protection locked="0" hidden="1"/>
    </xf>
    <xf numFmtId="0" fontId="8" fillId="0" borderId="18" xfId="80" applyFont="1" applyFill="1" applyBorder="1" applyProtection="1">
      <protection locked="0" hidden="1"/>
    </xf>
    <xf numFmtId="0" fontId="8" fillId="0" borderId="18" xfId="80" applyNumberFormat="1" applyFont="1" applyFill="1" applyBorder="1" applyAlignment="1" applyProtection="1">
      <alignment horizontal="center" vertical="top" wrapText="1"/>
      <protection locked="0" hidden="1"/>
    </xf>
    <xf numFmtId="184" fontId="10" fillId="50" borderId="53" xfId="80" applyNumberFormat="1" applyFont="1" applyFill="1" applyBorder="1" applyAlignment="1" applyProtection="1">
      <alignment horizontal="center" vertical="center" wrapText="1"/>
      <protection locked="0" hidden="1"/>
    </xf>
    <xf numFmtId="166" fontId="10" fillId="0" borderId="0" xfId="80" applyNumberFormat="1" applyFont="1" applyFill="1" applyBorder="1" applyAlignment="1" applyProtection="1">
      <alignment vertical="top" wrapText="1"/>
      <protection locked="0" hidden="1"/>
    </xf>
    <xf numFmtId="184" fontId="10" fillId="50" borderId="11" xfId="80" applyNumberFormat="1" applyFont="1" applyFill="1" applyBorder="1" applyAlignment="1" applyProtection="1">
      <alignment vertical="top" wrapText="1"/>
      <protection locked="0" hidden="1"/>
    </xf>
    <xf numFmtId="0" fontId="10" fillId="56" borderId="46" xfId="80" applyFont="1" applyFill="1" applyBorder="1" applyAlignment="1" applyProtection="1">
      <alignment vertical="top"/>
      <protection locked="0" hidden="1"/>
    </xf>
    <xf numFmtId="0" fontId="10" fillId="0" borderId="45" xfId="80" applyFont="1" applyFill="1" applyBorder="1" applyAlignment="1" applyProtection="1">
      <alignment vertical="top"/>
      <protection locked="0" hidden="1"/>
    </xf>
    <xf numFmtId="0" fontId="10" fillId="56" borderId="123" xfId="80" applyFont="1" applyFill="1" applyBorder="1" applyAlignment="1" applyProtection="1">
      <alignment horizontal="center" vertical="top" wrapText="1"/>
      <protection locked="0" hidden="1"/>
    </xf>
    <xf numFmtId="0" fontId="10" fillId="0" borderId="45" xfId="80" applyFont="1" applyFill="1" applyBorder="1" applyAlignment="1" applyProtection="1">
      <alignment vertical="top" wrapText="1"/>
      <protection locked="0" hidden="1"/>
    </xf>
    <xf numFmtId="0" fontId="128" fillId="35" borderId="0" xfId="80" applyFont="1" applyFill="1" applyBorder="1" applyAlignment="1" applyProtection="1">
      <alignment horizontal="center" vertical="top" wrapText="1"/>
      <protection hidden="1"/>
    </xf>
    <xf numFmtId="0" fontId="10" fillId="56" borderId="44" xfId="80" applyFont="1" applyFill="1" applyBorder="1" applyAlignment="1" applyProtection="1">
      <alignment vertical="top"/>
      <protection locked="0" hidden="1"/>
    </xf>
    <xf numFmtId="0" fontId="10" fillId="0" borderId="13" xfId="80" applyFont="1" applyFill="1" applyBorder="1" applyAlignment="1" applyProtection="1">
      <alignment vertical="top" wrapText="1"/>
      <protection locked="0" hidden="1"/>
    </xf>
    <xf numFmtId="0" fontId="8" fillId="0" borderId="19" xfId="80" applyFill="1" applyBorder="1" applyProtection="1">
      <protection locked="0" hidden="1"/>
    </xf>
    <xf numFmtId="0" fontId="10" fillId="56" borderId="22" xfId="80" applyFont="1" applyFill="1" applyBorder="1" applyAlignment="1" applyProtection="1">
      <alignment horizontal="center" vertical="top" wrapText="1"/>
      <protection locked="0" hidden="1"/>
    </xf>
    <xf numFmtId="0" fontId="10" fillId="56" borderId="19" xfId="80" applyFont="1" applyFill="1" applyBorder="1" applyAlignment="1" applyProtection="1">
      <alignment horizontal="center" vertical="top" wrapText="1"/>
      <protection locked="0" hidden="1"/>
    </xf>
    <xf numFmtId="0" fontId="10" fillId="0" borderId="18" xfId="80" applyFont="1" applyFill="1" applyBorder="1" applyAlignment="1" applyProtection="1">
      <alignment vertical="top" wrapText="1"/>
      <protection locked="0" hidden="1"/>
    </xf>
    <xf numFmtId="184" fontId="10" fillId="50" borderId="55" xfId="80" applyNumberFormat="1" applyFont="1" applyFill="1" applyBorder="1" applyAlignment="1" applyProtection="1">
      <alignment vertical="top" wrapText="1"/>
      <protection locked="0" hidden="1"/>
    </xf>
    <xf numFmtId="184" fontId="10" fillId="0" borderId="0" xfId="80" applyNumberFormat="1" applyFont="1" applyFill="1" applyAlignment="1" applyProtection="1">
      <alignment vertical="top" wrapText="1"/>
      <protection hidden="1"/>
    </xf>
    <xf numFmtId="0" fontId="91" fillId="0" borderId="33" xfId="80" applyFont="1" applyFill="1" applyBorder="1" applyAlignment="1" applyProtection="1">
      <alignment horizontal="center" vertical="center" wrapText="1"/>
      <protection locked="0" hidden="1"/>
    </xf>
    <xf numFmtId="0" fontId="10" fillId="52" borderId="33" xfId="80" applyFont="1" applyFill="1" applyBorder="1" applyAlignment="1" applyProtection="1">
      <alignment horizontal="center" vertical="center" wrapText="1"/>
      <protection locked="0" hidden="1"/>
    </xf>
    <xf numFmtId="0" fontId="27" fillId="35" borderId="0" xfId="91" applyNumberFormat="1" applyFont="1" applyFill="1" applyBorder="1" applyAlignment="1" applyProtection="1">
      <alignment horizontal="center" vertical="center" wrapText="1"/>
      <protection hidden="1"/>
    </xf>
    <xf numFmtId="0" fontId="37" fillId="34" borderId="0" xfId="80" applyFont="1" applyFill="1" applyBorder="1" applyAlignment="1" applyProtection="1">
      <alignment vertical="center" wrapText="1"/>
      <protection hidden="1"/>
    </xf>
    <xf numFmtId="0" fontId="56" fillId="35" borderId="0" xfId="80" applyFont="1" applyFill="1" applyBorder="1" applyAlignment="1" applyProtection="1">
      <alignment vertical="top" wrapText="1"/>
      <protection hidden="1"/>
    </xf>
    <xf numFmtId="3" fontId="12" fillId="35" borderId="0" xfId="80" applyNumberFormat="1" applyFont="1" applyFill="1" applyBorder="1" applyAlignment="1" applyProtection="1">
      <alignment vertical="center" wrapText="1"/>
      <protection hidden="1"/>
    </xf>
    <xf numFmtId="3" fontId="12" fillId="36" borderId="53" xfId="80" applyNumberFormat="1" applyFont="1" applyFill="1" applyBorder="1" applyAlignment="1" applyProtection="1">
      <alignment horizontal="center" vertical="center" wrapText="1"/>
      <protection hidden="1"/>
    </xf>
    <xf numFmtId="0" fontId="202" fillId="35" borderId="0" xfId="80" applyFont="1" applyFill="1" applyBorder="1" applyAlignment="1" applyProtection="1">
      <alignment vertical="center"/>
      <protection hidden="1"/>
    </xf>
    <xf numFmtId="1" fontId="25" fillId="35" borderId="0" xfId="80" applyNumberFormat="1" applyFont="1" applyFill="1" applyBorder="1" applyAlignment="1" applyProtection="1">
      <alignment vertical="center"/>
      <protection hidden="1"/>
    </xf>
    <xf numFmtId="165" fontId="15" fillId="17" borderId="199" xfId="55" applyNumberFormat="1" applyFont="1" applyFill="1" applyBorder="1" applyAlignment="1" applyProtection="1">
      <alignment horizontal="right" vertical="center"/>
      <protection locked="0"/>
    </xf>
    <xf numFmtId="171" fontId="15" fillId="17" borderId="194" xfId="55" applyNumberFormat="1" applyFont="1" applyFill="1" applyBorder="1" applyAlignment="1" applyProtection="1">
      <alignment horizontal="left" vertical="center"/>
      <protection locked="0"/>
    </xf>
    <xf numFmtId="171" fontId="15" fillId="17" borderId="192" xfId="55" applyNumberFormat="1" applyFont="1" applyFill="1" applyBorder="1" applyAlignment="1" applyProtection="1">
      <alignment horizontal="left" vertical="center"/>
      <protection locked="0"/>
    </xf>
    <xf numFmtId="171" fontId="15" fillId="17" borderId="43" xfId="55" applyNumberFormat="1" applyFont="1" applyFill="1" applyBorder="1" applyAlignment="1" applyProtection="1">
      <alignment horizontal="center" vertical="center"/>
      <protection locked="0"/>
    </xf>
    <xf numFmtId="171" fontId="15" fillId="17" borderId="43" xfId="55" applyNumberFormat="1" applyFont="1" applyFill="1" applyBorder="1" applyAlignment="1" applyProtection="1">
      <alignment horizontal="center" vertical="top"/>
      <protection locked="0"/>
    </xf>
    <xf numFmtId="0" fontId="55" fillId="34" borderId="0" xfId="0" applyFont="1" applyFill="1" applyBorder="1" applyAlignment="1" applyProtection="1">
      <alignment vertical="center"/>
      <protection hidden="1"/>
    </xf>
    <xf numFmtId="0" fontId="55" fillId="34" borderId="15" xfId="0" applyFont="1" applyFill="1" applyBorder="1" applyAlignment="1" applyProtection="1">
      <alignment vertical="center"/>
      <protection hidden="1"/>
    </xf>
    <xf numFmtId="0" fontId="0" fillId="34" borderId="0" xfId="0" applyFill="1" applyBorder="1" applyAlignment="1" applyProtection="1">
      <alignment vertical="center"/>
      <protection hidden="1"/>
    </xf>
    <xf numFmtId="0" fontId="165" fillId="35" borderId="0" xfId="0" applyFont="1" applyFill="1" applyBorder="1" applyAlignment="1" applyProtection="1">
      <alignment vertical="center"/>
      <protection hidden="1"/>
    </xf>
    <xf numFmtId="0" fontId="27" fillId="35" borderId="0" xfId="0" applyFont="1" applyFill="1" applyBorder="1" applyAlignment="1" applyProtection="1">
      <alignment horizontal="right" vertical="center"/>
      <protection hidden="1"/>
    </xf>
    <xf numFmtId="0" fontId="157" fillId="17" borderId="53" xfId="0" applyFont="1" applyFill="1" applyBorder="1" applyAlignment="1" applyProtection="1">
      <alignment horizontal="center" vertical="center" wrapText="1"/>
      <protection locked="0"/>
    </xf>
    <xf numFmtId="0" fontId="0" fillId="34" borderId="88" xfId="0" applyFill="1" applyBorder="1" applyAlignment="1" applyProtection="1">
      <alignment horizontal="center" vertical="center" wrapText="1"/>
      <protection hidden="1"/>
    </xf>
    <xf numFmtId="0" fontId="8" fillId="34" borderId="16" xfId="78" applyFill="1" applyBorder="1" applyProtection="1">
      <protection hidden="1"/>
    </xf>
    <xf numFmtId="0" fontId="8" fillId="34" borderId="20" xfId="78" applyFill="1" applyBorder="1" applyProtection="1">
      <protection hidden="1"/>
    </xf>
    <xf numFmtId="0" fontId="27" fillId="34" borderId="0" xfId="0" applyFont="1" applyFill="1" applyBorder="1" applyAlignment="1" applyProtection="1">
      <alignment horizontal="center"/>
      <protection hidden="1"/>
    </xf>
    <xf numFmtId="0" fontId="27" fillId="34" borderId="21" xfId="0" applyFont="1" applyFill="1" applyBorder="1" applyAlignment="1" applyProtection="1">
      <alignment horizontal="center"/>
      <protection hidden="1"/>
    </xf>
    <xf numFmtId="1" fontId="12" fillId="34" borderId="0" xfId="0" applyNumberFormat="1" applyFont="1" applyFill="1" applyBorder="1" applyAlignment="1" applyProtection="1">
      <alignment horizontal="center"/>
      <protection hidden="1"/>
    </xf>
    <xf numFmtId="0" fontId="8" fillId="34" borderId="23" xfId="78" applyFill="1" applyBorder="1" applyProtection="1">
      <protection hidden="1"/>
    </xf>
    <xf numFmtId="0" fontId="8" fillId="34" borderId="24" xfId="78" applyFill="1" applyBorder="1" applyProtection="1">
      <protection hidden="1"/>
    </xf>
    <xf numFmtId="3" fontId="12" fillId="36" borderId="53" xfId="0" applyNumberFormat="1" applyFont="1" applyFill="1" applyBorder="1" applyAlignment="1" applyProtection="1">
      <alignment horizontal="center"/>
      <protection hidden="1"/>
    </xf>
    <xf numFmtId="3" fontId="12" fillId="34" borderId="0" xfId="0" applyNumberFormat="1" applyFont="1" applyFill="1" applyBorder="1" applyAlignment="1" applyProtection="1">
      <alignment horizontal="center"/>
      <protection hidden="1"/>
    </xf>
    <xf numFmtId="9" fontId="12" fillId="36" borderId="53" xfId="90" applyNumberFormat="1" applyFont="1" applyFill="1" applyBorder="1" applyAlignment="1" applyProtection="1">
      <alignment horizontal="center" vertical="center"/>
      <protection hidden="1"/>
    </xf>
    <xf numFmtId="0" fontId="27" fillId="35" borderId="0" xfId="78" applyFont="1" applyFill="1" applyBorder="1" applyAlignment="1" applyProtection="1">
      <alignment horizontal="left" wrapText="1"/>
      <protection hidden="1"/>
    </xf>
    <xf numFmtId="0" fontId="8" fillId="34" borderId="25" xfId="78" applyFill="1" applyBorder="1" applyProtection="1">
      <protection hidden="1"/>
    </xf>
    <xf numFmtId="0" fontId="37" fillId="35" borderId="0" xfId="0" applyFont="1" applyFill="1" applyBorder="1" applyAlignment="1" applyProtection="1">
      <alignment vertical="center" wrapText="1"/>
      <protection hidden="1"/>
    </xf>
    <xf numFmtId="3" fontId="17" fillId="35" borderId="0" xfId="0" applyNumberFormat="1" applyFont="1" applyFill="1" applyBorder="1" applyAlignment="1" applyProtection="1">
      <alignment vertical="center" wrapText="1"/>
      <protection hidden="1"/>
    </xf>
    <xf numFmtId="0" fontId="42" fillId="34" borderId="33" xfId="78" applyFont="1" applyFill="1" applyBorder="1" applyAlignment="1" applyProtection="1">
      <alignment horizontal="center" vertical="center"/>
      <protection hidden="1"/>
    </xf>
    <xf numFmtId="0" fontId="27" fillId="35" borderId="70" xfId="0" applyFont="1" applyFill="1" applyBorder="1" applyAlignment="1" applyProtection="1">
      <alignment horizontal="left"/>
      <protection locked="0"/>
    </xf>
    <xf numFmtId="0" fontId="27" fillId="35" borderId="76" xfId="0" applyFont="1" applyFill="1" applyBorder="1" applyAlignment="1" applyProtection="1">
      <alignment horizontal="left"/>
      <protection locked="0"/>
    </xf>
    <xf numFmtId="3" fontId="27" fillId="35" borderId="76" xfId="0" applyNumberFormat="1" applyFont="1" applyFill="1" applyBorder="1" applyProtection="1">
      <protection locked="0"/>
    </xf>
    <xf numFmtId="0" fontId="27" fillId="35" borderId="76" xfId="0" applyFont="1" applyFill="1" applyBorder="1" applyProtection="1">
      <protection locked="0"/>
    </xf>
    <xf numFmtId="0" fontId="27" fillId="35" borderId="43" xfId="0" applyFont="1" applyFill="1" applyBorder="1" applyProtection="1">
      <protection locked="0"/>
    </xf>
    <xf numFmtId="0" fontId="40" fillId="35" borderId="38" xfId="0" applyFont="1" applyFill="1" applyBorder="1" applyAlignment="1" applyProtection="1">
      <alignment horizontal="left" vertical="center"/>
      <protection locked="0"/>
    </xf>
    <xf numFmtId="0" fontId="40" fillId="35" borderId="40" xfId="0" applyNumberFormat="1" applyFont="1" applyFill="1" applyBorder="1" applyAlignment="1" applyProtection="1">
      <alignment horizontal="left" vertical="center"/>
      <protection locked="0"/>
    </xf>
    <xf numFmtId="3" fontId="216" fillId="36" borderId="53" xfId="0" applyNumberFormat="1" applyFont="1" applyFill="1" applyBorder="1" applyAlignment="1" applyProtection="1">
      <alignment horizontal="center" vertical="center" wrapText="1"/>
      <protection hidden="1"/>
    </xf>
    <xf numFmtId="0" fontId="8" fillId="55" borderId="0" xfId="78" applyFill="1" applyProtection="1">
      <protection hidden="1"/>
    </xf>
    <xf numFmtId="0" fontId="217" fillId="34" borderId="178" xfId="0" applyFont="1" applyFill="1" applyBorder="1" applyAlignment="1" applyProtection="1">
      <alignment horizontal="center" vertical="center"/>
      <protection hidden="1"/>
    </xf>
    <xf numFmtId="3" fontId="34" fillId="34" borderId="233" xfId="55" applyNumberFormat="1" applyFont="1" applyFill="1" applyBorder="1" applyAlignment="1" applyProtection="1">
      <alignment vertical="center"/>
      <protection hidden="1"/>
    </xf>
    <xf numFmtId="3" fontId="34" fillId="47" borderId="53" xfId="55" applyNumberFormat="1" applyFont="1" applyFill="1" applyBorder="1" applyAlignment="1" applyProtection="1">
      <alignment vertical="center"/>
      <protection hidden="1"/>
    </xf>
    <xf numFmtId="171" fontId="34" fillId="55" borderId="155" xfId="55" applyNumberFormat="1" applyFont="1" applyFill="1" applyBorder="1" applyAlignment="1" applyProtection="1">
      <alignment vertical="center"/>
      <protection hidden="1"/>
    </xf>
    <xf numFmtId="171" fontId="34" fillId="55" borderId="179" xfId="55" applyNumberFormat="1" applyFont="1" applyFill="1" applyBorder="1" applyAlignment="1" applyProtection="1">
      <alignment vertical="center"/>
      <protection hidden="1"/>
    </xf>
    <xf numFmtId="171" fontId="34" fillId="55" borderId="157" xfId="55" applyNumberFormat="1" applyFont="1" applyFill="1" applyBorder="1" applyAlignment="1" applyProtection="1">
      <alignment vertical="center"/>
      <protection hidden="1"/>
    </xf>
    <xf numFmtId="0" fontId="8" fillId="17" borderId="11" xfId="78" applyFont="1" applyFill="1" applyBorder="1" applyAlignment="1" applyProtection="1">
      <alignment horizontal="center" vertical="center"/>
      <protection locked="0"/>
    </xf>
    <xf numFmtId="0" fontId="8" fillId="24" borderId="94" xfId="0" applyNumberFormat="1" applyFont="1" applyFill="1" applyBorder="1" applyAlignment="1" applyProtection="1">
      <alignment horizontal="center" vertical="center"/>
      <protection hidden="1"/>
    </xf>
    <xf numFmtId="0" fontId="8" fillId="17" borderId="12" xfId="78" applyFont="1" applyFill="1" applyBorder="1" applyAlignment="1" applyProtection="1">
      <alignment horizontal="center" vertical="center"/>
      <protection locked="0"/>
    </xf>
    <xf numFmtId="0" fontId="8" fillId="24" borderId="116" xfId="0" applyNumberFormat="1" applyFont="1" applyFill="1" applyBorder="1" applyAlignment="1" applyProtection="1">
      <alignment horizontal="center" vertical="center"/>
      <protection hidden="1"/>
    </xf>
    <xf numFmtId="0" fontId="10" fillId="59" borderId="54" xfId="80" applyFont="1" applyFill="1" applyBorder="1" applyAlignment="1" applyProtection="1">
      <alignment horizontal="center" vertical="center" wrapText="1"/>
      <protection locked="0" hidden="1"/>
    </xf>
    <xf numFmtId="0" fontId="10" fillId="59" borderId="56" xfId="80" applyFont="1" applyFill="1" applyBorder="1" applyAlignment="1" applyProtection="1">
      <alignment horizontal="center" vertical="center" wrapText="1"/>
      <protection locked="0" hidden="1"/>
    </xf>
    <xf numFmtId="0" fontId="10" fillId="59" borderId="57" xfId="80" applyFont="1" applyFill="1" applyBorder="1" applyAlignment="1" applyProtection="1">
      <alignment horizontal="center" vertical="center" wrapText="1"/>
      <protection locked="0" hidden="1"/>
    </xf>
    <xf numFmtId="0" fontId="10" fillId="59" borderId="94" xfId="80" applyFont="1" applyFill="1" applyBorder="1" applyAlignment="1" applyProtection="1">
      <alignment vertical="top" wrapText="1"/>
      <protection locked="0" hidden="1"/>
    </xf>
    <xf numFmtId="167" fontId="10" fillId="59" borderId="94" xfId="80" applyNumberFormat="1" applyFont="1" applyFill="1" applyBorder="1" applyAlignment="1" applyProtection="1">
      <alignment vertical="top" wrapText="1"/>
      <protection locked="0" hidden="1"/>
    </xf>
    <xf numFmtId="166" fontId="10" fillId="59" borderId="12" xfId="80" applyNumberFormat="1" applyFont="1" applyFill="1" applyBorder="1" applyAlignment="1" applyProtection="1">
      <alignment vertical="top" wrapText="1"/>
      <protection locked="0" hidden="1"/>
    </xf>
    <xf numFmtId="166" fontId="10" fillId="59" borderId="53" xfId="80" applyNumberFormat="1" applyFont="1" applyFill="1" applyBorder="1" applyAlignment="1" applyProtection="1">
      <alignment vertical="top" wrapText="1"/>
      <protection hidden="1"/>
    </xf>
    <xf numFmtId="0" fontId="8" fillId="41" borderId="0" xfId="81" applyFill="1" applyBorder="1" applyProtection="1">
      <protection hidden="1"/>
    </xf>
    <xf numFmtId="0" fontId="12" fillId="35" borderId="0" xfId="81" applyFont="1" applyFill="1" applyBorder="1" applyAlignment="1" applyProtection="1">
      <alignment horizontal="center" vertical="top" wrapText="1"/>
      <protection hidden="1"/>
    </xf>
    <xf numFmtId="0" fontId="27" fillId="34" borderId="20" xfId="0" applyFont="1" applyFill="1" applyBorder="1" applyAlignment="1" applyProtection="1">
      <alignment horizontal="right"/>
      <protection hidden="1"/>
    </xf>
    <xf numFmtId="0" fontId="27" fillId="34" borderId="0" xfId="0" applyFont="1" applyFill="1" applyBorder="1" applyAlignment="1" applyProtection="1">
      <alignment horizontal="right"/>
      <protection hidden="1"/>
    </xf>
    <xf numFmtId="0" fontId="10" fillId="34" borderId="0" xfId="80" applyFont="1" applyFill="1" applyBorder="1" applyAlignment="1" applyProtection="1">
      <alignment vertical="top" wrapText="1"/>
      <protection hidden="1"/>
    </xf>
    <xf numFmtId="0" fontId="10" fillId="34" borderId="0" xfId="80" applyFont="1" applyFill="1" applyBorder="1" applyAlignment="1" applyProtection="1">
      <alignment horizontal="center" vertical="top" wrapText="1"/>
      <protection hidden="1"/>
    </xf>
    <xf numFmtId="0" fontId="34" fillId="34" borderId="21" xfId="80" applyFont="1" applyFill="1" applyBorder="1" applyAlignment="1" applyProtection="1">
      <alignment vertical="center"/>
      <protection hidden="1"/>
    </xf>
    <xf numFmtId="0" fontId="10" fillId="34" borderId="20" xfId="80" applyFont="1" applyFill="1" applyBorder="1" applyAlignment="1" applyProtection="1">
      <alignment vertical="top" wrapText="1"/>
      <protection hidden="1"/>
    </xf>
    <xf numFmtId="0" fontId="10" fillId="34" borderId="21" xfId="80" applyFont="1" applyFill="1" applyBorder="1" applyAlignment="1" applyProtection="1">
      <alignment horizontal="center" vertical="top" wrapText="1"/>
      <protection hidden="1"/>
    </xf>
    <xf numFmtId="0" fontId="8" fillId="34" borderId="21" xfId="80" applyFont="1" applyFill="1" applyBorder="1" applyAlignment="1" applyProtection="1">
      <alignment horizontal="center" vertical="center" wrapText="1"/>
      <protection hidden="1"/>
    </xf>
    <xf numFmtId="0" fontId="8" fillId="34" borderId="23" xfId="80" applyFont="1" applyFill="1" applyBorder="1" applyAlignment="1" applyProtection="1">
      <alignment vertical="top" wrapText="1"/>
      <protection hidden="1"/>
    </xf>
    <xf numFmtId="0" fontId="10" fillId="34" borderId="24" xfId="80" applyFont="1" applyFill="1" applyBorder="1" applyAlignment="1" applyProtection="1">
      <alignment vertical="top" wrapText="1"/>
      <protection hidden="1"/>
    </xf>
    <xf numFmtId="0" fontId="10" fillId="34" borderId="24" xfId="80" applyFont="1" applyFill="1" applyBorder="1" applyAlignment="1" applyProtection="1">
      <alignment horizontal="center" vertical="top" wrapText="1"/>
      <protection hidden="1"/>
    </xf>
    <xf numFmtId="0" fontId="126" fillId="34" borderId="25" xfId="80" applyFont="1" applyFill="1" applyBorder="1" applyAlignment="1" applyProtection="1">
      <alignment horizontal="center" vertical="top" wrapText="1"/>
      <protection hidden="1"/>
    </xf>
    <xf numFmtId="0" fontId="34" fillId="34" borderId="25" xfId="80" applyFont="1" applyFill="1" applyBorder="1" applyAlignment="1" applyProtection="1">
      <alignment vertical="center"/>
      <protection hidden="1"/>
    </xf>
    <xf numFmtId="177" fontId="25" fillId="24" borderId="52" xfId="80" applyNumberFormat="1" applyFont="1" applyFill="1" applyBorder="1" applyAlignment="1" applyProtection="1">
      <alignment horizontal="center" vertical="center" wrapText="1"/>
      <protection hidden="1"/>
    </xf>
    <xf numFmtId="177" fontId="12" fillId="24" borderId="48" xfId="80" applyNumberFormat="1" applyFont="1" applyFill="1" applyBorder="1" applyAlignment="1" applyProtection="1">
      <alignment horizontal="center" vertical="center" wrapText="1"/>
      <protection hidden="1"/>
    </xf>
    <xf numFmtId="177" fontId="12" fillId="24" borderId="77" xfId="80" applyNumberFormat="1" applyFont="1" applyFill="1" applyBorder="1" applyAlignment="1" applyProtection="1">
      <alignment horizontal="center" vertical="center" wrapText="1"/>
      <protection hidden="1"/>
    </xf>
    <xf numFmtId="1" fontId="10" fillId="60" borderId="19" xfId="80" applyNumberFormat="1" applyFont="1" applyFill="1" applyBorder="1" applyAlignment="1" applyProtection="1">
      <alignment vertical="top"/>
      <protection hidden="1"/>
    </xf>
    <xf numFmtId="3" fontId="10" fillId="61" borderId="19" xfId="80" applyNumberFormat="1" applyFont="1" applyFill="1" applyBorder="1" applyAlignment="1" applyProtection="1">
      <alignment vertical="top"/>
      <protection hidden="1"/>
    </xf>
    <xf numFmtId="3" fontId="10" fillId="61" borderId="78" xfId="80" applyNumberFormat="1" applyFont="1" applyFill="1" applyBorder="1" applyAlignment="1" applyProtection="1">
      <alignment vertical="top"/>
      <protection hidden="1"/>
    </xf>
    <xf numFmtId="3" fontId="10" fillId="47" borderId="53" xfId="80" applyNumberFormat="1" applyFont="1" applyFill="1" applyBorder="1" applyAlignment="1" applyProtection="1">
      <alignment vertical="top" wrapText="1"/>
      <protection hidden="1"/>
    </xf>
    <xf numFmtId="167" fontId="10" fillId="47" borderId="53" xfId="80" applyNumberFormat="1" applyFont="1" applyFill="1" applyBorder="1" applyAlignment="1" applyProtection="1">
      <alignment vertical="top" wrapText="1"/>
      <protection hidden="1"/>
    </xf>
    <xf numFmtId="177" fontId="12" fillId="24" borderId="78" xfId="80" applyNumberFormat="1" applyFont="1" applyFill="1" applyBorder="1" applyAlignment="1" applyProtection="1">
      <alignment horizontal="center" vertical="center" wrapText="1"/>
      <protection hidden="1"/>
    </xf>
    <xf numFmtId="0" fontId="55" fillId="35" borderId="0" xfId="81" applyFont="1" applyFill="1" applyBorder="1" applyAlignment="1" applyProtection="1">
      <protection hidden="1"/>
    </xf>
    <xf numFmtId="167" fontId="12" fillId="24" borderId="55" xfId="81" applyNumberFormat="1" applyFont="1" applyFill="1" applyBorder="1" applyAlignment="1" applyProtection="1">
      <alignment horizontal="center" vertical="center"/>
      <protection hidden="1"/>
    </xf>
    <xf numFmtId="167" fontId="12" fillId="24" borderId="12" xfId="81" applyNumberFormat="1" applyFont="1" applyFill="1" applyBorder="1" applyAlignment="1" applyProtection="1">
      <alignment horizontal="center" vertical="center"/>
      <protection hidden="1"/>
    </xf>
    <xf numFmtId="167" fontId="25" fillId="24" borderId="35" xfId="81" applyNumberFormat="1" applyFont="1" applyFill="1" applyBorder="1" applyAlignment="1" applyProtection="1">
      <alignment horizontal="center" vertical="center"/>
      <protection hidden="1"/>
    </xf>
    <xf numFmtId="9" fontId="11" fillId="24" borderId="53" xfId="81" applyNumberFormat="1" applyFont="1" applyFill="1" applyBorder="1" applyAlignment="1" applyProtection="1">
      <alignment horizontal="center" vertical="center"/>
      <protection hidden="1"/>
    </xf>
    <xf numFmtId="0" fontId="101" fillId="24" borderId="53" xfId="81" applyFont="1" applyFill="1" applyBorder="1" applyAlignment="1" applyProtection="1">
      <alignment horizontal="center" vertical="center" wrapText="1"/>
      <protection hidden="1"/>
    </xf>
    <xf numFmtId="0" fontId="12" fillId="50" borderId="108" xfId="81" applyFont="1" applyFill="1" applyBorder="1" applyAlignment="1" applyProtection="1">
      <alignment horizontal="center" vertical="center" wrapText="1"/>
      <protection hidden="1"/>
    </xf>
    <xf numFmtId="0" fontId="12" fillId="50" borderId="43" xfId="81" applyFont="1" applyFill="1" applyBorder="1" applyAlignment="1" applyProtection="1">
      <alignment horizontal="center" vertical="center" wrapText="1"/>
      <protection locked="0" hidden="1"/>
    </xf>
    <xf numFmtId="0" fontId="12" fillId="50" borderId="10" xfId="81" applyFont="1" applyFill="1" applyBorder="1" applyAlignment="1" applyProtection="1">
      <alignment horizontal="center" vertical="center" wrapText="1"/>
      <protection locked="0" hidden="1"/>
    </xf>
    <xf numFmtId="0" fontId="8" fillId="50" borderId="48" xfId="81" applyFont="1" applyFill="1" applyBorder="1" applyAlignment="1" applyProtection="1">
      <alignment vertical="center" wrapText="1"/>
      <protection hidden="1"/>
    </xf>
    <xf numFmtId="0" fontId="12" fillId="47" borderId="61" xfId="81" applyFont="1" applyFill="1" applyBorder="1" applyAlignment="1" applyProtection="1">
      <alignment horizontal="center" vertical="center" wrapText="1"/>
      <protection locked="0" hidden="1"/>
    </xf>
    <xf numFmtId="2" fontId="8" fillId="47" borderId="24" xfId="81" applyNumberFormat="1" applyFont="1" applyFill="1" applyBorder="1" applyAlignment="1" applyProtection="1">
      <alignment horizontal="center" vertical="top" wrapText="1"/>
      <protection locked="0" hidden="1"/>
    </xf>
    <xf numFmtId="2" fontId="8" fillId="47" borderId="0" xfId="81" applyNumberFormat="1" applyFont="1" applyFill="1" applyBorder="1" applyAlignment="1" applyProtection="1">
      <alignment horizontal="center" vertical="top" wrapText="1"/>
      <protection locked="0" hidden="1"/>
    </xf>
    <xf numFmtId="0" fontId="10" fillId="0" borderId="0" xfId="80" applyFont="1" applyFill="1" applyAlignment="1" applyProtection="1">
      <alignment vertical="center"/>
      <protection locked="0" hidden="1"/>
    </xf>
    <xf numFmtId="0" fontId="12" fillId="0" borderId="153" xfId="81" applyFont="1" applyFill="1" applyBorder="1" applyAlignment="1" applyProtection="1">
      <alignment horizontal="center" vertical="top" wrapText="1"/>
      <protection hidden="1"/>
    </xf>
    <xf numFmtId="0" fontId="12" fillId="46" borderId="53" xfId="81" applyFont="1" applyFill="1" applyBorder="1" applyAlignment="1" applyProtection="1">
      <alignment horizontal="center" vertical="top" wrapText="1"/>
      <protection hidden="1"/>
    </xf>
    <xf numFmtId="9" fontId="91" fillId="46" borderId="53" xfId="80" applyNumberFormat="1" applyFont="1" applyFill="1" applyBorder="1" applyAlignment="1" applyProtection="1">
      <alignment horizontal="center" vertical="center"/>
      <protection locked="0" hidden="1"/>
    </xf>
    <xf numFmtId="0" fontId="91" fillId="46" borderId="53" xfId="80" applyFont="1" applyFill="1" applyBorder="1" applyAlignment="1" applyProtection="1">
      <alignment horizontal="center" vertical="center"/>
      <protection locked="0" hidden="1"/>
    </xf>
    <xf numFmtId="0" fontId="27" fillId="35" borderId="76" xfId="78" applyFont="1" applyFill="1" applyBorder="1" applyProtection="1">
      <protection locked="0"/>
    </xf>
    <xf numFmtId="0" fontId="27" fillId="35" borderId="10" xfId="78" applyFont="1" applyFill="1" applyBorder="1" applyProtection="1">
      <protection locked="0"/>
    </xf>
    <xf numFmtId="0" fontId="40" fillId="35" borderId="10" xfId="0" applyFont="1" applyFill="1" applyBorder="1" applyProtection="1">
      <protection locked="0"/>
    </xf>
    <xf numFmtId="9" fontId="149" fillId="35" borderId="10" xfId="78" applyNumberFormat="1" applyFont="1" applyFill="1" applyBorder="1" applyProtection="1">
      <protection locked="0"/>
    </xf>
    <xf numFmtId="9" fontId="156" fillId="35" borderId="10" xfId="0" applyNumberFormat="1" applyFont="1" applyFill="1" applyBorder="1" applyProtection="1">
      <protection locked="0"/>
    </xf>
    <xf numFmtId="0" fontId="42" fillId="34" borderId="17" xfId="78" applyFont="1" applyFill="1" applyBorder="1" applyAlignment="1" applyProtection="1">
      <alignment vertical="center"/>
      <protection hidden="1"/>
    </xf>
    <xf numFmtId="0" fontId="8" fillId="17" borderId="81" xfId="78" applyFont="1" applyFill="1" applyBorder="1" applyAlignment="1" applyProtection="1">
      <alignment horizontal="center" vertical="center"/>
      <protection locked="0"/>
    </xf>
    <xf numFmtId="0" fontId="8" fillId="24" borderId="147" xfId="78" applyNumberFormat="1" applyFont="1" applyFill="1" applyBorder="1" applyAlignment="1" applyProtection="1">
      <alignment horizontal="center" vertical="center"/>
      <protection hidden="1"/>
    </xf>
    <xf numFmtId="0" fontId="181" fillId="35" borderId="20" xfId="0" applyFont="1" applyFill="1" applyBorder="1" applyAlignment="1" applyProtection="1">
      <alignment vertical="center" wrapText="1"/>
      <protection hidden="1"/>
    </xf>
    <xf numFmtId="0" fontId="181" fillId="35" borderId="0" xfId="0" applyFont="1" applyFill="1" applyBorder="1" applyAlignment="1" applyProtection="1">
      <alignment vertical="center" wrapText="1"/>
      <protection hidden="1"/>
    </xf>
    <xf numFmtId="0" fontId="8" fillId="32" borderId="10" xfId="0" applyNumberFormat="1" applyFont="1" applyFill="1" applyBorder="1" applyAlignment="1" applyProtection="1">
      <alignment horizontal="center" vertical="center"/>
    </xf>
    <xf numFmtId="0" fontId="8" fillId="32" borderId="43" xfId="0" applyNumberFormat="1" applyFont="1" applyFill="1" applyBorder="1" applyAlignment="1" applyProtection="1">
      <alignment horizontal="center" vertical="center"/>
    </xf>
    <xf numFmtId="0" fontId="0" fillId="24" borderId="40" xfId="0" applyFill="1" applyBorder="1" applyAlignment="1" applyProtection="1">
      <alignment horizontal="center" vertical="center"/>
    </xf>
    <xf numFmtId="3" fontId="8" fillId="24" borderId="47" xfId="0" applyNumberFormat="1" applyFont="1" applyFill="1" applyBorder="1" applyAlignment="1" applyProtection="1">
      <alignment vertical="center" wrapText="1"/>
    </xf>
    <xf numFmtId="3" fontId="15" fillId="24" borderId="40" xfId="55" quotePrefix="1" applyNumberFormat="1" applyFont="1" applyFill="1" applyBorder="1" applyAlignment="1" applyProtection="1">
      <alignment horizontal="right" vertical="center"/>
    </xf>
    <xf numFmtId="0" fontId="0" fillId="24" borderId="61" xfId="0" applyFill="1" applyBorder="1" applyAlignment="1" applyProtection="1">
      <alignment horizontal="center" vertical="center"/>
    </xf>
    <xf numFmtId="0" fontId="8" fillId="32" borderId="70" xfId="0" applyNumberFormat="1" applyFont="1" applyFill="1" applyBorder="1" applyAlignment="1" applyProtection="1">
      <alignment horizontal="center" vertical="center"/>
    </xf>
    <xf numFmtId="0" fontId="0" fillId="24" borderId="36" xfId="0" applyFill="1" applyBorder="1" applyAlignment="1" applyProtection="1">
      <alignment horizontal="center" vertical="center"/>
    </xf>
    <xf numFmtId="171" fontId="15" fillId="24" borderId="194" xfId="55" applyNumberFormat="1" applyFont="1" applyFill="1" applyBorder="1" applyAlignment="1" applyProtection="1">
      <alignment horizontal="right" vertical="center"/>
    </xf>
    <xf numFmtId="0" fontId="8" fillId="55" borderId="0" xfId="78" applyFill="1" applyAlignment="1" applyProtection="1">
      <alignment horizontal="center"/>
      <protection hidden="1"/>
    </xf>
    <xf numFmtId="0" fontId="8" fillId="42" borderId="43" xfId="0" applyFont="1" applyFill="1" applyBorder="1" applyAlignment="1" applyProtection="1">
      <alignment horizontal="left" vertical="center"/>
    </xf>
    <xf numFmtId="0" fontId="8" fillId="42" borderId="200" xfId="0" applyFont="1" applyFill="1" applyBorder="1" applyAlignment="1" applyProtection="1">
      <alignment horizontal="left" vertical="center"/>
    </xf>
    <xf numFmtId="0" fontId="8" fillId="42" borderId="41" xfId="0" applyFont="1" applyFill="1" applyBorder="1" applyAlignment="1" applyProtection="1">
      <alignment horizontal="left" vertical="center"/>
    </xf>
    <xf numFmtId="0" fontId="34" fillId="34" borderId="20" xfId="80" applyFont="1" applyFill="1" applyBorder="1" applyAlignment="1" applyProtection="1">
      <alignment horizontal="right" vertical="center" wrapText="1"/>
      <protection hidden="1"/>
    </xf>
    <xf numFmtId="0" fontId="34" fillId="34" borderId="0" xfId="80" applyFont="1" applyFill="1" applyBorder="1" applyAlignment="1" applyProtection="1">
      <alignment horizontal="right" vertical="center" wrapText="1"/>
      <protection hidden="1"/>
    </xf>
    <xf numFmtId="0" fontId="34" fillId="34" borderId="23" xfId="80" applyFont="1" applyFill="1" applyBorder="1" applyAlignment="1" applyProtection="1">
      <alignment horizontal="right" vertical="center" wrapText="1"/>
      <protection hidden="1"/>
    </xf>
    <xf numFmtId="0" fontId="34" fillId="34" borderId="24" xfId="80" applyFont="1" applyFill="1" applyBorder="1" applyAlignment="1" applyProtection="1">
      <alignment horizontal="right" vertical="center" wrapText="1"/>
      <protection hidden="1"/>
    </xf>
    <xf numFmtId="0" fontId="34" fillId="34" borderId="49" xfId="80" applyFont="1" applyFill="1" applyBorder="1" applyAlignment="1" applyProtection="1">
      <alignment horizontal="right" vertical="center" wrapText="1"/>
      <protection hidden="1"/>
    </xf>
    <xf numFmtId="0" fontId="10" fillId="50" borderId="98" xfId="80" applyFont="1" applyFill="1" applyBorder="1" applyAlignment="1" applyProtection="1">
      <alignment vertical="top" wrapText="1"/>
      <protection hidden="1"/>
    </xf>
    <xf numFmtId="10" fontId="10" fillId="51" borderId="70" xfId="80" applyNumberFormat="1" applyFont="1" applyFill="1" applyBorder="1" applyAlignment="1" applyProtection="1">
      <alignment vertical="top" wrapText="1"/>
      <protection hidden="1"/>
    </xf>
    <xf numFmtId="10" fontId="10" fillId="51" borderId="71" xfId="80" applyNumberFormat="1" applyFont="1" applyFill="1" applyBorder="1" applyAlignment="1" applyProtection="1">
      <alignment vertical="top" wrapText="1"/>
      <protection hidden="1"/>
    </xf>
    <xf numFmtId="10" fontId="10" fillId="51" borderId="78" xfId="80" applyNumberFormat="1" applyFont="1" applyFill="1" applyBorder="1" applyAlignment="1" applyProtection="1">
      <alignment vertical="top" wrapText="1"/>
      <protection hidden="1"/>
    </xf>
    <xf numFmtId="0" fontId="10" fillId="50" borderId="54" xfId="80" applyFont="1" applyFill="1" applyBorder="1" applyAlignment="1" applyProtection="1">
      <alignment vertical="top" wrapText="1"/>
      <protection hidden="1"/>
    </xf>
    <xf numFmtId="0" fontId="10" fillId="62" borderId="98" xfId="80" applyFont="1" applyFill="1" applyBorder="1" applyAlignment="1" applyProtection="1">
      <alignment vertical="top" wrapText="1"/>
      <protection hidden="1"/>
    </xf>
    <xf numFmtId="0" fontId="10" fillId="62" borderId="23" xfId="80" applyFont="1" applyFill="1" applyBorder="1" applyAlignment="1" applyProtection="1">
      <alignment vertical="top" wrapText="1"/>
      <protection hidden="1"/>
    </xf>
    <xf numFmtId="168" fontId="10" fillId="50" borderId="43" xfId="80" applyNumberFormat="1" applyFont="1" applyFill="1" applyBorder="1" applyAlignment="1" applyProtection="1">
      <alignment vertical="top" wrapText="1"/>
      <protection hidden="1"/>
    </xf>
    <xf numFmtId="0" fontId="10" fillId="62" borderId="10" xfId="80" applyFont="1" applyFill="1" applyBorder="1" applyAlignment="1" applyProtection="1">
      <alignment vertical="top" wrapText="1"/>
      <protection hidden="1"/>
    </xf>
    <xf numFmtId="168" fontId="10" fillId="50" borderId="47" xfId="80" applyNumberFormat="1" applyFont="1" applyFill="1" applyBorder="1" applyAlignment="1" applyProtection="1">
      <alignment vertical="top" wrapText="1"/>
      <protection hidden="1"/>
    </xf>
    <xf numFmtId="168" fontId="10" fillId="50" borderId="48" xfId="80" applyNumberFormat="1" applyFont="1" applyFill="1" applyBorder="1" applyAlignment="1" applyProtection="1">
      <alignment vertical="top" wrapText="1"/>
      <protection hidden="1"/>
    </xf>
    <xf numFmtId="0" fontId="10" fillId="62" borderId="46" xfId="80" applyFont="1" applyFill="1" applyBorder="1" applyAlignment="1" applyProtection="1">
      <alignment vertical="top" wrapText="1"/>
      <protection hidden="1"/>
    </xf>
    <xf numFmtId="0" fontId="34" fillId="34" borderId="15" xfId="80" applyFont="1" applyFill="1" applyBorder="1" applyAlignment="1" applyProtection="1">
      <alignment horizontal="right" vertical="center" wrapText="1"/>
      <protection hidden="1"/>
    </xf>
    <xf numFmtId="2" fontId="10" fillId="43" borderId="94" xfId="80" applyNumberFormat="1" applyFont="1" applyFill="1" applyBorder="1" applyAlignment="1" applyProtection="1">
      <alignment vertical="top" wrapText="1"/>
      <protection hidden="1"/>
    </xf>
    <xf numFmtId="0" fontId="34" fillId="36" borderId="49" xfId="80" applyFont="1" applyFill="1" applyBorder="1" applyAlignment="1" applyProtection="1">
      <alignment vertical="center" wrapText="1"/>
      <protection hidden="1"/>
    </xf>
    <xf numFmtId="0" fontId="34" fillId="36" borderId="88" xfId="80" applyFont="1" applyFill="1" applyBorder="1" applyAlignment="1" applyProtection="1">
      <alignment vertical="center" wrapText="1"/>
      <protection hidden="1"/>
    </xf>
    <xf numFmtId="0" fontId="34" fillId="36" borderId="87" xfId="80" applyFont="1" applyFill="1" applyBorder="1" applyAlignment="1" applyProtection="1">
      <alignment vertical="center" wrapText="1"/>
      <protection hidden="1"/>
    </xf>
    <xf numFmtId="0" fontId="34" fillId="34" borderId="116" xfId="80" applyFont="1" applyFill="1" applyBorder="1" applyAlignment="1" applyProtection="1">
      <alignment vertical="center"/>
      <protection hidden="1"/>
    </xf>
    <xf numFmtId="0" fontId="34" fillId="36" borderId="16" xfId="80" applyFont="1" applyFill="1" applyBorder="1" applyAlignment="1" applyProtection="1">
      <alignment vertical="center" wrapText="1"/>
      <protection hidden="1"/>
    </xf>
    <xf numFmtId="0" fontId="34" fillId="34" borderId="50" xfId="80" applyFont="1" applyFill="1" applyBorder="1" applyAlignment="1" applyProtection="1">
      <alignment vertical="center" wrapText="1"/>
      <protection hidden="1"/>
    </xf>
    <xf numFmtId="167" fontId="101" fillId="36" borderId="53" xfId="80" applyNumberFormat="1" applyFont="1" applyFill="1" applyBorder="1" applyAlignment="1" applyProtection="1">
      <alignment horizontal="center" vertical="center" wrapText="1"/>
      <protection hidden="1"/>
    </xf>
    <xf numFmtId="0" fontId="34" fillId="34" borderId="232" xfId="80" applyFont="1" applyFill="1" applyBorder="1" applyAlignment="1" applyProtection="1">
      <alignment vertical="center" wrapText="1"/>
      <protection hidden="1"/>
    </xf>
    <xf numFmtId="0" fontId="34" fillId="34" borderId="39" xfId="80" applyFont="1" applyFill="1" applyBorder="1" applyAlignment="1" applyProtection="1">
      <alignment vertical="center" wrapText="1"/>
      <protection hidden="1"/>
    </xf>
    <xf numFmtId="0" fontId="34" fillId="34" borderId="153" xfId="80" applyFont="1" applyFill="1" applyBorder="1" applyAlignment="1" applyProtection="1">
      <alignment vertical="center" wrapText="1"/>
      <protection hidden="1"/>
    </xf>
    <xf numFmtId="167" fontId="12" fillId="36" borderId="35" xfId="80" applyNumberFormat="1" applyFont="1" applyFill="1" applyBorder="1" applyAlignment="1" applyProtection="1">
      <alignment horizontal="center" vertical="center" wrapText="1"/>
      <protection hidden="1"/>
    </xf>
    <xf numFmtId="167" fontId="12" fillId="36" borderId="33" xfId="80" applyNumberFormat="1" applyFont="1" applyFill="1" applyBorder="1" applyAlignment="1" applyProtection="1">
      <alignment horizontal="center" vertical="center" wrapText="1"/>
      <protection hidden="1"/>
    </xf>
    <xf numFmtId="167" fontId="12" fillId="36" borderId="34" xfId="80" applyNumberFormat="1" applyFont="1" applyFill="1" applyBorder="1" applyAlignment="1" applyProtection="1">
      <alignment horizontal="center" vertical="center" wrapText="1"/>
      <protection hidden="1"/>
    </xf>
    <xf numFmtId="0" fontId="34" fillId="34" borderId="16" xfId="80" applyFont="1" applyFill="1" applyBorder="1" applyAlignment="1" applyProtection="1">
      <alignment horizontal="right" vertical="center" wrapText="1"/>
      <protection hidden="1"/>
    </xf>
    <xf numFmtId="167" fontId="12" fillId="36" borderId="15" xfId="80" applyNumberFormat="1" applyFont="1" applyFill="1" applyBorder="1" applyAlignment="1" applyProtection="1">
      <alignment horizontal="center" vertical="center" wrapText="1"/>
      <protection hidden="1"/>
    </xf>
    <xf numFmtId="167" fontId="12" fillId="36" borderId="20" xfId="80" applyNumberFormat="1" applyFont="1" applyFill="1" applyBorder="1" applyAlignment="1" applyProtection="1">
      <alignment horizontal="center" vertical="center" wrapText="1"/>
      <protection hidden="1"/>
    </xf>
    <xf numFmtId="167" fontId="12" fillId="36" borderId="23" xfId="80" applyNumberFormat="1" applyFont="1" applyFill="1" applyBorder="1" applyAlignment="1" applyProtection="1">
      <alignment horizontal="center" vertical="center" wrapText="1"/>
      <protection hidden="1"/>
    </xf>
    <xf numFmtId="0" fontId="34" fillId="34" borderId="24" xfId="80" applyFont="1" applyFill="1" applyBorder="1" applyAlignment="1" applyProtection="1">
      <alignment vertical="center"/>
      <protection hidden="1"/>
    </xf>
    <xf numFmtId="0" fontId="34" fillId="34" borderId="33" xfId="80" applyFont="1" applyFill="1" applyBorder="1" applyAlignment="1" applyProtection="1">
      <alignment vertical="center"/>
      <protection hidden="1"/>
    </xf>
    <xf numFmtId="0" fontId="34" fillId="34" borderId="34" xfId="80" applyFont="1" applyFill="1" applyBorder="1" applyAlignment="1" applyProtection="1">
      <alignment vertical="center"/>
      <protection hidden="1"/>
    </xf>
    <xf numFmtId="0" fontId="34" fillId="34" borderId="35" xfId="80" applyFont="1" applyFill="1" applyBorder="1" applyAlignment="1" applyProtection="1">
      <alignment vertical="center"/>
      <protection hidden="1"/>
    </xf>
    <xf numFmtId="168" fontId="91" fillId="36" borderId="16" xfId="80" applyNumberFormat="1" applyFont="1" applyFill="1" applyBorder="1" applyAlignment="1" applyProtection="1">
      <alignment horizontal="center" vertical="top" wrapText="1"/>
      <protection hidden="1"/>
    </xf>
    <xf numFmtId="168" fontId="91" fillId="36" borderId="0" xfId="80" applyNumberFormat="1" applyFont="1" applyFill="1" applyBorder="1" applyAlignment="1" applyProtection="1">
      <alignment horizontal="center" vertical="top" wrapText="1"/>
      <protection hidden="1"/>
    </xf>
    <xf numFmtId="168" fontId="91" fillId="36" borderId="24" xfId="80" applyNumberFormat="1" applyFont="1" applyFill="1" applyBorder="1" applyAlignment="1" applyProtection="1">
      <alignment horizontal="center" vertical="top" wrapText="1"/>
      <protection hidden="1"/>
    </xf>
    <xf numFmtId="0" fontId="34" fillId="36" borderId="17" xfId="80" applyFont="1" applyFill="1" applyBorder="1" applyAlignment="1" applyProtection="1">
      <alignment vertical="center" wrapText="1"/>
      <protection hidden="1"/>
    </xf>
    <xf numFmtId="168" fontId="91" fillId="36" borderId="35" xfId="80" applyNumberFormat="1" applyFont="1" applyFill="1" applyBorder="1" applyAlignment="1" applyProtection="1">
      <alignment horizontal="center" vertical="top" wrapText="1"/>
      <protection hidden="1"/>
    </xf>
    <xf numFmtId="0" fontId="10" fillId="49" borderId="115" xfId="80" applyFont="1" applyFill="1" applyBorder="1" applyAlignment="1" applyProtection="1">
      <alignment vertical="top"/>
      <protection hidden="1"/>
    </xf>
    <xf numFmtId="0" fontId="10" fillId="49" borderId="94" xfId="80" applyFont="1" applyFill="1" applyBorder="1" applyAlignment="1" applyProtection="1">
      <alignment vertical="top"/>
      <protection hidden="1"/>
    </xf>
    <xf numFmtId="0" fontId="10" fillId="49" borderId="116" xfId="80" applyFont="1" applyFill="1" applyBorder="1" applyAlignment="1" applyProtection="1">
      <alignment vertical="top"/>
      <protection hidden="1"/>
    </xf>
    <xf numFmtId="10" fontId="10" fillId="18" borderId="71" xfId="80" applyNumberFormat="1" applyFont="1" applyFill="1" applyBorder="1" applyAlignment="1" applyProtection="1">
      <alignment vertical="top"/>
      <protection hidden="1"/>
    </xf>
    <xf numFmtId="10" fontId="10" fillId="18" borderId="70" xfId="80" applyNumberFormat="1" applyFont="1" applyFill="1" applyBorder="1" applyAlignment="1" applyProtection="1">
      <alignment vertical="top"/>
      <protection hidden="1"/>
    </xf>
    <xf numFmtId="10" fontId="10" fillId="18" borderId="78" xfId="80" applyNumberFormat="1" applyFont="1" applyFill="1" applyBorder="1" applyAlignment="1" applyProtection="1">
      <alignment vertical="top"/>
      <protection hidden="1"/>
    </xf>
    <xf numFmtId="0" fontId="10" fillId="49" borderId="115" xfId="80" applyFont="1" applyFill="1" applyBorder="1" applyAlignment="1" applyProtection="1">
      <alignment vertical="top" wrapText="1"/>
      <protection hidden="1"/>
    </xf>
    <xf numFmtId="0" fontId="10" fillId="49" borderId="94" xfId="80" applyFont="1" applyFill="1" applyBorder="1" applyAlignment="1" applyProtection="1">
      <alignment vertical="top" wrapText="1"/>
      <protection hidden="1"/>
    </xf>
    <xf numFmtId="0" fontId="10" fillId="49" borderId="116" xfId="80" applyFont="1" applyFill="1" applyBorder="1" applyAlignment="1" applyProtection="1">
      <alignment vertical="top" wrapText="1"/>
      <protection hidden="1"/>
    </xf>
    <xf numFmtId="10" fontId="10" fillId="18" borderId="19" xfId="80" applyNumberFormat="1" applyFont="1" applyFill="1" applyBorder="1" applyAlignment="1" applyProtection="1">
      <alignment vertical="top" wrapText="1"/>
      <protection hidden="1"/>
    </xf>
    <xf numFmtId="10" fontId="10" fillId="18" borderId="22" xfId="80" applyNumberFormat="1" applyFont="1" applyFill="1" applyBorder="1" applyAlignment="1" applyProtection="1">
      <alignment vertical="top" wrapText="1"/>
      <protection hidden="1"/>
    </xf>
    <xf numFmtId="0" fontId="10" fillId="24" borderId="36" xfId="80" applyFont="1" applyFill="1" applyBorder="1" applyAlignment="1" applyProtection="1">
      <alignment vertical="top" wrapText="1"/>
      <protection hidden="1"/>
    </xf>
    <xf numFmtId="0" fontId="34" fillId="34" borderId="20" xfId="80" applyFont="1" applyFill="1" applyBorder="1" applyAlignment="1" applyProtection="1">
      <alignment horizontal="left" vertical="center" wrapText="1"/>
      <protection hidden="1"/>
    </xf>
    <xf numFmtId="166" fontId="220" fillId="63" borderId="61" xfId="80" applyNumberFormat="1" applyFont="1" applyFill="1" applyBorder="1" applyAlignment="1" applyProtection="1">
      <alignment horizontal="center" vertical="top" wrapText="1"/>
      <protection locked="0" hidden="1"/>
    </xf>
    <xf numFmtId="166" fontId="220" fillId="63" borderId="18" xfId="80" applyNumberFormat="1" applyFont="1" applyFill="1" applyBorder="1" applyAlignment="1" applyProtection="1">
      <alignment horizontal="center" vertical="top" wrapText="1"/>
      <protection locked="0" hidden="1"/>
    </xf>
    <xf numFmtId="166" fontId="220" fillId="63" borderId="45" xfId="80" applyNumberFormat="1" applyFont="1" applyFill="1" applyBorder="1" applyAlignment="1" applyProtection="1">
      <alignment horizontal="center" vertical="top" wrapText="1"/>
      <protection locked="0" hidden="1"/>
    </xf>
    <xf numFmtId="166" fontId="10" fillId="64" borderId="49" xfId="80" applyNumberFormat="1" applyFont="1" applyFill="1" applyBorder="1" applyAlignment="1" applyProtection="1">
      <alignment vertical="top" wrapText="1"/>
      <protection hidden="1"/>
    </xf>
    <xf numFmtId="166" fontId="220" fillId="63" borderId="56" xfId="80" applyNumberFormat="1" applyFont="1" applyFill="1" applyBorder="1" applyAlignment="1" applyProtection="1">
      <alignment vertical="top" wrapText="1"/>
      <protection locked="0" hidden="1"/>
    </xf>
    <xf numFmtId="166" fontId="220" fillId="63" borderId="57" xfId="80" applyNumberFormat="1" applyFont="1" applyFill="1" applyBorder="1" applyAlignment="1" applyProtection="1">
      <alignment vertical="top" wrapText="1"/>
      <protection locked="0" hidden="1"/>
    </xf>
    <xf numFmtId="166" fontId="220" fillId="19" borderId="11" xfId="80" applyNumberFormat="1" applyFont="1" applyFill="1" applyBorder="1" applyAlignment="1" applyProtection="1">
      <alignment vertical="top" wrapText="1"/>
      <protection locked="0" hidden="1"/>
    </xf>
    <xf numFmtId="0" fontId="10" fillId="65" borderId="61" xfId="80" applyFont="1" applyFill="1" applyBorder="1" applyAlignment="1" applyProtection="1">
      <alignment horizontal="center" vertical="top" wrapText="1"/>
      <protection hidden="1"/>
    </xf>
    <xf numFmtId="0" fontId="10" fillId="65" borderId="18" xfId="80" applyFont="1" applyFill="1" applyBorder="1" applyAlignment="1" applyProtection="1">
      <alignment vertical="top" wrapText="1"/>
      <protection hidden="1"/>
    </xf>
    <xf numFmtId="0" fontId="10" fillId="65" borderId="10" xfId="80" applyFont="1" applyFill="1" applyBorder="1" applyAlignment="1" applyProtection="1">
      <alignment vertical="top" wrapText="1"/>
      <protection hidden="1"/>
    </xf>
    <xf numFmtId="0" fontId="10" fillId="65" borderId="19" xfId="80" applyFont="1" applyFill="1" applyBorder="1" applyAlignment="1" applyProtection="1">
      <alignment vertical="top" wrapText="1"/>
      <protection hidden="1"/>
    </xf>
    <xf numFmtId="3" fontId="10" fillId="65" borderId="94" xfId="80" applyNumberFormat="1" applyFont="1" applyFill="1" applyBorder="1" applyAlignment="1" applyProtection="1">
      <alignment vertical="top" wrapText="1"/>
      <protection hidden="1"/>
    </xf>
    <xf numFmtId="0" fontId="10" fillId="65" borderId="61" xfId="80" applyFont="1" applyFill="1" applyBorder="1" applyAlignment="1" applyProtection="1">
      <alignment vertical="top" wrapText="1"/>
      <protection hidden="1"/>
    </xf>
    <xf numFmtId="0" fontId="10" fillId="65" borderId="10" xfId="80" applyFont="1" applyFill="1" applyBorder="1" applyAlignment="1" applyProtection="1">
      <alignment horizontal="center" vertical="top" wrapText="1"/>
      <protection hidden="1"/>
    </xf>
    <xf numFmtId="1" fontId="10" fillId="50" borderId="10" xfId="80" applyNumberFormat="1" applyFont="1" applyFill="1" applyBorder="1" applyAlignment="1" applyProtection="1">
      <alignment vertical="top" wrapText="1"/>
      <protection hidden="1"/>
    </xf>
    <xf numFmtId="3" fontId="10" fillId="55" borderId="89" xfId="80" applyNumberFormat="1" applyFont="1" applyFill="1" applyBorder="1" applyAlignment="1" applyProtection="1">
      <alignment vertical="top" wrapText="1"/>
      <protection hidden="1"/>
    </xf>
    <xf numFmtId="0" fontId="10" fillId="24" borderId="36" xfId="80" applyFont="1" applyFill="1" applyBorder="1" applyAlignment="1" applyProtection="1">
      <alignment horizontal="center" vertical="top" wrapText="1"/>
      <protection hidden="1"/>
    </xf>
    <xf numFmtId="0" fontId="10" fillId="50" borderId="10" xfId="80" applyFont="1" applyFill="1" applyBorder="1" applyAlignment="1" applyProtection="1">
      <alignment horizontal="center" vertical="top" wrapText="1"/>
      <protection hidden="1"/>
    </xf>
    <xf numFmtId="0" fontId="10" fillId="49" borderId="10" xfId="80" applyFont="1" applyFill="1" applyBorder="1" applyAlignment="1" applyProtection="1">
      <alignment vertical="top" wrapText="1"/>
      <protection hidden="1"/>
    </xf>
    <xf numFmtId="3" fontId="10" fillId="50" borderId="10" xfId="80" applyNumberFormat="1" applyFont="1" applyFill="1" applyBorder="1" applyAlignment="1" applyProtection="1">
      <alignment vertical="top" wrapText="1"/>
      <protection hidden="1"/>
    </xf>
    <xf numFmtId="168" fontId="126" fillId="49" borderId="10" xfId="80" applyNumberFormat="1" applyFont="1" applyFill="1" applyBorder="1" applyAlignment="1" applyProtection="1">
      <alignment horizontal="center" vertical="top" wrapText="1"/>
      <protection hidden="1"/>
    </xf>
    <xf numFmtId="0" fontId="10" fillId="49" borderId="10" xfId="80" applyFont="1" applyFill="1" applyBorder="1" applyAlignment="1" applyProtection="1">
      <alignment vertical="center" wrapText="1"/>
      <protection hidden="1"/>
    </xf>
    <xf numFmtId="3" fontId="10" fillId="65" borderId="10" xfId="80" applyNumberFormat="1" applyFont="1" applyFill="1" applyBorder="1" applyAlignment="1" applyProtection="1">
      <alignment vertical="top" wrapText="1"/>
      <protection hidden="1"/>
    </xf>
    <xf numFmtId="3" fontId="10" fillId="55" borderId="10" xfId="80" applyNumberFormat="1" applyFont="1" applyFill="1" applyBorder="1" applyAlignment="1" applyProtection="1">
      <alignment vertical="center" wrapText="1"/>
      <protection hidden="1"/>
    </xf>
    <xf numFmtId="3" fontId="10" fillId="50" borderId="10" xfId="80" applyNumberFormat="1" applyFont="1" applyFill="1" applyBorder="1" applyAlignment="1" applyProtection="1">
      <alignment vertical="center" wrapText="1"/>
      <protection hidden="1"/>
    </xf>
    <xf numFmtId="0" fontId="10" fillId="24" borderId="10" xfId="80" applyFont="1" applyFill="1" applyBorder="1" applyAlignment="1" applyProtection="1">
      <alignment horizontal="center" vertical="top" wrapText="1"/>
      <protection hidden="1"/>
    </xf>
    <xf numFmtId="3" fontId="10" fillId="24" borderId="10" xfId="80" applyNumberFormat="1" applyFont="1" applyFill="1" applyBorder="1" applyAlignment="1" applyProtection="1">
      <alignment vertical="top" wrapText="1"/>
      <protection hidden="1"/>
    </xf>
    <xf numFmtId="3" fontId="10" fillId="55" borderId="10" xfId="80" applyNumberFormat="1" applyFont="1" applyFill="1" applyBorder="1" applyAlignment="1" applyProtection="1">
      <alignment vertical="top" wrapText="1"/>
      <protection hidden="1"/>
    </xf>
    <xf numFmtId="0" fontId="91" fillId="49" borderId="10" xfId="80" applyFont="1" applyFill="1" applyBorder="1" applyAlignment="1" applyProtection="1">
      <alignment vertical="top" wrapText="1"/>
      <protection hidden="1"/>
    </xf>
    <xf numFmtId="168" fontId="201" fillId="55" borderId="0" xfId="80" applyNumberFormat="1" applyFont="1" applyFill="1" applyAlignment="1" applyProtection="1">
      <alignment horizontal="center" vertical="top"/>
      <protection hidden="1"/>
    </xf>
    <xf numFmtId="0" fontId="10" fillId="49" borderId="99" xfId="80" applyFont="1" applyFill="1" applyBorder="1" applyAlignment="1" applyProtection="1">
      <alignment vertical="top" wrapText="1"/>
      <protection hidden="1"/>
    </xf>
    <xf numFmtId="0" fontId="10" fillId="52" borderId="10" xfId="80" applyFont="1" applyFill="1" applyBorder="1" applyAlignment="1" applyProtection="1">
      <alignment vertical="top" wrapText="1"/>
      <protection hidden="1"/>
    </xf>
    <xf numFmtId="3" fontId="10" fillId="55" borderId="53" xfId="80" applyNumberFormat="1" applyFont="1" applyFill="1" applyBorder="1" applyAlignment="1" applyProtection="1">
      <alignment vertical="top" wrapText="1"/>
      <protection hidden="1"/>
    </xf>
    <xf numFmtId="0" fontId="10" fillId="65" borderId="18" xfId="80" applyFont="1" applyFill="1" applyBorder="1" applyAlignment="1" applyProtection="1">
      <alignment vertical="center" wrapText="1"/>
      <protection hidden="1"/>
    </xf>
    <xf numFmtId="0" fontId="10" fillId="65" borderId="10" xfId="80" applyFont="1" applyFill="1" applyBorder="1" applyAlignment="1" applyProtection="1">
      <alignment vertical="center" wrapText="1"/>
      <protection hidden="1"/>
    </xf>
    <xf numFmtId="0" fontId="10" fillId="65" borderId="61" xfId="80" applyFont="1" applyFill="1" applyBorder="1" applyAlignment="1" applyProtection="1">
      <alignment vertical="center" wrapText="1"/>
      <protection hidden="1"/>
    </xf>
    <xf numFmtId="3" fontId="10" fillId="65" borderId="11" xfId="80" applyNumberFormat="1" applyFont="1" applyFill="1" applyBorder="1" applyAlignment="1" applyProtection="1">
      <alignment vertical="top" wrapText="1"/>
      <protection hidden="1"/>
    </xf>
    <xf numFmtId="0" fontId="10" fillId="65" borderId="98" xfId="80" applyFont="1" applyFill="1" applyBorder="1" applyAlignment="1" applyProtection="1">
      <alignment vertical="top" wrapText="1"/>
      <protection hidden="1"/>
    </xf>
    <xf numFmtId="1" fontId="10" fillId="65" borderId="81" xfId="80" applyNumberFormat="1" applyFont="1" applyFill="1" applyBorder="1" applyAlignment="1" applyProtection="1">
      <alignment vertical="top" wrapText="1"/>
      <protection hidden="1"/>
    </xf>
    <xf numFmtId="168" fontId="10" fillId="65" borderId="18" xfId="80" applyNumberFormat="1" applyFont="1" applyFill="1" applyBorder="1" applyAlignment="1" applyProtection="1">
      <alignment vertical="top" wrapText="1"/>
      <protection hidden="1"/>
    </xf>
    <xf numFmtId="168" fontId="10" fillId="65" borderId="10" xfId="80" applyNumberFormat="1" applyFont="1" applyFill="1" applyBorder="1" applyAlignment="1" applyProtection="1">
      <alignment vertical="top" wrapText="1"/>
      <protection hidden="1"/>
    </xf>
    <xf numFmtId="168" fontId="10" fillId="65" borderId="19" xfId="80" applyNumberFormat="1" applyFont="1" applyFill="1" applyBorder="1" applyAlignment="1" applyProtection="1">
      <alignment vertical="top" wrapText="1"/>
      <protection hidden="1"/>
    </xf>
    <xf numFmtId="168" fontId="10" fillId="65" borderId="11" xfId="80" applyNumberFormat="1" applyFont="1" applyFill="1" applyBorder="1" applyAlignment="1" applyProtection="1">
      <alignment vertical="top" wrapText="1"/>
      <protection hidden="1"/>
    </xf>
    <xf numFmtId="0" fontId="222" fillId="56" borderId="44" xfId="80" applyFont="1" applyFill="1" applyBorder="1" applyAlignment="1" applyProtection="1">
      <alignment vertical="top"/>
      <protection locked="0" hidden="1"/>
    </xf>
    <xf numFmtId="0" fontId="222" fillId="56" borderId="44" xfId="80" applyFont="1" applyFill="1" applyBorder="1" applyAlignment="1" applyProtection="1">
      <alignment vertical="top"/>
      <protection hidden="1"/>
    </xf>
    <xf numFmtId="1" fontId="10" fillId="65" borderId="51" xfId="80" applyNumberFormat="1" applyFont="1" applyFill="1" applyBorder="1" applyAlignment="1" applyProtection="1">
      <alignment vertical="top" wrapText="1"/>
      <protection hidden="1"/>
    </xf>
    <xf numFmtId="3" fontId="10" fillId="0" borderId="0" xfId="80" applyNumberFormat="1" applyFont="1" applyFill="1" applyAlignment="1" applyProtection="1">
      <alignment vertical="top"/>
      <protection locked="0" hidden="1"/>
    </xf>
    <xf numFmtId="0" fontId="10" fillId="34" borderId="49" xfId="80" applyFont="1" applyFill="1" applyBorder="1" applyAlignment="1" applyProtection="1">
      <alignment vertical="top" wrapText="1"/>
      <protection hidden="1"/>
    </xf>
    <xf numFmtId="0" fontId="34" fillId="34" borderId="88" xfId="80" applyFont="1" applyFill="1" applyBorder="1" applyAlignment="1" applyProtection="1">
      <alignment vertical="center" wrapText="1"/>
      <protection hidden="1"/>
    </xf>
    <xf numFmtId="0" fontId="191" fillId="34" borderId="88" xfId="80" applyFont="1" applyFill="1" applyBorder="1" applyAlignment="1" applyProtection="1">
      <alignment vertical="center" wrapText="1"/>
      <protection hidden="1"/>
    </xf>
    <xf numFmtId="0" fontId="34" fillId="34" borderId="53" xfId="80" applyFont="1" applyFill="1" applyBorder="1" applyAlignment="1" applyProtection="1">
      <alignment horizontal="right" vertical="center"/>
      <protection hidden="1"/>
    </xf>
    <xf numFmtId="2" fontId="91" fillId="0" borderId="0" xfId="80" applyNumberFormat="1" applyFont="1" applyFill="1" applyAlignment="1" applyProtection="1">
      <alignment vertical="top"/>
      <protection locked="0" hidden="1"/>
    </xf>
    <xf numFmtId="0" fontId="97" fillId="0" borderId="16" xfId="80" applyFont="1" applyFill="1" applyBorder="1" applyAlignment="1" applyProtection="1">
      <alignment horizontal="center" vertical="center" wrapText="1"/>
      <protection locked="0" hidden="1"/>
    </xf>
    <xf numFmtId="0" fontId="12" fillId="0" borderId="17" xfId="80" applyFont="1" applyFill="1" applyBorder="1" applyAlignment="1" applyProtection="1">
      <alignment horizontal="center" vertical="center"/>
      <protection hidden="1"/>
    </xf>
    <xf numFmtId="9" fontId="91" fillId="46" borderId="53" xfId="80" applyNumberFormat="1" applyFont="1" applyFill="1" applyBorder="1" applyAlignment="1" applyProtection="1">
      <alignment horizontal="center" vertical="top" wrapText="1"/>
      <protection locked="0" hidden="1"/>
    </xf>
    <xf numFmtId="0" fontId="10" fillId="0" borderId="15" xfId="80" applyFont="1" applyFill="1" applyBorder="1" applyAlignment="1" applyProtection="1">
      <alignment vertical="top" wrapText="1"/>
      <protection locked="0" hidden="1"/>
    </xf>
    <xf numFmtId="2" fontId="10" fillId="65" borderId="16" xfId="80" applyNumberFormat="1" applyFont="1" applyFill="1" applyBorder="1" applyAlignment="1" applyProtection="1">
      <alignment horizontal="center" vertical="center" wrapText="1"/>
      <protection locked="0" hidden="1"/>
    </xf>
    <xf numFmtId="0" fontId="10" fillId="0" borderId="16" xfId="80" applyFont="1" applyFill="1" applyBorder="1" applyAlignment="1" applyProtection="1">
      <alignment vertical="center"/>
      <protection locked="0" hidden="1"/>
    </xf>
    <xf numFmtId="0" fontId="10" fillId="0" borderId="16" xfId="80" applyFont="1" applyFill="1" applyBorder="1" applyAlignment="1" applyProtection="1">
      <alignment vertical="center" wrapText="1"/>
      <protection locked="0" hidden="1"/>
    </xf>
    <xf numFmtId="0" fontId="10" fillId="0" borderId="17" xfId="80" applyFont="1" applyFill="1" applyBorder="1" applyAlignment="1" applyProtection="1">
      <alignment vertical="top" wrapText="1"/>
      <protection locked="0" hidden="1"/>
    </xf>
    <xf numFmtId="0" fontId="10" fillId="0" borderId="21" xfId="80" applyFont="1" applyFill="1" applyBorder="1" applyAlignment="1" applyProtection="1">
      <alignment vertical="top" wrapText="1"/>
      <protection locked="0" hidden="1"/>
    </xf>
    <xf numFmtId="0" fontId="10" fillId="65" borderId="0" xfId="80" applyFont="1" applyFill="1" applyBorder="1" applyAlignment="1" applyProtection="1">
      <alignment vertical="top" wrapText="1"/>
      <protection locked="0" hidden="1"/>
    </xf>
    <xf numFmtId="0" fontId="10" fillId="65" borderId="21" xfId="80" applyFont="1" applyFill="1" applyBorder="1" applyAlignment="1" applyProtection="1">
      <alignment vertical="top" wrapText="1"/>
      <protection locked="0" hidden="1"/>
    </xf>
    <xf numFmtId="0" fontId="10" fillId="66" borderId="20" xfId="80" applyFont="1" applyFill="1" applyBorder="1" applyAlignment="1" applyProtection="1">
      <alignment horizontal="right" vertical="top" wrapText="1"/>
      <protection locked="0" hidden="1"/>
    </xf>
    <xf numFmtId="0" fontId="10" fillId="41" borderId="10" xfId="80" applyFont="1" applyFill="1" applyBorder="1" applyAlignment="1" applyProtection="1">
      <alignment vertical="top" wrapText="1"/>
      <protection locked="0" hidden="1"/>
    </xf>
    <xf numFmtId="0" fontId="10" fillId="0" borderId="10" xfId="80" applyFont="1" applyFill="1" applyBorder="1" applyAlignment="1" applyProtection="1">
      <alignment vertical="top" wrapText="1"/>
      <protection locked="0" hidden="1"/>
    </xf>
    <xf numFmtId="0" fontId="10" fillId="0" borderId="19" xfId="80" applyFont="1" applyFill="1" applyBorder="1" applyAlignment="1" applyProtection="1">
      <alignment vertical="top" wrapText="1"/>
      <protection locked="0" hidden="1"/>
    </xf>
    <xf numFmtId="0" fontId="10" fillId="66" borderId="20" xfId="80" applyFont="1" applyFill="1" applyBorder="1" applyAlignment="1" applyProtection="1">
      <alignment horizontal="right" vertical="center" wrapText="1"/>
      <protection locked="0" hidden="1"/>
    </xf>
    <xf numFmtId="0" fontId="10" fillId="41" borderId="10" xfId="80" applyFont="1" applyFill="1" applyBorder="1" applyAlignment="1" applyProtection="1">
      <alignment vertical="center" wrapText="1"/>
      <protection locked="0" hidden="1"/>
    </xf>
    <xf numFmtId="0" fontId="10" fillId="66" borderId="23" xfId="80" applyFont="1" applyFill="1" applyBorder="1" applyAlignment="1" applyProtection="1">
      <alignment horizontal="right" vertical="center" wrapText="1"/>
      <protection locked="0" hidden="1"/>
    </xf>
    <xf numFmtId="0" fontId="10" fillId="41" borderId="46" xfId="80" applyFont="1" applyFill="1" applyBorder="1" applyAlignment="1" applyProtection="1">
      <alignment vertical="center" wrapText="1"/>
      <protection locked="0" hidden="1"/>
    </xf>
    <xf numFmtId="0" fontId="10" fillId="0" borderId="46" xfId="80" applyFont="1" applyFill="1" applyBorder="1" applyAlignment="1" applyProtection="1">
      <alignment vertical="top" wrapText="1"/>
      <protection locked="0" hidden="1"/>
    </xf>
    <xf numFmtId="0" fontId="10" fillId="0" borderId="22" xfId="80" applyFont="1" applyFill="1" applyBorder="1" applyAlignment="1" applyProtection="1">
      <alignment vertical="top" wrapText="1"/>
      <protection locked="0" hidden="1"/>
    </xf>
    <xf numFmtId="0" fontId="25" fillId="35" borderId="0" xfId="80" applyFont="1" applyFill="1" applyBorder="1" applyAlignment="1" applyProtection="1">
      <alignment vertical="center"/>
      <protection hidden="1"/>
    </xf>
    <xf numFmtId="0" fontId="41" fillId="35" borderId="0" xfId="81" applyFont="1" applyFill="1" applyAlignment="1" applyProtection="1">
      <alignment vertical="top"/>
    </xf>
    <xf numFmtId="0" fontId="56" fillId="35" borderId="0" xfId="81" applyFont="1" applyFill="1" applyAlignment="1" applyProtection="1">
      <alignment horizontal="left"/>
      <protection hidden="1"/>
    </xf>
    <xf numFmtId="0" fontId="56" fillId="35" borderId="0" xfId="81" applyFont="1" applyFill="1" applyAlignment="1" applyProtection="1">
      <alignment horizontal="left" vertical="center"/>
      <protection hidden="1"/>
    </xf>
    <xf numFmtId="0" fontId="8" fillId="46" borderId="0" xfId="81" applyFont="1" applyFill="1" applyProtection="1">
      <protection locked="0"/>
    </xf>
    <xf numFmtId="0" fontId="27" fillId="55" borderId="20" xfId="81" applyFont="1" applyFill="1" applyBorder="1" applyAlignment="1" applyProtection="1">
      <alignment horizontal="center"/>
      <protection hidden="1"/>
    </xf>
    <xf numFmtId="0" fontId="27" fillId="55" borderId="0" xfId="81" applyFont="1" applyFill="1" applyBorder="1" applyAlignment="1" applyProtection="1">
      <alignment horizontal="center"/>
      <protection hidden="1"/>
    </xf>
    <xf numFmtId="0" fontId="27" fillId="55" borderId="21" xfId="81" applyFont="1" applyFill="1" applyBorder="1" applyAlignment="1" applyProtection="1">
      <alignment horizontal="center"/>
      <protection hidden="1"/>
    </xf>
    <xf numFmtId="0" fontId="27" fillId="35" borderId="53" xfId="81" applyFont="1" applyFill="1" applyBorder="1" applyAlignment="1" applyProtection="1">
      <alignment horizontal="center" vertical="center"/>
      <protection locked="0"/>
    </xf>
    <xf numFmtId="0" fontId="34" fillId="34" borderId="10" xfId="81" applyFont="1" applyFill="1" applyBorder="1" applyAlignment="1" applyProtection="1">
      <alignment vertical="center"/>
      <protection hidden="1"/>
    </xf>
    <xf numFmtId="3" fontId="12" fillId="67" borderId="10" xfId="81" applyNumberFormat="1" applyFont="1" applyFill="1" applyBorder="1" applyAlignment="1" applyProtection="1">
      <alignment horizontal="center" vertical="center"/>
      <protection hidden="1"/>
    </xf>
    <xf numFmtId="0" fontId="34" fillId="55" borderId="235" xfId="80" applyFont="1" applyFill="1" applyBorder="1" applyAlignment="1" applyProtection="1">
      <alignment vertical="center" textRotation="90" wrapText="1"/>
      <protection hidden="1"/>
    </xf>
    <xf numFmtId="0" fontId="34" fillId="55" borderId="35" xfId="80" applyFont="1" applyFill="1" applyBorder="1" applyAlignment="1" applyProtection="1">
      <alignment vertical="center" textRotation="90" wrapText="1"/>
      <protection hidden="1"/>
    </xf>
    <xf numFmtId="0" fontId="34" fillId="55" borderId="208" xfId="80" applyFont="1" applyFill="1" applyBorder="1" applyAlignment="1" applyProtection="1">
      <alignment vertical="center" textRotation="90" wrapText="1"/>
      <protection hidden="1"/>
    </xf>
    <xf numFmtId="0" fontId="8" fillId="36" borderId="209" xfId="80" applyFont="1" applyFill="1" applyBorder="1" applyAlignment="1" applyProtection="1">
      <alignment horizontal="center" vertical="center" wrapText="1"/>
      <protection hidden="1"/>
    </xf>
    <xf numFmtId="0" fontId="8" fillId="36" borderId="210" xfId="80" applyFont="1" applyFill="1" applyBorder="1" applyAlignment="1" applyProtection="1">
      <alignment horizontal="center" vertical="center" wrapText="1"/>
      <protection hidden="1"/>
    </xf>
    <xf numFmtId="0" fontId="27" fillId="35" borderId="0" xfId="81" applyFont="1" applyFill="1" applyAlignment="1" applyProtection="1">
      <alignment horizontal="right"/>
      <protection locked="0"/>
    </xf>
    <xf numFmtId="167" fontId="27" fillId="35" borderId="0" xfId="81" applyNumberFormat="1" applyFont="1" applyFill="1" applyAlignment="1" applyProtection="1">
      <alignment horizontal="center"/>
      <protection locked="0"/>
    </xf>
    <xf numFmtId="0" fontId="8" fillId="55" borderId="53" xfId="80" applyFont="1" applyFill="1" applyBorder="1" applyAlignment="1" applyProtection="1">
      <alignment horizontal="left" vertical="center" wrapText="1"/>
      <protection hidden="1"/>
    </xf>
    <xf numFmtId="0" fontId="27" fillId="55" borderId="16" xfId="81" applyFont="1" applyFill="1" applyBorder="1" applyAlignment="1" applyProtection="1">
      <alignment horizontal="center"/>
      <protection hidden="1"/>
    </xf>
    <xf numFmtId="0" fontId="34" fillId="55" borderId="243" xfId="80" applyFont="1" applyFill="1" applyBorder="1" applyAlignment="1" applyProtection="1">
      <alignment vertical="center" textRotation="90" wrapText="1"/>
      <protection hidden="1"/>
    </xf>
    <xf numFmtId="0" fontId="27" fillId="34" borderId="98" xfId="78" applyFont="1" applyFill="1" applyBorder="1" applyAlignment="1" applyProtection="1">
      <alignment horizontal="center" vertical="center" wrapText="1"/>
      <protection hidden="1"/>
    </xf>
    <xf numFmtId="0" fontId="27" fillId="55" borderId="24" xfId="81" applyFont="1" applyFill="1" applyBorder="1" applyAlignment="1" applyProtection="1">
      <alignment horizontal="center"/>
      <protection hidden="1"/>
    </xf>
    <xf numFmtId="0" fontId="27" fillId="35" borderId="10" xfId="81" applyFont="1" applyFill="1" applyBorder="1" applyAlignment="1" applyProtection="1">
      <alignment horizontal="center" vertical="center" wrapText="1"/>
      <protection hidden="1"/>
    </xf>
    <xf numFmtId="0" fontId="27" fillId="35" borderId="10" xfId="81" applyFont="1" applyFill="1" applyBorder="1" applyAlignment="1" applyProtection="1">
      <alignment horizontal="center"/>
      <protection hidden="1"/>
    </xf>
    <xf numFmtId="0" fontId="15" fillId="36" borderId="173" xfId="85" applyNumberFormat="1" applyFont="1" applyFill="1" applyBorder="1" applyAlignment="1" applyProtection="1">
      <alignment horizontal="left" vertical="center" wrapText="1"/>
      <protection hidden="1"/>
    </xf>
    <xf numFmtId="0" fontId="148" fillId="36" borderId="168" xfId="85" applyFont="1" applyFill="1" applyBorder="1" applyAlignment="1" applyProtection="1">
      <alignment horizontal="center" vertical="center"/>
    </xf>
    <xf numFmtId="168" fontId="8" fillId="36" borderId="236" xfId="80" applyNumberFormat="1" applyFont="1" applyFill="1" applyBorder="1" applyAlignment="1" applyProtection="1">
      <alignment horizontal="center" vertical="center" wrapText="1"/>
      <protection hidden="1"/>
    </xf>
    <xf numFmtId="168" fontId="8" fillId="36" borderId="237" xfId="80" applyNumberFormat="1" applyFont="1" applyFill="1" applyBorder="1" applyAlignment="1" applyProtection="1">
      <alignment horizontal="center" vertical="center" wrapText="1"/>
      <protection hidden="1"/>
    </xf>
    <xf numFmtId="168" fontId="8" fillId="46" borderId="0" xfId="81" applyNumberFormat="1" applyFont="1" applyFill="1" applyProtection="1">
      <protection locked="0"/>
    </xf>
    <xf numFmtId="167" fontId="8" fillId="46" borderId="0" xfId="81" applyNumberFormat="1" applyFont="1" applyFill="1" applyAlignment="1" applyProtection="1">
      <alignment horizontal="center"/>
      <protection locked="0"/>
    </xf>
    <xf numFmtId="168" fontId="27" fillId="35" borderId="10" xfId="81" applyNumberFormat="1" applyFont="1" applyFill="1" applyBorder="1" applyAlignment="1" applyProtection="1">
      <alignment horizontal="center"/>
      <protection hidden="1"/>
    </xf>
    <xf numFmtId="168" fontId="27" fillId="47" borderId="53" xfId="81" applyNumberFormat="1" applyFont="1" applyFill="1" applyBorder="1" applyAlignment="1" applyProtection="1">
      <alignment horizontal="center"/>
      <protection hidden="1"/>
    </xf>
    <xf numFmtId="0" fontId="27" fillId="35" borderId="0" xfId="81" applyFont="1" applyFill="1" applyAlignment="1" applyProtection="1">
      <alignment horizontal="right" vertical="center"/>
      <protection locked="0"/>
    </xf>
    <xf numFmtId="0" fontId="27" fillId="35" borderId="0" xfId="81" applyFont="1" applyFill="1" applyAlignment="1" applyProtection="1">
      <alignment horizontal="left"/>
      <protection locked="0"/>
    </xf>
    <xf numFmtId="0" fontId="8" fillId="46" borderId="0" xfId="81" applyFont="1" applyFill="1" applyAlignment="1" applyProtection="1">
      <alignment horizontal="center" vertical="center"/>
      <protection locked="0"/>
    </xf>
    <xf numFmtId="0" fontId="34" fillId="55" borderId="186" xfId="80" applyFont="1" applyFill="1" applyBorder="1" applyAlignment="1" applyProtection="1">
      <alignment vertical="center" textRotation="90" wrapText="1"/>
      <protection hidden="1"/>
    </xf>
    <xf numFmtId="0" fontId="8" fillId="55" borderId="25" xfId="80" applyFont="1" applyFill="1" applyBorder="1" applyAlignment="1" applyProtection="1">
      <alignment horizontal="left" vertical="center" wrapText="1"/>
      <protection hidden="1"/>
    </xf>
    <xf numFmtId="0" fontId="34" fillId="55" borderId="242" xfId="80" applyFont="1" applyFill="1" applyBorder="1" applyAlignment="1" applyProtection="1">
      <alignment vertical="center" textRotation="90" wrapText="1"/>
      <protection hidden="1"/>
    </xf>
    <xf numFmtId="0" fontId="8" fillId="36" borderId="18" xfId="80" applyFont="1" applyFill="1" applyBorder="1" applyAlignment="1" applyProtection="1">
      <alignment horizontal="center" vertical="center" wrapText="1"/>
      <protection hidden="1"/>
    </xf>
    <xf numFmtId="186" fontId="8" fillId="36" borderId="19" xfId="80" applyNumberFormat="1" applyFont="1" applyFill="1" applyBorder="1" applyAlignment="1" applyProtection="1">
      <alignment horizontal="center" vertical="center" wrapText="1"/>
      <protection hidden="1"/>
    </xf>
    <xf numFmtId="0" fontId="8" fillId="55" borderId="23" xfId="80" applyFont="1" applyFill="1" applyBorder="1" applyAlignment="1" applyProtection="1">
      <alignment horizontal="left" vertical="center" wrapText="1"/>
      <protection hidden="1"/>
    </xf>
    <xf numFmtId="168" fontId="28" fillId="67" borderId="53" xfId="81" applyNumberFormat="1" applyFont="1" applyFill="1" applyBorder="1" applyAlignment="1" applyProtection="1">
      <alignment horizontal="center" vertical="center"/>
      <protection hidden="1"/>
    </xf>
    <xf numFmtId="0" fontId="93" fillId="35" borderId="0" xfId="81" applyFont="1" applyFill="1" applyAlignment="1" applyProtection="1">
      <alignment horizontal="left" vertical="top" wrapText="1"/>
    </xf>
    <xf numFmtId="0" fontId="105" fillId="35" borderId="0" xfId="81" applyFont="1" applyFill="1" applyAlignment="1" applyProtection="1">
      <alignment horizontal="left" vertical="top" wrapText="1"/>
    </xf>
    <xf numFmtId="0" fontId="93" fillId="35" borderId="0" xfId="81" applyFont="1" applyFill="1" applyProtection="1"/>
    <xf numFmtId="0" fontId="27" fillId="35" borderId="0" xfId="81" applyFont="1" applyFill="1" applyAlignment="1" applyProtection="1">
      <alignment horizontal="center"/>
    </xf>
    <xf numFmtId="0" fontId="27" fillId="35" borderId="0" xfId="81" applyNumberFormat="1" applyFont="1" applyFill="1" applyAlignment="1" applyProtection="1">
      <alignment horizontal="center" vertical="center"/>
      <protection locked="0"/>
    </xf>
    <xf numFmtId="1" fontId="8" fillId="46" borderId="0" xfId="81" applyNumberFormat="1" applyFont="1" applyFill="1" applyAlignment="1" applyProtection="1">
      <alignment horizontal="center" vertical="center"/>
      <protection locked="0"/>
    </xf>
    <xf numFmtId="0" fontId="224" fillId="35" borderId="0" xfId="81" applyFont="1" applyFill="1" applyAlignment="1" applyProtection="1">
      <alignment horizontal="left" vertical="center"/>
      <protection hidden="1"/>
    </xf>
    <xf numFmtId="187" fontId="56" fillId="35" borderId="0" xfId="81" applyNumberFormat="1" applyFont="1" applyFill="1" applyAlignment="1" applyProtection="1">
      <alignment horizontal="center" vertical="center"/>
      <protection hidden="1"/>
    </xf>
    <xf numFmtId="0" fontId="34" fillId="34" borderId="244" xfId="80" applyFont="1" applyFill="1" applyBorder="1" applyAlignment="1" applyProtection="1">
      <alignment horizontal="center" vertical="center" textRotation="90" wrapText="1"/>
      <protection hidden="1"/>
    </xf>
    <xf numFmtId="0" fontId="55" fillId="34" borderId="245" xfId="80" applyFont="1" applyFill="1" applyBorder="1" applyAlignment="1" applyProtection="1">
      <alignment vertical="center" wrapText="1"/>
      <protection hidden="1"/>
    </xf>
    <xf numFmtId="0" fontId="55" fillId="34" borderId="246" xfId="80" applyFont="1" applyFill="1" applyBorder="1" applyAlignment="1" applyProtection="1">
      <alignment horizontal="center" vertical="center" wrapText="1"/>
      <protection hidden="1"/>
    </xf>
    <xf numFmtId="0" fontId="27" fillId="34" borderId="20" xfId="78" applyFont="1" applyFill="1" applyBorder="1" applyAlignment="1" applyProtection="1">
      <alignment horizontal="center" vertical="center" wrapText="1"/>
      <protection hidden="1"/>
    </xf>
    <xf numFmtId="0" fontId="225" fillId="55" borderId="88" xfId="80" applyFont="1" applyFill="1" applyBorder="1" applyAlignment="1" applyProtection="1">
      <alignment horizontal="center" vertical="center" wrapText="1"/>
      <protection hidden="1"/>
    </xf>
    <xf numFmtId="0" fontId="27" fillId="34" borderId="54" xfId="78" applyFont="1" applyFill="1" applyBorder="1" applyAlignment="1" applyProtection="1">
      <alignment horizontal="center" vertical="center" wrapText="1"/>
      <protection hidden="1"/>
    </xf>
    <xf numFmtId="0" fontId="8" fillId="55" borderId="53" xfId="80" applyFont="1" applyFill="1" applyBorder="1" applyAlignment="1" applyProtection="1">
      <alignment horizontal="center" vertical="center" wrapText="1"/>
      <protection hidden="1"/>
    </xf>
    <xf numFmtId="0" fontId="27" fillId="35" borderId="70" xfId="81" applyFont="1" applyFill="1" applyBorder="1" applyProtection="1">
      <protection locked="0"/>
    </xf>
    <xf numFmtId="0" fontId="27" fillId="35" borderId="76" xfId="81" applyFont="1" applyFill="1" applyBorder="1" applyProtection="1">
      <protection locked="0"/>
    </xf>
    <xf numFmtId="0" fontId="27" fillId="35" borderId="43" xfId="81" applyFont="1" applyFill="1" applyBorder="1" applyProtection="1">
      <protection locked="0"/>
    </xf>
    <xf numFmtId="0" fontId="27" fillId="35" borderId="36" xfId="81" applyFont="1" applyFill="1" applyBorder="1" applyProtection="1">
      <protection locked="0"/>
    </xf>
    <xf numFmtId="0" fontId="27" fillId="35" borderId="38" xfId="81" applyFont="1" applyFill="1" applyBorder="1" applyProtection="1">
      <protection locked="0"/>
    </xf>
    <xf numFmtId="0" fontId="27" fillId="35" borderId="40" xfId="81" applyFont="1" applyFill="1" applyBorder="1" applyProtection="1">
      <protection locked="0"/>
    </xf>
    <xf numFmtId="0" fontId="27" fillId="35" borderId="60" xfId="81" applyFont="1" applyFill="1" applyBorder="1" applyProtection="1">
      <protection locked="0"/>
    </xf>
    <xf numFmtId="0" fontId="27" fillId="35" borderId="37" xfId="81" applyFont="1" applyFill="1" applyBorder="1" applyProtection="1">
      <protection locked="0"/>
    </xf>
    <xf numFmtId="0" fontId="27" fillId="35" borderId="39" xfId="81" applyFont="1" applyFill="1" applyBorder="1" applyProtection="1">
      <protection locked="0"/>
    </xf>
    <xf numFmtId="0" fontId="27" fillId="35" borderId="32" xfId="81" applyFont="1" applyFill="1" applyBorder="1" applyProtection="1">
      <protection locked="0"/>
    </xf>
    <xf numFmtId="0" fontId="27" fillId="35" borderId="41" xfId="81" applyFont="1" applyFill="1" applyBorder="1" applyProtection="1">
      <protection locked="0"/>
    </xf>
    <xf numFmtId="0" fontId="27" fillId="34" borderId="55" xfId="78" applyFont="1" applyFill="1" applyBorder="1" applyAlignment="1" applyProtection="1">
      <alignment horizontal="center" vertical="center" wrapText="1"/>
      <protection hidden="1"/>
    </xf>
    <xf numFmtId="0" fontId="27" fillId="34" borderId="81" xfId="78" applyFont="1" applyFill="1" applyBorder="1" applyAlignment="1" applyProtection="1">
      <alignment horizontal="center" vertical="center" wrapText="1"/>
      <protection hidden="1"/>
    </xf>
    <xf numFmtId="0" fontId="27" fillId="35" borderId="53" xfId="81" applyFont="1" applyFill="1" applyBorder="1" applyAlignment="1" applyProtection="1">
      <alignment horizontal="center"/>
      <protection locked="0"/>
    </xf>
    <xf numFmtId="0" fontId="8" fillId="46" borderId="53" xfId="81" applyFont="1" applyFill="1" applyBorder="1" applyAlignment="1" applyProtection="1">
      <alignment horizontal="center"/>
      <protection locked="0"/>
    </xf>
    <xf numFmtId="0" fontId="27" fillId="35" borderId="53" xfId="81" applyFont="1" applyFill="1" applyBorder="1" applyProtection="1">
      <protection locked="0"/>
    </xf>
    <xf numFmtId="0" fontId="55" fillId="34" borderId="49" xfId="80" applyFont="1" applyFill="1" applyBorder="1" applyAlignment="1" applyProtection="1">
      <alignment vertical="center" wrapText="1"/>
      <protection hidden="1"/>
    </xf>
    <xf numFmtId="0" fontId="55" fillId="34" borderId="89" xfId="80" applyFont="1" applyFill="1" applyBorder="1" applyAlignment="1" applyProtection="1">
      <alignment vertical="center" wrapText="1"/>
      <protection hidden="1"/>
    </xf>
    <xf numFmtId="0" fontId="8" fillId="67" borderId="236" xfId="80" applyFont="1" applyFill="1" applyBorder="1" applyAlignment="1" applyProtection="1">
      <alignment horizontal="left" vertical="center" wrapText="1"/>
      <protection hidden="1"/>
    </xf>
    <xf numFmtId="0" fontId="8" fillId="67" borderId="237" xfId="80" applyFont="1" applyFill="1" applyBorder="1" applyAlignment="1" applyProtection="1">
      <alignment horizontal="left" vertical="center" wrapText="1"/>
      <protection hidden="1"/>
    </xf>
    <xf numFmtId="0" fontId="8" fillId="67" borderId="35" xfId="80" applyFont="1" applyFill="1" applyBorder="1" applyAlignment="1" applyProtection="1">
      <alignment horizontal="left" vertical="center" wrapText="1"/>
      <protection hidden="1"/>
    </xf>
    <xf numFmtId="0" fontId="8" fillId="67" borderId="249" xfId="80" applyFont="1" applyFill="1" applyBorder="1" applyAlignment="1" applyProtection="1">
      <alignment horizontal="left" vertical="center" wrapText="1"/>
      <protection hidden="1"/>
    </xf>
    <xf numFmtId="0" fontId="8" fillId="67" borderId="251" xfId="80" applyFont="1" applyFill="1" applyBorder="1" applyAlignment="1" applyProtection="1">
      <alignment horizontal="left" vertical="center" wrapText="1"/>
      <protection hidden="1"/>
    </xf>
    <xf numFmtId="0" fontId="8" fillId="67" borderId="55" xfId="80" applyFont="1" applyFill="1" applyBorder="1" applyAlignment="1" applyProtection="1">
      <alignment horizontal="left" vertical="center" wrapText="1"/>
      <protection hidden="1"/>
    </xf>
    <xf numFmtId="0" fontId="227" fillId="67" borderId="253" xfId="80" applyFont="1" applyFill="1" applyBorder="1" applyAlignment="1" applyProtection="1">
      <alignment horizontal="left" vertical="center" wrapText="1"/>
      <protection hidden="1"/>
    </xf>
    <xf numFmtId="0" fontId="8" fillId="41" borderId="135" xfId="80" applyFont="1" applyFill="1" applyBorder="1" applyAlignment="1" applyProtection="1">
      <alignment horizontal="left" vertical="center" wrapText="1"/>
      <protection locked="0"/>
    </xf>
    <xf numFmtId="0" fontId="8" fillId="41" borderId="130" xfId="80" applyFont="1" applyFill="1" applyBorder="1" applyAlignment="1" applyProtection="1">
      <alignment horizontal="left" vertical="center" wrapText="1"/>
      <protection locked="0"/>
    </xf>
    <xf numFmtId="0" fontId="8" fillId="41" borderId="252" xfId="80" applyFont="1" applyFill="1" applyBorder="1" applyAlignment="1" applyProtection="1">
      <alignment horizontal="left" vertical="center" wrapText="1"/>
      <protection locked="0"/>
    </xf>
    <xf numFmtId="0" fontId="8" fillId="41" borderId="0" xfId="80" applyFont="1" applyFill="1" applyBorder="1" applyAlignment="1" applyProtection="1">
      <alignment horizontal="left" vertical="center" wrapText="1"/>
      <protection locked="0"/>
    </xf>
    <xf numFmtId="0" fontId="8" fillId="41" borderId="250" xfId="80" applyFont="1" applyFill="1" applyBorder="1" applyAlignment="1" applyProtection="1">
      <alignment horizontal="left" vertical="center" wrapText="1"/>
      <protection locked="0"/>
    </xf>
    <xf numFmtId="0" fontId="8" fillId="41" borderId="248" xfId="80" applyFont="1" applyFill="1" applyBorder="1" applyAlignment="1" applyProtection="1">
      <alignment horizontal="left" vertical="center" wrapText="1"/>
      <protection locked="0"/>
    </xf>
    <xf numFmtId="0" fontId="8" fillId="41" borderId="55" xfId="80" applyFont="1" applyFill="1" applyBorder="1" applyAlignment="1" applyProtection="1">
      <alignment horizontal="left" vertical="center" wrapText="1"/>
      <protection locked="0"/>
    </xf>
    <xf numFmtId="0" fontId="8" fillId="41" borderId="34" xfId="80" applyFont="1" applyFill="1" applyBorder="1" applyAlignment="1" applyProtection="1">
      <alignment horizontal="left" vertical="center" wrapText="1"/>
      <protection locked="0"/>
    </xf>
    <xf numFmtId="168" fontId="8" fillId="67" borderId="251" xfId="80" applyNumberFormat="1" applyFont="1" applyFill="1" applyBorder="1" applyAlignment="1" applyProtection="1">
      <alignment horizontal="left" vertical="top" wrapText="1"/>
      <protection hidden="1"/>
    </xf>
    <xf numFmtId="168" fontId="8" fillId="67" borderId="237" xfId="80" applyNumberFormat="1" applyFont="1" applyFill="1" applyBorder="1" applyAlignment="1" applyProtection="1">
      <alignment horizontal="left" vertical="top" wrapText="1"/>
      <protection hidden="1"/>
    </xf>
    <xf numFmtId="0" fontId="37" fillId="34" borderId="53" xfId="80" applyFont="1" applyFill="1" applyBorder="1" applyAlignment="1" applyProtection="1">
      <alignment horizontal="center" vertical="center"/>
      <protection hidden="1"/>
    </xf>
    <xf numFmtId="0" fontId="95" fillId="62" borderId="53" xfId="81" applyFont="1" applyFill="1" applyBorder="1" applyAlignment="1" applyProtection="1">
      <alignment horizontal="center" vertical="center"/>
      <protection hidden="1"/>
    </xf>
    <xf numFmtId="0" fontId="34" fillId="55" borderId="255" xfId="80" applyFont="1" applyFill="1" applyBorder="1" applyAlignment="1" applyProtection="1">
      <alignment vertical="center" textRotation="90" wrapText="1"/>
      <protection hidden="1"/>
    </xf>
    <xf numFmtId="0" fontId="34" fillId="55" borderId="88" xfId="80" applyFont="1" applyFill="1" applyBorder="1" applyAlignment="1" applyProtection="1">
      <alignment vertical="center" textRotation="90" wrapText="1"/>
      <protection hidden="1"/>
    </xf>
    <xf numFmtId="0" fontId="226" fillId="55" borderId="53" xfId="80" applyFont="1" applyFill="1" applyBorder="1" applyAlignment="1" applyProtection="1">
      <alignment horizontal="right" vertical="center" wrapText="1"/>
      <protection hidden="1"/>
    </xf>
    <xf numFmtId="0" fontId="27" fillId="34" borderId="34" xfId="78" applyFont="1" applyFill="1" applyBorder="1" applyAlignment="1" applyProtection="1">
      <alignment horizontal="center" vertical="center" wrapText="1"/>
      <protection hidden="1"/>
    </xf>
    <xf numFmtId="0" fontId="8" fillId="67" borderId="34" xfId="80" applyFont="1" applyFill="1" applyBorder="1" applyAlignment="1" applyProtection="1">
      <alignment horizontal="left" vertical="center" wrapText="1"/>
      <protection hidden="1"/>
    </xf>
    <xf numFmtId="0" fontId="8" fillId="67" borderId="33" xfId="80" applyFont="1" applyFill="1" applyBorder="1" applyAlignment="1" applyProtection="1">
      <alignment horizontal="left" vertical="center" wrapText="1"/>
      <protection hidden="1"/>
    </xf>
    <xf numFmtId="0" fontId="45" fillId="35" borderId="0" xfId="0" applyFont="1" applyFill="1" applyBorder="1" applyAlignment="1" applyProtection="1">
      <alignment horizontal="left" vertical="top"/>
      <protection hidden="1"/>
    </xf>
    <xf numFmtId="0" fontId="217" fillId="35" borderId="36" xfId="0" applyFont="1" applyFill="1" applyBorder="1" applyProtection="1">
      <protection locked="0"/>
    </xf>
    <xf numFmtId="0" fontId="184" fillId="35" borderId="37" xfId="0" applyFont="1" applyFill="1" applyBorder="1" applyProtection="1">
      <protection locked="0"/>
    </xf>
    <xf numFmtId="0" fontId="184" fillId="35" borderId="38" xfId="0" applyFont="1" applyFill="1" applyBorder="1" applyProtection="1">
      <protection locked="0"/>
    </xf>
    <xf numFmtId="0" fontId="184" fillId="35" borderId="36" xfId="0" applyFont="1" applyFill="1" applyBorder="1" applyProtection="1">
      <protection locked="0"/>
    </xf>
    <xf numFmtId="9" fontId="184" fillId="35" borderId="70" xfId="0" applyNumberFormat="1" applyFont="1" applyFill="1" applyBorder="1" applyProtection="1">
      <protection locked="0"/>
    </xf>
    <xf numFmtId="9" fontId="184" fillId="35" borderId="76" xfId="0" applyNumberFormat="1" applyFont="1" applyFill="1" applyBorder="1" applyProtection="1">
      <protection locked="0"/>
    </xf>
    <xf numFmtId="0" fontId="184" fillId="35" borderId="76" xfId="0" applyFont="1" applyFill="1" applyBorder="1" applyProtection="1">
      <protection locked="0"/>
    </xf>
    <xf numFmtId="0" fontId="184" fillId="35" borderId="43" xfId="0" applyNumberFormat="1" applyFont="1" applyFill="1" applyBorder="1" applyProtection="1"/>
    <xf numFmtId="0" fontId="0" fillId="35" borderId="0" xfId="0" applyFill="1" applyAlignment="1" applyProtection="1">
      <alignment wrapText="1"/>
      <protection hidden="1"/>
    </xf>
    <xf numFmtId="0" fontId="149" fillId="26" borderId="0" xfId="0" applyFont="1" applyFill="1" applyBorder="1" applyAlignment="1" applyProtection="1">
      <alignment wrapText="1"/>
      <protection locked="0"/>
    </xf>
    <xf numFmtId="0" fontId="156" fillId="26" borderId="0" xfId="0" applyFont="1" applyFill="1" applyAlignment="1" applyProtection="1">
      <alignment wrapText="1"/>
      <protection locked="0"/>
    </xf>
    <xf numFmtId="0" fontId="155" fillId="35" borderId="0" xfId="0" applyFont="1" applyFill="1" applyBorder="1" applyAlignment="1" applyProtection="1">
      <alignment horizontal="left" vertical="top"/>
      <protection hidden="1"/>
    </xf>
    <xf numFmtId="0" fontId="0" fillId="35" borderId="0" xfId="0" applyFill="1" applyAlignment="1" applyProtection="1">
      <alignment wrapText="1"/>
      <protection hidden="1"/>
    </xf>
    <xf numFmtId="3" fontId="15" fillId="24" borderId="40" xfId="55" applyNumberFormat="1" applyFont="1" applyFill="1" applyBorder="1" applyAlignment="1" applyProtection="1">
      <alignment horizontal="right" vertical="center"/>
    </xf>
    <xf numFmtId="3" fontId="15" fillId="24" borderId="256" xfId="55" applyNumberFormat="1" applyFont="1" applyFill="1" applyBorder="1" applyAlignment="1" applyProtection="1">
      <alignment horizontal="right" vertical="center"/>
    </xf>
    <xf numFmtId="165" fontId="8" fillId="35" borderId="0" xfId="78" applyNumberFormat="1" applyFill="1" applyProtection="1">
      <protection hidden="1"/>
    </xf>
    <xf numFmtId="0" fontId="8" fillId="35" borderId="0" xfId="78" applyFill="1" applyBorder="1" applyAlignment="1" applyProtection="1">
      <alignment horizontal="center"/>
      <protection hidden="1"/>
    </xf>
    <xf numFmtId="0" fontId="0" fillId="35" borderId="0" xfId="0" applyFill="1" applyBorder="1" applyAlignment="1" applyProtection="1">
      <alignment horizontal="center" vertical="center"/>
      <protection hidden="1"/>
    </xf>
    <xf numFmtId="0" fontId="27" fillId="35" borderId="0" xfId="0" applyFont="1" applyFill="1" applyBorder="1" applyAlignment="1" applyProtection="1">
      <alignment horizontal="left"/>
      <protection hidden="1"/>
    </xf>
    <xf numFmtId="0" fontId="11" fillId="35" borderId="0" xfId="80" applyFont="1" applyFill="1" applyBorder="1" applyAlignment="1" applyProtection="1">
      <alignment horizontal="center" vertical="center" wrapText="1"/>
      <protection hidden="1"/>
    </xf>
    <xf numFmtId="0" fontId="190" fillId="35" borderId="20" xfId="0" applyFont="1" applyFill="1" applyBorder="1" applyAlignment="1" applyProtection="1">
      <alignment horizontal="center" vertical="center" wrapText="1"/>
      <protection hidden="1"/>
    </xf>
    <xf numFmtId="0" fontId="190" fillId="35" borderId="0" xfId="0" applyFont="1" applyFill="1" applyBorder="1" applyAlignment="1" applyProtection="1">
      <alignment horizontal="center" vertical="center" wrapText="1"/>
      <protection hidden="1"/>
    </xf>
    <xf numFmtId="0" fontId="8" fillId="32" borderId="43" xfId="0" applyNumberFormat="1" applyFont="1" applyFill="1" applyBorder="1" applyAlignment="1" applyProtection="1">
      <alignment horizontal="left" vertical="center"/>
    </xf>
    <xf numFmtId="0" fontId="8" fillId="32" borderId="10" xfId="0" applyNumberFormat="1" applyFont="1" applyFill="1" applyBorder="1" applyAlignment="1" applyProtection="1">
      <alignment horizontal="left" vertical="center"/>
    </xf>
    <xf numFmtId="0" fontId="8" fillId="32" borderId="70" xfId="0" applyNumberFormat="1" applyFont="1" applyFill="1" applyBorder="1" applyAlignment="1" applyProtection="1">
      <alignment horizontal="left" vertical="center"/>
    </xf>
    <xf numFmtId="0" fontId="27" fillId="34" borderId="223" xfId="78" applyFont="1" applyFill="1" applyBorder="1" applyAlignment="1" applyProtection="1">
      <alignment horizontal="center" vertical="center" wrapText="1"/>
      <protection hidden="1"/>
    </xf>
    <xf numFmtId="0" fontId="27" fillId="34" borderId="213" xfId="78" applyFont="1" applyFill="1" applyBorder="1" applyAlignment="1" applyProtection="1">
      <alignment horizontal="center" vertical="center" wrapText="1"/>
      <protection hidden="1"/>
    </xf>
    <xf numFmtId="0" fontId="27" fillId="34" borderId="258" xfId="78" applyFont="1" applyFill="1" applyBorder="1" applyAlignment="1" applyProtection="1">
      <alignment horizontal="center" vertical="center" wrapText="1"/>
      <protection hidden="1"/>
    </xf>
    <xf numFmtId="0" fontId="27" fillId="26" borderId="0" xfId="0" applyFont="1" applyFill="1" applyBorder="1" applyProtection="1">
      <protection locked="0"/>
    </xf>
    <xf numFmtId="0" fontId="40" fillId="26" borderId="0" xfId="0" applyFont="1" applyFill="1" applyAlignment="1" applyProtection="1">
      <alignment wrapText="1"/>
      <protection locked="0"/>
    </xf>
    <xf numFmtId="3" fontId="8" fillId="41" borderId="115" xfId="78" applyNumberFormat="1" applyFont="1" applyFill="1" applyBorder="1" applyAlignment="1" applyProtection="1">
      <alignment vertical="center"/>
      <protection locked="0"/>
    </xf>
    <xf numFmtId="3" fontId="8" fillId="41" borderId="128" xfId="78" applyNumberFormat="1" applyFont="1" applyFill="1" applyBorder="1" applyAlignment="1" applyProtection="1">
      <alignment vertical="center"/>
      <protection locked="0"/>
    </xf>
    <xf numFmtId="3" fontId="8" fillId="41" borderId="14" xfId="78" applyNumberFormat="1" applyFont="1" applyFill="1" applyBorder="1" applyAlignment="1" applyProtection="1">
      <alignment vertical="center"/>
      <protection locked="0"/>
    </xf>
    <xf numFmtId="3" fontId="8" fillId="41" borderId="94" xfId="55" applyNumberFormat="1" applyFont="1" applyFill="1" applyBorder="1" applyAlignment="1" applyProtection="1">
      <alignment horizontal="right" vertical="center"/>
      <protection locked="0"/>
    </xf>
    <xf numFmtId="3" fontId="8" fillId="41" borderId="18" xfId="55" applyNumberFormat="1" applyFont="1" applyFill="1" applyBorder="1" applyAlignment="1" applyProtection="1">
      <alignment horizontal="right" vertical="center" wrapText="1"/>
      <protection locked="0"/>
    </xf>
    <xf numFmtId="3" fontId="8" fillId="41" borderId="19" xfId="55" applyNumberFormat="1" applyFont="1" applyFill="1" applyBorder="1" applyAlignment="1" applyProtection="1">
      <alignment horizontal="right" vertical="center" wrapText="1"/>
      <protection locked="0"/>
    </xf>
    <xf numFmtId="3" fontId="8" fillId="41" borderId="41" xfId="78" applyNumberFormat="1" applyFont="1" applyFill="1" applyBorder="1" applyAlignment="1" applyProtection="1">
      <alignment vertical="center"/>
      <protection locked="0"/>
    </xf>
    <xf numFmtId="3" fontId="8" fillId="41" borderId="64" xfId="55" applyNumberFormat="1" applyFont="1" applyFill="1" applyBorder="1" applyAlignment="1" applyProtection="1">
      <alignment horizontal="right" vertical="center" wrapText="1"/>
      <protection locked="0"/>
    </xf>
    <xf numFmtId="3" fontId="8" fillId="41" borderId="70" xfId="55" applyNumberFormat="1" applyFont="1" applyFill="1" applyBorder="1" applyAlignment="1" applyProtection="1">
      <alignment horizontal="right" vertical="center" wrapText="1"/>
      <protection locked="0"/>
    </xf>
    <xf numFmtId="3" fontId="8" fillId="41" borderId="37" xfId="55" applyNumberFormat="1" applyFont="1" applyFill="1" applyBorder="1" applyAlignment="1" applyProtection="1">
      <alignment horizontal="right" vertical="center" wrapText="1"/>
      <protection locked="0"/>
    </xf>
    <xf numFmtId="3" fontId="8" fillId="41" borderId="259" xfId="55" applyNumberFormat="1" applyFont="1" applyFill="1" applyBorder="1" applyAlignment="1" applyProtection="1">
      <alignment horizontal="right" vertical="center"/>
      <protection locked="0"/>
    </xf>
    <xf numFmtId="3" fontId="27" fillId="26" borderId="225" xfId="78" applyNumberFormat="1" applyFont="1" applyFill="1" applyBorder="1" applyProtection="1">
      <protection locked="0"/>
    </xf>
    <xf numFmtId="188" fontId="15" fillId="17" borderId="192" xfId="55" applyNumberFormat="1" applyFont="1" applyFill="1" applyBorder="1" applyAlignment="1" applyProtection="1">
      <alignment horizontal="right" vertical="center"/>
      <protection locked="0"/>
    </xf>
    <xf numFmtId="3" fontId="27" fillId="35" borderId="38" xfId="0" applyNumberFormat="1" applyFont="1" applyFill="1" applyBorder="1" applyProtection="1">
      <protection locked="0"/>
    </xf>
    <xf numFmtId="185" fontId="15" fillId="24" borderId="40" xfId="55" applyNumberFormat="1" applyFont="1" applyFill="1" applyBorder="1" applyAlignment="1" applyProtection="1">
      <alignment horizontal="center" vertical="center"/>
    </xf>
    <xf numFmtId="185" fontId="15" fillId="24" borderId="61" xfId="55" applyNumberFormat="1" applyFont="1" applyFill="1" applyBorder="1" applyAlignment="1" applyProtection="1">
      <alignment horizontal="center" vertical="center"/>
    </xf>
    <xf numFmtId="171" fontId="15" fillId="17" borderId="261" xfId="55" applyNumberFormat="1" applyFont="1" applyFill="1" applyBorder="1" applyAlignment="1" applyProtection="1">
      <alignment horizontal="center" vertical="center"/>
      <protection locked="0"/>
    </xf>
    <xf numFmtId="171" fontId="15" fillId="17" borderId="262" xfId="55" applyNumberFormat="1" applyFont="1" applyFill="1" applyBorder="1" applyAlignment="1" applyProtection="1">
      <alignment horizontal="center" vertical="center"/>
      <protection locked="0"/>
    </xf>
    <xf numFmtId="0" fontId="27" fillId="34" borderId="46" xfId="0" applyFont="1" applyFill="1" applyBorder="1" applyAlignment="1" applyProtection="1">
      <alignment horizontal="center" vertical="center" wrapText="1"/>
      <protection hidden="1"/>
    </xf>
    <xf numFmtId="171" fontId="15" fillId="17" borderId="128" xfId="55" applyNumberFormat="1" applyFont="1" applyFill="1" applyBorder="1" applyAlignment="1" applyProtection="1">
      <alignment horizontal="center" vertical="center"/>
      <protection locked="0"/>
    </xf>
    <xf numFmtId="171" fontId="15" fillId="17" borderId="64" xfId="55" applyNumberFormat="1" applyFont="1" applyFill="1" applyBorder="1" applyAlignment="1" applyProtection="1">
      <alignment horizontal="center" vertical="center"/>
      <protection locked="0"/>
    </xf>
    <xf numFmtId="0" fontId="184" fillId="35" borderId="0" xfId="0" applyFont="1" applyFill="1" applyBorder="1" applyAlignment="1" applyProtection="1">
      <alignment horizontal="center"/>
      <protection locked="0"/>
    </xf>
    <xf numFmtId="0" fontId="181" fillId="34" borderId="46" xfId="78" applyFont="1" applyFill="1" applyBorder="1" applyAlignment="1" applyProtection="1">
      <alignment horizontal="center" vertical="center" wrapText="1"/>
      <protection hidden="1"/>
    </xf>
    <xf numFmtId="1" fontId="15" fillId="24" borderId="44" xfId="55" applyNumberFormat="1" applyFont="1" applyFill="1" applyBorder="1" applyAlignment="1" applyProtection="1">
      <alignment horizontal="center" vertical="center"/>
    </xf>
    <xf numFmtId="1" fontId="15" fillId="24" borderId="10" xfId="55" applyNumberFormat="1" applyFont="1" applyFill="1" applyBorder="1" applyAlignment="1" applyProtection="1">
      <alignment horizontal="center" vertical="center"/>
    </xf>
    <xf numFmtId="1" fontId="181" fillId="35" borderId="10" xfId="55" applyNumberFormat="1" applyFont="1" applyFill="1" applyBorder="1" applyAlignment="1" applyProtection="1">
      <alignment horizontal="center" vertical="center"/>
    </xf>
    <xf numFmtId="0" fontId="186" fillId="35" borderId="0" xfId="78" applyFont="1" applyFill="1" applyBorder="1" applyAlignment="1" applyProtection="1">
      <alignment horizontal="center"/>
      <protection hidden="1"/>
    </xf>
    <xf numFmtId="0" fontId="160" fillId="35" borderId="61" xfId="78" applyFont="1" applyFill="1" applyBorder="1" applyAlignment="1" applyProtection="1">
      <alignment horizontal="left"/>
      <protection locked="0"/>
    </xf>
    <xf numFmtId="0" fontId="146" fillId="35" borderId="64" xfId="0" applyFont="1" applyFill="1" applyBorder="1" applyAlignment="1" applyProtection="1">
      <alignment horizontal="left"/>
      <protection locked="0"/>
    </xf>
    <xf numFmtId="0" fontId="149" fillId="35" borderId="0" xfId="78" applyFont="1" applyFill="1" applyBorder="1" applyAlignment="1" applyProtection="1">
      <alignment wrapText="1"/>
      <protection locked="0"/>
    </xf>
    <xf numFmtId="0" fontId="149" fillId="35" borderId="32" xfId="78" applyFont="1" applyFill="1" applyBorder="1" applyAlignment="1" applyProtection="1">
      <alignment wrapText="1"/>
      <protection locked="0"/>
    </xf>
    <xf numFmtId="0" fontId="27" fillId="26" borderId="0" xfId="78" applyFont="1" applyFill="1" applyAlignment="1" applyProtection="1">
      <alignment horizontal="center"/>
      <protection hidden="1"/>
    </xf>
    <xf numFmtId="0" fontId="27" fillId="68" borderId="0" xfId="78" applyFont="1" applyFill="1" applyAlignment="1" applyProtection="1">
      <alignment horizontal="center"/>
      <protection hidden="1"/>
    </xf>
    <xf numFmtId="168" fontId="34" fillId="34" borderId="46" xfId="90" applyNumberFormat="1" applyFont="1" applyFill="1" applyBorder="1" applyAlignment="1" applyProtection="1">
      <alignment vertical="center"/>
      <protection hidden="1"/>
    </xf>
    <xf numFmtId="0" fontId="8" fillId="69" borderId="37" xfId="0" applyFont="1" applyFill="1" applyBorder="1" applyAlignment="1" applyProtection="1">
      <alignment horizontal="left" vertical="center"/>
    </xf>
    <xf numFmtId="0" fontId="8" fillId="69" borderId="70" xfId="0" applyFont="1" applyFill="1" applyBorder="1" applyAlignment="1" applyProtection="1">
      <alignment horizontal="center" vertical="center"/>
    </xf>
    <xf numFmtId="0" fontId="8" fillId="69" borderId="257" xfId="0" applyFont="1" applyFill="1" applyBorder="1" applyAlignment="1" applyProtection="1">
      <alignment horizontal="left" vertical="center"/>
    </xf>
    <xf numFmtId="0" fontId="27" fillId="35" borderId="40" xfId="78" applyFont="1" applyFill="1" applyBorder="1" applyProtection="1">
      <protection locked="0"/>
    </xf>
    <xf numFmtId="0" fontId="40" fillId="35" borderId="41" xfId="0" applyFont="1" applyFill="1" applyBorder="1" applyProtection="1">
      <protection locked="0"/>
    </xf>
    <xf numFmtId="0" fontId="156" fillId="35" borderId="64" xfId="0" applyFont="1" applyFill="1" applyBorder="1" applyAlignment="1" applyProtection="1">
      <alignment horizontal="center" wrapText="1"/>
      <protection locked="0"/>
    </xf>
    <xf numFmtId="0" fontId="149" fillId="35" borderId="265" xfId="78" applyFont="1" applyFill="1" applyBorder="1" applyProtection="1">
      <protection locked="0"/>
    </xf>
    <xf numFmtId="0" fontId="156" fillId="35" borderId="265" xfId="0" applyFont="1" applyFill="1" applyBorder="1" applyAlignment="1" applyProtection="1">
      <alignment wrapText="1"/>
      <protection locked="0"/>
    </xf>
    <xf numFmtId="0" fontId="149" fillId="35" borderId="265" xfId="0" applyFont="1" applyFill="1" applyBorder="1" applyProtection="1">
      <protection locked="0"/>
    </xf>
    <xf numFmtId="0" fontId="156" fillId="35" borderId="265" xfId="0" applyFont="1" applyFill="1" applyBorder="1" applyProtection="1">
      <protection locked="0"/>
    </xf>
    <xf numFmtId="0" fontId="149" fillId="35" borderId="266" xfId="78" applyFont="1" applyFill="1" applyBorder="1" applyProtection="1">
      <protection locked="0"/>
    </xf>
    <xf numFmtId="0" fontId="156" fillId="35" borderId="267" xfId="0" applyFont="1" applyFill="1" applyBorder="1" applyProtection="1">
      <protection locked="0"/>
    </xf>
    <xf numFmtId="0" fontId="149" fillId="35" borderId="268" xfId="78" applyFont="1" applyFill="1" applyBorder="1" applyProtection="1">
      <protection locked="0"/>
    </xf>
    <xf numFmtId="0" fontId="149" fillId="35" borderId="267" xfId="78" applyFont="1" applyFill="1" applyBorder="1" applyProtection="1">
      <protection locked="0"/>
    </xf>
    <xf numFmtId="0" fontId="149" fillId="35" borderId="267" xfId="0" applyFont="1" applyFill="1" applyBorder="1" applyAlignment="1" applyProtection="1">
      <protection locked="0"/>
    </xf>
    <xf numFmtId="0" fontId="0" fillId="35" borderId="267" xfId="0" applyFill="1" applyBorder="1" applyAlignment="1" applyProtection="1">
      <alignment wrapText="1"/>
      <protection locked="0"/>
    </xf>
    <xf numFmtId="0" fontId="181" fillId="35" borderId="0" xfId="78" applyFont="1" applyFill="1" applyBorder="1" applyProtection="1">
      <protection locked="0"/>
    </xf>
    <xf numFmtId="2" fontId="149" fillId="35" borderId="0" xfId="78" applyNumberFormat="1" applyFont="1" applyFill="1" applyBorder="1" applyProtection="1">
      <protection locked="0"/>
    </xf>
    <xf numFmtId="0" fontId="0" fillId="35" borderId="267" xfId="0" applyFill="1" applyBorder="1" applyAlignment="1" applyProtection="1">
      <protection locked="0"/>
    </xf>
    <xf numFmtId="0" fontId="149" fillId="35" borderId="269" xfId="78" applyFont="1" applyFill="1" applyBorder="1" applyProtection="1">
      <protection locked="0"/>
    </xf>
    <xf numFmtId="0" fontId="149" fillId="35" borderId="270" xfId="78" applyFont="1" applyFill="1" applyBorder="1" applyProtection="1">
      <protection locked="0"/>
    </xf>
    <xf numFmtId="0" fontId="149" fillId="35" borderId="271" xfId="78" applyFont="1" applyFill="1" applyBorder="1" applyProtection="1">
      <protection locked="0"/>
    </xf>
    <xf numFmtId="0" fontId="149" fillId="35" borderId="70" xfId="0" applyFont="1" applyFill="1" applyBorder="1" applyAlignment="1" applyProtection="1">
      <alignment horizontal="left" vertical="center"/>
      <protection locked="0"/>
    </xf>
    <xf numFmtId="0" fontId="149" fillId="35" borderId="43" xfId="0" applyFont="1" applyFill="1" applyBorder="1" applyAlignment="1" applyProtection="1">
      <alignment horizontal="left"/>
      <protection locked="0"/>
    </xf>
    <xf numFmtId="0" fontId="184" fillId="35" borderId="40" xfId="0" applyFont="1" applyFill="1" applyBorder="1" applyProtection="1">
      <protection locked="0"/>
    </xf>
    <xf numFmtId="0" fontId="160" fillId="35" borderId="10" xfId="78" applyFont="1" applyFill="1" applyBorder="1" applyProtection="1">
      <protection locked="0"/>
    </xf>
    <xf numFmtId="167" fontId="27" fillId="40" borderId="10" xfId="0" applyNumberFormat="1" applyFont="1" applyFill="1" applyBorder="1" applyProtection="1">
      <protection locked="0"/>
    </xf>
    <xf numFmtId="167" fontId="149" fillId="40" borderId="10" xfId="0" applyNumberFormat="1" applyFont="1" applyFill="1" applyBorder="1" applyProtection="1">
      <protection locked="0"/>
    </xf>
    <xf numFmtId="0" fontId="40" fillId="35" borderId="264" xfId="0" applyFont="1" applyFill="1" applyBorder="1" applyProtection="1">
      <protection locked="0"/>
    </xf>
    <xf numFmtId="165" fontId="156" fillId="35" borderId="0" xfId="0" applyNumberFormat="1" applyFont="1" applyFill="1" applyBorder="1" applyProtection="1">
      <protection locked="0"/>
    </xf>
    <xf numFmtId="4" fontId="149" fillId="35" borderId="0" xfId="0" applyNumberFormat="1" applyFont="1" applyFill="1" applyBorder="1" applyAlignment="1" applyProtection="1">
      <alignment horizontal="right" indent="1"/>
      <protection locked="0"/>
    </xf>
    <xf numFmtId="166" fontId="149" fillId="40" borderId="0" xfId="0" applyNumberFormat="1" applyFont="1" applyFill="1" applyBorder="1" applyProtection="1">
      <protection locked="0"/>
    </xf>
    <xf numFmtId="166" fontId="149" fillId="35" borderId="0" xfId="78" applyNumberFormat="1" applyFont="1" applyFill="1" applyBorder="1" applyProtection="1">
      <protection locked="0"/>
    </xf>
    <xf numFmtId="0" fontId="149" fillId="35" borderId="265" xfId="0" applyFont="1" applyFill="1" applyBorder="1" applyAlignment="1" applyProtection="1">
      <alignment wrapText="1"/>
      <protection hidden="1"/>
    </xf>
    <xf numFmtId="0" fontId="149" fillId="35" borderId="265" xfId="0" applyFont="1" applyFill="1" applyBorder="1" applyAlignment="1" applyProtection="1">
      <alignment wrapText="1"/>
      <protection locked="0"/>
    </xf>
    <xf numFmtId="0" fontId="149" fillId="35" borderId="265" xfId="78" applyFont="1" applyFill="1" applyBorder="1" applyAlignment="1" applyProtection="1">
      <alignment vertical="center"/>
      <protection locked="0"/>
    </xf>
    <xf numFmtId="0" fontId="149" fillId="35" borderId="272" xfId="78" applyFont="1" applyFill="1" applyBorder="1" applyAlignment="1" applyProtection="1">
      <alignment horizontal="left"/>
      <protection locked="0"/>
    </xf>
    <xf numFmtId="0" fontId="149" fillId="35" borderId="265" xfId="78" applyFont="1" applyFill="1" applyBorder="1" applyAlignment="1" applyProtection="1">
      <alignment horizontal="left" wrapText="1"/>
      <protection locked="0"/>
    </xf>
    <xf numFmtId="0" fontId="149" fillId="35" borderId="272" xfId="0" applyNumberFormat="1" applyFont="1" applyFill="1" applyBorder="1" applyAlignment="1" applyProtection="1">
      <alignment horizontal="right" vertical="center"/>
      <protection locked="0"/>
    </xf>
    <xf numFmtId="0" fontId="160" fillId="35" borderId="265" xfId="78" applyFont="1" applyFill="1" applyBorder="1" applyAlignment="1" applyProtection="1">
      <alignment vertical="center"/>
      <protection locked="0"/>
    </xf>
    <xf numFmtId="0" fontId="160" fillId="35" borderId="266" xfId="78" applyFont="1" applyFill="1" applyBorder="1" applyAlignment="1" applyProtection="1">
      <alignment vertical="center"/>
      <protection locked="0"/>
    </xf>
    <xf numFmtId="0" fontId="190" fillId="35" borderId="267" xfId="0" applyFont="1" applyFill="1" applyBorder="1" applyAlignment="1" applyProtection="1">
      <alignment horizontal="center" vertical="center" wrapText="1"/>
      <protection hidden="1"/>
    </xf>
    <xf numFmtId="0" fontId="149" fillId="35" borderId="0" xfId="0" applyFont="1" applyFill="1" applyBorder="1" applyAlignment="1" applyProtection="1">
      <alignment wrapText="1"/>
      <protection hidden="1"/>
    </xf>
    <xf numFmtId="0" fontId="149" fillId="35" borderId="0" xfId="0" applyFont="1" applyFill="1" applyBorder="1" applyAlignment="1" applyProtection="1">
      <alignment wrapText="1"/>
      <protection locked="0"/>
    </xf>
    <xf numFmtId="0" fontId="156" fillId="35" borderId="268" xfId="0" applyFont="1" applyFill="1" applyBorder="1" applyProtection="1">
      <protection locked="0"/>
    </xf>
    <xf numFmtId="0" fontId="149" fillId="40" borderId="268" xfId="0" applyFont="1" applyFill="1" applyBorder="1" applyProtection="1">
      <protection locked="0"/>
    </xf>
    <xf numFmtId="0" fontId="149" fillId="35" borderId="267" xfId="0" applyFont="1" applyFill="1" applyBorder="1" applyAlignment="1" applyProtection="1">
      <alignment horizontal="center" vertical="center" wrapText="1"/>
      <protection locked="0"/>
    </xf>
    <xf numFmtId="0" fontId="149" fillId="35" borderId="268" xfId="78" applyFont="1" applyFill="1" applyBorder="1" applyAlignment="1" applyProtection="1">
      <alignment wrapText="1"/>
      <protection locked="0"/>
    </xf>
    <xf numFmtId="179" fontId="149" fillId="35" borderId="275" xfId="78" applyNumberFormat="1" applyFont="1" applyFill="1" applyBorder="1" applyProtection="1">
      <protection locked="0"/>
    </xf>
    <xf numFmtId="179" fontId="149" fillId="35" borderId="278" xfId="78" applyNumberFormat="1" applyFont="1" applyFill="1" applyBorder="1" applyProtection="1">
      <protection locked="0"/>
    </xf>
    <xf numFmtId="0" fontId="160" fillId="35" borderId="0" xfId="78" applyFont="1" applyFill="1" applyBorder="1" applyAlignment="1" applyProtection="1">
      <alignment horizontal="center"/>
      <protection locked="0"/>
    </xf>
    <xf numFmtId="0" fontId="149" fillId="35" borderId="61" xfId="0" applyFont="1" applyFill="1" applyBorder="1" applyProtection="1">
      <protection locked="0"/>
    </xf>
    <xf numFmtId="0" fontId="27" fillId="35" borderId="10" xfId="0" applyFont="1" applyFill="1" applyBorder="1" applyProtection="1">
      <protection locked="0"/>
    </xf>
    <xf numFmtId="171" fontId="15" fillId="24" borderId="279" xfId="55" applyNumberFormat="1" applyFont="1" applyFill="1" applyBorder="1" applyAlignment="1" applyProtection="1">
      <alignment horizontal="right" vertical="center"/>
    </xf>
    <xf numFmtId="171" fontId="15" fillId="24" borderId="280" xfId="55" applyNumberFormat="1" applyFont="1" applyFill="1" applyBorder="1" applyAlignment="1" applyProtection="1">
      <alignment horizontal="right" vertical="center"/>
    </xf>
    <xf numFmtId="171" fontId="15" fillId="24" borderId="281" xfId="55" applyNumberFormat="1" applyFont="1" applyFill="1" applyBorder="1" applyAlignment="1" applyProtection="1">
      <alignment horizontal="right" vertical="center"/>
    </xf>
    <xf numFmtId="2" fontId="156" fillId="35" borderId="274" xfId="0" applyNumberFormat="1" applyFont="1" applyFill="1" applyBorder="1" applyProtection="1"/>
    <xf numFmtId="166" fontId="149" fillId="40" borderId="10" xfId="0" applyNumberFormat="1" applyFont="1" applyFill="1" applyBorder="1" applyProtection="1"/>
    <xf numFmtId="166" fontId="149" fillId="35" borderId="10" xfId="78" applyNumberFormat="1" applyFont="1" applyFill="1" applyBorder="1" applyProtection="1"/>
    <xf numFmtId="178" fontId="149" fillId="35" borderId="10" xfId="78" applyNumberFormat="1" applyFont="1" applyFill="1" applyBorder="1" applyProtection="1"/>
    <xf numFmtId="179" fontId="149" fillId="35" borderId="10" xfId="78" applyNumberFormat="1" applyFont="1" applyFill="1" applyBorder="1" applyProtection="1"/>
    <xf numFmtId="2" fontId="156" fillId="35" borderId="276" xfId="0" applyNumberFormat="1" applyFont="1" applyFill="1" applyBorder="1" applyProtection="1"/>
    <xf numFmtId="166" fontId="149" fillId="40" borderId="277" xfId="0" applyNumberFormat="1" applyFont="1" applyFill="1" applyBorder="1" applyProtection="1"/>
    <xf numFmtId="166" fontId="149" fillId="35" borderId="277" xfId="78" applyNumberFormat="1" applyFont="1" applyFill="1" applyBorder="1" applyProtection="1"/>
    <xf numFmtId="178" fontId="149" fillId="35" borderId="277" xfId="78" applyNumberFormat="1" applyFont="1" applyFill="1" applyBorder="1" applyProtection="1"/>
    <xf numFmtId="179" fontId="149" fillId="35" borderId="277" xfId="78" applyNumberFormat="1" applyFont="1" applyFill="1" applyBorder="1" applyProtection="1"/>
    <xf numFmtId="0" fontId="149" fillId="35" borderId="10" xfId="78" applyFont="1" applyFill="1" applyBorder="1" applyProtection="1"/>
    <xf numFmtId="0" fontId="8" fillId="46" borderId="53" xfId="0" applyFont="1" applyFill="1" applyBorder="1" applyProtection="1"/>
    <xf numFmtId="3" fontId="10" fillId="47" borderId="53" xfId="80" applyNumberFormat="1" applyFont="1" applyFill="1" applyBorder="1" applyAlignment="1" applyProtection="1">
      <alignment vertical="center" wrapText="1"/>
      <protection locked="0"/>
    </xf>
    <xf numFmtId="0" fontId="8" fillId="17" borderId="130" xfId="80" applyFont="1" applyFill="1" applyBorder="1" applyAlignment="1" applyProtection="1">
      <alignment horizontal="center" vertical="center" wrapText="1"/>
      <protection locked="0"/>
    </xf>
    <xf numFmtId="0" fontId="8" fillId="17" borderId="282" xfId="80" applyFont="1" applyFill="1" applyBorder="1" applyAlignment="1" applyProtection="1">
      <alignment horizontal="center" vertical="center" wrapText="1"/>
      <protection locked="0"/>
    </xf>
    <xf numFmtId="0" fontId="10" fillId="17" borderId="10" xfId="80" applyFont="1" applyFill="1" applyBorder="1" applyAlignment="1" applyProtection="1">
      <alignment horizontal="center" vertical="center" wrapText="1"/>
      <protection locked="0"/>
    </xf>
    <xf numFmtId="167" fontId="12" fillId="17" borderId="113" xfId="80" applyNumberFormat="1" applyFont="1" applyFill="1" applyBorder="1" applyAlignment="1" applyProtection="1">
      <alignment horizontal="center" vertical="center" wrapText="1"/>
      <protection locked="0"/>
    </xf>
    <xf numFmtId="167" fontId="12" fillId="17" borderId="96" xfId="80" applyNumberFormat="1" applyFont="1" applyFill="1" applyBorder="1" applyAlignment="1" applyProtection="1">
      <alignment horizontal="center" vertical="center" wrapText="1"/>
      <protection locked="0"/>
    </xf>
    <xf numFmtId="167" fontId="12" fillId="17" borderId="114" xfId="80" applyNumberFormat="1" applyFont="1" applyFill="1" applyBorder="1" applyAlignment="1" applyProtection="1">
      <alignment horizontal="center" vertical="center" wrapText="1"/>
      <protection locked="0"/>
    </xf>
    <xf numFmtId="0" fontId="189" fillId="35" borderId="0" xfId="80" applyFont="1" applyFill="1" applyAlignment="1" applyProtection="1">
      <alignment horizontal="left" vertical="top" wrapText="1"/>
      <protection hidden="1"/>
    </xf>
    <xf numFmtId="0" fontId="193" fillId="35" borderId="0" xfId="80" applyFont="1" applyFill="1" applyAlignment="1" applyProtection="1">
      <alignment horizontal="left" vertical="top" wrapText="1"/>
      <protection hidden="1"/>
    </xf>
    <xf numFmtId="0" fontId="229" fillId="35" borderId="10" xfId="80" applyFont="1" applyFill="1" applyBorder="1" applyAlignment="1" applyProtection="1">
      <alignment horizontal="center" vertical="center" wrapText="1"/>
      <protection locked="0"/>
    </xf>
    <xf numFmtId="0" fontId="201" fillId="35" borderId="10" xfId="80" applyFont="1" applyFill="1" applyBorder="1" applyAlignment="1" applyProtection="1">
      <alignment horizontal="center" vertical="center" wrapText="1"/>
      <protection locked="0"/>
    </xf>
    <xf numFmtId="0" fontId="10" fillId="35" borderId="10" xfId="80" applyFont="1" applyFill="1" applyBorder="1" applyAlignment="1" applyProtection="1">
      <alignment vertical="center" wrapText="1"/>
      <protection locked="0"/>
    </xf>
    <xf numFmtId="0" fontId="229" fillId="35" borderId="10" xfId="80" applyFont="1" applyFill="1" applyBorder="1" applyAlignment="1" applyProtection="1">
      <alignment horizontal="right" vertical="center"/>
      <protection locked="0"/>
    </xf>
    <xf numFmtId="167" fontId="10" fillId="36" borderId="209" xfId="80" applyNumberFormat="1" applyFont="1" applyFill="1" applyBorder="1" applyAlignment="1" applyProtection="1">
      <alignment horizontal="center" vertical="center" wrapText="1"/>
      <protection hidden="1"/>
    </xf>
    <xf numFmtId="167" fontId="10" fillId="36" borderId="210" xfId="80" applyNumberFormat="1" applyFont="1" applyFill="1" applyBorder="1" applyAlignment="1" applyProtection="1">
      <alignment horizontal="center" vertical="center" wrapText="1"/>
      <protection hidden="1"/>
    </xf>
    <xf numFmtId="167" fontId="10" fillId="36" borderId="211" xfId="80" applyNumberFormat="1" applyFont="1" applyFill="1" applyBorder="1" applyAlignment="1" applyProtection="1">
      <alignment horizontal="center" vertical="center" wrapText="1"/>
      <protection hidden="1"/>
    </xf>
    <xf numFmtId="167" fontId="10" fillId="36" borderId="166" xfId="80" applyNumberFormat="1" applyFont="1" applyFill="1" applyBorder="1" applyAlignment="1" applyProtection="1">
      <alignment horizontal="center" vertical="center" wrapText="1"/>
      <protection hidden="1"/>
    </xf>
    <xf numFmtId="0" fontId="37" fillId="34" borderId="20" xfId="80" applyFont="1" applyFill="1" applyBorder="1" applyAlignment="1" applyProtection="1">
      <alignment horizontal="right" vertical="center" wrapText="1"/>
      <protection hidden="1"/>
    </xf>
    <xf numFmtId="0" fontId="37" fillId="34" borderId="0" xfId="80" applyFont="1" applyFill="1" applyBorder="1" applyAlignment="1" applyProtection="1">
      <alignment horizontal="right" vertical="center" wrapText="1"/>
      <protection hidden="1"/>
    </xf>
    <xf numFmtId="0" fontId="97" fillId="0" borderId="0" xfId="80" applyFont="1" applyFill="1" applyBorder="1" applyAlignment="1" applyProtection="1">
      <alignment horizontal="center" vertical="center" wrapText="1"/>
      <protection locked="0" hidden="1"/>
    </xf>
    <xf numFmtId="0" fontId="12" fillId="0" borderId="21" xfId="80" applyFont="1" applyFill="1" applyBorder="1" applyAlignment="1" applyProtection="1">
      <alignment horizontal="center" vertical="center"/>
      <protection hidden="1"/>
    </xf>
    <xf numFmtId="0" fontId="97" fillId="55" borderId="0" xfId="80" applyFont="1" applyFill="1" applyBorder="1" applyAlignment="1" applyProtection="1">
      <alignment horizontal="center" vertical="center" wrapText="1"/>
      <protection locked="0" hidden="1"/>
    </xf>
    <xf numFmtId="0" fontId="12" fillId="55" borderId="21" xfId="80" applyFont="1" applyFill="1" applyBorder="1" applyAlignment="1" applyProtection="1">
      <alignment horizontal="center" vertical="center"/>
      <protection hidden="1"/>
    </xf>
    <xf numFmtId="0" fontId="12" fillId="50" borderId="55" xfId="80" applyFont="1" applyFill="1" applyBorder="1" applyAlignment="1" applyProtection="1">
      <alignment vertical="top" wrapText="1"/>
      <protection locked="0" hidden="1"/>
    </xf>
    <xf numFmtId="0" fontId="12" fillId="50" borderId="34" xfId="80" applyFont="1" applyFill="1" applyBorder="1" applyAlignment="1" applyProtection="1">
      <alignment horizontal="center" vertical="top" wrapText="1"/>
      <protection locked="0" hidden="1"/>
    </xf>
    <xf numFmtId="9" fontId="223" fillId="70" borderId="33" xfId="80" applyNumberFormat="1" applyFont="1" applyFill="1" applyBorder="1" applyAlignment="1" applyProtection="1">
      <alignment horizontal="center" vertical="center" wrapText="1"/>
      <protection hidden="1"/>
    </xf>
    <xf numFmtId="9" fontId="223" fillId="70" borderId="34" xfId="80" applyNumberFormat="1" applyFont="1" applyFill="1" applyBorder="1" applyAlignment="1" applyProtection="1">
      <alignment horizontal="center" vertical="center" wrapText="1"/>
      <protection hidden="1"/>
    </xf>
    <xf numFmtId="9" fontId="223" fillId="70" borderId="35" xfId="80" applyNumberFormat="1" applyFont="1" applyFill="1" applyBorder="1" applyAlignment="1" applyProtection="1">
      <alignment horizontal="center" vertical="center" wrapText="1"/>
      <protection hidden="1"/>
    </xf>
    <xf numFmtId="9" fontId="97" fillId="55" borderId="35" xfId="80" applyNumberFormat="1" applyFont="1" applyFill="1" applyBorder="1" applyAlignment="1" applyProtection="1">
      <alignment horizontal="center" vertical="center" wrapText="1"/>
      <protection hidden="1"/>
    </xf>
    <xf numFmtId="9" fontId="91" fillId="67" borderId="53" xfId="80" applyNumberFormat="1" applyFont="1" applyFill="1" applyBorder="1" applyAlignment="1" applyProtection="1">
      <alignment horizontal="center" vertical="center" wrapText="1"/>
      <protection locked="0" hidden="1"/>
    </xf>
    <xf numFmtId="0" fontId="106" fillId="34" borderId="0" xfId="80" applyFont="1" applyFill="1" applyBorder="1" applyAlignment="1" applyProtection="1">
      <alignment horizontal="center" vertical="center" wrapText="1"/>
      <protection hidden="1"/>
    </xf>
    <xf numFmtId="0" fontId="199" fillId="34" borderId="0" xfId="80" applyFont="1" applyFill="1" applyBorder="1" applyAlignment="1" applyProtection="1">
      <alignment vertical="center" wrapText="1"/>
      <protection hidden="1"/>
    </xf>
    <xf numFmtId="0" fontId="199" fillId="34" borderId="21" xfId="80" applyFont="1" applyFill="1" applyBorder="1" applyAlignment="1" applyProtection="1">
      <alignment vertical="center" wrapText="1"/>
      <protection hidden="1"/>
    </xf>
    <xf numFmtId="0" fontId="37" fillId="34" borderId="20" xfId="80" applyFont="1" applyFill="1" applyBorder="1" applyAlignment="1" applyProtection="1">
      <alignment horizontal="right" vertical="center"/>
      <protection hidden="1"/>
    </xf>
    <xf numFmtId="0" fontId="37" fillId="34" borderId="0" xfId="80" applyFont="1" applyFill="1" applyBorder="1" applyAlignment="1" applyProtection="1">
      <alignment horizontal="right" vertical="center"/>
      <protection hidden="1"/>
    </xf>
    <xf numFmtId="0" fontId="197" fillId="34" borderId="20" xfId="80" applyFont="1" applyFill="1" applyBorder="1" applyAlignment="1" applyProtection="1">
      <alignment horizontal="right" vertical="center" wrapText="1"/>
      <protection hidden="1"/>
    </xf>
    <xf numFmtId="0" fontId="197" fillId="34" borderId="0" xfId="80" applyFont="1" applyFill="1" applyBorder="1" applyAlignment="1" applyProtection="1">
      <alignment horizontal="right" vertical="center" wrapText="1"/>
      <protection hidden="1"/>
    </xf>
    <xf numFmtId="0" fontId="42" fillId="34" borderId="20" xfId="80" applyFont="1" applyFill="1" applyBorder="1" applyAlignment="1" applyProtection="1">
      <alignment horizontal="right" vertical="center" wrapText="1"/>
      <protection hidden="1"/>
    </xf>
    <xf numFmtId="0" fontId="42" fillId="34" borderId="0" xfId="80" applyFont="1" applyFill="1" applyBorder="1" applyAlignment="1" applyProtection="1">
      <alignment horizontal="right" vertical="center" wrapText="1"/>
      <protection hidden="1"/>
    </xf>
    <xf numFmtId="0" fontId="27" fillId="35" borderId="0" xfId="80" applyFont="1" applyFill="1" applyBorder="1" applyAlignment="1" applyProtection="1">
      <alignment horizontal="center" vertical="center" textRotation="90" wrapText="1"/>
      <protection hidden="1"/>
    </xf>
    <xf numFmtId="168" fontId="229" fillId="35" borderId="0" xfId="80" applyNumberFormat="1" applyFont="1" applyFill="1" applyAlignment="1" applyProtection="1">
      <alignment horizontal="left" vertical="center" wrapText="1"/>
      <protection locked="0"/>
    </xf>
    <xf numFmtId="0" fontId="229" fillId="35" borderId="0" xfId="80" applyFont="1" applyFill="1" applyAlignment="1" applyProtection="1">
      <alignment horizontal="left" vertical="center" wrapText="1"/>
      <protection locked="0"/>
    </xf>
    <xf numFmtId="0" fontId="91" fillId="46" borderId="10" xfId="80" applyFont="1" applyFill="1" applyBorder="1" applyAlignment="1" applyProtection="1">
      <alignment horizontal="center" vertical="center" wrapText="1"/>
      <protection locked="0"/>
    </xf>
    <xf numFmtId="0" fontId="10" fillId="47" borderId="10" xfId="80" applyFont="1" applyFill="1" applyBorder="1" applyAlignment="1" applyProtection="1">
      <alignment vertical="top" wrapText="1"/>
      <protection locked="0" hidden="1"/>
    </xf>
    <xf numFmtId="167" fontId="10" fillId="47" borderId="10" xfId="80" applyNumberFormat="1" applyFont="1" applyFill="1" applyBorder="1" applyAlignment="1" applyProtection="1">
      <alignment vertical="top" wrapText="1"/>
      <protection locked="0" hidden="1"/>
    </xf>
    <xf numFmtId="0" fontId="229" fillId="35" borderId="0" xfId="80" applyFont="1" applyFill="1" applyBorder="1" applyAlignment="1" applyProtection="1">
      <alignment horizontal="right" vertical="center"/>
      <protection locked="0"/>
    </xf>
    <xf numFmtId="0" fontId="201" fillId="35" borderId="0" xfId="80" applyFont="1" applyFill="1" applyBorder="1" applyAlignment="1" applyProtection="1">
      <alignment horizontal="center" vertical="center" wrapText="1"/>
      <protection locked="0"/>
    </xf>
    <xf numFmtId="0" fontId="91" fillId="35" borderId="0" xfId="80" applyFont="1" applyFill="1" applyBorder="1" applyAlignment="1" applyProtection="1">
      <alignment horizontal="center" vertical="center" wrapText="1"/>
      <protection locked="0"/>
    </xf>
    <xf numFmtId="0" fontId="42" fillId="34" borderId="0" xfId="80" applyFont="1" applyFill="1" applyBorder="1" applyAlignment="1" applyProtection="1">
      <alignment horizontal="left" vertical="center" wrapText="1"/>
      <protection hidden="1"/>
    </xf>
    <xf numFmtId="0" fontId="42" fillId="34" borderId="0" xfId="80" applyFont="1" applyFill="1" applyBorder="1" applyAlignment="1" applyProtection="1">
      <alignment horizontal="left" vertical="center"/>
      <protection hidden="1"/>
    </xf>
    <xf numFmtId="0" fontId="232" fillId="34" borderId="0" xfId="80" applyFont="1" applyFill="1" applyBorder="1" applyAlignment="1" applyProtection="1">
      <alignment horizontal="left" vertical="center"/>
      <protection hidden="1"/>
    </xf>
    <xf numFmtId="0" fontId="232" fillId="34" borderId="32" xfId="80" applyFont="1" applyFill="1" applyBorder="1" applyAlignment="1" applyProtection="1">
      <alignment horizontal="left" vertical="center"/>
      <protection hidden="1"/>
    </xf>
    <xf numFmtId="0" fontId="42" fillId="34" borderId="32" xfId="80" applyFont="1" applyFill="1" applyBorder="1" applyAlignment="1" applyProtection="1">
      <alignment horizontal="left" vertical="center"/>
      <protection hidden="1"/>
    </xf>
    <xf numFmtId="0" fontId="232" fillId="34" borderId="40" xfId="80" applyFont="1" applyFill="1" applyBorder="1" applyAlignment="1" applyProtection="1">
      <alignment horizontal="center" vertical="center" wrapText="1"/>
      <protection hidden="1"/>
    </xf>
    <xf numFmtId="166" fontId="232" fillId="34" borderId="41" xfId="80" applyNumberFormat="1" applyFont="1" applyFill="1" applyBorder="1" applyAlignment="1" applyProtection="1">
      <alignment horizontal="center" vertical="center" wrapText="1"/>
      <protection locked="0" hidden="1"/>
    </xf>
    <xf numFmtId="166" fontId="232" fillId="34" borderId="147" xfId="80" applyNumberFormat="1" applyFont="1" applyFill="1" applyBorder="1" applyAlignment="1" applyProtection="1">
      <alignment horizontal="center" vertical="center" wrapText="1"/>
      <protection locked="0" hidden="1"/>
    </xf>
    <xf numFmtId="0" fontId="8" fillId="17" borderId="78" xfId="79" applyNumberFormat="1" applyFont="1" applyFill="1" applyBorder="1" applyAlignment="1" applyProtection="1">
      <alignment horizontal="left" vertical="top" wrapText="1"/>
      <protection locked="0"/>
    </xf>
    <xf numFmtId="0" fontId="8" fillId="17" borderId="70" xfId="0" applyFont="1" applyFill="1" applyBorder="1" applyAlignment="1" applyProtection="1">
      <alignment vertical="top" wrapText="1"/>
      <protection hidden="1"/>
    </xf>
    <xf numFmtId="0" fontId="16" fillId="17" borderId="43" xfId="79" applyFont="1" applyFill="1" applyBorder="1" applyAlignment="1" applyProtection="1">
      <alignment horizontal="center" vertical="center" wrapText="1"/>
      <protection locked="0"/>
    </xf>
    <xf numFmtId="0" fontId="16" fillId="17" borderId="70" xfId="79" applyFont="1" applyFill="1" applyBorder="1" applyAlignment="1" applyProtection="1">
      <alignment horizontal="center" vertical="center" wrapText="1"/>
      <protection locked="0"/>
    </xf>
    <xf numFmtId="0" fontId="15" fillId="17" borderId="78" xfId="79" applyNumberFormat="1" applyFont="1" applyFill="1" applyBorder="1" applyAlignment="1" applyProtection="1">
      <alignment horizontal="left" vertical="top" wrapText="1"/>
      <protection locked="0"/>
    </xf>
    <xf numFmtId="0" fontId="12" fillId="17" borderId="70" xfId="79" applyFont="1" applyFill="1" applyBorder="1" applyAlignment="1" applyProtection="1">
      <alignment horizontal="center" vertical="center" wrapText="1"/>
      <protection locked="0"/>
    </xf>
    <xf numFmtId="0" fontId="15" fillId="17" borderId="48" xfId="79" applyNumberFormat="1" applyFont="1" applyFill="1" applyBorder="1" applyAlignment="1" applyProtection="1">
      <alignment horizontal="left" vertical="top" wrapText="1"/>
      <protection locked="0"/>
    </xf>
    <xf numFmtId="0" fontId="12" fillId="17" borderId="76" xfId="79" applyFont="1" applyFill="1" applyBorder="1" applyAlignment="1" applyProtection="1">
      <alignment horizontal="center" vertical="center" wrapText="1"/>
      <protection locked="0"/>
    </xf>
    <xf numFmtId="0" fontId="8" fillId="17" borderId="48" xfId="79" applyNumberFormat="1" applyFont="1" applyFill="1" applyBorder="1" applyAlignment="1" applyProtection="1">
      <alignment horizontal="left" vertical="top" wrapText="1"/>
      <protection locked="0"/>
    </xf>
    <xf numFmtId="0" fontId="16" fillId="17" borderId="43" xfId="79" applyFont="1" applyFill="1" applyBorder="1" applyAlignment="1" applyProtection="1">
      <alignment horizontal="center" vertical="center" wrapText="1"/>
      <protection locked="0"/>
    </xf>
    <xf numFmtId="0" fontId="8" fillId="17" borderId="43" xfId="0" applyFont="1" applyFill="1" applyBorder="1" applyAlignment="1" applyProtection="1">
      <alignment horizontal="center" vertical="center" wrapText="1"/>
      <protection hidden="1"/>
    </xf>
    <xf numFmtId="0" fontId="8" fillId="17" borderId="19" xfId="79" applyNumberFormat="1" applyFont="1" applyFill="1" applyBorder="1" applyAlignment="1" applyProtection="1">
      <alignment horizontal="left" vertical="top" wrapText="1"/>
      <protection locked="0"/>
    </xf>
    <xf numFmtId="0" fontId="27" fillId="34" borderId="283" xfId="85" applyFont="1" applyFill="1" applyBorder="1" applyAlignment="1" applyProtection="1">
      <alignment vertical="center" wrapText="1"/>
      <protection hidden="1"/>
    </xf>
    <xf numFmtId="0" fontId="15" fillId="17" borderId="285" xfId="85" applyFont="1" applyFill="1" applyBorder="1" applyAlignment="1" applyProtection="1">
      <alignment horizontal="left" vertical="center" wrapText="1"/>
      <protection locked="0"/>
    </xf>
    <xf numFmtId="0" fontId="148" fillId="17" borderId="285" xfId="85" applyFont="1" applyFill="1" applyBorder="1" applyAlignment="1" applyProtection="1">
      <alignment horizontal="center" vertical="center"/>
      <protection locked="0"/>
    </xf>
    <xf numFmtId="0" fontId="148" fillId="17" borderId="286" xfId="85" applyFont="1" applyFill="1" applyBorder="1" applyAlignment="1" applyProtection="1">
      <alignment horizontal="center" vertical="center"/>
      <protection locked="0"/>
    </xf>
    <xf numFmtId="0" fontId="148" fillId="36" borderId="193" xfId="85" applyFont="1" applyFill="1" applyBorder="1" applyAlignment="1" applyProtection="1">
      <alignment horizontal="center" vertical="center"/>
    </xf>
    <xf numFmtId="0" fontId="27" fillId="34" borderId="289" xfId="85" applyFont="1" applyFill="1" applyBorder="1" applyAlignment="1" applyProtection="1">
      <alignment vertical="center" wrapText="1"/>
      <protection hidden="1"/>
    </xf>
    <xf numFmtId="0" fontId="15" fillId="17" borderId="131" xfId="85" applyFont="1" applyFill="1" applyBorder="1" applyAlignment="1" applyProtection="1">
      <alignment vertical="center"/>
      <protection locked="0"/>
    </xf>
    <xf numFmtId="0" fontId="15" fillId="17" borderId="290" xfId="85" applyFont="1" applyFill="1" applyBorder="1" applyAlignment="1" applyProtection="1">
      <alignment vertical="center"/>
      <protection locked="0"/>
    </xf>
    <xf numFmtId="0" fontId="27" fillId="34" borderId="155" xfId="85" applyFont="1" applyFill="1" applyBorder="1" applyAlignment="1" applyProtection="1">
      <alignment horizontal="center" vertical="center" wrapText="1"/>
      <protection hidden="1"/>
    </xf>
    <xf numFmtId="0" fontId="27" fillId="34" borderId="168" xfId="85" applyFont="1" applyFill="1" applyBorder="1" applyAlignment="1" applyProtection="1">
      <alignment horizontal="center" vertical="center" wrapText="1"/>
      <protection hidden="1"/>
    </xf>
    <xf numFmtId="0" fontId="27" fillId="34" borderId="169" xfId="85" applyFont="1" applyFill="1" applyBorder="1" applyAlignment="1" applyProtection="1">
      <alignment horizontal="center" vertical="center" wrapText="1"/>
      <protection hidden="1"/>
    </xf>
    <xf numFmtId="0" fontId="27" fillId="34" borderId="170" xfId="85" applyFont="1" applyFill="1" applyBorder="1" applyAlignment="1" applyProtection="1">
      <alignment horizontal="center" vertical="center" wrapText="1"/>
      <protection hidden="1"/>
    </xf>
    <xf numFmtId="0" fontId="12" fillId="17" borderId="71" xfId="0" applyFont="1" applyFill="1" applyBorder="1" applyAlignment="1" applyProtection="1">
      <alignment vertical="top" wrapText="1"/>
      <protection hidden="1"/>
    </xf>
    <xf numFmtId="0" fontId="8" fillId="17" borderId="70" xfId="79" applyFont="1" applyFill="1" applyBorder="1" applyAlignment="1" applyProtection="1">
      <alignment vertical="top" wrapText="1"/>
      <protection hidden="1"/>
    </xf>
    <xf numFmtId="0" fontId="8" fillId="17" borderId="77" xfId="79" applyNumberFormat="1" applyFont="1" applyFill="1" applyBorder="1" applyAlignment="1" applyProtection="1">
      <alignment horizontal="left" vertical="top" wrapText="1"/>
      <protection locked="0"/>
    </xf>
    <xf numFmtId="0" fontId="8" fillId="36" borderId="95" xfId="77" applyFont="1" applyFill="1" applyBorder="1" applyAlignment="1" applyProtection="1">
      <alignment horizontal="left" vertical="top" wrapText="1"/>
      <protection hidden="1"/>
    </xf>
    <xf numFmtId="0" fontId="8" fillId="36" borderId="43" xfId="77" applyFont="1" applyFill="1" applyBorder="1" applyAlignment="1" applyProtection="1">
      <alignment horizontal="left" vertical="top" wrapText="1"/>
      <protection hidden="1"/>
    </xf>
    <xf numFmtId="0" fontId="12" fillId="17" borderId="43" xfId="0" applyFont="1" applyFill="1" applyBorder="1" applyAlignment="1" applyProtection="1">
      <alignment horizontal="center" vertical="center"/>
      <protection locked="0"/>
    </xf>
    <xf numFmtId="0" fontId="8" fillId="29" borderId="43" xfId="0" applyFont="1" applyFill="1" applyBorder="1" applyAlignment="1" applyProtection="1">
      <alignment horizontal="center" vertical="center" wrapText="1"/>
      <protection hidden="1"/>
    </xf>
    <xf numFmtId="0" fontId="8" fillId="17" borderId="39" xfId="79" applyFont="1" applyFill="1" applyBorder="1" applyAlignment="1" applyProtection="1">
      <alignment horizontal="center" vertical="center" wrapText="1"/>
      <protection hidden="1"/>
    </xf>
    <xf numFmtId="0" fontId="8" fillId="29" borderId="41" xfId="0" applyFont="1" applyFill="1" applyBorder="1" applyAlignment="1" applyProtection="1">
      <alignment horizontal="center" vertical="center" wrapText="1"/>
      <protection hidden="1"/>
    </xf>
    <xf numFmtId="0" fontId="8" fillId="37" borderId="40" xfId="0" applyFont="1" applyFill="1" applyBorder="1" applyAlignment="1" applyProtection="1">
      <alignment horizontal="left" vertical="top" wrapText="1"/>
      <protection hidden="1"/>
    </xf>
    <xf numFmtId="0" fontId="8" fillId="17" borderId="10" xfId="79" applyNumberFormat="1" applyFont="1" applyFill="1" applyBorder="1" applyAlignment="1" applyProtection="1">
      <alignment horizontal="left" vertical="top" wrapText="1"/>
      <protection locked="0"/>
    </xf>
    <xf numFmtId="0" fontId="8" fillId="17" borderId="48" xfId="79" applyNumberFormat="1" applyFont="1" applyFill="1" applyBorder="1" applyAlignment="1" applyProtection="1">
      <alignment horizontal="left" vertical="top" wrapText="1"/>
      <protection locked="0"/>
    </xf>
    <xf numFmtId="0" fontId="12" fillId="17" borderId="70" xfId="79" applyFont="1" applyFill="1" applyBorder="1" applyAlignment="1" applyProtection="1">
      <alignment horizontal="center" vertical="center" wrapText="1"/>
      <protection locked="0"/>
    </xf>
    <xf numFmtId="0" fontId="8" fillId="17" borderId="19" xfId="79" applyNumberFormat="1" applyFont="1" applyFill="1" applyBorder="1" applyAlignment="1" applyProtection="1">
      <alignment horizontal="left" vertical="top" wrapText="1"/>
      <protection locked="0"/>
    </xf>
    <xf numFmtId="0" fontId="12" fillId="0" borderId="10" xfId="79" applyFont="1" applyFill="1" applyBorder="1" applyAlignment="1" applyProtection="1">
      <alignment horizontal="center" vertical="center" wrapText="1"/>
      <protection locked="0"/>
    </xf>
    <xf numFmtId="0" fontId="12" fillId="17" borderId="43" xfId="79" applyFont="1" applyFill="1" applyBorder="1" applyAlignment="1" applyProtection="1">
      <alignment horizontal="center" vertical="center" wrapText="1"/>
      <protection locked="0"/>
    </xf>
    <xf numFmtId="0" fontId="16" fillId="17" borderId="71" xfId="77" applyFont="1" applyFill="1" applyBorder="1" applyAlignment="1" applyProtection="1">
      <alignment vertical="top"/>
      <protection hidden="1"/>
    </xf>
    <xf numFmtId="0" fontId="27" fillId="35" borderId="70" xfId="0" applyFont="1" applyFill="1" applyBorder="1" applyAlignment="1" applyProtection="1">
      <alignment vertical="top"/>
      <protection locked="0"/>
    </xf>
    <xf numFmtId="0" fontId="27" fillId="35" borderId="43" xfId="0" applyFont="1" applyFill="1" applyBorder="1" applyAlignment="1" applyProtection="1">
      <alignment vertical="top"/>
      <protection locked="0"/>
    </xf>
    <xf numFmtId="0" fontId="27" fillId="35" borderId="70" xfId="79" applyFont="1" applyFill="1" applyBorder="1" applyAlignment="1" applyProtection="1">
      <alignment horizontal="left" vertical="top" wrapText="1"/>
      <protection locked="0"/>
    </xf>
    <xf numFmtId="0" fontId="27" fillId="35" borderId="43" xfId="79" applyFont="1" applyFill="1" applyBorder="1" applyAlignment="1" applyProtection="1">
      <alignment horizontal="left" vertical="top" wrapText="1"/>
      <protection locked="0"/>
    </xf>
    <xf numFmtId="0" fontId="27" fillId="35" borderId="76" xfId="79" applyFont="1" applyFill="1" applyBorder="1" applyAlignment="1" applyProtection="1">
      <alignment horizontal="left" vertical="top" wrapText="1"/>
      <protection locked="0"/>
    </xf>
    <xf numFmtId="0" fontId="12" fillId="0" borderId="102" xfId="79" applyFont="1" applyFill="1" applyBorder="1" applyAlignment="1" applyProtection="1">
      <alignment horizontal="center" vertical="center" wrapText="1"/>
      <protection locked="0"/>
    </xf>
    <xf numFmtId="0" fontId="12" fillId="0" borderId="104" xfId="79" applyFont="1" applyFill="1" applyBorder="1" applyAlignment="1" applyProtection="1">
      <alignment horizontal="center" vertical="center" wrapText="1"/>
      <protection locked="0"/>
    </xf>
    <xf numFmtId="0" fontId="15" fillId="17" borderId="70" xfId="77" applyFont="1" applyFill="1" applyBorder="1" applyAlignment="1" applyProtection="1">
      <alignment vertical="top" wrapText="1"/>
      <protection hidden="1"/>
    </xf>
    <xf numFmtId="0" fontId="8" fillId="29" borderId="70" xfId="77" applyFont="1" applyFill="1" applyBorder="1" applyAlignment="1" applyProtection="1">
      <alignment vertical="top" wrapText="1"/>
      <protection hidden="1"/>
    </xf>
    <xf numFmtId="0" fontId="0" fillId="0" borderId="125" xfId="0" applyBorder="1" applyAlignment="1" applyProtection="1">
      <alignment vertical="top" wrapText="1"/>
      <protection locked="0"/>
    </xf>
    <xf numFmtId="0" fontId="16" fillId="17" borderId="70" xfId="79" applyFont="1" applyFill="1" applyBorder="1" applyAlignment="1" applyProtection="1">
      <alignment horizontal="center" vertical="center" wrapText="1"/>
      <protection locked="0"/>
    </xf>
    <xf numFmtId="0" fontId="15" fillId="17" borderId="78" xfId="79" applyNumberFormat="1" applyFont="1" applyFill="1" applyBorder="1" applyAlignment="1" applyProtection="1">
      <alignment horizontal="left" vertical="top" wrapText="1"/>
      <protection locked="0"/>
    </xf>
    <xf numFmtId="0" fontId="16" fillId="17" borderId="70" xfId="79" applyFont="1" applyFill="1" applyBorder="1" applyAlignment="1" applyProtection="1">
      <alignment horizontal="center" vertical="center" wrapText="1"/>
      <protection locked="0"/>
    </xf>
    <xf numFmtId="0" fontId="34" fillId="34" borderId="224" xfId="0" applyFont="1" applyFill="1" applyBorder="1" applyAlignment="1" applyProtection="1">
      <alignment horizontal="center" vertical="center" wrapText="1"/>
      <protection hidden="1"/>
    </xf>
    <xf numFmtId="177" fontId="34" fillId="34" borderId="180" xfId="55" applyNumberFormat="1" applyFont="1" applyFill="1" applyBorder="1" applyAlignment="1" applyProtection="1">
      <alignment vertical="center"/>
      <protection hidden="1"/>
    </xf>
    <xf numFmtId="177" fontId="34" fillId="34" borderId="222" xfId="55" applyNumberFormat="1" applyFont="1" applyFill="1" applyBorder="1" applyAlignment="1" applyProtection="1">
      <alignment vertical="center"/>
      <protection hidden="1"/>
    </xf>
    <xf numFmtId="177" fontId="34" fillId="34" borderId="157" xfId="55" applyNumberFormat="1" applyFont="1" applyFill="1" applyBorder="1" applyAlignment="1" applyProtection="1">
      <alignment vertical="center"/>
      <protection hidden="1"/>
    </xf>
    <xf numFmtId="177" fontId="34" fillId="34" borderId="260" xfId="55" applyNumberFormat="1" applyFont="1" applyFill="1" applyBorder="1" applyAlignment="1" applyProtection="1">
      <alignment vertical="center"/>
      <protection hidden="1"/>
    </xf>
    <xf numFmtId="0" fontId="34" fillId="34" borderId="123" xfId="0" applyFont="1" applyFill="1" applyBorder="1" applyAlignment="1" applyProtection="1">
      <alignment horizontal="left" vertical="center"/>
      <protection hidden="1"/>
    </xf>
    <xf numFmtId="0" fontId="51" fillId="35" borderId="0" xfId="0" applyFont="1" applyFill="1" applyBorder="1" applyAlignment="1" applyProtection="1">
      <alignment vertical="top"/>
      <protection hidden="1"/>
    </xf>
    <xf numFmtId="0" fontId="51" fillId="35" borderId="0" xfId="78" applyFont="1" applyFill="1" applyAlignment="1" applyProtection="1">
      <protection hidden="1"/>
    </xf>
    <xf numFmtId="3" fontId="15" fillId="24" borderId="61" xfId="55" applyNumberFormat="1" applyFont="1" applyFill="1" applyBorder="1" applyAlignment="1" applyProtection="1">
      <alignment horizontal="right" vertical="center"/>
    </xf>
    <xf numFmtId="188" fontId="15" fillId="17" borderId="291" xfId="55" applyNumberFormat="1" applyFont="1" applyFill="1" applyBorder="1" applyAlignment="1" applyProtection="1">
      <alignment horizontal="right" vertical="center"/>
      <protection locked="0"/>
    </xf>
    <xf numFmtId="188" fontId="15" fillId="17" borderId="293" xfId="55" applyNumberFormat="1" applyFont="1" applyFill="1" applyBorder="1" applyAlignment="1" applyProtection="1">
      <alignment horizontal="right" vertical="center"/>
      <protection locked="0"/>
    </xf>
    <xf numFmtId="0" fontId="8" fillId="55" borderId="0" xfId="78" applyFont="1" applyFill="1" applyProtection="1">
      <protection hidden="1"/>
    </xf>
    <xf numFmtId="0" fontId="8" fillId="17" borderId="37" xfId="0" applyFont="1" applyFill="1" applyBorder="1" applyAlignment="1" applyProtection="1">
      <alignment horizontal="center" vertical="center" wrapText="1"/>
      <protection hidden="1"/>
    </xf>
    <xf numFmtId="0" fontId="8" fillId="36" borderId="38" xfId="0" applyFont="1" applyFill="1" applyBorder="1" applyAlignment="1" applyProtection="1">
      <alignment horizontal="left" vertical="top" wrapText="1"/>
      <protection hidden="1"/>
    </xf>
    <xf numFmtId="0" fontId="15" fillId="17" borderId="37" xfId="79" applyFont="1" applyFill="1" applyBorder="1" applyAlignment="1" applyProtection="1">
      <alignment horizontal="center" vertical="center" wrapText="1"/>
      <protection hidden="1"/>
    </xf>
    <xf numFmtId="0" fontId="15" fillId="17" borderId="41" xfId="79" applyFont="1" applyFill="1" applyBorder="1" applyAlignment="1" applyProtection="1">
      <alignment horizontal="center" vertical="center" wrapText="1"/>
      <protection hidden="1"/>
    </xf>
    <xf numFmtId="0" fontId="15" fillId="36" borderId="70" xfId="0" applyFont="1" applyFill="1" applyBorder="1" applyAlignment="1" applyProtection="1">
      <alignment vertical="top" wrapText="1"/>
      <protection hidden="1"/>
    </xf>
    <xf numFmtId="0" fontId="8" fillId="36" borderId="76" xfId="79" applyFont="1" applyFill="1" applyBorder="1" applyAlignment="1" applyProtection="1">
      <alignment horizontal="left" vertical="top" wrapText="1"/>
      <protection hidden="1"/>
    </xf>
    <xf numFmtId="0" fontId="15" fillId="36" borderId="43" xfId="79" applyNumberFormat="1" applyFont="1" applyFill="1" applyBorder="1" applyAlignment="1" applyProtection="1">
      <alignment horizontal="left" vertical="top" wrapText="1"/>
      <protection hidden="1"/>
    </xf>
    <xf numFmtId="0" fontId="8" fillId="36" borderId="70" xfId="0" applyFont="1" applyFill="1" applyBorder="1" applyAlignment="1" applyProtection="1">
      <alignment horizontal="left" vertical="top" wrapText="1" readingOrder="1"/>
      <protection hidden="1"/>
    </xf>
    <xf numFmtId="0" fontId="137" fillId="35" borderId="0" xfId="79" applyFont="1" applyFill="1" applyBorder="1" applyAlignment="1" applyProtection="1">
      <alignment horizontal="center" vertical="center" wrapText="1"/>
      <protection hidden="1"/>
    </xf>
    <xf numFmtId="0" fontId="12" fillId="17" borderId="95" xfId="79" applyFont="1" applyFill="1" applyBorder="1" applyAlignment="1" applyProtection="1">
      <alignment horizontal="center" vertical="center" wrapText="1"/>
      <protection locked="0"/>
    </xf>
    <xf numFmtId="0" fontId="48" fillId="17" borderId="95" xfId="79" applyFont="1" applyFill="1" applyBorder="1" applyAlignment="1" applyProtection="1">
      <alignment horizontal="center" vertical="center" wrapText="1"/>
      <protection hidden="1"/>
    </xf>
    <xf numFmtId="0" fontId="42" fillId="35" borderId="0" xfId="81" applyFont="1" applyFill="1" applyProtection="1">
      <protection hidden="1"/>
    </xf>
    <xf numFmtId="0" fontId="15" fillId="36" borderId="70" xfId="0" applyFont="1" applyFill="1" applyBorder="1" applyAlignment="1" applyProtection="1">
      <alignment horizontal="left" vertical="top" wrapText="1"/>
      <protection hidden="1"/>
    </xf>
    <xf numFmtId="0" fontId="14" fillId="17" borderId="64" xfId="0" applyFont="1" applyFill="1" applyBorder="1" applyAlignment="1" applyProtection="1">
      <alignment horizontal="center" vertical="center" wrapText="1"/>
      <protection hidden="1"/>
    </xf>
    <xf numFmtId="0" fontId="14" fillId="17" borderId="37" xfId="0" applyFont="1" applyFill="1" applyBorder="1" applyAlignment="1" applyProtection="1">
      <alignment horizontal="center" vertical="center" wrapText="1"/>
      <protection hidden="1"/>
    </xf>
    <xf numFmtId="0" fontId="15" fillId="36" borderId="43" xfId="0" applyFont="1" applyFill="1" applyBorder="1" applyAlignment="1" applyProtection="1">
      <alignment horizontal="left" vertical="top" wrapText="1"/>
      <protection hidden="1"/>
    </xf>
    <xf numFmtId="0" fontId="42" fillId="35" borderId="0" xfId="80" applyFont="1" applyFill="1" applyBorder="1" applyAlignment="1" applyProtection="1">
      <alignment vertical="top" wrapText="1"/>
      <protection hidden="1"/>
    </xf>
    <xf numFmtId="0" fontId="51" fillId="35" borderId="0" xfId="80" applyFont="1" applyFill="1" applyBorder="1" applyAlignment="1" applyProtection="1">
      <alignment vertical="top"/>
      <protection hidden="1"/>
    </xf>
    <xf numFmtId="0" fontId="8" fillId="17" borderId="77" xfId="79" applyNumberFormat="1" applyFont="1" applyFill="1" applyBorder="1" applyAlignment="1" applyProtection="1">
      <alignment horizontal="left" vertical="top" wrapText="1"/>
      <protection locked="0"/>
    </xf>
    <xf numFmtId="0" fontId="137" fillId="35" borderId="0" xfId="79" applyFont="1" applyFill="1" applyBorder="1" applyAlignment="1" applyProtection="1">
      <alignment horizontal="center" vertical="center" wrapText="1"/>
      <protection hidden="1"/>
    </xf>
    <xf numFmtId="0" fontId="8" fillId="17" borderId="70" xfId="0" applyFont="1" applyFill="1" applyBorder="1" applyAlignment="1" applyProtection="1">
      <alignment vertical="top" wrapText="1"/>
      <protection hidden="1"/>
    </xf>
    <xf numFmtId="0" fontId="12" fillId="17" borderId="71" xfId="79" applyFont="1" applyFill="1" applyBorder="1" applyAlignment="1" applyProtection="1">
      <alignment vertical="top" wrapText="1"/>
      <protection hidden="1"/>
    </xf>
    <xf numFmtId="0" fontId="16" fillId="17" borderId="70" xfId="79" applyFont="1" applyFill="1" applyBorder="1" applyAlignment="1" applyProtection="1">
      <alignment horizontal="center" vertical="center" wrapText="1"/>
      <protection locked="0"/>
    </xf>
    <xf numFmtId="0" fontId="8" fillId="17" borderId="43" xfId="0" applyFont="1" applyFill="1" applyBorder="1" applyAlignment="1" applyProtection="1">
      <alignment horizontal="center" vertical="center" wrapText="1"/>
      <protection hidden="1"/>
    </xf>
    <xf numFmtId="0" fontId="12" fillId="17" borderId="91" xfId="79" applyFont="1" applyFill="1" applyBorder="1" applyAlignment="1" applyProtection="1">
      <alignment vertical="top" wrapText="1"/>
      <protection hidden="1"/>
    </xf>
    <xf numFmtId="0" fontId="8" fillId="17" borderId="95" xfId="0" applyFont="1" applyFill="1" applyBorder="1" applyAlignment="1" applyProtection="1">
      <alignment vertical="top" wrapText="1"/>
      <protection hidden="1"/>
    </xf>
    <xf numFmtId="0" fontId="8" fillId="17" borderId="108" xfId="79" applyNumberFormat="1" applyFont="1" applyFill="1" applyBorder="1" applyAlignment="1" applyProtection="1">
      <alignment vertical="top" wrapText="1"/>
      <protection locked="0"/>
    </xf>
    <xf numFmtId="0" fontId="48" fillId="17" borderId="41" xfId="79" applyFont="1" applyFill="1" applyBorder="1" applyAlignment="1" applyProtection="1">
      <alignment horizontal="center" vertical="center" wrapText="1"/>
      <protection hidden="1"/>
    </xf>
    <xf numFmtId="0" fontId="48" fillId="17" borderId="64" xfId="79" applyFont="1" applyFill="1" applyBorder="1" applyAlignment="1" applyProtection="1">
      <alignment horizontal="center" vertical="center" wrapText="1"/>
      <protection hidden="1"/>
    </xf>
    <xf numFmtId="0" fontId="8" fillId="36" borderId="295" xfId="0" applyFont="1" applyFill="1" applyBorder="1" applyAlignment="1" applyProtection="1">
      <alignment vertical="top" wrapText="1"/>
      <protection hidden="1"/>
    </xf>
    <xf numFmtId="0" fontId="53" fillId="36" borderId="76" xfId="0" applyFont="1" applyFill="1" applyBorder="1" applyAlignment="1" applyProtection="1">
      <alignment horizontal="left" vertical="top" wrapText="1"/>
      <protection hidden="1"/>
    </xf>
    <xf numFmtId="0" fontId="14" fillId="17" borderId="39" xfId="0" applyFont="1" applyFill="1" applyBorder="1" applyAlignment="1" applyProtection="1">
      <alignment horizontal="center" vertical="center" wrapText="1"/>
      <protection hidden="1"/>
    </xf>
    <xf numFmtId="0" fontId="8" fillId="36" borderId="70" xfId="0" applyFont="1" applyFill="1" applyBorder="1" applyAlignment="1" applyProtection="1">
      <alignment vertical="top" wrapText="1" readingOrder="1"/>
      <protection hidden="1"/>
    </xf>
    <xf numFmtId="0" fontId="8" fillId="36" borderId="76" xfId="0" applyFont="1" applyFill="1" applyBorder="1" applyAlignment="1" applyProtection="1">
      <alignment vertical="top" wrapText="1" readingOrder="1"/>
      <protection hidden="1"/>
    </xf>
    <xf numFmtId="0" fontId="8" fillId="36" borderId="43" xfId="0" applyFont="1" applyFill="1" applyBorder="1" applyAlignment="1" applyProtection="1">
      <alignment horizontal="left" vertical="top" wrapText="1" readingOrder="1"/>
      <protection hidden="1"/>
    </xf>
    <xf numFmtId="0" fontId="51" fillId="35" borderId="0" xfId="81" applyFont="1" applyFill="1" applyProtection="1">
      <protection hidden="1"/>
    </xf>
    <xf numFmtId="0" fontId="8" fillId="36" borderId="209" xfId="80" applyFont="1" applyFill="1" applyBorder="1" applyAlignment="1" applyProtection="1">
      <alignment horizontal="left" vertical="center" wrapText="1"/>
      <protection hidden="1"/>
    </xf>
    <xf numFmtId="0" fontId="8" fillId="36" borderId="210" xfId="80" applyFont="1" applyFill="1" applyBorder="1" applyAlignment="1" applyProtection="1">
      <alignment horizontal="left" vertical="center" wrapText="1"/>
      <protection hidden="1"/>
    </xf>
    <xf numFmtId="0" fontId="8" fillId="36" borderId="254" xfId="80" applyFont="1" applyFill="1" applyBorder="1" applyAlignment="1" applyProtection="1">
      <alignment horizontal="left" vertical="center" wrapText="1"/>
      <protection hidden="1"/>
    </xf>
    <xf numFmtId="0" fontId="8" fillId="36" borderId="207" xfId="80" applyFont="1" applyFill="1" applyBorder="1" applyAlignment="1" applyProtection="1">
      <alignment horizontal="left" vertical="center" wrapText="1"/>
      <protection hidden="1"/>
    </xf>
    <xf numFmtId="168" fontId="8" fillId="67" borderId="236" xfId="80" applyNumberFormat="1" applyFont="1" applyFill="1" applyBorder="1" applyAlignment="1" applyProtection="1">
      <alignment horizontal="left" vertical="top" wrapText="1"/>
      <protection hidden="1"/>
    </xf>
    <xf numFmtId="168" fontId="8" fillId="41" borderId="237" xfId="80" applyNumberFormat="1" applyFont="1" applyFill="1" applyBorder="1" applyAlignment="1" applyProtection="1">
      <alignment horizontal="left" vertical="top" wrapText="1"/>
      <protection locked="0"/>
    </xf>
    <xf numFmtId="168" fontId="8" fillId="41" borderId="253" xfId="80" applyNumberFormat="1" applyFont="1" applyFill="1" applyBorder="1" applyAlignment="1" applyProtection="1">
      <alignment horizontal="left" vertical="top" wrapText="1"/>
      <protection locked="0"/>
    </xf>
    <xf numFmtId="168" fontId="8" fillId="41" borderId="34" xfId="80" applyNumberFormat="1" applyFont="1" applyFill="1" applyBorder="1" applyAlignment="1" applyProtection="1">
      <alignment horizontal="left" vertical="top" wrapText="1"/>
      <protection locked="0"/>
    </xf>
    <xf numFmtId="0" fontId="8" fillId="36" borderId="168" xfId="80" applyFont="1" applyFill="1" applyBorder="1" applyAlignment="1" applyProtection="1">
      <alignment horizontal="left" vertical="center" wrapText="1"/>
      <protection hidden="1"/>
    </xf>
    <xf numFmtId="0" fontId="8" fillId="36" borderId="176" xfId="80" applyFont="1" applyFill="1" applyBorder="1" applyAlignment="1" applyProtection="1">
      <alignment horizontal="left" vertical="center" wrapText="1"/>
      <protection hidden="1"/>
    </xf>
    <xf numFmtId="168" fontId="8" fillId="41" borderId="251" xfId="80" applyNumberFormat="1" applyFont="1" applyFill="1" applyBorder="1" applyAlignment="1" applyProtection="1">
      <alignment horizontal="left" vertical="top" wrapText="1"/>
      <protection locked="0"/>
    </xf>
    <xf numFmtId="168" fontId="8" fillId="41" borderId="249" xfId="80" applyNumberFormat="1" applyFont="1" applyFill="1" applyBorder="1" applyAlignment="1" applyProtection="1">
      <alignment horizontal="left" vertical="top" wrapText="1"/>
      <protection locked="0"/>
    </xf>
    <xf numFmtId="0" fontId="8" fillId="36" borderId="195" xfId="80" applyFont="1" applyFill="1" applyBorder="1" applyAlignment="1" applyProtection="1">
      <alignment horizontal="left" vertical="center" wrapText="1"/>
      <protection hidden="1"/>
    </xf>
    <xf numFmtId="0" fontId="8" fillId="36" borderId="55" xfId="80" applyFont="1" applyFill="1" applyBorder="1" applyAlignment="1" applyProtection="1">
      <alignment horizontal="left" vertical="center" wrapText="1"/>
      <protection hidden="1"/>
    </xf>
    <xf numFmtId="168" fontId="8" fillId="41" borderId="55" xfId="80" applyNumberFormat="1" applyFont="1" applyFill="1" applyBorder="1" applyAlignment="1" applyProtection="1">
      <alignment horizontal="left" vertical="top" wrapText="1"/>
      <protection locked="0"/>
    </xf>
    <xf numFmtId="0" fontId="8" fillId="36" borderId="35" xfId="80" applyFont="1" applyFill="1" applyBorder="1" applyAlignment="1" applyProtection="1">
      <alignment horizontal="left" vertical="center" wrapText="1"/>
      <protection hidden="1"/>
    </xf>
    <xf numFmtId="0" fontId="12" fillId="67" borderId="10" xfId="79" applyFont="1" applyFill="1" applyBorder="1" applyAlignment="1" applyProtection="1">
      <alignment horizontal="center" vertical="center" wrapText="1"/>
      <protection hidden="1"/>
    </xf>
    <xf numFmtId="0" fontId="12" fillId="62" borderId="95" xfId="79" applyFont="1" applyFill="1" applyBorder="1" applyAlignment="1" applyProtection="1">
      <alignment horizontal="center" vertical="center" wrapText="1"/>
      <protection hidden="1"/>
    </xf>
    <xf numFmtId="0" fontId="8" fillId="36" borderId="60" xfId="0" applyFont="1" applyFill="1" applyBorder="1" applyAlignment="1" applyProtection="1">
      <alignment vertical="top" wrapText="1"/>
      <protection hidden="1"/>
    </xf>
    <xf numFmtId="0" fontId="8" fillId="17" borderId="19" xfId="79" applyNumberFormat="1" applyFont="1" applyFill="1" applyBorder="1" applyAlignment="1" applyProtection="1">
      <alignment vertical="top" wrapText="1"/>
      <protection locked="0"/>
    </xf>
    <xf numFmtId="0" fontId="8" fillId="17" borderId="10" xfId="79" applyFont="1" applyFill="1" applyBorder="1" applyAlignment="1" applyProtection="1">
      <alignment horizontal="left" vertical="top" wrapText="1"/>
      <protection hidden="1"/>
    </xf>
    <xf numFmtId="0" fontId="15" fillId="36" borderId="70" xfId="79" applyFont="1" applyFill="1" applyBorder="1" applyAlignment="1" applyProtection="1">
      <alignment horizontal="left" vertical="top" wrapText="1"/>
      <protection hidden="1"/>
    </xf>
    <xf numFmtId="0" fontId="80" fillId="36" borderId="71" xfId="79" applyFont="1" applyFill="1" applyBorder="1" applyAlignment="1" applyProtection="1">
      <alignment horizontal="left" vertical="top" wrapText="1"/>
      <protection hidden="1"/>
    </xf>
    <xf numFmtId="0" fontId="51" fillId="35" borderId="0" xfId="80" applyFont="1" applyFill="1" applyBorder="1" applyAlignment="1" applyProtection="1">
      <alignment vertical="top" wrapText="1"/>
      <protection hidden="1"/>
    </xf>
    <xf numFmtId="0" fontId="51" fillId="35" borderId="0" xfId="77" applyFont="1" applyFill="1" applyBorder="1" applyAlignment="1" applyProtection="1">
      <alignment vertical="top"/>
      <protection hidden="1"/>
    </xf>
    <xf numFmtId="0" fontId="42" fillId="35" borderId="0" xfId="80" applyFont="1" applyFill="1" applyBorder="1" applyAlignment="1" applyProtection="1">
      <alignment vertical="center"/>
      <protection hidden="1"/>
    </xf>
    <xf numFmtId="167" fontId="148" fillId="17" borderId="162" xfId="85" applyNumberFormat="1" applyFont="1" applyFill="1" applyBorder="1" applyAlignment="1" applyProtection="1">
      <alignment vertical="center"/>
      <protection locked="0"/>
    </xf>
    <xf numFmtId="167" fontId="148" fillId="17" borderId="284" xfId="85" applyNumberFormat="1" applyFont="1" applyFill="1" applyBorder="1" applyAlignment="1" applyProtection="1">
      <alignment vertical="center"/>
      <protection locked="0"/>
    </xf>
    <xf numFmtId="167" fontId="148" fillId="17" borderId="129" xfId="85" applyNumberFormat="1" applyFont="1" applyFill="1" applyBorder="1" applyAlignment="1" applyProtection="1">
      <alignment vertical="center"/>
      <protection locked="0"/>
    </xf>
    <xf numFmtId="167" fontId="148" fillId="17" borderId="287" xfId="85" applyNumberFormat="1" applyFont="1" applyFill="1" applyBorder="1" applyAlignment="1" applyProtection="1">
      <alignment vertical="center"/>
      <protection locked="0"/>
    </xf>
    <xf numFmtId="167" fontId="148" fillId="17" borderId="288" xfId="85" applyNumberFormat="1" applyFont="1" applyFill="1" applyBorder="1" applyAlignment="1" applyProtection="1">
      <alignment vertical="center"/>
      <protection locked="0"/>
    </xf>
    <xf numFmtId="0" fontId="80" fillId="67" borderId="56" xfId="0" applyFont="1" applyFill="1" applyBorder="1" applyAlignment="1" applyProtection="1">
      <alignment horizontal="left" vertical="top" wrapText="1"/>
      <protection hidden="1"/>
    </xf>
    <xf numFmtId="0" fontId="53" fillId="67" borderId="61" xfId="0" applyFont="1" applyFill="1" applyBorder="1" applyAlignment="1" applyProtection="1">
      <alignment horizontal="left" vertical="top" wrapText="1"/>
      <protection hidden="1"/>
    </xf>
    <xf numFmtId="0" fontId="53" fillId="67" borderId="10" xfId="0" applyFont="1" applyFill="1" applyBorder="1" applyAlignment="1" applyProtection="1">
      <alignment horizontal="left" vertical="top" wrapText="1"/>
      <protection hidden="1"/>
    </xf>
    <xf numFmtId="0" fontId="53" fillId="67" borderId="40" xfId="0" applyFont="1" applyFill="1" applyBorder="1" applyAlignment="1" applyProtection="1">
      <alignment horizontal="left" vertical="top" wrapText="1"/>
      <protection hidden="1"/>
    </xf>
    <xf numFmtId="0" fontId="80" fillId="67" borderId="70" xfId="79" applyFont="1" applyFill="1" applyBorder="1" applyAlignment="1" applyProtection="1">
      <alignment horizontal="center" vertical="center" wrapText="1"/>
      <protection hidden="1"/>
    </xf>
    <xf numFmtId="0" fontId="53" fillId="67" borderId="78" xfId="79" applyNumberFormat="1" applyFont="1" applyFill="1" applyBorder="1" applyAlignment="1" applyProtection="1">
      <alignment horizontal="left" vertical="top" wrapText="1"/>
      <protection hidden="1"/>
    </xf>
    <xf numFmtId="0" fontId="80" fillId="67" borderId="18" xfId="79" applyFont="1" applyFill="1" applyBorder="1" applyAlignment="1" applyProtection="1">
      <alignment horizontal="left" vertical="top" wrapText="1"/>
      <protection hidden="1"/>
    </xf>
    <xf numFmtId="0" fontId="53" fillId="67" borderId="10" xfId="79" applyFont="1" applyFill="1" applyBorder="1" applyAlignment="1" applyProtection="1">
      <alignment horizontal="left" vertical="top" wrapText="1"/>
      <protection hidden="1"/>
    </xf>
    <xf numFmtId="0" fontId="80" fillId="67" borderId="10" xfId="0" applyFont="1" applyFill="1" applyBorder="1" applyAlignment="1" applyProtection="1">
      <alignment horizontal="center" vertical="center" wrapText="1"/>
      <protection hidden="1"/>
    </xf>
    <xf numFmtId="0" fontId="80" fillId="67" borderId="10" xfId="79" applyFont="1" applyFill="1" applyBorder="1" applyAlignment="1" applyProtection="1">
      <alignment horizontal="center" vertical="center" wrapText="1"/>
      <protection hidden="1"/>
    </xf>
    <xf numFmtId="0" fontId="13" fillId="67" borderId="19" xfId="79" applyNumberFormat="1" applyFont="1" applyFill="1" applyBorder="1" applyAlignment="1" applyProtection="1">
      <alignment horizontal="left" vertical="top" wrapText="1"/>
      <protection hidden="1"/>
    </xf>
    <xf numFmtId="174" fontId="8" fillId="17" borderId="11" xfId="82" applyNumberFormat="1" applyFont="1" applyFill="1" applyBorder="1" applyAlignment="1" applyProtection="1">
      <alignment horizontal="center" vertical="top" wrapText="1"/>
      <protection hidden="1"/>
    </xf>
    <xf numFmtId="174" fontId="8" fillId="17" borderId="55" xfId="82" applyNumberFormat="1" applyFont="1" applyFill="1" applyBorder="1" applyAlignment="1" applyProtection="1">
      <alignment horizontal="center" vertical="top"/>
      <protection hidden="1"/>
    </xf>
    <xf numFmtId="174" fontId="8" fillId="17" borderId="11" xfId="82" applyNumberFormat="1" applyFont="1" applyFill="1" applyBorder="1" applyAlignment="1" applyProtection="1">
      <alignment horizontal="center" vertical="top"/>
      <protection hidden="1"/>
    </xf>
    <xf numFmtId="174" fontId="8" fillId="17" borderId="12" xfId="82" applyNumberFormat="1" applyFont="1" applyFill="1" applyBorder="1" applyAlignment="1" applyProtection="1">
      <alignment horizontal="center" vertical="top"/>
      <protection hidden="1"/>
    </xf>
    <xf numFmtId="0" fontId="8" fillId="17" borderId="55" xfId="82" applyFont="1" applyFill="1" applyBorder="1" applyAlignment="1" applyProtection="1">
      <alignment vertical="top" wrapText="1"/>
      <protection hidden="1"/>
    </xf>
    <xf numFmtId="0" fontId="8" fillId="17" borderId="11" xfId="0" applyFont="1" applyFill="1" applyBorder="1" applyAlignment="1" applyProtection="1">
      <alignment vertical="top" wrapText="1"/>
      <protection hidden="1"/>
    </xf>
    <xf numFmtId="0" fontId="8" fillId="17" borderId="11" xfId="82" applyFont="1" applyFill="1" applyBorder="1" applyAlignment="1" applyProtection="1">
      <alignment vertical="top" wrapText="1"/>
      <protection hidden="1"/>
    </xf>
    <xf numFmtId="0" fontId="8" fillId="17" borderId="12" xfId="82" applyFont="1" applyFill="1" applyBorder="1" applyAlignment="1" applyProtection="1">
      <alignment vertical="top" wrapText="1"/>
      <protection hidden="1"/>
    </xf>
    <xf numFmtId="0" fontId="34" fillId="26" borderId="50" xfId="82" applyFont="1" applyFill="1" applyBorder="1" applyAlignment="1" applyProtection="1">
      <alignment horizontal="center" vertical="top"/>
      <protection hidden="1"/>
    </xf>
    <xf numFmtId="0" fontId="34" fillId="26" borderId="89" xfId="82" applyFont="1" applyFill="1" applyBorder="1" applyAlignment="1" applyProtection="1">
      <alignment vertical="top"/>
      <protection hidden="1"/>
    </xf>
    <xf numFmtId="0" fontId="8" fillId="28" borderId="0" xfId="82" applyFont="1" applyFill="1" applyAlignment="1" applyProtection="1">
      <alignment vertical="top" wrapText="1"/>
      <protection hidden="1"/>
    </xf>
    <xf numFmtId="0" fontId="240" fillId="17" borderId="0" xfId="82" applyFont="1" applyFill="1" applyAlignment="1" applyProtection="1">
      <alignment vertical="top" shrinkToFit="1"/>
      <protection hidden="1"/>
    </xf>
    <xf numFmtId="0" fontId="8" fillId="0" borderId="0" xfId="82" applyFont="1" applyFill="1" applyAlignment="1" applyProtection="1">
      <alignment vertical="top" wrapText="1"/>
      <protection hidden="1"/>
    </xf>
    <xf numFmtId="0" fontId="10" fillId="17" borderId="0" xfId="82" quotePrefix="1" applyFont="1" applyFill="1" applyBorder="1" applyAlignment="1" applyProtection="1">
      <alignment horizontal="right" vertical="top" wrapText="1"/>
      <protection hidden="1"/>
    </xf>
    <xf numFmtId="0" fontId="8" fillId="17" borderId="0" xfId="82" applyFill="1" applyBorder="1" applyAlignment="1" applyProtection="1">
      <alignment vertical="top" wrapText="1"/>
      <protection hidden="1"/>
    </xf>
    <xf numFmtId="0" fontId="10" fillId="17" borderId="0" xfId="82" applyFont="1" applyFill="1" applyBorder="1" applyAlignment="1" applyProtection="1">
      <alignment vertical="top" wrapText="1"/>
      <protection hidden="1"/>
    </xf>
    <xf numFmtId="0" fontId="241" fillId="17" borderId="0" xfId="82" applyFont="1" applyFill="1" applyAlignment="1" applyProtection="1">
      <alignment vertical="top" wrapText="1"/>
      <protection hidden="1"/>
    </xf>
    <xf numFmtId="0" fontId="118" fillId="26" borderId="0" xfId="81" applyFont="1" applyFill="1" applyAlignment="1" applyProtection="1">
      <alignment vertical="center" shrinkToFit="1"/>
      <protection hidden="1"/>
    </xf>
    <xf numFmtId="3" fontId="15" fillId="41" borderId="43" xfId="55" applyNumberFormat="1" applyFont="1" applyFill="1" applyBorder="1" applyAlignment="1" applyProtection="1">
      <alignment horizontal="right" vertical="center"/>
      <protection locked="0"/>
    </xf>
    <xf numFmtId="3" fontId="15" fillId="41" borderId="10" xfId="55" applyNumberFormat="1" applyFont="1" applyFill="1" applyBorder="1" applyAlignment="1" applyProtection="1">
      <alignment horizontal="right" vertical="center"/>
      <protection locked="0"/>
    </xf>
    <xf numFmtId="3" fontId="15" fillId="41" borderId="292" xfId="55" applyNumberFormat="1" applyFont="1" applyFill="1" applyBorder="1" applyAlignment="1" applyProtection="1">
      <alignment horizontal="right" vertical="center"/>
      <protection locked="0"/>
    </xf>
    <xf numFmtId="0" fontId="8" fillId="17" borderId="94" xfId="0" applyFont="1" applyFill="1" applyBorder="1" applyAlignment="1" applyProtection="1">
      <alignment vertical="top" wrapText="1"/>
      <protection hidden="1"/>
    </xf>
    <xf numFmtId="174" fontId="8" fillId="17" borderId="11" xfId="82" applyNumberFormat="1" applyFont="1" applyFill="1" applyBorder="1" applyAlignment="1" applyProtection="1">
      <alignment horizontal="center" vertical="top" wrapText="1"/>
      <protection hidden="1"/>
    </xf>
    <xf numFmtId="0" fontId="8" fillId="0" borderId="0" xfId="82" applyFont="1" applyFill="1" applyBorder="1" applyAlignment="1" applyProtection="1">
      <alignment vertical="top" wrapText="1"/>
      <protection hidden="1"/>
    </xf>
    <xf numFmtId="0" fontId="27" fillId="34" borderId="298" xfId="85" applyFont="1" applyFill="1" applyBorder="1" applyAlignment="1" applyProtection="1">
      <alignment vertical="center"/>
      <protection hidden="1"/>
    </xf>
    <xf numFmtId="0" fontId="27" fillId="34" borderId="300" xfId="85" applyFont="1" applyFill="1" applyBorder="1" applyAlignment="1" applyProtection="1">
      <alignment vertical="center"/>
      <protection hidden="1"/>
    </xf>
    <xf numFmtId="0" fontId="15" fillId="17" borderId="301" xfId="85" applyFont="1" applyFill="1" applyBorder="1" applyAlignment="1" applyProtection="1">
      <alignment vertical="center" wrapText="1"/>
      <protection locked="0"/>
    </xf>
    <xf numFmtId="15" fontId="15" fillId="17" borderId="160" xfId="85" applyNumberFormat="1" applyFont="1" applyFill="1" applyBorder="1" applyAlignment="1" applyProtection="1">
      <alignment horizontal="left" vertical="center" wrapText="1"/>
      <protection locked="0"/>
    </xf>
    <xf numFmtId="0" fontId="27" fillId="34" borderId="280" xfId="85" applyFont="1" applyFill="1" applyBorder="1" applyAlignment="1" applyProtection="1">
      <alignment vertical="center"/>
      <protection hidden="1"/>
    </xf>
    <xf numFmtId="15" fontId="15" fillId="17" borderId="299" xfId="85" applyNumberFormat="1" applyFont="1" applyFill="1" applyBorder="1" applyAlignment="1" applyProtection="1">
      <alignment horizontal="left" vertical="center" wrapText="1"/>
      <protection locked="0"/>
    </xf>
    <xf numFmtId="1" fontId="60" fillId="24" borderId="0" xfId="83" applyNumberFormat="1" applyFill="1"/>
    <xf numFmtId="1" fontId="60" fillId="28" borderId="0" xfId="83" applyNumberFormat="1" applyFill="1"/>
    <xf numFmtId="0" fontId="8" fillId="17" borderId="0" xfId="82" applyFont="1" applyFill="1" applyAlignment="1" applyProtection="1">
      <alignment vertical="top" wrapText="1"/>
      <protection hidden="1"/>
    </xf>
    <xf numFmtId="0" fontId="182" fillId="17" borderId="0" xfId="82" applyFont="1" applyFill="1" applyAlignment="1" applyProtection="1">
      <alignment vertical="top" wrapText="1"/>
      <protection hidden="1"/>
    </xf>
    <xf numFmtId="0" fontId="242" fillId="17" borderId="0" xfId="82" applyFont="1" applyFill="1" applyAlignment="1" applyProtection="1">
      <alignment vertical="top"/>
      <protection hidden="1"/>
    </xf>
    <xf numFmtId="0" fontId="8" fillId="73" borderId="0" xfId="82" applyFont="1" applyFill="1" applyAlignment="1" applyProtection="1">
      <alignment vertical="top" wrapText="1"/>
      <protection hidden="1"/>
    </xf>
    <xf numFmtId="0" fontId="12" fillId="73" borderId="0" xfId="82" applyFont="1" applyFill="1" applyAlignment="1" applyProtection="1">
      <alignment vertical="top" wrapText="1"/>
      <protection hidden="1"/>
    </xf>
    <xf numFmtId="0" fontId="8" fillId="74" borderId="0" xfId="82" applyFont="1" applyFill="1" applyAlignment="1" applyProtection="1">
      <alignment vertical="top" wrapText="1"/>
      <protection hidden="1"/>
    </xf>
    <xf numFmtId="0" fontId="118" fillId="74" borderId="0" xfId="81" applyFont="1" applyFill="1" applyAlignment="1" applyProtection="1">
      <alignment vertical="center"/>
      <protection hidden="1"/>
    </xf>
    <xf numFmtId="0" fontId="243" fillId="71" borderId="302" xfId="103" applyNumberFormat="1" applyFont="1" applyFill="1" applyBorder="1" applyAlignment="1" applyProtection="1">
      <alignment horizontal="center" vertical="center"/>
      <protection hidden="1"/>
    </xf>
    <xf numFmtId="0" fontId="225" fillId="71" borderId="0" xfId="103" applyFont="1" applyFill="1" applyAlignment="1" applyProtection="1">
      <alignment horizontal="center" wrapText="1"/>
      <protection hidden="1"/>
    </xf>
    <xf numFmtId="0" fontId="244" fillId="71" borderId="302" xfId="103" applyNumberFormat="1" applyFont="1" applyFill="1" applyBorder="1" applyAlignment="1" applyProtection="1">
      <alignment horizontal="center" vertical="center"/>
      <protection hidden="1"/>
    </xf>
    <xf numFmtId="0" fontId="244" fillId="71" borderId="0" xfId="103" applyNumberFormat="1" applyFont="1" applyFill="1" applyAlignment="1" applyProtection="1">
      <alignment horizontal="center" vertical="center"/>
      <protection hidden="1"/>
    </xf>
    <xf numFmtId="0" fontId="8" fillId="0" borderId="0" xfId="82" applyFont="1" applyFill="1" applyBorder="1" applyAlignment="1" applyProtection="1">
      <alignment vertical="center" wrapText="1"/>
      <protection hidden="1"/>
    </xf>
    <xf numFmtId="0" fontId="245" fillId="72" borderId="296" xfId="103" applyNumberFormat="1" applyFont="1" applyFill="1" applyBorder="1" applyAlignment="1" applyProtection="1">
      <alignment horizontal="center" vertical="center"/>
      <protection hidden="1"/>
    </xf>
    <xf numFmtId="0" fontId="239" fillId="72" borderId="297" xfId="103" applyFont="1" applyFill="1" applyBorder="1" applyAlignment="1" applyProtection="1">
      <alignment horizontal="left" vertical="center" wrapText="1"/>
      <protection hidden="1"/>
    </xf>
    <xf numFmtId="0" fontId="246" fillId="72" borderId="297" xfId="103" applyFont="1" applyFill="1" applyBorder="1" applyAlignment="1" applyProtection="1">
      <alignment vertical="center" wrapText="1"/>
      <protection hidden="1"/>
    </xf>
    <xf numFmtId="0" fontId="244" fillId="41" borderId="0" xfId="103" applyFont="1" applyFill="1" applyBorder="1" applyAlignment="1" applyProtection="1">
      <alignment vertical="center" wrapText="1"/>
      <protection hidden="1"/>
    </xf>
    <xf numFmtId="0" fontId="182" fillId="41" borderId="0" xfId="82" applyFont="1" applyFill="1" applyAlignment="1" applyProtection="1">
      <alignment vertical="center" wrapText="1"/>
      <protection hidden="1"/>
    </xf>
    <xf numFmtId="0" fontId="8" fillId="41" borderId="0" xfId="82" applyFont="1" applyFill="1" applyAlignment="1" applyProtection="1">
      <alignment vertical="center" wrapText="1"/>
      <protection hidden="1"/>
    </xf>
    <xf numFmtId="0" fontId="8" fillId="17" borderId="0" xfId="82" applyFont="1" applyFill="1" applyAlignment="1" applyProtection="1">
      <alignment vertical="center" wrapText="1"/>
      <protection hidden="1"/>
    </xf>
    <xf numFmtId="0" fontId="247" fillId="72" borderId="297" xfId="103" applyFont="1" applyFill="1" applyBorder="1" applyAlignment="1" applyProtection="1">
      <alignment horizontal="center" vertical="center" wrapText="1"/>
      <protection hidden="1"/>
    </xf>
    <xf numFmtId="0" fontId="246" fillId="0" borderId="296" xfId="104" applyFont="1" applyFill="1" applyBorder="1" applyAlignment="1" applyProtection="1">
      <alignment horizontal="center" vertical="center"/>
      <protection locked="0" hidden="1"/>
    </xf>
    <xf numFmtId="0" fontId="248" fillId="41" borderId="0" xfId="103" applyFont="1" applyFill="1" applyBorder="1" applyAlignment="1" applyProtection="1">
      <alignment horizontal="left" vertical="center" wrapText="1"/>
      <protection hidden="1"/>
    </xf>
    <xf numFmtId="0" fontId="245" fillId="71" borderId="302" xfId="103" applyFont="1" applyFill="1" applyBorder="1" applyAlignment="1" applyProtection="1">
      <alignment vertical="center"/>
      <protection hidden="1"/>
    </xf>
    <xf numFmtId="0" fontId="225" fillId="71" borderId="302" xfId="103" applyFont="1" applyFill="1" applyBorder="1" applyAlignment="1" applyProtection="1">
      <alignment horizontal="center" vertical="center" wrapText="1"/>
      <protection hidden="1"/>
    </xf>
    <xf numFmtId="0" fontId="246" fillId="71" borderId="302" xfId="103" applyFont="1" applyFill="1" applyBorder="1" applyAlignment="1" applyProtection="1">
      <alignment vertical="center"/>
      <protection hidden="1"/>
    </xf>
    <xf numFmtId="0" fontId="182" fillId="17" borderId="0" xfId="82" applyFont="1" applyFill="1" applyAlignment="1" applyProtection="1">
      <alignment vertical="center" wrapText="1"/>
      <protection hidden="1"/>
    </xf>
    <xf numFmtId="1" fontId="249" fillId="72" borderId="296" xfId="103" applyNumberFormat="1" applyFont="1" applyFill="1" applyBorder="1" applyAlignment="1" applyProtection="1">
      <alignment horizontal="center" vertical="center"/>
      <protection hidden="1"/>
    </xf>
    <xf numFmtId="0" fontId="239" fillId="72" borderId="296" xfId="103" applyFont="1" applyFill="1" applyBorder="1" applyAlignment="1" applyProtection="1">
      <alignment horizontal="left" vertical="center" wrapText="1"/>
      <protection hidden="1"/>
    </xf>
    <xf numFmtId="0" fontId="246" fillId="72" borderId="296" xfId="103" applyFont="1" applyFill="1" applyBorder="1" applyAlignment="1" applyProtection="1">
      <alignment vertical="center" wrapText="1"/>
      <protection hidden="1"/>
    </xf>
    <xf numFmtId="1" fontId="245" fillId="72" borderId="296" xfId="103" applyNumberFormat="1" applyFont="1" applyFill="1" applyBorder="1" applyAlignment="1" applyProtection="1">
      <alignment horizontal="center" vertical="center"/>
      <protection hidden="1"/>
    </xf>
    <xf numFmtId="0" fontId="245" fillId="71" borderId="302" xfId="103" applyNumberFormat="1" applyFont="1" applyFill="1" applyBorder="1" applyAlignment="1" applyProtection="1">
      <alignment horizontal="center" vertical="center"/>
      <protection hidden="1"/>
    </xf>
    <xf numFmtId="0" fontId="245" fillId="72" borderId="297" xfId="103" applyFont="1" applyFill="1" applyBorder="1" applyAlignment="1" applyProtection="1">
      <alignment horizontal="center" vertical="center"/>
      <protection hidden="1"/>
    </xf>
    <xf numFmtId="0" fontId="239" fillId="72" borderId="297" xfId="103" applyFont="1" applyFill="1" applyBorder="1" applyAlignment="1" applyProtection="1">
      <alignment horizontal="left" vertical="top" wrapText="1"/>
      <protection hidden="1"/>
    </xf>
    <xf numFmtId="0" fontId="246" fillId="72" borderId="297" xfId="103" applyFont="1" applyFill="1" applyBorder="1" applyAlignment="1" applyProtection="1">
      <alignment wrapText="1"/>
      <protection hidden="1"/>
    </xf>
    <xf numFmtId="0" fontId="239" fillId="72" borderId="297" xfId="103" applyFont="1" applyFill="1" applyBorder="1" applyAlignment="1" applyProtection="1">
      <alignment horizontal="left" vertical="center"/>
      <protection hidden="1"/>
    </xf>
    <xf numFmtId="0" fontId="246" fillId="72" borderId="296" xfId="103" applyFont="1" applyFill="1" applyBorder="1" applyAlignment="1" applyProtection="1">
      <alignment vertical="center"/>
      <protection hidden="1"/>
    </xf>
    <xf numFmtId="0" fontId="182" fillId="41" borderId="0" xfId="82" applyFont="1" applyFill="1" applyAlignment="1" applyProtection="1">
      <alignment vertical="center"/>
      <protection hidden="1"/>
    </xf>
    <xf numFmtId="0" fontId="250" fillId="71" borderId="0" xfId="103" applyNumberFormat="1" applyFont="1" applyFill="1" applyAlignment="1" applyProtection="1">
      <alignment horizontal="center" vertical="center"/>
      <protection hidden="1"/>
    </xf>
    <xf numFmtId="0" fontId="225" fillId="71" borderId="0" xfId="103" applyFont="1" applyFill="1" applyAlignment="1" applyProtection="1">
      <alignment horizontal="center" vertical="center"/>
      <protection hidden="1"/>
    </xf>
    <xf numFmtId="0" fontId="251" fillId="71" borderId="0" xfId="103" applyFont="1" applyFill="1" applyAlignment="1" applyProtection="1">
      <alignment vertical="center"/>
      <protection hidden="1"/>
    </xf>
    <xf numFmtId="0" fontId="246" fillId="71" borderId="0" xfId="103" applyFont="1" applyFill="1" applyAlignment="1" applyProtection="1">
      <alignment vertical="center"/>
      <protection hidden="1"/>
    </xf>
    <xf numFmtId="0" fontId="245" fillId="72" borderId="0" xfId="103" applyFont="1" applyFill="1" applyAlignment="1" applyProtection="1">
      <alignment horizontal="center" vertical="center"/>
      <protection hidden="1"/>
    </xf>
    <xf numFmtId="0" fontId="246" fillId="72" borderId="0" xfId="103" applyFont="1" applyFill="1" applyAlignment="1" applyProtection="1">
      <alignment vertical="center" wrapText="1"/>
      <protection hidden="1"/>
    </xf>
    <xf numFmtId="0" fontId="246" fillId="72" borderId="0" xfId="103" applyFont="1" applyFill="1" applyAlignment="1" applyProtection="1">
      <alignment vertical="center"/>
      <protection hidden="1"/>
    </xf>
    <xf numFmtId="174" fontId="12" fillId="0" borderId="0" xfId="82" applyNumberFormat="1" applyFont="1" applyFill="1" applyBorder="1" applyAlignment="1" applyProtection="1">
      <alignment horizontal="center" vertical="center" wrapText="1"/>
      <protection hidden="1"/>
    </xf>
    <xf numFmtId="0" fontId="8" fillId="0" borderId="0" xfId="77" applyFont="1" applyFill="1" applyBorder="1" applyAlignment="1" applyProtection="1">
      <alignment vertical="center" wrapText="1"/>
      <protection hidden="1"/>
    </xf>
    <xf numFmtId="0" fontId="12" fillId="17" borderId="0" xfId="82" applyFont="1" applyFill="1" applyAlignment="1" applyProtection="1">
      <alignment vertical="center" wrapText="1"/>
      <protection hidden="1"/>
    </xf>
    <xf numFmtId="0" fontId="12" fillId="0" borderId="0" xfId="82" applyFont="1" applyFill="1" applyBorder="1" applyAlignment="1" applyProtection="1">
      <alignment vertical="center" wrapText="1"/>
      <protection hidden="1"/>
    </xf>
    <xf numFmtId="0" fontId="8" fillId="73" borderId="0" xfId="82" applyFont="1" applyFill="1" applyAlignment="1" applyProtection="1">
      <alignment vertical="center" wrapText="1"/>
      <protection hidden="1"/>
    </xf>
    <xf numFmtId="0" fontId="12" fillId="73" borderId="0" xfId="82" applyFont="1" applyFill="1" applyAlignment="1" applyProtection="1">
      <alignment vertical="center" wrapText="1"/>
      <protection hidden="1"/>
    </xf>
    <xf numFmtId="0" fontId="12" fillId="0" borderId="0" xfId="82" applyFont="1" applyFill="1" applyBorder="1" applyAlignment="1" applyProtection="1">
      <alignment vertical="top" wrapText="1"/>
      <protection hidden="1"/>
    </xf>
    <xf numFmtId="0" fontId="12" fillId="17" borderId="0" xfId="82" applyFont="1" applyFill="1" applyAlignment="1" applyProtection="1">
      <alignment horizontal="left" vertical="top"/>
      <protection hidden="1"/>
    </xf>
    <xf numFmtId="0" fontId="12" fillId="28" borderId="0" xfId="82" applyFont="1" applyFill="1" applyAlignment="1" applyProtection="1">
      <alignment vertical="top" wrapText="1"/>
      <protection hidden="1"/>
    </xf>
    <xf numFmtId="0" fontId="182" fillId="28" borderId="0" xfId="82" applyFont="1" applyFill="1" applyAlignment="1" applyProtection="1">
      <alignment vertical="top" wrapText="1"/>
      <protection hidden="1"/>
    </xf>
    <xf numFmtId="0" fontId="12" fillId="17" borderId="0" xfId="82" applyFont="1" applyFill="1" applyAlignment="1" applyProtection="1">
      <alignment horizontal="center" vertical="center" wrapText="1"/>
      <protection hidden="1"/>
    </xf>
    <xf numFmtId="0" fontId="8" fillId="41" borderId="0" xfId="82" applyFont="1" applyFill="1" applyAlignment="1" applyProtection="1">
      <alignment vertical="top" wrapText="1"/>
      <protection hidden="1"/>
    </xf>
    <xf numFmtId="0" fontId="182" fillId="41" borderId="0" xfId="82" applyFont="1" applyFill="1" applyAlignment="1" applyProtection="1">
      <alignment vertical="top" wrapText="1"/>
      <protection hidden="1"/>
    </xf>
    <xf numFmtId="0" fontId="6" fillId="17" borderId="0" xfId="82" applyFont="1" applyFill="1" applyAlignment="1" applyProtection="1">
      <alignment horizontal="left" vertical="center"/>
      <protection hidden="1"/>
    </xf>
    <xf numFmtId="0" fontId="89" fillId="41" borderId="0" xfId="82" applyFont="1" applyFill="1" applyAlignment="1" applyProtection="1">
      <alignment vertical="top"/>
      <protection hidden="1"/>
    </xf>
    <xf numFmtId="0" fontId="12" fillId="73" borderId="0" xfId="82" applyFont="1" applyFill="1" applyAlignment="1" applyProtection="1">
      <alignment horizontal="center" vertical="center" wrapText="1"/>
      <protection hidden="1"/>
    </xf>
    <xf numFmtId="0" fontId="252" fillId="74" borderId="0" xfId="81" applyFont="1" applyFill="1" applyAlignment="1" applyProtection="1">
      <alignment horizontal="left" vertical="center"/>
      <protection hidden="1"/>
    </xf>
    <xf numFmtId="0" fontId="237" fillId="41" borderId="0" xfId="77" applyFont="1" applyFill="1" applyAlignment="1" applyProtection="1">
      <alignment vertical="top" shrinkToFit="1"/>
      <protection hidden="1"/>
    </xf>
    <xf numFmtId="0" fontId="244" fillId="41" borderId="0" xfId="103" applyNumberFormat="1" applyFont="1" applyFill="1" applyAlignment="1" applyProtection="1">
      <alignment horizontal="center" vertical="center"/>
      <protection hidden="1"/>
    </xf>
    <xf numFmtId="0" fontId="1" fillId="71" borderId="302" xfId="103" applyFill="1" applyBorder="1" applyAlignment="1" applyProtection="1">
      <alignment vertical="center"/>
      <protection hidden="1"/>
    </xf>
    <xf numFmtId="0" fontId="1" fillId="71" borderId="0" xfId="103" applyFill="1" applyProtection="1">
      <protection hidden="1"/>
    </xf>
    <xf numFmtId="0" fontId="1" fillId="41" borderId="0" xfId="103" applyFill="1" applyProtection="1">
      <protection hidden="1"/>
    </xf>
    <xf numFmtId="0" fontId="238" fillId="0" borderId="296" xfId="104" applyFont="1" applyFill="1" applyBorder="1" applyAlignment="1" applyProtection="1">
      <alignment horizontal="center" vertical="center"/>
      <protection locked="0" hidden="1"/>
    </xf>
    <xf numFmtId="0" fontId="1" fillId="72" borderId="297" xfId="103" applyFill="1" applyBorder="1" applyAlignment="1" applyProtection="1">
      <alignment vertical="center" wrapText="1"/>
      <protection hidden="1"/>
    </xf>
    <xf numFmtId="0" fontId="1" fillId="41" borderId="0" xfId="103" applyFill="1" applyBorder="1" applyAlignment="1" applyProtection="1">
      <alignment vertical="center" wrapText="1"/>
      <protection hidden="1"/>
    </xf>
    <xf numFmtId="1" fontId="245" fillId="72" borderId="0" xfId="103" applyNumberFormat="1" applyFont="1" applyFill="1" applyBorder="1" applyAlignment="1" applyProtection="1">
      <alignment horizontal="center" vertical="center"/>
      <protection hidden="1"/>
    </xf>
    <xf numFmtId="0" fontId="239" fillId="72" borderId="303" xfId="103" applyFont="1" applyFill="1" applyBorder="1" applyAlignment="1" applyProtection="1">
      <alignment horizontal="left" vertical="center" wrapText="1"/>
      <protection hidden="1"/>
    </xf>
    <xf numFmtId="0" fontId="1" fillId="72" borderId="303" xfId="103" applyFill="1" applyBorder="1" applyAlignment="1" applyProtection="1">
      <alignment vertical="center" wrapText="1"/>
      <protection hidden="1"/>
    </xf>
    <xf numFmtId="0" fontId="245" fillId="71" borderId="0" xfId="103" applyNumberFormat="1" applyFont="1" applyFill="1" applyAlignment="1" applyProtection="1">
      <alignment horizontal="center" vertical="center"/>
      <protection hidden="1"/>
    </xf>
    <xf numFmtId="0" fontId="225" fillId="71" borderId="0" xfId="103" applyFont="1" applyFill="1" applyAlignment="1" applyProtection="1">
      <alignment horizontal="center" vertical="center" wrapText="1"/>
      <protection hidden="1"/>
    </xf>
    <xf numFmtId="0" fontId="1" fillId="71" borderId="0" xfId="103" applyFill="1" applyAlignment="1" applyProtection="1">
      <alignment vertical="center"/>
      <protection hidden="1"/>
    </xf>
    <xf numFmtId="0" fontId="1" fillId="41" borderId="0" xfId="103" applyFill="1" applyAlignment="1" applyProtection="1">
      <alignment vertical="center"/>
      <protection hidden="1"/>
    </xf>
    <xf numFmtId="0" fontId="245" fillId="72" borderId="297" xfId="103" applyNumberFormat="1" applyFont="1" applyFill="1" applyBorder="1" applyAlignment="1" applyProtection="1">
      <alignment horizontal="center" vertical="center"/>
      <protection hidden="1"/>
    </xf>
    <xf numFmtId="0" fontId="1" fillId="41" borderId="0" xfId="103" applyFill="1" applyBorder="1" applyAlignment="1" applyProtection="1">
      <alignment vertical="center"/>
      <protection hidden="1"/>
    </xf>
    <xf numFmtId="0" fontId="1" fillId="72" borderId="296" xfId="103" applyFill="1" applyBorder="1" applyAlignment="1" applyProtection="1">
      <alignment vertical="center" wrapText="1"/>
      <protection hidden="1"/>
    </xf>
    <xf numFmtId="0" fontId="1" fillId="72" borderId="296" xfId="103" applyFont="1" applyFill="1" applyBorder="1" applyAlignment="1" applyProtection="1">
      <alignment vertical="center"/>
      <protection hidden="1"/>
    </xf>
    <xf numFmtId="0" fontId="239" fillId="72" borderId="0" xfId="103" applyFont="1" applyFill="1" applyBorder="1" applyAlignment="1" applyProtection="1">
      <alignment horizontal="left" vertical="center"/>
      <protection hidden="1"/>
    </xf>
    <xf numFmtId="0" fontId="1" fillId="72" borderId="0" xfId="103" applyFill="1" applyBorder="1" applyAlignment="1" applyProtection="1">
      <alignment vertical="center" wrapText="1"/>
      <protection hidden="1"/>
    </xf>
    <xf numFmtId="0" fontId="238" fillId="0" borderId="296" xfId="103" applyFont="1" applyFill="1" applyBorder="1" applyAlignment="1" applyProtection="1">
      <alignment horizontal="center" vertical="center"/>
      <protection locked="0" hidden="1"/>
    </xf>
    <xf numFmtId="0" fontId="253" fillId="71" borderId="0" xfId="103" applyFont="1" applyFill="1" applyAlignment="1" applyProtection="1">
      <alignment vertical="center"/>
      <protection hidden="1"/>
    </xf>
    <xf numFmtId="0" fontId="1" fillId="72" borderId="0" xfId="103" applyFill="1" applyAlignment="1" applyProtection="1">
      <alignment vertical="center"/>
      <protection hidden="1"/>
    </xf>
    <xf numFmtId="0" fontId="1" fillId="72" borderId="0" xfId="103" applyFill="1" applyAlignment="1" applyProtection="1">
      <alignment vertical="center" wrapText="1"/>
      <protection hidden="1"/>
    </xf>
    <xf numFmtId="0" fontId="1" fillId="41" borderId="0" xfId="103" applyFill="1" applyAlignment="1" applyProtection="1">
      <alignment vertical="center" wrapText="1"/>
      <protection hidden="1"/>
    </xf>
    <xf numFmtId="0" fontId="7" fillId="41" borderId="0" xfId="77" applyFill="1" applyAlignment="1">
      <alignment vertical="center" wrapText="1"/>
    </xf>
    <xf numFmtId="0" fontId="181" fillId="17" borderId="0" xfId="82" applyFont="1" applyFill="1" applyAlignment="1" applyProtection="1">
      <alignment vertical="center" wrapText="1"/>
      <protection hidden="1"/>
    </xf>
    <xf numFmtId="0" fontId="7" fillId="41" borderId="0" xfId="77" applyFill="1" applyAlignment="1" applyProtection="1">
      <alignment vertical="center" shrinkToFit="1"/>
      <protection hidden="1"/>
    </xf>
    <xf numFmtId="0" fontId="12" fillId="0" borderId="0" xfId="82" applyFont="1" applyFill="1" applyBorder="1" applyAlignment="1" applyProtection="1">
      <alignment horizontal="center" vertical="center" wrapText="1"/>
      <protection hidden="1"/>
    </xf>
    <xf numFmtId="0" fontId="7" fillId="41" borderId="0" xfId="77" applyFill="1" applyAlignment="1" applyProtection="1">
      <alignment vertical="top" shrinkToFit="1"/>
      <protection hidden="1"/>
    </xf>
    <xf numFmtId="0" fontId="12" fillId="17" borderId="0" xfId="82" applyFont="1" applyFill="1" applyAlignment="1" applyProtection="1">
      <alignment horizontal="center" vertical="center"/>
      <protection hidden="1"/>
    </xf>
    <xf numFmtId="0" fontId="12" fillId="28" borderId="0" xfId="82" applyFont="1" applyFill="1" applyAlignment="1" applyProtection="1">
      <alignment horizontal="center" vertical="center" wrapText="1"/>
      <protection hidden="1"/>
    </xf>
    <xf numFmtId="0" fontId="245" fillId="35" borderId="10" xfId="0" applyFont="1" applyFill="1" applyBorder="1"/>
    <xf numFmtId="3" fontId="0" fillId="0" borderId="0" xfId="0" applyNumberFormat="1"/>
    <xf numFmtId="0" fontId="0" fillId="0" borderId="0" xfId="0" applyBorder="1"/>
    <xf numFmtId="3" fontId="0" fillId="0" borderId="0" xfId="0" applyNumberFormat="1" applyBorder="1"/>
    <xf numFmtId="0" fontId="6" fillId="35" borderId="10" xfId="0" applyFont="1" applyFill="1" applyBorder="1"/>
    <xf numFmtId="0" fontId="7" fillId="0" borderId="0" xfId="0" applyFont="1"/>
    <xf numFmtId="9" fontId="0" fillId="0" borderId="0" xfId="0" applyNumberFormat="1"/>
    <xf numFmtId="2" fontId="0" fillId="0" borderId="0" xfId="0" applyNumberFormat="1"/>
    <xf numFmtId="1" fontId="0" fillId="0" borderId="0" xfId="0" applyNumberFormat="1"/>
    <xf numFmtId="0" fontId="0" fillId="0" borderId="0" xfId="0" applyBorder="1" applyAlignment="1">
      <alignment horizontal="center"/>
    </xf>
    <xf numFmtId="0" fontId="0" fillId="0" borderId="0" xfId="0" applyBorder="1" applyAlignment="1">
      <alignment horizontal="left"/>
    </xf>
    <xf numFmtId="0" fontId="246" fillId="0" borderId="0" xfId="0" applyFont="1" applyBorder="1"/>
    <xf numFmtId="0" fontId="246" fillId="0" borderId="0" xfId="0" applyFont="1" applyBorder="1" applyAlignment="1">
      <alignment horizontal="center"/>
    </xf>
    <xf numFmtId="2" fontId="246" fillId="0" borderId="0" xfId="0" applyNumberFormat="1" applyFont="1" applyBorder="1" applyAlignment="1">
      <alignment horizontal="center"/>
    </xf>
    <xf numFmtId="3" fontId="0" fillId="0" borderId="0" xfId="0" applyNumberFormat="1" applyBorder="1" applyAlignment="1">
      <alignment horizontal="center"/>
    </xf>
    <xf numFmtId="9" fontId="0" fillId="0" borderId="0" xfId="90" applyFont="1"/>
    <xf numFmtId="9" fontId="7" fillId="0" borderId="0" xfId="90" applyFont="1"/>
    <xf numFmtId="0" fontId="8" fillId="17" borderId="0" xfId="82" applyFont="1" applyFill="1" applyAlignment="1" applyProtection="1">
      <alignment horizontal="center" vertical="top" wrapText="1"/>
      <protection hidden="1"/>
    </xf>
    <xf numFmtId="0" fontId="14" fillId="17" borderId="0" xfId="82" applyFont="1" applyFill="1" applyAlignment="1" applyProtection="1">
      <alignment horizontal="left" vertical="top" wrapText="1"/>
      <protection hidden="1"/>
    </xf>
    <xf numFmtId="0" fontId="144" fillId="17" borderId="0" xfId="82" applyFont="1" applyFill="1" applyAlignment="1" applyProtection="1">
      <alignment horizontal="left" vertical="top" wrapText="1"/>
      <protection hidden="1"/>
    </xf>
    <xf numFmtId="0" fontId="8" fillId="0" borderId="0" xfId="82" applyFont="1" applyFill="1" applyBorder="1" applyAlignment="1" applyProtection="1">
      <alignment vertical="center" shrinkToFit="1"/>
      <protection hidden="1"/>
    </xf>
    <xf numFmtId="0" fontId="7" fillId="0" borderId="0" xfId="77" applyAlignment="1" applyProtection="1">
      <alignment vertical="center" shrinkToFit="1"/>
      <protection hidden="1"/>
    </xf>
    <xf numFmtId="0" fontId="234" fillId="17" borderId="0" xfId="82" applyFont="1" applyFill="1" applyAlignment="1" applyProtection="1">
      <alignment vertical="top" shrinkToFit="1"/>
      <protection hidden="1"/>
    </xf>
    <xf numFmtId="0" fontId="237" fillId="0" borderId="0" xfId="77" applyFont="1" applyAlignment="1" applyProtection="1">
      <alignment vertical="top" shrinkToFit="1"/>
      <protection hidden="1"/>
    </xf>
    <xf numFmtId="0" fontId="8" fillId="17" borderId="0" xfId="82" applyFont="1" applyFill="1" applyAlignment="1" applyProtection="1">
      <alignment vertical="center" wrapText="1"/>
      <protection hidden="1"/>
    </xf>
    <xf numFmtId="0" fontId="7" fillId="0" borderId="0" xfId="77" applyFont="1" applyAlignment="1">
      <alignment vertical="center" wrapText="1"/>
    </xf>
    <xf numFmtId="0" fontId="8" fillId="17" borderId="0" xfId="82" applyFont="1" applyFill="1" applyAlignment="1" applyProtection="1">
      <alignment vertical="center" shrinkToFit="1"/>
      <protection hidden="1"/>
    </xf>
    <xf numFmtId="0" fontId="7" fillId="0" borderId="0" xfId="77" applyFont="1" applyAlignment="1" applyProtection="1">
      <alignment vertical="center" shrinkToFit="1"/>
      <protection hidden="1"/>
    </xf>
    <xf numFmtId="0" fontId="8" fillId="0" borderId="0" xfId="82" applyFont="1" applyFill="1" applyBorder="1" applyAlignment="1" applyProtection="1">
      <alignment vertical="top" shrinkToFit="1"/>
      <protection hidden="1"/>
    </xf>
    <xf numFmtId="0" fontId="7" fillId="0" borderId="0" xfId="77" applyAlignment="1" applyProtection="1">
      <alignment vertical="top" shrinkToFit="1"/>
      <protection hidden="1"/>
    </xf>
    <xf numFmtId="0" fontId="7" fillId="0" borderId="0" xfId="77" applyAlignment="1">
      <alignment vertical="center" wrapText="1"/>
    </xf>
    <xf numFmtId="0" fontId="8" fillId="17" borderId="0" xfId="82" applyFont="1" applyFill="1" applyBorder="1" applyAlignment="1" applyProtection="1">
      <alignment horizontal="justify" vertical="top" wrapText="1"/>
      <protection hidden="1"/>
    </xf>
    <xf numFmtId="0" fontId="8" fillId="17" borderId="0" xfId="82" applyFont="1" applyFill="1" applyBorder="1" applyAlignment="1" applyProtection="1">
      <alignment horizontal="justify" vertical="top"/>
      <protection hidden="1"/>
    </xf>
    <xf numFmtId="0" fontId="27" fillId="34" borderId="169" xfId="85" applyFont="1" applyFill="1" applyBorder="1" applyAlignment="1" applyProtection="1">
      <alignment horizontal="left" vertical="center"/>
      <protection hidden="1"/>
    </xf>
    <xf numFmtId="0" fontId="34" fillId="34" borderId="143" xfId="85" applyNumberFormat="1" applyFont="1" applyFill="1" applyBorder="1" applyAlignment="1" applyProtection="1">
      <alignment horizontal="left" vertical="center" wrapText="1"/>
      <protection hidden="1"/>
    </xf>
    <xf numFmtId="0" fontId="34" fillId="34" borderId="144" xfId="85" applyNumberFormat="1" applyFont="1" applyFill="1" applyBorder="1" applyAlignment="1" applyProtection="1">
      <alignment horizontal="left" vertical="center" wrapText="1"/>
      <protection hidden="1"/>
    </xf>
    <xf numFmtId="0" fontId="27" fillId="35" borderId="0" xfId="85" applyFont="1" applyFill="1" applyBorder="1" applyAlignment="1" applyProtection="1">
      <alignment vertical="top"/>
      <protection locked="0"/>
    </xf>
    <xf numFmtId="0" fontId="15" fillId="17" borderId="156" xfId="85" applyFont="1" applyFill="1" applyBorder="1" applyAlignment="1" applyProtection="1">
      <alignment horizontal="left" vertical="top" wrapText="1"/>
      <protection locked="0"/>
    </xf>
    <xf numFmtId="0" fontId="15" fillId="17" borderId="157" xfId="85" applyFont="1" applyFill="1" applyBorder="1" applyAlignment="1" applyProtection="1">
      <alignment horizontal="left" vertical="top" wrapText="1"/>
      <protection locked="0"/>
    </xf>
    <xf numFmtId="0" fontId="15" fillId="17" borderId="158" xfId="85" applyFont="1" applyFill="1" applyBorder="1" applyAlignment="1" applyProtection="1">
      <alignment horizontal="left" vertical="top" wrapText="1"/>
      <protection locked="0"/>
    </xf>
    <xf numFmtId="0" fontId="15" fillId="17" borderId="19" xfId="79" applyNumberFormat="1" applyFont="1" applyFill="1" applyBorder="1" applyAlignment="1" applyProtection="1">
      <alignment horizontal="left" vertical="top" wrapText="1"/>
      <protection locked="0"/>
    </xf>
    <xf numFmtId="0" fontId="12" fillId="17" borderId="18" xfId="0" applyFont="1" applyFill="1" applyBorder="1" applyAlignment="1" applyProtection="1">
      <alignment horizontal="left" vertical="top" wrapText="1"/>
      <protection hidden="1"/>
    </xf>
    <xf numFmtId="0" fontId="12" fillId="17" borderId="71" xfId="0" applyFont="1" applyFill="1" applyBorder="1" applyAlignment="1" applyProtection="1">
      <alignment horizontal="left" vertical="top" wrapText="1"/>
      <protection hidden="1"/>
    </xf>
    <xf numFmtId="0" fontId="12" fillId="17" borderId="47" xfId="0" applyFont="1" applyFill="1" applyBorder="1" applyAlignment="1" applyProtection="1">
      <alignment horizontal="left" vertical="top" wrapText="1"/>
      <protection hidden="1"/>
    </xf>
    <xf numFmtId="0" fontId="8" fillId="17" borderId="70" xfId="0" applyFont="1" applyFill="1" applyBorder="1" applyAlignment="1" applyProtection="1">
      <alignment horizontal="left" vertical="top" wrapText="1"/>
      <protection hidden="1"/>
    </xf>
    <xf numFmtId="0" fontId="8" fillId="17" borderId="43" xfId="0" applyFont="1" applyFill="1" applyBorder="1" applyAlignment="1" applyProtection="1">
      <alignment horizontal="left" vertical="top" wrapText="1"/>
      <protection hidden="1"/>
    </xf>
    <xf numFmtId="0" fontId="15" fillId="17" borderId="78" xfId="79" applyNumberFormat="1" applyFont="1" applyFill="1" applyBorder="1" applyAlignment="1" applyProtection="1">
      <alignment horizontal="left" vertical="top" wrapText="1"/>
      <protection locked="0"/>
    </xf>
    <xf numFmtId="0" fontId="15" fillId="17" borderId="48" xfId="79" applyNumberFormat="1" applyFont="1" applyFill="1" applyBorder="1" applyAlignment="1" applyProtection="1">
      <alignment horizontal="left" vertical="top" wrapText="1"/>
      <protection locked="0"/>
    </xf>
    <xf numFmtId="0" fontId="12" fillId="17" borderId="70" xfId="79" applyFont="1" applyFill="1" applyBorder="1" applyAlignment="1" applyProtection="1">
      <alignment horizontal="center" vertical="center" wrapText="1"/>
      <protection locked="0"/>
    </xf>
    <xf numFmtId="0" fontId="12" fillId="17" borderId="76" xfId="79" applyFont="1" applyFill="1" applyBorder="1" applyAlignment="1" applyProtection="1">
      <alignment horizontal="center" vertical="center" wrapText="1"/>
      <protection locked="0"/>
    </xf>
    <xf numFmtId="0" fontId="12" fillId="17" borderId="43" xfId="79" applyFont="1" applyFill="1" applyBorder="1" applyAlignment="1" applyProtection="1">
      <alignment horizontal="center" vertical="center" wrapText="1"/>
      <protection locked="0"/>
    </xf>
    <xf numFmtId="0" fontId="8" fillId="17" borderId="78" xfId="79" applyNumberFormat="1" applyFont="1" applyFill="1" applyBorder="1" applyAlignment="1" applyProtection="1">
      <alignment horizontal="left" vertical="top" wrapText="1"/>
      <protection locked="0"/>
    </xf>
    <xf numFmtId="0" fontId="8" fillId="17" borderId="77" xfId="79" applyNumberFormat="1" applyFont="1" applyFill="1" applyBorder="1" applyAlignment="1" applyProtection="1">
      <alignment horizontal="left" vertical="top" wrapText="1"/>
      <protection locked="0"/>
    </xf>
    <xf numFmtId="0" fontId="8" fillId="17" borderId="48" xfId="79" applyNumberFormat="1" applyFont="1" applyFill="1" applyBorder="1" applyAlignment="1" applyProtection="1">
      <alignment horizontal="left" vertical="top" wrapText="1"/>
      <protection locked="0"/>
    </xf>
    <xf numFmtId="0" fontId="16" fillId="17" borderId="91" xfId="79" applyFont="1" applyFill="1" applyBorder="1" applyAlignment="1" applyProtection="1">
      <alignment horizontal="left" vertical="top" wrapText="1"/>
      <protection hidden="1"/>
    </xf>
    <xf numFmtId="0" fontId="16" fillId="17" borderId="90" xfId="79" applyFont="1" applyFill="1" applyBorder="1" applyAlignment="1" applyProtection="1">
      <alignment horizontal="left" vertical="top" wrapText="1"/>
      <protection hidden="1"/>
    </xf>
    <xf numFmtId="0" fontId="16" fillId="17" borderId="47" xfId="79" applyFont="1" applyFill="1" applyBorder="1" applyAlignment="1" applyProtection="1">
      <alignment horizontal="left" vertical="top" wrapText="1"/>
      <protection hidden="1"/>
    </xf>
    <xf numFmtId="0" fontId="15" fillId="17" borderId="95" xfId="79" applyFont="1" applyFill="1" applyBorder="1" applyAlignment="1" applyProtection="1">
      <alignment horizontal="left" vertical="top" wrapText="1"/>
      <protection hidden="1"/>
    </xf>
    <xf numFmtId="0" fontId="15" fillId="17" borderId="76" xfId="79" applyFont="1" applyFill="1" applyBorder="1" applyAlignment="1" applyProtection="1">
      <alignment horizontal="left" vertical="top" wrapText="1"/>
      <protection hidden="1"/>
    </xf>
    <xf numFmtId="0" fontId="15" fillId="17" borderId="43" xfId="79" applyFont="1" applyFill="1" applyBorder="1" applyAlignment="1" applyProtection="1">
      <alignment horizontal="left" vertical="top" wrapText="1"/>
      <protection hidden="1"/>
    </xf>
    <xf numFmtId="0" fontId="15" fillId="17" borderId="149" xfId="79" applyFont="1" applyFill="1" applyBorder="1" applyAlignment="1" applyProtection="1">
      <alignment horizontal="left" vertical="top" wrapText="1"/>
      <protection hidden="1"/>
    </xf>
    <xf numFmtId="0" fontId="15" fillId="17" borderId="38" xfId="79" applyFont="1" applyFill="1" applyBorder="1" applyAlignment="1" applyProtection="1">
      <alignment horizontal="left" vertical="top" wrapText="1"/>
      <protection hidden="1"/>
    </xf>
    <xf numFmtId="0" fontId="15" fillId="17" borderId="40" xfId="79" applyFont="1" applyFill="1" applyBorder="1" applyAlignment="1" applyProtection="1">
      <alignment horizontal="left" vertical="top" wrapText="1"/>
      <protection hidden="1"/>
    </xf>
    <xf numFmtId="0" fontId="15" fillId="17" borderId="108" xfId="79" applyNumberFormat="1" applyFont="1" applyFill="1" applyBorder="1" applyAlignment="1" applyProtection="1">
      <alignment horizontal="left" vertical="top" wrapText="1"/>
      <protection locked="0"/>
    </xf>
    <xf numFmtId="0" fontId="15" fillId="17" borderId="77" xfId="79" applyNumberFormat="1" applyFont="1" applyFill="1" applyBorder="1" applyAlignment="1" applyProtection="1">
      <alignment horizontal="left" vertical="top" wrapText="1"/>
      <protection locked="0"/>
    </xf>
    <xf numFmtId="0" fontId="8" fillId="17" borderId="78" xfId="0" applyNumberFormat="1" applyFont="1" applyFill="1" applyBorder="1" applyAlignment="1" applyProtection="1">
      <alignment horizontal="left" vertical="top" wrapText="1"/>
      <protection locked="0"/>
    </xf>
    <xf numFmtId="0" fontId="8" fillId="17" borderId="48" xfId="0" applyNumberFormat="1" applyFont="1" applyFill="1" applyBorder="1" applyAlignment="1" applyProtection="1">
      <alignment horizontal="left" vertical="top" wrapText="1"/>
      <protection locked="0"/>
    </xf>
    <xf numFmtId="0" fontId="16" fillId="17" borderId="71" xfId="79" applyFont="1" applyFill="1" applyBorder="1" applyAlignment="1" applyProtection="1">
      <alignment horizontal="left" vertical="top" wrapText="1"/>
      <protection hidden="1"/>
    </xf>
    <xf numFmtId="0" fontId="15" fillId="17" borderId="70" xfId="79" applyFont="1" applyFill="1" applyBorder="1" applyAlignment="1" applyProtection="1">
      <alignment horizontal="left" vertical="top" wrapText="1"/>
      <protection hidden="1"/>
    </xf>
    <xf numFmtId="0" fontId="8" fillId="29" borderId="70" xfId="0" applyFont="1" applyFill="1" applyBorder="1" applyAlignment="1" applyProtection="1">
      <alignment horizontal="center" vertical="center" wrapText="1"/>
      <protection hidden="1"/>
    </xf>
    <xf numFmtId="0" fontId="8" fillId="29" borderId="39" xfId="0" applyFont="1" applyFill="1" applyBorder="1" applyAlignment="1" applyProtection="1">
      <alignment horizontal="center" vertical="center" wrapText="1"/>
      <protection hidden="1"/>
    </xf>
    <xf numFmtId="0" fontId="8" fillId="29" borderId="43" xfId="0" applyFont="1" applyFill="1" applyBorder="1" applyAlignment="1" applyProtection="1">
      <alignment horizontal="center" vertical="center" wrapText="1"/>
      <protection hidden="1"/>
    </xf>
    <xf numFmtId="0" fontId="16" fillId="17" borderId="71" xfId="77" applyFont="1" applyFill="1" applyBorder="1" applyAlignment="1" applyProtection="1">
      <alignment horizontal="left" vertical="top"/>
      <protection hidden="1"/>
    </xf>
    <xf numFmtId="0" fontId="16" fillId="17" borderId="90" xfId="77" applyFont="1" applyFill="1" applyBorder="1" applyAlignment="1" applyProtection="1">
      <alignment horizontal="left" vertical="top"/>
      <protection hidden="1"/>
    </xf>
    <xf numFmtId="0" fontId="16" fillId="17" borderId="47" xfId="77" applyFont="1" applyFill="1" applyBorder="1" applyAlignment="1" applyProtection="1">
      <alignment horizontal="left" vertical="top"/>
      <protection hidden="1"/>
    </xf>
    <xf numFmtId="0" fontId="15" fillId="17" borderId="70" xfId="77" applyFont="1" applyFill="1" applyBorder="1" applyAlignment="1" applyProtection="1">
      <alignment horizontal="left" vertical="top" wrapText="1"/>
      <protection hidden="1"/>
    </xf>
    <xf numFmtId="0" fontId="15" fillId="17" borderId="76" xfId="77" applyFont="1" applyFill="1" applyBorder="1" applyAlignment="1" applyProtection="1">
      <alignment horizontal="left" vertical="top" wrapText="1"/>
      <protection hidden="1"/>
    </xf>
    <xf numFmtId="0" fontId="15" fillId="17" borderId="43" xfId="77" applyFont="1" applyFill="1" applyBorder="1" applyAlignment="1" applyProtection="1">
      <alignment horizontal="left" vertical="top" wrapText="1"/>
      <protection hidden="1"/>
    </xf>
    <xf numFmtId="0" fontId="8" fillId="29" borderId="70" xfId="77" applyFont="1" applyFill="1" applyBorder="1" applyAlignment="1" applyProtection="1">
      <alignment horizontal="left" vertical="top" wrapText="1"/>
      <protection hidden="1"/>
    </xf>
    <xf numFmtId="0" fontId="8" fillId="29" borderId="76" xfId="77" applyFont="1" applyFill="1" applyBorder="1" applyAlignment="1" applyProtection="1">
      <alignment horizontal="left" vertical="top" wrapText="1"/>
      <protection hidden="1"/>
    </xf>
    <xf numFmtId="0" fontId="8" fillId="29" borderId="43" xfId="77" applyFont="1" applyFill="1" applyBorder="1" applyAlignment="1" applyProtection="1">
      <alignment horizontal="left" vertical="top" wrapText="1"/>
      <protection hidden="1"/>
    </xf>
    <xf numFmtId="3" fontId="8" fillId="17" borderId="78" xfId="79" applyNumberFormat="1" applyFont="1" applyFill="1" applyBorder="1" applyAlignment="1" applyProtection="1">
      <alignment horizontal="left" vertical="top" wrapText="1"/>
      <protection locked="0"/>
    </xf>
    <xf numFmtId="3" fontId="8" fillId="17" borderId="77" xfId="79" applyNumberFormat="1" applyFont="1" applyFill="1" applyBorder="1" applyAlignment="1" applyProtection="1">
      <alignment horizontal="left" vertical="top" wrapText="1"/>
      <protection locked="0"/>
    </xf>
    <xf numFmtId="3" fontId="8" fillId="17" borderId="48" xfId="79" applyNumberFormat="1" applyFont="1" applyFill="1" applyBorder="1" applyAlignment="1" applyProtection="1">
      <alignment horizontal="left" vertical="top" wrapText="1"/>
      <protection locked="0"/>
    </xf>
    <xf numFmtId="0" fontId="12" fillId="17" borderId="71" xfId="77" applyFont="1" applyFill="1" applyBorder="1" applyAlignment="1" applyProtection="1">
      <alignment horizontal="left" vertical="top" wrapText="1"/>
      <protection hidden="1"/>
    </xf>
    <xf numFmtId="0" fontId="12" fillId="17" borderId="47" xfId="77" applyFont="1" applyFill="1" applyBorder="1" applyAlignment="1" applyProtection="1">
      <alignment horizontal="left" vertical="top" wrapText="1"/>
      <protection hidden="1"/>
    </xf>
    <xf numFmtId="0" fontId="8" fillId="17" borderId="70" xfId="77" applyFont="1" applyFill="1" applyBorder="1" applyAlignment="1" applyProtection="1">
      <alignment horizontal="left" vertical="top" wrapText="1"/>
      <protection hidden="1"/>
    </xf>
    <xf numFmtId="0" fontId="8" fillId="17" borderId="43" xfId="77" applyFont="1" applyFill="1" applyBorder="1" applyAlignment="1" applyProtection="1">
      <alignment horizontal="left" vertical="top" wrapText="1"/>
      <protection hidden="1"/>
    </xf>
    <xf numFmtId="0" fontId="8" fillId="17" borderId="78" xfId="79" applyFont="1" applyFill="1" applyBorder="1" applyAlignment="1" applyProtection="1">
      <alignment horizontal="left" vertical="top" wrapText="1"/>
      <protection locked="0"/>
    </xf>
    <xf numFmtId="0" fontId="8" fillId="17" borderId="48" xfId="79" applyFont="1" applyFill="1" applyBorder="1" applyAlignment="1" applyProtection="1">
      <alignment horizontal="left" vertical="top" wrapText="1"/>
      <protection locked="0"/>
    </xf>
    <xf numFmtId="0" fontId="16" fillId="36" borderId="40" xfId="79" quotePrefix="1" applyFont="1" applyFill="1" applyBorder="1" applyAlignment="1" applyProtection="1">
      <alignment horizontal="center" vertical="center" wrapText="1"/>
      <protection hidden="1"/>
    </xf>
    <xf numFmtId="0" fontId="16" fillId="36" borderId="41" xfId="79" quotePrefix="1" applyFont="1" applyFill="1" applyBorder="1" applyAlignment="1" applyProtection="1">
      <alignment horizontal="center" vertical="center" wrapText="1"/>
      <protection hidden="1"/>
    </xf>
    <xf numFmtId="49" fontId="12" fillId="17" borderId="61" xfId="79" quotePrefix="1" applyNumberFormat="1" applyFont="1" applyFill="1" applyBorder="1" applyAlignment="1" applyProtection="1">
      <alignment horizontal="center" vertical="center" wrapText="1"/>
      <protection locked="0"/>
    </xf>
    <xf numFmtId="49" fontId="146" fillId="17" borderId="64" xfId="0" applyNumberFormat="1" applyFont="1" applyFill="1" applyBorder="1" applyAlignment="1" applyProtection="1">
      <alignment horizontal="center" vertical="center" wrapText="1"/>
      <protection locked="0"/>
    </xf>
    <xf numFmtId="0" fontId="12" fillId="36" borderId="145" xfId="79" applyFont="1" applyFill="1" applyBorder="1" applyAlignment="1" applyProtection="1">
      <alignment horizontal="center" vertical="center" wrapText="1"/>
      <protection locked="0"/>
    </xf>
    <xf numFmtId="0" fontId="12" fillId="36" borderId="146" xfId="79" applyFont="1" applyFill="1" applyBorder="1" applyAlignment="1" applyProtection="1">
      <alignment horizontal="center" vertical="center" wrapText="1"/>
      <protection locked="0"/>
    </xf>
    <xf numFmtId="0" fontId="12" fillId="17" borderId="90" xfId="77" applyFont="1" applyFill="1" applyBorder="1" applyAlignment="1" applyProtection="1">
      <alignment horizontal="left" vertical="top" wrapText="1"/>
      <protection hidden="1"/>
    </xf>
    <xf numFmtId="0" fontId="8" fillId="17" borderId="76" xfId="77" applyFont="1" applyFill="1" applyBorder="1" applyAlignment="1" applyProtection="1">
      <alignment horizontal="left" vertical="top" wrapText="1"/>
      <protection hidden="1"/>
    </xf>
    <xf numFmtId="0" fontId="7" fillId="17" borderId="78" xfId="0" applyFont="1" applyFill="1" applyBorder="1" applyAlignment="1" applyProtection="1">
      <alignment horizontal="left" vertical="top" wrapText="1"/>
      <protection locked="0"/>
    </xf>
    <xf numFmtId="0" fontId="7" fillId="17" borderId="48" xfId="0" applyFont="1" applyFill="1" applyBorder="1" applyAlignment="1" applyProtection="1">
      <alignment horizontal="left" vertical="top" wrapText="1"/>
      <protection locked="0"/>
    </xf>
    <xf numFmtId="0" fontId="8" fillId="17" borderId="77" xfId="79" applyFont="1" applyFill="1" applyBorder="1" applyAlignment="1" applyProtection="1">
      <alignment horizontal="left" vertical="top" wrapText="1"/>
      <protection locked="0"/>
    </xf>
    <xf numFmtId="0" fontId="27" fillId="35" borderId="0" xfId="0" applyFont="1" applyFill="1" applyBorder="1" applyAlignment="1" applyProtection="1">
      <alignment horizontal="left" vertical="center" wrapText="1"/>
      <protection hidden="1"/>
    </xf>
    <xf numFmtId="0" fontId="0" fillId="35" borderId="0" xfId="0" applyFill="1" applyBorder="1" applyAlignment="1" applyProtection="1">
      <alignment wrapText="1"/>
      <protection hidden="1"/>
    </xf>
    <xf numFmtId="0" fontId="15" fillId="35" borderId="20" xfId="0" applyFont="1" applyFill="1" applyBorder="1" applyAlignment="1" applyProtection="1">
      <alignment horizontal="center" vertical="center" wrapText="1"/>
      <protection hidden="1"/>
    </xf>
    <xf numFmtId="0" fontId="149" fillId="34" borderId="203" xfId="78" applyFont="1" applyFill="1" applyBorder="1" applyAlignment="1" applyProtection="1">
      <alignment horizontal="center" vertical="center" wrapText="1"/>
      <protection hidden="1"/>
    </xf>
    <xf numFmtId="0" fontId="149" fillId="34" borderId="39" xfId="78" applyFont="1" applyFill="1" applyBorder="1" applyAlignment="1" applyProtection="1">
      <alignment horizontal="center" vertical="center" wrapText="1"/>
      <protection hidden="1"/>
    </xf>
    <xf numFmtId="0" fontId="149" fillId="34" borderId="190" xfId="78" applyFont="1" applyFill="1" applyBorder="1" applyAlignment="1" applyProtection="1">
      <alignment horizontal="center" vertical="center" wrapText="1"/>
      <protection hidden="1"/>
    </xf>
    <xf numFmtId="0" fontId="27" fillId="34" borderId="201" xfId="78" applyFont="1" applyFill="1" applyBorder="1" applyAlignment="1" applyProtection="1">
      <alignment horizontal="center" vertical="center" wrapText="1"/>
      <protection hidden="1"/>
    </xf>
    <xf numFmtId="0" fontId="149" fillId="34" borderId="76" xfId="78" applyFont="1" applyFill="1" applyBorder="1" applyAlignment="1" applyProtection="1">
      <alignment horizontal="center" vertical="center" wrapText="1"/>
      <protection hidden="1"/>
    </xf>
    <xf numFmtId="0" fontId="149" fillId="34" borderId="184" xfId="78" applyFont="1" applyFill="1" applyBorder="1" applyAlignment="1" applyProtection="1">
      <alignment horizontal="center" vertical="center" wrapText="1"/>
      <protection hidden="1"/>
    </xf>
    <xf numFmtId="0" fontId="27" fillId="34" borderId="202" xfId="78" applyFont="1" applyFill="1" applyBorder="1" applyAlignment="1" applyProtection="1">
      <alignment horizontal="center" vertical="center" wrapText="1"/>
      <protection hidden="1"/>
    </xf>
    <xf numFmtId="0" fontId="27" fillId="34" borderId="182" xfId="78" applyFont="1" applyFill="1" applyBorder="1" applyAlignment="1" applyProtection="1">
      <alignment horizontal="center" vertical="center" wrapText="1"/>
      <protection hidden="1"/>
    </xf>
    <xf numFmtId="0" fontId="27" fillId="34" borderId="185" xfId="78" applyFont="1" applyFill="1" applyBorder="1" applyAlignment="1" applyProtection="1">
      <alignment horizontal="center" vertical="center" wrapText="1"/>
      <protection hidden="1"/>
    </xf>
    <xf numFmtId="0" fontId="82" fillId="34" borderId="147" xfId="0" applyFont="1" applyFill="1" applyBorder="1" applyAlignment="1" applyProtection="1">
      <alignment horizontal="right" vertical="center" wrapText="1"/>
      <protection hidden="1"/>
    </xf>
    <xf numFmtId="0" fontId="82" fillId="34" borderId="94" xfId="0" applyFont="1" applyFill="1" applyBorder="1" applyAlignment="1" applyProtection="1">
      <alignment horizontal="right" vertical="center" wrapText="1"/>
      <protection hidden="1"/>
    </xf>
    <xf numFmtId="0" fontId="82" fillId="34" borderId="41" xfId="0" applyFont="1" applyFill="1" applyBorder="1" applyAlignment="1" applyProtection="1">
      <alignment horizontal="right" vertical="center" wrapText="1"/>
      <protection hidden="1"/>
    </xf>
    <xf numFmtId="0" fontId="82" fillId="34" borderId="64" xfId="0" applyFont="1" applyFill="1" applyBorder="1" applyAlignment="1" applyProtection="1">
      <alignment horizontal="right" vertical="center" wrapText="1"/>
      <protection hidden="1"/>
    </xf>
    <xf numFmtId="0" fontId="37" fillId="34" borderId="15" xfId="0" applyFont="1" applyFill="1" applyBorder="1" applyAlignment="1" applyProtection="1">
      <alignment horizontal="center" vertical="center" wrapText="1"/>
      <protection hidden="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0" xfId="0" applyBorder="1" applyAlignment="1">
      <alignment horizontal="center" vertical="center" wrapText="1"/>
    </xf>
    <xf numFmtId="0" fontId="0" fillId="0" borderId="0" xfId="0"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8" fillId="26" borderId="0" xfId="78" applyFont="1" applyFill="1" applyAlignment="1" applyProtection="1">
      <alignment wrapText="1"/>
      <protection locked="0"/>
    </xf>
    <xf numFmtId="0" fontId="0" fillId="26" borderId="0" xfId="0" applyFill="1" applyAlignment="1" applyProtection="1">
      <alignment wrapText="1"/>
      <protection locked="0"/>
    </xf>
    <xf numFmtId="0" fontId="27" fillId="35" borderId="0" xfId="0" applyFont="1" applyFill="1" applyBorder="1" applyAlignment="1" applyProtection="1">
      <alignment wrapText="1"/>
      <protection hidden="1"/>
    </xf>
    <xf numFmtId="0" fontId="0" fillId="35" borderId="0" xfId="0" applyFill="1" applyAlignment="1" applyProtection="1">
      <alignment wrapText="1"/>
      <protection hidden="1"/>
    </xf>
    <xf numFmtId="0" fontId="34" fillId="38" borderId="156" xfId="0" applyFont="1" applyFill="1" applyBorder="1" applyAlignment="1" applyProtection="1">
      <alignment horizontal="left" vertical="center"/>
      <protection hidden="1"/>
    </xf>
    <xf numFmtId="0" fontId="34" fillId="38" borderId="178" xfId="0" applyFont="1" applyFill="1" applyBorder="1" applyAlignment="1" applyProtection="1">
      <alignment horizontal="left" vertical="center"/>
      <protection hidden="1"/>
    </xf>
    <xf numFmtId="0" fontId="12" fillId="35" borderId="0" xfId="0" applyFont="1" applyFill="1" applyBorder="1" applyAlignment="1" applyProtection="1">
      <alignment horizontal="center"/>
      <protection locked="0"/>
    </xf>
    <xf numFmtId="0" fontId="34" fillId="34" borderId="157" xfId="0" applyFont="1" applyFill="1" applyBorder="1" applyAlignment="1" applyProtection="1">
      <alignment horizontal="center" vertical="center" wrapText="1"/>
      <protection hidden="1"/>
    </xf>
    <xf numFmtId="0" fontId="34" fillId="34" borderId="158" xfId="0" applyFont="1" applyFill="1" applyBorder="1" applyAlignment="1" applyProtection="1">
      <alignment horizontal="center" vertical="center" wrapText="1"/>
      <protection hidden="1"/>
    </xf>
    <xf numFmtId="0" fontId="181" fillId="35" borderId="20" xfId="0" applyFont="1" applyFill="1" applyBorder="1" applyAlignment="1" applyProtection="1">
      <alignment horizontal="left" vertical="center" wrapText="1"/>
      <protection hidden="1"/>
    </xf>
    <xf numFmtId="0" fontId="184" fillId="35" borderId="0" xfId="0" applyFont="1" applyFill="1" applyAlignment="1" applyProtection="1">
      <alignment wrapText="1"/>
      <protection hidden="1"/>
    </xf>
    <xf numFmtId="3" fontId="17" fillId="36" borderId="55" xfId="0" applyNumberFormat="1" applyFont="1" applyFill="1" applyBorder="1" applyAlignment="1" applyProtection="1">
      <alignment horizontal="center" vertical="center" wrapText="1"/>
      <protection hidden="1"/>
    </xf>
    <xf numFmtId="3" fontId="17" fillId="36" borderId="11" xfId="0" applyNumberFormat="1" applyFont="1" applyFill="1" applyBorder="1" applyAlignment="1" applyProtection="1">
      <alignment horizontal="center" vertical="center" wrapText="1"/>
      <protection hidden="1"/>
    </xf>
    <xf numFmtId="3" fontId="17" fillId="36" borderId="12" xfId="0" applyNumberFormat="1" applyFont="1" applyFill="1" applyBorder="1" applyAlignment="1" applyProtection="1">
      <alignment horizontal="center" vertical="center" wrapText="1"/>
      <protection hidden="1"/>
    </xf>
    <xf numFmtId="0" fontId="15" fillId="35" borderId="0" xfId="0" applyFont="1" applyFill="1" applyBorder="1" applyAlignment="1" applyProtection="1">
      <alignment horizontal="center" vertical="center" wrapText="1"/>
      <protection hidden="1"/>
    </xf>
    <xf numFmtId="0" fontId="79" fillId="34" borderId="53" xfId="0" applyFont="1" applyFill="1" applyBorder="1" applyAlignment="1" applyProtection="1">
      <alignment horizontal="left" vertical="center" wrapText="1"/>
      <protection hidden="1"/>
    </xf>
    <xf numFmtId="0" fontId="82" fillId="34" borderId="48" xfId="0" applyFont="1" applyFill="1" applyBorder="1" applyAlignment="1" applyProtection="1">
      <alignment horizontal="right" vertical="center" wrapText="1"/>
      <protection hidden="1"/>
    </xf>
    <xf numFmtId="0" fontId="82" fillId="34" borderId="19" xfId="0" applyFont="1" applyFill="1" applyBorder="1" applyAlignment="1" applyProtection="1">
      <alignment horizontal="right" vertical="center" wrapText="1"/>
      <protection hidden="1"/>
    </xf>
    <xf numFmtId="0" fontId="55" fillId="34" borderId="15" xfId="0" applyFont="1" applyFill="1" applyBorder="1" applyAlignment="1" applyProtection="1">
      <alignment horizontal="left" vertical="center"/>
      <protection hidden="1"/>
    </xf>
    <xf numFmtId="0" fontId="55" fillId="34" borderId="16" xfId="0" applyFont="1" applyFill="1" applyBorder="1" applyAlignment="1" applyProtection="1">
      <alignment horizontal="left" vertical="center"/>
      <protection hidden="1"/>
    </xf>
    <xf numFmtId="0" fontId="55" fillId="34" borderId="17" xfId="0" applyFont="1" applyFill="1" applyBorder="1" applyAlignment="1" applyProtection="1">
      <alignment horizontal="left" vertical="center"/>
      <protection hidden="1"/>
    </xf>
    <xf numFmtId="0" fontId="34" fillId="34" borderId="196" xfId="0" applyFont="1" applyFill="1" applyBorder="1" applyAlignment="1" applyProtection="1">
      <alignment horizontal="center" vertical="center"/>
      <protection hidden="1"/>
    </xf>
    <xf numFmtId="0" fontId="34" fillId="34" borderId="191" xfId="0" applyFont="1" applyFill="1" applyBorder="1" applyAlignment="1" applyProtection="1">
      <alignment horizontal="center" vertical="center"/>
      <protection hidden="1"/>
    </xf>
    <xf numFmtId="0" fontId="34" fillId="34" borderId="197" xfId="0" applyFont="1" applyFill="1" applyBorder="1" applyAlignment="1" applyProtection="1">
      <alignment horizontal="center" vertical="center"/>
      <protection hidden="1"/>
    </xf>
    <xf numFmtId="0" fontId="27" fillId="34" borderId="177" xfId="78" applyFont="1" applyFill="1" applyBorder="1" applyAlignment="1" applyProtection="1">
      <alignment horizontal="center" vertical="center" wrapText="1"/>
      <protection hidden="1"/>
    </xf>
    <xf numFmtId="0" fontId="27" fillId="34" borderId="195" xfId="78" applyFont="1" applyFill="1" applyBorder="1" applyAlignment="1" applyProtection="1">
      <alignment horizontal="center" vertical="center" wrapText="1"/>
      <protection hidden="1"/>
    </xf>
    <xf numFmtId="0" fontId="27" fillId="34" borderId="193" xfId="78" applyFont="1" applyFill="1" applyBorder="1" applyAlignment="1" applyProtection="1">
      <alignment horizontal="center" vertical="center" wrapText="1"/>
      <protection hidden="1"/>
    </xf>
    <xf numFmtId="0" fontId="79" fillId="34" borderId="15" xfId="0" applyFont="1" applyFill="1" applyBorder="1" applyAlignment="1" applyProtection="1">
      <alignment horizontal="left" vertical="center" wrapText="1"/>
      <protection hidden="1"/>
    </xf>
    <xf numFmtId="0" fontId="79" fillId="34" borderId="16" xfId="0" applyFont="1" applyFill="1" applyBorder="1" applyAlignment="1" applyProtection="1">
      <alignment horizontal="left" vertical="center" wrapText="1"/>
      <protection hidden="1"/>
    </xf>
    <xf numFmtId="0" fontId="79" fillId="34" borderId="20" xfId="0" applyFont="1" applyFill="1" applyBorder="1" applyAlignment="1" applyProtection="1">
      <alignment horizontal="left" vertical="center" wrapText="1"/>
      <protection hidden="1"/>
    </xf>
    <xf numFmtId="0" fontId="79" fillId="34" borderId="0" xfId="0" applyFont="1" applyFill="1" applyBorder="1" applyAlignment="1" applyProtection="1">
      <alignment horizontal="left" vertical="center" wrapText="1"/>
      <protection hidden="1"/>
    </xf>
    <xf numFmtId="0" fontId="79" fillId="34" borderId="23" xfId="0" applyFont="1" applyFill="1" applyBorder="1" applyAlignment="1" applyProtection="1">
      <alignment horizontal="left" vertical="center" wrapText="1"/>
      <protection hidden="1"/>
    </xf>
    <xf numFmtId="0" fontId="79" fillId="34" borderId="24" xfId="0" applyFont="1" applyFill="1" applyBorder="1" applyAlignment="1" applyProtection="1">
      <alignment horizontal="left" vertical="center" wrapText="1"/>
      <protection hidden="1"/>
    </xf>
    <xf numFmtId="49" fontId="157" fillId="17" borderId="55" xfId="0" applyNumberFormat="1" applyFont="1" applyFill="1" applyBorder="1" applyAlignment="1" applyProtection="1">
      <alignment horizontal="center" vertical="center" wrapText="1"/>
      <protection locked="0"/>
    </xf>
    <xf numFmtId="0" fontId="157" fillId="17" borderId="11" xfId="0" applyNumberFormat="1" applyFont="1" applyFill="1" applyBorder="1" applyAlignment="1" applyProtection="1">
      <alignment horizontal="center" vertical="center" wrapText="1"/>
      <protection locked="0"/>
    </xf>
    <xf numFmtId="0" fontId="157" fillId="17" borderId="12" xfId="0" applyNumberFormat="1" applyFont="1" applyFill="1" applyBorder="1" applyAlignment="1" applyProtection="1">
      <alignment horizontal="center" vertical="center" wrapText="1"/>
      <protection locked="0"/>
    </xf>
    <xf numFmtId="0" fontId="154" fillId="35" borderId="0" xfId="0" applyFont="1" applyFill="1" applyBorder="1" applyAlignment="1" applyProtection="1">
      <alignment horizontal="left" vertical="top"/>
      <protection hidden="1"/>
    </xf>
    <xf numFmtId="0" fontId="155" fillId="35" borderId="0" xfId="0" applyFont="1" applyFill="1" applyBorder="1" applyAlignment="1" applyProtection="1">
      <alignment horizontal="left" vertical="top"/>
      <protection hidden="1"/>
    </xf>
    <xf numFmtId="0" fontId="0" fillId="35" borderId="0" xfId="0" applyFill="1" applyAlignment="1" applyProtection="1">
      <protection hidden="1"/>
    </xf>
    <xf numFmtId="0" fontId="79" fillId="34" borderId="15" xfId="80" applyFont="1" applyFill="1" applyBorder="1" applyAlignment="1" applyProtection="1">
      <alignment horizontal="left" vertical="center" wrapText="1"/>
      <protection hidden="1"/>
    </xf>
    <xf numFmtId="0" fontId="0" fillId="34" borderId="17" xfId="0" applyFill="1" applyBorder="1" applyAlignment="1" applyProtection="1">
      <alignment horizontal="left" wrapText="1"/>
      <protection hidden="1"/>
    </xf>
    <xf numFmtId="0" fontId="0" fillId="34" borderId="20" xfId="0" applyFill="1" applyBorder="1" applyAlignment="1" applyProtection="1">
      <alignment horizontal="left" wrapText="1"/>
      <protection hidden="1"/>
    </xf>
    <xf numFmtId="0" fontId="0" fillId="34" borderId="21" xfId="0" applyFill="1" applyBorder="1" applyAlignment="1" applyProtection="1">
      <alignment horizontal="left" wrapText="1"/>
      <protection hidden="1"/>
    </xf>
    <xf numFmtId="0" fontId="0" fillId="34" borderId="23" xfId="0" applyFill="1" applyBorder="1" applyAlignment="1" applyProtection="1">
      <alignment horizontal="left" wrapText="1"/>
      <protection hidden="1"/>
    </xf>
    <xf numFmtId="0" fontId="0" fillId="34" borderId="25" xfId="0" applyFill="1" applyBorder="1" applyAlignment="1" applyProtection="1">
      <alignment horizontal="left" wrapText="1"/>
      <protection hidden="1"/>
    </xf>
    <xf numFmtId="0" fontId="157" fillId="36" borderId="33" xfId="0" applyFont="1" applyFill="1" applyBorder="1" applyAlignment="1" applyProtection="1">
      <alignment horizontal="center" vertical="center" wrapText="1"/>
      <protection hidden="1"/>
    </xf>
    <xf numFmtId="0" fontId="159" fillId="36" borderId="34" xfId="0" applyFont="1" applyFill="1" applyBorder="1" applyAlignment="1" applyProtection="1">
      <alignment horizontal="center" vertical="center" wrapText="1"/>
      <protection hidden="1"/>
    </xf>
    <xf numFmtId="0" fontId="159" fillId="36" borderId="35" xfId="0" applyFont="1" applyFill="1" applyBorder="1" applyAlignment="1" applyProtection="1">
      <alignment horizontal="center" vertical="center" wrapText="1"/>
      <protection hidden="1"/>
    </xf>
    <xf numFmtId="0" fontId="79" fillId="34" borderId="33" xfId="0" applyFont="1" applyFill="1" applyBorder="1" applyAlignment="1" applyProtection="1">
      <alignment horizontal="left" vertical="center" wrapText="1"/>
      <protection hidden="1"/>
    </xf>
    <xf numFmtId="0" fontId="0" fillId="34" borderId="33" xfId="0" applyFill="1" applyBorder="1" applyAlignment="1" applyProtection="1">
      <alignment horizontal="left" vertical="center" wrapText="1"/>
      <protection hidden="1"/>
    </xf>
    <xf numFmtId="0" fontId="0" fillId="34" borderId="34" xfId="0" applyFill="1" applyBorder="1" applyAlignment="1" applyProtection="1">
      <alignment horizontal="left" vertical="center" wrapText="1"/>
      <protection hidden="1"/>
    </xf>
    <xf numFmtId="0" fontId="0" fillId="34" borderId="35" xfId="0" applyFill="1" applyBorder="1" applyAlignment="1" applyProtection="1">
      <alignment horizontal="left" vertical="center" wrapText="1"/>
      <protection hidden="1"/>
    </xf>
    <xf numFmtId="49" fontId="157" fillId="36" borderId="55" xfId="0" applyNumberFormat="1" applyFont="1" applyFill="1" applyBorder="1" applyAlignment="1" applyProtection="1">
      <alignment horizontal="center" vertical="center" wrapText="1"/>
      <protection hidden="1"/>
    </xf>
    <xf numFmtId="0" fontId="157" fillId="36" borderId="11" xfId="0" applyNumberFormat="1" applyFont="1" applyFill="1" applyBorder="1" applyAlignment="1" applyProtection="1">
      <alignment horizontal="center" vertical="center" wrapText="1"/>
      <protection hidden="1"/>
    </xf>
    <xf numFmtId="0" fontId="157" fillId="36" borderId="12" xfId="0" applyNumberFormat="1" applyFont="1" applyFill="1" applyBorder="1" applyAlignment="1" applyProtection="1">
      <alignment horizontal="center" vertical="center" wrapText="1"/>
      <protection hidden="1"/>
    </xf>
    <xf numFmtId="0" fontId="27" fillId="35" borderId="20" xfId="78" applyFont="1" applyFill="1" applyBorder="1" applyAlignment="1" applyProtection="1">
      <alignment wrapText="1"/>
      <protection hidden="1"/>
    </xf>
    <xf numFmtId="0" fontId="27" fillId="35" borderId="0" xfId="78" applyFont="1" applyFill="1" applyBorder="1" applyAlignment="1" applyProtection="1">
      <alignment wrapText="1"/>
      <protection hidden="1"/>
    </xf>
    <xf numFmtId="0" fontId="27" fillId="34" borderId="76" xfId="0" applyFont="1" applyFill="1" applyBorder="1" applyAlignment="1" applyProtection="1">
      <alignment horizontal="center" vertical="center" wrapText="1"/>
      <protection hidden="1"/>
    </xf>
    <xf numFmtId="0" fontId="27" fillId="34" borderId="106" xfId="0" applyFont="1" applyFill="1" applyBorder="1" applyAlignment="1" applyProtection="1">
      <alignment horizontal="center" vertical="center" wrapText="1"/>
      <protection hidden="1"/>
    </xf>
    <xf numFmtId="0" fontId="27" fillId="34" borderId="38" xfId="0" applyFont="1" applyFill="1" applyBorder="1" applyAlignment="1" applyProtection="1">
      <alignment horizontal="center" vertical="center" wrapText="1"/>
      <protection hidden="1"/>
    </xf>
    <xf numFmtId="0" fontId="27" fillId="34" borderId="294" xfId="0" applyFont="1" applyFill="1" applyBorder="1" applyAlignment="1" applyProtection="1">
      <alignment horizontal="center" vertical="center" wrapText="1"/>
      <protection hidden="1"/>
    </xf>
    <xf numFmtId="0" fontId="27" fillId="34" borderId="90" xfId="0" applyFont="1" applyFill="1" applyBorder="1" applyAlignment="1" applyProtection="1">
      <alignment horizontal="center" vertical="center" wrapText="1"/>
      <protection hidden="1"/>
    </xf>
    <xf numFmtId="0" fontId="27" fillId="34" borderId="92" xfId="0" applyFont="1" applyFill="1" applyBorder="1" applyAlignment="1" applyProtection="1">
      <alignment horizontal="center" vertical="center" wrapText="1"/>
      <protection hidden="1"/>
    </xf>
    <xf numFmtId="0" fontId="34" fillId="34" borderId="15" xfId="0" applyFont="1" applyFill="1" applyBorder="1" applyAlignment="1" applyProtection="1">
      <alignment horizontal="center" vertical="center" wrapText="1"/>
      <protection hidden="1"/>
    </xf>
    <xf numFmtId="0" fontId="34" fillId="34" borderId="16" xfId="0" applyFont="1" applyFill="1" applyBorder="1" applyAlignment="1" applyProtection="1">
      <alignment horizontal="center" vertical="center" wrapText="1"/>
      <protection hidden="1"/>
    </xf>
    <xf numFmtId="0" fontId="34" fillId="34" borderId="17" xfId="0" applyFont="1" applyFill="1" applyBorder="1" applyAlignment="1" applyProtection="1">
      <alignment horizontal="center" vertical="center" wrapText="1"/>
      <protection hidden="1"/>
    </xf>
    <xf numFmtId="0" fontId="34" fillId="34" borderId="23" xfId="0" applyFont="1" applyFill="1" applyBorder="1" applyAlignment="1" applyProtection="1">
      <alignment horizontal="center" vertical="center" wrapText="1"/>
      <protection hidden="1"/>
    </xf>
    <xf numFmtId="0" fontId="34" fillId="34" borderId="24" xfId="0" applyFont="1" applyFill="1" applyBorder="1" applyAlignment="1" applyProtection="1">
      <alignment horizontal="center" vertical="center" wrapText="1"/>
      <protection hidden="1"/>
    </xf>
    <xf numFmtId="0" fontId="34" fillId="34" borderId="25" xfId="0" applyFont="1" applyFill="1" applyBorder="1" applyAlignment="1" applyProtection="1">
      <alignment horizontal="center" vertical="center" wrapText="1"/>
      <protection hidden="1"/>
    </xf>
    <xf numFmtId="0" fontId="8" fillId="35" borderId="106" xfId="78" applyFill="1" applyBorder="1" applyAlignment="1" applyProtection="1">
      <alignment horizontal="center" vertical="center" wrapText="1"/>
      <protection hidden="1"/>
    </xf>
    <xf numFmtId="0" fontId="27" fillId="34" borderId="77" xfId="0" applyFont="1" applyFill="1" applyBorder="1" applyAlignment="1" applyProtection="1">
      <alignment horizontal="center" vertical="center" wrapText="1"/>
      <protection hidden="1"/>
    </xf>
    <xf numFmtId="0" fontId="27" fillId="34" borderId="125" xfId="0" applyFont="1" applyFill="1" applyBorder="1" applyAlignment="1" applyProtection="1">
      <alignment horizontal="center" vertical="center" wrapText="1"/>
      <protection hidden="1"/>
    </xf>
    <xf numFmtId="0" fontId="181" fillId="35" borderId="21" xfId="0" applyFont="1" applyFill="1" applyBorder="1" applyAlignment="1" applyProtection="1">
      <alignment horizontal="left" vertical="center" wrapText="1"/>
      <protection hidden="1"/>
    </xf>
    <xf numFmtId="0" fontId="27" fillId="34" borderId="20" xfId="78" applyFont="1" applyFill="1" applyBorder="1" applyAlignment="1" applyProtection="1">
      <alignment horizontal="right"/>
      <protection hidden="1"/>
    </xf>
    <xf numFmtId="0" fontId="149" fillId="34" borderId="0" xfId="78" applyFont="1" applyFill="1" applyBorder="1" applyAlignment="1" applyProtection="1">
      <alignment horizontal="right"/>
      <protection hidden="1"/>
    </xf>
    <xf numFmtId="0" fontId="27" fillId="34" borderId="23" xfId="78" applyFont="1" applyFill="1" applyBorder="1" applyAlignment="1" applyProtection="1">
      <alignment horizontal="right" vertical="center"/>
      <protection hidden="1"/>
    </xf>
    <xf numFmtId="0" fontId="149" fillId="34" borderId="24" xfId="78" applyFont="1" applyFill="1" applyBorder="1" applyAlignment="1" applyProtection="1">
      <alignment horizontal="right" vertical="center"/>
      <protection hidden="1"/>
    </xf>
    <xf numFmtId="0" fontId="149" fillId="34" borderId="25" xfId="78" applyFont="1" applyFill="1" applyBorder="1" applyAlignment="1" applyProtection="1">
      <alignment horizontal="right" vertical="center"/>
      <protection hidden="1"/>
    </xf>
    <xf numFmtId="0" fontId="27" fillId="34" borderId="33" xfId="0" applyFont="1" applyFill="1" applyBorder="1" applyAlignment="1" applyProtection="1">
      <alignment horizontal="center" vertical="center" wrapText="1"/>
      <protection hidden="1"/>
    </xf>
    <xf numFmtId="0" fontId="27" fillId="34" borderId="34" xfId="0" applyFont="1" applyFill="1" applyBorder="1" applyAlignment="1" applyProtection="1">
      <alignment horizontal="center" vertical="center" wrapText="1"/>
      <protection hidden="1"/>
    </xf>
    <xf numFmtId="0" fontId="27" fillId="34" borderId="35" xfId="0" applyFont="1" applyFill="1" applyBorder="1" applyAlignment="1" applyProtection="1">
      <alignment horizontal="center" vertical="center" wrapText="1"/>
      <protection hidden="1"/>
    </xf>
    <xf numFmtId="0" fontId="190" fillId="34" borderId="49" xfId="0" applyFont="1" applyFill="1" applyBorder="1" applyAlignment="1" applyProtection="1">
      <alignment horizontal="center" vertical="center"/>
      <protection hidden="1"/>
    </xf>
    <xf numFmtId="0" fontId="190" fillId="34" borderId="88" xfId="0" applyFont="1" applyFill="1" applyBorder="1" applyAlignment="1" applyProtection="1">
      <alignment horizontal="center" vertical="center"/>
      <protection hidden="1"/>
    </xf>
    <xf numFmtId="0" fontId="190" fillId="34" borderId="89" xfId="0" applyFont="1" applyFill="1" applyBorder="1" applyAlignment="1" applyProtection="1">
      <alignment horizontal="center" vertical="center"/>
      <protection hidden="1"/>
    </xf>
    <xf numFmtId="0" fontId="27" fillId="34" borderId="181" xfId="78" applyFont="1" applyFill="1" applyBorder="1" applyAlignment="1" applyProtection="1">
      <alignment horizontal="center" vertical="center" wrapText="1"/>
      <protection hidden="1"/>
    </xf>
    <xf numFmtId="0" fontId="27" fillId="34" borderId="183" xfId="78" applyFont="1" applyFill="1" applyBorder="1" applyAlignment="1" applyProtection="1">
      <alignment horizontal="center" vertical="center" wrapText="1"/>
      <protection hidden="1"/>
    </xf>
    <xf numFmtId="0" fontId="27" fillId="34" borderId="189" xfId="0" applyFont="1" applyFill="1" applyBorder="1" applyAlignment="1" applyProtection="1">
      <alignment horizontal="center" vertical="center" wrapText="1"/>
      <protection hidden="1"/>
    </xf>
    <xf numFmtId="0" fontId="191" fillId="34" borderId="15" xfId="78" applyFont="1" applyFill="1" applyBorder="1" applyAlignment="1" applyProtection="1">
      <alignment horizontal="center" vertical="center"/>
      <protection hidden="1"/>
    </xf>
    <xf numFmtId="0" fontId="0" fillId="0" borderId="17" xfId="0"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190" fillId="34" borderId="49" xfId="0" applyFont="1" applyFill="1" applyBorder="1" applyAlignment="1" applyProtection="1">
      <alignment horizontal="center" vertical="center" wrapText="1"/>
      <protection hidden="1"/>
    </xf>
    <xf numFmtId="0" fontId="0" fillId="0" borderId="88" xfId="0" applyBorder="1" applyAlignment="1">
      <alignment horizontal="center" vertical="center" wrapText="1"/>
    </xf>
    <xf numFmtId="0" fontId="34" fillId="34" borderId="33" xfId="0" applyFont="1" applyFill="1" applyBorder="1" applyAlignment="1" applyProtection="1">
      <alignment horizontal="center" vertical="center" wrapText="1"/>
      <protection hidden="1"/>
    </xf>
    <xf numFmtId="0" fontId="34" fillId="34" borderId="34" xfId="0" applyFont="1" applyFill="1" applyBorder="1" applyAlignment="1" applyProtection="1">
      <alignment horizontal="center" vertical="center" wrapText="1"/>
      <protection hidden="1"/>
    </xf>
    <xf numFmtId="0" fontId="34" fillId="34" borderId="35" xfId="0" applyFont="1" applyFill="1" applyBorder="1" applyAlignment="1" applyProtection="1">
      <alignment horizontal="center" vertical="center" wrapText="1"/>
      <protection hidden="1"/>
    </xf>
    <xf numFmtId="0" fontId="191" fillId="34" borderId="15" xfId="78" applyFont="1" applyFill="1" applyBorder="1" applyAlignment="1" applyProtection="1">
      <alignment horizontal="center" vertical="center" wrapText="1"/>
      <protection hidden="1"/>
    </xf>
    <xf numFmtId="0" fontId="27" fillId="34" borderId="17" xfId="0" applyFont="1" applyFill="1" applyBorder="1" applyAlignment="1" applyProtection="1">
      <alignment horizontal="center" vertical="center" wrapText="1"/>
      <protection hidden="1"/>
    </xf>
    <xf numFmtId="0" fontId="27" fillId="34" borderId="15" xfId="0" applyFont="1" applyFill="1" applyBorder="1" applyAlignment="1" applyProtection="1">
      <alignment horizontal="center" vertical="center" wrapText="1"/>
      <protection hidden="1"/>
    </xf>
    <xf numFmtId="0" fontId="27" fillId="34" borderId="108" xfId="0" applyFont="1" applyFill="1" applyBorder="1" applyAlignment="1" applyProtection="1">
      <alignment horizontal="center" vertical="center" wrapText="1"/>
      <protection hidden="1"/>
    </xf>
    <xf numFmtId="0" fontId="0" fillId="0" borderId="125" xfId="0" applyBorder="1" applyAlignment="1">
      <alignment horizontal="center" vertical="center"/>
    </xf>
    <xf numFmtId="0" fontId="8" fillId="34" borderId="16" xfId="78" applyFill="1" applyBorder="1" applyAlignment="1" applyProtection="1">
      <alignment horizontal="center"/>
      <protection hidden="1"/>
    </xf>
    <xf numFmtId="0" fontId="8" fillId="34" borderId="17" xfId="78" applyFill="1" applyBorder="1" applyAlignment="1" applyProtection="1">
      <alignment horizontal="center"/>
      <protection hidden="1"/>
    </xf>
    <xf numFmtId="0" fontId="27" fillId="34" borderId="20" xfId="0" applyFont="1" applyFill="1" applyBorder="1" applyAlignment="1" applyProtection="1">
      <alignment horizontal="right"/>
      <protection hidden="1"/>
    </xf>
    <xf numFmtId="0" fontId="27" fillId="34" borderId="0" xfId="0" applyFont="1" applyFill="1" applyBorder="1" applyAlignment="1" applyProtection="1">
      <alignment horizontal="right"/>
      <protection hidden="1"/>
    </xf>
    <xf numFmtId="0" fontId="27" fillId="34" borderId="21" xfId="0" applyFont="1" applyFill="1" applyBorder="1" applyAlignment="1" applyProtection="1">
      <alignment horizontal="right"/>
      <protection hidden="1"/>
    </xf>
    <xf numFmtId="0" fontId="42" fillId="34" borderId="20" xfId="0" applyFont="1" applyFill="1" applyBorder="1" applyAlignment="1" applyProtection="1">
      <alignment horizontal="right" vertical="center"/>
      <protection hidden="1"/>
    </xf>
    <xf numFmtId="0" fontId="42" fillId="34" borderId="0" xfId="0" applyFont="1" applyFill="1" applyBorder="1" applyAlignment="1" applyProtection="1">
      <alignment horizontal="right" vertical="center"/>
      <protection hidden="1"/>
    </xf>
    <xf numFmtId="0" fontId="42" fillId="34" borderId="21" xfId="0" applyFont="1" applyFill="1" applyBorder="1" applyAlignment="1" applyProtection="1">
      <alignment horizontal="right" vertical="center"/>
      <protection hidden="1"/>
    </xf>
    <xf numFmtId="0" fontId="27" fillId="34" borderId="20" xfId="0" applyFont="1" applyFill="1" applyBorder="1" applyAlignment="1" applyProtection="1">
      <alignment horizontal="left"/>
      <protection hidden="1"/>
    </xf>
    <xf numFmtId="0" fontId="27" fillId="34" borderId="0" xfId="0" applyFont="1" applyFill="1" applyBorder="1" applyAlignment="1" applyProtection="1">
      <alignment horizontal="left"/>
      <protection hidden="1"/>
    </xf>
    <xf numFmtId="0" fontId="27" fillId="34" borderId="21" xfId="0" applyFont="1" applyFill="1" applyBorder="1" applyAlignment="1" applyProtection="1">
      <alignment horizontal="left"/>
      <protection hidden="1"/>
    </xf>
    <xf numFmtId="0" fontId="27" fillId="34" borderId="0" xfId="0" applyFont="1" applyFill="1" applyBorder="1" applyAlignment="1" applyProtection="1">
      <alignment horizontal="center" vertical="center"/>
      <protection hidden="1"/>
    </xf>
    <xf numFmtId="0" fontId="27" fillId="34" borderId="21" xfId="0" applyFont="1" applyFill="1" applyBorder="1" applyAlignment="1" applyProtection="1">
      <alignment horizontal="center" vertical="center"/>
      <protection hidden="1"/>
    </xf>
    <xf numFmtId="0" fontId="0" fillId="34" borderId="0" xfId="0" applyFill="1" applyBorder="1" applyAlignment="1" applyProtection="1">
      <alignment horizontal="center" vertical="center"/>
      <protection hidden="1"/>
    </xf>
    <xf numFmtId="0" fontId="0" fillId="34" borderId="21" xfId="0" applyFill="1" applyBorder="1" applyAlignment="1" applyProtection="1">
      <alignment horizontal="center" vertical="center"/>
      <protection hidden="1"/>
    </xf>
    <xf numFmtId="0" fontId="79" fillId="34" borderId="49" xfId="0" applyFont="1" applyFill="1" applyBorder="1" applyAlignment="1" applyProtection="1">
      <alignment horizontal="center" vertical="center"/>
      <protection hidden="1"/>
    </xf>
    <xf numFmtId="0" fontId="79" fillId="34" borderId="88" xfId="0" applyFont="1" applyFill="1" applyBorder="1" applyAlignment="1" applyProtection="1">
      <alignment horizontal="center" vertical="center"/>
      <protection hidden="1"/>
    </xf>
    <xf numFmtId="0" fontId="79" fillId="34" borderId="89" xfId="0" applyFont="1" applyFill="1" applyBorder="1" applyAlignment="1" applyProtection="1">
      <alignment horizontal="center" vertical="center"/>
      <protection hidden="1"/>
    </xf>
    <xf numFmtId="0" fontId="27" fillId="34" borderId="20" xfId="78" applyFont="1" applyFill="1" applyBorder="1" applyAlignment="1" applyProtection="1">
      <alignment horizontal="right" vertical="center"/>
      <protection hidden="1"/>
    </xf>
    <xf numFmtId="0" fontId="149" fillId="34" borderId="0" xfId="78" applyFont="1" applyFill="1" applyBorder="1" applyAlignment="1" applyProtection="1">
      <alignment horizontal="right" vertical="center"/>
      <protection hidden="1"/>
    </xf>
    <xf numFmtId="0" fontId="149" fillId="34" borderId="21" xfId="78" applyFont="1" applyFill="1" applyBorder="1" applyAlignment="1" applyProtection="1">
      <alignment horizontal="right" vertical="center"/>
      <protection hidden="1"/>
    </xf>
    <xf numFmtId="0" fontId="228" fillId="34" borderId="49" xfId="78" applyFont="1" applyFill="1" applyBorder="1" applyAlignment="1" applyProtection="1">
      <alignment horizontal="center" vertical="center"/>
      <protection hidden="1"/>
    </xf>
    <xf numFmtId="0" fontId="228" fillId="34" borderId="88" xfId="78" applyFont="1" applyFill="1" applyBorder="1" applyAlignment="1" applyProtection="1">
      <alignment horizontal="center" vertical="center"/>
      <protection hidden="1"/>
    </xf>
    <xf numFmtId="0" fontId="228" fillId="34" borderId="89" xfId="78" applyFont="1" applyFill="1" applyBorder="1" applyAlignment="1" applyProtection="1">
      <alignment horizontal="center" vertical="center"/>
      <protection hidden="1"/>
    </xf>
    <xf numFmtId="0" fontId="27" fillId="34" borderId="15" xfId="78" applyFont="1" applyFill="1" applyBorder="1" applyAlignment="1" applyProtection="1">
      <alignment horizontal="right"/>
      <protection hidden="1"/>
    </xf>
    <xf numFmtId="0" fontId="27" fillId="34" borderId="16" xfId="78" applyFont="1" applyFill="1" applyBorder="1" applyAlignment="1" applyProtection="1">
      <alignment horizontal="right"/>
      <protection hidden="1"/>
    </xf>
    <xf numFmtId="0" fontId="27" fillId="34" borderId="17" xfId="78" applyFont="1" applyFill="1" applyBorder="1" applyAlignment="1" applyProtection="1">
      <alignment horizontal="right"/>
      <protection hidden="1"/>
    </xf>
    <xf numFmtId="0" fontId="27" fillId="34" borderId="20" xfId="78" quotePrefix="1" applyFont="1" applyFill="1" applyBorder="1" applyAlignment="1" applyProtection="1">
      <alignment horizontal="right"/>
      <protection hidden="1"/>
    </xf>
    <xf numFmtId="0" fontId="27" fillId="34" borderId="0" xfId="78" quotePrefix="1" applyFont="1" applyFill="1" applyBorder="1" applyAlignment="1" applyProtection="1">
      <alignment horizontal="right"/>
      <protection hidden="1"/>
    </xf>
    <xf numFmtId="0" fontId="27" fillId="34" borderId="21" xfId="78" quotePrefix="1" applyFont="1" applyFill="1" applyBorder="1" applyAlignment="1" applyProtection="1">
      <alignment horizontal="right"/>
      <protection hidden="1"/>
    </xf>
    <xf numFmtId="0" fontId="8" fillId="17" borderId="49" xfId="78" applyFont="1" applyFill="1" applyBorder="1" applyAlignment="1" applyProtection="1">
      <alignment horizontal="center" vertical="center"/>
      <protection locked="0"/>
    </xf>
    <xf numFmtId="0" fontId="8" fillId="17" borderId="89" xfId="78" applyFont="1" applyFill="1" applyBorder="1" applyAlignment="1" applyProtection="1">
      <alignment horizontal="center" vertical="center"/>
      <protection locked="0"/>
    </xf>
    <xf numFmtId="0" fontId="11" fillId="46" borderId="15" xfId="80" applyFont="1" applyFill="1" applyBorder="1" applyAlignment="1" applyProtection="1">
      <alignment horizontal="center" vertical="center" wrapText="1"/>
      <protection hidden="1"/>
    </xf>
    <xf numFmtId="0" fontId="11" fillId="46" borderId="16" xfId="80" applyFont="1" applyFill="1" applyBorder="1" applyAlignment="1" applyProtection="1">
      <alignment horizontal="center" vertical="center" wrapText="1"/>
      <protection hidden="1"/>
    </xf>
    <xf numFmtId="0" fontId="11" fillId="46" borderId="17" xfId="80" applyFont="1" applyFill="1" applyBorder="1" applyAlignment="1" applyProtection="1">
      <alignment horizontal="center" vertical="center" wrapText="1"/>
      <protection hidden="1"/>
    </xf>
    <xf numFmtId="0" fontId="11" fillId="46" borderId="23" xfId="80" applyFont="1" applyFill="1" applyBorder="1" applyAlignment="1" applyProtection="1">
      <alignment horizontal="center" vertical="center" wrapText="1"/>
      <protection hidden="1"/>
    </xf>
    <xf numFmtId="0" fontId="11" fillId="46" borderId="24" xfId="80" applyFont="1" applyFill="1" applyBorder="1" applyAlignment="1" applyProtection="1">
      <alignment horizontal="center" vertical="center" wrapText="1"/>
      <protection hidden="1"/>
    </xf>
    <xf numFmtId="0" fontId="11" fillId="46" borderId="25" xfId="80" applyFont="1" applyFill="1" applyBorder="1" applyAlignment="1" applyProtection="1">
      <alignment horizontal="center" vertical="center" wrapText="1"/>
      <protection hidden="1"/>
    </xf>
    <xf numFmtId="0" fontId="34" fillId="38" borderId="158" xfId="0" applyFont="1" applyFill="1" applyBorder="1" applyAlignment="1" applyProtection="1">
      <alignment horizontal="left" vertical="center"/>
      <protection hidden="1"/>
    </xf>
    <xf numFmtId="0" fontId="27" fillId="34" borderId="186" xfId="78" applyFont="1" applyFill="1" applyBorder="1" applyAlignment="1" applyProtection="1">
      <alignment horizontal="center" vertical="center" wrapText="1"/>
      <protection hidden="1"/>
    </xf>
    <xf numFmtId="0" fontId="27" fillId="34" borderId="187" xfId="78" applyFont="1" applyFill="1" applyBorder="1" applyAlignment="1" applyProtection="1">
      <alignment horizontal="center" vertical="center" wrapText="1"/>
      <protection hidden="1"/>
    </xf>
    <xf numFmtId="0" fontId="34" fillId="35" borderId="10" xfId="78" applyFont="1" applyFill="1" applyBorder="1" applyAlignment="1" applyProtection="1">
      <alignment horizontal="center"/>
      <protection locked="0"/>
    </xf>
    <xf numFmtId="0" fontId="0" fillId="35" borderId="10" xfId="0" applyFill="1" applyBorder="1" applyAlignment="1" applyProtection="1">
      <alignment horizontal="center"/>
      <protection locked="0"/>
    </xf>
    <xf numFmtId="0" fontId="149" fillId="35" borderId="36" xfId="0" applyFont="1" applyFill="1" applyBorder="1" applyAlignment="1" applyProtection="1">
      <alignment horizontal="center"/>
      <protection locked="0"/>
    </xf>
    <xf numFmtId="0" fontId="156" fillId="35" borderId="60" xfId="0" applyFont="1" applyFill="1" applyBorder="1" applyAlignment="1" applyProtection="1">
      <protection locked="0"/>
    </xf>
    <xf numFmtId="0" fontId="156" fillId="35" borderId="37" xfId="0" applyFont="1" applyFill="1" applyBorder="1" applyAlignment="1" applyProtection="1">
      <protection locked="0"/>
    </xf>
    <xf numFmtId="0" fontId="8" fillId="41" borderId="49" xfId="78" applyFont="1" applyFill="1" applyBorder="1" applyAlignment="1" applyProtection="1">
      <alignment horizontal="center" vertical="center"/>
      <protection locked="0"/>
    </xf>
    <xf numFmtId="0" fontId="0" fillId="0" borderId="89" xfId="0" applyBorder="1" applyAlignment="1" applyProtection="1">
      <alignment horizontal="center" vertical="center"/>
      <protection locked="0"/>
    </xf>
    <xf numFmtId="0" fontId="34" fillId="35" borderId="61" xfId="0" applyFont="1" applyFill="1" applyBorder="1" applyAlignment="1" applyProtection="1">
      <alignment horizontal="center" wrapText="1"/>
      <protection locked="0"/>
    </xf>
    <xf numFmtId="0" fontId="0" fillId="35" borderId="63" xfId="0" applyFill="1" applyBorder="1" applyAlignment="1" applyProtection="1">
      <alignment horizontal="center"/>
      <protection locked="0"/>
    </xf>
    <xf numFmtId="0" fontId="0" fillId="35" borderId="64" xfId="0" applyFill="1" applyBorder="1" applyAlignment="1" applyProtection="1">
      <alignment horizontal="center"/>
      <protection locked="0"/>
    </xf>
    <xf numFmtId="0" fontId="190" fillId="34" borderId="89" xfId="0" applyFont="1" applyFill="1" applyBorder="1" applyAlignment="1" applyProtection="1">
      <alignment horizontal="center" vertical="center" wrapText="1"/>
      <protection hidden="1"/>
    </xf>
    <xf numFmtId="0" fontId="27" fillId="34" borderId="90" xfId="78" applyFont="1" applyFill="1" applyBorder="1" applyAlignment="1" applyProtection="1">
      <alignment horizontal="center" vertical="center" wrapText="1"/>
      <protection hidden="1"/>
    </xf>
    <xf numFmtId="0" fontId="149" fillId="34" borderId="90" xfId="78" applyFont="1" applyFill="1" applyBorder="1" applyAlignment="1" applyProtection="1">
      <alignment horizontal="center" vertical="center" wrapText="1"/>
      <protection hidden="1"/>
    </xf>
    <xf numFmtId="0" fontId="149" fillId="34" borderId="188" xfId="78" applyFont="1" applyFill="1" applyBorder="1" applyAlignment="1" applyProtection="1">
      <alignment horizontal="center" vertical="center" wrapText="1"/>
      <protection hidden="1"/>
    </xf>
    <xf numFmtId="0" fontId="27" fillId="35" borderId="36" xfId="78" applyFont="1" applyFill="1" applyBorder="1" applyAlignment="1" applyProtection="1">
      <protection locked="0"/>
    </xf>
    <xf numFmtId="0" fontId="0" fillId="0" borderId="37" xfId="0" applyBorder="1" applyAlignment="1"/>
    <xf numFmtId="0" fontId="0" fillId="0" borderId="35" xfId="0" applyBorder="1" applyAlignment="1">
      <alignment horizontal="center" vertical="center" wrapText="1"/>
    </xf>
    <xf numFmtId="0" fontId="0" fillId="0" borderId="263" xfId="0" applyBorder="1" applyAlignment="1">
      <alignment horizontal="center" vertical="center" wrapText="1"/>
    </xf>
    <xf numFmtId="0" fontId="27" fillId="34" borderId="95" xfId="0" applyFont="1" applyFill="1" applyBorder="1" applyAlignment="1" applyProtection="1">
      <alignment horizontal="center" vertical="center" wrapText="1"/>
      <protection hidden="1"/>
    </xf>
    <xf numFmtId="0" fontId="0" fillId="0" borderId="106" xfId="0" applyBorder="1" applyAlignment="1">
      <alignment horizontal="center" vertical="center" wrapText="1"/>
    </xf>
    <xf numFmtId="0" fontId="27" fillId="34" borderId="44" xfId="0" applyFont="1" applyFill="1" applyBorder="1" applyAlignment="1" applyProtection="1">
      <alignment horizontal="center" vertical="center" wrapText="1"/>
      <protection hidden="1"/>
    </xf>
    <xf numFmtId="0" fontId="0" fillId="0" borderId="44" xfId="0" applyBorder="1" applyAlignment="1">
      <alignment horizontal="center" vertical="center" wrapText="1"/>
    </xf>
    <xf numFmtId="0" fontId="156" fillId="35" borderId="267" xfId="0" applyFont="1" applyFill="1" applyBorder="1" applyAlignment="1" applyProtection="1">
      <alignment wrapText="1"/>
      <protection locked="0"/>
    </xf>
    <xf numFmtId="0" fontId="156" fillId="35" borderId="273" xfId="0" applyFont="1" applyFill="1" applyBorder="1" applyAlignment="1" applyProtection="1">
      <alignment wrapText="1"/>
      <protection locked="0"/>
    </xf>
    <xf numFmtId="0" fontId="149" fillId="35" borderId="0" xfId="78" applyFont="1" applyFill="1" applyBorder="1" applyAlignment="1" applyProtection="1">
      <alignment wrapText="1"/>
      <protection locked="0"/>
    </xf>
    <xf numFmtId="0" fontId="149" fillId="35" borderId="32" xfId="78" applyFont="1" applyFill="1" applyBorder="1" applyAlignment="1" applyProtection="1">
      <alignment wrapText="1"/>
      <protection locked="0"/>
    </xf>
    <xf numFmtId="0" fontId="149" fillId="35" borderId="0" xfId="0" applyFont="1" applyFill="1" applyBorder="1" applyAlignment="1" applyProtection="1">
      <alignment horizontal="center" vertical="center" wrapText="1"/>
      <protection hidden="1"/>
    </xf>
    <xf numFmtId="0" fontId="8" fillId="17" borderId="36" xfId="79" applyFont="1" applyFill="1" applyBorder="1" applyAlignment="1" applyProtection="1">
      <alignment horizontal="left" vertical="top" wrapText="1"/>
      <protection hidden="1"/>
    </xf>
    <xf numFmtId="0" fontId="8" fillId="17" borderId="40" xfId="79" applyFont="1" applyFill="1" applyBorder="1" applyAlignment="1" applyProtection="1">
      <alignment horizontal="left" vertical="top" wrapText="1"/>
      <protection hidden="1"/>
    </xf>
    <xf numFmtId="0" fontId="16" fillId="17" borderId="18" xfId="79" applyFont="1" applyFill="1" applyBorder="1" applyAlignment="1" applyProtection="1">
      <alignment horizontal="left" vertical="top" wrapText="1"/>
      <protection hidden="1"/>
    </xf>
    <xf numFmtId="0" fontId="0" fillId="17" borderId="18" xfId="0" applyFill="1" applyBorder="1" applyAlignment="1" applyProtection="1">
      <alignment horizontal="left"/>
      <protection hidden="1"/>
    </xf>
    <xf numFmtId="0" fontId="15" fillId="17" borderId="61" xfId="79" applyFont="1" applyFill="1" applyBorder="1" applyAlignment="1" applyProtection="1">
      <alignment vertical="top" wrapText="1"/>
      <protection hidden="1"/>
    </xf>
    <xf numFmtId="0" fontId="8" fillId="17" borderId="61" xfId="0" applyFont="1" applyFill="1" applyBorder="1" applyProtection="1">
      <protection hidden="1"/>
    </xf>
    <xf numFmtId="0" fontId="15" fillId="17" borderId="10" xfId="79" applyFont="1" applyFill="1" applyBorder="1" applyAlignment="1" applyProtection="1">
      <alignment horizontal="left" vertical="top" wrapText="1"/>
      <protection hidden="1"/>
    </xf>
    <xf numFmtId="0" fontId="8" fillId="17" borderId="10" xfId="0" applyFont="1" applyFill="1" applyBorder="1" applyAlignment="1" applyProtection="1">
      <alignment horizontal="left"/>
      <protection hidden="1"/>
    </xf>
    <xf numFmtId="0" fontId="16" fillId="17" borderId="18" xfId="79" applyFont="1" applyFill="1" applyBorder="1" applyAlignment="1" applyProtection="1">
      <alignment vertical="top" wrapText="1"/>
      <protection hidden="1"/>
    </xf>
    <xf numFmtId="0" fontId="0" fillId="17" borderId="18" xfId="0" applyFill="1" applyBorder="1" applyAlignment="1" applyProtection="1">
      <alignment vertical="top" wrapText="1"/>
      <protection hidden="1"/>
    </xf>
    <xf numFmtId="0" fontId="0" fillId="17" borderId="18" xfId="0" applyFill="1" applyBorder="1" applyAlignment="1" applyProtection="1">
      <alignment wrapText="1"/>
      <protection hidden="1"/>
    </xf>
    <xf numFmtId="0" fontId="15" fillId="17" borderId="10" xfId="79" applyFont="1" applyFill="1" applyBorder="1" applyAlignment="1" applyProtection="1">
      <alignment vertical="top" wrapText="1"/>
      <protection hidden="1"/>
    </xf>
    <xf numFmtId="0" fontId="8" fillId="17" borderId="10" xfId="0" applyFont="1" applyFill="1" applyBorder="1" applyAlignment="1" applyProtection="1">
      <alignment vertical="top" wrapText="1"/>
      <protection hidden="1"/>
    </xf>
    <xf numFmtId="0" fontId="8" fillId="17" borderId="10" xfId="0" applyFont="1" applyFill="1" applyBorder="1" applyAlignment="1" applyProtection="1">
      <alignment wrapText="1"/>
      <protection hidden="1"/>
    </xf>
    <xf numFmtId="0" fontId="8" fillId="17" borderId="61" xfId="79" applyFont="1" applyFill="1" applyBorder="1" applyAlignment="1" applyProtection="1">
      <alignment horizontal="left" vertical="top" wrapText="1"/>
      <protection hidden="1"/>
    </xf>
    <xf numFmtId="0" fontId="8" fillId="17" borderId="61" xfId="0" applyFont="1" applyFill="1" applyBorder="1" applyAlignment="1" applyProtection="1">
      <alignment wrapText="1"/>
      <protection hidden="1"/>
    </xf>
    <xf numFmtId="0" fontId="27" fillId="35" borderId="0" xfId="81" applyFont="1" applyFill="1" applyAlignment="1" applyProtection="1">
      <alignment horizontal="justify" vertical="top" wrapText="1"/>
      <protection hidden="1"/>
    </xf>
    <xf numFmtId="0" fontId="34" fillId="34" borderId="33" xfId="81" applyFont="1" applyFill="1" applyBorder="1" applyAlignment="1" applyProtection="1">
      <alignment vertical="center" wrapText="1"/>
      <protection hidden="1"/>
    </xf>
    <xf numFmtId="0" fontId="34" fillId="34" borderId="81" xfId="81" applyFont="1" applyFill="1" applyBorder="1" applyAlignment="1" applyProtection="1">
      <alignment vertical="center" wrapText="1"/>
      <protection hidden="1"/>
    </xf>
    <xf numFmtId="0" fontId="34" fillId="34" borderId="54" xfId="81" applyFont="1" applyFill="1" applyBorder="1" applyAlignment="1" applyProtection="1">
      <alignment horizontal="center" vertical="center" wrapText="1"/>
      <protection hidden="1"/>
    </xf>
    <xf numFmtId="0" fontId="34" fillId="34" borderId="115" xfId="81" applyFont="1" applyFill="1" applyBorder="1" applyAlignment="1" applyProtection="1">
      <alignment horizontal="center" vertical="center" wrapText="1"/>
      <protection hidden="1"/>
    </xf>
    <xf numFmtId="0" fontId="37" fillId="34" borderId="49" xfId="81" applyFont="1" applyFill="1" applyBorder="1" applyAlignment="1" applyProtection="1">
      <alignment horizontal="right" vertical="center"/>
      <protection hidden="1"/>
    </xf>
    <xf numFmtId="0" fontId="37" fillId="34" borderId="89" xfId="81" applyFont="1" applyFill="1" applyBorder="1" applyAlignment="1" applyProtection="1">
      <alignment horizontal="right" vertical="center"/>
      <protection hidden="1"/>
    </xf>
    <xf numFmtId="0" fontId="56" fillId="35" borderId="0" xfId="81" applyFont="1" applyFill="1" applyAlignment="1" applyProtection="1">
      <alignment horizontal="center"/>
      <protection locked="0"/>
    </xf>
    <xf numFmtId="0" fontId="55" fillId="34" borderId="49" xfId="81" applyFont="1" applyFill="1" applyBorder="1" applyAlignment="1" applyProtection="1">
      <protection hidden="1"/>
    </xf>
    <xf numFmtId="0" fontId="0" fillId="34" borderId="88" xfId="0" applyFill="1" applyBorder="1" applyAlignment="1" applyProtection="1">
      <protection hidden="1"/>
    </xf>
    <xf numFmtId="0" fontId="0" fillId="34" borderId="89" xfId="0" applyFill="1" applyBorder="1" applyAlignment="1" applyProtection="1">
      <protection hidden="1"/>
    </xf>
    <xf numFmtId="0" fontId="55" fillId="34" borderId="49" xfId="81" applyFont="1" applyFill="1" applyBorder="1" applyAlignment="1" applyProtection="1">
      <alignment horizontal="center"/>
      <protection hidden="1"/>
    </xf>
    <xf numFmtId="0" fontId="55" fillId="34" borderId="89" xfId="81" applyFont="1" applyFill="1" applyBorder="1" applyAlignment="1" applyProtection="1">
      <alignment horizontal="center"/>
      <protection hidden="1"/>
    </xf>
    <xf numFmtId="0" fontId="37" fillId="34" borderId="49" xfId="80" applyFont="1" applyFill="1" applyBorder="1" applyAlignment="1" applyProtection="1">
      <alignment horizontal="right" vertical="center"/>
      <protection hidden="1"/>
    </xf>
    <xf numFmtId="0" fontId="37" fillId="34" borderId="88" xfId="80" applyFont="1" applyFill="1" applyBorder="1" applyAlignment="1" applyProtection="1">
      <alignment horizontal="right" vertical="center"/>
      <protection hidden="1"/>
    </xf>
    <xf numFmtId="0" fontId="37" fillId="34" borderId="89" xfId="80" applyFont="1" applyFill="1" applyBorder="1" applyAlignment="1" applyProtection="1">
      <alignment horizontal="right" vertical="center"/>
      <protection hidden="1"/>
    </xf>
    <xf numFmtId="0" fontId="51" fillId="35" borderId="0" xfId="0" applyFont="1" applyFill="1" applyBorder="1" applyAlignment="1" applyProtection="1">
      <alignment horizontal="left" vertical="top" wrapText="1"/>
      <protection hidden="1"/>
    </xf>
    <xf numFmtId="0" fontId="34" fillId="35" borderId="20" xfId="81" applyFont="1" applyFill="1" applyBorder="1" applyAlignment="1" applyProtection="1">
      <alignment horizontal="center" vertical="center" wrapText="1"/>
      <protection locked="0"/>
    </xf>
    <xf numFmtId="0" fontId="0" fillId="35" borderId="21" xfId="0" applyFill="1" applyBorder="1" applyAlignment="1" applyProtection="1">
      <alignment horizontal="center" vertical="center" wrapText="1"/>
      <protection locked="0"/>
    </xf>
    <xf numFmtId="0" fontId="34" fillId="35" borderId="0" xfId="81" applyFont="1" applyFill="1" applyBorder="1" applyAlignment="1" applyProtection="1">
      <alignment horizontal="center" vertical="center"/>
      <protection locked="0"/>
    </xf>
    <xf numFmtId="0" fontId="34" fillId="35" borderId="21" xfId="81" applyFont="1" applyFill="1" applyBorder="1" applyAlignment="1" applyProtection="1">
      <alignment horizontal="center" vertical="center"/>
      <protection locked="0"/>
    </xf>
    <xf numFmtId="0" fontId="34" fillId="35" borderId="82" xfId="81" applyFont="1" applyFill="1" applyBorder="1" applyAlignment="1" applyProtection="1">
      <alignment horizontal="center" wrapText="1"/>
      <protection locked="0"/>
    </xf>
    <xf numFmtId="0" fontId="0" fillId="35" borderId="99" xfId="0" applyFill="1" applyBorder="1" applyAlignment="1" applyProtection="1">
      <alignment horizontal="center" wrapText="1"/>
      <protection locked="0"/>
    </xf>
    <xf numFmtId="0" fontId="8" fillId="17" borderId="36" xfId="0" applyFont="1" applyFill="1" applyBorder="1" applyAlignment="1" applyProtection="1">
      <alignment horizontal="left" vertical="top" wrapText="1"/>
      <protection hidden="1"/>
    </xf>
    <xf numFmtId="0" fontId="8" fillId="17" borderId="40" xfId="0" applyFont="1" applyFill="1" applyBorder="1" applyAlignment="1" applyProtection="1">
      <alignment horizontal="left" vertical="top" wrapText="1"/>
      <protection hidden="1"/>
    </xf>
    <xf numFmtId="0" fontId="0" fillId="0" borderId="47" xfId="0" applyBorder="1" applyAlignment="1" applyProtection="1">
      <alignment horizontal="left" vertical="top" wrapText="1"/>
      <protection hidden="1"/>
    </xf>
    <xf numFmtId="0" fontId="0" fillId="0" borderId="40" xfId="0" applyBorder="1" applyAlignment="1" applyProtection="1">
      <alignment horizontal="left" vertical="top" wrapText="1"/>
      <protection hidden="1"/>
    </xf>
    <xf numFmtId="0" fontId="0" fillId="0" borderId="43" xfId="0" applyBorder="1" applyAlignment="1" applyProtection="1">
      <alignment horizontal="left" vertical="top" wrapText="1"/>
      <protection hidden="1"/>
    </xf>
    <xf numFmtId="1" fontId="25" fillId="36" borderId="49" xfId="80" applyNumberFormat="1" applyFont="1" applyFill="1" applyBorder="1" applyAlignment="1" applyProtection="1">
      <alignment horizontal="center" vertical="center"/>
      <protection hidden="1"/>
    </xf>
    <xf numFmtId="1" fontId="25" fillId="36" borderId="89" xfId="80" applyNumberFormat="1" applyFont="1" applyFill="1" applyBorder="1" applyAlignment="1" applyProtection="1">
      <alignment horizontal="center" vertical="center"/>
      <protection hidden="1"/>
    </xf>
    <xf numFmtId="0" fontId="201" fillId="35" borderId="20" xfId="80" applyFont="1" applyFill="1" applyBorder="1" applyAlignment="1" applyProtection="1">
      <alignment horizontal="left" vertical="center" wrapText="1"/>
      <protection hidden="1"/>
    </xf>
    <xf numFmtId="0" fontId="201" fillId="35" borderId="0" xfId="80" applyFont="1" applyFill="1" applyBorder="1" applyAlignment="1" applyProtection="1">
      <alignment horizontal="left" vertical="center" wrapText="1"/>
      <protection hidden="1"/>
    </xf>
    <xf numFmtId="0" fontId="78" fillId="34" borderId="134" xfId="80" applyFont="1" applyFill="1" applyBorder="1" applyAlignment="1" applyProtection="1">
      <alignment horizontal="center" vertical="center" wrapText="1"/>
      <protection hidden="1"/>
    </xf>
    <xf numFmtId="0" fontId="78" fillId="34" borderId="135" xfId="80" applyFont="1" applyFill="1" applyBorder="1" applyAlignment="1" applyProtection="1">
      <alignment horizontal="center" vertical="center" wrapText="1"/>
      <protection hidden="1"/>
    </xf>
    <xf numFmtId="0" fontId="78" fillId="34" borderId="140" xfId="80" applyFont="1" applyFill="1" applyBorder="1" applyAlignment="1" applyProtection="1">
      <alignment horizontal="center" vertical="center" wrapText="1"/>
      <protection hidden="1"/>
    </xf>
    <xf numFmtId="0" fontId="37" fillId="34" borderId="49" xfId="80" applyFont="1" applyFill="1" applyBorder="1" applyAlignment="1" applyProtection="1">
      <alignment horizontal="center" vertical="center"/>
      <protection hidden="1"/>
    </xf>
    <xf numFmtId="0" fontId="37" fillId="34" borderId="88" xfId="80" applyFont="1" applyFill="1" applyBorder="1" applyAlignment="1" applyProtection="1">
      <alignment horizontal="center" vertical="center"/>
      <protection hidden="1"/>
    </xf>
    <xf numFmtId="0" fontId="37" fillId="34" borderId="89" xfId="80" applyFont="1" applyFill="1" applyBorder="1" applyAlignment="1" applyProtection="1">
      <alignment horizontal="center" vertical="center"/>
      <protection hidden="1"/>
    </xf>
    <xf numFmtId="0" fontId="34" fillId="34" borderId="49" xfId="80" applyFont="1" applyFill="1" applyBorder="1" applyAlignment="1" applyProtection="1">
      <alignment horizontal="center" vertical="center"/>
      <protection hidden="1"/>
    </xf>
    <xf numFmtId="0" fontId="34" fillId="34" borderId="88" xfId="80" applyFont="1" applyFill="1" applyBorder="1" applyAlignment="1" applyProtection="1">
      <alignment horizontal="center" vertical="center"/>
      <protection hidden="1"/>
    </xf>
    <xf numFmtId="0" fontId="34" fillId="34" borderId="89" xfId="80" applyFont="1" applyFill="1" applyBorder="1" applyAlignment="1" applyProtection="1">
      <alignment horizontal="center" vertical="center"/>
      <protection hidden="1"/>
    </xf>
    <xf numFmtId="3" fontId="12" fillId="36" borderId="49" xfId="80" applyNumberFormat="1" applyFont="1" applyFill="1" applyBorder="1" applyAlignment="1" applyProtection="1">
      <alignment horizontal="center" vertical="center" wrapText="1"/>
      <protection hidden="1"/>
    </xf>
    <xf numFmtId="3" fontId="12" fillId="36" borderId="89" xfId="80" applyNumberFormat="1" applyFont="1" applyFill="1" applyBorder="1" applyAlignment="1" applyProtection="1">
      <alignment horizontal="center" vertical="center" wrapText="1"/>
      <protection hidden="1"/>
    </xf>
    <xf numFmtId="0" fontId="37" fillId="34" borderId="0" xfId="80" applyFont="1" applyFill="1" applyBorder="1" applyAlignment="1" applyProtection="1">
      <alignment horizontal="left" vertical="center" wrapText="1"/>
      <protection hidden="1"/>
    </xf>
    <xf numFmtId="0" fontId="34" fillId="35" borderId="0" xfId="80" applyFont="1" applyFill="1" applyBorder="1" applyAlignment="1" applyProtection="1">
      <alignment vertical="center"/>
      <protection hidden="1"/>
    </xf>
    <xf numFmtId="0" fontId="8" fillId="36" borderId="129" xfId="80" applyFont="1" applyFill="1" applyBorder="1" applyAlignment="1" applyProtection="1">
      <alignment horizontal="center" vertical="center" wrapText="1"/>
      <protection hidden="1"/>
    </xf>
    <xf numFmtId="0" fontId="7" fillId="36" borderId="130" xfId="77" applyFill="1" applyBorder="1" applyProtection="1">
      <protection hidden="1"/>
    </xf>
    <xf numFmtId="0" fontId="7" fillId="36" borderId="150" xfId="77" applyFill="1" applyBorder="1" applyProtection="1">
      <protection hidden="1"/>
    </xf>
    <xf numFmtId="2" fontId="8" fillId="36" borderId="137" xfId="80" applyNumberFormat="1" applyFont="1" applyFill="1" applyBorder="1" applyAlignment="1" applyProtection="1">
      <alignment horizontal="center" vertical="center" wrapText="1"/>
      <protection hidden="1"/>
    </xf>
    <xf numFmtId="0" fontId="7" fillId="36" borderId="79" xfId="77" applyFill="1" applyBorder="1" applyProtection="1">
      <protection hidden="1"/>
    </xf>
    <xf numFmtId="0" fontId="7" fillId="36" borderId="80" xfId="77" applyFill="1" applyBorder="1" applyProtection="1">
      <protection hidden="1"/>
    </xf>
    <xf numFmtId="0" fontId="34" fillId="34" borderId="177" xfId="80" applyFont="1" applyFill="1" applyBorder="1" applyAlignment="1" applyProtection="1">
      <alignment horizontal="center" vertical="center" textRotation="90" wrapText="1"/>
      <protection hidden="1"/>
    </xf>
    <xf numFmtId="0" fontId="34" fillId="34" borderId="195" xfId="80" applyFont="1" applyFill="1" applyBorder="1" applyAlignment="1" applyProtection="1">
      <alignment horizontal="center" vertical="center" textRotation="90" wrapText="1"/>
      <protection hidden="1"/>
    </xf>
    <xf numFmtId="0" fontId="7" fillId="36" borderId="131" xfId="77" applyFill="1" applyBorder="1" applyProtection="1">
      <protection hidden="1"/>
    </xf>
    <xf numFmtId="0" fontId="51" fillId="34" borderId="113" xfId="80" applyFont="1" applyFill="1" applyBorder="1" applyAlignment="1" applyProtection="1">
      <alignment horizontal="left" vertical="center" wrapText="1"/>
      <protection hidden="1"/>
    </xf>
    <xf numFmtId="0" fontId="51" fillId="34" borderId="129" xfId="80" applyFont="1" applyFill="1" applyBorder="1" applyAlignment="1" applyProtection="1">
      <alignment horizontal="left" vertical="center" wrapText="1"/>
      <protection hidden="1"/>
    </xf>
    <xf numFmtId="0" fontId="42" fillId="34" borderId="135" xfId="80" applyFont="1" applyFill="1" applyBorder="1" applyAlignment="1" applyProtection="1">
      <alignment horizontal="center" vertical="center" wrapText="1"/>
      <protection hidden="1"/>
    </xf>
    <xf numFmtId="0" fontId="55" fillId="34" borderId="139" xfId="80" applyFont="1" applyFill="1" applyBorder="1" applyAlignment="1" applyProtection="1">
      <alignment horizontal="center" vertical="center" wrapText="1"/>
      <protection hidden="1"/>
    </xf>
    <xf numFmtId="0" fontId="55" fillId="34" borderId="135" xfId="80" applyFont="1" applyFill="1" applyBorder="1" applyAlignment="1" applyProtection="1">
      <alignment horizontal="center" vertical="center" wrapText="1"/>
      <protection hidden="1"/>
    </xf>
    <xf numFmtId="0" fontId="55" fillId="34" borderId="136" xfId="80" applyFont="1" applyFill="1" applyBorder="1" applyAlignment="1" applyProtection="1">
      <alignment horizontal="center" vertical="center" wrapText="1"/>
      <protection hidden="1"/>
    </xf>
    <xf numFmtId="0" fontId="55" fillId="34" borderId="134" xfId="80" applyFont="1" applyFill="1" applyBorder="1" applyAlignment="1" applyProtection="1">
      <alignment horizontal="center" vertical="center" wrapText="1"/>
      <protection hidden="1"/>
    </xf>
    <xf numFmtId="0" fontId="78" fillId="34" borderId="136" xfId="80" applyFont="1" applyFill="1" applyBorder="1" applyAlignment="1" applyProtection="1">
      <alignment horizontal="center" vertical="center" wrapText="1"/>
      <protection hidden="1"/>
    </xf>
    <xf numFmtId="0" fontId="202" fillId="46" borderId="15" xfId="80" applyFont="1" applyFill="1" applyBorder="1" applyAlignment="1" applyProtection="1">
      <alignment horizontal="left" vertical="center"/>
      <protection hidden="1"/>
    </xf>
    <xf numFmtId="0" fontId="202" fillId="46" borderId="16" xfId="80" applyFont="1" applyFill="1" applyBorder="1" applyAlignment="1" applyProtection="1">
      <alignment horizontal="left" vertical="center"/>
      <protection hidden="1"/>
    </xf>
    <xf numFmtId="0" fontId="202" fillId="46" borderId="17" xfId="80" applyFont="1" applyFill="1" applyBorder="1" applyAlignment="1" applyProtection="1">
      <alignment horizontal="left" vertical="center"/>
      <protection hidden="1"/>
    </xf>
    <xf numFmtId="0" fontId="202" fillId="46" borderId="23" xfId="80" applyFont="1" applyFill="1" applyBorder="1" applyAlignment="1" applyProtection="1">
      <alignment horizontal="left" vertical="center"/>
      <protection hidden="1"/>
    </xf>
    <xf numFmtId="0" fontId="202" fillId="46" borderId="24" xfId="80" applyFont="1" applyFill="1" applyBorder="1" applyAlignment="1" applyProtection="1">
      <alignment horizontal="left" vertical="center"/>
      <protection hidden="1"/>
    </xf>
    <xf numFmtId="0" fontId="202" fillId="46" borderId="25" xfId="80" applyFont="1" applyFill="1" applyBorder="1" applyAlignment="1" applyProtection="1">
      <alignment horizontal="left" vertical="center"/>
      <protection hidden="1"/>
    </xf>
    <xf numFmtId="0" fontId="8" fillId="36" borderId="137" xfId="80" applyFont="1" applyFill="1" applyBorder="1" applyAlignment="1" applyProtection="1">
      <alignment horizontal="center" vertical="center" wrapText="1"/>
      <protection hidden="1"/>
    </xf>
    <xf numFmtId="0" fontId="7" fillId="36" borderId="151" xfId="77" applyFill="1" applyBorder="1" applyProtection="1">
      <protection hidden="1"/>
    </xf>
    <xf numFmtId="0" fontId="51" fillId="34" borderId="132" xfId="80" applyFont="1" applyFill="1" applyBorder="1" applyAlignment="1" applyProtection="1">
      <alignment horizontal="left" vertical="center" wrapText="1"/>
      <protection hidden="1"/>
    </xf>
    <xf numFmtId="0" fontId="51" fillId="34" borderId="134" xfId="80" applyFont="1" applyFill="1" applyBorder="1" applyAlignment="1" applyProtection="1">
      <alignment horizontal="left" vertical="center" wrapText="1"/>
      <protection hidden="1"/>
    </xf>
    <xf numFmtId="0" fontId="189" fillId="35" borderId="0" xfId="80" applyFont="1" applyFill="1" applyAlignment="1" applyProtection="1">
      <alignment horizontal="left" vertical="top" wrapText="1"/>
      <protection hidden="1"/>
    </xf>
    <xf numFmtId="0" fontId="193" fillId="35" borderId="0" xfId="80" applyFont="1" applyFill="1" applyAlignment="1" applyProtection="1">
      <alignment horizontal="left" vertical="top" wrapText="1"/>
      <protection hidden="1"/>
    </xf>
    <xf numFmtId="177" fontId="11" fillId="36" borderId="49" xfId="80" applyNumberFormat="1" applyFont="1" applyFill="1" applyBorder="1" applyAlignment="1" applyProtection="1">
      <alignment horizontal="center" vertical="center" wrapText="1"/>
      <protection hidden="1"/>
    </xf>
    <xf numFmtId="177" fontId="11" fillId="36" borderId="88" xfId="80" applyNumberFormat="1" applyFont="1" applyFill="1" applyBorder="1" applyAlignment="1" applyProtection="1">
      <alignment horizontal="center" vertical="center" wrapText="1"/>
      <protection hidden="1"/>
    </xf>
    <xf numFmtId="177" fontId="11" fillId="36" borderId="89" xfId="80" applyNumberFormat="1" applyFont="1" applyFill="1" applyBorder="1" applyAlignment="1" applyProtection="1">
      <alignment horizontal="center" vertical="center" wrapText="1"/>
      <protection hidden="1"/>
    </xf>
    <xf numFmtId="0" fontId="199" fillId="34" borderId="0" xfId="80" applyFont="1" applyFill="1" applyBorder="1" applyAlignment="1" applyProtection="1">
      <alignment vertical="center" wrapText="1"/>
      <protection hidden="1"/>
    </xf>
    <xf numFmtId="0" fontId="199" fillId="34" borderId="21" xfId="80" applyFont="1" applyFill="1" applyBorder="1" applyAlignment="1" applyProtection="1">
      <alignment vertical="center" wrapText="1"/>
      <protection hidden="1"/>
    </xf>
    <xf numFmtId="0" fontId="176" fillId="35" borderId="0" xfId="80" applyFont="1" applyFill="1" applyBorder="1" applyAlignment="1" applyProtection="1">
      <alignment horizontal="center" vertical="center" wrapText="1"/>
      <protection locked="0"/>
    </xf>
    <xf numFmtId="0" fontId="176" fillId="26" borderId="55" xfId="80" applyFont="1" applyFill="1" applyBorder="1" applyAlignment="1" applyProtection="1">
      <alignment horizontal="center" vertical="center" wrapText="1"/>
      <protection locked="0"/>
    </xf>
    <xf numFmtId="0" fontId="176" fillId="26" borderId="11" xfId="80" applyFont="1" applyFill="1" applyBorder="1" applyAlignment="1" applyProtection="1">
      <alignment horizontal="center" vertical="center" wrapText="1"/>
      <protection locked="0"/>
    </xf>
    <xf numFmtId="0" fontId="176" fillId="26" borderId="83" xfId="80" applyFont="1" applyFill="1" applyBorder="1" applyAlignment="1" applyProtection="1">
      <alignment horizontal="center" vertical="center" wrapText="1"/>
      <protection locked="0"/>
    </xf>
    <xf numFmtId="0" fontId="176" fillId="26" borderId="152" xfId="80" applyFont="1" applyFill="1" applyBorder="1" applyAlignment="1" applyProtection="1">
      <alignment horizontal="center" vertical="center" wrapText="1"/>
      <protection locked="0"/>
    </xf>
    <xf numFmtId="0" fontId="176" fillId="26" borderId="10" xfId="80" applyFont="1" applyFill="1" applyBorder="1" applyAlignment="1" applyProtection="1">
      <alignment horizontal="left" vertical="center" wrapText="1"/>
      <protection locked="0"/>
    </xf>
    <xf numFmtId="0" fontId="42" fillId="34" borderId="204" xfId="80" applyFont="1" applyFill="1" applyBorder="1" applyAlignment="1" applyProtection="1">
      <alignment horizontal="center" vertical="center" wrapText="1"/>
      <protection hidden="1"/>
    </xf>
    <xf numFmtId="0" fontId="42" fillId="34" borderId="205" xfId="80" applyFont="1" applyFill="1" applyBorder="1" applyAlignment="1" applyProtection="1">
      <alignment horizontal="center" vertical="center" wrapText="1"/>
      <protection hidden="1"/>
    </xf>
    <xf numFmtId="0" fontId="42" fillId="34" borderId="214" xfId="80" applyFont="1" applyFill="1" applyBorder="1" applyAlignment="1" applyProtection="1">
      <alignment horizontal="center" vertical="center" wrapText="1"/>
      <protection hidden="1"/>
    </xf>
    <xf numFmtId="0" fontId="200" fillId="34" borderId="135" xfId="80" applyFont="1" applyFill="1" applyBorder="1" applyAlignment="1" applyProtection="1">
      <alignment horizontal="center" vertical="center" wrapText="1"/>
      <protection hidden="1"/>
    </xf>
    <xf numFmtId="0" fontId="200" fillId="34" borderId="204" xfId="80" applyFont="1" applyFill="1" applyBorder="1" applyAlignment="1" applyProtection="1">
      <alignment horizontal="center" vertical="center" wrapText="1"/>
      <protection hidden="1"/>
    </xf>
    <xf numFmtId="0" fontId="200" fillId="34" borderId="205" xfId="80" applyFont="1" applyFill="1" applyBorder="1" applyAlignment="1" applyProtection="1">
      <alignment horizontal="center" vertical="center" wrapText="1"/>
      <protection hidden="1"/>
    </xf>
    <xf numFmtId="0" fontId="200" fillId="34" borderId="214" xfId="80" applyFont="1" applyFill="1" applyBorder="1" applyAlignment="1" applyProtection="1">
      <alignment horizontal="center" vertical="center" wrapText="1"/>
      <protection hidden="1"/>
    </xf>
    <xf numFmtId="0" fontId="176" fillId="26" borderId="61" xfId="80" applyFont="1" applyFill="1" applyBorder="1" applyAlignment="1" applyProtection="1">
      <alignment horizontal="center" vertical="center" wrapText="1"/>
      <protection locked="0"/>
    </xf>
    <xf numFmtId="0" fontId="176" fillId="26" borderId="64" xfId="80" applyFont="1" applyFill="1" applyBorder="1" applyAlignment="1" applyProtection="1">
      <alignment horizontal="center" vertical="center" wrapText="1"/>
      <protection locked="0"/>
    </xf>
    <xf numFmtId="0" fontId="176" fillId="26" borderId="10" xfId="80" applyFont="1" applyFill="1" applyBorder="1" applyAlignment="1" applyProtection="1">
      <alignment horizontal="center" vertical="center" wrapText="1"/>
      <protection locked="0"/>
    </xf>
    <xf numFmtId="0" fontId="81" fillId="26" borderId="20" xfId="80" applyFont="1" applyFill="1" applyBorder="1" applyAlignment="1" applyProtection="1">
      <alignment horizontal="center" vertical="center" wrapText="1"/>
      <protection locked="0"/>
    </xf>
    <xf numFmtId="0" fontId="81" fillId="26" borderId="0" xfId="80" applyFont="1" applyFill="1" applyBorder="1" applyAlignment="1" applyProtection="1">
      <alignment horizontal="center" vertical="center" wrapText="1"/>
      <protection locked="0"/>
    </xf>
    <xf numFmtId="0" fontId="81" fillId="26" borderId="23" xfId="80" applyFont="1" applyFill="1" applyBorder="1" applyAlignment="1" applyProtection="1">
      <alignment horizontal="center" vertical="center" wrapText="1"/>
      <protection locked="0"/>
    </xf>
    <xf numFmtId="0" fontId="81" fillId="26" borderId="24" xfId="80" applyFont="1" applyFill="1" applyBorder="1" applyAlignment="1" applyProtection="1">
      <alignment horizontal="center" vertical="center" wrapText="1"/>
      <protection locked="0"/>
    </xf>
    <xf numFmtId="0" fontId="42" fillId="34" borderId="206" xfId="80" applyFont="1" applyFill="1" applyBorder="1" applyAlignment="1" applyProtection="1">
      <alignment horizontal="center" vertical="center" wrapText="1"/>
      <protection hidden="1"/>
    </xf>
    <xf numFmtId="0" fontId="42" fillId="34" borderId="191" xfId="80" applyFont="1" applyFill="1" applyBorder="1" applyAlignment="1" applyProtection="1">
      <alignment horizontal="center" vertical="center" wrapText="1"/>
      <protection hidden="1"/>
    </xf>
    <xf numFmtId="0" fontId="42" fillId="34" borderId="221" xfId="80" applyFont="1" applyFill="1" applyBorder="1" applyAlignment="1" applyProtection="1">
      <alignment horizontal="center" vertical="center" wrapText="1"/>
      <protection hidden="1"/>
    </xf>
    <xf numFmtId="0" fontId="176" fillId="45" borderId="16" xfId="80" applyFont="1" applyFill="1" applyBorder="1" applyAlignment="1" applyProtection="1">
      <alignment horizontal="center" vertical="center" wrapText="1"/>
      <protection locked="0"/>
    </xf>
    <xf numFmtId="0" fontId="176" fillId="45" borderId="66" xfId="80" applyFont="1" applyFill="1" applyBorder="1" applyAlignment="1" applyProtection="1">
      <alignment horizontal="center" vertical="center" wrapText="1"/>
      <protection locked="0"/>
    </xf>
    <xf numFmtId="0" fontId="91" fillId="35" borderId="0" xfId="80" applyFont="1" applyFill="1" applyBorder="1" applyAlignment="1" applyProtection="1">
      <alignment horizontal="center" vertical="top"/>
      <protection hidden="1"/>
    </xf>
    <xf numFmtId="167" fontId="12" fillId="54" borderId="46" xfId="80" applyNumberFormat="1" applyFont="1" applyFill="1" applyBorder="1" applyAlignment="1" applyProtection="1">
      <alignment horizontal="center" vertical="center" wrapText="1"/>
      <protection hidden="1"/>
    </xf>
    <xf numFmtId="167" fontId="101" fillId="24" borderId="39" xfId="80" applyNumberFormat="1" applyFont="1" applyFill="1" applyBorder="1" applyAlignment="1" applyProtection="1">
      <alignment horizontal="center" vertical="center" wrapText="1"/>
      <protection hidden="1"/>
    </xf>
    <xf numFmtId="167" fontId="101" fillId="24" borderId="38" xfId="80" applyNumberFormat="1" applyFont="1" applyFill="1" applyBorder="1" applyAlignment="1" applyProtection="1">
      <alignment horizontal="center" vertical="center" wrapText="1"/>
      <protection hidden="1"/>
    </xf>
    <xf numFmtId="0" fontId="97" fillId="35" borderId="0" xfId="80" applyFont="1" applyFill="1" applyBorder="1" applyAlignment="1" applyProtection="1">
      <alignment horizontal="left" vertical="top" wrapText="1"/>
      <protection hidden="1"/>
    </xf>
    <xf numFmtId="0" fontId="91" fillId="35" borderId="0" xfId="80" applyFont="1" applyFill="1" applyBorder="1" applyAlignment="1" applyProtection="1">
      <alignment horizontal="center" vertical="top" wrapText="1"/>
      <protection hidden="1"/>
    </xf>
    <xf numFmtId="0" fontId="34" fillId="34" borderId="49" xfId="80" applyFont="1" applyFill="1" applyBorder="1" applyAlignment="1" applyProtection="1">
      <alignment horizontal="left" vertical="center"/>
      <protection hidden="1"/>
    </xf>
    <xf numFmtId="0" fontId="34" fillId="34" borderId="89" xfId="80" applyFont="1" applyFill="1" applyBorder="1" applyAlignment="1" applyProtection="1">
      <alignment horizontal="left" vertical="center"/>
      <protection hidden="1"/>
    </xf>
    <xf numFmtId="0" fontId="8" fillId="36" borderId="138" xfId="80" applyFont="1" applyFill="1" applyBorder="1" applyAlignment="1" applyProtection="1">
      <alignment horizontal="center" vertical="center" wrapText="1"/>
      <protection hidden="1"/>
    </xf>
    <xf numFmtId="0" fontId="34" fillId="34" borderId="177" xfId="80" applyFont="1" applyFill="1" applyBorder="1" applyAlignment="1" applyProtection="1">
      <alignment horizontal="center" vertical="center" wrapText="1"/>
      <protection hidden="1"/>
    </xf>
    <xf numFmtId="0" fontId="34" fillId="34" borderId="195" xfId="80" applyFont="1" applyFill="1" applyBorder="1" applyAlignment="1" applyProtection="1">
      <alignment horizontal="center" vertical="center" wrapText="1"/>
      <protection hidden="1"/>
    </xf>
    <xf numFmtId="0" fontId="34" fillId="34" borderId="13" xfId="80" applyFont="1" applyFill="1" applyBorder="1" applyAlignment="1" applyProtection="1">
      <alignment horizontal="right" vertical="center" wrapText="1"/>
      <protection hidden="1"/>
    </xf>
    <xf numFmtId="0" fontId="34" fillId="34" borderId="44" xfId="80" applyFont="1" applyFill="1" applyBorder="1" applyAlignment="1" applyProtection="1">
      <alignment horizontal="right" vertical="center" wrapText="1"/>
      <protection hidden="1"/>
    </xf>
    <xf numFmtId="0" fontId="34" fillId="34" borderId="18" xfId="80" applyFont="1" applyFill="1" applyBorder="1" applyAlignment="1" applyProtection="1">
      <alignment horizontal="right" vertical="center" wrapText="1"/>
      <protection hidden="1"/>
    </xf>
    <xf numFmtId="0" fontId="34" fillId="34" borderId="10" xfId="80" applyFont="1" applyFill="1" applyBorder="1" applyAlignment="1" applyProtection="1">
      <alignment horizontal="right" vertical="center" wrapText="1"/>
      <protection hidden="1"/>
    </xf>
    <xf numFmtId="0" fontId="34" fillId="34" borderId="45" xfId="80" applyFont="1" applyFill="1" applyBorder="1" applyAlignment="1" applyProtection="1">
      <alignment horizontal="right" vertical="center" wrapText="1"/>
      <protection hidden="1"/>
    </xf>
    <xf numFmtId="0" fontId="34" fillId="34" borderId="46" xfId="80" applyFont="1" applyFill="1" applyBorder="1" applyAlignment="1" applyProtection="1">
      <alignment horizontal="right" vertical="center" wrapText="1"/>
      <protection hidden="1"/>
    </xf>
    <xf numFmtId="0" fontId="197" fillId="34" borderId="49" xfId="80" applyFont="1" applyFill="1" applyBorder="1" applyAlignment="1" applyProtection="1">
      <alignment horizontal="left" vertical="center" wrapText="1"/>
      <protection hidden="1"/>
    </xf>
    <xf numFmtId="0" fontId="197" fillId="34" borderId="88" xfId="80" applyFont="1" applyFill="1" applyBorder="1" applyAlignment="1" applyProtection="1">
      <alignment horizontal="left" vertical="center" wrapText="1"/>
      <protection hidden="1"/>
    </xf>
    <xf numFmtId="0" fontId="197" fillId="34" borderId="89" xfId="80" applyFont="1" applyFill="1" applyBorder="1" applyAlignment="1" applyProtection="1">
      <alignment horizontal="left" vertical="center" wrapText="1"/>
      <protection hidden="1"/>
    </xf>
    <xf numFmtId="0" fontId="42" fillId="34" borderId="15" xfId="80" applyFont="1" applyFill="1" applyBorder="1" applyAlignment="1" applyProtection="1">
      <alignment horizontal="left" vertical="center" wrapText="1"/>
      <protection hidden="1"/>
    </xf>
    <xf numFmtId="0" fontId="42" fillId="34" borderId="16" xfId="80" applyFont="1" applyFill="1" applyBorder="1" applyAlignment="1" applyProtection="1">
      <alignment horizontal="left" vertical="center" wrapText="1"/>
      <protection hidden="1"/>
    </xf>
    <xf numFmtId="0" fontId="42" fillId="34" borderId="17" xfId="80" applyFont="1" applyFill="1" applyBorder="1" applyAlignment="1" applyProtection="1">
      <alignment horizontal="left" vertical="center" wrapText="1"/>
      <protection hidden="1"/>
    </xf>
    <xf numFmtId="0" fontId="34" fillId="34" borderId="44" xfId="80" applyFont="1" applyFill="1" applyBorder="1" applyAlignment="1" applyProtection="1">
      <alignment horizontal="left" vertical="center" wrapText="1"/>
      <protection hidden="1"/>
    </xf>
    <xf numFmtId="0" fontId="34" fillId="34" borderId="10" xfId="80" applyFont="1" applyFill="1" applyBorder="1" applyAlignment="1" applyProtection="1">
      <alignment horizontal="left" vertical="center" wrapText="1"/>
      <protection hidden="1"/>
    </xf>
    <xf numFmtId="0" fontId="34" fillId="34" borderId="46" xfId="80" applyFont="1" applyFill="1" applyBorder="1" applyAlignment="1" applyProtection="1">
      <alignment horizontal="left" vertical="center" wrapText="1"/>
      <protection hidden="1"/>
    </xf>
    <xf numFmtId="0" fontId="51" fillId="34" borderId="126" xfId="80" applyFont="1" applyFill="1" applyBorder="1" applyAlignment="1" applyProtection="1">
      <alignment horizontal="left" vertical="center" wrapText="1"/>
      <protection hidden="1"/>
    </xf>
    <xf numFmtId="0" fontId="51" fillId="34" borderId="80" xfId="80" applyFont="1" applyFill="1" applyBorder="1" applyAlignment="1" applyProtection="1">
      <alignment horizontal="left" vertical="center" wrapText="1"/>
      <protection hidden="1"/>
    </xf>
    <xf numFmtId="0" fontId="8" fillId="36" borderId="126" xfId="80" applyFont="1" applyFill="1" applyBorder="1" applyAlignment="1" applyProtection="1">
      <alignment horizontal="center" vertical="center" wrapText="1"/>
      <protection hidden="1"/>
    </xf>
    <xf numFmtId="0" fontId="34" fillId="34" borderId="46" xfId="80" applyFont="1" applyFill="1" applyBorder="1" applyAlignment="1" applyProtection="1">
      <alignment horizontal="left" vertical="center"/>
      <protection hidden="1"/>
    </xf>
    <xf numFmtId="0" fontId="34" fillId="34" borderId="22" xfId="80" applyFont="1" applyFill="1" applyBorder="1" applyAlignment="1" applyProtection="1">
      <alignment horizontal="left" vertical="center"/>
      <protection hidden="1"/>
    </xf>
    <xf numFmtId="0" fontId="198" fillId="36" borderId="49" xfId="80" applyFont="1" applyFill="1" applyBorder="1" applyAlignment="1" applyProtection="1">
      <alignment horizontal="center" vertical="center" wrapText="1"/>
      <protection hidden="1"/>
    </xf>
    <xf numFmtId="0" fontId="198" fillId="36" borderId="88" xfId="80" applyFont="1" applyFill="1" applyBorder="1" applyAlignment="1" applyProtection="1">
      <alignment horizontal="center" vertical="center" wrapText="1"/>
      <protection hidden="1"/>
    </xf>
    <xf numFmtId="0" fontId="198" fillId="36" borderId="89" xfId="80" applyFont="1" applyFill="1" applyBorder="1" applyAlignment="1" applyProtection="1">
      <alignment horizontal="center" vertical="center" wrapText="1"/>
      <protection hidden="1"/>
    </xf>
    <xf numFmtId="0" fontId="37" fillId="34" borderId="20" xfId="80" applyFont="1" applyFill="1" applyBorder="1" applyAlignment="1" applyProtection="1">
      <alignment horizontal="right" vertical="center"/>
      <protection hidden="1"/>
    </xf>
    <xf numFmtId="0" fontId="37" fillId="34" borderId="0" xfId="80" applyFont="1" applyFill="1" applyBorder="1" applyAlignment="1" applyProtection="1">
      <alignment horizontal="right" vertical="center"/>
      <protection hidden="1"/>
    </xf>
    <xf numFmtId="0" fontId="37" fillId="34" borderId="21" xfId="80" applyFont="1" applyFill="1" applyBorder="1" applyAlignment="1" applyProtection="1">
      <alignment horizontal="right" vertical="center"/>
      <protection hidden="1"/>
    </xf>
    <xf numFmtId="0" fontId="197" fillId="34" borderId="20" xfId="80" applyFont="1" applyFill="1" applyBorder="1" applyAlignment="1" applyProtection="1">
      <alignment horizontal="right" vertical="center" wrapText="1"/>
      <protection hidden="1"/>
    </xf>
    <xf numFmtId="0" fontId="197" fillId="34" borderId="0" xfId="80" applyFont="1" applyFill="1" applyBorder="1" applyAlignment="1" applyProtection="1">
      <alignment horizontal="right" vertical="center" wrapText="1"/>
      <protection hidden="1"/>
    </xf>
    <xf numFmtId="0" fontId="189" fillId="46" borderId="16" xfId="80" applyFont="1" applyFill="1" applyBorder="1" applyAlignment="1" applyProtection="1">
      <alignment horizontal="center" vertical="center" wrapText="1"/>
      <protection locked="0"/>
    </xf>
    <xf numFmtId="0" fontId="189" fillId="46" borderId="66" xfId="80" applyFont="1" applyFill="1" applyBorder="1" applyAlignment="1" applyProtection="1">
      <alignment horizontal="center" vertical="center" wrapText="1"/>
      <protection locked="0"/>
    </xf>
    <xf numFmtId="0" fontId="34" fillId="36" borderId="15" xfId="80" applyFont="1" applyFill="1" applyBorder="1" applyAlignment="1" applyProtection="1">
      <alignment horizontal="center" vertical="center" wrapText="1"/>
      <protection hidden="1"/>
    </xf>
    <xf numFmtId="0" fontId="34" fillId="36" borderId="16" xfId="80" applyFont="1" applyFill="1" applyBorder="1" applyAlignment="1" applyProtection="1">
      <alignment horizontal="center" vertical="center" wrapText="1"/>
      <protection hidden="1"/>
    </xf>
    <xf numFmtId="0" fontId="34" fillId="36" borderId="17" xfId="80" applyFont="1" applyFill="1" applyBorder="1" applyAlignment="1" applyProtection="1">
      <alignment horizontal="center" vertical="center" wrapText="1"/>
      <protection hidden="1"/>
    </xf>
    <xf numFmtId="0" fontId="34" fillId="34" borderId="44" xfId="80" applyFont="1" applyFill="1" applyBorder="1" applyAlignment="1" applyProtection="1">
      <alignment horizontal="left" vertical="center"/>
      <protection hidden="1"/>
    </xf>
    <xf numFmtId="0" fontId="34" fillId="34" borderId="14" xfId="80" applyFont="1" applyFill="1" applyBorder="1" applyAlignment="1" applyProtection="1">
      <alignment horizontal="left" vertical="center"/>
      <protection hidden="1"/>
    </xf>
    <xf numFmtId="0" fontId="34" fillId="34" borderId="10" xfId="80" applyFont="1" applyFill="1" applyBorder="1" applyAlignment="1" applyProtection="1">
      <alignment horizontal="left" vertical="center"/>
      <protection hidden="1"/>
    </xf>
    <xf numFmtId="0" fontId="34" fillId="34" borderId="19" xfId="80" applyFont="1" applyFill="1" applyBorder="1" applyAlignment="1" applyProtection="1">
      <alignment horizontal="left" vertical="center"/>
      <protection hidden="1"/>
    </xf>
    <xf numFmtId="167" fontId="12" fillId="54" borderId="44" xfId="80" applyNumberFormat="1" applyFont="1" applyFill="1" applyBorder="1" applyAlignment="1" applyProtection="1">
      <alignment horizontal="center" vertical="center" wrapText="1"/>
      <protection hidden="1"/>
    </xf>
    <xf numFmtId="167" fontId="12" fillId="54" borderId="10" xfId="80" applyNumberFormat="1" applyFont="1" applyFill="1" applyBorder="1" applyAlignment="1" applyProtection="1">
      <alignment horizontal="center" vertical="center" wrapText="1"/>
      <protection hidden="1"/>
    </xf>
    <xf numFmtId="0" fontId="42" fillId="34" borderId="20" xfId="80" applyFont="1" applyFill="1" applyBorder="1" applyAlignment="1" applyProtection="1">
      <alignment horizontal="right" vertical="center" wrapText="1"/>
      <protection hidden="1"/>
    </xf>
    <xf numFmtId="0" fontId="42" fillId="34" borderId="0" xfId="80" applyFont="1" applyFill="1" applyBorder="1" applyAlignment="1" applyProtection="1">
      <alignment horizontal="right" vertical="center" wrapText="1"/>
      <protection hidden="1"/>
    </xf>
    <xf numFmtId="0" fontId="42" fillId="34" borderId="21" xfId="80" applyFont="1" applyFill="1" applyBorder="1" applyAlignment="1" applyProtection="1">
      <alignment horizontal="right" vertical="center" wrapText="1"/>
      <protection hidden="1"/>
    </xf>
    <xf numFmtId="0" fontId="128" fillId="34" borderId="197" xfId="80" applyFont="1" applyFill="1" applyBorder="1" applyAlignment="1" applyProtection="1">
      <alignment horizontal="center" vertical="center" wrapText="1"/>
      <protection hidden="1"/>
    </xf>
    <xf numFmtId="0" fontId="128" fillId="34" borderId="207" xfId="80" applyFont="1" applyFill="1" applyBorder="1" applyAlignment="1" applyProtection="1">
      <alignment horizontal="center" vertical="center" wrapText="1"/>
      <protection hidden="1"/>
    </xf>
    <xf numFmtId="9" fontId="231" fillId="46" borderId="49" xfId="80" applyNumberFormat="1" applyFont="1" applyFill="1" applyBorder="1" applyAlignment="1" applyProtection="1">
      <alignment horizontal="center" vertical="center" wrapText="1"/>
      <protection hidden="1"/>
    </xf>
    <xf numFmtId="9" fontId="231" fillId="46" borderId="88" xfId="80" applyNumberFormat="1" applyFont="1" applyFill="1" applyBorder="1" applyAlignment="1" applyProtection="1">
      <alignment horizontal="center" vertical="center" wrapText="1"/>
      <protection hidden="1"/>
    </xf>
    <xf numFmtId="9" fontId="231" fillId="46" borderId="89" xfId="80" applyNumberFormat="1" applyFont="1" applyFill="1" applyBorder="1" applyAlignment="1" applyProtection="1">
      <alignment horizontal="center" vertical="center" wrapText="1"/>
      <protection hidden="1"/>
    </xf>
    <xf numFmtId="0" fontId="230" fillId="34" borderId="20" xfId="80" applyFont="1" applyFill="1" applyBorder="1" applyAlignment="1" applyProtection="1">
      <alignment horizontal="right" vertical="center" wrapText="1"/>
      <protection hidden="1"/>
    </xf>
    <xf numFmtId="0" fontId="230" fillId="34" borderId="0" xfId="80" applyFont="1" applyFill="1" applyBorder="1" applyAlignment="1" applyProtection="1">
      <alignment horizontal="right" vertical="center" wrapText="1"/>
      <protection hidden="1"/>
    </xf>
    <xf numFmtId="0" fontId="230" fillId="34" borderId="21" xfId="80" applyFont="1" applyFill="1" applyBorder="1" applyAlignment="1" applyProtection="1">
      <alignment horizontal="right" vertical="center" wrapText="1"/>
      <protection hidden="1"/>
    </xf>
    <xf numFmtId="0" fontId="176" fillId="44" borderId="15" xfId="80" applyFont="1" applyFill="1" applyBorder="1" applyAlignment="1" applyProtection="1">
      <alignment horizontal="center" vertical="center" wrapText="1"/>
      <protection locked="0"/>
    </xf>
    <xf numFmtId="0" fontId="176" fillId="44" borderId="231" xfId="80" applyFont="1" applyFill="1" applyBorder="1" applyAlignment="1" applyProtection="1">
      <alignment horizontal="center" vertical="center" wrapText="1"/>
      <protection locked="0"/>
    </xf>
    <xf numFmtId="0" fontId="176" fillId="44" borderId="16" xfId="80" applyFont="1" applyFill="1" applyBorder="1" applyAlignment="1" applyProtection="1">
      <alignment horizontal="center" vertical="center" wrapText="1"/>
      <protection locked="0"/>
    </xf>
    <xf numFmtId="0" fontId="176" fillId="44" borderId="66" xfId="80" applyFont="1" applyFill="1" applyBorder="1" applyAlignment="1" applyProtection="1">
      <alignment horizontal="center" vertical="center" wrapText="1"/>
      <protection locked="0"/>
    </xf>
    <xf numFmtId="0" fontId="10" fillId="0" borderId="44" xfId="80" applyFont="1" applyFill="1" applyBorder="1" applyAlignment="1" applyProtection="1">
      <alignment horizontal="left" vertical="top"/>
      <protection locked="0" hidden="1"/>
    </xf>
    <xf numFmtId="0" fontId="10" fillId="0" borderId="14" xfId="80" applyFont="1" applyFill="1" applyBorder="1" applyAlignment="1" applyProtection="1">
      <alignment horizontal="left" vertical="top"/>
      <protection locked="0" hidden="1"/>
    </xf>
    <xf numFmtId="0" fontId="10" fillId="0" borderId="46" xfId="80" applyFont="1" applyFill="1" applyBorder="1" applyAlignment="1" applyProtection="1">
      <alignment horizontal="left" vertical="top"/>
      <protection locked="0" hidden="1"/>
    </xf>
    <xf numFmtId="0" fontId="10" fillId="0" borderId="22" xfId="80" applyFont="1" applyFill="1" applyBorder="1" applyAlignment="1" applyProtection="1">
      <alignment horizontal="left" vertical="top"/>
      <protection locked="0" hidden="1"/>
    </xf>
    <xf numFmtId="0" fontId="97" fillId="48" borderId="49" xfId="80" applyFont="1" applyFill="1" applyBorder="1" applyAlignment="1" applyProtection="1">
      <alignment horizontal="center" vertical="center"/>
      <protection locked="0" hidden="1"/>
    </xf>
    <xf numFmtId="0" fontId="97" fillId="48" borderId="88" xfId="80" applyFont="1" applyFill="1" applyBorder="1" applyAlignment="1" applyProtection="1">
      <alignment horizontal="center" vertical="center"/>
      <protection locked="0" hidden="1"/>
    </xf>
    <xf numFmtId="0" fontId="97" fillId="48" borderId="89" xfId="80" applyFont="1" applyFill="1" applyBorder="1" applyAlignment="1" applyProtection="1">
      <alignment horizontal="center" vertical="center"/>
      <protection locked="0" hidden="1"/>
    </xf>
    <xf numFmtId="0" fontId="55" fillId="35" borderId="0" xfId="80" applyFont="1" applyFill="1" applyBorder="1" applyAlignment="1" applyProtection="1">
      <alignment horizontal="left" vertical="center" wrapText="1"/>
      <protection hidden="1"/>
    </xf>
    <xf numFmtId="0" fontId="97" fillId="50" borderId="54" xfId="80" applyFont="1" applyFill="1" applyBorder="1" applyAlignment="1" applyProtection="1">
      <alignment horizontal="center" vertical="top" wrapText="1"/>
      <protection locked="0" hidden="1"/>
    </xf>
    <xf numFmtId="0" fontId="97" fillId="50" borderId="115" xfId="80" applyFont="1" applyFill="1" applyBorder="1" applyAlignment="1" applyProtection="1">
      <alignment horizontal="center" vertical="top" wrapText="1"/>
      <protection locked="0" hidden="1"/>
    </xf>
    <xf numFmtId="0" fontId="12" fillId="50" borderId="54" xfId="80" applyFont="1" applyFill="1" applyBorder="1" applyAlignment="1" applyProtection="1">
      <alignment horizontal="center"/>
      <protection locked="0" hidden="1"/>
    </xf>
    <xf numFmtId="0" fontId="12" fillId="50" borderId="117" xfId="80" applyFont="1" applyFill="1" applyBorder="1" applyAlignment="1" applyProtection="1">
      <alignment horizontal="center"/>
      <protection locked="0" hidden="1"/>
    </xf>
    <xf numFmtId="0" fontId="12" fillId="50" borderId="115" xfId="80" applyFont="1" applyFill="1" applyBorder="1" applyAlignment="1" applyProtection="1">
      <alignment horizontal="center"/>
      <protection locked="0" hidden="1"/>
    </xf>
    <xf numFmtId="0" fontId="8" fillId="0" borderId="56" xfId="80" applyFill="1" applyBorder="1" applyAlignment="1" applyProtection="1">
      <alignment horizontal="center"/>
      <protection locked="0" hidden="1"/>
    </xf>
    <xf numFmtId="0" fontId="8" fillId="0" borderId="64" xfId="80" applyFill="1" applyBorder="1" applyAlignment="1" applyProtection="1">
      <alignment horizontal="center"/>
      <protection locked="0" hidden="1"/>
    </xf>
    <xf numFmtId="0" fontId="202" fillId="58" borderId="15" xfId="80" applyFont="1" applyFill="1" applyBorder="1" applyAlignment="1" applyProtection="1">
      <alignment horizontal="left" vertical="center"/>
      <protection hidden="1"/>
    </xf>
    <xf numFmtId="0" fontId="202" fillId="58" borderId="17" xfId="80" applyFont="1" applyFill="1" applyBorder="1" applyAlignment="1" applyProtection="1">
      <alignment horizontal="left" vertical="center"/>
      <protection hidden="1"/>
    </xf>
    <xf numFmtId="0" fontId="202" fillId="58" borderId="23" xfId="80" applyFont="1" applyFill="1" applyBorder="1" applyAlignment="1" applyProtection="1">
      <alignment horizontal="left" vertical="center"/>
      <protection hidden="1"/>
    </xf>
    <xf numFmtId="0" fontId="202" fillId="58" borderId="25" xfId="80" applyFont="1" applyFill="1" applyBorder="1" applyAlignment="1" applyProtection="1">
      <alignment horizontal="left" vertical="center"/>
      <protection hidden="1"/>
    </xf>
    <xf numFmtId="1" fontId="221" fillId="17" borderId="61" xfId="80" applyNumberFormat="1" applyFont="1" applyFill="1" applyBorder="1" applyAlignment="1" applyProtection="1">
      <alignment horizontal="center" vertical="center" wrapText="1"/>
      <protection locked="0" hidden="1"/>
    </xf>
    <xf numFmtId="1" fontId="221" fillId="17" borderId="94" xfId="80" applyNumberFormat="1" applyFont="1" applyFill="1" applyBorder="1" applyAlignment="1" applyProtection="1">
      <alignment horizontal="center" vertical="center" wrapText="1"/>
      <protection locked="0" hidden="1"/>
    </xf>
    <xf numFmtId="0" fontId="219" fillId="36" borderId="18" xfId="80" applyFont="1" applyFill="1" applyBorder="1" applyAlignment="1" applyProtection="1">
      <alignment horizontal="right" vertical="center" wrapText="1"/>
      <protection hidden="1"/>
    </xf>
    <xf numFmtId="0" fontId="219" fillId="36" borderId="10" xfId="80" applyFont="1" applyFill="1" applyBorder="1" applyAlignment="1" applyProtection="1">
      <alignment horizontal="right" vertical="center" wrapText="1"/>
      <protection hidden="1"/>
    </xf>
    <xf numFmtId="1" fontId="221" fillId="17" borderId="10" xfId="80" applyNumberFormat="1" applyFont="1" applyFill="1" applyBorder="1" applyAlignment="1" applyProtection="1">
      <alignment horizontal="center" vertical="center" wrapText="1"/>
      <protection locked="0" hidden="1"/>
    </xf>
    <xf numFmtId="1" fontId="221" fillId="17" borderId="19" xfId="80" applyNumberFormat="1" applyFont="1" applyFill="1" applyBorder="1" applyAlignment="1" applyProtection="1">
      <alignment horizontal="center" vertical="center" wrapText="1"/>
      <protection locked="0" hidden="1"/>
    </xf>
    <xf numFmtId="0" fontId="27" fillId="35" borderId="0" xfId="80" applyFont="1" applyFill="1" applyBorder="1" applyAlignment="1" applyProtection="1">
      <alignment horizontal="center" vertical="center" textRotation="90" wrapText="1"/>
      <protection hidden="1"/>
    </xf>
    <xf numFmtId="0" fontId="34" fillId="34" borderId="54" xfId="80" applyFont="1" applyFill="1" applyBorder="1" applyAlignment="1" applyProtection="1">
      <alignment horizontal="left" vertical="center" wrapText="1"/>
      <protection hidden="1"/>
    </xf>
    <xf numFmtId="0" fontId="34" fillId="34" borderId="117" xfId="80" applyFont="1" applyFill="1" applyBorder="1" applyAlignment="1" applyProtection="1">
      <alignment horizontal="left" vertical="center" wrapText="1"/>
      <protection hidden="1"/>
    </xf>
    <xf numFmtId="0" fontId="34" fillId="34" borderId="128" xfId="80" applyFont="1" applyFill="1" applyBorder="1" applyAlignment="1" applyProtection="1">
      <alignment horizontal="left" vertical="center" wrapText="1"/>
      <protection hidden="1"/>
    </xf>
    <xf numFmtId="0" fontId="34" fillId="34" borderId="124" xfId="80" applyFont="1" applyFill="1" applyBorder="1" applyAlignment="1" applyProtection="1">
      <alignment horizontal="center" vertical="center"/>
      <protection hidden="1"/>
    </xf>
    <xf numFmtId="0" fontId="34" fillId="34" borderId="115" xfId="80" applyFont="1" applyFill="1" applyBorder="1" applyAlignment="1" applyProtection="1">
      <alignment horizontal="center" vertical="center"/>
      <protection hidden="1"/>
    </xf>
    <xf numFmtId="0" fontId="214" fillId="36" borderId="56" xfId="80" applyFont="1" applyFill="1" applyBorder="1" applyAlignment="1" applyProtection="1">
      <alignment horizontal="right" vertical="center" wrapText="1"/>
      <protection hidden="1"/>
    </xf>
    <xf numFmtId="0" fontId="214" fillId="36" borderId="63" xfId="80" applyFont="1" applyFill="1" applyBorder="1" applyAlignment="1" applyProtection="1">
      <alignment horizontal="right" vertical="center" wrapText="1"/>
      <protection hidden="1"/>
    </xf>
    <xf numFmtId="0" fontId="214" fillId="36" borderId="64" xfId="80" applyFont="1" applyFill="1" applyBorder="1" applyAlignment="1" applyProtection="1">
      <alignment horizontal="right" vertical="center" wrapText="1"/>
      <protection hidden="1"/>
    </xf>
    <xf numFmtId="1" fontId="8" fillId="17" borderId="61" xfId="80" applyNumberFormat="1" applyFont="1" applyFill="1" applyBorder="1" applyAlignment="1" applyProtection="1">
      <alignment horizontal="center" vertical="center" wrapText="1"/>
      <protection locked="0" hidden="1"/>
    </xf>
    <xf numFmtId="1" fontId="8" fillId="17" borderId="94" xfId="80" applyNumberFormat="1" applyFont="1" applyFill="1" applyBorder="1" applyAlignment="1" applyProtection="1">
      <alignment horizontal="center" vertical="center" wrapText="1"/>
      <protection locked="0" hidden="1"/>
    </xf>
    <xf numFmtId="0" fontId="219" fillId="36" borderId="56" xfId="80" applyFont="1" applyFill="1" applyBorder="1" applyAlignment="1" applyProtection="1">
      <alignment horizontal="right" vertical="center" wrapText="1"/>
      <protection hidden="1"/>
    </xf>
    <xf numFmtId="0" fontId="219" fillId="36" borderId="63" xfId="80" applyFont="1" applyFill="1" applyBorder="1" applyAlignment="1" applyProtection="1">
      <alignment horizontal="right" vertical="center" wrapText="1"/>
      <protection hidden="1"/>
    </xf>
    <xf numFmtId="0" fontId="219" fillId="36" borderId="64" xfId="80" applyFont="1" applyFill="1" applyBorder="1" applyAlignment="1" applyProtection="1">
      <alignment horizontal="right" vertical="center" wrapText="1"/>
      <protection hidden="1"/>
    </xf>
    <xf numFmtId="0" fontId="42" fillId="34" borderId="13" xfId="80" applyFont="1" applyFill="1" applyBorder="1" applyAlignment="1" applyProtection="1">
      <alignment horizontal="left" vertical="center"/>
      <protection hidden="1"/>
    </xf>
    <xf numFmtId="0" fontId="8" fillId="34" borderId="44" xfId="80" applyFill="1" applyBorder="1" applyAlignment="1" applyProtection="1">
      <alignment vertical="center"/>
      <protection hidden="1"/>
    </xf>
    <xf numFmtId="0" fontId="8" fillId="34" borderId="14" xfId="80" applyFill="1" applyBorder="1" applyAlignment="1" applyProtection="1">
      <alignment vertical="center"/>
      <protection hidden="1"/>
    </xf>
    <xf numFmtId="0" fontId="34" fillId="34" borderId="18" xfId="80" applyFont="1" applyFill="1" applyBorder="1" applyAlignment="1" applyProtection="1">
      <alignment horizontal="left" vertical="center" wrapText="1"/>
      <protection hidden="1"/>
    </xf>
    <xf numFmtId="0" fontId="8" fillId="34" borderId="10" xfId="80" applyFill="1" applyBorder="1" applyAlignment="1" applyProtection="1">
      <protection hidden="1"/>
    </xf>
    <xf numFmtId="0" fontId="34" fillId="34" borderId="10" xfId="80" applyFont="1" applyFill="1" applyBorder="1" applyAlignment="1" applyProtection="1">
      <alignment horizontal="center" vertical="center"/>
      <protection hidden="1"/>
    </xf>
    <xf numFmtId="0" fontId="8" fillId="34" borderId="19" xfId="80" applyFill="1" applyBorder="1" applyProtection="1">
      <protection hidden="1"/>
    </xf>
    <xf numFmtId="0" fontId="214" fillId="36" borderId="45" xfId="80" applyFont="1" applyFill="1" applyBorder="1" applyAlignment="1" applyProtection="1">
      <alignment horizontal="right" vertical="center" wrapText="1"/>
      <protection hidden="1"/>
    </xf>
    <xf numFmtId="0" fontId="214" fillId="36" borderId="46" xfId="80" applyFont="1" applyFill="1" applyBorder="1" applyAlignment="1" applyProtection="1">
      <alignment horizontal="right" vertical="center" wrapText="1"/>
      <protection hidden="1"/>
    </xf>
    <xf numFmtId="1" fontId="8" fillId="17" borderId="46" xfId="80" applyNumberFormat="1" applyFont="1" applyFill="1" applyBorder="1" applyAlignment="1" applyProtection="1">
      <alignment horizontal="center" vertical="center" wrapText="1"/>
      <protection locked="0" hidden="1"/>
    </xf>
    <xf numFmtId="1" fontId="8" fillId="17" borderId="22" xfId="80" applyNumberFormat="1" applyFont="1" applyFill="1" applyBorder="1" applyAlignment="1" applyProtection="1">
      <alignment horizontal="center" vertical="center" wrapText="1"/>
      <protection locked="0" hidden="1"/>
    </xf>
    <xf numFmtId="0" fontId="91" fillId="0" borderId="15" xfId="80" applyFont="1" applyFill="1" applyBorder="1" applyAlignment="1" applyProtection="1">
      <alignment horizontal="center" vertical="center"/>
      <protection locked="0" hidden="1"/>
    </xf>
    <xf numFmtId="0" fontId="91" fillId="0" borderId="16" xfId="80" applyFont="1" applyFill="1" applyBorder="1" applyAlignment="1" applyProtection="1">
      <alignment horizontal="center" vertical="center"/>
      <protection locked="0" hidden="1"/>
    </xf>
    <xf numFmtId="0" fontId="102" fillId="24" borderId="82" xfId="80" applyFont="1" applyFill="1" applyBorder="1" applyAlignment="1" applyProtection="1">
      <alignment horizontal="left" vertical="top" wrapText="1"/>
      <protection hidden="1"/>
    </xf>
    <xf numFmtId="0" fontId="102" fillId="24" borderId="60" xfId="80" applyFont="1" applyFill="1" applyBorder="1" applyAlignment="1" applyProtection="1">
      <alignment horizontal="left" vertical="top" wrapText="1"/>
      <protection hidden="1"/>
    </xf>
    <xf numFmtId="0" fontId="102" fillId="24" borderId="99" xfId="80" applyFont="1" applyFill="1" applyBorder="1" applyAlignment="1" applyProtection="1">
      <alignment horizontal="left" vertical="top" wrapText="1"/>
      <protection hidden="1"/>
    </xf>
    <xf numFmtId="0" fontId="102" fillId="24" borderId="20" xfId="80" applyFont="1" applyFill="1" applyBorder="1" applyAlignment="1" applyProtection="1">
      <alignment horizontal="left" vertical="top" wrapText="1"/>
      <protection hidden="1"/>
    </xf>
    <xf numFmtId="0" fontId="102" fillId="24" borderId="0" xfId="80" applyFont="1" applyFill="1" applyBorder="1" applyAlignment="1" applyProtection="1">
      <alignment horizontal="left" vertical="top" wrapText="1"/>
      <protection hidden="1"/>
    </xf>
    <xf numFmtId="0" fontId="102" fillId="24" borderId="21" xfId="80" applyFont="1" applyFill="1" applyBorder="1" applyAlignment="1" applyProtection="1">
      <alignment horizontal="left" vertical="top" wrapText="1"/>
      <protection hidden="1"/>
    </xf>
    <xf numFmtId="0" fontId="34" fillId="34" borderId="56" xfId="77" applyFont="1" applyFill="1" applyBorder="1" applyAlignment="1">
      <alignment vertical="center"/>
    </xf>
    <xf numFmtId="0" fontId="34" fillId="34" borderId="63" xfId="77" applyFont="1" applyFill="1" applyBorder="1" applyAlignment="1">
      <alignment vertical="center"/>
    </xf>
    <xf numFmtId="0" fontId="34" fillId="34" borderId="94" xfId="77" applyFont="1" applyFill="1" applyBorder="1" applyAlignment="1">
      <alignment vertical="center"/>
    </xf>
    <xf numFmtId="0" fontId="34" fillId="34" borderId="71" xfId="80" applyFont="1" applyFill="1" applyBorder="1" applyAlignment="1" applyProtection="1">
      <alignment horizontal="left" vertical="top" wrapText="1"/>
      <protection hidden="1"/>
    </xf>
    <xf numFmtId="0" fontId="34" fillId="34" borderId="90" xfId="80" applyFont="1" applyFill="1" applyBorder="1" applyAlignment="1" applyProtection="1">
      <alignment horizontal="left" vertical="top" wrapText="1"/>
      <protection hidden="1"/>
    </xf>
    <xf numFmtId="0" fontId="34" fillId="34" borderId="47" xfId="80" applyFont="1" applyFill="1" applyBorder="1" applyAlignment="1" applyProtection="1">
      <alignment horizontal="left" vertical="top" wrapText="1"/>
      <protection hidden="1"/>
    </xf>
    <xf numFmtId="0" fontId="34" fillId="34" borderId="36" xfId="80" applyFont="1" applyFill="1" applyBorder="1" applyAlignment="1" applyProtection="1">
      <alignment horizontal="center" vertical="center" wrapText="1"/>
      <protection hidden="1"/>
    </xf>
    <xf numFmtId="0" fontId="34" fillId="34" borderId="38" xfId="80" applyFont="1" applyFill="1" applyBorder="1" applyAlignment="1" applyProtection="1">
      <alignment horizontal="center" vertical="center" wrapText="1"/>
      <protection hidden="1"/>
    </xf>
    <xf numFmtId="0" fontId="34" fillId="34" borderId="40" xfId="80" applyFont="1" applyFill="1" applyBorder="1" applyAlignment="1" applyProtection="1">
      <alignment horizontal="center" vertical="center" wrapText="1"/>
      <protection hidden="1"/>
    </xf>
    <xf numFmtId="0" fontId="34" fillId="17" borderId="10" xfId="80" applyFont="1" applyFill="1" applyBorder="1" applyAlignment="1" applyProtection="1">
      <alignment horizontal="center" vertical="center" wrapText="1"/>
      <protection hidden="1"/>
    </xf>
    <xf numFmtId="0" fontId="13" fillId="35" borderId="0" xfId="80" applyFont="1" applyFill="1" applyBorder="1" applyAlignment="1" applyProtection="1">
      <alignment horizontal="center" vertical="center" wrapText="1"/>
      <protection hidden="1"/>
    </xf>
    <xf numFmtId="0" fontId="34" fillId="17" borderId="10" xfId="80" applyFont="1" applyFill="1" applyBorder="1" applyAlignment="1" applyProtection="1">
      <alignment horizontal="center" vertical="center"/>
      <protection hidden="1"/>
    </xf>
    <xf numFmtId="0" fontId="34" fillId="34" borderId="47" xfId="80" applyFont="1" applyFill="1" applyBorder="1" applyAlignment="1" applyProtection="1">
      <alignment horizontal="right" vertical="center" wrapText="1"/>
      <protection hidden="1"/>
    </xf>
    <xf numFmtId="0" fontId="27" fillId="34" borderId="43" xfId="80" applyFont="1" applyFill="1" applyBorder="1" applyAlignment="1" applyProtection="1">
      <alignment horizontal="right"/>
      <protection hidden="1"/>
    </xf>
    <xf numFmtId="183" fontId="8" fillId="17" borderId="43" xfId="80" applyNumberFormat="1" applyFont="1" applyFill="1" applyBorder="1" applyAlignment="1" applyProtection="1">
      <alignment horizontal="center" vertical="center" wrapText="1"/>
      <protection locked="0" hidden="1"/>
    </xf>
    <xf numFmtId="183" fontId="8" fillId="17" borderId="48" xfId="80" applyNumberFormat="1" applyFont="1" applyFill="1" applyBorder="1" applyAlignment="1" applyProtection="1">
      <alignment horizontal="center" vertical="center" wrapText="1"/>
      <protection locked="0" hidden="1"/>
    </xf>
    <xf numFmtId="0" fontId="8" fillId="34" borderId="10" xfId="80" applyFill="1" applyBorder="1" applyAlignment="1" applyProtection="1">
      <alignment horizontal="right"/>
      <protection hidden="1"/>
    </xf>
    <xf numFmtId="184" fontId="8" fillId="17" borderId="10" xfId="80" applyNumberFormat="1" applyFont="1" applyFill="1" applyBorder="1" applyAlignment="1" applyProtection="1">
      <alignment horizontal="center" vertical="center" wrapText="1"/>
      <protection locked="0" hidden="1"/>
    </xf>
    <xf numFmtId="184" fontId="8" fillId="17" borderId="19" xfId="80" applyNumberFormat="1" applyFill="1" applyBorder="1" applyAlignment="1" applyProtection="1">
      <alignment horizontal="center" vertical="center"/>
      <protection locked="0" hidden="1"/>
    </xf>
    <xf numFmtId="0" fontId="232" fillId="34" borderId="36" xfId="80" applyFont="1" applyFill="1" applyBorder="1" applyAlignment="1" applyProtection="1">
      <alignment horizontal="center" vertical="center" wrapText="1"/>
      <protection hidden="1"/>
    </xf>
    <xf numFmtId="0" fontId="232" fillId="34" borderId="37" xfId="80" applyFont="1" applyFill="1" applyBorder="1" applyAlignment="1" applyProtection="1">
      <alignment horizontal="center" vertical="center" wrapText="1"/>
      <protection hidden="1"/>
    </xf>
    <xf numFmtId="0" fontId="232" fillId="34" borderId="38" xfId="80" applyFont="1" applyFill="1" applyBorder="1" applyAlignment="1" applyProtection="1">
      <alignment horizontal="center" vertical="center" wrapText="1"/>
      <protection hidden="1"/>
    </xf>
    <xf numFmtId="0" fontId="232" fillId="34" borderId="39" xfId="80" applyFont="1" applyFill="1" applyBorder="1" applyAlignment="1" applyProtection="1">
      <alignment horizontal="center" vertical="center" wrapText="1"/>
      <protection hidden="1"/>
    </xf>
    <xf numFmtId="0" fontId="12" fillId="24" borderId="54" xfId="80" applyFont="1" applyFill="1" applyBorder="1" applyAlignment="1" applyProtection="1">
      <alignment horizontal="center" vertical="center" wrapText="1"/>
      <protection hidden="1"/>
    </xf>
    <xf numFmtId="0" fontId="97" fillId="24" borderId="117" xfId="80" applyFont="1" applyFill="1" applyBorder="1" applyAlignment="1" applyProtection="1">
      <alignment horizontal="center" vertical="center" wrapText="1"/>
      <protection hidden="1"/>
    </xf>
    <xf numFmtId="0" fontId="97" fillId="24" borderId="115" xfId="80" applyFont="1" applyFill="1" applyBorder="1" applyAlignment="1" applyProtection="1">
      <alignment horizontal="center" vertical="center" wrapText="1"/>
      <protection hidden="1"/>
    </xf>
    <xf numFmtId="0" fontId="34" fillId="34" borderId="71" xfId="80" applyFont="1" applyFill="1" applyBorder="1" applyAlignment="1" applyProtection="1">
      <alignment horizontal="left" vertical="center" wrapText="1"/>
      <protection hidden="1"/>
    </xf>
    <xf numFmtId="0" fontId="12" fillId="34" borderId="70" xfId="80" applyFont="1" applyFill="1" applyBorder="1" applyAlignment="1" applyProtection="1">
      <protection hidden="1"/>
    </xf>
    <xf numFmtId="0" fontId="12" fillId="34" borderId="78" xfId="80" applyFont="1" applyFill="1" applyBorder="1" applyAlignment="1" applyProtection="1">
      <protection hidden="1"/>
    </xf>
    <xf numFmtId="0" fontId="91" fillId="0" borderId="49" xfId="80" applyFont="1" applyFill="1" applyBorder="1" applyAlignment="1" applyProtection="1">
      <alignment horizontal="center" vertical="center" wrapText="1"/>
      <protection locked="0" hidden="1"/>
    </xf>
    <xf numFmtId="0" fontId="91" fillId="0" borderId="89" xfId="80" applyFont="1" applyFill="1" applyBorder="1" applyAlignment="1" applyProtection="1">
      <alignment horizontal="center" vertical="center" wrapText="1"/>
      <protection locked="0" hidden="1"/>
    </xf>
    <xf numFmtId="0" fontId="91" fillId="0" borderId="15" xfId="80" applyFont="1" applyFill="1" applyBorder="1" applyAlignment="1" applyProtection="1">
      <alignment horizontal="center" vertical="top" wrapText="1"/>
      <protection locked="0" hidden="1"/>
    </xf>
    <xf numFmtId="0" fontId="91" fillId="0" borderId="16" xfId="80" applyFont="1" applyFill="1" applyBorder="1" applyAlignment="1" applyProtection="1">
      <alignment horizontal="center" vertical="top" wrapText="1"/>
      <protection locked="0" hidden="1"/>
    </xf>
    <xf numFmtId="9" fontId="8" fillId="17" borderId="10" xfId="80" applyNumberFormat="1" applyFill="1" applyBorder="1" applyAlignment="1" applyProtection="1">
      <alignment horizontal="center" vertical="center"/>
      <protection locked="0" hidden="1"/>
    </xf>
    <xf numFmtId="9" fontId="8" fillId="17" borderId="19" xfId="80" applyNumberFormat="1" applyFill="1" applyBorder="1" applyAlignment="1" applyProtection="1">
      <alignment horizontal="center" vertical="center"/>
      <protection locked="0" hidden="1"/>
    </xf>
    <xf numFmtId="9" fontId="8" fillId="17" borderId="70" xfId="80" applyNumberFormat="1" applyFill="1" applyBorder="1" applyAlignment="1" applyProtection="1">
      <alignment horizontal="center" vertical="center"/>
      <protection locked="0" hidden="1"/>
    </xf>
    <xf numFmtId="9" fontId="8" fillId="17" borderId="78" xfId="80" applyNumberFormat="1" applyFill="1" applyBorder="1" applyAlignment="1" applyProtection="1">
      <alignment horizontal="center" vertical="center"/>
      <protection locked="0" hidden="1"/>
    </xf>
    <xf numFmtId="0" fontId="91" fillId="0" borderId="49" xfId="80" applyFont="1" applyFill="1" applyBorder="1" applyAlignment="1" applyProtection="1">
      <alignment horizontal="center" vertical="top"/>
      <protection locked="0" hidden="1"/>
    </xf>
    <xf numFmtId="0" fontId="91" fillId="0" borderId="89" xfId="80" applyFont="1" applyFill="1" applyBorder="1" applyAlignment="1" applyProtection="1">
      <alignment horizontal="center" vertical="top"/>
      <protection locked="0" hidden="1"/>
    </xf>
    <xf numFmtId="0" fontId="177" fillId="34" borderId="10" xfId="80" applyFont="1" applyFill="1" applyBorder="1" applyAlignment="1" applyProtection="1">
      <alignment horizontal="right" vertical="center"/>
      <protection hidden="1"/>
    </xf>
    <xf numFmtId="0" fontId="12" fillId="34" borderId="46" xfId="80" applyFont="1" applyFill="1" applyBorder="1" applyAlignment="1" applyProtection="1">
      <alignment horizontal="right" vertical="center"/>
      <protection hidden="1"/>
    </xf>
    <xf numFmtId="167" fontId="101" fillId="36" borderId="46" xfId="80" applyNumberFormat="1" applyFont="1" applyFill="1" applyBorder="1" applyAlignment="1" applyProtection="1">
      <alignment horizontal="center" vertical="center"/>
      <protection hidden="1"/>
    </xf>
    <xf numFmtId="167" fontId="101" fillId="36" borderId="22" xfId="80" applyNumberFormat="1" applyFont="1" applyFill="1" applyBorder="1" applyAlignment="1" applyProtection="1">
      <alignment horizontal="center" vertical="center"/>
      <protection hidden="1"/>
    </xf>
    <xf numFmtId="0" fontId="42" fillId="28" borderId="0" xfId="80" applyFont="1" applyFill="1" applyBorder="1" applyAlignment="1" applyProtection="1">
      <alignment horizontal="left" vertical="center"/>
      <protection hidden="1"/>
    </xf>
    <xf numFmtId="0" fontId="8" fillId="28" borderId="0" xfId="80" applyFill="1" applyBorder="1" applyAlignment="1" applyProtection="1">
      <alignment vertical="center"/>
      <protection hidden="1"/>
    </xf>
    <xf numFmtId="0" fontId="34" fillId="34" borderId="13" xfId="80" applyFont="1" applyFill="1" applyBorder="1" applyAlignment="1" applyProtection="1">
      <alignment horizontal="left" vertical="center" wrapText="1"/>
      <protection hidden="1"/>
    </xf>
    <xf numFmtId="0" fontId="8" fillId="34" borderId="44" xfId="80" applyFill="1" applyBorder="1" applyAlignment="1" applyProtection="1">
      <protection hidden="1"/>
    </xf>
    <xf numFmtId="0" fontId="34" fillId="34" borderId="44" xfId="80" applyFont="1" applyFill="1" applyBorder="1" applyAlignment="1" applyProtection="1">
      <alignment horizontal="center" vertical="center"/>
      <protection hidden="1"/>
    </xf>
    <xf numFmtId="0" fontId="8" fillId="34" borderId="14" xfId="80" applyFill="1" applyBorder="1" applyProtection="1">
      <protection hidden="1"/>
    </xf>
    <xf numFmtId="0" fontId="34" fillId="34" borderId="82" xfId="80" applyFont="1" applyFill="1" applyBorder="1" applyAlignment="1" applyProtection="1">
      <alignment horizontal="left" vertical="center" wrapText="1"/>
      <protection hidden="1"/>
    </xf>
    <xf numFmtId="0" fontId="34" fillId="34" borderId="60" xfId="80" applyFont="1" applyFill="1" applyBorder="1" applyAlignment="1" applyProtection="1">
      <alignment horizontal="left" vertical="center" wrapText="1"/>
      <protection hidden="1"/>
    </xf>
    <xf numFmtId="0" fontId="34" fillId="34" borderId="99" xfId="80" applyFont="1" applyFill="1" applyBorder="1" applyAlignment="1" applyProtection="1">
      <alignment horizontal="left" vertical="center" wrapText="1"/>
      <protection hidden="1"/>
    </xf>
    <xf numFmtId="0" fontId="191" fillId="34" borderId="117" xfId="80" applyFont="1" applyFill="1" applyBorder="1" applyAlignment="1" applyProtection="1">
      <alignment horizontal="right"/>
      <protection hidden="1"/>
    </xf>
    <xf numFmtId="0" fontId="191" fillId="34" borderId="128" xfId="80" applyFont="1" applyFill="1" applyBorder="1" applyAlignment="1" applyProtection="1">
      <alignment horizontal="right"/>
      <protection hidden="1"/>
    </xf>
    <xf numFmtId="0" fontId="191" fillId="34" borderId="63" xfId="80" applyFont="1" applyFill="1" applyBorder="1" applyAlignment="1" applyProtection="1">
      <alignment horizontal="right"/>
      <protection hidden="1"/>
    </xf>
    <xf numFmtId="0" fontId="191" fillId="34" borderId="64" xfId="80" applyFont="1" applyFill="1" applyBorder="1" applyAlignment="1" applyProtection="1">
      <alignment horizontal="right"/>
      <protection hidden="1"/>
    </xf>
    <xf numFmtId="0" fontId="34" fillId="34" borderId="15" xfId="80" applyFont="1" applyFill="1" applyBorder="1" applyAlignment="1" applyProtection="1">
      <alignment horizontal="center" vertical="center" wrapText="1"/>
      <protection hidden="1"/>
    </xf>
    <xf numFmtId="0" fontId="34" fillId="34" borderId="232" xfId="80" applyFont="1" applyFill="1" applyBorder="1" applyAlignment="1" applyProtection="1">
      <alignment horizontal="center" vertical="center" wrapText="1"/>
      <protection hidden="1"/>
    </xf>
    <xf numFmtId="0" fontId="34" fillId="34" borderId="20" xfId="80" applyFont="1" applyFill="1" applyBorder="1" applyAlignment="1" applyProtection="1">
      <alignment horizontal="center" vertical="center" wrapText="1"/>
      <protection hidden="1"/>
    </xf>
    <xf numFmtId="0" fontId="34" fillId="34" borderId="39" xfId="80" applyFont="1" applyFill="1" applyBorder="1" applyAlignment="1" applyProtection="1">
      <alignment horizontal="center" vertical="center" wrapText="1"/>
      <protection hidden="1"/>
    </xf>
    <xf numFmtId="0" fontId="34" fillId="34" borderId="23" xfId="80" applyFont="1" applyFill="1" applyBorder="1" applyAlignment="1" applyProtection="1">
      <alignment horizontal="center" vertical="center" wrapText="1"/>
      <protection hidden="1"/>
    </xf>
    <xf numFmtId="0" fontId="34" fillId="34" borderId="153" xfId="80" applyFont="1" applyFill="1" applyBorder="1" applyAlignment="1" applyProtection="1">
      <alignment horizontal="center" vertical="center" wrapText="1"/>
      <protection hidden="1"/>
    </xf>
    <xf numFmtId="0" fontId="191" fillId="34" borderId="60" xfId="80" applyFont="1" applyFill="1" applyBorder="1" applyAlignment="1" applyProtection="1">
      <alignment horizontal="right"/>
      <protection hidden="1"/>
    </xf>
    <xf numFmtId="0" fontId="191" fillId="34" borderId="37" xfId="80" applyFont="1" applyFill="1" applyBorder="1" applyAlignment="1" applyProtection="1">
      <alignment horizontal="right"/>
      <protection hidden="1"/>
    </xf>
    <xf numFmtId="0" fontId="8" fillId="17" borderId="18" xfId="80" applyFont="1" applyFill="1" applyBorder="1" applyAlignment="1" applyProtection="1">
      <alignment vertical="top" wrapText="1"/>
      <protection locked="0" hidden="1"/>
    </xf>
    <xf numFmtId="0" fontId="8" fillId="17" borderId="10" xfId="80" applyFont="1" applyFill="1" applyBorder="1" applyAlignment="1" applyProtection="1">
      <alignment vertical="top" wrapText="1"/>
      <protection locked="0" hidden="1"/>
    </xf>
    <xf numFmtId="0" fontId="8" fillId="17" borderId="10" xfId="80" applyFont="1" applyFill="1" applyBorder="1" applyAlignment="1" applyProtection="1">
      <protection locked="0" hidden="1"/>
    </xf>
    <xf numFmtId="0" fontId="8" fillId="17" borderId="10" xfId="80" applyFont="1" applyFill="1" applyBorder="1" applyAlignment="1" applyProtection="1">
      <alignment horizontal="center" vertical="center" wrapText="1"/>
      <protection locked="0" hidden="1"/>
    </xf>
    <xf numFmtId="0" fontId="8" fillId="17" borderId="19" xfId="80" applyFont="1" applyFill="1" applyBorder="1" applyAlignment="1" applyProtection="1">
      <alignment horizontal="center" vertical="center"/>
      <protection locked="0" hidden="1"/>
    </xf>
    <xf numFmtId="182" fontId="8" fillId="17" borderId="50" xfId="80" applyNumberFormat="1" applyFont="1" applyFill="1" applyBorder="1" applyAlignment="1" applyProtection="1">
      <alignment horizontal="center" vertical="top" wrapText="1"/>
      <protection locked="0" hidden="1"/>
    </xf>
    <xf numFmtId="182" fontId="8" fillId="17" borderId="52" xfId="80" applyNumberFormat="1" applyFill="1" applyBorder="1" applyProtection="1">
      <protection locked="0" hidden="1"/>
    </xf>
    <xf numFmtId="0" fontId="34" fillId="34" borderId="47" xfId="80" applyFont="1" applyFill="1" applyBorder="1" applyAlignment="1" applyProtection="1">
      <alignment vertical="center" wrapText="1"/>
      <protection hidden="1"/>
    </xf>
    <xf numFmtId="0" fontId="8" fillId="34" borderId="43" xfId="80" applyFill="1" applyBorder="1" applyAlignment="1" applyProtection="1">
      <alignment vertical="center"/>
      <protection hidden="1"/>
    </xf>
    <xf numFmtId="0" fontId="8" fillId="34" borderId="43" xfId="80" applyFill="1" applyBorder="1" applyAlignment="1" applyProtection="1">
      <protection hidden="1"/>
    </xf>
    <xf numFmtId="9" fontId="34" fillId="34" borderId="43" xfId="91" applyFont="1" applyFill="1" applyBorder="1" applyAlignment="1" applyProtection="1">
      <alignment horizontal="center" vertical="center" wrapText="1"/>
      <protection hidden="1"/>
    </xf>
    <xf numFmtId="0" fontId="8" fillId="34" borderId="48" xfId="80" applyFill="1" applyBorder="1" applyProtection="1">
      <protection hidden="1"/>
    </xf>
    <xf numFmtId="9" fontId="8" fillId="17" borderId="44" xfId="80" applyNumberFormat="1" applyFill="1" applyBorder="1" applyAlignment="1" applyProtection="1">
      <alignment horizontal="center" vertical="center"/>
      <protection locked="0" hidden="1"/>
    </xf>
    <xf numFmtId="9" fontId="8" fillId="17" borderId="14" xfId="80" applyNumberFormat="1" applyFill="1" applyBorder="1" applyAlignment="1" applyProtection="1">
      <alignment horizontal="center" vertical="center"/>
      <protection locked="0" hidden="1"/>
    </xf>
    <xf numFmtId="9" fontId="8" fillId="17" borderId="46" xfId="80" applyNumberFormat="1" applyFill="1" applyBorder="1" applyAlignment="1" applyProtection="1">
      <alignment horizontal="center" vertical="center"/>
      <protection locked="0" hidden="1"/>
    </xf>
    <xf numFmtId="9" fontId="8" fillId="17" borderId="22" xfId="80" applyNumberFormat="1" applyFill="1" applyBorder="1" applyAlignment="1" applyProtection="1">
      <alignment horizontal="center" vertical="center"/>
      <protection locked="0" hidden="1"/>
    </xf>
    <xf numFmtId="0" fontId="8" fillId="28" borderId="18" xfId="80" applyFont="1" applyFill="1" applyBorder="1" applyAlignment="1" applyProtection="1">
      <alignment horizontal="center" vertical="top" wrapText="1"/>
      <protection hidden="1"/>
    </xf>
    <xf numFmtId="0" fontId="8" fillId="28" borderId="10" xfId="80" applyFont="1" applyFill="1" applyBorder="1" applyAlignment="1" applyProtection="1">
      <alignment horizontal="center" vertical="top" wrapText="1"/>
      <protection hidden="1"/>
    </xf>
    <xf numFmtId="0" fontId="8" fillId="28" borderId="19" xfId="80" applyFont="1" applyFill="1" applyBorder="1" applyAlignment="1" applyProtection="1">
      <alignment horizontal="center" vertical="top" wrapText="1"/>
      <protection hidden="1"/>
    </xf>
    <xf numFmtId="2" fontId="101" fillId="36" borderId="46" xfId="80" applyNumberFormat="1" applyFont="1" applyFill="1" applyBorder="1" applyAlignment="1" applyProtection="1">
      <alignment horizontal="center" vertical="center"/>
      <protection hidden="1"/>
    </xf>
    <xf numFmtId="2" fontId="101" fillId="36" borderId="22" xfId="80" applyNumberFormat="1" applyFont="1" applyFill="1" applyBorder="1" applyAlignment="1" applyProtection="1">
      <alignment horizontal="center" vertical="center"/>
      <protection hidden="1"/>
    </xf>
    <xf numFmtId="0" fontId="42" fillId="34" borderId="23" xfId="80" applyFont="1" applyFill="1" applyBorder="1" applyAlignment="1" applyProtection="1">
      <alignment horizontal="left" vertical="center" wrapText="1"/>
      <protection hidden="1"/>
    </xf>
    <xf numFmtId="0" fontId="42" fillId="34" borderId="24" xfId="80" applyFont="1" applyFill="1" applyBorder="1" applyAlignment="1" applyProtection="1">
      <alignment horizontal="left" vertical="center" wrapText="1"/>
      <protection hidden="1"/>
    </xf>
    <xf numFmtId="0" fontId="42" fillId="34" borderId="127" xfId="80" applyFont="1" applyFill="1" applyBorder="1" applyAlignment="1" applyProtection="1">
      <alignment horizontal="left" vertical="center" wrapText="1"/>
      <protection hidden="1"/>
    </xf>
    <xf numFmtId="0" fontId="55" fillId="34" borderId="49" xfId="80" applyFont="1" applyFill="1" applyBorder="1" applyAlignment="1" applyProtection="1">
      <alignment horizontal="center" vertical="center" wrapText="1"/>
      <protection hidden="1"/>
    </xf>
    <xf numFmtId="0" fontId="55" fillId="34" borderId="88" xfId="80" applyFont="1" applyFill="1" applyBorder="1" applyAlignment="1" applyProtection="1">
      <alignment horizontal="center" vertical="center" wrapText="1"/>
      <protection hidden="1"/>
    </xf>
    <xf numFmtId="0" fontId="55" fillId="34" borderId="87" xfId="80" applyFont="1" applyFill="1" applyBorder="1" applyAlignment="1" applyProtection="1">
      <alignment horizontal="center" vertical="center" wrapText="1"/>
      <protection hidden="1"/>
    </xf>
    <xf numFmtId="0" fontId="55" fillId="34" borderId="89" xfId="80" applyFont="1" applyFill="1" applyBorder="1" applyAlignment="1" applyProtection="1">
      <alignment horizontal="center" vertical="center" wrapText="1"/>
      <protection hidden="1"/>
    </xf>
    <xf numFmtId="0" fontId="191" fillId="34" borderId="127" xfId="80" applyFont="1" applyFill="1" applyBorder="1" applyAlignment="1" applyProtection="1">
      <alignment horizontal="right"/>
      <protection hidden="1"/>
    </xf>
    <xf numFmtId="0" fontId="191" fillId="34" borderId="93" xfId="80" applyFont="1" applyFill="1" applyBorder="1" applyAlignment="1" applyProtection="1">
      <alignment horizontal="right"/>
      <protection hidden="1"/>
    </xf>
    <xf numFmtId="0" fontId="34" fillId="34" borderId="17" xfId="80" applyFont="1" applyFill="1" applyBorder="1" applyAlignment="1" applyProtection="1">
      <alignment horizontal="center" vertical="center" wrapText="1"/>
      <protection hidden="1"/>
    </xf>
    <xf numFmtId="0" fontId="34" fillId="34" borderId="21" xfId="80" applyFont="1" applyFill="1" applyBorder="1" applyAlignment="1" applyProtection="1">
      <alignment horizontal="center" vertical="center" wrapText="1"/>
      <protection hidden="1"/>
    </xf>
    <xf numFmtId="0" fontId="34" fillId="34" borderId="25" xfId="80" applyFont="1" applyFill="1" applyBorder="1" applyAlignment="1" applyProtection="1">
      <alignment horizontal="center" vertical="center" wrapText="1"/>
      <protection hidden="1"/>
    </xf>
    <xf numFmtId="0" fontId="8" fillId="17" borderId="19" xfId="80" applyFill="1" applyBorder="1" applyAlignment="1" applyProtection="1">
      <alignment horizontal="center" vertical="center"/>
      <protection locked="0" hidden="1"/>
    </xf>
    <xf numFmtId="0" fontId="12" fillId="34" borderId="60" xfId="80" applyFont="1" applyFill="1" applyBorder="1" applyAlignment="1" applyProtection="1">
      <protection hidden="1"/>
    </xf>
    <xf numFmtId="0" fontId="12" fillId="34" borderId="99" xfId="80" applyFont="1" applyFill="1" applyBorder="1" applyAlignment="1" applyProtection="1">
      <protection hidden="1"/>
    </xf>
    <xf numFmtId="0" fontId="34" fillId="34" borderId="92" xfId="80" applyFont="1" applyFill="1" applyBorder="1" applyAlignment="1" applyProtection="1">
      <alignment horizontal="right" vertical="center" wrapText="1"/>
      <protection hidden="1"/>
    </xf>
    <xf numFmtId="0" fontId="34" fillId="34" borderId="106" xfId="80" applyFont="1" applyFill="1" applyBorder="1" applyAlignment="1" applyProtection="1">
      <alignment horizontal="right" vertical="center" wrapText="1"/>
      <protection hidden="1"/>
    </xf>
    <xf numFmtId="0" fontId="34" fillId="34" borderId="51" xfId="80" applyFont="1" applyFill="1" applyBorder="1" applyAlignment="1" applyProtection="1">
      <alignment horizontal="right" vertical="center" wrapText="1"/>
      <protection hidden="1"/>
    </xf>
    <xf numFmtId="0" fontId="34" fillId="34" borderId="52" xfId="80" applyFont="1" applyFill="1" applyBorder="1" applyAlignment="1" applyProtection="1">
      <alignment horizontal="right" vertical="center" wrapText="1"/>
      <protection hidden="1"/>
    </xf>
    <xf numFmtId="182" fontId="8" fillId="17" borderId="50" xfId="80" applyNumberFormat="1" applyFont="1" applyFill="1" applyBorder="1" applyAlignment="1" applyProtection="1">
      <alignment horizontal="center" vertical="center" wrapText="1"/>
      <protection locked="0" hidden="1"/>
    </xf>
    <xf numFmtId="182" fontId="8" fillId="17" borderId="52" xfId="80" applyNumberFormat="1" applyFill="1" applyBorder="1" applyAlignment="1" applyProtection="1">
      <alignment horizontal="center" vertical="center"/>
      <protection locked="0" hidden="1"/>
    </xf>
    <xf numFmtId="0" fontId="34" fillId="34" borderId="47" xfId="80" applyFont="1" applyFill="1" applyBorder="1" applyAlignment="1" applyProtection="1">
      <alignment horizontal="left" vertical="center" wrapText="1"/>
      <protection hidden="1"/>
    </xf>
    <xf numFmtId="0" fontId="8" fillId="34" borderId="43" xfId="80" applyFill="1" applyBorder="1" applyAlignment="1" applyProtection="1">
      <alignment horizontal="left" vertical="center"/>
      <protection hidden="1"/>
    </xf>
    <xf numFmtId="0" fontId="8" fillId="34" borderId="43" xfId="80" applyFill="1" applyBorder="1" applyAlignment="1" applyProtection="1">
      <alignment horizontal="left"/>
      <protection hidden="1"/>
    </xf>
    <xf numFmtId="0" fontId="91" fillId="0" borderId="0" xfId="80" applyFont="1" applyFill="1" applyBorder="1" applyAlignment="1" applyProtection="1">
      <alignment horizontal="center" vertical="top" wrapText="1"/>
      <protection locked="0" hidden="1"/>
    </xf>
    <xf numFmtId="0" fontId="91" fillId="0" borderId="0" xfId="80" applyFont="1" applyFill="1" applyBorder="1" applyAlignment="1" applyProtection="1">
      <alignment horizontal="center" vertical="top"/>
      <protection locked="0" hidden="1"/>
    </xf>
    <xf numFmtId="0" fontId="91" fillId="0" borderId="0" xfId="80" applyFont="1" applyFill="1" applyBorder="1" applyAlignment="1" applyProtection="1">
      <alignment horizontal="center" vertical="top"/>
      <protection hidden="1"/>
    </xf>
    <xf numFmtId="0" fontId="12" fillId="28" borderId="0" xfId="80" applyFont="1" applyFill="1" applyBorder="1" applyAlignment="1" applyProtection="1">
      <alignment horizontal="center" vertical="center"/>
      <protection hidden="1"/>
    </xf>
    <xf numFmtId="0" fontId="97" fillId="0" borderId="0" xfId="80" applyFont="1" applyFill="1" applyBorder="1" applyAlignment="1" applyProtection="1">
      <alignment horizontal="left" vertical="top" wrapText="1"/>
      <protection locked="0"/>
    </xf>
    <xf numFmtId="0" fontId="12" fillId="50" borderId="108" xfId="80" applyFont="1" applyFill="1" applyBorder="1" applyAlignment="1" applyProtection="1">
      <alignment horizontal="center" vertical="top" wrapText="1"/>
      <protection hidden="1"/>
    </xf>
    <xf numFmtId="0" fontId="12" fillId="50" borderId="77" xfId="80" applyFont="1" applyFill="1" applyBorder="1" applyAlignment="1" applyProtection="1">
      <alignment horizontal="center" vertical="top" wrapText="1"/>
      <protection hidden="1"/>
    </xf>
    <xf numFmtId="0" fontId="12" fillId="50" borderId="124" xfId="81" applyFont="1" applyFill="1" applyBorder="1" applyAlignment="1" applyProtection="1">
      <alignment horizontal="center" vertical="center" wrapText="1"/>
      <protection locked="0" hidden="1"/>
    </xf>
    <xf numFmtId="0" fontId="12" fillId="50" borderId="117" xfId="81" applyFont="1" applyFill="1" applyBorder="1" applyAlignment="1" applyProtection="1">
      <alignment horizontal="center" vertical="center" wrapText="1"/>
      <protection locked="0" hidden="1"/>
    </xf>
    <xf numFmtId="0" fontId="12" fillId="50" borderId="128" xfId="81" applyFont="1" applyFill="1" applyBorder="1" applyAlignment="1" applyProtection="1">
      <alignment horizontal="center" vertical="center" wrapText="1"/>
      <protection locked="0" hidden="1"/>
    </xf>
    <xf numFmtId="0" fontId="34" fillId="34" borderId="20" xfId="80" applyFont="1" applyFill="1" applyBorder="1" applyAlignment="1" applyProtection="1">
      <alignment horizontal="right" vertical="center" wrapText="1"/>
      <protection hidden="1"/>
    </xf>
    <xf numFmtId="0" fontId="34" fillId="34" borderId="0" xfId="80" applyFont="1" applyFill="1" applyBorder="1" applyAlignment="1" applyProtection="1">
      <alignment horizontal="right" vertical="center" wrapText="1"/>
      <protection hidden="1"/>
    </xf>
    <xf numFmtId="167" fontId="12" fillId="36" borderId="13" xfId="80" applyNumberFormat="1" applyFont="1" applyFill="1" applyBorder="1" applyAlignment="1" applyProtection="1">
      <alignment horizontal="center" vertical="center" wrapText="1"/>
      <protection hidden="1"/>
    </xf>
    <xf numFmtId="167" fontId="12" fillId="36" borderId="14" xfId="80" applyNumberFormat="1" applyFont="1" applyFill="1" applyBorder="1" applyAlignment="1" applyProtection="1">
      <alignment horizontal="center" vertical="center" wrapText="1"/>
      <protection hidden="1"/>
    </xf>
    <xf numFmtId="0" fontId="12" fillId="50" borderId="17" xfId="80" applyFont="1" applyFill="1" applyBorder="1" applyAlignment="1" applyProtection="1">
      <alignment horizontal="center" vertical="top" wrapText="1"/>
      <protection hidden="1"/>
    </xf>
    <xf numFmtId="0" fontId="12" fillId="50" borderId="21" xfId="80" applyFont="1" applyFill="1" applyBorder="1" applyAlignment="1" applyProtection="1">
      <alignment horizontal="center" vertical="top" wrapText="1"/>
      <protection hidden="1"/>
    </xf>
    <xf numFmtId="167" fontId="12" fillId="36" borderId="18" xfId="80" applyNumberFormat="1" applyFont="1" applyFill="1" applyBorder="1" applyAlignment="1" applyProtection="1">
      <alignment horizontal="center" vertical="center" wrapText="1"/>
      <protection hidden="1"/>
    </xf>
    <xf numFmtId="167" fontId="12" fillId="36" borderId="19" xfId="80" applyNumberFormat="1" applyFont="1" applyFill="1" applyBorder="1" applyAlignment="1" applyProtection="1">
      <alignment horizontal="center" vertical="center" wrapText="1"/>
      <protection hidden="1"/>
    </xf>
    <xf numFmtId="0" fontId="37" fillId="34" borderId="20" xfId="80" applyFont="1" applyFill="1" applyBorder="1" applyAlignment="1" applyProtection="1">
      <alignment horizontal="right" vertical="center" wrapText="1"/>
      <protection hidden="1"/>
    </xf>
    <xf numFmtId="0" fontId="37" fillId="34" borderId="0" xfId="80" applyFont="1" applyFill="1" applyBorder="1" applyAlignment="1" applyProtection="1">
      <alignment horizontal="right" vertical="center" wrapText="1"/>
      <protection hidden="1"/>
    </xf>
    <xf numFmtId="167" fontId="25" fillId="36" borderId="45" xfId="80" applyNumberFormat="1" applyFont="1" applyFill="1" applyBorder="1" applyAlignment="1" applyProtection="1">
      <alignment horizontal="center" vertical="center" wrapText="1"/>
      <protection hidden="1"/>
    </xf>
    <xf numFmtId="167" fontId="25" fillId="36" borderId="22" xfId="80" applyNumberFormat="1" applyFont="1" applyFill="1" applyBorder="1" applyAlignment="1" applyProtection="1">
      <alignment horizontal="center" vertical="center" wrapText="1"/>
      <protection hidden="1"/>
    </xf>
    <xf numFmtId="0" fontId="106" fillId="36" borderId="49" xfId="80" applyFont="1" applyFill="1" applyBorder="1" applyAlignment="1" applyProtection="1">
      <alignment horizontal="center" vertical="center" wrapText="1"/>
      <protection hidden="1"/>
    </xf>
    <xf numFmtId="0" fontId="106" fillId="36" borderId="89" xfId="80" applyFont="1" applyFill="1" applyBorder="1" applyAlignment="1" applyProtection="1">
      <alignment horizontal="center" vertical="center" wrapText="1"/>
      <protection hidden="1"/>
    </xf>
    <xf numFmtId="9" fontId="225" fillId="67" borderId="49" xfId="80" applyNumberFormat="1" applyFont="1" applyFill="1" applyBorder="1" applyAlignment="1" applyProtection="1">
      <alignment horizontal="center" vertical="center" wrapText="1"/>
      <protection hidden="1"/>
    </xf>
    <xf numFmtId="9" fontId="225" fillId="67" borderId="89" xfId="80" applyNumberFormat="1" applyFont="1" applyFill="1" applyBorder="1" applyAlignment="1" applyProtection="1">
      <alignment horizontal="center" vertical="center" wrapText="1"/>
      <protection hidden="1"/>
    </xf>
    <xf numFmtId="0" fontId="55" fillId="34" borderId="20" xfId="80" applyFont="1" applyFill="1" applyBorder="1" applyAlignment="1" applyProtection="1">
      <alignment horizontal="right" vertical="center" wrapText="1"/>
      <protection hidden="1"/>
    </xf>
    <xf numFmtId="0" fontId="55" fillId="34" borderId="0" xfId="80" applyFont="1" applyFill="1" applyBorder="1" applyAlignment="1" applyProtection="1">
      <alignment horizontal="right" vertical="center" wrapText="1"/>
      <protection hidden="1"/>
    </xf>
    <xf numFmtId="9" fontId="11" fillId="46" borderId="49" xfId="80" applyNumberFormat="1" applyFont="1" applyFill="1" applyBorder="1" applyAlignment="1" applyProtection="1">
      <alignment horizontal="center" vertical="center" wrapText="1"/>
      <protection hidden="1"/>
    </xf>
    <xf numFmtId="9" fontId="11" fillId="46" borderId="89" xfId="80" applyNumberFormat="1" applyFont="1" applyFill="1" applyBorder="1" applyAlignment="1" applyProtection="1">
      <alignment horizontal="center" vertical="center" wrapText="1"/>
      <protection hidden="1"/>
    </xf>
    <xf numFmtId="0" fontId="10" fillId="65" borderId="0" xfId="80" applyFont="1" applyFill="1" applyBorder="1" applyAlignment="1" applyProtection="1">
      <alignment horizontal="center" vertical="top" wrapText="1"/>
      <protection locked="0" hidden="1"/>
    </xf>
    <xf numFmtId="0" fontId="10" fillId="65" borderId="21" xfId="80" applyFont="1" applyFill="1" applyBorder="1" applyAlignment="1" applyProtection="1">
      <alignment horizontal="center" vertical="top" wrapText="1"/>
      <protection locked="0" hidden="1"/>
    </xf>
    <xf numFmtId="0" fontId="232" fillId="34" borderId="99" xfId="80" applyFont="1" applyFill="1" applyBorder="1" applyAlignment="1" applyProtection="1">
      <alignment horizontal="center" vertical="center" wrapText="1"/>
      <protection hidden="1"/>
    </xf>
    <xf numFmtId="0" fontId="232" fillId="34" borderId="21" xfId="80" applyFont="1" applyFill="1" applyBorder="1" applyAlignment="1" applyProtection="1">
      <alignment horizontal="center" vertical="center" wrapText="1"/>
      <protection hidden="1"/>
    </xf>
    <xf numFmtId="0" fontId="91" fillId="56" borderId="49" xfId="80" applyFont="1" applyFill="1" applyBorder="1" applyAlignment="1" applyProtection="1">
      <alignment horizontal="center" vertical="top"/>
      <protection locked="0" hidden="1"/>
    </xf>
    <xf numFmtId="0" fontId="91" fillId="56" borderId="88" xfId="80" applyFont="1" applyFill="1" applyBorder="1" applyAlignment="1" applyProtection="1">
      <alignment horizontal="center" vertical="top"/>
      <protection locked="0" hidden="1"/>
    </xf>
    <xf numFmtId="0" fontId="12" fillId="50" borderId="91" xfId="81" applyFont="1" applyFill="1" applyBorder="1" applyAlignment="1" applyProtection="1">
      <alignment horizontal="center" vertical="center" wrapText="1"/>
      <protection locked="0" hidden="1"/>
    </xf>
    <xf numFmtId="0" fontId="12" fillId="50" borderId="47" xfId="81" applyFont="1" applyFill="1" applyBorder="1" applyAlignment="1" applyProtection="1">
      <alignment horizontal="center" vertical="center" wrapText="1"/>
      <protection locked="0" hidden="1"/>
    </xf>
    <xf numFmtId="0" fontId="12" fillId="50" borderId="95" xfId="81" applyFont="1" applyFill="1" applyBorder="1" applyAlignment="1" applyProtection="1">
      <alignment horizontal="center" vertical="center" wrapText="1"/>
      <protection hidden="1"/>
    </xf>
    <xf numFmtId="0" fontId="12" fillId="50" borderId="43" xfId="81" applyFont="1" applyFill="1" applyBorder="1" applyAlignment="1" applyProtection="1">
      <alignment horizontal="center" vertical="center" wrapText="1"/>
      <protection hidden="1"/>
    </xf>
    <xf numFmtId="0" fontId="34" fillId="34" borderId="23" xfId="80" applyFont="1" applyFill="1" applyBorder="1" applyAlignment="1" applyProtection="1">
      <alignment horizontal="right" vertical="center" wrapText="1"/>
      <protection hidden="1"/>
    </xf>
    <xf numFmtId="0" fontId="34" fillId="34" borderId="24" xfId="80" applyFont="1" applyFill="1" applyBorder="1" applyAlignment="1" applyProtection="1">
      <alignment horizontal="right" vertical="center" wrapText="1"/>
      <protection hidden="1"/>
    </xf>
    <xf numFmtId="167" fontId="12" fillId="36" borderId="45" xfId="80" applyNumberFormat="1" applyFont="1" applyFill="1" applyBorder="1" applyAlignment="1" applyProtection="1">
      <alignment horizontal="center" vertical="center" wrapText="1"/>
      <protection hidden="1"/>
    </xf>
    <xf numFmtId="167" fontId="12" fillId="36" borderId="22" xfId="80" applyNumberFormat="1" applyFont="1" applyFill="1" applyBorder="1" applyAlignment="1" applyProtection="1">
      <alignment horizontal="center" vertical="center" wrapText="1"/>
      <protection hidden="1"/>
    </xf>
    <xf numFmtId="0" fontId="97" fillId="0" borderId="0" xfId="80" applyFont="1" applyFill="1" applyBorder="1" applyAlignment="1" applyProtection="1">
      <alignment vertical="top" wrapText="1"/>
      <protection locked="0" hidden="1"/>
    </xf>
    <xf numFmtId="0" fontId="7" fillId="0" borderId="0" xfId="77" applyFill="1" applyBorder="1" applyAlignment="1">
      <alignment vertical="top" wrapText="1"/>
    </xf>
    <xf numFmtId="0" fontId="34" fillId="34" borderId="15" xfId="80" applyFont="1" applyFill="1" applyBorder="1" applyAlignment="1" applyProtection="1">
      <alignment horizontal="left" vertical="center"/>
      <protection hidden="1"/>
    </xf>
    <xf numFmtId="0" fontId="34" fillId="34" borderId="16" xfId="80" applyFont="1" applyFill="1" applyBorder="1" applyAlignment="1" applyProtection="1">
      <alignment horizontal="left" vertical="center"/>
      <protection hidden="1"/>
    </xf>
    <xf numFmtId="0" fontId="34" fillId="34" borderId="17" xfId="80" applyFont="1" applyFill="1" applyBorder="1" applyAlignment="1" applyProtection="1">
      <alignment horizontal="left" vertical="center"/>
      <protection hidden="1"/>
    </xf>
    <xf numFmtId="167" fontId="101" fillId="36" borderId="46" xfId="80" applyNumberFormat="1" applyFont="1" applyFill="1" applyBorder="1" applyAlignment="1" applyProtection="1">
      <alignment horizontal="center" vertical="center" wrapText="1"/>
      <protection hidden="1"/>
    </xf>
    <xf numFmtId="167" fontId="101" fillId="36" borderId="22" xfId="80" applyNumberFormat="1" applyFont="1" applyFill="1" applyBorder="1" applyAlignment="1" applyProtection="1">
      <alignment horizontal="center" vertical="center" wrapText="1"/>
      <protection hidden="1"/>
    </xf>
    <xf numFmtId="0" fontId="27" fillId="34" borderId="91" xfId="80" applyFont="1" applyFill="1" applyBorder="1" applyAlignment="1" applyProtection="1">
      <alignment horizontal="left" vertical="center" wrapText="1"/>
      <protection hidden="1"/>
    </xf>
    <xf numFmtId="0" fontId="27" fillId="34" borderId="95" xfId="80" applyFont="1" applyFill="1" applyBorder="1" applyAlignment="1" applyProtection="1">
      <alignment horizontal="left" vertical="center" wrapText="1"/>
      <protection hidden="1"/>
    </xf>
    <xf numFmtId="0" fontId="27" fillId="34" borderId="108" xfId="80" applyFont="1" applyFill="1" applyBorder="1" applyAlignment="1" applyProtection="1">
      <alignment horizontal="left" vertical="center" wrapText="1"/>
      <protection hidden="1"/>
    </xf>
    <xf numFmtId="0" fontId="27" fillId="34" borderId="49" xfId="80" applyFont="1" applyFill="1" applyBorder="1" applyAlignment="1" applyProtection="1">
      <alignment horizontal="left" vertical="center" wrapText="1"/>
      <protection hidden="1"/>
    </xf>
    <xf numFmtId="0" fontId="27" fillId="34" borderId="88" xfId="80" applyFont="1" applyFill="1" applyBorder="1" applyAlignment="1" applyProtection="1">
      <alignment horizontal="left" vertical="center" wrapText="1"/>
      <protection hidden="1"/>
    </xf>
    <xf numFmtId="0" fontId="27" fillId="34" borderId="89" xfId="80" applyFont="1" applyFill="1" applyBorder="1" applyAlignment="1" applyProtection="1">
      <alignment horizontal="left" vertical="center" wrapText="1"/>
      <protection hidden="1"/>
    </xf>
    <xf numFmtId="167" fontId="12" fillId="36" borderId="47" xfId="80" applyNumberFormat="1" applyFont="1" applyFill="1" applyBorder="1" applyAlignment="1" applyProtection="1">
      <alignment horizontal="center" vertical="center" wrapText="1"/>
      <protection hidden="1"/>
    </xf>
    <xf numFmtId="167" fontId="12" fillId="36" borderId="48" xfId="80" applyNumberFormat="1" applyFont="1" applyFill="1" applyBorder="1" applyAlignment="1" applyProtection="1">
      <alignment horizontal="center" vertical="center" wrapText="1"/>
      <protection hidden="1"/>
    </xf>
    <xf numFmtId="0" fontId="12" fillId="17" borderId="71" xfId="79" applyFont="1" applyFill="1" applyBorder="1" applyAlignment="1" applyProtection="1">
      <alignment horizontal="left" vertical="top" wrapText="1"/>
      <protection hidden="1"/>
    </xf>
    <xf numFmtId="0" fontId="12" fillId="17" borderId="47" xfId="79" applyFont="1" applyFill="1" applyBorder="1" applyAlignment="1" applyProtection="1">
      <alignment horizontal="left" vertical="top" wrapText="1"/>
      <protection hidden="1"/>
    </xf>
    <xf numFmtId="0" fontId="48" fillId="17" borderId="40" xfId="0" applyFont="1" applyFill="1" applyBorder="1" applyAlignment="1" applyProtection="1">
      <alignment horizontal="left" vertical="top" wrapText="1"/>
      <protection hidden="1"/>
    </xf>
    <xf numFmtId="0" fontId="8" fillId="0" borderId="36" xfId="0" applyFont="1" applyFill="1" applyBorder="1" applyAlignment="1" applyProtection="1">
      <alignment horizontal="left" vertical="top" wrapText="1"/>
      <protection hidden="1"/>
    </xf>
    <xf numFmtId="0" fontId="8" fillId="0" borderId="40" xfId="0" applyFont="1" applyFill="1" applyBorder="1" applyAlignment="1" applyProtection="1">
      <alignment horizontal="left" vertical="top" wrapText="1"/>
      <protection hidden="1"/>
    </xf>
    <xf numFmtId="0" fontId="8" fillId="0" borderId="70" xfId="0" applyFont="1" applyFill="1" applyBorder="1" applyAlignment="1" applyProtection="1">
      <alignment horizontal="left" vertical="top" wrapText="1"/>
      <protection hidden="1"/>
    </xf>
    <xf numFmtId="0" fontId="8" fillId="0" borderId="43" xfId="0" applyFont="1" applyFill="1" applyBorder="1" applyAlignment="1" applyProtection="1">
      <alignment horizontal="left" vertical="top" wrapText="1"/>
      <protection hidden="1"/>
    </xf>
    <xf numFmtId="0" fontId="48" fillId="17" borderId="43" xfId="0" applyFont="1" applyFill="1" applyBorder="1" applyAlignment="1" applyProtection="1">
      <alignment horizontal="left" vertical="top" wrapText="1"/>
      <protection hidden="1"/>
    </xf>
    <xf numFmtId="0" fontId="137" fillId="35" borderId="20" xfId="79" applyFont="1" applyFill="1" applyBorder="1" applyAlignment="1" applyProtection="1">
      <alignment horizontal="left" vertical="center" wrapText="1"/>
      <protection hidden="1"/>
    </xf>
    <xf numFmtId="0" fontId="12" fillId="17" borderId="90" xfId="79" applyFont="1" applyFill="1" applyBorder="1" applyAlignment="1" applyProtection="1">
      <alignment horizontal="left" vertical="top" wrapText="1"/>
      <protection hidden="1"/>
    </xf>
    <xf numFmtId="0" fontId="8" fillId="17" borderId="76" xfId="0" applyFont="1" applyFill="1" applyBorder="1" applyAlignment="1" applyProtection="1">
      <alignment horizontal="left" vertical="top" wrapText="1"/>
      <protection hidden="1"/>
    </xf>
    <xf numFmtId="0" fontId="48" fillId="17" borderId="70" xfId="79" applyFont="1" applyFill="1" applyBorder="1" applyAlignment="1" applyProtection="1">
      <alignment horizontal="center" vertical="center" wrapText="1"/>
      <protection hidden="1"/>
    </xf>
    <xf numFmtId="0" fontId="48" fillId="17" borderId="76" xfId="79" applyFont="1" applyFill="1" applyBorder="1" applyAlignment="1" applyProtection="1">
      <alignment horizontal="center" vertical="center" wrapText="1"/>
      <protection hidden="1"/>
    </xf>
    <xf numFmtId="0" fontId="48" fillId="17" borderId="43" xfId="79" applyFont="1" applyFill="1" applyBorder="1" applyAlignment="1" applyProtection="1">
      <alignment horizontal="center" vertical="center" wrapText="1"/>
      <protection hidden="1"/>
    </xf>
    <xf numFmtId="0" fontId="12" fillId="17" borderId="82" xfId="79" applyFont="1" applyFill="1" applyBorder="1" applyAlignment="1" applyProtection="1">
      <alignment horizontal="left" vertical="top" wrapText="1"/>
      <protection hidden="1"/>
    </xf>
    <xf numFmtId="0" fontId="12" fillId="17" borderId="20" xfId="79" applyFont="1" applyFill="1" applyBorder="1" applyAlignment="1" applyProtection="1">
      <alignment horizontal="left" vertical="top" wrapText="1"/>
      <protection hidden="1"/>
    </xf>
    <xf numFmtId="0" fontId="8" fillId="17" borderId="60" xfId="0" applyFont="1" applyFill="1" applyBorder="1" applyAlignment="1" applyProtection="1">
      <alignment horizontal="left" vertical="top" wrapText="1"/>
      <protection hidden="1"/>
    </xf>
    <xf numFmtId="0" fontId="8" fillId="17" borderId="0" xfId="0" applyFont="1" applyFill="1" applyBorder="1" applyAlignment="1" applyProtection="1">
      <alignment horizontal="left" vertical="top" wrapText="1"/>
      <protection hidden="1"/>
    </xf>
    <xf numFmtId="0" fontId="137" fillId="35" borderId="0" xfId="79" applyFont="1" applyFill="1" applyBorder="1" applyAlignment="1" applyProtection="1">
      <alignment horizontal="center" vertical="center" wrapText="1"/>
      <protection hidden="1"/>
    </xf>
    <xf numFmtId="0" fontId="42" fillId="55" borderId="49" xfId="78" applyFont="1" applyFill="1" applyBorder="1" applyAlignment="1" applyProtection="1">
      <alignment horizontal="left" vertical="center" wrapText="1"/>
      <protection hidden="1"/>
    </xf>
    <xf numFmtId="0" fontId="42" fillId="55" borderId="88" xfId="78" applyFont="1" applyFill="1" applyBorder="1" applyAlignment="1" applyProtection="1">
      <alignment horizontal="left" vertical="center" wrapText="1"/>
      <protection hidden="1"/>
    </xf>
    <xf numFmtId="0" fontId="42" fillId="55" borderId="247" xfId="78" applyFont="1" applyFill="1" applyBorder="1" applyAlignment="1" applyProtection="1">
      <alignment horizontal="left" vertical="center" wrapText="1"/>
      <protection hidden="1"/>
    </xf>
    <xf numFmtId="0" fontId="42" fillId="55" borderId="49" xfId="80" applyFont="1" applyFill="1" applyBorder="1" applyAlignment="1" applyProtection="1">
      <alignment horizontal="left" vertical="center" wrapText="1"/>
      <protection hidden="1"/>
    </xf>
    <xf numFmtId="0" fontId="42" fillId="55" borderId="247" xfId="80" applyFont="1" applyFill="1" applyBorder="1" applyAlignment="1" applyProtection="1">
      <alignment horizontal="left" vertical="center" wrapText="1"/>
      <protection hidden="1"/>
    </xf>
    <xf numFmtId="0" fontId="56" fillId="34" borderId="49" xfId="81" applyFont="1" applyFill="1" applyBorder="1" applyAlignment="1" applyProtection="1">
      <alignment horizontal="right" vertical="center"/>
      <protection hidden="1"/>
    </xf>
    <xf numFmtId="0" fontId="56" fillId="34" borderId="88" xfId="81" applyFont="1" applyFill="1" applyBorder="1" applyAlignment="1" applyProtection="1">
      <alignment horizontal="right" vertical="center"/>
      <protection hidden="1"/>
    </xf>
    <xf numFmtId="0" fontId="56" fillId="34" borderId="89" xfId="81" applyFont="1" applyFill="1" applyBorder="1" applyAlignment="1" applyProtection="1">
      <alignment horizontal="right" vertical="center"/>
      <protection hidden="1"/>
    </xf>
    <xf numFmtId="0" fontId="27" fillId="35" borderId="10" xfId="81" applyFont="1" applyFill="1" applyBorder="1" applyAlignment="1" applyProtection="1">
      <alignment horizontal="center" vertical="center" wrapText="1"/>
      <protection locked="0" hidden="1"/>
    </xf>
    <xf numFmtId="0" fontId="27" fillId="35" borderId="10" xfId="81" applyFont="1" applyFill="1" applyBorder="1" applyAlignment="1" applyProtection="1">
      <alignment horizontal="center" vertical="center"/>
      <protection locked="0" hidden="1"/>
    </xf>
    <xf numFmtId="0" fontId="34" fillId="34" borderId="239" xfId="80" applyFont="1" applyFill="1" applyBorder="1" applyAlignment="1" applyProtection="1">
      <alignment horizontal="center" vertical="center" wrapText="1"/>
      <protection hidden="1"/>
    </xf>
    <xf numFmtId="0" fontId="34" fillId="34" borderId="238" xfId="80" applyFont="1" applyFill="1" applyBorder="1" applyAlignment="1" applyProtection="1">
      <alignment horizontal="center" vertical="center" textRotation="90" wrapText="1"/>
      <protection hidden="1"/>
    </xf>
    <xf numFmtId="0" fontId="34" fillId="34" borderId="242" xfId="80" applyFont="1" applyFill="1" applyBorder="1" applyAlignment="1" applyProtection="1">
      <alignment horizontal="center" vertical="center" textRotation="90" wrapText="1"/>
      <protection hidden="1"/>
    </xf>
    <xf numFmtId="0" fontId="34" fillId="34" borderId="240" xfId="80" applyFont="1" applyFill="1" applyBorder="1" applyAlignment="1" applyProtection="1">
      <alignment horizontal="center" vertical="center" wrapText="1"/>
      <protection hidden="1"/>
    </xf>
    <xf numFmtId="0" fontId="34" fillId="34" borderId="234" xfId="80" applyFont="1" applyFill="1" applyBorder="1" applyAlignment="1" applyProtection="1">
      <alignment horizontal="center" vertical="center" wrapText="1"/>
      <protection hidden="1"/>
    </xf>
    <xf numFmtId="0" fontId="34" fillId="34" borderId="33" xfId="80" applyFont="1" applyFill="1" applyBorder="1" applyAlignment="1" applyProtection="1">
      <alignment horizontal="center" vertical="center" wrapText="1"/>
      <protection hidden="1"/>
    </xf>
    <xf numFmtId="0" fontId="34" fillId="34" borderId="34" xfId="80" applyFont="1" applyFill="1" applyBorder="1" applyAlignment="1" applyProtection="1">
      <alignment horizontal="center" vertical="center" wrapText="1"/>
      <protection hidden="1"/>
    </xf>
    <xf numFmtId="0" fontId="34" fillId="34" borderId="241" xfId="80" applyFont="1" applyFill="1" applyBorder="1" applyAlignment="1" applyProtection="1">
      <alignment horizontal="center" vertical="center" wrapText="1"/>
      <protection hidden="1"/>
    </xf>
    <xf numFmtId="0" fontId="34" fillId="34" borderId="207" xfId="80" applyFont="1" applyFill="1" applyBorder="1" applyAlignment="1" applyProtection="1">
      <alignment horizontal="center" vertical="center" wrapText="1"/>
      <protection hidden="1"/>
    </xf>
    <xf numFmtId="0" fontId="48" fillId="17" borderId="95" xfId="0" applyFont="1" applyFill="1" applyBorder="1" applyAlignment="1" applyProtection="1">
      <alignment horizontal="left" vertical="top" wrapText="1"/>
      <protection hidden="1"/>
    </xf>
    <xf numFmtId="0" fontId="48" fillId="17" borderId="76" xfId="0" applyFont="1" applyFill="1" applyBorder="1" applyAlignment="1" applyProtection="1">
      <alignment horizontal="left" vertical="top" wrapText="1"/>
      <protection hidden="1"/>
    </xf>
    <xf numFmtId="0" fontId="8" fillId="17" borderId="95" xfId="0" applyFont="1" applyFill="1" applyBorder="1" applyAlignment="1" applyProtection="1">
      <alignment horizontal="left" vertical="top" wrapText="1"/>
      <protection hidden="1"/>
    </xf>
    <xf numFmtId="0" fontId="13" fillId="35" borderId="0" xfId="79" applyFont="1" applyFill="1" applyBorder="1" applyAlignment="1" applyProtection="1">
      <alignment horizontal="center" vertical="center" wrapText="1"/>
      <protection hidden="1"/>
    </xf>
    <xf numFmtId="0" fontId="136" fillId="36" borderId="95" xfId="79" applyFont="1" applyFill="1" applyBorder="1" applyAlignment="1" applyProtection="1">
      <alignment horizontal="center" vertical="center" wrapText="1"/>
      <protection hidden="1"/>
    </xf>
    <xf numFmtId="0" fontId="136" fillId="36" borderId="76" xfId="79" applyFont="1" applyFill="1" applyBorder="1" applyAlignment="1" applyProtection="1">
      <alignment horizontal="center" vertical="center" wrapText="1"/>
      <protection hidden="1"/>
    </xf>
    <xf numFmtId="0" fontId="136" fillId="36" borderId="43" xfId="79" applyFont="1" applyFill="1" applyBorder="1" applyAlignment="1" applyProtection="1">
      <alignment horizontal="center" vertical="center" wrapText="1"/>
      <protection hidden="1"/>
    </xf>
    <xf numFmtId="0" fontId="16" fillId="36" borderId="95" xfId="79" quotePrefix="1" applyFont="1" applyFill="1" applyBorder="1" applyAlignment="1" applyProtection="1">
      <alignment horizontal="center" vertical="center" wrapText="1"/>
      <protection hidden="1"/>
    </xf>
    <xf numFmtId="0" fontId="16" fillId="36" borderId="76" xfId="79" quotePrefix="1" applyFont="1" applyFill="1" applyBorder="1" applyAlignment="1" applyProtection="1">
      <alignment horizontal="center" vertical="center" wrapText="1"/>
      <protection hidden="1"/>
    </xf>
    <xf numFmtId="0" fontId="16" fillId="36" borderId="43" xfId="79" quotePrefix="1" applyFont="1" applyFill="1" applyBorder="1" applyAlignment="1" applyProtection="1">
      <alignment horizontal="center" vertical="center" wrapText="1"/>
      <protection hidden="1"/>
    </xf>
    <xf numFmtId="0" fontId="29" fillId="36" borderId="108" xfId="79" applyFont="1" applyFill="1" applyBorder="1" applyAlignment="1" applyProtection="1">
      <alignment horizontal="left" vertical="top" wrapText="1"/>
      <protection hidden="1"/>
    </xf>
    <xf numFmtId="0" fontId="29" fillId="36" borderId="77" xfId="79" applyFont="1" applyFill="1" applyBorder="1" applyAlignment="1" applyProtection="1">
      <alignment horizontal="left" vertical="top" wrapText="1"/>
      <protection hidden="1"/>
    </xf>
    <xf numFmtId="0" fontId="29" fillId="36" borderId="48" xfId="79" applyFont="1" applyFill="1" applyBorder="1" applyAlignment="1" applyProtection="1">
      <alignment horizontal="left" vertical="top" wrapText="1"/>
      <protection hidden="1"/>
    </xf>
    <xf numFmtId="0" fontId="37" fillId="34" borderId="61" xfId="80" applyFont="1" applyFill="1" applyBorder="1" applyAlignment="1" applyProtection="1">
      <alignment horizontal="center" vertical="center"/>
      <protection hidden="1"/>
    </xf>
    <xf numFmtId="0" fontId="37" fillId="34" borderId="63" xfId="80" applyFont="1" applyFill="1" applyBorder="1" applyAlignment="1" applyProtection="1">
      <alignment horizontal="center" vertical="center"/>
      <protection hidden="1"/>
    </xf>
    <xf numFmtId="0" fontId="37" fillId="34" borderId="64" xfId="80" applyFont="1" applyFill="1" applyBorder="1" applyAlignment="1" applyProtection="1">
      <alignment horizontal="center" vertical="center"/>
      <protection hidden="1"/>
    </xf>
    <xf numFmtId="0" fontId="34" fillId="35" borderId="61" xfId="81" applyFont="1" applyFill="1" applyBorder="1" applyAlignment="1" applyProtection="1">
      <alignment horizontal="left"/>
      <protection locked="0" hidden="1"/>
    </xf>
    <xf numFmtId="0" fontId="34" fillId="35" borderId="94" xfId="81" applyFont="1" applyFill="1" applyBorder="1" applyAlignment="1" applyProtection="1">
      <alignment horizontal="left"/>
      <protection locked="0" hidden="1"/>
    </xf>
    <xf numFmtId="0" fontId="34" fillId="35" borderId="123" xfId="81" applyFont="1" applyFill="1" applyBorder="1" applyAlignment="1" applyProtection="1">
      <alignment horizontal="left"/>
      <protection locked="0" hidden="1"/>
    </xf>
    <xf numFmtId="0" fontId="34" fillId="35" borderId="116" xfId="81" applyFont="1" applyFill="1" applyBorder="1" applyAlignment="1" applyProtection="1">
      <alignment horizontal="left"/>
      <protection locked="0" hidden="1"/>
    </xf>
    <xf numFmtId="0" fontId="34" fillId="26" borderId="51" xfId="81" applyFont="1" applyFill="1" applyBorder="1" applyAlignment="1" applyProtection="1">
      <alignment horizontal="left" vertical="top" wrapText="1"/>
      <protection locked="0" hidden="1"/>
    </xf>
    <xf numFmtId="0" fontId="34" fillId="26" borderId="52" xfId="81" applyFont="1" applyFill="1" applyBorder="1" applyAlignment="1" applyProtection="1">
      <alignment horizontal="left" vertical="top" wrapText="1"/>
      <protection locked="0" hidden="1"/>
    </xf>
    <xf numFmtId="0" fontId="55" fillId="34" borderId="61" xfId="81" applyFont="1" applyFill="1" applyBorder="1" applyAlignment="1" applyProtection="1">
      <alignment horizontal="center"/>
      <protection hidden="1"/>
    </xf>
    <xf numFmtId="0" fontId="0" fillId="34" borderId="64" xfId="0" applyFill="1" applyBorder="1" applyAlignment="1" applyProtection="1">
      <alignment horizontal="center"/>
      <protection hidden="1"/>
    </xf>
    <xf numFmtId="0" fontId="0" fillId="34" borderId="63" xfId="0" applyFill="1" applyBorder="1" applyAlignment="1" applyProtection="1">
      <alignment horizontal="center"/>
      <protection hidden="1"/>
    </xf>
    <xf numFmtId="0" fontId="34" fillId="35" borderId="0" xfId="80" applyFont="1" applyFill="1" applyBorder="1" applyAlignment="1" applyProtection="1">
      <alignment horizontal="left" vertical="center"/>
      <protection hidden="1"/>
    </xf>
    <xf numFmtId="0" fontId="179" fillId="34" borderId="49" xfId="81" applyFont="1" applyFill="1" applyBorder="1" applyAlignment="1" applyProtection="1">
      <alignment horizontal="right" vertical="center"/>
      <protection hidden="1"/>
    </xf>
    <xf numFmtId="0" fontId="179" fillId="34" borderId="88" xfId="81" applyFont="1" applyFill="1" applyBorder="1" applyAlignment="1" applyProtection="1">
      <alignment horizontal="right" vertical="center"/>
      <protection hidden="1"/>
    </xf>
    <xf numFmtId="0" fontId="179" fillId="34" borderId="89" xfId="81" applyFont="1" applyFill="1" applyBorder="1" applyAlignment="1" applyProtection="1">
      <alignment horizontal="right" vertical="center"/>
      <protection hidden="1"/>
    </xf>
    <xf numFmtId="3" fontId="28" fillId="67" borderId="49" xfId="81" applyNumberFormat="1" applyFont="1" applyFill="1" applyBorder="1" applyAlignment="1" applyProtection="1">
      <alignment horizontal="center" vertical="center"/>
      <protection hidden="1"/>
    </xf>
    <xf numFmtId="0" fontId="28" fillId="67" borderId="89" xfId="81" applyFont="1" applyFill="1" applyBorder="1" applyAlignment="1" applyProtection="1">
      <alignment horizontal="center" vertical="center"/>
      <protection hidden="1"/>
    </xf>
    <xf numFmtId="0" fontId="179" fillId="34" borderId="54" xfId="81" applyFont="1" applyFill="1" applyBorder="1" applyAlignment="1" applyProtection="1">
      <alignment horizontal="right" vertical="center"/>
      <protection hidden="1"/>
    </xf>
    <xf numFmtId="0" fontId="179" fillId="34" borderId="117" xfId="81" applyFont="1" applyFill="1" applyBorder="1" applyAlignment="1" applyProtection="1">
      <alignment horizontal="right" vertical="center"/>
      <protection hidden="1"/>
    </xf>
    <xf numFmtId="0" fontId="179" fillId="34" borderId="115" xfId="81" applyFont="1" applyFill="1" applyBorder="1" applyAlignment="1" applyProtection="1">
      <alignment horizontal="right" vertical="center"/>
      <protection hidden="1"/>
    </xf>
    <xf numFmtId="3" fontId="28" fillId="41" borderId="54" xfId="81" applyNumberFormat="1" applyFont="1" applyFill="1" applyBorder="1" applyAlignment="1" applyProtection="1">
      <alignment horizontal="center" vertical="center"/>
      <protection locked="0" hidden="1"/>
    </xf>
    <xf numFmtId="0" fontId="28" fillId="41" borderId="115" xfId="81" applyFont="1" applyFill="1" applyBorder="1" applyAlignment="1" applyProtection="1">
      <alignment horizontal="center" vertical="center"/>
      <protection locked="0" hidden="1"/>
    </xf>
    <xf numFmtId="0" fontId="51" fillId="34" borderId="23" xfId="81" applyFont="1" applyFill="1" applyBorder="1" applyAlignment="1" applyProtection="1">
      <alignment horizontal="right" vertical="center"/>
      <protection hidden="1"/>
    </xf>
    <xf numFmtId="0" fontId="51" fillId="34" borderId="24" xfId="81" applyFont="1" applyFill="1" applyBorder="1" applyAlignment="1" applyProtection="1">
      <alignment horizontal="right" vertical="center"/>
      <protection hidden="1"/>
    </xf>
    <xf numFmtId="0" fontId="51" fillId="34" borderId="25" xfId="81" applyFont="1" applyFill="1" applyBorder="1" applyAlignment="1" applyProtection="1">
      <alignment horizontal="right" vertical="center"/>
      <protection hidden="1"/>
    </xf>
    <xf numFmtId="3" fontId="28" fillId="62" borderId="23" xfId="81" applyNumberFormat="1" applyFont="1" applyFill="1" applyBorder="1" applyAlignment="1" applyProtection="1">
      <alignment horizontal="center" vertical="center"/>
      <protection hidden="1"/>
    </xf>
    <xf numFmtId="0" fontId="28" fillId="62" borderId="25" xfId="81" applyFont="1" applyFill="1" applyBorder="1" applyAlignment="1" applyProtection="1">
      <alignment horizontal="center" vertical="center"/>
      <protection hidden="1"/>
    </xf>
    <xf numFmtId="0" fontId="28" fillId="62" borderId="49" xfId="81" applyFont="1" applyFill="1" applyBorder="1" applyAlignment="1" applyProtection="1">
      <alignment horizontal="center" vertical="center"/>
      <protection hidden="1"/>
    </xf>
    <xf numFmtId="0" fontId="28" fillId="62" borderId="89" xfId="81" applyFont="1" applyFill="1" applyBorder="1" applyAlignment="1" applyProtection="1">
      <alignment horizontal="center" vertical="center"/>
      <protection hidden="1"/>
    </xf>
    <xf numFmtId="3" fontId="28" fillId="62" borderId="49" xfId="81" applyNumberFormat="1" applyFont="1" applyFill="1" applyBorder="1" applyAlignment="1" applyProtection="1">
      <alignment horizontal="center" vertical="center"/>
      <protection hidden="1"/>
    </xf>
    <xf numFmtId="0" fontId="8" fillId="17" borderId="19" xfId="79" applyNumberFormat="1" applyFont="1" applyFill="1" applyBorder="1" applyAlignment="1" applyProtection="1">
      <alignment horizontal="left" vertical="top" wrapText="1"/>
      <protection locked="0"/>
    </xf>
    <xf numFmtId="0" fontId="10" fillId="17" borderId="10" xfId="0" applyFont="1" applyFill="1" applyBorder="1" applyAlignment="1" applyProtection="1">
      <alignment horizontal="left" vertical="top" wrapText="1"/>
      <protection hidden="1"/>
    </xf>
    <xf numFmtId="0" fontId="15" fillId="17" borderId="61" xfId="79" applyFont="1" applyFill="1" applyBorder="1" applyAlignment="1" applyProtection="1">
      <alignment horizontal="left" vertical="top" wrapText="1"/>
      <protection hidden="1"/>
    </xf>
    <xf numFmtId="0" fontId="10" fillId="17" borderId="70" xfId="0" applyFont="1" applyFill="1" applyBorder="1" applyAlignment="1" applyProtection="1">
      <alignment horizontal="left" vertical="top" wrapText="1"/>
      <protection hidden="1"/>
    </xf>
    <xf numFmtId="0" fontId="10" fillId="17" borderId="76" xfId="0" applyFont="1" applyFill="1" applyBorder="1" applyAlignment="1" applyProtection="1">
      <alignment horizontal="left" vertical="top" wrapText="1"/>
      <protection hidden="1"/>
    </xf>
    <xf numFmtId="0" fontId="10" fillId="17" borderId="43" xfId="0" applyFont="1" applyFill="1" applyBorder="1" applyAlignment="1" applyProtection="1">
      <alignment horizontal="left" vertical="top" wrapText="1"/>
      <protection hidden="1"/>
    </xf>
    <xf numFmtId="0" fontId="8" fillId="35" borderId="0" xfId="77" applyFont="1" applyFill="1" applyBorder="1" applyAlignment="1" applyProtection="1">
      <alignment horizontal="left" vertical="top"/>
      <protection hidden="1"/>
    </xf>
    <xf numFmtId="0" fontId="34" fillId="35" borderId="0" xfId="80" applyFont="1" applyFill="1" applyBorder="1" applyAlignment="1" applyProtection="1">
      <alignment horizontal="center" vertical="center"/>
      <protection hidden="1"/>
    </xf>
    <xf numFmtId="0" fontId="12" fillId="35" borderId="0" xfId="90" applyNumberFormat="1" applyFont="1" applyFill="1" applyBorder="1" applyAlignment="1" applyProtection="1">
      <alignment horizontal="center" vertical="top" wrapText="1"/>
      <protection hidden="1"/>
    </xf>
    <xf numFmtId="0" fontId="12" fillId="35" borderId="0" xfId="80" applyFont="1" applyFill="1" applyBorder="1" applyAlignment="1" applyProtection="1">
      <alignment horizontal="center" vertical="top" wrapText="1"/>
      <protection hidden="1"/>
    </xf>
    <xf numFmtId="0" fontId="8" fillId="35" borderId="0" xfId="77" applyFont="1" applyFill="1" applyBorder="1" applyAlignment="1" applyProtection="1">
      <alignment horizontal="left" vertical="top" wrapText="1"/>
      <protection hidden="1"/>
    </xf>
    <xf numFmtId="0" fontId="27" fillId="34" borderId="13" xfId="80" applyFont="1" applyFill="1" applyBorder="1" applyAlignment="1" applyProtection="1">
      <alignment horizontal="left" vertical="center" wrapText="1"/>
      <protection hidden="1"/>
    </xf>
    <xf numFmtId="0" fontId="27" fillId="34" borderId="44" xfId="80" applyFont="1" applyFill="1" applyBorder="1" applyAlignment="1" applyProtection="1">
      <alignment horizontal="left" vertical="center" wrapText="1"/>
      <protection hidden="1"/>
    </xf>
    <xf numFmtId="0" fontId="27" fillId="34" borderId="14" xfId="80" applyFont="1" applyFill="1" applyBorder="1" applyAlignment="1" applyProtection="1">
      <alignment horizontal="left" vertical="center" wrapText="1"/>
      <protection hidden="1"/>
    </xf>
    <xf numFmtId="0" fontId="27" fillId="34" borderId="13" xfId="80" applyFont="1" applyFill="1" applyBorder="1" applyAlignment="1" applyProtection="1">
      <alignment horizontal="right" vertical="center" wrapText="1"/>
      <protection hidden="1"/>
    </xf>
    <xf numFmtId="0" fontId="27" fillId="34" borderId="124" xfId="80" applyFont="1" applyFill="1" applyBorder="1" applyAlignment="1" applyProtection="1">
      <alignment horizontal="right" vertical="center"/>
      <protection hidden="1"/>
    </xf>
    <xf numFmtId="0" fontId="27" fillId="34" borderId="45" xfId="80" applyFont="1" applyFill="1" applyBorder="1" applyAlignment="1" applyProtection="1">
      <alignment horizontal="right" vertical="center" wrapText="1"/>
      <protection hidden="1"/>
    </xf>
    <xf numFmtId="0" fontId="27" fillId="34" borderId="123" xfId="80" applyFont="1" applyFill="1" applyBorder="1" applyAlignment="1" applyProtection="1">
      <alignment horizontal="right" vertical="center"/>
      <protection hidden="1"/>
    </xf>
    <xf numFmtId="0" fontId="55" fillId="34" borderId="49" xfId="81" applyFont="1" applyFill="1" applyBorder="1" applyAlignment="1" applyProtection="1">
      <alignment horizontal="right" vertical="center" wrapText="1"/>
      <protection hidden="1"/>
    </xf>
    <xf numFmtId="0" fontId="55" fillId="34" borderId="89" xfId="81" applyFont="1" applyFill="1" applyBorder="1" applyAlignment="1" applyProtection="1">
      <alignment horizontal="right" vertical="center" wrapText="1"/>
      <protection hidden="1"/>
    </xf>
    <xf numFmtId="0" fontId="37" fillId="34" borderId="49" xfId="81" applyFont="1" applyFill="1" applyBorder="1" applyAlignment="1" applyProtection="1">
      <alignment horizontal="right" vertical="center" wrapText="1"/>
      <protection hidden="1"/>
    </xf>
    <xf numFmtId="0" fontId="37" fillId="34" borderId="89" xfId="81" applyFont="1" applyFill="1" applyBorder="1" applyAlignment="1" applyProtection="1">
      <alignment horizontal="right" vertical="center" wrapText="1"/>
      <protection hidden="1"/>
    </xf>
    <xf numFmtId="0" fontId="34" fillId="34" borderId="13" xfId="81" applyFont="1" applyFill="1" applyBorder="1" applyAlignment="1" applyProtection="1">
      <alignment horizontal="center" vertical="center" wrapText="1"/>
      <protection hidden="1"/>
    </xf>
    <xf numFmtId="0" fontId="34" fillId="34" borderId="45" xfId="81" applyFont="1" applyFill="1" applyBorder="1" applyAlignment="1" applyProtection="1">
      <alignment horizontal="center" vertical="center" wrapText="1"/>
      <protection hidden="1"/>
    </xf>
    <xf numFmtId="0" fontId="34" fillId="34" borderId="44" xfId="81" applyFont="1" applyFill="1" applyBorder="1" applyAlignment="1" applyProtection="1">
      <alignment horizontal="center" vertical="center" wrapText="1"/>
      <protection hidden="1"/>
    </xf>
    <xf numFmtId="0" fontId="34" fillId="34" borderId="46" xfId="81" applyFont="1" applyFill="1" applyBorder="1" applyAlignment="1" applyProtection="1">
      <alignment horizontal="center" vertical="center" wrapText="1"/>
      <protection hidden="1"/>
    </xf>
    <xf numFmtId="9" fontId="34" fillId="34" borderId="14" xfId="81" applyNumberFormat="1" applyFont="1" applyFill="1" applyBorder="1" applyAlignment="1" applyProtection="1">
      <alignment horizontal="center" vertical="center" wrapText="1"/>
      <protection hidden="1"/>
    </xf>
    <xf numFmtId="9" fontId="34" fillId="34" borderId="22" xfId="81" applyNumberFormat="1" applyFont="1" applyFill="1" applyBorder="1" applyAlignment="1" applyProtection="1">
      <alignment horizontal="center" vertical="center" wrapText="1"/>
      <protection hidden="1"/>
    </xf>
    <xf numFmtId="0" fontId="12" fillId="35" borderId="0" xfId="81" applyFont="1" applyFill="1" applyBorder="1" applyAlignment="1" applyProtection="1">
      <alignment horizontal="center" vertical="top" wrapText="1"/>
      <protection hidden="1"/>
    </xf>
    <xf numFmtId="0" fontId="8" fillId="35" borderId="0" xfId="81" applyFont="1" applyFill="1" applyBorder="1" applyAlignment="1" applyProtection="1">
      <alignment horizontal="center" vertical="center"/>
      <protection hidden="1"/>
    </xf>
    <xf numFmtId="0" fontId="34" fillId="34" borderId="49" xfId="81" applyFont="1" applyFill="1" applyBorder="1" applyAlignment="1" applyProtection="1">
      <alignment horizontal="right" vertical="center" wrapText="1"/>
      <protection hidden="1"/>
    </xf>
    <xf numFmtId="0" fontId="34" fillId="34" borderId="89" xfId="81" applyFont="1" applyFill="1" applyBorder="1" applyAlignment="1" applyProtection="1">
      <alignment horizontal="right" vertical="center" wrapText="1"/>
      <protection hidden="1"/>
    </xf>
    <xf numFmtId="0" fontId="34" fillId="34" borderId="49" xfId="80" applyFont="1" applyFill="1" applyBorder="1" applyAlignment="1" applyProtection="1">
      <alignment horizontal="right" vertical="center" wrapText="1"/>
      <protection hidden="1"/>
    </xf>
    <xf numFmtId="0" fontId="34" fillId="34" borderId="87" xfId="80" applyFont="1" applyFill="1" applyBorder="1" applyAlignment="1" applyProtection="1">
      <alignment horizontal="right" vertical="center" wrapText="1"/>
      <protection hidden="1"/>
    </xf>
    <xf numFmtId="0" fontId="11" fillId="46" borderId="50" xfId="80" applyFont="1" applyFill="1" applyBorder="1" applyAlignment="1" applyProtection="1">
      <alignment horizontal="left" vertical="center" wrapText="1"/>
      <protection hidden="1"/>
    </xf>
    <xf numFmtId="0" fontId="11" fillId="46" borderId="51" xfId="80" applyFont="1" applyFill="1" applyBorder="1" applyAlignment="1" applyProtection="1">
      <alignment horizontal="left" vertical="center" wrapText="1"/>
      <protection hidden="1"/>
    </xf>
    <xf numFmtId="0" fontId="27" fillId="34" borderId="47" xfId="80" applyFont="1" applyFill="1" applyBorder="1" applyAlignment="1" applyProtection="1">
      <alignment horizontal="right" vertical="center" wrapText="1"/>
      <protection hidden="1"/>
    </xf>
    <xf numFmtId="0" fontId="27" fillId="34" borderId="43" xfId="80" applyFont="1" applyFill="1" applyBorder="1" applyAlignment="1" applyProtection="1">
      <alignment horizontal="right" vertical="center" wrapText="1"/>
      <protection hidden="1"/>
    </xf>
    <xf numFmtId="0" fontId="27" fillId="34" borderId="18" xfId="80" applyFont="1" applyFill="1" applyBorder="1" applyAlignment="1" applyProtection="1">
      <alignment horizontal="right" vertical="center" wrapText="1"/>
      <protection hidden="1"/>
    </xf>
    <xf numFmtId="0" fontId="27" fillId="34" borderId="10" xfId="80" applyFont="1" applyFill="1" applyBorder="1" applyAlignment="1" applyProtection="1">
      <alignment horizontal="right" vertical="center" wrapText="1"/>
      <protection hidden="1"/>
    </xf>
    <xf numFmtId="0" fontId="27" fillId="34" borderId="71" xfId="80" applyFont="1" applyFill="1" applyBorder="1" applyAlignment="1" applyProtection="1">
      <alignment horizontal="right" vertical="center" wrapText="1"/>
      <protection hidden="1"/>
    </xf>
    <xf numFmtId="0" fontId="27" fillId="34" borderId="70" xfId="80" applyFont="1" applyFill="1" applyBorder="1" applyAlignment="1" applyProtection="1">
      <alignment horizontal="right" vertical="center" wrapText="1"/>
      <protection hidden="1"/>
    </xf>
    <xf numFmtId="0" fontId="6" fillId="34" borderId="87" xfId="77" applyFont="1" applyFill="1" applyBorder="1" applyAlignment="1" applyProtection="1">
      <alignment horizontal="right" vertical="center" wrapText="1"/>
      <protection hidden="1"/>
    </xf>
    <xf numFmtId="0" fontId="11" fillId="47" borderId="50" xfId="80" applyFont="1" applyFill="1" applyBorder="1" applyAlignment="1" applyProtection="1">
      <alignment horizontal="left" vertical="center" wrapText="1"/>
      <protection hidden="1"/>
    </xf>
    <xf numFmtId="0" fontId="11" fillId="47" borderId="51" xfId="80" applyFont="1" applyFill="1" applyBorder="1" applyAlignment="1" applyProtection="1">
      <alignment horizontal="left" vertical="center" wrapText="1"/>
      <protection hidden="1"/>
    </xf>
    <xf numFmtId="0" fontId="27" fillId="34" borderId="44" xfId="80" applyFont="1" applyFill="1" applyBorder="1" applyAlignment="1" applyProtection="1">
      <alignment horizontal="right" vertical="center" wrapText="1"/>
      <protection hidden="1"/>
    </xf>
    <xf numFmtId="0" fontId="77" fillId="35" borderId="0" xfId="81" applyFont="1" applyFill="1" applyBorder="1" applyAlignment="1" applyProtection="1">
      <alignment horizontal="left" vertical="center"/>
      <protection hidden="1"/>
    </xf>
    <xf numFmtId="0" fontId="37" fillId="26" borderId="0" xfId="81" applyFont="1" applyFill="1" applyBorder="1" applyAlignment="1" applyProtection="1">
      <alignment horizontal="left" vertical="center" wrapText="1"/>
      <protection hidden="1"/>
    </xf>
    <xf numFmtId="0" fontId="34" fillId="26" borderId="0" xfId="81" applyFont="1" applyFill="1" applyBorder="1" applyAlignment="1" applyProtection="1">
      <alignment horizontal="left" vertical="center"/>
      <protection hidden="1"/>
    </xf>
    <xf numFmtId="0" fontId="15" fillId="17" borderId="95"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12" fillId="17" borderId="37" xfId="0" applyFont="1" applyFill="1" applyBorder="1" applyAlignment="1" applyProtection="1">
      <alignment horizontal="center" wrapText="1"/>
      <protection hidden="1"/>
    </xf>
    <xf numFmtId="0" fontId="6" fillId="0" borderId="41" xfId="0" applyFont="1" applyBorder="1" applyAlignment="1">
      <alignment horizontal="center" wrapText="1"/>
    </xf>
    <xf numFmtId="0" fontId="80" fillId="17" borderId="36" xfId="0" applyFont="1" applyFill="1" applyBorder="1" applyAlignment="1" applyProtection="1">
      <alignment vertical="center" wrapText="1"/>
      <protection hidden="1"/>
    </xf>
    <xf numFmtId="0" fontId="89" fillId="17" borderId="60" xfId="0" applyFont="1" applyFill="1" applyBorder="1" applyAlignment="1" applyProtection="1">
      <alignment vertical="center" wrapText="1"/>
      <protection hidden="1"/>
    </xf>
    <xf numFmtId="0" fontId="89" fillId="17" borderId="37" xfId="0" applyFont="1" applyFill="1" applyBorder="1" applyAlignment="1" applyProtection="1">
      <alignment vertical="center" wrapText="1"/>
      <protection hidden="1"/>
    </xf>
    <xf numFmtId="0" fontId="131" fillId="0" borderId="38" xfId="0" applyFont="1" applyBorder="1" applyAlignment="1">
      <alignment wrapText="1"/>
    </xf>
    <xf numFmtId="0" fontId="131" fillId="0" borderId="0" xfId="0" applyFont="1" applyBorder="1" applyAlignment="1">
      <alignment wrapText="1"/>
    </xf>
    <xf numFmtId="0" fontId="131" fillId="0" borderId="39" xfId="0" applyFont="1" applyBorder="1" applyAlignment="1">
      <alignment wrapText="1"/>
    </xf>
    <xf numFmtId="0" fontId="131" fillId="0" borderId="38" xfId="0" applyFont="1" applyBorder="1" applyAlignment="1"/>
    <xf numFmtId="0" fontId="131" fillId="0" borderId="0" xfId="0" applyFont="1" applyBorder="1" applyAlignment="1"/>
    <xf numFmtId="0" fontId="131" fillId="0" borderId="39" xfId="0" applyFont="1" applyBorder="1" applyAlignment="1"/>
    <xf numFmtId="0" fontId="131" fillId="0" borderId="40" xfId="0" applyFont="1" applyBorder="1" applyAlignment="1"/>
    <xf numFmtId="0" fontId="131" fillId="0" borderId="32" xfId="0" applyFont="1" applyBorder="1" applyAlignment="1"/>
    <xf numFmtId="0" fontId="131" fillId="0" borderId="41" xfId="0" applyFont="1" applyBorder="1" applyAlignment="1"/>
    <xf numFmtId="0" fontId="12" fillId="17" borderId="70" xfId="0" applyFont="1" applyFill="1" applyBorder="1" applyAlignment="1" applyProtection="1">
      <alignment horizontal="center" wrapText="1"/>
      <protection hidden="1"/>
    </xf>
    <xf numFmtId="0" fontId="6" fillId="0" borderId="43" xfId="0" applyFont="1" applyBorder="1" applyAlignment="1">
      <alignment horizontal="center" wrapText="1"/>
    </xf>
    <xf numFmtId="0" fontId="27" fillId="34" borderId="15" xfId="0" applyFont="1" applyFill="1" applyBorder="1" applyAlignment="1" applyProtection="1">
      <alignment horizontal="left" vertical="top"/>
      <protection locked="0" hidden="1"/>
    </xf>
    <xf numFmtId="0" fontId="27" fillId="34" borderId="16" xfId="0" applyFont="1" applyFill="1" applyBorder="1" applyAlignment="1" applyProtection="1">
      <alignment horizontal="left" vertical="top"/>
      <protection locked="0" hidden="1"/>
    </xf>
    <xf numFmtId="0" fontId="27" fillId="34" borderId="17" xfId="0" applyFont="1" applyFill="1" applyBorder="1" applyAlignment="1" applyProtection="1">
      <alignment horizontal="left" vertical="top"/>
      <protection locked="0" hidden="1"/>
    </xf>
    <xf numFmtId="0" fontId="27" fillId="34" borderId="23" xfId="0" applyFont="1" applyFill="1" applyBorder="1" applyAlignment="1" applyProtection="1">
      <alignment horizontal="left" vertical="top"/>
      <protection locked="0" hidden="1"/>
    </xf>
    <xf numFmtId="0" fontId="27" fillId="34" borderId="24" xfId="0" applyFont="1" applyFill="1" applyBorder="1" applyAlignment="1" applyProtection="1">
      <alignment horizontal="left" vertical="top"/>
      <protection locked="0" hidden="1"/>
    </xf>
    <xf numFmtId="0" fontId="27" fillId="34" borderId="25" xfId="0" applyFont="1" applyFill="1" applyBorder="1" applyAlignment="1" applyProtection="1">
      <alignment horizontal="left" vertical="top"/>
      <protection locked="0" hidden="1"/>
    </xf>
    <xf numFmtId="0" fontId="96" fillId="34" borderId="49" xfId="0" applyFont="1" applyFill="1" applyBorder="1" applyAlignment="1" applyProtection="1">
      <alignment horizontal="left" vertical="center" wrapText="1"/>
      <protection hidden="1"/>
    </xf>
    <xf numFmtId="0" fontId="0" fillId="34" borderId="88" xfId="0" applyFill="1" applyBorder="1" applyAlignment="1">
      <alignment wrapText="1"/>
    </xf>
    <xf numFmtId="0" fontId="0" fillId="34" borderId="89" xfId="0" applyFill="1" applyBorder="1" applyAlignment="1">
      <alignment wrapText="1"/>
    </xf>
    <xf numFmtId="0" fontId="194" fillId="0" borderId="70" xfId="80" applyFont="1" applyFill="1" applyBorder="1" applyAlignment="1" applyProtection="1">
      <alignment horizontal="center" vertical="top" wrapText="1"/>
      <protection hidden="1"/>
    </xf>
    <xf numFmtId="0" fontId="194" fillId="0" borderId="76" xfId="80" applyFont="1" applyFill="1" applyBorder="1" applyAlignment="1" applyProtection="1">
      <alignment horizontal="center" vertical="top" wrapText="1"/>
      <protection hidden="1"/>
    </xf>
    <xf numFmtId="0" fontId="194" fillId="0" borderId="43" xfId="80" applyFont="1" applyFill="1" applyBorder="1" applyAlignment="1" applyProtection="1">
      <alignment horizontal="center" vertical="top" wrapText="1"/>
      <protection hidden="1"/>
    </xf>
    <xf numFmtId="0" fontId="81" fillId="49" borderId="38" xfId="80" applyFont="1" applyFill="1" applyBorder="1" applyAlignment="1" applyProtection="1">
      <alignment horizontal="center" vertical="center" wrapText="1"/>
      <protection hidden="1"/>
    </xf>
    <xf numFmtId="0" fontId="81" fillId="49" borderId="0" xfId="80" applyFont="1" applyFill="1" applyBorder="1" applyAlignment="1" applyProtection="1">
      <alignment horizontal="center" vertical="center" wrapText="1"/>
      <protection hidden="1"/>
    </xf>
    <xf numFmtId="0" fontId="81" fillId="49" borderId="39" xfId="80" applyFont="1" applyFill="1" applyBorder="1" applyAlignment="1" applyProtection="1">
      <alignment horizontal="center" vertical="center" wrapText="1"/>
      <protection hidden="1"/>
    </xf>
    <xf numFmtId="0" fontId="10" fillId="0" borderId="70" xfId="80" applyFont="1" applyFill="1" applyBorder="1" applyAlignment="1" applyProtection="1">
      <alignment horizontal="center" vertical="top" wrapText="1"/>
      <protection hidden="1"/>
    </xf>
    <xf numFmtId="0" fontId="10" fillId="0" borderId="76" xfId="80" applyFont="1" applyFill="1" applyBorder="1" applyAlignment="1" applyProtection="1">
      <alignment horizontal="center" vertical="top" wrapText="1"/>
      <protection hidden="1"/>
    </xf>
    <xf numFmtId="0" fontId="10" fillId="0" borderId="43" xfId="80" applyFont="1" applyFill="1" applyBorder="1" applyAlignment="1" applyProtection="1">
      <alignment horizontal="center" vertical="top" wrapText="1"/>
      <protection hidden="1"/>
    </xf>
    <xf numFmtId="0" fontId="10" fillId="49" borderId="33" xfId="80" applyFont="1" applyFill="1" applyBorder="1" applyAlignment="1" applyProtection="1">
      <alignment horizontal="center" vertical="top" wrapText="1"/>
      <protection hidden="1"/>
    </xf>
    <xf numFmtId="0" fontId="10" fillId="49" borderId="34" xfId="80" applyFont="1" applyFill="1" applyBorder="1" applyAlignment="1" applyProtection="1">
      <alignment horizontal="center" vertical="top" wrapText="1"/>
      <protection hidden="1"/>
    </xf>
    <xf numFmtId="0" fontId="10" fillId="49" borderId="35" xfId="80" applyFont="1" applyFill="1" applyBorder="1" applyAlignment="1" applyProtection="1">
      <alignment horizontal="center" vertical="top" wrapText="1"/>
      <protection hidden="1"/>
    </xf>
    <xf numFmtId="0" fontId="10" fillId="0" borderId="61" xfId="80" applyFont="1" applyFill="1" applyBorder="1" applyAlignment="1" applyProtection="1">
      <alignment horizontal="right" vertical="top" wrapText="1"/>
      <protection hidden="1"/>
    </xf>
    <xf numFmtId="0" fontId="10" fillId="0" borderId="63" xfId="80" applyFont="1" applyFill="1" applyBorder="1" applyAlignment="1" applyProtection="1">
      <alignment horizontal="right" vertical="top" wrapText="1"/>
      <protection hidden="1"/>
    </xf>
    <xf numFmtId="0" fontId="189" fillId="0" borderId="70" xfId="80" applyFont="1" applyFill="1" applyBorder="1" applyAlignment="1" applyProtection="1">
      <alignment horizontal="center" vertical="top" wrapText="1"/>
      <protection hidden="1"/>
    </xf>
    <xf numFmtId="0" fontId="189" fillId="0" borderId="76" xfId="80" applyFont="1" applyFill="1" applyBorder="1" applyAlignment="1" applyProtection="1">
      <alignment horizontal="center" vertical="top" wrapText="1"/>
      <protection hidden="1"/>
    </xf>
    <xf numFmtId="0" fontId="128" fillId="49" borderId="38" xfId="80" applyFont="1" applyFill="1" applyBorder="1" applyAlignment="1" applyProtection="1">
      <alignment horizontal="center" vertical="center" wrapText="1"/>
      <protection hidden="1"/>
    </xf>
    <xf numFmtId="0" fontId="128" fillId="49" borderId="0" xfId="80" applyFont="1" applyFill="1" applyBorder="1" applyAlignment="1" applyProtection="1">
      <alignment horizontal="center" vertical="center" wrapText="1"/>
      <protection hidden="1"/>
    </xf>
    <xf numFmtId="0" fontId="128" fillId="49" borderId="39" xfId="80" applyFont="1" applyFill="1" applyBorder="1" applyAlignment="1" applyProtection="1">
      <alignment horizontal="center" vertical="center" wrapText="1"/>
      <protection hidden="1"/>
    </xf>
    <xf numFmtId="0" fontId="10" fillId="0" borderId="94" xfId="80" applyFont="1" applyFill="1" applyBorder="1" applyAlignment="1" applyProtection="1">
      <alignment horizontal="right" vertical="top" wrapText="1"/>
      <protection hidden="1"/>
    </xf>
    <xf numFmtId="0" fontId="91" fillId="49" borderId="39" xfId="80" applyFont="1" applyFill="1" applyBorder="1" applyAlignment="1" applyProtection="1">
      <alignment horizontal="center" vertical="top" wrapText="1"/>
      <protection hidden="1"/>
    </xf>
    <xf numFmtId="0" fontId="91" fillId="49" borderId="41" xfId="80" applyFont="1" applyFill="1" applyBorder="1" applyAlignment="1" applyProtection="1">
      <alignment horizontal="center" vertical="top" wrapText="1"/>
      <protection hidden="1"/>
    </xf>
    <xf numFmtId="0" fontId="189" fillId="0" borderId="43" xfId="80" applyFont="1" applyFill="1" applyBorder="1" applyAlignment="1" applyProtection="1">
      <alignment horizontal="center" vertical="top" wrapText="1"/>
      <protection hidden="1"/>
    </xf>
    <xf numFmtId="0" fontId="10" fillId="49" borderId="91" xfId="80" applyFont="1" applyFill="1" applyBorder="1" applyAlignment="1" applyProtection="1">
      <alignment horizontal="center" vertical="top" wrapText="1"/>
      <protection hidden="1"/>
    </xf>
    <xf numFmtId="0" fontId="10" fillId="49" borderId="90" xfId="80" applyFont="1" applyFill="1" applyBorder="1" applyAlignment="1" applyProtection="1">
      <alignment horizontal="center" vertical="top" wrapText="1"/>
      <protection hidden="1"/>
    </xf>
    <xf numFmtId="0" fontId="10" fillId="50" borderId="61" xfId="80" applyFont="1" applyFill="1" applyBorder="1" applyAlignment="1" applyProtection="1">
      <alignment horizontal="right" vertical="top" wrapText="1"/>
      <protection hidden="1"/>
    </xf>
    <xf numFmtId="0" fontId="10" fillId="50" borderId="63" xfId="80" applyFont="1" applyFill="1" applyBorder="1" applyAlignment="1" applyProtection="1">
      <alignment horizontal="right" vertical="top" wrapText="1"/>
      <protection hidden="1"/>
    </xf>
    <xf numFmtId="0" fontId="128" fillId="49" borderId="38" xfId="80" applyFont="1" applyFill="1" applyBorder="1" applyAlignment="1" applyProtection="1">
      <alignment horizontal="center" vertical="top" wrapText="1"/>
      <protection hidden="1"/>
    </xf>
    <xf numFmtId="0" fontId="128" fillId="49" borderId="0" xfId="80" applyFont="1" applyFill="1" applyBorder="1" applyAlignment="1" applyProtection="1">
      <alignment horizontal="center" vertical="top" wrapText="1"/>
      <protection hidden="1"/>
    </xf>
    <xf numFmtId="0" fontId="128" fillId="49" borderId="39" xfId="80" applyFont="1" applyFill="1" applyBorder="1" applyAlignment="1" applyProtection="1">
      <alignment horizontal="center" vertical="top" wrapText="1"/>
      <protection hidden="1"/>
    </xf>
    <xf numFmtId="0" fontId="10" fillId="50" borderId="61" xfId="80" applyFont="1" applyFill="1" applyBorder="1" applyAlignment="1" applyProtection="1">
      <alignment horizontal="right" vertical="center"/>
      <protection hidden="1"/>
    </xf>
    <xf numFmtId="0" fontId="10" fillId="50" borderId="63" xfId="80" applyFont="1" applyFill="1" applyBorder="1" applyAlignment="1" applyProtection="1">
      <alignment horizontal="right" vertical="center"/>
      <protection hidden="1"/>
    </xf>
    <xf numFmtId="0" fontId="10" fillId="24" borderId="61" xfId="80" applyFont="1" applyFill="1" applyBorder="1" applyAlignment="1" applyProtection="1">
      <alignment horizontal="right" vertical="center"/>
      <protection hidden="1"/>
    </xf>
    <xf numFmtId="0" fontId="10" fillId="24" borderId="63" xfId="80" applyFont="1" applyFill="1" applyBorder="1" applyAlignment="1" applyProtection="1">
      <alignment horizontal="right" vertical="center"/>
      <protection hidden="1"/>
    </xf>
    <xf numFmtId="0" fontId="128" fillId="49" borderId="38" xfId="80" applyFont="1" applyFill="1" applyBorder="1" applyAlignment="1" applyProtection="1">
      <alignment horizontal="center" vertical="top"/>
      <protection hidden="1"/>
    </xf>
    <xf numFmtId="0" fontId="128" fillId="49" borderId="0" xfId="80" applyFont="1" applyFill="1" applyBorder="1" applyAlignment="1" applyProtection="1">
      <alignment horizontal="center" vertical="top"/>
      <protection hidden="1"/>
    </xf>
    <xf numFmtId="0" fontId="128" fillId="49" borderId="39" xfId="80" applyFont="1" applyFill="1" applyBorder="1" applyAlignment="1" applyProtection="1">
      <alignment horizontal="center" vertical="top"/>
      <protection hidden="1"/>
    </xf>
    <xf numFmtId="0" fontId="10" fillId="24" borderId="61" xfId="80" applyFont="1" applyFill="1" applyBorder="1" applyAlignment="1" applyProtection="1">
      <alignment horizontal="right" vertical="top" wrapText="1"/>
      <protection hidden="1"/>
    </xf>
    <xf numFmtId="0" fontId="10" fillId="24" borderId="63" xfId="80" applyFont="1" applyFill="1" applyBorder="1" applyAlignment="1" applyProtection="1">
      <alignment horizontal="right" vertical="top" wrapText="1"/>
      <protection hidden="1"/>
    </xf>
    <xf numFmtId="0" fontId="81" fillId="49" borderId="36" xfId="80" applyFont="1" applyFill="1" applyBorder="1" applyAlignment="1" applyProtection="1">
      <alignment horizontal="left" vertical="center" wrapText="1"/>
      <protection hidden="1"/>
    </xf>
    <xf numFmtId="0" fontId="81" fillId="49" borderId="60" xfId="80" applyFont="1" applyFill="1" applyBorder="1" applyAlignment="1" applyProtection="1">
      <alignment horizontal="left" vertical="center" wrapText="1"/>
      <protection hidden="1"/>
    </xf>
    <xf numFmtId="0" fontId="81" fillId="49" borderId="37" xfId="80" applyFont="1" applyFill="1" applyBorder="1" applyAlignment="1" applyProtection="1">
      <alignment horizontal="left" vertical="center" wrapText="1"/>
      <protection hidden="1"/>
    </xf>
    <xf numFmtId="0" fontId="10" fillId="49" borderId="33" xfId="80" applyFont="1" applyFill="1" applyBorder="1" applyAlignment="1" applyProtection="1">
      <alignment horizontal="center" vertical="top"/>
      <protection hidden="1"/>
    </xf>
    <xf numFmtId="0" fontId="10" fillId="49" borderId="34" xfId="80" applyFont="1" applyFill="1" applyBorder="1" applyAlignment="1" applyProtection="1">
      <alignment horizontal="center" vertical="top"/>
      <protection hidden="1"/>
    </xf>
    <xf numFmtId="0" fontId="10" fillId="49" borderId="35" xfId="80" applyFont="1" applyFill="1" applyBorder="1" applyAlignment="1" applyProtection="1">
      <alignment horizontal="center" vertical="top"/>
      <protection hidden="1"/>
    </xf>
    <xf numFmtId="0" fontId="10" fillId="24" borderId="94" xfId="80" applyFont="1" applyFill="1" applyBorder="1" applyAlignment="1" applyProtection="1">
      <alignment horizontal="right" vertical="center"/>
      <protection hidden="1"/>
    </xf>
    <xf numFmtId="0" fontId="195" fillId="0" borderId="61" xfId="80" applyFont="1" applyFill="1" applyBorder="1" applyAlignment="1" applyProtection="1">
      <alignment horizontal="right" vertical="center"/>
      <protection hidden="1"/>
    </xf>
    <xf numFmtId="0" fontId="195" fillId="0" borderId="94" xfId="80" applyFont="1" applyFill="1" applyBorder="1" applyAlignment="1" applyProtection="1">
      <alignment horizontal="right" vertical="center"/>
      <protection hidden="1"/>
    </xf>
    <xf numFmtId="0" fontId="128" fillId="49" borderId="40" xfId="80" applyFont="1" applyFill="1" applyBorder="1" applyAlignment="1" applyProtection="1">
      <alignment horizontal="center" vertical="center"/>
      <protection hidden="1"/>
    </xf>
    <xf numFmtId="0" fontId="128" fillId="49" borderId="32" xfId="80" applyFont="1" applyFill="1" applyBorder="1" applyAlignment="1" applyProtection="1">
      <alignment horizontal="center" vertical="center"/>
      <protection hidden="1"/>
    </xf>
    <xf numFmtId="0" fontId="128" fillId="49" borderId="41" xfId="80" applyFont="1" applyFill="1" applyBorder="1" applyAlignment="1" applyProtection="1">
      <alignment horizontal="center" vertical="center"/>
      <protection hidden="1"/>
    </xf>
    <xf numFmtId="0" fontId="128" fillId="49" borderId="38" xfId="80" applyFont="1" applyFill="1" applyBorder="1" applyAlignment="1" applyProtection="1">
      <alignment horizontal="center" vertical="center"/>
      <protection hidden="1"/>
    </xf>
    <xf numFmtId="0" fontId="128" fillId="49" borderId="0" xfId="80" applyFont="1" applyFill="1" applyBorder="1" applyAlignment="1" applyProtection="1">
      <alignment horizontal="center" vertical="center"/>
      <protection hidden="1"/>
    </xf>
    <xf numFmtId="0" fontId="128" fillId="49" borderId="39" xfId="80" applyFont="1" applyFill="1" applyBorder="1" applyAlignment="1" applyProtection="1">
      <alignment horizontal="center" vertical="center"/>
      <protection hidden="1"/>
    </xf>
    <xf numFmtId="0" fontId="10" fillId="50" borderId="94" xfId="80" applyFont="1" applyFill="1" applyBorder="1" applyAlignment="1" applyProtection="1">
      <alignment horizontal="right" vertical="center"/>
      <protection hidden="1"/>
    </xf>
    <xf numFmtId="0" fontId="10" fillId="0" borderId="61" xfId="80" applyFont="1" applyFill="1" applyBorder="1" applyAlignment="1" applyProtection="1">
      <alignment horizontal="right" vertical="center"/>
      <protection hidden="1"/>
    </xf>
    <xf numFmtId="0" fontId="10" fillId="0" borderId="94" xfId="80" applyFont="1" applyFill="1" applyBorder="1" applyAlignment="1" applyProtection="1">
      <alignment horizontal="right" vertical="center"/>
      <protection hidden="1"/>
    </xf>
    <xf numFmtId="0" fontId="196" fillId="49" borderId="0" xfId="80" applyFont="1" applyFill="1" applyAlignment="1" applyProtection="1">
      <alignment horizontal="center" vertical="top"/>
      <protection hidden="1"/>
    </xf>
    <xf numFmtId="0" fontId="10" fillId="0" borderId="61" xfId="80" applyFont="1" applyFill="1" applyBorder="1" applyAlignment="1" applyProtection="1">
      <alignment horizontal="center" vertical="top"/>
      <protection hidden="1"/>
    </xf>
    <xf numFmtId="0" fontId="10" fillId="0" borderId="94" xfId="80" applyFont="1" applyFill="1" applyBorder="1" applyAlignment="1" applyProtection="1">
      <alignment horizontal="center" vertical="top"/>
      <protection hidden="1"/>
    </xf>
    <xf numFmtId="0" fontId="11" fillId="0" borderId="0" xfId="81" applyFont="1" applyFill="1" applyAlignment="1">
      <alignment horizontal="left"/>
    </xf>
    <xf numFmtId="0" fontId="8" fillId="0" borderId="0" xfId="81" applyFont="1" applyFill="1" applyAlignment="1">
      <alignment horizontal="right"/>
    </xf>
    <xf numFmtId="0" fontId="6" fillId="35" borderId="32" xfId="0" applyFont="1" applyFill="1" applyBorder="1"/>
    <xf numFmtId="0" fontId="6" fillId="35" borderId="41" xfId="0" applyFont="1" applyFill="1" applyBorder="1"/>
    <xf numFmtId="0" fontId="245" fillId="35" borderId="40" xfId="0" applyFont="1" applyFill="1" applyBorder="1"/>
  </cellXfs>
  <cellStyles count="105">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Comma 2" xfId="56"/>
    <cellStyle name="Explanatory Text" xfId="57" builtinId="53" customBuiltin="1"/>
    <cellStyle name="Explanatory Text 2" xfId="58"/>
    <cellStyle name="Good" xfId="59" builtinId="26" customBuiltin="1"/>
    <cellStyle name="Good 2" xfId="60"/>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Hyperlink" xfId="69" builtinId="8"/>
    <cellStyle name="Hyperlink 2" xfId="70"/>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2" xfId="77"/>
    <cellStyle name="Normal 2 2" xfId="99"/>
    <cellStyle name="Normal 2 3" xfId="101"/>
    <cellStyle name="Normal 2 4" xfId="103"/>
    <cellStyle name="Normal 3" xfId="98"/>
    <cellStyle name="Normal 3 2" xfId="100"/>
    <cellStyle name="Normal 3 3" xfId="102"/>
    <cellStyle name="Normal 3 4" xfId="104"/>
    <cellStyle name="Normal_Green Star - Office Design v3 Energy Calculator_for use in excel for TSC" xfId="78"/>
    <cellStyle name="Normal_healthcare edit.xls" xfId="79"/>
    <cellStyle name="Normal_NEW Office Water Calculator from GHD changed_d" xfId="80"/>
    <cellStyle name="Normal_office as built edit.xls" xfId="81"/>
    <cellStyle name="Normal_office interiors edit.xls" xfId="82"/>
    <cellStyle name="Normal_rainfall data" xfId="83"/>
    <cellStyle name="Normal_rainfall data 2" xfId="84"/>
    <cellStyle name="Normal_shopping centre design edit.xls" xfId="85"/>
    <cellStyle name="Note" xfId="86" builtinId="10" customBuiltin="1"/>
    <cellStyle name="Note 2" xfId="87"/>
    <cellStyle name="Output" xfId="88" builtinId="21" customBuiltin="1"/>
    <cellStyle name="Output 2" xfId="89"/>
    <cellStyle name="Percent" xfId="90" builtinId="5"/>
    <cellStyle name="Percent 2" xfId="91"/>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71">
    <dxf>
      <font>
        <condense val="0"/>
        <extend val="0"/>
        <color auto="1"/>
      </font>
      <fill>
        <patternFill>
          <bgColor indexed="14"/>
        </patternFill>
      </fill>
    </dxf>
    <dxf>
      <fill>
        <patternFill>
          <bgColor indexed="10"/>
        </patternFill>
      </fill>
    </dxf>
    <dxf>
      <fill>
        <patternFill>
          <bgColor rgb="FF99FF66"/>
        </patternFill>
      </fill>
    </dxf>
    <dxf>
      <font>
        <b/>
        <i val="0"/>
        <condense val="0"/>
        <extend val="0"/>
        <color indexed="10"/>
      </font>
    </dxf>
    <dxf>
      <font>
        <b/>
        <i val="0"/>
        <condense val="0"/>
        <extend val="0"/>
        <color indexed="10"/>
      </font>
    </dxf>
    <dxf>
      <fill>
        <patternFill>
          <bgColor rgb="FF99FF66"/>
        </patternFill>
      </fill>
    </dxf>
    <dxf>
      <fill>
        <patternFill>
          <bgColor rgb="FF99FF66"/>
        </patternFill>
      </fill>
    </dxf>
    <dxf>
      <font>
        <color auto="1"/>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rgb="FF969696"/>
      </font>
    </dxf>
    <dxf>
      <font>
        <color rgb="FF969696"/>
      </font>
    </dxf>
    <dxf>
      <font>
        <condense val="0"/>
        <extend val="0"/>
        <color indexed="55"/>
      </font>
    </dxf>
    <dxf>
      <font>
        <condense val="0"/>
        <extend val="0"/>
        <color indexed="55"/>
      </font>
    </dxf>
    <dxf>
      <font>
        <condense val="0"/>
        <extend val="0"/>
        <color indexed="9"/>
      </font>
    </dxf>
    <dxf>
      <font>
        <condense val="0"/>
        <extend val="0"/>
        <color indexed="55"/>
      </font>
    </dxf>
    <dxf>
      <font>
        <color theme="0" tint="-0.14996795556505021"/>
      </font>
    </dxf>
    <dxf>
      <font>
        <condense val="0"/>
        <extend val="0"/>
        <color indexed="9"/>
      </font>
    </dxf>
    <dxf>
      <font>
        <condense val="0"/>
        <extend val="0"/>
        <color indexed="9"/>
      </font>
    </dxf>
    <dxf>
      <font>
        <condense val="0"/>
        <extend val="0"/>
        <color indexed="22"/>
      </font>
    </dxf>
    <dxf>
      <font>
        <condense val="0"/>
        <extend val="0"/>
        <color indexed="9"/>
      </font>
    </dxf>
    <dxf>
      <font>
        <condense val="0"/>
        <extend val="0"/>
        <color indexed="22"/>
      </font>
    </dxf>
    <dxf>
      <font>
        <condense val="0"/>
        <extend val="0"/>
        <color indexed="9"/>
      </font>
    </dxf>
    <dxf>
      <font>
        <condense val="0"/>
        <extend val="0"/>
        <color indexed="45"/>
      </font>
    </dxf>
    <dxf>
      <font>
        <condense val="0"/>
        <extend val="0"/>
        <color indexed="22"/>
      </font>
    </dxf>
    <dxf>
      <font>
        <condense val="0"/>
        <extend val="0"/>
        <color indexed="9"/>
      </font>
    </dxf>
    <dxf>
      <font>
        <color rgb="FF969696"/>
      </font>
    </dxf>
    <dxf>
      <font>
        <condense val="0"/>
        <extend val="0"/>
        <color indexed="45"/>
      </font>
    </dxf>
    <dxf>
      <font>
        <color rgb="FFC0C0C0"/>
      </font>
      <fill>
        <patternFill>
          <bgColor rgb="FFC0C0C0"/>
        </patternFill>
      </fill>
      <border>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b val="0"/>
        <i val="0"/>
        <color rgb="FFFF0000"/>
      </font>
    </dxf>
    <dxf>
      <font>
        <color theme="0" tint="-0.24994659260841701"/>
      </font>
      <fill>
        <patternFill>
          <bgColor theme="0" tint="-0.24994659260841701"/>
        </patternFill>
      </fill>
      <border>
        <top/>
        <bottom/>
      </border>
    </dxf>
    <dxf>
      <font>
        <b val="0"/>
        <i val="0"/>
        <color rgb="FFFF0000"/>
      </font>
    </dxf>
    <dxf>
      <font>
        <color rgb="FFFF0000"/>
      </font>
    </dxf>
    <dxf>
      <font>
        <color theme="0" tint="-0.24994659260841701"/>
      </font>
      <fill>
        <patternFill>
          <bgColor theme="0" tint="-0.24994659260841701"/>
        </patternFill>
      </fill>
      <border>
        <top/>
        <bottom/>
      </border>
    </dxf>
    <dxf>
      <font>
        <color theme="0" tint="-0.24994659260841701"/>
      </font>
      <fill>
        <patternFill>
          <bgColor theme="0" tint="-0.24994659260841701"/>
        </patternFill>
      </fill>
    </dxf>
    <dxf>
      <font>
        <b/>
        <i val="0"/>
        <color rgb="FFFF0000"/>
      </font>
    </dxf>
    <dxf>
      <font>
        <color auto="1"/>
      </font>
      <fill>
        <patternFill>
          <bgColor theme="0"/>
        </patternFill>
      </fill>
    </dxf>
    <dxf>
      <font>
        <color theme="1"/>
      </font>
      <fill>
        <patternFill>
          <bgColor theme="0" tint="-0.14996795556505021"/>
        </patternFill>
      </fill>
    </dxf>
    <dxf>
      <font>
        <color theme="0" tint="-0.14996795556505021"/>
        <name val="Cambria"/>
        <scheme val="none"/>
      </font>
      <fill>
        <patternFill>
          <bgColor theme="0" tint="-0.14996795556505021"/>
        </patternFill>
      </fill>
      <border>
        <top/>
        <bottom/>
      </border>
    </dxf>
    <dxf>
      <font>
        <color theme="0"/>
      </font>
    </dxf>
    <dxf>
      <font>
        <b/>
        <i val="0"/>
        <condense val="0"/>
        <extend val="0"/>
        <color indexed="10"/>
      </font>
    </dxf>
    <dxf>
      <font>
        <color rgb="FF2C3238"/>
        <name val="Cambria"/>
        <scheme val="none"/>
      </font>
      <fill>
        <patternFill>
          <bgColor rgb="FF2C3238"/>
        </patternFill>
      </fill>
      <border>
        <left/>
        <right/>
        <top/>
        <bottom/>
      </border>
    </dxf>
    <dxf>
      <font>
        <color theme="0" tint="-0.14996795556505021"/>
        <name val="Cambria"/>
        <scheme val="none"/>
      </font>
      <fill>
        <patternFill>
          <bgColor theme="0" tint="-0.14996795556505021"/>
        </patternFill>
      </fill>
      <border>
        <top/>
        <bottom/>
      </border>
    </dxf>
    <dxf>
      <font>
        <condense val="0"/>
        <extend val="0"/>
        <color indexed="49"/>
      </font>
      <fill>
        <patternFill>
          <bgColor indexed="49"/>
        </patternFill>
      </fill>
      <border>
        <left/>
        <right/>
        <top/>
        <bottom/>
      </border>
    </dxf>
    <dxf>
      <font>
        <color theme="0" tint="-0.24994659260841701"/>
      </font>
      <fill>
        <patternFill>
          <bgColor theme="0" tint="-0.24994659260841701"/>
        </patternFill>
      </fill>
      <border>
        <left/>
        <right/>
        <top/>
        <bottom/>
      </border>
    </dxf>
    <dxf>
      <font>
        <color theme="0" tint="-0.14996795556505021"/>
        <name val="Cambria"/>
        <scheme val="none"/>
      </font>
      <fill>
        <patternFill>
          <bgColor theme="0" tint="-0.14996795556505021"/>
        </patternFill>
      </fill>
      <border>
        <left/>
        <right/>
        <top/>
        <bottom/>
      </border>
    </dxf>
    <dxf>
      <font>
        <strike val="0"/>
        <condense val="0"/>
        <extend val="0"/>
        <color indexed="10"/>
      </font>
    </dxf>
    <dxf>
      <font>
        <b/>
        <i val="0"/>
        <condense val="0"/>
        <extend val="0"/>
        <color indexed="10"/>
      </font>
    </dxf>
    <dxf>
      <font>
        <strike val="0"/>
        <condense val="0"/>
        <extend val="0"/>
        <color indexed="1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6EBB1F"/>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2C3238"/>
      <rgbColor rgb="00CCFFFF"/>
      <rgbColor rgb="009DA927"/>
      <rgbColor rgb="00FFFF99"/>
      <rgbColor rgb="0099CCFF"/>
      <rgbColor rgb="00698F13"/>
      <rgbColor rgb="009D4639"/>
      <rgbColor rgb="00FFCC99"/>
      <rgbColor rgb="003366FF"/>
      <rgbColor rgb="0033CCCC"/>
      <rgbColor rgb="00706E16"/>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9D9D9"/>
      <color rgb="FF969696"/>
      <color rgb="FF517792"/>
      <color rgb="FFFF0066"/>
      <color rgb="FF99FF99"/>
      <color rgb="FFC0C0C0"/>
      <color rgb="FF99FF66"/>
      <color rgb="FF66FF66"/>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3696660558944"/>
          <c:y val="5.6251314929851963E-2"/>
          <c:w val="0.21709278792981071"/>
          <c:h val="0.91015734865849462"/>
        </c:manualLayout>
      </c:layout>
      <c:pieChart>
        <c:varyColors val="1"/>
        <c:ser>
          <c:idx val="0"/>
          <c:order val="0"/>
          <c:cat>
            <c:strRef>
              <c:f>'Potable Water Calculator-Part1'!$C$89:$I$92</c:f>
              <c:strCache>
                <c:ptCount val="4"/>
                <c:pt idx="0">
                  <c:v>Toilets:</c:v>
                </c:pt>
                <c:pt idx="1">
                  <c:v>Shower:</c:v>
                </c:pt>
                <c:pt idx="2">
                  <c:v>Bath:</c:v>
                </c:pt>
                <c:pt idx="3">
                  <c:v>Taps (Kitchen &amp; Basin):</c:v>
                </c:pt>
              </c:strCache>
            </c:strRef>
          </c:cat>
          <c:val>
            <c:numRef>
              <c:f>'Potable Water Calculator-Part1'!$M$89:$M$92</c:f>
              <c:numCache>
                <c:formatCode>0.0</c:formatCode>
                <c:ptCount val="4"/>
                <c:pt idx="0">
                  <c:v>0</c:v>
                </c:pt>
                <c:pt idx="1">
                  <c:v>0</c:v>
                </c:pt>
                <c:pt idx="2">
                  <c:v>0</c:v>
                </c:pt>
                <c:pt idx="3">
                  <c:v>0</c:v>
                </c:pt>
              </c:numCache>
            </c:numRef>
          </c:val>
        </c:ser>
        <c:ser>
          <c:idx val="1"/>
          <c:order val="1"/>
          <c:cat>
            <c:strRef>
              <c:f>'Potable Water Calculator-Part1'!$C$89:$I$92</c:f>
              <c:strCache>
                <c:ptCount val="4"/>
                <c:pt idx="0">
                  <c:v>Toilets:</c:v>
                </c:pt>
                <c:pt idx="1">
                  <c:v>Shower:</c:v>
                </c:pt>
                <c:pt idx="2">
                  <c:v>Bath:</c:v>
                </c:pt>
                <c:pt idx="3">
                  <c:v>Taps (Kitchen &amp; Basin):</c:v>
                </c:pt>
              </c:strCache>
            </c:strRef>
          </c:cat>
          <c:val>
            <c:numRef>
              <c:f>'Potable Water Calculator-Part1'!$N$89:$N$92</c:f>
              <c:numCache>
                <c:formatCode>0.0</c:formatCode>
                <c:ptCount val="4"/>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5228088941712479"/>
          <c:y val="0.10911426325172473"/>
          <c:w val="0.23765621750111424"/>
          <c:h val="0.79583430222901375"/>
        </c:manualLayout>
      </c:layout>
      <c:overlay val="0"/>
      <c:txPr>
        <a:bodyPr/>
        <a:lstStyle/>
        <a:p>
          <a:pPr rtl="0">
            <a:defRPr sz="1100" baseline="0"/>
          </a:pPr>
          <a:endParaRPr lang="en-US"/>
        </a:p>
      </c:txPr>
    </c:legend>
    <c:plotVisOnly val="1"/>
    <c:dispBlanksAs val="zero"/>
    <c:showDLblsOverMax val="0"/>
  </c:chart>
  <c:spPr>
    <a:solidFill>
      <a:schemeClr val="bg1">
        <a:lumMod val="85000"/>
      </a:schemeClr>
    </a:solidFill>
    <a:ln>
      <a:noFill/>
    </a:ln>
  </c:spPr>
  <c:printSettings>
    <c:headerFooter/>
    <c:pageMargins b="0.75000000000000089" l="0.70000000000000062" r="0.70000000000000062" t="0.7500000000000008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75" b="1" i="0" u="none" strike="noStrike" baseline="0">
                <a:solidFill>
                  <a:srgbClr val="000000"/>
                </a:solidFill>
                <a:latin typeface="Arial"/>
                <a:ea typeface="Arial"/>
                <a:cs typeface="Arial"/>
              </a:defRPr>
            </a:pPr>
            <a:r>
              <a:rPr lang="en-US"/>
              <a:t>Green Star SA Rating</a:t>
            </a:r>
          </a:p>
        </c:rich>
      </c:tx>
      <c:layout>
        <c:manualLayout>
          <c:xMode val="edge"/>
          <c:yMode val="edge"/>
          <c:x val="0.3328917174301283"/>
          <c:y val="3.0172528433945755E-2"/>
        </c:manualLayout>
      </c:layout>
      <c:overlay val="0"/>
      <c:spPr>
        <a:noFill/>
        <a:ln w="25400">
          <a:noFill/>
        </a:ln>
      </c:spPr>
    </c:title>
    <c:autoTitleDeleted val="0"/>
    <c:plotArea>
      <c:layout>
        <c:manualLayout>
          <c:layoutTarget val="inner"/>
          <c:xMode val="edge"/>
          <c:yMode val="edge"/>
          <c:x val="2.6525241882554024E-2"/>
          <c:y val="0.47198275862069045"/>
          <c:w val="0.9058370102892167"/>
          <c:h val="0.37931034482758713"/>
        </c:manualLayout>
      </c:layout>
      <c:barChart>
        <c:barDir val="bar"/>
        <c:grouping val="stacked"/>
        <c:varyColors val="0"/>
        <c:ser>
          <c:idx val="0"/>
          <c:order val="0"/>
          <c:tx>
            <c:strRef>
              <c:f>Calculation1!$M$48</c:f>
              <c:strCache>
                <c:ptCount val="1"/>
                <c:pt idx="0">
                  <c:v>No Rating</c:v>
                </c:pt>
              </c:strCache>
            </c:strRef>
          </c:tx>
          <c:spPr>
            <a:solidFill>
              <a:srgbClr val="FFFFFF"/>
            </a:solidFill>
            <a:ln w="12700">
              <a:solidFill>
                <a:srgbClr val="003300"/>
              </a:solidFill>
              <a:prstDash val="solid"/>
            </a:ln>
          </c:spPr>
          <c:invertIfNegative val="0"/>
          <c:val>
            <c:numRef>
              <c:f>Calculation1!$N$48:$O$48</c:f>
              <c:numCache>
                <c:formatCode>0</c:formatCode>
                <c:ptCount val="2"/>
                <c:pt idx="0">
                  <c:v>10</c:v>
                </c:pt>
                <c:pt idx="1">
                  <c:v>0</c:v>
                </c:pt>
              </c:numCache>
            </c:numRef>
          </c:val>
        </c:ser>
        <c:ser>
          <c:idx val="1"/>
          <c:order val="1"/>
          <c:tx>
            <c:strRef>
              <c:f>Calculation1!$M$49</c:f>
              <c:strCache>
                <c:ptCount val="1"/>
                <c:pt idx="0">
                  <c:v>One Star</c:v>
                </c:pt>
              </c:strCache>
            </c:strRef>
          </c:tx>
          <c:spPr>
            <a:solidFill>
              <a:srgbClr val="FFFFFF"/>
            </a:solidFill>
            <a:ln w="12700">
              <a:solidFill>
                <a:srgbClr val="003300"/>
              </a:solidFill>
              <a:prstDash val="solid"/>
            </a:ln>
          </c:spPr>
          <c:invertIfNegative val="0"/>
          <c:val>
            <c:numRef>
              <c:f>Calculation1!$N$49:$O$49</c:f>
              <c:numCache>
                <c:formatCode>0</c:formatCode>
                <c:ptCount val="2"/>
                <c:pt idx="0">
                  <c:v>10</c:v>
                </c:pt>
                <c:pt idx="1">
                  <c:v>0</c:v>
                </c:pt>
              </c:numCache>
            </c:numRef>
          </c:val>
        </c:ser>
        <c:ser>
          <c:idx val="2"/>
          <c:order val="2"/>
          <c:tx>
            <c:strRef>
              <c:f>Calculation1!$M$50</c:f>
              <c:strCache>
                <c:ptCount val="1"/>
                <c:pt idx="0">
                  <c:v>Two Star</c:v>
                </c:pt>
              </c:strCache>
            </c:strRef>
          </c:tx>
          <c:spPr>
            <a:solidFill>
              <a:srgbClr val="FFFFFF"/>
            </a:solidFill>
            <a:ln w="12700">
              <a:solidFill>
                <a:srgbClr val="003300"/>
              </a:solidFill>
              <a:prstDash val="solid"/>
            </a:ln>
          </c:spPr>
          <c:invertIfNegative val="0"/>
          <c:val>
            <c:numRef>
              <c:f>Calculation1!$N$50:$O$50</c:f>
              <c:numCache>
                <c:formatCode>0</c:formatCode>
                <c:ptCount val="2"/>
                <c:pt idx="0">
                  <c:v>10</c:v>
                </c:pt>
                <c:pt idx="1">
                  <c:v>0</c:v>
                </c:pt>
              </c:numCache>
            </c:numRef>
          </c:val>
        </c:ser>
        <c:ser>
          <c:idx val="3"/>
          <c:order val="3"/>
          <c:tx>
            <c:strRef>
              <c:f>Calculation1!$M$51</c:f>
              <c:strCache>
                <c:ptCount val="1"/>
                <c:pt idx="0">
                  <c:v>Three Star</c:v>
                </c:pt>
              </c:strCache>
            </c:strRef>
          </c:tx>
          <c:spPr>
            <a:solidFill>
              <a:srgbClr val="FFFFFF"/>
            </a:solidFill>
            <a:ln w="12700">
              <a:solidFill>
                <a:srgbClr val="003300"/>
              </a:solidFill>
              <a:prstDash val="solid"/>
            </a:ln>
          </c:spPr>
          <c:invertIfNegative val="0"/>
          <c:val>
            <c:numRef>
              <c:f>Calculation1!$N$51:$O$51</c:f>
              <c:numCache>
                <c:formatCode>0</c:formatCode>
                <c:ptCount val="2"/>
                <c:pt idx="0">
                  <c:v>15</c:v>
                </c:pt>
                <c:pt idx="1">
                  <c:v>0</c:v>
                </c:pt>
              </c:numCache>
            </c:numRef>
          </c:val>
        </c:ser>
        <c:ser>
          <c:idx val="4"/>
          <c:order val="4"/>
          <c:tx>
            <c:strRef>
              <c:f>Calculation1!$M$52</c:f>
              <c:strCache>
                <c:ptCount val="1"/>
                <c:pt idx="0">
                  <c:v>Four Star</c:v>
                </c:pt>
              </c:strCache>
            </c:strRef>
          </c:tx>
          <c:spPr>
            <a:solidFill>
              <a:srgbClr val="C0C0C0"/>
            </a:solidFill>
            <a:ln w="12700">
              <a:solidFill>
                <a:srgbClr val="003300"/>
              </a:solidFill>
              <a:prstDash val="solid"/>
            </a:ln>
          </c:spPr>
          <c:invertIfNegative val="0"/>
          <c:val>
            <c:numRef>
              <c:f>Calculation1!$N$52:$O$52</c:f>
              <c:numCache>
                <c:formatCode>0</c:formatCode>
                <c:ptCount val="2"/>
                <c:pt idx="0">
                  <c:v>15</c:v>
                </c:pt>
                <c:pt idx="1">
                  <c:v>0</c:v>
                </c:pt>
              </c:numCache>
            </c:numRef>
          </c:val>
        </c:ser>
        <c:ser>
          <c:idx val="5"/>
          <c:order val="5"/>
          <c:tx>
            <c:strRef>
              <c:f>Calculation1!$M$53</c:f>
              <c:strCache>
                <c:ptCount val="1"/>
                <c:pt idx="0">
                  <c:v>Five Star</c:v>
                </c:pt>
              </c:strCache>
            </c:strRef>
          </c:tx>
          <c:spPr>
            <a:solidFill>
              <a:srgbClr val="969696"/>
            </a:solidFill>
            <a:ln w="12700">
              <a:solidFill>
                <a:srgbClr val="003300"/>
              </a:solidFill>
              <a:prstDash val="solid"/>
            </a:ln>
          </c:spPr>
          <c:invertIfNegative val="0"/>
          <c:val>
            <c:numRef>
              <c:f>Calculation1!$N$53:$O$53</c:f>
              <c:numCache>
                <c:formatCode>0</c:formatCode>
                <c:ptCount val="2"/>
                <c:pt idx="0">
                  <c:v>15</c:v>
                </c:pt>
                <c:pt idx="1">
                  <c:v>0</c:v>
                </c:pt>
              </c:numCache>
            </c:numRef>
          </c:val>
        </c:ser>
        <c:ser>
          <c:idx val="6"/>
          <c:order val="6"/>
          <c:tx>
            <c:strRef>
              <c:f>Calculation1!$M$54</c:f>
              <c:strCache>
                <c:ptCount val="1"/>
                <c:pt idx="0">
                  <c:v>Six Stars</c:v>
                </c:pt>
              </c:strCache>
            </c:strRef>
          </c:tx>
          <c:spPr>
            <a:solidFill>
              <a:srgbClr val="808080"/>
            </a:solidFill>
            <a:ln w="12700">
              <a:solidFill>
                <a:srgbClr val="003300"/>
              </a:solidFill>
              <a:prstDash val="solid"/>
            </a:ln>
          </c:spPr>
          <c:invertIfNegative val="0"/>
          <c:val>
            <c:numRef>
              <c:f>Calculation1!$N$54:$O$54</c:f>
              <c:numCache>
                <c:formatCode>0</c:formatCode>
                <c:ptCount val="2"/>
                <c:pt idx="0">
                  <c:v>25</c:v>
                </c:pt>
                <c:pt idx="1">
                  <c:v>0</c:v>
                </c:pt>
              </c:numCache>
            </c:numRef>
          </c:val>
        </c:ser>
        <c:ser>
          <c:idx val="8"/>
          <c:order val="7"/>
          <c:tx>
            <c:v>Potential</c:v>
          </c:tx>
          <c:spPr>
            <a:pattFill prst="ltUpDiag">
              <a:fgClr>
                <a:srgbClr val="808080"/>
              </a:fgClr>
              <a:bgClr>
                <a:srgbClr val="FFFFFF"/>
              </a:bgClr>
            </a:pattFill>
            <a:ln w="3175">
              <a:solidFill>
                <a:srgbClr val="333333"/>
              </a:solidFill>
              <a:prstDash val="sysDash"/>
            </a:ln>
          </c:spPr>
          <c:invertIfNegative val="0"/>
          <c:val>
            <c:numRef>
              <c:f>Calculation1!$N$56:$O$56</c:f>
              <c:numCache>
                <c:formatCode>0</c:formatCode>
                <c:ptCount val="2"/>
                <c:pt idx="1">
                  <c:v>0</c:v>
                </c:pt>
              </c:numCache>
            </c:numRef>
          </c:val>
        </c:ser>
        <c:dLbls>
          <c:showLegendKey val="0"/>
          <c:showVal val="0"/>
          <c:showCatName val="0"/>
          <c:showSerName val="0"/>
          <c:showPercent val="0"/>
          <c:showBubbleSize val="0"/>
        </c:dLbls>
        <c:gapWidth val="60"/>
        <c:overlap val="100"/>
        <c:axId val="-832850768"/>
        <c:axId val="-832833360"/>
      </c:barChart>
      <c:catAx>
        <c:axId val="-832850768"/>
        <c:scaling>
          <c:orientation val="minMax"/>
        </c:scaling>
        <c:delete val="1"/>
        <c:axPos val="l"/>
        <c:majorTickMark val="out"/>
        <c:minorTickMark val="none"/>
        <c:tickLblPos val="none"/>
        <c:crossAx val="-832833360"/>
        <c:crosses val="autoZero"/>
        <c:auto val="1"/>
        <c:lblAlgn val="ctr"/>
        <c:lblOffset val="100"/>
        <c:noMultiLvlLbl val="0"/>
      </c:catAx>
      <c:valAx>
        <c:axId val="-832833360"/>
        <c:scaling>
          <c:orientation val="minMax"/>
          <c:max val="100"/>
          <c:min val="0"/>
        </c:scaling>
        <c:delete val="1"/>
        <c:axPos val="b"/>
        <c:numFmt formatCode="0" sourceLinked="1"/>
        <c:majorTickMark val="out"/>
        <c:minorTickMark val="none"/>
        <c:tickLblPos val="none"/>
        <c:crossAx val="-832850768"/>
        <c:crosses val="autoZero"/>
        <c:crossBetween val="between"/>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78" r="0.75000000000000178"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en-US"/>
              <a:t>Weighted Scores</a:t>
            </a:r>
          </a:p>
        </c:rich>
      </c:tx>
      <c:layout>
        <c:manualLayout>
          <c:xMode val="edge"/>
          <c:yMode val="edge"/>
          <c:x val="0.40250801983085588"/>
          <c:y val="2.9469646253732447E-2"/>
        </c:manualLayout>
      </c:layout>
      <c:overlay val="0"/>
      <c:spPr>
        <a:noFill/>
        <a:ln w="25400">
          <a:noFill/>
        </a:ln>
      </c:spPr>
    </c:title>
    <c:autoTitleDeleted val="0"/>
    <c:plotArea>
      <c:layout>
        <c:manualLayout>
          <c:layoutTarget val="inner"/>
          <c:xMode val="edge"/>
          <c:yMode val="edge"/>
          <c:x val="0.1398880511537858"/>
          <c:y val="0.12180746561886029"/>
          <c:w val="0.79181915747425924"/>
          <c:h val="0.67583497053045383"/>
        </c:manualLayout>
      </c:layout>
      <c:barChart>
        <c:barDir val="col"/>
        <c:grouping val="clustered"/>
        <c:varyColors val="0"/>
        <c:ser>
          <c:idx val="0"/>
          <c:order val="0"/>
          <c:tx>
            <c:strRef>
              <c:f>Calculation1!$O$64</c:f>
              <c:strCache>
                <c:ptCount val="1"/>
                <c:pt idx="0">
                  <c:v>Available</c:v>
                </c:pt>
              </c:strCache>
            </c:strRef>
          </c:tx>
          <c:spPr>
            <a:solidFill>
              <a:srgbClr val="003366"/>
            </a:solidFill>
            <a:ln w="12700">
              <a:solidFill>
                <a:srgbClr val="000000"/>
              </a:solidFill>
              <a:prstDash val="solid"/>
            </a:ln>
          </c:spPr>
          <c:invertIfNegative val="0"/>
          <c:cat>
            <c:strRef>
              <c:f>Calculation1!$N$65:$N$79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Calculation1!$O$66:$O$80</c:f>
              <c:numCache>
                <c:formatCode>General</c:formatCode>
                <c:ptCount val="15"/>
                <c:pt idx="0" formatCode="0">
                  <c:v>7.0000000000000009</c:v>
                </c:pt>
                <c:pt idx="2" formatCode="0">
                  <c:v>14.000000000000002</c:v>
                </c:pt>
                <c:pt idx="4" formatCode="0">
                  <c:v>28.000000000000004</c:v>
                </c:pt>
                <c:pt idx="6" formatCode="0">
                  <c:v>6</c:v>
                </c:pt>
                <c:pt idx="8" formatCode="0">
                  <c:v>12</c:v>
                </c:pt>
                <c:pt idx="10" formatCode="0">
                  <c:v>17</c:v>
                </c:pt>
                <c:pt idx="12" formatCode="0">
                  <c:v>9</c:v>
                </c:pt>
                <c:pt idx="14" formatCode="0">
                  <c:v>7.0000000000000009</c:v>
                </c:pt>
              </c:numCache>
            </c:numRef>
          </c:val>
        </c:ser>
        <c:ser>
          <c:idx val="1"/>
          <c:order val="1"/>
          <c:tx>
            <c:strRef>
              <c:f>Calculation1!$P$64</c:f>
              <c:strCache>
                <c:ptCount val="1"/>
                <c:pt idx="0">
                  <c:v>Achieved</c:v>
                </c:pt>
              </c:strCache>
            </c:strRef>
          </c:tx>
          <c:spPr>
            <a:solidFill>
              <a:srgbClr val="808080"/>
            </a:solidFill>
            <a:ln w="12700">
              <a:solidFill>
                <a:srgbClr val="000000"/>
              </a:solidFill>
              <a:prstDash val="solid"/>
            </a:ln>
          </c:spPr>
          <c:invertIfNegative val="0"/>
          <c:cat>
            <c:strRef>
              <c:f>Calculation1!$N$65:$N$79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Calculation1!$P$66:$P$80</c:f>
              <c:numCache>
                <c:formatCode>General</c:formatCode>
                <c:ptCount val="15"/>
                <c:pt idx="0" formatCode="0.0">
                  <c:v>0</c:v>
                </c:pt>
                <c:pt idx="2" formatCode="0.0">
                  <c:v>0</c:v>
                </c:pt>
                <c:pt idx="4" formatCode="0.0">
                  <c:v>0</c:v>
                </c:pt>
                <c:pt idx="6" formatCode="0.0">
                  <c:v>0</c:v>
                </c:pt>
                <c:pt idx="8" formatCode="0.0">
                  <c:v>0</c:v>
                </c:pt>
                <c:pt idx="10" formatCode="0.0">
                  <c:v>0</c:v>
                </c:pt>
                <c:pt idx="12" formatCode="0.0">
                  <c:v>0</c:v>
                </c:pt>
                <c:pt idx="14" formatCode="0.0">
                  <c:v>0</c:v>
                </c:pt>
              </c:numCache>
            </c:numRef>
          </c:val>
        </c:ser>
        <c:ser>
          <c:idx val="2"/>
          <c:order val="2"/>
          <c:tx>
            <c:v>Potential</c:v>
          </c:tx>
          <c:spPr>
            <a:pattFill prst="ltUpDiag">
              <a:fgClr>
                <a:srgbClr val="808080"/>
              </a:fgClr>
              <a:bgClr>
                <a:srgbClr val="FFFFFF"/>
              </a:bgClr>
            </a:pattFill>
            <a:ln w="12700">
              <a:solidFill>
                <a:srgbClr val="000000"/>
              </a:solidFill>
              <a:prstDash val="solid"/>
            </a:ln>
          </c:spPr>
          <c:invertIfNegative val="0"/>
          <c:cat>
            <c:strRef>
              <c:f>Calculation1!$N$65:$N$79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Calculation1!$Q$66:$Q$80</c:f>
              <c:numCache>
                <c:formatCode>General</c:formatCode>
                <c:ptCount val="15"/>
                <c:pt idx="0" formatCode="0.0">
                  <c:v>0</c:v>
                </c:pt>
                <c:pt idx="2" formatCode="0.0">
                  <c:v>0</c:v>
                </c:pt>
                <c:pt idx="4" formatCode="0.0">
                  <c:v>0</c:v>
                </c:pt>
                <c:pt idx="6" formatCode="0.0">
                  <c:v>0</c:v>
                </c:pt>
                <c:pt idx="8" formatCode="0.0">
                  <c:v>0</c:v>
                </c:pt>
                <c:pt idx="10" formatCode="0.0">
                  <c:v>0</c:v>
                </c:pt>
                <c:pt idx="12" formatCode="0.0">
                  <c:v>0</c:v>
                </c:pt>
                <c:pt idx="14" formatCode="0.0">
                  <c:v>0</c:v>
                </c:pt>
              </c:numCache>
            </c:numRef>
          </c:val>
        </c:ser>
        <c:dLbls>
          <c:showLegendKey val="0"/>
          <c:showVal val="0"/>
          <c:showCatName val="0"/>
          <c:showSerName val="0"/>
          <c:showPercent val="0"/>
          <c:showBubbleSize val="0"/>
        </c:dLbls>
        <c:gapWidth val="150"/>
        <c:axId val="-832848592"/>
        <c:axId val="-832831728"/>
      </c:barChart>
      <c:catAx>
        <c:axId val="-832848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50" b="0" i="0" u="none" strike="noStrike" baseline="0">
                <a:solidFill>
                  <a:srgbClr val="000000"/>
                </a:solidFill>
                <a:latin typeface="Arial"/>
                <a:ea typeface="Arial"/>
                <a:cs typeface="Arial"/>
              </a:defRPr>
            </a:pPr>
            <a:endParaRPr lang="en-US"/>
          </a:p>
        </c:txPr>
        <c:crossAx val="-832831728"/>
        <c:crosses val="autoZero"/>
        <c:auto val="1"/>
        <c:lblAlgn val="ctr"/>
        <c:lblOffset val="100"/>
        <c:tickLblSkip val="2"/>
        <c:tickMarkSkip val="1"/>
        <c:noMultiLvlLbl val="0"/>
      </c:catAx>
      <c:valAx>
        <c:axId val="-83283172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Total weighted points</a:t>
                </a:r>
              </a:p>
            </c:rich>
          </c:tx>
          <c:layout>
            <c:manualLayout>
              <c:xMode val="edge"/>
              <c:yMode val="edge"/>
              <c:x val="5.0071657709452946E-2"/>
              <c:y val="0.190930749040985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832848592"/>
        <c:crosses val="autoZero"/>
        <c:crossBetween val="between"/>
      </c:valAx>
      <c:spPr>
        <a:noFill/>
        <a:ln w="3175">
          <a:solidFill>
            <a:srgbClr val="000000"/>
          </a:solidFill>
          <a:prstDash val="solid"/>
        </a:ln>
      </c:spPr>
    </c:plotArea>
    <c:legend>
      <c:legendPos val="r"/>
      <c:legendEntry>
        <c:idx val="0"/>
        <c:txPr>
          <a:bodyPr/>
          <a:lstStyle/>
          <a:p>
            <a:pPr>
              <a:defRPr sz="420" b="0" i="0" u="none" strike="noStrike" baseline="0">
                <a:solidFill>
                  <a:srgbClr val="000000"/>
                </a:solidFill>
                <a:latin typeface="Arial"/>
                <a:ea typeface="Arial"/>
                <a:cs typeface="Arial"/>
              </a:defRPr>
            </a:pPr>
            <a:endParaRPr lang="en-US"/>
          </a:p>
        </c:txPr>
      </c:legendEntry>
      <c:legendEntry>
        <c:idx val="1"/>
        <c:txPr>
          <a:bodyPr/>
          <a:lstStyle/>
          <a:p>
            <a:pPr>
              <a:defRPr sz="420" b="0" i="0" u="none" strike="noStrike" baseline="0">
                <a:solidFill>
                  <a:srgbClr val="000000"/>
                </a:solidFill>
                <a:latin typeface="Arial"/>
                <a:ea typeface="Arial"/>
                <a:cs typeface="Arial"/>
              </a:defRPr>
            </a:pPr>
            <a:endParaRPr lang="en-US"/>
          </a:p>
        </c:txPr>
      </c:legendEntry>
      <c:legendEntry>
        <c:idx val="2"/>
        <c:txPr>
          <a:bodyPr/>
          <a:lstStyle/>
          <a:p>
            <a:pPr>
              <a:defRPr sz="420" b="0" i="0" u="none" strike="noStrike" baseline="0">
                <a:solidFill>
                  <a:srgbClr val="000000"/>
                </a:solidFill>
                <a:latin typeface="Arial"/>
                <a:ea typeface="Arial"/>
                <a:cs typeface="Arial"/>
              </a:defRPr>
            </a:pPr>
            <a:endParaRPr lang="en-US"/>
          </a:p>
        </c:txPr>
      </c:legendEntry>
      <c:layout>
        <c:manualLayout>
          <c:xMode val="edge"/>
          <c:yMode val="edge"/>
          <c:x val="0.27053826605007708"/>
          <c:y val="8.644394147087868E-2"/>
          <c:w val="0.49620672415948125"/>
          <c:h val="7.0726938484916124E-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23601648566128"/>
          <c:y val="2.8981053937038377E-2"/>
          <c:w val="0.42069734029886435"/>
          <c:h val="0.94289328859803645"/>
        </c:manualLayout>
      </c:layout>
      <c:pieChart>
        <c:varyColors val="1"/>
        <c:ser>
          <c:idx val="0"/>
          <c:order val="0"/>
          <c:dPt>
            <c:idx val="0"/>
            <c:bubble3D val="0"/>
            <c:spPr>
              <a:solidFill>
                <a:schemeClr val="accent5">
                  <a:lumMod val="60000"/>
                  <a:lumOff val="40000"/>
                </a:schemeClr>
              </a:solidFill>
            </c:spPr>
          </c:dPt>
          <c:dPt>
            <c:idx val="1"/>
            <c:bubble3D val="0"/>
            <c:spPr>
              <a:solidFill>
                <a:srgbClr val="FFFF99"/>
              </a:solidFill>
            </c:spPr>
          </c:dPt>
          <c:dPt>
            <c:idx val="2"/>
            <c:bubble3D val="0"/>
            <c:spPr>
              <a:solidFill>
                <a:srgbClr val="CC66FF"/>
              </a:solidFill>
            </c:spPr>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'Potable Water Calculator-Part2'!$F$85:$F$87</c:f>
              <c:strCache>
                <c:ptCount val="3"/>
                <c:pt idx="0">
                  <c:v>Rainwater:</c:v>
                </c:pt>
                <c:pt idx="1">
                  <c:v>Greywater:</c:v>
                </c:pt>
                <c:pt idx="2">
                  <c:v>Blackwater:</c:v>
                </c:pt>
              </c:strCache>
            </c:strRef>
          </c:cat>
          <c:val>
            <c:numRef>
              <c:f>'Potable Water Calculator-Part2'!$G$85:$G$87</c:f>
              <c:numCache>
                <c:formatCode>0.0</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20945998689766"/>
          <c:y val="0.10911426325172473"/>
          <c:w val="0.28307729703932033"/>
          <c:h val="0.79583430222901375"/>
        </c:manualLayout>
      </c:layout>
      <c:overlay val="0"/>
      <c:txPr>
        <a:bodyPr/>
        <a:lstStyle/>
        <a:p>
          <a:pPr rtl="0">
            <a:defRPr sz="1100" baseline="0"/>
          </a:pPr>
          <a:endParaRPr lang="en-US"/>
        </a:p>
      </c:txPr>
    </c:legend>
    <c:plotVisOnly val="1"/>
    <c:dispBlanksAs val="zero"/>
    <c:showDLblsOverMax val="0"/>
  </c:chart>
  <c:spPr>
    <a:solidFill>
      <a:schemeClr val="bg1">
        <a:lumMod val="85000"/>
      </a:schemeClr>
    </a:solidFill>
    <a:ln w="3175">
      <a:no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1814104461221E-2"/>
          <c:y val="3.8456273386842994E-2"/>
          <c:w val="0.45434613903946264"/>
          <c:h val="0.93524465753290253"/>
        </c:manualLayout>
      </c:layout>
      <c:pieChart>
        <c:varyColors val="1"/>
        <c:ser>
          <c:idx val="0"/>
          <c:order val="0"/>
          <c:dPt>
            <c:idx val="0"/>
            <c:bubble3D val="0"/>
            <c:spPr>
              <a:solidFill>
                <a:schemeClr val="accent5">
                  <a:lumMod val="60000"/>
                  <a:lumOff val="40000"/>
                </a:schemeClr>
              </a:solidFill>
            </c:spPr>
          </c:dPt>
          <c:dPt>
            <c:idx val="1"/>
            <c:bubble3D val="0"/>
            <c:spPr>
              <a:solidFill>
                <a:srgbClr val="FFFF99"/>
              </a:solidFill>
            </c:spPr>
          </c:dPt>
          <c:dPt>
            <c:idx val="2"/>
            <c:bubble3D val="0"/>
            <c:spPr>
              <a:solidFill>
                <a:srgbClr val="CC66FF"/>
              </a:solidFill>
            </c:spPr>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'Potable Water Calculator-Part2'!$C$85:$C$87</c:f>
              <c:strCache>
                <c:ptCount val="3"/>
                <c:pt idx="0">
                  <c:v>Rainwater Available (Ave.):</c:v>
                </c:pt>
                <c:pt idx="1">
                  <c:v>Greywater Available (Ave.):</c:v>
                </c:pt>
                <c:pt idx="2">
                  <c:v>Blackwater Available (Ave.):</c:v>
                </c:pt>
              </c:strCache>
            </c:strRef>
          </c:cat>
          <c:val>
            <c:numRef>
              <c:f>'Potable Water Calculator-Part2'!$D$85:$D$87</c:f>
              <c:numCache>
                <c:formatCode>0.0</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1366127747245094"/>
          <c:y val="0.10911426325172473"/>
          <c:w val="0.47151046782155398"/>
          <c:h val="0.79583430222901375"/>
        </c:manualLayout>
      </c:layout>
      <c:overlay val="0"/>
      <c:txPr>
        <a:bodyPr/>
        <a:lstStyle/>
        <a:p>
          <a:pPr rtl="0">
            <a:defRPr sz="1100" baseline="0"/>
          </a:pPr>
          <a:endParaRPr lang="en-US"/>
        </a:p>
      </c:txPr>
    </c:legend>
    <c:plotVisOnly val="1"/>
    <c:dispBlanksAs val="zero"/>
    <c:showDLblsOverMax val="0"/>
  </c:chart>
  <c:spPr>
    <a:solidFill>
      <a:schemeClr val="bg1">
        <a:lumMod val="85000"/>
      </a:schemeClr>
    </a:solidFill>
    <a:ln w="3175">
      <a:noFill/>
    </a:ln>
  </c:sp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cat>
            <c:strLit>
              <c:ptCount val="5"/>
            </c:strLit>
          </c:cat>
          <c:val>
            <c:numLit>
              <c:formatCode>General</c:formatCode>
              <c:ptCount val="1"/>
              <c:pt idx="0">
                <c:v>0</c:v>
              </c:pt>
            </c:numLit>
          </c:val>
        </c:ser>
        <c:ser>
          <c:idx val="1"/>
          <c:order val="1"/>
          <c:spPr>
            <a:solidFill>
              <a:srgbClr val="DD2D32"/>
            </a:solidFill>
            <a:ln w="12700">
              <a:solidFill>
                <a:srgbClr val="000000"/>
              </a:solidFill>
              <a:prstDash val="solid"/>
            </a:ln>
          </c:spPr>
          <c:cat>
            <c:strLit>
              <c:ptCount val="5"/>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63800904977375"/>
          <c:y val="0"/>
          <c:w val="0.18099547511312308"/>
          <c:h val="0"/>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675"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cat>
            <c:strLit>
              <c:ptCount val="5"/>
            </c:strLit>
          </c:cat>
          <c:val>
            <c:numLit>
              <c:formatCode>General</c:formatCode>
              <c:ptCount val="1"/>
              <c:pt idx="0">
                <c:v>0</c:v>
              </c:pt>
            </c:numLit>
          </c:val>
        </c:ser>
        <c:ser>
          <c:idx val="1"/>
          <c:order val="1"/>
          <c:spPr>
            <a:solidFill>
              <a:srgbClr val="DD2D32"/>
            </a:solidFill>
            <a:ln w="12700">
              <a:solidFill>
                <a:srgbClr val="000000"/>
              </a:solidFill>
              <a:prstDash val="solid"/>
            </a:ln>
          </c:spPr>
          <c:cat>
            <c:strLit>
              <c:ptCount val="5"/>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8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dPt>
            <c:idx val="1"/>
            <c:bubble3D val="0"/>
            <c:spPr>
              <a:solidFill>
                <a:srgbClr val="DD2D32"/>
              </a:solidFill>
              <a:ln w="12700">
                <a:solidFill>
                  <a:srgbClr val="000000"/>
                </a:solidFill>
                <a:prstDash val="solid"/>
              </a:ln>
            </c:spPr>
          </c:dPt>
          <c:dPt>
            <c:idx val="2"/>
            <c:bubble3D val="0"/>
            <c:spPr>
              <a:solidFill>
                <a:srgbClr val="FFF58C"/>
              </a:solidFill>
              <a:ln w="12700">
                <a:solidFill>
                  <a:srgbClr val="000000"/>
                </a:solidFill>
                <a:prstDash val="solid"/>
              </a:ln>
            </c:spPr>
          </c:dPt>
          <c:cat>
            <c:strLit>
              <c:ptCount val="5"/>
              <c:pt idx="0">
                <c:v>Rainwater</c:v>
              </c:pt>
              <c:pt idx="1">
                <c:v>Greywater</c:v>
              </c:pt>
              <c:pt idx="2">
                <c:v>Blackwater</c:v>
              </c:pt>
            </c:strLit>
          </c:cat>
          <c:val>
            <c:numLit>
              <c:formatCode>General</c:formatCode>
              <c:ptCount val="3"/>
              <c:pt idx="0">
                <c:v>0</c:v>
              </c:pt>
              <c:pt idx="1">
                <c:v>0</c:v>
              </c:pt>
              <c:pt idx="2">
                <c:v>0</c:v>
              </c:pt>
            </c:numLit>
          </c:val>
        </c:ser>
        <c:ser>
          <c:idx val="1"/>
          <c:order val="1"/>
          <c:spPr>
            <a:solidFill>
              <a:srgbClr val="DD2D32"/>
            </a:solidFill>
            <a:ln w="12700">
              <a:solidFill>
                <a:srgbClr val="000000"/>
              </a:solidFill>
              <a:prstDash val="solid"/>
            </a:ln>
          </c:spPr>
          <c:dPt>
            <c:idx val="0"/>
            <c:bubble3D val="0"/>
            <c:spPr>
              <a:solidFill>
                <a:srgbClr val="63AAFE"/>
              </a:solidFill>
              <a:ln w="12700">
                <a:solidFill>
                  <a:srgbClr val="000000"/>
                </a:solidFill>
                <a:prstDash val="solid"/>
              </a:ln>
            </c:spPr>
          </c:dPt>
          <c:cat>
            <c:strLit>
              <c:ptCount val="5"/>
              <c:pt idx="0">
                <c:v>Rainwater</c:v>
              </c:pt>
              <c:pt idx="1">
                <c:v>Greywater</c:v>
              </c:pt>
              <c:pt idx="2">
                <c:v>Blackwater</c:v>
              </c:pt>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63800904977375"/>
          <c:y val="0"/>
          <c:w val="0.18099547511312308"/>
          <c:h val="0"/>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675"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dPt>
            <c:idx val="1"/>
            <c:bubble3D val="0"/>
            <c:spPr>
              <a:solidFill>
                <a:srgbClr val="DD2D32"/>
              </a:solidFill>
              <a:ln w="12700">
                <a:solidFill>
                  <a:srgbClr val="000000"/>
                </a:solidFill>
                <a:prstDash val="solid"/>
              </a:ln>
            </c:spPr>
          </c:dPt>
          <c:dPt>
            <c:idx val="2"/>
            <c:bubble3D val="0"/>
            <c:spPr>
              <a:solidFill>
                <a:srgbClr val="FFF58C"/>
              </a:solidFill>
              <a:ln w="12700">
                <a:solidFill>
                  <a:srgbClr val="000000"/>
                </a:solidFill>
                <a:prstDash val="solid"/>
              </a:ln>
            </c:spPr>
          </c:dPt>
          <c:dPt>
            <c:idx val="3"/>
            <c:bubble3D val="0"/>
            <c:spPr>
              <a:solidFill>
                <a:srgbClr val="4EE257"/>
              </a:solidFill>
              <a:ln w="12700">
                <a:solidFill>
                  <a:srgbClr val="000000"/>
                </a:solidFill>
                <a:prstDash val="solid"/>
              </a:ln>
            </c:spPr>
          </c:dPt>
          <c:cat>
            <c:strLit>
              <c:ptCount val="5"/>
              <c:pt idx="0">
                <c:v>WCs</c:v>
              </c:pt>
              <c:pt idx="1">
                <c:v>Urinals</c:v>
              </c:pt>
              <c:pt idx="2">
                <c:v>Indoor Taps</c:v>
              </c:pt>
              <c:pt idx="3">
                <c:v>Showerheads</c:v>
              </c:pt>
            </c:strLit>
          </c:cat>
          <c:val>
            <c:numLit>
              <c:formatCode>General</c:formatCode>
              <c:ptCount val="4"/>
              <c:pt idx="0">
                <c:v>0</c:v>
              </c:pt>
              <c:pt idx="1">
                <c:v>0</c:v>
              </c:pt>
              <c:pt idx="2">
                <c:v>0</c:v>
              </c:pt>
              <c:pt idx="3">
                <c:v>0</c:v>
              </c:pt>
            </c:numLit>
          </c:val>
        </c:ser>
        <c:ser>
          <c:idx val="1"/>
          <c:order val="1"/>
          <c:spPr>
            <a:solidFill>
              <a:srgbClr val="DD2D32"/>
            </a:solidFill>
            <a:ln w="12700">
              <a:solidFill>
                <a:srgbClr val="000000"/>
              </a:solidFill>
              <a:prstDash val="solid"/>
            </a:ln>
          </c:spPr>
          <c:dPt>
            <c:idx val="0"/>
            <c:bubble3D val="0"/>
            <c:spPr>
              <a:solidFill>
                <a:srgbClr val="63AAFE"/>
              </a:solidFill>
              <a:ln w="12700">
                <a:solidFill>
                  <a:srgbClr val="000000"/>
                </a:solidFill>
                <a:prstDash val="solid"/>
              </a:ln>
            </c:spPr>
          </c:dPt>
          <c:cat>
            <c:strLit>
              <c:ptCount val="5"/>
              <c:pt idx="0">
                <c:v>WCs</c:v>
              </c:pt>
              <c:pt idx="1">
                <c:v>Urinals</c:v>
              </c:pt>
              <c:pt idx="2">
                <c:v>Indoor Taps</c:v>
              </c:pt>
              <c:pt idx="3">
                <c:v>Showerheads</c:v>
              </c:pt>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8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1" i="0" u="none" strike="noStrike" baseline="0">
                <a:solidFill>
                  <a:srgbClr val="000000"/>
                </a:solidFill>
                <a:latin typeface="Verdana"/>
                <a:ea typeface="Verdana"/>
                <a:cs typeface="Verdana"/>
              </a:defRPr>
            </a:pPr>
            <a:r>
              <a:rPr lang="en-US"/>
              <a:t>Points Achieved</a:t>
            </a:r>
          </a:p>
        </c:rich>
      </c:tx>
      <c:layout>
        <c:manualLayout>
          <c:xMode val="edge"/>
          <c:yMode val="edge"/>
          <c:x val="0.38863189846627261"/>
          <c:y val="2.9836065573770623E-2"/>
        </c:manualLayout>
      </c:layout>
      <c:overlay val="0"/>
      <c:spPr>
        <a:noFill/>
        <a:ln w="25400">
          <a:noFill/>
        </a:ln>
      </c:spPr>
    </c:title>
    <c:autoTitleDeleted val="0"/>
    <c:plotArea>
      <c:layout>
        <c:manualLayout>
          <c:layoutTarget val="inner"/>
          <c:xMode val="edge"/>
          <c:yMode val="edge"/>
          <c:x val="7.7990746860542123E-2"/>
          <c:y val="0.25261125482515773"/>
          <c:w val="0.89358889623265036"/>
          <c:h val="0.45151775468748712"/>
        </c:manualLayout>
      </c:layout>
      <c:barChart>
        <c:barDir val="col"/>
        <c:grouping val="stacked"/>
        <c:varyColors val="0"/>
        <c:ser>
          <c:idx val="0"/>
          <c:order val="0"/>
          <c:tx>
            <c:strRef>
              <c:f>Calculation1!$I$64</c:f>
              <c:strCache>
                <c:ptCount val="1"/>
                <c:pt idx="0">
                  <c:v>Available</c:v>
                </c:pt>
              </c:strCache>
            </c:strRef>
          </c:tx>
          <c:spPr>
            <a:solidFill>
              <a:srgbClr val="003366"/>
            </a:solidFill>
            <a:ln w="12700">
              <a:solidFill>
                <a:srgbClr val="003366"/>
              </a:solidFill>
              <a:prstDash val="solid"/>
            </a:ln>
          </c:spPr>
          <c:invertIfNegative val="0"/>
          <c:cat>
            <c:strRef>
              <c:f>Calculation1!$H$65:$H$80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Calculation1!$I$65:$I$80</c:f>
              <c:numCache>
                <c:formatCode>General</c:formatCode>
                <c:ptCount val="16"/>
                <c:pt idx="0">
                  <c:v>13</c:v>
                </c:pt>
                <c:pt idx="2">
                  <c:v>19</c:v>
                </c:pt>
                <c:pt idx="4">
                  <c:v>32</c:v>
                </c:pt>
                <c:pt idx="6">
                  <c:v>13</c:v>
                </c:pt>
                <c:pt idx="8">
                  <c:v>15</c:v>
                </c:pt>
                <c:pt idx="10">
                  <c:v>25</c:v>
                </c:pt>
                <c:pt idx="12">
                  <c:v>14</c:v>
                </c:pt>
                <c:pt idx="14">
                  <c:v>15</c:v>
                </c:pt>
              </c:numCache>
            </c:numRef>
          </c:val>
        </c:ser>
        <c:ser>
          <c:idx val="1"/>
          <c:order val="1"/>
          <c:tx>
            <c:strRef>
              <c:f>Calculation1!$J$64</c:f>
              <c:strCache>
                <c:ptCount val="1"/>
                <c:pt idx="0">
                  <c:v>Achieved</c:v>
                </c:pt>
              </c:strCache>
            </c:strRef>
          </c:tx>
          <c:spPr>
            <a:solidFill>
              <a:srgbClr val="808080"/>
            </a:solidFill>
            <a:ln w="12700">
              <a:solidFill>
                <a:srgbClr val="333333"/>
              </a:solidFill>
              <a:prstDash val="solid"/>
            </a:ln>
          </c:spPr>
          <c:invertIfNegative val="0"/>
          <c:cat>
            <c:strRef>
              <c:f>Calculation1!$H$65:$H$80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Calculation1!$J$65:$J$80</c:f>
              <c:numCache>
                <c:formatCode>General</c:formatCode>
                <c:ptCount val="16"/>
                <c:pt idx="1">
                  <c:v>0</c:v>
                </c:pt>
                <c:pt idx="3">
                  <c:v>0</c:v>
                </c:pt>
                <c:pt idx="5">
                  <c:v>0</c:v>
                </c:pt>
                <c:pt idx="7">
                  <c:v>0</c:v>
                </c:pt>
                <c:pt idx="9">
                  <c:v>0</c:v>
                </c:pt>
                <c:pt idx="11">
                  <c:v>0</c:v>
                </c:pt>
                <c:pt idx="13">
                  <c:v>0</c:v>
                </c:pt>
                <c:pt idx="15">
                  <c:v>0</c:v>
                </c:pt>
              </c:numCache>
            </c:numRef>
          </c:val>
        </c:ser>
        <c:ser>
          <c:idx val="2"/>
          <c:order val="2"/>
          <c:tx>
            <c:v>Potential</c:v>
          </c:tx>
          <c:spPr>
            <a:pattFill prst="ltUpDiag">
              <a:fgClr>
                <a:srgbClr val="808080"/>
              </a:fgClr>
              <a:bgClr>
                <a:srgbClr val="FFFFFF"/>
              </a:bgClr>
            </a:pattFill>
            <a:ln w="12700">
              <a:solidFill>
                <a:srgbClr val="333333"/>
              </a:solidFill>
              <a:prstDash val="solid"/>
            </a:ln>
          </c:spPr>
          <c:invertIfNegative val="0"/>
          <c:cat>
            <c:strRef>
              <c:f>Calculation1!$H$65:$H$80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Calculation1!$K$65:$K$80</c:f>
              <c:numCache>
                <c:formatCode>General</c:formatCode>
                <c:ptCount val="16"/>
                <c:pt idx="1">
                  <c:v>0</c:v>
                </c:pt>
                <c:pt idx="3">
                  <c:v>0</c:v>
                </c:pt>
                <c:pt idx="5">
                  <c:v>0</c:v>
                </c:pt>
                <c:pt idx="7">
                  <c:v>0</c:v>
                </c:pt>
                <c:pt idx="9">
                  <c:v>0</c:v>
                </c:pt>
                <c:pt idx="11">
                  <c:v>0</c:v>
                </c:pt>
                <c:pt idx="13" formatCode="0">
                  <c:v>0</c:v>
                </c:pt>
                <c:pt idx="15">
                  <c:v>0</c:v>
                </c:pt>
              </c:numCache>
            </c:numRef>
          </c:val>
        </c:ser>
        <c:dLbls>
          <c:showLegendKey val="0"/>
          <c:showVal val="0"/>
          <c:showCatName val="0"/>
          <c:showSerName val="0"/>
          <c:showPercent val="0"/>
          <c:showBubbleSize val="0"/>
        </c:dLbls>
        <c:gapWidth val="150"/>
        <c:overlap val="100"/>
        <c:axId val="-832837712"/>
        <c:axId val="-832842064"/>
      </c:barChart>
      <c:catAx>
        <c:axId val="-832837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832842064"/>
        <c:crosses val="autoZero"/>
        <c:auto val="1"/>
        <c:lblAlgn val="ctr"/>
        <c:lblOffset val="0"/>
        <c:tickLblSkip val="2"/>
        <c:tickMarkSkip val="2"/>
        <c:noMultiLvlLbl val="0"/>
      </c:catAx>
      <c:valAx>
        <c:axId val="-832842064"/>
        <c:scaling>
          <c:orientation val="minMax"/>
        </c:scaling>
        <c:delete val="0"/>
        <c:axPos val="l"/>
        <c:majorGridlines>
          <c:spPr>
            <a:ln w="3175">
              <a:solidFill>
                <a:srgbClr val="C0C0C0"/>
              </a:solidFill>
              <a:prstDash val="solid"/>
            </a:ln>
          </c:spPr>
        </c:majorGridlines>
        <c:title>
          <c:tx>
            <c:rich>
              <a:bodyPr/>
              <a:lstStyle/>
              <a:p>
                <a:pPr>
                  <a:defRPr sz="1150" b="1" i="0" u="none" strike="noStrike" baseline="0">
                    <a:solidFill>
                      <a:srgbClr val="000000"/>
                    </a:solidFill>
                    <a:latin typeface="Arial"/>
                    <a:ea typeface="Arial"/>
                    <a:cs typeface="Arial"/>
                  </a:defRPr>
                </a:pPr>
                <a:r>
                  <a:rPr lang="en-US"/>
                  <a:t>No. of Points</a:t>
                </a:r>
              </a:p>
            </c:rich>
          </c:tx>
          <c:layout>
            <c:manualLayout>
              <c:xMode val="edge"/>
              <c:yMode val="edge"/>
              <c:x val="6.6666666666666714E-3"/>
              <c:y val="0.273005894754959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832837712"/>
        <c:crosses val="autoZero"/>
        <c:crossBetween val="between"/>
      </c:valAx>
      <c:spPr>
        <a:noFill/>
        <a:ln w="12700">
          <a:solidFill>
            <a:srgbClr val="808080"/>
          </a:solidFill>
          <a:prstDash val="solid"/>
        </a:ln>
      </c:spPr>
    </c:plotArea>
    <c:legend>
      <c:legendPos val="r"/>
      <c:layout>
        <c:manualLayout>
          <c:xMode val="edge"/>
          <c:yMode val="edge"/>
          <c:x val="0.23661605296685392"/>
          <c:y val="0.91894797986317456"/>
          <c:w val="0.5538664828700125"/>
          <c:h val="5.5693816961404408E-2"/>
        </c:manualLayout>
      </c:layout>
      <c:overlay val="0"/>
      <c:spPr>
        <a:solidFill>
          <a:srgbClr val="FFFFFF"/>
        </a:solidFill>
        <a:ln w="12700">
          <a:solidFill>
            <a:srgbClr val="333333"/>
          </a:solidFill>
          <a:prstDash val="solid"/>
        </a:ln>
      </c:spPr>
      <c:txPr>
        <a:bodyPr/>
        <a:lstStyle/>
        <a:p>
          <a:pPr>
            <a:defRPr sz="49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900" b="0" i="0" u="none" strike="noStrike" baseline="0">
          <a:solidFill>
            <a:srgbClr val="000000"/>
          </a:solidFill>
          <a:latin typeface="Verdana"/>
          <a:ea typeface="Verdana"/>
          <a:cs typeface="Verdana"/>
        </a:defRPr>
      </a:pPr>
      <a:endParaRPr lang="en-US"/>
    </a:p>
  </c:txPr>
  <c:printSettings>
    <c:headerFooter alignWithMargins="0"/>
    <c:pageMargins b="1" l="0.75000000000000178" r="0.75000000000000178" t="1" header="0.5" footer="0.5"/>
    <c:pageSetup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Verdana"/>
                <a:ea typeface="Verdana"/>
                <a:cs typeface="Verdana"/>
              </a:defRPr>
            </a:pPr>
            <a:r>
              <a:rPr lang="en-US"/>
              <a:t>Category Scores (in %)</a:t>
            </a:r>
          </a:p>
        </c:rich>
      </c:tx>
      <c:layout>
        <c:manualLayout>
          <c:xMode val="edge"/>
          <c:yMode val="edge"/>
          <c:x val="0.33666029746281889"/>
          <c:y val="2.855787144254027E-2"/>
        </c:manualLayout>
      </c:layout>
      <c:overlay val="0"/>
      <c:spPr>
        <a:noFill/>
        <a:ln w="25400">
          <a:noFill/>
        </a:ln>
      </c:spPr>
    </c:title>
    <c:autoTitleDeleted val="0"/>
    <c:plotArea>
      <c:layout>
        <c:manualLayout>
          <c:layoutTarget val="inner"/>
          <c:xMode val="edge"/>
          <c:yMode val="edge"/>
          <c:x val="0.12641394165927741"/>
          <c:y val="0.2627326429672695"/>
          <c:w val="0.83699336109142486"/>
          <c:h val="0.42265686042560852"/>
        </c:manualLayout>
      </c:layout>
      <c:barChart>
        <c:barDir val="col"/>
        <c:grouping val="stacked"/>
        <c:varyColors val="0"/>
        <c:ser>
          <c:idx val="1"/>
          <c:order val="0"/>
          <c:tx>
            <c:strRef>
              <c:f>Calculation1!$J$64</c:f>
              <c:strCache>
                <c:ptCount val="1"/>
                <c:pt idx="0">
                  <c:v>Achieved</c:v>
                </c:pt>
              </c:strCache>
            </c:strRef>
          </c:tx>
          <c:spPr>
            <a:solidFill>
              <a:srgbClr val="808080"/>
            </a:solidFill>
            <a:ln w="12700">
              <a:solidFill>
                <a:srgbClr val="333333"/>
              </a:solidFill>
              <a:prstDash val="solid"/>
            </a:ln>
          </c:spPr>
          <c:invertIfNegative val="0"/>
          <c:cat>
            <c:strRef>
              <c:f>Calculation1!$H$50:$H$57</c:f>
              <c:strCache>
                <c:ptCount val="8"/>
                <c:pt idx="0">
                  <c:v>Management</c:v>
                </c:pt>
                <c:pt idx="1">
                  <c:v>Indoor Environment Quality</c:v>
                </c:pt>
                <c:pt idx="2">
                  <c:v>Energy</c:v>
                </c:pt>
                <c:pt idx="3">
                  <c:v>Transport</c:v>
                </c:pt>
                <c:pt idx="4">
                  <c:v>Water</c:v>
                </c:pt>
                <c:pt idx="5">
                  <c:v>Materials</c:v>
                </c:pt>
                <c:pt idx="6">
                  <c:v>Land use &amp; Ecology</c:v>
                </c:pt>
                <c:pt idx="7">
                  <c:v>Emissions</c:v>
                </c:pt>
              </c:strCache>
            </c:strRef>
          </c:cat>
          <c:val>
            <c:numRef>
              <c:f>Calculation1!$J$50:$J$57</c:f>
              <c:numCache>
                <c:formatCode>0%</c:formatCode>
                <c:ptCount val="8"/>
                <c:pt idx="0">
                  <c:v>0</c:v>
                </c:pt>
                <c:pt idx="1">
                  <c:v>0</c:v>
                </c:pt>
                <c:pt idx="2">
                  <c:v>0</c:v>
                </c:pt>
                <c:pt idx="3">
                  <c:v>0</c:v>
                </c:pt>
                <c:pt idx="4">
                  <c:v>0</c:v>
                </c:pt>
                <c:pt idx="5">
                  <c:v>0</c:v>
                </c:pt>
                <c:pt idx="6">
                  <c:v>0</c:v>
                </c:pt>
                <c:pt idx="7">
                  <c:v>0</c:v>
                </c:pt>
              </c:numCache>
            </c:numRef>
          </c:val>
        </c:ser>
        <c:ser>
          <c:idx val="2"/>
          <c:order val="1"/>
          <c:tx>
            <c:v>Potential</c:v>
          </c:tx>
          <c:spPr>
            <a:pattFill prst="ltUpDiag">
              <a:fgClr>
                <a:srgbClr val="808080"/>
              </a:fgClr>
              <a:bgClr>
                <a:srgbClr val="FFFFFF"/>
              </a:bgClr>
            </a:pattFill>
            <a:ln w="12700">
              <a:solidFill>
                <a:srgbClr val="333333"/>
              </a:solidFill>
              <a:prstDash val="solid"/>
            </a:ln>
          </c:spPr>
          <c:invertIfNegative val="0"/>
          <c:cat>
            <c:strRef>
              <c:f>Calculation1!$H$50:$H$57</c:f>
              <c:strCache>
                <c:ptCount val="8"/>
                <c:pt idx="0">
                  <c:v>Management</c:v>
                </c:pt>
                <c:pt idx="1">
                  <c:v>Indoor Environment Quality</c:v>
                </c:pt>
                <c:pt idx="2">
                  <c:v>Energy</c:v>
                </c:pt>
                <c:pt idx="3">
                  <c:v>Transport</c:v>
                </c:pt>
                <c:pt idx="4">
                  <c:v>Water</c:v>
                </c:pt>
                <c:pt idx="5">
                  <c:v>Materials</c:v>
                </c:pt>
                <c:pt idx="6">
                  <c:v>Land use &amp; Ecology</c:v>
                </c:pt>
                <c:pt idx="7">
                  <c:v>Emissions</c:v>
                </c:pt>
              </c:strCache>
            </c:strRef>
          </c:cat>
          <c:val>
            <c:numRef>
              <c:f>Calculation1!$K$50:$K$57</c:f>
              <c:numCache>
                <c:formatCode>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832837168"/>
        <c:axId val="-832856208"/>
      </c:barChart>
      <c:catAx>
        <c:axId val="-832837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75" b="0" i="0" u="none" strike="noStrike" baseline="0">
                <a:solidFill>
                  <a:srgbClr val="000000"/>
                </a:solidFill>
                <a:latin typeface="Arial"/>
                <a:ea typeface="Arial"/>
                <a:cs typeface="Arial"/>
              </a:defRPr>
            </a:pPr>
            <a:endParaRPr lang="en-US"/>
          </a:p>
        </c:txPr>
        <c:crossAx val="-832856208"/>
        <c:crosses val="autoZero"/>
        <c:auto val="1"/>
        <c:lblAlgn val="ctr"/>
        <c:lblOffset val="0"/>
        <c:tickLblSkip val="1"/>
        <c:tickMarkSkip val="1"/>
        <c:noMultiLvlLbl val="0"/>
      </c:catAx>
      <c:valAx>
        <c:axId val="-832856208"/>
        <c:scaling>
          <c:orientation val="minMax"/>
          <c:max val="1"/>
        </c:scaling>
        <c:delete val="0"/>
        <c:axPos val="l"/>
        <c:majorGridlines>
          <c:spPr>
            <a:ln w="3175">
              <a:solidFill>
                <a:srgbClr val="C0C0C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Percentage</a:t>
                </a:r>
              </a:p>
            </c:rich>
          </c:tx>
          <c:layout>
            <c:manualLayout>
              <c:xMode val="edge"/>
              <c:yMode val="edge"/>
              <c:x val="2.3281749781277436E-2"/>
              <c:y val="0.340772374041480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832837168"/>
        <c:crosses val="autoZero"/>
        <c:crossBetween val="between"/>
      </c:valAx>
      <c:spPr>
        <a:noFill/>
        <a:ln w="12700">
          <a:solidFill>
            <a:srgbClr val="808080"/>
          </a:solidFill>
          <a:prstDash val="solid"/>
        </a:ln>
      </c:spPr>
    </c:plotArea>
    <c:legend>
      <c:legendPos val="t"/>
      <c:layout>
        <c:manualLayout>
          <c:xMode val="edge"/>
          <c:yMode val="edge"/>
          <c:x val="0.24218246719160141"/>
          <c:y val="0.15040481704492858"/>
          <c:w val="0.55755198600174949"/>
          <c:h val="5.3308012968967117E-2"/>
        </c:manualLayout>
      </c:layout>
      <c:overlay val="0"/>
      <c:spPr>
        <a:solidFill>
          <a:srgbClr val="FFFFFF"/>
        </a:solidFill>
        <a:ln w="12700">
          <a:solidFill>
            <a:srgbClr val="333333"/>
          </a:solidFill>
          <a:prstDash val="solid"/>
        </a:ln>
      </c:spPr>
      <c:txPr>
        <a:bodyPr/>
        <a:lstStyle/>
        <a:p>
          <a:pPr>
            <a:defRPr sz="4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900" b="0" i="0" u="none" strike="noStrike" baseline="0">
          <a:solidFill>
            <a:srgbClr val="000000"/>
          </a:solidFill>
          <a:latin typeface="Verdana"/>
          <a:ea typeface="Verdana"/>
          <a:cs typeface="Verdana"/>
        </a:defRPr>
      </a:pPr>
      <a:endParaRPr lang="en-US"/>
    </a:p>
  </c:txPr>
  <c:printSettings>
    <c:headerFooter alignWithMargins="0"/>
    <c:pageMargins b="1" l="0.75000000000000178" r="0.75000000000000178" t="1" header="0.5" footer="0.5"/>
    <c:pageSetup orientation="landscape" horizontalDpi="-4" verticalDpi="-4"/>
  </c:printSettings>
</c:chartSpace>
</file>

<file path=xl/ctrlProps/ctrlProp1.xml><?xml version="1.0" encoding="utf-8"?>
<formControlPr xmlns="http://schemas.microsoft.com/office/spreadsheetml/2009/9/main" objectType="Drop" dropLines="59" dropStyle="combo" dx="16" fmlaLink="#REF!" fmlaRange="#REF!" sel="0" val="0"/>
</file>

<file path=xl/ctrlProps/ctrlProp10.xml><?xml version="1.0" encoding="utf-8"?>
<formControlPr xmlns="http://schemas.microsoft.com/office/spreadsheetml/2009/9/main" objectType="Drop" dropStyle="combo" dx="16" fmlaLink="$M$17" fmlaRange="#REF!" sel="0" val="0"/>
</file>

<file path=xl/ctrlProps/ctrlProp11.xml><?xml version="1.0" encoding="utf-8"?>
<formControlPr xmlns="http://schemas.microsoft.com/office/spreadsheetml/2009/9/main" objectType="CheckBox" fmlaLink="$M$48" lockText="1" noThreeD="1"/>
</file>

<file path=xl/ctrlProps/ctrlProp12.xml><?xml version="1.0" encoding="utf-8"?>
<formControlPr xmlns="http://schemas.microsoft.com/office/spreadsheetml/2009/9/main" objectType="CheckBox" fmlaLink="$M$49" lockText="1" noThreeD="1"/>
</file>

<file path=xl/ctrlProps/ctrlProp13.xml><?xml version="1.0" encoding="utf-8"?>
<formControlPr xmlns="http://schemas.microsoft.com/office/spreadsheetml/2009/9/main" objectType="CheckBox" fmlaLink="$M$50" lockText="1" noThreeD="1"/>
</file>

<file path=xl/ctrlProps/ctrlProp14.xml><?xml version="1.0" encoding="utf-8"?>
<formControlPr xmlns="http://schemas.microsoft.com/office/spreadsheetml/2009/9/main" objectType="CheckBox" fmlaLink="$N$48" lockText="1" noThreeD="1"/>
</file>

<file path=xl/ctrlProps/ctrlProp15.xml><?xml version="1.0" encoding="utf-8"?>
<formControlPr xmlns="http://schemas.microsoft.com/office/spreadsheetml/2009/9/main" objectType="CheckBox" fmlaLink="$N$50" lockText="1" noThreeD="1"/>
</file>

<file path=xl/ctrlProps/ctrlProp16.xml><?xml version="1.0" encoding="utf-8"?>
<formControlPr xmlns="http://schemas.microsoft.com/office/spreadsheetml/2009/9/main" objectType="CheckBox" fmlaLink="$M$29" lockText="1" noThreeD="1"/>
</file>

<file path=xl/ctrlProps/ctrlProp17.xml><?xml version="1.0" encoding="utf-8"?>
<formControlPr xmlns="http://schemas.microsoft.com/office/spreadsheetml/2009/9/main" objectType="CheckBox" fmlaLink="$M$30" lockText="1" noThreeD="1"/>
</file>

<file path=xl/ctrlProps/ctrlProp18.xml><?xml version="1.0" encoding="utf-8"?>
<formControlPr xmlns="http://schemas.microsoft.com/office/spreadsheetml/2009/9/main" objectType="CheckBox" fmlaLink="$N$28" lockText="1" noThreeD="1"/>
</file>

<file path=xl/ctrlProps/ctrlProp19.xml><?xml version="1.0" encoding="utf-8"?>
<formControlPr xmlns="http://schemas.microsoft.com/office/spreadsheetml/2009/9/main" objectType="CheckBox" fmlaLink="$M$65" lockText="1" noThreeD="1"/>
</file>

<file path=xl/ctrlProps/ctrlProp2.xml><?xml version="1.0" encoding="utf-8"?>
<formControlPr xmlns="http://schemas.microsoft.com/office/spreadsheetml/2009/9/main" objectType="Drop" dropLines="59" dropStyle="combo" dx="16" fmlaLink="#REF!" fmlaRange="#REF!" sel="0" val="0"/>
</file>

<file path=xl/ctrlProps/ctrlProp20.xml><?xml version="1.0" encoding="utf-8"?>
<formControlPr xmlns="http://schemas.microsoft.com/office/spreadsheetml/2009/9/main" objectType="CheckBox" fmlaLink="$M$66" lockText="1" noThreeD="1"/>
</file>

<file path=xl/ctrlProps/ctrlProp21.xml><?xml version="1.0" encoding="utf-8"?>
<formControlPr xmlns="http://schemas.microsoft.com/office/spreadsheetml/2009/9/main" objectType="CheckBox" fmlaLink="$M$67" lockText="1" noThreeD="1"/>
</file>

<file path=xl/ctrlProps/ctrlProp22.xml><?xml version="1.0" encoding="utf-8"?>
<formControlPr xmlns="http://schemas.microsoft.com/office/spreadsheetml/2009/9/main" objectType="CheckBox" fmlaLink="$N$65" lockText="1" noThreeD="1"/>
</file>

<file path=xl/ctrlProps/ctrlProp23.xml><?xml version="1.0" encoding="utf-8"?>
<formControlPr xmlns="http://schemas.microsoft.com/office/spreadsheetml/2009/9/main" objectType="CheckBox" fmlaLink="$N$66" lockText="1" noThreeD="1"/>
</file>

<file path=xl/ctrlProps/ctrlProp24.xml><?xml version="1.0" encoding="utf-8"?>
<formControlPr xmlns="http://schemas.microsoft.com/office/spreadsheetml/2009/9/main" objectType="CheckBox" fmlaLink="$N$30" lockText="1" noThreeD="1"/>
</file>

<file path=xl/ctrlProps/ctrlProp25.xml><?xml version="1.0" encoding="utf-8"?>
<formControlPr xmlns="http://schemas.microsoft.com/office/spreadsheetml/2009/9/main" objectType="CheckBox" fmlaLink="$N$67" lockText="1" noThreeD="1"/>
</file>

<file path=xl/ctrlProps/ctrlProp26.xml><?xml version="1.0" encoding="utf-8"?>
<formControlPr xmlns="http://schemas.microsoft.com/office/spreadsheetml/2009/9/main" objectType="CheckBox" fmlaLink="$N$49" lockText="1" noThreeD="1"/>
</file>

<file path=xl/ctrlProps/ctrlProp27.xml><?xml version="1.0" encoding="utf-8"?>
<formControlPr xmlns="http://schemas.microsoft.com/office/spreadsheetml/2009/9/main" objectType="CheckBox" fmlaLink="$N$29" lockText="1" noThreeD="1"/>
</file>

<file path=xl/ctrlProps/ctrlProp28.xml><?xml version="1.0" encoding="utf-8"?>
<formControlPr xmlns="http://schemas.microsoft.com/office/spreadsheetml/2009/9/main" objectType="CheckBox" fmlaLink="$M$28" lockText="1" noThreeD="1"/>
</file>

<file path=xl/ctrlProps/ctrlProp29.xml><?xml version="1.0" encoding="utf-8"?>
<formControlPr xmlns="http://schemas.microsoft.com/office/spreadsheetml/2009/9/main" objectType="Drop" dropStyle="combo" dx="16" fmlaLink="$M$17" fmlaRange="#REF!" sel="0" val="0"/>
</file>

<file path=xl/ctrlProps/ctrlProp3.xml><?xml version="1.0" encoding="utf-8"?>
<formControlPr xmlns="http://schemas.microsoft.com/office/spreadsheetml/2009/9/main" objectType="Drop" dropLines="59" dropStyle="combo" dx="16" fmlaLink="[13]Calculation!$M$18" fmlaRange="[13]Calculation!$M$9:$M$16" sel="0" val="0"/>
</file>

<file path=xl/ctrlProps/ctrlProp30.xml><?xml version="1.0" encoding="utf-8"?>
<formControlPr xmlns="http://schemas.microsoft.com/office/spreadsheetml/2009/9/main" objectType="CheckBox" fmlaLink="$M$48" lockText="1" noThreeD="1"/>
</file>

<file path=xl/ctrlProps/ctrlProp31.xml><?xml version="1.0" encoding="utf-8"?>
<formControlPr xmlns="http://schemas.microsoft.com/office/spreadsheetml/2009/9/main" objectType="CheckBox" fmlaLink="$M$49" lockText="1" noThreeD="1"/>
</file>

<file path=xl/ctrlProps/ctrlProp32.xml><?xml version="1.0" encoding="utf-8"?>
<formControlPr xmlns="http://schemas.microsoft.com/office/spreadsheetml/2009/9/main" objectType="CheckBox" fmlaLink="$M$50" lockText="1" noThreeD="1"/>
</file>

<file path=xl/ctrlProps/ctrlProp33.xml><?xml version="1.0" encoding="utf-8"?>
<formControlPr xmlns="http://schemas.microsoft.com/office/spreadsheetml/2009/9/main" objectType="CheckBox" fmlaLink="$M$29" lockText="1" noThreeD="1"/>
</file>

<file path=xl/ctrlProps/ctrlProp34.xml><?xml version="1.0" encoding="utf-8"?>
<formControlPr xmlns="http://schemas.microsoft.com/office/spreadsheetml/2009/9/main" objectType="CheckBox" fmlaLink="$M$30" lockText="1" noThreeD="1"/>
</file>

<file path=xl/ctrlProps/ctrlProp35.xml><?xml version="1.0" encoding="utf-8"?>
<formControlPr xmlns="http://schemas.microsoft.com/office/spreadsheetml/2009/9/main" objectType="CheckBox" fmlaLink="$M$65" lockText="1" noThreeD="1"/>
</file>

<file path=xl/ctrlProps/ctrlProp36.xml><?xml version="1.0" encoding="utf-8"?>
<formControlPr xmlns="http://schemas.microsoft.com/office/spreadsheetml/2009/9/main" objectType="CheckBox" fmlaLink="$M$66" lockText="1" noThreeD="1"/>
</file>

<file path=xl/ctrlProps/ctrlProp37.xml><?xml version="1.0" encoding="utf-8"?>
<formControlPr xmlns="http://schemas.microsoft.com/office/spreadsheetml/2009/9/main" objectType="CheckBox" fmlaLink="$M$67" lockText="1" noThreeD="1"/>
</file>

<file path=xl/ctrlProps/ctrlProp38.xml><?xml version="1.0" encoding="utf-8"?>
<formControlPr xmlns="http://schemas.microsoft.com/office/spreadsheetml/2009/9/main" objectType="CheckBox" fmlaLink="$M$28" lockText="1" noThreeD="1"/>
</file>

<file path=xl/ctrlProps/ctrlProp39.xml><?xml version="1.0" encoding="utf-8"?>
<formControlPr xmlns="http://schemas.microsoft.com/office/spreadsheetml/2009/9/main" objectType="Drop" dropStyle="combo" dx="16" fmlaLink="$M$26" fmlaRange="$S$19:$S$20" sel="2" val="0"/>
</file>

<file path=xl/ctrlProps/ctrlProp4.xml><?xml version="1.0" encoding="utf-8"?>
<formControlPr xmlns="http://schemas.microsoft.com/office/spreadsheetml/2009/9/main" objectType="Drop" dropLines="59" dropStyle="combo" dx="16" fmlaLink="[13]Calculation!$M$25" fmlaRange="[13]Calculation!$M$22:$M$23" sel="0" val="0"/>
</file>

<file path=xl/ctrlProps/ctrlProp40.xml><?xml version="1.0" encoding="utf-8"?>
<formControlPr xmlns="http://schemas.microsoft.com/office/spreadsheetml/2009/9/main" objectType="Drop" dropLines="5" dropStyle="combo" dx="16" fmlaLink="$M$33" fmlaRange="$X$19:$Y$23" noThreeD="1" sel="1" val="0"/>
</file>

<file path=xl/ctrlProps/ctrlProp41.xml><?xml version="1.0" encoding="utf-8"?>
<formControlPr xmlns="http://schemas.microsoft.com/office/spreadsheetml/2009/9/main" objectType="Drop" dropStyle="combo" dx="16" fmlaLink="$M$45" fmlaRange="$S$19:$S$20" sel="1" val="0"/>
</file>

<file path=xl/ctrlProps/ctrlProp42.xml><?xml version="1.0" encoding="utf-8"?>
<formControlPr xmlns="http://schemas.microsoft.com/office/spreadsheetml/2009/9/main" objectType="Drop" dropStyle="combo" dx="16" fmlaLink="$M$63" fmlaRange="$S$19:$S$20" sel="1" val="0"/>
</file>

<file path=xl/ctrlProps/ctrlProp43.xml><?xml version="1.0" encoding="utf-8"?>
<formControlPr xmlns="http://schemas.microsoft.com/office/spreadsheetml/2009/9/main" objectType="Drop" dropStyle="combo" dx="16" fmlaLink="$M$17" fmlaRange="$S$19:$S$20" sel="2" val="0"/>
</file>

<file path=xl/ctrlProps/ctrlProp44.xml><?xml version="1.0" encoding="utf-8"?>
<formControlPr xmlns="http://schemas.microsoft.com/office/spreadsheetml/2009/9/main" objectType="CheckBox" fmlaLink="$M$48" lockText="1" noThreeD="1"/>
</file>

<file path=xl/ctrlProps/ctrlProp45.xml><?xml version="1.0" encoding="utf-8"?>
<formControlPr xmlns="http://schemas.microsoft.com/office/spreadsheetml/2009/9/main" objectType="CheckBox" fmlaLink="$M$49" lockText="1" noThreeD="1"/>
</file>

<file path=xl/ctrlProps/ctrlProp46.xml><?xml version="1.0" encoding="utf-8"?>
<formControlPr xmlns="http://schemas.microsoft.com/office/spreadsheetml/2009/9/main" objectType="CheckBox" fmlaLink="$M$50" lockText="1" noThreeD="1"/>
</file>

<file path=xl/ctrlProps/ctrlProp47.xml><?xml version="1.0" encoding="utf-8"?>
<formControlPr xmlns="http://schemas.microsoft.com/office/spreadsheetml/2009/9/main" objectType="CheckBox" fmlaLink="$M$29" lockText="1" noThreeD="1"/>
</file>

<file path=xl/ctrlProps/ctrlProp48.xml><?xml version="1.0" encoding="utf-8"?>
<formControlPr xmlns="http://schemas.microsoft.com/office/spreadsheetml/2009/9/main" objectType="CheckBox" fmlaLink="$M$30" lockText="1" noThreeD="1"/>
</file>

<file path=xl/ctrlProps/ctrlProp49.xml><?xml version="1.0" encoding="utf-8"?>
<formControlPr xmlns="http://schemas.microsoft.com/office/spreadsheetml/2009/9/main" objectType="CheckBox" fmlaLink="$M$65" lockText="1" noThreeD="1"/>
</file>

<file path=xl/ctrlProps/ctrlProp5.xml><?xml version="1.0" encoding="utf-8"?>
<formControlPr xmlns="http://schemas.microsoft.com/office/spreadsheetml/2009/9/main" objectType="Drop" dropStyle="combo" dx="16" fmlaLink="[13]Calculation!$M$31" fmlaRange="[13]Calculation!$M$28:$M$30" sel="0" val="0"/>
</file>

<file path=xl/ctrlProps/ctrlProp50.xml><?xml version="1.0" encoding="utf-8"?>
<formControlPr xmlns="http://schemas.microsoft.com/office/spreadsheetml/2009/9/main" objectType="CheckBox" fmlaLink="$M$66" lockText="1" noThreeD="1"/>
</file>

<file path=xl/ctrlProps/ctrlProp51.xml><?xml version="1.0" encoding="utf-8"?>
<formControlPr xmlns="http://schemas.microsoft.com/office/spreadsheetml/2009/9/main" objectType="CheckBox" fmlaLink="$M$67" lockText="1" noThreeD="1"/>
</file>

<file path=xl/ctrlProps/ctrlProp52.xml><?xml version="1.0" encoding="utf-8"?>
<formControlPr xmlns="http://schemas.microsoft.com/office/spreadsheetml/2009/9/main" objectType="Drop" dropLines="15" dropStyle="combo" dx="16" fmlaLink="$C$38" fmlaRange="'Rainfall data'!$B$3:$B$34" noThreeD="1" sel="19" val="17"/>
</file>

<file path=xl/ctrlProps/ctrlProp53.xml><?xml version="1.0" encoding="utf-8"?>
<formControlPr xmlns="http://schemas.microsoft.com/office/spreadsheetml/2009/9/main" objectType="Drop" dropLines="5" dropStyle="combo" dx="16" fmlaLink="$M$34" fmlaRange="$X$19:$Y$23" noThreeD="1" sel="1" val="0"/>
</file>

<file path=xl/ctrlProps/ctrlProp54.xml><?xml version="1.0" encoding="utf-8"?>
<formControlPr xmlns="http://schemas.microsoft.com/office/spreadsheetml/2009/9/main" objectType="Drop" dropLines="5" dropStyle="combo" dx="16" fmlaLink="$M$35" fmlaRange="$X$19:$Y$23" noThreeD="1" sel="1" val="0"/>
</file>

<file path=xl/ctrlProps/ctrlProp55.xml><?xml version="1.0" encoding="utf-8"?>
<formControlPr xmlns="http://schemas.microsoft.com/office/spreadsheetml/2009/9/main" objectType="CheckBox" fmlaLink="$AC$64" lockText="1" noThreeD="1"/>
</file>

<file path=xl/ctrlProps/ctrlProp56.xml><?xml version="1.0" encoding="utf-8"?>
<formControlPr xmlns="http://schemas.microsoft.com/office/spreadsheetml/2009/9/main" objectType="CheckBox" fmlaLink="$AD$64" lockText="1" noThreeD="1"/>
</file>

<file path=xl/ctrlProps/ctrlProp57.xml><?xml version="1.0" encoding="utf-8"?>
<formControlPr xmlns="http://schemas.microsoft.com/office/spreadsheetml/2009/9/main" objectType="CheckBox" fmlaLink="$AC$65" lockText="1" noThreeD="1"/>
</file>

<file path=xl/ctrlProps/ctrlProp58.xml><?xml version="1.0" encoding="utf-8"?>
<formControlPr xmlns="http://schemas.microsoft.com/office/spreadsheetml/2009/9/main" objectType="CheckBox" fmlaLink="$AD$65" lockText="1" noThreeD="1"/>
</file>

<file path=xl/ctrlProps/ctrlProp59.xml><?xml version="1.0" encoding="utf-8"?>
<formControlPr xmlns="http://schemas.microsoft.com/office/spreadsheetml/2009/9/main" objectType="CheckBox" fmlaLink="$AC$66" lockText="1" noThreeD="1"/>
</file>

<file path=xl/ctrlProps/ctrlProp6.xml><?xml version="1.0" encoding="utf-8"?>
<formControlPr xmlns="http://schemas.microsoft.com/office/spreadsheetml/2009/9/main" objectType="Drop" dropLines="59" dropStyle="combo" dx="16" fmlaLink="$Q$21" fmlaRange="$Q$12:$Q$20" sel="1" val="0"/>
</file>

<file path=xl/ctrlProps/ctrlProp60.xml><?xml version="1.0" encoding="utf-8"?>
<formControlPr xmlns="http://schemas.microsoft.com/office/spreadsheetml/2009/9/main" objectType="CheckBox" fmlaLink="$AD$66" lockText="1" noThreeD="1"/>
</file>

<file path=xl/ctrlProps/ctrlProp61.xml><?xml version="1.0" encoding="utf-8"?>
<formControlPr xmlns="http://schemas.microsoft.com/office/spreadsheetml/2009/9/main" objectType="Drop" dropStyle="combo" dx="16" fmlaLink="$M$19" fmlaRange="$P$19:$P$20" sel="1" val="0"/>
</file>

<file path=xl/ctrlProps/ctrlProp62.xml><?xml version="1.0" encoding="utf-8"?>
<formControlPr xmlns="http://schemas.microsoft.com/office/spreadsheetml/2009/9/main" objectType="Drop" dropLines="10" dropStyle="combo" dx="16" fmlaLink="$O$14" fmlaRange="$N$55:$N$106" sel="43" val="42"/>
</file>

<file path=xl/ctrlProps/ctrlProp63.xml><?xml version="1.0" encoding="utf-8"?>
<formControlPr xmlns="http://schemas.microsoft.com/office/spreadsheetml/2009/9/main" objectType="Drop" dropLines="10" dropStyle="combo" dx="16" fmlaLink="$O$16" fmlaRange="Current" sel="2" val="0"/>
</file>

<file path=xl/ctrlProps/ctrlProp7.xml><?xml version="1.0" encoding="utf-8"?>
<formControlPr xmlns="http://schemas.microsoft.com/office/spreadsheetml/2009/9/main" objectType="Drop" dropLines="2" dropStyle="combo" dx="16" fmlaLink="'Building Input'!$Q$4" fmlaRange="'Building Input'!$Q$2:$Q$3" sel="1" val="0"/>
</file>

<file path=xl/ctrlProps/ctrlProp8.xml><?xml version="1.0" encoding="utf-8"?>
<formControlPr xmlns="http://schemas.microsoft.com/office/spreadsheetml/2009/9/main" objectType="Drop" dropStyle="combo" dx="16" fmlaLink="$Q$9" fmlaRange="$Q$7:$Q$8" sel="1" val="0"/>
</file>

<file path=xl/ctrlProps/ctrlProp9.xml><?xml version="1.0" encoding="utf-8"?>
<formControlPr xmlns="http://schemas.microsoft.com/office/spreadsheetml/2009/9/main" objectType="CheckBox" fmlaLink="$M$2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jpe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3.jpeg"/><Relationship Id="rId1" Type="http://schemas.openxmlformats.org/officeDocument/2006/relationships/image" Target="../media/image18.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2254502</xdr:colOff>
      <xdr:row>27</xdr:row>
      <xdr:rowOff>122850</xdr:rowOff>
    </xdr:to>
    <xdr:pic>
      <xdr:nvPicPr>
        <xdr:cNvPr id="3" name="Picture 2"/>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257175" y="4714875"/>
          <a:ext cx="2254502" cy="1094400"/>
        </a:xfrm>
        <a:prstGeom prst="rect">
          <a:avLst/>
        </a:prstGeom>
      </xdr:spPr>
    </xdr:pic>
    <xdr:clientData/>
  </xdr:twoCellAnchor>
  <xdr:twoCellAnchor editAs="oneCell">
    <xdr:from>
      <xdr:col>1</xdr:col>
      <xdr:colOff>0</xdr:colOff>
      <xdr:row>0</xdr:row>
      <xdr:rowOff>190500</xdr:rowOff>
    </xdr:from>
    <xdr:to>
      <xdr:col>1</xdr:col>
      <xdr:colOff>3387945</xdr:colOff>
      <xdr:row>11</xdr:row>
      <xdr:rowOff>975</xdr:rowOff>
    </xdr:to>
    <xdr:pic>
      <xdr:nvPicPr>
        <xdr:cNvPr id="2" name="Picture 1"/>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57175" y="190500"/>
          <a:ext cx="3387945" cy="1648800"/>
        </a:xfrm>
        <a:prstGeom prst="rect">
          <a:avLst/>
        </a:prstGeom>
      </xdr:spPr>
    </xdr:pic>
    <xdr:clientData/>
  </xdr:twoCellAnchor>
  <xdr:twoCellAnchor editAs="oneCell">
    <xdr:from>
      <xdr:col>1</xdr:col>
      <xdr:colOff>2698498</xdr:colOff>
      <xdr:row>21</xdr:row>
      <xdr:rowOff>0</xdr:rowOff>
    </xdr:from>
    <xdr:to>
      <xdr:col>1</xdr:col>
      <xdr:colOff>4953000</xdr:colOff>
      <xdr:row>27</xdr:row>
      <xdr:rowOff>122850</xdr:rowOff>
    </xdr:to>
    <xdr:pic>
      <xdr:nvPicPr>
        <xdr:cNvPr id="4" name="Picture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2955673" y="4714875"/>
          <a:ext cx="2254502" cy="1094400"/>
        </a:xfrm>
        <a:prstGeom prst="rect">
          <a:avLst/>
        </a:prstGeom>
      </xdr:spPr>
    </xdr:pic>
    <xdr:clientData/>
  </xdr:twoCellAnchor>
  <xdr:twoCellAnchor editAs="oneCell">
    <xdr:from>
      <xdr:col>1</xdr:col>
      <xdr:colOff>0</xdr:colOff>
      <xdr:row>28</xdr:row>
      <xdr:rowOff>152400</xdr:rowOff>
    </xdr:from>
    <xdr:to>
      <xdr:col>1</xdr:col>
      <xdr:colOff>2254502</xdr:colOff>
      <xdr:row>35</xdr:row>
      <xdr:rowOff>65700</xdr:rowOff>
    </xdr:to>
    <xdr:pic>
      <xdr:nvPicPr>
        <xdr:cNvPr id="5" name="Picture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257175" y="6000750"/>
          <a:ext cx="2254502" cy="1094400"/>
        </a:xfrm>
        <a:prstGeom prst="rect">
          <a:avLst/>
        </a:prstGeom>
      </xdr:spPr>
    </xdr:pic>
    <xdr:clientData/>
  </xdr:twoCellAnchor>
  <xdr:twoCellAnchor editAs="oneCell">
    <xdr:from>
      <xdr:col>1</xdr:col>
      <xdr:colOff>2708023</xdr:colOff>
      <xdr:row>29</xdr:row>
      <xdr:rowOff>0</xdr:rowOff>
    </xdr:from>
    <xdr:to>
      <xdr:col>1</xdr:col>
      <xdr:colOff>4962525</xdr:colOff>
      <xdr:row>35</xdr:row>
      <xdr:rowOff>75225</xdr:rowOff>
    </xdr:to>
    <xdr:pic>
      <xdr:nvPicPr>
        <xdr:cNvPr id="6" name="Picture 5"/>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2965198" y="6010275"/>
          <a:ext cx="2254502" cy="1094400"/>
        </a:xfrm>
        <a:prstGeom prst="rect">
          <a:avLst/>
        </a:prstGeom>
      </xdr:spPr>
    </xdr:pic>
    <xdr:clientData/>
  </xdr:twoCellAnchor>
  <xdr:twoCellAnchor editAs="oneCell">
    <xdr:from>
      <xdr:col>1</xdr:col>
      <xdr:colOff>19050</xdr:colOff>
      <xdr:row>36</xdr:row>
      <xdr:rowOff>123825</xdr:rowOff>
    </xdr:from>
    <xdr:to>
      <xdr:col>1</xdr:col>
      <xdr:colOff>2265844</xdr:colOff>
      <xdr:row>43</xdr:row>
      <xdr:rowOff>75225</xdr:rowOff>
    </xdr:to>
    <xdr:pic>
      <xdr:nvPicPr>
        <xdr:cNvPr id="7" name="Picture 6"/>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276225" y="7191375"/>
          <a:ext cx="2246794" cy="1094400"/>
        </a:xfrm>
        <a:prstGeom prst="rect">
          <a:avLst/>
        </a:prstGeom>
      </xdr:spPr>
    </xdr:pic>
    <xdr:clientData/>
  </xdr:twoCellAnchor>
  <xdr:twoCellAnchor editAs="oneCell">
    <xdr:from>
      <xdr:col>1</xdr:col>
      <xdr:colOff>2705101</xdr:colOff>
      <xdr:row>36</xdr:row>
      <xdr:rowOff>133350</xdr:rowOff>
    </xdr:from>
    <xdr:to>
      <xdr:col>1</xdr:col>
      <xdr:colOff>4955742</xdr:colOff>
      <xdr:row>43</xdr:row>
      <xdr:rowOff>84750</xdr:rowOff>
    </xdr:to>
    <xdr:pic>
      <xdr:nvPicPr>
        <xdr:cNvPr id="8" name="Picture 7"/>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2962276" y="7200900"/>
          <a:ext cx="2250641" cy="109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107156</xdr:colOff>
      <xdr:row>87</xdr:row>
      <xdr:rowOff>27383</xdr:rowOff>
    </xdr:from>
    <xdr:to>
      <xdr:col>15</xdr:col>
      <xdr:colOff>190500</xdr:colOff>
      <xdr:row>87</xdr:row>
      <xdr:rowOff>1833563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333377</xdr:colOff>
      <xdr:row>83</xdr:row>
      <xdr:rowOff>23812</xdr:rowOff>
    </xdr:from>
    <xdr:to>
      <xdr:col>9</xdr:col>
      <xdr:colOff>1071564</xdr:colOff>
      <xdr:row>83</xdr:row>
      <xdr:rowOff>1857375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59532</xdr:colOff>
      <xdr:row>83</xdr:row>
      <xdr:rowOff>59531</xdr:rowOff>
    </xdr:from>
    <xdr:to>
      <xdr:col>4</xdr:col>
      <xdr:colOff>916782</xdr:colOff>
      <xdr:row>83</xdr:row>
      <xdr:rowOff>1893094</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1066800</xdr:colOff>
          <xdr:row>27</xdr:row>
          <xdr:rowOff>0</xdr:rowOff>
        </xdr:from>
        <xdr:to>
          <xdr:col>2</xdr:col>
          <xdr:colOff>1371600</xdr:colOff>
          <xdr:row>28</xdr:row>
          <xdr:rowOff>0</xdr:rowOff>
        </xdr:to>
        <xdr:sp macro="" textlink="">
          <xdr:nvSpPr>
            <xdr:cNvPr id="1507373" name="Check Box 45" hidden="1">
              <a:extLst>
                <a:ext uri="{63B3BB69-23CF-44E3-9099-C40C66FF867C}">
                  <a14:compatExt spid="_x0000_s150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xdr:row>
          <xdr:rowOff>266700</xdr:rowOff>
        </xdr:from>
        <xdr:to>
          <xdr:col>8</xdr:col>
          <xdr:colOff>200025</xdr:colOff>
          <xdr:row>16</xdr:row>
          <xdr:rowOff>533400</xdr:rowOff>
        </xdr:to>
        <xdr:sp macro="" textlink="">
          <xdr:nvSpPr>
            <xdr:cNvPr id="1507375" name="Drop Down 47" hidden="1">
              <a:extLst>
                <a:ext uri="{63B3BB69-23CF-44E3-9099-C40C66FF867C}">
                  <a14:compatExt spid="_x0000_s150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45</xdr:row>
          <xdr:rowOff>238125</xdr:rowOff>
        </xdr:from>
        <xdr:to>
          <xdr:col>2</xdr:col>
          <xdr:colOff>1362075</xdr:colOff>
          <xdr:row>47</xdr:row>
          <xdr:rowOff>0</xdr:rowOff>
        </xdr:to>
        <xdr:sp macro="" textlink="">
          <xdr:nvSpPr>
            <xdr:cNvPr id="1507376" name="Check Box 48" hidden="1">
              <a:extLst>
                <a:ext uri="{63B3BB69-23CF-44E3-9099-C40C66FF867C}">
                  <a14:compatExt spid="_x0000_s150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47</xdr:row>
          <xdr:rowOff>28575</xdr:rowOff>
        </xdr:from>
        <xdr:to>
          <xdr:col>2</xdr:col>
          <xdr:colOff>1362075</xdr:colOff>
          <xdr:row>48</xdr:row>
          <xdr:rowOff>0</xdr:rowOff>
        </xdr:to>
        <xdr:sp macro="" textlink="">
          <xdr:nvSpPr>
            <xdr:cNvPr id="1507377" name="Check Box 49" hidden="1">
              <a:extLst>
                <a:ext uri="{63B3BB69-23CF-44E3-9099-C40C66FF867C}">
                  <a14:compatExt spid="_x0000_s150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48</xdr:row>
          <xdr:rowOff>28575</xdr:rowOff>
        </xdr:from>
        <xdr:to>
          <xdr:col>2</xdr:col>
          <xdr:colOff>1362075</xdr:colOff>
          <xdr:row>48</xdr:row>
          <xdr:rowOff>238125</xdr:rowOff>
        </xdr:to>
        <xdr:sp macro="" textlink="">
          <xdr:nvSpPr>
            <xdr:cNvPr id="1507378" name="Check Box 50" hidden="1">
              <a:extLst>
                <a:ext uri="{63B3BB69-23CF-44E3-9099-C40C66FF867C}">
                  <a14:compatExt spid="_x0000_s150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45</xdr:row>
          <xdr:rowOff>238125</xdr:rowOff>
        </xdr:from>
        <xdr:to>
          <xdr:col>5</xdr:col>
          <xdr:colOff>9525</xdr:colOff>
          <xdr:row>47</xdr:row>
          <xdr:rowOff>0</xdr:rowOff>
        </xdr:to>
        <xdr:sp macro="" textlink="">
          <xdr:nvSpPr>
            <xdr:cNvPr id="1507379" name="Check Box 51" hidden="1">
              <a:extLst>
                <a:ext uri="{63B3BB69-23CF-44E3-9099-C40C66FF867C}">
                  <a14:compatExt spid="_x0000_s150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48</xdr:row>
          <xdr:rowOff>38100</xdr:rowOff>
        </xdr:from>
        <xdr:to>
          <xdr:col>5</xdr:col>
          <xdr:colOff>9525</xdr:colOff>
          <xdr:row>48</xdr:row>
          <xdr:rowOff>238125</xdr:rowOff>
        </xdr:to>
        <xdr:sp macro="" textlink="">
          <xdr:nvSpPr>
            <xdr:cNvPr id="1507380" name="Check Box 52" hidden="1">
              <a:extLst>
                <a:ext uri="{63B3BB69-23CF-44E3-9099-C40C66FF867C}">
                  <a14:compatExt spid="_x0000_s150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28</xdr:row>
          <xdr:rowOff>9525</xdr:rowOff>
        </xdr:from>
        <xdr:to>
          <xdr:col>2</xdr:col>
          <xdr:colOff>1371600</xdr:colOff>
          <xdr:row>28</xdr:row>
          <xdr:rowOff>247650</xdr:rowOff>
        </xdr:to>
        <xdr:sp macro="" textlink="">
          <xdr:nvSpPr>
            <xdr:cNvPr id="1507381" name="Check Box 53" hidden="1">
              <a:extLst>
                <a:ext uri="{63B3BB69-23CF-44E3-9099-C40C66FF867C}">
                  <a14:compatExt spid="_x0000_s150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29</xdr:row>
          <xdr:rowOff>28575</xdr:rowOff>
        </xdr:from>
        <xdr:to>
          <xdr:col>2</xdr:col>
          <xdr:colOff>1371600</xdr:colOff>
          <xdr:row>29</xdr:row>
          <xdr:rowOff>238125</xdr:rowOff>
        </xdr:to>
        <xdr:sp macro="" textlink="">
          <xdr:nvSpPr>
            <xdr:cNvPr id="1507382" name="Check Box 54" hidden="1">
              <a:extLst>
                <a:ext uri="{63B3BB69-23CF-44E3-9099-C40C66FF867C}">
                  <a14:compatExt spid="_x0000_s150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752475</xdr:colOff>
          <xdr:row>27</xdr:row>
          <xdr:rowOff>0</xdr:rowOff>
        </xdr:from>
        <xdr:to>
          <xdr:col>5</xdr:col>
          <xdr:colOff>104775</xdr:colOff>
          <xdr:row>28</xdr:row>
          <xdr:rowOff>0</xdr:rowOff>
        </xdr:to>
        <xdr:sp macro="" textlink="">
          <xdr:nvSpPr>
            <xdr:cNvPr id="1507383" name="Check Box 55" hidden="1">
              <a:extLst>
                <a:ext uri="{63B3BB69-23CF-44E3-9099-C40C66FF867C}">
                  <a14:compatExt spid="_x0000_s150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9525</xdr:rowOff>
        </xdr:from>
        <xdr:to>
          <xdr:col>2</xdr:col>
          <xdr:colOff>1343025</xdr:colOff>
          <xdr:row>65</xdr:row>
          <xdr:rowOff>0</xdr:rowOff>
        </xdr:to>
        <xdr:sp macro="" textlink="">
          <xdr:nvSpPr>
            <xdr:cNvPr id="1507384" name="Check Box 56" hidden="1">
              <a:extLst>
                <a:ext uri="{63B3BB69-23CF-44E3-9099-C40C66FF867C}">
                  <a14:compatExt spid="_x0000_s150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190500</xdr:rowOff>
        </xdr:from>
        <xdr:to>
          <xdr:col>2</xdr:col>
          <xdr:colOff>1343025</xdr:colOff>
          <xdr:row>66</xdr:row>
          <xdr:rowOff>0</xdr:rowOff>
        </xdr:to>
        <xdr:sp macro="" textlink="">
          <xdr:nvSpPr>
            <xdr:cNvPr id="1507385" name="Check Box 57" hidden="1">
              <a:extLst>
                <a:ext uri="{63B3BB69-23CF-44E3-9099-C40C66FF867C}">
                  <a14:compatExt spid="_x0000_s150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65</xdr:row>
          <xdr:rowOff>209550</xdr:rowOff>
        </xdr:from>
        <xdr:to>
          <xdr:col>2</xdr:col>
          <xdr:colOff>1343025</xdr:colOff>
          <xdr:row>66</xdr:row>
          <xdr:rowOff>190500</xdr:rowOff>
        </xdr:to>
        <xdr:sp macro="" textlink="">
          <xdr:nvSpPr>
            <xdr:cNvPr id="1507386" name="Check Box 58" hidden="1">
              <a:extLst>
                <a:ext uri="{63B3BB69-23CF-44E3-9099-C40C66FF867C}">
                  <a14:compatExt spid="_x0000_s150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63</xdr:row>
          <xdr:rowOff>257175</xdr:rowOff>
        </xdr:from>
        <xdr:to>
          <xdr:col>5</xdr:col>
          <xdr:colOff>47625</xdr:colOff>
          <xdr:row>64</xdr:row>
          <xdr:rowOff>219075</xdr:rowOff>
        </xdr:to>
        <xdr:sp macro="" textlink="">
          <xdr:nvSpPr>
            <xdr:cNvPr id="1507387" name="Check Box 59" hidden="1">
              <a:extLst>
                <a:ext uri="{63B3BB69-23CF-44E3-9099-C40C66FF867C}">
                  <a14:compatExt spid="_x0000_s150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64</xdr:row>
          <xdr:rowOff>209550</xdr:rowOff>
        </xdr:from>
        <xdr:to>
          <xdr:col>5</xdr:col>
          <xdr:colOff>47625</xdr:colOff>
          <xdr:row>66</xdr:row>
          <xdr:rowOff>19050</xdr:rowOff>
        </xdr:to>
        <xdr:sp macro="" textlink="">
          <xdr:nvSpPr>
            <xdr:cNvPr id="1507388" name="Check Box 60" hidden="1">
              <a:extLst>
                <a:ext uri="{63B3BB69-23CF-44E3-9099-C40C66FF867C}">
                  <a14:compatExt spid="_x0000_s150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752475</xdr:colOff>
          <xdr:row>29</xdr:row>
          <xdr:rowOff>38100</xdr:rowOff>
        </xdr:from>
        <xdr:to>
          <xdr:col>5</xdr:col>
          <xdr:colOff>104775</xdr:colOff>
          <xdr:row>29</xdr:row>
          <xdr:rowOff>238125</xdr:rowOff>
        </xdr:to>
        <xdr:sp macro="" textlink="">
          <xdr:nvSpPr>
            <xdr:cNvPr id="1507389" name="Check Box 61" hidden="1">
              <a:extLst>
                <a:ext uri="{63B3BB69-23CF-44E3-9099-C40C66FF867C}">
                  <a14:compatExt spid="_x0000_s150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66</xdr:row>
          <xdr:rowOff>9525</xdr:rowOff>
        </xdr:from>
        <xdr:to>
          <xdr:col>5</xdr:col>
          <xdr:colOff>47625</xdr:colOff>
          <xdr:row>66</xdr:row>
          <xdr:rowOff>209550</xdr:rowOff>
        </xdr:to>
        <xdr:sp macro="" textlink="">
          <xdr:nvSpPr>
            <xdr:cNvPr id="1507390" name="Check Box 62" hidden="1">
              <a:extLst>
                <a:ext uri="{63B3BB69-23CF-44E3-9099-C40C66FF867C}">
                  <a14:compatExt spid="_x0000_s150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47</xdr:row>
          <xdr:rowOff>28575</xdr:rowOff>
        </xdr:from>
        <xdr:to>
          <xdr:col>5</xdr:col>
          <xdr:colOff>9525</xdr:colOff>
          <xdr:row>48</xdr:row>
          <xdr:rowOff>0</xdr:rowOff>
        </xdr:to>
        <xdr:sp macro="" textlink="">
          <xdr:nvSpPr>
            <xdr:cNvPr id="1507391" name="Check Box 63" hidden="1">
              <a:extLst>
                <a:ext uri="{63B3BB69-23CF-44E3-9099-C40C66FF867C}">
                  <a14:compatExt spid="_x0000_s150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752475</xdr:colOff>
          <xdr:row>28</xdr:row>
          <xdr:rowOff>9525</xdr:rowOff>
        </xdr:from>
        <xdr:to>
          <xdr:col>5</xdr:col>
          <xdr:colOff>104775</xdr:colOff>
          <xdr:row>28</xdr:row>
          <xdr:rowOff>247650</xdr:rowOff>
        </xdr:to>
        <xdr:sp macro="" textlink="">
          <xdr:nvSpPr>
            <xdr:cNvPr id="1507392" name="Check Box 64" hidden="1">
              <a:extLst>
                <a:ext uri="{63B3BB69-23CF-44E3-9099-C40C66FF867C}">
                  <a14:compatExt spid="_x0000_s150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27</xdr:row>
          <xdr:rowOff>0</xdr:rowOff>
        </xdr:from>
        <xdr:to>
          <xdr:col>2</xdr:col>
          <xdr:colOff>1371600</xdr:colOff>
          <xdr:row>28</xdr:row>
          <xdr:rowOff>0</xdr:rowOff>
        </xdr:to>
        <xdr:sp macro="" textlink="">
          <xdr:nvSpPr>
            <xdr:cNvPr id="1507393" name="Check Box 65" hidden="1">
              <a:extLst>
                <a:ext uri="{63B3BB69-23CF-44E3-9099-C40C66FF867C}">
                  <a14:compatExt spid="_x0000_s150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xdr:row>
          <xdr:rowOff>266700</xdr:rowOff>
        </xdr:from>
        <xdr:to>
          <xdr:col>8</xdr:col>
          <xdr:colOff>200025</xdr:colOff>
          <xdr:row>16</xdr:row>
          <xdr:rowOff>533400</xdr:rowOff>
        </xdr:to>
        <xdr:sp macro="" textlink="">
          <xdr:nvSpPr>
            <xdr:cNvPr id="1507394" name="Drop Down 66" hidden="1">
              <a:extLst>
                <a:ext uri="{63B3BB69-23CF-44E3-9099-C40C66FF867C}">
                  <a14:compatExt spid="_x0000_s1507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45</xdr:row>
          <xdr:rowOff>238125</xdr:rowOff>
        </xdr:from>
        <xdr:to>
          <xdr:col>2</xdr:col>
          <xdr:colOff>1362075</xdr:colOff>
          <xdr:row>47</xdr:row>
          <xdr:rowOff>0</xdr:rowOff>
        </xdr:to>
        <xdr:sp macro="" textlink="">
          <xdr:nvSpPr>
            <xdr:cNvPr id="1507395" name="Check Box 67" hidden="1">
              <a:extLst>
                <a:ext uri="{63B3BB69-23CF-44E3-9099-C40C66FF867C}">
                  <a14:compatExt spid="_x0000_s150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47</xdr:row>
          <xdr:rowOff>28575</xdr:rowOff>
        </xdr:from>
        <xdr:to>
          <xdr:col>2</xdr:col>
          <xdr:colOff>1362075</xdr:colOff>
          <xdr:row>48</xdr:row>
          <xdr:rowOff>0</xdr:rowOff>
        </xdr:to>
        <xdr:sp macro="" textlink="">
          <xdr:nvSpPr>
            <xdr:cNvPr id="1507396" name="Check Box 68" hidden="1">
              <a:extLst>
                <a:ext uri="{63B3BB69-23CF-44E3-9099-C40C66FF867C}">
                  <a14:compatExt spid="_x0000_s150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48</xdr:row>
          <xdr:rowOff>28575</xdr:rowOff>
        </xdr:from>
        <xdr:to>
          <xdr:col>2</xdr:col>
          <xdr:colOff>1362075</xdr:colOff>
          <xdr:row>48</xdr:row>
          <xdr:rowOff>238125</xdr:rowOff>
        </xdr:to>
        <xdr:sp macro="" textlink="">
          <xdr:nvSpPr>
            <xdr:cNvPr id="1507397" name="Check Box 69" hidden="1">
              <a:extLst>
                <a:ext uri="{63B3BB69-23CF-44E3-9099-C40C66FF867C}">
                  <a14:compatExt spid="_x0000_s150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28</xdr:row>
          <xdr:rowOff>9525</xdr:rowOff>
        </xdr:from>
        <xdr:to>
          <xdr:col>2</xdr:col>
          <xdr:colOff>1371600</xdr:colOff>
          <xdr:row>28</xdr:row>
          <xdr:rowOff>247650</xdr:rowOff>
        </xdr:to>
        <xdr:sp macro="" textlink="">
          <xdr:nvSpPr>
            <xdr:cNvPr id="1507400" name="Check Box 72" hidden="1">
              <a:extLst>
                <a:ext uri="{63B3BB69-23CF-44E3-9099-C40C66FF867C}">
                  <a14:compatExt spid="_x0000_s150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29</xdr:row>
          <xdr:rowOff>28575</xdr:rowOff>
        </xdr:from>
        <xdr:to>
          <xdr:col>2</xdr:col>
          <xdr:colOff>1371600</xdr:colOff>
          <xdr:row>29</xdr:row>
          <xdr:rowOff>238125</xdr:rowOff>
        </xdr:to>
        <xdr:sp macro="" textlink="">
          <xdr:nvSpPr>
            <xdr:cNvPr id="1507401" name="Check Box 73" hidden="1">
              <a:extLst>
                <a:ext uri="{63B3BB69-23CF-44E3-9099-C40C66FF867C}">
                  <a14:compatExt spid="_x0000_s150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9525</xdr:rowOff>
        </xdr:from>
        <xdr:to>
          <xdr:col>2</xdr:col>
          <xdr:colOff>1343025</xdr:colOff>
          <xdr:row>65</xdr:row>
          <xdr:rowOff>0</xdr:rowOff>
        </xdr:to>
        <xdr:sp macro="" textlink="">
          <xdr:nvSpPr>
            <xdr:cNvPr id="1507403" name="Check Box 75" hidden="1">
              <a:extLst>
                <a:ext uri="{63B3BB69-23CF-44E3-9099-C40C66FF867C}">
                  <a14:compatExt spid="_x0000_s150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190500</xdr:rowOff>
        </xdr:from>
        <xdr:to>
          <xdr:col>2</xdr:col>
          <xdr:colOff>1343025</xdr:colOff>
          <xdr:row>66</xdr:row>
          <xdr:rowOff>0</xdr:rowOff>
        </xdr:to>
        <xdr:sp macro="" textlink="">
          <xdr:nvSpPr>
            <xdr:cNvPr id="1507404" name="Check Box 76" hidden="1">
              <a:extLst>
                <a:ext uri="{63B3BB69-23CF-44E3-9099-C40C66FF867C}">
                  <a14:compatExt spid="_x0000_s1507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65</xdr:row>
          <xdr:rowOff>209550</xdr:rowOff>
        </xdr:from>
        <xdr:to>
          <xdr:col>2</xdr:col>
          <xdr:colOff>1343025</xdr:colOff>
          <xdr:row>66</xdr:row>
          <xdr:rowOff>190500</xdr:rowOff>
        </xdr:to>
        <xdr:sp macro="" textlink="">
          <xdr:nvSpPr>
            <xdr:cNvPr id="1507405" name="Check Box 77" hidden="1">
              <a:extLst>
                <a:ext uri="{63B3BB69-23CF-44E3-9099-C40C66FF867C}">
                  <a14:compatExt spid="_x0000_s1507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27</xdr:row>
          <xdr:rowOff>0</xdr:rowOff>
        </xdr:from>
        <xdr:to>
          <xdr:col>2</xdr:col>
          <xdr:colOff>1371600</xdr:colOff>
          <xdr:row>28</xdr:row>
          <xdr:rowOff>0</xdr:rowOff>
        </xdr:to>
        <xdr:sp macro="" textlink="">
          <xdr:nvSpPr>
            <xdr:cNvPr id="1507412" name="Check Box 84" hidden="1">
              <a:extLst>
                <a:ext uri="{63B3BB69-23CF-44E3-9099-C40C66FF867C}">
                  <a14:compatExt spid="_x0000_s150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25</xdr:row>
          <xdr:rowOff>76200</xdr:rowOff>
        </xdr:from>
        <xdr:to>
          <xdr:col>8</xdr:col>
          <xdr:colOff>323850</xdr:colOff>
          <xdr:row>25</xdr:row>
          <xdr:rowOff>342900</xdr:rowOff>
        </xdr:to>
        <xdr:sp macro="" textlink="">
          <xdr:nvSpPr>
            <xdr:cNvPr id="1507413" name="Drop Down 85" hidden="1">
              <a:extLst>
                <a:ext uri="{63B3BB69-23CF-44E3-9099-C40C66FF867C}">
                  <a14:compatExt spid="_x0000_s150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19050</xdr:rowOff>
        </xdr:from>
        <xdr:to>
          <xdr:col>6</xdr:col>
          <xdr:colOff>857250</xdr:colOff>
          <xdr:row>32</xdr:row>
          <xdr:rowOff>238125</xdr:rowOff>
        </xdr:to>
        <xdr:sp macro="" textlink="">
          <xdr:nvSpPr>
            <xdr:cNvPr id="1507414" name="Drop Down 86" hidden="1">
              <a:extLst>
                <a:ext uri="{63B3BB69-23CF-44E3-9099-C40C66FF867C}">
                  <a14:compatExt spid="_x0000_s150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44</xdr:row>
          <xdr:rowOff>95250</xdr:rowOff>
        </xdr:from>
        <xdr:to>
          <xdr:col>8</xdr:col>
          <xdr:colOff>285750</xdr:colOff>
          <xdr:row>44</xdr:row>
          <xdr:rowOff>352425</xdr:rowOff>
        </xdr:to>
        <xdr:sp macro="" textlink="">
          <xdr:nvSpPr>
            <xdr:cNvPr id="1507415" name="Drop Down 87" hidden="1">
              <a:extLst>
                <a:ext uri="{63B3BB69-23CF-44E3-9099-C40C66FF867C}">
                  <a14:compatExt spid="_x0000_s150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62</xdr:row>
          <xdr:rowOff>95250</xdr:rowOff>
        </xdr:from>
        <xdr:to>
          <xdr:col>8</xdr:col>
          <xdr:colOff>304800</xdr:colOff>
          <xdr:row>62</xdr:row>
          <xdr:rowOff>352425</xdr:rowOff>
        </xdr:to>
        <xdr:sp macro="" textlink="">
          <xdr:nvSpPr>
            <xdr:cNvPr id="1507416" name="Drop Down 88" hidden="1">
              <a:extLst>
                <a:ext uri="{63B3BB69-23CF-44E3-9099-C40C66FF867C}">
                  <a14:compatExt spid="_x0000_s1507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xdr:row>
          <xdr:rowOff>266700</xdr:rowOff>
        </xdr:from>
        <xdr:to>
          <xdr:col>8</xdr:col>
          <xdr:colOff>200025</xdr:colOff>
          <xdr:row>16</xdr:row>
          <xdr:rowOff>533400</xdr:rowOff>
        </xdr:to>
        <xdr:sp macro="" textlink="">
          <xdr:nvSpPr>
            <xdr:cNvPr id="1507417" name="Drop Down 89" hidden="1">
              <a:extLst>
                <a:ext uri="{63B3BB69-23CF-44E3-9099-C40C66FF867C}">
                  <a14:compatExt spid="_x0000_s150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45</xdr:row>
          <xdr:rowOff>238125</xdr:rowOff>
        </xdr:from>
        <xdr:to>
          <xdr:col>2</xdr:col>
          <xdr:colOff>1362075</xdr:colOff>
          <xdr:row>47</xdr:row>
          <xdr:rowOff>0</xdr:rowOff>
        </xdr:to>
        <xdr:sp macro="" textlink="">
          <xdr:nvSpPr>
            <xdr:cNvPr id="1507418" name="Check Box 90" hidden="1">
              <a:extLst>
                <a:ext uri="{63B3BB69-23CF-44E3-9099-C40C66FF867C}">
                  <a14:compatExt spid="_x0000_s150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47</xdr:row>
          <xdr:rowOff>28575</xdr:rowOff>
        </xdr:from>
        <xdr:to>
          <xdr:col>2</xdr:col>
          <xdr:colOff>1362075</xdr:colOff>
          <xdr:row>48</xdr:row>
          <xdr:rowOff>0</xdr:rowOff>
        </xdr:to>
        <xdr:sp macro="" textlink="">
          <xdr:nvSpPr>
            <xdr:cNvPr id="1507419" name="Check Box 91" hidden="1">
              <a:extLst>
                <a:ext uri="{63B3BB69-23CF-44E3-9099-C40C66FF867C}">
                  <a14:compatExt spid="_x0000_s150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48</xdr:row>
          <xdr:rowOff>28575</xdr:rowOff>
        </xdr:from>
        <xdr:to>
          <xdr:col>2</xdr:col>
          <xdr:colOff>1362075</xdr:colOff>
          <xdr:row>48</xdr:row>
          <xdr:rowOff>238125</xdr:rowOff>
        </xdr:to>
        <xdr:sp macro="" textlink="">
          <xdr:nvSpPr>
            <xdr:cNvPr id="1507420" name="Check Box 92" hidden="1">
              <a:extLst>
                <a:ext uri="{63B3BB69-23CF-44E3-9099-C40C66FF867C}">
                  <a14:compatExt spid="_x0000_s150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28</xdr:row>
          <xdr:rowOff>9525</xdr:rowOff>
        </xdr:from>
        <xdr:to>
          <xdr:col>2</xdr:col>
          <xdr:colOff>1371600</xdr:colOff>
          <xdr:row>28</xdr:row>
          <xdr:rowOff>247650</xdr:rowOff>
        </xdr:to>
        <xdr:sp macro="" textlink="">
          <xdr:nvSpPr>
            <xdr:cNvPr id="1507423" name="Check Box 95" hidden="1">
              <a:extLst>
                <a:ext uri="{63B3BB69-23CF-44E3-9099-C40C66FF867C}">
                  <a14:compatExt spid="_x0000_s150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29</xdr:row>
          <xdr:rowOff>28575</xdr:rowOff>
        </xdr:from>
        <xdr:to>
          <xdr:col>2</xdr:col>
          <xdr:colOff>1371600</xdr:colOff>
          <xdr:row>29</xdr:row>
          <xdr:rowOff>238125</xdr:rowOff>
        </xdr:to>
        <xdr:sp macro="" textlink="">
          <xdr:nvSpPr>
            <xdr:cNvPr id="1507424" name="Check Box 96" hidden="1">
              <a:extLst>
                <a:ext uri="{63B3BB69-23CF-44E3-9099-C40C66FF867C}">
                  <a14:compatExt spid="_x0000_s150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9525</xdr:rowOff>
        </xdr:from>
        <xdr:to>
          <xdr:col>2</xdr:col>
          <xdr:colOff>1343025</xdr:colOff>
          <xdr:row>65</xdr:row>
          <xdr:rowOff>0</xdr:rowOff>
        </xdr:to>
        <xdr:sp macro="" textlink="">
          <xdr:nvSpPr>
            <xdr:cNvPr id="1507426" name="Check Box 98" hidden="1">
              <a:extLst>
                <a:ext uri="{63B3BB69-23CF-44E3-9099-C40C66FF867C}">
                  <a14:compatExt spid="_x0000_s150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190500</xdr:rowOff>
        </xdr:from>
        <xdr:to>
          <xdr:col>2</xdr:col>
          <xdr:colOff>1343025</xdr:colOff>
          <xdr:row>66</xdr:row>
          <xdr:rowOff>0</xdr:rowOff>
        </xdr:to>
        <xdr:sp macro="" textlink="">
          <xdr:nvSpPr>
            <xdr:cNvPr id="1507427" name="Check Box 99" hidden="1">
              <a:extLst>
                <a:ext uri="{63B3BB69-23CF-44E3-9099-C40C66FF867C}">
                  <a14:compatExt spid="_x0000_s150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65</xdr:row>
          <xdr:rowOff>209550</xdr:rowOff>
        </xdr:from>
        <xdr:to>
          <xdr:col>2</xdr:col>
          <xdr:colOff>1343025</xdr:colOff>
          <xdr:row>66</xdr:row>
          <xdr:rowOff>190500</xdr:rowOff>
        </xdr:to>
        <xdr:sp macro="" textlink="">
          <xdr:nvSpPr>
            <xdr:cNvPr id="1507428" name="Check Box 100" hidden="1">
              <a:extLst>
                <a:ext uri="{63B3BB69-23CF-44E3-9099-C40C66FF867C}">
                  <a14:compatExt spid="_x0000_s150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2</xdr:col>
          <xdr:colOff>1790700</xdr:colOff>
          <xdr:row>38</xdr:row>
          <xdr:rowOff>9525</xdr:rowOff>
        </xdr:to>
        <xdr:sp macro="" textlink="">
          <xdr:nvSpPr>
            <xdr:cNvPr id="1507435" name="Drop Down 107" hidden="1">
              <a:extLst>
                <a:ext uri="{63B3BB69-23CF-44E3-9099-C40C66FF867C}">
                  <a14:compatExt spid="_x0000_s150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33</xdr:row>
          <xdr:rowOff>9525</xdr:rowOff>
        </xdr:from>
        <xdr:to>
          <xdr:col>6</xdr:col>
          <xdr:colOff>866775</xdr:colOff>
          <xdr:row>33</xdr:row>
          <xdr:rowOff>238125</xdr:rowOff>
        </xdr:to>
        <xdr:sp macro="" textlink="">
          <xdr:nvSpPr>
            <xdr:cNvPr id="1507436" name="Drop Down 108" hidden="1">
              <a:extLst>
                <a:ext uri="{63B3BB69-23CF-44E3-9099-C40C66FF867C}">
                  <a14:compatExt spid="_x0000_s150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9525</xdr:rowOff>
        </xdr:from>
        <xdr:to>
          <xdr:col>6</xdr:col>
          <xdr:colOff>866775</xdr:colOff>
          <xdr:row>34</xdr:row>
          <xdr:rowOff>238125</xdr:rowOff>
        </xdr:to>
        <xdr:sp macro="" textlink="">
          <xdr:nvSpPr>
            <xdr:cNvPr id="1507437" name="Drop Down 109" hidden="1">
              <a:extLst>
                <a:ext uri="{63B3BB69-23CF-44E3-9099-C40C66FF867C}">
                  <a14:compatExt spid="_x0000_s150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29</xdr:row>
          <xdr:rowOff>28575</xdr:rowOff>
        </xdr:from>
        <xdr:to>
          <xdr:col>7</xdr:col>
          <xdr:colOff>352425</xdr:colOff>
          <xdr:row>29</xdr:row>
          <xdr:rowOff>257175</xdr:rowOff>
        </xdr:to>
        <xdr:sp macro="" textlink="">
          <xdr:nvSpPr>
            <xdr:cNvPr id="1507440" name="Check Box 112" hidden="1">
              <a:extLst>
                <a:ext uri="{63B3BB69-23CF-44E3-9099-C40C66FF867C}">
                  <a14:compatExt spid="_x0000_s150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38100</xdr:rowOff>
        </xdr:from>
        <xdr:to>
          <xdr:col>8</xdr:col>
          <xdr:colOff>304800</xdr:colOff>
          <xdr:row>29</xdr:row>
          <xdr:rowOff>257175</xdr:rowOff>
        </xdr:to>
        <xdr:sp macro="" textlink="">
          <xdr:nvSpPr>
            <xdr:cNvPr id="1507441" name="Check Box 113" hidden="1">
              <a:extLst>
                <a:ext uri="{63B3BB69-23CF-44E3-9099-C40C66FF867C}">
                  <a14:compatExt spid="_x0000_s150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48</xdr:row>
          <xdr:rowOff>28575</xdr:rowOff>
        </xdr:from>
        <xdr:to>
          <xdr:col>7</xdr:col>
          <xdr:colOff>352425</xdr:colOff>
          <xdr:row>48</xdr:row>
          <xdr:rowOff>257175</xdr:rowOff>
        </xdr:to>
        <xdr:sp macro="" textlink="">
          <xdr:nvSpPr>
            <xdr:cNvPr id="1507442" name="Check Box 114" hidden="1">
              <a:extLst>
                <a:ext uri="{63B3BB69-23CF-44E3-9099-C40C66FF867C}">
                  <a14:compatExt spid="_x0000_s150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38100</xdr:rowOff>
        </xdr:from>
        <xdr:to>
          <xdr:col>8</xdr:col>
          <xdr:colOff>304800</xdr:colOff>
          <xdr:row>48</xdr:row>
          <xdr:rowOff>257175</xdr:rowOff>
        </xdr:to>
        <xdr:sp macro="" textlink="">
          <xdr:nvSpPr>
            <xdr:cNvPr id="1507443" name="Check Box 115" hidden="1">
              <a:extLst>
                <a:ext uri="{63B3BB69-23CF-44E3-9099-C40C66FF867C}">
                  <a14:compatExt spid="_x0000_s150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66</xdr:row>
          <xdr:rowOff>0</xdr:rowOff>
        </xdr:from>
        <xdr:to>
          <xdr:col>7</xdr:col>
          <xdr:colOff>352425</xdr:colOff>
          <xdr:row>67</xdr:row>
          <xdr:rowOff>0</xdr:rowOff>
        </xdr:to>
        <xdr:sp macro="" textlink="">
          <xdr:nvSpPr>
            <xdr:cNvPr id="1507444" name="Check Box 116" hidden="1">
              <a:extLst>
                <a:ext uri="{63B3BB69-23CF-44E3-9099-C40C66FF867C}">
                  <a14:compatExt spid="_x0000_s150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66</xdr:row>
          <xdr:rowOff>0</xdr:rowOff>
        </xdr:from>
        <xdr:to>
          <xdr:col>8</xdr:col>
          <xdr:colOff>304800</xdr:colOff>
          <xdr:row>67</xdr:row>
          <xdr:rowOff>0</xdr:rowOff>
        </xdr:to>
        <xdr:sp macro="" textlink="">
          <xdr:nvSpPr>
            <xdr:cNvPr id="1507445" name="Check Box 117" hidden="1">
              <a:extLst>
                <a:ext uri="{63B3BB69-23CF-44E3-9099-C40C66FF867C}">
                  <a14:compatExt spid="_x0000_s1507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5</xdr:row>
          <xdr:rowOff>457200</xdr:rowOff>
        </xdr:from>
        <xdr:to>
          <xdr:col>5</xdr:col>
          <xdr:colOff>904875</xdr:colOff>
          <xdr:row>5</xdr:row>
          <xdr:rowOff>752475</xdr:rowOff>
        </xdr:to>
        <xdr:sp macro="" textlink="">
          <xdr:nvSpPr>
            <xdr:cNvPr id="43038" name="ComboBox1" hidden="1">
              <a:extLst>
                <a:ext uri="{63B3BB69-23CF-44E3-9099-C40C66FF867C}">
                  <a14:compatExt spid="_x0000_s4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3409950</xdr:colOff>
          <xdr:row>9</xdr:row>
          <xdr:rowOff>209550</xdr:rowOff>
        </xdr:from>
        <xdr:to>
          <xdr:col>5</xdr:col>
          <xdr:colOff>742950</xdr:colOff>
          <xdr:row>11</xdr:row>
          <xdr:rowOff>9525</xdr:rowOff>
        </xdr:to>
        <xdr:sp macro="" textlink="">
          <xdr:nvSpPr>
            <xdr:cNvPr id="347139" name="Drop Down 3" hidden="1">
              <a:extLst>
                <a:ext uri="{63B3BB69-23CF-44E3-9099-C40C66FF867C}">
                  <a14:compatExt spid="_x0000_s347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133350</xdr:rowOff>
        </xdr:from>
        <xdr:to>
          <xdr:col>7</xdr:col>
          <xdr:colOff>9525</xdr:colOff>
          <xdr:row>13</xdr:row>
          <xdr:rowOff>209550</xdr:rowOff>
        </xdr:to>
        <xdr:sp macro="" textlink="">
          <xdr:nvSpPr>
            <xdr:cNvPr id="347141" name="Drop Down 5" hidden="1">
              <a:extLst>
                <a:ext uri="{63B3BB69-23CF-44E3-9099-C40C66FF867C}">
                  <a14:compatExt spid="_x0000_s347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3409950</xdr:colOff>
          <xdr:row>15</xdr:row>
          <xdr:rowOff>0</xdr:rowOff>
        </xdr:from>
        <xdr:to>
          <xdr:col>6</xdr:col>
          <xdr:colOff>800100</xdr:colOff>
          <xdr:row>15</xdr:row>
          <xdr:rowOff>219075</xdr:rowOff>
        </xdr:to>
        <xdr:sp macro="" textlink="">
          <xdr:nvSpPr>
            <xdr:cNvPr id="347142" name="Drop Down 6" hidden="1">
              <a:extLst>
                <a:ext uri="{63B3BB69-23CF-44E3-9099-C40C66FF867C}">
                  <a14:compatExt spid="_x0000_s347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xdr:col>
      <xdr:colOff>104775</xdr:colOff>
      <xdr:row>25</xdr:row>
      <xdr:rowOff>0</xdr:rowOff>
    </xdr:from>
    <xdr:to>
      <xdr:col>4</xdr:col>
      <xdr:colOff>1790700</xdr:colOff>
      <xdr:row>25</xdr:row>
      <xdr:rowOff>0</xdr:rowOff>
    </xdr:to>
    <xdr:graphicFrame macro="">
      <xdr:nvGraphicFramePr>
        <xdr:cNvPr id="56904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xdr:colOff>
      <xdr:row>16</xdr:row>
      <xdr:rowOff>0</xdr:rowOff>
    </xdr:from>
    <xdr:to>
      <xdr:col>4</xdr:col>
      <xdr:colOff>1819275</xdr:colOff>
      <xdr:row>16</xdr:row>
      <xdr:rowOff>0</xdr:rowOff>
    </xdr:to>
    <xdr:graphicFrame macro="">
      <xdr:nvGraphicFramePr>
        <xdr:cNvPr id="56904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104775</xdr:colOff>
      <xdr:row>25</xdr:row>
      <xdr:rowOff>0</xdr:rowOff>
    </xdr:from>
    <xdr:to>
      <xdr:col>4</xdr:col>
      <xdr:colOff>1790700</xdr:colOff>
      <xdr:row>25</xdr:row>
      <xdr:rowOff>0</xdr:rowOff>
    </xdr:to>
    <xdr:graphicFrame macro="">
      <xdr:nvGraphicFramePr>
        <xdr:cNvPr id="56904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85725</xdr:colOff>
      <xdr:row>16</xdr:row>
      <xdr:rowOff>0</xdr:rowOff>
    </xdr:from>
    <xdr:to>
      <xdr:col>4</xdr:col>
      <xdr:colOff>1819275</xdr:colOff>
      <xdr:row>16</xdr:row>
      <xdr:rowOff>0</xdr:rowOff>
    </xdr:to>
    <xdr:graphicFrame macro="">
      <xdr:nvGraphicFramePr>
        <xdr:cNvPr id="569044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28575</xdr:colOff>
      <xdr:row>34</xdr:row>
      <xdr:rowOff>76200</xdr:rowOff>
    </xdr:from>
    <xdr:to>
      <xdr:col>9</xdr:col>
      <xdr:colOff>657225</xdr:colOff>
      <xdr:row>63</xdr:row>
      <xdr:rowOff>28575</xdr:rowOff>
    </xdr:to>
    <xdr:graphicFrame macro="">
      <xdr:nvGraphicFramePr>
        <xdr:cNvPr id="57917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65</xdr:row>
      <xdr:rowOff>123825</xdr:rowOff>
    </xdr:from>
    <xdr:to>
      <xdr:col>9</xdr:col>
      <xdr:colOff>647700</xdr:colOff>
      <xdr:row>95</xdr:row>
      <xdr:rowOff>123825</xdr:rowOff>
    </xdr:to>
    <xdr:graphicFrame macro="">
      <xdr:nvGraphicFramePr>
        <xdr:cNvPr id="57917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5</xdr:row>
      <xdr:rowOff>123825</xdr:rowOff>
    </xdr:from>
    <xdr:to>
      <xdr:col>9</xdr:col>
      <xdr:colOff>628650</xdr:colOff>
      <xdr:row>32</xdr:row>
      <xdr:rowOff>38100</xdr:rowOff>
    </xdr:to>
    <xdr:graphicFrame macro="">
      <xdr:nvGraphicFramePr>
        <xdr:cNvPr id="57917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xdr:colOff>
      <xdr:row>24</xdr:row>
      <xdr:rowOff>152400</xdr:rowOff>
    </xdr:from>
    <xdr:to>
      <xdr:col>8</xdr:col>
      <xdr:colOff>352425</xdr:colOff>
      <xdr:row>26</xdr:row>
      <xdr:rowOff>123825</xdr:rowOff>
    </xdr:to>
    <xdr:sp macro="" textlink="">
      <xdr:nvSpPr>
        <xdr:cNvPr id="5791789" name="Freeform 4"/>
        <xdr:cNvSpPr>
          <a:spLocks/>
        </xdr:cNvSpPr>
      </xdr:nvSpPr>
      <xdr:spPr bwMode="auto">
        <a:xfrm>
          <a:off x="5905500" y="5219700"/>
          <a:ext cx="323850" cy="295275"/>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6</xdr:col>
      <xdr:colOff>361950</xdr:colOff>
      <xdr:row>24</xdr:row>
      <xdr:rowOff>133350</xdr:rowOff>
    </xdr:from>
    <xdr:to>
      <xdr:col>6</xdr:col>
      <xdr:colOff>685800</xdr:colOff>
      <xdr:row>26</xdr:row>
      <xdr:rowOff>114300</xdr:rowOff>
    </xdr:to>
    <xdr:sp macro="" textlink="">
      <xdr:nvSpPr>
        <xdr:cNvPr id="5791790" name="Freeform 5"/>
        <xdr:cNvSpPr>
          <a:spLocks/>
        </xdr:cNvSpPr>
      </xdr:nvSpPr>
      <xdr:spPr bwMode="auto">
        <a:xfrm>
          <a:off x="4600575" y="5200650"/>
          <a:ext cx="323850" cy="304800"/>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5</xdr:col>
      <xdr:colOff>190500</xdr:colOff>
      <xdr:row>24</xdr:row>
      <xdr:rowOff>123825</xdr:rowOff>
    </xdr:from>
    <xdr:to>
      <xdr:col>5</xdr:col>
      <xdr:colOff>514350</xdr:colOff>
      <xdr:row>26</xdr:row>
      <xdr:rowOff>95250</xdr:rowOff>
    </xdr:to>
    <xdr:sp macro="" textlink="">
      <xdr:nvSpPr>
        <xdr:cNvPr id="5791791" name="Freeform 6"/>
        <xdr:cNvSpPr>
          <a:spLocks/>
        </xdr:cNvSpPr>
      </xdr:nvSpPr>
      <xdr:spPr bwMode="auto">
        <a:xfrm>
          <a:off x="3609975" y="5191125"/>
          <a:ext cx="323850" cy="295275"/>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1</xdr:col>
      <xdr:colOff>0</xdr:colOff>
      <xdr:row>97</xdr:row>
      <xdr:rowOff>152400</xdr:rowOff>
    </xdr:from>
    <xdr:to>
      <xdr:col>9</xdr:col>
      <xdr:colOff>647700</xdr:colOff>
      <xdr:row>127</xdr:row>
      <xdr:rowOff>0</xdr:rowOff>
    </xdr:to>
    <xdr:graphicFrame macro="">
      <xdr:nvGraphicFramePr>
        <xdr:cNvPr id="579179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0.32231</cdr:x>
      <cdr:y>0.91573</cdr:y>
    </cdr:from>
    <cdr:to>
      <cdr:x>0.39385</cdr:x>
      <cdr:y>0.96237</cdr:y>
    </cdr:to>
    <cdr:sp macro="" textlink="">
      <cdr:nvSpPr>
        <cdr:cNvPr id="35841" name="Rectangle 1"/>
        <cdr:cNvSpPr>
          <a:spLocks xmlns:a="http://schemas.openxmlformats.org/drawingml/2006/main" noChangeArrowheads="1"/>
        </cdr:cNvSpPr>
      </cdr:nvSpPr>
      <cdr:spPr bwMode="auto">
        <a:xfrm xmlns:a="http://schemas.openxmlformats.org/drawingml/2006/main">
          <a:off x="3754218" y="3271660"/>
          <a:ext cx="561067"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4 Star</a:t>
          </a:r>
        </a:p>
      </cdr:txBody>
    </cdr:sp>
  </cdr:relSizeAnchor>
  <cdr:relSizeAnchor xmlns:cdr="http://schemas.openxmlformats.org/drawingml/2006/chartDrawing">
    <cdr:from>
      <cdr:x>0.43013</cdr:x>
      <cdr:y>0.91451</cdr:y>
    </cdr:from>
    <cdr:to>
      <cdr:x>0.50017</cdr:x>
      <cdr:y>0.95993</cdr:y>
    </cdr:to>
    <cdr:sp macro="" textlink="">
      <cdr:nvSpPr>
        <cdr:cNvPr id="35842" name="Rectangle 2"/>
        <cdr:cNvSpPr>
          <a:spLocks xmlns:a="http://schemas.openxmlformats.org/drawingml/2006/main" noChangeArrowheads="1"/>
        </cdr:cNvSpPr>
      </cdr:nvSpPr>
      <cdr:spPr bwMode="auto">
        <a:xfrm xmlns:a="http://schemas.openxmlformats.org/drawingml/2006/main">
          <a:off x="4838697" y="3271660"/>
          <a:ext cx="553536"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5 Star</a:t>
          </a:r>
        </a:p>
      </cdr:txBody>
    </cdr:sp>
  </cdr:relSizeAnchor>
  <cdr:relSizeAnchor xmlns:cdr="http://schemas.openxmlformats.org/drawingml/2006/chartDrawing">
    <cdr:from>
      <cdr:x>0.55474</cdr:x>
      <cdr:y>0.91451</cdr:y>
    </cdr:from>
    <cdr:to>
      <cdr:x>0.64377</cdr:x>
      <cdr:y>0.95993</cdr:y>
    </cdr:to>
    <cdr:sp macro="" textlink="">
      <cdr:nvSpPr>
        <cdr:cNvPr id="35843" name="Rectangle 3"/>
        <cdr:cNvSpPr>
          <a:spLocks xmlns:a="http://schemas.openxmlformats.org/drawingml/2006/main" noChangeArrowheads="1"/>
        </cdr:cNvSpPr>
      </cdr:nvSpPr>
      <cdr:spPr bwMode="auto">
        <a:xfrm xmlns:a="http://schemas.openxmlformats.org/drawingml/2006/main">
          <a:off x="6378807" y="3271660"/>
          <a:ext cx="546005"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6 Star</a:t>
          </a:r>
        </a:p>
      </cdr:txBody>
    </cdr:sp>
  </cdr:relSizeAnchor>
  <cdr:relSizeAnchor xmlns:cdr="http://schemas.openxmlformats.org/drawingml/2006/chartDrawing">
    <cdr:from>
      <cdr:x>0.13885</cdr:x>
      <cdr:y>0.71527</cdr:y>
    </cdr:from>
    <cdr:to>
      <cdr:x>0.3885</cdr:x>
      <cdr:y>0.78327</cdr:y>
    </cdr:to>
    <cdr:grpSp>
      <cdr:nvGrpSpPr>
        <cdr:cNvPr id="35" name="Group 34"/>
        <cdr:cNvGrpSpPr>
          <a:grpSpLocks xmlns:a="http://schemas.openxmlformats.org/drawingml/2006/main"/>
        </cdr:cNvGrpSpPr>
      </cdr:nvGrpSpPr>
      <cdr:grpSpPr bwMode="auto">
        <a:xfrm xmlns:a="http://schemas.openxmlformats.org/drawingml/2006/main">
          <a:off x="991988" y="2968441"/>
          <a:ext cx="1783577" cy="282207"/>
          <a:chOff x="780574" y="2548319"/>
          <a:chExt cx="1788223" cy="302287"/>
        </a:xfrm>
      </cdr:grpSpPr>
      <cdr:sp macro="" textlink="">
        <cdr:nvSpPr>
          <cdr:cNvPr id="727044" name="Freeform 4"/>
          <cdr:cNvSpPr>
            <a:spLocks xmlns:a="http://schemas.openxmlformats.org/drawingml/2006/main"/>
          </cdr:cNvSpPr>
        </cdr:nvSpPr>
        <cdr:spPr bwMode="auto">
          <a:xfrm xmlns:a="http://schemas.openxmlformats.org/drawingml/2006/main">
            <a:off x="780574" y="2548319"/>
            <a:ext cx="324647" cy="302287"/>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sp macro="" textlink="">
        <cdr:nvSpPr>
          <cdr:cNvPr id="727045" name="Freeform 5"/>
          <cdr:cNvSpPr>
            <a:spLocks xmlns:a="http://schemas.openxmlformats.org/drawingml/2006/main"/>
          </cdr:cNvSpPr>
        </cdr:nvSpPr>
        <cdr:spPr bwMode="auto">
          <a:xfrm xmlns:a="http://schemas.openxmlformats.org/drawingml/2006/main">
            <a:off x="1429869" y="2553736"/>
            <a:ext cx="326422" cy="293620"/>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sp macro="" textlink="">
        <cdr:nvSpPr>
          <cdr:cNvPr id="727046" name="Freeform 6"/>
          <cdr:cNvSpPr>
            <a:spLocks xmlns:a="http://schemas.openxmlformats.org/drawingml/2006/main"/>
          </cdr:cNvSpPr>
        </cdr:nvSpPr>
        <cdr:spPr bwMode="auto">
          <a:xfrm xmlns:a="http://schemas.openxmlformats.org/drawingml/2006/main">
            <a:off x="2242376" y="2555903"/>
            <a:ext cx="326421" cy="294703"/>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grp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6048375</xdr:colOff>
      <xdr:row>0</xdr:row>
      <xdr:rowOff>66675</xdr:rowOff>
    </xdr:from>
    <xdr:to>
      <xdr:col>1</xdr:col>
      <xdr:colOff>7839075</xdr:colOff>
      <xdr:row>3</xdr:row>
      <xdr:rowOff>55650</xdr:rowOff>
    </xdr:to>
    <xdr:pic>
      <xdr:nvPicPr>
        <xdr:cNvPr id="2" name="Picture 1"/>
        <xdr:cNvPicPr>
          <a:picLocks/>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305550" y="66675"/>
          <a:ext cx="1790700" cy="87480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5465543" name="Picture 180"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twoCellAnchor editAs="oneCell">
    <xdr:from>
      <xdr:col>1</xdr:col>
      <xdr:colOff>3276600</xdr:colOff>
      <xdr:row>10</xdr:row>
      <xdr:rowOff>104775</xdr:rowOff>
    </xdr:from>
    <xdr:to>
      <xdr:col>2</xdr:col>
      <xdr:colOff>66675</xdr:colOff>
      <xdr:row>22</xdr:row>
      <xdr:rowOff>38100</xdr:rowOff>
    </xdr:to>
    <xdr:pic>
      <xdr:nvPicPr>
        <xdr:cNvPr id="5465544" name="Picture 220"/>
        <xdr:cNvPicPr>
          <a:picLocks noChangeAspect="1" noChangeArrowheads="1"/>
        </xdr:cNvPicPr>
      </xdr:nvPicPr>
      <xdr:blipFill>
        <a:blip xmlns:r="http://schemas.openxmlformats.org/officeDocument/2006/relationships" r:embed="rId3" cstate="print"/>
        <a:srcRect/>
        <a:stretch>
          <a:fillRect/>
        </a:stretch>
      </xdr:blipFill>
      <xdr:spPr bwMode="auto">
        <a:xfrm>
          <a:off x="3533775" y="2352675"/>
          <a:ext cx="4638675" cy="2000250"/>
        </a:xfrm>
        <a:prstGeom prst="rect">
          <a:avLst/>
        </a:prstGeom>
        <a:noFill/>
        <a:ln w="9525">
          <a:noFill/>
          <a:miter lim="800000"/>
          <a:headEnd/>
          <a:tailEnd/>
        </a:ln>
      </xdr:spPr>
    </xdr:pic>
    <xdr:clientData/>
  </xdr:twoCellAnchor>
  <xdr:twoCellAnchor editAs="oneCell">
    <xdr:from>
      <xdr:col>1</xdr:col>
      <xdr:colOff>4057650</xdr:colOff>
      <xdr:row>81</xdr:row>
      <xdr:rowOff>76200</xdr:rowOff>
    </xdr:from>
    <xdr:to>
      <xdr:col>1</xdr:col>
      <xdr:colOff>6800850</xdr:colOff>
      <xdr:row>90</xdr:row>
      <xdr:rowOff>95250</xdr:rowOff>
    </xdr:to>
    <xdr:pic>
      <xdr:nvPicPr>
        <xdr:cNvPr id="5465546" name="Picture 2"/>
        <xdr:cNvPicPr>
          <a:picLocks noChangeAspect="1"/>
        </xdr:cNvPicPr>
      </xdr:nvPicPr>
      <xdr:blipFill>
        <a:blip xmlns:r="http://schemas.openxmlformats.org/officeDocument/2006/relationships" r:embed="rId4" cstate="print"/>
        <a:srcRect/>
        <a:stretch>
          <a:fillRect/>
        </a:stretch>
      </xdr:blipFill>
      <xdr:spPr bwMode="auto">
        <a:xfrm>
          <a:off x="4314825" y="17783175"/>
          <a:ext cx="2743200" cy="1476375"/>
        </a:xfrm>
        <a:prstGeom prst="rect">
          <a:avLst/>
        </a:prstGeom>
        <a:noFill/>
        <a:ln w="9525">
          <a:noFill/>
          <a:miter lim="800000"/>
          <a:headEnd/>
          <a:tailEnd/>
        </a:ln>
      </xdr:spPr>
    </xdr:pic>
    <xdr:clientData/>
  </xdr:twoCellAnchor>
  <xdr:twoCellAnchor editAs="oneCell">
    <xdr:from>
      <xdr:col>1</xdr:col>
      <xdr:colOff>85725</xdr:colOff>
      <xdr:row>83</xdr:row>
      <xdr:rowOff>19050</xdr:rowOff>
    </xdr:from>
    <xdr:to>
      <xdr:col>1</xdr:col>
      <xdr:colOff>3667125</xdr:colOff>
      <xdr:row>88</xdr:row>
      <xdr:rowOff>104775</xdr:rowOff>
    </xdr:to>
    <xdr:pic>
      <xdr:nvPicPr>
        <xdr:cNvPr id="5465547" name="Picture 1"/>
        <xdr:cNvPicPr>
          <a:picLocks noChangeAspect="1"/>
        </xdr:cNvPicPr>
      </xdr:nvPicPr>
      <xdr:blipFill>
        <a:blip xmlns:r="http://schemas.openxmlformats.org/officeDocument/2006/relationships" r:embed="rId5" cstate="print"/>
        <a:srcRect/>
        <a:stretch>
          <a:fillRect/>
        </a:stretch>
      </xdr:blipFill>
      <xdr:spPr bwMode="auto">
        <a:xfrm>
          <a:off x="342900" y="18049875"/>
          <a:ext cx="3581400" cy="895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6038850</xdr:colOff>
      <xdr:row>0</xdr:row>
      <xdr:rowOff>66675</xdr:rowOff>
    </xdr:from>
    <xdr:to>
      <xdr:col>1</xdr:col>
      <xdr:colOff>7836384</xdr:colOff>
      <xdr:row>3</xdr:row>
      <xdr:rowOff>55650</xdr:rowOff>
    </xdr:to>
    <xdr:pic>
      <xdr:nvPicPr>
        <xdr:cNvPr id="2" name="Picture 1"/>
        <xdr:cNvPicPr>
          <a:picLocks/>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296025" y="66675"/>
          <a:ext cx="1797534" cy="87480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714446" name="Picture 36"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6038850</xdr:colOff>
      <xdr:row>0</xdr:row>
      <xdr:rowOff>66675</xdr:rowOff>
    </xdr:from>
    <xdr:to>
      <xdr:col>1</xdr:col>
      <xdr:colOff>7836384</xdr:colOff>
      <xdr:row>3</xdr:row>
      <xdr:rowOff>55650</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296025" y="66675"/>
          <a:ext cx="1797534" cy="87480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385774" name="Picture 38"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4829175</xdr:colOff>
      <xdr:row>0</xdr:row>
      <xdr:rowOff>66675</xdr:rowOff>
    </xdr:from>
    <xdr:to>
      <xdr:col>2</xdr:col>
      <xdr:colOff>6626709</xdr:colOff>
      <xdr:row>3</xdr:row>
      <xdr:rowOff>55650</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296025" y="66675"/>
          <a:ext cx="1797534" cy="874800"/>
        </a:xfrm>
        <a:prstGeom prst="rect">
          <a:avLst/>
        </a:prstGeom>
      </xdr:spPr>
    </xdr:pic>
    <xdr:clientData/>
  </xdr:twoCellAnchor>
  <xdr:twoCellAnchor>
    <xdr:from>
      <xdr:col>1</xdr:col>
      <xdr:colOff>1990725</xdr:colOff>
      <xdr:row>16</xdr:row>
      <xdr:rowOff>0</xdr:rowOff>
    </xdr:from>
    <xdr:to>
      <xdr:col>1</xdr:col>
      <xdr:colOff>1209675</xdr:colOff>
      <xdr:row>16</xdr:row>
      <xdr:rowOff>0</xdr:rowOff>
    </xdr:to>
    <xdr:pic>
      <xdr:nvPicPr>
        <xdr:cNvPr id="5662887" name="Picture 8" descr="Liberty-Properties"/>
        <xdr:cNvPicPr>
          <a:picLocks noChangeAspect="1" noChangeArrowheads="1"/>
        </xdr:cNvPicPr>
      </xdr:nvPicPr>
      <xdr:blipFill>
        <a:blip xmlns:r="http://schemas.openxmlformats.org/officeDocument/2006/relationships" r:embed="rId2"/>
        <a:srcRect/>
        <a:stretch>
          <a:fillRect/>
        </a:stretch>
      </xdr:blipFill>
      <xdr:spPr bwMode="auto">
        <a:xfrm>
          <a:off x="1466850" y="3895725"/>
          <a:ext cx="0" cy="0"/>
        </a:xfrm>
        <a:prstGeom prst="rect">
          <a:avLst/>
        </a:prstGeom>
        <a:noFill/>
        <a:ln w="9525">
          <a:noFill/>
          <a:miter lim="800000"/>
          <a:headEnd/>
          <a:tailEnd/>
        </a:ln>
      </xdr:spPr>
    </xdr:pic>
    <xdr:clientData/>
  </xdr:twoCellAnchor>
  <xdr:twoCellAnchor>
    <xdr:from>
      <xdr:col>1</xdr:col>
      <xdr:colOff>4362450</xdr:colOff>
      <xdr:row>16</xdr:row>
      <xdr:rowOff>0</xdr:rowOff>
    </xdr:from>
    <xdr:to>
      <xdr:col>1</xdr:col>
      <xdr:colOff>1209675</xdr:colOff>
      <xdr:row>16</xdr:row>
      <xdr:rowOff>0</xdr:rowOff>
    </xdr:to>
    <xdr:pic>
      <xdr:nvPicPr>
        <xdr:cNvPr id="5662888" name="Picture 9" descr="Pareto logo"/>
        <xdr:cNvPicPr>
          <a:picLocks noChangeAspect="1" noChangeArrowheads="1"/>
        </xdr:cNvPicPr>
      </xdr:nvPicPr>
      <xdr:blipFill>
        <a:blip xmlns:r="http://schemas.openxmlformats.org/officeDocument/2006/relationships" r:embed="rId3"/>
        <a:srcRect/>
        <a:stretch>
          <a:fillRect/>
        </a:stretch>
      </xdr:blipFill>
      <xdr:spPr bwMode="auto">
        <a:xfrm>
          <a:off x="1466850" y="3895725"/>
          <a:ext cx="0" cy="0"/>
        </a:xfrm>
        <a:prstGeom prst="rect">
          <a:avLst/>
        </a:prstGeom>
        <a:noFill/>
        <a:ln w="9525">
          <a:noFill/>
          <a:miter lim="800000"/>
          <a:headEnd/>
          <a:tailEnd/>
        </a:ln>
      </xdr:spPr>
    </xdr:pic>
    <xdr:clientData/>
  </xdr:twoCellAnchor>
  <xdr:twoCellAnchor editAs="oneCell">
    <xdr:from>
      <xdr:col>1</xdr:col>
      <xdr:colOff>85725</xdr:colOff>
      <xdr:row>0</xdr:row>
      <xdr:rowOff>95250</xdr:rowOff>
    </xdr:from>
    <xdr:to>
      <xdr:col>2</xdr:col>
      <xdr:colOff>723900</xdr:colOff>
      <xdr:row>0</xdr:row>
      <xdr:rowOff>552450</xdr:rowOff>
    </xdr:to>
    <xdr:pic>
      <xdr:nvPicPr>
        <xdr:cNvPr id="5662893" name="Picture 17" descr="Green Building Council of South Africa logo (high res)"/>
        <xdr:cNvPicPr>
          <a:picLocks noChangeAspect="1" noChangeArrowheads="1"/>
        </xdr:cNvPicPr>
      </xdr:nvPicPr>
      <xdr:blipFill>
        <a:blip xmlns:r="http://schemas.openxmlformats.org/officeDocument/2006/relationships" r:embed="rId4"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104775</xdr:rowOff>
    </xdr:from>
    <xdr:to>
      <xdr:col>2</xdr:col>
      <xdr:colOff>1190625</xdr:colOff>
      <xdr:row>1</xdr:row>
      <xdr:rowOff>0</xdr:rowOff>
    </xdr:to>
    <xdr:pic>
      <xdr:nvPicPr>
        <xdr:cNvPr id="2" name="Picture 1" descr="Green Building Council of South Africa logo (high res)"/>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295275" y="104775"/>
          <a:ext cx="1847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0</xdr:rowOff>
    </xdr:from>
    <xdr:to>
      <xdr:col>2</xdr:col>
      <xdr:colOff>1314450</xdr:colOff>
      <xdr:row>1</xdr:row>
      <xdr:rowOff>28575</xdr:rowOff>
    </xdr:to>
    <xdr:pic>
      <xdr:nvPicPr>
        <xdr:cNvPr id="2" name="Picture 16" descr="Green Building Council of South Africa logo (high res)"/>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342900" y="0"/>
          <a:ext cx="19240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6076950</xdr:colOff>
      <xdr:row>0</xdr:row>
      <xdr:rowOff>57150</xdr:rowOff>
    </xdr:from>
    <xdr:to>
      <xdr:col>1</xdr:col>
      <xdr:colOff>6076950</xdr:colOff>
      <xdr:row>3</xdr:row>
      <xdr:rowOff>9525</xdr:rowOff>
    </xdr:to>
    <xdr:pic>
      <xdr:nvPicPr>
        <xdr:cNvPr id="2" name="Picture 13" descr="GSSA Office v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7150"/>
          <a:ext cx="1762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6048375</xdr:colOff>
      <xdr:row>0</xdr:row>
      <xdr:rowOff>47625</xdr:rowOff>
    </xdr:from>
    <xdr:to>
      <xdr:col>1</xdr:col>
      <xdr:colOff>7845909</xdr:colOff>
      <xdr:row>3</xdr:row>
      <xdr:rowOff>36600</xdr:rowOff>
    </xdr:to>
    <xdr:pic>
      <xdr:nvPicPr>
        <xdr:cNvPr id="4" name="Picture 3"/>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305550" y="47625"/>
          <a:ext cx="1797534" cy="874800"/>
        </a:xfrm>
        <a:prstGeom prst="rect">
          <a:avLst/>
        </a:prstGeom>
      </xdr:spPr>
    </xdr:pic>
    <xdr:clientData/>
  </xdr:twoCellAnchor>
  <xdr:twoCellAnchor editAs="oneCell">
    <xdr:from>
      <xdr:col>1</xdr:col>
      <xdr:colOff>19050</xdr:colOff>
      <xdr:row>0</xdr:row>
      <xdr:rowOff>76200</xdr:rowOff>
    </xdr:from>
    <xdr:to>
      <xdr:col>1</xdr:col>
      <xdr:colOff>1866900</xdr:colOff>
      <xdr:row>0</xdr:row>
      <xdr:rowOff>533400</xdr:rowOff>
    </xdr:to>
    <xdr:pic>
      <xdr:nvPicPr>
        <xdr:cNvPr id="5" name="Picture 38" descr="Green Building Council of South Africa logo (high res)"/>
        <xdr:cNvPicPr>
          <a:picLocks noChangeAspect="1" noChangeArrowheads="1"/>
        </xdr:cNvPicPr>
      </xdr:nvPicPr>
      <xdr:blipFill>
        <a:blip xmlns:r="http://schemas.openxmlformats.org/officeDocument/2006/relationships" r:embed="rId3" cstate="print"/>
        <a:srcRect/>
        <a:stretch>
          <a:fillRect/>
        </a:stretch>
      </xdr:blipFill>
      <xdr:spPr bwMode="auto">
        <a:xfrm>
          <a:off x="276225" y="76200"/>
          <a:ext cx="1847850" cy="4572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523875</xdr:rowOff>
        </xdr:from>
        <xdr:to>
          <xdr:col>3</xdr:col>
          <xdr:colOff>1790700</xdr:colOff>
          <xdr:row>2</xdr:row>
          <xdr:rowOff>0</xdr:rowOff>
        </xdr:to>
        <xdr:sp macro="" textlink="">
          <xdr:nvSpPr>
            <xdr:cNvPr id="326658" name="Drop Down 2" hidden="1">
              <a:extLst>
                <a:ext uri="{63B3BB69-23CF-44E3-9099-C40C66FF867C}">
                  <a14:compatExt spid="_x0000_s326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1790700</xdr:colOff>
          <xdr:row>3</xdr:row>
          <xdr:rowOff>9525</xdr:rowOff>
        </xdr:to>
        <xdr:sp macro="" textlink="">
          <xdr:nvSpPr>
            <xdr:cNvPr id="326665" name="Drop Down 9" hidden="1">
              <a:extLst>
                <a:ext uri="{63B3BB69-23CF-44E3-9099-C40C66FF867C}">
                  <a14:compatExt spid="_x0000_s326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180975</xdr:rowOff>
        </xdr:from>
        <xdr:to>
          <xdr:col>3</xdr:col>
          <xdr:colOff>1743075</xdr:colOff>
          <xdr:row>10</xdr:row>
          <xdr:rowOff>9525</xdr:rowOff>
        </xdr:to>
        <xdr:sp macro="" textlink="">
          <xdr:nvSpPr>
            <xdr:cNvPr id="326689" name="Drop Down 33" hidden="1">
              <a:extLst>
                <a:ext uri="{63B3BB69-23CF-44E3-9099-C40C66FF867C}">
                  <a14:compatExt spid="_x0000_s326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523875</xdr:rowOff>
        </xdr:from>
        <xdr:to>
          <xdr:col>3</xdr:col>
          <xdr:colOff>1790700</xdr:colOff>
          <xdr:row>2</xdr:row>
          <xdr:rowOff>0</xdr:rowOff>
        </xdr:to>
        <xdr:sp macro="" textlink="">
          <xdr:nvSpPr>
            <xdr:cNvPr id="326690" name="Drop Down 34" hidden="1">
              <a:extLst>
                <a:ext uri="{63B3BB69-23CF-44E3-9099-C40C66FF867C}">
                  <a14:compatExt spid="_x0000_s326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180975</xdr:rowOff>
        </xdr:from>
        <xdr:to>
          <xdr:col>3</xdr:col>
          <xdr:colOff>1790700</xdr:colOff>
          <xdr:row>3</xdr:row>
          <xdr:rowOff>0</xdr:rowOff>
        </xdr:to>
        <xdr:sp macro="" textlink="">
          <xdr:nvSpPr>
            <xdr:cNvPr id="326691" name="Drop Down 35" hidden="1">
              <a:extLst>
                <a:ext uri="{63B3BB69-23CF-44E3-9099-C40C66FF867C}">
                  <a14:compatExt spid="_x0000_s326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180975</xdr:rowOff>
        </xdr:from>
        <xdr:to>
          <xdr:col>3</xdr:col>
          <xdr:colOff>1743075</xdr:colOff>
          <xdr:row>10</xdr:row>
          <xdr:rowOff>9525</xdr:rowOff>
        </xdr:to>
        <xdr:sp macro="" textlink="">
          <xdr:nvSpPr>
            <xdr:cNvPr id="326692" name="Drop Down 36" hidden="1">
              <a:extLst>
                <a:ext uri="{63B3BB69-23CF-44E3-9099-C40C66FF867C}">
                  <a14:compatExt spid="_x0000_s326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523875</xdr:rowOff>
        </xdr:from>
        <xdr:to>
          <xdr:col>3</xdr:col>
          <xdr:colOff>1790700</xdr:colOff>
          <xdr:row>2</xdr:row>
          <xdr:rowOff>0</xdr:rowOff>
        </xdr:to>
        <xdr:sp macro="" textlink="">
          <xdr:nvSpPr>
            <xdr:cNvPr id="326693" name="Drop Down 37" hidden="1">
              <a:extLst>
                <a:ext uri="{63B3BB69-23CF-44E3-9099-C40C66FF867C}">
                  <a14:compatExt spid="_x0000_s326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180975</xdr:rowOff>
        </xdr:from>
        <xdr:to>
          <xdr:col>3</xdr:col>
          <xdr:colOff>1790700</xdr:colOff>
          <xdr:row>3</xdr:row>
          <xdr:rowOff>0</xdr:rowOff>
        </xdr:to>
        <xdr:sp macro="" textlink="">
          <xdr:nvSpPr>
            <xdr:cNvPr id="326694" name="Drop Down 38" hidden="1">
              <a:extLst>
                <a:ext uri="{63B3BB69-23CF-44E3-9099-C40C66FF867C}">
                  <a14:compatExt spid="_x0000_s326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OO~1.GBC/AppData/Local/Temp/GSSA_Office_v1_201101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lobal.arup.com\africa\Green%20Star%20Rating%20System\Green%20Star%20-%20Office%20As%20Built\Version%202\Excel%20Tool\Green%20Star%20-%20Office%20As%20Built%20v2%20WI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bcsashare/Green%20Star%20Rating%20System/Green%20Star%20-%20Office%20As%20Built/Version%202/Excel%20Tool/Green%20Star%20-%20Office%20As%20Built%20v2%20WI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astel\GBCSASHARE\Green%20Star%20Rating%20System\Green%20Star%20-%20Office%20As%20Built\Version%202\Excel%20Tool\Green%20Star%20-%20Office%20As%20Built%20v2%20WI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4%20Technical/3%20GreenStar%20SA/Multi%20Unit%20Residential/PILOT/Tech%20Consultant/Received%20Deliverables%20(PILOT)/GSSA_MUR_WORKINGMASTER_4CASESTUD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BCSASHARE/Documents%20and%20Settings/ZAMB00655/Local%20Settings/Temporary%20Internet%20Files/OLKA4/unlocked%20GBCSA%20&amp;%20GBCA%20docs/GSSA_Office_v1_20090401_UNLOCK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stel\GBCSASHARE\Documents%20and%20Settings\ZAMB00655\Local%20Settings\Temporary%20Internet%20Files\OLKA4\unlocked%20GBCSA%20&amp;%20GBCA%20docs\GSSA_Office_v1_20090401_UNLOCK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arup.com\africa\Documents%20and%20Settings\ZAMB00655\Local%20Settings\Temporary%20Internet%20Files\OLKA4\unlocked%20GBCSA%20&amp;%20GBCA%20docs\GSSA_Office_v1_20090401_UNLOCK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arup.com\africa\4%20Technical\3%20GreenStar%20SA\Retail\Tech%20Consultant\Deliverables%201%20Sept\unlocked%20GBCSA%20&amp;%20GBCA%20docs\GSSA_Office_v1_20090401_UNLOCK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lobal.arup.com\africa\Documents%20and%20Settings\Ben\My%20Documents\Consulting\GBCA%20March%202007\Rebuilt%20-%20Office%20as%20Buil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lobal.arup.com\africa\Documents%20and%20Settings\jacob.knight\Local%20Settings\Temporary%20Internet%20Files\OLK8B4\Energy%20Calculator%20draft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BCSASHARE/Documents%20and%20Settings/jacob.knight/Local%20Settings/Temporary%20Internet%20Files/OLK8B4/Green%20Star%20-%20Office%20v3_UNLKD_Water%20Tes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obal.arup.com\africa\Documents%20and%20Settings\mhicks\Local%20Settings\Temporary%20Internet%20Files\OLK2BA\Rebuilt%20-%20Office%20as%20Buil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Change Log"/>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Calculation"/>
      <sheetName val="Rainfall data"/>
    </sheetNames>
    <sheetDataSet>
      <sheetData sheetId="0"/>
      <sheetData sheetId="1"/>
      <sheetData sheetId="2"/>
      <sheetData sheetId="3"/>
      <sheetData sheetId="4"/>
      <sheetData sheetId="5">
        <row r="36">
          <cell r="C36">
            <v>0</v>
          </cell>
        </row>
      </sheetData>
      <sheetData sheetId="6"/>
      <sheetData sheetId="7"/>
      <sheetData sheetId="8"/>
      <sheetData sheetId="9">
        <row r="16">
          <cell r="O16" t="str">
            <v>biogas</v>
          </cell>
          <cell r="P16">
            <v>2.5000000000000001E-2</v>
          </cell>
        </row>
        <row r="17">
          <cell r="O17" t="str">
            <v>coal</v>
          </cell>
          <cell r="P17">
            <v>0.35399999999999998</v>
          </cell>
        </row>
        <row r="18">
          <cell r="O18" t="str">
            <v>diesel</v>
          </cell>
          <cell r="P18">
            <v>0.26700000000000002</v>
          </cell>
        </row>
        <row r="19">
          <cell r="O19" t="str">
            <v>LPG</v>
          </cell>
          <cell r="P19">
            <v>0.22700000000000001</v>
          </cell>
        </row>
        <row r="20">
          <cell r="O20" t="str">
            <v>mains electricity</v>
          </cell>
          <cell r="P20">
            <v>1.2</v>
          </cell>
        </row>
        <row r="21">
          <cell r="O21" t="str">
            <v>natural gas</v>
          </cell>
          <cell r="P21">
            <v>0.20200000000000001</v>
          </cell>
        </row>
        <row r="22">
          <cell r="O22" t="str">
            <v xml:space="preserve">oil </v>
          </cell>
          <cell r="P22">
            <v>0.26400000000000001</v>
          </cell>
        </row>
        <row r="23">
          <cell r="O23" t="str">
            <v xml:space="preserve">town gas (from coal) </v>
          </cell>
          <cell r="P23">
            <v>0.16</v>
          </cell>
        </row>
      </sheetData>
      <sheetData sheetId="10"/>
      <sheetData sheetId="11">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2"/>
      <sheetData sheetId="13"/>
      <sheetData sheetId="14"/>
      <sheetData sheetId="15"/>
      <sheetData sheetId="16"/>
      <sheetData sheetId="17"/>
      <sheetData sheetId="18"/>
      <sheetData sheetId="19"/>
      <sheetData sheetId="20"/>
      <sheetData sheetId="21"/>
      <sheetData sheetId="22"/>
      <sheetData sheetId="23">
        <row r="3">
          <cell r="A3">
            <v>1</v>
          </cell>
        </row>
        <row r="4">
          <cell r="B4" t="str">
            <v>Beaufort West</v>
          </cell>
        </row>
        <row r="5">
          <cell r="B5" t="str">
            <v>Bela-Bela</v>
          </cell>
        </row>
        <row r="6">
          <cell r="B6" t="str">
            <v>Belfast</v>
          </cell>
        </row>
        <row r="7">
          <cell r="B7" t="str">
            <v>Bethal</v>
          </cell>
        </row>
        <row r="8">
          <cell r="B8" t="str">
            <v>Bethlehem</v>
          </cell>
        </row>
        <row r="9">
          <cell r="B9" t="str">
            <v>Bloemfontein</v>
          </cell>
        </row>
        <row r="10">
          <cell r="B10" t="str">
            <v>Calvinia</v>
          </cell>
        </row>
        <row r="11">
          <cell r="B11" t="str">
            <v>Cape Town</v>
          </cell>
        </row>
        <row r="12">
          <cell r="B12" t="str">
            <v>De Aar</v>
          </cell>
        </row>
        <row r="13">
          <cell r="B13" t="str">
            <v>Durban</v>
          </cell>
        </row>
        <row r="14">
          <cell r="B14" t="str">
            <v>East London</v>
          </cell>
        </row>
        <row r="15">
          <cell r="B15" t="str">
            <v>George</v>
          </cell>
        </row>
        <row r="16">
          <cell r="B16" t="str">
            <v>Johannesburg</v>
          </cell>
        </row>
        <row r="17">
          <cell r="B17" t="str">
            <v>Kimberley</v>
          </cell>
        </row>
        <row r="18">
          <cell r="B18" t="str">
            <v>Ladysmith</v>
          </cell>
        </row>
        <row r="19">
          <cell r="B19" t="str">
            <v>Langebaan</v>
          </cell>
        </row>
        <row r="20">
          <cell r="B20" t="str">
            <v>Musina</v>
          </cell>
        </row>
        <row r="21">
          <cell r="B21" t="str">
            <v>Nelspruit</v>
          </cell>
        </row>
        <row r="22">
          <cell r="B22" t="str">
            <v>Nmmabatho</v>
          </cell>
        </row>
        <row r="23">
          <cell r="B23" t="str">
            <v>Pietermaritzburg</v>
          </cell>
        </row>
        <row r="24">
          <cell r="B24" t="str">
            <v>Pilansberg</v>
          </cell>
        </row>
        <row r="25">
          <cell r="B25" t="str">
            <v>Polokwane</v>
          </cell>
        </row>
        <row r="26">
          <cell r="B26" t="str">
            <v>Port Elizabeth</v>
          </cell>
        </row>
        <row r="27">
          <cell r="B27" t="str">
            <v>Pretoria</v>
          </cell>
        </row>
        <row r="28">
          <cell r="B28" t="str">
            <v>Richards Bay</v>
          </cell>
        </row>
        <row r="29">
          <cell r="B29" t="str">
            <v>Skukuza</v>
          </cell>
        </row>
        <row r="30">
          <cell r="B30" t="str">
            <v>Thohoyandou</v>
          </cell>
        </row>
        <row r="31">
          <cell r="B31" t="str">
            <v>Tstsikama</v>
          </cell>
        </row>
        <row r="32">
          <cell r="B32" t="str">
            <v>Umtata</v>
          </cell>
        </row>
        <row r="33">
          <cell r="B33" t="str">
            <v>Upington</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row r="6">
          <cell r="B6" t="str">
            <v>Walking Distance from Building Entrance to Public Transport</v>
          </cell>
          <cell r="C6" t="str">
            <v>Frequency of Service During Peak Periods</v>
          </cell>
        </row>
        <row r="7">
          <cell r="C7" t="str">
            <v>15 min</v>
          </cell>
          <cell r="D7" t="str">
            <v>30 min</v>
          </cell>
        </row>
        <row r="8">
          <cell r="B8" t="str">
            <v>0-250m</v>
          </cell>
        </row>
        <row r="9">
          <cell r="B9" t="str">
            <v>250-500m</v>
          </cell>
        </row>
        <row r="10">
          <cell r="B10" t="str">
            <v>500-750m</v>
          </cell>
        </row>
        <row r="11">
          <cell r="B11" t="str">
            <v>750m-1km</v>
          </cell>
        </row>
        <row r="14">
          <cell r="B14" t="str">
            <v>No. of Train Services</v>
          </cell>
        </row>
        <row r="15">
          <cell r="B15" t="str">
            <v>Walking Distance from Building Entrance to Public Transport</v>
          </cell>
          <cell r="C15" t="str">
            <v>Frequency of Service During Peak Periods</v>
          </cell>
        </row>
        <row r="16">
          <cell r="C16" t="str">
            <v>15 min</v>
          </cell>
          <cell r="D16" t="str">
            <v>30 min</v>
          </cell>
        </row>
        <row r="17">
          <cell r="B17" t="str">
            <v>0-250m</v>
          </cell>
        </row>
        <row r="18">
          <cell r="B18" t="str">
            <v>250-500m</v>
          </cell>
        </row>
        <row r="19">
          <cell r="B19" t="str">
            <v>500-750m</v>
          </cell>
        </row>
        <row r="20">
          <cell r="B20" t="str">
            <v>750m-1km</v>
          </cell>
        </row>
        <row r="22">
          <cell r="D22">
            <v>0</v>
          </cell>
        </row>
      </sheetData>
      <sheetData sheetId="10"/>
      <sheetData sheetId="11"/>
      <sheetData sheetId="12"/>
      <sheetData sheetId="13"/>
      <sheetData sheetId="14">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sheetData>
      <sheetData sheetId="10"/>
      <sheetData sheetId="11"/>
      <sheetData sheetId="12"/>
      <sheetData sheetId="13"/>
      <sheetData sheetId="14">
        <row r="5">
          <cell r="B5" t="str">
            <v>Does the site contain any rare, threatened or vulnerable flora or fauna?</v>
          </cell>
        </row>
      </sheetData>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sheetData>
      <sheetData sheetId="10"/>
      <sheetData sheetId="11"/>
      <sheetData sheetId="12"/>
      <sheetData sheetId="13"/>
      <sheetData sheetId="14">
        <row r="5">
          <cell r="B5" t="str">
            <v>Does the site contain any rare, threatened or vulnerable flora or fauna?</v>
          </cell>
        </row>
      </sheetData>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Change Log"/>
      <sheetName val="Building Input"/>
      <sheetName val="Management"/>
      <sheetName val="IEQ"/>
      <sheetName val="Energy"/>
      <sheetName val="Energy Calculator"/>
      <sheetName val="HW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Calcul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missions"/>
      <sheetName val="Sewage Calculator"/>
      <sheetName val="Innovation"/>
      <sheetName val="Credit Summary"/>
      <sheetName val="Graphical Summary"/>
      <sheetName val="Calculation"/>
      <sheetName val="Ecology Calculator"/>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sheetData>
      <sheetData sheetId="11"/>
      <sheetData sheetId="12" refreshError="1"/>
      <sheetData sheetId="13"/>
      <sheetData sheetId="14"/>
      <sheetData sheetId="15"/>
      <sheetData sheetId="16" refreshError="1"/>
      <sheetData sheetId="17"/>
      <sheetData sheetId="18" refreshError="1"/>
      <sheetData sheetId="19" refreshError="1"/>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missions"/>
      <sheetName val="Sewage Calculator"/>
      <sheetName val="Innovation"/>
      <sheetName val="Credit Summary"/>
      <sheetName val="Graphical Summary"/>
      <sheetName val="Calculation"/>
      <sheetName val="Ecology Calculator"/>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sheetData>
      <sheetData sheetId="11"/>
      <sheetData sheetId="12" refreshError="1"/>
      <sheetData sheetId="13"/>
      <sheetData sheetId="14"/>
      <sheetData sheetId="15"/>
      <sheetData sheetId="16" refreshError="1"/>
      <sheetData sheetId="17"/>
      <sheetData sheetId="18" refreshError="1"/>
      <sheetData sheetId="19" refreshError="1"/>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missions"/>
      <sheetName val="Sewage Calculator"/>
      <sheetName val="Innovation"/>
      <sheetName val="Credit Summary"/>
      <sheetName val="Graphical Summary"/>
      <sheetName val="Calculation"/>
      <sheetName val="Ecology Calculator"/>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1"/>
      <sheetData sheetId="12" refreshError="1"/>
      <sheetData sheetId="13"/>
      <sheetData sheetId="14"/>
      <sheetData sheetId="15"/>
      <sheetData sheetId="16" refreshError="1"/>
      <sheetData sheetId="17"/>
      <sheetData sheetId="18" refreshError="1"/>
      <sheetData sheetId="19" refreshError="1"/>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Calculation"/>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1"/>
      <sheetData sheetId="12" refreshError="1"/>
      <sheetData sheetId="13"/>
      <sheetData sheetId="14"/>
      <sheetData sheetId="15"/>
      <sheetData sheetId="16"/>
      <sheetData sheetId="17" refreshError="1"/>
      <sheetData sheetId="18"/>
      <sheetData sheetId="19" refreshError="1"/>
      <sheetData sheetId="20" refreshError="1"/>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Calc"/>
      <sheetName val="Water"/>
      <sheetName val="WaterCalc"/>
      <sheetName val="Materials"/>
      <sheetName val="Land Use &amp; Ecology"/>
      <sheetName val="EcologyCalc"/>
      <sheetName val="Emissions"/>
      <sheetName val="SewerageCalc"/>
      <sheetName val="Innovation"/>
      <sheetName val="Summary"/>
      <sheetName val="Credit Summary"/>
      <sheetName val="Graphical Summary"/>
      <sheetName val="Calculation"/>
      <sheetName val="Rebuilt - Office as Buil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B4" t="str">
            <v>Name of Building:</v>
          </cell>
          <cell r="C4" t="str">
            <v/>
          </cell>
        </row>
        <row r="5">
          <cell r="B5" t="str">
            <v>State:</v>
          </cell>
          <cell r="C5" t="str">
            <v>ACT</v>
          </cell>
        </row>
        <row r="6">
          <cell r="B6" t="str">
            <v>Type of Assessment:</v>
          </cell>
          <cell r="C6" t="str">
            <v>New Building</v>
          </cell>
        </row>
        <row r="38">
          <cell r="C38" t="str">
            <v>Points Available</v>
          </cell>
          <cell r="D38" t="str">
            <v>Points Achieved</v>
          </cell>
          <cell r="E38" t="str">
            <v>Category Score Achieved</v>
          </cell>
          <cell r="F38" t="str">
            <v>PointsTBC</v>
          </cell>
          <cell r="G38" t="str">
            <v>Potential Category Score</v>
          </cell>
        </row>
        <row r="39">
          <cell r="B39" t="str">
            <v>Management</v>
          </cell>
          <cell r="C39">
            <v>12</v>
          </cell>
          <cell r="D39">
            <v>0</v>
          </cell>
          <cell r="E39">
            <v>0</v>
          </cell>
          <cell r="F39">
            <v>0</v>
          </cell>
          <cell r="G39">
            <v>0</v>
          </cell>
        </row>
        <row r="40">
          <cell r="B40" t="str">
            <v>Indoor Environment Quality</v>
          </cell>
          <cell r="C40">
            <v>27</v>
          </cell>
          <cell r="D40">
            <v>0</v>
          </cell>
          <cell r="E40">
            <v>0</v>
          </cell>
          <cell r="F40">
            <v>0</v>
          </cell>
          <cell r="G40">
            <v>0</v>
          </cell>
        </row>
        <row r="41">
          <cell r="B41" t="str">
            <v>Energy</v>
          </cell>
          <cell r="C41">
            <v>24</v>
          </cell>
          <cell r="D41">
            <v>0</v>
          </cell>
          <cell r="E41">
            <v>0</v>
          </cell>
          <cell r="F41">
            <v>0</v>
          </cell>
          <cell r="G41">
            <v>0</v>
          </cell>
        </row>
        <row r="42">
          <cell r="B42" t="str">
            <v>Transport</v>
          </cell>
          <cell r="C42">
            <v>11</v>
          </cell>
          <cell r="D42">
            <v>0</v>
          </cell>
          <cell r="E42">
            <v>0</v>
          </cell>
          <cell r="F42">
            <v>0</v>
          </cell>
          <cell r="G42">
            <v>0</v>
          </cell>
        </row>
        <row r="43">
          <cell r="B43" t="str">
            <v>Water</v>
          </cell>
          <cell r="C43">
            <v>13</v>
          </cell>
          <cell r="D43">
            <v>0</v>
          </cell>
          <cell r="E43">
            <v>0</v>
          </cell>
          <cell r="F43">
            <v>0</v>
          </cell>
          <cell r="G43">
            <v>0</v>
          </cell>
        </row>
        <row r="44">
          <cell r="B44" t="str">
            <v>Materials</v>
          </cell>
          <cell r="C44">
            <v>20</v>
          </cell>
          <cell r="D44">
            <v>0</v>
          </cell>
          <cell r="E44">
            <v>0</v>
          </cell>
          <cell r="F44">
            <v>0</v>
          </cell>
          <cell r="G44">
            <v>0</v>
          </cell>
        </row>
        <row r="45">
          <cell r="B45" t="str">
            <v>Land Use and Ecology</v>
          </cell>
          <cell r="C45">
            <v>8</v>
          </cell>
          <cell r="D45">
            <v>0</v>
          </cell>
          <cell r="E45">
            <v>0</v>
          </cell>
          <cell r="F45">
            <v>0</v>
          </cell>
          <cell r="G45">
            <v>0</v>
          </cell>
        </row>
        <row r="46">
          <cell r="B46" t="str">
            <v>Emissions</v>
          </cell>
          <cell r="C46">
            <v>14</v>
          </cell>
          <cell r="D46">
            <v>0</v>
          </cell>
          <cell r="E46">
            <v>0</v>
          </cell>
          <cell r="F46">
            <v>0</v>
          </cell>
          <cell r="G46">
            <v>0</v>
          </cell>
        </row>
        <row r="48">
          <cell r="B48" t="str">
            <v>Innovation</v>
          </cell>
          <cell r="C48">
            <v>5</v>
          </cell>
          <cell r="D48">
            <v>0</v>
          </cell>
          <cell r="E48" t="str">
            <v>n/a</v>
          </cell>
          <cell r="F48">
            <v>0</v>
          </cell>
          <cell r="G48" t="str">
            <v>n/a</v>
          </cell>
        </row>
      </sheetData>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 Input"/>
      <sheetName val="Ene-1 Calculator"/>
    </sheetNames>
    <sheetDataSet>
      <sheetData sheetId="0">
        <row r="30">
          <cell r="C30">
            <v>1100</v>
          </cell>
        </row>
        <row r="31">
          <cell r="C31">
            <v>1000</v>
          </cell>
        </row>
        <row r="32">
          <cell r="C32">
            <v>0.90909090909090906</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1 Calculator"/>
      <sheetName val="Transport"/>
      <sheetName val="Transport Calculator"/>
      <sheetName val="Water"/>
      <sheetName val="Potable 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row r="30">
          <cell r="C30">
            <v>4000</v>
          </cell>
        </row>
        <row r="32">
          <cell r="C32">
            <v>0.81</v>
          </cell>
        </row>
      </sheetData>
      <sheetData sheetId="5"/>
      <sheetData sheetId="6"/>
      <sheetData sheetId="7"/>
      <sheetData sheetId="8"/>
      <sheetData sheetId="9"/>
      <sheetData sheetId="10">
        <row r="8">
          <cell r="B8" t="str">
            <v>No. of Bus, Tram or Ferry Services</v>
          </cell>
        </row>
        <row r="9">
          <cell r="B9" t="str">
            <v>Walking Distance from Building Entrance to Public Transport</v>
          </cell>
          <cell r="C9" t="str">
            <v>Frequency of Service During Peak Periods</v>
          </cell>
        </row>
        <row r="10">
          <cell r="C10" t="str">
            <v>15 min</v>
          </cell>
          <cell r="D10" t="str">
            <v>30 min</v>
          </cell>
        </row>
        <row r="11">
          <cell r="B11" t="str">
            <v>0-250m</v>
          </cell>
        </row>
        <row r="12">
          <cell r="B12" t="str">
            <v>250-500m</v>
          </cell>
        </row>
        <row r="13">
          <cell r="B13" t="str">
            <v>500-750m</v>
          </cell>
        </row>
        <row r="14">
          <cell r="B14" t="str">
            <v>750m-1km</v>
          </cell>
        </row>
        <row r="17">
          <cell r="B17" t="str">
            <v>No. of Train Services</v>
          </cell>
        </row>
        <row r="18">
          <cell r="B18" t="str">
            <v>Walking Distance from Building Entrance to Public Transport</v>
          </cell>
          <cell r="C18" t="str">
            <v>Frequency of Service During Peak Periods</v>
          </cell>
        </row>
        <row r="19">
          <cell r="C19" t="str">
            <v>15 min</v>
          </cell>
          <cell r="D19" t="str">
            <v>30 min</v>
          </cell>
        </row>
        <row r="20">
          <cell r="B20" t="str">
            <v>0-250m</v>
          </cell>
        </row>
        <row r="21">
          <cell r="B21" t="str">
            <v>250-500m</v>
          </cell>
        </row>
        <row r="22">
          <cell r="B22" t="str">
            <v>500-750m</v>
          </cell>
        </row>
        <row r="23">
          <cell r="B23" t="str">
            <v>750m-1km</v>
          </cell>
        </row>
        <row r="26">
          <cell r="D26">
            <v>0</v>
          </cell>
        </row>
      </sheetData>
      <sheetData sheetId="11"/>
      <sheetData sheetId="12"/>
      <sheetData sheetId="13"/>
      <sheetData sheetId="14"/>
      <sheetData sheetId="15">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Calc"/>
      <sheetName val="Water"/>
      <sheetName val="WaterCalc"/>
      <sheetName val="Materials"/>
      <sheetName val="Land Use &amp; Ecology"/>
      <sheetName val="EcologyCalc"/>
      <sheetName val="Emissions"/>
      <sheetName val="SewerageCalc"/>
      <sheetName val="Innovation"/>
      <sheetName val="Summary"/>
      <sheetName val="Credit Summary"/>
      <sheetName val="Graphical Summary"/>
      <sheetName val="Calculation"/>
      <sheetName val="Rebuilt - Office as Buil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B4" t="str">
            <v>Name of Building:</v>
          </cell>
          <cell r="C4" t="str">
            <v/>
          </cell>
        </row>
        <row r="5">
          <cell r="B5" t="str">
            <v>State:</v>
          </cell>
          <cell r="C5" t="str">
            <v>ACT</v>
          </cell>
        </row>
        <row r="6">
          <cell r="B6" t="str">
            <v>Type of Assessment:</v>
          </cell>
          <cell r="C6" t="str">
            <v>New Building</v>
          </cell>
        </row>
        <row r="38">
          <cell r="C38" t="str">
            <v>Points Available</v>
          </cell>
          <cell r="D38" t="str">
            <v>Points Achieved</v>
          </cell>
          <cell r="E38" t="str">
            <v>Category Score Achieved</v>
          </cell>
          <cell r="F38" t="str">
            <v>PointsTBC</v>
          </cell>
          <cell r="G38" t="str">
            <v>Potential Category Score</v>
          </cell>
        </row>
        <row r="39">
          <cell r="B39" t="str">
            <v>Management</v>
          </cell>
          <cell r="C39">
            <v>12</v>
          </cell>
          <cell r="D39">
            <v>0</v>
          </cell>
          <cell r="E39">
            <v>0</v>
          </cell>
          <cell r="F39">
            <v>0</v>
          </cell>
          <cell r="G39">
            <v>0</v>
          </cell>
        </row>
        <row r="40">
          <cell r="B40" t="str">
            <v>Indoor Environment Quality</v>
          </cell>
          <cell r="C40">
            <v>27</v>
          </cell>
          <cell r="D40">
            <v>0</v>
          </cell>
          <cell r="E40">
            <v>0</v>
          </cell>
          <cell r="F40">
            <v>0</v>
          </cell>
          <cell r="G40">
            <v>0</v>
          </cell>
        </row>
        <row r="41">
          <cell r="B41" t="str">
            <v>Energy</v>
          </cell>
          <cell r="C41">
            <v>24</v>
          </cell>
          <cell r="D41">
            <v>0</v>
          </cell>
          <cell r="E41">
            <v>0</v>
          </cell>
          <cell r="F41">
            <v>0</v>
          </cell>
          <cell r="G41">
            <v>0</v>
          </cell>
        </row>
        <row r="42">
          <cell r="B42" t="str">
            <v>Transport</v>
          </cell>
          <cell r="C42">
            <v>11</v>
          </cell>
          <cell r="D42">
            <v>0</v>
          </cell>
          <cell r="E42">
            <v>0</v>
          </cell>
          <cell r="F42">
            <v>0</v>
          </cell>
          <cell r="G42">
            <v>0</v>
          </cell>
        </row>
        <row r="43">
          <cell r="B43" t="str">
            <v>Water</v>
          </cell>
          <cell r="C43">
            <v>13</v>
          </cell>
          <cell r="D43">
            <v>0</v>
          </cell>
          <cell r="E43">
            <v>0</v>
          </cell>
          <cell r="F43">
            <v>0</v>
          </cell>
          <cell r="G43">
            <v>0</v>
          </cell>
        </row>
        <row r="44">
          <cell r="B44" t="str">
            <v>Materials</v>
          </cell>
          <cell r="C44">
            <v>20</v>
          </cell>
          <cell r="D44">
            <v>0</v>
          </cell>
          <cell r="E44">
            <v>0</v>
          </cell>
          <cell r="F44">
            <v>0</v>
          </cell>
          <cell r="G44">
            <v>0</v>
          </cell>
        </row>
        <row r="45">
          <cell r="B45" t="str">
            <v>Land Use and Ecology</v>
          </cell>
          <cell r="C45">
            <v>8</v>
          </cell>
          <cell r="D45">
            <v>0</v>
          </cell>
          <cell r="E45">
            <v>0</v>
          </cell>
          <cell r="F45">
            <v>0</v>
          </cell>
          <cell r="G45">
            <v>0</v>
          </cell>
        </row>
        <row r="46">
          <cell r="B46" t="str">
            <v>Emissions</v>
          </cell>
          <cell r="C46">
            <v>14</v>
          </cell>
          <cell r="D46">
            <v>0</v>
          </cell>
          <cell r="E46">
            <v>0</v>
          </cell>
          <cell r="F46">
            <v>0</v>
          </cell>
          <cell r="G46">
            <v>0</v>
          </cell>
        </row>
        <row r="48">
          <cell r="B48" t="str">
            <v>Innovation</v>
          </cell>
          <cell r="C48">
            <v>5</v>
          </cell>
          <cell r="D48">
            <v>0</v>
          </cell>
          <cell r="E48" t="str">
            <v>n/a</v>
          </cell>
          <cell r="F48">
            <v>0</v>
          </cell>
          <cell r="G48" t="str">
            <v>n/a</v>
          </cell>
        </row>
      </sheetData>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7" Type="http://schemas.openxmlformats.org/officeDocument/2006/relationships/ctrlProp" Target="../ctrlProps/ctrlProp12.xml"/><Relationship Id="rId2" Type="http://schemas.openxmlformats.org/officeDocument/2006/relationships/drawing" Target="../drawings/drawing11.xml"/><Relationship Id="rId16" Type="http://schemas.openxmlformats.org/officeDocument/2006/relationships/ctrlProp" Target="../ctrlProps/ctrlProp21.xml"/><Relationship Id="rId29" Type="http://schemas.openxmlformats.org/officeDocument/2006/relationships/ctrlProp" Target="../ctrlProps/ctrlProp34.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omments" Target="../comments10.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10.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18.bin"/><Relationship Id="rId6" Type="http://schemas.openxmlformats.org/officeDocument/2006/relationships/ctrlProp" Target="../ctrlProps/ctrlProp11.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2.bin"/><Relationship Id="rId6" Type="http://schemas.openxmlformats.org/officeDocument/2006/relationships/comments" Target="../comments13.xml"/><Relationship Id="rId5" Type="http://schemas.openxmlformats.org/officeDocument/2006/relationships/image" Target="../media/image19.emf"/><Relationship Id="rId4" Type="http://schemas.openxmlformats.org/officeDocument/2006/relationships/control" Target="../activeX/activeX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omments" Target="../comments14.xml"/><Relationship Id="rId2" Type="http://schemas.openxmlformats.org/officeDocument/2006/relationships/drawing" Target="../drawings/drawing13.xml"/><Relationship Id="rId1" Type="http://schemas.openxmlformats.org/officeDocument/2006/relationships/printerSettings" Target="../printerSettings/printerSettings23.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39"/>
  <sheetViews>
    <sheetView showGridLines="0" tabSelected="1" zoomScaleNormal="100" workbookViewId="0"/>
  </sheetViews>
  <sheetFormatPr defaultColWidth="7.875" defaultRowHeight="12.75"/>
  <cols>
    <col min="1" max="1" width="3.375" style="435" customWidth="1"/>
    <col min="2" max="2" width="73.375" style="435" customWidth="1"/>
    <col min="3" max="16384" width="7.875" style="435"/>
  </cols>
  <sheetData>
    <row r="1" spans="1:2" ht="17.25" customHeight="1">
      <c r="B1" s="434"/>
    </row>
    <row r="5" spans="1:2" ht="20.25">
      <c r="B5" s="436"/>
    </row>
    <row r="10" spans="1:2">
      <c r="B10" s="434"/>
    </row>
    <row r="11" spans="1:2" ht="5.25" customHeight="1">
      <c r="A11" s="508"/>
      <c r="B11" s="509"/>
    </row>
    <row r="13" spans="1:2" ht="24">
      <c r="B13" s="437" t="s">
        <v>1762</v>
      </c>
    </row>
    <row r="14" spans="1:2" ht="14.25">
      <c r="B14" s="438"/>
    </row>
    <row r="15" spans="1:2" ht="93.75" customHeight="1">
      <c r="B15" s="439" t="s">
        <v>1763</v>
      </c>
    </row>
    <row r="16" spans="1:2" ht="9" customHeight="1">
      <c r="B16" s="438"/>
    </row>
    <row r="17" spans="1:2" ht="15">
      <c r="B17" s="440" t="s">
        <v>593</v>
      </c>
    </row>
    <row r="18" spans="1:2" ht="9.75" customHeight="1">
      <c r="A18" s="441"/>
      <c r="B18" s="442"/>
    </row>
    <row r="19" spans="1:2">
      <c r="B19" s="442" t="s">
        <v>594</v>
      </c>
    </row>
    <row r="20" spans="1:2">
      <c r="B20" s="457" t="s">
        <v>2232</v>
      </c>
    </row>
    <row r="28" spans="1:2">
      <c r="B28" s="434"/>
    </row>
    <row r="30" spans="1:2">
      <c r="A30" s="2215"/>
      <c r="B30" s="2215"/>
    </row>
    <row r="34" spans="2:2" ht="16.5">
      <c r="B34" s="443"/>
    </row>
    <row r="39" spans="2:2" ht="13.5">
      <c r="B39" s="444"/>
    </row>
  </sheetData>
  <phoneticPr fontId="90" type="noConversion"/>
  <pageMargins left="0.59055118110236227" right="0.59055118110236227" top="0.47244094488188981" bottom="0.47244094488188981" header="0.23622047244094491" footer="0.35433070866141736"/>
  <pageSetup paperSize="9" scale="94" orientation="portrait" blackAndWhite="1" r:id="rId1"/>
  <headerFooter alignWithMargins="0">
    <oddHeader>&amp;LGreen Building Council of South Africa&amp;R&amp;T   &amp;D</oddHeader>
    <oddFooter>&amp;L&amp;F&amp;CPage &amp;P of &amp;N&amp;R&amp;A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IU33"/>
  <sheetViews>
    <sheetView zoomScale="80" zoomScaleNormal="80" zoomScaleSheetLayoutView="75"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8.875" defaultRowHeight="12.75"/>
  <cols>
    <col min="1" max="1" width="7.25" style="529" customWidth="1"/>
    <col min="2" max="2" width="15.125" style="529" customWidth="1"/>
    <col min="3" max="3" width="27.625" style="529" customWidth="1"/>
    <col min="4" max="4" width="74.625" style="529" customWidth="1"/>
    <col min="5" max="7" width="12.625" style="535" customWidth="1"/>
    <col min="8" max="8" width="31.625" style="529" customWidth="1"/>
    <col min="9" max="9" width="13" style="544" customWidth="1"/>
    <col min="10" max="11" width="8.875" style="529" customWidth="1"/>
    <col min="12" max="16384" width="8.875" style="529"/>
  </cols>
  <sheetData>
    <row r="1" spans="1:255" ht="24" thickBot="1">
      <c r="A1" s="528" t="str">
        <f>'Building Input'!C1</f>
        <v>Green Star SA - Multi Unit Residential v1</v>
      </c>
      <c r="D1" s="530"/>
      <c r="F1" s="536" t="s">
        <v>843</v>
      </c>
      <c r="G1" s="537">
        <f>'Credit Summary'!K15</f>
        <v>7.0000000000000007E-2</v>
      </c>
      <c r="H1" s="538" t="s">
        <v>845</v>
      </c>
    </row>
    <row r="2" spans="1:255" ht="30" customHeight="1" thickBot="1">
      <c r="A2" s="531" t="s">
        <v>1001</v>
      </c>
      <c r="D2" s="532" t="s">
        <v>844</v>
      </c>
      <c r="E2" s="525">
        <f>E19</f>
        <v>13</v>
      </c>
      <c r="F2" s="526">
        <f>F19</f>
        <v>0</v>
      </c>
      <c r="G2" s="525">
        <f>G19</f>
        <v>0</v>
      </c>
      <c r="H2" s="527">
        <f>'Credit Summary'!L15</f>
        <v>0</v>
      </c>
    </row>
    <row r="3" spans="1:255" s="521" customFormat="1" ht="19.5" customHeight="1" thickBot="1">
      <c r="A3" s="533" t="s">
        <v>204</v>
      </c>
      <c r="B3" s="534"/>
      <c r="C3" s="533" t="str">
        <f>IF('Building Input'!$D$5=0,"",'Building Input'!$D$5)</f>
        <v>Enter project name here</v>
      </c>
      <c r="E3" s="535"/>
      <c r="F3" s="539" t="str">
        <f>IF(OR((I3=Calculation1!$B$84),(I3=Calculation1!$B$85),((F2+G2)&gt;E2)),Calculation1!$B$86,"")</f>
        <v/>
      </c>
      <c r="G3" s="535"/>
      <c r="I3" s="545" t="str">
        <f>T(I5:I18)</f>
        <v/>
      </c>
    </row>
    <row r="4" spans="1:255" ht="33" customHeight="1" thickBot="1">
      <c r="A4" s="554" t="s">
        <v>206</v>
      </c>
      <c r="B4" s="522" t="s">
        <v>207</v>
      </c>
      <c r="C4" s="522" t="s">
        <v>208</v>
      </c>
      <c r="D4" s="522" t="s">
        <v>320</v>
      </c>
      <c r="E4" s="523" t="s">
        <v>321</v>
      </c>
      <c r="F4" s="523" t="s">
        <v>644</v>
      </c>
      <c r="G4" s="523" t="s">
        <v>645</v>
      </c>
      <c r="H4" s="524" t="s">
        <v>646</v>
      </c>
    </row>
    <row r="5" spans="1:255" ht="117" customHeight="1">
      <c r="A5" s="566" t="s">
        <v>604</v>
      </c>
      <c r="B5" s="294" t="s">
        <v>911</v>
      </c>
      <c r="C5" s="294" t="s">
        <v>912</v>
      </c>
      <c r="D5" s="555" t="s">
        <v>1801</v>
      </c>
      <c r="E5" s="470">
        <v>2</v>
      </c>
      <c r="F5" s="1060"/>
      <c r="G5" s="1060"/>
      <c r="H5" s="473"/>
      <c r="I5" s="546" t="str">
        <f>IF(OR(ISTEXT(F5)=TRUE,ISTEXT(G5)=TRUE),Calculation1!$B$87,IF(F5+G5&gt;E5,Calculation1!$B$84,""))</f>
        <v/>
      </c>
      <c r="J5" s="547"/>
      <c r="K5" s="548"/>
      <c r="L5" s="549"/>
    </row>
    <row r="6" spans="1:255" ht="221.25" customHeight="1">
      <c r="A6" s="3012" t="s">
        <v>605</v>
      </c>
      <c r="B6" s="475" t="s">
        <v>1802</v>
      </c>
      <c r="C6" s="505" t="s">
        <v>1803</v>
      </c>
      <c r="D6" s="556" t="s">
        <v>1805</v>
      </c>
      <c r="E6" s="482">
        <v>1</v>
      </c>
      <c r="F6" s="1061"/>
      <c r="G6" s="1061"/>
      <c r="H6" s="3011"/>
      <c r="I6" s="546" t="str">
        <f>IF(OR(ISTEXT(F6)=TRUE,ISTEXT(G6)=TRUE),Calculation1!$B$87,IF(F6+G6&gt;E6,Calculation1!$B$84,""))</f>
        <v/>
      </c>
      <c r="J6" s="547"/>
      <c r="K6" s="550"/>
      <c r="L6" s="549"/>
    </row>
    <row r="7" spans="1:255" ht="192" customHeight="1">
      <c r="A7" s="3012"/>
      <c r="B7" s="463"/>
      <c r="C7" s="481"/>
      <c r="D7" s="557" t="s">
        <v>1804</v>
      </c>
      <c r="E7" s="482">
        <v>1</v>
      </c>
      <c r="F7" s="1061"/>
      <c r="G7" s="1061"/>
      <c r="H7" s="3011"/>
      <c r="I7" s="546" t="str">
        <f>IF(OR(ISTEXT(F7)=TRUE,ISTEXT(G7)=TRUE),Calculation1!$B$87,IF(F7+G7&gt;E7,Calculation1!$B$84,""))</f>
        <v/>
      </c>
      <c r="J7" s="547"/>
      <c r="K7" s="550"/>
      <c r="L7" s="549"/>
    </row>
    <row r="8" spans="1:255" ht="29.25" customHeight="1">
      <c r="A8" s="561" t="s">
        <v>661</v>
      </c>
      <c r="B8" s="558" t="s">
        <v>1218</v>
      </c>
      <c r="C8" s="562"/>
      <c r="D8" s="558" t="s">
        <v>1806</v>
      </c>
      <c r="E8" s="563" t="s">
        <v>158</v>
      </c>
      <c r="F8" s="564" t="s">
        <v>158</v>
      </c>
      <c r="G8" s="564" t="s">
        <v>158</v>
      </c>
      <c r="H8" s="1058"/>
      <c r="I8" s="546"/>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c r="CR8" s="551"/>
      <c r="CS8" s="551"/>
      <c r="CT8" s="551"/>
      <c r="CU8" s="551"/>
      <c r="CV8" s="551"/>
      <c r="CW8" s="551"/>
      <c r="CX8" s="551"/>
      <c r="CY8" s="551"/>
      <c r="CZ8" s="551"/>
      <c r="DA8" s="551"/>
      <c r="DB8" s="551"/>
      <c r="DC8" s="551"/>
      <c r="DD8" s="551"/>
      <c r="DE8" s="551"/>
      <c r="DF8" s="551"/>
      <c r="DG8" s="551"/>
      <c r="DH8" s="551"/>
      <c r="DI8" s="551"/>
      <c r="DJ8" s="551"/>
      <c r="DK8" s="551"/>
      <c r="DL8" s="551"/>
      <c r="DM8" s="551"/>
      <c r="DN8" s="551"/>
      <c r="DO8" s="551"/>
      <c r="DP8" s="551"/>
      <c r="DQ8" s="551"/>
      <c r="DR8" s="551"/>
      <c r="DS8" s="551"/>
      <c r="DT8" s="551"/>
      <c r="DU8" s="551"/>
      <c r="DV8" s="551"/>
      <c r="DW8" s="551"/>
      <c r="DX8" s="551"/>
      <c r="DY8" s="551"/>
      <c r="DZ8" s="551"/>
      <c r="EA8" s="551"/>
      <c r="EB8" s="551"/>
      <c r="EC8" s="551"/>
      <c r="ED8" s="551"/>
      <c r="EE8" s="551"/>
      <c r="EF8" s="551"/>
      <c r="EG8" s="551"/>
      <c r="EH8" s="551"/>
      <c r="EI8" s="551"/>
      <c r="EJ8" s="551"/>
      <c r="EK8" s="551"/>
      <c r="EL8" s="551"/>
      <c r="EM8" s="551"/>
      <c r="EN8" s="551"/>
      <c r="EO8" s="551"/>
      <c r="EP8" s="551"/>
      <c r="EQ8" s="551"/>
      <c r="ER8" s="551"/>
      <c r="ES8" s="551"/>
      <c r="ET8" s="551"/>
      <c r="EU8" s="551"/>
      <c r="EV8" s="551"/>
      <c r="EW8" s="551"/>
      <c r="EX8" s="551"/>
      <c r="EY8" s="551"/>
      <c r="EZ8" s="551"/>
      <c r="FA8" s="551"/>
      <c r="FB8" s="551"/>
      <c r="FC8" s="551"/>
      <c r="FD8" s="551"/>
      <c r="FE8" s="551"/>
      <c r="FF8" s="551"/>
      <c r="FG8" s="551"/>
      <c r="FH8" s="551"/>
      <c r="FI8" s="551"/>
      <c r="FJ8" s="551"/>
      <c r="FK8" s="551"/>
      <c r="FL8" s="551"/>
      <c r="FM8" s="551"/>
      <c r="FN8" s="551"/>
      <c r="FO8" s="551"/>
      <c r="FP8" s="551"/>
      <c r="FQ8" s="551"/>
      <c r="FR8" s="551"/>
      <c r="FS8" s="551"/>
      <c r="FT8" s="551"/>
      <c r="FU8" s="551"/>
      <c r="FV8" s="551"/>
      <c r="FW8" s="551"/>
      <c r="FX8" s="551"/>
      <c r="FY8" s="551"/>
      <c r="FZ8" s="551"/>
      <c r="GA8" s="551"/>
      <c r="GB8" s="551"/>
      <c r="GC8" s="551"/>
      <c r="GD8" s="551"/>
      <c r="GE8" s="551"/>
      <c r="GF8" s="551"/>
      <c r="GG8" s="551"/>
      <c r="GH8" s="551"/>
      <c r="GI8" s="551"/>
      <c r="GJ8" s="551"/>
      <c r="GK8" s="551"/>
      <c r="GL8" s="551"/>
      <c r="GM8" s="551"/>
      <c r="GN8" s="551"/>
      <c r="GO8" s="551"/>
      <c r="GP8" s="551"/>
      <c r="GQ8" s="551"/>
      <c r="GR8" s="551"/>
      <c r="GS8" s="551"/>
      <c r="GT8" s="551"/>
      <c r="GU8" s="551"/>
      <c r="GV8" s="551"/>
      <c r="GW8" s="551"/>
      <c r="GX8" s="551"/>
      <c r="GY8" s="551"/>
      <c r="GZ8" s="551"/>
      <c r="HA8" s="551"/>
      <c r="HB8" s="551"/>
      <c r="HC8" s="551"/>
      <c r="HD8" s="551"/>
      <c r="HE8" s="551"/>
      <c r="HF8" s="551"/>
      <c r="HG8" s="551"/>
      <c r="HH8" s="551"/>
      <c r="HI8" s="551"/>
      <c r="HJ8" s="551"/>
      <c r="HK8" s="551"/>
      <c r="HL8" s="551"/>
      <c r="HM8" s="551"/>
      <c r="HN8" s="551"/>
      <c r="HO8" s="551"/>
      <c r="HP8" s="551"/>
      <c r="HQ8" s="551"/>
      <c r="HR8" s="551"/>
      <c r="HS8" s="551"/>
      <c r="HT8" s="551"/>
      <c r="HU8" s="551"/>
      <c r="HV8" s="551"/>
      <c r="HW8" s="551"/>
      <c r="HX8" s="551"/>
      <c r="HY8" s="551"/>
      <c r="HZ8" s="551"/>
      <c r="IA8" s="551"/>
      <c r="IB8" s="551"/>
      <c r="IC8" s="551"/>
      <c r="ID8" s="551"/>
      <c r="IE8" s="551"/>
      <c r="IF8" s="551"/>
      <c r="IG8" s="551"/>
      <c r="IH8" s="551"/>
      <c r="II8" s="551"/>
      <c r="IJ8" s="551"/>
      <c r="IK8" s="551"/>
      <c r="IL8" s="551"/>
      <c r="IM8" s="551"/>
      <c r="IN8" s="551"/>
      <c r="IO8" s="551"/>
      <c r="IP8" s="551"/>
      <c r="IQ8" s="551"/>
      <c r="IR8" s="551"/>
      <c r="IS8" s="551"/>
      <c r="IT8" s="551"/>
      <c r="IU8" s="551"/>
    </row>
    <row r="9" spans="1:255" ht="42" customHeight="1">
      <c r="A9" s="565" t="s">
        <v>667</v>
      </c>
      <c r="B9" s="558" t="s">
        <v>1219</v>
      </c>
      <c r="C9" s="562"/>
      <c r="D9" s="558" t="s">
        <v>1806</v>
      </c>
      <c r="E9" s="563" t="s">
        <v>158</v>
      </c>
      <c r="F9" s="564" t="s">
        <v>158</v>
      </c>
      <c r="G9" s="564" t="s">
        <v>158</v>
      </c>
      <c r="H9" s="1058"/>
      <c r="I9" s="546"/>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P9" s="551"/>
      <c r="CQ9" s="551"/>
      <c r="CR9" s="551"/>
      <c r="CS9" s="551"/>
      <c r="CT9" s="551"/>
      <c r="CU9" s="551"/>
      <c r="CV9" s="551"/>
      <c r="CW9" s="551"/>
      <c r="CX9" s="551"/>
      <c r="CY9" s="551"/>
      <c r="CZ9" s="551"/>
      <c r="DA9" s="551"/>
      <c r="DB9" s="551"/>
      <c r="DC9" s="551"/>
      <c r="DD9" s="551"/>
      <c r="DE9" s="551"/>
      <c r="DF9" s="551"/>
      <c r="DG9" s="551"/>
      <c r="DH9" s="551"/>
      <c r="DI9" s="551"/>
      <c r="DJ9" s="551"/>
      <c r="DK9" s="551"/>
      <c r="DL9" s="551"/>
      <c r="DM9" s="551"/>
      <c r="DN9" s="551"/>
      <c r="DO9" s="551"/>
      <c r="DP9" s="551"/>
      <c r="DQ9" s="551"/>
      <c r="DR9" s="551"/>
      <c r="DS9" s="551"/>
      <c r="DT9" s="551"/>
      <c r="DU9" s="551"/>
      <c r="DV9" s="551"/>
      <c r="DW9" s="551"/>
      <c r="DX9" s="551"/>
      <c r="DY9" s="551"/>
      <c r="DZ9" s="551"/>
      <c r="EA9" s="551"/>
      <c r="EB9" s="551"/>
      <c r="EC9" s="551"/>
      <c r="ED9" s="551"/>
      <c r="EE9" s="551"/>
      <c r="EF9" s="551"/>
      <c r="EG9" s="551"/>
      <c r="EH9" s="551"/>
      <c r="EI9" s="551"/>
      <c r="EJ9" s="551"/>
      <c r="EK9" s="551"/>
      <c r="EL9" s="551"/>
      <c r="EM9" s="551"/>
      <c r="EN9" s="551"/>
      <c r="EO9" s="551"/>
      <c r="EP9" s="551"/>
      <c r="EQ9" s="551"/>
      <c r="ER9" s="551"/>
      <c r="ES9" s="551"/>
      <c r="ET9" s="551"/>
      <c r="EU9" s="551"/>
      <c r="EV9" s="551"/>
      <c r="EW9" s="551"/>
      <c r="EX9" s="551"/>
      <c r="EY9" s="551"/>
      <c r="EZ9" s="551"/>
      <c r="FA9" s="551"/>
      <c r="FB9" s="551"/>
      <c r="FC9" s="551"/>
      <c r="FD9" s="551"/>
      <c r="FE9" s="551"/>
      <c r="FF9" s="551"/>
      <c r="FG9" s="551"/>
      <c r="FH9" s="551"/>
      <c r="FI9" s="551"/>
      <c r="FJ9" s="551"/>
      <c r="FK9" s="551"/>
      <c r="FL9" s="551"/>
      <c r="FM9" s="551"/>
      <c r="FN9" s="551"/>
      <c r="FO9" s="551"/>
      <c r="FP9" s="551"/>
      <c r="FQ9" s="551"/>
      <c r="FR9" s="551"/>
      <c r="FS9" s="551"/>
      <c r="FT9" s="551"/>
      <c r="FU9" s="551"/>
      <c r="FV9" s="551"/>
      <c r="FW9" s="551"/>
      <c r="FX9" s="551"/>
      <c r="FY9" s="551"/>
      <c r="FZ9" s="551"/>
      <c r="GA9" s="551"/>
      <c r="GB9" s="551"/>
      <c r="GC9" s="551"/>
      <c r="GD9" s="551"/>
      <c r="GE9" s="551"/>
      <c r="GF9" s="551"/>
      <c r="GG9" s="551"/>
      <c r="GH9" s="551"/>
      <c r="GI9" s="551"/>
      <c r="GJ9" s="551"/>
      <c r="GK9" s="551"/>
      <c r="GL9" s="551"/>
      <c r="GM9" s="551"/>
      <c r="GN9" s="551"/>
      <c r="GO9" s="551"/>
      <c r="GP9" s="551"/>
      <c r="GQ9" s="551"/>
      <c r="GR9" s="551"/>
      <c r="GS9" s="551"/>
      <c r="GT9" s="551"/>
      <c r="GU9" s="551"/>
      <c r="GV9" s="551"/>
      <c r="GW9" s="551"/>
      <c r="GX9" s="551"/>
      <c r="GY9" s="551"/>
      <c r="GZ9" s="551"/>
      <c r="HA9" s="551"/>
      <c r="HB9" s="551"/>
      <c r="HC9" s="551"/>
      <c r="HD9" s="551"/>
      <c r="HE9" s="551"/>
      <c r="HF9" s="551"/>
      <c r="HG9" s="551"/>
      <c r="HH9" s="551"/>
      <c r="HI9" s="551"/>
      <c r="HJ9" s="551"/>
      <c r="HK9" s="551"/>
      <c r="HL9" s="551"/>
      <c r="HM9" s="551"/>
      <c r="HN9" s="551"/>
      <c r="HO9" s="551"/>
      <c r="HP9" s="551"/>
      <c r="HQ9" s="551"/>
      <c r="HR9" s="551"/>
      <c r="HS9" s="551"/>
      <c r="HT9" s="551"/>
      <c r="HU9" s="551"/>
      <c r="HV9" s="551"/>
      <c r="HW9" s="551"/>
      <c r="HX9" s="551"/>
      <c r="HY9" s="551"/>
      <c r="HZ9" s="551"/>
      <c r="IA9" s="551"/>
      <c r="IB9" s="551"/>
      <c r="IC9" s="551"/>
      <c r="ID9" s="551"/>
      <c r="IE9" s="551"/>
      <c r="IF9" s="551"/>
      <c r="IG9" s="551"/>
      <c r="IH9" s="551"/>
      <c r="II9" s="551"/>
      <c r="IJ9" s="551"/>
      <c r="IK9" s="551"/>
      <c r="IL9" s="551"/>
      <c r="IM9" s="551"/>
      <c r="IN9" s="551"/>
      <c r="IO9" s="551"/>
      <c r="IP9" s="551"/>
      <c r="IQ9" s="551"/>
      <c r="IR9" s="551"/>
      <c r="IS9" s="551"/>
      <c r="IT9" s="551"/>
      <c r="IU9" s="551"/>
    </row>
    <row r="10" spans="1:255" ht="276" customHeight="1">
      <c r="A10" s="567" t="s">
        <v>668</v>
      </c>
      <c r="B10" s="295" t="s">
        <v>1807</v>
      </c>
      <c r="C10" s="295" t="s">
        <v>1808</v>
      </c>
      <c r="D10" s="557" t="s">
        <v>1809</v>
      </c>
      <c r="E10" s="462">
        <v>1</v>
      </c>
      <c r="F10" s="1061"/>
      <c r="G10" s="1061"/>
      <c r="H10" s="458"/>
      <c r="I10" s="546" t="str">
        <f>IF(OR(ISTEXT(F10)=TRUE,ISTEXT(G10)=TRUE),Calculation1!$B$87,IF(F10+G10&gt;E10,Calculation1!$B$84,""))</f>
        <v/>
      </c>
    </row>
    <row r="11" spans="1:255" ht="179.25" customHeight="1">
      <c r="A11" s="3013" t="s">
        <v>669</v>
      </c>
      <c r="B11" s="3015" t="s">
        <v>670</v>
      </c>
      <c r="C11" s="3015" t="s">
        <v>1810</v>
      </c>
      <c r="D11" s="559" t="s">
        <v>1811</v>
      </c>
      <c r="E11" s="462">
        <v>1</v>
      </c>
      <c r="F11" s="1060"/>
      <c r="G11" s="1060"/>
      <c r="H11" s="3017"/>
      <c r="I11" s="546" t="str">
        <f>IF(OR(ISTEXT(F11)=TRUE,ISTEXT(G11)=TRUE),Calculation1!$B$87,IF(F11+G11&gt;E11,Calculation1!$B$84,""))</f>
        <v/>
      </c>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row>
    <row r="12" spans="1:255" ht="113.25" customHeight="1">
      <c r="A12" s="3014"/>
      <c r="B12" s="3016"/>
      <c r="C12" s="3016"/>
      <c r="D12" s="559" t="s">
        <v>1812</v>
      </c>
      <c r="E12" s="462">
        <v>1</v>
      </c>
      <c r="F12" s="2703"/>
      <c r="G12" s="2703"/>
      <c r="H12" s="3018"/>
      <c r="I12" s="546" t="str">
        <f>IF(OR(ISTEXT(F12)=TRUE,ISTEXT(G12)=TRUE),Calculation1!$B$87,IF(F12+G12&gt;E12,Calculation1!$B$84,""))</f>
        <v/>
      </c>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c r="BY12" s="551"/>
      <c r="BZ12" s="551"/>
      <c r="CA12" s="551"/>
      <c r="CB12" s="551"/>
      <c r="CC12" s="551"/>
      <c r="CD12" s="551"/>
      <c r="CE12" s="551"/>
      <c r="CF12" s="551"/>
      <c r="CG12" s="551"/>
      <c r="CH12" s="551"/>
      <c r="CI12" s="551"/>
      <c r="CJ12" s="551"/>
      <c r="CK12" s="551"/>
      <c r="CL12" s="551"/>
      <c r="CM12" s="551"/>
      <c r="CN12" s="551"/>
      <c r="CO12" s="551"/>
      <c r="CP12" s="551"/>
      <c r="CQ12" s="551"/>
      <c r="CR12" s="551"/>
      <c r="CS12" s="551"/>
      <c r="CT12" s="551"/>
      <c r="CU12" s="551"/>
      <c r="CV12" s="551"/>
      <c r="CW12" s="551"/>
      <c r="CX12" s="551"/>
      <c r="CY12" s="551"/>
      <c r="CZ12" s="551"/>
      <c r="DA12" s="551"/>
      <c r="DB12" s="551"/>
      <c r="DC12" s="551"/>
      <c r="DD12" s="551"/>
      <c r="DE12" s="551"/>
      <c r="DF12" s="551"/>
      <c r="DG12" s="551"/>
      <c r="DH12" s="551"/>
      <c r="DI12" s="551"/>
      <c r="DJ12" s="551"/>
      <c r="DK12" s="551"/>
      <c r="DL12" s="551"/>
      <c r="DM12" s="551"/>
      <c r="DN12" s="551"/>
      <c r="DO12" s="551"/>
      <c r="DP12" s="551"/>
      <c r="DQ12" s="551"/>
      <c r="DR12" s="551"/>
      <c r="DS12" s="551"/>
      <c r="DT12" s="551"/>
      <c r="DU12" s="551"/>
      <c r="DV12" s="551"/>
      <c r="DW12" s="551"/>
      <c r="DX12" s="551"/>
      <c r="DY12" s="551"/>
      <c r="DZ12" s="551"/>
      <c r="EA12" s="551"/>
      <c r="EB12" s="551"/>
      <c r="EC12" s="551"/>
      <c r="ED12" s="551"/>
      <c r="EE12" s="551"/>
      <c r="EF12" s="551"/>
      <c r="EG12" s="551"/>
      <c r="EH12" s="551"/>
      <c r="EI12" s="551"/>
      <c r="EJ12" s="551"/>
      <c r="EK12" s="551"/>
      <c r="EL12" s="551"/>
      <c r="EM12" s="551"/>
      <c r="EN12" s="551"/>
      <c r="EO12" s="551"/>
      <c r="EP12" s="551"/>
      <c r="EQ12" s="551"/>
      <c r="ER12" s="551"/>
      <c r="ES12" s="551"/>
      <c r="ET12" s="551"/>
      <c r="EU12" s="551"/>
      <c r="EV12" s="551"/>
      <c r="EW12" s="551"/>
      <c r="EX12" s="551"/>
      <c r="EY12" s="551"/>
      <c r="EZ12" s="551"/>
      <c r="FA12" s="551"/>
      <c r="FB12" s="551"/>
      <c r="FC12" s="551"/>
      <c r="FD12" s="551"/>
      <c r="FE12" s="551"/>
      <c r="FF12" s="551"/>
      <c r="FG12" s="551"/>
      <c r="FH12" s="551"/>
      <c r="FI12" s="551"/>
      <c r="FJ12" s="551"/>
      <c r="FK12" s="551"/>
      <c r="FL12" s="551"/>
      <c r="FM12" s="551"/>
      <c r="FN12" s="551"/>
      <c r="FO12" s="551"/>
      <c r="FP12" s="551"/>
      <c r="FQ12" s="551"/>
      <c r="FR12" s="551"/>
      <c r="FS12" s="551"/>
      <c r="FT12" s="551"/>
      <c r="FU12" s="551"/>
      <c r="FV12" s="551"/>
      <c r="FW12" s="551"/>
      <c r="FX12" s="551"/>
      <c r="FY12" s="551"/>
      <c r="FZ12" s="551"/>
      <c r="GA12" s="551"/>
      <c r="GB12" s="551"/>
      <c r="GC12" s="551"/>
      <c r="GD12" s="551"/>
      <c r="GE12" s="551"/>
      <c r="GF12" s="551"/>
      <c r="GG12" s="551"/>
      <c r="GH12" s="551"/>
      <c r="GI12" s="551"/>
      <c r="GJ12" s="551"/>
      <c r="GK12" s="551"/>
      <c r="GL12" s="551"/>
      <c r="GM12" s="551"/>
      <c r="GN12" s="551"/>
      <c r="GO12" s="551"/>
      <c r="GP12" s="551"/>
      <c r="GQ12" s="551"/>
      <c r="GR12" s="551"/>
      <c r="GS12" s="551"/>
      <c r="GT12" s="551"/>
      <c r="GU12" s="551"/>
      <c r="GV12" s="551"/>
      <c r="GW12" s="551"/>
      <c r="GX12" s="551"/>
      <c r="GY12" s="551"/>
      <c r="GZ12" s="551"/>
      <c r="HA12" s="551"/>
      <c r="HB12" s="551"/>
      <c r="HC12" s="551"/>
      <c r="HD12" s="551"/>
      <c r="HE12" s="551"/>
      <c r="HF12" s="551"/>
      <c r="HG12" s="551"/>
      <c r="HH12" s="551"/>
      <c r="HI12" s="551"/>
      <c r="HJ12" s="551"/>
      <c r="HK12" s="551"/>
      <c r="HL12" s="551"/>
      <c r="HM12" s="551"/>
      <c r="HN12" s="551"/>
      <c r="HO12" s="551"/>
      <c r="HP12" s="551"/>
      <c r="HQ12" s="551"/>
      <c r="HR12" s="551"/>
      <c r="HS12" s="551"/>
      <c r="HT12" s="551"/>
      <c r="HU12" s="551"/>
      <c r="HV12" s="551"/>
      <c r="HW12" s="551"/>
      <c r="HX12" s="551"/>
      <c r="HY12" s="551"/>
      <c r="HZ12" s="551"/>
      <c r="IA12" s="551"/>
      <c r="IB12" s="551"/>
      <c r="IC12" s="551"/>
      <c r="ID12" s="551"/>
      <c r="IE12" s="551"/>
      <c r="IF12" s="551"/>
      <c r="IG12" s="551"/>
      <c r="IH12" s="551"/>
      <c r="II12" s="551"/>
      <c r="IJ12" s="551"/>
      <c r="IK12" s="551"/>
      <c r="IL12" s="551"/>
      <c r="IM12" s="551"/>
      <c r="IN12" s="551"/>
      <c r="IO12" s="551"/>
      <c r="IP12" s="551"/>
      <c r="IQ12" s="551"/>
      <c r="IR12" s="551"/>
      <c r="IS12" s="551"/>
      <c r="IT12" s="551"/>
      <c r="IU12" s="551"/>
    </row>
    <row r="13" spans="1:255" ht="172.5" customHeight="1">
      <c r="A13" s="567" t="s">
        <v>671</v>
      </c>
      <c r="B13" s="295" t="s">
        <v>672</v>
      </c>
      <c r="C13" s="295" t="s">
        <v>1813</v>
      </c>
      <c r="D13" s="559" t="s">
        <v>1814</v>
      </c>
      <c r="E13" s="462">
        <v>3</v>
      </c>
      <c r="F13" s="1061"/>
      <c r="G13" s="1061"/>
      <c r="H13" s="460"/>
      <c r="I13" s="546" t="str">
        <f>IF(OR(ISTEXT(F13)=TRUE,ISTEXT(G13)=TRUE),Calculation1!$B$87,IF(F13+G13&gt;E13,Calculation1!$B$84,""))</f>
        <v/>
      </c>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row>
    <row r="14" spans="1:255" ht="164.25" customHeight="1">
      <c r="A14" s="568" t="s">
        <v>602</v>
      </c>
      <c r="B14" s="307" t="s">
        <v>1816</v>
      </c>
      <c r="C14" s="307" t="s">
        <v>1815</v>
      </c>
      <c r="D14" s="1059" t="s">
        <v>1817</v>
      </c>
      <c r="E14" s="462">
        <v>1</v>
      </c>
      <c r="F14" s="1061"/>
      <c r="G14" s="1061"/>
      <c r="H14" s="2701"/>
      <c r="I14" s="546" t="str">
        <f>IF(OR(ISTEXT(F14)=TRUE,ISTEXT(G14)=TRUE),Calculation1!$B$87,IF(F14+G14&gt;E14,Calculation1!$B$84,""))</f>
        <v/>
      </c>
      <c r="J14" s="551"/>
      <c r="K14" s="551"/>
      <c r="L14" s="551"/>
      <c r="M14" s="551"/>
      <c r="N14" s="551"/>
      <c r="O14" s="551"/>
      <c r="P14" s="551"/>
      <c r="Q14" s="551"/>
      <c r="R14" s="551"/>
      <c r="S14" s="551"/>
      <c r="T14" s="551"/>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row>
    <row r="15" spans="1:255" ht="29.25" customHeight="1">
      <c r="A15" s="565" t="s">
        <v>770</v>
      </c>
      <c r="B15" s="558" t="s">
        <v>1217</v>
      </c>
      <c r="C15" s="562"/>
      <c r="D15" s="558" t="s">
        <v>1806</v>
      </c>
      <c r="E15" s="563" t="s">
        <v>158</v>
      </c>
      <c r="F15" s="564" t="s">
        <v>158</v>
      </c>
      <c r="G15" s="564" t="s">
        <v>158</v>
      </c>
      <c r="H15" s="1058"/>
      <c r="I15" s="546"/>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row>
    <row r="16" spans="1:255" ht="38.25">
      <c r="A16" s="565" t="s">
        <v>1070</v>
      </c>
      <c r="B16" s="558" t="s">
        <v>1215</v>
      </c>
      <c r="C16" s="562"/>
      <c r="D16" s="558" t="s">
        <v>1806</v>
      </c>
      <c r="E16" s="563" t="s">
        <v>158</v>
      </c>
      <c r="F16" s="564" t="s">
        <v>158</v>
      </c>
      <c r="G16" s="564" t="s">
        <v>158</v>
      </c>
      <c r="H16" s="1058"/>
      <c r="I16" s="546"/>
      <c r="J16" s="551"/>
      <c r="K16" s="551"/>
      <c r="L16" s="551"/>
      <c r="M16" s="551"/>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row>
    <row r="17" spans="1:255" ht="29.25" customHeight="1">
      <c r="A17" s="565" t="s">
        <v>1071</v>
      </c>
      <c r="B17" s="558" t="s">
        <v>1216</v>
      </c>
      <c r="C17" s="562"/>
      <c r="D17" s="558" t="s">
        <v>1806</v>
      </c>
      <c r="E17" s="563" t="s">
        <v>158</v>
      </c>
      <c r="F17" s="564" t="s">
        <v>158</v>
      </c>
      <c r="G17" s="564" t="s">
        <v>158</v>
      </c>
      <c r="H17" s="1058"/>
      <c r="I17" s="546"/>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row>
    <row r="18" spans="1:255" ht="251.25" customHeight="1" thickBot="1">
      <c r="A18" s="2725" t="s">
        <v>1222</v>
      </c>
      <c r="B18" s="2702" t="s">
        <v>1818</v>
      </c>
      <c r="C18" s="2726" t="s">
        <v>1820</v>
      </c>
      <c r="D18" s="560" t="s">
        <v>1819</v>
      </c>
      <c r="E18" s="482">
        <v>2</v>
      </c>
      <c r="F18" s="1061"/>
      <c r="G18" s="1061"/>
      <c r="H18" s="460"/>
      <c r="I18" s="546" t="str">
        <f>IF(OR(ISTEXT(F18)=TRUE,ISTEXT(G18)=TRUE),Calculation1!$B$87,IF(F18+G18&gt;E18,Calculation1!$B$84,""))</f>
        <v/>
      </c>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c r="AG18" s="551"/>
      <c r="AH18" s="551"/>
      <c r="AI18" s="551"/>
      <c r="AJ18" s="551"/>
      <c r="AK18" s="551"/>
      <c r="AL18" s="551"/>
      <c r="AM18" s="551"/>
      <c r="AN18" s="551"/>
      <c r="AO18" s="551"/>
      <c r="AP18" s="551"/>
      <c r="AQ18" s="551"/>
      <c r="AR18" s="551"/>
      <c r="AS18" s="551"/>
      <c r="AT18" s="551"/>
      <c r="AU18" s="551"/>
      <c r="AV18" s="551"/>
      <c r="AW18" s="551"/>
      <c r="AX18" s="551"/>
      <c r="AY18" s="551"/>
      <c r="AZ18" s="551"/>
      <c r="BA18" s="551"/>
      <c r="BB18" s="551"/>
      <c r="BC18" s="551"/>
      <c r="BD18" s="551"/>
      <c r="BE18" s="551"/>
      <c r="BF18" s="551"/>
      <c r="BG18" s="551"/>
      <c r="BH18" s="551"/>
      <c r="BI18" s="551"/>
      <c r="BJ18" s="551"/>
      <c r="BK18" s="551"/>
      <c r="BL18" s="551"/>
      <c r="BM18" s="551"/>
      <c r="BN18" s="551"/>
      <c r="BO18" s="551"/>
      <c r="BP18" s="551"/>
      <c r="BQ18" s="551"/>
      <c r="BR18" s="551"/>
      <c r="BS18" s="551"/>
      <c r="BT18" s="551"/>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row>
    <row r="19" spans="1:255" ht="18.75" thickBot="1">
      <c r="A19" s="540"/>
      <c r="B19" s="541"/>
      <c r="C19" s="541"/>
      <c r="D19" s="542" t="s">
        <v>203</v>
      </c>
      <c r="E19" s="543">
        <f>SUM(E5:E18)</f>
        <v>13</v>
      </c>
      <c r="F19" s="543">
        <f>SUM(F5:F18)</f>
        <v>0</v>
      </c>
      <c r="G19" s="543">
        <f>SUM(G5:G18)</f>
        <v>0</v>
      </c>
      <c r="H19" s="524"/>
      <c r="I19" s="546"/>
    </row>
    <row r="23" spans="1:255">
      <c r="A23" s="552" t="str">
        <f>Calculation1!$B$93</f>
        <v>Project Teams are to refer to the Green Star SA - Multi Unit Residential v1 Technical Manual for explicit credit criteria and documentation requirements.</v>
      </c>
    </row>
    <row r="24" spans="1:255">
      <c r="A24" s="552" t="str">
        <f>Calculation1!$B$94</f>
        <v>The Green Star Technical Clarifications (TC) and Credit Interpretation Request (CIR) rulings provide an essential source of information to all</v>
      </c>
    </row>
    <row r="25" spans="1:255">
      <c r="A25" s="552" t="str">
        <f>Calculation1!$B$95</f>
        <v>projects undertaking Green Star assessment. They are available on the GBCSA website http://www.gbcsa.org.za . Technical Clarifications</v>
      </c>
    </row>
    <row r="26" spans="1:255">
      <c r="A26" s="552" t="str">
        <f>Calculation1!$B$96</f>
        <v xml:space="preserve">often represent the GBCSA answers to technical queries and complement Green Star SA Technical Manuals. They do not amend but clarify </v>
      </c>
    </row>
    <row r="27" spans="1:255">
      <c r="A27" s="552" t="str">
        <f>Calculation1!$B$97</f>
        <v xml:space="preserve">Credit Criteria or Compliance Requirements. They are an extension of the Technical Manual; it is the responsibility of the project teams to stay </v>
      </c>
    </row>
    <row r="28" spans="1:255">
      <c r="A28" s="552" t="str">
        <f>Calculation1!$B$98</f>
        <v xml:space="preserve">up-to-date with this section of the GBCSA website. The CIR rulings offer alternative compliance options whenever those have been deemed </v>
      </c>
    </row>
    <row r="29" spans="1:255">
      <c r="A29" s="552" t="str">
        <f>Calculation1!$B$99</f>
        <v>equivalent in meeting the Aim of Credit.</v>
      </c>
    </row>
    <row r="30" spans="1:255">
      <c r="A30" s="552"/>
    </row>
    <row r="31" spans="1:255">
      <c r="A31" s="553"/>
    </row>
    <row r="32" spans="1:255">
      <c r="A32" s="553"/>
    </row>
    <row r="33" spans="1:1">
      <c r="A33" s="553"/>
    </row>
  </sheetData>
  <sheetProtection password="AD9B" sheet="1" objects="1" scenarios="1"/>
  <mergeCells count="6">
    <mergeCell ref="H6:H7"/>
    <mergeCell ref="A6:A7"/>
    <mergeCell ref="A11:A12"/>
    <mergeCell ref="B11:B12"/>
    <mergeCell ref="C11:C12"/>
    <mergeCell ref="H11:H12"/>
  </mergeCells>
  <phoneticPr fontId="0"/>
  <printOptions horizontalCentered="1"/>
  <pageMargins left="0.59055118110236227" right="0.59055118110236227" top="0.47244094488188981" bottom="0.47244094488188981" header="0.23622047244094491" footer="0.35433070866141736"/>
  <pageSetup paperSize="9" scale="61" fitToHeight="3" orientation="landscape" blackAndWhite="1" r:id="rId1"/>
  <headerFooter alignWithMargins="0">
    <oddHeader>&amp;LGreen Building Council of South Africa&amp;R&amp;T   &amp;D</oddHeader>
    <oddFooter>&amp;L&amp;F&amp;CPage &amp;P of &amp;N&amp;RCategory: &amp;A</oddFooter>
  </headerFooter>
  <rowBreaks count="2" manualBreakCount="2">
    <brk id="8" max="7" man="1"/>
    <brk id="17" max="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L49"/>
  <sheetViews>
    <sheetView zoomScale="80" zoomScaleNormal="80" zoomScaleSheetLayoutView="80"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5"/>
  <cols>
    <col min="1" max="1" width="7.25" style="529" customWidth="1"/>
    <col min="2" max="2" width="15.125" style="529" customWidth="1"/>
    <col min="3" max="3" width="27.625" style="529" customWidth="1"/>
    <col min="4" max="4" width="74.625" style="529" customWidth="1"/>
    <col min="5" max="7" width="12.625" style="535" customWidth="1"/>
    <col min="8" max="8" width="31.625" style="575" customWidth="1"/>
    <col min="9" max="9" width="14" style="544" customWidth="1"/>
    <col min="10" max="11" width="8.875" style="529" customWidth="1"/>
    <col min="12" max="16384" width="7.875" style="529"/>
  </cols>
  <sheetData>
    <row r="1" spans="1:12" s="553" customFormat="1" ht="24" customHeight="1" thickBot="1">
      <c r="A1" s="569" t="str">
        <f>'Building Input'!C1</f>
        <v>Green Star SA - Multi Unit Residential v1</v>
      </c>
      <c r="D1" s="530"/>
      <c r="E1" s="535"/>
      <c r="F1" s="536" t="s">
        <v>843</v>
      </c>
      <c r="G1" s="537">
        <f>'Credit Summary'!K27</f>
        <v>0.14000000000000001</v>
      </c>
      <c r="H1" s="538" t="s">
        <v>845</v>
      </c>
      <c r="I1" s="544"/>
    </row>
    <row r="2" spans="1:12" s="553" customFormat="1" ht="30" customHeight="1" thickBot="1">
      <c r="A2" s="570" t="s">
        <v>1002</v>
      </c>
      <c r="D2" s="532" t="s">
        <v>844</v>
      </c>
      <c r="E2" s="525">
        <f>E34</f>
        <v>19</v>
      </c>
      <c r="F2" s="526">
        <f>F34</f>
        <v>0</v>
      </c>
      <c r="G2" s="525">
        <f>G34</f>
        <v>0</v>
      </c>
      <c r="H2" s="527">
        <f>'Credit Summary'!L27</f>
        <v>0</v>
      </c>
      <c r="I2" s="544"/>
    </row>
    <row r="3" spans="1:12"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45" t="str">
        <f>T(I5:I33)</f>
        <v/>
      </c>
    </row>
    <row r="4" spans="1:12" s="573" customFormat="1" ht="33" customHeight="1" thickBot="1">
      <c r="A4" s="554" t="s">
        <v>206</v>
      </c>
      <c r="B4" s="522" t="s">
        <v>207</v>
      </c>
      <c r="C4" s="522" t="s">
        <v>208</v>
      </c>
      <c r="D4" s="522" t="s">
        <v>320</v>
      </c>
      <c r="E4" s="523" t="s">
        <v>321</v>
      </c>
      <c r="F4" s="523" t="s">
        <v>644</v>
      </c>
      <c r="G4" s="523" t="s">
        <v>645</v>
      </c>
      <c r="H4" s="524" t="s">
        <v>646</v>
      </c>
      <c r="I4" s="544"/>
    </row>
    <row r="5" spans="1:12" s="573" customFormat="1" ht="123" customHeight="1">
      <c r="A5" s="3025" t="s">
        <v>792</v>
      </c>
      <c r="B5" s="3028" t="s">
        <v>1056</v>
      </c>
      <c r="C5" s="3031" t="s">
        <v>1821</v>
      </c>
      <c r="D5" s="2728" t="s">
        <v>1822</v>
      </c>
      <c r="E5" s="486">
        <v>1</v>
      </c>
      <c r="F5" s="2710"/>
      <c r="G5" s="2710"/>
      <c r="H5" s="3034"/>
      <c r="I5" s="546" t="str">
        <f>IF(OR(ISTEXT(F5)=TRUE,ISTEXT(G5)=TRUE),Calculation1!$B$87,IF(F5+G5&gt;E5,Calculation1!$B$84,""))</f>
        <v/>
      </c>
      <c r="J5" s="547"/>
      <c r="K5" s="550"/>
      <c r="L5" s="574"/>
    </row>
    <row r="6" spans="1:12" s="573" customFormat="1" ht="110.25" customHeight="1">
      <c r="A6" s="3026"/>
      <c r="B6" s="3029"/>
      <c r="C6" s="3032"/>
      <c r="D6" s="576" t="s">
        <v>1823</v>
      </c>
      <c r="E6" s="226">
        <v>1</v>
      </c>
      <c r="F6" s="2710"/>
      <c r="G6" s="2710"/>
      <c r="H6" s="3035"/>
      <c r="I6" s="546"/>
      <c r="J6" s="547"/>
      <c r="K6" s="550"/>
      <c r="L6" s="574"/>
    </row>
    <row r="7" spans="1:12" s="573" customFormat="1" ht="272.25" customHeight="1">
      <c r="A7" s="3027"/>
      <c r="B7" s="3030"/>
      <c r="C7" s="3033"/>
      <c r="D7" s="2729" t="s">
        <v>1824</v>
      </c>
      <c r="E7" s="2732">
        <v>1</v>
      </c>
      <c r="F7" s="2710"/>
      <c r="G7" s="2710"/>
      <c r="H7" s="3018"/>
      <c r="I7" s="546"/>
      <c r="J7" s="547"/>
      <c r="K7" s="550"/>
      <c r="L7" s="574"/>
    </row>
    <row r="8" spans="1:12" s="573" customFormat="1" ht="40.5" customHeight="1">
      <c r="A8" s="2840" t="s">
        <v>1057</v>
      </c>
      <c r="B8" s="2841" t="s">
        <v>1058</v>
      </c>
      <c r="C8" s="2841"/>
      <c r="D8" s="2836" t="s">
        <v>1825</v>
      </c>
      <c r="E8" s="2842" t="s">
        <v>158</v>
      </c>
      <c r="F8" s="2843" t="s">
        <v>158</v>
      </c>
      <c r="G8" s="2843" t="s">
        <v>158</v>
      </c>
      <c r="H8" s="2844"/>
      <c r="I8" s="546"/>
      <c r="J8" s="547"/>
      <c r="K8" s="550"/>
      <c r="L8" s="574"/>
    </row>
    <row r="9" spans="1:12" s="573" customFormat="1" ht="40.5" customHeight="1">
      <c r="A9" s="2840" t="s">
        <v>793</v>
      </c>
      <c r="B9" s="2841" t="s">
        <v>347</v>
      </c>
      <c r="C9" s="2841"/>
      <c r="D9" s="2836" t="s">
        <v>1825</v>
      </c>
      <c r="E9" s="2842" t="s">
        <v>158</v>
      </c>
      <c r="F9" s="2843" t="s">
        <v>158</v>
      </c>
      <c r="G9" s="2843" t="s">
        <v>158</v>
      </c>
      <c r="H9" s="2844"/>
      <c r="I9" s="546"/>
      <c r="J9" s="547"/>
      <c r="K9" s="550"/>
      <c r="L9" s="574"/>
    </row>
    <row r="10" spans="1:12" s="573" customFormat="1" ht="197.25" customHeight="1">
      <c r="A10" s="3038" t="s">
        <v>794</v>
      </c>
      <c r="B10" s="3039" t="s">
        <v>348</v>
      </c>
      <c r="C10" s="3039" t="s">
        <v>1196</v>
      </c>
      <c r="D10" s="580" t="s">
        <v>1826</v>
      </c>
      <c r="E10" s="2733">
        <v>2</v>
      </c>
      <c r="F10" s="2730"/>
      <c r="G10" s="2730"/>
      <c r="H10" s="3036"/>
      <c r="I10" s="546" t="str">
        <f>IF(OR(ISTEXT(F10)=TRUE,ISTEXT(G10)=TRUE),Calculation1!$B$87,IF(F10+G10&gt;E10,Calculation1!$B$84,""))</f>
        <v/>
      </c>
      <c r="J10" s="547"/>
      <c r="K10" s="550"/>
      <c r="L10" s="574"/>
    </row>
    <row r="11" spans="1:12" s="573" customFormat="1" ht="99.75" customHeight="1">
      <c r="A11" s="3027"/>
      <c r="B11" s="3030"/>
      <c r="C11" s="3030"/>
      <c r="D11" s="577" t="s">
        <v>1827</v>
      </c>
      <c r="E11" s="2733">
        <v>1</v>
      </c>
      <c r="F11" s="1063"/>
      <c r="G11" s="1063"/>
      <c r="H11" s="3037"/>
      <c r="I11" s="546" t="str">
        <f>IF(OR(ISTEXT(F11)=TRUE,ISTEXT(G11)=TRUE),Calculation1!$B$87,IF(F11+G11&gt;E11,Calculation1!$B$84,""))</f>
        <v/>
      </c>
      <c r="J11" s="547"/>
      <c r="K11" s="550"/>
      <c r="L11" s="574"/>
    </row>
    <row r="12" spans="1:12" s="573" customFormat="1" ht="29.25" customHeight="1">
      <c r="A12" s="565" t="s">
        <v>795</v>
      </c>
      <c r="B12" s="558" t="s">
        <v>650</v>
      </c>
      <c r="C12" s="562"/>
      <c r="D12" s="562" t="s">
        <v>1825</v>
      </c>
      <c r="E12" s="564" t="s">
        <v>158</v>
      </c>
      <c r="F12" s="564" t="s">
        <v>158</v>
      </c>
      <c r="G12" s="564" t="s">
        <v>158</v>
      </c>
      <c r="H12" s="1058"/>
      <c r="I12" s="546"/>
      <c r="J12" s="547"/>
      <c r="K12" s="550"/>
      <c r="L12" s="574"/>
    </row>
    <row r="13" spans="1:12" s="573" customFormat="1" ht="29.25" customHeight="1">
      <c r="A13" s="565" t="s">
        <v>796</v>
      </c>
      <c r="B13" s="558" t="s">
        <v>651</v>
      </c>
      <c r="C13" s="562"/>
      <c r="D13" s="562" t="s">
        <v>1825</v>
      </c>
      <c r="E13" s="564" t="s">
        <v>158</v>
      </c>
      <c r="F13" s="564" t="s">
        <v>158</v>
      </c>
      <c r="G13" s="564" t="s">
        <v>158</v>
      </c>
      <c r="H13" s="1058"/>
      <c r="I13" s="546"/>
      <c r="J13" s="547"/>
      <c r="K13" s="550"/>
      <c r="L13" s="574"/>
    </row>
    <row r="14" spans="1:12" s="573" customFormat="1" ht="29.25" customHeight="1">
      <c r="A14" s="565" t="s">
        <v>1223</v>
      </c>
      <c r="B14" s="558" t="s">
        <v>1059</v>
      </c>
      <c r="C14" s="562"/>
      <c r="D14" s="562" t="s">
        <v>1825</v>
      </c>
      <c r="E14" s="564" t="s">
        <v>158</v>
      </c>
      <c r="F14" s="564" t="s">
        <v>158</v>
      </c>
      <c r="G14" s="564" t="s">
        <v>158</v>
      </c>
      <c r="H14" s="1058"/>
      <c r="I14" s="546"/>
      <c r="J14" s="547"/>
      <c r="K14" s="550"/>
      <c r="L14" s="574"/>
    </row>
    <row r="15" spans="1:12" s="573" customFormat="1" ht="29.25" customHeight="1">
      <c r="A15" s="565" t="s">
        <v>797</v>
      </c>
      <c r="B15" s="558" t="s">
        <v>637</v>
      </c>
      <c r="C15" s="562"/>
      <c r="D15" s="562" t="s">
        <v>1825</v>
      </c>
      <c r="E15" s="564" t="s">
        <v>158</v>
      </c>
      <c r="F15" s="564" t="s">
        <v>158</v>
      </c>
      <c r="G15" s="564" t="s">
        <v>158</v>
      </c>
      <c r="H15" s="1058"/>
      <c r="I15" s="546"/>
      <c r="J15" s="547"/>
      <c r="K15" s="550"/>
      <c r="L15" s="574"/>
    </row>
    <row r="16" spans="1:12" s="573" customFormat="1" ht="186.75" customHeight="1">
      <c r="A16" s="3038" t="s">
        <v>798</v>
      </c>
      <c r="B16" s="3039" t="s">
        <v>1011</v>
      </c>
      <c r="C16" s="3039" t="s">
        <v>1828</v>
      </c>
      <c r="D16" s="579" t="s">
        <v>2008</v>
      </c>
      <c r="E16" s="3040">
        <v>3</v>
      </c>
      <c r="F16" s="3019"/>
      <c r="G16" s="3019"/>
      <c r="H16" s="3022"/>
      <c r="I16" s="546" t="str">
        <f>IF(OR(ISTEXT(F16)=TRUE,ISTEXT(G16)=TRUE),Calculation1!$B$87,IF(F16+G16&gt;E16,Calculation1!$B$84,""))</f>
        <v/>
      </c>
      <c r="J16" s="547"/>
      <c r="K16" s="550"/>
      <c r="L16" s="574"/>
    </row>
    <row r="17" spans="1:12" s="573" customFormat="1" ht="192.75" customHeight="1">
      <c r="A17" s="3026"/>
      <c r="B17" s="3029"/>
      <c r="C17" s="3032"/>
      <c r="D17" s="555" t="s">
        <v>1829</v>
      </c>
      <c r="E17" s="3041"/>
      <c r="F17" s="3020"/>
      <c r="G17" s="3020"/>
      <c r="H17" s="3023"/>
      <c r="I17" s="546" t="str">
        <f>IF(OR(ISTEXT(F17)=TRUE,ISTEXT(G17)=TRUE),Calculation1!$B$87,IF(F17+G17&gt;E17,Calculation1!$B$84,""))</f>
        <v/>
      </c>
      <c r="J17" s="547"/>
      <c r="K17" s="550"/>
      <c r="L17" s="574"/>
    </row>
    <row r="18" spans="1:12" s="573" customFormat="1" ht="266.25" customHeight="1">
      <c r="A18" s="3027"/>
      <c r="B18" s="3030"/>
      <c r="C18" s="3030"/>
      <c r="D18" s="636" t="s">
        <v>1830</v>
      </c>
      <c r="E18" s="3042"/>
      <c r="F18" s="3021"/>
      <c r="G18" s="3021"/>
      <c r="H18" s="3024"/>
      <c r="I18" s="546"/>
      <c r="J18" s="547"/>
      <c r="K18" s="550"/>
      <c r="L18" s="574"/>
    </row>
    <row r="19" spans="1:12" s="573" customFormat="1" ht="29.25" customHeight="1">
      <c r="A19" s="2834" t="s">
        <v>799</v>
      </c>
      <c r="B19" s="2835" t="s">
        <v>638</v>
      </c>
      <c r="C19" s="2836"/>
      <c r="D19" s="2837" t="s">
        <v>1806</v>
      </c>
      <c r="E19" s="2838" t="s">
        <v>158</v>
      </c>
      <c r="F19" s="2838" t="s">
        <v>158</v>
      </c>
      <c r="G19" s="2838" t="s">
        <v>158</v>
      </c>
      <c r="H19" s="2839"/>
      <c r="I19" s="546"/>
      <c r="J19" s="547"/>
      <c r="K19" s="550"/>
      <c r="L19" s="574"/>
    </row>
    <row r="20" spans="1:12" s="573" customFormat="1" ht="167.25" customHeight="1">
      <c r="A20" s="212" t="s">
        <v>1060</v>
      </c>
      <c r="B20" s="464" t="s">
        <v>342</v>
      </c>
      <c r="C20" s="464" t="s">
        <v>1197</v>
      </c>
      <c r="D20" s="581" t="s">
        <v>1831</v>
      </c>
      <c r="E20" s="483">
        <f>IF(F20="na",0,1)</f>
        <v>1</v>
      </c>
      <c r="F20" s="2704"/>
      <c r="G20" s="2704"/>
      <c r="H20" s="2705"/>
      <c r="I20" s="587" t="str">
        <f>IF(ISBLANK(F20),IF(G20&gt;E20,Calculation1!$B$84,""),IF(F20="na","",IF(OR(F20="na",ISNUMBER(F20)),IF(F20+G20&gt;E20,Calculation1!$B$84,""),Calculation1!$B$85)))</f>
        <v/>
      </c>
      <c r="J20" s="547"/>
      <c r="K20" s="550"/>
      <c r="L20" s="574"/>
    </row>
    <row r="21" spans="1:12" s="573" customFormat="1" ht="147" customHeight="1">
      <c r="A21" s="3038" t="s">
        <v>1061</v>
      </c>
      <c r="B21" s="3039" t="s">
        <v>343</v>
      </c>
      <c r="C21" s="3039" t="s">
        <v>1198</v>
      </c>
      <c r="D21" s="579" t="s">
        <v>1832</v>
      </c>
      <c r="E21" s="483">
        <v>1</v>
      </c>
      <c r="F21" s="2706"/>
      <c r="G21" s="2706"/>
      <c r="H21" s="3022"/>
      <c r="I21" s="546" t="str">
        <f>IF(OR(ISTEXT(F21)=TRUE,ISTEXT(G21)=TRUE),Calculation1!$B$87,IF(F21+G21&gt;E21,Calculation1!$B$84,""))</f>
        <v/>
      </c>
      <c r="J21" s="547"/>
      <c r="K21" s="550"/>
      <c r="L21" s="574"/>
    </row>
    <row r="22" spans="1:12" s="573" customFormat="1" ht="184.5" customHeight="1">
      <c r="A22" s="3027"/>
      <c r="B22" s="3030"/>
      <c r="C22" s="3033"/>
      <c r="D22" s="2734" t="s">
        <v>1833</v>
      </c>
      <c r="E22" s="483">
        <f>IF(F22="na",0,1)</f>
        <v>1</v>
      </c>
      <c r="F22" s="2706"/>
      <c r="G22" s="2706"/>
      <c r="H22" s="3024"/>
      <c r="I22" s="546" t="str">
        <f>IF(ISTEXT(G22),Calculation1!$B$87,IF(ISBLANK(F22),IF(G22&gt;E22,Calculation1!$B$84,""),IF(F22="na","",IF(OR(F22="na",ISNUMBER(F22)),IF(F22+G22&gt;E22,Calculation1!$B$84,""),Calculation1!$B$85))))</f>
        <v/>
      </c>
      <c r="J22" s="547"/>
      <c r="K22" s="550"/>
      <c r="L22" s="574"/>
    </row>
    <row r="23" spans="1:12" s="573" customFormat="1" ht="142.5" customHeight="1">
      <c r="A23" s="3038" t="s">
        <v>1062</v>
      </c>
      <c r="B23" s="3039" t="s">
        <v>468</v>
      </c>
      <c r="C23" s="3039" t="s">
        <v>1834</v>
      </c>
      <c r="D23" s="584" t="s">
        <v>1837</v>
      </c>
      <c r="E23" s="483">
        <v>1</v>
      </c>
      <c r="F23" s="1061"/>
      <c r="G23" s="1061"/>
      <c r="H23" s="2712"/>
      <c r="I23" s="546" t="str">
        <f>IF(OR(ISTEXT(F23)=TRUE,ISTEXT(G23)=TRUE),Calculation1!$B$87,IF(F23+G23&gt;E23,Calculation1!$B$84,""))</f>
        <v/>
      </c>
      <c r="J23" s="547"/>
      <c r="K23" s="550"/>
      <c r="L23" s="574"/>
    </row>
    <row r="24" spans="1:12" s="573" customFormat="1" ht="106.5" customHeight="1">
      <c r="A24" s="3026"/>
      <c r="B24" s="3029"/>
      <c r="C24" s="3029"/>
      <c r="D24" s="581" t="s">
        <v>1836</v>
      </c>
      <c r="E24" s="483">
        <v>1</v>
      </c>
      <c r="F24" s="1061"/>
      <c r="G24" s="1061"/>
      <c r="H24" s="2712"/>
      <c r="I24" s="546" t="str">
        <f>IF(OR(ISTEXT(F24)=TRUE,ISTEXT(G24)=TRUE),Calculation1!$B$87,IF(F24+G24&gt;E24,Calculation1!$B$84,""))</f>
        <v/>
      </c>
      <c r="J24" s="547"/>
      <c r="K24" s="550"/>
      <c r="L24" s="574"/>
    </row>
    <row r="25" spans="1:12" ht="107.25" customHeight="1">
      <c r="A25" s="3026"/>
      <c r="B25" s="3029"/>
      <c r="C25" s="3029"/>
      <c r="D25" s="581" t="s">
        <v>1835</v>
      </c>
      <c r="E25" s="483">
        <v>1</v>
      </c>
      <c r="F25" s="1061"/>
      <c r="G25" s="1061"/>
      <c r="H25" s="2712"/>
      <c r="I25" s="546" t="str">
        <f>IF(OR(ISTEXT(F25)=TRUE,ISTEXT(G25)=TRUE),Calculation1!$B$87,IF(F25+G25&gt;E25,Calculation1!$B$84,""))</f>
        <v/>
      </c>
      <c r="J25" s="547"/>
      <c r="K25" s="550"/>
      <c r="L25" s="549"/>
    </row>
    <row r="26" spans="1:12" ht="144.75" customHeight="1">
      <c r="A26" s="3027"/>
      <c r="B26" s="3030"/>
      <c r="C26" s="3030"/>
      <c r="D26" s="582" t="s">
        <v>1838</v>
      </c>
      <c r="E26" s="484">
        <f>IF(F26="na",0,1)</f>
        <v>1</v>
      </c>
      <c r="F26" s="2710"/>
      <c r="G26" s="2710"/>
      <c r="H26" s="2709"/>
      <c r="I26" s="587" t="str">
        <f>IF(ISTEXT(G26),Calculation1!$B$87,IF(ISBLANK(F26),IF(G26&gt;E26,Calculation1!$B$84,""),IF(F26="na","",IF(OR(F26="na",ISNUMBER(F26)),IF(F26+G26&gt;E26,Calculation1!$B$84,""),Calculation1!$B$85))))</f>
        <v/>
      </c>
      <c r="J26" s="547"/>
      <c r="K26" s="550"/>
      <c r="L26" s="549"/>
    </row>
    <row r="27" spans="1:12" ht="151.5" customHeight="1">
      <c r="A27" s="239" t="s">
        <v>1063</v>
      </c>
      <c r="B27" s="294" t="s">
        <v>469</v>
      </c>
      <c r="C27" s="467" t="s">
        <v>1839</v>
      </c>
      <c r="D27" s="583" t="s">
        <v>1840</v>
      </c>
      <c r="E27" s="2711">
        <f>IF(F27="na",0,1)</f>
        <v>1</v>
      </c>
      <c r="F27" s="2710"/>
      <c r="G27" s="2710"/>
      <c r="H27" s="2707"/>
      <c r="I27" s="587" t="str">
        <f>IF(ISBLANK(F27),IF(G27&gt;E27,Calculation1!$B$84,""),IF(F27="na","",IF(OR(F27="na",ISNUMBER(F27)),IF(F27+G27&gt;E27,Calculation1!$B$84,""),Calculation1!$B$85)))</f>
        <v/>
      </c>
      <c r="J27" s="547"/>
      <c r="K27" s="550"/>
      <c r="L27" s="549"/>
    </row>
    <row r="28" spans="1:12" s="573" customFormat="1" ht="29.25" customHeight="1">
      <c r="A28" s="565" t="s">
        <v>800</v>
      </c>
      <c r="B28" s="558" t="s">
        <v>470</v>
      </c>
      <c r="C28" s="562"/>
      <c r="D28" s="562" t="s">
        <v>1825</v>
      </c>
      <c r="E28" s="563" t="s">
        <v>158</v>
      </c>
      <c r="F28" s="564" t="s">
        <v>158</v>
      </c>
      <c r="G28" s="564" t="s">
        <v>158</v>
      </c>
      <c r="H28" s="1058"/>
      <c r="I28" s="546"/>
      <c r="J28" s="547"/>
      <c r="K28" s="550"/>
      <c r="L28" s="574"/>
    </row>
    <row r="29" spans="1:12" s="573" customFormat="1" ht="29.25" customHeight="1">
      <c r="A29" s="565" t="s">
        <v>3</v>
      </c>
      <c r="B29" s="558" t="s">
        <v>4</v>
      </c>
      <c r="C29" s="562"/>
      <c r="D29" s="562" t="s">
        <v>1825</v>
      </c>
      <c r="E29" s="563" t="s">
        <v>158</v>
      </c>
      <c r="F29" s="564" t="s">
        <v>158</v>
      </c>
      <c r="G29" s="564" t="s">
        <v>158</v>
      </c>
      <c r="H29" s="1058"/>
      <c r="I29" s="546"/>
      <c r="J29" s="547"/>
      <c r="K29" s="550"/>
      <c r="L29" s="574"/>
    </row>
    <row r="30" spans="1:12" s="573" customFormat="1" ht="29.25" customHeight="1">
      <c r="A30" s="565" t="s">
        <v>801</v>
      </c>
      <c r="B30" s="558" t="s">
        <v>5</v>
      </c>
      <c r="C30" s="562"/>
      <c r="D30" s="562" t="s">
        <v>1212</v>
      </c>
      <c r="E30" s="563" t="s">
        <v>158</v>
      </c>
      <c r="F30" s="564" t="s">
        <v>158</v>
      </c>
      <c r="G30" s="564" t="s">
        <v>158</v>
      </c>
      <c r="H30" s="1058"/>
      <c r="I30" s="546"/>
      <c r="J30" s="547"/>
      <c r="K30" s="550"/>
      <c r="L30" s="574"/>
    </row>
    <row r="31" spans="1:12" s="573" customFormat="1" ht="42.75" customHeight="1">
      <c r="A31" s="565" t="s">
        <v>6</v>
      </c>
      <c r="B31" s="558" t="s">
        <v>485</v>
      </c>
      <c r="C31" s="562"/>
      <c r="D31" s="562" t="s">
        <v>1212</v>
      </c>
      <c r="E31" s="563" t="s">
        <v>158</v>
      </c>
      <c r="F31" s="564" t="s">
        <v>158</v>
      </c>
      <c r="G31" s="564" t="s">
        <v>158</v>
      </c>
      <c r="H31" s="1058"/>
      <c r="I31" s="546"/>
      <c r="J31" s="547"/>
      <c r="K31" s="550"/>
      <c r="L31" s="574"/>
    </row>
    <row r="32" spans="1:12" s="573" customFormat="1" ht="114" customHeight="1">
      <c r="A32" s="298" t="s">
        <v>1064</v>
      </c>
      <c r="B32" s="290" t="s">
        <v>1065</v>
      </c>
      <c r="C32" s="467" t="s">
        <v>1841</v>
      </c>
      <c r="D32" s="584" t="s">
        <v>1842</v>
      </c>
      <c r="E32" s="483">
        <v>1</v>
      </c>
      <c r="F32" s="1065"/>
      <c r="G32" s="1065"/>
      <c r="H32" s="2735"/>
      <c r="I32" s="546" t="str">
        <f>IF(OR(ISTEXT(F32)=TRUE,ISTEXT(G32)=TRUE),Calculation1!$B$87,IF(F32+G32&gt;E32,Calculation1!$B$84,""))</f>
        <v/>
      </c>
      <c r="J32" s="547"/>
      <c r="K32" s="550"/>
      <c r="L32" s="574"/>
    </row>
    <row r="33" spans="1:9" ht="130.5" customHeight="1" thickBot="1">
      <c r="A33" s="588" t="s">
        <v>1171</v>
      </c>
      <c r="B33" s="466" t="s">
        <v>1066</v>
      </c>
      <c r="C33" s="465" t="s">
        <v>1199</v>
      </c>
      <c r="D33" s="581" t="s">
        <v>1843</v>
      </c>
      <c r="E33" s="2731">
        <v>1</v>
      </c>
      <c r="F33" s="2708"/>
      <c r="G33" s="2708"/>
      <c r="H33" s="2727"/>
      <c r="I33" s="546" t="str">
        <f>IF(OR(ISTEXT(F33)=TRUE,ISTEXT(G33)=TRUE),Calculation1!$B$87,IF(F33+G33&gt;E33,Calculation1!$B$84,""))</f>
        <v/>
      </c>
    </row>
    <row r="34" spans="1:9" ht="18.75" thickBot="1">
      <c r="A34" s="585"/>
      <c r="B34" s="541"/>
      <c r="C34" s="541"/>
      <c r="D34" s="542" t="s">
        <v>203</v>
      </c>
      <c r="E34" s="543">
        <f>SUM(E5:E33)</f>
        <v>19</v>
      </c>
      <c r="F34" s="543">
        <f>SUM(F5:F33)</f>
        <v>0</v>
      </c>
      <c r="G34" s="543">
        <f>SUM(G5:G33)</f>
        <v>0</v>
      </c>
      <c r="H34" s="586"/>
      <c r="I34" s="546"/>
    </row>
    <row r="35" spans="1:9" ht="12.75" customHeight="1"/>
    <row r="36" spans="1:9" ht="12.75" customHeight="1"/>
    <row r="37" spans="1:9" ht="12.75" customHeight="1"/>
    <row r="38" spans="1:9" ht="12.75" customHeight="1">
      <c r="A38" s="552" t="str">
        <f>Calculation1!$B$93</f>
        <v>Project Teams are to refer to the Green Star SA - Multi Unit Residential v1 Technical Manual for explicit credit criteria and documentation requirements.</v>
      </c>
    </row>
    <row r="39" spans="1:9" ht="12.75" customHeight="1">
      <c r="A39" s="552" t="str">
        <f>Calculation1!$B$94</f>
        <v>The Green Star Technical Clarifications (TC) and Credit Interpretation Request (CIR) rulings provide an essential source of information to all</v>
      </c>
    </row>
    <row r="40" spans="1:9" ht="12.75" customHeight="1">
      <c r="A40" s="552" t="str">
        <f>Calculation1!$B$95</f>
        <v>projects undertaking Green Star assessment. They are available on the GBCSA website http://www.gbcsa.org.za . Technical Clarifications</v>
      </c>
    </row>
    <row r="41" spans="1:9" ht="12.75" customHeight="1">
      <c r="A41" s="552" t="str">
        <f>Calculation1!$B$96</f>
        <v xml:space="preserve">often represent the GBCSA answers to technical queries and complement Green Star SA Technical Manuals. They do not amend but clarify </v>
      </c>
    </row>
    <row r="42" spans="1:9" ht="12.75" customHeight="1">
      <c r="A42" s="552" t="str">
        <f>Calculation1!$B$97</f>
        <v xml:space="preserve">Credit Criteria or Compliance Requirements. They are an extension of the Technical Manual; it is the responsibility of the project teams to stay </v>
      </c>
    </row>
    <row r="43" spans="1:9" ht="12.75" customHeight="1">
      <c r="A43" s="552" t="str">
        <f>Calculation1!$B$98</f>
        <v xml:space="preserve">up-to-date with this section of the GBCSA website. The CIR rulings offer alternative compliance options whenever those have been deemed </v>
      </c>
    </row>
    <row r="44" spans="1:9" ht="12.75" customHeight="1">
      <c r="A44" s="552" t="str">
        <f>Calculation1!$B$99</f>
        <v>equivalent in meeting the Aim of Credit.</v>
      </c>
    </row>
    <row r="45" spans="1:9" ht="12.75" customHeight="1">
      <c r="A45" s="552"/>
    </row>
    <row r="46" spans="1:9" ht="12.75" customHeight="1"/>
    <row r="47" spans="1:9" ht="12.75" customHeight="1"/>
    <row r="48" spans="1:9" ht="12.75" customHeight="1"/>
    <row r="49" ht="12.75" customHeight="1"/>
  </sheetData>
  <sheetProtection password="AD9B" sheet="1" objects="1" scenarios="1"/>
  <mergeCells count="22">
    <mergeCell ref="H21:H22"/>
    <mergeCell ref="A23:A26"/>
    <mergeCell ref="B23:B26"/>
    <mergeCell ref="C23:C26"/>
    <mergeCell ref="A21:A22"/>
    <mergeCell ref="B21:B22"/>
    <mergeCell ref="C21:C22"/>
    <mergeCell ref="G16:G18"/>
    <mergeCell ref="H16:H18"/>
    <mergeCell ref="A5:A7"/>
    <mergeCell ref="B5:B7"/>
    <mergeCell ref="C5:C7"/>
    <mergeCell ref="H5:H7"/>
    <mergeCell ref="H10:H11"/>
    <mergeCell ref="A16:A18"/>
    <mergeCell ref="B16:B18"/>
    <mergeCell ref="C16:C18"/>
    <mergeCell ref="E16:E18"/>
    <mergeCell ref="F16:F18"/>
    <mergeCell ref="A10:A11"/>
    <mergeCell ref="B10:B11"/>
    <mergeCell ref="C10:C11"/>
  </mergeCells>
  <phoneticPr fontId="0"/>
  <printOptions horizontalCentered="1"/>
  <pageMargins left="0.59055118110236227" right="0.59055118110236227" top="0.47244094488188981" bottom="0.47244094488188981" header="0.23622047244094491" footer="0.35433070866141736"/>
  <pageSetup paperSize="9" scale="56" fitToHeight="5" orientation="landscape" blackAndWhite="1" r:id="rId1"/>
  <headerFooter alignWithMargins="0">
    <oddHeader>&amp;LGreen Building Council of South Africa&amp;R&amp;T   &amp;D</oddHeader>
    <oddFooter>&amp;L&amp;F&amp;CPage &amp;P of &amp;N&amp;RCategory: IEQ</oddFooter>
  </headerFooter>
  <rowBreaks count="2" manualBreakCount="2">
    <brk id="26" max="7" man="1"/>
    <brk id="32" max="7" man="1"/>
  </rowBreaks>
  <ignoredErrors>
    <ignoredError sqref="I22"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48"/>
  <sheetViews>
    <sheetView zoomScale="80" zoomScaleNormal="80" zoomScaleSheetLayoutView="80" workbookViewId="0">
      <pane xSplit="2" ySplit="4" topLeftCell="C5" activePane="bottomRight" state="frozen"/>
      <selection activeCell="S18" sqref="S18"/>
      <selection pane="topRight" activeCell="S18" sqref="S18"/>
      <selection pane="bottomLeft" activeCell="S18" sqref="S18"/>
      <selection pane="bottomRight" activeCell="A4" sqref="A4"/>
    </sheetView>
  </sheetViews>
  <sheetFormatPr defaultColWidth="7.875" defaultRowHeight="15"/>
  <cols>
    <col min="1" max="1" width="7.25" style="592" customWidth="1"/>
    <col min="2" max="2" width="15.125" style="592" customWidth="1"/>
    <col min="3" max="3" width="27.625" style="592" customWidth="1"/>
    <col min="4" max="4" width="74.625" style="592" customWidth="1"/>
    <col min="5" max="7" width="12.625" style="595" customWidth="1"/>
    <col min="8" max="8" width="31.625" style="596" customWidth="1"/>
    <col min="9" max="9" width="18.375" style="591" customWidth="1"/>
    <col min="10" max="11" width="8.875" style="1078" customWidth="1"/>
    <col min="12" max="14" width="7.875" style="1078" customWidth="1"/>
    <col min="15" max="15" width="26.25" style="1078" customWidth="1"/>
    <col min="16" max="30" width="7.875" style="1078" customWidth="1"/>
    <col min="31" max="52" width="7.875" style="592" customWidth="1"/>
    <col min="53" max="16384" width="7.875" style="592"/>
  </cols>
  <sheetData>
    <row r="1" spans="1:30" s="589" customFormat="1" ht="24" customHeight="1" thickBot="1">
      <c r="A1" s="528" t="str">
        <f>'Building Input'!C1</f>
        <v>Green Star SA - Multi Unit Residential v1</v>
      </c>
      <c r="D1" s="530"/>
      <c r="E1" s="535"/>
      <c r="F1" s="536" t="s">
        <v>843</v>
      </c>
      <c r="G1" s="537">
        <f>'Credit Summary'!K39</f>
        <v>0.28000000000000003</v>
      </c>
      <c r="H1" s="538" t="s">
        <v>845</v>
      </c>
      <c r="I1" s="544"/>
      <c r="J1" s="1074"/>
      <c r="K1" s="1074"/>
      <c r="L1" s="1074"/>
      <c r="M1" s="1074"/>
      <c r="N1" s="1074"/>
      <c r="O1" s="1074"/>
      <c r="P1" s="1074"/>
      <c r="Q1" s="1074"/>
      <c r="R1" s="1074"/>
      <c r="S1" s="1074"/>
      <c r="T1" s="1074"/>
      <c r="U1" s="1074"/>
      <c r="V1" s="1074"/>
      <c r="W1" s="1074"/>
      <c r="X1" s="1074"/>
      <c r="Y1" s="1074"/>
      <c r="Z1" s="1074"/>
      <c r="AA1" s="1074"/>
      <c r="AB1" s="1074"/>
      <c r="AC1" s="1074"/>
      <c r="AD1" s="1074"/>
    </row>
    <row r="2" spans="1:30" s="553" customFormat="1" ht="30" customHeight="1" thickBot="1">
      <c r="A2" s="531" t="s">
        <v>1003</v>
      </c>
      <c r="D2" s="532" t="s">
        <v>844</v>
      </c>
      <c r="E2" s="525">
        <f>E28</f>
        <v>32</v>
      </c>
      <c r="F2" s="526">
        <f>F28</f>
        <v>0</v>
      </c>
      <c r="G2" s="525">
        <f>G28</f>
        <v>0</v>
      </c>
      <c r="H2" s="527">
        <f>'Credit Summary'!L39</f>
        <v>0</v>
      </c>
      <c r="I2" s="544"/>
      <c r="J2" s="1075"/>
      <c r="K2" s="1075"/>
      <c r="L2" s="1075"/>
      <c r="M2" s="1075"/>
      <c r="N2" s="1075"/>
      <c r="O2" s="1075"/>
      <c r="P2" s="1075"/>
      <c r="Q2" s="1075"/>
      <c r="R2" s="1075"/>
      <c r="S2" s="1075"/>
      <c r="T2" s="1075"/>
      <c r="U2" s="1075"/>
      <c r="V2" s="1075"/>
      <c r="W2" s="1075"/>
      <c r="X2" s="1075"/>
      <c r="Y2" s="1075"/>
      <c r="Z2" s="1075"/>
      <c r="AA2" s="1075"/>
      <c r="AB2" s="1075"/>
      <c r="AC2" s="1075"/>
      <c r="AD2" s="1075"/>
    </row>
    <row r="3" spans="1:30"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90" t="str">
        <f>T(I6:I10)</f>
        <v/>
      </c>
      <c r="J3" s="1076"/>
      <c r="K3" s="1076"/>
      <c r="L3" s="1076"/>
      <c r="M3" s="1076"/>
      <c r="N3" s="1076"/>
      <c r="O3" s="1076"/>
      <c r="P3" s="1076"/>
      <c r="Q3" s="1076"/>
      <c r="R3" s="1076"/>
      <c r="S3" s="1076"/>
      <c r="T3" s="1076"/>
      <c r="U3" s="1076"/>
      <c r="V3" s="1076"/>
      <c r="W3" s="1076"/>
      <c r="X3" s="1076"/>
      <c r="Y3" s="1076"/>
      <c r="Z3" s="1076"/>
      <c r="AA3" s="1076"/>
      <c r="AB3" s="1076"/>
      <c r="AC3" s="1076"/>
      <c r="AD3" s="1076"/>
    </row>
    <row r="4" spans="1:30" ht="33" customHeight="1" thickBot="1">
      <c r="A4" s="599" t="s">
        <v>206</v>
      </c>
      <c r="B4" s="600" t="s">
        <v>207</v>
      </c>
      <c r="C4" s="600" t="s">
        <v>208</v>
      </c>
      <c r="D4" s="522" t="s">
        <v>320</v>
      </c>
      <c r="E4" s="601" t="s">
        <v>321</v>
      </c>
      <c r="F4" s="601" t="s">
        <v>644</v>
      </c>
      <c r="G4" s="601" t="s">
        <v>645</v>
      </c>
      <c r="H4" s="602" t="s">
        <v>646</v>
      </c>
      <c r="J4" s="1077" t="s">
        <v>1172</v>
      </c>
    </row>
    <row r="5" spans="1:30" ht="99.75" customHeight="1">
      <c r="A5" s="490" t="s">
        <v>1228</v>
      </c>
      <c r="B5" s="491" t="s">
        <v>471</v>
      </c>
      <c r="C5" s="491" t="s">
        <v>1844</v>
      </c>
      <c r="D5" s="603" t="s">
        <v>1845</v>
      </c>
      <c r="E5" s="1039" t="s">
        <v>434</v>
      </c>
      <c r="F5" s="3061" t="str">
        <f>IF(AND(F6=S11,AND('Energy Calculator'!J3&gt;=0,'Energy Calculator'!N6=1)),V10,IF(AND(F6=S12,F8=Q12),V10,V11))</f>
        <v>NO; Ene- Conditional Requirement NOT achieved</v>
      </c>
      <c r="G5" s="3062"/>
      <c r="H5" s="604"/>
      <c r="I5" s="593"/>
      <c r="J5" s="1079"/>
      <c r="K5" s="1080"/>
      <c r="L5" s="1079"/>
      <c r="M5" s="1079"/>
      <c r="N5" s="1079"/>
      <c r="O5" s="1079"/>
      <c r="P5" s="1079"/>
      <c r="Q5" s="1079"/>
      <c r="R5" s="1079"/>
      <c r="S5" s="1079"/>
      <c r="T5" s="1079"/>
      <c r="U5" s="1079"/>
      <c r="V5" s="1079"/>
      <c r="W5" s="1079"/>
      <c r="X5" s="1079"/>
      <c r="Y5" s="1079"/>
      <c r="Z5" s="1079"/>
      <c r="AA5" s="1079"/>
    </row>
    <row r="6" spans="1:30" ht="45.75" customHeight="1">
      <c r="A6" s="3055" t="s">
        <v>802</v>
      </c>
      <c r="B6" s="3057" t="s">
        <v>1847</v>
      </c>
      <c r="C6" s="3057" t="s">
        <v>1846</v>
      </c>
      <c r="D6" s="605" t="s">
        <v>1848</v>
      </c>
      <c r="E6" s="606" t="s">
        <v>1139</v>
      </c>
      <c r="F6" s="3063" t="s">
        <v>1097</v>
      </c>
      <c r="G6" s="3064"/>
      <c r="H6" s="604"/>
      <c r="I6" s="593"/>
      <c r="J6" s="1079"/>
      <c r="K6" s="1080"/>
      <c r="L6" s="1079"/>
      <c r="M6" s="1079"/>
      <c r="N6" s="1079"/>
      <c r="O6" s="1079"/>
      <c r="P6" s="1079"/>
      <c r="Q6" s="1079"/>
      <c r="R6" s="1079"/>
      <c r="S6" s="1079"/>
      <c r="T6" s="1079"/>
      <c r="U6" s="1079"/>
      <c r="V6" s="1079"/>
      <c r="W6" s="1079"/>
      <c r="X6" s="1079"/>
      <c r="Y6" s="1079"/>
      <c r="Z6" s="1079"/>
      <c r="AA6" s="1079"/>
    </row>
    <row r="7" spans="1:30" ht="260.25" customHeight="1">
      <c r="A7" s="3067"/>
      <c r="B7" s="3068"/>
      <c r="C7" s="3068"/>
      <c r="D7" s="607" t="s">
        <v>1851</v>
      </c>
      <c r="E7" s="608">
        <v>10</v>
      </c>
      <c r="F7" s="609" t="str">
        <f>'Energy Calculator'!J3</f>
        <v>-</v>
      </c>
      <c r="G7" s="2739"/>
      <c r="H7" s="2738"/>
      <c r="I7" s="593"/>
      <c r="J7" s="1079"/>
      <c r="K7" s="1079"/>
      <c r="L7" s="1079"/>
      <c r="M7" s="1079"/>
      <c r="N7" s="1079"/>
      <c r="O7" s="1079"/>
      <c r="P7" s="1079"/>
      <c r="Q7" s="1079"/>
      <c r="R7" s="1079"/>
      <c r="S7" s="1079"/>
      <c r="T7" s="1079"/>
      <c r="U7" s="1079"/>
      <c r="V7" s="1079"/>
      <c r="W7" s="1079"/>
      <c r="X7" s="1079"/>
      <c r="Y7" s="1079"/>
      <c r="Z7" s="1079"/>
      <c r="AA7" s="1079"/>
    </row>
    <row r="8" spans="1:30" ht="91.5" customHeight="1">
      <c r="A8" s="3067"/>
      <c r="B8" s="3068"/>
      <c r="C8" s="3068"/>
      <c r="D8" s="610" t="s">
        <v>1852</v>
      </c>
      <c r="E8" s="611" t="s">
        <v>1849</v>
      </c>
      <c r="F8" s="3065" t="s">
        <v>580</v>
      </c>
      <c r="G8" s="3066"/>
      <c r="H8" s="3069"/>
      <c r="I8" s="593"/>
      <c r="J8" s="1079"/>
      <c r="K8" s="1080"/>
      <c r="L8" s="1079"/>
      <c r="M8" s="1079"/>
      <c r="N8" s="1079"/>
      <c r="O8" s="1079"/>
      <c r="P8" s="1079"/>
      <c r="Q8" s="1079"/>
      <c r="R8" s="1079"/>
      <c r="S8" s="1079"/>
      <c r="T8" s="1079"/>
      <c r="U8" s="1079"/>
      <c r="V8" s="1079"/>
      <c r="W8" s="1079"/>
      <c r="X8" s="1079"/>
      <c r="Y8" s="1079"/>
      <c r="Z8" s="1079"/>
      <c r="AA8" s="1079"/>
    </row>
    <row r="9" spans="1:30" ht="33.75" customHeight="1">
      <c r="A9" s="3067"/>
      <c r="B9" s="3068"/>
      <c r="C9" s="3068"/>
      <c r="D9" s="612" t="s">
        <v>1853</v>
      </c>
      <c r="E9" s="613"/>
      <c r="F9" s="1095"/>
      <c r="G9" s="1095"/>
      <c r="H9" s="3070"/>
      <c r="I9" s="593"/>
      <c r="J9" s="1079"/>
      <c r="K9" s="1080"/>
      <c r="L9" s="1079"/>
      <c r="M9" s="1079"/>
      <c r="N9" s="1081"/>
      <c r="O9" s="1081"/>
      <c r="P9" s="1081"/>
      <c r="Q9" s="1081"/>
      <c r="R9" s="1081"/>
      <c r="S9" s="1081"/>
      <c r="T9" s="1081"/>
      <c r="U9" s="1081"/>
      <c r="V9" s="1082" t="s">
        <v>357</v>
      </c>
      <c r="W9" s="1083"/>
      <c r="X9" s="1083"/>
      <c r="Y9" s="1083"/>
      <c r="Z9" s="1084"/>
      <c r="AA9" s="1081"/>
    </row>
    <row r="10" spans="1:30" ht="88.5" customHeight="1">
      <c r="A10" s="3067"/>
      <c r="B10" s="3068"/>
      <c r="C10" s="3068"/>
      <c r="D10" s="612" t="s">
        <v>2004</v>
      </c>
      <c r="E10" s="613">
        <v>1</v>
      </c>
      <c r="F10" s="1095">
        <v>1</v>
      </c>
      <c r="G10" s="2747"/>
      <c r="H10" s="2738"/>
      <c r="I10" s="546" t="str">
        <f>IF(OR(ISTEXT(F10),ISTEXT(G10)),"",IF(F10+G10&gt;E10,Calculation1!$B$84,""))</f>
        <v/>
      </c>
      <c r="J10" s="1079"/>
      <c r="K10" s="1080"/>
      <c r="L10" s="1079"/>
      <c r="M10" s="1079"/>
      <c r="N10" s="1081"/>
      <c r="O10" s="2744" t="s">
        <v>1148</v>
      </c>
      <c r="P10" s="1081"/>
      <c r="Q10" s="1081"/>
      <c r="R10" s="1085" t="s">
        <v>1102</v>
      </c>
      <c r="S10" s="1079"/>
      <c r="T10" s="1081"/>
      <c r="U10" s="1081"/>
      <c r="V10" s="1086" t="s">
        <v>229</v>
      </c>
      <c r="W10" s="1087"/>
      <c r="X10" s="1087"/>
      <c r="Y10" s="1087"/>
      <c r="Z10" s="1088"/>
      <c r="AA10" s="1081"/>
    </row>
    <row r="11" spans="1:30" ht="101.25" customHeight="1">
      <c r="A11" s="3067"/>
      <c r="B11" s="3068"/>
      <c r="C11" s="3068"/>
      <c r="D11" s="612" t="s">
        <v>2005</v>
      </c>
      <c r="E11" s="613">
        <v>1</v>
      </c>
      <c r="F11" s="1095">
        <v>1</v>
      </c>
      <c r="G11" s="2747"/>
      <c r="H11" s="2736"/>
      <c r="I11" s="546" t="str">
        <f>IF(OR(ISTEXT(F11)=TRUE,ISTEXT(G11)=TRUE),Calculation1!$B$87,IF(F11+G11&gt;E11,Calculation1!$B$84,""))</f>
        <v/>
      </c>
      <c r="J11" s="1079"/>
      <c r="K11" s="1080"/>
      <c r="L11" s="1079"/>
      <c r="M11" s="1079"/>
      <c r="N11" s="1081"/>
      <c r="O11" s="2746" t="s">
        <v>1142</v>
      </c>
      <c r="P11" s="1081"/>
      <c r="Q11" s="2744" t="s">
        <v>580</v>
      </c>
      <c r="R11" s="1081"/>
      <c r="S11" s="2742" t="s">
        <v>1097</v>
      </c>
      <c r="T11" s="1081"/>
      <c r="U11" s="1081"/>
      <c r="V11" s="1089" t="s">
        <v>230</v>
      </c>
      <c r="W11" s="1090"/>
      <c r="X11" s="1090"/>
      <c r="Y11" s="1090"/>
      <c r="Z11" s="1091"/>
      <c r="AA11" s="1081"/>
    </row>
    <row r="12" spans="1:30" ht="105" customHeight="1">
      <c r="A12" s="3067"/>
      <c r="B12" s="3068"/>
      <c r="C12" s="3068"/>
      <c r="D12" s="612" t="s">
        <v>2006</v>
      </c>
      <c r="E12" s="613">
        <v>1</v>
      </c>
      <c r="F12" s="1095">
        <v>1</v>
      </c>
      <c r="G12" s="2747"/>
      <c r="H12" s="2738"/>
      <c r="I12" s="546" t="str">
        <f>IF(OR(ISTEXT(F12),ISTEXT(G12)),"",IF(F12+G12&gt;E12,Calculation1!$B$84,""))</f>
        <v/>
      </c>
      <c r="J12" s="1079"/>
      <c r="K12" s="1080"/>
      <c r="L12" s="1079"/>
      <c r="M12" s="1079"/>
      <c r="N12" s="1081"/>
      <c r="O12" s="2746" t="s">
        <v>1140</v>
      </c>
      <c r="P12" s="1081"/>
      <c r="Q12" s="2745" t="s">
        <v>733</v>
      </c>
      <c r="R12" s="1081"/>
      <c r="S12" s="2743" t="s">
        <v>1098</v>
      </c>
      <c r="T12" s="1081"/>
      <c r="U12" s="1081"/>
      <c r="V12" s="1081"/>
      <c r="W12" s="1081"/>
      <c r="X12" s="1081"/>
      <c r="Y12" s="1081"/>
      <c r="Z12" s="1081"/>
      <c r="AA12" s="1081"/>
    </row>
    <row r="13" spans="1:30" ht="180.75" customHeight="1">
      <c r="A13" s="3056"/>
      <c r="B13" s="3058"/>
      <c r="C13" s="3058"/>
      <c r="D13" s="614" t="s">
        <v>2007</v>
      </c>
      <c r="E13" s="615">
        <v>3</v>
      </c>
      <c r="F13" s="1096">
        <v>3</v>
      </c>
      <c r="G13" s="2748"/>
      <c r="H13" s="1097"/>
      <c r="I13" s="546" t="str">
        <f>IF(OR(ISTEXT(F13)=TRUE,ISTEXT(G13)=TRUE),Calculation1!$B$87,IF(F13+G13&gt;E13,Calculation1!$B$84,""))</f>
        <v/>
      </c>
      <c r="J13" s="1079"/>
      <c r="K13" s="1080"/>
      <c r="L13" s="1079"/>
      <c r="M13" s="1079"/>
      <c r="N13" s="1081"/>
      <c r="O13" s="2746">
        <v>1</v>
      </c>
      <c r="P13" s="1081"/>
      <c r="Q13" s="1081"/>
      <c r="R13" s="1081"/>
      <c r="S13" s="1081"/>
      <c r="T13" s="1081"/>
      <c r="U13" s="1081"/>
      <c r="V13" s="1081"/>
      <c r="W13" s="1081"/>
      <c r="X13" s="1081"/>
      <c r="Y13" s="1081"/>
      <c r="Z13" s="1081"/>
      <c r="AA13" s="1081"/>
    </row>
    <row r="14" spans="1:30" ht="222.75" customHeight="1">
      <c r="A14" s="3055" t="s">
        <v>803</v>
      </c>
      <c r="B14" s="3057" t="s">
        <v>1854</v>
      </c>
      <c r="C14" s="3057" t="s">
        <v>1141</v>
      </c>
      <c r="D14" s="1022" t="s">
        <v>2010</v>
      </c>
      <c r="E14" s="494">
        <f>IF(F14="na",0,1)</f>
        <v>1</v>
      </c>
      <c r="F14" s="1064"/>
      <c r="G14" s="1064"/>
      <c r="H14" s="3059"/>
      <c r="I14" s="546" t="str">
        <f>IF(ISBLANK(F14),IF(G14&gt;E14,Calculation1!$B$84,""),IF(F14="na","",IF(OR(F14="na",ISNUMBER(F14)),IF(F14+G14&gt;E14,Calculation1!$B$84,""),Calculation1!$B$85)))</f>
        <v/>
      </c>
      <c r="J14" s="1092"/>
      <c r="K14" s="1093"/>
      <c r="L14" s="1092"/>
      <c r="M14" s="1092"/>
      <c r="N14" s="1092"/>
      <c r="O14" s="2746">
        <v>2</v>
      </c>
      <c r="P14" s="1092"/>
      <c r="Q14" s="1092"/>
      <c r="R14" s="1092"/>
      <c r="S14" s="1092"/>
      <c r="T14" s="1092"/>
      <c r="U14" s="1092"/>
      <c r="V14" s="1092"/>
      <c r="W14" s="1092"/>
      <c r="X14" s="1092"/>
      <c r="Y14" s="1092"/>
      <c r="Z14" s="1092"/>
      <c r="AA14" s="1092"/>
    </row>
    <row r="15" spans="1:30" ht="118.5" customHeight="1">
      <c r="A15" s="3067"/>
      <c r="B15" s="3068"/>
      <c r="C15" s="3068"/>
      <c r="D15" s="1022" t="s">
        <v>1855</v>
      </c>
      <c r="E15" s="494">
        <v>1</v>
      </c>
      <c r="F15" s="2737"/>
      <c r="G15" s="2737"/>
      <c r="H15" s="3071"/>
      <c r="I15" s="546" t="str">
        <f>IF(OR(ISTEXT(F15)=TRUE,ISTEXT(G15)=TRUE),Calculation1!$B$87,IF(F15+G15&gt;E15,Calculation1!$B$84,""))</f>
        <v/>
      </c>
      <c r="J15" s="1092"/>
      <c r="K15" s="1093"/>
      <c r="L15" s="1092"/>
      <c r="M15" s="1092"/>
      <c r="N15" s="1092"/>
      <c r="O15" s="2745">
        <v>3</v>
      </c>
      <c r="P15" s="1092"/>
      <c r="Q15" s="1092"/>
      <c r="R15" s="1092"/>
      <c r="S15" s="1092"/>
      <c r="T15" s="1092"/>
      <c r="U15" s="1092"/>
      <c r="V15" s="1092"/>
      <c r="W15" s="1092"/>
      <c r="X15" s="1092"/>
      <c r="Y15" s="1092"/>
      <c r="Z15" s="1092"/>
      <c r="AA15" s="1092"/>
    </row>
    <row r="16" spans="1:30" ht="248.25" customHeight="1">
      <c r="A16" s="3056"/>
      <c r="B16" s="3058"/>
      <c r="C16" s="3058"/>
      <c r="D16" s="1022" t="s">
        <v>1856</v>
      </c>
      <c r="E16" s="494">
        <v>1</v>
      </c>
      <c r="F16" s="2737"/>
      <c r="G16" s="2737"/>
      <c r="H16" s="3060"/>
      <c r="I16" s="546" t="str">
        <f>IF(OR(ISTEXT(F16)=TRUE,ISTEXT(G16)=TRUE),Calculation1!$B$87,IF(F16+G16&gt;E16,Calculation1!$B$84,""))</f>
        <v/>
      </c>
      <c r="J16" s="1092"/>
      <c r="K16" s="1093"/>
      <c r="L16" s="1092"/>
      <c r="M16" s="1092"/>
      <c r="N16" s="1092"/>
      <c r="O16" s="2746"/>
      <c r="P16" s="1092"/>
      <c r="Q16" s="1092"/>
      <c r="R16" s="1092"/>
      <c r="S16" s="1092"/>
      <c r="T16" s="1092"/>
      <c r="U16" s="1092"/>
      <c r="V16" s="1092"/>
      <c r="W16" s="1092"/>
      <c r="X16" s="1092"/>
      <c r="Y16" s="1092"/>
      <c r="Z16" s="1092"/>
      <c r="AA16" s="1092"/>
    </row>
    <row r="17" spans="1:27" ht="182.25" customHeight="1">
      <c r="A17" s="3055" t="s">
        <v>804</v>
      </c>
      <c r="B17" s="3057" t="s">
        <v>1857</v>
      </c>
      <c r="C17" s="3057" t="s">
        <v>1858</v>
      </c>
      <c r="D17" s="605" t="s">
        <v>1859</v>
      </c>
      <c r="E17" s="494">
        <v>2</v>
      </c>
      <c r="F17" s="1065"/>
      <c r="G17" s="1065"/>
      <c r="H17" s="3059"/>
      <c r="I17" s="546" t="str">
        <f>IF(OR(ISTEXT(F17)=TRUE,ISTEXT(G17)=TRUE),Calculation1!$B$87,IF(F17+G17&gt;E17,Calculation1!$B$84,""))</f>
        <v/>
      </c>
      <c r="J17" s="1079"/>
      <c r="K17" s="1080"/>
      <c r="L17" s="1079"/>
      <c r="M17" s="1079"/>
      <c r="N17" s="1079"/>
      <c r="P17" s="1079"/>
      <c r="Q17" s="1079"/>
      <c r="R17" s="1079"/>
      <c r="S17" s="1079"/>
      <c r="T17" s="1079"/>
      <c r="U17" s="1079"/>
      <c r="V17" s="1079"/>
      <c r="W17" s="1079"/>
      <c r="X17" s="1079"/>
      <c r="Y17" s="1079"/>
      <c r="Z17" s="1079"/>
      <c r="AA17" s="1079"/>
    </row>
    <row r="18" spans="1:27" ht="141.75" customHeight="1">
      <c r="A18" s="3056"/>
      <c r="B18" s="3058"/>
      <c r="C18" s="3058"/>
      <c r="D18" s="605" t="s">
        <v>1860</v>
      </c>
      <c r="E18" s="494">
        <v>1</v>
      </c>
      <c r="F18" s="1065"/>
      <c r="G18" s="1065"/>
      <c r="H18" s="3060"/>
      <c r="I18" s="546" t="str">
        <f>IF(OR(ISTEXT(F18)=TRUE,ISTEXT(G18)=TRUE),Calculation1!$B$87,IF(F18+G18&gt;E18,Calculation1!$B$84,""))</f>
        <v/>
      </c>
      <c r="J18" s="1079"/>
      <c r="K18" s="1080"/>
      <c r="L18" s="1079"/>
      <c r="M18" s="1079"/>
      <c r="N18" s="1079"/>
      <c r="O18" s="1094"/>
      <c r="P18" s="1079"/>
      <c r="Q18" s="1079"/>
      <c r="R18" s="1079"/>
      <c r="S18" s="1079"/>
      <c r="T18" s="1079"/>
      <c r="U18" s="1079"/>
      <c r="V18" s="1079"/>
      <c r="W18" s="1079"/>
      <c r="X18" s="1079"/>
      <c r="Y18" s="1079"/>
      <c r="Z18" s="1079"/>
      <c r="AA18" s="1079"/>
    </row>
    <row r="19" spans="1:27" ht="29.25" customHeight="1">
      <c r="A19" s="622" t="s">
        <v>805</v>
      </c>
      <c r="B19" s="562" t="s">
        <v>242</v>
      </c>
      <c r="C19" s="562"/>
      <c r="D19" s="562" t="s">
        <v>1825</v>
      </c>
      <c r="E19" s="623" t="s">
        <v>158</v>
      </c>
      <c r="F19" s="624" t="s">
        <v>158</v>
      </c>
      <c r="G19" s="624" t="s">
        <v>158</v>
      </c>
      <c r="H19" s="1067"/>
      <c r="I19" s="593"/>
      <c r="J19" s="1079"/>
      <c r="K19" s="1080"/>
      <c r="L19" s="1079"/>
      <c r="M19" s="1079"/>
      <c r="N19" s="1079"/>
      <c r="O19" s="1079"/>
      <c r="P19" s="1079"/>
      <c r="Q19" s="1079"/>
      <c r="R19" s="1079"/>
      <c r="S19" s="1079"/>
      <c r="T19" s="1079"/>
      <c r="U19" s="1079"/>
      <c r="V19" s="1079"/>
      <c r="W19" s="1079"/>
      <c r="X19" s="1079"/>
      <c r="Y19" s="1079"/>
      <c r="Z19" s="1079"/>
      <c r="AA19" s="1079"/>
    </row>
    <row r="20" spans="1:27" ht="348" customHeight="1">
      <c r="A20" s="492" t="s">
        <v>806</v>
      </c>
      <c r="B20" s="493" t="s">
        <v>1183</v>
      </c>
      <c r="C20" s="493" t="s">
        <v>1861</v>
      </c>
      <c r="D20" s="616" t="s">
        <v>1862</v>
      </c>
      <c r="E20" s="494">
        <v>2</v>
      </c>
      <c r="F20" s="1065"/>
      <c r="G20" s="1065"/>
      <c r="H20" s="1098"/>
      <c r="I20" s="546" t="str">
        <f>IF(OR(ISTEXT(F20)=TRUE,ISTEXT(G20)=TRUE),Calculation1!$B$87,IF(F20+G20&gt;E20,Calculation1!$B$84,""))</f>
        <v/>
      </c>
      <c r="J20" s="1094"/>
      <c r="K20" s="1094"/>
      <c r="L20" s="1094"/>
      <c r="M20" s="1094"/>
      <c r="N20" s="1094"/>
      <c r="O20" s="1094"/>
      <c r="P20" s="1094"/>
      <c r="Q20" s="1094"/>
      <c r="R20" s="1094"/>
      <c r="S20" s="1094"/>
      <c r="T20" s="1094"/>
      <c r="U20" s="1094"/>
      <c r="V20" s="1094"/>
      <c r="W20" s="1094"/>
      <c r="X20" s="1094"/>
      <c r="Y20" s="1094"/>
      <c r="Z20" s="1094"/>
      <c r="AA20" s="1094"/>
    </row>
    <row r="21" spans="1:27" ht="29.25" customHeight="1">
      <c r="A21" s="619" t="s">
        <v>807</v>
      </c>
      <c r="B21" s="562" t="s">
        <v>486</v>
      </c>
      <c r="C21" s="620"/>
      <c r="D21" s="562" t="s">
        <v>1825</v>
      </c>
      <c r="E21" s="621" t="s">
        <v>158</v>
      </c>
      <c r="F21" s="1068" t="s">
        <v>158</v>
      </c>
      <c r="G21" s="1068" t="s">
        <v>158</v>
      </c>
      <c r="H21" s="1069"/>
      <c r="I21" s="529"/>
      <c r="J21" s="1094"/>
      <c r="K21" s="1094"/>
      <c r="L21" s="1094"/>
      <c r="M21" s="1094"/>
      <c r="N21" s="1094"/>
      <c r="O21" s="1094"/>
      <c r="P21" s="1094"/>
      <c r="Q21" s="1094"/>
      <c r="R21" s="1094"/>
      <c r="S21" s="1094"/>
      <c r="T21" s="1094"/>
      <c r="U21" s="1094"/>
      <c r="V21" s="1094"/>
      <c r="W21" s="1094"/>
      <c r="X21" s="1094"/>
      <c r="Y21" s="1094"/>
      <c r="Z21" s="1094"/>
      <c r="AA21" s="1094"/>
    </row>
    <row r="22" spans="1:27" ht="250.5" customHeight="1">
      <c r="A22" s="1070" t="s">
        <v>1143</v>
      </c>
      <c r="B22" s="1071" t="s">
        <v>1144</v>
      </c>
      <c r="C22" s="495" t="s">
        <v>1863</v>
      </c>
      <c r="D22" s="578" t="s">
        <v>1864</v>
      </c>
      <c r="E22" s="503">
        <v>5</v>
      </c>
      <c r="F22" s="609">
        <f>IF(ISNUMBER('HW Calculator'!K2),'HW Calculator'!K2,"Compulsory requirement not met")</f>
        <v>0</v>
      </c>
      <c r="G22" s="1065"/>
      <c r="H22" s="1099"/>
      <c r="I22" s="546" t="str">
        <f>IF(OR(ISTEXT(F22),ISTEXT(G22)),"",IF(F22+G22&gt;E22,Calculation1!$B$84,""))</f>
        <v/>
      </c>
      <c r="J22" s="1079"/>
      <c r="K22" s="1079"/>
      <c r="L22" s="1079"/>
      <c r="M22" s="1079"/>
      <c r="N22" s="1079"/>
      <c r="O22" s="1079"/>
      <c r="P22" s="1079"/>
      <c r="Q22" s="1079"/>
      <c r="R22" s="1079"/>
      <c r="S22" s="1079"/>
      <c r="T22" s="1079"/>
      <c r="U22" s="1079"/>
      <c r="V22" s="1079"/>
      <c r="W22" s="1079"/>
      <c r="X22" s="1079"/>
      <c r="Y22" s="1079"/>
      <c r="Z22" s="1079"/>
      <c r="AA22" s="1079"/>
    </row>
    <row r="23" spans="1:27" ht="168" customHeight="1">
      <c r="A23" s="3043" t="s">
        <v>1145</v>
      </c>
      <c r="B23" s="3046" t="s">
        <v>1866</v>
      </c>
      <c r="C23" s="3049" t="s">
        <v>1865</v>
      </c>
      <c r="D23" s="560" t="s">
        <v>1867</v>
      </c>
      <c r="E23" s="504">
        <f>IF(F23="na",0,1)</f>
        <v>1</v>
      </c>
      <c r="F23" s="1100"/>
      <c r="G23" s="1065"/>
      <c r="H23" s="3052"/>
      <c r="I23" s="587" t="str">
        <f>IF(ISBLANK(F23),IF(G23&gt;E23,Calculation1!$B$84,""),IF(F23="na","",IF(OR(F23="na",ISNUMBER(F23)),IF(F23+G23&gt;E23,Calculation1!$B$84,""),Calculation1!$B$85)))</f>
        <v/>
      </c>
      <c r="J23" s="1079"/>
      <c r="K23" s="1079"/>
      <c r="L23" s="1079"/>
      <c r="M23" s="1079"/>
      <c r="N23" s="1079"/>
      <c r="O23" s="1079"/>
      <c r="P23" s="1079"/>
      <c r="Q23" s="1079"/>
      <c r="R23" s="1079">
        <v>0</v>
      </c>
      <c r="S23" s="1079"/>
      <c r="T23" s="1079"/>
      <c r="U23" s="1079"/>
      <c r="V23" s="1079"/>
      <c r="W23" s="1079"/>
      <c r="X23" s="1079"/>
      <c r="Y23" s="1079"/>
      <c r="Z23" s="1079"/>
      <c r="AA23" s="1079"/>
    </row>
    <row r="24" spans="1:27" ht="218.25" customHeight="1">
      <c r="A24" s="3044"/>
      <c r="B24" s="3047"/>
      <c r="C24" s="3050"/>
      <c r="D24" s="617" t="s">
        <v>1868</v>
      </c>
      <c r="E24" s="504">
        <f>IF(F24="na",0,1)</f>
        <v>1</v>
      </c>
      <c r="F24" s="1101"/>
      <c r="G24" s="1102"/>
      <c r="H24" s="3053"/>
      <c r="I24" s="587" t="str">
        <f>IF(ISBLANK(F24),IF(G24&gt;E24,Calculation1!$B$84,""),IF(F24="na","",IF(OR(F24="na",ISNUMBER(F24)),IF(F24+G24&gt;E24,Calculation1!$B$84,""),Calculation1!$B$85)))</f>
        <v/>
      </c>
      <c r="J24" s="1079"/>
      <c r="K24" s="1079"/>
      <c r="L24" s="1079"/>
      <c r="M24" s="1079"/>
      <c r="N24" s="1079"/>
      <c r="O24" s="1079"/>
      <c r="P24" s="1079"/>
      <c r="Q24" s="1079"/>
      <c r="R24" s="1079">
        <v>1</v>
      </c>
      <c r="S24" s="1079"/>
      <c r="T24" s="1079"/>
      <c r="U24" s="1079"/>
      <c r="V24" s="1079"/>
      <c r="W24" s="1079"/>
      <c r="X24" s="1079"/>
      <c r="Y24" s="1079"/>
      <c r="Z24" s="1079"/>
      <c r="AA24" s="1079"/>
    </row>
    <row r="25" spans="1:27" ht="195.75" customHeight="1">
      <c r="A25" s="3045"/>
      <c r="B25" s="3048"/>
      <c r="C25" s="3051"/>
      <c r="D25" s="617" t="s">
        <v>1869</v>
      </c>
      <c r="E25" s="504">
        <f>IF(F25="na",0,1)</f>
        <v>1</v>
      </c>
      <c r="F25" s="1101"/>
      <c r="G25" s="2740"/>
      <c r="H25" s="3054"/>
      <c r="I25" s="587" t="str">
        <f>IF(ISBLANK(F25),IF(G25&gt;E25,Calculation1!$B$84,""),IF(F25="na","",IF(OR(F25="na",ISNUMBER(F25)),IF(F25+G25&gt;E25,Calculation1!$B$84,""),Calculation1!$B$85)))</f>
        <v/>
      </c>
      <c r="J25" s="1079"/>
      <c r="K25" s="1079"/>
      <c r="L25" s="1079"/>
      <c r="M25" s="1079"/>
      <c r="N25" s="1079"/>
      <c r="O25" s="1079"/>
      <c r="P25" s="1079"/>
      <c r="Q25" s="1079"/>
      <c r="R25" s="1079"/>
      <c r="S25" s="1079"/>
      <c r="T25" s="1079"/>
      <c r="U25" s="1079"/>
      <c r="V25" s="1079"/>
      <c r="W25" s="1079"/>
      <c r="X25" s="1079"/>
      <c r="Y25" s="1079"/>
      <c r="Z25" s="1079"/>
      <c r="AA25" s="1079"/>
    </row>
    <row r="26" spans="1:27" ht="192" customHeight="1">
      <c r="A26" s="1072" t="s">
        <v>1146</v>
      </c>
      <c r="B26" s="1071" t="s">
        <v>1871</v>
      </c>
      <c r="C26" s="1073" t="s">
        <v>1870</v>
      </c>
      <c r="D26" s="578" t="s">
        <v>1872</v>
      </c>
      <c r="E26" s="503">
        <v>4</v>
      </c>
      <c r="F26" s="1065"/>
      <c r="G26" s="1065"/>
      <c r="H26" s="1098"/>
      <c r="I26" s="546" t="str">
        <f>IF(OR(ISTEXT(F26)=TRUE,ISTEXT(G26)=TRUE),Calculation1!$B$87,IF(F26+G26&gt;E26,Calculation1!$B$84,""))</f>
        <v/>
      </c>
      <c r="J26" s="1079"/>
      <c r="K26" s="1079"/>
      <c r="L26" s="1079"/>
      <c r="M26" s="1079"/>
      <c r="N26" s="1079"/>
      <c r="O26" s="1079"/>
      <c r="P26" s="1079"/>
      <c r="Q26" s="1079"/>
      <c r="R26" s="1079">
        <v>2</v>
      </c>
      <c r="S26" s="1079"/>
      <c r="T26" s="1079"/>
      <c r="U26" s="1079"/>
      <c r="V26" s="1079"/>
      <c r="W26" s="1079"/>
      <c r="X26" s="1079"/>
      <c r="Y26" s="1079"/>
      <c r="Z26" s="1079"/>
      <c r="AA26" s="1079"/>
    </row>
    <row r="27" spans="1:27" ht="123.75" customHeight="1" thickBot="1">
      <c r="A27" s="2741" t="s">
        <v>1147</v>
      </c>
      <c r="B27" s="2749" t="s">
        <v>1874</v>
      </c>
      <c r="C27" s="2750" t="s">
        <v>1873</v>
      </c>
      <c r="D27" s="618" t="s">
        <v>1875</v>
      </c>
      <c r="E27" s="503">
        <v>2</v>
      </c>
      <c r="F27" s="1064"/>
      <c r="G27" s="1103"/>
      <c r="H27" s="2751"/>
      <c r="I27" s="546" t="str">
        <f>IF(OR(ISTEXT(F27)=TRUE,ISTEXT(G27)=TRUE),Calculation1!$B$87,IF(F27+G27&gt;E27,Calculation1!$B$84,""))</f>
        <v/>
      </c>
      <c r="J27" s="1079"/>
      <c r="K27" s="1079"/>
      <c r="L27" s="1079"/>
      <c r="M27" s="1079"/>
      <c r="N27" s="1079"/>
      <c r="O27" s="1079"/>
      <c r="P27" s="1079"/>
      <c r="Q27" s="1079"/>
      <c r="R27" s="1079"/>
      <c r="S27" s="1079"/>
      <c r="T27" s="1079"/>
      <c r="U27" s="1079"/>
      <c r="V27" s="1079"/>
      <c r="W27" s="1079"/>
      <c r="X27" s="1079"/>
      <c r="Y27" s="1079"/>
      <c r="Z27" s="1079"/>
      <c r="AA27" s="1079"/>
    </row>
    <row r="28" spans="1:27" ht="18.75" thickBot="1">
      <c r="A28" s="629"/>
      <c r="B28" s="630"/>
      <c r="C28" s="630"/>
      <c r="D28" s="542" t="s">
        <v>203</v>
      </c>
      <c r="E28" s="543">
        <f>SUM(E7,E14:E27)</f>
        <v>32</v>
      </c>
      <c r="F28" s="631">
        <f>SUM(IF($F$6=$S$11,F7,SUM(F10:F13)),F14:F27)</f>
        <v>0</v>
      </c>
      <c r="G28" s="543">
        <f>SUM(IF($F$6=$S$11,G7,SUM(G10:G13)),G14:G27)</f>
        <v>0</v>
      </c>
      <c r="H28" s="632"/>
      <c r="I28" s="593"/>
      <c r="J28" s="1079"/>
      <c r="K28" s="1079"/>
      <c r="L28" s="1079"/>
      <c r="M28" s="1079"/>
      <c r="N28" s="1079"/>
      <c r="O28" s="1079"/>
      <c r="P28" s="1079"/>
      <c r="Q28" s="1079"/>
      <c r="R28" s="1079"/>
      <c r="S28" s="1079"/>
      <c r="T28" s="1079"/>
      <c r="U28" s="1079"/>
      <c r="V28" s="1079"/>
      <c r="W28" s="1079"/>
      <c r="X28" s="1079"/>
      <c r="Y28" s="1079"/>
      <c r="Z28" s="1079"/>
      <c r="AA28" s="1079"/>
    </row>
    <row r="29" spans="1:27" ht="12.75" customHeight="1">
      <c r="A29" s="529"/>
      <c r="H29" s="575"/>
    </row>
    <row r="30" spans="1:27" ht="12.75" customHeight="1">
      <c r="A30" s="529"/>
      <c r="H30" s="575"/>
    </row>
    <row r="31" spans="1:27" ht="12.75" customHeight="1">
      <c r="A31" s="529"/>
      <c r="H31" s="575"/>
    </row>
    <row r="32" spans="1:27" ht="12.75" customHeight="1">
      <c r="A32" s="552" t="str">
        <f>Calculation1!$B$93</f>
        <v>Project Teams are to refer to the Green Star SA - Multi Unit Residential v1 Technical Manual for explicit credit criteria and documentation requirements.</v>
      </c>
      <c r="H32" s="575"/>
    </row>
    <row r="33" spans="1:2" ht="12.75" customHeight="1">
      <c r="A33" s="552" t="str">
        <f>Calculation1!$B$94</f>
        <v>The Green Star Technical Clarifications (TC) and Credit Interpretation Request (CIR) rulings provide an essential source of information to all</v>
      </c>
    </row>
    <row r="34" spans="1:2" ht="12.75" customHeight="1">
      <c r="A34" s="552" t="str">
        <f>Calculation1!$B$95</f>
        <v>projects undertaking Green Star assessment. They are available on the GBCSA website http://www.gbcsa.org.za . Technical Clarifications</v>
      </c>
    </row>
    <row r="35" spans="1:2" ht="12.75" customHeight="1">
      <c r="A35" s="552" t="str">
        <f>Calculation1!$B$96</f>
        <v xml:space="preserve">often represent the GBCSA answers to technical queries and complement Green Star SA Technical Manuals. They do not amend but clarify </v>
      </c>
    </row>
    <row r="36" spans="1:2" ht="12.75" customHeight="1">
      <c r="A36" s="552" t="str">
        <f>Calculation1!$B$97</f>
        <v xml:space="preserve">Credit Criteria or Compliance Requirements. They are an extension of the Technical Manual; it is the responsibility of the project teams to stay </v>
      </c>
    </row>
    <row r="37" spans="1:2" ht="12.75" customHeight="1">
      <c r="A37" s="552" t="str">
        <f>Calculation1!$B$98</f>
        <v xml:space="preserve">up-to-date with this section of the GBCSA website. The CIR rulings offer alternative compliance options whenever those have been deemed </v>
      </c>
    </row>
    <row r="38" spans="1:2" ht="12.75" customHeight="1">
      <c r="A38" s="552" t="str">
        <f>Calculation1!$B$99</f>
        <v>equivalent in meeting the Aim of Credit.</v>
      </c>
    </row>
    <row r="39" spans="1:2" ht="12.75" customHeight="1">
      <c r="A39" s="552"/>
    </row>
    <row r="40" spans="1:2">
      <c r="A40" s="597"/>
    </row>
    <row r="41" spans="1:2">
      <c r="A41" s="598"/>
    </row>
    <row r="42" spans="1:2">
      <c r="A42" s="593"/>
    </row>
    <row r="43" spans="1:2">
      <c r="A43" s="593"/>
    </row>
    <row r="47" spans="1:2">
      <c r="B47" s="589"/>
    </row>
    <row r="48" spans="1:2">
      <c r="B48" s="589"/>
    </row>
  </sheetData>
  <sheetProtection password="AD9B" sheet="1" objects="1" scenarios="1"/>
  <mergeCells count="19">
    <mergeCell ref="H8:H9"/>
    <mergeCell ref="A14:A16"/>
    <mergeCell ref="B14:B16"/>
    <mergeCell ref="C14:C16"/>
    <mergeCell ref="H14:H16"/>
    <mergeCell ref="F5:G5"/>
    <mergeCell ref="F6:G6"/>
    <mergeCell ref="F8:G8"/>
    <mergeCell ref="A6:A13"/>
    <mergeCell ref="B6:B13"/>
    <mergeCell ref="C6:C13"/>
    <mergeCell ref="A23:A25"/>
    <mergeCell ref="B23:B25"/>
    <mergeCell ref="C23:C25"/>
    <mergeCell ref="H23:H25"/>
    <mergeCell ref="A17:A18"/>
    <mergeCell ref="B17:B18"/>
    <mergeCell ref="C17:C18"/>
    <mergeCell ref="H17:H18"/>
  </mergeCells>
  <phoneticPr fontId="0"/>
  <conditionalFormatting sqref="H5:H6">
    <cfRule type="cellIs" dxfId="57" priority="6" stopIfTrue="1" operator="equal">
      <formula>#REF!</formula>
    </cfRule>
  </conditionalFormatting>
  <conditionalFormatting sqref="F5:F6 F5:G5">
    <cfRule type="cellIs" dxfId="56" priority="7" stopIfTrue="1" operator="equal">
      <formula>"NO; Ene- Conditional Requirement NOT achieved"</formula>
    </cfRule>
  </conditionalFormatting>
  <conditionalFormatting sqref="H5:H6">
    <cfRule type="cellIs" dxfId="55" priority="5" stopIfTrue="1" operator="equal">
      <formula>#REF!</formula>
    </cfRule>
  </conditionalFormatting>
  <conditionalFormatting sqref="E8:G13">
    <cfRule type="expression" dxfId="54" priority="119" stopIfTrue="1">
      <formula>$F$6=$S$11</formula>
    </cfRule>
  </conditionalFormatting>
  <conditionalFormatting sqref="E7:G7">
    <cfRule type="expression" dxfId="53" priority="120" stopIfTrue="1">
      <formula>$F$6=#REF!</formula>
    </cfRule>
  </conditionalFormatting>
  <dataValidations count="3">
    <dataValidation type="list" allowBlank="1" showInputMessage="1" showErrorMessage="1" sqref="F6:G6">
      <formula1>$S$11:$S$12</formula1>
    </dataValidation>
    <dataValidation type="list" allowBlank="1" showInputMessage="1" showErrorMessage="1" sqref="F8:G8">
      <formula1>$Q$11:$Q$12</formula1>
    </dataValidation>
    <dataValidation type="list" allowBlank="1" showInputMessage="1" showErrorMessage="1" sqref="F10:F13">
      <formula1>$O$13:$O$16</formula1>
    </dataValidation>
  </dataValidations>
  <printOptions horizontalCentered="1"/>
  <pageMargins left="0.59055118110236227" right="0.59055118110236227" top="0.47244094488188981" bottom="0.47244094488188981" header="0.23622047244094491" footer="0.35433070866141736"/>
  <pageSetup paperSize="9" scale="61" fitToHeight="7" orientation="landscape" blackAndWhite="1" r:id="rId1"/>
  <headerFooter alignWithMargins="0">
    <oddHeader>&amp;LGreen Building Council of South Africa&amp;R&amp;T   &amp;D</oddHeader>
    <oddFooter>&amp;L&amp;F&amp;CPage &amp;P of &amp;N&amp;RCategory: &amp;A</oddFooter>
  </headerFooter>
  <rowBreaks count="2" manualBreakCount="2">
    <brk id="16" max="7" man="1"/>
    <brk id="22" max="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114"/>
  <sheetViews>
    <sheetView zoomScale="80" zoomScaleNormal="80" zoomScaleSheetLayoutView="100" workbookViewId="0">
      <pane ySplit="4" topLeftCell="A5" activePane="bottomLeft" state="frozen"/>
      <selection activeCell="S18" sqref="S18"/>
      <selection pane="bottomLeft" activeCell="A84" sqref="A84"/>
    </sheetView>
  </sheetViews>
  <sheetFormatPr defaultColWidth="8" defaultRowHeight="12.75"/>
  <cols>
    <col min="1" max="1" width="3.875" style="1104" customWidth="1"/>
    <col min="2" max="2" width="6.75" style="1104" customWidth="1"/>
    <col min="3" max="3" width="14.625" style="1104" customWidth="1"/>
    <col min="4" max="4" width="8.5" style="1104" customWidth="1"/>
    <col min="5" max="5" width="9" style="1104" customWidth="1"/>
    <col min="6" max="6" width="22" style="1104" customWidth="1"/>
    <col min="7" max="8" width="14.5" style="1104" customWidth="1"/>
    <col min="9" max="9" width="13.75" style="1104" customWidth="1"/>
    <col min="10" max="10" width="11.875" style="1104" customWidth="1"/>
    <col min="11" max="11" width="4" style="1104" customWidth="1"/>
    <col min="12" max="12" width="15.375" style="1196" hidden="1" customWidth="1"/>
    <col min="13" max="15" width="17" style="1196" hidden="1" customWidth="1"/>
    <col min="16" max="16" width="11.875" style="1196" hidden="1" customWidth="1"/>
    <col min="17" max="17" width="11.625" style="1196" hidden="1" customWidth="1"/>
    <col min="18" max="18" width="28.625" style="1197" hidden="1" customWidth="1"/>
    <col min="19" max="19" width="11.375" style="1197" hidden="1" customWidth="1"/>
    <col min="20" max="20" width="11.125" style="1197" hidden="1" customWidth="1"/>
    <col min="21" max="21" width="16.375" style="1196" hidden="1" customWidth="1"/>
    <col min="22" max="22" width="14.875" style="1184" hidden="1" customWidth="1"/>
    <col min="23" max="27" width="8" style="1184" customWidth="1"/>
    <col min="28" max="28" width="8" style="1104" customWidth="1"/>
    <col min="29" max="16384" width="8" style="1104"/>
  </cols>
  <sheetData>
    <row r="1" spans="1:27" ht="27" customHeight="1">
      <c r="C1" s="1105" t="str">
        <f>'Building Input'!C1</f>
        <v>Green Star SA - Multi Unit Residential v1</v>
      </c>
      <c r="D1" s="1106"/>
      <c r="E1" s="1106"/>
      <c r="F1" s="1106"/>
      <c r="G1" s="1107"/>
      <c r="H1" s="1107"/>
      <c r="I1" s="1107"/>
      <c r="J1" s="1107"/>
      <c r="K1" s="1107"/>
      <c r="L1" s="1180"/>
      <c r="M1" s="1180"/>
      <c r="N1" s="1180"/>
      <c r="O1" s="1180"/>
      <c r="P1" s="1180"/>
      <c r="Q1" s="1181"/>
      <c r="R1" s="1182"/>
      <c r="S1" s="1182"/>
      <c r="T1" s="1183"/>
      <c r="U1" s="1183"/>
    </row>
    <row r="2" spans="1:27" ht="8.25" customHeight="1" thickBot="1">
      <c r="C2" s="1105"/>
      <c r="D2" s="1106"/>
      <c r="E2" s="1106"/>
      <c r="F2" s="1106"/>
      <c r="G2" s="1107"/>
      <c r="H2" s="1107"/>
      <c r="I2" s="1107"/>
      <c r="J2" s="1107"/>
      <c r="K2" s="1107"/>
      <c r="L2" s="1180"/>
      <c r="M2" s="1180"/>
      <c r="N2" s="1180"/>
      <c r="O2" s="1180"/>
      <c r="P2" s="1180"/>
      <c r="Q2" s="1181"/>
      <c r="R2" s="1182"/>
      <c r="S2" s="1182"/>
      <c r="T2" s="1183"/>
      <c r="U2" s="1183"/>
    </row>
    <row r="3" spans="1:27" s="1109" customFormat="1" ht="27" customHeight="1" thickBot="1">
      <c r="C3" s="641" t="s">
        <v>159</v>
      </c>
      <c r="D3" s="642"/>
      <c r="E3" s="643"/>
      <c r="F3" s="643"/>
      <c r="H3" s="633" t="s">
        <v>160</v>
      </c>
      <c r="I3" s="634"/>
      <c r="J3" s="635" t="str">
        <f>I79</f>
        <v>-</v>
      </c>
      <c r="K3" s="1110"/>
      <c r="L3" s="1185"/>
      <c r="M3" s="1185"/>
      <c r="N3" s="1185"/>
      <c r="O3" s="1185"/>
      <c r="P3" s="1185"/>
      <c r="Q3" s="1186"/>
      <c r="R3" s="1187"/>
      <c r="S3" s="1187"/>
      <c r="T3" s="1188"/>
      <c r="U3" s="1188"/>
      <c r="V3" s="1189"/>
      <c r="W3" s="1189"/>
      <c r="X3" s="1189"/>
      <c r="Y3" s="1189"/>
      <c r="Z3" s="1189"/>
      <c r="AA3" s="1189"/>
    </row>
    <row r="4" spans="1:27" ht="6" customHeight="1">
      <c r="A4" s="1107"/>
      <c r="B4" s="1107"/>
      <c r="C4" s="3133"/>
      <c r="D4" s="3134"/>
      <c r="E4" s="3134"/>
      <c r="F4" s="3134"/>
      <c r="G4" s="3134"/>
      <c r="H4" s="3134"/>
      <c r="I4" s="3135"/>
      <c r="J4" s="1107"/>
      <c r="K4" s="1107"/>
      <c r="L4" s="1180"/>
      <c r="M4" s="1180"/>
      <c r="N4" s="1180"/>
      <c r="O4" s="1180"/>
      <c r="P4" s="1180"/>
      <c r="Q4" s="1181"/>
      <c r="R4" s="1182"/>
      <c r="S4" s="1182"/>
      <c r="T4" s="1183"/>
      <c r="U4" s="1183"/>
    </row>
    <row r="5" spans="1:27" ht="16.5" thickBot="1">
      <c r="A5" s="1107"/>
      <c r="B5" s="1107"/>
      <c r="C5" s="1111" t="s">
        <v>1891</v>
      </c>
      <c r="D5" s="1106"/>
      <c r="E5" s="1106"/>
      <c r="F5" s="1106"/>
      <c r="G5" s="1107"/>
      <c r="H5" s="1112"/>
      <c r="I5" s="1107"/>
      <c r="J5" s="1107"/>
      <c r="K5" s="1107"/>
      <c r="L5" s="1184"/>
      <c r="M5" s="1190"/>
      <c r="N5" s="1190"/>
      <c r="O5" s="1190"/>
      <c r="P5" s="1180"/>
      <c r="Q5" s="1191"/>
      <c r="R5" s="1182"/>
      <c r="S5" s="1182"/>
      <c r="T5" s="1192"/>
      <c r="U5" s="1192"/>
    </row>
    <row r="6" spans="1:27" ht="25.5" customHeight="1">
      <c r="C6" s="1114" t="s">
        <v>1850</v>
      </c>
      <c r="D6" s="1115"/>
      <c r="E6" s="1115"/>
      <c r="F6" s="1115"/>
      <c r="G6" s="1115"/>
      <c r="H6" s="3136" t="s">
        <v>1880</v>
      </c>
      <c r="I6" s="3137"/>
      <c r="J6" s="3142" t="str">
        <f>IF(H11=$R$22,IF($J$3="-","No","Yes"),"N/A")</f>
        <v>No</v>
      </c>
      <c r="K6" s="1116"/>
      <c r="L6" s="1193"/>
      <c r="M6" s="1184"/>
      <c r="N6" s="1184">
        <f>IF(J6="No",0,1)</f>
        <v>0</v>
      </c>
      <c r="O6" s="1184"/>
      <c r="P6" s="1184"/>
      <c r="Q6" s="1184"/>
      <c r="R6" s="1182"/>
      <c r="S6" s="1182"/>
      <c r="T6" s="1182"/>
      <c r="U6" s="1184"/>
    </row>
    <row r="7" spans="1:27" ht="15.75" hidden="1">
      <c r="C7" s="1118"/>
      <c r="H7" s="3138"/>
      <c r="I7" s="3139"/>
      <c r="J7" s="3143"/>
      <c r="K7" s="1116"/>
      <c r="L7" s="1193"/>
      <c r="M7" s="1184"/>
      <c r="N7" s="1184"/>
      <c r="O7" s="1184"/>
      <c r="P7" s="1184"/>
      <c r="Q7" s="1184"/>
      <c r="R7" s="1182"/>
      <c r="S7" s="1182"/>
      <c r="T7" s="1182"/>
      <c r="U7" s="1184"/>
    </row>
    <row r="8" spans="1:27" ht="12.75" customHeight="1" thickBot="1">
      <c r="C8" s="1119" t="s">
        <v>1206</v>
      </c>
      <c r="H8" s="3140"/>
      <c r="I8" s="3141"/>
      <c r="J8" s="3144"/>
      <c r="K8" s="1116"/>
      <c r="L8" s="1193"/>
      <c r="M8" s="1184"/>
      <c r="N8" s="1184"/>
      <c r="O8" s="1184"/>
      <c r="P8" s="1184"/>
      <c r="Q8" s="1184"/>
      <c r="R8" s="1182"/>
      <c r="S8" s="1182"/>
      <c r="T8" s="1182"/>
      <c r="U8" s="1184"/>
    </row>
    <row r="9" spans="1:27" ht="12.75" customHeight="1">
      <c r="H9" s="1120"/>
      <c r="I9" s="1121"/>
      <c r="J9" s="1122"/>
      <c r="K9" s="1117"/>
      <c r="L9" s="1193"/>
      <c r="M9" s="1184"/>
      <c r="N9" s="1184"/>
      <c r="O9" s="1184"/>
      <c r="P9" s="1184"/>
      <c r="Q9" s="1184"/>
      <c r="R9" s="1182"/>
      <c r="S9" s="1182"/>
      <c r="T9" s="1182"/>
      <c r="U9" s="1184"/>
    </row>
    <row r="10" spans="1:27" ht="8.25" customHeight="1" thickBot="1">
      <c r="H10" s="1123"/>
      <c r="I10" s="1124"/>
      <c r="J10" s="1124"/>
      <c r="K10" s="1124"/>
      <c r="L10" s="1077" t="s">
        <v>1172</v>
      </c>
      <c r="M10" s="1194"/>
      <c r="N10" s="1194"/>
      <c r="O10" s="1194"/>
      <c r="P10" s="1184"/>
      <c r="Q10" s="1184"/>
      <c r="R10" s="1182"/>
      <c r="S10" s="1182"/>
      <c r="T10" s="1182"/>
      <c r="U10" s="1184"/>
    </row>
    <row r="11" spans="1:27">
      <c r="C11" s="3145" t="s">
        <v>1883</v>
      </c>
      <c r="D11" s="3146"/>
      <c r="E11" s="3146"/>
      <c r="F11" s="3146"/>
      <c r="G11" s="3146"/>
      <c r="H11" s="3149" t="str">
        <f>Energy!F6</f>
        <v>1 - Modelling</v>
      </c>
      <c r="I11" s="1125"/>
      <c r="J11" s="1178" t="str">
        <f>IF(H11="no","Energy modelling of actual building must include a cooling system (refer Energy Modelling Protocol for more information)","")</f>
        <v/>
      </c>
      <c r="K11" s="1179"/>
      <c r="L11" s="1195"/>
    </row>
    <row r="12" spans="1:27">
      <c r="C12" s="3147"/>
      <c r="D12" s="3147"/>
      <c r="E12" s="3147"/>
      <c r="F12" s="3147"/>
      <c r="G12" s="3147"/>
      <c r="H12" s="3150"/>
      <c r="I12" s="1125"/>
      <c r="J12" s="1179"/>
      <c r="K12" s="1179"/>
      <c r="L12" s="1195"/>
    </row>
    <row r="13" spans="1:27" ht="13.5" thickBot="1">
      <c r="C13" s="3148"/>
      <c r="D13" s="3148"/>
      <c r="E13" s="3148"/>
      <c r="F13" s="3148"/>
      <c r="G13" s="3148"/>
      <c r="H13" s="3151"/>
      <c r="I13" s="1125"/>
      <c r="J13" s="1179"/>
      <c r="K13" s="1179"/>
      <c r="L13" s="1195"/>
      <c r="R13" s="1198" t="s">
        <v>161</v>
      </c>
      <c r="S13" s="1199"/>
      <c r="U13" s="1200"/>
      <c r="V13" s="1180"/>
    </row>
    <row r="14" spans="1:27" ht="9.75" customHeight="1" thickBot="1">
      <c r="C14" s="1118"/>
      <c r="I14" s="1125"/>
      <c r="J14" s="1125"/>
      <c r="L14" s="1184"/>
      <c r="R14" s="1201" t="s">
        <v>1089</v>
      </c>
      <c r="S14" s="1199">
        <v>2.5000000000000001E-2</v>
      </c>
      <c r="U14" s="1200"/>
      <c r="V14" s="1180"/>
    </row>
    <row r="15" spans="1:27">
      <c r="C15" s="3124" t="s">
        <v>1727</v>
      </c>
      <c r="D15" s="3125"/>
      <c r="E15" s="3125"/>
      <c r="F15" s="3125"/>
      <c r="G15" s="3125"/>
      <c r="H15" s="3130" t="s">
        <v>733</v>
      </c>
      <c r="I15" s="3152" t="str">
        <f>IF($H$15="N/A", R35," ")</f>
        <v xml:space="preserve"> </v>
      </c>
      <c r="J15" s="3153"/>
      <c r="L15" s="1184"/>
      <c r="R15" s="1202" t="s">
        <v>1090</v>
      </c>
      <c r="S15" s="1199">
        <v>0.35399999999999998</v>
      </c>
      <c r="U15" s="1200"/>
      <c r="V15" s="1180"/>
    </row>
    <row r="16" spans="1:27">
      <c r="C16" s="3126"/>
      <c r="D16" s="3127"/>
      <c r="E16" s="3127"/>
      <c r="F16" s="3127"/>
      <c r="G16" s="3127"/>
      <c r="H16" s="3131"/>
      <c r="I16" s="3152"/>
      <c r="J16" s="3153"/>
      <c r="L16" s="1184"/>
      <c r="R16" s="1202" t="s">
        <v>1091</v>
      </c>
      <c r="S16" s="1202">
        <v>0.26700000000000002</v>
      </c>
      <c r="U16" s="1200"/>
      <c r="V16" s="1180"/>
    </row>
    <row r="17" spans="1:28" ht="24" customHeight="1" thickBot="1">
      <c r="C17" s="3128"/>
      <c r="D17" s="3129"/>
      <c r="E17" s="3129"/>
      <c r="F17" s="3129"/>
      <c r="G17" s="3129"/>
      <c r="H17" s="3132"/>
      <c r="I17" s="3152"/>
      <c r="J17" s="3153"/>
      <c r="L17" s="1184"/>
      <c r="R17" s="1201" t="s">
        <v>163</v>
      </c>
      <c r="S17" s="1199">
        <v>0.22700000000000001</v>
      </c>
      <c r="U17" s="1200"/>
      <c r="V17" s="1180"/>
      <c r="W17" s="1182"/>
      <c r="X17" s="1182"/>
      <c r="Y17" s="1182"/>
      <c r="Z17" s="1182"/>
      <c r="AA17" s="1182"/>
      <c r="AB17" s="1108"/>
    </row>
    <row r="18" spans="1:28" ht="10.5" customHeight="1" thickBot="1">
      <c r="C18" s="644"/>
      <c r="D18" s="644"/>
      <c r="E18" s="644"/>
      <c r="F18" s="644"/>
      <c r="G18" s="644"/>
      <c r="H18" s="1126"/>
      <c r="I18" s="1125"/>
      <c r="J18" s="1125"/>
      <c r="L18" s="1184"/>
      <c r="P18" s="1203"/>
      <c r="R18" s="1202" t="s">
        <v>1092</v>
      </c>
      <c r="S18" s="1202">
        <v>1.2</v>
      </c>
      <c r="U18" s="1200"/>
      <c r="V18" s="1180"/>
      <c r="W18" s="1182"/>
      <c r="X18" s="3103"/>
      <c r="Y18" s="3103"/>
      <c r="Z18" s="3103"/>
      <c r="AA18" s="1182"/>
      <c r="AB18" s="1108"/>
    </row>
    <row r="19" spans="1:28" ht="34.5" customHeight="1" thickBot="1">
      <c r="A19" s="1107"/>
      <c r="B19" s="1107"/>
      <c r="C19" s="3112" t="s">
        <v>1879</v>
      </c>
      <c r="D19" s="3112"/>
      <c r="E19" s="3112"/>
      <c r="F19" s="3112"/>
      <c r="G19" s="3112"/>
      <c r="H19" s="1259" t="s">
        <v>580</v>
      </c>
      <c r="I19" s="3106" t="s">
        <v>1184</v>
      </c>
      <c r="J19" s="3107"/>
      <c r="L19" s="1184"/>
      <c r="P19" s="1204"/>
      <c r="Q19" s="1205"/>
      <c r="R19" s="1202" t="s">
        <v>231</v>
      </c>
      <c r="S19" s="1202">
        <v>0.20200000000000001</v>
      </c>
      <c r="T19" s="1206"/>
      <c r="U19" s="1200"/>
      <c r="V19" s="1180"/>
      <c r="W19" s="1182"/>
      <c r="X19" s="1207"/>
      <c r="Y19" s="1208"/>
      <c r="Z19" s="1208"/>
      <c r="AA19" s="1182"/>
      <c r="AB19" s="1108"/>
    </row>
    <row r="20" spans="1:28" s="1109" customFormat="1" ht="13.5" customHeight="1" thickBot="1">
      <c r="A20" s="1110"/>
      <c r="B20" s="1110"/>
      <c r="C20" s="644"/>
      <c r="D20" s="644"/>
      <c r="E20" s="644"/>
      <c r="F20" s="644"/>
      <c r="G20" s="644"/>
      <c r="H20" s="1126"/>
      <c r="I20" s="1125"/>
      <c r="J20" s="1125"/>
      <c r="K20" s="1104"/>
      <c r="L20" s="1184"/>
      <c r="M20" s="1196"/>
      <c r="N20" s="1196"/>
      <c r="O20" s="1196"/>
      <c r="P20" s="1204"/>
      <c r="Q20" s="1209"/>
      <c r="R20" s="1210" t="s">
        <v>1093</v>
      </c>
      <c r="S20" s="1211">
        <v>0.16</v>
      </c>
      <c r="T20" s="1212"/>
      <c r="U20" s="1200"/>
      <c r="V20" s="1180"/>
      <c r="W20" s="1213"/>
      <c r="X20" s="1214"/>
      <c r="Y20" s="1215"/>
      <c r="Z20" s="1215"/>
      <c r="AA20" s="1213"/>
      <c r="AB20" s="1127"/>
    </row>
    <row r="21" spans="1:28" ht="28.5" customHeight="1" thickBot="1">
      <c r="A21" s="1107"/>
      <c r="B21" s="3115" t="s">
        <v>830</v>
      </c>
      <c r="C21" s="3116"/>
      <c r="D21" s="3116"/>
      <c r="E21" s="3116"/>
      <c r="F21" s="3116"/>
      <c r="G21" s="3116"/>
      <c r="H21" s="3117"/>
      <c r="I21" s="1129"/>
      <c r="J21" s="1130"/>
      <c r="K21" s="1131"/>
      <c r="L21" s="1216"/>
      <c r="M21" s="1217"/>
      <c r="N21" s="1217"/>
      <c r="O21" s="1217"/>
      <c r="P21" s="1218"/>
      <c r="Q21" s="1219"/>
      <c r="R21" s="1220" t="s">
        <v>1096</v>
      </c>
      <c r="S21" s="1206"/>
      <c r="T21" s="1221"/>
      <c r="U21" s="1221"/>
      <c r="W21" s="1182"/>
      <c r="X21" s="1207"/>
      <c r="Y21" s="1208"/>
      <c r="Z21" s="1208"/>
      <c r="AA21" s="1182"/>
      <c r="AB21" s="1108"/>
    </row>
    <row r="22" spans="1:28" ht="42" customHeight="1" thickBot="1">
      <c r="A22" s="1107"/>
      <c r="B22" s="3118" t="s">
        <v>1876</v>
      </c>
      <c r="C22" s="3119"/>
      <c r="D22" s="3119"/>
      <c r="E22" s="3120"/>
      <c r="F22" s="2755" t="s">
        <v>1881</v>
      </c>
      <c r="G22" s="3104" t="s">
        <v>1882</v>
      </c>
      <c r="H22" s="3105"/>
      <c r="I22" s="1132"/>
      <c r="J22" s="1132"/>
      <c r="K22" s="1133"/>
      <c r="L22" s="1222"/>
      <c r="M22" s="1223"/>
      <c r="N22" s="1223"/>
      <c r="O22" s="1223"/>
      <c r="P22" s="1205"/>
      <c r="Q22" s="1205"/>
      <c r="R22" s="1224" t="s">
        <v>1097</v>
      </c>
      <c r="T22" s="1206"/>
      <c r="U22" s="1206"/>
      <c r="W22" s="1182"/>
      <c r="X22" s="1207"/>
      <c r="Y22" s="1208"/>
      <c r="Z22" s="1208"/>
      <c r="AA22" s="1182"/>
      <c r="AB22" s="1108"/>
    </row>
    <row r="23" spans="1:28" ht="7.5" customHeight="1">
      <c r="A23" s="1107"/>
      <c r="B23" s="3121" t="s">
        <v>1233</v>
      </c>
      <c r="C23" s="3075" t="s">
        <v>1043</v>
      </c>
      <c r="D23" s="3078" t="s">
        <v>1878</v>
      </c>
      <c r="E23" s="3081" t="s">
        <v>1877</v>
      </c>
      <c r="F23" s="3084" t="s">
        <v>1094</v>
      </c>
      <c r="G23" s="3086" t="s">
        <v>1094</v>
      </c>
      <c r="H23" s="3113" t="s">
        <v>1095</v>
      </c>
      <c r="I23" s="3074"/>
      <c r="J23" s="3111"/>
      <c r="K23" s="1133"/>
      <c r="L23" s="1222"/>
      <c r="M23" s="1223"/>
      <c r="N23" s="1223"/>
      <c r="O23" s="1223"/>
      <c r="P23" s="1225"/>
      <c r="Q23" s="1205"/>
      <c r="R23" s="1226" t="s">
        <v>1098</v>
      </c>
      <c r="T23" s="1206"/>
      <c r="U23" s="1227"/>
      <c r="W23" s="1182"/>
      <c r="X23" s="1207"/>
      <c r="Y23" s="1208"/>
      <c r="Z23" s="1208"/>
      <c r="AA23" s="1182"/>
      <c r="AB23" s="1108"/>
    </row>
    <row r="24" spans="1:28" ht="17.25" customHeight="1">
      <c r="A24" s="1107"/>
      <c r="B24" s="3122"/>
      <c r="C24" s="3076"/>
      <c r="D24" s="3079"/>
      <c r="E24" s="3082"/>
      <c r="F24" s="3085"/>
      <c r="G24" s="3087"/>
      <c r="H24" s="3114"/>
      <c r="I24" s="3074"/>
      <c r="J24" s="3111"/>
      <c r="K24" s="1134"/>
      <c r="L24" s="1228"/>
      <c r="M24" s="1223"/>
      <c r="N24" s="1223"/>
      <c r="O24" s="1223"/>
      <c r="P24" s="1225"/>
      <c r="Q24" s="1206"/>
      <c r="R24" s="1220"/>
      <c r="S24" s="1206"/>
      <c r="T24" s="1206"/>
      <c r="U24" s="1200"/>
      <c r="W24" s="1182"/>
      <c r="X24" s="1207"/>
      <c r="Y24" s="1208"/>
      <c r="Z24" s="1208"/>
      <c r="AA24" s="1182"/>
      <c r="AB24" s="1108"/>
    </row>
    <row r="25" spans="1:28" ht="15" customHeight="1">
      <c r="A25" s="1107"/>
      <c r="B25" s="3122"/>
      <c r="C25" s="3076"/>
      <c r="D25" s="3079"/>
      <c r="E25" s="3082"/>
      <c r="F25" s="3085"/>
      <c r="G25" s="3087"/>
      <c r="H25" s="3114"/>
      <c r="I25" s="3074"/>
      <c r="J25" s="3111"/>
      <c r="K25" s="1136"/>
      <c r="L25" s="1228"/>
      <c r="M25" s="1229"/>
      <c r="N25" s="1229"/>
      <c r="O25" s="1229"/>
      <c r="P25" s="1225"/>
      <c r="Q25" s="1206"/>
      <c r="R25" s="1220" t="s">
        <v>1096</v>
      </c>
      <c r="S25" s="1206"/>
      <c r="T25" s="1230" t="s">
        <v>733</v>
      </c>
      <c r="U25" s="1200"/>
      <c r="W25" s="1182"/>
      <c r="X25" s="1207"/>
      <c r="Y25" s="1208"/>
      <c r="Z25" s="1208"/>
      <c r="AA25" s="1182"/>
      <c r="AB25" s="1108"/>
    </row>
    <row r="26" spans="1:28" ht="15" customHeight="1" thickBot="1">
      <c r="A26" s="1107"/>
      <c r="B26" s="3123"/>
      <c r="C26" s="3077"/>
      <c r="D26" s="3080"/>
      <c r="E26" s="3083"/>
      <c r="F26" s="1583">
        <f>S18</f>
        <v>1.2</v>
      </c>
      <c r="G26" s="1523">
        <f>S18</f>
        <v>1.2</v>
      </c>
      <c r="H26" s="1524">
        <f>S19</f>
        <v>0.20200000000000001</v>
      </c>
      <c r="I26" s="1137"/>
      <c r="J26" s="1135"/>
      <c r="K26" s="1136"/>
      <c r="L26" s="1228"/>
      <c r="M26" s="1229"/>
      <c r="N26" s="1229"/>
      <c r="O26" s="1229"/>
      <c r="P26" s="1225"/>
      <c r="Q26" s="1206"/>
      <c r="R26" s="1224" t="s">
        <v>580</v>
      </c>
      <c r="S26" s="1206"/>
      <c r="T26" s="1231" t="s">
        <v>580</v>
      </c>
      <c r="U26" s="1200"/>
      <c r="W26" s="1182"/>
      <c r="X26" s="1207"/>
      <c r="Y26" s="1208"/>
      <c r="Z26" s="1208"/>
      <c r="AA26" s="1182"/>
      <c r="AB26" s="1108"/>
    </row>
    <row r="27" spans="1:28" ht="15" customHeight="1">
      <c r="A27" s="1112"/>
      <c r="B27" s="2538">
        <f>'Building Input'!B34</f>
        <v>1</v>
      </c>
      <c r="C27" s="2279" t="str">
        <f>IF(H19="Yes","Whole building",'Building Input'!C34)</f>
        <v>Enter dwelling details here</v>
      </c>
      <c r="D27" s="2277">
        <f>IF(H19="Yes","All",'Building Input'!D34)</f>
        <v>0</v>
      </c>
      <c r="E27" s="2278">
        <f>IF(H19="Yes",'Building Input'!L74,'Building Input'!G34)</f>
        <v>0</v>
      </c>
      <c r="F27" s="2543"/>
      <c r="G27" s="2544"/>
      <c r="H27" s="2545"/>
      <c r="I27" s="1135"/>
      <c r="J27" s="1135"/>
      <c r="K27" s="1136"/>
      <c r="L27" s="1228"/>
      <c r="M27" s="1586">
        <f>IF(H19="Yes",F27,$D27*F27)</f>
        <v>0</v>
      </c>
      <c r="N27" s="1586">
        <f>IF(H19="Yes",G27,$D27*G27)</f>
        <v>0</v>
      </c>
      <c r="O27" s="1586">
        <f>IF(H19="Yes",H27,$D27*H27)</f>
        <v>0</v>
      </c>
      <c r="P27" s="1225"/>
      <c r="Q27" s="1206"/>
      <c r="R27" s="1232" t="s">
        <v>733</v>
      </c>
      <c r="S27" s="1206"/>
      <c r="T27" s="2541" t="s">
        <v>1717</v>
      </c>
      <c r="U27" s="1200"/>
      <c r="W27" s="1182"/>
      <c r="X27" s="1207"/>
      <c r="Y27" s="1208"/>
      <c r="Z27" s="1208"/>
      <c r="AA27" s="1182"/>
      <c r="AB27" s="1108"/>
    </row>
    <row r="28" spans="1:28" ht="15" customHeight="1">
      <c r="A28" s="1112"/>
      <c r="B28" s="2539">
        <f>'Building Input'!B35</f>
        <v>2</v>
      </c>
      <c r="C28" s="2279" t="str">
        <f>'Building Input'!C35</f>
        <v>Enter dwelling details here</v>
      </c>
      <c r="D28" s="2277">
        <f>'Building Input'!D35</f>
        <v>0</v>
      </c>
      <c r="E28" s="2278">
        <f>'Building Input'!G35</f>
        <v>0</v>
      </c>
      <c r="F28" s="2546"/>
      <c r="G28" s="2547"/>
      <c r="H28" s="2548"/>
      <c r="I28" s="1138"/>
      <c r="J28" s="1139"/>
      <c r="K28" s="1136"/>
      <c r="L28" s="1222"/>
      <c r="M28" s="1586">
        <f t="shared" ref="M28:M66" si="0">$D28*F28</f>
        <v>0</v>
      </c>
      <c r="N28" s="1586">
        <f t="shared" ref="N28:N66" si="1">$D28*G28</f>
        <v>0</v>
      </c>
      <c r="O28" s="1586">
        <f t="shared" ref="O28:O66" si="2">$D28*H28</f>
        <v>0</v>
      </c>
      <c r="P28" s="1225"/>
      <c r="Q28" s="1206"/>
      <c r="R28" s="1230"/>
      <c r="S28" s="1206"/>
      <c r="T28" s="1206"/>
      <c r="U28" s="1200"/>
      <c r="W28" s="1182"/>
      <c r="X28" s="1207"/>
      <c r="Y28" s="1208"/>
      <c r="Z28" s="1208"/>
      <c r="AA28" s="1182"/>
      <c r="AB28" s="1108"/>
    </row>
    <row r="29" spans="1:28" ht="15" customHeight="1">
      <c r="A29" s="1112"/>
      <c r="B29" s="2539">
        <f>'Building Input'!B36</f>
        <v>3</v>
      </c>
      <c r="C29" s="2279">
        <f>'Building Input'!C36</f>
        <v>0</v>
      </c>
      <c r="D29" s="2277">
        <f>'Building Input'!D36</f>
        <v>0</v>
      </c>
      <c r="E29" s="2278">
        <f>'Building Input'!G36</f>
        <v>0</v>
      </c>
      <c r="F29" s="2546"/>
      <c r="G29" s="2549"/>
      <c r="H29" s="2548"/>
      <c r="I29" s="1140"/>
      <c r="J29" s="1140"/>
      <c r="K29" s="1136"/>
      <c r="L29" s="1228"/>
      <c r="M29" s="1586">
        <f t="shared" si="0"/>
        <v>0</v>
      </c>
      <c r="N29" s="1586">
        <f t="shared" si="1"/>
        <v>0</v>
      </c>
      <c r="O29" s="1586">
        <f t="shared" si="2"/>
        <v>0</v>
      </c>
      <c r="P29" s="1225"/>
      <c r="Q29" s="1230"/>
      <c r="R29" s="1230"/>
      <c r="S29" s="1233"/>
      <c r="T29" s="1206"/>
      <c r="U29" s="1200"/>
      <c r="W29" s="1182"/>
      <c r="X29" s="1207"/>
      <c r="Y29" s="1208"/>
      <c r="Z29" s="1208"/>
      <c r="AA29" s="1182"/>
      <c r="AB29" s="1108"/>
    </row>
    <row r="30" spans="1:28" ht="15" customHeight="1">
      <c r="A30" s="1112"/>
      <c r="B30" s="2539">
        <f>'Building Input'!B37</f>
        <v>4</v>
      </c>
      <c r="C30" s="2279">
        <f>'Building Input'!C37</f>
        <v>0</v>
      </c>
      <c r="D30" s="2277">
        <f>'Building Input'!D37</f>
        <v>0</v>
      </c>
      <c r="E30" s="2278">
        <f>'Building Input'!G37</f>
        <v>0</v>
      </c>
      <c r="F30" s="2546"/>
      <c r="G30" s="2550"/>
      <c r="H30" s="2548"/>
      <c r="I30" s="1140"/>
      <c r="J30" s="1140"/>
      <c r="K30" s="1136"/>
      <c r="L30" s="1234"/>
      <c r="M30" s="1586">
        <f t="shared" si="0"/>
        <v>0</v>
      </c>
      <c r="N30" s="1586">
        <f t="shared" si="1"/>
        <v>0</v>
      </c>
      <c r="O30" s="1586">
        <f t="shared" si="2"/>
        <v>0</v>
      </c>
      <c r="P30" s="1225"/>
      <c r="Q30" s="1230"/>
      <c r="R30" s="1230"/>
      <c r="S30" s="1236"/>
      <c r="T30" s="1206"/>
      <c r="U30" s="1237"/>
      <c r="V30" s="1238"/>
      <c r="W30" s="1182"/>
      <c r="X30" s="1207"/>
      <c r="Y30" s="1208"/>
      <c r="Z30" s="1208"/>
      <c r="AA30" s="1182"/>
      <c r="AB30" s="1108"/>
    </row>
    <row r="31" spans="1:28" ht="15" customHeight="1">
      <c r="A31" s="1112"/>
      <c r="B31" s="2539">
        <f>'Building Input'!B38</f>
        <v>5</v>
      </c>
      <c r="C31" s="2279">
        <f>'Building Input'!C38</f>
        <v>0</v>
      </c>
      <c r="D31" s="2277">
        <f>'Building Input'!D38</f>
        <v>0</v>
      </c>
      <c r="E31" s="2278">
        <f>'Building Input'!G38</f>
        <v>0</v>
      </c>
      <c r="F31" s="2546"/>
      <c r="G31" s="2550"/>
      <c r="H31" s="2548"/>
      <c r="I31" s="1140"/>
      <c r="J31" s="1140"/>
      <c r="K31" s="1136"/>
      <c r="L31" s="1222"/>
      <c r="M31" s="1586">
        <f t="shared" si="0"/>
        <v>0</v>
      </c>
      <c r="N31" s="1586">
        <f t="shared" si="1"/>
        <v>0</v>
      </c>
      <c r="O31" s="1586">
        <f t="shared" si="2"/>
        <v>0</v>
      </c>
      <c r="P31" s="1225"/>
      <c r="Q31" s="1230"/>
      <c r="R31" s="1230"/>
      <c r="S31" s="1239"/>
      <c r="T31" s="1206"/>
      <c r="U31" s="1200"/>
      <c r="W31" s="1182"/>
      <c r="X31" s="1182"/>
      <c r="Y31" s="1182"/>
      <c r="Z31" s="1182"/>
      <c r="AA31" s="1182"/>
      <c r="AB31" s="1108"/>
    </row>
    <row r="32" spans="1:28" ht="15" customHeight="1">
      <c r="A32" s="1112"/>
      <c r="B32" s="2539">
        <f>'Building Input'!B39</f>
        <v>6</v>
      </c>
      <c r="C32" s="2279">
        <f>'Building Input'!C39</f>
        <v>0</v>
      </c>
      <c r="D32" s="2277">
        <f>'Building Input'!D39</f>
        <v>0</v>
      </c>
      <c r="E32" s="2278">
        <f>'Building Input'!G39</f>
        <v>0</v>
      </c>
      <c r="F32" s="2546"/>
      <c r="G32" s="2550"/>
      <c r="H32" s="2548"/>
      <c r="I32" s="1140"/>
      <c r="J32" s="1140"/>
      <c r="K32" s="1136"/>
      <c r="L32" s="1222"/>
      <c r="M32" s="1586">
        <f t="shared" si="0"/>
        <v>0</v>
      </c>
      <c r="N32" s="1586">
        <f t="shared" si="1"/>
        <v>0</v>
      </c>
      <c r="O32" s="1586">
        <f t="shared" si="2"/>
        <v>0</v>
      </c>
      <c r="P32" s="1225"/>
      <c r="Q32" s="1230"/>
      <c r="R32" s="1240" t="s">
        <v>646</v>
      </c>
      <c r="S32" s="1239"/>
      <c r="T32" s="1206"/>
      <c r="U32" s="1200"/>
      <c r="W32" s="1182"/>
      <c r="X32" s="1182"/>
      <c r="Y32" s="1182"/>
      <c r="Z32" s="1182"/>
      <c r="AA32" s="1182"/>
      <c r="AB32" s="1108"/>
    </row>
    <row r="33" spans="1:21" ht="15" customHeight="1">
      <c r="A33" s="1112"/>
      <c r="B33" s="2539">
        <f>'Building Input'!B40</f>
        <v>7</v>
      </c>
      <c r="C33" s="2279">
        <f>'Building Input'!C40</f>
        <v>0</v>
      </c>
      <c r="D33" s="2277">
        <f>'Building Input'!D40</f>
        <v>0</v>
      </c>
      <c r="E33" s="2278">
        <f>'Building Input'!G40</f>
        <v>0</v>
      </c>
      <c r="F33" s="2546"/>
      <c r="G33" s="2550"/>
      <c r="H33" s="2548"/>
      <c r="I33" s="1140"/>
      <c r="J33" s="1140"/>
      <c r="K33" s="1136"/>
      <c r="L33" s="1222"/>
      <c r="M33" s="1586">
        <f t="shared" si="0"/>
        <v>0</v>
      </c>
      <c r="N33" s="1586">
        <f t="shared" si="1"/>
        <v>0</v>
      </c>
      <c r="O33" s="1586">
        <f t="shared" si="2"/>
        <v>0</v>
      </c>
      <c r="P33" s="1225"/>
      <c r="Q33" s="1230"/>
      <c r="R33" s="1241" t="s">
        <v>1099</v>
      </c>
      <c r="S33" s="1230"/>
      <c r="T33" s="1206"/>
      <c r="U33" s="1200"/>
    </row>
    <row r="34" spans="1:21" ht="15" customHeight="1">
      <c r="A34" s="1112"/>
      <c r="B34" s="2539">
        <f>'Building Input'!B41</f>
        <v>8</v>
      </c>
      <c r="C34" s="2279">
        <f>'Building Input'!C41</f>
        <v>0</v>
      </c>
      <c r="D34" s="2277">
        <f>'Building Input'!D41</f>
        <v>0</v>
      </c>
      <c r="E34" s="2278">
        <f>'Building Input'!G41</f>
        <v>0</v>
      </c>
      <c r="F34" s="2546"/>
      <c r="G34" s="2550"/>
      <c r="H34" s="2548"/>
      <c r="I34" s="1140"/>
      <c r="J34" s="1140"/>
      <c r="K34" s="1136"/>
      <c r="L34" s="1182"/>
      <c r="M34" s="1586">
        <f t="shared" si="0"/>
        <v>0</v>
      </c>
      <c r="N34" s="1586">
        <f t="shared" si="1"/>
        <v>0</v>
      </c>
      <c r="O34" s="1586">
        <f t="shared" si="2"/>
        <v>0</v>
      </c>
      <c r="P34" s="1225"/>
      <c r="Q34" s="1230"/>
      <c r="R34" s="1241" t="s">
        <v>1100</v>
      </c>
      <c r="S34" s="1230"/>
      <c r="T34" s="1206"/>
      <c r="U34" s="1200"/>
    </row>
    <row r="35" spans="1:21" ht="15" customHeight="1">
      <c r="A35" s="1112"/>
      <c r="B35" s="2539">
        <f>'Building Input'!B42</f>
        <v>9</v>
      </c>
      <c r="C35" s="2279">
        <f>'Building Input'!C42</f>
        <v>0</v>
      </c>
      <c r="D35" s="2277">
        <f>'Building Input'!D42</f>
        <v>0</v>
      </c>
      <c r="E35" s="2278">
        <f>'Building Input'!G42</f>
        <v>0</v>
      </c>
      <c r="F35" s="2546"/>
      <c r="G35" s="2550"/>
      <c r="H35" s="2548"/>
      <c r="I35" s="1140"/>
      <c r="J35" s="1140"/>
      <c r="K35" s="1136"/>
      <c r="L35" s="1182"/>
      <c r="M35" s="1586">
        <f t="shared" si="0"/>
        <v>0</v>
      </c>
      <c r="N35" s="1586">
        <f t="shared" si="1"/>
        <v>0</v>
      </c>
      <c r="O35" s="1586">
        <f t="shared" si="2"/>
        <v>0</v>
      </c>
      <c r="P35" s="1225"/>
      <c r="Q35" s="2522"/>
      <c r="R35" s="2542" t="s">
        <v>1718</v>
      </c>
      <c r="S35" s="2523"/>
      <c r="T35" s="1206"/>
      <c r="U35" s="1200"/>
    </row>
    <row r="36" spans="1:21" ht="15" customHeight="1">
      <c r="A36" s="1112"/>
      <c r="B36" s="2539">
        <f>'Building Input'!B43</f>
        <v>10</v>
      </c>
      <c r="C36" s="2279">
        <f>'Building Input'!C43</f>
        <v>0</v>
      </c>
      <c r="D36" s="2277">
        <f>'Building Input'!D43</f>
        <v>0</v>
      </c>
      <c r="E36" s="2278">
        <f>'Building Input'!G43</f>
        <v>0</v>
      </c>
      <c r="F36" s="2546"/>
      <c r="G36" s="2550"/>
      <c r="H36" s="2548"/>
      <c r="I36" s="1138"/>
      <c r="J36" s="1108"/>
      <c r="K36" s="1136"/>
      <c r="L36" s="1182"/>
      <c r="M36" s="1586">
        <f t="shared" si="0"/>
        <v>0</v>
      </c>
      <c r="N36" s="1586">
        <f t="shared" si="1"/>
        <v>0</v>
      </c>
      <c r="O36" s="1586">
        <f t="shared" si="2"/>
        <v>0</v>
      </c>
      <c r="P36" s="1225"/>
      <c r="Q36" s="2522"/>
      <c r="R36" s="2523"/>
      <c r="S36" s="2523"/>
      <c r="T36" s="1206"/>
      <c r="U36" s="1200"/>
    </row>
    <row r="37" spans="1:21" ht="15" customHeight="1">
      <c r="A37" s="1112"/>
      <c r="B37" s="2539">
        <f>'Building Input'!B44</f>
        <v>11</v>
      </c>
      <c r="C37" s="2279">
        <f>'Building Input'!C44</f>
        <v>0</v>
      </c>
      <c r="D37" s="2277">
        <f>'Building Input'!D44</f>
        <v>0</v>
      </c>
      <c r="E37" s="2278">
        <f>'Building Input'!G44</f>
        <v>0</v>
      </c>
      <c r="F37" s="2546"/>
      <c r="G37" s="2550"/>
      <c r="H37" s="2548"/>
      <c r="I37" s="1138"/>
      <c r="J37" s="1140"/>
      <c r="K37" s="1136"/>
      <c r="L37" s="1182"/>
      <c r="M37" s="1586">
        <f t="shared" si="0"/>
        <v>0</v>
      </c>
      <c r="N37" s="1586">
        <f t="shared" si="1"/>
        <v>0</v>
      </c>
      <c r="O37" s="1586">
        <f t="shared" si="2"/>
        <v>0</v>
      </c>
      <c r="P37" s="1225"/>
      <c r="Q37" s="2522"/>
      <c r="R37" s="2523"/>
      <c r="S37" s="2523"/>
      <c r="T37" s="1206"/>
      <c r="U37" s="1200"/>
    </row>
    <row r="38" spans="1:21" ht="15" customHeight="1">
      <c r="A38" s="1112"/>
      <c r="B38" s="2539">
        <f>'Building Input'!B45</f>
        <v>12</v>
      </c>
      <c r="C38" s="2279">
        <f>'Building Input'!C45</f>
        <v>0</v>
      </c>
      <c r="D38" s="2277">
        <f>'Building Input'!D45</f>
        <v>0</v>
      </c>
      <c r="E38" s="2278">
        <f>'Building Input'!G45</f>
        <v>0</v>
      </c>
      <c r="F38" s="2546"/>
      <c r="G38" s="2550"/>
      <c r="H38" s="2548"/>
      <c r="I38" s="1140"/>
      <c r="J38" s="1140"/>
      <c r="K38" s="1136"/>
      <c r="L38" s="1182"/>
      <c r="M38" s="1586">
        <f t="shared" si="0"/>
        <v>0</v>
      </c>
      <c r="N38" s="1586">
        <f t="shared" si="1"/>
        <v>0</v>
      </c>
      <c r="O38" s="1586">
        <f t="shared" si="2"/>
        <v>0</v>
      </c>
      <c r="P38" s="1225"/>
      <c r="Q38" s="1242"/>
      <c r="R38" s="1243"/>
      <c r="S38" s="1243"/>
      <c r="T38" s="1206"/>
      <c r="U38" s="1200"/>
    </row>
    <row r="39" spans="1:21" ht="15" customHeight="1">
      <c r="A39" s="1112"/>
      <c r="B39" s="2539">
        <f>'Building Input'!B46</f>
        <v>13</v>
      </c>
      <c r="C39" s="2279">
        <f>'Building Input'!C46</f>
        <v>0</v>
      </c>
      <c r="D39" s="2277">
        <f>'Building Input'!D46</f>
        <v>0</v>
      </c>
      <c r="E39" s="2278">
        <f>'Building Input'!G46</f>
        <v>0</v>
      </c>
      <c r="F39" s="2546"/>
      <c r="G39" s="2550"/>
      <c r="H39" s="2548"/>
      <c r="I39" s="1522"/>
      <c r="J39" s="1142"/>
      <c r="K39" s="1142"/>
      <c r="L39" s="1244"/>
      <c r="M39" s="1586">
        <f t="shared" si="0"/>
        <v>0</v>
      </c>
      <c r="N39" s="1586">
        <f t="shared" si="1"/>
        <v>0</v>
      </c>
      <c r="O39" s="1586">
        <f t="shared" si="2"/>
        <v>0</v>
      </c>
      <c r="P39" s="1225"/>
      <c r="Q39" s="1242"/>
      <c r="R39" s="1243"/>
      <c r="S39" s="1243"/>
      <c r="T39" s="1206"/>
      <c r="U39" s="1200"/>
    </row>
    <row r="40" spans="1:21" ht="15" customHeight="1">
      <c r="A40" s="1112"/>
      <c r="B40" s="2539">
        <f>'Building Input'!B47</f>
        <v>14</v>
      </c>
      <c r="C40" s="2279">
        <f>'Building Input'!C47</f>
        <v>0</v>
      </c>
      <c r="D40" s="2277">
        <f>'Building Input'!D47</f>
        <v>0</v>
      </c>
      <c r="E40" s="2278">
        <f>'Building Input'!G47</f>
        <v>0</v>
      </c>
      <c r="F40" s="2546"/>
      <c r="G40" s="2550"/>
      <c r="H40" s="2548"/>
      <c r="I40" s="1141"/>
      <c r="J40" s="1142"/>
      <c r="K40" s="1142"/>
      <c r="L40" s="1244"/>
      <c r="M40" s="1586">
        <f t="shared" si="0"/>
        <v>0</v>
      </c>
      <c r="N40" s="1586">
        <f t="shared" si="1"/>
        <v>0</v>
      </c>
      <c r="O40" s="1586">
        <f t="shared" si="2"/>
        <v>0</v>
      </c>
      <c r="P40" s="1225"/>
      <c r="Q40" s="1242"/>
      <c r="R40" s="1243"/>
      <c r="S40" s="1243"/>
      <c r="T40" s="1206"/>
      <c r="U40" s="1200"/>
    </row>
    <row r="41" spans="1:21" ht="15" customHeight="1">
      <c r="A41" s="1112"/>
      <c r="B41" s="2539">
        <f>'Building Input'!B48</f>
        <v>15</v>
      </c>
      <c r="C41" s="2279">
        <f>'Building Input'!C48</f>
        <v>0</v>
      </c>
      <c r="D41" s="2277">
        <f>'Building Input'!D48</f>
        <v>0</v>
      </c>
      <c r="E41" s="2278">
        <f>'Building Input'!G48</f>
        <v>0</v>
      </c>
      <c r="F41" s="2546"/>
      <c r="G41" s="2550"/>
      <c r="H41" s="2548"/>
      <c r="I41" s="1141"/>
      <c r="J41" s="1142"/>
      <c r="K41" s="1142"/>
      <c r="L41" s="1244"/>
      <c r="M41" s="1586">
        <f t="shared" si="0"/>
        <v>0</v>
      </c>
      <c r="N41" s="1586">
        <f t="shared" si="1"/>
        <v>0</v>
      </c>
      <c r="O41" s="1586">
        <f t="shared" si="2"/>
        <v>0</v>
      </c>
      <c r="P41" s="1225"/>
      <c r="Q41" s="1242"/>
      <c r="R41" s="1243"/>
      <c r="S41" s="1243"/>
      <c r="T41" s="1206"/>
      <c r="U41" s="1200"/>
    </row>
    <row r="42" spans="1:21" ht="15" customHeight="1">
      <c r="A42" s="1112"/>
      <c r="B42" s="2539">
        <f>'Building Input'!B49</f>
        <v>16</v>
      </c>
      <c r="C42" s="2279">
        <f>'Building Input'!C49</f>
        <v>0</v>
      </c>
      <c r="D42" s="2277">
        <f>'Building Input'!D49</f>
        <v>0</v>
      </c>
      <c r="E42" s="2278">
        <f>'Building Input'!G49</f>
        <v>0</v>
      </c>
      <c r="F42" s="2546"/>
      <c r="G42" s="2550"/>
      <c r="H42" s="2548"/>
      <c r="I42" s="1141"/>
      <c r="J42" s="1142"/>
      <c r="K42" s="1142"/>
      <c r="L42" s="1244"/>
      <c r="M42" s="1586">
        <f t="shared" si="0"/>
        <v>0</v>
      </c>
      <c r="N42" s="1586">
        <f t="shared" si="1"/>
        <v>0</v>
      </c>
      <c r="O42" s="1586">
        <f t="shared" si="2"/>
        <v>0</v>
      </c>
      <c r="P42" s="1225"/>
      <c r="Q42" s="1242"/>
      <c r="R42" s="1243"/>
      <c r="S42" s="1243"/>
      <c r="T42" s="1206"/>
      <c r="U42" s="1200"/>
    </row>
    <row r="43" spans="1:21" ht="15" customHeight="1">
      <c r="A43" s="1112"/>
      <c r="B43" s="2539">
        <f>'Building Input'!B50</f>
        <v>17</v>
      </c>
      <c r="C43" s="2279">
        <f>'Building Input'!C50</f>
        <v>0</v>
      </c>
      <c r="D43" s="2277">
        <f>'Building Input'!D50</f>
        <v>0</v>
      </c>
      <c r="E43" s="2278">
        <f>'Building Input'!G50</f>
        <v>0</v>
      </c>
      <c r="F43" s="2546"/>
      <c r="G43" s="2550"/>
      <c r="H43" s="2548"/>
      <c r="I43" s="1141"/>
      <c r="J43" s="1142"/>
      <c r="K43" s="1142"/>
      <c r="L43" s="1244"/>
      <c r="M43" s="1586">
        <f t="shared" si="0"/>
        <v>0</v>
      </c>
      <c r="N43" s="1586">
        <f t="shared" si="1"/>
        <v>0</v>
      </c>
      <c r="O43" s="1586">
        <f t="shared" si="2"/>
        <v>0</v>
      </c>
      <c r="P43" s="1225"/>
      <c r="Q43" s="1242"/>
      <c r="R43" s="1243"/>
      <c r="S43" s="1243"/>
      <c r="T43" s="1206"/>
      <c r="U43" s="1200"/>
    </row>
    <row r="44" spans="1:21" ht="15" customHeight="1">
      <c r="A44" s="1112"/>
      <c r="B44" s="2539">
        <f>'Building Input'!B51</f>
        <v>18</v>
      </c>
      <c r="C44" s="2279">
        <f>'Building Input'!C51</f>
        <v>0</v>
      </c>
      <c r="D44" s="2277">
        <f>'Building Input'!D51</f>
        <v>0</v>
      </c>
      <c r="E44" s="2278">
        <f>'Building Input'!G51</f>
        <v>0</v>
      </c>
      <c r="F44" s="2546"/>
      <c r="G44" s="2550"/>
      <c r="H44" s="2548"/>
      <c r="I44" s="1141"/>
      <c r="J44" s="1142"/>
      <c r="K44" s="1142"/>
      <c r="L44" s="1244"/>
      <c r="M44" s="1586">
        <f t="shared" si="0"/>
        <v>0</v>
      </c>
      <c r="N44" s="1586">
        <f t="shared" si="1"/>
        <v>0</v>
      </c>
      <c r="O44" s="1586">
        <f t="shared" si="2"/>
        <v>0</v>
      </c>
      <c r="P44" s="1225"/>
      <c r="Q44" s="1242"/>
      <c r="R44" s="1243"/>
      <c r="S44" s="1243"/>
      <c r="T44" s="1206"/>
      <c r="U44" s="1200"/>
    </row>
    <row r="45" spans="1:21" ht="15" customHeight="1">
      <c r="A45" s="1112"/>
      <c r="B45" s="2539">
        <f>'Building Input'!B52</f>
        <v>19</v>
      </c>
      <c r="C45" s="2279">
        <f>'Building Input'!C52</f>
        <v>0</v>
      </c>
      <c r="D45" s="2277">
        <f>'Building Input'!D52</f>
        <v>0</v>
      </c>
      <c r="E45" s="2278">
        <f>'Building Input'!G52</f>
        <v>0</v>
      </c>
      <c r="F45" s="2546"/>
      <c r="G45" s="2550"/>
      <c r="H45" s="2548"/>
      <c r="I45" s="1141"/>
      <c r="J45" s="1142"/>
      <c r="K45" s="1142"/>
      <c r="L45" s="1244"/>
      <c r="M45" s="1586">
        <f t="shared" si="0"/>
        <v>0</v>
      </c>
      <c r="N45" s="1586">
        <f t="shared" si="1"/>
        <v>0</v>
      </c>
      <c r="O45" s="1586">
        <f t="shared" si="2"/>
        <v>0</v>
      </c>
      <c r="P45" s="1225"/>
      <c r="Q45" s="1520"/>
      <c r="R45" s="1521"/>
      <c r="S45" s="1521"/>
      <c r="T45" s="1206"/>
      <c r="U45" s="1200"/>
    </row>
    <row r="46" spans="1:21" ht="15" customHeight="1">
      <c r="A46" s="1112"/>
      <c r="B46" s="2539">
        <f>'Building Input'!B53</f>
        <v>20</v>
      </c>
      <c r="C46" s="2279">
        <f>'Building Input'!C53</f>
        <v>0</v>
      </c>
      <c r="D46" s="2277">
        <f>'Building Input'!D53</f>
        <v>0</v>
      </c>
      <c r="E46" s="2278">
        <f>'Building Input'!G53</f>
        <v>0</v>
      </c>
      <c r="F46" s="2546"/>
      <c r="G46" s="2550"/>
      <c r="H46" s="2548"/>
      <c r="I46" s="1141"/>
      <c r="J46" s="1142"/>
      <c r="K46" s="1142"/>
      <c r="L46" s="1244"/>
      <c r="M46" s="1586">
        <f t="shared" si="0"/>
        <v>0</v>
      </c>
      <c r="N46" s="1586">
        <f t="shared" si="1"/>
        <v>0</v>
      </c>
      <c r="O46" s="1586">
        <f t="shared" si="2"/>
        <v>0</v>
      </c>
      <c r="P46" s="1225"/>
      <c r="Q46" s="1520"/>
      <c r="R46" s="1521"/>
      <c r="S46" s="1521"/>
      <c r="T46" s="1206"/>
      <c r="U46" s="1200"/>
    </row>
    <row r="47" spans="1:21" ht="15" customHeight="1">
      <c r="A47" s="1112"/>
      <c r="B47" s="2539">
        <f>'Building Input'!B54</f>
        <v>21</v>
      </c>
      <c r="C47" s="2279">
        <f>'Building Input'!C54</f>
        <v>0</v>
      </c>
      <c r="D47" s="2277">
        <f>'Building Input'!D54</f>
        <v>0</v>
      </c>
      <c r="E47" s="2278">
        <f>'Building Input'!G54</f>
        <v>0</v>
      </c>
      <c r="F47" s="2546"/>
      <c r="G47" s="2550"/>
      <c r="H47" s="2548"/>
      <c r="I47" s="1141"/>
      <c r="J47" s="1142"/>
      <c r="K47" s="1142"/>
      <c r="L47" s="1244"/>
      <c r="M47" s="1586">
        <f t="shared" si="0"/>
        <v>0</v>
      </c>
      <c r="N47" s="1586">
        <f t="shared" si="1"/>
        <v>0</v>
      </c>
      <c r="O47" s="1586">
        <f t="shared" si="2"/>
        <v>0</v>
      </c>
      <c r="P47" s="1225"/>
      <c r="Q47" s="1520"/>
      <c r="R47" s="1521"/>
      <c r="S47" s="1521"/>
      <c r="T47" s="1206"/>
      <c r="U47" s="1200"/>
    </row>
    <row r="48" spans="1:21" ht="15" customHeight="1">
      <c r="A48" s="1112"/>
      <c r="B48" s="2539">
        <f>'Building Input'!B55</f>
        <v>22</v>
      </c>
      <c r="C48" s="2279">
        <f>'Building Input'!C55</f>
        <v>0</v>
      </c>
      <c r="D48" s="2277">
        <f>'Building Input'!D55</f>
        <v>0</v>
      </c>
      <c r="E48" s="2278">
        <f>'Building Input'!G55</f>
        <v>0</v>
      </c>
      <c r="F48" s="2546"/>
      <c r="G48" s="2550"/>
      <c r="H48" s="2548"/>
      <c r="I48" s="1141"/>
      <c r="J48" s="1142"/>
      <c r="K48" s="1142"/>
      <c r="L48" s="1244"/>
      <c r="M48" s="1586">
        <f t="shared" si="0"/>
        <v>0</v>
      </c>
      <c r="N48" s="1586">
        <f t="shared" si="1"/>
        <v>0</v>
      </c>
      <c r="O48" s="1586">
        <f t="shared" si="2"/>
        <v>0</v>
      </c>
      <c r="P48" s="1225"/>
      <c r="Q48" s="1520"/>
      <c r="R48" s="1521"/>
      <c r="S48" s="1521"/>
      <c r="T48" s="1206"/>
      <c r="U48" s="1200"/>
    </row>
    <row r="49" spans="1:21" ht="15" customHeight="1">
      <c r="A49" s="1112"/>
      <c r="B49" s="2539">
        <f>'Building Input'!B56</f>
        <v>23</v>
      </c>
      <c r="C49" s="2279">
        <f>'Building Input'!C56</f>
        <v>0</v>
      </c>
      <c r="D49" s="2277">
        <f>'Building Input'!D56</f>
        <v>0</v>
      </c>
      <c r="E49" s="2278">
        <f>'Building Input'!G56</f>
        <v>0</v>
      </c>
      <c r="F49" s="2546"/>
      <c r="G49" s="2550"/>
      <c r="H49" s="2548"/>
      <c r="I49" s="1141"/>
      <c r="J49" s="1142"/>
      <c r="K49" s="1142"/>
      <c r="L49" s="1244"/>
      <c r="M49" s="1586">
        <f t="shared" si="0"/>
        <v>0</v>
      </c>
      <c r="N49" s="1586">
        <f t="shared" si="1"/>
        <v>0</v>
      </c>
      <c r="O49" s="1586">
        <f t="shared" si="2"/>
        <v>0</v>
      </c>
      <c r="P49" s="1225"/>
      <c r="Q49" s="1520"/>
      <c r="R49" s="1521"/>
      <c r="S49" s="1521"/>
      <c r="T49" s="1206"/>
      <c r="U49" s="1200"/>
    </row>
    <row r="50" spans="1:21" ht="15" customHeight="1">
      <c r="A50" s="1112"/>
      <c r="B50" s="2539">
        <f>'Building Input'!B57</f>
        <v>24</v>
      </c>
      <c r="C50" s="2279">
        <f>'Building Input'!C57</f>
        <v>0</v>
      </c>
      <c r="D50" s="2277">
        <f>'Building Input'!D57</f>
        <v>0</v>
      </c>
      <c r="E50" s="2278">
        <f>'Building Input'!G57</f>
        <v>0</v>
      </c>
      <c r="F50" s="2546"/>
      <c r="G50" s="2550"/>
      <c r="H50" s="2548"/>
      <c r="I50" s="1141"/>
      <c r="J50" s="1142"/>
      <c r="K50" s="1142"/>
      <c r="L50" s="1244"/>
      <c r="M50" s="1586">
        <f t="shared" si="0"/>
        <v>0</v>
      </c>
      <c r="N50" s="1586">
        <f t="shared" si="1"/>
        <v>0</v>
      </c>
      <c r="O50" s="1586">
        <f t="shared" si="2"/>
        <v>0</v>
      </c>
      <c r="P50" s="1225"/>
      <c r="Q50" s="1520"/>
      <c r="R50" s="1521"/>
      <c r="S50" s="1521"/>
      <c r="T50" s="1206"/>
      <c r="U50" s="1200"/>
    </row>
    <row r="51" spans="1:21" ht="15" customHeight="1">
      <c r="A51" s="1112"/>
      <c r="B51" s="2539">
        <f>'Building Input'!B58</f>
        <v>25</v>
      </c>
      <c r="C51" s="2279">
        <f>'Building Input'!C58</f>
        <v>0</v>
      </c>
      <c r="D51" s="2277">
        <f>'Building Input'!D58</f>
        <v>0</v>
      </c>
      <c r="E51" s="2278">
        <f>'Building Input'!G58</f>
        <v>0</v>
      </c>
      <c r="F51" s="2546"/>
      <c r="G51" s="2550"/>
      <c r="H51" s="2548"/>
      <c r="I51" s="1141"/>
      <c r="J51" s="1142"/>
      <c r="K51" s="1142"/>
      <c r="L51" s="1244"/>
      <c r="M51" s="1586">
        <f t="shared" si="0"/>
        <v>0</v>
      </c>
      <c r="N51" s="1586">
        <f t="shared" si="1"/>
        <v>0</v>
      </c>
      <c r="O51" s="1586">
        <f t="shared" si="2"/>
        <v>0</v>
      </c>
      <c r="P51" s="1225"/>
      <c r="Q51" s="1520"/>
      <c r="R51" s="1521"/>
      <c r="S51" s="1521"/>
      <c r="T51" s="1206"/>
      <c r="U51" s="1200"/>
    </row>
    <row r="52" spans="1:21" ht="15" customHeight="1">
      <c r="A52" s="1112"/>
      <c r="B52" s="2539">
        <f>'Building Input'!B59</f>
        <v>26</v>
      </c>
      <c r="C52" s="2279">
        <f>'Building Input'!C59</f>
        <v>0</v>
      </c>
      <c r="D52" s="2277">
        <f>'Building Input'!D59</f>
        <v>0</v>
      </c>
      <c r="E52" s="2278">
        <f>'Building Input'!G59</f>
        <v>0</v>
      </c>
      <c r="F52" s="2546"/>
      <c r="G52" s="2550"/>
      <c r="H52" s="2548"/>
      <c r="I52" s="1141"/>
      <c r="J52" s="1142"/>
      <c r="K52" s="1142"/>
      <c r="L52" s="1244"/>
      <c r="M52" s="1586">
        <f t="shared" si="0"/>
        <v>0</v>
      </c>
      <c r="N52" s="1586">
        <f t="shared" si="1"/>
        <v>0</v>
      </c>
      <c r="O52" s="1586">
        <f t="shared" si="2"/>
        <v>0</v>
      </c>
      <c r="P52" s="1225"/>
      <c r="Q52" s="1520"/>
      <c r="R52" s="1521"/>
      <c r="S52" s="1521"/>
      <c r="T52" s="1206"/>
      <c r="U52" s="1200"/>
    </row>
    <row r="53" spans="1:21" ht="15" customHeight="1">
      <c r="A53" s="1112"/>
      <c r="B53" s="2539">
        <f>'Building Input'!B60</f>
        <v>27</v>
      </c>
      <c r="C53" s="2279">
        <f>'Building Input'!C60</f>
        <v>0</v>
      </c>
      <c r="D53" s="2277">
        <f>'Building Input'!D60</f>
        <v>0</v>
      </c>
      <c r="E53" s="2278">
        <f>'Building Input'!G60</f>
        <v>0</v>
      </c>
      <c r="F53" s="2546"/>
      <c r="G53" s="2550"/>
      <c r="H53" s="2548"/>
      <c r="I53" s="1141"/>
      <c r="J53" s="1142"/>
      <c r="K53" s="1142"/>
      <c r="L53" s="1244"/>
      <c r="M53" s="1586">
        <f t="shared" si="0"/>
        <v>0</v>
      </c>
      <c r="N53" s="1586">
        <f t="shared" si="1"/>
        <v>0</v>
      </c>
      <c r="O53" s="1586">
        <f t="shared" si="2"/>
        <v>0</v>
      </c>
      <c r="P53" s="1225"/>
      <c r="Q53" s="1520"/>
      <c r="R53" s="1521"/>
      <c r="S53" s="1521"/>
      <c r="T53" s="1206"/>
      <c r="U53" s="1200"/>
    </row>
    <row r="54" spans="1:21" ht="15" customHeight="1">
      <c r="A54" s="1112"/>
      <c r="B54" s="2539">
        <f>'Building Input'!B61</f>
        <v>28</v>
      </c>
      <c r="C54" s="2279">
        <f>'Building Input'!C61</f>
        <v>0</v>
      </c>
      <c r="D54" s="2277">
        <f>'Building Input'!D61</f>
        <v>0</v>
      </c>
      <c r="E54" s="2278">
        <f>'Building Input'!G61</f>
        <v>0</v>
      </c>
      <c r="F54" s="2546"/>
      <c r="G54" s="2550"/>
      <c r="H54" s="2548"/>
      <c r="I54" s="1141"/>
      <c r="J54" s="1142"/>
      <c r="K54" s="1142"/>
      <c r="L54" s="1244"/>
      <c r="M54" s="1586">
        <f t="shared" si="0"/>
        <v>0</v>
      </c>
      <c r="N54" s="1586">
        <f t="shared" si="1"/>
        <v>0</v>
      </c>
      <c r="O54" s="1586">
        <f t="shared" si="2"/>
        <v>0</v>
      </c>
      <c r="P54" s="1225"/>
      <c r="Q54" s="1520"/>
      <c r="R54" s="1521"/>
      <c r="S54" s="1521"/>
      <c r="T54" s="1206"/>
      <c r="U54" s="1200"/>
    </row>
    <row r="55" spans="1:21" ht="15" customHeight="1">
      <c r="A55" s="1112"/>
      <c r="B55" s="2539">
        <f>'Building Input'!B62</f>
        <v>29</v>
      </c>
      <c r="C55" s="2279">
        <f>'Building Input'!C62</f>
        <v>0</v>
      </c>
      <c r="D55" s="2277">
        <f>'Building Input'!D62</f>
        <v>0</v>
      </c>
      <c r="E55" s="2278">
        <f>'Building Input'!G62</f>
        <v>0</v>
      </c>
      <c r="F55" s="2546"/>
      <c r="G55" s="2550"/>
      <c r="H55" s="2548"/>
      <c r="I55" s="1141"/>
      <c r="J55" s="1142"/>
      <c r="K55" s="1142"/>
      <c r="L55" s="1244"/>
      <c r="M55" s="1586">
        <f t="shared" si="0"/>
        <v>0</v>
      </c>
      <c r="N55" s="1586">
        <f t="shared" si="1"/>
        <v>0</v>
      </c>
      <c r="O55" s="1586">
        <f t="shared" si="2"/>
        <v>0</v>
      </c>
      <c r="P55" s="1225"/>
      <c r="Q55" s="1520"/>
      <c r="R55" s="1521"/>
      <c r="S55" s="1521"/>
      <c r="T55" s="1206"/>
      <c r="U55" s="1200"/>
    </row>
    <row r="56" spans="1:21" ht="15" customHeight="1">
      <c r="A56" s="1112"/>
      <c r="B56" s="2539">
        <f>'Building Input'!B63</f>
        <v>30</v>
      </c>
      <c r="C56" s="2279">
        <f>'Building Input'!C63</f>
        <v>0</v>
      </c>
      <c r="D56" s="2277">
        <f>'Building Input'!D63</f>
        <v>0</v>
      </c>
      <c r="E56" s="2278">
        <f>'Building Input'!G63</f>
        <v>0</v>
      </c>
      <c r="F56" s="2546"/>
      <c r="G56" s="2550"/>
      <c r="H56" s="2548"/>
      <c r="I56" s="1141"/>
      <c r="J56" s="1142"/>
      <c r="K56" s="1142"/>
      <c r="L56" s="1244"/>
      <c r="M56" s="1586">
        <f t="shared" si="0"/>
        <v>0</v>
      </c>
      <c r="N56" s="1586">
        <f t="shared" si="1"/>
        <v>0</v>
      </c>
      <c r="O56" s="1586">
        <f t="shared" si="2"/>
        <v>0</v>
      </c>
      <c r="P56" s="1225"/>
      <c r="Q56" s="1520"/>
      <c r="R56" s="1521"/>
      <c r="S56" s="1521"/>
      <c r="T56" s="1206"/>
      <c r="U56" s="1200"/>
    </row>
    <row r="57" spans="1:21" ht="15" customHeight="1">
      <c r="A57" s="1112"/>
      <c r="B57" s="2539">
        <f>'Building Input'!B64</f>
        <v>31</v>
      </c>
      <c r="C57" s="2279">
        <f>'Building Input'!C64</f>
        <v>0</v>
      </c>
      <c r="D57" s="2277">
        <f>'Building Input'!D64</f>
        <v>0</v>
      </c>
      <c r="E57" s="2278">
        <f>'Building Input'!G64</f>
        <v>0</v>
      </c>
      <c r="F57" s="2546"/>
      <c r="G57" s="2550"/>
      <c r="H57" s="2548"/>
      <c r="I57" s="1141"/>
      <c r="J57" s="1142"/>
      <c r="K57" s="1142"/>
      <c r="L57" s="1244"/>
      <c r="M57" s="1586">
        <f t="shared" si="0"/>
        <v>0</v>
      </c>
      <c r="N57" s="1586">
        <f t="shared" si="1"/>
        <v>0</v>
      </c>
      <c r="O57" s="1586">
        <f t="shared" si="2"/>
        <v>0</v>
      </c>
      <c r="P57" s="1225"/>
      <c r="Q57" s="1520"/>
      <c r="R57" s="1521"/>
      <c r="S57" s="1521"/>
      <c r="T57" s="1206"/>
      <c r="U57" s="1200"/>
    </row>
    <row r="58" spans="1:21" ht="15" customHeight="1">
      <c r="A58" s="1112"/>
      <c r="B58" s="2539">
        <f>'Building Input'!B65</f>
        <v>32</v>
      </c>
      <c r="C58" s="2279">
        <f>'Building Input'!C65</f>
        <v>0</v>
      </c>
      <c r="D58" s="2277">
        <f>'Building Input'!D65</f>
        <v>0</v>
      </c>
      <c r="E58" s="2278">
        <f>'Building Input'!G65</f>
        <v>0</v>
      </c>
      <c r="F58" s="2546"/>
      <c r="G58" s="2550"/>
      <c r="H58" s="2548"/>
      <c r="I58" s="1141"/>
      <c r="J58" s="1142"/>
      <c r="K58" s="1142"/>
      <c r="L58" s="1244"/>
      <c r="M58" s="1586">
        <f t="shared" si="0"/>
        <v>0</v>
      </c>
      <c r="N58" s="1586">
        <f t="shared" si="1"/>
        <v>0</v>
      </c>
      <c r="O58" s="1586">
        <f t="shared" si="2"/>
        <v>0</v>
      </c>
      <c r="P58" s="1225"/>
      <c r="Q58" s="1520"/>
      <c r="R58" s="1521"/>
      <c r="S58" s="1521"/>
      <c r="T58" s="1206"/>
      <c r="U58" s="1200"/>
    </row>
    <row r="59" spans="1:21" ht="15" customHeight="1">
      <c r="A59" s="1112"/>
      <c r="B59" s="2539">
        <f>'Building Input'!B66</f>
        <v>33</v>
      </c>
      <c r="C59" s="2279">
        <f>'Building Input'!C66</f>
        <v>0</v>
      </c>
      <c r="D59" s="2277">
        <f>'Building Input'!D66</f>
        <v>0</v>
      </c>
      <c r="E59" s="2278">
        <f>'Building Input'!G66</f>
        <v>0</v>
      </c>
      <c r="F59" s="2546"/>
      <c r="G59" s="2550"/>
      <c r="H59" s="2548"/>
      <c r="I59" s="1141"/>
      <c r="J59" s="1142"/>
      <c r="K59" s="1142"/>
      <c r="L59" s="1244"/>
      <c r="M59" s="1586">
        <f t="shared" si="0"/>
        <v>0</v>
      </c>
      <c r="N59" s="1586">
        <f t="shared" si="1"/>
        <v>0</v>
      </c>
      <c r="O59" s="1586">
        <f t="shared" si="2"/>
        <v>0</v>
      </c>
      <c r="P59" s="1225"/>
      <c r="Q59" s="1520"/>
      <c r="R59" s="1521"/>
      <c r="S59" s="1521"/>
      <c r="T59" s="1206"/>
      <c r="U59" s="1200"/>
    </row>
    <row r="60" spans="1:21" ht="15" customHeight="1">
      <c r="A60" s="1112"/>
      <c r="B60" s="2539">
        <f>'Building Input'!B67</f>
        <v>34</v>
      </c>
      <c r="C60" s="2279">
        <f>'Building Input'!C67</f>
        <v>0</v>
      </c>
      <c r="D60" s="2277">
        <f>'Building Input'!D67</f>
        <v>0</v>
      </c>
      <c r="E60" s="2278">
        <f>'Building Input'!G67</f>
        <v>0</v>
      </c>
      <c r="F60" s="2546"/>
      <c r="G60" s="2550"/>
      <c r="H60" s="2548"/>
      <c r="I60" s="1141"/>
      <c r="J60" s="1142"/>
      <c r="K60" s="1142"/>
      <c r="L60" s="1244"/>
      <c r="M60" s="1586">
        <f t="shared" si="0"/>
        <v>0</v>
      </c>
      <c r="N60" s="1586">
        <f t="shared" si="1"/>
        <v>0</v>
      </c>
      <c r="O60" s="1586">
        <f t="shared" si="2"/>
        <v>0</v>
      </c>
      <c r="P60" s="1225"/>
      <c r="Q60" s="1242"/>
      <c r="R60" s="1243"/>
      <c r="S60" s="1243"/>
      <c r="T60" s="1206"/>
      <c r="U60" s="1200"/>
    </row>
    <row r="61" spans="1:21" ht="15" customHeight="1">
      <c r="A61" s="1112"/>
      <c r="B61" s="2539">
        <f>'Building Input'!B68</f>
        <v>35</v>
      </c>
      <c r="C61" s="2279">
        <f>'Building Input'!C68</f>
        <v>0</v>
      </c>
      <c r="D61" s="2277">
        <f>'Building Input'!D68</f>
        <v>0</v>
      </c>
      <c r="E61" s="2278">
        <f>'Building Input'!G68</f>
        <v>0</v>
      </c>
      <c r="F61" s="2546"/>
      <c r="G61" s="2550"/>
      <c r="H61" s="2548"/>
      <c r="I61" s="1141"/>
      <c r="J61" s="1142"/>
      <c r="K61" s="1142"/>
      <c r="L61" s="1244"/>
      <c r="M61" s="1586">
        <f t="shared" si="0"/>
        <v>0</v>
      </c>
      <c r="N61" s="1586">
        <f t="shared" si="1"/>
        <v>0</v>
      </c>
      <c r="O61" s="1586">
        <f t="shared" si="2"/>
        <v>0</v>
      </c>
      <c r="P61" s="1225"/>
      <c r="Q61" s="1242"/>
      <c r="R61" s="1243"/>
      <c r="S61" s="1243"/>
      <c r="T61" s="1206"/>
      <c r="U61" s="1200"/>
    </row>
    <row r="62" spans="1:21" ht="15" customHeight="1">
      <c r="A62" s="1112"/>
      <c r="B62" s="2539">
        <f>'Building Input'!B69</f>
        <v>36</v>
      </c>
      <c r="C62" s="2279">
        <f>'Building Input'!C69</f>
        <v>0</v>
      </c>
      <c r="D62" s="2277">
        <f>'Building Input'!D69</f>
        <v>0</v>
      </c>
      <c r="E62" s="2278">
        <f>'Building Input'!G69</f>
        <v>0</v>
      </c>
      <c r="F62" s="2546"/>
      <c r="G62" s="2550"/>
      <c r="H62" s="2548"/>
      <c r="I62" s="1141"/>
      <c r="J62" s="1142"/>
      <c r="K62" s="1142"/>
      <c r="L62" s="1244"/>
      <c r="M62" s="1586">
        <f t="shared" si="0"/>
        <v>0</v>
      </c>
      <c r="N62" s="1586">
        <f t="shared" si="1"/>
        <v>0</v>
      </c>
      <c r="O62" s="1586">
        <f t="shared" si="2"/>
        <v>0</v>
      </c>
      <c r="P62" s="1225"/>
      <c r="Q62" s="1242"/>
      <c r="R62" s="1243"/>
      <c r="S62" s="1243"/>
      <c r="T62" s="1206"/>
      <c r="U62" s="1200"/>
    </row>
    <row r="63" spans="1:21" ht="15" customHeight="1">
      <c r="A63" s="1112"/>
      <c r="B63" s="2539">
        <f>'Building Input'!B70</f>
        <v>37</v>
      </c>
      <c r="C63" s="2279">
        <f>'Building Input'!C70</f>
        <v>0</v>
      </c>
      <c r="D63" s="2277">
        <f>'Building Input'!D70</f>
        <v>0</v>
      </c>
      <c r="E63" s="2278">
        <f>'Building Input'!G70</f>
        <v>0</v>
      </c>
      <c r="F63" s="2546"/>
      <c r="G63" s="2550"/>
      <c r="H63" s="2548"/>
      <c r="I63" s="1141"/>
      <c r="J63" s="1142"/>
      <c r="K63" s="1142"/>
      <c r="L63" s="1244"/>
      <c r="M63" s="1586">
        <f t="shared" si="0"/>
        <v>0</v>
      </c>
      <c r="N63" s="1586">
        <f t="shared" si="1"/>
        <v>0</v>
      </c>
      <c r="O63" s="1586">
        <f t="shared" si="2"/>
        <v>0</v>
      </c>
      <c r="P63" s="1225"/>
      <c r="Q63" s="1242"/>
      <c r="R63" s="1243"/>
      <c r="S63" s="1243"/>
      <c r="T63" s="1206"/>
      <c r="U63" s="1200"/>
    </row>
    <row r="64" spans="1:21" ht="15" customHeight="1">
      <c r="A64" s="1112"/>
      <c r="B64" s="2539">
        <f>'Building Input'!B71</f>
        <v>38</v>
      </c>
      <c r="C64" s="2279">
        <f>'Building Input'!C71</f>
        <v>0</v>
      </c>
      <c r="D64" s="2277">
        <f>'Building Input'!D71</f>
        <v>0</v>
      </c>
      <c r="E64" s="2278">
        <f>'Building Input'!G71</f>
        <v>0</v>
      </c>
      <c r="F64" s="2546"/>
      <c r="G64" s="2550"/>
      <c r="H64" s="2548"/>
      <c r="I64" s="1141"/>
      <c r="J64" s="1142"/>
      <c r="K64" s="1142"/>
      <c r="L64" s="1244"/>
      <c r="M64" s="1586">
        <f t="shared" si="0"/>
        <v>0</v>
      </c>
      <c r="N64" s="1586">
        <f t="shared" si="1"/>
        <v>0</v>
      </c>
      <c r="O64" s="1586">
        <f t="shared" si="2"/>
        <v>0</v>
      </c>
      <c r="P64" s="1225"/>
      <c r="Q64" s="1245"/>
      <c r="R64" s="1246"/>
      <c r="S64" s="1246"/>
      <c r="T64" s="1206"/>
      <c r="U64" s="1200"/>
    </row>
    <row r="65" spans="1:27" ht="15" customHeight="1">
      <c r="A65" s="1112"/>
      <c r="B65" s="2539">
        <f>'Building Input'!B72</f>
        <v>39</v>
      </c>
      <c r="C65" s="2279">
        <f>'Building Input'!C72</f>
        <v>0</v>
      </c>
      <c r="D65" s="2277">
        <f>'Building Input'!D72</f>
        <v>0</v>
      </c>
      <c r="E65" s="2278">
        <f>'Building Input'!G72</f>
        <v>0</v>
      </c>
      <c r="F65" s="2546"/>
      <c r="G65" s="2550"/>
      <c r="H65" s="2548"/>
      <c r="I65" s="1141"/>
      <c r="J65" s="1142"/>
      <c r="K65" s="1142"/>
      <c r="L65" s="1244"/>
      <c r="M65" s="1586">
        <f t="shared" si="0"/>
        <v>0</v>
      </c>
      <c r="N65" s="1586">
        <f t="shared" si="1"/>
        <v>0</v>
      </c>
      <c r="O65" s="1586">
        <f t="shared" si="2"/>
        <v>0</v>
      </c>
      <c r="P65" s="1225"/>
      <c r="Q65" s="1245"/>
      <c r="R65" s="1246"/>
      <c r="S65" s="1246"/>
      <c r="T65" s="1206"/>
      <c r="U65" s="1200"/>
    </row>
    <row r="66" spans="1:27" ht="15" customHeight="1">
      <c r="A66" s="1112"/>
      <c r="B66" s="2539">
        <f>'Building Input'!B73</f>
        <v>40</v>
      </c>
      <c r="C66" s="2279">
        <f>'Building Input'!C73</f>
        <v>0</v>
      </c>
      <c r="D66" s="2277">
        <f>'Building Input'!D73</f>
        <v>0</v>
      </c>
      <c r="E66" s="2278">
        <f>'Building Input'!G73</f>
        <v>0</v>
      </c>
      <c r="F66" s="2546"/>
      <c r="G66" s="2550"/>
      <c r="H66" s="2548"/>
      <c r="I66" s="1141"/>
      <c r="J66" s="1142"/>
      <c r="K66" s="1142"/>
      <c r="L66" s="1244"/>
      <c r="M66" s="1586">
        <f t="shared" si="0"/>
        <v>0</v>
      </c>
      <c r="N66" s="1586">
        <f t="shared" si="1"/>
        <v>0</v>
      </c>
      <c r="O66" s="1586">
        <f t="shared" si="2"/>
        <v>0</v>
      </c>
      <c r="P66" s="1200"/>
      <c r="Q66" s="1200"/>
      <c r="R66" s="1247"/>
      <c r="S66" s="1247"/>
      <c r="T66" s="1247"/>
      <c r="U66" s="1227"/>
    </row>
    <row r="67" spans="1:27" ht="15" customHeight="1" thickBot="1">
      <c r="A67" s="1112"/>
      <c r="B67" s="2540"/>
      <c r="C67" s="2577" t="str">
        <f>IF(H19="No","Common Areas","")</f>
        <v>Common Areas</v>
      </c>
      <c r="D67" s="2578" t="str">
        <f>IF(H19="No","-","")</f>
        <v>-</v>
      </c>
      <c r="E67" s="2579">
        <f>IF(H19="No",'Building Input'!D77,"")</f>
        <v>0</v>
      </c>
      <c r="F67" s="2553"/>
      <c r="G67" s="2552"/>
      <c r="H67" s="2551"/>
      <c r="I67" s="1141"/>
      <c r="J67" s="1142"/>
      <c r="K67" s="1142"/>
      <c r="L67" s="1244"/>
      <c r="M67" s="2554">
        <f>F67</f>
        <v>0</v>
      </c>
      <c r="N67" s="2554">
        <f>G67</f>
        <v>0</v>
      </c>
      <c r="O67" s="2554">
        <f>H67</f>
        <v>0</v>
      </c>
      <c r="P67" s="1200"/>
      <c r="Q67" s="1200"/>
      <c r="R67" s="1247"/>
      <c r="S67" s="1247"/>
      <c r="T67" s="1247"/>
      <c r="U67" s="1227"/>
    </row>
    <row r="68" spans="1:27" ht="17.100000000000001" customHeight="1" thickBot="1">
      <c r="A68" s="1112"/>
      <c r="B68" s="3101" t="s">
        <v>1101</v>
      </c>
      <c r="C68" s="3102"/>
      <c r="D68" s="1562"/>
      <c r="E68" s="2756">
        <f>'Building Input'!L74</f>
        <v>0</v>
      </c>
      <c r="F68" s="2757">
        <f>IF($H$19=$T$26,M68,F27)</f>
        <v>0</v>
      </c>
      <c r="G68" s="2758">
        <f>IF($H$19=$T$26,N68,G27)</f>
        <v>0</v>
      </c>
      <c r="H68" s="2759">
        <f>IF($H$19=$T$26,O68,H27)</f>
        <v>0</v>
      </c>
      <c r="I68" s="1143"/>
      <c r="J68" s="1143"/>
      <c r="K68" s="1136"/>
      <c r="L68" s="1248"/>
      <c r="M68" s="1587">
        <f>SUM(M27:M67)</f>
        <v>0</v>
      </c>
      <c r="N68" s="1587">
        <f>SUM(N27:N67)</f>
        <v>0</v>
      </c>
      <c r="O68" s="1587">
        <f>SUM(O27:O67)</f>
        <v>0</v>
      </c>
      <c r="P68" s="1200"/>
      <c r="Q68" s="1200"/>
      <c r="R68" s="1247"/>
      <c r="S68" s="1247"/>
      <c r="T68" s="1247"/>
      <c r="U68" s="1250"/>
    </row>
    <row r="69" spans="1:27" s="1109" customFormat="1" ht="6" customHeight="1">
      <c r="A69" s="1128"/>
      <c r="B69" s="1128"/>
      <c r="C69" s="1112"/>
      <c r="D69" s="1144"/>
      <c r="E69" s="1144"/>
      <c r="F69" s="1144"/>
      <c r="G69" s="1144"/>
      <c r="H69" s="1144"/>
      <c r="I69" s="1145"/>
      <c r="J69" s="1136"/>
      <c r="K69" s="1107"/>
      <c r="L69" s="1248"/>
      <c r="M69" s="1249"/>
      <c r="N69" s="1249"/>
      <c r="O69" s="1249"/>
      <c r="P69" s="1185"/>
      <c r="Q69" s="1185"/>
      <c r="R69" s="1251"/>
      <c r="S69" s="1251"/>
      <c r="T69" s="1251"/>
      <c r="U69" s="1252"/>
      <c r="V69" s="1189"/>
      <c r="W69" s="1189"/>
      <c r="X69" s="1189"/>
      <c r="Y69" s="1189"/>
      <c r="Z69" s="1189"/>
      <c r="AA69" s="1189"/>
    </row>
    <row r="70" spans="1:27" ht="4.5" customHeight="1">
      <c r="A70" s="1112"/>
      <c r="B70" s="1112"/>
      <c r="K70" s="1107"/>
      <c r="L70" s="1248"/>
      <c r="M70" s="1249"/>
      <c r="N70" s="1249"/>
      <c r="O70" s="1249"/>
      <c r="P70" s="1200"/>
      <c r="Q70" s="1200"/>
      <c r="R70" s="1247"/>
      <c r="S70" s="1247"/>
      <c r="T70" s="1247"/>
      <c r="U70" s="1250"/>
    </row>
    <row r="71" spans="1:27" ht="9" customHeight="1" thickBot="1">
      <c r="A71" s="1112"/>
      <c r="B71" s="1112"/>
      <c r="K71" s="1107"/>
      <c r="L71" s="1253"/>
      <c r="M71" s="1249"/>
      <c r="N71" s="1249"/>
      <c r="O71" s="1249"/>
      <c r="P71" s="1200"/>
      <c r="Q71" s="1200"/>
      <c r="R71" s="1247"/>
      <c r="S71" s="1247"/>
      <c r="T71" s="1247"/>
      <c r="U71" s="1250"/>
    </row>
    <row r="72" spans="1:27" ht="16.5" thickBot="1">
      <c r="A72" s="1112"/>
      <c r="B72" s="1146" t="s">
        <v>243</v>
      </c>
      <c r="C72" s="1147"/>
      <c r="D72" s="1147"/>
      <c r="E72" s="1147"/>
      <c r="F72" s="1147"/>
      <c r="G72" s="1147"/>
      <c r="H72" s="1147"/>
      <c r="I72" s="1148"/>
      <c r="K72" s="1110"/>
      <c r="L72" s="1253"/>
      <c r="M72" s="1249"/>
      <c r="N72" s="1249"/>
      <c r="O72" s="1249"/>
      <c r="P72" s="1200"/>
      <c r="Q72" s="1200"/>
      <c r="R72" s="1247"/>
      <c r="S72" s="1247"/>
      <c r="T72" s="1247"/>
      <c r="U72" s="1250"/>
    </row>
    <row r="73" spans="1:27" ht="15.75">
      <c r="A73" s="1112"/>
      <c r="B73" s="1149"/>
      <c r="C73" s="1150" t="s">
        <v>1885</v>
      </c>
      <c r="D73" s="1150"/>
      <c r="E73" s="1150"/>
      <c r="F73" s="1150"/>
      <c r="G73" s="1151"/>
      <c r="H73" s="1152">
        <f>IF(F68=0,0,(F68/$E$68))</f>
        <v>0</v>
      </c>
      <c r="I73" s="1153" t="s">
        <v>1026</v>
      </c>
      <c r="K73" s="1107"/>
      <c r="L73" s="1253"/>
      <c r="M73" s="1249"/>
      <c r="N73" s="1249"/>
      <c r="O73" s="1249"/>
      <c r="P73" s="1200"/>
      <c r="Q73" s="1200"/>
      <c r="R73" s="1247"/>
      <c r="S73" s="1247"/>
      <c r="T73" s="1247"/>
      <c r="U73" s="1250"/>
    </row>
    <row r="74" spans="1:27" ht="15.75">
      <c r="A74" s="1112"/>
      <c r="B74" s="1154"/>
      <c r="C74" s="1155" t="s">
        <v>1886</v>
      </c>
      <c r="D74" s="1155"/>
      <c r="E74" s="1155"/>
      <c r="F74" s="1155"/>
      <c r="G74" s="1156"/>
      <c r="H74" s="1157">
        <f>IF(E68=0,0,((G68+H68)/$E$68))</f>
        <v>0</v>
      </c>
      <c r="I74" s="1158" t="s">
        <v>244</v>
      </c>
      <c r="K74" s="1107"/>
      <c r="L74" s="1253"/>
      <c r="M74" s="1249"/>
      <c r="N74" s="1249"/>
      <c r="O74" s="1249"/>
      <c r="P74" s="1200"/>
      <c r="Q74" s="1200"/>
      <c r="R74" s="1247"/>
      <c r="S74" s="1247"/>
      <c r="T74" s="1247"/>
      <c r="U74" s="1250"/>
    </row>
    <row r="75" spans="1:27" s="1109" customFormat="1" ht="15.75" customHeight="1">
      <c r="A75" s="1128"/>
      <c r="B75" s="1154"/>
      <c r="C75" s="1159" t="s">
        <v>1884</v>
      </c>
      <c r="D75" s="1159"/>
      <c r="E75" s="1159"/>
      <c r="F75" s="1159"/>
      <c r="G75" s="1160"/>
      <c r="H75" s="1157">
        <f>IF(E68=0,0,((F68*F26)/$E$68))</f>
        <v>0</v>
      </c>
      <c r="I75" s="1158" t="s">
        <v>1492</v>
      </c>
      <c r="K75" s="1107"/>
      <c r="L75" s="1253"/>
      <c r="M75" s="1249"/>
      <c r="N75" s="1249"/>
      <c r="O75" s="1249"/>
      <c r="P75" s="1185"/>
      <c r="Q75" s="1185"/>
      <c r="R75" s="1251"/>
      <c r="S75" s="1251"/>
      <c r="T75" s="1251"/>
      <c r="U75" s="1252"/>
      <c r="V75" s="1189"/>
      <c r="W75" s="1189"/>
      <c r="X75" s="1189"/>
      <c r="Y75" s="1189"/>
      <c r="Z75" s="1189"/>
      <c r="AA75" s="1189"/>
    </row>
    <row r="76" spans="1:27" ht="17.100000000000001" customHeight="1">
      <c r="A76" s="1112"/>
      <c r="B76" s="1154"/>
      <c r="C76" s="1159" t="s">
        <v>1887</v>
      </c>
      <c r="D76" s="1159"/>
      <c r="E76" s="1159"/>
      <c r="F76" s="1159"/>
      <c r="G76" s="1160"/>
      <c r="H76" s="1157">
        <f>IF(E68=0,0,((G68*G26)+(H68*H26))/$E$68)</f>
        <v>0</v>
      </c>
      <c r="I76" s="1158" t="s">
        <v>1492</v>
      </c>
      <c r="K76" s="1107"/>
      <c r="L76" s="1253"/>
      <c r="M76" s="1249"/>
      <c r="N76" s="1249"/>
      <c r="O76" s="1249"/>
      <c r="P76" s="1200"/>
      <c r="Q76" s="1200"/>
      <c r="R76" s="1247"/>
      <c r="S76" s="1247"/>
      <c r="T76" s="1247"/>
      <c r="U76" s="1250"/>
    </row>
    <row r="77" spans="1:27" ht="13.5" thickBot="1">
      <c r="A77" s="1107"/>
      <c r="B77" s="1161"/>
      <c r="C77" s="2760" t="s">
        <v>1888</v>
      </c>
      <c r="D77" s="1162"/>
      <c r="E77" s="1162"/>
      <c r="F77" s="1162"/>
      <c r="G77" s="1163"/>
      <c r="H77" s="2576">
        <f>IF(H75=0,0,(H75-H76)/H75)</f>
        <v>0</v>
      </c>
      <c r="I77" s="1164"/>
      <c r="K77" s="1110"/>
      <c r="L77" s="1253"/>
      <c r="M77" s="1187"/>
      <c r="N77" s="1187"/>
      <c r="O77" s="1254"/>
      <c r="P77" s="1200"/>
      <c r="Q77" s="1200"/>
      <c r="R77" s="1247"/>
      <c r="S77" s="1247"/>
      <c r="T77" s="1247"/>
      <c r="U77" s="1227"/>
    </row>
    <row r="78" spans="1:27" ht="9" customHeight="1" thickBot="1">
      <c r="A78" s="1107"/>
      <c r="B78" s="1107"/>
      <c r="C78" s="1107"/>
      <c r="D78" s="1107"/>
      <c r="E78" s="1107"/>
      <c r="F78" s="1107"/>
      <c r="G78" s="1107"/>
      <c r="H78" s="1107"/>
      <c r="I78" s="1107"/>
      <c r="K78" s="1107"/>
      <c r="L78" s="1253"/>
      <c r="M78" s="1249"/>
      <c r="N78" s="1249"/>
      <c r="O78" s="1249"/>
      <c r="P78" s="1200"/>
      <c r="Q78" s="1200"/>
      <c r="R78" s="1235"/>
      <c r="S78" s="1247"/>
      <c r="T78" s="1247"/>
      <c r="U78" s="1227"/>
    </row>
    <row r="79" spans="1:27" ht="12.75" customHeight="1">
      <c r="A79" s="1107"/>
      <c r="B79" s="3088" t="s">
        <v>1889</v>
      </c>
      <c r="C79" s="3089"/>
      <c r="D79" s="3089"/>
      <c r="E79" s="3089"/>
      <c r="F79" s="3089"/>
      <c r="G79" s="3089"/>
      <c r="H79" s="3090"/>
      <c r="I79" s="3108" t="str">
        <f>IF(AND(H75=0,H76=0),"-",(IF(H11=R22,IF(M90&gt;=0,IF(NOT($H$15=$T$26),IF(M90&lt;15,M90,15),"-"),"-"),"N/A")))</f>
        <v>-</v>
      </c>
      <c r="K79" s="1113"/>
      <c r="L79" s="1255"/>
      <c r="M79" s="1584"/>
      <c r="N79" s="1584"/>
      <c r="O79" s="1584"/>
      <c r="P79" s="1200"/>
      <c r="Q79" s="1200"/>
      <c r="R79" s="1247"/>
      <c r="S79" s="1247"/>
      <c r="T79" s="1247"/>
      <c r="U79" s="1227"/>
    </row>
    <row r="80" spans="1:27" ht="12.75" customHeight="1">
      <c r="A80" s="1107"/>
      <c r="B80" s="3091"/>
      <c r="C80" s="3092"/>
      <c r="D80" s="3092"/>
      <c r="E80" s="3092"/>
      <c r="F80" s="3092"/>
      <c r="G80" s="3092"/>
      <c r="H80" s="3093"/>
      <c r="I80" s="3109"/>
      <c r="K80" s="1107"/>
      <c r="L80" s="1247"/>
      <c r="M80" s="1585"/>
      <c r="N80" s="1585"/>
      <c r="O80" s="1585"/>
      <c r="P80" s="1200"/>
      <c r="Q80" s="1200"/>
      <c r="R80" s="1247"/>
      <c r="S80" s="1247"/>
      <c r="T80" s="1247"/>
      <c r="U80" s="1200"/>
    </row>
    <row r="81" spans="1:21" ht="13.5" customHeight="1" thickBot="1">
      <c r="A81" s="1107"/>
      <c r="B81" s="3094"/>
      <c r="C81" s="3095"/>
      <c r="D81" s="3095"/>
      <c r="E81" s="3095"/>
      <c r="F81" s="3095"/>
      <c r="G81" s="3095"/>
      <c r="H81" s="3096"/>
      <c r="I81" s="3110"/>
      <c r="K81" s="1107"/>
      <c r="L81" s="1247"/>
      <c r="M81" s="1197"/>
      <c r="N81" s="1197"/>
      <c r="P81" s="1200"/>
      <c r="Q81" s="1200"/>
      <c r="R81" s="1247"/>
      <c r="S81" s="1247"/>
      <c r="T81" s="1247"/>
      <c r="U81" s="1200"/>
    </row>
    <row r="82" spans="1:21">
      <c r="A82" s="1107"/>
      <c r="B82" s="1107"/>
      <c r="K82" s="1107"/>
      <c r="L82" s="1197"/>
      <c r="M82" s="1247"/>
      <c r="N82" s="1247"/>
      <c r="O82" s="1200"/>
      <c r="P82" s="1200"/>
      <c r="Q82" s="1200"/>
      <c r="R82" s="1247"/>
      <c r="S82" s="1247"/>
      <c r="T82" s="1247"/>
      <c r="U82" s="1200"/>
    </row>
    <row r="83" spans="1:21">
      <c r="A83" s="1107"/>
      <c r="B83" s="1107"/>
      <c r="K83" s="1107"/>
      <c r="M83" s="1200"/>
      <c r="N83" s="1200"/>
      <c r="O83" s="1200"/>
      <c r="P83" s="1200"/>
      <c r="Q83" s="1200"/>
      <c r="R83" s="1247"/>
      <c r="S83" s="1247"/>
      <c r="T83" s="1247"/>
      <c r="U83" s="1200"/>
    </row>
    <row r="84" spans="1:21">
      <c r="A84" s="1107"/>
      <c r="B84" s="1107"/>
      <c r="C84" s="1165"/>
      <c r="D84" s="1107"/>
      <c r="E84" s="1107"/>
      <c r="F84" s="1107"/>
      <c r="G84" s="1107"/>
      <c r="H84" s="1107"/>
      <c r="I84" s="1107"/>
      <c r="J84" s="1107"/>
      <c r="K84" s="1107"/>
      <c r="M84" s="1200"/>
      <c r="N84" s="1200"/>
      <c r="O84" s="1200"/>
      <c r="P84" s="1200"/>
      <c r="Q84" s="1200"/>
      <c r="R84" s="1247"/>
      <c r="S84" s="1247"/>
      <c r="T84" s="1247"/>
      <c r="U84" s="1200"/>
    </row>
    <row r="85" spans="1:21">
      <c r="A85" s="1107"/>
      <c r="B85" s="1107"/>
      <c r="C85" s="1165"/>
      <c r="D85" s="1107"/>
      <c r="E85" s="1107"/>
      <c r="F85" s="1107"/>
      <c r="G85" s="1107"/>
      <c r="H85" s="1107"/>
      <c r="I85" s="1107"/>
      <c r="J85" s="1166"/>
      <c r="K85" s="1107"/>
      <c r="M85" s="1200"/>
      <c r="N85" s="1200"/>
      <c r="O85" s="1200"/>
      <c r="P85" s="1200"/>
      <c r="Q85" s="1200"/>
      <c r="R85" s="1247"/>
      <c r="S85" s="1247"/>
      <c r="T85" s="1247"/>
      <c r="U85" s="1200"/>
    </row>
    <row r="86" spans="1:21">
      <c r="A86" s="1107"/>
      <c r="B86" s="1107"/>
      <c r="C86" s="1107"/>
      <c r="D86" s="1107"/>
      <c r="E86" s="1107"/>
      <c r="F86" s="1107"/>
      <c r="G86" s="1107"/>
      <c r="H86" s="1107"/>
      <c r="I86" s="1107"/>
      <c r="J86" s="1107"/>
      <c r="K86" s="1107"/>
      <c r="M86" s="1200"/>
      <c r="N86" s="1200"/>
      <c r="O86" s="1200"/>
      <c r="P86" s="1200"/>
      <c r="Q86" s="1200"/>
      <c r="R86" s="1247"/>
      <c r="S86" s="1247"/>
      <c r="T86" s="1247"/>
      <c r="U86" s="1200"/>
    </row>
    <row r="87" spans="1:21">
      <c r="A87" s="1107"/>
      <c r="B87" s="1107"/>
      <c r="C87" s="1107"/>
      <c r="D87" s="1107"/>
      <c r="E87" s="1107"/>
      <c r="F87" s="1107"/>
      <c r="G87" s="1107"/>
      <c r="H87" s="1107"/>
      <c r="I87" s="1107"/>
      <c r="J87" s="1107"/>
      <c r="K87" s="1107"/>
      <c r="M87" s="1588" t="s">
        <v>1238</v>
      </c>
      <c r="N87" s="1588"/>
      <c r="O87" s="1588"/>
      <c r="P87" s="1589"/>
      <c r="Q87" s="1590"/>
      <c r="R87" s="1247"/>
      <c r="S87" s="1247"/>
      <c r="T87" s="1247"/>
      <c r="U87" s="1200"/>
    </row>
    <row r="88" spans="1:21" ht="13.5" thickBot="1">
      <c r="A88" s="1107"/>
      <c r="B88" s="1107"/>
      <c r="K88" s="1107"/>
      <c r="M88" s="1256">
        <f>IF(ISNUMBER($H$77),INT($H$77*1000/75),-1)</f>
        <v>0</v>
      </c>
      <c r="N88" s="1588"/>
      <c r="O88" s="1588"/>
      <c r="P88" s="1589"/>
      <c r="Q88" s="1590"/>
      <c r="R88" s="1247"/>
      <c r="S88" s="1247"/>
      <c r="T88" s="1247"/>
      <c r="U88" s="1200"/>
    </row>
    <row r="89" spans="1:21" ht="14.25" thickTop="1" thickBot="1">
      <c r="K89" s="1107"/>
      <c r="M89" s="1591" t="s">
        <v>1239</v>
      </c>
      <c r="N89" s="1591"/>
      <c r="O89" s="1591"/>
      <c r="P89" s="1592"/>
      <c r="Q89" s="1593"/>
    </row>
    <row r="90" spans="1:21" ht="13.5" thickBot="1">
      <c r="K90" s="1107"/>
      <c r="M90" s="1594">
        <f>VLOOKUP(1,P93:Q108,2,FALSE)</f>
        <v>0</v>
      </c>
      <c r="N90" s="1588"/>
      <c r="O90" s="1588"/>
      <c r="P90" s="1589"/>
      <c r="Q90" s="1590"/>
    </row>
    <row r="91" spans="1:21">
      <c r="C91" s="1107"/>
      <c r="D91" s="1107"/>
      <c r="E91" s="1107"/>
      <c r="F91" s="1107"/>
      <c r="M91" s="1588"/>
      <c r="N91" s="1588"/>
      <c r="O91" s="1588"/>
      <c r="P91" s="1595"/>
      <c r="Q91" s="1590"/>
    </row>
    <row r="92" spans="1:21">
      <c r="C92" s="1107"/>
      <c r="D92" s="1107"/>
      <c r="E92" s="1107"/>
      <c r="F92" s="1107"/>
      <c r="M92" s="1596" t="s">
        <v>1240</v>
      </c>
      <c r="N92" s="1597" t="s">
        <v>1241</v>
      </c>
      <c r="O92" s="1597" t="s">
        <v>1242</v>
      </c>
      <c r="P92" s="1598" t="s">
        <v>1243</v>
      </c>
      <c r="Q92" s="1599" t="s">
        <v>1244</v>
      </c>
    </row>
    <row r="93" spans="1:21">
      <c r="C93" s="1107"/>
      <c r="D93" s="1107"/>
      <c r="E93" s="1167"/>
      <c r="F93" s="1107"/>
      <c r="M93" s="1588"/>
      <c r="N93" s="1597">
        <v>0</v>
      </c>
      <c r="O93" s="1597">
        <v>7.5</v>
      </c>
      <c r="P93" s="2574">
        <f t="shared" ref="P93:P102" si="3">IF((AND(($H$77*100)&gt;=N93,($H$77*100)&lt;O93)),1,0)</f>
        <v>1</v>
      </c>
      <c r="Q93" s="1599">
        <v>0</v>
      </c>
    </row>
    <row r="94" spans="1:21" ht="15.75" customHeight="1">
      <c r="C94" s="1107"/>
      <c r="D94" s="1107"/>
      <c r="E94" s="1168"/>
      <c r="F94" s="1107"/>
      <c r="M94" s="1588"/>
      <c r="N94" s="1597">
        <v>7.5</v>
      </c>
      <c r="O94" s="1597">
        <v>15</v>
      </c>
      <c r="P94" s="2574">
        <f t="shared" si="3"/>
        <v>0</v>
      </c>
      <c r="Q94" s="1600">
        <v>1</v>
      </c>
    </row>
    <row r="95" spans="1:21" ht="15.75" customHeight="1">
      <c r="M95" s="1588"/>
      <c r="N95" s="1597">
        <v>15</v>
      </c>
      <c r="O95" s="1597">
        <v>22.5</v>
      </c>
      <c r="P95" s="2574">
        <f t="shared" si="3"/>
        <v>0</v>
      </c>
      <c r="Q95" s="1600">
        <v>2</v>
      </c>
    </row>
    <row r="96" spans="1:21" ht="15.75" customHeight="1">
      <c r="C96" s="1169"/>
      <c r="D96" s="1144"/>
      <c r="E96" s="1144"/>
      <c r="F96" s="1144"/>
      <c r="G96" s="1144"/>
      <c r="H96" s="1144"/>
      <c r="I96" s="1145"/>
      <c r="J96" s="1136"/>
      <c r="M96" s="1588"/>
      <c r="N96" s="1597">
        <v>22.5</v>
      </c>
      <c r="O96" s="1597">
        <v>30</v>
      </c>
      <c r="P96" s="2574">
        <f t="shared" si="3"/>
        <v>0</v>
      </c>
      <c r="Q96" s="1600">
        <v>3</v>
      </c>
    </row>
    <row r="97" spans="3:17" ht="15.75" customHeight="1">
      <c r="C97" s="1169"/>
      <c r="D97" s="1144"/>
      <c r="E97" s="1144"/>
      <c r="F97" s="1144"/>
      <c r="G97" s="1144"/>
      <c r="H97" s="1144"/>
      <c r="I97" s="1145"/>
      <c r="J97" s="1136"/>
      <c r="L97" s="3097"/>
      <c r="M97" s="1588"/>
      <c r="N97" s="1597">
        <v>30</v>
      </c>
      <c r="O97" s="1597">
        <v>37.5</v>
      </c>
      <c r="P97" s="2574">
        <f t="shared" si="3"/>
        <v>0</v>
      </c>
      <c r="Q97" s="1600">
        <v>4</v>
      </c>
    </row>
    <row r="98" spans="3:17" ht="15.75" customHeight="1">
      <c r="C98" s="1169"/>
      <c r="D98" s="1144"/>
      <c r="E98" s="1144"/>
      <c r="G98" s="1170"/>
      <c r="H98" s="1144"/>
      <c r="I98" s="1145"/>
      <c r="J98" s="1136"/>
      <c r="L98" s="3098"/>
      <c r="M98" s="1588"/>
      <c r="N98" s="1597">
        <v>37.5</v>
      </c>
      <c r="O98" s="1597">
        <v>45</v>
      </c>
      <c r="P98" s="2574">
        <f t="shared" si="3"/>
        <v>0</v>
      </c>
      <c r="Q98" s="1600">
        <v>5</v>
      </c>
    </row>
    <row r="99" spans="3:17" ht="15.75" customHeight="1">
      <c r="C99" s="1169"/>
      <c r="D99" s="1144"/>
      <c r="E99" s="1144"/>
      <c r="G99" s="1144"/>
      <c r="H99" s="1144"/>
      <c r="I99" s="1145"/>
      <c r="J99" s="1136"/>
      <c r="L99" s="3098"/>
      <c r="M99" s="1588"/>
      <c r="N99" s="1597">
        <v>45</v>
      </c>
      <c r="O99" s="1597">
        <v>52.5</v>
      </c>
      <c r="P99" s="2574">
        <f t="shared" si="3"/>
        <v>0</v>
      </c>
      <c r="Q99" s="1600">
        <v>6</v>
      </c>
    </row>
    <row r="100" spans="3:17" ht="16.5" customHeight="1">
      <c r="C100" s="1169"/>
      <c r="D100" s="1144"/>
      <c r="E100" s="1144"/>
      <c r="G100" s="1144"/>
      <c r="H100" s="1144"/>
      <c r="I100" s="1145"/>
      <c r="J100" s="1136"/>
      <c r="L100" s="3098"/>
      <c r="M100" s="1588"/>
      <c r="N100" s="1597">
        <v>52.5</v>
      </c>
      <c r="O100" s="1597">
        <v>60</v>
      </c>
      <c r="P100" s="2574">
        <f t="shared" si="3"/>
        <v>0</v>
      </c>
      <c r="Q100" s="1600">
        <v>7</v>
      </c>
    </row>
    <row r="101" spans="3:17" ht="15" customHeight="1">
      <c r="C101" s="1169"/>
      <c r="D101" s="1144"/>
      <c r="E101" s="1144"/>
      <c r="G101" s="1171"/>
      <c r="H101" s="1144"/>
      <c r="I101" s="1145"/>
      <c r="J101" s="1136"/>
      <c r="M101" s="1588"/>
      <c r="N101" s="1597">
        <v>60</v>
      </c>
      <c r="O101" s="1597">
        <v>67.5</v>
      </c>
      <c r="P101" s="2574">
        <f t="shared" si="3"/>
        <v>0</v>
      </c>
      <c r="Q101" s="1600">
        <v>8</v>
      </c>
    </row>
    <row r="102" spans="3:17" ht="17.25" customHeight="1">
      <c r="C102" s="1169"/>
      <c r="D102" s="958"/>
      <c r="E102" s="1144"/>
      <c r="F102" s="1144"/>
      <c r="G102" s="958"/>
      <c r="H102" s="1144"/>
      <c r="I102" s="1145"/>
      <c r="J102" s="1136"/>
      <c r="L102" s="1257"/>
      <c r="M102" s="1588"/>
      <c r="N102" s="1597">
        <v>67.5</v>
      </c>
      <c r="O102" s="1597">
        <v>75</v>
      </c>
      <c r="P102" s="2574">
        <f t="shared" si="3"/>
        <v>0</v>
      </c>
      <c r="Q102" s="1600">
        <v>9</v>
      </c>
    </row>
    <row r="103" spans="3:17" ht="15.75" customHeight="1">
      <c r="C103" s="1169"/>
      <c r="H103" s="1172"/>
      <c r="I103" s="1145"/>
      <c r="J103" s="1136"/>
      <c r="L103" s="1258"/>
      <c r="M103" s="1588"/>
      <c r="N103" s="1597">
        <v>75</v>
      </c>
      <c r="O103" s="1597"/>
      <c r="P103" s="2575">
        <f>IF(($H$77*100)&gt;=N103,1,0)</f>
        <v>0</v>
      </c>
      <c r="Q103" s="1600">
        <v>10</v>
      </c>
    </row>
    <row r="104" spans="3:17" ht="15.75" customHeight="1">
      <c r="C104" s="1169"/>
      <c r="D104" s="3099"/>
      <c r="E104" s="3100"/>
      <c r="F104" s="3100"/>
      <c r="G104" s="3100"/>
      <c r="H104" s="1144"/>
      <c r="I104" s="1145"/>
      <c r="J104" s="1136"/>
      <c r="M104" s="1588"/>
      <c r="N104" s="1597"/>
      <c r="O104" s="1597"/>
      <c r="P104" s="1598"/>
      <c r="Q104" s="1600"/>
    </row>
    <row r="105" spans="3:17" ht="12" customHeight="1">
      <c r="C105" s="1169"/>
      <c r="D105" s="1066"/>
      <c r="E105" s="1144"/>
      <c r="F105" s="1144"/>
      <c r="G105" s="1144"/>
      <c r="H105" s="1172"/>
      <c r="I105" s="1145"/>
      <c r="J105" s="1136"/>
      <c r="M105" s="1588"/>
      <c r="N105" s="1597"/>
      <c r="O105" s="1597"/>
      <c r="P105" s="1598"/>
      <c r="Q105" s="1600"/>
    </row>
    <row r="106" spans="3:17" ht="15.75">
      <c r="C106" s="1169"/>
      <c r="D106" s="1144"/>
      <c r="E106" s="1144"/>
      <c r="F106" s="1144"/>
      <c r="G106" s="1144"/>
      <c r="H106" s="1173"/>
      <c r="I106" s="1145"/>
      <c r="J106" s="1136"/>
      <c r="M106" s="1588"/>
      <c r="N106" s="1597"/>
      <c r="O106" s="1597"/>
      <c r="P106" s="1598"/>
      <c r="Q106" s="1600"/>
    </row>
    <row r="107" spans="3:17">
      <c r="C107" s="1112"/>
      <c r="D107" s="1144"/>
      <c r="E107" s="1144"/>
      <c r="F107" s="1144"/>
      <c r="G107" s="1108"/>
      <c r="H107" s="1144"/>
      <c r="I107" s="1174"/>
      <c r="J107" s="1175"/>
      <c r="M107" s="1588"/>
      <c r="N107" s="1597"/>
      <c r="O107" s="1597"/>
      <c r="P107" s="1598"/>
      <c r="Q107" s="1600"/>
    </row>
    <row r="108" spans="3:17">
      <c r="C108" s="1112"/>
      <c r="D108" s="3072"/>
      <c r="E108" s="3073"/>
      <c r="F108" s="3073"/>
      <c r="G108" s="3073"/>
      <c r="H108" s="1176"/>
      <c r="I108" s="1145"/>
      <c r="J108" s="1136"/>
      <c r="M108" s="1588"/>
      <c r="N108" s="1597"/>
      <c r="O108" s="1597"/>
      <c r="P108" s="1598"/>
      <c r="Q108" s="1600"/>
    </row>
    <row r="109" spans="3:17">
      <c r="D109" s="1177"/>
      <c r="M109" s="1588"/>
      <c r="N109" s="1597"/>
      <c r="O109" s="1597"/>
      <c r="P109" s="1598"/>
      <c r="Q109" s="1600"/>
    </row>
    <row r="110" spans="3:17">
      <c r="D110" s="1177"/>
      <c r="M110" s="1588"/>
      <c r="N110" s="1597"/>
      <c r="O110" s="1597"/>
      <c r="P110" s="1598"/>
      <c r="Q110" s="1600"/>
    </row>
    <row r="111" spans="3:17">
      <c r="M111" s="1588"/>
      <c r="N111" s="1597"/>
      <c r="O111" s="1597"/>
      <c r="P111" s="1598"/>
      <c r="Q111" s="1600"/>
    </row>
    <row r="112" spans="3:17">
      <c r="M112" s="1588"/>
      <c r="N112" s="1597"/>
      <c r="O112" s="1597"/>
      <c r="P112" s="1598"/>
      <c r="Q112" s="1600"/>
    </row>
    <row r="113" spans="13:17">
      <c r="M113" s="1588"/>
      <c r="N113" s="1597"/>
      <c r="O113" s="1597"/>
      <c r="P113" s="1598"/>
      <c r="Q113" s="1600"/>
    </row>
    <row r="114" spans="13:17">
      <c r="M114" s="1601"/>
      <c r="N114" s="1601"/>
      <c r="O114" s="1601"/>
      <c r="P114" s="1590"/>
      <c r="Q114" s="1602"/>
    </row>
  </sheetData>
  <sheetProtection password="AD9B" sheet="1" objects="1" scenarios="1"/>
  <mergeCells count="29">
    <mergeCell ref="C15:G17"/>
    <mergeCell ref="H15:H17"/>
    <mergeCell ref="C4:I4"/>
    <mergeCell ref="H6:I8"/>
    <mergeCell ref="J6:J8"/>
    <mergeCell ref="C11:G13"/>
    <mergeCell ref="H11:H13"/>
    <mergeCell ref="I15:J17"/>
    <mergeCell ref="L97:L100"/>
    <mergeCell ref="D104:G104"/>
    <mergeCell ref="B68:C68"/>
    <mergeCell ref="X18:Z18"/>
    <mergeCell ref="G22:H22"/>
    <mergeCell ref="I19:J19"/>
    <mergeCell ref="I79:I81"/>
    <mergeCell ref="J23:J25"/>
    <mergeCell ref="C19:G19"/>
    <mergeCell ref="H23:H25"/>
    <mergeCell ref="B21:H21"/>
    <mergeCell ref="B22:E22"/>
    <mergeCell ref="B23:B26"/>
    <mergeCell ref="D108:G108"/>
    <mergeCell ref="I23:I25"/>
    <mergeCell ref="C23:C26"/>
    <mergeCell ref="D23:D26"/>
    <mergeCell ref="E23:E26"/>
    <mergeCell ref="F23:F25"/>
    <mergeCell ref="G23:G25"/>
    <mergeCell ref="B79:H81"/>
  </mergeCells>
  <conditionalFormatting sqref="B72:B77 E105:F107 F96:G97 F102:G102 G98:G101 D96:E102 D104 C96:C108 D106:D108 C84:C85 H96:J108 G105:G106 I29:I35 I21:J21 I38:I67 J28:J35 J37:J38 C23:J25 C27:E27 F22:G22 B21:B23 C69:F69 B68 D68:F68 C28:H67 G68:J69 C73:G77">
    <cfRule type="expression" dxfId="52" priority="11" stopIfTrue="1">
      <formula>#REF!=0</formula>
    </cfRule>
  </conditionalFormatting>
  <conditionalFormatting sqref="C27:E27 C28:H67">
    <cfRule type="expression" dxfId="51" priority="10" stopIfTrue="1">
      <formula>$C27=0</formula>
    </cfRule>
  </conditionalFormatting>
  <conditionalFormatting sqref="I19 C15:H20 I21:L21 F22:L22 B21:B23 K69:L78 C69:J71 B27:B68 C23:L67 D68:L68 B72:I78">
    <cfRule type="expression" dxfId="50" priority="3" stopIfTrue="1">
      <formula>$H$11=$R$23</formula>
    </cfRule>
  </conditionalFormatting>
  <conditionalFormatting sqref="J6">
    <cfRule type="cellIs" dxfId="49" priority="8" stopIfTrue="1" operator="equal">
      <formula>"Not Achieved"</formula>
    </cfRule>
  </conditionalFormatting>
  <conditionalFormatting sqref="I19:J19">
    <cfRule type="expression" dxfId="48" priority="6" stopIfTrue="1">
      <formula>$H$19=$T$26</formula>
    </cfRule>
  </conditionalFormatting>
  <conditionalFormatting sqref="C27:E27 C28:H67">
    <cfRule type="expression" dxfId="47" priority="4" stopIfTrue="1">
      <formula>$H$19=$T$25</formula>
    </cfRule>
  </conditionalFormatting>
  <conditionalFormatting sqref="C27:E27">
    <cfRule type="expression" dxfId="46" priority="2">
      <formula>$H$19="Yes"</formula>
    </cfRule>
  </conditionalFormatting>
  <conditionalFormatting sqref="F67:H67">
    <cfRule type="expression" dxfId="45" priority="1">
      <formula>$H$19="No"</formula>
    </cfRule>
  </conditionalFormatting>
  <dataValidations count="4">
    <dataValidation type="list" showInputMessage="1" showErrorMessage="1" sqref="V19">
      <formula1>$Y$13:$Y$14</formula1>
    </dataValidation>
    <dataValidation allowBlank="1" showInputMessage="1" showErrorMessage="1" promptTitle="Choose from drop down" sqref="H11:H13 H18"/>
    <dataValidation type="list" allowBlank="1" showInputMessage="1" showErrorMessage="1" promptTitle="Choose from drop down" sqref="H15:H17">
      <formula1>$T$25:$T$27</formula1>
    </dataValidation>
    <dataValidation type="list" allowBlank="1" showInputMessage="1" showErrorMessage="1" promptTitle="Choose from drop down" sqref="H19:H20">
      <formula1>$T$25:$T$26</formula1>
    </dataValidation>
  </dataValidations>
  <pageMargins left="0.39370078740157483" right="0.39370078740157483" top="0.39370078740157483" bottom="0.78740157480314965" header="0.15748031496062992" footer="0.39370078740157483"/>
  <pageSetup paperSize="9" scale="78" fitToHeight="2" orientation="portrait" blackAndWhite="1" horizontalDpi="300" verticalDpi="300" r:id="rId1"/>
  <headerFooter alignWithMargins="0">
    <oddFooter>&amp;L&amp;F&amp;CPage &amp;P of &amp;N&amp;R&amp;A</oddFooter>
  </headerFooter>
  <rowBreaks count="1" manualBreakCount="1">
    <brk id="69" max="10" man="1"/>
  </rowBreaks>
  <ignoredErrors>
    <ignoredError sqref="N6" unlockedFormula="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defaultRowHeight="12.75"/>
  <cols>
    <col min="1" max="1" width="32.25" bestFit="1" customWidth="1"/>
    <col min="4" max="4" width="4.75" bestFit="1" customWidth="1"/>
  </cols>
  <sheetData>
    <row r="1" spans="1:4" ht="15">
      <c r="A1" s="2971" t="s">
        <v>2098</v>
      </c>
      <c r="B1" s="2971" t="s">
        <v>2097</v>
      </c>
      <c r="C1" s="2975" t="s">
        <v>2096</v>
      </c>
      <c r="D1" s="2971" t="s">
        <v>2111</v>
      </c>
    </row>
    <row r="2" spans="1:4">
      <c r="A2" s="2973" t="s">
        <v>2099</v>
      </c>
      <c r="B2" s="2974" t="str">
        <f>'Energy Calculator'!J3</f>
        <v>-</v>
      </c>
      <c r="C2" s="2973" t="s">
        <v>2100</v>
      </c>
      <c r="D2" s="2974"/>
    </row>
    <row r="3" spans="1:4">
      <c r="A3" s="2973" t="s">
        <v>2101</v>
      </c>
      <c r="B3" s="2973">
        <f>'Energy Calculator'!H73</f>
        <v>0</v>
      </c>
      <c r="C3" s="2973" t="s">
        <v>2102</v>
      </c>
      <c r="D3" s="2973"/>
    </row>
    <row r="4" spans="1:4">
      <c r="A4" s="2973" t="s">
        <v>2103</v>
      </c>
      <c r="B4" s="2973">
        <f>'Energy Calculator'!H74</f>
        <v>0</v>
      </c>
      <c r="C4" s="2973" t="s">
        <v>2104</v>
      </c>
      <c r="D4" s="2973"/>
    </row>
    <row r="5" spans="1:4">
      <c r="A5" s="2973" t="s">
        <v>2105</v>
      </c>
      <c r="B5" s="2973">
        <f>'Energy Calculator'!H75</f>
        <v>0</v>
      </c>
      <c r="C5" s="2973" t="s">
        <v>2106</v>
      </c>
      <c r="D5" s="2973"/>
    </row>
    <row r="6" spans="1:4">
      <c r="A6" s="2973" t="s">
        <v>2107</v>
      </c>
      <c r="B6" s="2973">
        <f>'Energy Calculator'!H76</f>
        <v>0</v>
      </c>
      <c r="C6" s="2973" t="s">
        <v>2108</v>
      </c>
      <c r="D6" s="2973"/>
    </row>
    <row r="7" spans="1:4">
      <c r="A7" s="2973" t="s">
        <v>2109</v>
      </c>
      <c r="B7" s="2973">
        <f>'Energy Calculator'!H77</f>
        <v>0</v>
      </c>
      <c r="C7" s="2973" t="s">
        <v>2110</v>
      </c>
      <c r="D7" s="2973"/>
    </row>
  </sheetData>
  <sheetProtection algorithmName="SHA-512" hashValue="gJoA4/QgB6ckZklds4dq//LygFj7vhzRNBsbXU0f630q9ObSWN636tHaQetb0Mx+r8noxvF2H02RS+iut++KgQ==" saltValue="B3cJpfBCVhUiP1YQc1Dzk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CG139"/>
  <sheetViews>
    <sheetView topLeftCell="A19" zoomScale="80" zoomScaleNormal="80" zoomScaleSheetLayoutView="80" workbookViewId="0">
      <selection activeCell="D31" sqref="D31"/>
    </sheetView>
  </sheetViews>
  <sheetFormatPr defaultColWidth="8" defaultRowHeight="12.75"/>
  <cols>
    <col min="1" max="1" width="0.625" style="1104" customWidth="1"/>
    <col min="2" max="2" width="7.875" style="1104" customWidth="1"/>
    <col min="3" max="3" width="20.75" style="1104" customWidth="1"/>
    <col min="4" max="4" width="7.5" style="1104" customWidth="1"/>
    <col min="5" max="5" width="10.75" style="1104" customWidth="1"/>
    <col min="6" max="6" width="11.375" style="1104" customWidth="1"/>
    <col min="7" max="7" width="14.875" style="1104" customWidth="1"/>
    <col min="8" max="8" width="15.375" style="1104" customWidth="1"/>
    <col min="9" max="9" width="11.25" style="1104" customWidth="1"/>
    <col min="10" max="10" width="23.625" style="1104" customWidth="1"/>
    <col min="11" max="11" width="10.25" style="1104" customWidth="1"/>
    <col min="12" max="12" width="9.875" style="1104" customWidth="1"/>
    <col min="13" max="13" width="9.125" style="1104" customWidth="1"/>
    <col min="14" max="14" width="16.875" style="1104" customWidth="1"/>
    <col min="15" max="15" width="9" style="1104" customWidth="1"/>
    <col min="16" max="16" width="11.625" style="1104" customWidth="1"/>
    <col min="17" max="17" width="13.125" style="1104" customWidth="1"/>
    <col min="18" max="18" width="22.125" style="1104" bestFit="1" customWidth="1"/>
    <col min="19" max="19" width="14.875" style="1104" customWidth="1"/>
    <col min="20" max="20" width="11.25" style="1104" customWidth="1"/>
    <col min="21" max="21" width="19" style="1104" customWidth="1"/>
    <col min="22" max="22" width="10.25" style="1104" customWidth="1"/>
    <col min="23" max="23" width="10.75" style="1104" customWidth="1"/>
    <col min="24" max="24" width="13" style="1104" customWidth="1"/>
    <col min="25" max="25" width="14.25" style="1104" customWidth="1"/>
    <col min="26" max="26" width="18.25" style="1104" customWidth="1"/>
    <col min="27" max="27" width="11.625" style="1104" hidden="1" customWidth="1"/>
    <col min="28" max="28" width="13.625" style="1104" hidden="1" customWidth="1"/>
    <col min="29" max="29" width="18.25" style="1400" hidden="1" customWidth="1"/>
    <col min="30" max="30" width="13.5" style="1427" hidden="1" customWidth="1"/>
    <col min="31" max="31" width="25.25" style="1427" hidden="1" customWidth="1"/>
    <col min="32" max="32" width="15.875" style="1427" hidden="1" customWidth="1"/>
    <col min="33" max="33" width="21.625" style="1427" hidden="1" customWidth="1"/>
    <col min="34" max="34" width="12.25" style="1427" hidden="1" customWidth="1"/>
    <col min="35" max="35" width="22.5" style="1427" hidden="1" customWidth="1"/>
    <col min="36" max="36" width="25.125" style="1427" hidden="1" customWidth="1"/>
    <col min="37" max="37" width="23.25" style="1427" hidden="1" customWidth="1"/>
    <col min="38" max="38" width="15.375" style="1427" hidden="1" customWidth="1"/>
    <col min="39" max="39" width="20.125" style="1427" hidden="1" customWidth="1"/>
    <col min="40" max="40" width="16.75" style="1427" hidden="1" customWidth="1"/>
    <col min="41" max="41" width="18.375" style="1184" hidden="1" customWidth="1"/>
    <col min="42" max="42" width="16.25" style="1184" hidden="1" customWidth="1"/>
    <col min="43" max="43" width="11" style="1184" customWidth="1"/>
    <col min="44" max="44" width="14.875" style="1184" customWidth="1"/>
    <col min="45" max="45" width="8.625" style="1184" customWidth="1"/>
    <col min="46" max="63" width="8" style="1184" customWidth="1"/>
    <col min="64" max="16384" width="8" style="1104"/>
  </cols>
  <sheetData>
    <row r="1" spans="1:63" ht="27" customHeight="1" thickBot="1">
      <c r="C1" s="2512" t="str">
        <f>'Building Input'!C1</f>
        <v>Green Star SA - Multi Unit Residential v1</v>
      </c>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1396"/>
      <c r="AD1" s="1418"/>
      <c r="AE1" s="1418"/>
      <c r="AF1" s="1419"/>
      <c r="AG1" s="1419"/>
      <c r="AH1" s="1419"/>
      <c r="AI1" s="1419"/>
      <c r="AJ1" s="1419"/>
      <c r="AK1" s="1419"/>
      <c r="AL1" s="1419"/>
      <c r="AM1" s="1419"/>
      <c r="AN1" s="1419"/>
      <c r="AO1" s="1180"/>
      <c r="AP1" s="1180"/>
      <c r="AQ1" s="1183"/>
    </row>
    <row r="2" spans="1:63" s="1109" customFormat="1" ht="27" customHeight="1" thickBot="1">
      <c r="C2" s="641" t="s">
        <v>1703</v>
      </c>
      <c r="D2" s="642"/>
      <c r="E2" s="643"/>
      <c r="F2" s="643"/>
      <c r="G2" s="643"/>
      <c r="H2" s="643"/>
      <c r="I2" s="643"/>
      <c r="J2" s="776" t="s">
        <v>160</v>
      </c>
      <c r="K2" s="489">
        <f>O15</f>
        <v>0</v>
      </c>
      <c r="M2" s="3230" t="s">
        <v>1704</v>
      </c>
      <c r="N2" s="3231"/>
      <c r="O2" s="3231"/>
      <c r="P2" s="3231"/>
      <c r="Q2" s="3231"/>
      <c r="R2" s="3232"/>
      <c r="S2" s="2532"/>
      <c r="T2" s="2532"/>
      <c r="U2" s="2532"/>
      <c r="V2" s="2532"/>
      <c r="W2" s="2532"/>
      <c r="X2" s="643"/>
      <c r="Y2" s="643"/>
      <c r="Z2" s="643"/>
      <c r="AA2" s="643"/>
      <c r="AB2" s="643"/>
      <c r="AC2" s="775"/>
      <c r="AD2" s="1420"/>
      <c r="AE2" s="1421"/>
      <c r="AF2" s="1421"/>
      <c r="AG2" s="1422"/>
      <c r="AH2" s="1422"/>
      <c r="AI2" s="1422"/>
      <c r="AJ2" s="1422"/>
      <c r="AK2" s="1422"/>
      <c r="AL2" s="1422"/>
      <c r="AM2" s="1422"/>
      <c r="AN2" s="1422"/>
      <c r="AO2" s="1423"/>
      <c r="AP2" s="1424"/>
      <c r="AQ2" s="1189"/>
      <c r="AR2" s="1189"/>
      <c r="AS2" s="1189"/>
      <c r="AT2" s="1189"/>
      <c r="AU2" s="1189"/>
      <c r="AV2" s="1189"/>
      <c r="AW2" s="1189"/>
      <c r="AX2" s="1189"/>
      <c r="AY2" s="1189"/>
      <c r="AZ2" s="1189"/>
      <c r="BA2" s="1189"/>
      <c r="BB2" s="1189"/>
      <c r="BC2" s="1189"/>
      <c r="BD2" s="1189"/>
      <c r="BE2" s="1189"/>
      <c r="BF2" s="1189"/>
      <c r="BG2" s="1189"/>
      <c r="BH2" s="1189"/>
      <c r="BI2" s="1189"/>
      <c r="BJ2" s="1189"/>
      <c r="BK2" s="1189"/>
    </row>
    <row r="3" spans="1:63" ht="6" customHeight="1" thickBot="1">
      <c r="A3" s="1107"/>
      <c r="B3" s="1107"/>
      <c r="C3" s="1398"/>
      <c r="D3" s="1399"/>
      <c r="E3" s="1399"/>
      <c r="F3" s="1399"/>
      <c r="G3" s="1399"/>
      <c r="H3" s="1399"/>
      <c r="I3" s="1399"/>
      <c r="J3" s="1399"/>
      <c r="K3" s="1399"/>
      <c r="L3" s="1399"/>
      <c r="M3" s="3233"/>
      <c r="N3" s="3234"/>
      <c r="O3" s="3234"/>
      <c r="P3" s="3234"/>
      <c r="Q3" s="3234"/>
      <c r="R3" s="3235"/>
      <c r="S3" s="2532"/>
      <c r="T3" s="2532"/>
      <c r="U3" s="2532"/>
      <c r="V3" s="2532"/>
      <c r="W3" s="2532"/>
      <c r="X3" s="1399"/>
      <c r="Y3" s="1399"/>
      <c r="Z3" s="2524"/>
      <c r="AA3" s="1399"/>
      <c r="AB3" s="1399"/>
      <c r="AC3" s="1399"/>
      <c r="AD3" s="1425"/>
      <c r="AE3" s="1425"/>
      <c r="AF3" s="1426"/>
      <c r="AG3" s="1419"/>
      <c r="AH3" s="1419"/>
      <c r="AI3" s="1419"/>
      <c r="AJ3" s="1419"/>
      <c r="AK3" s="1419"/>
      <c r="AL3" s="1419"/>
      <c r="AM3" s="1419"/>
      <c r="AN3" s="1419"/>
      <c r="AO3" s="1180"/>
      <c r="AP3" s="1180"/>
      <c r="AQ3" s="1183"/>
    </row>
    <row r="4" spans="1:63" ht="14.25">
      <c r="A4" s="1107"/>
      <c r="B4" s="1107"/>
      <c r="C4" s="2761" t="s">
        <v>1701</v>
      </c>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396"/>
      <c r="AD4" s="1418"/>
      <c r="AE4" s="1418"/>
      <c r="AF4" s="1419"/>
      <c r="AG4" s="1419"/>
      <c r="AH4" s="1419"/>
      <c r="AM4" s="1428"/>
      <c r="AN4" s="1428"/>
      <c r="AO4" s="1190"/>
      <c r="AP4" s="1180"/>
      <c r="AQ4" s="1192"/>
    </row>
    <row r="5" spans="1:63" ht="15.75" customHeight="1">
      <c r="C5" s="2762" t="s">
        <v>1892</v>
      </c>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29"/>
      <c r="AE5" s="1429"/>
      <c r="AF5" s="1429"/>
      <c r="AG5" s="1429"/>
    </row>
    <row r="6" spans="1:63" ht="15.75" customHeight="1">
      <c r="C6" s="2762" t="s">
        <v>1702</v>
      </c>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1401"/>
      <c r="AC6" s="1401"/>
      <c r="AD6" s="1429"/>
      <c r="AE6" s="1429"/>
      <c r="AF6" s="1429"/>
      <c r="AG6" s="1429"/>
    </row>
    <row r="7" spans="1:63" ht="13.5" thickBot="1">
      <c r="C7" s="1118"/>
      <c r="AE7" s="1077" t="s">
        <v>1172</v>
      </c>
      <c r="AF7" s="1430"/>
      <c r="AG7" s="1430"/>
    </row>
    <row r="8" spans="1:63" ht="31.5" customHeight="1" thickBot="1">
      <c r="C8" s="3213" t="s">
        <v>1890</v>
      </c>
      <c r="D8" s="3214"/>
      <c r="E8" s="3214"/>
      <c r="F8" s="3214"/>
      <c r="G8" s="3215"/>
      <c r="H8" s="2172" t="s">
        <v>733</v>
      </c>
      <c r="I8" s="1128"/>
      <c r="K8" s="2168" t="s">
        <v>1444</v>
      </c>
      <c r="L8" s="2174"/>
      <c r="M8" s="2174"/>
      <c r="N8" s="2174"/>
      <c r="O8" s="2174"/>
      <c r="P8" s="3198"/>
      <c r="Q8" s="3198"/>
      <c r="R8" s="3199"/>
      <c r="S8" s="2529"/>
      <c r="T8" s="2529"/>
      <c r="U8" s="2529"/>
      <c r="V8" s="2529"/>
      <c r="W8" s="2529"/>
    </row>
    <row r="9" spans="1:63" ht="12.75" customHeight="1" thickBot="1">
      <c r="C9" s="1128"/>
      <c r="D9" s="1128"/>
      <c r="E9" s="1128"/>
      <c r="F9" s="1128"/>
      <c r="G9" s="1128"/>
      <c r="H9" s="1128"/>
      <c r="I9" s="1128"/>
      <c r="K9" s="2175"/>
      <c r="L9" s="2167"/>
      <c r="M9" s="2167"/>
      <c r="N9" s="2167"/>
      <c r="O9" s="2169"/>
      <c r="P9" s="3211"/>
      <c r="Q9" s="3211"/>
      <c r="R9" s="3212"/>
      <c r="S9" s="2530"/>
      <c r="T9" s="2530"/>
      <c r="U9" s="2530"/>
      <c r="V9" s="2530"/>
      <c r="W9" s="2530"/>
      <c r="AB9" s="1400"/>
      <c r="AC9" s="1427"/>
      <c r="AN9" s="1184"/>
      <c r="BK9" s="1104"/>
    </row>
    <row r="10" spans="1:63" ht="16.5" customHeight="1" thickBot="1">
      <c r="C10" s="1128"/>
      <c r="D10" s="1128"/>
      <c r="E10" s="1128"/>
      <c r="F10" s="1128"/>
      <c r="G10" s="1128"/>
      <c r="H10" s="1128"/>
      <c r="I10" s="1128"/>
      <c r="K10" s="3200" t="s">
        <v>1442</v>
      </c>
      <c r="L10" s="3201"/>
      <c r="M10" s="3201"/>
      <c r="N10" s="3201"/>
      <c r="O10" s="2181">
        <f>G68</f>
        <v>0</v>
      </c>
      <c r="P10" s="3206" t="s">
        <v>1897</v>
      </c>
      <c r="Q10" s="3207"/>
      <c r="R10" s="3208"/>
      <c r="S10" s="2531"/>
      <c r="T10" s="2531"/>
      <c r="U10" s="2531"/>
      <c r="V10" s="2531"/>
      <c r="W10" s="2531"/>
      <c r="AB10" s="1400"/>
      <c r="AC10" s="1427"/>
      <c r="AN10" s="1184"/>
      <c r="BK10" s="1104"/>
    </row>
    <row r="11" spans="1:63" ht="6.75" customHeight="1" thickBot="1">
      <c r="C11" s="1128"/>
      <c r="D11" s="1128"/>
      <c r="E11" s="1128"/>
      <c r="F11" s="1128"/>
      <c r="G11" s="1128"/>
      <c r="H11" s="1128"/>
      <c r="I11" s="1128"/>
      <c r="K11" s="2217"/>
      <c r="L11" s="2218"/>
      <c r="M11" s="2218"/>
      <c r="N11" s="2218"/>
      <c r="O11" s="2182"/>
      <c r="P11" s="2176"/>
      <c r="Q11" s="2176"/>
      <c r="R11" s="2177"/>
      <c r="S11" s="991"/>
      <c r="T11" s="991"/>
      <c r="U11" s="991"/>
      <c r="V11" s="991"/>
      <c r="W11" s="991"/>
      <c r="AB11" s="1400"/>
      <c r="AC11" s="1427"/>
      <c r="AN11" s="1184"/>
      <c r="BK11" s="1104"/>
    </row>
    <row r="12" spans="1:63" ht="20.25" customHeight="1" thickBot="1">
      <c r="C12" s="3219" t="s">
        <v>1719</v>
      </c>
      <c r="D12" s="3220"/>
      <c r="E12" s="3220"/>
      <c r="F12" s="3221"/>
      <c r="G12" s="2188" t="s">
        <v>1446</v>
      </c>
      <c r="H12" s="2262" t="s">
        <v>1260</v>
      </c>
      <c r="I12" s="1403"/>
      <c r="K12" s="3200" t="s">
        <v>1443</v>
      </c>
      <c r="L12" s="3201"/>
      <c r="M12" s="3201"/>
      <c r="N12" s="3202"/>
      <c r="O12" s="2181">
        <f>Y68</f>
        <v>0</v>
      </c>
      <c r="P12" s="3206" t="s">
        <v>1897</v>
      </c>
      <c r="Q12" s="3207"/>
      <c r="R12" s="3208"/>
      <c r="S12" s="2531"/>
      <c r="T12" s="2531"/>
      <c r="U12" s="2531"/>
      <c r="V12" s="2531"/>
      <c r="W12" s="2531"/>
    </row>
    <row r="13" spans="1:63" ht="18" customHeight="1" thickBot="1">
      <c r="C13" s="3222" t="s">
        <v>1447</v>
      </c>
      <c r="D13" s="3223"/>
      <c r="E13" s="3223"/>
      <c r="F13" s="3224"/>
      <c r="G13" s="3228" t="s">
        <v>1478</v>
      </c>
      <c r="H13" s="3229"/>
      <c r="I13" s="1403"/>
      <c r="K13" s="2217"/>
      <c r="L13" s="2218"/>
      <c r="M13" s="2218"/>
      <c r="N13" s="2218"/>
      <c r="O13" s="2178"/>
      <c r="P13" s="2176"/>
      <c r="Q13" s="2176"/>
      <c r="R13" s="2177"/>
      <c r="S13" s="991"/>
      <c r="T13" s="991"/>
      <c r="U13" s="991"/>
      <c r="V13" s="991"/>
      <c r="W13" s="991"/>
    </row>
    <row r="14" spans="1:63" ht="21.75" customHeight="1" thickBot="1">
      <c r="C14" s="3225" t="s">
        <v>1448</v>
      </c>
      <c r="D14" s="3226"/>
      <c r="E14" s="3226"/>
      <c r="F14" s="3227"/>
      <c r="G14" s="2263"/>
      <c r="H14" s="2264">
        <f>IF(ISBLANK($G$14),VLOOKUP($G13,$AF$92:$AI$94,2,FALSE),G14)</f>
        <v>0.6</v>
      </c>
      <c r="I14" s="3106" t="s">
        <v>1445</v>
      </c>
      <c r="J14" s="3169"/>
      <c r="K14" s="3203" t="s">
        <v>1898</v>
      </c>
      <c r="L14" s="3204"/>
      <c r="M14" s="3204"/>
      <c r="N14" s="3205"/>
      <c r="O14" s="2183">
        <f>IF(O10=0,0,((O10-O12)/O10))</f>
        <v>0</v>
      </c>
      <c r="P14" s="2176"/>
      <c r="Q14" s="2176"/>
      <c r="R14" s="2177"/>
      <c r="S14" s="991"/>
      <c r="T14" s="991"/>
      <c r="U14" s="991"/>
      <c r="V14" s="991"/>
      <c r="W14" s="991"/>
    </row>
    <row r="15" spans="1:63" ht="24.75" customHeight="1" thickBot="1">
      <c r="C15" s="3216" t="s">
        <v>1449</v>
      </c>
      <c r="D15" s="3217"/>
      <c r="E15" s="3217"/>
      <c r="F15" s="3218"/>
      <c r="G15" s="2204"/>
      <c r="H15" s="2205">
        <f>IF(ISBLANK($G$15),VLOOKUP($G13,$AF$92:$AI$94,3,FALSE),$G$15)</f>
        <v>3</v>
      </c>
      <c r="I15" s="3106"/>
      <c r="J15" s="3169"/>
      <c r="K15" s="3203" t="s">
        <v>1306</v>
      </c>
      <c r="L15" s="3204"/>
      <c r="M15" s="3204"/>
      <c r="N15" s="3205"/>
      <c r="O15" s="2196">
        <f>AD76</f>
        <v>0</v>
      </c>
      <c r="P15" s="3209"/>
      <c r="Q15" s="3209"/>
      <c r="R15" s="3210"/>
      <c r="S15" s="975"/>
      <c r="T15" s="975"/>
      <c r="U15" s="975"/>
      <c r="V15" s="975"/>
      <c r="W15" s="975"/>
      <c r="AB15" s="1400"/>
      <c r="AC15" s="1427"/>
      <c r="AN15" s="1184"/>
      <c r="BK15" s="1104"/>
    </row>
    <row r="16" spans="1:63" ht="16.5" customHeight="1" thickBot="1">
      <c r="C16" s="3170" t="s">
        <v>1450</v>
      </c>
      <c r="D16" s="3171"/>
      <c r="E16" s="3171"/>
      <c r="F16" s="3171"/>
      <c r="G16" s="2206"/>
      <c r="H16" s="2207">
        <f>IF(ISBLANK($G$16),VLOOKUP(G13,$AF$92:$AI$94,4,FALSE),$G$16)</f>
        <v>0.72</v>
      </c>
      <c r="I16" s="3106"/>
      <c r="J16" s="3169"/>
      <c r="K16" s="2179"/>
      <c r="L16" s="2180"/>
      <c r="M16" s="2180"/>
      <c r="N16" s="2180"/>
      <c r="O16" s="2180"/>
      <c r="P16" s="2180"/>
      <c r="Q16" s="2180"/>
      <c r="R16" s="2185"/>
      <c r="S16" s="1108"/>
      <c r="T16" s="1108"/>
      <c r="U16" s="1108"/>
      <c r="V16" s="1108"/>
      <c r="W16" s="1108"/>
      <c r="AB16" s="1400"/>
      <c r="AC16" s="1427"/>
      <c r="AN16" s="1184"/>
      <c r="BK16" s="1104"/>
    </row>
    <row r="17" spans="1:63" ht="16.5" customHeight="1" thickBot="1">
      <c r="C17" s="3172" t="s">
        <v>1451</v>
      </c>
      <c r="D17" s="3173"/>
      <c r="E17" s="3173"/>
      <c r="F17" s="3174"/>
      <c r="G17" s="3244" t="s">
        <v>1173</v>
      </c>
      <c r="H17" s="3245"/>
      <c r="I17" s="2265"/>
      <c r="J17" s="2266"/>
      <c r="AB17" s="1400"/>
      <c r="AC17" s="1427"/>
      <c r="AN17" s="1184"/>
      <c r="BK17" s="1104"/>
    </row>
    <row r="18" spans="1:63" ht="15.75" customHeight="1">
      <c r="I18" s="1403"/>
      <c r="J18" s="1635"/>
      <c r="K18" s="2528"/>
      <c r="L18" s="2528"/>
      <c r="M18" s="2528"/>
      <c r="N18" s="2528"/>
      <c r="O18" s="2528"/>
      <c r="P18" s="2528"/>
      <c r="Q18" s="2528"/>
      <c r="R18" s="2528"/>
      <c r="S18" s="2528"/>
    </row>
    <row r="19" spans="1:63">
      <c r="I19" s="2184"/>
      <c r="K19" s="2528"/>
      <c r="L19" s="2528"/>
      <c r="M19" s="2528"/>
      <c r="N19" s="2528"/>
      <c r="O19" s="2528"/>
      <c r="P19" s="2528"/>
      <c r="Q19" s="2528"/>
      <c r="R19" s="2528"/>
      <c r="S19" s="2528"/>
    </row>
    <row r="20" spans="1:63" ht="12" customHeight="1" thickBot="1">
      <c r="A20" s="1107"/>
      <c r="B20" s="1107"/>
      <c r="C20" s="1111"/>
      <c r="D20" s="1106"/>
      <c r="E20" s="1106"/>
      <c r="F20" s="1106"/>
      <c r="G20" s="1106"/>
      <c r="H20" s="1106"/>
      <c r="I20" s="1106"/>
      <c r="J20" s="1130"/>
      <c r="K20" s="1106"/>
      <c r="L20" s="1106"/>
      <c r="M20" s="1106"/>
      <c r="N20" s="1106"/>
      <c r="O20" s="1106"/>
      <c r="P20" s="1106"/>
      <c r="Q20" s="1106"/>
      <c r="R20" s="1106"/>
      <c r="S20" s="1106"/>
      <c r="T20" s="1106"/>
      <c r="U20" s="1106"/>
      <c r="V20" s="1106"/>
      <c r="W20" s="1106"/>
      <c r="X20" s="1106"/>
      <c r="Y20" s="1106"/>
      <c r="Z20" s="1106"/>
      <c r="AA20" s="1106"/>
      <c r="AB20" s="1106"/>
      <c r="AC20" s="1396"/>
      <c r="AD20" s="1418"/>
      <c r="AE20" s="1418"/>
      <c r="AF20" s="1431"/>
      <c r="AM20" s="1428"/>
      <c r="AN20" s="1428"/>
      <c r="AO20" s="1190"/>
      <c r="AP20" s="1432"/>
      <c r="AQ20" s="1192"/>
      <c r="AS20" s="1182"/>
      <c r="AT20" s="1207"/>
      <c r="AU20" s="1208"/>
      <c r="AV20" s="1208"/>
      <c r="AW20" s="1182"/>
      <c r="AX20" s="1182"/>
    </row>
    <row r="21" spans="1:63" s="1109" customFormat="1" ht="20.100000000000001" customHeight="1" thickBot="1">
      <c r="A21" s="1110"/>
      <c r="B21" s="1567" t="s">
        <v>1104</v>
      </c>
      <c r="C21" s="1567"/>
      <c r="D21" s="1566"/>
      <c r="E21" s="1566"/>
      <c r="F21" s="1566"/>
      <c r="G21" s="1563"/>
      <c r="H21" s="1563"/>
      <c r="I21" s="1563"/>
      <c r="J21" s="2173"/>
      <c r="K21" s="1563"/>
      <c r="L21" s="1563"/>
      <c r="M21" s="1563"/>
      <c r="N21" s="1563"/>
      <c r="O21" s="1563"/>
      <c r="P21" s="1563"/>
      <c r="Q21" s="1563"/>
      <c r="R21" s="1563"/>
      <c r="S21" s="1563"/>
      <c r="T21" s="1563"/>
      <c r="U21" s="1563"/>
      <c r="V21" s="1563"/>
      <c r="W21" s="1563"/>
      <c r="X21" s="1563"/>
      <c r="Y21" s="1563"/>
      <c r="Z21" s="1129"/>
      <c r="AA21" s="1130"/>
      <c r="AB21" s="2605" t="s">
        <v>1726</v>
      </c>
      <c r="AC21" s="2610"/>
      <c r="AD21" s="2611"/>
      <c r="AE21" s="2612"/>
      <c r="AF21" s="2613"/>
      <c r="AG21" s="2614" t="s">
        <v>1105</v>
      </c>
      <c r="AH21" s="2615">
        <f>$H$15/$H$14</f>
        <v>5</v>
      </c>
      <c r="AI21" s="2616"/>
      <c r="AJ21" s="2617"/>
      <c r="AK21" s="1434"/>
      <c r="AL21" s="1434"/>
      <c r="AM21" s="1435"/>
      <c r="AN21" s="1435"/>
      <c r="AO21" s="1436"/>
      <c r="AP21" s="1437"/>
      <c r="AQ21" s="1438"/>
      <c r="AR21" s="1189"/>
      <c r="AS21" s="1213"/>
      <c r="AT21" s="1214"/>
      <c r="AU21" s="1215"/>
      <c r="AV21" s="1215"/>
      <c r="AW21" s="1213"/>
      <c r="AX21" s="1213"/>
      <c r="AY21" s="1189"/>
      <c r="AZ21" s="1189"/>
      <c r="BA21" s="1189"/>
      <c r="BB21" s="1189"/>
      <c r="BC21" s="1189"/>
      <c r="BD21" s="1189"/>
      <c r="BE21" s="1189"/>
      <c r="BF21" s="1189"/>
      <c r="BG21" s="1189"/>
      <c r="BH21" s="1189"/>
      <c r="BI21" s="1189"/>
      <c r="BJ21" s="1189"/>
      <c r="BK21" s="1189"/>
    </row>
    <row r="22" spans="1:63" ht="28.5" customHeight="1" thickBot="1">
      <c r="A22" s="1107"/>
      <c r="B22" s="3178" t="s">
        <v>1876</v>
      </c>
      <c r="C22" s="3179"/>
      <c r="D22" s="3179"/>
      <c r="E22" s="3180"/>
      <c r="F22" s="3188" t="s">
        <v>1893</v>
      </c>
      <c r="G22" s="3249"/>
      <c r="H22" s="3188" t="s">
        <v>1894</v>
      </c>
      <c r="I22" s="3189"/>
      <c r="J22" s="3189"/>
      <c r="K22" s="3189"/>
      <c r="L22" s="3189"/>
      <c r="M22" s="3189"/>
      <c r="N22" s="3189"/>
      <c r="O22" s="3189"/>
      <c r="P22" s="3189"/>
      <c r="Q22" s="3189"/>
      <c r="R22" s="3189"/>
      <c r="S22" s="3189"/>
      <c r="T22" s="3189"/>
      <c r="U22" s="3189"/>
      <c r="V22" s="3189"/>
      <c r="W22" s="3189"/>
      <c r="X22" s="3189"/>
      <c r="Y22" s="3189"/>
      <c r="Z22" s="2533"/>
      <c r="AA22" s="2534"/>
      <c r="AB22" s="2618"/>
      <c r="AC22" s="2619"/>
      <c r="AD22" s="2620"/>
      <c r="AE22" s="1430"/>
      <c r="AF22" s="1433"/>
      <c r="AG22" s="1439" t="s">
        <v>1106</v>
      </c>
      <c r="AH22" s="1440">
        <f>0.87-0.034*$AH$21+0.0006*$AH$21^2</f>
        <v>0.71499999999999997</v>
      </c>
      <c r="AI22" s="1441"/>
      <c r="AJ22" s="2621"/>
      <c r="AK22" s="1441"/>
      <c r="AL22" s="1441"/>
      <c r="AM22" s="1441"/>
      <c r="AN22" s="1441"/>
      <c r="AO22" s="1442"/>
      <c r="AP22" s="1442"/>
      <c r="AQ22" s="1442"/>
      <c r="AR22" s="1442"/>
      <c r="AS22" s="1442"/>
      <c r="AT22" s="1207"/>
      <c r="AU22" s="1208"/>
      <c r="AV22" s="1208"/>
      <c r="AW22" s="1182"/>
      <c r="AX22" s="1182"/>
    </row>
    <row r="23" spans="1:63" ht="7.5" customHeight="1">
      <c r="A23" s="1107"/>
      <c r="B23" s="3237" t="s">
        <v>1233</v>
      </c>
      <c r="C23" s="3250" t="s">
        <v>1232</v>
      </c>
      <c r="D23" s="3079" t="s">
        <v>1044</v>
      </c>
      <c r="E23" s="3082" t="s">
        <v>1107</v>
      </c>
      <c r="F23" s="3181" t="s">
        <v>1429</v>
      </c>
      <c r="G23" s="3156" t="s">
        <v>1493</v>
      </c>
      <c r="H23" s="3184" t="s">
        <v>1494</v>
      </c>
      <c r="I23" s="3185"/>
      <c r="J23" s="3175" t="s">
        <v>1714</v>
      </c>
      <c r="K23" s="3160" t="s">
        <v>1432</v>
      </c>
      <c r="L23" s="3161"/>
      <c r="M23" s="3161"/>
      <c r="N23" s="3161"/>
      <c r="O23" s="3161"/>
      <c r="P23" s="3161"/>
      <c r="Q23" s="3161"/>
      <c r="R23" s="3162"/>
      <c r="S23" s="3190" t="s">
        <v>1431</v>
      </c>
      <c r="T23" s="3193" t="s">
        <v>1713</v>
      </c>
      <c r="U23" s="3089"/>
      <c r="V23" s="3089"/>
      <c r="W23" s="3089"/>
      <c r="X23" s="3090"/>
      <c r="Y23" s="3190" t="s">
        <v>1896</v>
      </c>
      <c r="Z23" s="3265"/>
      <c r="AA23" s="1443"/>
      <c r="AB23" s="2590"/>
      <c r="AC23" s="1430"/>
      <c r="AD23" s="1444"/>
      <c r="AE23" s="1444"/>
      <c r="AF23" s="1444"/>
      <c r="AG23" s="1444"/>
      <c r="AH23" s="1445"/>
      <c r="AI23" s="1445"/>
      <c r="AJ23" s="2622"/>
      <c r="AK23" s="1446"/>
      <c r="AL23" s="1184"/>
      <c r="AM23" s="1184"/>
      <c r="AN23" s="1184"/>
      <c r="AO23" s="1207"/>
      <c r="AP23" s="1208"/>
      <c r="AQ23" s="1208"/>
      <c r="AR23" s="1182"/>
      <c r="AS23" s="1182"/>
      <c r="BI23" s="1104"/>
      <c r="BJ23" s="1104"/>
      <c r="BK23" s="1104"/>
    </row>
    <row r="24" spans="1:63" ht="17.25" customHeight="1" thickBot="1">
      <c r="A24" s="1107"/>
      <c r="B24" s="3237"/>
      <c r="C24" s="3251"/>
      <c r="D24" s="3079"/>
      <c r="E24" s="3082"/>
      <c r="F24" s="3181"/>
      <c r="G24" s="3156"/>
      <c r="H24" s="3186"/>
      <c r="I24" s="3187"/>
      <c r="J24" s="3176"/>
      <c r="K24" s="3163"/>
      <c r="L24" s="3164"/>
      <c r="M24" s="3164"/>
      <c r="N24" s="3164"/>
      <c r="O24" s="3164"/>
      <c r="P24" s="3164"/>
      <c r="Q24" s="3164"/>
      <c r="R24" s="3165"/>
      <c r="S24" s="3255"/>
      <c r="T24" s="3094"/>
      <c r="U24" s="3095"/>
      <c r="V24" s="3095"/>
      <c r="W24" s="3095"/>
      <c r="X24" s="3096"/>
      <c r="Y24" s="3191"/>
      <c r="Z24" s="3265"/>
      <c r="AA24" s="1443"/>
      <c r="AB24" s="2623"/>
      <c r="AC24" s="1446"/>
      <c r="AD24" s="1430"/>
      <c r="AE24" s="1430"/>
      <c r="AF24" s="1430"/>
      <c r="AG24" s="1430"/>
      <c r="AH24" s="1445"/>
      <c r="AI24" s="1445"/>
      <c r="AJ24" s="2622"/>
      <c r="AK24" s="1446"/>
      <c r="AL24" s="1184"/>
      <c r="AM24" s="1184"/>
      <c r="AN24" s="1184"/>
      <c r="AO24" s="1207"/>
      <c r="AP24" s="1208"/>
      <c r="AQ24" s="1208"/>
      <c r="AR24" s="1182"/>
      <c r="AS24" s="1182"/>
      <c r="BI24" s="1104"/>
      <c r="BJ24" s="1104"/>
      <c r="BK24" s="1104"/>
    </row>
    <row r="25" spans="1:63" ht="24" customHeight="1">
      <c r="A25" s="1107"/>
      <c r="B25" s="3237"/>
      <c r="C25" s="3251"/>
      <c r="D25" s="3079"/>
      <c r="E25" s="3082"/>
      <c r="F25" s="3181"/>
      <c r="G25" s="3156"/>
      <c r="H25" s="3195" t="s">
        <v>1429</v>
      </c>
      <c r="I25" s="3196" t="s">
        <v>1430</v>
      </c>
      <c r="J25" s="3176"/>
      <c r="K25" s="3158" t="s">
        <v>1433</v>
      </c>
      <c r="L25" s="3154" t="s">
        <v>1434</v>
      </c>
      <c r="M25" s="3154" t="s">
        <v>1435</v>
      </c>
      <c r="N25" s="3154" t="s">
        <v>1436</v>
      </c>
      <c r="O25" s="3154" t="s">
        <v>1437</v>
      </c>
      <c r="P25" s="3156" t="s">
        <v>1438</v>
      </c>
      <c r="Q25" s="3154" t="s">
        <v>1716</v>
      </c>
      <c r="R25" s="3167" t="s">
        <v>1715</v>
      </c>
      <c r="S25" s="3195" t="s">
        <v>1895</v>
      </c>
      <c r="T25" s="3195" t="s">
        <v>1440</v>
      </c>
      <c r="U25" s="3257" t="s">
        <v>1441</v>
      </c>
      <c r="V25" s="3259" t="s">
        <v>1721</v>
      </c>
      <c r="W25" s="3260"/>
      <c r="X25" s="3194" t="s">
        <v>1439</v>
      </c>
      <c r="Y25" s="3191"/>
      <c r="Z25" s="3265"/>
      <c r="AA25" s="1443"/>
      <c r="AB25" s="3261" t="s">
        <v>1108</v>
      </c>
      <c r="AC25" s="3263" t="s">
        <v>1109</v>
      </c>
      <c r="AD25" s="3263" t="s">
        <v>1110</v>
      </c>
      <c r="AE25" s="3263" t="s">
        <v>1111</v>
      </c>
      <c r="AF25" s="3263" t="s">
        <v>1112</v>
      </c>
      <c r="AG25" s="3263" t="s">
        <v>1113</v>
      </c>
      <c r="AH25" s="1447"/>
      <c r="AI25" s="2572"/>
      <c r="AJ25" s="2624"/>
      <c r="AK25" s="1448"/>
      <c r="AL25" s="1207"/>
      <c r="AM25" s="1208"/>
      <c r="AN25" s="1208"/>
      <c r="AO25" s="1182"/>
      <c r="AP25" s="1182"/>
      <c r="BI25" s="1104"/>
      <c r="BJ25" s="1104"/>
      <c r="BK25" s="1104"/>
    </row>
    <row r="26" spans="1:63" ht="60.75" customHeight="1" thickBot="1">
      <c r="A26" s="1107"/>
      <c r="B26" s="3238"/>
      <c r="C26" s="3252"/>
      <c r="D26" s="3080"/>
      <c r="E26" s="3083"/>
      <c r="F26" s="3182"/>
      <c r="G26" s="3183"/>
      <c r="H26" s="3186"/>
      <c r="I26" s="3197"/>
      <c r="J26" s="3177"/>
      <c r="K26" s="3159"/>
      <c r="L26" s="3155"/>
      <c r="M26" s="3155"/>
      <c r="N26" s="3155"/>
      <c r="O26" s="3155"/>
      <c r="P26" s="3157"/>
      <c r="Q26" s="3166"/>
      <c r="R26" s="3168"/>
      <c r="S26" s="3256"/>
      <c r="T26" s="3094"/>
      <c r="U26" s="3258"/>
      <c r="V26" s="2561" t="s">
        <v>1723</v>
      </c>
      <c r="W26" s="2565" t="s">
        <v>1724</v>
      </c>
      <c r="X26" s="3096"/>
      <c r="Y26" s="3192"/>
      <c r="Z26" s="1402"/>
      <c r="AA26" s="1430"/>
      <c r="AB26" s="3262"/>
      <c r="AC26" s="3264"/>
      <c r="AD26" s="3264"/>
      <c r="AE26" s="3264"/>
      <c r="AF26" s="3264"/>
      <c r="AG26" s="3264"/>
      <c r="AH26" s="2572" t="s">
        <v>1114</v>
      </c>
      <c r="AI26" s="2573" t="s">
        <v>1115</v>
      </c>
      <c r="AJ26" s="2624" t="s">
        <v>1116</v>
      </c>
      <c r="AK26" s="1441"/>
      <c r="AL26" s="2564" t="s">
        <v>1722</v>
      </c>
      <c r="AM26" s="1208"/>
      <c r="AN26" s="1182"/>
      <c r="AO26" s="1182"/>
      <c r="BI26" s="1104"/>
      <c r="BJ26" s="1104"/>
      <c r="BK26" s="1104"/>
    </row>
    <row r="27" spans="1:63" ht="15" customHeight="1">
      <c r="A27" s="1107"/>
      <c r="B27" s="1535">
        <f>'Building Input'!B34</f>
        <v>1</v>
      </c>
      <c r="C27" s="2535" t="str">
        <f>'Building Input'!C34</f>
        <v>Enter dwelling details here</v>
      </c>
      <c r="D27" s="2268">
        <f>'Building Input'!D34</f>
        <v>0</v>
      </c>
      <c r="E27" s="2269">
        <f>'Building Input'!I34</f>
        <v>0</v>
      </c>
      <c r="F27" s="2270">
        <f>'Potable Water Calculator-Part1'!AQ31*365</f>
        <v>0</v>
      </c>
      <c r="G27" s="2271">
        <f t="shared" ref="G27:G66" si="0">(F27*$AJ$81*$AJ$80/3600/$AJ$74)*$AM$75</f>
        <v>0</v>
      </c>
      <c r="H27" s="2270">
        <f>'Potable Water Calculator-Part1'!AP31*365</f>
        <v>0</v>
      </c>
      <c r="I27" s="2271">
        <f t="shared" ref="I27:I66" si="1">H27*$AJ$81*$AJ$80/3600</f>
        <v>0</v>
      </c>
      <c r="J27" s="2163" t="s">
        <v>1453</v>
      </c>
      <c r="K27" s="2162">
        <v>4</v>
      </c>
      <c r="L27" s="2165" t="s">
        <v>1117</v>
      </c>
      <c r="M27" s="2166" t="s">
        <v>1182</v>
      </c>
      <c r="N27" s="1564" t="s">
        <v>1484</v>
      </c>
      <c r="O27" s="1565">
        <v>300</v>
      </c>
      <c r="P27" s="2526">
        <f t="shared" ref="P27:P66" si="2">IF(J27=$AF$79,IF(ISNUMBER(AJ27),AJ27,0),0)</f>
        <v>0</v>
      </c>
      <c r="Q27" s="2526">
        <f>IF($I27&gt;$P27,$I27-$P27,0)</f>
        <v>0</v>
      </c>
      <c r="R27" s="2863" t="s">
        <v>1454</v>
      </c>
      <c r="S27" s="2765">
        <v>4.2</v>
      </c>
      <c r="T27" s="2630">
        <f xml:space="preserve"> IF($J27=$AF$78,
         $Q27,
         IF($J27=$AF$79,
                IF($R27=$AF$78,
                        $Q27,
                        IF($R27=$AF$80,
                               IF($S27=0,
                                       "Need COP",
                                       $Q27/($S27*$AI$77)),
                                 0)
                          ),
                  IF($J27=$AF$80,
                         IF($S27=0,
                                "Need COP",
                                $Q27/($S27*$AI$77)),
                         0)))</f>
        <v>0</v>
      </c>
      <c r="U27" s="2559" t="s">
        <v>1482</v>
      </c>
      <c r="V27" s="2562"/>
      <c r="W27" s="2566">
        <f>IF(ISBLANK(V27),AL27,V27)</f>
        <v>100</v>
      </c>
      <c r="X27" s="2557">
        <f>IF(ISBLANK($U27),0,VLOOKUP($U27,$AL$71:$AM$78,2,FALSE))</f>
        <v>1.2</v>
      </c>
      <c r="Y27" s="2275">
        <f>IF(T27&gt;0,IF(ISBLANK(U27),"Enter fuel type",T27/W27*100*X27),0)</f>
        <v>0</v>
      </c>
      <c r="Z27" s="1405"/>
      <c r="AA27" s="1427"/>
      <c r="AB27" s="2633">
        <f>K27*$H$16</f>
        <v>2.88</v>
      </c>
      <c r="AC27" s="2634">
        <f t="shared" ref="AC27:AC66" si="3">IF(D27=0,0,VLOOKUP($M27,$AG$99:$AL$103,MATCH($L27,$AH$98:$AL$98,0)+1,FALSE))</f>
        <v>0</v>
      </c>
      <c r="AD27" s="2634">
        <f t="shared" ref="AD27:AD66" si="4">IF(D27=0,0,VLOOKUP($N27,$AK$92:$AL$95,2,FALSE))</f>
        <v>0</v>
      </c>
      <c r="AE27" s="2635">
        <f t="shared" ref="AE27:AE66" si="5">AB27*$H$14*AC27*AD27</f>
        <v>0</v>
      </c>
      <c r="AF27" s="2635">
        <f t="shared" ref="AF27:AF66" si="6">IF(OR(AE27=0,H27=0),0,(AE27/I27))</f>
        <v>0</v>
      </c>
      <c r="AG27" s="2635">
        <f>IF(AF27&gt;0,1-EXP(-1/AF27),0)</f>
        <v>0</v>
      </c>
      <c r="AH27" s="2636">
        <f t="shared" ref="AH27:AH66" si="7">IF(OR(O27=0,H27=0),0,(O27/(H27/365)))</f>
        <v>0</v>
      </c>
      <c r="AI27" s="2637">
        <f>IF(AH27=0,0,(1+0.2*LN(AH27)))</f>
        <v>0</v>
      </c>
      <c r="AJ27" s="2625">
        <f t="shared" ref="AJ27:AJ66" si="8">AE27*AG27*$AH$22*AI27</f>
        <v>0</v>
      </c>
      <c r="AL27" s="2568">
        <f t="shared" ref="AL27:AL66" si="9">IF(ISBLANK($U27),0,VLOOKUP($U27,$AL$71:$AN$78,3,FALSE))</f>
        <v>100</v>
      </c>
      <c r="AM27" s="1208"/>
      <c r="AN27" s="1182"/>
      <c r="AO27" s="1182"/>
      <c r="BI27" s="1104"/>
      <c r="BJ27" s="1104"/>
      <c r="BK27" s="1104"/>
    </row>
    <row r="28" spans="1:63" ht="15" customHeight="1">
      <c r="A28" s="1107"/>
      <c r="B28" s="1535">
        <f>'Building Input'!B35</f>
        <v>2</v>
      </c>
      <c r="C28" s="2536" t="str">
        <f>'Building Input'!C35</f>
        <v>Enter dwelling details here</v>
      </c>
      <c r="D28" s="2267">
        <f>'Building Input'!D35</f>
        <v>0</v>
      </c>
      <c r="E28" s="2272">
        <f>'Building Input'!I35</f>
        <v>0</v>
      </c>
      <c r="F28" s="2270">
        <f>'Potable Water Calculator-Part1'!AQ32*365</f>
        <v>0</v>
      </c>
      <c r="G28" s="2271">
        <f t="shared" si="0"/>
        <v>0</v>
      </c>
      <c r="H28" s="2270">
        <f>'Potable Water Calculator-Part1'!AP32*365</f>
        <v>0</v>
      </c>
      <c r="I28" s="2271">
        <f t="shared" si="1"/>
        <v>0</v>
      </c>
      <c r="J28" s="2164" t="s">
        <v>1453</v>
      </c>
      <c r="K28" s="2162">
        <v>4</v>
      </c>
      <c r="L28" s="2165" t="s">
        <v>1117</v>
      </c>
      <c r="M28" s="2166" t="s">
        <v>1182</v>
      </c>
      <c r="N28" s="1564" t="s">
        <v>1484</v>
      </c>
      <c r="O28" s="1565">
        <v>300</v>
      </c>
      <c r="P28" s="2526">
        <f t="shared" si="2"/>
        <v>0</v>
      </c>
      <c r="Q28" s="2763">
        <f t="shared" ref="Q28:Q66" si="10">IF($I28&gt;$P28,$I28-$P28,0)</f>
        <v>0</v>
      </c>
      <c r="R28" s="2864" t="s">
        <v>1454</v>
      </c>
      <c r="S28" s="2764">
        <v>4.2</v>
      </c>
      <c r="T28" s="2631">
        <f t="shared" ref="T28:T66" si="11" xml:space="preserve"> IF($J28=$AF$78,
         $Q28,
         IF($J28=$AF$79,
                IF($R28=$AF$78,
                        $Q28,
                        IF($R28=$AF$80,
                               IF($S28=0,
                                       "Need COP",
                                       $Q28/($S28*$AI$77)),
                                 0)
                          ),
                  IF($J28=$AF$80,
                         IF($S28=0,
                                "Need COP",
                                $Q28/($S28*$AI$77)),
                         0)))</f>
        <v>0</v>
      </c>
      <c r="U28" s="2560" t="s">
        <v>1482</v>
      </c>
      <c r="V28" s="2563"/>
      <c r="W28" s="2567">
        <f t="shared" ref="W28:W66" si="12">IF(ISBLANK(V28),AL28,V28)</f>
        <v>100</v>
      </c>
      <c r="X28" s="2558">
        <f t="shared" ref="X28:X66" si="13">IF(ISBLANK(U28),0,VLOOKUP(U28,$AL$71:$AM$78,2,FALSE))</f>
        <v>1.2</v>
      </c>
      <c r="Y28" s="2275">
        <f>IF(T28&gt;0,IF(ISBLANK(U28),"Enter fuel type",T28/W28*100*X28),0)</f>
        <v>0</v>
      </c>
      <c r="Z28" s="1405"/>
      <c r="AA28" s="1449"/>
      <c r="AB28" s="2633">
        <f t="shared" ref="AB28:AB66" si="14">K28*$H$16</f>
        <v>2.88</v>
      </c>
      <c r="AC28" s="2634">
        <f t="shared" si="3"/>
        <v>0</v>
      </c>
      <c r="AD28" s="2634">
        <f t="shared" si="4"/>
        <v>0</v>
      </c>
      <c r="AE28" s="2635">
        <f t="shared" si="5"/>
        <v>0</v>
      </c>
      <c r="AF28" s="2635">
        <f t="shared" si="6"/>
        <v>0</v>
      </c>
      <c r="AG28" s="2635">
        <f t="shared" ref="AG28:AG66" si="15">IF(AF28&gt;0,1-EXP(-1/AF28),0)</f>
        <v>0</v>
      </c>
      <c r="AH28" s="2636">
        <f t="shared" si="7"/>
        <v>0</v>
      </c>
      <c r="AI28" s="2637">
        <f t="shared" ref="AI28:AI66" si="16">IF(AH28=0,0,(1+0.2*LN(AH28)))</f>
        <v>0</v>
      </c>
      <c r="AJ28" s="2625">
        <f t="shared" si="8"/>
        <v>0</v>
      </c>
      <c r="AL28" s="2568">
        <f t="shared" si="9"/>
        <v>100</v>
      </c>
      <c r="AM28" s="1208"/>
      <c r="AN28" s="1182"/>
      <c r="AO28" s="1182"/>
      <c r="BI28" s="1104"/>
      <c r="BJ28" s="1104"/>
      <c r="BK28" s="1104"/>
    </row>
    <row r="29" spans="1:63" ht="15" customHeight="1">
      <c r="A29" s="1107"/>
      <c r="B29" s="1535">
        <f>'Building Input'!B36</f>
        <v>3</v>
      </c>
      <c r="C29" s="2536">
        <f>'Building Input'!C36</f>
        <v>0</v>
      </c>
      <c r="D29" s="2267">
        <f>'Building Input'!D36</f>
        <v>0</v>
      </c>
      <c r="E29" s="2272">
        <f>'Building Input'!I36</f>
        <v>0</v>
      </c>
      <c r="F29" s="2270">
        <f>'Potable Water Calculator-Part1'!AQ33*365</f>
        <v>0</v>
      </c>
      <c r="G29" s="2271">
        <f t="shared" si="0"/>
        <v>0</v>
      </c>
      <c r="H29" s="2270">
        <f>'Potable Water Calculator-Part1'!AP33*365</f>
        <v>0</v>
      </c>
      <c r="I29" s="2271">
        <f t="shared" si="1"/>
        <v>0</v>
      </c>
      <c r="J29" s="2164" t="s">
        <v>1453</v>
      </c>
      <c r="K29" s="2162">
        <v>6.5</v>
      </c>
      <c r="L29" s="2165" t="s">
        <v>1117</v>
      </c>
      <c r="M29" s="2166" t="s">
        <v>1182</v>
      </c>
      <c r="N29" s="1564" t="s">
        <v>1484</v>
      </c>
      <c r="O29" s="1565">
        <v>350</v>
      </c>
      <c r="P29" s="2526">
        <f t="shared" si="2"/>
        <v>0</v>
      </c>
      <c r="Q29" s="2763">
        <f t="shared" si="10"/>
        <v>0</v>
      </c>
      <c r="R29" s="2864" t="s">
        <v>1454</v>
      </c>
      <c r="S29" s="2764">
        <v>4.2</v>
      </c>
      <c r="T29" s="2631">
        <f t="shared" si="11"/>
        <v>0</v>
      </c>
      <c r="U29" s="2560" t="s">
        <v>1482</v>
      </c>
      <c r="V29" s="2563"/>
      <c r="W29" s="2567">
        <f t="shared" si="12"/>
        <v>100</v>
      </c>
      <c r="X29" s="2558">
        <f t="shared" si="13"/>
        <v>1.2</v>
      </c>
      <c r="Y29" s="2275">
        <f t="shared" ref="Y29:Y66" si="17">IF(T29&gt;0,IF(ISBLANK(U29),"Enter fuel type",T29/W29*100*X29),0)</f>
        <v>0</v>
      </c>
      <c r="Z29" s="1405"/>
      <c r="AA29" s="1449"/>
      <c r="AB29" s="2633">
        <f t="shared" si="14"/>
        <v>4.68</v>
      </c>
      <c r="AC29" s="2634">
        <f t="shared" si="3"/>
        <v>0</v>
      </c>
      <c r="AD29" s="2634">
        <f t="shared" si="4"/>
        <v>0</v>
      </c>
      <c r="AE29" s="2635">
        <f t="shared" si="5"/>
        <v>0</v>
      </c>
      <c r="AF29" s="2635">
        <f t="shared" si="6"/>
        <v>0</v>
      </c>
      <c r="AG29" s="2635">
        <f t="shared" si="15"/>
        <v>0</v>
      </c>
      <c r="AH29" s="2636">
        <f t="shared" si="7"/>
        <v>0</v>
      </c>
      <c r="AI29" s="2637">
        <f t="shared" si="16"/>
        <v>0</v>
      </c>
      <c r="AJ29" s="2625">
        <f t="shared" si="8"/>
        <v>0</v>
      </c>
      <c r="AL29" s="2568">
        <f t="shared" si="9"/>
        <v>100</v>
      </c>
      <c r="AM29" s="1208"/>
      <c r="AN29" s="1182"/>
      <c r="AO29" s="1182"/>
      <c r="BI29" s="1104"/>
      <c r="BJ29" s="1104"/>
      <c r="BK29" s="1104"/>
    </row>
    <row r="30" spans="1:63" ht="15" customHeight="1">
      <c r="A30" s="1107"/>
      <c r="B30" s="1535">
        <f>'Building Input'!B37</f>
        <v>4</v>
      </c>
      <c r="C30" s="2536">
        <f>'Building Input'!C37</f>
        <v>0</v>
      </c>
      <c r="D30" s="2267">
        <f>'Building Input'!D37</f>
        <v>0</v>
      </c>
      <c r="E30" s="2272">
        <f>'Building Input'!I37</f>
        <v>0</v>
      </c>
      <c r="F30" s="2270">
        <f>'Potable Water Calculator-Part1'!AQ34*365</f>
        <v>0</v>
      </c>
      <c r="G30" s="2271">
        <f t="shared" si="0"/>
        <v>0</v>
      </c>
      <c r="H30" s="2270">
        <f>'Potable Water Calculator-Part1'!AP34*365</f>
        <v>0</v>
      </c>
      <c r="I30" s="2271">
        <f t="shared" si="1"/>
        <v>0</v>
      </c>
      <c r="J30" s="2164" t="s">
        <v>1453</v>
      </c>
      <c r="K30" s="2162">
        <v>6.5</v>
      </c>
      <c r="L30" s="2165" t="s">
        <v>1117</v>
      </c>
      <c r="M30" s="2166" t="s">
        <v>1182</v>
      </c>
      <c r="N30" s="1564" t="s">
        <v>1484</v>
      </c>
      <c r="O30" s="1565">
        <v>350</v>
      </c>
      <c r="P30" s="2526">
        <f t="shared" si="2"/>
        <v>0</v>
      </c>
      <c r="Q30" s="2763">
        <f t="shared" si="10"/>
        <v>0</v>
      </c>
      <c r="R30" s="2864" t="s">
        <v>1454</v>
      </c>
      <c r="S30" s="2764">
        <v>4.2</v>
      </c>
      <c r="T30" s="2631">
        <f t="shared" si="11"/>
        <v>0</v>
      </c>
      <c r="U30" s="2560" t="s">
        <v>1482</v>
      </c>
      <c r="V30" s="2563"/>
      <c r="W30" s="2567">
        <f t="shared" si="12"/>
        <v>100</v>
      </c>
      <c r="X30" s="2558">
        <f t="shared" si="13"/>
        <v>1.2</v>
      </c>
      <c r="Y30" s="2275">
        <f t="shared" si="17"/>
        <v>0</v>
      </c>
      <c r="Z30" s="1405"/>
      <c r="AA30" s="1449"/>
      <c r="AB30" s="2633">
        <f t="shared" si="14"/>
        <v>4.68</v>
      </c>
      <c r="AC30" s="2634">
        <f t="shared" si="3"/>
        <v>0</v>
      </c>
      <c r="AD30" s="2634">
        <f t="shared" si="4"/>
        <v>0</v>
      </c>
      <c r="AE30" s="2635">
        <f t="shared" si="5"/>
        <v>0</v>
      </c>
      <c r="AF30" s="2635">
        <f t="shared" si="6"/>
        <v>0</v>
      </c>
      <c r="AG30" s="2635">
        <f t="shared" si="15"/>
        <v>0</v>
      </c>
      <c r="AH30" s="2636">
        <f t="shared" si="7"/>
        <v>0</v>
      </c>
      <c r="AI30" s="2637">
        <f t="shared" si="16"/>
        <v>0</v>
      </c>
      <c r="AJ30" s="2625">
        <f t="shared" si="8"/>
        <v>0</v>
      </c>
      <c r="AL30" s="2568">
        <f t="shared" si="9"/>
        <v>100</v>
      </c>
      <c r="AM30" s="1208"/>
      <c r="AN30" s="1182"/>
      <c r="AO30" s="1182"/>
      <c r="BI30" s="1104"/>
      <c r="BJ30" s="1104"/>
      <c r="BK30" s="1104"/>
    </row>
    <row r="31" spans="1:63" ht="15" customHeight="1">
      <c r="A31" s="1107"/>
      <c r="B31" s="1535">
        <f>'Building Input'!B38</f>
        <v>5</v>
      </c>
      <c r="C31" s="2536">
        <f>'Building Input'!C38</f>
        <v>0</v>
      </c>
      <c r="D31" s="2267">
        <f>'Building Input'!D38</f>
        <v>0</v>
      </c>
      <c r="E31" s="2272">
        <f>'Building Input'!I38</f>
        <v>0</v>
      </c>
      <c r="F31" s="2270">
        <f>'Potable Water Calculator-Part1'!AQ35*365</f>
        <v>0</v>
      </c>
      <c r="G31" s="2271">
        <f t="shared" si="0"/>
        <v>0</v>
      </c>
      <c r="H31" s="2270">
        <f>'Potable Water Calculator-Part1'!AP35*365</f>
        <v>0</v>
      </c>
      <c r="I31" s="2271">
        <f t="shared" si="1"/>
        <v>0</v>
      </c>
      <c r="J31" s="2164" t="s">
        <v>1453</v>
      </c>
      <c r="K31" s="2162">
        <v>8</v>
      </c>
      <c r="L31" s="2165" t="s">
        <v>1117</v>
      </c>
      <c r="M31" s="2166" t="s">
        <v>1182</v>
      </c>
      <c r="N31" s="1564" t="s">
        <v>1484</v>
      </c>
      <c r="O31" s="1565">
        <v>400</v>
      </c>
      <c r="P31" s="2526">
        <f t="shared" si="2"/>
        <v>0</v>
      </c>
      <c r="Q31" s="2763">
        <f t="shared" si="10"/>
        <v>0</v>
      </c>
      <c r="R31" s="2864" t="s">
        <v>1454</v>
      </c>
      <c r="S31" s="2764">
        <v>4.2</v>
      </c>
      <c r="T31" s="2631">
        <f t="shared" si="11"/>
        <v>0</v>
      </c>
      <c r="U31" s="2560" t="s">
        <v>1482</v>
      </c>
      <c r="V31" s="2563"/>
      <c r="W31" s="2567">
        <f t="shared" si="12"/>
        <v>100</v>
      </c>
      <c r="X31" s="2558">
        <f t="shared" si="13"/>
        <v>1.2</v>
      </c>
      <c r="Y31" s="2275">
        <f t="shared" si="17"/>
        <v>0</v>
      </c>
      <c r="Z31" s="1405"/>
      <c r="AA31" s="1449"/>
      <c r="AB31" s="2633">
        <f t="shared" si="14"/>
        <v>5.76</v>
      </c>
      <c r="AC31" s="2634">
        <f t="shared" si="3"/>
        <v>0</v>
      </c>
      <c r="AD31" s="2634">
        <f t="shared" si="4"/>
        <v>0</v>
      </c>
      <c r="AE31" s="2635">
        <f t="shared" si="5"/>
        <v>0</v>
      </c>
      <c r="AF31" s="2635">
        <f t="shared" si="6"/>
        <v>0</v>
      </c>
      <c r="AG31" s="2635">
        <f t="shared" si="15"/>
        <v>0</v>
      </c>
      <c r="AH31" s="2636">
        <f t="shared" si="7"/>
        <v>0</v>
      </c>
      <c r="AI31" s="2637">
        <f t="shared" si="16"/>
        <v>0</v>
      </c>
      <c r="AJ31" s="2625">
        <f t="shared" si="8"/>
        <v>0</v>
      </c>
      <c r="AK31" s="1441"/>
      <c r="AL31" s="2568">
        <f t="shared" si="9"/>
        <v>100</v>
      </c>
      <c r="AM31" s="1208"/>
      <c r="AN31" s="1182"/>
      <c r="AO31" s="1182"/>
      <c r="BI31" s="1104"/>
      <c r="BJ31" s="1104"/>
      <c r="BK31" s="1104"/>
    </row>
    <row r="32" spans="1:63" ht="15" customHeight="1">
      <c r="A32" s="1107"/>
      <c r="B32" s="1535">
        <f>'Building Input'!B39</f>
        <v>6</v>
      </c>
      <c r="C32" s="2536">
        <f>'Building Input'!C39</f>
        <v>0</v>
      </c>
      <c r="D32" s="2267">
        <f>'Building Input'!D39</f>
        <v>0</v>
      </c>
      <c r="E32" s="2272">
        <f>'Building Input'!I39</f>
        <v>0</v>
      </c>
      <c r="F32" s="2270">
        <f>'Potable Water Calculator-Part1'!AQ36*365</f>
        <v>0</v>
      </c>
      <c r="G32" s="2271">
        <f t="shared" si="0"/>
        <v>0</v>
      </c>
      <c r="H32" s="2270">
        <f>'Potable Water Calculator-Part1'!AP36*365</f>
        <v>0</v>
      </c>
      <c r="I32" s="2271">
        <f t="shared" si="1"/>
        <v>0</v>
      </c>
      <c r="J32" s="2164" t="s">
        <v>1452</v>
      </c>
      <c r="K32" s="2162">
        <v>0</v>
      </c>
      <c r="L32" s="2165" t="s">
        <v>1117</v>
      </c>
      <c r="M32" s="2166" t="s">
        <v>1182</v>
      </c>
      <c r="N32" s="1564" t="s">
        <v>1484</v>
      </c>
      <c r="O32" s="1565">
        <v>0</v>
      </c>
      <c r="P32" s="2526">
        <f t="shared" si="2"/>
        <v>0</v>
      </c>
      <c r="Q32" s="2763">
        <f t="shared" si="10"/>
        <v>0</v>
      </c>
      <c r="R32" s="2864" t="s">
        <v>1452</v>
      </c>
      <c r="S32" s="2764">
        <v>0</v>
      </c>
      <c r="T32" s="2631">
        <f t="shared" si="11"/>
        <v>0</v>
      </c>
      <c r="U32" s="2560" t="s">
        <v>1482</v>
      </c>
      <c r="V32" s="2563"/>
      <c r="W32" s="2567">
        <f t="shared" si="12"/>
        <v>100</v>
      </c>
      <c r="X32" s="2558">
        <f t="shared" si="13"/>
        <v>1.2</v>
      </c>
      <c r="Y32" s="2275">
        <f t="shared" si="17"/>
        <v>0</v>
      </c>
      <c r="Z32" s="1405"/>
      <c r="AA32" s="1449"/>
      <c r="AB32" s="2633">
        <f t="shared" si="14"/>
        <v>0</v>
      </c>
      <c r="AC32" s="2634">
        <f t="shared" si="3"/>
        <v>0</v>
      </c>
      <c r="AD32" s="2634">
        <f t="shared" si="4"/>
        <v>0</v>
      </c>
      <c r="AE32" s="2635">
        <f t="shared" si="5"/>
        <v>0</v>
      </c>
      <c r="AF32" s="2635">
        <f t="shared" si="6"/>
        <v>0</v>
      </c>
      <c r="AG32" s="2635">
        <f t="shared" si="15"/>
        <v>0</v>
      </c>
      <c r="AH32" s="2636">
        <f t="shared" si="7"/>
        <v>0</v>
      </c>
      <c r="AI32" s="2637">
        <f t="shared" si="16"/>
        <v>0</v>
      </c>
      <c r="AJ32" s="2625">
        <f t="shared" si="8"/>
        <v>0</v>
      </c>
      <c r="AK32" s="1430"/>
      <c r="AL32" s="2568">
        <f t="shared" si="9"/>
        <v>100</v>
      </c>
      <c r="AM32" s="1182"/>
      <c r="AN32" s="1182"/>
      <c r="AO32" s="1182"/>
      <c r="BI32" s="1104"/>
      <c r="BJ32" s="1104"/>
      <c r="BK32" s="1104"/>
    </row>
    <row r="33" spans="1:63" ht="15" customHeight="1">
      <c r="A33" s="1107"/>
      <c r="B33" s="1535">
        <f>'Building Input'!B40</f>
        <v>7</v>
      </c>
      <c r="C33" s="2536">
        <f>'Building Input'!C40</f>
        <v>0</v>
      </c>
      <c r="D33" s="2267">
        <f>'Building Input'!D40</f>
        <v>0</v>
      </c>
      <c r="E33" s="2272">
        <f>'Building Input'!I40</f>
        <v>0</v>
      </c>
      <c r="F33" s="2270">
        <f>'Potable Water Calculator-Part1'!AQ37*365</f>
        <v>0</v>
      </c>
      <c r="G33" s="2271">
        <f t="shared" si="0"/>
        <v>0</v>
      </c>
      <c r="H33" s="2270">
        <f>'Potable Water Calculator-Part1'!AP37*365</f>
        <v>0</v>
      </c>
      <c r="I33" s="2271">
        <f t="shared" si="1"/>
        <v>0</v>
      </c>
      <c r="J33" s="2164" t="s">
        <v>1452</v>
      </c>
      <c r="K33" s="2162">
        <v>0</v>
      </c>
      <c r="L33" s="2165" t="s">
        <v>1117</v>
      </c>
      <c r="M33" s="2166" t="s">
        <v>1182</v>
      </c>
      <c r="N33" s="1564" t="s">
        <v>1484</v>
      </c>
      <c r="O33" s="1565">
        <v>0</v>
      </c>
      <c r="P33" s="2526">
        <f t="shared" si="2"/>
        <v>0</v>
      </c>
      <c r="Q33" s="2763">
        <f t="shared" si="10"/>
        <v>0</v>
      </c>
      <c r="R33" s="2864" t="s">
        <v>1452</v>
      </c>
      <c r="S33" s="2764">
        <v>0</v>
      </c>
      <c r="T33" s="2631">
        <f t="shared" si="11"/>
        <v>0</v>
      </c>
      <c r="U33" s="2560" t="s">
        <v>1482</v>
      </c>
      <c r="V33" s="2563"/>
      <c r="W33" s="2567">
        <f t="shared" si="12"/>
        <v>100</v>
      </c>
      <c r="X33" s="2558">
        <f t="shared" si="13"/>
        <v>1.2</v>
      </c>
      <c r="Y33" s="2275">
        <f t="shared" si="17"/>
        <v>0</v>
      </c>
      <c r="Z33" s="1405"/>
      <c r="AA33" s="1449"/>
      <c r="AB33" s="2633">
        <f t="shared" si="14"/>
        <v>0</v>
      </c>
      <c r="AC33" s="2634">
        <f t="shared" si="3"/>
        <v>0</v>
      </c>
      <c r="AD33" s="2634">
        <f t="shared" si="4"/>
        <v>0</v>
      </c>
      <c r="AE33" s="2635">
        <f t="shared" si="5"/>
        <v>0</v>
      </c>
      <c r="AF33" s="2635">
        <f t="shared" si="6"/>
        <v>0</v>
      </c>
      <c r="AG33" s="2635">
        <f t="shared" si="15"/>
        <v>0</v>
      </c>
      <c r="AH33" s="2636">
        <f t="shared" si="7"/>
        <v>0</v>
      </c>
      <c r="AI33" s="2637">
        <f t="shared" si="16"/>
        <v>0</v>
      </c>
      <c r="AJ33" s="2625">
        <f t="shared" si="8"/>
        <v>0</v>
      </c>
      <c r="AK33" s="1430"/>
      <c r="AL33" s="2568">
        <f t="shared" si="9"/>
        <v>100</v>
      </c>
      <c r="AM33" s="1182"/>
      <c r="AN33" s="1182"/>
      <c r="AO33" s="1182"/>
      <c r="BI33" s="1104"/>
      <c r="BJ33" s="1104"/>
      <c r="BK33" s="1104"/>
    </row>
    <row r="34" spans="1:63" ht="15" customHeight="1">
      <c r="A34" s="1107"/>
      <c r="B34" s="1535">
        <f>'Building Input'!B41</f>
        <v>8</v>
      </c>
      <c r="C34" s="2536">
        <f>'Building Input'!C41</f>
        <v>0</v>
      </c>
      <c r="D34" s="2267">
        <f>'Building Input'!D41</f>
        <v>0</v>
      </c>
      <c r="E34" s="2272">
        <f>'Building Input'!I41</f>
        <v>0</v>
      </c>
      <c r="F34" s="2270">
        <f>'Potable Water Calculator-Part1'!AQ38*365</f>
        <v>0</v>
      </c>
      <c r="G34" s="2271">
        <f t="shared" si="0"/>
        <v>0</v>
      </c>
      <c r="H34" s="2270">
        <f>'Potable Water Calculator-Part1'!AP38*365</f>
        <v>0</v>
      </c>
      <c r="I34" s="2271">
        <f t="shared" si="1"/>
        <v>0</v>
      </c>
      <c r="J34" s="2164" t="s">
        <v>1452</v>
      </c>
      <c r="K34" s="2162">
        <v>0</v>
      </c>
      <c r="L34" s="2165" t="s">
        <v>1117</v>
      </c>
      <c r="M34" s="2166" t="s">
        <v>1182</v>
      </c>
      <c r="N34" s="1564" t="s">
        <v>1484</v>
      </c>
      <c r="O34" s="1565">
        <v>0</v>
      </c>
      <c r="P34" s="2526">
        <f t="shared" si="2"/>
        <v>0</v>
      </c>
      <c r="Q34" s="2763">
        <f t="shared" si="10"/>
        <v>0</v>
      </c>
      <c r="R34" s="2864" t="s">
        <v>1452</v>
      </c>
      <c r="S34" s="2764">
        <v>0</v>
      </c>
      <c r="T34" s="2631">
        <f t="shared" si="11"/>
        <v>0</v>
      </c>
      <c r="U34" s="2560" t="s">
        <v>1482</v>
      </c>
      <c r="V34" s="2563"/>
      <c r="W34" s="2567">
        <f t="shared" si="12"/>
        <v>100</v>
      </c>
      <c r="X34" s="2558">
        <f t="shared" si="13"/>
        <v>1.2</v>
      </c>
      <c r="Y34" s="2275">
        <f t="shared" si="17"/>
        <v>0</v>
      </c>
      <c r="Z34" s="1405"/>
      <c r="AA34" s="1449"/>
      <c r="AB34" s="2633">
        <f t="shared" si="14"/>
        <v>0</v>
      </c>
      <c r="AC34" s="2634">
        <f t="shared" si="3"/>
        <v>0</v>
      </c>
      <c r="AD34" s="2634">
        <f t="shared" si="4"/>
        <v>0</v>
      </c>
      <c r="AE34" s="2635">
        <f t="shared" si="5"/>
        <v>0</v>
      </c>
      <c r="AF34" s="2635">
        <f t="shared" si="6"/>
        <v>0</v>
      </c>
      <c r="AG34" s="2635">
        <f t="shared" si="15"/>
        <v>0</v>
      </c>
      <c r="AH34" s="2636">
        <f t="shared" si="7"/>
        <v>0</v>
      </c>
      <c r="AI34" s="2637">
        <f t="shared" si="16"/>
        <v>0</v>
      </c>
      <c r="AJ34" s="2625">
        <f t="shared" si="8"/>
        <v>0</v>
      </c>
      <c r="AL34" s="2568">
        <f t="shared" si="9"/>
        <v>100</v>
      </c>
      <c r="AM34" s="1184"/>
      <c r="AN34" s="1184"/>
      <c r="BI34" s="1104"/>
      <c r="BJ34" s="1104"/>
      <c r="BK34" s="1104"/>
    </row>
    <row r="35" spans="1:63" ht="15" customHeight="1">
      <c r="A35" s="1107"/>
      <c r="B35" s="1535">
        <f>'Building Input'!B42</f>
        <v>9</v>
      </c>
      <c r="C35" s="2536">
        <f>'Building Input'!C42</f>
        <v>0</v>
      </c>
      <c r="D35" s="2267">
        <f>'Building Input'!D42</f>
        <v>0</v>
      </c>
      <c r="E35" s="2272">
        <f>'Building Input'!I42</f>
        <v>0</v>
      </c>
      <c r="F35" s="2270">
        <f>'Potable Water Calculator-Part1'!AQ39*365</f>
        <v>0</v>
      </c>
      <c r="G35" s="2271">
        <f t="shared" si="0"/>
        <v>0</v>
      </c>
      <c r="H35" s="2270">
        <f>'Potable Water Calculator-Part1'!AP39*365</f>
        <v>0</v>
      </c>
      <c r="I35" s="2271">
        <f t="shared" si="1"/>
        <v>0</v>
      </c>
      <c r="J35" s="2164" t="s">
        <v>1452</v>
      </c>
      <c r="K35" s="2162">
        <v>0</v>
      </c>
      <c r="L35" s="2165" t="s">
        <v>1117</v>
      </c>
      <c r="M35" s="2166" t="s">
        <v>1182</v>
      </c>
      <c r="N35" s="1564" t="s">
        <v>1484</v>
      </c>
      <c r="O35" s="1565">
        <v>0</v>
      </c>
      <c r="P35" s="2526">
        <f t="shared" si="2"/>
        <v>0</v>
      </c>
      <c r="Q35" s="2763">
        <f t="shared" si="10"/>
        <v>0</v>
      </c>
      <c r="R35" s="2864" t="s">
        <v>1452</v>
      </c>
      <c r="S35" s="2764">
        <v>0</v>
      </c>
      <c r="T35" s="2631">
        <f t="shared" si="11"/>
        <v>0</v>
      </c>
      <c r="U35" s="2560" t="s">
        <v>1482</v>
      </c>
      <c r="V35" s="2563"/>
      <c r="W35" s="2567">
        <f t="shared" si="12"/>
        <v>100</v>
      </c>
      <c r="X35" s="2558">
        <f t="shared" si="13"/>
        <v>1.2</v>
      </c>
      <c r="Y35" s="2275">
        <f t="shared" si="17"/>
        <v>0</v>
      </c>
      <c r="Z35" s="1405"/>
      <c r="AA35" s="1427"/>
      <c r="AB35" s="2633">
        <f t="shared" si="14"/>
        <v>0</v>
      </c>
      <c r="AC35" s="2634">
        <f t="shared" si="3"/>
        <v>0</v>
      </c>
      <c r="AD35" s="2634">
        <f t="shared" si="4"/>
        <v>0</v>
      </c>
      <c r="AE35" s="2635">
        <f t="shared" si="5"/>
        <v>0</v>
      </c>
      <c r="AF35" s="2635">
        <f t="shared" si="6"/>
        <v>0</v>
      </c>
      <c r="AG35" s="2635">
        <f t="shared" si="15"/>
        <v>0</v>
      </c>
      <c r="AH35" s="2636">
        <f t="shared" si="7"/>
        <v>0</v>
      </c>
      <c r="AI35" s="2637">
        <f t="shared" si="16"/>
        <v>0</v>
      </c>
      <c r="AJ35" s="2625">
        <f t="shared" si="8"/>
        <v>0</v>
      </c>
      <c r="AL35" s="2568">
        <f t="shared" si="9"/>
        <v>100</v>
      </c>
      <c r="AM35" s="1184"/>
      <c r="AN35" s="1184"/>
      <c r="BI35" s="1104"/>
      <c r="BJ35" s="1104"/>
      <c r="BK35" s="1104"/>
    </row>
    <row r="36" spans="1:63" ht="15" customHeight="1">
      <c r="A36" s="1107"/>
      <c r="B36" s="1535">
        <f>'Building Input'!B43</f>
        <v>10</v>
      </c>
      <c r="C36" s="2536">
        <f>'Building Input'!C43</f>
        <v>0</v>
      </c>
      <c r="D36" s="2267">
        <f>'Building Input'!D43</f>
        <v>0</v>
      </c>
      <c r="E36" s="2272">
        <f>'Building Input'!I43</f>
        <v>0</v>
      </c>
      <c r="F36" s="2270">
        <f>'Potable Water Calculator-Part1'!AQ40*365</f>
        <v>0</v>
      </c>
      <c r="G36" s="2271">
        <f t="shared" si="0"/>
        <v>0</v>
      </c>
      <c r="H36" s="2270">
        <f>'Potable Water Calculator-Part1'!AP40*365</f>
        <v>0</v>
      </c>
      <c r="I36" s="2271">
        <f t="shared" si="1"/>
        <v>0</v>
      </c>
      <c r="J36" s="2164" t="s">
        <v>1452</v>
      </c>
      <c r="K36" s="2162">
        <v>0</v>
      </c>
      <c r="L36" s="2165" t="s">
        <v>1117</v>
      </c>
      <c r="M36" s="2166" t="s">
        <v>1182</v>
      </c>
      <c r="N36" s="1564" t="s">
        <v>1484</v>
      </c>
      <c r="O36" s="1565">
        <v>0</v>
      </c>
      <c r="P36" s="2526">
        <f t="shared" si="2"/>
        <v>0</v>
      </c>
      <c r="Q36" s="2763">
        <f t="shared" si="10"/>
        <v>0</v>
      </c>
      <c r="R36" s="2864" t="s">
        <v>1452</v>
      </c>
      <c r="S36" s="2764">
        <v>0</v>
      </c>
      <c r="T36" s="2631">
        <f t="shared" si="11"/>
        <v>0</v>
      </c>
      <c r="U36" s="2560" t="s">
        <v>1482</v>
      </c>
      <c r="V36" s="2563"/>
      <c r="W36" s="2567">
        <f t="shared" si="12"/>
        <v>100</v>
      </c>
      <c r="X36" s="2558">
        <f t="shared" si="13"/>
        <v>1.2</v>
      </c>
      <c r="Y36" s="2275">
        <f t="shared" si="17"/>
        <v>0</v>
      </c>
      <c r="Z36" s="1405"/>
      <c r="AA36" s="1427"/>
      <c r="AB36" s="2633">
        <f t="shared" si="14"/>
        <v>0</v>
      </c>
      <c r="AC36" s="2634">
        <f t="shared" si="3"/>
        <v>0</v>
      </c>
      <c r="AD36" s="2634">
        <f t="shared" si="4"/>
        <v>0</v>
      </c>
      <c r="AE36" s="2635">
        <f t="shared" si="5"/>
        <v>0</v>
      </c>
      <c r="AF36" s="2635">
        <f t="shared" si="6"/>
        <v>0</v>
      </c>
      <c r="AG36" s="2635">
        <f t="shared" si="15"/>
        <v>0</v>
      </c>
      <c r="AH36" s="2636">
        <f t="shared" si="7"/>
        <v>0</v>
      </c>
      <c r="AI36" s="2637">
        <f t="shared" si="16"/>
        <v>0</v>
      </c>
      <c r="AJ36" s="2625">
        <f t="shared" si="8"/>
        <v>0</v>
      </c>
      <c r="AL36" s="2568">
        <f t="shared" si="9"/>
        <v>100</v>
      </c>
      <c r="AM36" s="1184"/>
      <c r="AN36" s="1184"/>
      <c r="BI36" s="1104"/>
      <c r="BJ36" s="1104"/>
      <c r="BK36" s="1104"/>
    </row>
    <row r="37" spans="1:63" ht="15" customHeight="1">
      <c r="A37" s="1107"/>
      <c r="B37" s="1535">
        <f>'Building Input'!B44</f>
        <v>11</v>
      </c>
      <c r="C37" s="2536">
        <f>'Building Input'!C44</f>
        <v>0</v>
      </c>
      <c r="D37" s="2267">
        <f>'Building Input'!D44</f>
        <v>0</v>
      </c>
      <c r="E37" s="2272">
        <f>'Building Input'!I44</f>
        <v>0</v>
      </c>
      <c r="F37" s="2270">
        <f>'Potable Water Calculator-Part1'!AQ41*365</f>
        <v>0</v>
      </c>
      <c r="G37" s="2271">
        <f t="shared" si="0"/>
        <v>0</v>
      </c>
      <c r="H37" s="2270">
        <f>'Potable Water Calculator-Part1'!AP41*365</f>
        <v>0</v>
      </c>
      <c r="I37" s="2271">
        <f t="shared" si="1"/>
        <v>0</v>
      </c>
      <c r="J37" s="2164" t="s">
        <v>1452</v>
      </c>
      <c r="K37" s="2162">
        <v>0</v>
      </c>
      <c r="L37" s="2165" t="s">
        <v>1117</v>
      </c>
      <c r="M37" s="2166" t="s">
        <v>1182</v>
      </c>
      <c r="N37" s="1564" t="s">
        <v>1484</v>
      </c>
      <c r="O37" s="1565">
        <v>0</v>
      </c>
      <c r="P37" s="2526">
        <f t="shared" si="2"/>
        <v>0</v>
      </c>
      <c r="Q37" s="2763">
        <f t="shared" si="10"/>
        <v>0</v>
      </c>
      <c r="R37" s="2864" t="s">
        <v>1452</v>
      </c>
      <c r="S37" s="2764">
        <v>0</v>
      </c>
      <c r="T37" s="2631">
        <f t="shared" si="11"/>
        <v>0</v>
      </c>
      <c r="U37" s="2560" t="s">
        <v>1482</v>
      </c>
      <c r="V37" s="2563"/>
      <c r="W37" s="2567">
        <f t="shared" si="12"/>
        <v>100</v>
      </c>
      <c r="X37" s="2558">
        <f t="shared" si="13"/>
        <v>1.2</v>
      </c>
      <c r="Y37" s="2275">
        <f t="shared" si="17"/>
        <v>0</v>
      </c>
      <c r="Z37" s="1405"/>
      <c r="AA37" s="1449"/>
      <c r="AB37" s="2633">
        <f t="shared" si="14"/>
        <v>0</v>
      </c>
      <c r="AC37" s="2634">
        <f t="shared" si="3"/>
        <v>0</v>
      </c>
      <c r="AD37" s="2634">
        <f t="shared" si="4"/>
        <v>0</v>
      </c>
      <c r="AE37" s="2635">
        <f t="shared" si="5"/>
        <v>0</v>
      </c>
      <c r="AF37" s="2635">
        <f t="shared" si="6"/>
        <v>0</v>
      </c>
      <c r="AG37" s="2635">
        <f t="shared" si="15"/>
        <v>0</v>
      </c>
      <c r="AH37" s="2636">
        <f t="shared" si="7"/>
        <v>0</v>
      </c>
      <c r="AI37" s="2637">
        <f t="shared" si="16"/>
        <v>0</v>
      </c>
      <c r="AJ37" s="2625">
        <f t="shared" si="8"/>
        <v>0</v>
      </c>
      <c r="AL37" s="2568">
        <f t="shared" si="9"/>
        <v>100</v>
      </c>
      <c r="AM37" s="1184"/>
      <c r="AN37" s="1184"/>
      <c r="BI37" s="1104"/>
      <c r="BJ37" s="1104"/>
      <c r="BK37" s="1104"/>
    </row>
    <row r="38" spans="1:63" ht="15" customHeight="1">
      <c r="A38" s="1107"/>
      <c r="B38" s="1535">
        <f>'Building Input'!B45</f>
        <v>12</v>
      </c>
      <c r="C38" s="2536">
        <f>'Building Input'!C45</f>
        <v>0</v>
      </c>
      <c r="D38" s="2267">
        <f>'Building Input'!D45</f>
        <v>0</v>
      </c>
      <c r="E38" s="2272">
        <f>'Building Input'!I45</f>
        <v>0</v>
      </c>
      <c r="F38" s="2270">
        <f>'Potable Water Calculator-Part1'!AQ42*365</f>
        <v>0</v>
      </c>
      <c r="G38" s="2271">
        <f t="shared" si="0"/>
        <v>0</v>
      </c>
      <c r="H38" s="2270">
        <f>'Potable Water Calculator-Part1'!AP42*365</f>
        <v>0</v>
      </c>
      <c r="I38" s="2271">
        <f t="shared" si="1"/>
        <v>0</v>
      </c>
      <c r="J38" s="2164" t="s">
        <v>1452</v>
      </c>
      <c r="K38" s="2162">
        <v>0</v>
      </c>
      <c r="L38" s="2165" t="s">
        <v>1117</v>
      </c>
      <c r="M38" s="2166" t="s">
        <v>1182</v>
      </c>
      <c r="N38" s="1564" t="s">
        <v>1484</v>
      </c>
      <c r="O38" s="1565">
        <v>0</v>
      </c>
      <c r="P38" s="2526">
        <f t="shared" si="2"/>
        <v>0</v>
      </c>
      <c r="Q38" s="2763">
        <f t="shared" si="10"/>
        <v>0</v>
      </c>
      <c r="R38" s="2864" t="s">
        <v>1452</v>
      </c>
      <c r="S38" s="2764">
        <v>0</v>
      </c>
      <c r="T38" s="2631">
        <f t="shared" si="11"/>
        <v>0</v>
      </c>
      <c r="U38" s="2560" t="s">
        <v>1482</v>
      </c>
      <c r="V38" s="2563"/>
      <c r="W38" s="2567">
        <f t="shared" si="12"/>
        <v>100</v>
      </c>
      <c r="X38" s="2558">
        <f t="shared" si="13"/>
        <v>1.2</v>
      </c>
      <c r="Y38" s="2275">
        <f t="shared" si="17"/>
        <v>0</v>
      </c>
      <c r="Z38" s="1405"/>
      <c r="AA38" s="1449"/>
      <c r="AB38" s="2633">
        <f t="shared" si="14"/>
        <v>0</v>
      </c>
      <c r="AC38" s="2634">
        <f t="shared" si="3"/>
        <v>0</v>
      </c>
      <c r="AD38" s="2634">
        <f t="shared" si="4"/>
        <v>0</v>
      </c>
      <c r="AE38" s="2635">
        <f t="shared" si="5"/>
        <v>0</v>
      </c>
      <c r="AF38" s="2635">
        <f t="shared" si="6"/>
        <v>0</v>
      </c>
      <c r="AG38" s="2635">
        <f t="shared" si="15"/>
        <v>0</v>
      </c>
      <c r="AH38" s="2636">
        <f t="shared" si="7"/>
        <v>0</v>
      </c>
      <c r="AI38" s="2637">
        <f t="shared" si="16"/>
        <v>0</v>
      </c>
      <c r="AJ38" s="2625">
        <f t="shared" si="8"/>
        <v>0</v>
      </c>
      <c r="AL38" s="2568">
        <f t="shared" si="9"/>
        <v>100</v>
      </c>
      <c r="AM38" s="1184"/>
      <c r="AN38" s="1184"/>
      <c r="BI38" s="1104"/>
      <c r="BJ38" s="1104"/>
      <c r="BK38" s="1104"/>
    </row>
    <row r="39" spans="1:63" ht="15" customHeight="1">
      <c r="A39" s="1107"/>
      <c r="B39" s="1535">
        <f>'Building Input'!B46</f>
        <v>13</v>
      </c>
      <c r="C39" s="2536">
        <f>'Building Input'!C46</f>
        <v>0</v>
      </c>
      <c r="D39" s="2267">
        <f>'Building Input'!D46</f>
        <v>0</v>
      </c>
      <c r="E39" s="2272">
        <f>'Building Input'!I46</f>
        <v>0</v>
      </c>
      <c r="F39" s="2270">
        <f>'Potable Water Calculator-Part1'!AQ43*365</f>
        <v>0</v>
      </c>
      <c r="G39" s="2271">
        <f t="shared" si="0"/>
        <v>0</v>
      </c>
      <c r="H39" s="2270">
        <f>'Potable Water Calculator-Part1'!AP43*365</f>
        <v>0</v>
      </c>
      <c r="I39" s="2271">
        <f t="shared" si="1"/>
        <v>0</v>
      </c>
      <c r="J39" s="2164" t="s">
        <v>1452</v>
      </c>
      <c r="K39" s="2162">
        <v>0</v>
      </c>
      <c r="L39" s="2165" t="s">
        <v>1117</v>
      </c>
      <c r="M39" s="2166" t="s">
        <v>1182</v>
      </c>
      <c r="N39" s="1564" t="s">
        <v>1484</v>
      </c>
      <c r="O39" s="1565">
        <v>0</v>
      </c>
      <c r="P39" s="2526">
        <f t="shared" si="2"/>
        <v>0</v>
      </c>
      <c r="Q39" s="2763">
        <f t="shared" si="10"/>
        <v>0</v>
      </c>
      <c r="R39" s="2864" t="s">
        <v>1452</v>
      </c>
      <c r="S39" s="2764">
        <v>0</v>
      </c>
      <c r="T39" s="2631">
        <f t="shared" si="11"/>
        <v>0</v>
      </c>
      <c r="U39" s="2560" t="s">
        <v>1482</v>
      </c>
      <c r="V39" s="2563"/>
      <c r="W39" s="2567">
        <f t="shared" si="12"/>
        <v>100</v>
      </c>
      <c r="X39" s="2558">
        <f t="shared" si="13"/>
        <v>1.2</v>
      </c>
      <c r="Y39" s="2275">
        <f t="shared" si="17"/>
        <v>0</v>
      </c>
      <c r="Z39" s="1405"/>
      <c r="AA39" s="1449"/>
      <c r="AB39" s="2633">
        <f t="shared" si="14"/>
        <v>0</v>
      </c>
      <c r="AC39" s="2634">
        <f t="shared" si="3"/>
        <v>0</v>
      </c>
      <c r="AD39" s="2634">
        <f t="shared" si="4"/>
        <v>0</v>
      </c>
      <c r="AE39" s="2635">
        <f t="shared" si="5"/>
        <v>0</v>
      </c>
      <c r="AF39" s="2635">
        <f t="shared" si="6"/>
        <v>0</v>
      </c>
      <c r="AG39" s="2635">
        <f t="shared" si="15"/>
        <v>0</v>
      </c>
      <c r="AH39" s="2636">
        <f t="shared" si="7"/>
        <v>0</v>
      </c>
      <c r="AI39" s="2637">
        <f t="shared" si="16"/>
        <v>0</v>
      </c>
      <c r="AJ39" s="2625">
        <f t="shared" si="8"/>
        <v>0</v>
      </c>
      <c r="AL39" s="2568">
        <f t="shared" si="9"/>
        <v>100</v>
      </c>
      <c r="AM39" s="1184"/>
      <c r="AN39" s="1184"/>
      <c r="BI39" s="1104"/>
      <c r="BJ39" s="1104"/>
      <c r="BK39" s="1104"/>
    </row>
    <row r="40" spans="1:63" ht="15" customHeight="1">
      <c r="A40" s="1107"/>
      <c r="B40" s="1535">
        <f>'Building Input'!B47</f>
        <v>14</v>
      </c>
      <c r="C40" s="2536">
        <f>'Building Input'!C47</f>
        <v>0</v>
      </c>
      <c r="D40" s="2267">
        <f>'Building Input'!D47</f>
        <v>0</v>
      </c>
      <c r="E40" s="2272">
        <f>'Building Input'!I47</f>
        <v>0</v>
      </c>
      <c r="F40" s="2270">
        <f>'Potable Water Calculator-Part1'!AQ44*365</f>
        <v>0</v>
      </c>
      <c r="G40" s="2271">
        <f t="shared" si="0"/>
        <v>0</v>
      </c>
      <c r="H40" s="2270">
        <f>'Potable Water Calculator-Part1'!AP44*365</f>
        <v>0</v>
      </c>
      <c r="I40" s="2271">
        <f t="shared" si="1"/>
        <v>0</v>
      </c>
      <c r="J40" s="2164" t="s">
        <v>1452</v>
      </c>
      <c r="K40" s="2162">
        <v>0</v>
      </c>
      <c r="L40" s="2165" t="s">
        <v>1117</v>
      </c>
      <c r="M40" s="2166" t="s">
        <v>1182</v>
      </c>
      <c r="N40" s="1564" t="s">
        <v>1484</v>
      </c>
      <c r="O40" s="1565">
        <v>0</v>
      </c>
      <c r="P40" s="2526">
        <f t="shared" si="2"/>
        <v>0</v>
      </c>
      <c r="Q40" s="2763">
        <f t="shared" si="10"/>
        <v>0</v>
      </c>
      <c r="R40" s="2864" t="s">
        <v>1452</v>
      </c>
      <c r="S40" s="2764">
        <v>0</v>
      </c>
      <c r="T40" s="2631">
        <f t="shared" si="11"/>
        <v>0</v>
      </c>
      <c r="U40" s="2560" t="s">
        <v>1482</v>
      </c>
      <c r="V40" s="2563"/>
      <c r="W40" s="2567">
        <f t="shared" si="12"/>
        <v>100</v>
      </c>
      <c r="X40" s="2558">
        <f t="shared" si="13"/>
        <v>1.2</v>
      </c>
      <c r="Y40" s="2275">
        <f t="shared" si="17"/>
        <v>0</v>
      </c>
      <c r="Z40" s="1405"/>
      <c r="AA40" s="1449"/>
      <c r="AB40" s="2633">
        <f t="shared" si="14"/>
        <v>0</v>
      </c>
      <c r="AC40" s="2634">
        <f t="shared" si="3"/>
        <v>0</v>
      </c>
      <c r="AD40" s="2634">
        <f t="shared" si="4"/>
        <v>0</v>
      </c>
      <c r="AE40" s="2635">
        <f t="shared" si="5"/>
        <v>0</v>
      </c>
      <c r="AF40" s="2635">
        <f t="shared" si="6"/>
        <v>0</v>
      </c>
      <c r="AG40" s="2635">
        <f t="shared" si="15"/>
        <v>0</v>
      </c>
      <c r="AH40" s="2636">
        <f t="shared" si="7"/>
        <v>0</v>
      </c>
      <c r="AI40" s="2637">
        <f t="shared" si="16"/>
        <v>0</v>
      </c>
      <c r="AJ40" s="2625">
        <f t="shared" si="8"/>
        <v>0</v>
      </c>
      <c r="AL40" s="2568">
        <f t="shared" si="9"/>
        <v>100</v>
      </c>
      <c r="AM40" s="1184"/>
      <c r="AN40" s="1184"/>
      <c r="BI40" s="1104"/>
      <c r="BJ40" s="1104"/>
      <c r="BK40" s="1104"/>
    </row>
    <row r="41" spans="1:63" ht="15" customHeight="1">
      <c r="A41" s="1107"/>
      <c r="B41" s="1535">
        <f>'Building Input'!B48</f>
        <v>15</v>
      </c>
      <c r="C41" s="2536">
        <f>'Building Input'!C48</f>
        <v>0</v>
      </c>
      <c r="D41" s="2267">
        <f>'Building Input'!D48</f>
        <v>0</v>
      </c>
      <c r="E41" s="2272">
        <f>'Building Input'!I48</f>
        <v>0</v>
      </c>
      <c r="F41" s="2270">
        <f>'Potable Water Calculator-Part1'!AQ45*365</f>
        <v>0</v>
      </c>
      <c r="G41" s="2271">
        <f t="shared" si="0"/>
        <v>0</v>
      </c>
      <c r="H41" s="2270">
        <f>'Potable Water Calculator-Part1'!AP45*365</f>
        <v>0</v>
      </c>
      <c r="I41" s="2271">
        <f t="shared" si="1"/>
        <v>0</v>
      </c>
      <c r="J41" s="2164" t="s">
        <v>1452</v>
      </c>
      <c r="K41" s="2162">
        <v>0</v>
      </c>
      <c r="L41" s="2165" t="s">
        <v>1117</v>
      </c>
      <c r="M41" s="2166" t="s">
        <v>1182</v>
      </c>
      <c r="N41" s="1564" t="s">
        <v>1484</v>
      </c>
      <c r="O41" s="1565">
        <v>0</v>
      </c>
      <c r="P41" s="2526">
        <f t="shared" si="2"/>
        <v>0</v>
      </c>
      <c r="Q41" s="2763">
        <f t="shared" si="10"/>
        <v>0</v>
      </c>
      <c r="R41" s="2864" t="s">
        <v>1452</v>
      </c>
      <c r="S41" s="2764">
        <v>0</v>
      </c>
      <c r="T41" s="2631">
        <f t="shared" si="11"/>
        <v>0</v>
      </c>
      <c r="U41" s="2560" t="s">
        <v>1482</v>
      </c>
      <c r="V41" s="2563"/>
      <c r="W41" s="2567">
        <f t="shared" si="12"/>
        <v>100</v>
      </c>
      <c r="X41" s="2558">
        <f t="shared" si="13"/>
        <v>1.2</v>
      </c>
      <c r="Y41" s="2275">
        <f t="shared" si="17"/>
        <v>0</v>
      </c>
      <c r="Z41" s="1405"/>
      <c r="AA41" s="1449"/>
      <c r="AB41" s="2633">
        <f t="shared" si="14"/>
        <v>0</v>
      </c>
      <c r="AC41" s="2634">
        <f t="shared" si="3"/>
        <v>0</v>
      </c>
      <c r="AD41" s="2634">
        <f t="shared" si="4"/>
        <v>0</v>
      </c>
      <c r="AE41" s="2635">
        <f t="shared" si="5"/>
        <v>0</v>
      </c>
      <c r="AF41" s="2635">
        <f t="shared" si="6"/>
        <v>0</v>
      </c>
      <c r="AG41" s="2635">
        <f t="shared" si="15"/>
        <v>0</v>
      </c>
      <c r="AH41" s="2636">
        <f t="shared" si="7"/>
        <v>0</v>
      </c>
      <c r="AI41" s="2637">
        <f t="shared" si="16"/>
        <v>0</v>
      </c>
      <c r="AJ41" s="2625">
        <f t="shared" si="8"/>
        <v>0</v>
      </c>
      <c r="AL41" s="2568">
        <f t="shared" si="9"/>
        <v>100</v>
      </c>
      <c r="AM41" s="1184"/>
      <c r="AN41" s="1184"/>
      <c r="BI41" s="1104"/>
      <c r="BJ41" s="1104"/>
      <c r="BK41" s="1104"/>
    </row>
    <row r="42" spans="1:63" ht="15" customHeight="1">
      <c r="A42" s="1107"/>
      <c r="B42" s="1535">
        <f>'Building Input'!B49</f>
        <v>16</v>
      </c>
      <c r="C42" s="2536">
        <f>'Building Input'!C49</f>
        <v>0</v>
      </c>
      <c r="D42" s="2267">
        <f>'Building Input'!D49</f>
        <v>0</v>
      </c>
      <c r="E42" s="2272">
        <f>'Building Input'!I49</f>
        <v>0</v>
      </c>
      <c r="F42" s="2270">
        <f>'Potable Water Calculator-Part1'!AQ46*365</f>
        <v>0</v>
      </c>
      <c r="G42" s="2271">
        <f t="shared" si="0"/>
        <v>0</v>
      </c>
      <c r="H42" s="2270">
        <f>'Potable Water Calculator-Part1'!AP46*365</f>
        <v>0</v>
      </c>
      <c r="I42" s="2271">
        <f t="shared" si="1"/>
        <v>0</v>
      </c>
      <c r="J42" s="2164" t="s">
        <v>1452</v>
      </c>
      <c r="K42" s="2162">
        <v>0</v>
      </c>
      <c r="L42" s="2165" t="s">
        <v>1117</v>
      </c>
      <c r="M42" s="2166" t="s">
        <v>1182</v>
      </c>
      <c r="N42" s="1564" t="s">
        <v>1484</v>
      </c>
      <c r="O42" s="1565">
        <v>0</v>
      </c>
      <c r="P42" s="2526">
        <f t="shared" si="2"/>
        <v>0</v>
      </c>
      <c r="Q42" s="2763">
        <f t="shared" si="10"/>
        <v>0</v>
      </c>
      <c r="R42" s="2864" t="s">
        <v>1452</v>
      </c>
      <c r="S42" s="2764">
        <v>0</v>
      </c>
      <c r="T42" s="2631">
        <f t="shared" si="11"/>
        <v>0</v>
      </c>
      <c r="U42" s="2560" t="s">
        <v>1482</v>
      </c>
      <c r="V42" s="2563"/>
      <c r="W42" s="2567">
        <f t="shared" si="12"/>
        <v>100</v>
      </c>
      <c r="X42" s="2558">
        <f t="shared" si="13"/>
        <v>1.2</v>
      </c>
      <c r="Y42" s="2275">
        <f t="shared" si="17"/>
        <v>0</v>
      </c>
      <c r="Z42" s="1405"/>
      <c r="AA42" s="1449"/>
      <c r="AB42" s="2633">
        <f t="shared" si="14"/>
        <v>0</v>
      </c>
      <c r="AC42" s="2634">
        <f t="shared" si="3"/>
        <v>0</v>
      </c>
      <c r="AD42" s="2634">
        <f t="shared" si="4"/>
        <v>0</v>
      </c>
      <c r="AE42" s="2635">
        <f t="shared" si="5"/>
        <v>0</v>
      </c>
      <c r="AF42" s="2635">
        <f t="shared" si="6"/>
        <v>0</v>
      </c>
      <c r="AG42" s="2635">
        <f t="shared" si="15"/>
        <v>0</v>
      </c>
      <c r="AH42" s="2636">
        <f t="shared" si="7"/>
        <v>0</v>
      </c>
      <c r="AI42" s="2637">
        <f t="shared" si="16"/>
        <v>0</v>
      </c>
      <c r="AJ42" s="2625">
        <f t="shared" si="8"/>
        <v>0</v>
      </c>
      <c r="AL42" s="2568">
        <f t="shared" si="9"/>
        <v>100</v>
      </c>
      <c r="AM42" s="1184"/>
      <c r="AN42" s="1184"/>
      <c r="BI42" s="1104"/>
      <c r="BJ42" s="1104"/>
      <c r="BK42" s="1104"/>
    </row>
    <row r="43" spans="1:63" ht="15" customHeight="1">
      <c r="A43" s="1107"/>
      <c r="B43" s="1535">
        <f>'Building Input'!B50</f>
        <v>17</v>
      </c>
      <c r="C43" s="2536">
        <f>'Building Input'!C50</f>
        <v>0</v>
      </c>
      <c r="D43" s="2267">
        <f>'Building Input'!D50</f>
        <v>0</v>
      </c>
      <c r="E43" s="2272">
        <f>'Building Input'!I50</f>
        <v>0</v>
      </c>
      <c r="F43" s="2270">
        <f>'Potable Water Calculator-Part1'!AQ47*365</f>
        <v>0</v>
      </c>
      <c r="G43" s="2271">
        <f t="shared" si="0"/>
        <v>0</v>
      </c>
      <c r="H43" s="2270">
        <f>'Potable Water Calculator-Part1'!AP47*365</f>
        <v>0</v>
      </c>
      <c r="I43" s="2271">
        <f t="shared" si="1"/>
        <v>0</v>
      </c>
      <c r="J43" s="2164" t="s">
        <v>1452</v>
      </c>
      <c r="K43" s="2162">
        <v>0</v>
      </c>
      <c r="L43" s="2165" t="s">
        <v>1117</v>
      </c>
      <c r="M43" s="2166" t="s">
        <v>1182</v>
      </c>
      <c r="N43" s="1564" t="s">
        <v>1484</v>
      </c>
      <c r="O43" s="1565">
        <v>0</v>
      </c>
      <c r="P43" s="2526">
        <f t="shared" si="2"/>
        <v>0</v>
      </c>
      <c r="Q43" s="2763">
        <f t="shared" si="10"/>
        <v>0</v>
      </c>
      <c r="R43" s="2864" t="s">
        <v>1452</v>
      </c>
      <c r="S43" s="2764">
        <v>0</v>
      </c>
      <c r="T43" s="2631">
        <f t="shared" si="11"/>
        <v>0</v>
      </c>
      <c r="U43" s="2560" t="s">
        <v>1482</v>
      </c>
      <c r="V43" s="2563"/>
      <c r="W43" s="2567">
        <f t="shared" si="12"/>
        <v>100</v>
      </c>
      <c r="X43" s="2558">
        <f t="shared" si="13"/>
        <v>1.2</v>
      </c>
      <c r="Y43" s="2275">
        <f t="shared" si="17"/>
        <v>0</v>
      </c>
      <c r="Z43" s="1405"/>
      <c r="AA43" s="1449"/>
      <c r="AB43" s="2633">
        <f t="shared" si="14"/>
        <v>0</v>
      </c>
      <c r="AC43" s="2634">
        <f t="shared" si="3"/>
        <v>0</v>
      </c>
      <c r="AD43" s="2634">
        <f t="shared" si="4"/>
        <v>0</v>
      </c>
      <c r="AE43" s="2635">
        <f t="shared" si="5"/>
        <v>0</v>
      </c>
      <c r="AF43" s="2635">
        <f t="shared" si="6"/>
        <v>0</v>
      </c>
      <c r="AG43" s="2635">
        <f t="shared" si="15"/>
        <v>0</v>
      </c>
      <c r="AH43" s="2636">
        <f t="shared" si="7"/>
        <v>0</v>
      </c>
      <c r="AI43" s="2637">
        <f t="shared" si="16"/>
        <v>0</v>
      </c>
      <c r="AJ43" s="2625">
        <f t="shared" si="8"/>
        <v>0</v>
      </c>
      <c r="AK43" s="1430"/>
      <c r="AL43" s="2568">
        <f t="shared" si="9"/>
        <v>100</v>
      </c>
      <c r="AM43" s="1184"/>
      <c r="AN43" s="1184"/>
      <c r="BI43" s="1104"/>
      <c r="BJ43" s="1104"/>
      <c r="BK43" s="1104"/>
    </row>
    <row r="44" spans="1:63" ht="15" customHeight="1">
      <c r="A44" s="1107"/>
      <c r="B44" s="1535">
        <f>'Building Input'!B51</f>
        <v>18</v>
      </c>
      <c r="C44" s="2536">
        <f>'Building Input'!C51</f>
        <v>0</v>
      </c>
      <c r="D44" s="2267">
        <f>'Building Input'!D51</f>
        <v>0</v>
      </c>
      <c r="E44" s="2272">
        <f>'Building Input'!I51</f>
        <v>0</v>
      </c>
      <c r="F44" s="2270">
        <f>'Potable Water Calculator-Part1'!AQ48*365</f>
        <v>0</v>
      </c>
      <c r="G44" s="2271">
        <f t="shared" si="0"/>
        <v>0</v>
      </c>
      <c r="H44" s="2270">
        <f>'Potable Water Calculator-Part1'!AP48*365</f>
        <v>0</v>
      </c>
      <c r="I44" s="2271">
        <f t="shared" si="1"/>
        <v>0</v>
      </c>
      <c r="J44" s="2164" t="s">
        <v>1452</v>
      </c>
      <c r="K44" s="2162">
        <v>0</v>
      </c>
      <c r="L44" s="2165" t="s">
        <v>1117</v>
      </c>
      <c r="M44" s="2166" t="s">
        <v>1182</v>
      </c>
      <c r="N44" s="1564" t="s">
        <v>1484</v>
      </c>
      <c r="O44" s="1565">
        <v>0</v>
      </c>
      <c r="P44" s="2526">
        <f t="shared" si="2"/>
        <v>0</v>
      </c>
      <c r="Q44" s="2763">
        <f t="shared" si="10"/>
        <v>0</v>
      </c>
      <c r="R44" s="2864" t="s">
        <v>1452</v>
      </c>
      <c r="S44" s="2764">
        <v>0</v>
      </c>
      <c r="T44" s="2631">
        <f t="shared" si="11"/>
        <v>0</v>
      </c>
      <c r="U44" s="2560" t="s">
        <v>1482</v>
      </c>
      <c r="V44" s="2563"/>
      <c r="W44" s="2567">
        <f t="shared" si="12"/>
        <v>100</v>
      </c>
      <c r="X44" s="2558">
        <f t="shared" si="13"/>
        <v>1.2</v>
      </c>
      <c r="Y44" s="2275">
        <f t="shared" si="17"/>
        <v>0</v>
      </c>
      <c r="Z44" s="1405"/>
      <c r="AA44" s="1449"/>
      <c r="AB44" s="2633">
        <f t="shared" si="14"/>
        <v>0</v>
      </c>
      <c r="AC44" s="2634">
        <f t="shared" si="3"/>
        <v>0</v>
      </c>
      <c r="AD44" s="2634">
        <f t="shared" si="4"/>
        <v>0</v>
      </c>
      <c r="AE44" s="2635">
        <f t="shared" si="5"/>
        <v>0</v>
      </c>
      <c r="AF44" s="2635">
        <f t="shared" si="6"/>
        <v>0</v>
      </c>
      <c r="AG44" s="2635">
        <f t="shared" si="15"/>
        <v>0</v>
      </c>
      <c r="AH44" s="2636">
        <f t="shared" si="7"/>
        <v>0</v>
      </c>
      <c r="AI44" s="2637">
        <f t="shared" si="16"/>
        <v>0</v>
      </c>
      <c r="AJ44" s="2625">
        <f t="shared" si="8"/>
        <v>0</v>
      </c>
      <c r="AK44" s="1430"/>
      <c r="AL44" s="2568">
        <f t="shared" si="9"/>
        <v>100</v>
      </c>
      <c r="AM44" s="1184"/>
      <c r="AN44" s="1184"/>
      <c r="BI44" s="1104"/>
      <c r="BJ44" s="1104"/>
      <c r="BK44" s="1104"/>
    </row>
    <row r="45" spans="1:63" ht="15" customHeight="1">
      <c r="A45" s="1107"/>
      <c r="B45" s="1535">
        <f>'Building Input'!B52</f>
        <v>19</v>
      </c>
      <c r="C45" s="2536">
        <f>'Building Input'!C52</f>
        <v>0</v>
      </c>
      <c r="D45" s="2267">
        <f>'Building Input'!D52</f>
        <v>0</v>
      </c>
      <c r="E45" s="2272">
        <f>'Building Input'!I52</f>
        <v>0</v>
      </c>
      <c r="F45" s="2270">
        <f>'Potable Water Calculator-Part1'!AQ49*365</f>
        <v>0</v>
      </c>
      <c r="G45" s="2271">
        <f t="shared" si="0"/>
        <v>0</v>
      </c>
      <c r="H45" s="2270">
        <f>'Potable Water Calculator-Part1'!AP49*365</f>
        <v>0</v>
      </c>
      <c r="I45" s="2271">
        <f t="shared" si="1"/>
        <v>0</v>
      </c>
      <c r="J45" s="2164" t="s">
        <v>1452</v>
      </c>
      <c r="K45" s="2162">
        <v>0</v>
      </c>
      <c r="L45" s="2165" t="s">
        <v>1117</v>
      </c>
      <c r="M45" s="2166" t="s">
        <v>1182</v>
      </c>
      <c r="N45" s="1564" t="s">
        <v>1484</v>
      </c>
      <c r="O45" s="1565">
        <v>0</v>
      </c>
      <c r="P45" s="2526">
        <f t="shared" si="2"/>
        <v>0</v>
      </c>
      <c r="Q45" s="2763">
        <f t="shared" si="10"/>
        <v>0</v>
      </c>
      <c r="R45" s="2864" t="s">
        <v>1452</v>
      </c>
      <c r="S45" s="2764">
        <v>0</v>
      </c>
      <c r="T45" s="2631">
        <f t="shared" si="11"/>
        <v>0</v>
      </c>
      <c r="U45" s="2560" t="s">
        <v>1482</v>
      </c>
      <c r="V45" s="2563"/>
      <c r="W45" s="2567">
        <f t="shared" si="12"/>
        <v>100</v>
      </c>
      <c r="X45" s="2558">
        <f t="shared" si="13"/>
        <v>1.2</v>
      </c>
      <c r="Y45" s="2275">
        <f t="shared" si="17"/>
        <v>0</v>
      </c>
      <c r="Z45" s="1405"/>
      <c r="AA45" s="1449"/>
      <c r="AB45" s="2633">
        <f t="shared" si="14"/>
        <v>0</v>
      </c>
      <c r="AC45" s="2634">
        <f t="shared" si="3"/>
        <v>0</v>
      </c>
      <c r="AD45" s="2634">
        <f t="shared" si="4"/>
        <v>0</v>
      </c>
      <c r="AE45" s="2635">
        <f t="shared" si="5"/>
        <v>0</v>
      </c>
      <c r="AF45" s="2635">
        <f t="shared" si="6"/>
        <v>0</v>
      </c>
      <c r="AG45" s="2635">
        <f t="shared" si="15"/>
        <v>0</v>
      </c>
      <c r="AH45" s="2636">
        <f t="shared" si="7"/>
        <v>0</v>
      </c>
      <c r="AI45" s="2637">
        <f t="shared" si="16"/>
        <v>0</v>
      </c>
      <c r="AJ45" s="2625">
        <f t="shared" si="8"/>
        <v>0</v>
      </c>
      <c r="AL45" s="2568">
        <f t="shared" si="9"/>
        <v>100</v>
      </c>
      <c r="AM45" s="1184"/>
      <c r="AN45" s="1184"/>
      <c r="BI45" s="1104"/>
      <c r="BJ45" s="1104"/>
      <c r="BK45" s="1104"/>
    </row>
    <row r="46" spans="1:63" ht="15" customHeight="1">
      <c r="A46" s="1107"/>
      <c r="B46" s="1535">
        <f>'Building Input'!B53</f>
        <v>20</v>
      </c>
      <c r="C46" s="2536">
        <f>'Building Input'!C53</f>
        <v>0</v>
      </c>
      <c r="D46" s="2267">
        <f>'Building Input'!D53</f>
        <v>0</v>
      </c>
      <c r="E46" s="2272">
        <f>'Building Input'!I53</f>
        <v>0</v>
      </c>
      <c r="F46" s="2270">
        <f>'Potable Water Calculator-Part1'!AQ50*365</f>
        <v>0</v>
      </c>
      <c r="G46" s="2271">
        <f t="shared" si="0"/>
        <v>0</v>
      </c>
      <c r="H46" s="2270">
        <f>'Potable Water Calculator-Part1'!AP50*365</f>
        <v>0</v>
      </c>
      <c r="I46" s="2271">
        <f t="shared" si="1"/>
        <v>0</v>
      </c>
      <c r="J46" s="2164" t="s">
        <v>1452</v>
      </c>
      <c r="K46" s="2162">
        <v>0</v>
      </c>
      <c r="L46" s="2165" t="s">
        <v>1117</v>
      </c>
      <c r="M46" s="2166" t="s">
        <v>1182</v>
      </c>
      <c r="N46" s="1564" t="s">
        <v>1484</v>
      </c>
      <c r="O46" s="1565">
        <v>0</v>
      </c>
      <c r="P46" s="2526">
        <f t="shared" si="2"/>
        <v>0</v>
      </c>
      <c r="Q46" s="2763">
        <f t="shared" si="10"/>
        <v>0</v>
      </c>
      <c r="R46" s="2864" t="s">
        <v>1452</v>
      </c>
      <c r="S46" s="2764">
        <v>0</v>
      </c>
      <c r="T46" s="2631">
        <f t="shared" si="11"/>
        <v>0</v>
      </c>
      <c r="U46" s="2560" t="s">
        <v>1482</v>
      </c>
      <c r="V46" s="2563"/>
      <c r="W46" s="2567">
        <f t="shared" si="12"/>
        <v>100</v>
      </c>
      <c r="X46" s="2558">
        <f t="shared" si="13"/>
        <v>1.2</v>
      </c>
      <c r="Y46" s="2275">
        <f t="shared" si="17"/>
        <v>0</v>
      </c>
      <c r="Z46" s="1405"/>
      <c r="AA46" s="1449"/>
      <c r="AB46" s="2633">
        <f t="shared" si="14"/>
        <v>0</v>
      </c>
      <c r="AC46" s="2634">
        <f t="shared" si="3"/>
        <v>0</v>
      </c>
      <c r="AD46" s="2634">
        <f t="shared" si="4"/>
        <v>0</v>
      </c>
      <c r="AE46" s="2635">
        <f t="shared" si="5"/>
        <v>0</v>
      </c>
      <c r="AF46" s="2635">
        <f t="shared" si="6"/>
        <v>0</v>
      </c>
      <c r="AG46" s="2635">
        <f t="shared" si="15"/>
        <v>0</v>
      </c>
      <c r="AH46" s="2636">
        <f t="shared" si="7"/>
        <v>0</v>
      </c>
      <c r="AI46" s="2637">
        <f t="shared" si="16"/>
        <v>0</v>
      </c>
      <c r="AJ46" s="2625">
        <f t="shared" si="8"/>
        <v>0</v>
      </c>
      <c r="AL46" s="2568">
        <f t="shared" si="9"/>
        <v>100</v>
      </c>
      <c r="AM46" s="1184"/>
      <c r="AN46" s="1184"/>
      <c r="BI46" s="1104"/>
      <c r="BJ46" s="1104"/>
      <c r="BK46" s="1104"/>
    </row>
    <row r="47" spans="1:63" ht="15" customHeight="1">
      <c r="A47" s="1107"/>
      <c r="B47" s="1535">
        <f>'Building Input'!B54</f>
        <v>21</v>
      </c>
      <c r="C47" s="2536">
        <f>'Building Input'!C54</f>
        <v>0</v>
      </c>
      <c r="D47" s="2267">
        <f>'Building Input'!D54</f>
        <v>0</v>
      </c>
      <c r="E47" s="2272">
        <f>'Building Input'!I54</f>
        <v>0</v>
      </c>
      <c r="F47" s="2270">
        <f>'Potable Water Calculator-Part1'!AQ51*365</f>
        <v>0</v>
      </c>
      <c r="G47" s="2271">
        <f t="shared" si="0"/>
        <v>0</v>
      </c>
      <c r="H47" s="2270">
        <f>'Potable Water Calculator-Part1'!AP51*365</f>
        <v>0</v>
      </c>
      <c r="I47" s="2271">
        <f t="shared" si="1"/>
        <v>0</v>
      </c>
      <c r="J47" s="2164" t="s">
        <v>1452</v>
      </c>
      <c r="K47" s="2162">
        <v>0</v>
      </c>
      <c r="L47" s="2165" t="s">
        <v>1117</v>
      </c>
      <c r="M47" s="2166" t="s">
        <v>1182</v>
      </c>
      <c r="N47" s="1564" t="s">
        <v>1484</v>
      </c>
      <c r="O47" s="1565">
        <v>0</v>
      </c>
      <c r="P47" s="2526">
        <f t="shared" si="2"/>
        <v>0</v>
      </c>
      <c r="Q47" s="2763">
        <f t="shared" si="10"/>
        <v>0</v>
      </c>
      <c r="R47" s="2864" t="s">
        <v>1452</v>
      </c>
      <c r="S47" s="2764">
        <v>0</v>
      </c>
      <c r="T47" s="2631">
        <f t="shared" si="11"/>
        <v>0</v>
      </c>
      <c r="U47" s="2560" t="s">
        <v>1482</v>
      </c>
      <c r="V47" s="2563"/>
      <c r="W47" s="2567">
        <f t="shared" si="12"/>
        <v>100</v>
      </c>
      <c r="X47" s="2558">
        <f t="shared" si="13"/>
        <v>1.2</v>
      </c>
      <c r="Y47" s="2275">
        <f t="shared" si="17"/>
        <v>0</v>
      </c>
      <c r="Z47" s="1405"/>
      <c r="AA47" s="1449"/>
      <c r="AB47" s="2633">
        <f t="shared" si="14"/>
        <v>0</v>
      </c>
      <c r="AC47" s="2634">
        <f t="shared" si="3"/>
        <v>0</v>
      </c>
      <c r="AD47" s="2634">
        <f t="shared" si="4"/>
        <v>0</v>
      </c>
      <c r="AE47" s="2635">
        <f t="shared" si="5"/>
        <v>0</v>
      </c>
      <c r="AF47" s="2635">
        <f t="shared" si="6"/>
        <v>0</v>
      </c>
      <c r="AG47" s="2635">
        <f t="shared" si="15"/>
        <v>0</v>
      </c>
      <c r="AH47" s="2636">
        <f t="shared" si="7"/>
        <v>0</v>
      </c>
      <c r="AI47" s="2637">
        <f t="shared" si="16"/>
        <v>0</v>
      </c>
      <c r="AJ47" s="2625">
        <f t="shared" si="8"/>
        <v>0</v>
      </c>
      <c r="AL47" s="2568">
        <f t="shared" si="9"/>
        <v>100</v>
      </c>
      <c r="AM47" s="1184"/>
      <c r="AN47" s="1184"/>
      <c r="BI47" s="1104"/>
      <c r="BJ47" s="1104"/>
      <c r="BK47" s="1104"/>
    </row>
    <row r="48" spans="1:63" ht="15" customHeight="1">
      <c r="A48" s="1107"/>
      <c r="B48" s="1535">
        <f>'Building Input'!B55</f>
        <v>22</v>
      </c>
      <c r="C48" s="2536">
        <f>'Building Input'!C55</f>
        <v>0</v>
      </c>
      <c r="D48" s="2267">
        <f>'Building Input'!D55</f>
        <v>0</v>
      </c>
      <c r="E48" s="2272">
        <f>'Building Input'!I55</f>
        <v>0</v>
      </c>
      <c r="F48" s="2270">
        <f>'Potable Water Calculator-Part1'!AQ52*365</f>
        <v>0</v>
      </c>
      <c r="G48" s="2271">
        <f t="shared" si="0"/>
        <v>0</v>
      </c>
      <c r="H48" s="2270">
        <f>'Potable Water Calculator-Part1'!AP52*365</f>
        <v>0</v>
      </c>
      <c r="I48" s="2271">
        <f t="shared" si="1"/>
        <v>0</v>
      </c>
      <c r="J48" s="2164" t="s">
        <v>1452</v>
      </c>
      <c r="K48" s="2162">
        <v>0</v>
      </c>
      <c r="L48" s="2165" t="s">
        <v>1117</v>
      </c>
      <c r="M48" s="2166" t="s">
        <v>1182</v>
      </c>
      <c r="N48" s="1564" t="s">
        <v>1484</v>
      </c>
      <c r="O48" s="1565">
        <v>0</v>
      </c>
      <c r="P48" s="2526">
        <f t="shared" si="2"/>
        <v>0</v>
      </c>
      <c r="Q48" s="2763">
        <f t="shared" si="10"/>
        <v>0</v>
      </c>
      <c r="R48" s="2864" t="s">
        <v>1452</v>
      </c>
      <c r="S48" s="2764">
        <v>0</v>
      </c>
      <c r="T48" s="2631">
        <f t="shared" si="11"/>
        <v>0</v>
      </c>
      <c r="U48" s="2560" t="s">
        <v>1482</v>
      </c>
      <c r="V48" s="2563"/>
      <c r="W48" s="2567">
        <f t="shared" si="12"/>
        <v>100</v>
      </c>
      <c r="X48" s="2558">
        <f t="shared" si="13"/>
        <v>1.2</v>
      </c>
      <c r="Y48" s="2275">
        <f t="shared" si="17"/>
        <v>0</v>
      </c>
      <c r="Z48" s="1405"/>
      <c r="AA48" s="1449"/>
      <c r="AB48" s="2633">
        <f t="shared" si="14"/>
        <v>0</v>
      </c>
      <c r="AC48" s="2634">
        <f t="shared" si="3"/>
        <v>0</v>
      </c>
      <c r="AD48" s="2634">
        <f t="shared" si="4"/>
        <v>0</v>
      </c>
      <c r="AE48" s="2635">
        <f t="shared" si="5"/>
        <v>0</v>
      </c>
      <c r="AF48" s="2635">
        <f t="shared" si="6"/>
        <v>0</v>
      </c>
      <c r="AG48" s="2635">
        <f t="shared" si="15"/>
        <v>0</v>
      </c>
      <c r="AH48" s="2636">
        <f t="shared" si="7"/>
        <v>0</v>
      </c>
      <c r="AI48" s="2637">
        <f t="shared" si="16"/>
        <v>0</v>
      </c>
      <c r="AJ48" s="2625">
        <f t="shared" si="8"/>
        <v>0</v>
      </c>
      <c r="AL48" s="2568">
        <f t="shared" si="9"/>
        <v>100</v>
      </c>
      <c r="AM48" s="1184"/>
      <c r="AN48" s="1184"/>
      <c r="BI48" s="1104"/>
      <c r="BJ48" s="1104"/>
      <c r="BK48" s="1104"/>
    </row>
    <row r="49" spans="1:63" ht="15" customHeight="1">
      <c r="A49" s="1107"/>
      <c r="B49" s="1535">
        <f>'Building Input'!B56</f>
        <v>23</v>
      </c>
      <c r="C49" s="2536">
        <f>'Building Input'!C56</f>
        <v>0</v>
      </c>
      <c r="D49" s="2267">
        <f>'Building Input'!D56</f>
        <v>0</v>
      </c>
      <c r="E49" s="2272">
        <f>'Building Input'!I56</f>
        <v>0</v>
      </c>
      <c r="F49" s="2270">
        <f>'Potable Water Calculator-Part1'!AQ53*365</f>
        <v>0</v>
      </c>
      <c r="G49" s="2271">
        <f t="shared" si="0"/>
        <v>0</v>
      </c>
      <c r="H49" s="2270">
        <f>'Potable Water Calculator-Part1'!AP53*365</f>
        <v>0</v>
      </c>
      <c r="I49" s="2271">
        <f t="shared" si="1"/>
        <v>0</v>
      </c>
      <c r="J49" s="2164" t="s">
        <v>1452</v>
      </c>
      <c r="K49" s="2162">
        <v>0</v>
      </c>
      <c r="L49" s="2165" t="s">
        <v>1117</v>
      </c>
      <c r="M49" s="2166" t="s">
        <v>1182</v>
      </c>
      <c r="N49" s="1564" t="s">
        <v>1484</v>
      </c>
      <c r="O49" s="1565">
        <v>0</v>
      </c>
      <c r="P49" s="2526">
        <f t="shared" si="2"/>
        <v>0</v>
      </c>
      <c r="Q49" s="2763">
        <f t="shared" si="10"/>
        <v>0</v>
      </c>
      <c r="R49" s="2864" t="s">
        <v>1452</v>
      </c>
      <c r="S49" s="2764">
        <v>0</v>
      </c>
      <c r="T49" s="2631">
        <f t="shared" si="11"/>
        <v>0</v>
      </c>
      <c r="U49" s="2560" t="s">
        <v>1482</v>
      </c>
      <c r="V49" s="2563"/>
      <c r="W49" s="2567">
        <f t="shared" si="12"/>
        <v>100</v>
      </c>
      <c r="X49" s="2558">
        <f t="shared" si="13"/>
        <v>1.2</v>
      </c>
      <c r="Y49" s="2275">
        <f t="shared" si="17"/>
        <v>0</v>
      </c>
      <c r="Z49" s="1405"/>
      <c r="AA49" s="1449"/>
      <c r="AB49" s="2633">
        <f t="shared" si="14"/>
        <v>0</v>
      </c>
      <c r="AC49" s="2634">
        <f t="shared" si="3"/>
        <v>0</v>
      </c>
      <c r="AD49" s="2634">
        <f t="shared" si="4"/>
        <v>0</v>
      </c>
      <c r="AE49" s="2635">
        <f t="shared" si="5"/>
        <v>0</v>
      </c>
      <c r="AF49" s="2635">
        <f t="shared" si="6"/>
        <v>0</v>
      </c>
      <c r="AG49" s="2635">
        <f t="shared" si="15"/>
        <v>0</v>
      </c>
      <c r="AH49" s="2636">
        <f t="shared" si="7"/>
        <v>0</v>
      </c>
      <c r="AI49" s="2637">
        <f t="shared" si="16"/>
        <v>0</v>
      </c>
      <c r="AJ49" s="2625">
        <f t="shared" si="8"/>
        <v>0</v>
      </c>
      <c r="AL49" s="2568">
        <f t="shared" si="9"/>
        <v>100</v>
      </c>
      <c r="AM49" s="1184"/>
      <c r="AN49" s="1184"/>
      <c r="BI49" s="1104"/>
      <c r="BJ49" s="1104"/>
      <c r="BK49" s="1104"/>
    </row>
    <row r="50" spans="1:63" ht="15" customHeight="1">
      <c r="A50" s="1107"/>
      <c r="B50" s="1535">
        <f>'Building Input'!B57</f>
        <v>24</v>
      </c>
      <c r="C50" s="2536">
        <f>'Building Input'!C57</f>
        <v>0</v>
      </c>
      <c r="D50" s="2267">
        <f>'Building Input'!D57</f>
        <v>0</v>
      </c>
      <c r="E50" s="2272">
        <f>'Building Input'!I57</f>
        <v>0</v>
      </c>
      <c r="F50" s="2270">
        <f>'Potable Water Calculator-Part1'!AQ54*365</f>
        <v>0</v>
      </c>
      <c r="G50" s="2271">
        <f t="shared" si="0"/>
        <v>0</v>
      </c>
      <c r="H50" s="2270">
        <f>'Potable Water Calculator-Part1'!AP54*365</f>
        <v>0</v>
      </c>
      <c r="I50" s="2271">
        <f t="shared" si="1"/>
        <v>0</v>
      </c>
      <c r="J50" s="2164" t="s">
        <v>1452</v>
      </c>
      <c r="K50" s="2162">
        <v>0</v>
      </c>
      <c r="L50" s="2165" t="s">
        <v>1117</v>
      </c>
      <c r="M50" s="2166" t="s">
        <v>1182</v>
      </c>
      <c r="N50" s="1564" t="s">
        <v>1484</v>
      </c>
      <c r="O50" s="1565">
        <v>0</v>
      </c>
      <c r="P50" s="2526">
        <f t="shared" si="2"/>
        <v>0</v>
      </c>
      <c r="Q50" s="2763">
        <f t="shared" si="10"/>
        <v>0</v>
      </c>
      <c r="R50" s="2864" t="s">
        <v>1452</v>
      </c>
      <c r="S50" s="2764">
        <v>0</v>
      </c>
      <c r="T50" s="2631">
        <f t="shared" si="11"/>
        <v>0</v>
      </c>
      <c r="U50" s="2560" t="s">
        <v>1482</v>
      </c>
      <c r="V50" s="2563"/>
      <c r="W50" s="2567">
        <f t="shared" si="12"/>
        <v>100</v>
      </c>
      <c r="X50" s="2558">
        <f t="shared" si="13"/>
        <v>1.2</v>
      </c>
      <c r="Y50" s="2275">
        <f t="shared" si="17"/>
        <v>0</v>
      </c>
      <c r="Z50" s="1405"/>
      <c r="AA50" s="1449"/>
      <c r="AB50" s="2633">
        <f t="shared" si="14"/>
        <v>0</v>
      </c>
      <c r="AC50" s="2634">
        <f t="shared" si="3"/>
        <v>0</v>
      </c>
      <c r="AD50" s="2634">
        <f t="shared" si="4"/>
        <v>0</v>
      </c>
      <c r="AE50" s="2635">
        <f t="shared" si="5"/>
        <v>0</v>
      </c>
      <c r="AF50" s="2635">
        <f t="shared" si="6"/>
        <v>0</v>
      </c>
      <c r="AG50" s="2635">
        <f t="shared" si="15"/>
        <v>0</v>
      </c>
      <c r="AH50" s="2636">
        <f t="shared" si="7"/>
        <v>0</v>
      </c>
      <c r="AI50" s="2637">
        <f t="shared" si="16"/>
        <v>0</v>
      </c>
      <c r="AJ50" s="2625">
        <f t="shared" si="8"/>
        <v>0</v>
      </c>
      <c r="AL50" s="2568">
        <f t="shared" si="9"/>
        <v>100</v>
      </c>
      <c r="AM50" s="1184"/>
      <c r="AN50" s="1184"/>
      <c r="BI50" s="1104"/>
      <c r="BJ50" s="1104"/>
      <c r="BK50" s="1104"/>
    </row>
    <row r="51" spans="1:63" ht="15" customHeight="1">
      <c r="A51" s="1107"/>
      <c r="B51" s="1535">
        <f>'Building Input'!B58</f>
        <v>25</v>
      </c>
      <c r="C51" s="2536">
        <f>'Building Input'!C58</f>
        <v>0</v>
      </c>
      <c r="D51" s="2267">
        <f>'Building Input'!D58</f>
        <v>0</v>
      </c>
      <c r="E51" s="2272">
        <f>'Building Input'!I58</f>
        <v>0</v>
      </c>
      <c r="F51" s="2270">
        <f>'Potable Water Calculator-Part1'!AQ55*365</f>
        <v>0</v>
      </c>
      <c r="G51" s="2271">
        <f t="shared" si="0"/>
        <v>0</v>
      </c>
      <c r="H51" s="2270">
        <f>'Potable Water Calculator-Part1'!AP55*365</f>
        <v>0</v>
      </c>
      <c r="I51" s="2271">
        <f t="shared" si="1"/>
        <v>0</v>
      </c>
      <c r="J51" s="2164" t="s">
        <v>1452</v>
      </c>
      <c r="K51" s="2162">
        <v>0</v>
      </c>
      <c r="L51" s="2165" t="s">
        <v>1117</v>
      </c>
      <c r="M51" s="2166" t="s">
        <v>1182</v>
      </c>
      <c r="N51" s="1564" t="s">
        <v>1484</v>
      </c>
      <c r="O51" s="1565">
        <v>0</v>
      </c>
      <c r="P51" s="2526">
        <f t="shared" si="2"/>
        <v>0</v>
      </c>
      <c r="Q51" s="2763">
        <f t="shared" si="10"/>
        <v>0</v>
      </c>
      <c r="R51" s="2864" t="s">
        <v>1452</v>
      </c>
      <c r="S51" s="2764">
        <v>0</v>
      </c>
      <c r="T51" s="2631">
        <f t="shared" si="11"/>
        <v>0</v>
      </c>
      <c r="U51" s="2560" t="s">
        <v>1482</v>
      </c>
      <c r="V51" s="2563"/>
      <c r="W51" s="2567">
        <f t="shared" si="12"/>
        <v>100</v>
      </c>
      <c r="X51" s="2558">
        <f t="shared" si="13"/>
        <v>1.2</v>
      </c>
      <c r="Y51" s="2275">
        <f t="shared" si="17"/>
        <v>0</v>
      </c>
      <c r="Z51" s="1405"/>
      <c r="AA51" s="1449"/>
      <c r="AB51" s="2633">
        <f t="shared" si="14"/>
        <v>0</v>
      </c>
      <c r="AC51" s="2634">
        <f t="shared" si="3"/>
        <v>0</v>
      </c>
      <c r="AD51" s="2634">
        <f t="shared" si="4"/>
        <v>0</v>
      </c>
      <c r="AE51" s="2635">
        <f t="shared" si="5"/>
        <v>0</v>
      </c>
      <c r="AF51" s="2635">
        <f t="shared" si="6"/>
        <v>0</v>
      </c>
      <c r="AG51" s="2635">
        <f t="shared" ref="AG51:AG65" si="18">IF(AF51&gt;0,1-EXP(-1/AF51),0)</f>
        <v>0</v>
      </c>
      <c r="AH51" s="2636">
        <f t="shared" si="7"/>
        <v>0</v>
      </c>
      <c r="AI51" s="2637">
        <f t="shared" si="16"/>
        <v>0</v>
      </c>
      <c r="AJ51" s="2625">
        <f t="shared" ref="AJ51:AJ65" si="19">AE51*AG51*$AH$22*AI51</f>
        <v>0</v>
      </c>
      <c r="AL51" s="2568">
        <f t="shared" si="9"/>
        <v>100</v>
      </c>
      <c r="AM51" s="1184"/>
      <c r="AN51" s="1184"/>
      <c r="BI51" s="1104"/>
      <c r="BJ51" s="1104"/>
      <c r="BK51" s="1104"/>
    </row>
    <row r="52" spans="1:63" ht="15" customHeight="1">
      <c r="A52" s="1107"/>
      <c r="B52" s="1535">
        <f>'Building Input'!B59</f>
        <v>26</v>
      </c>
      <c r="C52" s="2536">
        <f>'Building Input'!C59</f>
        <v>0</v>
      </c>
      <c r="D52" s="2267">
        <f>'Building Input'!D59</f>
        <v>0</v>
      </c>
      <c r="E52" s="2272">
        <f>'Building Input'!I59</f>
        <v>0</v>
      </c>
      <c r="F52" s="2270">
        <f>'Potable Water Calculator-Part1'!AQ56*365</f>
        <v>0</v>
      </c>
      <c r="G52" s="2271">
        <f t="shared" si="0"/>
        <v>0</v>
      </c>
      <c r="H52" s="2270">
        <f>'Potable Water Calculator-Part1'!AP56*365</f>
        <v>0</v>
      </c>
      <c r="I52" s="2271">
        <f t="shared" si="1"/>
        <v>0</v>
      </c>
      <c r="J52" s="2164" t="s">
        <v>1452</v>
      </c>
      <c r="K52" s="2162">
        <v>0</v>
      </c>
      <c r="L52" s="2165" t="s">
        <v>1117</v>
      </c>
      <c r="M52" s="2166" t="s">
        <v>1182</v>
      </c>
      <c r="N52" s="1564" t="s">
        <v>1484</v>
      </c>
      <c r="O52" s="1565">
        <v>0</v>
      </c>
      <c r="P52" s="2526">
        <f t="shared" si="2"/>
        <v>0</v>
      </c>
      <c r="Q52" s="2763">
        <f t="shared" si="10"/>
        <v>0</v>
      </c>
      <c r="R52" s="2864" t="s">
        <v>1452</v>
      </c>
      <c r="S52" s="2764">
        <v>0</v>
      </c>
      <c r="T52" s="2631">
        <f t="shared" si="11"/>
        <v>0</v>
      </c>
      <c r="U52" s="2560" t="s">
        <v>1482</v>
      </c>
      <c r="V52" s="2563"/>
      <c r="W52" s="2567">
        <f t="shared" si="12"/>
        <v>100</v>
      </c>
      <c r="X52" s="2558">
        <f t="shared" si="13"/>
        <v>1.2</v>
      </c>
      <c r="Y52" s="2275">
        <f t="shared" si="17"/>
        <v>0</v>
      </c>
      <c r="Z52" s="1405"/>
      <c r="AA52" s="1449"/>
      <c r="AB52" s="2633">
        <f t="shared" si="14"/>
        <v>0</v>
      </c>
      <c r="AC52" s="2634">
        <f t="shared" si="3"/>
        <v>0</v>
      </c>
      <c r="AD52" s="2634">
        <f t="shared" si="4"/>
        <v>0</v>
      </c>
      <c r="AE52" s="2635">
        <f t="shared" si="5"/>
        <v>0</v>
      </c>
      <c r="AF52" s="2635">
        <f t="shared" si="6"/>
        <v>0</v>
      </c>
      <c r="AG52" s="2635">
        <f t="shared" si="18"/>
        <v>0</v>
      </c>
      <c r="AH52" s="2636">
        <f t="shared" si="7"/>
        <v>0</v>
      </c>
      <c r="AI52" s="2637">
        <f t="shared" si="16"/>
        <v>0</v>
      </c>
      <c r="AJ52" s="2625">
        <f t="shared" si="19"/>
        <v>0</v>
      </c>
      <c r="AL52" s="2568">
        <f t="shared" si="9"/>
        <v>100</v>
      </c>
      <c r="AM52" s="1184"/>
      <c r="AN52" s="1184"/>
      <c r="BI52" s="1104"/>
      <c r="BJ52" s="1104"/>
      <c r="BK52" s="1104"/>
    </row>
    <row r="53" spans="1:63" ht="15" customHeight="1">
      <c r="A53" s="1107"/>
      <c r="B53" s="1535">
        <f>'Building Input'!B60</f>
        <v>27</v>
      </c>
      <c r="C53" s="2536">
        <f>'Building Input'!C60</f>
        <v>0</v>
      </c>
      <c r="D53" s="2267">
        <f>'Building Input'!D60</f>
        <v>0</v>
      </c>
      <c r="E53" s="2272">
        <f>'Building Input'!I60</f>
        <v>0</v>
      </c>
      <c r="F53" s="2270">
        <f>'Potable Water Calculator-Part1'!AQ57*365</f>
        <v>0</v>
      </c>
      <c r="G53" s="2271">
        <f t="shared" si="0"/>
        <v>0</v>
      </c>
      <c r="H53" s="2270">
        <f>'Potable Water Calculator-Part1'!AP57*365</f>
        <v>0</v>
      </c>
      <c r="I53" s="2271">
        <f t="shared" si="1"/>
        <v>0</v>
      </c>
      <c r="J53" s="2164" t="s">
        <v>1452</v>
      </c>
      <c r="K53" s="2162">
        <v>0</v>
      </c>
      <c r="L53" s="2165" t="s">
        <v>1117</v>
      </c>
      <c r="M53" s="2166" t="s">
        <v>1182</v>
      </c>
      <c r="N53" s="1564" t="s">
        <v>1484</v>
      </c>
      <c r="O53" s="1565">
        <v>0</v>
      </c>
      <c r="P53" s="2526">
        <f t="shared" si="2"/>
        <v>0</v>
      </c>
      <c r="Q53" s="2763">
        <f t="shared" si="10"/>
        <v>0</v>
      </c>
      <c r="R53" s="2864" t="s">
        <v>1452</v>
      </c>
      <c r="S53" s="2764">
        <v>0</v>
      </c>
      <c r="T53" s="2631">
        <f t="shared" si="11"/>
        <v>0</v>
      </c>
      <c r="U53" s="2560" t="s">
        <v>1482</v>
      </c>
      <c r="V53" s="2563"/>
      <c r="W53" s="2567">
        <f t="shared" si="12"/>
        <v>100</v>
      </c>
      <c r="X53" s="2558">
        <f t="shared" si="13"/>
        <v>1.2</v>
      </c>
      <c r="Y53" s="2275">
        <f t="shared" si="17"/>
        <v>0</v>
      </c>
      <c r="Z53" s="1405"/>
      <c r="AA53" s="1449"/>
      <c r="AB53" s="2633">
        <f t="shared" si="14"/>
        <v>0</v>
      </c>
      <c r="AC53" s="2634">
        <f t="shared" si="3"/>
        <v>0</v>
      </c>
      <c r="AD53" s="2634">
        <f t="shared" si="4"/>
        <v>0</v>
      </c>
      <c r="AE53" s="2635">
        <f t="shared" si="5"/>
        <v>0</v>
      </c>
      <c r="AF53" s="2635">
        <f t="shared" si="6"/>
        <v>0</v>
      </c>
      <c r="AG53" s="2635">
        <f t="shared" si="18"/>
        <v>0</v>
      </c>
      <c r="AH53" s="2636">
        <f t="shared" si="7"/>
        <v>0</v>
      </c>
      <c r="AI53" s="2637">
        <f t="shared" si="16"/>
        <v>0</v>
      </c>
      <c r="AJ53" s="2625">
        <f t="shared" si="19"/>
        <v>0</v>
      </c>
      <c r="AL53" s="2568">
        <f t="shared" si="9"/>
        <v>100</v>
      </c>
      <c r="AM53" s="1184"/>
      <c r="AN53" s="1184"/>
      <c r="BI53" s="1104"/>
      <c r="BJ53" s="1104"/>
      <c r="BK53" s="1104"/>
    </row>
    <row r="54" spans="1:63" ht="15" customHeight="1">
      <c r="A54" s="1107"/>
      <c r="B54" s="1535">
        <f>'Building Input'!B61</f>
        <v>28</v>
      </c>
      <c r="C54" s="2536">
        <f>'Building Input'!C61</f>
        <v>0</v>
      </c>
      <c r="D54" s="2267">
        <f>'Building Input'!D61</f>
        <v>0</v>
      </c>
      <c r="E54" s="2272">
        <f>'Building Input'!I61</f>
        <v>0</v>
      </c>
      <c r="F54" s="2270">
        <f>'Potable Water Calculator-Part1'!AQ58*365</f>
        <v>0</v>
      </c>
      <c r="G54" s="2271">
        <f t="shared" si="0"/>
        <v>0</v>
      </c>
      <c r="H54" s="2270">
        <f>'Potable Water Calculator-Part1'!AP58*365</f>
        <v>0</v>
      </c>
      <c r="I54" s="2271">
        <f t="shared" si="1"/>
        <v>0</v>
      </c>
      <c r="J54" s="2164" t="s">
        <v>1452</v>
      </c>
      <c r="K54" s="2162">
        <v>0</v>
      </c>
      <c r="L54" s="2165" t="s">
        <v>1117</v>
      </c>
      <c r="M54" s="2166" t="s">
        <v>1182</v>
      </c>
      <c r="N54" s="1564" t="s">
        <v>1484</v>
      </c>
      <c r="O54" s="1565">
        <v>0</v>
      </c>
      <c r="P54" s="2526">
        <f t="shared" si="2"/>
        <v>0</v>
      </c>
      <c r="Q54" s="2763">
        <f t="shared" si="10"/>
        <v>0</v>
      </c>
      <c r="R54" s="2864" t="s">
        <v>1452</v>
      </c>
      <c r="S54" s="2764">
        <v>0</v>
      </c>
      <c r="T54" s="2631">
        <f t="shared" si="11"/>
        <v>0</v>
      </c>
      <c r="U54" s="2560" t="s">
        <v>1482</v>
      </c>
      <c r="V54" s="2563"/>
      <c r="W54" s="2567">
        <f t="shared" si="12"/>
        <v>100</v>
      </c>
      <c r="X54" s="2558">
        <f t="shared" si="13"/>
        <v>1.2</v>
      </c>
      <c r="Y54" s="2275">
        <f t="shared" si="17"/>
        <v>0</v>
      </c>
      <c r="Z54" s="1405"/>
      <c r="AA54" s="1449"/>
      <c r="AB54" s="2633">
        <f t="shared" si="14"/>
        <v>0</v>
      </c>
      <c r="AC54" s="2634">
        <f t="shared" si="3"/>
        <v>0</v>
      </c>
      <c r="AD54" s="2634">
        <f t="shared" si="4"/>
        <v>0</v>
      </c>
      <c r="AE54" s="2635">
        <f t="shared" si="5"/>
        <v>0</v>
      </c>
      <c r="AF54" s="2635">
        <f t="shared" si="6"/>
        <v>0</v>
      </c>
      <c r="AG54" s="2635">
        <f t="shared" si="18"/>
        <v>0</v>
      </c>
      <c r="AH54" s="2636">
        <f t="shared" si="7"/>
        <v>0</v>
      </c>
      <c r="AI54" s="2637">
        <f t="shared" si="16"/>
        <v>0</v>
      </c>
      <c r="AJ54" s="2625">
        <f t="shared" si="19"/>
        <v>0</v>
      </c>
      <c r="AL54" s="2568">
        <f t="shared" si="9"/>
        <v>100</v>
      </c>
      <c r="AM54" s="1184"/>
      <c r="AN54" s="1184"/>
      <c r="BI54" s="1104"/>
      <c r="BJ54" s="1104"/>
      <c r="BK54" s="1104"/>
    </row>
    <row r="55" spans="1:63" ht="15" customHeight="1">
      <c r="A55" s="1107"/>
      <c r="B55" s="1535">
        <f>'Building Input'!B62</f>
        <v>29</v>
      </c>
      <c r="C55" s="2536">
        <f>'Building Input'!C62</f>
        <v>0</v>
      </c>
      <c r="D55" s="2267">
        <f>'Building Input'!D62</f>
        <v>0</v>
      </c>
      <c r="E55" s="2272">
        <f>'Building Input'!I62</f>
        <v>0</v>
      </c>
      <c r="F55" s="2270">
        <f>'Potable Water Calculator-Part1'!AQ59*365</f>
        <v>0</v>
      </c>
      <c r="G55" s="2271">
        <f t="shared" si="0"/>
        <v>0</v>
      </c>
      <c r="H55" s="2270">
        <f>'Potable Water Calculator-Part1'!AP59*365</f>
        <v>0</v>
      </c>
      <c r="I55" s="2271">
        <f t="shared" si="1"/>
        <v>0</v>
      </c>
      <c r="J55" s="2164" t="s">
        <v>1452</v>
      </c>
      <c r="K55" s="2162">
        <v>0</v>
      </c>
      <c r="L55" s="2165" t="s">
        <v>1117</v>
      </c>
      <c r="M55" s="2166" t="s">
        <v>1182</v>
      </c>
      <c r="N55" s="1564" t="s">
        <v>1484</v>
      </c>
      <c r="O55" s="1565">
        <v>0</v>
      </c>
      <c r="P55" s="2526">
        <f t="shared" si="2"/>
        <v>0</v>
      </c>
      <c r="Q55" s="2763">
        <f t="shared" si="10"/>
        <v>0</v>
      </c>
      <c r="R55" s="2864" t="s">
        <v>1452</v>
      </c>
      <c r="S55" s="2764">
        <v>0</v>
      </c>
      <c r="T55" s="2631">
        <f t="shared" si="11"/>
        <v>0</v>
      </c>
      <c r="U55" s="2560" t="s">
        <v>1482</v>
      </c>
      <c r="V55" s="2563"/>
      <c r="W55" s="2567">
        <f t="shared" si="12"/>
        <v>100</v>
      </c>
      <c r="X55" s="2558">
        <f t="shared" si="13"/>
        <v>1.2</v>
      </c>
      <c r="Y55" s="2275">
        <f t="shared" si="17"/>
        <v>0</v>
      </c>
      <c r="Z55" s="1405"/>
      <c r="AA55" s="1449"/>
      <c r="AB55" s="2633">
        <f t="shared" si="14"/>
        <v>0</v>
      </c>
      <c r="AC55" s="2634">
        <f t="shared" si="3"/>
        <v>0</v>
      </c>
      <c r="AD55" s="2634">
        <f t="shared" si="4"/>
        <v>0</v>
      </c>
      <c r="AE55" s="2635">
        <f t="shared" si="5"/>
        <v>0</v>
      </c>
      <c r="AF55" s="2635">
        <f t="shared" si="6"/>
        <v>0</v>
      </c>
      <c r="AG55" s="2635">
        <f t="shared" si="18"/>
        <v>0</v>
      </c>
      <c r="AH55" s="2636">
        <f t="shared" si="7"/>
        <v>0</v>
      </c>
      <c r="AI55" s="2637">
        <f t="shared" si="16"/>
        <v>0</v>
      </c>
      <c r="AJ55" s="2625">
        <f t="shared" si="19"/>
        <v>0</v>
      </c>
      <c r="AL55" s="2568">
        <f t="shared" si="9"/>
        <v>100</v>
      </c>
      <c r="AM55" s="1184"/>
      <c r="AN55" s="1184"/>
      <c r="BI55" s="1104"/>
      <c r="BJ55" s="1104"/>
      <c r="BK55" s="1104"/>
    </row>
    <row r="56" spans="1:63" ht="15" customHeight="1">
      <c r="A56" s="1107"/>
      <c r="B56" s="1535">
        <f>'Building Input'!B63</f>
        <v>30</v>
      </c>
      <c r="C56" s="2536">
        <f>'Building Input'!C63</f>
        <v>0</v>
      </c>
      <c r="D56" s="2267">
        <f>'Building Input'!D63</f>
        <v>0</v>
      </c>
      <c r="E56" s="2272">
        <f>'Building Input'!I63</f>
        <v>0</v>
      </c>
      <c r="F56" s="2270">
        <f>'Potable Water Calculator-Part1'!AQ60*365</f>
        <v>0</v>
      </c>
      <c r="G56" s="2271">
        <f t="shared" si="0"/>
        <v>0</v>
      </c>
      <c r="H56" s="2270">
        <f>'Potable Water Calculator-Part1'!AP60*365</f>
        <v>0</v>
      </c>
      <c r="I56" s="2271">
        <f t="shared" si="1"/>
        <v>0</v>
      </c>
      <c r="J56" s="2164" t="s">
        <v>1452</v>
      </c>
      <c r="K56" s="2162">
        <v>0</v>
      </c>
      <c r="L56" s="2165" t="s">
        <v>1117</v>
      </c>
      <c r="M56" s="2166" t="s">
        <v>1182</v>
      </c>
      <c r="N56" s="1564" t="s">
        <v>1484</v>
      </c>
      <c r="O56" s="1565">
        <v>0</v>
      </c>
      <c r="P56" s="2526">
        <f t="shared" si="2"/>
        <v>0</v>
      </c>
      <c r="Q56" s="2763">
        <f t="shared" si="10"/>
        <v>0</v>
      </c>
      <c r="R56" s="2864" t="s">
        <v>1452</v>
      </c>
      <c r="S56" s="2764">
        <v>0</v>
      </c>
      <c r="T56" s="2631">
        <f t="shared" si="11"/>
        <v>0</v>
      </c>
      <c r="U56" s="2560" t="s">
        <v>1482</v>
      </c>
      <c r="V56" s="2563"/>
      <c r="W56" s="2567">
        <f t="shared" si="12"/>
        <v>100</v>
      </c>
      <c r="X56" s="2558">
        <f t="shared" si="13"/>
        <v>1.2</v>
      </c>
      <c r="Y56" s="2275">
        <f t="shared" si="17"/>
        <v>0</v>
      </c>
      <c r="Z56" s="1405"/>
      <c r="AA56" s="1449"/>
      <c r="AB56" s="2633">
        <f t="shared" si="14"/>
        <v>0</v>
      </c>
      <c r="AC56" s="2634">
        <f t="shared" si="3"/>
        <v>0</v>
      </c>
      <c r="AD56" s="2634">
        <f t="shared" si="4"/>
        <v>0</v>
      </c>
      <c r="AE56" s="2635">
        <f t="shared" si="5"/>
        <v>0</v>
      </c>
      <c r="AF56" s="2635">
        <f t="shared" si="6"/>
        <v>0</v>
      </c>
      <c r="AG56" s="2635">
        <f t="shared" si="18"/>
        <v>0</v>
      </c>
      <c r="AH56" s="2636">
        <f t="shared" si="7"/>
        <v>0</v>
      </c>
      <c r="AI56" s="2637">
        <f t="shared" si="16"/>
        <v>0</v>
      </c>
      <c r="AJ56" s="2625">
        <f t="shared" si="19"/>
        <v>0</v>
      </c>
      <c r="AL56" s="2568">
        <f t="shared" si="9"/>
        <v>100</v>
      </c>
      <c r="AM56" s="1184"/>
      <c r="AN56" s="1184"/>
      <c r="BI56" s="1104"/>
      <c r="BJ56" s="1104"/>
      <c r="BK56" s="1104"/>
    </row>
    <row r="57" spans="1:63" ht="15" customHeight="1">
      <c r="A57" s="1107"/>
      <c r="B57" s="1535">
        <f>'Building Input'!B64</f>
        <v>31</v>
      </c>
      <c r="C57" s="2536">
        <f>'Building Input'!C64</f>
        <v>0</v>
      </c>
      <c r="D57" s="2267">
        <f>'Building Input'!D64</f>
        <v>0</v>
      </c>
      <c r="E57" s="2272">
        <f>'Building Input'!I64</f>
        <v>0</v>
      </c>
      <c r="F57" s="2270">
        <f>'Potable Water Calculator-Part1'!AQ61*365</f>
        <v>0</v>
      </c>
      <c r="G57" s="2271">
        <f t="shared" si="0"/>
        <v>0</v>
      </c>
      <c r="H57" s="2270">
        <f>'Potable Water Calculator-Part1'!AP61*365</f>
        <v>0</v>
      </c>
      <c r="I57" s="2271">
        <f t="shared" si="1"/>
        <v>0</v>
      </c>
      <c r="J57" s="2164" t="s">
        <v>1452</v>
      </c>
      <c r="K57" s="2162">
        <v>0</v>
      </c>
      <c r="L57" s="2165" t="s">
        <v>1117</v>
      </c>
      <c r="M57" s="2166" t="s">
        <v>1182</v>
      </c>
      <c r="N57" s="1564" t="s">
        <v>1484</v>
      </c>
      <c r="O57" s="1565">
        <v>0</v>
      </c>
      <c r="P57" s="2526">
        <f t="shared" si="2"/>
        <v>0</v>
      </c>
      <c r="Q57" s="2763">
        <f t="shared" si="10"/>
        <v>0</v>
      </c>
      <c r="R57" s="2864" t="s">
        <v>1452</v>
      </c>
      <c r="S57" s="2764">
        <v>0</v>
      </c>
      <c r="T57" s="2631">
        <f t="shared" si="11"/>
        <v>0</v>
      </c>
      <c r="U57" s="2560" t="s">
        <v>1482</v>
      </c>
      <c r="V57" s="2563"/>
      <c r="W57" s="2567">
        <f t="shared" si="12"/>
        <v>100</v>
      </c>
      <c r="X57" s="2558">
        <f t="shared" si="13"/>
        <v>1.2</v>
      </c>
      <c r="Y57" s="2275">
        <f t="shared" si="17"/>
        <v>0</v>
      </c>
      <c r="Z57" s="1405"/>
      <c r="AA57" s="1449"/>
      <c r="AB57" s="2633">
        <f t="shared" si="14"/>
        <v>0</v>
      </c>
      <c r="AC57" s="2634">
        <f t="shared" si="3"/>
        <v>0</v>
      </c>
      <c r="AD57" s="2634">
        <f t="shared" si="4"/>
        <v>0</v>
      </c>
      <c r="AE57" s="2635">
        <f t="shared" si="5"/>
        <v>0</v>
      </c>
      <c r="AF57" s="2635">
        <f t="shared" si="6"/>
        <v>0</v>
      </c>
      <c r="AG57" s="2635">
        <f t="shared" si="18"/>
        <v>0</v>
      </c>
      <c r="AH57" s="2636">
        <f t="shared" si="7"/>
        <v>0</v>
      </c>
      <c r="AI57" s="2637">
        <f t="shared" si="16"/>
        <v>0</v>
      </c>
      <c r="AJ57" s="2625">
        <f t="shared" si="19"/>
        <v>0</v>
      </c>
      <c r="AL57" s="2568">
        <f t="shared" si="9"/>
        <v>100</v>
      </c>
      <c r="AM57" s="1184"/>
      <c r="AN57" s="1184"/>
      <c r="BI57" s="1104"/>
      <c r="BJ57" s="1104"/>
      <c r="BK57" s="1104"/>
    </row>
    <row r="58" spans="1:63" ht="15" customHeight="1">
      <c r="A58" s="1107"/>
      <c r="B58" s="1535">
        <f>'Building Input'!B65</f>
        <v>32</v>
      </c>
      <c r="C58" s="2536">
        <f>'Building Input'!C65</f>
        <v>0</v>
      </c>
      <c r="D58" s="2267">
        <f>'Building Input'!D65</f>
        <v>0</v>
      </c>
      <c r="E58" s="2272">
        <f>'Building Input'!I65</f>
        <v>0</v>
      </c>
      <c r="F58" s="2270">
        <f>'Potable Water Calculator-Part1'!AQ62*365</f>
        <v>0</v>
      </c>
      <c r="G58" s="2271">
        <f t="shared" si="0"/>
        <v>0</v>
      </c>
      <c r="H58" s="2270">
        <f>'Potable Water Calculator-Part1'!AP62*365</f>
        <v>0</v>
      </c>
      <c r="I58" s="2271">
        <f t="shared" si="1"/>
        <v>0</v>
      </c>
      <c r="J58" s="2164" t="s">
        <v>1452</v>
      </c>
      <c r="K58" s="2162">
        <v>0</v>
      </c>
      <c r="L58" s="2165" t="s">
        <v>1117</v>
      </c>
      <c r="M58" s="2166" t="s">
        <v>1182</v>
      </c>
      <c r="N58" s="1564" t="s">
        <v>1484</v>
      </c>
      <c r="O58" s="1565">
        <v>0</v>
      </c>
      <c r="P58" s="2526">
        <f t="shared" si="2"/>
        <v>0</v>
      </c>
      <c r="Q58" s="2763">
        <f t="shared" si="10"/>
        <v>0</v>
      </c>
      <c r="R58" s="2864" t="s">
        <v>1452</v>
      </c>
      <c r="S58" s="2764">
        <v>0</v>
      </c>
      <c r="T58" s="2631">
        <f t="shared" si="11"/>
        <v>0</v>
      </c>
      <c r="U58" s="2560" t="s">
        <v>1482</v>
      </c>
      <c r="V58" s="2563"/>
      <c r="W58" s="2567">
        <f t="shared" si="12"/>
        <v>100</v>
      </c>
      <c r="X58" s="2558">
        <f t="shared" si="13"/>
        <v>1.2</v>
      </c>
      <c r="Y58" s="2275">
        <f t="shared" si="17"/>
        <v>0</v>
      </c>
      <c r="Z58" s="1405"/>
      <c r="AA58" s="1449"/>
      <c r="AB58" s="2633">
        <f t="shared" si="14"/>
        <v>0</v>
      </c>
      <c r="AC58" s="2634">
        <f t="shared" si="3"/>
        <v>0</v>
      </c>
      <c r="AD58" s="2634">
        <f t="shared" si="4"/>
        <v>0</v>
      </c>
      <c r="AE58" s="2635">
        <f t="shared" si="5"/>
        <v>0</v>
      </c>
      <c r="AF58" s="2635">
        <f t="shared" si="6"/>
        <v>0</v>
      </c>
      <c r="AG58" s="2635">
        <f t="shared" si="18"/>
        <v>0</v>
      </c>
      <c r="AH58" s="2636">
        <f t="shared" si="7"/>
        <v>0</v>
      </c>
      <c r="AI58" s="2637">
        <f t="shared" si="16"/>
        <v>0</v>
      </c>
      <c r="AJ58" s="2625">
        <f t="shared" si="19"/>
        <v>0</v>
      </c>
      <c r="AL58" s="2568">
        <f t="shared" si="9"/>
        <v>100</v>
      </c>
      <c r="AM58" s="1184"/>
      <c r="AN58" s="1184"/>
      <c r="BI58" s="1104"/>
      <c r="BJ58" s="1104"/>
      <c r="BK58" s="1104"/>
    </row>
    <row r="59" spans="1:63" ht="15" customHeight="1">
      <c r="A59" s="1107"/>
      <c r="B59" s="1535">
        <f>'Building Input'!B66</f>
        <v>33</v>
      </c>
      <c r="C59" s="2536">
        <f>'Building Input'!C66</f>
        <v>0</v>
      </c>
      <c r="D59" s="2267">
        <f>'Building Input'!D66</f>
        <v>0</v>
      </c>
      <c r="E59" s="2272">
        <f>'Building Input'!I66</f>
        <v>0</v>
      </c>
      <c r="F59" s="2270">
        <f>'Potable Water Calculator-Part1'!AQ63*365</f>
        <v>0</v>
      </c>
      <c r="G59" s="2271">
        <f t="shared" si="0"/>
        <v>0</v>
      </c>
      <c r="H59" s="2270">
        <f>'Potable Water Calculator-Part1'!AP63*365</f>
        <v>0</v>
      </c>
      <c r="I59" s="2271">
        <f t="shared" si="1"/>
        <v>0</v>
      </c>
      <c r="J59" s="2164" t="s">
        <v>1452</v>
      </c>
      <c r="K59" s="2162">
        <v>0</v>
      </c>
      <c r="L59" s="2165" t="s">
        <v>1117</v>
      </c>
      <c r="M59" s="2166" t="s">
        <v>1182</v>
      </c>
      <c r="N59" s="1564" t="s">
        <v>1484</v>
      </c>
      <c r="O59" s="1565">
        <v>0</v>
      </c>
      <c r="P59" s="2526">
        <f t="shared" si="2"/>
        <v>0</v>
      </c>
      <c r="Q59" s="2763">
        <f t="shared" si="10"/>
        <v>0</v>
      </c>
      <c r="R59" s="2864" t="s">
        <v>1452</v>
      </c>
      <c r="S59" s="2764">
        <v>0</v>
      </c>
      <c r="T59" s="2631">
        <f t="shared" si="11"/>
        <v>0</v>
      </c>
      <c r="U59" s="2560" t="s">
        <v>1482</v>
      </c>
      <c r="V59" s="2563"/>
      <c r="W59" s="2567">
        <f t="shared" si="12"/>
        <v>100</v>
      </c>
      <c r="X59" s="2558">
        <f t="shared" si="13"/>
        <v>1.2</v>
      </c>
      <c r="Y59" s="2275">
        <f t="shared" si="17"/>
        <v>0</v>
      </c>
      <c r="Z59" s="1405"/>
      <c r="AA59" s="1449"/>
      <c r="AB59" s="2633">
        <f t="shared" si="14"/>
        <v>0</v>
      </c>
      <c r="AC59" s="2634">
        <f t="shared" si="3"/>
        <v>0</v>
      </c>
      <c r="AD59" s="2634">
        <f t="shared" si="4"/>
        <v>0</v>
      </c>
      <c r="AE59" s="2635">
        <f t="shared" si="5"/>
        <v>0</v>
      </c>
      <c r="AF59" s="2635">
        <f t="shared" si="6"/>
        <v>0</v>
      </c>
      <c r="AG59" s="2635">
        <f t="shared" si="18"/>
        <v>0</v>
      </c>
      <c r="AH59" s="2636">
        <f t="shared" si="7"/>
        <v>0</v>
      </c>
      <c r="AI59" s="2637">
        <f t="shared" si="16"/>
        <v>0</v>
      </c>
      <c r="AJ59" s="2625">
        <f t="shared" si="19"/>
        <v>0</v>
      </c>
      <c r="AL59" s="2568">
        <f t="shared" si="9"/>
        <v>100</v>
      </c>
      <c r="AM59" s="1184"/>
      <c r="AN59" s="1184"/>
      <c r="BI59" s="1104"/>
      <c r="BJ59" s="1104"/>
      <c r="BK59" s="1104"/>
    </row>
    <row r="60" spans="1:63" ht="15" customHeight="1">
      <c r="A60" s="1107"/>
      <c r="B60" s="1535">
        <f>'Building Input'!B67</f>
        <v>34</v>
      </c>
      <c r="C60" s="2536">
        <f>'Building Input'!C67</f>
        <v>0</v>
      </c>
      <c r="D60" s="2267">
        <f>'Building Input'!D67</f>
        <v>0</v>
      </c>
      <c r="E60" s="2272">
        <f>'Building Input'!I67</f>
        <v>0</v>
      </c>
      <c r="F60" s="2270">
        <f>'Potable Water Calculator-Part1'!AQ64*365</f>
        <v>0</v>
      </c>
      <c r="G60" s="2271">
        <f t="shared" si="0"/>
        <v>0</v>
      </c>
      <c r="H60" s="2270">
        <f>'Potable Water Calculator-Part1'!AP64*365</f>
        <v>0</v>
      </c>
      <c r="I60" s="2271">
        <f t="shared" si="1"/>
        <v>0</v>
      </c>
      <c r="J60" s="2164" t="s">
        <v>1452</v>
      </c>
      <c r="K60" s="2162">
        <v>0</v>
      </c>
      <c r="L60" s="2165" t="s">
        <v>1117</v>
      </c>
      <c r="M60" s="2166" t="s">
        <v>1182</v>
      </c>
      <c r="N60" s="1564" t="s">
        <v>1484</v>
      </c>
      <c r="O60" s="1565">
        <v>0</v>
      </c>
      <c r="P60" s="2526">
        <f t="shared" si="2"/>
        <v>0</v>
      </c>
      <c r="Q60" s="2763">
        <f t="shared" si="10"/>
        <v>0</v>
      </c>
      <c r="R60" s="2864" t="s">
        <v>1452</v>
      </c>
      <c r="S60" s="2764">
        <v>0</v>
      </c>
      <c r="T60" s="2631">
        <f t="shared" si="11"/>
        <v>0</v>
      </c>
      <c r="U60" s="2560" t="s">
        <v>1482</v>
      </c>
      <c r="V60" s="2563"/>
      <c r="W60" s="2567">
        <f t="shared" si="12"/>
        <v>100</v>
      </c>
      <c r="X60" s="2558">
        <f t="shared" si="13"/>
        <v>1.2</v>
      </c>
      <c r="Y60" s="2275">
        <f t="shared" si="17"/>
        <v>0</v>
      </c>
      <c r="Z60" s="1405"/>
      <c r="AA60" s="1449"/>
      <c r="AB60" s="2633">
        <f t="shared" si="14"/>
        <v>0</v>
      </c>
      <c r="AC60" s="2634">
        <f t="shared" si="3"/>
        <v>0</v>
      </c>
      <c r="AD60" s="2634">
        <f t="shared" si="4"/>
        <v>0</v>
      </c>
      <c r="AE60" s="2635">
        <f t="shared" si="5"/>
        <v>0</v>
      </c>
      <c r="AF60" s="2635">
        <f t="shared" si="6"/>
        <v>0</v>
      </c>
      <c r="AG60" s="2635">
        <f t="shared" si="18"/>
        <v>0</v>
      </c>
      <c r="AH60" s="2636">
        <f t="shared" si="7"/>
        <v>0</v>
      </c>
      <c r="AI60" s="2637">
        <f t="shared" si="16"/>
        <v>0</v>
      </c>
      <c r="AJ60" s="2625">
        <f t="shared" si="19"/>
        <v>0</v>
      </c>
      <c r="AL60" s="2568">
        <f t="shared" si="9"/>
        <v>100</v>
      </c>
      <c r="AM60" s="1184"/>
      <c r="AN60" s="1184"/>
      <c r="BI60" s="1104"/>
      <c r="BJ60" s="1104"/>
      <c r="BK60" s="1104"/>
    </row>
    <row r="61" spans="1:63" ht="15" customHeight="1">
      <c r="A61" s="1107"/>
      <c r="B61" s="1535">
        <f>'Building Input'!B68</f>
        <v>35</v>
      </c>
      <c r="C61" s="2536">
        <f>'Building Input'!C68</f>
        <v>0</v>
      </c>
      <c r="D61" s="2267">
        <f>'Building Input'!D68</f>
        <v>0</v>
      </c>
      <c r="E61" s="2272">
        <f>'Building Input'!I68</f>
        <v>0</v>
      </c>
      <c r="F61" s="2270">
        <f>'Potable Water Calculator-Part1'!AQ65*365</f>
        <v>0</v>
      </c>
      <c r="G61" s="2271">
        <f t="shared" si="0"/>
        <v>0</v>
      </c>
      <c r="H61" s="2270">
        <f>'Potable Water Calculator-Part1'!AP65*365</f>
        <v>0</v>
      </c>
      <c r="I61" s="2271">
        <f t="shared" si="1"/>
        <v>0</v>
      </c>
      <c r="J61" s="2164" t="s">
        <v>1452</v>
      </c>
      <c r="K61" s="2162">
        <v>0</v>
      </c>
      <c r="L61" s="2165" t="s">
        <v>1117</v>
      </c>
      <c r="M61" s="2166" t="s">
        <v>1182</v>
      </c>
      <c r="N61" s="1564" t="s">
        <v>1484</v>
      </c>
      <c r="O61" s="1565">
        <v>0</v>
      </c>
      <c r="P61" s="2526">
        <f t="shared" si="2"/>
        <v>0</v>
      </c>
      <c r="Q61" s="2763">
        <f t="shared" si="10"/>
        <v>0</v>
      </c>
      <c r="R61" s="2864" t="s">
        <v>1452</v>
      </c>
      <c r="S61" s="2764">
        <v>0</v>
      </c>
      <c r="T61" s="2631">
        <f t="shared" si="11"/>
        <v>0</v>
      </c>
      <c r="U61" s="2560" t="s">
        <v>1482</v>
      </c>
      <c r="V61" s="2563"/>
      <c r="W61" s="2567">
        <f t="shared" si="12"/>
        <v>100</v>
      </c>
      <c r="X61" s="2558">
        <f t="shared" si="13"/>
        <v>1.2</v>
      </c>
      <c r="Y61" s="2275">
        <f t="shared" si="17"/>
        <v>0</v>
      </c>
      <c r="Z61" s="1405"/>
      <c r="AA61" s="1449"/>
      <c r="AB61" s="2633">
        <f t="shared" si="14"/>
        <v>0</v>
      </c>
      <c r="AC61" s="2634">
        <f t="shared" si="3"/>
        <v>0</v>
      </c>
      <c r="AD61" s="2634">
        <f t="shared" si="4"/>
        <v>0</v>
      </c>
      <c r="AE61" s="2635">
        <f t="shared" si="5"/>
        <v>0</v>
      </c>
      <c r="AF61" s="2635">
        <f t="shared" si="6"/>
        <v>0</v>
      </c>
      <c r="AG61" s="2635">
        <f t="shared" si="18"/>
        <v>0</v>
      </c>
      <c r="AH61" s="2636">
        <f t="shared" si="7"/>
        <v>0</v>
      </c>
      <c r="AI61" s="2637">
        <f t="shared" si="16"/>
        <v>0</v>
      </c>
      <c r="AJ61" s="2625">
        <f t="shared" si="19"/>
        <v>0</v>
      </c>
      <c r="AL61" s="2568">
        <f t="shared" si="9"/>
        <v>100</v>
      </c>
      <c r="AM61" s="1184"/>
      <c r="AN61" s="1184"/>
      <c r="BI61" s="1104"/>
      <c r="BJ61" s="1104"/>
      <c r="BK61" s="1104"/>
    </row>
    <row r="62" spans="1:63" ht="15" customHeight="1">
      <c r="A62" s="1107"/>
      <c r="B62" s="1535">
        <f>'Building Input'!B69</f>
        <v>36</v>
      </c>
      <c r="C62" s="2536">
        <f>'Building Input'!C69</f>
        <v>0</v>
      </c>
      <c r="D62" s="2267">
        <f>'Building Input'!D69</f>
        <v>0</v>
      </c>
      <c r="E62" s="2272">
        <f>'Building Input'!I69</f>
        <v>0</v>
      </c>
      <c r="F62" s="2270">
        <f>'Potable Water Calculator-Part1'!AQ66*365</f>
        <v>0</v>
      </c>
      <c r="G62" s="2271">
        <f t="shared" si="0"/>
        <v>0</v>
      </c>
      <c r="H62" s="2270">
        <f>'Potable Water Calculator-Part1'!AP66*365</f>
        <v>0</v>
      </c>
      <c r="I62" s="2271">
        <f t="shared" si="1"/>
        <v>0</v>
      </c>
      <c r="J62" s="2164" t="s">
        <v>1452</v>
      </c>
      <c r="K62" s="2162">
        <v>0</v>
      </c>
      <c r="L62" s="2165" t="s">
        <v>1117</v>
      </c>
      <c r="M62" s="2166" t="s">
        <v>1182</v>
      </c>
      <c r="N62" s="1564" t="s">
        <v>1484</v>
      </c>
      <c r="O62" s="1565">
        <v>0</v>
      </c>
      <c r="P62" s="2526">
        <f t="shared" si="2"/>
        <v>0</v>
      </c>
      <c r="Q62" s="2763">
        <f t="shared" si="10"/>
        <v>0</v>
      </c>
      <c r="R62" s="2864" t="s">
        <v>1452</v>
      </c>
      <c r="S62" s="2764">
        <v>0</v>
      </c>
      <c r="T62" s="2631">
        <f t="shared" si="11"/>
        <v>0</v>
      </c>
      <c r="U62" s="2560" t="s">
        <v>1482</v>
      </c>
      <c r="V62" s="2563"/>
      <c r="W62" s="2567">
        <f t="shared" si="12"/>
        <v>100</v>
      </c>
      <c r="X62" s="2558">
        <f t="shared" si="13"/>
        <v>1.2</v>
      </c>
      <c r="Y62" s="2275">
        <f t="shared" si="17"/>
        <v>0</v>
      </c>
      <c r="Z62" s="1405"/>
      <c r="AA62" s="1449"/>
      <c r="AB62" s="2633">
        <f t="shared" si="14"/>
        <v>0</v>
      </c>
      <c r="AC62" s="2634">
        <f t="shared" si="3"/>
        <v>0</v>
      </c>
      <c r="AD62" s="2634">
        <f t="shared" si="4"/>
        <v>0</v>
      </c>
      <c r="AE62" s="2635">
        <f t="shared" si="5"/>
        <v>0</v>
      </c>
      <c r="AF62" s="2635">
        <f t="shared" si="6"/>
        <v>0</v>
      </c>
      <c r="AG62" s="2635">
        <f t="shared" si="18"/>
        <v>0</v>
      </c>
      <c r="AH62" s="2636">
        <f t="shared" si="7"/>
        <v>0</v>
      </c>
      <c r="AI62" s="2637">
        <f t="shared" si="16"/>
        <v>0</v>
      </c>
      <c r="AJ62" s="2625">
        <f t="shared" si="19"/>
        <v>0</v>
      </c>
      <c r="AL62" s="2568">
        <f t="shared" si="9"/>
        <v>100</v>
      </c>
      <c r="AM62" s="1184"/>
      <c r="AN62" s="1184"/>
      <c r="BI62" s="1104"/>
      <c r="BJ62" s="1104"/>
      <c r="BK62" s="1104"/>
    </row>
    <row r="63" spans="1:63" ht="15" customHeight="1">
      <c r="A63" s="1107"/>
      <c r="B63" s="1535">
        <f>'Building Input'!B70</f>
        <v>37</v>
      </c>
      <c r="C63" s="2536">
        <f>'Building Input'!C70</f>
        <v>0</v>
      </c>
      <c r="D63" s="2267">
        <f>'Building Input'!D70</f>
        <v>0</v>
      </c>
      <c r="E63" s="2272">
        <f>'Building Input'!I70</f>
        <v>0</v>
      </c>
      <c r="F63" s="2270">
        <f>'Potable Water Calculator-Part1'!AQ67*365</f>
        <v>0</v>
      </c>
      <c r="G63" s="2271">
        <f t="shared" si="0"/>
        <v>0</v>
      </c>
      <c r="H63" s="2270">
        <f>'Potable Water Calculator-Part1'!AP67*365</f>
        <v>0</v>
      </c>
      <c r="I63" s="2271">
        <f t="shared" si="1"/>
        <v>0</v>
      </c>
      <c r="J63" s="2164" t="s">
        <v>1452</v>
      </c>
      <c r="K63" s="2162">
        <v>0</v>
      </c>
      <c r="L63" s="2165" t="s">
        <v>1117</v>
      </c>
      <c r="M63" s="2166" t="s">
        <v>1182</v>
      </c>
      <c r="N63" s="1564" t="s">
        <v>1484</v>
      </c>
      <c r="O63" s="1565">
        <v>0</v>
      </c>
      <c r="P63" s="2526">
        <f t="shared" si="2"/>
        <v>0</v>
      </c>
      <c r="Q63" s="2763">
        <f t="shared" si="10"/>
        <v>0</v>
      </c>
      <c r="R63" s="2864" t="s">
        <v>1452</v>
      </c>
      <c r="S63" s="2764">
        <v>0</v>
      </c>
      <c r="T63" s="2631">
        <f t="shared" si="11"/>
        <v>0</v>
      </c>
      <c r="U63" s="2560" t="s">
        <v>1482</v>
      </c>
      <c r="V63" s="2563"/>
      <c r="W63" s="2567">
        <f t="shared" si="12"/>
        <v>100</v>
      </c>
      <c r="X63" s="2558">
        <f t="shared" si="13"/>
        <v>1.2</v>
      </c>
      <c r="Y63" s="2275">
        <f t="shared" si="17"/>
        <v>0</v>
      </c>
      <c r="Z63" s="1405"/>
      <c r="AA63" s="1449"/>
      <c r="AB63" s="2633">
        <f t="shared" si="14"/>
        <v>0</v>
      </c>
      <c r="AC63" s="2634">
        <f t="shared" si="3"/>
        <v>0</v>
      </c>
      <c r="AD63" s="2634">
        <f t="shared" si="4"/>
        <v>0</v>
      </c>
      <c r="AE63" s="2635">
        <f t="shared" si="5"/>
        <v>0</v>
      </c>
      <c r="AF63" s="2635">
        <f t="shared" si="6"/>
        <v>0</v>
      </c>
      <c r="AG63" s="2635">
        <f t="shared" si="18"/>
        <v>0</v>
      </c>
      <c r="AH63" s="2636">
        <f t="shared" si="7"/>
        <v>0</v>
      </c>
      <c r="AI63" s="2637">
        <f t="shared" si="16"/>
        <v>0</v>
      </c>
      <c r="AJ63" s="2625">
        <f t="shared" si="19"/>
        <v>0</v>
      </c>
      <c r="AL63" s="2568">
        <f t="shared" si="9"/>
        <v>100</v>
      </c>
      <c r="AM63" s="1184"/>
      <c r="AN63" s="1184"/>
      <c r="BI63" s="1104"/>
      <c r="BJ63" s="1104"/>
      <c r="BK63" s="1104"/>
    </row>
    <row r="64" spans="1:63" ht="15" customHeight="1">
      <c r="A64" s="1107"/>
      <c r="B64" s="1535">
        <f>'Building Input'!B71</f>
        <v>38</v>
      </c>
      <c r="C64" s="2536">
        <f>'Building Input'!C71</f>
        <v>0</v>
      </c>
      <c r="D64" s="2267">
        <f>'Building Input'!D71</f>
        <v>0</v>
      </c>
      <c r="E64" s="2272">
        <f>'Building Input'!I71</f>
        <v>0</v>
      </c>
      <c r="F64" s="2270">
        <f>'Potable Water Calculator-Part1'!AQ68*365</f>
        <v>0</v>
      </c>
      <c r="G64" s="2271">
        <f t="shared" si="0"/>
        <v>0</v>
      </c>
      <c r="H64" s="2270">
        <f>'Potable Water Calculator-Part1'!AP68*365</f>
        <v>0</v>
      </c>
      <c r="I64" s="2271">
        <f t="shared" si="1"/>
        <v>0</v>
      </c>
      <c r="J64" s="2164" t="s">
        <v>1452</v>
      </c>
      <c r="K64" s="2162">
        <v>0</v>
      </c>
      <c r="L64" s="2165" t="s">
        <v>1117</v>
      </c>
      <c r="M64" s="2166" t="s">
        <v>1182</v>
      </c>
      <c r="N64" s="1564" t="s">
        <v>1484</v>
      </c>
      <c r="O64" s="1565">
        <v>0</v>
      </c>
      <c r="P64" s="2526">
        <f t="shared" si="2"/>
        <v>0</v>
      </c>
      <c r="Q64" s="2763">
        <f t="shared" si="10"/>
        <v>0</v>
      </c>
      <c r="R64" s="2864" t="s">
        <v>1452</v>
      </c>
      <c r="S64" s="2764">
        <v>0</v>
      </c>
      <c r="T64" s="2631">
        <f t="shared" si="11"/>
        <v>0</v>
      </c>
      <c r="U64" s="2560" t="s">
        <v>1482</v>
      </c>
      <c r="V64" s="2563"/>
      <c r="W64" s="2567">
        <f t="shared" si="12"/>
        <v>100</v>
      </c>
      <c r="X64" s="2558">
        <f t="shared" si="13"/>
        <v>1.2</v>
      </c>
      <c r="Y64" s="2275">
        <f t="shared" si="17"/>
        <v>0</v>
      </c>
      <c r="Z64" s="1405"/>
      <c r="AA64" s="1449"/>
      <c r="AB64" s="2633">
        <f t="shared" si="14"/>
        <v>0</v>
      </c>
      <c r="AC64" s="2634">
        <f t="shared" si="3"/>
        <v>0</v>
      </c>
      <c r="AD64" s="2634">
        <f t="shared" si="4"/>
        <v>0</v>
      </c>
      <c r="AE64" s="2635">
        <f t="shared" si="5"/>
        <v>0</v>
      </c>
      <c r="AF64" s="2635">
        <f t="shared" si="6"/>
        <v>0</v>
      </c>
      <c r="AG64" s="2635">
        <f t="shared" si="18"/>
        <v>0</v>
      </c>
      <c r="AH64" s="2636">
        <f t="shared" si="7"/>
        <v>0</v>
      </c>
      <c r="AI64" s="2637">
        <f t="shared" si="16"/>
        <v>0</v>
      </c>
      <c r="AJ64" s="2625">
        <f t="shared" si="19"/>
        <v>0</v>
      </c>
      <c r="AL64" s="2568">
        <f t="shared" si="9"/>
        <v>100</v>
      </c>
      <c r="AM64" s="1184"/>
      <c r="AN64" s="1184"/>
      <c r="BI64" s="1104"/>
      <c r="BJ64" s="1104"/>
      <c r="BK64" s="1104"/>
    </row>
    <row r="65" spans="1:85" ht="15" customHeight="1">
      <c r="A65" s="1107"/>
      <c r="B65" s="1535">
        <f>'Building Input'!B72</f>
        <v>39</v>
      </c>
      <c r="C65" s="2536">
        <f>'Building Input'!C72</f>
        <v>0</v>
      </c>
      <c r="D65" s="2267">
        <f>'Building Input'!D72</f>
        <v>0</v>
      </c>
      <c r="E65" s="2272">
        <f>'Building Input'!I72</f>
        <v>0</v>
      </c>
      <c r="F65" s="2270">
        <f>'Potable Water Calculator-Part1'!AQ69*365</f>
        <v>0</v>
      </c>
      <c r="G65" s="2271">
        <f t="shared" si="0"/>
        <v>0</v>
      </c>
      <c r="H65" s="2270">
        <f>'Potable Water Calculator-Part1'!AP69*365</f>
        <v>0</v>
      </c>
      <c r="I65" s="2271">
        <f t="shared" si="1"/>
        <v>0</v>
      </c>
      <c r="J65" s="2164" t="s">
        <v>1452</v>
      </c>
      <c r="K65" s="2162">
        <v>0</v>
      </c>
      <c r="L65" s="2165" t="s">
        <v>1117</v>
      </c>
      <c r="M65" s="2166" t="s">
        <v>1182</v>
      </c>
      <c r="N65" s="1564" t="s">
        <v>1484</v>
      </c>
      <c r="O65" s="1565">
        <v>0</v>
      </c>
      <c r="P65" s="2526">
        <f t="shared" si="2"/>
        <v>0</v>
      </c>
      <c r="Q65" s="2763">
        <f t="shared" si="10"/>
        <v>0</v>
      </c>
      <c r="R65" s="2864" t="s">
        <v>1452</v>
      </c>
      <c r="S65" s="2764">
        <v>0</v>
      </c>
      <c r="T65" s="2631">
        <f t="shared" si="11"/>
        <v>0</v>
      </c>
      <c r="U65" s="2560" t="s">
        <v>1482</v>
      </c>
      <c r="V65" s="2563"/>
      <c r="W65" s="2567">
        <f t="shared" si="12"/>
        <v>100</v>
      </c>
      <c r="X65" s="2558">
        <f t="shared" si="13"/>
        <v>1.2</v>
      </c>
      <c r="Y65" s="2275">
        <f t="shared" si="17"/>
        <v>0</v>
      </c>
      <c r="Z65" s="1405"/>
      <c r="AA65" s="1449"/>
      <c r="AB65" s="2633">
        <f t="shared" si="14"/>
        <v>0</v>
      </c>
      <c r="AC65" s="2634">
        <f t="shared" si="3"/>
        <v>0</v>
      </c>
      <c r="AD65" s="2634">
        <f t="shared" si="4"/>
        <v>0</v>
      </c>
      <c r="AE65" s="2635">
        <f t="shared" si="5"/>
        <v>0</v>
      </c>
      <c r="AF65" s="2635">
        <f t="shared" si="6"/>
        <v>0</v>
      </c>
      <c r="AG65" s="2635">
        <f t="shared" si="18"/>
        <v>0</v>
      </c>
      <c r="AH65" s="2636">
        <f t="shared" si="7"/>
        <v>0</v>
      </c>
      <c r="AI65" s="2637">
        <f t="shared" si="16"/>
        <v>0</v>
      </c>
      <c r="AJ65" s="2625">
        <f t="shared" si="19"/>
        <v>0</v>
      </c>
      <c r="AL65" s="2568">
        <f t="shared" si="9"/>
        <v>100</v>
      </c>
      <c r="AM65" s="1184"/>
      <c r="AN65" s="1184"/>
      <c r="BI65" s="1104"/>
      <c r="BJ65" s="1104"/>
      <c r="BK65" s="1104"/>
    </row>
    <row r="66" spans="1:85" ht="15" customHeight="1">
      <c r="A66" s="1107"/>
      <c r="B66" s="1568">
        <f>'Building Input'!B73</f>
        <v>40</v>
      </c>
      <c r="C66" s="2537">
        <f>'Building Input'!C73</f>
        <v>0</v>
      </c>
      <c r="D66" s="2273">
        <f>'Building Input'!D73</f>
        <v>0</v>
      </c>
      <c r="E66" s="2274">
        <f>'Building Input'!I73</f>
        <v>0</v>
      </c>
      <c r="F66" s="2270">
        <f>'Potable Water Calculator-Part1'!AQ70*365</f>
        <v>0</v>
      </c>
      <c r="G66" s="2271">
        <f t="shared" si="0"/>
        <v>0</v>
      </c>
      <c r="H66" s="2270">
        <f>'Potable Water Calculator-Part1'!AP70*365</f>
        <v>0</v>
      </c>
      <c r="I66" s="2271">
        <f t="shared" si="1"/>
        <v>0</v>
      </c>
      <c r="J66" s="2164" t="s">
        <v>1452</v>
      </c>
      <c r="K66" s="2162">
        <v>0</v>
      </c>
      <c r="L66" s="2165" t="s">
        <v>1117</v>
      </c>
      <c r="M66" s="2166" t="s">
        <v>1182</v>
      </c>
      <c r="N66" s="1564" t="s">
        <v>1484</v>
      </c>
      <c r="O66" s="1565">
        <v>0</v>
      </c>
      <c r="P66" s="2526">
        <f t="shared" si="2"/>
        <v>0</v>
      </c>
      <c r="Q66" s="2527">
        <f t="shared" si="10"/>
        <v>0</v>
      </c>
      <c r="R66" s="2865" t="s">
        <v>1452</v>
      </c>
      <c r="S66" s="2555">
        <v>0</v>
      </c>
      <c r="T66" s="2632">
        <f t="shared" si="11"/>
        <v>0</v>
      </c>
      <c r="U66" s="2560" t="s">
        <v>1482</v>
      </c>
      <c r="V66" s="2563"/>
      <c r="W66" s="2567">
        <f t="shared" si="12"/>
        <v>100</v>
      </c>
      <c r="X66" s="2558">
        <f t="shared" si="13"/>
        <v>1.2</v>
      </c>
      <c r="Y66" s="2275">
        <f t="shared" si="17"/>
        <v>0</v>
      </c>
      <c r="Z66" s="1405"/>
      <c r="AA66" s="1449"/>
      <c r="AB66" s="2638">
        <f t="shared" si="14"/>
        <v>0</v>
      </c>
      <c r="AC66" s="2639">
        <f t="shared" si="3"/>
        <v>0</v>
      </c>
      <c r="AD66" s="2639">
        <f t="shared" si="4"/>
        <v>0</v>
      </c>
      <c r="AE66" s="2640">
        <f t="shared" si="5"/>
        <v>0</v>
      </c>
      <c r="AF66" s="2640">
        <f t="shared" si="6"/>
        <v>0</v>
      </c>
      <c r="AG66" s="2640">
        <f t="shared" si="15"/>
        <v>0</v>
      </c>
      <c r="AH66" s="2641">
        <f t="shared" si="7"/>
        <v>0</v>
      </c>
      <c r="AI66" s="2642">
        <f t="shared" si="16"/>
        <v>0</v>
      </c>
      <c r="AJ66" s="2626">
        <f t="shared" si="8"/>
        <v>0</v>
      </c>
      <c r="AK66" s="1430"/>
      <c r="AL66" s="2568">
        <f t="shared" si="9"/>
        <v>100</v>
      </c>
      <c r="AM66" s="1182"/>
      <c r="AN66" s="1182"/>
      <c r="BI66" s="1104"/>
      <c r="BJ66" s="1104"/>
      <c r="BK66" s="1104"/>
    </row>
    <row r="67" spans="1:85" ht="3.75" customHeight="1" thickBot="1">
      <c r="A67" s="1107"/>
      <c r="B67" s="2197"/>
      <c r="C67" s="2197"/>
      <c r="D67" s="2197"/>
      <c r="E67" s="2197"/>
      <c r="F67" s="2197"/>
      <c r="G67" s="2197"/>
      <c r="H67" s="2766"/>
      <c r="I67" s="2197"/>
      <c r="J67" s="2197"/>
      <c r="K67" s="2197"/>
      <c r="L67" s="2197"/>
      <c r="M67" s="2197"/>
      <c r="N67" s="2197"/>
      <c r="O67" s="2197"/>
      <c r="P67" s="2197"/>
      <c r="Q67" s="2197"/>
      <c r="R67" s="2197"/>
      <c r="S67" s="2197"/>
      <c r="T67" s="2197"/>
      <c r="U67" s="2197"/>
      <c r="V67" s="2197"/>
      <c r="W67" s="2197"/>
      <c r="X67" s="2276"/>
      <c r="Y67" s="2197"/>
      <c r="Z67" s="1406"/>
      <c r="AA67" s="1451"/>
      <c r="AB67" s="2606"/>
      <c r="AC67" s="2607"/>
      <c r="AD67" s="2607"/>
      <c r="AE67" s="2608"/>
      <c r="AF67" s="2608"/>
      <c r="AG67" s="2608"/>
      <c r="AH67" s="2609"/>
      <c r="AI67" s="2609"/>
      <c r="AJ67" s="2609"/>
      <c r="AK67" s="1452"/>
      <c r="AL67" s="1453"/>
      <c r="AM67" s="1453"/>
      <c r="AN67" s="1453"/>
      <c r="BI67" s="1104"/>
      <c r="BJ67" s="1104"/>
      <c r="BK67" s="1104"/>
    </row>
    <row r="68" spans="1:85" ht="18" customHeight="1" thickBot="1">
      <c r="A68" s="1112"/>
      <c r="B68" s="3101" t="s">
        <v>1101</v>
      </c>
      <c r="C68" s="3236"/>
      <c r="D68" s="2198">
        <f>SUM(D27:D66)</f>
        <v>0</v>
      </c>
      <c r="E68" s="2199">
        <f t="array" ref="E68">MMULT(TRANSPOSE($D$27:$D$66),E27:E66)</f>
        <v>0</v>
      </c>
      <c r="F68" s="2199">
        <f t="array" ref="F68">MMULT(TRANSPOSE($D$27:$D$66),F27:F66)</f>
        <v>0</v>
      </c>
      <c r="G68" s="2200">
        <f t="array" ref="G68">MMULT(TRANSPOSE($D$27:$D$66),G27:G66)</f>
        <v>0</v>
      </c>
      <c r="H68" s="2199">
        <f t="array" ref="H68">MMULT(TRANSPOSE($D$27:$D$66),H27:H66)</f>
        <v>0</v>
      </c>
      <c r="I68" s="2199">
        <f t="array" ref="I68">MMULT(TRANSPOSE($D$27:$D$66),I27:I66)</f>
        <v>0</v>
      </c>
      <c r="J68" s="2201"/>
      <c r="K68" s="2199">
        <f t="array" ref="K68">MMULT(TRANSPOSE($D$27:$D$66),K27:K66)</f>
        <v>0</v>
      </c>
      <c r="L68" s="2202"/>
      <c r="M68" s="2202"/>
      <c r="N68" s="2202"/>
      <c r="O68" s="2199">
        <f t="array" ref="O68">MMULT(TRANSPOSE($D$27:$D$66),O27:O66)</f>
        <v>0</v>
      </c>
      <c r="P68" s="2199">
        <f t="array" ref="P68">MMULT(TRANSPOSE($D$27:$D$66),P27:P66)</f>
        <v>0</v>
      </c>
      <c r="Q68" s="2199"/>
      <c r="R68" s="2199"/>
      <c r="S68" s="2201"/>
      <c r="T68" s="2199">
        <f t="array" ref="T68">MMULT(TRANSPOSE($D$27:$D$66),T27:T66)</f>
        <v>0</v>
      </c>
      <c r="U68" s="2201"/>
      <c r="V68" s="2203"/>
      <c r="W68" s="2203"/>
      <c r="X68" s="2203"/>
      <c r="Y68" s="2200">
        <f t="array" ref="Y68">MMULT(TRANSPOSE($D$27:$D$66),Y27:Y66)</f>
        <v>0</v>
      </c>
      <c r="Z68" s="1408"/>
      <c r="AA68" s="1454"/>
      <c r="AB68" s="1184"/>
      <c r="AC68" s="1184"/>
      <c r="AD68" s="1184"/>
      <c r="AE68" s="1419"/>
      <c r="AF68" s="1455"/>
      <c r="AG68" s="1455"/>
      <c r="AH68" s="1455"/>
      <c r="AI68" s="1455"/>
      <c r="AJ68" s="1456"/>
      <c r="AK68" s="1456"/>
      <c r="AL68" s="1457"/>
      <c r="AM68" s="1180"/>
      <c r="AN68" s="1458"/>
      <c r="BI68" s="1104"/>
      <c r="BJ68" s="1104"/>
      <c r="BK68" s="1104"/>
    </row>
    <row r="69" spans="1:85" ht="17.100000000000001" customHeight="1">
      <c r="A69" s="1112"/>
      <c r="B69" s="1112"/>
      <c r="R69" s="1407"/>
      <c r="S69" s="1407"/>
      <c r="T69" s="1407"/>
      <c r="U69" s="1407"/>
      <c r="V69" s="1407"/>
      <c r="W69" s="1407"/>
      <c r="AH69" s="1419"/>
      <c r="AI69" s="1455"/>
      <c r="AJ69" s="1455"/>
      <c r="AK69" s="1455"/>
      <c r="AL69" s="1455"/>
      <c r="AM69" s="1456"/>
      <c r="AN69" s="1456"/>
      <c r="AO69" s="1457"/>
      <c r="AP69" s="1180"/>
      <c r="AQ69" s="1458"/>
    </row>
    <row r="70" spans="1:85" ht="12.75" customHeight="1">
      <c r="A70" s="1112"/>
      <c r="B70" s="1112"/>
      <c r="J70" s="1128"/>
      <c r="O70" s="1107"/>
      <c r="P70" s="1107"/>
      <c r="Q70" s="1107"/>
      <c r="R70" s="1407"/>
      <c r="S70" s="1407"/>
      <c r="T70" s="1407"/>
      <c r="U70" s="1407"/>
      <c r="V70" s="1407"/>
      <c r="W70" s="1407"/>
      <c r="X70" s="1107"/>
      <c r="Y70" s="1107"/>
      <c r="Z70" s="1107"/>
      <c r="AA70" s="1107"/>
      <c r="AB70" s="2259" t="s">
        <v>1456</v>
      </c>
      <c r="AC70" s="2259" t="s">
        <v>955</v>
      </c>
      <c r="AD70" s="2258" t="s">
        <v>1457</v>
      </c>
      <c r="AF70" s="1461" t="s">
        <v>1173</v>
      </c>
      <c r="AG70" s="1462"/>
      <c r="AH70" s="1430"/>
      <c r="AI70" s="2513" t="s">
        <v>1707</v>
      </c>
      <c r="AJ70" s="2514"/>
      <c r="AK70" s="1184"/>
      <c r="AL70" s="2602" t="s">
        <v>161</v>
      </c>
      <c r="AM70" s="1473"/>
      <c r="AN70" s="2259" t="s">
        <v>1721</v>
      </c>
      <c r="AO70" s="1460"/>
      <c r="AP70" s="1180"/>
      <c r="AQ70" s="1458"/>
    </row>
    <row r="71" spans="1:85" s="1109" customFormat="1" ht="20.100000000000001" customHeight="1">
      <c r="A71" s="1128"/>
      <c r="B71" s="1128"/>
      <c r="D71" s="1128"/>
      <c r="E71" s="1128"/>
      <c r="F71" s="1128"/>
      <c r="G71" s="1128"/>
      <c r="H71" s="1128"/>
      <c r="I71" s="1128"/>
      <c r="J71" s="1144"/>
      <c r="K71" s="2170"/>
      <c r="L71" s="1104"/>
      <c r="O71" s="1107"/>
      <c r="P71" s="1107"/>
      <c r="Q71" s="1107"/>
      <c r="X71" s="1107"/>
      <c r="Y71" s="1107"/>
      <c r="Z71" s="1107"/>
      <c r="AA71" s="1107"/>
      <c r="AB71" s="2260">
        <v>0.15</v>
      </c>
      <c r="AC71" s="1466">
        <v>1</v>
      </c>
      <c r="AD71" s="2643">
        <f>IF(AND($O$14&gt;=AB71,$O$14&lt;AB72),AC71,0)</f>
        <v>0</v>
      </c>
      <c r="AE71" s="1427"/>
      <c r="AF71" s="1463" t="s">
        <v>1174</v>
      </c>
      <c r="AG71" s="1464"/>
      <c r="AH71" s="1430"/>
      <c r="AI71" s="2516" t="s">
        <v>1708</v>
      </c>
      <c r="AJ71" s="2517">
        <v>0.5</v>
      </c>
      <c r="AK71" s="1180"/>
      <c r="AL71" s="2603" t="s">
        <v>1479</v>
      </c>
      <c r="AM71" s="1473">
        <v>2.5000000000000001E-2</v>
      </c>
      <c r="AN71" s="1467">
        <v>75</v>
      </c>
      <c r="AR71" s="1184"/>
      <c r="AS71" s="1184"/>
      <c r="AT71" s="1184"/>
      <c r="AU71" s="1184"/>
      <c r="AV71" s="1184"/>
      <c r="AW71" s="1184"/>
      <c r="AX71" s="1184"/>
      <c r="AY71" s="1184"/>
      <c r="AZ71" s="1184"/>
      <c r="BA71" s="1184"/>
      <c r="BB71" s="1184"/>
      <c r="BC71" s="1184"/>
      <c r="BD71" s="1184"/>
      <c r="BE71" s="1184"/>
      <c r="BF71" s="1184"/>
      <c r="BG71" s="1184"/>
      <c r="BH71" s="1184"/>
      <c r="BI71" s="1184"/>
      <c r="BJ71" s="1184"/>
      <c r="BK71" s="1184"/>
      <c r="BL71" s="1104"/>
      <c r="BM71" s="1104"/>
      <c r="BN71" s="1104"/>
      <c r="BO71" s="1104"/>
      <c r="BP71" s="1104"/>
      <c r="BQ71" s="1104"/>
      <c r="BR71" s="1104"/>
      <c r="BS71" s="1104"/>
      <c r="BT71" s="1104"/>
      <c r="BU71" s="1104"/>
      <c r="BV71" s="1104"/>
      <c r="BW71" s="1104"/>
      <c r="BX71" s="1104"/>
      <c r="BY71" s="1104"/>
      <c r="BZ71" s="1104"/>
      <c r="CA71" s="1104"/>
      <c r="CB71" s="1104"/>
      <c r="CC71" s="1104"/>
      <c r="CD71" s="1104"/>
      <c r="CE71" s="1104"/>
      <c r="CF71" s="1104"/>
      <c r="CG71" s="1104"/>
    </row>
    <row r="72" spans="1:85">
      <c r="A72" s="1112"/>
      <c r="B72" s="1112"/>
      <c r="D72" s="1144"/>
      <c r="E72" s="1144"/>
      <c r="F72" s="1144"/>
      <c r="G72" s="1144"/>
      <c r="H72" s="1144"/>
      <c r="I72" s="1144"/>
      <c r="J72" s="1144"/>
      <c r="K72" s="1144"/>
      <c r="L72" s="1144"/>
      <c r="O72" s="1107"/>
      <c r="Y72" s="1107"/>
      <c r="Z72" s="1107"/>
      <c r="AA72" s="2569" t="s">
        <v>1189</v>
      </c>
      <c r="AB72" s="2260">
        <v>0.3</v>
      </c>
      <c r="AC72" s="1466">
        <v>2</v>
      </c>
      <c r="AD72" s="2643">
        <f>IF(AND($O$14&gt;=AB72,$O$14&lt;AB73),AC72,0)</f>
        <v>0</v>
      </c>
      <c r="AE72" s="1430"/>
      <c r="AF72" s="1463" t="s">
        <v>1175</v>
      </c>
      <c r="AG72" s="1464"/>
      <c r="AH72" s="1430"/>
      <c r="AI72" s="2515" t="s">
        <v>1709</v>
      </c>
      <c r="AJ72" s="2518">
        <v>0.5</v>
      </c>
      <c r="AK72" s="1180"/>
      <c r="AL72" s="2258" t="s">
        <v>1480</v>
      </c>
      <c r="AM72" s="1473">
        <v>0.35399999999999998</v>
      </c>
      <c r="AN72" s="1467">
        <v>75</v>
      </c>
    </row>
    <row r="73" spans="1:85">
      <c r="A73" s="1112"/>
      <c r="B73" s="1112"/>
      <c r="D73" s="1144"/>
      <c r="E73" s="1144"/>
      <c r="F73" s="1144"/>
      <c r="G73" s="1144"/>
      <c r="H73" s="1144"/>
      <c r="I73" s="1144"/>
      <c r="J73" s="976"/>
      <c r="K73" s="1144"/>
      <c r="L73" s="1144"/>
      <c r="O73" s="1107"/>
      <c r="P73" s="1107"/>
      <c r="Q73" s="1107"/>
      <c r="R73" s="1107"/>
      <c r="S73" s="1107"/>
      <c r="T73" s="1107"/>
      <c r="U73" s="1107"/>
      <c r="V73" s="1107"/>
      <c r="W73" s="1107"/>
      <c r="X73" s="1107"/>
      <c r="Y73" s="1107"/>
      <c r="Z73" s="1107"/>
      <c r="AA73" s="1409" t="s">
        <v>1135</v>
      </c>
      <c r="AB73" s="2261">
        <v>0.45</v>
      </c>
      <c r="AC73" s="1467">
        <v>3</v>
      </c>
      <c r="AD73" s="2643">
        <f>IF(AND($O$14&gt;=AB73,$O$14&lt;AB74),AC73,0)</f>
        <v>0</v>
      </c>
      <c r="AE73" s="1474"/>
      <c r="AF73" s="1463" t="s">
        <v>1176</v>
      </c>
      <c r="AG73" s="1465"/>
      <c r="AI73" s="2515" t="s">
        <v>1710</v>
      </c>
      <c r="AJ73" s="2519">
        <v>3</v>
      </c>
      <c r="AK73" s="1184"/>
      <c r="AL73" s="2258" t="s">
        <v>1481</v>
      </c>
      <c r="AM73" s="1466">
        <v>0.26700000000000002</v>
      </c>
      <c r="AN73" s="1467">
        <v>75</v>
      </c>
    </row>
    <row r="74" spans="1:85" s="1109" customFormat="1" ht="24" customHeight="1">
      <c r="A74" s="1128"/>
      <c r="B74" s="1128"/>
      <c r="C74" s="1127"/>
      <c r="D74" s="976"/>
      <c r="E74" s="976"/>
      <c r="F74" s="976"/>
      <c r="G74" s="976"/>
      <c r="H74" s="976"/>
      <c r="I74" s="976"/>
      <c r="J74" s="1112"/>
      <c r="K74" s="2171"/>
      <c r="L74" s="2171"/>
      <c r="M74" s="1127"/>
      <c r="N74" s="1127"/>
      <c r="O74" s="1112"/>
      <c r="P74" s="1112"/>
      <c r="Q74" s="1112"/>
      <c r="R74" s="1112"/>
      <c r="S74" s="1112"/>
      <c r="T74" s="1112"/>
      <c r="U74" s="1112"/>
      <c r="V74" s="1112"/>
      <c r="W74" s="1112"/>
      <c r="X74" s="1112"/>
      <c r="Y74" s="1107"/>
      <c r="Z74" s="1107"/>
      <c r="AA74" s="1410">
        <v>0.35</v>
      </c>
      <c r="AB74" s="2261">
        <v>0.6</v>
      </c>
      <c r="AC74" s="1467">
        <v>4</v>
      </c>
      <c r="AD74" s="2643">
        <f>IF(AND($O$14&gt;=AB74,$O$14&lt;AB75),AC74,0)</f>
        <v>0</v>
      </c>
      <c r="AE74" s="1459"/>
      <c r="AF74" s="1463" t="s">
        <v>1177</v>
      </c>
      <c r="AG74" s="1465"/>
      <c r="AH74" s="1427"/>
      <c r="AI74" s="2601" t="s">
        <v>1711</v>
      </c>
      <c r="AJ74" s="2520">
        <f>1/(AJ71+AJ72/(AJ73*AI77))</f>
        <v>1.3548387096774193</v>
      </c>
      <c r="AK74" s="1184"/>
      <c r="AL74" s="2604" t="s">
        <v>163</v>
      </c>
      <c r="AM74" s="1473">
        <v>0.22700000000000001</v>
      </c>
      <c r="AN74" s="1467">
        <v>75</v>
      </c>
      <c r="AS74" s="1184"/>
      <c r="AT74" s="1184"/>
      <c r="AU74" s="1184"/>
      <c r="AV74" s="1184"/>
      <c r="AW74" s="1184"/>
      <c r="AX74" s="1184"/>
      <c r="AY74" s="1184"/>
      <c r="AZ74" s="1184"/>
      <c r="BA74" s="1184"/>
      <c r="BB74" s="1184"/>
      <c r="BC74" s="1184"/>
      <c r="BD74" s="1184"/>
      <c r="BE74" s="1184"/>
      <c r="BF74" s="1184"/>
      <c r="BG74" s="1184"/>
      <c r="BH74" s="1184"/>
      <c r="BI74" s="1184"/>
      <c r="BJ74" s="1184"/>
      <c r="BK74" s="1184"/>
      <c r="BL74" s="1104"/>
      <c r="BM74" s="1104"/>
      <c r="BN74" s="1104"/>
      <c r="BO74" s="1104"/>
      <c r="BP74" s="1104"/>
      <c r="BQ74" s="1104"/>
      <c r="BR74" s="1104"/>
      <c r="BS74" s="1104"/>
      <c r="BT74" s="1104"/>
      <c r="BU74" s="1104"/>
      <c r="BV74" s="1104"/>
      <c r="BW74" s="1104"/>
      <c r="BX74" s="1104"/>
      <c r="BY74" s="1104"/>
      <c r="BZ74" s="1104"/>
      <c r="CA74" s="1104"/>
      <c r="CB74" s="1104"/>
      <c r="CC74" s="1104"/>
      <c r="CD74" s="1104"/>
      <c r="CE74" s="1104"/>
      <c r="CF74" s="1104"/>
      <c r="CG74" s="1104"/>
    </row>
    <row r="75" spans="1:85" ht="16.5" customHeight="1" thickBot="1">
      <c r="A75" s="1112"/>
      <c r="B75" s="1112"/>
      <c r="C75" s="1112"/>
      <c r="D75" s="1112"/>
      <c r="E75" s="1112"/>
      <c r="F75" s="1112"/>
      <c r="G75" s="1112"/>
      <c r="H75" s="1112"/>
      <c r="I75" s="1112"/>
      <c r="J75" s="1417"/>
      <c r="K75" s="1112"/>
      <c r="L75" s="1112"/>
      <c r="M75" s="1112"/>
      <c r="N75" s="1112"/>
      <c r="O75" s="1112"/>
      <c r="P75" s="1112"/>
      <c r="Q75" s="1112"/>
      <c r="R75" s="1112"/>
      <c r="S75" s="1112"/>
      <c r="T75" s="1112"/>
      <c r="U75" s="1112"/>
      <c r="V75" s="1112"/>
      <c r="W75" s="1112"/>
      <c r="X75" s="1112"/>
      <c r="Y75" s="1107"/>
      <c r="Z75" s="1107"/>
      <c r="AA75" s="1410">
        <v>0.5</v>
      </c>
      <c r="AB75" s="2261">
        <v>0.75</v>
      </c>
      <c r="AC75" s="1467">
        <v>5</v>
      </c>
      <c r="AD75" s="2643">
        <f>IF($O$14&gt;=AB75,AC75,0)</f>
        <v>0</v>
      </c>
      <c r="AF75" s="1469" t="s">
        <v>1178</v>
      </c>
      <c r="AG75" s="1470"/>
      <c r="AJ75" s="1419"/>
      <c r="AK75" s="1184"/>
      <c r="AL75" s="2258" t="s">
        <v>1482</v>
      </c>
      <c r="AM75" s="1466">
        <v>1.2</v>
      </c>
      <c r="AN75" s="1466">
        <v>100</v>
      </c>
    </row>
    <row r="76" spans="1:85" ht="12.75" customHeight="1" thickBot="1">
      <c r="A76" s="1107"/>
      <c r="B76" s="1107"/>
      <c r="C76" s="2186"/>
      <c r="D76" s="1417"/>
      <c r="E76" s="1417"/>
      <c r="F76" s="1417"/>
      <c r="G76" s="1417"/>
      <c r="H76" s="1417"/>
      <c r="I76" s="1417"/>
      <c r="J76" s="1417"/>
      <c r="K76" s="1417"/>
      <c r="L76" s="1417"/>
      <c r="M76" s="1417"/>
      <c r="N76" s="1417"/>
      <c r="O76" s="1417"/>
      <c r="P76" s="1417"/>
      <c r="Q76" s="1417"/>
      <c r="R76" s="1417"/>
      <c r="S76" s="1417"/>
      <c r="T76" s="1417"/>
      <c r="U76" s="1417"/>
      <c r="V76" s="1417"/>
      <c r="W76" s="1417"/>
      <c r="X76" s="1108"/>
      <c r="AA76" s="1410">
        <v>0.65</v>
      </c>
      <c r="AB76" s="1409">
        <v>3</v>
      </c>
      <c r="AD76" s="2644">
        <f>SUM(AD71:AD75)</f>
        <v>0</v>
      </c>
      <c r="AE76" s="2627"/>
      <c r="AG76" s="1471"/>
      <c r="AI76" s="3253" t="s">
        <v>1725</v>
      </c>
      <c r="AJ76" s="3254"/>
      <c r="AK76" s="1184"/>
      <c r="AL76" s="2258" t="s">
        <v>1483</v>
      </c>
      <c r="AM76" s="1466">
        <v>0.20200000000000001</v>
      </c>
      <c r="AN76" s="1466">
        <v>75</v>
      </c>
    </row>
    <row r="77" spans="1:85" ht="12.75" customHeight="1">
      <c r="A77" s="1107"/>
      <c r="B77" s="1107"/>
      <c r="C77" s="1417"/>
      <c r="D77" s="1417"/>
      <c r="E77" s="1417"/>
      <c r="F77" s="1417"/>
      <c r="G77" s="1417"/>
      <c r="H77" s="1417"/>
      <c r="I77" s="1417"/>
      <c r="J77" s="1417"/>
      <c r="K77" s="1417"/>
      <c r="L77" s="1417"/>
      <c r="M77" s="1417"/>
      <c r="N77" s="1417"/>
      <c r="O77" s="1417"/>
      <c r="P77" s="1417"/>
      <c r="Q77" s="1417"/>
      <c r="R77" s="1417"/>
      <c r="S77" s="1417"/>
      <c r="T77" s="1417"/>
      <c r="U77" s="1417"/>
      <c r="V77" s="1417"/>
      <c r="W77" s="1417"/>
      <c r="X77" s="2187"/>
      <c r="AA77" s="1411">
        <v>0.8</v>
      </c>
      <c r="AB77" s="1412">
        <v>4</v>
      </c>
      <c r="AF77" s="2628" t="s">
        <v>1119</v>
      </c>
      <c r="AG77" s="2629" t="s">
        <v>1712</v>
      </c>
      <c r="AI77" s="2580">
        <v>0.7</v>
      </c>
      <c r="AJ77" s="2581"/>
      <c r="AK77" s="1184"/>
      <c r="AL77" s="1477" t="s">
        <v>1093</v>
      </c>
      <c r="AM77" s="1478">
        <v>0.16</v>
      </c>
      <c r="AN77" s="1466">
        <v>75</v>
      </c>
    </row>
    <row r="78" spans="1:85" ht="12.75" customHeight="1">
      <c r="A78" s="1107"/>
      <c r="B78" s="1107"/>
      <c r="C78" s="1417"/>
      <c r="D78" s="1417"/>
      <c r="E78" s="1417"/>
      <c r="F78" s="1417"/>
      <c r="G78" s="1417"/>
      <c r="H78" s="1417"/>
      <c r="I78" s="1417"/>
      <c r="J78" s="1108"/>
      <c r="K78" s="1417"/>
      <c r="L78" s="1417"/>
      <c r="M78" s="1417"/>
      <c r="N78" s="1417"/>
      <c r="O78" s="1417"/>
      <c r="P78" s="1417"/>
      <c r="Q78" s="1417"/>
      <c r="R78" s="1417"/>
      <c r="S78" s="1417"/>
      <c r="T78" s="1417"/>
      <c r="U78" s="1417"/>
      <c r="V78" s="1417"/>
      <c r="W78" s="1417"/>
      <c r="X78" s="2187"/>
      <c r="Y78" s="1107"/>
      <c r="Z78" s="1107"/>
      <c r="AA78" s="1413">
        <v>0.95</v>
      </c>
      <c r="AB78" s="1414">
        <v>5</v>
      </c>
      <c r="AC78" s="1397"/>
      <c r="AD78" s="1419"/>
      <c r="AF78" s="2556" t="s">
        <v>1452</v>
      </c>
      <c r="AG78" s="2191" t="s">
        <v>1452</v>
      </c>
      <c r="AK78" s="1180"/>
      <c r="AL78" s="1481" t="s">
        <v>1181</v>
      </c>
      <c r="AM78" s="1482">
        <v>0</v>
      </c>
      <c r="AN78" s="1466"/>
    </row>
    <row r="79" spans="1:85" ht="16.5" customHeight="1">
      <c r="A79" s="1107"/>
      <c r="B79" s="1107"/>
      <c r="C79" s="1108"/>
      <c r="D79" s="1108"/>
      <c r="E79" s="1108"/>
      <c r="F79" s="1108"/>
      <c r="G79" s="1108"/>
      <c r="H79" s="1108"/>
      <c r="I79" s="1108"/>
      <c r="J79" s="1108"/>
      <c r="K79" s="1108"/>
      <c r="L79" s="1108"/>
      <c r="M79" s="1108"/>
      <c r="N79" s="1108"/>
      <c r="O79" s="1108"/>
      <c r="P79" s="1108"/>
      <c r="Q79" s="1108"/>
      <c r="R79" s="1108"/>
      <c r="S79" s="1108"/>
      <c r="T79" s="1108"/>
      <c r="U79" s="1108"/>
      <c r="V79" s="1108"/>
      <c r="W79" s="1108"/>
      <c r="X79" s="1108"/>
      <c r="AF79" s="1463" t="s">
        <v>1453</v>
      </c>
      <c r="AG79" s="2192" t="s">
        <v>1454</v>
      </c>
      <c r="AI79" s="2570" t="s">
        <v>1120</v>
      </c>
      <c r="AJ79" s="2571"/>
      <c r="AK79" s="1180"/>
      <c r="AL79" s="1180"/>
      <c r="AM79" s="1180"/>
      <c r="AN79" s="1184"/>
    </row>
    <row r="80" spans="1:85">
      <c r="A80" s="1107"/>
      <c r="B80" s="1107"/>
      <c r="J80" s="1107"/>
      <c r="AF80" s="1463" t="s">
        <v>1454</v>
      </c>
      <c r="AG80" s="2192" t="s">
        <v>1455</v>
      </c>
      <c r="AI80" s="1466" t="s">
        <v>1121</v>
      </c>
      <c r="AJ80" s="1467">
        <v>45</v>
      </c>
      <c r="AK80" s="1184"/>
      <c r="AL80" s="1184"/>
      <c r="AM80" s="1180"/>
      <c r="AN80" s="1184"/>
    </row>
    <row r="81" spans="1:40">
      <c r="A81" s="1107"/>
      <c r="B81" s="1107"/>
      <c r="C81" s="1165"/>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C81" s="1397"/>
      <c r="AD81" s="1419"/>
      <c r="AF81" s="1469" t="s">
        <v>1455</v>
      </c>
      <c r="AG81" s="1501" t="s">
        <v>1720</v>
      </c>
      <c r="AI81" s="1466" t="s">
        <v>1122</v>
      </c>
      <c r="AJ81" s="1467">
        <v>4.2</v>
      </c>
      <c r="AK81" s="1184"/>
      <c r="AL81" s="1184"/>
      <c r="AM81" s="1180"/>
      <c r="AN81" s="1184"/>
    </row>
    <row r="82" spans="1:40">
      <c r="A82" s="1107"/>
      <c r="B82" s="1107"/>
      <c r="C82" s="1165"/>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c r="AB82" s="1107"/>
      <c r="AC82" s="1397"/>
      <c r="AD82" s="1419"/>
      <c r="AF82" s="1419"/>
      <c r="AK82" s="1184"/>
      <c r="AL82" s="1184"/>
      <c r="AM82" s="1180"/>
      <c r="AN82" s="1184"/>
    </row>
    <row r="83" spans="1:40">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c r="AB83" s="1107"/>
      <c r="AC83" s="1397"/>
      <c r="AD83" s="1419"/>
      <c r="AF83" s="2599" t="s">
        <v>162</v>
      </c>
      <c r="AK83" s="1184"/>
      <c r="AL83" s="1184"/>
      <c r="AM83" s="1180"/>
      <c r="AN83" s="1184"/>
    </row>
    <row r="84" spans="1:40">
      <c r="A84" s="1107"/>
      <c r="B84" s="1107"/>
      <c r="C84" s="1107"/>
      <c r="D84" s="1107"/>
      <c r="E84" s="1107"/>
      <c r="F84" s="1107"/>
      <c r="G84" s="1107"/>
      <c r="H84" s="1107"/>
      <c r="I84" s="1107"/>
      <c r="K84" s="1107"/>
      <c r="L84" s="1107"/>
      <c r="M84" s="1107"/>
      <c r="N84" s="1107"/>
      <c r="O84" s="1107"/>
      <c r="P84" s="1107"/>
      <c r="Q84" s="1107"/>
      <c r="R84" s="1107"/>
      <c r="S84" s="1107"/>
      <c r="T84" s="1107"/>
      <c r="U84" s="1107"/>
      <c r="V84" s="1107"/>
      <c r="W84" s="1107"/>
      <c r="X84" s="1107"/>
      <c r="Y84" s="1107"/>
      <c r="Z84" s="1107"/>
      <c r="AA84" s="1107"/>
      <c r="AB84" s="1107"/>
      <c r="AC84" s="1397"/>
      <c r="AD84" s="1419"/>
      <c r="AE84" s="1419"/>
      <c r="AF84" s="2189" t="s">
        <v>580</v>
      </c>
      <c r="AK84" s="1184"/>
      <c r="AL84" s="1184"/>
      <c r="AM84" s="1180"/>
      <c r="AN84" s="1184"/>
    </row>
    <row r="85" spans="1:40">
      <c r="A85" s="1107"/>
      <c r="B85" s="1107"/>
      <c r="AF85" s="2190" t="s">
        <v>733</v>
      </c>
      <c r="AK85" s="1184"/>
      <c r="AL85" s="1184"/>
      <c r="AM85" s="1180"/>
      <c r="AN85" s="1184"/>
    </row>
    <row r="86" spans="1:40">
      <c r="A86" s="1107"/>
      <c r="B86" s="1107"/>
      <c r="J86" s="1400"/>
      <c r="AE86" s="1077"/>
      <c r="AF86" s="2600" t="s">
        <v>1118</v>
      </c>
    </row>
    <row r="87" spans="1:40">
      <c r="A87" s="1107"/>
      <c r="B87" s="1107"/>
      <c r="K87" s="1400"/>
      <c r="L87" s="1400"/>
      <c r="AE87" s="1077"/>
    </row>
    <row r="88" spans="1:40">
      <c r="C88" s="1107"/>
      <c r="D88" s="1107"/>
      <c r="E88" s="1107"/>
      <c r="F88" s="1107"/>
      <c r="I88" s="1107"/>
      <c r="L88" s="1397"/>
      <c r="M88" s="1107"/>
      <c r="N88" s="1107"/>
      <c r="O88" s="1107"/>
      <c r="P88" s="1107"/>
      <c r="Q88" s="1107"/>
      <c r="R88" s="1107"/>
      <c r="S88" s="1107"/>
      <c r="T88" s="1107"/>
      <c r="U88" s="1107"/>
      <c r="V88" s="1107"/>
      <c r="W88" s="1107"/>
      <c r="X88" s="1107"/>
      <c r="Y88" s="1107"/>
      <c r="Z88" s="1107"/>
      <c r="AA88" s="1107"/>
      <c r="AB88" s="1107"/>
      <c r="AC88" s="1397"/>
      <c r="AD88" s="1419"/>
      <c r="AE88" s="1419"/>
    </row>
    <row r="89" spans="1:40">
      <c r="C89" s="1107"/>
      <c r="D89" s="1107"/>
      <c r="E89" s="1107"/>
      <c r="F89" s="1107"/>
      <c r="I89" s="1107"/>
      <c r="L89" s="1397"/>
      <c r="M89" s="1107"/>
      <c r="N89" s="1107"/>
      <c r="O89" s="1107"/>
      <c r="P89" s="1107"/>
      <c r="Q89" s="1107"/>
      <c r="R89" s="1107"/>
      <c r="S89" s="1107"/>
      <c r="T89" s="1107"/>
      <c r="U89" s="1107"/>
      <c r="V89" s="1107"/>
      <c r="W89" s="1107"/>
      <c r="X89" s="1107"/>
      <c r="Y89" s="1107"/>
      <c r="Z89" s="1107"/>
      <c r="AA89" s="1107"/>
      <c r="AB89" s="1107"/>
      <c r="AC89" s="1397"/>
      <c r="AD89" s="1419"/>
      <c r="AE89" s="1419"/>
    </row>
    <row r="90" spans="1:40">
      <c r="C90" s="1107"/>
      <c r="D90" s="1107"/>
      <c r="E90" s="1167"/>
      <c r="F90" s="1167"/>
      <c r="I90" s="1107"/>
      <c r="L90" s="1397"/>
      <c r="M90" s="1107"/>
      <c r="N90" s="1107"/>
      <c r="O90" s="1107"/>
      <c r="P90" s="1107"/>
      <c r="Q90" s="1107"/>
      <c r="R90" s="1107"/>
      <c r="S90" s="1107"/>
      <c r="T90" s="1107"/>
      <c r="U90" s="1107"/>
      <c r="V90" s="1107"/>
      <c r="W90" s="1107"/>
      <c r="X90" s="1107"/>
      <c r="Y90" s="1107"/>
      <c r="Z90" s="1107"/>
      <c r="AA90" s="1107"/>
      <c r="AB90" s="1107"/>
      <c r="AC90" s="1397"/>
      <c r="AD90" s="1419"/>
      <c r="AE90" s="2605" t="s">
        <v>1726</v>
      </c>
      <c r="AF90" s="2583"/>
      <c r="AG90" s="2584"/>
      <c r="AH90" s="2584"/>
      <c r="AI90" s="2585"/>
      <c r="AJ90" s="2586"/>
      <c r="AK90" s="2583"/>
      <c r="AL90" s="2583"/>
      <c r="AM90" s="2587"/>
    </row>
    <row r="91" spans="1:40" ht="25.5">
      <c r="C91" s="1107"/>
      <c r="D91" s="1107"/>
      <c r="E91" s="1168"/>
      <c r="F91" s="1168"/>
      <c r="G91" s="1107"/>
      <c r="H91" s="1107"/>
      <c r="I91" s="1415"/>
      <c r="L91" s="1397"/>
      <c r="M91" s="1107"/>
      <c r="N91" s="1107"/>
      <c r="O91" s="1107"/>
      <c r="P91" s="1107"/>
      <c r="Q91" s="1107"/>
      <c r="R91" s="1107"/>
      <c r="S91" s="1107"/>
      <c r="T91" s="1107"/>
      <c r="U91" s="1107"/>
      <c r="V91" s="1107"/>
      <c r="W91" s="1107"/>
      <c r="X91" s="1107"/>
      <c r="Y91" s="1107"/>
      <c r="Z91" s="1107"/>
      <c r="AA91" s="1107"/>
      <c r="AB91" s="1107"/>
      <c r="AC91" s="1397"/>
      <c r="AD91" s="1419"/>
      <c r="AE91" s="2588"/>
      <c r="AF91" s="1466" t="s">
        <v>1123</v>
      </c>
      <c r="AG91" s="1475" t="s">
        <v>1124</v>
      </c>
      <c r="AH91" s="1476" t="s">
        <v>1125</v>
      </c>
      <c r="AI91" s="2582" t="s">
        <v>1126</v>
      </c>
      <c r="AJ91" s="1441"/>
      <c r="AK91" s="1489" t="s">
        <v>1128</v>
      </c>
      <c r="AL91" s="1466" t="s">
        <v>1129</v>
      </c>
      <c r="AM91" s="2589"/>
    </row>
    <row r="92" spans="1:40" ht="21" customHeight="1">
      <c r="L92" s="1400"/>
      <c r="AE92" s="2590"/>
      <c r="AF92" s="2257" t="s">
        <v>1490</v>
      </c>
      <c r="AG92" s="1430">
        <v>0.75</v>
      </c>
      <c r="AH92" s="1441">
        <v>6</v>
      </c>
      <c r="AI92" s="1480">
        <v>0.9</v>
      </c>
      <c r="AJ92" s="1430"/>
      <c r="AK92" s="2194" t="s">
        <v>1484</v>
      </c>
      <c r="AL92" s="1479">
        <v>1</v>
      </c>
      <c r="AM92" s="2589"/>
    </row>
    <row r="93" spans="1:40" ht="15.75" customHeight="1">
      <c r="C93" s="1416"/>
      <c r="D93" s="1144"/>
      <c r="E93" s="1144"/>
      <c r="F93" s="1144"/>
      <c r="G93" s="1144"/>
      <c r="H93" s="1144"/>
      <c r="I93" s="1144"/>
      <c r="J93" s="1408"/>
      <c r="L93" s="1408"/>
      <c r="M93" s="1144"/>
      <c r="N93" s="1144"/>
      <c r="O93" s="1144"/>
      <c r="P93" s="1144"/>
      <c r="Q93" s="1144"/>
      <c r="R93" s="1144"/>
      <c r="S93" s="1144"/>
      <c r="T93" s="1144"/>
      <c r="U93" s="1144"/>
      <c r="V93" s="1144"/>
      <c r="W93" s="1144"/>
      <c r="X93" s="1144"/>
      <c r="Y93" s="1144"/>
      <c r="Z93" s="1144"/>
      <c r="AA93" s="1144"/>
      <c r="AB93" s="1144"/>
      <c r="AC93" s="1408"/>
      <c r="AD93" s="1454"/>
      <c r="AE93" s="2591"/>
      <c r="AF93" s="2257" t="s">
        <v>1491</v>
      </c>
      <c r="AG93" s="1430">
        <v>0.9</v>
      </c>
      <c r="AH93" s="1441">
        <v>20</v>
      </c>
      <c r="AI93" s="1480">
        <v>1</v>
      </c>
      <c r="AJ93" s="1430"/>
      <c r="AK93" s="2194" t="s">
        <v>1485</v>
      </c>
      <c r="AL93" s="1479">
        <v>0.8</v>
      </c>
      <c r="AM93" s="2589"/>
    </row>
    <row r="94" spans="1:40" ht="15.75" customHeight="1">
      <c r="C94" s="1169"/>
      <c r="D94" s="1144"/>
      <c r="E94" s="1144"/>
      <c r="F94" s="1144"/>
      <c r="G94" s="1144"/>
      <c r="H94" s="1144"/>
      <c r="I94" s="1144"/>
      <c r="K94" s="1408"/>
      <c r="N94" s="1144"/>
      <c r="O94" s="1144"/>
      <c r="P94" s="1144"/>
      <c r="Q94" s="1144"/>
      <c r="R94" s="1144"/>
      <c r="S94" s="1144"/>
      <c r="T94" s="1144"/>
      <c r="U94" s="1144"/>
      <c r="V94" s="1144"/>
      <c r="W94" s="1144"/>
      <c r="X94" s="1144"/>
      <c r="Y94" s="1144"/>
      <c r="Z94" s="1144"/>
      <c r="AA94" s="1144"/>
      <c r="AB94" s="1144"/>
      <c r="AC94" s="1408"/>
      <c r="AD94" s="1454"/>
      <c r="AE94" s="2591"/>
      <c r="AF94" s="1501" t="s">
        <v>1478</v>
      </c>
      <c r="AG94" s="1484">
        <v>0.6</v>
      </c>
      <c r="AH94" s="1485">
        <v>3</v>
      </c>
      <c r="AI94" s="1486">
        <v>0.72</v>
      </c>
      <c r="AJ94" s="1430"/>
      <c r="AK94" s="2194" t="s">
        <v>1486</v>
      </c>
      <c r="AL94" s="1479">
        <v>0.65</v>
      </c>
      <c r="AM94" s="2589"/>
    </row>
    <row r="95" spans="1:40" ht="15.75" customHeight="1">
      <c r="C95" s="1144"/>
      <c r="D95" s="1144"/>
      <c r="E95" s="1144"/>
      <c r="F95" s="1144"/>
      <c r="AE95" s="2590"/>
      <c r="AF95" s="1430"/>
      <c r="AG95" s="1430"/>
      <c r="AH95" s="1430"/>
      <c r="AI95" s="1430"/>
      <c r="AJ95" s="1430"/>
      <c r="AK95" s="2195" t="s">
        <v>1487</v>
      </c>
      <c r="AL95" s="1483">
        <v>0.5</v>
      </c>
      <c r="AM95" s="2589"/>
    </row>
    <row r="96" spans="1:40" ht="15.75" customHeight="1">
      <c r="C96" s="1066"/>
      <c r="D96" s="1144"/>
      <c r="E96" s="1144"/>
      <c r="F96" s="1144"/>
      <c r="AE96" s="2590"/>
      <c r="AF96" s="1430"/>
      <c r="AG96" s="1430"/>
      <c r="AH96" s="1430"/>
      <c r="AI96" s="1430"/>
      <c r="AJ96" s="1430"/>
      <c r="AK96" s="1430"/>
      <c r="AL96" s="1430"/>
      <c r="AM96" s="2589"/>
    </row>
    <row r="97" spans="3:39" ht="15.75" customHeight="1">
      <c r="C97" s="1144"/>
      <c r="D97" s="1144"/>
      <c r="E97" s="1144"/>
      <c r="F97" s="1144"/>
      <c r="AE97" s="2590"/>
      <c r="AF97" s="1487" t="s">
        <v>1179</v>
      </c>
      <c r="AG97" s="1488"/>
      <c r="AH97" s="3241" t="s">
        <v>1127</v>
      </c>
      <c r="AI97" s="3242"/>
      <c r="AJ97" s="3242"/>
      <c r="AK97" s="3242"/>
      <c r="AL97" s="3243"/>
      <c r="AM97" s="2589"/>
    </row>
    <row r="98" spans="3:39" ht="15.75" customHeight="1">
      <c r="C98" s="1177"/>
      <c r="D98" s="1144"/>
      <c r="E98" s="1144"/>
      <c r="F98" s="1144"/>
      <c r="J98" s="1144"/>
      <c r="AE98" s="2590"/>
      <c r="AF98" s="1490">
        <f>MATCH($G$17,AF70:AF75)</f>
        <v>1</v>
      </c>
      <c r="AG98" s="1472" t="s">
        <v>1130</v>
      </c>
      <c r="AH98" s="1491" t="s">
        <v>1117</v>
      </c>
      <c r="AI98" s="1485" t="s">
        <v>1131</v>
      </c>
      <c r="AJ98" s="1484" t="s">
        <v>1132</v>
      </c>
      <c r="AK98" s="1484" t="s">
        <v>1133</v>
      </c>
      <c r="AL98" s="1470" t="s">
        <v>1134</v>
      </c>
      <c r="AM98" s="2589"/>
    </row>
    <row r="99" spans="3:39" ht="18.75" customHeight="1">
      <c r="C99" s="1177"/>
      <c r="D99" s="958"/>
      <c r="E99" s="1144"/>
      <c r="F99" s="1144"/>
      <c r="G99" s="1144"/>
      <c r="H99" s="1144"/>
      <c r="I99" s="1144"/>
      <c r="K99" s="1144"/>
      <c r="N99" s="1144"/>
      <c r="O99" s="1144"/>
      <c r="P99" s="1144"/>
      <c r="Q99" s="1144"/>
      <c r="R99" s="1144"/>
      <c r="S99" s="1144"/>
      <c r="T99" s="1144"/>
      <c r="U99" s="1144"/>
      <c r="V99" s="1144"/>
      <c r="W99" s="1144"/>
      <c r="X99" s="1144"/>
      <c r="Y99" s="1144"/>
      <c r="Z99" s="1144"/>
      <c r="AA99" s="1144"/>
      <c r="AB99" s="1144"/>
      <c r="AC99" s="1408"/>
      <c r="AD99" s="1454"/>
      <c r="AE99" s="2591"/>
      <c r="AF99" s="1492"/>
      <c r="AG99" s="2192" t="s">
        <v>1488</v>
      </c>
      <c r="AH99" s="1488">
        <f t="shared" ref="AH99:AL103" ca="1" si="20">OFFSET(AH109,5*($AF$98-1),0)</f>
        <v>1841.5600000000002</v>
      </c>
      <c r="AI99" s="1493">
        <f t="shared" ca="1" si="20"/>
        <v>1841.5600000000002</v>
      </c>
      <c r="AJ99" s="1493">
        <f t="shared" ca="1" si="20"/>
        <v>1841.5600000000002</v>
      </c>
      <c r="AK99" s="1493">
        <f t="shared" ca="1" si="20"/>
        <v>1841.5600000000002</v>
      </c>
      <c r="AL99" s="1494">
        <f t="shared" ca="1" si="20"/>
        <v>1841.5600000000002</v>
      </c>
      <c r="AM99" s="2589"/>
    </row>
    <row r="100" spans="3:39" ht="15" customHeight="1">
      <c r="J100" s="1404"/>
      <c r="AE100" s="2590"/>
      <c r="AF100" s="1492"/>
      <c r="AG100" s="1468" t="s">
        <v>1136</v>
      </c>
      <c r="AH100" s="1450">
        <f t="shared" ca="1" si="20"/>
        <v>2113.5863759190597</v>
      </c>
      <c r="AI100" s="1430">
        <f t="shared" ca="1" si="20"/>
        <v>2017.2186262803998</v>
      </c>
      <c r="AJ100" s="1430">
        <f t="shared" ca="1" si="20"/>
        <v>1790.9884999685792</v>
      </c>
      <c r="AK100" s="1430">
        <f t="shared" ca="1" si="20"/>
        <v>1533.3375227801166</v>
      </c>
      <c r="AL100" s="1465">
        <f t="shared" ca="1" si="20"/>
        <v>1407.025702256017</v>
      </c>
      <c r="AM100" s="2589"/>
    </row>
    <row r="101" spans="3:39" ht="25.5" customHeight="1">
      <c r="E101" s="1404"/>
      <c r="F101" s="1404"/>
      <c r="G101" s="1404"/>
      <c r="H101" s="1404"/>
      <c r="I101" s="1404"/>
      <c r="J101" s="1144"/>
      <c r="K101" s="1404"/>
      <c r="L101" s="1404"/>
      <c r="M101" s="1404"/>
      <c r="N101" s="1404"/>
      <c r="O101" s="1404"/>
      <c r="P101" s="1404"/>
      <c r="Q101" s="2521"/>
      <c r="R101" s="1404"/>
      <c r="S101" s="2521"/>
      <c r="T101" s="2521"/>
      <c r="U101" s="2521"/>
      <c r="V101" s="2525"/>
      <c r="W101" s="2525"/>
      <c r="X101" s="1404"/>
      <c r="Y101" s="1404"/>
      <c r="Z101" s="2521"/>
      <c r="AA101" s="1404"/>
      <c r="AB101" s="1404"/>
      <c r="AC101" s="1404"/>
      <c r="AD101" s="1498"/>
      <c r="AE101" s="2592"/>
      <c r="AF101" s="1492"/>
      <c r="AG101" s="1468" t="s">
        <v>1137</v>
      </c>
      <c r="AH101" s="1450">
        <f t="shared" ca="1" si="20"/>
        <v>2013.3918263680446</v>
      </c>
      <c r="AI101" s="1430">
        <f t="shared" ca="1" si="20"/>
        <v>1942.0713717642834</v>
      </c>
      <c r="AJ101" s="1430">
        <f t="shared" ca="1" si="20"/>
        <v>1629.0823263808718</v>
      </c>
      <c r="AK101" s="1430">
        <f t="shared" ca="1" si="20"/>
        <v>1282.7419892762771</v>
      </c>
      <c r="AL101" s="1465">
        <f t="shared" ca="1" si="20"/>
        <v>1091.3568844762565</v>
      </c>
      <c r="AM101" s="2589"/>
    </row>
    <row r="102" spans="3:39" ht="15.75" customHeight="1">
      <c r="C102" s="1169"/>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c r="AA102" s="1144"/>
      <c r="AB102" s="1144"/>
      <c r="AC102" s="1408"/>
      <c r="AD102" s="1454"/>
      <c r="AE102" s="2591"/>
      <c r="AF102" s="1492"/>
      <c r="AG102" s="1468" t="s">
        <v>1138</v>
      </c>
      <c r="AH102" s="1450">
        <f t="shared" ca="1" si="20"/>
        <v>1863.5827664399094</v>
      </c>
      <c r="AI102" s="1430">
        <f t="shared" ca="1" si="20"/>
        <v>1741.4965986394557</v>
      </c>
      <c r="AJ102" s="1430">
        <f t="shared" ca="1" si="20"/>
        <v>1433.106575963719</v>
      </c>
      <c r="AK102" s="1430">
        <f t="shared" ca="1" si="20"/>
        <v>1052.1541950113378</v>
      </c>
      <c r="AL102" s="1465">
        <f t="shared" ca="1" si="20"/>
        <v>861.85941043083892</v>
      </c>
      <c r="AM102" s="2589"/>
    </row>
    <row r="103" spans="3:39" ht="15.75" customHeight="1">
      <c r="C103" s="1169"/>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c r="AA103" s="1144"/>
      <c r="AB103" s="1144"/>
      <c r="AC103" s="1408"/>
      <c r="AD103" s="1454"/>
      <c r="AE103" s="2591"/>
      <c r="AF103" s="1495"/>
      <c r="AG103" s="2193" t="s">
        <v>1489</v>
      </c>
      <c r="AH103" s="1496">
        <f t="shared" ca="1" si="20"/>
        <v>1161.8</v>
      </c>
      <c r="AI103" s="1484">
        <f t="shared" ca="1" si="20"/>
        <v>1113.3333333333333</v>
      </c>
      <c r="AJ103" s="1484">
        <f t="shared" ca="1" si="20"/>
        <v>933.33333333333337</v>
      </c>
      <c r="AK103" s="1484">
        <f t="shared" ca="1" si="20"/>
        <v>656.66666666666663</v>
      </c>
      <c r="AL103" s="1470">
        <f t="shared" ca="1" si="20"/>
        <v>514.9</v>
      </c>
      <c r="AM103" s="2589"/>
    </row>
    <row r="104" spans="3:39" ht="12" customHeight="1">
      <c r="C104" s="1112"/>
      <c r="E104" s="1144"/>
      <c r="F104" s="1144"/>
      <c r="G104" s="1144"/>
      <c r="H104" s="1144"/>
      <c r="I104" s="1144"/>
      <c r="J104" s="1417"/>
      <c r="K104" s="1144"/>
      <c r="L104" s="1144"/>
      <c r="M104" s="1144"/>
      <c r="N104" s="1144"/>
      <c r="O104" s="1144"/>
      <c r="P104" s="1144"/>
      <c r="Q104" s="1144"/>
      <c r="R104" s="1144"/>
      <c r="S104" s="1144"/>
      <c r="T104" s="1144"/>
      <c r="U104" s="1144"/>
      <c r="V104" s="1144"/>
      <c r="W104" s="1144"/>
      <c r="X104" s="1144"/>
      <c r="Y104" s="1144"/>
      <c r="Z104" s="1144"/>
      <c r="AA104" s="1144"/>
      <c r="AB104" s="1144"/>
      <c r="AC104" s="1408"/>
      <c r="AD104" s="1454"/>
      <c r="AE104" s="2591"/>
      <c r="AF104" s="1497"/>
      <c r="AG104" s="2593"/>
      <c r="AH104" s="2594"/>
      <c r="AI104" s="2594"/>
      <c r="AJ104" s="2594"/>
      <c r="AK104" s="2594"/>
      <c r="AL104" s="2594"/>
      <c r="AM104" s="2589"/>
    </row>
    <row r="105" spans="3:39">
      <c r="C105" s="1112"/>
      <c r="E105" s="1417"/>
      <c r="F105" s="1417"/>
      <c r="G105" s="1417"/>
      <c r="H105" s="1417"/>
      <c r="I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99"/>
      <c r="AE105" s="2595"/>
      <c r="AF105" s="1497"/>
      <c r="AG105" s="1430"/>
      <c r="AH105" s="2594"/>
      <c r="AI105" s="2594"/>
      <c r="AJ105" s="2594"/>
      <c r="AK105" s="2594"/>
      <c r="AL105" s="2594"/>
      <c r="AM105" s="2589"/>
    </row>
    <row r="106" spans="3:39">
      <c r="AE106" s="2590"/>
      <c r="AF106" s="3246" t="s">
        <v>1180</v>
      </c>
      <c r="AG106" s="3247"/>
      <c r="AH106" s="3247"/>
      <c r="AI106" s="3247"/>
      <c r="AJ106" s="3247"/>
      <c r="AK106" s="3247"/>
      <c r="AL106" s="3248"/>
      <c r="AM106" s="2589"/>
    </row>
    <row r="107" spans="3:39">
      <c r="AE107" s="2590"/>
      <c r="AF107" s="1500"/>
      <c r="AG107" s="1494"/>
      <c r="AH107" s="3241" t="s">
        <v>1127</v>
      </c>
      <c r="AI107" s="3242"/>
      <c r="AJ107" s="3242"/>
      <c r="AK107" s="3242"/>
      <c r="AL107" s="3243"/>
      <c r="AM107" s="2589"/>
    </row>
    <row r="108" spans="3:39">
      <c r="AE108" s="2590"/>
      <c r="AF108" s="1501" t="s">
        <v>1179</v>
      </c>
      <c r="AG108" s="1502" t="s">
        <v>1130</v>
      </c>
      <c r="AH108" s="1491" t="s">
        <v>1117</v>
      </c>
      <c r="AI108" s="1485" t="s">
        <v>1131</v>
      </c>
      <c r="AJ108" s="1484" t="s">
        <v>1132</v>
      </c>
      <c r="AK108" s="1484" t="s">
        <v>1133</v>
      </c>
      <c r="AL108" s="1470" t="s">
        <v>1134</v>
      </c>
      <c r="AM108" s="2589"/>
    </row>
    <row r="109" spans="3:39">
      <c r="AE109" s="2590"/>
      <c r="AF109" s="3239">
        <v>1</v>
      </c>
      <c r="AG109" s="2192" t="s">
        <v>1488</v>
      </c>
      <c r="AH109" s="1430">
        <v>1841.5600000000002</v>
      </c>
      <c r="AI109" s="1430">
        <v>1841.5600000000002</v>
      </c>
      <c r="AJ109" s="1430">
        <v>1841.5600000000002</v>
      </c>
      <c r="AK109" s="1430">
        <v>1841.5600000000002</v>
      </c>
      <c r="AL109" s="1465">
        <v>1841.5600000000002</v>
      </c>
      <c r="AM109" s="2589"/>
    </row>
    <row r="110" spans="3:39">
      <c r="AE110" s="2590"/>
      <c r="AF110" s="3240"/>
      <c r="AG110" s="1468" t="s">
        <v>1136</v>
      </c>
      <c r="AH110" s="1430">
        <v>2113.5863759190597</v>
      </c>
      <c r="AI110" s="1441">
        <v>2017.2186262803998</v>
      </c>
      <c r="AJ110" s="1430">
        <v>1790.9884999685792</v>
      </c>
      <c r="AK110" s="1430">
        <v>1533.3375227801166</v>
      </c>
      <c r="AL110" s="1465">
        <v>1407.025702256017</v>
      </c>
      <c r="AM110" s="2589"/>
    </row>
    <row r="111" spans="3:39">
      <c r="AE111" s="2590"/>
      <c r="AF111" s="3240"/>
      <c r="AG111" s="1468" t="s">
        <v>1137</v>
      </c>
      <c r="AH111" s="1430">
        <v>2013.3918263680446</v>
      </c>
      <c r="AI111" s="1441">
        <v>1942.0713717642834</v>
      </c>
      <c r="AJ111" s="1430">
        <v>1629.0823263808718</v>
      </c>
      <c r="AK111" s="1430">
        <v>1282.7419892762771</v>
      </c>
      <c r="AL111" s="1465">
        <v>1091.3568844762565</v>
      </c>
      <c r="AM111" s="2589"/>
    </row>
    <row r="112" spans="3:39">
      <c r="AE112" s="2590"/>
      <c r="AF112" s="3240"/>
      <c r="AG112" s="1468" t="s">
        <v>1138</v>
      </c>
      <c r="AH112" s="1430">
        <v>1863.5827664399094</v>
      </c>
      <c r="AI112" s="1441">
        <v>1741.4965986394557</v>
      </c>
      <c r="AJ112" s="1430">
        <v>1433.106575963719</v>
      </c>
      <c r="AK112" s="1430">
        <v>1052.1541950113378</v>
      </c>
      <c r="AL112" s="1465">
        <v>861.85941043083892</v>
      </c>
      <c r="AM112" s="2589"/>
    </row>
    <row r="113" spans="31:39">
      <c r="AE113" s="2590"/>
      <c r="AF113" s="3240"/>
      <c r="AG113" s="2193" t="s">
        <v>1489</v>
      </c>
      <c r="AH113" s="1484">
        <v>1161.8</v>
      </c>
      <c r="AI113" s="1485">
        <v>1113.3333333333333</v>
      </c>
      <c r="AJ113" s="1484">
        <v>933.33333333333337</v>
      </c>
      <c r="AK113" s="1484">
        <v>656.66666666666663</v>
      </c>
      <c r="AL113" s="1470">
        <v>514.9</v>
      </c>
      <c r="AM113" s="2589"/>
    </row>
    <row r="114" spans="31:39">
      <c r="AE114" s="2590"/>
      <c r="AF114" s="3239">
        <v>2</v>
      </c>
      <c r="AG114" s="2192" t="s">
        <v>1488</v>
      </c>
      <c r="AH114" s="1430">
        <v>1933.02</v>
      </c>
      <c r="AI114" s="1430">
        <v>1933.02</v>
      </c>
      <c r="AJ114" s="1430">
        <v>1933.02</v>
      </c>
      <c r="AK114" s="1430">
        <v>1933.02</v>
      </c>
      <c r="AL114" s="1430">
        <v>1933.02</v>
      </c>
      <c r="AM114" s="2589"/>
    </row>
    <row r="115" spans="31:39">
      <c r="AE115" s="2590"/>
      <c r="AF115" s="3240"/>
      <c r="AG115" s="1468" t="s">
        <v>1136</v>
      </c>
      <c r="AH115" s="1430">
        <v>2227.7383271538997</v>
      </c>
      <c r="AI115" s="1441">
        <v>2124.049519260981</v>
      </c>
      <c r="AJ115" s="1430">
        <v>1875.8247973355119</v>
      </c>
      <c r="AK115" s="1430">
        <v>1596.1792245334004</v>
      </c>
      <c r="AL115" s="1465">
        <v>1455.4138126060454</v>
      </c>
      <c r="AM115" s="2589"/>
    </row>
    <row r="116" spans="31:39">
      <c r="AE116" s="2590"/>
      <c r="AF116" s="3240"/>
      <c r="AG116" s="1468" t="s">
        <v>1137</v>
      </c>
      <c r="AH116" s="1430">
        <v>2142.1791220913824</v>
      </c>
      <c r="AI116" s="1441">
        <v>2019.03589112086</v>
      </c>
      <c r="AJ116" s="1430">
        <v>1716.3087816516586</v>
      </c>
      <c r="AK116" s="1430">
        <v>1324.815926524539</v>
      </c>
      <c r="AL116" s="1465">
        <v>1108.2890787347035</v>
      </c>
      <c r="AM116" s="2589"/>
    </row>
    <row r="117" spans="31:39">
      <c r="AE117" s="2590"/>
      <c r="AF117" s="3240"/>
      <c r="AG117" s="1468" t="s">
        <v>1138</v>
      </c>
      <c r="AH117" s="1430">
        <v>1948.2993197278913</v>
      </c>
      <c r="AI117" s="1441">
        <v>1832.1995464852607</v>
      </c>
      <c r="AJ117" s="1430">
        <v>1529.2517006802721</v>
      </c>
      <c r="AK117" s="1430">
        <v>1082.9931972789116</v>
      </c>
      <c r="AL117" s="1465">
        <v>845.35147392290253</v>
      </c>
      <c r="AM117" s="2589"/>
    </row>
    <row r="118" spans="31:39">
      <c r="AE118" s="2590"/>
      <c r="AF118" s="3240"/>
      <c r="AG118" s="2193" t="s">
        <v>1489</v>
      </c>
      <c r="AH118" s="1484">
        <v>1190.0000000000002</v>
      </c>
      <c r="AI118" s="1485">
        <v>1176.6666666666665</v>
      </c>
      <c r="AJ118" s="1484">
        <v>1000</v>
      </c>
      <c r="AK118" s="1484">
        <v>670</v>
      </c>
      <c r="AL118" s="1470">
        <v>473.33333333333331</v>
      </c>
      <c r="AM118" s="2589"/>
    </row>
    <row r="119" spans="31:39">
      <c r="AE119" s="2590"/>
      <c r="AF119" s="3239">
        <v>3</v>
      </c>
      <c r="AG119" s="2192" t="s">
        <v>1488</v>
      </c>
      <c r="AH119" s="1430">
        <v>1826.6</v>
      </c>
      <c r="AI119" s="1430">
        <v>1826.6</v>
      </c>
      <c r="AJ119" s="1430">
        <v>1826.6</v>
      </c>
      <c r="AK119" s="1430">
        <v>1826.6</v>
      </c>
      <c r="AL119" s="1430">
        <v>1826.6</v>
      </c>
      <c r="AM119" s="2589"/>
    </row>
    <row r="120" spans="31:39">
      <c r="AE120" s="2590"/>
      <c r="AF120" s="3240"/>
      <c r="AG120" s="1468" t="s">
        <v>1136</v>
      </c>
      <c r="AH120" s="1430">
        <v>2098.5986300509021</v>
      </c>
      <c r="AI120" s="1441">
        <v>2001.1939923333123</v>
      </c>
      <c r="AJ120" s="1430">
        <v>1772.1359894425941</v>
      </c>
      <c r="AK120" s="1430">
        <v>1512.5997612015333</v>
      </c>
      <c r="AL120" s="1465">
        <v>1383.7742726073022</v>
      </c>
      <c r="AM120" s="2589"/>
    </row>
    <row r="121" spans="31:39">
      <c r="AE121" s="2590"/>
      <c r="AF121" s="3240"/>
      <c r="AG121" s="1468" t="s">
        <v>1137</v>
      </c>
      <c r="AH121" s="1430">
        <v>2017.7531491315838</v>
      </c>
      <c r="AI121" s="1441">
        <v>1900.2539829138764</v>
      </c>
      <c r="AJ121" s="1430">
        <v>1620.6162292516483</v>
      </c>
      <c r="AK121" s="1430">
        <v>1258.8829882757382</v>
      </c>
      <c r="AL121" s="1465">
        <v>1058.775237948639</v>
      </c>
      <c r="AM121" s="2589"/>
    </row>
    <row r="122" spans="31:39">
      <c r="AE122" s="2590"/>
      <c r="AF122" s="3240"/>
      <c r="AG122" s="1468" t="s">
        <v>1138</v>
      </c>
      <c r="AH122" s="1430">
        <v>1833.1065759637188</v>
      </c>
      <c r="AI122" s="1441">
        <v>1723.3560090702949</v>
      </c>
      <c r="AJ122" s="1430">
        <v>1440.9070294784583</v>
      </c>
      <c r="AK122" s="1430">
        <v>1029.2970521541952</v>
      </c>
      <c r="AL122" s="1465">
        <v>1474.2857142857142</v>
      </c>
      <c r="AM122" s="2589"/>
    </row>
    <row r="123" spans="31:39">
      <c r="AE123" s="2590"/>
      <c r="AF123" s="3240"/>
      <c r="AG123" s="2193" t="s">
        <v>1489</v>
      </c>
      <c r="AH123" s="1484">
        <v>1116.6666666666667</v>
      </c>
      <c r="AI123" s="1485">
        <v>1106.6666666666667</v>
      </c>
      <c r="AJ123" s="1484">
        <v>945.66666666666663</v>
      </c>
      <c r="AK123" s="1484">
        <v>635.33333333333326</v>
      </c>
      <c r="AL123" s="1470">
        <v>453.33333333333331</v>
      </c>
      <c r="AM123" s="2589"/>
    </row>
    <row r="124" spans="31:39">
      <c r="AE124" s="2590"/>
      <c r="AF124" s="3239">
        <v>4</v>
      </c>
      <c r="AG124" s="2192" t="s">
        <v>1488</v>
      </c>
      <c r="AH124" s="1430">
        <v>1845.95</v>
      </c>
      <c r="AI124" s="1430">
        <v>1845.95</v>
      </c>
      <c r="AJ124" s="1430">
        <v>1845.95</v>
      </c>
      <c r="AK124" s="1430">
        <v>1845.95</v>
      </c>
      <c r="AL124" s="1430">
        <v>1845.95</v>
      </c>
      <c r="AM124" s="2589"/>
    </row>
    <row r="125" spans="31:39">
      <c r="AE125" s="2590"/>
      <c r="AF125" s="3240"/>
      <c r="AG125" s="1468" t="s">
        <v>1136</v>
      </c>
      <c r="AH125" s="1430">
        <v>2155.4703701376229</v>
      </c>
      <c r="AI125" s="1441">
        <v>2048.6394771570417</v>
      </c>
      <c r="AJ125" s="1430">
        <v>1319.6757368189531</v>
      </c>
      <c r="AK125" s="1430">
        <v>1495.632501728147</v>
      </c>
      <c r="AL125" s="1465">
        <v>1351.0965876955947</v>
      </c>
      <c r="AM125" s="2589"/>
    </row>
    <row r="126" spans="31:39">
      <c r="AE126" s="2590"/>
      <c r="AF126" s="3240"/>
      <c r="AG126" s="1468" t="s">
        <v>1137</v>
      </c>
      <c r="AH126" s="1430">
        <v>2084.7122809718053</v>
      </c>
      <c r="AI126" s="1441">
        <v>1960.0297596141513</v>
      </c>
      <c r="AJ126" s="1430">
        <v>1641.9097462736345</v>
      </c>
      <c r="AK126" s="1430">
        <v>1231.4323097052261</v>
      </c>
      <c r="AL126" s="1465">
        <v>1036.4555273352319</v>
      </c>
      <c r="AM126" s="2589"/>
    </row>
    <row r="127" spans="31:39">
      <c r="AE127" s="2590"/>
      <c r="AF127" s="3240"/>
      <c r="AG127" s="1468" t="s">
        <v>1138</v>
      </c>
      <c r="AH127" s="1430">
        <v>1904.7619047619046</v>
      </c>
      <c r="AI127" s="1441">
        <v>1788.6621315192742</v>
      </c>
      <c r="AJ127" s="1430">
        <v>1463.9455782312928</v>
      </c>
      <c r="AK127" s="1430">
        <v>1003.1746031746031</v>
      </c>
      <c r="AL127" s="1465">
        <v>760.09070294784578</v>
      </c>
      <c r="AM127" s="2589"/>
    </row>
    <row r="128" spans="31:39">
      <c r="AE128" s="2590"/>
      <c r="AF128" s="3240"/>
      <c r="AG128" s="2193" t="s">
        <v>1489</v>
      </c>
      <c r="AH128" s="1484">
        <v>1166.4999999999998</v>
      </c>
      <c r="AI128" s="1485">
        <v>1156.6666666666667</v>
      </c>
      <c r="AJ128" s="1484">
        <v>966.66666666666663</v>
      </c>
      <c r="AK128" s="1484">
        <v>628.33333333333337</v>
      </c>
      <c r="AL128" s="1470">
        <v>420</v>
      </c>
      <c r="AM128" s="2589"/>
    </row>
    <row r="129" spans="31:39">
      <c r="AE129" s="2590"/>
      <c r="AF129" s="3239">
        <v>5</v>
      </c>
      <c r="AG129" s="2192" t="s">
        <v>1488</v>
      </c>
      <c r="AH129" s="1430">
        <v>1569.8</v>
      </c>
      <c r="AI129" s="1430">
        <v>1569.8</v>
      </c>
      <c r="AJ129" s="1430">
        <v>1569.8</v>
      </c>
      <c r="AK129" s="1430">
        <v>1569.8</v>
      </c>
      <c r="AL129" s="1430">
        <v>1569.8</v>
      </c>
      <c r="AM129" s="2589"/>
    </row>
    <row r="130" spans="31:39">
      <c r="AE130" s="2590"/>
      <c r="AF130" s="3240"/>
      <c r="AG130" s="1468" t="s">
        <v>1136</v>
      </c>
      <c r="AH130" s="1430">
        <v>1816.439389178659</v>
      </c>
      <c r="AI130" s="1441">
        <v>1731.9173003204926</v>
      </c>
      <c r="AJ130" s="1430">
        <v>1531.7664802362847</v>
      </c>
      <c r="AK130" s="1430">
        <v>1318.1046942751211</v>
      </c>
      <c r="AL130" s="1465">
        <v>1199.3338779614153</v>
      </c>
      <c r="AM130" s="2589"/>
    </row>
    <row r="131" spans="31:39">
      <c r="AE131" s="2590"/>
      <c r="AF131" s="3240"/>
      <c r="AG131" s="1468" t="s">
        <v>1137</v>
      </c>
      <c r="AH131" s="1430">
        <v>1761.2047512763286</v>
      </c>
      <c r="AI131" s="1441">
        <v>1656.2764565535288</v>
      </c>
      <c r="AJ131" s="1430">
        <v>1406.9114138382206</v>
      </c>
      <c r="AK131" s="1430">
        <v>1104.1843043690192</v>
      </c>
      <c r="AL131" s="1465">
        <v>955.38623361297118</v>
      </c>
      <c r="AM131" s="2589"/>
    </row>
    <row r="132" spans="31:39">
      <c r="AE132" s="2590"/>
      <c r="AF132" s="3240"/>
      <c r="AG132" s="1468" t="s">
        <v>1138</v>
      </c>
      <c r="AH132" s="1430">
        <v>1620.6802721088436</v>
      </c>
      <c r="AI132" s="1441">
        <v>1515.6462585034014</v>
      </c>
      <c r="AJ132" s="1430">
        <v>1257.5056689342402</v>
      </c>
      <c r="AK132" s="1430">
        <v>921.72335600907024</v>
      </c>
      <c r="AL132" s="1465">
        <v>763.17460317460313</v>
      </c>
      <c r="AM132" s="2589"/>
    </row>
    <row r="133" spans="31:39">
      <c r="AE133" s="2590"/>
      <c r="AF133" s="3240"/>
      <c r="AG133" s="2193" t="s">
        <v>1489</v>
      </c>
      <c r="AH133" s="1484">
        <v>1034</v>
      </c>
      <c r="AI133" s="1485">
        <v>995.33333333333326</v>
      </c>
      <c r="AJ133" s="1484">
        <v>832.66666666666663</v>
      </c>
      <c r="AK133" s="1484">
        <v>589.66666666666663</v>
      </c>
      <c r="AL133" s="1470">
        <v>460.33333333333337</v>
      </c>
      <c r="AM133" s="2589"/>
    </row>
    <row r="134" spans="31:39">
      <c r="AE134" s="2590"/>
      <c r="AF134" s="3239">
        <v>6</v>
      </c>
      <c r="AG134" s="2192" t="s">
        <v>1488</v>
      </c>
      <c r="AH134" s="1430">
        <v>2149.1999999999998</v>
      </c>
      <c r="AI134" s="1430">
        <v>2149.1999999999998</v>
      </c>
      <c r="AJ134" s="1430">
        <v>2149.1999999999998</v>
      </c>
      <c r="AK134" s="1430">
        <v>2149.1999999999998</v>
      </c>
      <c r="AL134" s="1430">
        <v>2149.1999999999998</v>
      </c>
      <c r="AM134" s="2589"/>
    </row>
    <row r="135" spans="31:39">
      <c r="AE135" s="2590"/>
      <c r="AF135" s="3240"/>
      <c r="AG135" s="1468" t="s">
        <v>1136</v>
      </c>
      <c r="AH135" s="1430">
        <v>2501.0997297806821</v>
      </c>
      <c r="AI135" s="1441">
        <v>2377.6157858354804</v>
      </c>
      <c r="AJ135" s="1430">
        <v>2076.9182429460188</v>
      </c>
      <c r="AK135" s="1430">
        <v>1728.7752152328287</v>
      </c>
      <c r="AL135" s="1465">
        <v>1557.8457864638972</v>
      </c>
      <c r="AM135" s="2589"/>
    </row>
    <row r="136" spans="31:39">
      <c r="AE136" s="2590"/>
      <c r="AF136" s="3240"/>
      <c r="AG136" s="1468" t="s">
        <v>1137</v>
      </c>
      <c r="AH136" s="1430">
        <v>2406.1674234844404</v>
      </c>
      <c r="AI136" s="1441">
        <v>2262.7568690833527</v>
      </c>
      <c r="AJ136" s="1430">
        <v>1894.0968213653507</v>
      </c>
      <c r="AK136" s="1430">
        <v>1408.1941558274968</v>
      </c>
      <c r="AL136" s="1465">
        <v>1128.0433053695581</v>
      </c>
      <c r="AM136" s="2589"/>
    </row>
    <row r="137" spans="31:39">
      <c r="AE137" s="2590"/>
      <c r="AF137" s="3240"/>
      <c r="AG137" s="1468" t="s">
        <v>1138</v>
      </c>
      <c r="AH137" s="1430">
        <v>2179.591836734694</v>
      </c>
      <c r="AI137" s="1441">
        <v>2051.8820861678005</v>
      </c>
      <c r="AJ137" s="1430">
        <v>1681.0884353741499</v>
      </c>
      <c r="AK137" s="1430">
        <v>1128.3446712018142</v>
      </c>
      <c r="AL137" s="1465">
        <v>838.82086167800458</v>
      </c>
      <c r="AM137" s="2589"/>
    </row>
    <row r="138" spans="31:39">
      <c r="AE138" s="2590"/>
      <c r="AF138" s="3240"/>
      <c r="AG138" s="2193" t="s">
        <v>1489</v>
      </c>
      <c r="AH138" s="1484">
        <v>1297</v>
      </c>
      <c r="AI138" s="1485">
        <v>1303.3333333333335</v>
      </c>
      <c r="AJ138" s="1484">
        <v>1097.9999999999998</v>
      </c>
      <c r="AK138" s="1484">
        <v>686.33333333333337</v>
      </c>
      <c r="AL138" s="1470">
        <v>424.33333333333331</v>
      </c>
      <c r="AM138" s="2589"/>
    </row>
    <row r="139" spans="31:39">
      <c r="AE139" s="2596"/>
      <c r="AF139" s="2597"/>
      <c r="AG139" s="2597"/>
      <c r="AH139" s="2597"/>
      <c r="AI139" s="2597"/>
      <c r="AJ139" s="2597"/>
      <c r="AK139" s="2597"/>
      <c r="AL139" s="2597"/>
      <c r="AM139" s="2598"/>
    </row>
  </sheetData>
  <sheetProtection password="AD9B" sheet="1" objects="1" scenarios="1"/>
  <mergeCells count="68">
    <mergeCell ref="AI76:AJ76"/>
    <mergeCell ref="S23:S24"/>
    <mergeCell ref="S25:S26"/>
    <mergeCell ref="T25:T26"/>
    <mergeCell ref="U25:U26"/>
    <mergeCell ref="V25:W25"/>
    <mergeCell ref="AB25:AB26"/>
    <mergeCell ref="AG25:AG26"/>
    <mergeCell ref="AF25:AF26"/>
    <mergeCell ref="AE25:AE26"/>
    <mergeCell ref="AD25:AD26"/>
    <mergeCell ref="AC25:AC26"/>
    <mergeCell ref="Z23:Z25"/>
    <mergeCell ref="M2:R3"/>
    <mergeCell ref="B68:C68"/>
    <mergeCell ref="B23:B26"/>
    <mergeCell ref="AF134:AF138"/>
    <mergeCell ref="AH107:AL107"/>
    <mergeCell ref="G17:H17"/>
    <mergeCell ref="AF106:AL106"/>
    <mergeCell ref="AF109:AF113"/>
    <mergeCell ref="AF114:AF118"/>
    <mergeCell ref="AF119:AF123"/>
    <mergeCell ref="AF124:AF128"/>
    <mergeCell ref="AF129:AF133"/>
    <mergeCell ref="F22:G22"/>
    <mergeCell ref="C23:C26"/>
    <mergeCell ref="D23:D26"/>
    <mergeCell ref="AH97:AL97"/>
    <mergeCell ref="C8:G8"/>
    <mergeCell ref="C15:F15"/>
    <mergeCell ref="C12:F12"/>
    <mergeCell ref="C13:F13"/>
    <mergeCell ref="C14:F14"/>
    <mergeCell ref="G13:H13"/>
    <mergeCell ref="P8:R8"/>
    <mergeCell ref="K12:N12"/>
    <mergeCell ref="K15:N15"/>
    <mergeCell ref="K10:N10"/>
    <mergeCell ref="K14:N14"/>
    <mergeCell ref="P10:R10"/>
    <mergeCell ref="P12:R12"/>
    <mergeCell ref="P15:R15"/>
    <mergeCell ref="P9:R9"/>
    <mergeCell ref="I14:J16"/>
    <mergeCell ref="C16:F16"/>
    <mergeCell ref="C17:F17"/>
    <mergeCell ref="J23:J26"/>
    <mergeCell ref="B22:E22"/>
    <mergeCell ref="E23:E26"/>
    <mergeCell ref="F23:F26"/>
    <mergeCell ref="G23:G26"/>
    <mergeCell ref="H23:I24"/>
    <mergeCell ref="H22:Y22"/>
    <mergeCell ref="Y23:Y26"/>
    <mergeCell ref="T23:X24"/>
    <mergeCell ref="X25:X26"/>
    <mergeCell ref="H25:H26"/>
    <mergeCell ref="I25:I26"/>
    <mergeCell ref="N25:N26"/>
    <mergeCell ref="O25:O26"/>
    <mergeCell ref="P25:P26"/>
    <mergeCell ref="K25:K26"/>
    <mergeCell ref="K23:R24"/>
    <mergeCell ref="Q25:Q26"/>
    <mergeCell ref="L25:L26"/>
    <mergeCell ref="R25:R26"/>
    <mergeCell ref="M25:M26"/>
  </mergeCells>
  <conditionalFormatting sqref="Y27:Y66 T27:T66">
    <cfRule type="containsText" dxfId="44" priority="17" stopIfTrue="1" operator="containsText" text="Enter backup fuel type">
      <formula>NOT(ISERROR(SEARCH("Enter backup fuel type",T27)))</formula>
    </cfRule>
  </conditionalFormatting>
  <conditionalFormatting sqref="U27:X66">
    <cfRule type="expression" dxfId="43" priority="14" stopIfTrue="1">
      <formula>$T27=0</formula>
    </cfRule>
  </conditionalFormatting>
  <conditionalFormatting sqref="C27:I66 K27:Y66">
    <cfRule type="expression" dxfId="42" priority="13" stopIfTrue="1">
      <formula>$C27=0</formula>
    </cfRule>
  </conditionalFormatting>
  <conditionalFormatting sqref="T27:T66">
    <cfRule type="containsText" dxfId="41" priority="12" stopIfTrue="1" operator="containsText" text="Need COP">
      <formula>NOT(ISERROR(SEARCH("Need COP",T27)))</formula>
    </cfRule>
  </conditionalFormatting>
  <conditionalFormatting sqref="Y27:Y66">
    <cfRule type="expression" dxfId="40" priority="9" stopIfTrue="1">
      <formula>ISTEXT($Y27)</formula>
    </cfRule>
  </conditionalFormatting>
  <conditionalFormatting sqref="J27:J66">
    <cfRule type="expression" dxfId="39" priority="77" stopIfTrue="1">
      <formula>$C27=0</formula>
    </cfRule>
  </conditionalFormatting>
  <conditionalFormatting sqref="T27:T66">
    <cfRule type="expression" dxfId="38" priority="3" stopIfTrue="1">
      <formula>ISTEXT($Y27)</formula>
    </cfRule>
  </conditionalFormatting>
  <conditionalFormatting sqref="S27:S66">
    <cfRule type="expression" dxfId="37" priority="111" stopIfTrue="1">
      <formula>NOT(OR($J27=$AF$80,AND($J27=$AF$79,$R27=$AF$80 )))</formula>
    </cfRule>
  </conditionalFormatting>
  <conditionalFormatting sqref="K27:R66">
    <cfRule type="expression" dxfId="36" priority="112" stopIfTrue="1">
      <formula>NOT($J27=$AF$79)</formula>
    </cfRule>
  </conditionalFormatting>
  <dataValidations count="9">
    <dataValidation type="list" allowBlank="1" showInputMessage="1" showErrorMessage="1" sqref="U27:U66">
      <formula1>$AL$71:$AL$77</formula1>
    </dataValidation>
    <dataValidation type="list" allowBlank="1" showInputMessage="1" showErrorMessage="1" sqref="L27:L66">
      <formula1>$AH$98:$AL$98</formula1>
    </dataValidation>
    <dataValidation type="list" allowBlank="1" showInputMessage="1" showErrorMessage="1" sqref="M27:M66">
      <formula1>$AG$99:$AG$103</formula1>
    </dataValidation>
    <dataValidation type="list" allowBlank="1" showInputMessage="1" showErrorMessage="1" sqref="N27:N66">
      <formula1>$AK$92:$AK$95</formula1>
    </dataValidation>
    <dataValidation type="list" allowBlank="1" showInputMessage="1" showErrorMessage="1" sqref="R27:R66">
      <formula1>$AG$78:$AG$81</formula1>
    </dataValidation>
    <dataValidation type="list" allowBlank="1" showInputMessage="1" showErrorMessage="1" sqref="G17">
      <formula1>$AF$70:$AF$75</formula1>
    </dataValidation>
    <dataValidation type="list" allowBlank="1" showInputMessage="1" showErrorMessage="1" sqref="G13">
      <formula1>$AF$92:$AF$94</formula1>
    </dataValidation>
    <dataValidation type="list" allowBlank="1" showInputMessage="1" showErrorMessage="1" sqref="H8">
      <formula1>$AF$84:$AF$85</formula1>
    </dataValidation>
    <dataValidation type="list" allowBlank="1" showInputMessage="1" showErrorMessage="1" sqref="J27:J66">
      <formula1>$AF$78:$AF$81</formula1>
    </dataValidation>
  </dataValidations>
  <pageMargins left="0.39370078740157483" right="0.39370078740157483" top="0.39370078740157483" bottom="0.78740157480314965" header="0.15748031496062992" footer="0.39370078740157483"/>
  <pageSetup paperSize="9" scale="26" orientation="landscape" blackAndWhite="1" horizontalDpi="300" verticalDpi="300" r:id="rId1"/>
  <headerFooter alignWithMargins="0">
    <oddFooter>&amp;L&amp;F&amp;CPage &amp;P of &amp;N&amp;R&amp;A</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8"/>
  <sheetViews>
    <sheetView zoomScale="80" zoomScaleNormal="80" zoomScaleSheetLayoutView="80"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2.75"/>
  <cols>
    <col min="1" max="1" width="7.25" style="529" customWidth="1"/>
    <col min="2" max="2" width="15.125" style="529" customWidth="1"/>
    <col min="3" max="3" width="27.625" style="529" customWidth="1"/>
    <col min="4" max="4" width="74.625" style="529" customWidth="1"/>
    <col min="5" max="7" width="12.625" style="535" customWidth="1"/>
    <col min="8" max="8" width="31.625" style="529" customWidth="1"/>
    <col min="9" max="9" width="10.875" style="529" customWidth="1"/>
    <col min="10" max="16384" width="7.875" style="529"/>
  </cols>
  <sheetData>
    <row r="1" spans="1:9" s="553" customFormat="1" ht="24" customHeight="1" thickBot="1">
      <c r="A1" s="569" t="str">
        <f>Management!A1</f>
        <v>Green Star SA - Multi Unit Residential v1</v>
      </c>
      <c r="D1" s="530"/>
      <c r="E1" s="535"/>
      <c r="F1" s="536" t="s">
        <v>843</v>
      </c>
      <c r="G1" s="537">
        <f>'Credit Summary'!K47</f>
        <v>0.06</v>
      </c>
      <c r="H1" s="538" t="s">
        <v>845</v>
      </c>
      <c r="I1" s="544"/>
    </row>
    <row r="2" spans="1:9" s="553" customFormat="1" ht="30" customHeight="1" thickBot="1">
      <c r="A2" s="531" t="s">
        <v>205</v>
      </c>
      <c r="D2" s="532" t="s">
        <v>844</v>
      </c>
      <c r="E2" s="525">
        <f>E16</f>
        <v>13</v>
      </c>
      <c r="F2" s="526">
        <f>F16</f>
        <v>0</v>
      </c>
      <c r="G2" s="525">
        <f>G16</f>
        <v>0</v>
      </c>
      <c r="H2" s="527">
        <f>'Credit Summary'!L47</f>
        <v>0</v>
      </c>
      <c r="I2" s="544"/>
    </row>
    <row r="3" spans="1:9"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90" t="str">
        <f>T(I5:I15)</f>
        <v/>
      </c>
    </row>
    <row r="4" spans="1:9" ht="33" customHeight="1" thickBot="1">
      <c r="A4" s="554" t="s">
        <v>206</v>
      </c>
      <c r="B4" s="522" t="s">
        <v>207</v>
      </c>
      <c r="C4" s="522" t="s">
        <v>208</v>
      </c>
      <c r="D4" s="522" t="s">
        <v>320</v>
      </c>
      <c r="E4" s="523" t="s">
        <v>321</v>
      </c>
      <c r="F4" s="523" t="s">
        <v>644</v>
      </c>
      <c r="G4" s="523" t="s">
        <v>645</v>
      </c>
      <c r="H4" s="524" t="s">
        <v>646</v>
      </c>
    </row>
    <row r="5" spans="1:9" ht="234.75" customHeight="1">
      <c r="A5" s="239" t="s">
        <v>151</v>
      </c>
      <c r="B5" s="290" t="s">
        <v>607</v>
      </c>
      <c r="C5" s="467" t="s">
        <v>1899</v>
      </c>
      <c r="D5" s="583" t="s">
        <v>1900</v>
      </c>
      <c r="E5" s="471">
        <v>2</v>
      </c>
      <c r="F5" s="1060"/>
      <c r="G5" s="1060"/>
      <c r="H5" s="472"/>
      <c r="I5" s="587" t="str">
        <f>IF(OR(ISTEXT(F5)=TRUE,ISTEXT(G5)=TRUE),Calculation1!$B$87,IF(F5+G5&gt;E5,Calculation1!$B$84,""))</f>
        <v/>
      </c>
    </row>
    <row r="6" spans="1:9" ht="140.25" customHeight="1">
      <c r="A6" s="3038" t="s">
        <v>152</v>
      </c>
      <c r="B6" s="3039" t="s">
        <v>832</v>
      </c>
      <c r="C6" s="3266" t="s">
        <v>1901</v>
      </c>
      <c r="D6" s="560" t="s">
        <v>1906</v>
      </c>
      <c r="E6" s="2767">
        <f>IF(F6="na",0,1)</f>
        <v>1</v>
      </c>
      <c r="F6" s="1062"/>
      <c r="G6" s="1062"/>
      <c r="H6" s="3022"/>
      <c r="I6" s="587" t="str">
        <f>IF(ISBLANK(F6),IF(G6&gt;E6,Calculation1!$B$84,""),IF(F6="na","",IF(OR(F6="na",ISNUMBER(F6)),IF(F6+G6&gt;E6,Calculation1!$B$84,""),Calculation1!$B$85)))</f>
        <v/>
      </c>
    </row>
    <row r="7" spans="1:9" ht="105" customHeight="1">
      <c r="A7" s="3027"/>
      <c r="B7" s="3030"/>
      <c r="C7" s="3267"/>
      <c r="D7" s="583" t="s">
        <v>1902</v>
      </c>
      <c r="E7" s="2767">
        <v>1</v>
      </c>
      <c r="F7" s="2752"/>
      <c r="G7" s="2752"/>
      <c r="H7" s="3024"/>
      <c r="I7" s="546" t="str">
        <f>IF(OR(ISTEXT(F7)=TRUE,ISTEXT(G7)=TRUE),Calculation1!$B$87,IF(F7+G7&gt;E7,Calculation1!$B$84,""))</f>
        <v/>
      </c>
    </row>
    <row r="8" spans="1:9" ht="168" customHeight="1">
      <c r="A8" s="3268" t="s">
        <v>153</v>
      </c>
      <c r="B8" s="3272" t="s">
        <v>622</v>
      </c>
      <c r="C8" s="3270" t="s">
        <v>1903</v>
      </c>
      <c r="D8" s="2768" t="s">
        <v>1904</v>
      </c>
      <c r="E8" s="214">
        <v>1</v>
      </c>
      <c r="F8" s="1603"/>
      <c r="G8" s="1603"/>
      <c r="H8" s="3017"/>
      <c r="I8" s="546" t="str">
        <f>IF(OR(ISTEXT(F8)=TRUE,ISTEXT(G8)=TRUE),Calculation1!$B$87,IF(F8+G8&gt;E8,Calculation1!$B$84,""))</f>
        <v/>
      </c>
    </row>
    <row r="9" spans="1:9" ht="132" customHeight="1">
      <c r="A9" s="3269"/>
      <c r="B9" s="3273"/>
      <c r="C9" s="3271"/>
      <c r="D9" s="2768" t="s">
        <v>1905</v>
      </c>
      <c r="E9" s="213">
        <f>IF(F9="na",0,1)</f>
        <v>1</v>
      </c>
      <c r="F9" s="1262"/>
      <c r="G9" s="1061"/>
      <c r="H9" s="3018"/>
      <c r="I9" s="546" t="str">
        <f>IF(ISBLANK(F9),IF(G9&gt;E9,Calculation1!$B$84,""),IF(F9="na","",IF(OR(F9="na",ISNUMBER(F9)),IF(F9+G9&gt;E9,Calculation1!$B$84,""),Calculation1!$B$85)))</f>
        <v/>
      </c>
    </row>
    <row r="10" spans="1:9" ht="143.25" customHeight="1">
      <c r="A10" s="3274" t="s">
        <v>154</v>
      </c>
      <c r="B10" s="3277" t="s">
        <v>623</v>
      </c>
      <c r="C10" s="3280" t="s">
        <v>1907</v>
      </c>
      <c r="D10" s="2771" t="s">
        <v>1908</v>
      </c>
      <c r="E10" s="2769">
        <v>3</v>
      </c>
      <c r="F10" s="637">
        <f>'Transport Calculator'!L2</f>
        <v>0</v>
      </c>
      <c r="G10" s="1060"/>
      <c r="H10" s="3017"/>
      <c r="I10" s="546" t="str">
        <f>IF(OR(ISTEXT(F10)=TRUE,ISTEXT(G10)=TRUE),Calculation1!$B$87,IF(F10+G10&gt;E10,Calculation1!$B$84,""))</f>
        <v/>
      </c>
    </row>
    <row r="11" spans="1:9" ht="92.25" customHeight="1">
      <c r="A11" s="3275"/>
      <c r="B11" s="3278"/>
      <c r="C11" s="3280"/>
      <c r="D11" s="2772" t="s">
        <v>1909</v>
      </c>
      <c r="E11" s="317">
        <v>1</v>
      </c>
      <c r="F11" s="1263"/>
      <c r="G11" s="1061"/>
      <c r="H11" s="3035"/>
      <c r="I11" s="1038" t="str">
        <f>IF(OR(ISTEXT(F11)=TRUE,ISTEXT(G11)=TRUE),Calculation1!$B$87,IF(F11+G11&gt;E11,Calculation1!$B$84,""))</f>
        <v/>
      </c>
    </row>
    <row r="12" spans="1:9" ht="90.75" customHeight="1">
      <c r="A12" s="3276"/>
      <c r="B12" s="3279"/>
      <c r="C12" s="3281"/>
      <c r="D12" s="2773" t="s">
        <v>1910</v>
      </c>
      <c r="E12" s="2770">
        <v>1</v>
      </c>
      <c r="F12" s="1264"/>
      <c r="G12" s="1264"/>
      <c r="H12" s="3018"/>
      <c r="I12" s="1038" t="str">
        <f>IF(OR(ISTEXT(F12)=TRUE,ISTEXT(G12)=TRUE),Calculation1!$B$87,IF(F12+G12&gt;E12,Calculation1!$B$84,""))</f>
        <v/>
      </c>
    </row>
    <row r="13" spans="1:9" ht="336.75" customHeight="1">
      <c r="A13" s="298" t="s">
        <v>155</v>
      </c>
      <c r="B13" s="468" t="s">
        <v>639</v>
      </c>
      <c r="C13" s="463" t="s">
        <v>1911</v>
      </c>
      <c r="D13" s="1260" t="s">
        <v>1912</v>
      </c>
      <c r="E13" s="469">
        <v>2</v>
      </c>
      <c r="F13" s="1265"/>
      <c r="G13" s="1063"/>
      <c r="H13" s="473"/>
      <c r="I13" s="546" t="str">
        <f>IF(OR(ISTEXT(F13)=TRUE,ISTEXT(G13)=TRUE),Calculation1!$B$87,IF(F13+G13&gt;E13,Calculation1!$B$84,""))</f>
        <v/>
      </c>
    </row>
    <row r="14" spans="1:9" ht="33" customHeight="1">
      <c r="A14" s="638" t="s">
        <v>156</v>
      </c>
      <c r="B14" s="639" t="s">
        <v>197</v>
      </c>
      <c r="C14" s="640"/>
      <c r="D14" s="562" t="s">
        <v>1825</v>
      </c>
      <c r="E14" s="623" t="s">
        <v>158</v>
      </c>
      <c r="F14" s="624" t="s">
        <v>158</v>
      </c>
      <c r="G14" s="624" t="s">
        <v>158</v>
      </c>
      <c r="H14" s="1261"/>
      <c r="I14" s="546"/>
    </row>
    <row r="15" spans="1:9" ht="33" customHeight="1" thickBot="1">
      <c r="A15" s="638" t="s">
        <v>640</v>
      </c>
      <c r="B15" s="639" t="s">
        <v>198</v>
      </c>
      <c r="C15" s="640"/>
      <c r="D15" s="562" t="s">
        <v>1825</v>
      </c>
      <c r="E15" s="623" t="s">
        <v>158</v>
      </c>
      <c r="F15" s="624" t="s">
        <v>158</v>
      </c>
      <c r="G15" s="624" t="s">
        <v>158</v>
      </c>
      <c r="H15" s="1261"/>
      <c r="I15" s="546"/>
    </row>
    <row r="16" spans="1:9" ht="18.75" thickBot="1">
      <c r="A16" s="625"/>
      <c r="B16" s="626"/>
      <c r="C16" s="626"/>
      <c r="D16" s="542" t="s">
        <v>203</v>
      </c>
      <c r="E16" s="627">
        <f>SUM(E5:E15)</f>
        <v>13</v>
      </c>
      <c r="F16" s="627">
        <f>SUM(F5:F15)</f>
        <v>0</v>
      </c>
      <c r="G16" s="627">
        <f>SUM(G5:G15)</f>
        <v>0</v>
      </c>
      <c r="H16" s="628"/>
    </row>
    <row r="17" spans="1:1" ht="12.75" customHeight="1"/>
    <row r="18" spans="1:1" ht="12.75" customHeight="1"/>
    <row r="19" spans="1:1" ht="12.75" customHeight="1"/>
    <row r="20" spans="1:1" ht="12.75" customHeight="1">
      <c r="A20" s="552" t="str">
        <f>Calculation1!$B$93</f>
        <v>Project Teams are to refer to the Green Star SA - Multi Unit Residential v1 Technical Manual for explicit credit criteria and documentation requirements.</v>
      </c>
    </row>
    <row r="21" spans="1:1" ht="12.75" customHeight="1">
      <c r="A21" s="552" t="str">
        <f>Calculation1!$B$94</f>
        <v>The Green Star Technical Clarifications (TC) and Credit Interpretation Request (CIR) rulings provide an essential source of information to all</v>
      </c>
    </row>
    <row r="22" spans="1:1" ht="12.75" customHeight="1">
      <c r="A22" s="552" t="str">
        <f>Calculation1!$B$95</f>
        <v>projects undertaking Green Star assessment. They are available on the GBCSA website http://www.gbcsa.org.za . Technical Clarifications</v>
      </c>
    </row>
    <row r="23" spans="1:1" ht="12.75" customHeight="1">
      <c r="A23" s="552" t="str">
        <f>Calculation1!$B$96</f>
        <v xml:space="preserve">often represent the GBCSA answers to technical queries and complement Green Star SA Technical Manuals. They do not amend but clarify </v>
      </c>
    </row>
    <row r="24" spans="1:1" ht="12.75" customHeight="1">
      <c r="A24" s="552" t="str">
        <f>Calculation1!$B$97</f>
        <v xml:space="preserve">Credit Criteria or Compliance Requirements. They are an extension of the Technical Manual; it is the responsibility of the project teams to stay </v>
      </c>
    </row>
    <row r="25" spans="1:1" ht="12.75" customHeight="1">
      <c r="A25" s="552" t="str">
        <f>Calculation1!$B$98</f>
        <v xml:space="preserve">up-to-date with this section of the GBCSA website. The CIR rulings offer alternative compliance options whenever those have been deemed </v>
      </c>
    </row>
    <row r="26" spans="1:1" ht="12.75" customHeight="1">
      <c r="A26" s="552" t="str">
        <f>Calculation1!$B$99</f>
        <v>equivalent in meeting the Aim of Credit.</v>
      </c>
    </row>
    <row r="27" spans="1:1" ht="12.75" customHeight="1">
      <c r="A27" s="552"/>
    </row>
    <row r="28" spans="1:1">
      <c r="A28" s="552"/>
    </row>
  </sheetData>
  <sheetProtection password="AD9B" sheet="1" objects="1" scenarios="1"/>
  <mergeCells count="12">
    <mergeCell ref="A6:A7"/>
    <mergeCell ref="B6:B7"/>
    <mergeCell ref="C6:C7"/>
    <mergeCell ref="H6:H7"/>
    <mergeCell ref="H10:H12"/>
    <mergeCell ref="H8:H9"/>
    <mergeCell ref="A8:A9"/>
    <mergeCell ref="C8:C9"/>
    <mergeCell ref="B8:B9"/>
    <mergeCell ref="A10:A12"/>
    <mergeCell ref="B10:B12"/>
    <mergeCell ref="C10:C12"/>
  </mergeCells>
  <phoneticPr fontId="0" type="noConversion"/>
  <printOptions horizontalCentered="1"/>
  <pageMargins left="0.59055118110236227" right="0.59055118110236227" top="0.47244094488188981" bottom="0.47244094488188981" header="0.23622047244094491" footer="0.35433070866141736"/>
  <pageSetup paperSize="9" scale="61" fitToHeight="3" orientation="landscape" blackAndWhite="1" r:id="rId1"/>
  <headerFooter alignWithMargins="0">
    <oddHeader>&amp;LGreen Building Council of South Africa&amp;R&amp;T   &amp;D</oddHeader>
    <oddFooter>&amp;L&amp;F&amp;CPage &amp;P of &amp;N&amp;RCategory: &amp;A</oddFooter>
  </headerFooter>
  <ignoredErrors>
    <ignoredError sqref="I9" formula="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fitToPage="1"/>
  </sheetPr>
  <dimension ref="A1:AW69"/>
  <sheetViews>
    <sheetView zoomScale="80" zoomScaleNormal="80" zoomScaleSheetLayoutView="100" workbookViewId="0">
      <pane ySplit="10" topLeftCell="A11" activePane="bottomLeft" state="frozen"/>
      <selection activeCell="S18" sqref="S18"/>
      <selection pane="bottomLeft" activeCell="A34" sqref="A34"/>
    </sheetView>
  </sheetViews>
  <sheetFormatPr defaultColWidth="7.875" defaultRowHeight="12.75"/>
  <cols>
    <col min="1" max="1" width="1.875" style="667" customWidth="1"/>
    <col min="2" max="2" width="17.25" style="674" customWidth="1"/>
    <col min="3" max="6" width="10.125" style="674" customWidth="1"/>
    <col min="7" max="7" width="6.625" style="674" customWidth="1"/>
    <col min="8" max="8" width="14.875" style="674" customWidth="1"/>
    <col min="9" max="12" width="9.375" style="674" customWidth="1"/>
    <col min="13" max="13" width="5.125" style="674" customWidth="1"/>
    <col min="14" max="14" width="8.375" style="1337" hidden="1" customWidth="1"/>
    <col min="15" max="15" width="7.875" style="1342" hidden="1" customWidth="1"/>
    <col min="16" max="16" width="15.375" style="1337" hidden="1" customWidth="1"/>
    <col min="17" max="17" width="11" style="1337" hidden="1" customWidth="1"/>
    <col min="18" max="18" width="12.625" style="1337" hidden="1" customWidth="1"/>
    <col min="19" max="19" width="11" style="1337" hidden="1" customWidth="1"/>
    <col min="20" max="21" width="13.25" style="1342" hidden="1" customWidth="1"/>
    <col min="22" max="22" width="6.625" style="1342" hidden="1" customWidth="1"/>
    <col min="23" max="23" width="11.125" style="1342" hidden="1" customWidth="1"/>
    <col min="24" max="24" width="10.5" style="1342" hidden="1" customWidth="1"/>
    <col min="25" max="29" width="7.875" style="1342" hidden="1" customWidth="1"/>
    <col min="30" max="30" width="8.625" style="1342" hidden="1" customWidth="1"/>
    <col min="31" max="37" width="7.875" style="1342" hidden="1" customWidth="1"/>
    <col min="38" max="42" width="0" style="1342" hidden="1" customWidth="1"/>
    <col min="43" max="16384" width="7.875" style="667"/>
  </cols>
  <sheetData>
    <row r="1" spans="1:42" s="647" customFormat="1" ht="27" customHeight="1" thickBot="1">
      <c r="A1" s="645"/>
      <c r="B1" s="646" t="str">
        <f>'Building Input'!C1</f>
        <v>Green Star SA - Multi Unit Residential v1</v>
      </c>
      <c r="D1" s="648"/>
      <c r="E1" s="648"/>
      <c r="F1" s="648"/>
      <c r="G1" s="648"/>
      <c r="N1" s="1267"/>
      <c r="O1" s="1268"/>
      <c r="P1" s="1268"/>
      <c r="Q1" s="1267"/>
      <c r="R1" s="1267"/>
      <c r="S1" s="1267"/>
      <c r="T1" s="1267"/>
      <c r="U1" s="1267"/>
      <c r="V1" s="1267"/>
      <c r="W1" s="1267"/>
      <c r="X1" s="1267"/>
      <c r="Y1" s="1267"/>
      <c r="Z1" s="1267"/>
      <c r="AA1" s="1267"/>
      <c r="AB1" s="1267"/>
      <c r="AC1" s="1267"/>
      <c r="AD1" s="1267"/>
      <c r="AE1" s="1267"/>
      <c r="AF1" s="1267"/>
      <c r="AG1" s="1267"/>
      <c r="AH1" s="1267"/>
      <c r="AI1" s="1267"/>
      <c r="AJ1" s="1267"/>
      <c r="AK1" s="1267"/>
      <c r="AL1" s="1267"/>
      <c r="AM1" s="1267"/>
      <c r="AN1" s="1267"/>
      <c r="AO1" s="1267"/>
      <c r="AP1" s="1267"/>
    </row>
    <row r="2" spans="1:42" s="651" customFormat="1" ht="27" customHeight="1" thickBot="1">
      <c r="A2" s="658"/>
      <c r="B2" s="649" t="s">
        <v>818</v>
      </c>
      <c r="C2" s="650"/>
      <c r="H2" s="652"/>
      <c r="I2" s="3295" t="s">
        <v>160</v>
      </c>
      <c r="J2" s="3296"/>
      <c r="K2" s="3297"/>
      <c r="L2" s="297">
        <f>D31</f>
        <v>0</v>
      </c>
      <c r="M2" s="652"/>
      <c r="N2" s="1269"/>
      <c r="O2" s="1270"/>
      <c r="P2" s="1270"/>
      <c r="Q2" s="1271"/>
      <c r="R2" s="1271"/>
      <c r="S2" s="1271"/>
      <c r="T2" s="1271"/>
      <c r="U2" s="1271"/>
      <c r="V2" s="1271"/>
      <c r="W2" s="1271"/>
      <c r="X2" s="1271"/>
      <c r="Y2" s="1271"/>
      <c r="Z2" s="1271"/>
      <c r="AA2" s="1271"/>
      <c r="AB2" s="1271"/>
      <c r="AC2" s="3289"/>
      <c r="AD2" s="3289"/>
      <c r="AE2" s="3289"/>
      <c r="AF2" s="3289"/>
      <c r="AG2" s="1272"/>
      <c r="AH2" s="1271"/>
      <c r="AI2" s="1271"/>
      <c r="AJ2" s="1271"/>
      <c r="AK2" s="1271"/>
      <c r="AL2" s="1271"/>
      <c r="AM2" s="1271"/>
      <c r="AN2" s="1271"/>
      <c r="AO2" s="1271"/>
      <c r="AP2" s="1271"/>
    </row>
    <row r="3" spans="1:42" s="653" customFormat="1" ht="27" hidden="1" customHeight="1">
      <c r="A3" s="659"/>
      <c r="C3" s="654"/>
      <c r="D3" s="654"/>
      <c r="E3" s="654"/>
      <c r="F3" s="654"/>
      <c r="G3" s="654"/>
      <c r="H3" s="654"/>
      <c r="I3" s="301"/>
      <c r="J3" s="301"/>
      <c r="K3" s="301"/>
      <c r="L3" s="301"/>
      <c r="M3" s="654"/>
      <c r="N3" s="1273"/>
      <c r="O3" s="1274"/>
      <c r="P3" s="1275" t="s">
        <v>26</v>
      </c>
      <c r="Q3" s="1273"/>
      <c r="R3" s="1273"/>
      <c r="S3" s="1273"/>
      <c r="T3" s="1274"/>
      <c r="U3" s="1274"/>
      <c r="V3" s="1274"/>
      <c r="W3" s="1274"/>
      <c r="X3" s="1274"/>
      <c r="Y3" s="1274"/>
      <c r="Z3" s="1274"/>
      <c r="AA3" s="1274"/>
      <c r="AB3" s="1274"/>
      <c r="AC3" s="1276"/>
      <c r="AD3" s="1276"/>
      <c r="AE3" s="1276"/>
      <c r="AF3" s="1276"/>
      <c r="AG3" s="1274"/>
      <c r="AH3" s="1274"/>
      <c r="AI3" s="1274"/>
      <c r="AJ3" s="1274"/>
      <c r="AK3" s="1274"/>
      <c r="AL3" s="1274"/>
      <c r="AM3" s="1274"/>
      <c r="AN3" s="1274"/>
      <c r="AO3" s="1274"/>
      <c r="AP3" s="1274"/>
    </row>
    <row r="4" spans="1:42" s="653" customFormat="1" ht="27" hidden="1" customHeight="1">
      <c r="A4" s="659"/>
      <c r="I4" s="300"/>
      <c r="J4" s="300"/>
      <c r="K4" s="300"/>
      <c r="L4" s="300"/>
      <c r="N4" s="1274"/>
      <c r="O4" s="1274"/>
      <c r="P4" s="1275"/>
      <c r="Q4" s="1273"/>
      <c r="R4" s="1273"/>
      <c r="S4" s="1273"/>
      <c r="T4" s="1274"/>
      <c r="U4" s="1274"/>
      <c r="V4" s="1274"/>
      <c r="W4" s="1274"/>
      <c r="X4" s="1274"/>
      <c r="Y4" s="1274"/>
      <c r="Z4" s="1274"/>
      <c r="AA4" s="1274"/>
      <c r="AB4" s="1274"/>
      <c r="AC4" s="1276"/>
      <c r="AD4" s="1276"/>
      <c r="AE4" s="1276"/>
      <c r="AF4" s="1276"/>
      <c r="AG4" s="1274"/>
      <c r="AH4" s="1274"/>
      <c r="AI4" s="1274"/>
      <c r="AJ4" s="1274"/>
      <c r="AK4" s="1274"/>
      <c r="AL4" s="1274"/>
      <c r="AM4" s="1274"/>
      <c r="AN4" s="1274"/>
      <c r="AO4" s="1274"/>
      <c r="AP4" s="1274"/>
    </row>
    <row r="5" spans="1:42" s="653" customFormat="1" ht="9" customHeight="1">
      <c r="A5" s="659"/>
      <c r="N5" s="1274"/>
      <c r="O5" s="1274"/>
      <c r="P5" s="1275"/>
      <c r="Q5" s="1273"/>
      <c r="R5" s="1273"/>
      <c r="S5" s="1273"/>
      <c r="T5" s="1274"/>
      <c r="U5" s="1274"/>
      <c r="V5" s="1274"/>
      <c r="W5" s="1274"/>
      <c r="X5" s="1274"/>
      <c r="Y5" s="1274"/>
      <c r="Z5" s="1274"/>
      <c r="AA5" s="1274"/>
      <c r="AB5" s="1274"/>
      <c r="AC5" s="1276"/>
      <c r="AD5" s="1276" t="b">
        <v>0</v>
      </c>
      <c r="AE5" s="1276"/>
      <c r="AF5" s="1276"/>
      <c r="AG5" s="1274"/>
      <c r="AH5" s="1274"/>
      <c r="AI5" s="1274"/>
      <c r="AJ5" s="1274"/>
      <c r="AK5" s="1274"/>
      <c r="AL5" s="1274"/>
      <c r="AM5" s="1274"/>
      <c r="AN5" s="1274"/>
      <c r="AO5" s="1274"/>
      <c r="AP5" s="1274"/>
    </row>
    <row r="6" spans="1:42" s="653" customFormat="1" ht="16.5" customHeight="1">
      <c r="A6" s="1356"/>
      <c r="B6" s="2778" t="s">
        <v>678</v>
      </c>
      <c r="N6" s="1274"/>
      <c r="O6" s="1274"/>
      <c r="P6" s="1275"/>
      <c r="Q6" s="1273"/>
      <c r="R6" s="1273"/>
      <c r="S6" s="1273"/>
      <c r="T6" s="1274"/>
      <c r="U6" s="1274"/>
      <c r="V6" s="1274"/>
      <c r="W6" s="1274"/>
      <c r="X6" s="1274"/>
      <c r="Y6" s="1274"/>
      <c r="Z6" s="1274"/>
      <c r="AA6" s="1274"/>
      <c r="AB6" s="1274"/>
      <c r="AC6" s="1276"/>
      <c r="AD6" s="1276"/>
      <c r="AE6" s="1276"/>
      <c r="AF6" s="1276"/>
      <c r="AG6" s="1274"/>
      <c r="AH6" s="1274"/>
      <c r="AI6" s="1274"/>
      <c r="AJ6" s="1274"/>
      <c r="AK6" s="1274"/>
      <c r="AL6" s="1274"/>
      <c r="AM6" s="1274"/>
      <c r="AN6" s="1274"/>
      <c r="AO6" s="1274"/>
      <c r="AP6" s="1274"/>
    </row>
    <row r="7" spans="1:42" s="653" customFormat="1" ht="18.75" customHeight="1">
      <c r="A7" s="659"/>
      <c r="B7" s="2761" t="s">
        <v>930</v>
      </c>
      <c r="N7" s="1274"/>
      <c r="O7" s="1274"/>
      <c r="P7" s="1275"/>
      <c r="Q7" s="1273"/>
      <c r="R7" s="1273"/>
      <c r="S7" s="1273"/>
      <c r="T7" s="1274"/>
      <c r="U7" s="1274"/>
      <c r="V7" s="1274"/>
      <c r="W7" s="1274"/>
      <c r="X7" s="1274"/>
      <c r="Y7" s="1274"/>
      <c r="Z7" s="1274"/>
      <c r="AA7" s="1274"/>
      <c r="AB7" s="1274"/>
      <c r="AC7" s="1276"/>
      <c r="AD7" s="1276"/>
      <c r="AE7" s="1276"/>
      <c r="AF7" s="1276"/>
      <c r="AG7" s="1274"/>
      <c r="AH7" s="1274"/>
      <c r="AI7" s="1274"/>
      <c r="AJ7" s="1274"/>
      <c r="AK7" s="1274"/>
      <c r="AL7" s="1274"/>
      <c r="AM7" s="1274"/>
      <c r="AN7" s="1274"/>
      <c r="AO7" s="1274"/>
      <c r="AP7" s="1274"/>
    </row>
    <row r="8" spans="1:42" s="653" customFormat="1" ht="48" customHeight="1">
      <c r="A8" s="659"/>
      <c r="B8" s="3298" t="s">
        <v>1913</v>
      </c>
      <c r="C8" s="3298"/>
      <c r="D8" s="3298"/>
      <c r="E8" s="3298"/>
      <c r="F8" s="3298"/>
      <c r="G8" s="3298"/>
      <c r="H8" s="3298"/>
      <c r="N8" s="1274"/>
      <c r="O8" s="1274"/>
      <c r="P8" s="1275"/>
      <c r="Q8" s="1273"/>
      <c r="R8" s="1273"/>
      <c r="S8" s="1273"/>
      <c r="T8" s="1274"/>
      <c r="U8" s="1274"/>
      <c r="V8" s="1274"/>
      <c r="W8" s="1274"/>
      <c r="X8" s="1274"/>
      <c r="Y8" s="1274"/>
      <c r="Z8" s="1274"/>
      <c r="AA8" s="1274"/>
      <c r="AB8" s="1274"/>
      <c r="AC8" s="1276"/>
      <c r="AD8" s="1276"/>
      <c r="AE8" s="1276"/>
      <c r="AF8" s="1276"/>
      <c r="AG8" s="1274"/>
      <c r="AH8" s="1274"/>
      <c r="AI8" s="1274"/>
      <c r="AJ8" s="1274"/>
      <c r="AK8" s="1274"/>
      <c r="AL8" s="1274"/>
      <c r="AM8" s="1274"/>
      <c r="AN8" s="1274"/>
      <c r="AO8" s="1274"/>
      <c r="AP8" s="1274"/>
    </row>
    <row r="9" spans="1:42" s="653" customFormat="1" ht="15.75" customHeight="1">
      <c r="A9" s="659"/>
      <c r="B9" s="656"/>
      <c r="N9" s="1274"/>
      <c r="O9" s="1274"/>
      <c r="P9" s="1275"/>
      <c r="Q9" s="1273"/>
      <c r="R9" s="1273"/>
      <c r="S9" s="1273"/>
      <c r="T9" s="1274"/>
      <c r="U9" s="1274"/>
      <c r="V9" s="1274"/>
      <c r="W9" s="1274"/>
      <c r="X9" s="1274"/>
      <c r="Y9" s="1274"/>
      <c r="Z9" s="1274"/>
      <c r="AA9" s="1274"/>
      <c r="AB9" s="1274"/>
      <c r="AC9" s="1276"/>
      <c r="AD9" s="1276"/>
      <c r="AE9" s="1276"/>
      <c r="AF9" s="1276"/>
      <c r="AG9" s="1274"/>
      <c r="AH9" s="1274"/>
      <c r="AI9" s="1274"/>
      <c r="AJ9" s="1274"/>
      <c r="AK9" s="1274"/>
      <c r="AL9" s="1274"/>
      <c r="AM9" s="1274"/>
      <c r="AN9" s="1274"/>
      <c r="AO9" s="1274"/>
      <c r="AP9" s="1274"/>
    </row>
    <row r="10" spans="1:42" s="653" customFormat="1" ht="6" customHeight="1">
      <c r="A10" s="659"/>
      <c r="N10" s="1274"/>
      <c r="O10" s="1274"/>
      <c r="P10" s="1275"/>
      <c r="Q10" s="1273"/>
      <c r="R10" s="1273"/>
      <c r="S10" s="1273"/>
      <c r="T10" s="1274"/>
      <c r="U10" s="1274"/>
      <c r="V10" s="1274"/>
      <c r="W10" s="1274"/>
      <c r="X10" s="1274"/>
      <c r="Y10" s="1274"/>
      <c r="Z10" s="1274"/>
      <c r="AA10" s="1274"/>
      <c r="AB10" s="1274"/>
      <c r="AC10" s="1276"/>
      <c r="AD10" s="1276"/>
      <c r="AE10" s="1276"/>
      <c r="AF10" s="1276"/>
      <c r="AG10" s="1274"/>
      <c r="AH10" s="1274"/>
      <c r="AI10" s="1274"/>
      <c r="AJ10" s="1274"/>
      <c r="AK10" s="1274"/>
      <c r="AL10" s="1274"/>
      <c r="AM10" s="1274"/>
      <c r="AN10" s="1274"/>
      <c r="AO10" s="1274"/>
      <c r="AP10" s="1274"/>
    </row>
    <row r="11" spans="1:42" s="653" customFormat="1" ht="20.25" customHeight="1" thickBot="1">
      <c r="A11" s="659"/>
      <c r="B11" s="657" t="s">
        <v>1019</v>
      </c>
      <c r="C11" s="1034"/>
      <c r="D11" s="1034"/>
      <c r="E11" s="1034"/>
      <c r="F11" s="1034"/>
      <c r="G11" s="1034"/>
      <c r="H11" s="657"/>
      <c r="I11" s="1034"/>
      <c r="J11" s="1034"/>
      <c r="K11" s="1034"/>
      <c r="L11" s="1034"/>
      <c r="M11" s="1034"/>
      <c r="N11" s="1277"/>
      <c r="O11" s="1277"/>
      <c r="P11" s="1275" t="s">
        <v>1014</v>
      </c>
      <c r="Q11" s="1273"/>
      <c r="R11" s="1273"/>
      <c r="S11" s="1273"/>
      <c r="T11" s="1274"/>
      <c r="U11" s="1274"/>
      <c r="V11" s="1274"/>
      <c r="W11" s="1274"/>
      <c r="X11" s="1274"/>
      <c r="Y11" s="1274"/>
      <c r="Z11" s="1274"/>
      <c r="AA11" s="1274"/>
      <c r="AB11" s="1274"/>
      <c r="AC11" s="1276"/>
      <c r="AD11" s="1276"/>
      <c r="AE11" s="1276"/>
      <c r="AF11" s="1276"/>
      <c r="AG11" s="1274"/>
      <c r="AH11" s="1274"/>
      <c r="AI11" s="1274"/>
      <c r="AJ11" s="1274"/>
      <c r="AK11" s="1274"/>
      <c r="AL11" s="1274"/>
      <c r="AM11" s="1274"/>
      <c r="AN11" s="1274"/>
      <c r="AO11" s="1274"/>
      <c r="AP11" s="1274"/>
    </row>
    <row r="12" spans="1:42" s="660" customFormat="1" ht="21.75" customHeight="1" thickBot="1">
      <c r="B12" s="3290" t="s">
        <v>487</v>
      </c>
      <c r="C12" s="3291"/>
      <c r="D12" s="3291"/>
      <c r="E12" s="3291"/>
      <c r="F12" s="3292"/>
      <c r="H12" s="1034"/>
      <c r="I12" s="1034"/>
      <c r="J12" s="1034"/>
      <c r="K12" s="1034"/>
      <c r="L12" s="1034"/>
      <c r="N12" s="1276"/>
      <c r="O12" s="1276"/>
      <c r="P12" s="1278" t="s">
        <v>466</v>
      </c>
      <c r="Q12" s="1279"/>
      <c r="R12" s="1279"/>
      <c r="S12" s="1279"/>
      <c r="T12" s="1279"/>
      <c r="U12" s="1279"/>
      <c r="V12" s="1279"/>
      <c r="W12" s="1279"/>
      <c r="X12" s="1279"/>
      <c r="Y12" s="1279"/>
      <c r="Z12" s="1276"/>
      <c r="AA12" s="1276"/>
      <c r="AB12" s="1276"/>
      <c r="AC12" s="1280"/>
      <c r="AD12" s="1281"/>
      <c r="AE12" s="1281"/>
      <c r="AF12" s="1281"/>
      <c r="AG12" s="1281"/>
      <c r="AH12" s="1281"/>
      <c r="AI12" s="1281"/>
      <c r="AJ12" s="1281"/>
      <c r="AK12" s="1276"/>
      <c r="AL12" s="1276"/>
      <c r="AM12" s="1276"/>
      <c r="AN12" s="1276"/>
      <c r="AO12" s="1276"/>
      <c r="AP12" s="1276"/>
    </row>
    <row r="13" spans="1:42" s="660" customFormat="1" ht="21.75" customHeight="1" thickBot="1">
      <c r="B13" s="687"/>
      <c r="C13" s="3293" t="s">
        <v>408</v>
      </c>
      <c r="D13" s="3294"/>
      <c r="E13" s="3293" t="s">
        <v>828</v>
      </c>
      <c r="F13" s="3294"/>
      <c r="G13" s="1034"/>
      <c r="H13" s="1034"/>
      <c r="I13" s="1034"/>
      <c r="J13" s="1034"/>
      <c r="K13" s="1034"/>
      <c r="L13" s="1034"/>
      <c r="N13" s="1276"/>
      <c r="O13" s="1282"/>
      <c r="P13" s="1278"/>
      <c r="Q13" s="1279"/>
      <c r="R13" s="1279"/>
      <c r="S13" s="1279"/>
      <c r="T13" s="1279"/>
      <c r="U13" s="1279"/>
      <c r="V13" s="1279"/>
      <c r="W13" s="1279"/>
      <c r="X13" s="1279"/>
      <c r="Y13" s="1279"/>
      <c r="Z13" s="1276"/>
      <c r="AA13" s="1276"/>
      <c r="AB13" s="1276"/>
      <c r="AC13" s="1283"/>
      <c r="AD13" s="1284"/>
      <c r="AE13" s="1284"/>
      <c r="AF13" s="1284"/>
      <c r="AG13" s="1284"/>
      <c r="AH13" s="1284"/>
      <c r="AI13" s="1284"/>
      <c r="AJ13" s="1284"/>
      <c r="AK13" s="1276"/>
      <c r="AL13" s="1276"/>
      <c r="AM13" s="1276"/>
      <c r="AN13" s="1276"/>
      <c r="AO13" s="1276"/>
      <c r="AP13" s="1276"/>
    </row>
    <row r="14" spans="1:42" s="660" customFormat="1" ht="41.25" customHeight="1" thickBot="1">
      <c r="B14" s="3283" t="s">
        <v>1914</v>
      </c>
      <c r="C14" s="3285" t="s">
        <v>279</v>
      </c>
      <c r="D14" s="3286"/>
      <c r="E14" s="3285" t="s">
        <v>279</v>
      </c>
      <c r="F14" s="3286"/>
      <c r="G14" s="1034"/>
      <c r="H14" s="1034"/>
      <c r="I14" s="1034"/>
      <c r="J14" s="1034"/>
      <c r="K14" s="1034"/>
      <c r="L14" s="1034"/>
      <c r="N14" s="1276"/>
      <c r="O14" s="1285"/>
      <c r="P14" s="1279" t="s">
        <v>1055</v>
      </c>
      <c r="Q14" s="1279"/>
      <c r="R14" s="1279"/>
      <c r="S14" s="1279"/>
      <c r="T14" s="1279"/>
      <c r="U14" s="1279"/>
      <c r="V14" s="1279"/>
      <c r="W14" s="1279"/>
      <c r="X14" s="1279"/>
      <c r="Y14" s="1279"/>
      <c r="Z14" s="1276"/>
      <c r="AA14" s="1276"/>
      <c r="AB14" s="1276"/>
      <c r="AC14" s="1286"/>
      <c r="AD14" s="1287"/>
      <c r="AE14" s="1287"/>
      <c r="AF14" s="1287"/>
      <c r="AG14" s="1287"/>
      <c r="AH14" s="1287"/>
      <c r="AI14" s="1287"/>
      <c r="AJ14" s="1287"/>
      <c r="AK14" s="1276"/>
      <c r="AL14" s="1276"/>
      <c r="AM14" s="1276"/>
      <c r="AN14" s="1276"/>
      <c r="AO14" s="1276"/>
      <c r="AP14" s="1276"/>
    </row>
    <row r="15" spans="1:42" s="655" customFormat="1" ht="41.25" customHeight="1" thickBot="1">
      <c r="B15" s="3284"/>
      <c r="C15" s="688" t="s">
        <v>334</v>
      </c>
      <c r="D15" s="689" t="s">
        <v>335</v>
      </c>
      <c r="E15" s="688" t="s">
        <v>334</v>
      </c>
      <c r="F15" s="689" t="s">
        <v>335</v>
      </c>
      <c r="H15" s="1034"/>
      <c r="I15" s="1034"/>
      <c r="J15" s="1034"/>
      <c r="K15" s="1034"/>
      <c r="L15" s="1034"/>
      <c r="M15" s="660"/>
      <c r="N15" s="1276"/>
      <c r="O15" s="1288"/>
      <c r="P15" s="1279"/>
      <c r="Q15" s="1279"/>
      <c r="R15" s="1279"/>
      <c r="S15" s="1279"/>
      <c r="T15" s="1279"/>
      <c r="U15" s="1279"/>
      <c r="V15" s="1279"/>
      <c r="W15" s="1279"/>
      <c r="X15" s="1279"/>
      <c r="Y15" s="1279"/>
      <c r="Z15" s="1289"/>
      <c r="AA15" s="1289"/>
      <c r="AB15" s="1289"/>
      <c r="AC15" s="1286"/>
      <c r="AD15" s="1287"/>
      <c r="AE15" s="1287"/>
      <c r="AF15" s="1287"/>
      <c r="AG15" s="1287"/>
      <c r="AH15" s="1287"/>
      <c r="AI15" s="1287"/>
      <c r="AJ15" s="1287"/>
      <c r="AK15" s="1289"/>
      <c r="AL15" s="1289"/>
      <c r="AM15" s="1289"/>
      <c r="AN15" s="1289"/>
      <c r="AO15" s="1289"/>
      <c r="AP15" s="1289"/>
    </row>
    <row r="16" spans="1:42" s="661" customFormat="1" ht="20.100000000000001" customHeight="1" thickBot="1">
      <c r="B16" s="690" t="s">
        <v>336</v>
      </c>
      <c r="C16" s="451"/>
      <c r="D16" s="452"/>
      <c r="E16" s="451"/>
      <c r="F16" s="452"/>
      <c r="G16" s="678"/>
      <c r="H16" s="1034"/>
      <c r="I16" s="1034"/>
      <c r="J16" s="1034"/>
      <c r="K16" s="1034"/>
      <c r="L16" s="1034"/>
      <c r="M16" s="660"/>
      <c r="N16" s="1276"/>
      <c r="O16" s="1290"/>
      <c r="P16" s="1291" t="s">
        <v>337</v>
      </c>
      <c r="Q16" s="1292"/>
      <c r="R16" s="1292"/>
      <c r="S16" s="1293"/>
      <c r="T16" s="1294" t="s">
        <v>1017</v>
      </c>
      <c r="U16" s="1294" t="s">
        <v>1013</v>
      </c>
      <c r="V16" s="1295"/>
      <c r="W16" s="1291" t="s">
        <v>338</v>
      </c>
      <c r="X16" s="1293"/>
      <c r="Y16" s="1296"/>
      <c r="Z16" s="1295"/>
      <c r="AA16" s="1295"/>
      <c r="AB16" s="1295"/>
      <c r="AC16" s="1297"/>
      <c r="AD16" s="1298"/>
      <c r="AE16" s="1298"/>
      <c r="AF16" s="1298"/>
      <c r="AG16" s="1298"/>
      <c r="AH16" s="1298"/>
      <c r="AI16" s="1298"/>
      <c r="AJ16" s="1298"/>
      <c r="AK16" s="1295"/>
      <c r="AL16" s="1295"/>
      <c r="AM16" s="1295"/>
      <c r="AN16" s="1295"/>
      <c r="AO16" s="1295"/>
      <c r="AP16" s="1295"/>
    </row>
    <row r="17" spans="1:49" s="661" customFormat="1" ht="20.100000000000001" customHeight="1" thickBot="1">
      <c r="B17" s="690" t="s">
        <v>339</v>
      </c>
      <c r="C17" s="451"/>
      <c r="D17" s="452"/>
      <c r="E17" s="451"/>
      <c r="F17" s="692"/>
      <c r="G17" s="678"/>
      <c r="H17" s="1034"/>
      <c r="I17" s="1034"/>
      <c r="J17" s="1034"/>
      <c r="K17" s="1034"/>
      <c r="L17" s="1034"/>
      <c r="M17" s="660"/>
      <c r="N17" s="1276"/>
      <c r="O17" s="1290"/>
      <c r="P17" s="1299"/>
      <c r="Q17" s="1300"/>
      <c r="R17" s="1300"/>
      <c r="S17" s="1301"/>
      <c r="T17" s="1302" t="s">
        <v>906</v>
      </c>
      <c r="U17" s="1302" t="s">
        <v>906</v>
      </c>
      <c r="V17" s="1295"/>
      <c r="W17" s="3299" t="s">
        <v>1018</v>
      </c>
      <c r="X17" s="3300"/>
      <c r="Y17" s="1296"/>
      <c r="Z17" s="1295"/>
      <c r="AA17" s="1295"/>
      <c r="AB17" s="1295"/>
      <c r="AC17" s="1297"/>
      <c r="AD17" s="1298"/>
      <c r="AE17" s="1298"/>
      <c r="AF17" s="1298"/>
      <c r="AG17" s="1298"/>
      <c r="AH17" s="1298"/>
      <c r="AI17" s="1298"/>
      <c r="AJ17" s="1298"/>
      <c r="AK17" s="1295"/>
      <c r="AL17" s="1295"/>
      <c r="AM17" s="1295"/>
      <c r="AN17" s="1295"/>
      <c r="AO17" s="1295"/>
      <c r="AP17" s="1295"/>
    </row>
    <row r="18" spans="1:49" s="661" customFormat="1" ht="20.100000000000001" customHeight="1">
      <c r="B18" s="690" t="s">
        <v>340</v>
      </c>
      <c r="C18" s="451"/>
      <c r="D18" s="452"/>
      <c r="E18" s="451"/>
      <c r="F18" s="692"/>
      <c r="G18" s="678"/>
      <c r="H18" s="1034"/>
      <c r="I18" s="1034"/>
      <c r="J18" s="1034"/>
      <c r="K18" s="1034"/>
      <c r="L18" s="1034"/>
      <c r="M18" s="660"/>
      <c r="N18" s="1276"/>
      <c r="O18" s="1290"/>
      <c r="P18" s="1303" t="s">
        <v>656</v>
      </c>
      <c r="Q18" s="1304"/>
      <c r="R18" s="3301" t="s">
        <v>657</v>
      </c>
      <c r="S18" s="3302"/>
      <c r="T18" s="1305"/>
      <c r="U18" s="1301"/>
      <c r="V18" s="1295"/>
      <c r="W18" s="1306" t="s">
        <v>635</v>
      </c>
      <c r="X18" s="1302" t="s">
        <v>382</v>
      </c>
      <c r="Y18" s="1296"/>
      <c r="Z18" s="1295"/>
      <c r="AA18" s="1295"/>
      <c r="AB18" s="1295"/>
      <c r="AC18" s="1295"/>
      <c r="AD18" s="1295"/>
      <c r="AE18" s="1295"/>
      <c r="AF18" s="1295"/>
      <c r="AG18" s="1295"/>
      <c r="AH18" s="1295"/>
      <c r="AI18" s="1295"/>
      <c r="AJ18" s="1295"/>
      <c r="AK18" s="1295"/>
      <c r="AL18" s="1295"/>
      <c r="AM18" s="1295"/>
      <c r="AN18" s="1295"/>
      <c r="AO18" s="1295"/>
      <c r="AP18" s="1295"/>
    </row>
    <row r="19" spans="1:49" s="661" customFormat="1" ht="20.100000000000001" customHeight="1" thickBot="1">
      <c r="B19" s="691" t="s">
        <v>374</v>
      </c>
      <c r="C19" s="453"/>
      <c r="D19" s="454"/>
      <c r="E19" s="694"/>
      <c r="F19" s="693"/>
      <c r="G19" s="678"/>
      <c r="H19" s="1034"/>
      <c r="I19" s="1034"/>
      <c r="J19" s="1034"/>
      <c r="K19" s="1034"/>
      <c r="L19" s="1034"/>
      <c r="M19" s="660"/>
      <c r="N19" s="1276"/>
      <c r="O19" s="1307"/>
      <c r="P19" s="1308" t="s">
        <v>375</v>
      </c>
      <c r="Q19" s="1309" t="s">
        <v>376</v>
      </c>
      <c r="R19" s="1309" t="s">
        <v>375</v>
      </c>
      <c r="S19" s="1302" t="s">
        <v>376</v>
      </c>
      <c r="T19" s="1301"/>
      <c r="U19" s="1310"/>
      <c r="V19" s="1295"/>
      <c r="W19" s="1311">
        <v>10</v>
      </c>
      <c r="X19" s="1310">
        <v>1</v>
      </c>
      <c r="Y19" s="1296"/>
      <c r="Z19" s="1295"/>
      <c r="AA19" s="1295"/>
      <c r="AB19" s="1295"/>
      <c r="AC19" s="1295"/>
      <c r="AD19" s="1295"/>
      <c r="AE19" s="1295"/>
      <c r="AF19" s="1295"/>
      <c r="AG19" s="1295"/>
      <c r="AH19" s="1295"/>
      <c r="AI19" s="1295"/>
      <c r="AJ19" s="1295"/>
      <c r="AK19" s="1295"/>
      <c r="AL19" s="1295"/>
      <c r="AM19" s="1295"/>
      <c r="AN19" s="1295"/>
      <c r="AO19" s="1295"/>
      <c r="AP19" s="1295"/>
    </row>
    <row r="20" spans="1:49" s="660" customFormat="1" ht="15" customHeight="1" thickBot="1">
      <c r="B20" s="1034"/>
      <c r="C20" s="1034"/>
      <c r="D20" s="1034"/>
      <c r="E20" s="1034"/>
      <c r="F20" s="1034"/>
      <c r="G20" s="1034"/>
      <c r="H20" s="1034"/>
      <c r="I20" s="1034"/>
      <c r="J20" s="1034"/>
      <c r="K20" s="1034"/>
      <c r="L20" s="1034"/>
      <c r="M20" s="657"/>
      <c r="N20" s="1312"/>
      <c r="O20" s="1313"/>
      <c r="P20" s="1314">
        <v>6</v>
      </c>
      <c r="Q20" s="1315">
        <v>4</v>
      </c>
      <c r="R20" s="1315">
        <v>3</v>
      </c>
      <c r="S20" s="1316">
        <v>1</v>
      </c>
      <c r="T20" s="1316">
        <f>C16*P20+D16*Q20 +E16*R20+F16*S20</f>
        <v>0</v>
      </c>
      <c r="U20" s="1316">
        <f>I16*P20+J16*Q20 +K16*R20+L16*S20</f>
        <v>0</v>
      </c>
      <c r="V20" s="1276"/>
      <c r="W20" s="1314">
        <v>20</v>
      </c>
      <c r="X20" s="1316">
        <v>2</v>
      </c>
      <c r="Y20" s="1279"/>
      <c r="Z20" s="1276"/>
      <c r="AA20" s="1276"/>
      <c r="AB20" s="1276"/>
      <c r="AC20" s="1276"/>
      <c r="AD20" s="1276"/>
      <c r="AE20" s="1276"/>
      <c r="AF20" s="1276"/>
      <c r="AG20" s="1276"/>
      <c r="AH20" s="1276"/>
      <c r="AI20" s="1276"/>
      <c r="AJ20" s="1276"/>
      <c r="AK20" s="1276"/>
      <c r="AL20" s="1276"/>
      <c r="AM20" s="1276"/>
      <c r="AN20" s="1276"/>
      <c r="AO20" s="1276"/>
      <c r="AP20" s="1276"/>
    </row>
    <row r="21" spans="1:49" s="660" customFormat="1" ht="15.75" customHeight="1" thickBot="1">
      <c r="B21" s="657" t="s">
        <v>1019</v>
      </c>
      <c r="D21" s="1034"/>
      <c r="E21" s="1034"/>
      <c r="F21" s="1034"/>
      <c r="G21" s="1034"/>
      <c r="H21" s="1034"/>
      <c r="I21" s="1034"/>
      <c r="J21" s="1034"/>
      <c r="K21" s="1034"/>
      <c r="L21" s="1034"/>
      <c r="M21" s="657"/>
      <c r="N21" s="1312"/>
      <c r="O21" s="1317"/>
      <c r="P21" s="1314">
        <v>5</v>
      </c>
      <c r="Q21" s="1315">
        <v>3</v>
      </c>
      <c r="R21" s="1315">
        <v>2</v>
      </c>
      <c r="S21" s="1316">
        <v>0</v>
      </c>
      <c r="T21" s="1316">
        <f>C17*P21+D17*Q21+E17*R21+F17*S21</f>
        <v>0</v>
      </c>
      <c r="U21" s="1316">
        <f>I17*P21+J17*Q21 +K17*R21+L17*S21</f>
        <v>0</v>
      </c>
      <c r="V21" s="1276"/>
      <c r="W21" s="1314">
        <v>40</v>
      </c>
      <c r="X21" s="1316">
        <v>3</v>
      </c>
      <c r="Y21" s="1279"/>
      <c r="Z21" s="1276"/>
      <c r="AA21" s="1276"/>
      <c r="AB21" s="1276"/>
      <c r="AC21" s="1276"/>
      <c r="AD21" s="1276"/>
      <c r="AE21" s="1276"/>
      <c r="AF21" s="1276"/>
      <c r="AG21" s="1276"/>
      <c r="AH21" s="1276"/>
      <c r="AI21" s="1276"/>
      <c r="AJ21" s="1276"/>
      <c r="AK21" s="1276"/>
      <c r="AL21" s="1276"/>
      <c r="AM21" s="1276"/>
      <c r="AN21" s="1276"/>
      <c r="AO21" s="1276"/>
      <c r="AP21" s="1276"/>
    </row>
    <row r="22" spans="1:49" s="660" customFormat="1" ht="16.5" customHeight="1" thickBot="1">
      <c r="B22" s="695" t="s">
        <v>488</v>
      </c>
      <c r="C22" s="696"/>
      <c r="D22" s="697"/>
      <c r="E22" s="1034"/>
      <c r="F22" s="1034"/>
      <c r="G22" s="1034"/>
      <c r="H22" s="1034"/>
      <c r="I22" s="1034"/>
      <c r="J22" s="1034"/>
      <c r="K22" s="1034"/>
      <c r="L22" s="1034"/>
      <c r="N22" s="1276"/>
      <c r="O22" s="1318"/>
      <c r="P22" s="1314">
        <v>4</v>
      </c>
      <c r="Q22" s="1315">
        <v>2</v>
      </c>
      <c r="R22" s="1315">
        <v>1</v>
      </c>
      <c r="S22" s="1316">
        <v>0</v>
      </c>
      <c r="T22" s="1316">
        <f>C18*P22+D18*Q22+E18*R22+F18*S22</f>
        <v>0</v>
      </c>
      <c r="U22" s="1316">
        <f>I18*P22+J18*Q22 +K18*R22+L18*S22</f>
        <v>0</v>
      </c>
      <c r="V22" s="1276"/>
      <c r="W22" s="1319">
        <v>60</v>
      </c>
      <c r="X22" s="1320">
        <v>3</v>
      </c>
      <c r="Y22" s="1279"/>
      <c r="Z22" s="1276"/>
      <c r="AA22" s="1276"/>
      <c r="AB22" s="1276"/>
      <c r="AC22" s="1276"/>
      <c r="AD22" s="1276"/>
      <c r="AE22" s="1276"/>
      <c r="AF22" s="1276"/>
      <c r="AG22" s="1276"/>
      <c r="AH22" s="1276"/>
      <c r="AI22" s="1276"/>
      <c r="AJ22" s="1276"/>
      <c r="AK22" s="1276"/>
      <c r="AL22" s="1276"/>
      <c r="AM22" s="1276"/>
      <c r="AN22" s="1276"/>
      <c r="AO22" s="1276"/>
      <c r="AP22" s="1276"/>
    </row>
    <row r="23" spans="1:49" s="660" customFormat="1" ht="41.25" customHeight="1">
      <c r="B23" s="3283" t="s">
        <v>1914</v>
      </c>
      <c r="C23" s="3285" t="s">
        <v>279</v>
      </c>
      <c r="D23" s="3286"/>
      <c r="E23" s="1034"/>
      <c r="F23" s="1034"/>
      <c r="G23" s="1034"/>
      <c r="H23" s="1034"/>
      <c r="I23" s="1034"/>
      <c r="J23" s="1034"/>
      <c r="K23" s="1034"/>
      <c r="L23" s="1034"/>
      <c r="N23" s="1276"/>
      <c r="O23" s="1321"/>
      <c r="P23" s="1314">
        <v>3</v>
      </c>
      <c r="Q23" s="1315">
        <v>1</v>
      </c>
      <c r="R23" s="1315">
        <v>0</v>
      </c>
      <c r="S23" s="1316">
        <v>0</v>
      </c>
      <c r="T23" s="1316">
        <f>C19*P23+D19*Q23+E19*R23+F19*S23</f>
        <v>0</v>
      </c>
      <c r="U23" s="1316">
        <f>I19*P23+J19*Q23 +K19*R23+L19*S23</f>
        <v>0</v>
      </c>
      <c r="V23" s="1276"/>
      <c r="W23" s="1322"/>
      <c r="X23" s="1323"/>
      <c r="Y23" s="1279"/>
      <c r="Z23" s="1276"/>
      <c r="AA23" s="1276"/>
      <c r="AB23" s="1276"/>
      <c r="AC23" s="1276"/>
      <c r="AD23" s="1276"/>
      <c r="AE23" s="1276"/>
      <c r="AF23" s="1276"/>
      <c r="AG23" s="1276"/>
      <c r="AH23" s="1276"/>
      <c r="AI23" s="1276"/>
      <c r="AJ23" s="1276"/>
      <c r="AK23" s="1276"/>
      <c r="AL23" s="1276"/>
      <c r="AM23" s="1276"/>
      <c r="AN23" s="1276"/>
      <c r="AO23" s="1276"/>
      <c r="AP23" s="1276"/>
    </row>
    <row r="24" spans="1:49" s="660" customFormat="1" ht="41.25" customHeight="1" thickBot="1">
      <c r="B24" s="3284"/>
      <c r="C24" s="698" t="s">
        <v>334</v>
      </c>
      <c r="D24" s="689" t="s">
        <v>335</v>
      </c>
      <c r="E24" s="1034"/>
      <c r="F24" s="1034"/>
      <c r="G24" s="1034"/>
      <c r="H24" s="1034"/>
      <c r="I24" s="1034"/>
      <c r="J24" s="1034"/>
      <c r="K24" s="1034"/>
      <c r="L24" s="1034"/>
      <c r="N24" s="1276"/>
      <c r="O24" s="1324"/>
      <c r="P24" s="1325"/>
      <c r="Q24" s="1326"/>
      <c r="R24" s="1326"/>
      <c r="S24" s="1327"/>
      <c r="T24" s="1327"/>
      <c r="U24" s="1327"/>
      <c r="V24" s="1276"/>
      <c r="W24" s="3303" t="s">
        <v>1012</v>
      </c>
      <c r="X24" s="3304"/>
      <c r="Y24" s="1279"/>
      <c r="Z24" s="1276"/>
      <c r="AA24" s="1276"/>
      <c r="AB24" s="1276"/>
      <c r="AC24" s="1276"/>
      <c r="AD24" s="1276"/>
      <c r="AE24" s="1276"/>
      <c r="AF24" s="1276"/>
      <c r="AG24" s="1276"/>
      <c r="AH24" s="1276"/>
      <c r="AI24" s="1276"/>
      <c r="AJ24" s="1276"/>
      <c r="AK24" s="1276"/>
      <c r="AL24" s="1276"/>
      <c r="AM24" s="1276"/>
      <c r="AN24" s="1276"/>
      <c r="AO24" s="1276"/>
      <c r="AP24" s="1276"/>
    </row>
    <row r="25" spans="1:49" s="661" customFormat="1" ht="20.100000000000001" customHeight="1">
      <c r="B25" s="690" t="s">
        <v>336</v>
      </c>
      <c r="C25" s="455"/>
      <c r="D25" s="452"/>
      <c r="E25" s="678"/>
      <c r="F25" s="678"/>
      <c r="G25" s="678"/>
      <c r="H25" s="1034"/>
      <c r="I25" s="1034"/>
      <c r="J25" s="1034"/>
      <c r="K25" s="1034"/>
      <c r="L25" s="1034"/>
      <c r="M25" s="660"/>
      <c r="N25" s="1276"/>
      <c r="O25" s="1328"/>
      <c r="P25" s="1299"/>
      <c r="Q25" s="1300"/>
      <c r="R25" s="1300"/>
      <c r="S25" s="1301"/>
      <c r="T25" s="1301"/>
      <c r="U25" s="1310"/>
      <c r="V25" s="1295"/>
      <c r="W25" s="1306" t="s">
        <v>635</v>
      </c>
      <c r="X25" s="1302" t="s">
        <v>382</v>
      </c>
      <c r="Y25" s="1296"/>
      <c r="Z25" s="1295"/>
      <c r="AA25" s="1295"/>
      <c r="AB25" s="1295"/>
      <c r="AC25" s="1295"/>
      <c r="AD25" s="1295"/>
      <c r="AE25" s="1295"/>
      <c r="AF25" s="1295"/>
      <c r="AG25" s="1295"/>
      <c r="AH25" s="1295"/>
      <c r="AI25" s="1295"/>
      <c r="AJ25" s="1295"/>
      <c r="AK25" s="1295"/>
      <c r="AL25" s="1295"/>
      <c r="AM25" s="1295"/>
      <c r="AN25" s="1295"/>
      <c r="AO25" s="1295"/>
      <c r="AP25" s="1295"/>
    </row>
    <row r="26" spans="1:49" s="661" customFormat="1" ht="20.100000000000001" customHeight="1">
      <c r="B26" s="690" t="s">
        <v>339</v>
      </c>
      <c r="C26" s="455"/>
      <c r="D26" s="452"/>
      <c r="E26" s="678"/>
      <c r="F26" s="678"/>
      <c r="G26" s="678"/>
      <c r="H26" s="1034"/>
      <c r="I26" s="1034"/>
      <c r="J26" s="1034"/>
      <c r="K26" s="1034"/>
      <c r="L26" s="1034"/>
      <c r="M26" s="660"/>
      <c r="N26" s="1276"/>
      <c r="O26" s="1290"/>
      <c r="P26" s="1311"/>
      <c r="Q26" s="1304"/>
      <c r="R26" s="1304"/>
      <c r="S26" s="1310"/>
      <c r="T26" s="1310"/>
      <c r="U26" s="1310"/>
      <c r="V26" s="1295"/>
      <c r="W26" s="1311">
        <v>20</v>
      </c>
      <c r="X26" s="1310">
        <v>1</v>
      </c>
      <c r="Y26" s="1296"/>
      <c r="Z26" s="1295"/>
      <c r="AA26" s="1295"/>
      <c r="AB26" s="1295"/>
      <c r="AC26" s="1295"/>
      <c r="AD26" s="1295"/>
      <c r="AE26" s="1295"/>
      <c r="AF26" s="1295"/>
      <c r="AG26" s="1295"/>
      <c r="AH26" s="1295"/>
      <c r="AI26" s="1295"/>
      <c r="AJ26" s="1295"/>
      <c r="AK26" s="1295"/>
      <c r="AL26" s="1295"/>
      <c r="AM26" s="1295"/>
      <c r="AN26" s="1295"/>
      <c r="AO26" s="1295"/>
      <c r="AP26" s="1295"/>
    </row>
    <row r="27" spans="1:49" s="661" customFormat="1" ht="20.100000000000001" customHeight="1" thickBot="1">
      <c r="B27" s="690" t="s">
        <v>340</v>
      </c>
      <c r="C27" s="455"/>
      <c r="D27" s="452"/>
      <c r="E27" s="678"/>
      <c r="F27" s="678"/>
      <c r="G27" s="678"/>
      <c r="H27" s="1034"/>
      <c r="I27" s="1034"/>
      <c r="J27" s="1034"/>
      <c r="K27" s="1034"/>
      <c r="L27" s="1034"/>
      <c r="M27" s="660"/>
      <c r="N27" s="1276"/>
      <c r="O27" s="1290"/>
      <c r="P27" s="1308" t="s">
        <v>48</v>
      </c>
      <c r="Q27" s="1309"/>
      <c r="R27" s="1309"/>
      <c r="S27" s="1302"/>
      <c r="T27" s="1310"/>
      <c r="U27" s="1301"/>
      <c r="V27" s="1295"/>
      <c r="W27" s="1329" t="s">
        <v>1023</v>
      </c>
      <c r="X27" s="1330">
        <f>IF(U33&gt;=W26,X26,0)</f>
        <v>0</v>
      </c>
      <c r="Y27" s="1296"/>
      <c r="Z27" s="1295"/>
      <c r="AA27" s="1295"/>
      <c r="AB27" s="1295"/>
      <c r="AC27" s="1295"/>
      <c r="AD27" s="1295"/>
      <c r="AE27" s="1295"/>
      <c r="AF27" s="1295"/>
      <c r="AG27" s="1295"/>
      <c r="AH27" s="1295"/>
      <c r="AI27" s="1295"/>
      <c r="AJ27" s="1295"/>
      <c r="AK27" s="1295"/>
      <c r="AL27" s="1295"/>
      <c r="AM27" s="1295"/>
      <c r="AN27" s="1295"/>
      <c r="AO27" s="1295"/>
      <c r="AP27" s="1295"/>
    </row>
    <row r="28" spans="1:49" s="661" customFormat="1" ht="20.100000000000001" customHeight="1" thickBot="1">
      <c r="B28" s="691" t="s">
        <v>374</v>
      </c>
      <c r="C28" s="456"/>
      <c r="D28" s="454"/>
      <c r="E28" s="678"/>
      <c r="F28" s="678"/>
      <c r="G28" s="678"/>
      <c r="H28" s="1034"/>
      <c r="I28" s="1034"/>
      <c r="J28" s="1034"/>
      <c r="K28" s="1034"/>
      <c r="L28" s="1034"/>
      <c r="M28" s="660"/>
      <c r="N28" s="1276"/>
      <c r="O28" s="1290"/>
      <c r="P28" s="1311">
        <v>7</v>
      </c>
      <c r="Q28" s="1304">
        <v>5</v>
      </c>
      <c r="R28" s="1304"/>
      <c r="S28" s="1310"/>
      <c r="T28" s="1310">
        <f>C25*P28+D25*Q28</f>
        <v>0</v>
      </c>
      <c r="U28" s="1310">
        <f>I25*P28+J25*Q28</f>
        <v>0</v>
      </c>
      <c r="V28" s="1295"/>
      <c r="W28" s="1295"/>
      <c r="X28" s="1295"/>
      <c r="Y28" s="1296"/>
      <c r="Z28" s="1295"/>
      <c r="AA28" s="1295"/>
      <c r="AB28" s="1295"/>
      <c r="AC28" s="1295"/>
      <c r="AD28" s="1295"/>
      <c r="AE28" s="1295"/>
      <c r="AF28" s="1295"/>
      <c r="AG28" s="1295"/>
      <c r="AH28" s="1295"/>
      <c r="AI28" s="1295"/>
      <c r="AJ28" s="1295"/>
      <c r="AK28" s="1295"/>
      <c r="AL28" s="1295"/>
      <c r="AM28" s="1295"/>
      <c r="AN28" s="1295"/>
      <c r="AO28" s="1295"/>
      <c r="AP28" s="1295"/>
    </row>
    <row r="29" spans="1:49" s="660" customFormat="1" ht="15">
      <c r="B29" s="1034"/>
      <c r="C29" s="1034"/>
      <c r="D29" s="1034"/>
      <c r="E29" s="1034"/>
      <c r="F29" s="1034"/>
      <c r="G29" s="1034"/>
      <c r="H29" s="1034"/>
      <c r="I29" s="1034"/>
      <c r="J29" s="1034"/>
      <c r="K29" s="1034"/>
      <c r="L29" s="1034"/>
      <c r="N29" s="1276"/>
      <c r="O29" s="1290"/>
      <c r="P29" s="1314">
        <v>6</v>
      </c>
      <c r="Q29" s="1315">
        <v>4</v>
      </c>
      <c r="R29" s="1315"/>
      <c r="S29" s="1316"/>
      <c r="T29" s="1316">
        <f>C26*P29+D26*Q29</f>
        <v>0</v>
      </c>
      <c r="U29" s="1310">
        <f>I26*P29+J26*Q29</f>
        <v>0</v>
      </c>
      <c r="V29" s="1276"/>
      <c r="W29" s="1315"/>
      <c r="X29" s="1331"/>
      <c r="Y29" s="1279"/>
      <c r="Z29" s="1276"/>
      <c r="AA29" s="1276"/>
      <c r="AB29" s="1276"/>
      <c r="AC29" s="1276"/>
      <c r="AD29" s="1276"/>
      <c r="AE29" s="1276"/>
      <c r="AF29" s="1276"/>
      <c r="AG29" s="1276"/>
      <c r="AH29" s="1276"/>
      <c r="AI29" s="1276"/>
      <c r="AJ29" s="1276"/>
      <c r="AK29" s="1276"/>
      <c r="AL29" s="1276"/>
      <c r="AM29" s="1276"/>
      <c r="AN29" s="1276"/>
      <c r="AO29" s="1276"/>
      <c r="AP29" s="1276"/>
    </row>
    <row r="30" spans="1:49" s="660" customFormat="1" ht="15.75" thickBot="1">
      <c r="B30" s="1034"/>
      <c r="C30" s="1034"/>
      <c r="D30" s="1034"/>
      <c r="E30" s="1034"/>
      <c r="F30" s="1034"/>
      <c r="G30" s="1034"/>
      <c r="H30" s="674"/>
      <c r="I30" s="674"/>
      <c r="J30" s="674"/>
      <c r="N30" s="1276"/>
      <c r="O30" s="1332"/>
      <c r="P30" s="1314">
        <v>5</v>
      </c>
      <c r="Q30" s="1315">
        <v>3</v>
      </c>
      <c r="R30" s="1315"/>
      <c r="S30" s="1316"/>
      <c r="T30" s="1316">
        <f>C27*P30+D27*Q30</f>
        <v>0</v>
      </c>
      <c r="U30" s="1310">
        <f>I27*P30+J27*Q30</f>
        <v>0</v>
      </c>
      <c r="V30" s="1276"/>
      <c r="W30" s="1315"/>
      <c r="X30" s="1331"/>
      <c r="Y30" s="1279"/>
      <c r="Z30" s="1276"/>
      <c r="AA30" s="1276"/>
      <c r="AB30" s="1276"/>
      <c r="AC30" s="1276"/>
      <c r="AD30" s="1276"/>
      <c r="AE30" s="1276"/>
      <c r="AF30" s="1276"/>
      <c r="AG30" s="1276"/>
      <c r="AH30" s="1276"/>
      <c r="AI30" s="1276"/>
      <c r="AJ30" s="1276"/>
      <c r="AK30" s="1276"/>
      <c r="AL30" s="1276"/>
      <c r="AM30" s="1276"/>
      <c r="AN30" s="1276"/>
      <c r="AO30" s="1276"/>
      <c r="AP30" s="1276"/>
    </row>
    <row r="31" spans="1:49" s="660" customFormat="1" ht="29.25" customHeight="1" thickBot="1">
      <c r="B31" s="3287" t="s">
        <v>160</v>
      </c>
      <c r="C31" s="3288"/>
      <c r="D31" s="299">
        <f>X33</f>
        <v>0</v>
      </c>
      <c r="E31" s="1034"/>
      <c r="F31" s="1034"/>
      <c r="G31" s="1034"/>
      <c r="H31" s="674"/>
      <c r="I31" s="674"/>
      <c r="J31" s="674"/>
      <c r="N31" s="1276"/>
      <c r="O31" s="1333"/>
      <c r="P31" s="1334">
        <v>4</v>
      </c>
      <c r="Q31" s="1335">
        <v>2</v>
      </c>
      <c r="R31" s="1335"/>
      <c r="S31" s="1336"/>
      <c r="T31" s="1316">
        <f>C28*P31+D28*Q31</f>
        <v>0</v>
      </c>
      <c r="U31" s="1310">
        <f>I28*P31+J28*Q31</f>
        <v>0</v>
      </c>
      <c r="V31" s="1276"/>
      <c r="W31" s="1315"/>
      <c r="X31" s="1331"/>
      <c r="Y31" s="1279"/>
      <c r="Z31" s="1276"/>
      <c r="AA31" s="1276"/>
      <c r="AB31" s="1276"/>
      <c r="AC31" s="1276"/>
      <c r="AD31" s="1276"/>
      <c r="AE31" s="1276"/>
      <c r="AF31" s="1276"/>
      <c r="AG31" s="1276"/>
      <c r="AH31" s="1276"/>
      <c r="AI31" s="1276"/>
      <c r="AJ31" s="1276"/>
      <c r="AK31" s="1276"/>
      <c r="AL31" s="1276"/>
      <c r="AM31" s="1276"/>
      <c r="AN31" s="1276"/>
      <c r="AO31" s="1276"/>
      <c r="AP31" s="1276"/>
    </row>
    <row r="32" spans="1:49" ht="29.25" customHeight="1" thickBot="1">
      <c r="A32" s="662"/>
      <c r="B32" s="679"/>
      <c r="O32" s="1338"/>
      <c r="P32" s="1339"/>
      <c r="Q32" s="1339"/>
      <c r="R32" s="1339"/>
      <c r="S32" s="1339"/>
      <c r="T32" s="1340" t="s">
        <v>1021</v>
      </c>
      <c r="U32" s="1341" t="s">
        <v>1022</v>
      </c>
      <c r="Y32" s="1279"/>
      <c r="AM32" s="1276"/>
      <c r="AN32" s="1276"/>
      <c r="AO32" s="1276"/>
      <c r="AP32" s="1276"/>
      <c r="AQ32" s="660"/>
      <c r="AR32" s="660"/>
      <c r="AS32" s="660"/>
      <c r="AT32" s="660"/>
      <c r="AU32" s="660"/>
      <c r="AV32" s="660"/>
      <c r="AW32" s="660"/>
    </row>
    <row r="33" spans="1:42" ht="4.5" customHeight="1" thickBot="1">
      <c r="A33" s="663"/>
      <c r="Q33" s="1315"/>
      <c r="R33" s="1343" t="s">
        <v>1020</v>
      </c>
      <c r="S33" s="1344"/>
      <c r="T33" s="1345">
        <f>SUM(T20:T31)</f>
        <v>0</v>
      </c>
      <c r="U33" s="1346">
        <f>SUM(U20:U31)</f>
        <v>0</v>
      </c>
      <c r="V33" s="1347"/>
      <c r="W33" s="1348" t="s">
        <v>636</v>
      </c>
      <c r="X33" s="1349">
        <f>IF(T33&lt;W19,0,VLOOKUP(T33,W19:X22,2))+X27</f>
        <v>0</v>
      </c>
      <c r="Y33" s="1279"/>
    </row>
    <row r="34" spans="1:42" s="664" customFormat="1" ht="15" customHeight="1">
      <c r="B34" s="680"/>
      <c r="N34" s="1279"/>
      <c r="O34" s="1279"/>
      <c r="P34" s="1350"/>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c r="AL34" s="1279"/>
      <c r="AM34" s="1279"/>
      <c r="AN34" s="1279"/>
      <c r="AO34" s="1279"/>
      <c r="AP34" s="1279"/>
    </row>
    <row r="35" spans="1:42" s="664" customFormat="1" ht="18" customHeight="1">
      <c r="A35" s="665"/>
      <c r="B35" s="1266"/>
      <c r="C35" s="1266"/>
      <c r="D35" s="1266"/>
      <c r="E35" s="1266"/>
      <c r="F35" s="1266"/>
      <c r="G35" s="1266"/>
      <c r="H35" s="1266"/>
      <c r="I35" s="1266"/>
      <c r="J35" s="1266"/>
      <c r="K35" s="1266"/>
      <c r="L35" s="1266"/>
      <c r="M35" s="1266"/>
      <c r="N35" s="1351"/>
      <c r="O35" s="1352"/>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c r="AL35" s="1279"/>
      <c r="AM35" s="1279"/>
      <c r="AN35" s="1279"/>
      <c r="AO35" s="1279"/>
      <c r="AP35" s="1279"/>
    </row>
    <row r="36" spans="1:42" s="664" customFormat="1" ht="54.75" customHeight="1">
      <c r="A36" s="665"/>
      <c r="B36" s="3282"/>
      <c r="C36" s="3282"/>
      <c r="D36" s="3282"/>
      <c r="E36" s="3282"/>
      <c r="F36" s="3282"/>
      <c r="G36" s="3282"/>
      <c r="H36" s="3282"/>
      <c r="I36" s="3282"/>
      <c r="J36" s="3282"/>
      <c r="K36" s="3282"/>
      <c r="L36" s="3282"/>
      <c r="M36" s="3282"/>
      <c r="N36" s="1352"/>
      <c r="O36" s="1352"/>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c r="AL36" s="1279"/>
      <c r="AM36" s="1279"/>
      <c r="AN36" s="1279"/>
      <c r="AO36" s="1279"/>
      <c r="AP36" s="1279"/>
    </row>
    <row r="37" spans="1:42" s="664" customFormat="1" ht="45.75" customHeight="1">
      <c r="A37" s="665"/>
      <c r="B37" s="3282"/>
      <c r="C37" s="3282"/>
      <c r="D37" s="3282"/>
      <c r="E37" s="3282"/>
      <c r="F37" s="3282"/>
      <c r="G37" s="3282"/>
      <c r="H37" s="3282"/>
      <c r="I37" s="3282"/>
      <c r="J37" s="3282"/>
      <c r="K37" s="3282"/>
      <c r="L37" s="3282"/>
      <c r="M37" s="3282"/>
      <c r="N37" s="1352"/>
      <c r="O37" s="1352"/>
      <c r="P37" s="1279"/>
      <c r="Q37" s="1279"/>
      <c r="R37" s="1279"/>
      <c r="S37" s="1279"/>
      <c r="T37" s="1279"/>
      <c r="U37" s="1279"/>
      <c r="V37" s="1279"/>
      <c r="W37" s="1279"/>
      <c r="X37" s="1279"/>
      <c r="Y37" s="1279"/>
      <c r="Z37" s="1279"/>
      <c r="AA37" s="1279"/>
      <c r="AB37" s="1279"/>
      <c r="AC37" s="1279"/>
      <c r="AD37" s="1279"/>
      <c r="AE37" s="1279"/>
      <c r="AF37" s="1279"/>
      <c r="AG37" s="1279"/>
      <c r="AH37" s="1279"/>
      <c r="AI37" s="1279"/>
      <c r="AJ37" s="1279"/>
      <c r="AK37" s="1279"/>
      <c r="AL37" s="1279"/>
      <c r="AM37" s="1279"/>
      <c r="AN37" s="1279"/>
      <c r="AO37" s="1279"/>
      <c r="AP37" s="1279"/>
    </row>
    <row r="38" spans="1:42" s="664" customFormat="1" ht="44.25" customHeight="1">
      <c r="A38" s="665"/>
      <c r="B38" s="3282"/>
      <c r="C38" s="3282"/>
      <c r="D38" s="3282"/>
      <c r="E38" s="3282"/>
      <c r="F38" s="3282"/>
      <c r="G38" s="3282"/>
      <c r="H38" s="3282"/>
      <c r="I38" s="3282"/>
      <c r="J38" s="3282"/>
      <c r="K38" s="3282"/>
      <c r="L38" s="3282"/>
      <c r="M38" s="3282"/>
      <c r="N38" s="1352"/>
      <c r="O38" s="1352"/>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c r="AL38" s="1279"/>
      <c r="AM38" s="1279"/>
      <c r="AN38" s="1279"/>
      <c r="AO38" s="1279"/>
      <c r="AP38" s="1279"/>
    </row>
    <row r="39" spans="1:42" s="664" customFormat="1" ht="15.75" customHeight="1">
      <c r="A39" s="665"/>
      <c r="N39" s="1352"/>
      <c r="O39" s="1352"/>
      <c r="P39" s="1279"/>
      <c r="Q39" s="1279"/>
      <c r="R39" s="1279"/>
      <c r="S39" s="1279"/>
      <c r="T39" s="1279"/>
      <c r="U39" s="1279"/>
      <c r="V39" s="1279"/>
      <c r="W39" s="1279"/>
      <c r="X39" s="1279"/>
      <c r="Y39" s="1279"/>
      <c r="Z39" s="1279"/>
      <c r="AA39" s="1279"/>
      <c r="AB39" s="1279"/>
      <c r="AC39" s="1279"/>
      <c r="AD39" s="1279"/>
      <c r="AE39" s="1279"/>
      <c r="AF39" s="1279"/>
      <c r="AG39" s="1279"/>
      <c r="AH39" s="1279"/>
      <c r="AI39" s="1279"/>
      <c r="AJ39" s="1279"/>
      <c r="AK39" s="1279"/>
      <c r="AL39" s="1279"/>
      <c r="AM39" s="1279"/>
      <c r="AN39" s="1279"/>
      <c r="AO39" s="1279"/>
      <c r="AP39" s="1279"/>
    </row>
    <row r="40" spans="1:42" s="664" customFormat="1" ht="15" customHeight="1">
      <c r="B40" s="680"/>
      <c r="C40" s="677"/>
      <c r="D40" s="677"/>
      <c r="E40" s="677"/>
      <c r="F40" s="677"/>
      <c r="G40" s="677"/>
      <c r="H40" s="677"/>
      <c r="I40" s="677"/>
      <c r="J40" s="677"/>
      <c r="K40" s="677"/>
      <c r="L40" s="677"/>
      <c r="M40" s="677"/>
      <c r="N40" s="1353"/>
      <c r="O40" s="1279"/>
      <c r="P40" s="1279"/>
      <c r="Q40" s="1279"/>
      <c r="R40" s="1279"/>
      <c r="S40" s="1279"/>
      <c r="T40" s="1279"/>
      <c r="U40" s="1279"/>
      <c r="V40" s="1279"/>
      <c r="W40" s="1279"/>
      <c r="X40" s="1279"/>
      <c r="Y40" s="1279"/>
      <c r="Z40" s="1279"/>
      <c r="AA40" s="1279"/>
      <c r="AB40" s="1279"/>
      <c r="AC40" s="1279"/>
      <c r="AD40" s="1279"/>
      <c r="AE40" s="1279"/>
      <c r="AF40" s="1279"/>
      <c r="AG40" s="1279"/>
      <c r="AH40" s="1279"/>
      <c r="AI40" s="1279"/>
      <c r="AJ40" s="1279"/>
      <c r="AK40" s="1279"/>
      <c r="AL40" s="1279"/>
      <c r="AM40" s="1279"/>
      <c r="AN40" s="1279"/>
      <c r="AO40" s="1279"/>
      <c r="AP40" s="1279"/>
    </row>
    <row r="41" spans="1:42" s="664" customFormat="1" ht="104.25" customHeight="1">
      <c r="A41" s="665"/>
      <c r="B41" s="3282"/>
      <c r="C41" s="3282"/>
      <c r="D41" s="3282"/>
      <c r="E41" s="3282"/>
      <c r="F41" s="3282"/>
      <c r="G41" s="3282"/>
      <c r="H41" s="3282"/>
      <c r="I41" s="3282"/>
      <c r="J41" s="3282"/>
      <c r="K41" s="3282"/>
      <c r="L41" s="3282"/>
      <c r="M41" s="3282"/>
      <c r="N41" s="1352"/>
      <c r="O41" s="1352"/>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row>
    <row r="42" spans="1:42" s="664" customFormat="1">
      <c r="A42" s="665"/>
      <c r="B42" s="3282"/>
      <c r="C42" s="3282"/>
      <c r="D42" s="3282"/>
      <c r="E42" s="3282"/>
      <c r="F42" s="3282"/>
      <c r="G42" s="3282"/>
      <c r="H42" s="3282"/>
      <c r="I42" s="3282"/>
      <c r="J42" s="3282"/>
      <c r="K42" s="3282"/>
      <c r="L42" s="3282"/>
      <c r="M42" s="3282"/>
      <c r="N42" s="1352"/>
      <c r="O42" s="1352"/>
      <c r="P42" s="1279"/>
      <c r="Q42" s="1279"/>
      <c r="R42" s="1279"/>
      <c r="S42" s="1279"/>
      <c r="T42" s="1279"/>
      <c r="U42" s="1279"/>
      <c r="V42" s="1279"/>
      <c r="W42" s="1279"/>
      <c r="X42" s="1279"/>
      <c r="Y42" s="1279"/>
      <c r="Z42" s="1279"/>
      <c r="AA42" s="1279"/>
      <c r="AB42" s="1279"/>
      <c r="AC42" s="1279"/>
      <c r="AD42" s="1279"/>
      <c r="AE42" s="1279"/>
      <c r="AF42" s="1279"/>
      <c r="AG42" s="1279"/>
      <c r="AH42" s="1279"/>
      <c r="AI42" s="1279"/>
      <c r="AJ42" s="1279"/>
      <c r="AK42" s="1279"/>
      <c r="AL42" s="1279"/>
      <c r="AM42" s="1279"/>
      <c r="AN42" s="1279"/>
      <c r="AO42" s="1279"/>
      <c r="AP42" s="1279"/>
    </row>
    <row r="43" spans="1:42">
      <c r="A43" s="665"/>
      <c r="B43" s="3282"/>
      <c r="C43" s="3282"/>
      <c r="D43" s="3282"/>
      <c r="E43" s="3282"/>
      <c r="F43" s="3282"/>
      <c r="G43" s="3282"/>
      <c r="H43" s="3282"/>
      <c r="I43" s="3282"/>
      <c r="J43" s="3282"/>
      <c r="K43" s="3282"/>
      <c r="L43" s="3282"/>
      <c r="M43" s="3282"/>
      <c r="N43" s="1352"/>
      <c r="O43" s="1352"/>
    </row>
    <row r="44" spans="1:42" ht="51.75" customHeight="1">
      <c r="A44" s="665"/>
      <c r="B44" s="3282"/>
      <c r="C44" s="3282"/>
      <c r="D44" s="3282"/>
      <c r="E44" s="3282"/>
      <c r="F44" s="3282"/>
      <c r="G44" s="3282"/>
      <c r="H44" s="3282"/>
      <c r="I44" s="3282"/>
      <c r="J44" s="3282"/>
      <c r="K44" s="3282"/>
      <c r="L44" s="3282"/>
      <c r="M44" s="3282"/>
      <c r="N44" s="1352"/>
      <c r="O44" s="1352"/>
    </row>
    <row r="45" spans="1:42" ht="27.75" customHeight="1">
      <c r="A45" s="665"/>
      <c r="B45" s="3282"/>
      <c r="C45" s="3282"/>
      <c r="D45" s="3282"/>
      <c r="E45" s="3282"/>
      <c r="F45" s="3282"/>
      <c r="G45" s="3282"/>
      <c r="H45" s="3282"/>
      <c r="I45" s="3282"/>
      <c r="J45" s="3282"/>
      <c r="K45" s="3282"/>
      <c r="L45" s="3282"/>
      <c r="M45" s="3282"/>
      <c r="N45" s="1354"/>
      <c r="O45" s="1355"/>
    </row>
    <row r="46" spans="1:42">
      <c r="A46" s="665"/>
      <c r="B46" s="3282"/>
      <c r="C46" s="3282"/>
      <c r="D46" s="3282"/>
      <c r="E46" s="3282"/>
      <c r="F46" s="3282"/>
      <c r="G46" s="3282"/>
      <c r="H46" s="3282"/>
      <c r="I46" s="3282"/>
      <c r="J46" s="3282"/>
      <c r="K46" s="3282"/>
      <c r="L46" s="3282"/>
      <c r="M46" s="3282"/>
      <c r="N46" s="1354"/>
      <c r="O46" s="1355"/>
    </row>
    <row r="47" spans="1:42" ht="14.25" customHeight="1">
      <c r="A47" s="1037"/>
      <c r="B47" s="1037"/>
      <c r="C47" s="1037"/>
      <c r="D47" s="1037"/>
      <c r="E47" s="1037"/>
      <c r="F47" s="1037"/>
      <c r="G47" s="1037"/>
      <c r="H47" s="1037"/>
      <c r="I47" s="1037"/>
      <c r="J47" s="1037"/>
      <c r="K47" s="1037"/>
      <c r="L47" s="1037"/>
      <c r="M47" s="1037"/>
      <c r="N47" s="1354"/>
    </row>
    <row r="48" spans="1:42" ht="27.75" customHeight="1">
      <c r="A48" s="1037"/>
      <c r="B48" s="1037"/>
      <c r="C48" s="1037"/>
      <c r="D48" s="1037"/>
      <c r="E48" s="1037"/>
      <c r="F48" s="1037"/>
      <c r="G48" s="1037"/>
      <c r="H48" s="1037"/>
      <c r="I48" s="1037"/>
      <c r="J48" s="1037"/>
      <c r="K48" s="1037"/>
      <c r="L48" s="1037"/>
      <c r="M48" s="1037"/>
      <c r="N48" s="1354"/>
    </row>
    <row r="49" spans="1:14">
      <c r="A49" s="666"/>
      <c r="B49" s="666"/>
      <c r="C49" s="666"/>
      <c r="D49" s="666"/>
      <c r="E49" s="666"/>
      <c r="F49" s="666"/>
      <c r="G49" s="666"/>
      <c r="H49" s="666"/>
      <c r="I49" s="666"/>
      <c r="J49" s="666"/>
      <c r="K49" s="666"/>
      <c r="L49" s="666"/>
      <c r="M49" s="666"/>
      <c r="N49" s="1338"/>
    </row>
    <row r="50" spans="1:14">
      <c r="A50" s="1037"/>
      <c r="B50" s="1037"/>
      <c r="C50" s="1037"/>
      <c r="D50" s="1037"/>
      <c r="E50" s="1037"/>
      <c r="F50" s="1037"/>
      <c r="G50" s="1037"/>
      <c r="H50" s="1037"/>
      <c r="I50" s="1037"/>
      <c r="J50" s="1037"/>
      <c r="K50" s="1037"/>
      <c r="L50" s="1037"/>
      <c r="M50" s="1037"/>
      <c r="N50" s="1354"/>
    </row>
    <row r="51" spans="1:14">
      <c r="A51" s="666"/>
      <c r="B51" s="675"/>
      <c r="C51" s="675"/>
      <c r="D51" s="675"/>
      <c r="E51" s="675"/>
      <c r="F51" s="675"/>
      <c r="G51" s="675"/>
      <c r="H51" s="675"/>
      <c r="I51" s="675"/>
      <c r="J51" s="675"/>
      <c r="K51" s="675"/>
      <c r="L51" s="675"/>
      <c r="M51" s="675"/>
      <c r="N51" s="1339"/>
    </row>
    <row r="52" spans="1:14" ht="15.75">
      <c r="A52" s="666"/>
      <c r="B52" s="682"/>
      <c r="C52" s="668"/>
      <c r="D52" s="668"/>
      <c r="E52" s="668"/>
      <c r="F52" s="668"/>
      <c r="G52" s="675"/>
      <c r="H52" s="675"/>
      <c r="I52" s="675"/>
      <c r="J52" s="675"/>
      <c r="K52" s="675"/>
      <c r="L52" s="675"/>
      <c r="M52" s="675"/>
      <c r="N52" s="1339"/>
    </row>
    <row r="53" spans="1:14">
      <c r="A53" s="666"/>
      <c r="B53" s="1036"/>
      <c r="C53" s="1036"/>
      <c r="D53" s="1036"/>
      <c r="E53" s="1035"/>
      <c r="F53" s="1035"/>
      <c r="G53" s="675"/>
      <c r="H53" s="675"/>
      <c r="I53" s="675"/>
      <c r="J53" s="675"/>
      <c r="K53" s="675"/>
      <c r="L53" s="675"/>
      <c r="M53" s="675"/>
      <c r="N53" s="1339"/>
    </row>
    <row r="54" spans="1:14" ht="40.5" customHeight="1">
      <c r="A54" s="666"/>
      <c r="B54" s="1037"/>
      <c r="C54" s="683"/>
      <c r="D54" s="683"/>
      <c r="E54" s="683"/>
      <c r="F54" s="683"/>
      <c r="G54" s="675"/>
      <c r="H54" s="675"/>
      <c r="I54" s="675"/>
      <c r="J54" s="675"/>
      <c r="K54" s="675"/>
      <c r="L54" s="675"/>
      <c r="M54" s="675"/>
      <c r="N54" s="1339"/>
    </row>
    <row r="55" spans="1:14" ht="15">
      <c r="A55" s="666"/>
      <c r="B55" s="672"/>
      <c r="C55" s="668"/>
      <c r="D55" s="668"/>
      <c r="E55" s="668"/>
      <c r="F55" s="668"/>
      <c r="G55" s="675"/>
      <c r="H55" s="675"/>
      <c r="I55" s="675"/>
      <c r="J55" s="675"/>
      <c r="K55" s="675"/>
      <c r="L55" s="675"/>
      <c r="M55" s="675"/>
      <c r="N55" s="1339"/>
    </row>
    <row r="56" spans="1:14" ht="15">
      <c r="A56" s="666"/>
      <c r="B56" s="672"/>
      <c r="C56" s="668"/>
      <c r="D56" s="668"/>
      <c r="E56" s="668"/>
      <c r="F56" s="668"/>
      <c r="G56" s="675"/>
      <c r="H56" s="675"/>
      <c r="I56" s="675"/>
      <c r="J56" s="675"/>
      <c r="K56" s="675"/>
      <c r="L56" s="675"/>
      <c r="M56" s="675"/>
      <c r="N56" s="1339"/>
    </row>
    <row r="57" spans="1:14" ht="15">
      <c r="A57" s="666"/>
      <c r="B57" s="672"/>
      <c r="C57" s="668"/>
      <c r="D57" s="668"/>
      <c r="E57" s="668"/>
      <c r="F57" s="668"/>
      <c r="G57" s="675"/>
      <c r="H57" s="675"/>
      <c r="I57" s="675"/>
      <c r="J57" s="675"/>
      <c r="K57" s="675"/>
      <c r="L57" s="675"/>
      <c r="M57" s="675"/>
      <c r="N57" s="1339"/>
    </row>
    <row r="58" spans="1:14" ht="15">
      <c r="A58" s="666"/>
      <c r="B58" s="672"/>
      <c r="C58" s="668"/>
      <c r="D58" s="668"/>
      <c r="E58" s="668"/>
      <c r="F58" s="668"/>
      <c r="G58" s="675"/>
      <c r="H58" s="675"/>
      <c r="I58" s="675"/>
      <c r="J58" s="675"/>
      <c r="K58" s="675"/>
      <c r="L58" s="675"/>
      <c r="M58" s="675"/>
      <c r="N58" s="1339"/>
    </row>
    <row r="59" spans="1:14" ht="15">
      <c r="A59" s="666"/>
      <c r="B59" s="668"/>
      <c r="C59" s="668"/>
      <c r="D59" s="668"/>
      <c r="E59" s="668"/>
      <c r="F59" s="668"/>
      <c r="G59" s="675"/>
      <c r="H59" s="675"/>
      <c r="I59" s="675"/>
      <c r="J59" s="675"/>
      <c r="K59" s="675"/>
      <c r="L59" s="675"/>
      <c r="M59" s="675"/>
      <c r="N59" s="1339"/>
    </row>
    <row r="60" spans="1:14" ht="15.75">
      <c r="A60" s="666"/>
      <c r="B60" s="682"/>
      <c r="C60" s="668"/>
      <c r="D60" s="668"/>
      <c r="E60" s="668"/>
      <c r="F60" s="668"/>
      <c r="G60" s="675"/>
      <c r="H60" s="675"/>
      <c r="I60" s="675"/>
      <c r="J60" s="675"/>
      <c r="K60" s="675"/>
      <c r="L60" s="675"/>
      <c r="M60" s="675"/>
      <c r="N60" s="1339"/>
    </row>
    <row r="61" spans="1:14">
      <c r="A61" s="666"/>
      <c r="B61" s="1036"/>
      <c r="C61" s="1036"/>
      <c r="D61" s="1036"/>
      <c r="E61" s="1035"/>
      <c r="F61" s="1035"/>
      <c r="G61" s="675"/>
      <c r="H61" s="675"/>
      <c r="I61" s="675"/>
      <c r="J61" s="675"/>
      <c r="K61" s="675"/>
      <c r="L61" s="675"/>
      <c r="M61" s="675"/>
      <c r="N61" s="1339"/>
    </row>
    <row r="62" spans="1:14" ht="45" customHeight="1">
      <c r="A62" s="666"/>
      <c r="B62" s="1037"/>
      <c r="C62" s="683"/>
      <c r="D62" s="683"/>
      <c r="E62" s="683"/>
      <c r="F62" s="683"/>
      <c r="G62" s="675"/>
      <c r="H62" s="675"/>
      <c r="I62" s="675"/>
      <c r="J62" s="675"/>
      <c r="K62" s="675"/>
      <c r="L62" s="675"/>
      <c r="M62" s="675"/>
      <c r="N62" s="1339"/>
    </row>
    <row r="63" spans="1:14" ht="15">
      <c r="A63" s="666"/>
      <c r="B63" s="672"/>
      <c r="C63" s="668"/>
      <c r="D63" s="668"/>
      <c r="E63" s="668"/>
      <c r="F63" s="668"/>
      <c r="G63" s="675"/>
      <c r="H63" s="675"/>
      <c r="I63" s="675"/>
      <c r="J63" s="675"/>
      <c r="K63" s="675"/>
      <c r="L63" s="675"/>
      <c r="M63" s="675"/>
      <c r="N63" s="1339"/>
    </row>
    <row r="64" spans="1:14" ht="15">
      <c r="A64" s="666"/>
      <c r="B64" s="672"/>
      <c r="C64" s="668"/>
      <c r="D64" s="668"/>
      <c r="E64" s="668"/>
      <c r="F64" s="668"/>
      <c r="G64" s="675"/>
      <c r="H64" s="675"/>
      <c r="I64" s="675"/>
      <c r="J64" s="675"/>
      <c r="K64" s="675"/>
      <c r="L64" s="675"/>
      <c r="M64" s="675"/>
      <c r="N64" s="1339"/>
    </row>
    <row r="65" spans="1:14" ht="15">
      <c r="A65" s="666"/>
      <c r="B65" s="672"/>
      <c r="C65" s="668"/>
      <c r="D65" s="668"/>
      <c r="E65" s="668"/>
      <c r="F65" s="668"/>
      <c r="G65" s="675"/>
      <c r="H65" s="675"/>
      <c r="I65" s="675"/>
      <c r="J65" s="675"/>
      <c r="K65" s="675"/>
      <c r="L65" s="675"/>
      <c r="M65" s="675"/>
      <c r="N65" s="1339"/>
    </row>
    <row r="66" spans="1:14" ht="15">
      <c r="A66" s="666"/>
      <c r="B66" s="672"/>
      <c r="C66" s="668"/>
      <c r="D66" s="668"/>
      <c r="E66" s="668"/>
      <c r="F66" s="668"/>
      <c r="G66" s="675"/>
      <c r="H66" s="675"/>
      <c r="I66" s="675"/>
      <c r="J66" s="675"/>
      <c r="K66" s="675"/>
      <c r="L66" s="675"/>
      <c r="M66" s="675"/>
      <c r="N66" s="1339"/>
    </row>
    <row r="67" spans="1:14" ht="15">
      <c r="A67" s="666"/>
      <c r="B67" s="668"/>
      <c r="C67" s="668"/>
      <c r="D67" s="668"/>
      <c r="E67" s="668"/>
      <c r="F67" s="668"/>
      <c r="G67" s="675"/>
      <c r="H67" s="675"/>
      <c r="I67" s="675"/>
      <c r="J67" s="675"/>
      <c r="K67" s="675"/>
      <c r="L67" s="675"/>
      <c r="M67" s="675"/>
      <c r="N67" s="1339"/>
    </row>
    <row r="68" spans="1:14" ht="18">
      <c r="A68" s="666"/>
      <c r="B68" s="684"/>
      <c r="C68" s="685"/>
      <c r="D68" s="686"/>
      <c r="E68" s="686"/>
      <c r="F68" s="686"/>
      <c r="G68" s="675"/>
      <c r="H68" s="675"/>
      <c r="I68" s="675"/>
      <c r="J68" s="675"/>
      <c r="K68" s="675"/>
      <c r="L68" s="675"/>
      <c r="M68" s="675"/>
      <c r="N68" s="1339"/>
    </row>
    <row r="69" spans="1:14">
      <c r="A69" s="666"/>
      <c r="B69" s="675"/>
      <c r="C69" s="675"/>
      <c r="D69" s="675"/>
      <c r="E69" s="675"/>
      <c r="F69" s="675"/>
      <c r="G69" s="675"/>
      <c r="H69" s="675"/>
      <c r="I69" s="675"/>
      <c r="J69" s="675"/>
      <c r="K69" s="675"/>
      <c r="L69" s="675"/>
      <c r="M69" s="675"/>
      <c r="N69" s="1339"/>
    </row>
  </sheetData>
  <sheetProtection password="AD9B" sheet="1" objects="1" scenarios="1"/>
  <mergeCells count="24">
    <mergeCell ref="W17:X17"/>
    <mergeCell ref="R18:S18"/>
    <mergeCell ref="B43:M43"/>
    <mergeCell ref="B44:M44"/>
    <mergeCell ref="C23:D23"/>
    <mergeCell ref="W24:X24"/>
    <mergeCell ref="B42:M42"/>
    <mergeCell ref="B23:B24"/>
    <mergeCell ref="B36:M36"/>
    <mergeCell ref="B37:M37"/>
    <mergeCell ref="AC2:AF2"/>
    <mergeCell ref="B12:F12"/>
    <mergeCell ref="E13:F13"/>
    <mergeCell ref="C13:D13"/>
    <mergeCell ref="I2:K2"/>
    <mergeCell ref="B8:H8"/>
    <mergeCell ref="B46:M46"/>
    <mergeCell ref="B14:B15"/>
    <mergeCell ref="C14:D14"/>
    <mergeCell ref="E14:F14"/>
    <mergeCell ref="B31:C31"/>
    <mergeCell ref="B45:M45"/>
    <mergeCell ref="B38:M38"/>
    <mergeCell ref="B41:M41"/>
  </mergeCells>
  <phoneticPr fontId="8" type="noConversion"/>
  <conditionalFormatting sqref="O16:O31 O13">
    <cfRule type="expression" dxfId="35" priority="1" stopIfTrue="1">
      <formula>$AD$5=FALSE</formula>
    </cfRule>
  </conditionalFormatting>
  <conditionalFormatting sqref="O14:O15 C25:D28 D20:D24 B12:B20 E13:F28 C13:D19 C20 B22:B28 C22:C24 H12:L29">
    <cfRule type="expression" dxfId="34" priority="2" stopIfTrue="1">
      <formula>$AD$11=TRUE</formula>
    </cfRule>
  </conditionalFormatting>
  <pageMargins left="0.59055118110236227" right="0.59055118110236227" top="0.47244094488188981" bottom="0.47244094488188981" header="0.23622047244094491" footer="0.35433070866141736"/>
  <pageSetup paperSize="9" scale="61" orientation="portrait" blackAndWhite="1" horizontalDpi="300" verticalDpi="300" r:id="rId1"/>
  <headerFooter alignWithMargins="0">
    <oddHeader>&amp;LGreen Building Council of South Africa&amp;R&amp;T   &amp;D</oddHeader>
    <oddFooter>&amp;L&amp;F&amp;CPage &amp;P of &amp;N&amp;RCategory: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heetViews>
  <sheetFormatPr defaultRowHeight="12.75"/>
  <cols>
    <col min="1" max="1" width="16.75" bestFit="1" customWidth="1"/>
    <col min="4" max="4" width="4.75" bestFit="1" customWidth="1"/>
  </cols>
  <sheetData>
    <row r="1" spans="1:4" ht="15">
      <c r="A1" s="2975" t="s">
        <v>2098</v>
      </c>
      <c r="B1" s="2971" t="s">
        <v>2097</v>
      </c>
      <c r="C1" s="2971" t="s">
        <v>2096</v>
      </c>
      <c r="D1" s="2971" t="s">
        <v>2111</v>
      </c>
    </row>
    <row r="2" spans="1:4">
      <c r="A2" t="s">
        <v>2112</v>
      </c>
      <c r="B2">
        <f>'Transport Calculator'!L2</f>
        <v>0</v>
      </c>
      <c r="C2" t="s">
        <v>2113</v>
      </c>
    </row>
  </sheetData>
  <sheetProtection algorithmName="SHA-512" hashValue="ab8SWaLBXAnzOeDgRv6V0B7VKlCvgXJJVvn5zHme6YjdRNJ4CGBDTUMBoZbdAeHP9QbeStmdjvIiEXXAD8TLbA==" saltValue="xD+0Uncnid2dM22tT5Id9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L26"/>
  <sheetViews>
    <sheetView zoomScale="80" zoomScaleNormal="80" zoomScaleSheetLayoutView="85" workbookViewId="0">
      <pane xSplit="2" ySplit="4" topLeftCell="C12" activePane="bottomRight" state="frozen"/>
      <selection activeCell="S18" sqref="S18"/>
      <selection pane="topRight" activeCell="S18" sqref="S18"/>
      <selection pane="bottomLeft" activeCell="S18" sqref="S18"/>
      <selection pane="bottomRight" activeCell="F12" sqref="F12"/>
    </sheetView>
  </sheetViews>
  <sheetFormatPr defaultColWidth="7.875" defaultRowHeight="15"/>
  <cols>
    <col min="1" max="1" width="7.25" style="573" customWidth="1"/>
    <col min="2" max="2" width="15.125" style="573" customWidth="1"/>
    <col min="3" max="3" width="27.625" style="573" customWidth="1"/>
    <col min="4" max="4" width="74.625" style="573" customWidth="1"/>
    <col min="5" max="7" width="12.625" style="703" customWidth="1"/>
    <col min="8" max="8" width="31.625" style="575" customWidth="1"/>
    <col min="9" max="9" width="10.875" style="573" customWidth="1"/>
    <col min="10" max="11" width="8.875" style="573" customWidth="1"/>
    <col min="12" max="16384" width="7.875" style="573"/>
  </cols>
  <sheetData>
    <row r="1" spans="1:12" s="699" customFormat="1" ht="24" customHeight="1" thickBot="1">
      <c r="A1" s="569" t="str">
        <f>'Building Input'!C1</f>
        <v>Green Star SA - Multi Unit Residential v1</v>
      </c>
      <c r="D1" s="530"/>
      <c r="E1" s="535"/>
      <c r="F1" s="536" t="s">
        <v>843</v>
      </c>
      <c r="G1" s="537">
        <f>'Credit Summary'!K56</f>
        <v>0.12</v>
      </c>
      <c r="H1" s="538" t="s">
        <v>845</v>
      </c>
      <c r="I1" s="544"/>
    </row>
    <row r="2" spans="1:12" s="553" customFormat="1" ht="30" customHeight="1" thickBot="1">
      <c r="A2" s="531" t="s">
        <v>1004</v>
      </c>
      <c r="D2" s="532" t="s">
        <v>844</v>
      </c>
      <c r="E2" s="525">
        <f>E15</f>
        <v>15</v>
      </c>
      <c r="F2" s="526">
        <f>F15</f>
        <v>0</v>
      </c>
      <c r="G2" s="525">
        <f>G15</f>
        <v>0</v>
      </c>
      <c r="H2" s="527">
        <f>'Credit Summary'!L56</f>
        <v>0</v>
      </c>
      <c r="I2" s="544"/>
    </row>
    <row r="3" spans="1:12"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90" t="str">
        <f>T(I5:I11)</f>
        <v/>
      </c>
    </row>
    <row r="4" spans="1:12" ht="33" customHeight="1" thickBot="1">
      <c r="A4" s="709" t="s">
        <v>206</v>
      </c>
      <c r="B4" s="710" t="s">
        <v>207</v>
      </c>
      <c r="C4" s="710" t="s">
        <v>208</v>
      </c>
      <c r="D4" s="522" t="s">
        <v>320</v>
      </c>
      <c r="E4" s="711" t="s">
        <v>321</v>
      </c>
      <c r="F4" s="711" t="s">
        <v>644</v>
      </c>
      <c r="G4" s="711" t="s">
        <v>645</v>
      </c>
      <c r="H4" s="712" t="s">
        <v>646</v>
      </c>
    </row>
    <row r="5" spans="1:12" ht="334.5" customHeight="1">
      <c r="A5" s="215" t="s">
        <v>680</v>
      </c>
      <c r="B5" s="485" t="s">
        <v>662</v>
      </c>
      <c r="C5" s="485" t="s">
        <v>1915</v>
      </c>
      <c r="D5" s="704" t="s">
        <v>1916</v>
      </c>
      <c r="E5" s="486">
        <v>5</v>
      </c>
      <c r="F5" s="708">
        <f>('Potable Water Calculator-Part1'!K3+'Potable Water Calculator-Part2'!H3)</f>
        <v>0</v>
      </c>
      <c r="G5" s="1357"/>
      <c r="H5" s="459"/>
      <c r="I5" s="546" t="str">
        <f>IF(OR(ISTEXT(F5)=TRUE,ISTEXT(G5)=TRUE),Calculation1!$B$87,IF(F5+G5&gt;E5,Calculation1!$B$84,""))</f>
        <v/>
      </c>
      <c r="J5" s="700"/>
      <c r="K5" s="701"/>
      <c r="L5" s="574"/>
    </row>
    <row r="6" spans="1:12" ht="258.75" customHeight="1">
      <c r="A6" s="3038" t="s">
        <v>681</v>
      </c>
      <c r="B6" s="3015" t="s">
        <v>1917</v>
      </c>
      <c r="C6" s="3305" t="s">
        <v>1918</v>
      </c>
      <c r="D6" s="705" t="s">
        <v>1919</v>
      </c>
      <c r="E6" s="445">
        <v>1</v>
      </c>
      <c r="F6" s="1061"/>
      <c r="G6" s="1061"/>
      <c r="H6" s="3017"/>
      <c r="I6" s="546" t="str">
        <f>IF(OR(ISTEXT(F6)=TRUE,ISTEXT(G6)=TRUE),Calculation1!$B$87,IF(F6+G6&gt;E6,Calculation1!$B$84,""))</f>
        <v/>
      </c>
      <c r="J6" s="700"/>
      <c r="K6" s="701"/>
      <c r="L6" s="574"/>
    </row>
    <row r="7" spans="1:12" ht="223.5" customHeight="1">
      <c r="A7" s="3307"/>
      <c r="B7" s="3309"/>
      <c r="C7" s="3308"/>
      <c r="D7" s="706" t="s">
        <v>1920</v>
      </c>
      <c r="E7" s="445">
        <v>1</v>
      </c>
      <c r="F7" s="1061"/>
      <c r="G7" s="1061"/>
      <c r="H7" s="3018"/>
      <c r="I7" s="546" t="str">
        <f>IF(OR(ISTEXT(F7)=TRUE,ISTEXT(G7)=TRUE),Calculation1!$B$87,IF(F7+G7&gt;E7,Calculation1!$B$84,""))</f>
        <v/>
      </c>
      <c r="J7" s="700"/>
      <c r="K7" s="701"/>
      <c r="L7" s="574"/>
    </row>
    <row r="8" spans="1:12" ht="239.25" customHeight="1">
      <c r="A8" s="3038" t="s">
        <v>682</v>
      </c>
      <c r="B8" s="3015" t="s">
        <v>663</v>
      </c>
      <c r="C8" s="3015" t="s">
        <v>1921</v>
      </c>
      <c r="D8" s="707" t="s">
        <v>1922</v>
      </c>
      <c r="E8" s="482">
        <f>IF(F8="na",0,2)</f>
        <v>2</v>
      </c>
      <c r="F8" s="1061"/>
      <c r="G8" s="1061"/>
      <c r="H8" s="3017"/>
      <c r="I8" s="587" t="str">
        <f>IF(ISBLANK(F8),IF(G8&gt;E8,Calculation1!$B$84,""),IF(F8="na","",IF(OR(F8="na",ISNUMBER(F8)),IF(F8+G8&gt;E8,Calculation1!$B$84,""),Calculation1!$B$85)))</f>
        <v/>
      </c>
      <c r="J8" s="700"/>
      <c r="K8" s="701"/>
      <c r="L8" s="574"/>
    </row>
    <row r="9" spans="1:12" ht="146.25" customHeight="1">
      <c r="A9" s="3027"/>
      <c r="B9" s="3016"/>
      <c r="C9" s="3016"/>
      <c r="D9" s="557" t="s">
        <v>1923</v>
      </c>
      <c r="E9" s="487">
        <f>IF(OR(F8="na",F9="na"),0,1)</f>
        <v>1</v>
      </c>
      <c r="F9" s="1061"/>
      <c r="G9" s="1061"/>
      <c r="H9" s="3018"/>
      <c r="I9" s="587" t="str">
        <f>IF(ISBLANK(F9),IF(G9&gt;E9,Calculation1!$B$84,""),IF(F9="na","",IF(OR(F9="na",ISNUMBER(F9)),IF(F9+G9&gt;E9,Calculation1!$B$84,""),Calculation1!$B$85)))</f>
        <v/>
      </c>
      <c r="J9" s="700"/>
      <c r="K9" s="701"/>
      <c r="L9" s="574"/>
    </row>
    <row r="10" spans="1:12" ht="33" customHeight="1">
      <c r="A10" s="779" t="s">
        <v>2002</v>
      </c>
      <c r="B10" s="780" t="s">
        <v>2003</v>
      </c>
      <c r="C10" s="780"/>
      <c r="D10" s="2797" t="s">
        <v>1825</v>
      </c>
      <c r="E10" s="623" t="s">
        <v>158</v>
      </c>
      <c r="F10" s="624" t="s">
        <v>158</v>
      </c>
      <c r="G10" s="624" t="s">
        <v>158</v>
      </c>
      <c r="H10" s="1622"/>
      <c r="I10" s="587"/>
      <c r="J10" s="700"/>
      <c r="K10" s="701"/>
      <c r="L10" s="574"/>
    </row>
    <row r="11" spans="1:12" ht="168.75" customHeight="1">
      <c r="A11" s="217" t="s">
        <v>683</v>
      </c>
      <c r="B11" s="307" t="s">
        <v>98</v>
      </c>
      <c r="C11" s="307" t="s">
        <v>1924</v>
      </c>
      <c r="D11" s="556" t="s">
        <v>1925</v>
      </c>
      <c r="E11" s="292">
        <f>IF(F11="na",0,1)</f>
        <v>1</v>
      </c>
      <c r="F11" s="1062"/>
      <c r="G11" s="1062"/>
      <c r="H11" s="2753"/>
      <c r="I11" s="587" t="str">
        <f>IF(ISBLANK(F11),IF(G11&gt;E11,Calculation1!$B$84,""),IF(F11="na","",IF(OR(F11="na",ISNUMBER(F11)),IF(F11+G11&gt;E11,Calculation1!$B$84,""),Calculation1!$B$85)))</f>
        <v/>
      </c>
    </row>
    <row r="12" spans="1:12" ht="180" customHeight="1">
      <c r="A12" s="3038" t="s">
        <v>1072</v>
      </c>
      <c r="B12" s="3015" t="s">
        <v>1209</v>
      </c>
      <c r="C12" s="3305" t="s">
        <v>1926</v>
      </c>
      <c r="D12" s="2779" t="s">
        <v>1927</v>
      </c>
      <c r="E12" s="2780">
        <f>IF(F12="na",0,1)</f>
        <v>1</v>
      </c>
      <c r="F12" s="1061"/>
      <c r="G12" s="1061"/>
      <c r="H12" s="3017"/>
      <c r="I12" s="546" t="str">
        <f>IF(ISBLANK(F12),IF(G12&gt;E12,Calculation1!$B$84,""),IF(F12="na","",IF(OR(F12="na",ISNUMBER(F12)),IF(F12+G12&gt;E12,Calculation1!$B$84,""),Calculation1!$B$85)))</f>
        <v/>
      </c>
    </row>
    <row r="13" spans="1:12" ht="79.5" customHeight="1">
      <c r="A13" s="3027"/>
      <c r="B13" s="3016"/>
      <c r="C13" s="3306"/>
      <c r="D13" s="2782" t="s">
        <v>1928</v>
      </c>
      <c r="E13" s="2781">
        <f>IF(F13="na",0,1)</f>
        <v>1</v>
      </c>
      <c r="F13" s="2754"/>
      <c r="G13" s="2754"/>
      <c r="H13" s="3018"/>
      <c r="I13" s="546" t="str">
        <f>IF(ISBLANK(F13),IF(G13&gt;E13,Calculation1!$B$84,""),IF(F13="na","",IF(OR(F13="na",ISNUMBER(F13)),IF(F13+G13&gt;E13,Calculation1!$B$84,""),Calculation1!$B$85)))</f>
        <v/>
      </c>
    </row>
    <row r="14" spans="1:12" ht="158.25" customHeight="1" thickBot="1">
      <c r="A14" s="217" t="s">
        <v>1073</v>
      </c>
      <c r="B14" s="307" t="s">
        <v>1210</v>
      </c>
      <c r="C14" s="307" t="s">
        <v>1214</v>
      </c>
      <c r="D14" s="555" t="s">
        <v>1929</v>
      </c>
      <c r="E14" s="291">
        <v>2</v>
      </c>
      <c r="F14" s="1062"/>
      <c r="G14" s="1062"/>
      <c r="H14" s="2753"/>
      <c r="I14" s="546" t="str">
        <f>IF(OR(ISTEXT(F14)=TRUE,ISTEXT(G14)=TRUE),Calculation1!$B$87,IF(F14+G14&gt;E14,Calculation1!$B$84,""))</f>
        <v/>
      </c>
    </row>
    <row r="15" spans="1:12" ht="18.75" thickBot="1">
      <c r="A15" s="625"/>
      <c r="B15" s="626"/>
      <c r="C15" s="626"/>
      <c r="D15" s="542" t="s">
        <v>203</v>
      </c>
      <c r="E15" s="627">
        <f>SUM(E5:E14)</f>
        <v>15</v>
      </c>
      <c r="F15" s="627">
        <f>SUM(F5:F14)</f>
        <v>0</v>
      </c>
      <c r="G15" s="627">
        <f>SUM(G5:G14)</f>
        <v>0</v>
      </c>
      <c r="H15" s="586"/>
      <c r="I15" s="702"/>
    </row>
    <row r="16" spans="1:12">
      <c r="A16" s="529"/>
    </row>
    <row r="17" spans="1:1">
      <c r="A17" s="529"/>
    </row>
    <row r="18" spans="1:1">
      <c r="A18" s="529"/>
    </row>
    <row r="19" spans="1:1">
      <c r="A19" s="552" t="str">
        <f>Calculation1!$B$93</f>
        <v>Project Teams are to refer to the Green Star SA - Multi Unit Residential v1 Technical Manual for explicit credit criteria and documentation requirements.</v>
      </c>
    </row>
    <row r="20" spans="1:1">
      <c r="A20" s="552" t="str">
        <f>Calculation1!$B$94</f>
        <v>The Green Star Technical Clarifications (TC) and Credit Interpretation Request (CIR) rulings provide an essential source of information to all</v>
      </c>
    </row>
    <row r="21" spans="1:1">
      <c r="A21" s="552" t="str">
        <f>Calculation1!$B$95</f>
        <v>projects undertaking Green Star assessment. They are available on the GBCSA website http://www.gbcsa.org.za . Technical Clarifications</v>
      </c>
    </row>
    <row r="22" spans="1:1">
      <c r="A22" s="552" t="str">
        <f>Calculation1!$B$96</f>
        <v xml:space="preserve">often represent the GBCSA answers to technical queries and complement Green Star SA Technical Manuals. They do not amend but clarify </v>
      </c>
    </row>
    <row r="23" spans="1:1">
      <c r="A23" s="552" t="str">
        <f>Calculation1!$B$97</f>
        <v xml:space="preserve">Credit Criteria or Compliance Requirements. They are an extension of the Technical Manual; it is the responsibility of the project teams to stay </v>
      </c>
    </row>
    <row r="24" spans="1:1">
      <c r="A24" s="552" t="str">
        <f>Calculation1!$B$98</f>
        <v xml:space="preserve">up-to-date with this section of the GBCSA website. The CIR rulings offer alternative compliance options whenever those have been deemed </v>
      </c>
    </row>
    <row r="25" spans="1:1">
      <c r="A25" s="552" t="str">
        <f>Calculation1!$B$99</f>
        <v>equivalent in meeting the Aim of Credit.</v>
      </c>
    </row>
    <row r="26" spans="1:1">
      <c r="A26" s="552"/>
    </row>
  </sheetData>
  <sheetProtection password="AD9B" sheet="1" objects="1" scenarios="1"/>
  <mergeCells count="12">
    <mergeCell ref="A12:A13"/>
    <mergeCell ref="B12:B13"/>
    <mergeCell ref="C12:C13"/>
    <mergeCell ref="H12:H13"/>
    <mergeCell ref="A6:A7"/>
    <mergeCell ref="H8:H9"/>
    <mergeCell ref="C6:C7"/>
    <mergeCell ref="B6:B7"/>
    <mergeCell ref="A8:A9"/>
    <mergeCell ref="B8:B9"/>
    <mergeCell ref="C8:C9"/>
    <mergeCell ref="H6:H7"/>
  </mergeCells>
  <phoneticPr fontId="0"/>
  <printOptions horizontalCentered="1"/>
  <pageMargins left="0.59055118110236227" right="0.59055118110236227" top="0.47244094488188981" bottom="0.47244094488188981" header="0.23622047244094491" footer="0.35433070866141736"/>
  <pageSetup paperSize="9" scale="57" fitToHeight="2" orientation="landscape" blackAndWhite="1" r:id="rId1"/>
  <headerFooter alignWithMargins="0">
    <oddHeader>&amp;LGreen Building Council of South Africa&amp;R&amp;T   &amp;D</oddHeader>
    <oddFooter>&amp;L&amp;F&amp;CPage &amp;P of &amp;N&amp;RCategory: &amp;A</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93"/>
  <sheetViews>
    <sheetView showGridLines="0" zoomScaleNormal="100" zoomScaleSheetLayoutView="100" workbookViewId="0">
      <selection activeCell="A40" sqref="A40"/>
    </sheetView>
  </sheetViews>
  <sheetFormatPr defaultColWidth="7.875" defaultRowHeight="12.75"/>
  <cols>
    <col min="1" max="1" width="3.375" style="386" customWidth="1"/>
    <col min="2" max="2" width="103" style="386" customWidth="1"/>
    <col min="3" max="3" width="1.25" style="386" customWidth="1"/>
    <col min="4" max="4" width="5.875" style="386" hidden="1" customWidth="1"/>
    <col min="5" max="16384" width="7.875" style="386"/>
  </cols>
  <sheetData>
    <row r="1" spans="1:7" ht="44.25" customHeight="1">
      <c r="B1" s="387"/>
    </row>
    <row r="3" spans="1:7">
      <c r="B3" s="506" t="s">
        <v>1748</v>
      </c>
      <c r="C3" s="388"/>
      <c r="E3" s="388"/>
      <c r="G3" s="388"/>
    </row>
    <row r="4" spans="1:7" ht="6.75" customHeight="1"/>
    <row r="5" spans="1:7" ht="8.25" customHeight="1">
      <c r="A5" s="510"/>
      <c r="B5" s="510"/>
    </row>
    <row r="6" spans="1:7" ht="6.75" customHeight="1"/>
    <row r="7" spans="1:7" ht="54.75" customHeight="1">
      <c r="A7" s="389"/>
      <c r="B7" s="507" t="s">
        <v>1764</v>
      </c>
    </row>
    <row r="10" spans="1:7" ht="5.25" customHeight="1"/>
    <row r="11" spans="1:7" ht="15.75">
      <c r="A11" s="388"/>
      <c r="B11" s="415" t="s">
        <v>595</v>
      </c>
      <c r="C11" s="388"/>
      <c r="E11" s="388"/>
      <c r="G11" s="388"/>
    </row>
    <row r="12" spans="1:7" ht="11.1" customHeight="1"/>
    <row r="13" spans="1:7" ht="15.75">
      <c r="B13" s="415" t="s">
        <v>1765</v>
      </c>
    </row>
    <row r="14" spans="1:7" ht="11.1" customHeight="1"/>
    <row r="15" spans="1:7" ht="15.75">
      <c r="B15" s="415" t="s">
        <v>1766</v>
      </c>
    </row>
    <row r="16" spans="1:7" ht="11.1" customHeight="1"/>
    <row r="17" spans="1:7" ht="15.75">
      <c r="B17" s="415" t="s">
        <v>596</v>
      </c>
    </row>
    <row r="18" spans="1:7" ht="11.1" customHeight="1"/>
    <row r="19" spans="1:7" ht="15.75">
      <c r="B19" s="415" t="s">
        <v>597</v>
      </c>
    </row>
    <row r="20" spans="1:7" ht="11.1" customHeight="1"/>
    <row r="21" spans="1:7" ht="15.75">
      <c r="B21" s="415"/>
    </row>
    <row r="22" spans="1:7" ht="15.75">
      <c r="B22" s="415"/>
    </row>
    <row r="23" spans="1:7" ht="12.75" customHeight="1"/>
    <row r="24" spans="1:7" ht="12.75" customHeight="1">
      <c r="B24" s="415"/>
    </row>
    <row r="25" spans="1:7" ht="8.25" customHeight="1">
      <c r="A25" s="510"/>
      <c r="B25" s="511"/>
    </row>
    <row r="26" spans="1:7" ht="8.25" customHeight="1"/>
    <row r="27" spans="1:7" ht="24" customHeight="1">
      <c r="A27" s="406"/>
      <c r="B27" s="416" t="str">
        <f>$B$11</f>
        <v>What is Green Star SA?</v>
      </c>
      <c r="C27" s="406"/>
      <c r="D27" s="406"/>
      <c r="E27" s="406"/>
      <c r="F27" s="406"/>
      <c r="G27" s="406"/>
    </row>
    <row r="28" spans="1:7" ht="38.25">
      <c r="A28" s="406"/>
      <c r="B28" s="406" t="s">
        <v>352</v>
      </c>
      <c r="C28" s="406"/>
      <c r="D28" s="406"/>
      <c r="E28" s="406"/>
      <c r="F28" s="406"/>
      <c r="G28" s="406"/>
    </row>
    <row r="29" spans="1:7">
      <c r="A29" s="406"/>
      <c r="B29" s="406"/>
      <c r="C29" s="406"/>
      <c r="D29" s="406"/>
      <c r="E29" s="406"/>
      <c r="F29" s="406"/>
      <c r="G29" s="406"/>
    </row>
    <row r="30" spans="1:7" ht="27" customHeight="1">
      <c r="A30" s="406"/>
      <c r="B30" s="406" t="s">
        <v>173</v>
      </c>
      <c r="C30" s="406"/>
      <c r="D30" s="406"/>
      <c r="E30" s="406"/>
      <c r="F30" s="406"/>
      <c r="G30" s="406"/>
    </row>
    <row r="31" spans="1:7" ht="51">
      <c r="A31" s="406"/>
      <c r="B31" s="417" t="s">
        <v>174</v>
      </c>
      <c r="C31" s="406"/>
      <c r="D31" s="406"/>
      <c r="E31" s="406"/>
      <c r="F31" s="406"/>
      <c r="G31" s="406"/>
    </row>
    <row r="32" spans="1:7">
      <c r="A32" s="406"/>
      <c r="B32" s="406"/>
      <c r="C32" s="406"/>
      <c r="D32" s="406"/>
      <c r="E32" s="406"/>
      <c r="F32" s="406"/>
      <c r="G32" s="406"/>
    </row>
    <row r="33" spans="1:7">
      <c r="A33" s="406"/>
      <c r="B33" s="406" t="s">
        <v>175</v>
      </c>
      <c r="C33" s="406"/>
      <c r="D33" s="406"/>
      <c r="E33" s="406"/>
      <c r="F33" s="406"/>
      <c r="G33" s="406"/>
    </row>
    <row r="34" spans="1:7">
      <c r="A34" s="406"/>
      <c r="B34" s="406"/>
      <c r="C34" s="406"/>
      <c r="D34" s="406"/>
      <c r="E34" s="406"/>
      <c r="F34" s="406"/>
      <c r="G34" s="406"/>
    </row>
    <row r="35" spans="1:7">
      <c r="A35" s="406"/>
      <c r="B35" s="406" t="s">
        <v>1776</v>
      </c>
      <c r="C35" s="406"/>
      <c r="D35" s="406"/>
      <c r="E35" s="406"/>
      <c r="F35" s="406"/>
      <c r="G35" s="406"/>
    </row>
    <row r="36" spans="1:7">
      <c r="A36" s="406"/>
      <c r="B36" s="406" t="s">
        <v>1777</v>
      </c>
      <c r="C36" s="406"/>
      <c r="D36" s="406"/>
      <c r="E36" s="406"/>
      <c r="F36" s="406"/>
      <c r="G36" s="406"/>
    </row>
    <row r="37" spans="1:7">
      <c r="A37" s="406"/>
      <c r="B37" s="406" t="s">
        <v>1778</v>
      </c>
      <c r="C37" s="406"/>
      <c r="D37" s="406"/>
      <c r="E37" s="406"/>
      <c r="F37" s="406"/>
      <c r="G37" s="406"/>
    </row>
    <row r="38" spans="1:7">
      <c r="A38" s="406"/>
      <c r="B38" s="406" t="s">
        <v>1779</v>
      </c>
      <c r="C38" s="406"/>
      <c r="D38" s="406"/>
      <c r="E38" s="406"/>
      <c r="F38" s="406"/>
      <c r="G38" s="406"/>
    </row>
    <row r="39" spans="1:7">
      <c r="A39" s="406"/>
      <c r="B39" s="406" t="s">
        <v>1780</v>
      </c>
      <c r="C39" s="406"/>
      <c r="D39" s="406"/>
      <c r="E39" s="406"/>
      <c r="F39" s="406"/>
      <c r="G39" s="406"/>
    </row>
    <row r="40" spans="1:7">
      <c r="A40" s="406"/>
      <c r="B40" s="406"/>
      <c r="C40" s="406"/>
      <c r="D40" s="406"/>
      <c r="E40" s="406"/>
      <c r="F40" s="406"/>
      <c r="G40" s="406"/>
    </row>
    <row r="41" spans="1:7">
      <c r="A41" s="406"/>
      <c r="B41" s="406"/>
      <c r="C41" s="406"/>
      <c r="D41" s="406"/>
      <c r="E41" s="406"/>
      <c r="F41" s="406"/>
      <c r="G41" s="406"/>
    </row>
    <row r="42" spans="1:7" ht="8.25" customHeight="1">
      <c r="A42" s="512"/>
      <c r="B42" s="512"/>
      <c r="C42" s="406"/>
      <c r="D42" s="406"/>
      <c r="E42" s="406"/>
      <c r="F42" s="406"/>
      <c r="G42" s="406"/>
    </row>
    <row r="43" spans="1:7" ht="8.25" customHeight="1">
      <c r="A43" s="406"/>
      <c r="B43" s="406"/>
      <c r="C43" s="406"/>
      <c r="D43" s="406"/>
      <c r="E43" s="406"/>
      <c r="F43" s="406"/>
      <c r="G43" s="406"/>
    </row>
    <row r="44" spans="1:7" ht="15.75">
      <c r="A44" s="406"/>
      <c r="B44" s="416" t="str">
        <f>$B$13</f>
        <v>What does Green Star SA - MUR v1 do?</v>
      </c>
      <c r="C44" s="406"/>
      <c r="D44" s="406"/>
      <c r="E44" s="406"/>
      <c r="F44" s="406"/>
      <c r="G44" s="406"/>
    </row>
    <row r="45" spans="1:7">
      <c r="A45" s="406"/>
      <c r="B45" s="406"/>
      <c r="C45" s="406"/>
      <c r="D45" s="406"/>
      <c r="E45" s="406"/>
      <c r="F45" s="406"/>
      <c r="G45" s="406"/>
    </row>
    <row r="46" spans="1:7" ht="25.5">
      <c r="A46" s="406"/>
      <c r="B46" s="417" t="s">
        <v>1762</v>
      </c>
      <c r="C46" s="406"/>
      <c r="D46" s="406"/>
      <c r="E46" s="406"/>
      <c r="F46" s="406"/>
      <c r="G46" s="406"/>
    </row>
    <row r="47" spans="1:7">
      <c r="A47" s="406"/>
      <c r="B47" s="417"/>
      <c r="C47" s="406"/>
      <c r="D47" s="406"/>
      <c r="E47" s="406"/>
      <c r="F47" s="406"/>
      <c r="G47" s="406"/>
    </row>
    <row r="48" spans="1:7">
      <c r="A48" s="406"/>
      <c r="B48" s="417"/>
      <c r="C48" s="406"/>
      <c r="D48" s="406"/>
      <c r="E48" s="406"/>
      <c r="F48" s="406"/>
      <c r="G48" s="406"/>
    </row>
    <row r="49" spans="1:7" ht="8.25" customHeight="1">
      <c r="A49" s="512"/>
      <c r="B49" s="513"/>
      <c r="C49" s="406"/>
      <c r="D49" s="406"/>
      <c r="E49" s="406"/>
      <c r="F49" s="406"/>
      <c r="G49" s="406"/>
    </row>
    <row r="50" spans="1:7" ht="8.25" customHeight="1">
      <c r="A50" s="406"/>
      <c r="B50" s="418"/>
      <c r="C50" s="406"/>
      <c r="D50" s="406"/>
      <c r="E50" s="406"/>
      <c r="F50" s="406"/>
      <c r="G50" s="406"/>
    </row>
    <row r="51" spans="1:7" ht="24" customHeight="1">
      <c r="A51" s="406"/>
      <c r="B51" s="416" t="str">
        <f>$B$15</f>
        <v>Who can use Green Star SA - MUR v1?</v>
      </c>
      <c r="C51" s="406"/>
      <c r="D51" s="406"/>
      <c r="E51" s="406"/>
      <c r="F51" s="406"/>
      <c r="G51" s="406"/>
    </row>
    <row r="52" spans="1:7" ht="38.25">
      <c r="A52" s="406"/>
      <c r="B52" s="406" t="s">
        <v>1767</v>
      </c>
      <c r="C52" s="406"/>
      <c r="D52" s="406"/>
      <c r="E52" s="406"/>
      <c r="F52" s="406"/>
      <c r="G52" s="406"/>
    </row>
    <row r="53" spans="1:7">
      <c r="A53" s="406"/>
      <c r="B53" s="406"/>
      <c r="C53" s="406"/>
      <c r="D53" s="406"/>
      <c r="E53" s="406"/>
      <c r="F53" s="406"/>
      <c r="G53" s="406"/>
    </row>
    <row r="54" spans="1:7" ht="51">
      <c r="A54" s="406"/>
      <c r="B54" s="419" t="s">
        <v>1768</v>
      </c>
      <c r="C54" s="406"/>
      <c r="D54" s="406"/>
      <c r="E54" s="406"/>
      <c r="F54" s="406"/>
      <c r="G54" s="406"/>
    </row>
    <row r="55" spans="1:7">
      <c r="A55" s="406"/>
      <c r="B55" s="420"/>
      <c r="C55" s="406"/>
      <c r="D55" s="406"/>
      <c r="E55" s="406"/>
      <c r="F55" s="406"/>
      <c r="G55" s="406"/>
    </row>
    <row r="56" spans="1:7">
      <c r="A56" s="406"/>
      <c r="B56" s="420"/>
      <c r="C56" s="406"/>
      <c r="D56" s="406"/>
      <c r="E56" s="406"/>
      <c r="F56" s="406"/>
      <c r="G56" s="406"/>
    </row>
    <row r="57" spans="1:7" ht="8.25" customHeight="1">
      <c r="A57" s="512"/>
      <c r="B57" s="514"/>
      <c r="C57" s="406"/>
      <c r="D57" s="406"/>
      <c r="E57" s="406"/>
      <c r="F57" s="406"/>
      <c r="G57" s="406"/>
    </row>
    <row r="58" spans="1:7" ht="8.25" customHeight="1">
      <c r="A58" s="406"/>
      <c r="B58" s="421"/>
      <c r="C58" s="421"/>
      <c r="D58" s="421"/>
      <c r="E58" s="421"/>
      <c r="F58" s="421"/>
      <c r="G58" s="421"/>
    </row>
    <row r="59" spans="1:7" s="424" customFormat="1" ht="24" customHeight="1">
      <c r="A59" s="414"/>
      <c r="B59" s="422" t="str">
        <f>$B$17</f>
        <v>What do Green Star SA ratings mean?</v>
      </c>
      <c r="C59" s="423"/>
      <c r="D59" s="423"/>
      <c r="E59" s="423"/>
      <c r="F59" s="423"/>
      <c r="G59" s="423"/>
    </row>
    <row r="60" spans="1:7" ht="38.25">
      <c r="A60" s="406"/>
      <c r="B60" s="425" t="s">
        <v>489</v>
      </c>
      <c r="C60" s="425"/>
      <c r="D60" s="425"/>
      <c r="E60" s="425"/>
      <c r="F60" s="425"/>
      <c r="G60" s="425"/>
    </row>
    <row r="61" spans="1:7">
      <c r="A61" s="406"/>
      <c r="B61" s="425" t="s">
        <v>641</v>
      </c>
      <c r="C61" s="406"/>
      <c r="D61" s="406"/>
      <c r="E61" s="406"/>
      <c r="F61" s="406"/>
      <c r="G61" s="406"/>
    </row>
    <row r="62" spans="1:7">
      <c r="A62" s="406"/>
      <c r="B62" s="425" t="s">
        <v>950</v>
      </c>
      <c r="C62" s="406"/>
      <c r="D62" s="406"/>
      <c r="E62" s="406"/>
      <c r="F62" s="406"/>
      <c r="G62" s="406"/>
    </row>
    <row r="63" spans="1:7">
      <c r="A63" s="406"/>
      <c r="B63" s="425" t="s">
        <v>717</v>
      </c>
      <c r="C63" s="406"/>
      <c r="D63" s="406"/>
      <c r="E63" s="406"/>
      <c r="F63" s="406"/>
      <c r="G63" s="406"/>
    </row>
    <row r="64" spans="1:7" ht="14.25">
      <c r="A64" s="425"/>
      <c r="B64" s="426"/>
      <c r="C64" s="406"/>
      <c r="D64" s="406"/>
      <c r="E64" s="406"/>
      <c r="F64" s="406"/>
      <c r="G64" s="406"/>
    </row>
    <row r="65" spans="1:7" ht="25.5">
      <c r="A65" s="425"/>
      <c r="B65" s="425" t="s">
        <v>1769</v>
      </c>
      <c r="C65" s="406"/>
      <c r="D65" s="406"/>
      <c r="E65" s="406"/>
      <c r="F65" s="406"/>
      <c r="G65" s="406"/>
    </row>
    <row r="66" spans="1:7" ht="14.25">
      <c r="A66" s="425"/>
      <c r="B66" s="426"/>
      <c r="C66" s="406"/>
      <c r="D66" s="406"/>
      <c r="E66" s="406"/>
      <c r="F66" s="406"/>
      <c r="G66" s="406"/>
    </row>
    <row r="67" spans="1:7" ht="25.5">
      <c r="A67" s="425"/>
      <c r="B67" s="427" t="s">
        <v>1770</v>
      </c>
      <c r="C67" s="406"/>
      <c r="D67" s="406"/>
      <c r="E67" s="406"/>
      <c r="F67" s="406"/>
      <c r="G67" s="406"/>
    </row>
    <row r="68" spans="1:7">
      <c r="A68" s="425"/>
      <c r="B68" s="428"/>
      <c r="C68" s="406"/>
      <c r="D68" s="406"/>
      <c r="E68" s="406"/>
      <c r="F68" s="406"/>
      <c r="G68" s="406"/>
    </row>
    <row r="69" spans="1:7">
      <c r="A69" s="425"/>
      <c r="B69" s="428"/>
      <c r="C69" s="406"/>
      <c r="D69" s="406"/>
      <c r="E69" s="406"/>
      <c r="F69" s="406"/>
      <c r="G69" s="406"/>
    </row>
    <row r="70" spans="1:7" ht="8.25" customHeight="1">
      <c r="A70" s="515"/>
      <c r="B70" s="516"/>
      <c r="C70" s="406"/>
      <c r="D70" s="406"/>
      <c r="E70" s="406"/>
      <c r="F70" s="406"/>
      <c r="G70" s="406"/>
    </row>
    <row r="71" spans="1:7" ht="8.25" customHeight="1">
      <c r="A71" s="425"/>
      <c r="B71" s="426"/>
      <c r="C71" s="406"/>
      <c r="D71" s="406"/>
      <c r="E71" s="406"/>
      <c r="F71" s="406"/>
      <c r="G71" s="406"/>
    </row>
    <row r="72" spans="1:7" s="424" customFormat="1" ht="24" customHeight="1">
      <c r="A72" s="414"/>
      <c r="B72" s="416" t="str">
        <f>$B$19</f>
        <v>Acknowledgements</v>
      </c>
      <c r="C72" s="414"/>
      <c r="D72" s="414"/>
      <c r="E72" s="414"/>
      <c r="F72" s="414"/>
      <c r="G72" s="414"/>
    </row>
    <row r="73" spans="1:7" ht="25.5">
      <c r="A73" s="406"/>
      <c r="B73" s="406" t="s">
        <v>1771</v>
      </c>
      <c r="C73" s="406"/>
      <c r="D73" s="406"/>
      <c r="E73" s="406"/>
      <c r="F73" s="406"/>
      <c r="G73" s="406"/>
    </row>
    <row r="74" spans="1:7">
      <c r="A74" s="406"/>
      <c r="B74" s="429"/>
      <c r="C74" s="406"/>
      <c r="D74" s="406"/>
      <c r="E74" s="406"/>
      <c r="F74" s="406"/>
      <c r="G74" s="406"/>
    </row>
    <row r="75" spans="1:7" ht="51">
      <c r="A75" s="406"/>
      <c r="B75" s="406" t="s">
        <v>1772</v>
      </c>
      <c r="C75" s="406"/>
      <c r="D75" s="406"/>
      <c r="E75" s="406"/>
      <c r="F75" s="406"/>
      <c r="G75" s="406"/>
    </row>
    <row r="76" spans="1:7">
      <c r="A76" s="406"/>
      <c r="B76" s="429"/>
      <c r="C76" s="406"/>
      <c r="D76" s="406"/>
      <c r="E76" s="406"/>
      <c r="F76" s="406"/>
      <c r="G76" s="406"/>
    </row>
    <row r="77" spans="1:7" ht="25.5">
      <c r="A77" s="406"/>
      <c r="B77" s="430" t="s">
        <v>1773</v>
      </c>
      <c r="C77" s="406"/>
      <c r="D77" s="406"/>
      <c r="E77" s="406"/>
      <c r="F77" s="406"/>
      <c r="G77" s="406"/>
    </row>
    <row r="78" spans="1:7">
      <c r="A78" s="406"/>
      <c r="B78" s="431"/>
      <c r="C78" s="406"/>
      <c r="D78" s="406"/>
      <c r="E78" s="406"/>
      <c r="F78" s="406"/>
      <c r="G78" s="406"/>
    </row>
    <row r="79" spans="1:7" ht="25.5">
      <c r="A79" s="406"/>
      <c r="B79" s="432" t="s">
        <v>1774</v>
      </c>
      <c r="C79" s="406"/>
      <c r="D79" s="406"/>
      <c r="E79" s="406"/>
      <c r="F79" s="406"/>
      <c r="G79" s="406"/>
    </row>
    <row r="80" spans="1:7" ht="14.25">
      <c r="B80" s="433"/>
    </row>
    <row r="81" spans="1:2">
      <c r="B81" s="386" t="s">
        <v>1775</v>
      </c>
    </row>
    <row r="92" spans="1:2" ht="8.25" customHeight="1">
      <c r="A92" s="510"/>
      <c r="B92" s="510"/>
    </row>
    <row r="93" spans="1:2" ht="8.25" customHeight="1"/>
  </sheetData>
  <sheetProtection password="AD9B" sheet="1" objects="1" scenarios="1"/>
  <phoneticPr fontId="90" type="noConversion"/>
  <printOptions horizontalCentered="1"/>
  <pageMargins left="0.59055118110236227" right="0.70866141732283472" top="0.47244094488188981" bottom="0.47244094488188981" header="0.23622047244094491" footer="0.35433070866141736"/>
  <pageSetup paperSize="9" scale="60" fitToHeight="7" orientation="portrait" r:id="rId1"/>
  <headerFooter alignWithMargins="0">
    <oddHeader>&amp;LGreen Building Council of South Africa&amp;R&amp;T   &amp;D</oddHeader>
    <oddFooter>&amp;L&amp;F&amp;CPage &amp;P of &amp;N&amp;R&amp;A</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S6515"/>
  <sheetViews>
    <sheetView zoomScale="80" zoomScaleNormal="80" zoomScaleSheetLayoutView="85" workbookViewId="0">
      <selection activeCell="V7" sqref="V7"/>
    </sheetView>
  </sheetViews>
  <sheetFormatPr defaultColWidth="8" defaultRowHeight="12.75"/>
  <cols>
    <col min="1" max="1" width="1.375" style="722" customWidth="1"/>
    <col min="2" max="2" width="5.5" style="722" customWidth="1"/>
    <col min="3" max="3" width="23.5" style="722" customWidth="1"/>
    <col min="4" max="5" width="10.625" style="722" customWidth="1"/>
    <col min="6" max="8" width="5.125" style="757" customWidth="1"/>
    <col min="9" max="9" width="5.875" style="757" customWidth="1"/>
    <col min="10" max="10" width="6.375" style="757" customWidth="1"/>
    <col min="11" max="12" width="5.125" style="758" customWidth="1"/>
    <col min="13" max="15" width="5.125" style="757" customWidth="1"/>
    <col min="16" max="20" width="5.125" style="722" customWidth="1"/>
    <col min="21" max="21" width="16" style="722" customWidth="1"/>
    <col min="22" max="22" width="3" style="1376" customWidth="1"/>
    <col min="23" max="23" width="11.625" style="1376" hidden="1" customWidth="1"/>
    <col min="24" max="24" width="10.75" style="1376" hidden="1" customWidth="1"/>
    <col min="25" max="25" width="12.875" style="1376" hidden="1" customWidth="1"/>
    <col min="26" max="26" width="8.375" style="1376" hidden="1" customWidth="1"/>
    <col min="27" max="27" width="7.75" style="1376" hidden="1" customWidth="1"/>
    <col min="28" max="28" width="13.25" style="1376" hidden="1" customWidth="1"/>
    <col min="29" max="30" width="8.375" style="1376" hidden="1" customWidth="1"/>
    <col min="31" max="31" width="13" style="1376" hidden="1" customWidth="1"/>
    <col min="32" max="32" width="7.5" style="1376" hidden="1" customWidth="1"/>
    <col min="33" max="33" width="13.25" style="1376" hidden="1" customWidth="1"/>
    <col min="34" max="34" width="8.375" style="1376" hidden="1" customWidth="1"/>
    <col min="35" max="35" width="13.875" style="1376" hidden="1" customWidth="1"/>
    <col min="36" max="36" width="1.25" style="1376" hidden="1" customWidth="1"/>
    <col min="37" max="37" width="12.75" style="1376" hidden="1" customWidth="1"/>
    <col min="38" max="38" width="0.75" style="1376" hidden="1" customWidth="1"/>
    <col min="39" max="39" width="10.625" style="1376" hidden="1" customWidth="1"/>
    <col min="40" max="40" width="0.75" style="1376" hidden="1" customWidth="1"/>
    <col min="41" max="41" width="10.875" style="1376" hidden="1" customWidth="1"/>
    <col min="42" max="42" width="12.25" style="1376" hidden="1" customWidth="1"/>
    <col min="43" max="43" width="9.625" style="1376" hidden="1" customWidth="1"/>
    <col min="44" max="44" width="12.125" style="1376" hidden="1" customWidth="1"/>
    <col min="45" max="45" width="3.25" style="1376" hidden="1" customWidth="1"/>
    <col min="46" max="49" width="9" style="1376" hidden="1" customWidth="1"/>
    <col min="50" max="50" width="14.75" style="1376" hidden="1" customWidth="1"/>
    <col min="51" max="51" width="4" style="1376" hidden="1" customWidth="1"/>
    <col min="52" max="52" width="16.5" style="1376" hidden="1" customWidth="1"/>
    <col min="53" max="53" width="14.75" style="722" hidden="1" customWidth="1"/>
    <col min="54" max="56" width="9" style="722" hidden="1" customWidth="1"/>
    <col min="57" max="97" width="9" style="722" customWidth="1"/>
    <col min="98" max="16384" width="8" style="722"/>
  </cols>
  <sheetData>
    <row r="1" spans="1:52" s="713" customFormat="1" ht="27" customHeight="1">
      <c r="C1" s="646" t="s">
        <v>1748</v>
      </c>
      <c r="D1" s="714"/>
      <c r="E1" s="714"/>
      <c r="F1" s="714"/>
      <c r="G1" s="715"/>
      <c r="H1" s="715"/>
      <c r="I1" s="715"/>
      <c r="J1" s="715"/>
      <c r="K1" s="715"/>
      <c r="L1" s="715"/>
      <c r="M1" s="1358"/>
      <c r="N1" s="1358"/>
      <c r="O1" s="1358"/>
      <c r="P1" s="1359"/>
      <c r="Q1" s="716"/>
      <c r="R1" s="716"/>
      <c r="S1" s="716"/>
      <c r="T1" s="716"/>
      <c r="U1" s="716"/>
      <c r="V1" s="1371"/>
      <c r="W1" s="1371"/>
      <c r="X1" s="1371"/>
      <c r="Y1" s="1371"/>
      <c r="Z1" s="1371"/>
      <c r="AA1" s="1371"/>
      <c r="AB1" s="1372"/>
      <c r="AC1" s="1372"/>
      <c r="AD1" s="1372"/>
      <c r="AE1" s="1372"/>
      <c r="AF1" s="1372"/>
      <c r="AG1" s="1372"/>
      <c r="AH1" s="1372"/>
      <c r="AI1" s="1372"/>
      <c r="AJ1" s="1372"/>
      <c r="AK1" s="1372"/>
      <c r="AL1" s="1372"/>
      <c r="AM1" s="1372"/>
      <c r="AN1" s="1372"/>
      <c r="AO1" s="1372"/>
      <c r="AP1" s="1372"/>
      <c r="AQ1" s="1372"/>
      <c r="AR1" s="1372"/>
      <c r="AS1" s="1372"/>
      <c r="AT1" s="1372"/>
      <c r="AU1" s="1372"/>
      <c r="AV1" s="1372"/>
      <c r="AW1" s="1372"/>
      <c r="AX1" s="1372"/>
      <c r="AY1" s="1372"/>
      <c r="AZ1" s="1372"/>
    </row>
    <row r="2" spans="1:52" s="713" customFormat="1" ht="11.25" customHeight="1" thickBot="1">
      <c r="C2" s="646"/>
      <c r="D2" s="714"/>
      <c r="E2" s="714"/>
      <c r="F2" s="714"/>
      <c r="G2" s="715"/>
      <c r="H2" s="715"/>
      <c r="I2" s="715"/>
      <c r="J2" s="715"/>
      <c r="K2" s="715"/>
      <c r="L2" s="715"/>
      <c r="M2" s="1358"/>
      <c r="N2" s="1358"/>
      <c r="O2" s="1358"/>
      <c r="P2" s="1359"/>
      <c r="Q2" s="716"/>
      <c r="R2" s="716"/>
      <c r="S2" s="716"/>
      <c r="T2" s="716"/>
      <c r="U2" s="716"/>
      <c r="V2" s="1371"/>
      <c r="W2" s="1371"/>
      <c r="X2" s="1371"/>
      <c r="Y2" s="1371"/>
      <c r="Z2" s="1371"/>
      <c r="AA2" s="1371"/>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row>
    <row r="3" spans="1:52" s="717" customFormat="1" ht="27" customHeight="1" thickBot="1">
      <c r="C3" s="718" t="s">
        <v>1211</v>
      </c>
      <c r="D3" s="643"/>
      <c r="G3" s="3317" t="s">
        <v>160</v>
      </c>
      <c r="H3" s="3318"/>
      <c r="I3" s="3318"/>
      <c r="J3" s="3319"/>
      <c r="K3" s="3310">
        <f>J82</f>
        <v>0</v>
      </c>
      <c r="L3" s="3311"/>
      <c r="M3" s="802" t="s">
        <v>1320</v>
      </c>
      <c r="N3" s="1361"/>
      <c r="O3" s="1360"/>
      <c r="P3" s="1362"/>
      <c r="Q3" s="740"/>
      <c r="R3" s="740"/>
      <c r="S3" s="740"/>
      <c r="T3" s="740"/>
      <c r="U3" s="740"/>
      <c r="V3" s="1373"/>
      <c r="W3" s="1373"/>
      <c r="X3" s="1373"/>
      <c r="Y3" s="1373"/>
      <c r="Z3" s="1373"/>
      <c r="AA3" s="1373"/>
      <c r="AB3" s="1374"/>
      <c r="AC3" s="1374"/>
      <c r="AD3" s="1374"/>
      <c r="AE3" s="1374"/>
      <c r="AF3" s="1374"/>
      <c r="AG3" s="1374"/>
      <c r="AH3" s="1374"/>
      <c r="AI3" s="1374"/>
      <c r="AJ3" s="1374"/>
      <c r="AK3" s="1374"/>
      <c r="AL3" s="1374"/>
      <c r="AM3" s="1374"/>
      <c r="AN3" s="1374"/>
      <c r="AO3" s="1374"/>
      <c r="AP3" s="1374"/>
      <c r="AQ3" s="1374"/>
      <c r="AR3" s="1374"/>
      <c r="AS3" s="1375"/>
      <c r="AT3" s="1374"/>
      <c r="AU3" s="1374"/>
      <c r="AV3" s="1374"/>
      <c r="AW3" s="1374"/>
      <c r="AX3" s="1374"/>
      <c r="AY3" s="1374"/>
      <c r="AZ3" s="1374"/>
    </row>
    <row r="4" spans="1:52" s="742" customFormat="1" ht="6" customHeight="1" thickBot="1">
      <c r="A4" s="719"/>
      <c r="B4" s="719"/>
      <c r="C4" s="3344" t="s">
        <v>1319</v>
      </c>
      <c r="D4" s="3345"/>
      <c r="E4" s="3346"/>
      <c r="F4" s="727"/>
      <c r="G4" s="727"/>
      <c r="H4" s="727"/>
      <c r="I4" s="727"/>
      <c r="J4" s="728"/>
      <c r="K4" s="728"/>
      <c r="L4" s="728"/>
      <c r="M4" s="1363"/>
      <c r="N4" s="731"/>
      <c r="O4" s="1363"/>
      <c r="P4" s="1364"/>
      <c r="Q4" s="722"/>
      <c r="R4" s="722"/>
      <c r="S4" s="722"/>
      <c r="T4" s="722"/>
      <c r="U4" s="722"/>
      <c r="V4" s="1376"/>
      <c r="W4" s="1376"/>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row>
    <row r="5" spans="1:52" ht="18" customHeight="1" thickBot="1">
      <c r="A5" s="721"/>
      <c r="B5" s="721"/>
      <c r="C5" s="3347"/>
      <c r="D5" s="3348"/>
      <c r="E5" s="3349"/>
      <c r="G5" s="3320" t="s">
        <v>1318</v>
      </c>
      <c r="H5" s="3321"/>
      <c r="I5" s="3321"/>
      <c r="J5" s="3322"/>
      <c r="K5" s="3323">
        <f>'Building Input'!D82</f>
        <v>0</v>
      </c>
      <c r="L5" s="3324"/>
      <c r="M5" s="731"/>
      <c r="N5" s="736"/>
      <c r="O5" s="736"/>
      <c r="P5" s="736"/>
    </row>
    <row r="6" spans="1:52" ht="5.25" customHeight="1" thickBot="1">
      <c r="A6" s="721"/>
      <c r="B6" s="721"/>
      <c r="D6" s="723"/>
      <c r="E6" s="723"/>
      <c r="F6" s="723"/>
      <c r="G6" s="723"/>
      <c r="H6" s="723"/>
      <c r="I6" s="723"/>
      <c r="J6" s="729"/>
      <c r="K6" s="730"/>
      <c r="L6" s="730"/>
      <c r="M6" s="731"/>
      <c r="N6" s="736"/>
      <c r="O6" s="736"/>
      <c r="P6" s="736"/>
      <c r="AS6" s="1378"/>
    </row>
    <row r="7" spans="1:52" ht="18" customHeight="1" thickBot="1">
      <c r="A7" s="721"/>
      <c r="B7" s="721"/>
      <c r="D7" s="723"/>
      <c r="E7" s="723"/>
      <c r="F7" s="723"/>
      <c r="G7" s="3320" t="s">
        <v>1317</v>
      </c>
      <c r="H7" s="3321"/>
      <c r="I7" s="3321"/>
      <c r="J7" s="3322"/>
      <c r="K7" s="3323">
        <f>SUM('Building Input'!D34:D73)</f>
        <v>0</v>
      </c>
      <c r="L7" s="3324"/>
      <c r="M7" s="731"/>
      <c r="N7" s="736"/>
      <c r="O7" s="736"/>
      <c r="P7" s="736"/>
      <c r="AS7" s="1378"/>
    </row>
    <row r="8" spans="1:52" ht="16.5" customHeight="1">
      <c r="A8" s="721"/>
      <c r="B8" s="721"/>
      <c r="D8" s="723"/>
      <c r="E8" s="723"/>
      <c r="F8" s="723"/>
      <c r="G8" s="723"/>
      <c r="H8" s="723"/>
      <c r="I8" s="722"/>
      <c r="J8" s="722"/>
      <c r="K8" s="722"/>
      <c r="L8" s="722"/>
      <c r="M8" s="722"/>
      <c r="N8" s="722"/>
      <c r="O8" s="722"/>
      <c r="P8" s="736"/>
      <c r="AS8" s="1378"/>
    </row>
    <row r="9" spans="1:52" ht="16.5" customHeight="1">
      <c r="A9" s="721"/>
      <c r="B9" s="721"/>
      <c r="C9" s="2783" t="s">
        <v>679</v>
      </c>
      <c r="D9" s="723"/>
      <c r="E9" s="723"/>
      <c r="F9" s="723"/>
      <c r="G9" s="723"/>
      <c r="H9" s="723"/>
      <c r="I9" s="723"/>
      <c r="J9" s="729"/>
      <c r="K9" s="722"/>
      <c r="L9" s="722"/>
      <c r="M9" s="722"/>
      <c r="N9" s="722"/>
      <c r="O9" s="722"/>
      <c r="AS9" s="1378"/>
    </row>
    <row r="10" spans="1:52" s="736" customFormat="1" ht="16.5" customHeight="1">
      <c r="A10" s="724"/>
      <c r="B10" s="724"/>
      <c r="C10" s="2784" t="s">
        <v>741</v>
      </c>
      <c r="D10" s="726"/>
      <c r="E10" s="726"/>
      <c r="F10" s="1632"/>
      <c r="G10" s="1632"/>
      <c r="H10" s="1632"/>
      <c r="I10" s="733"/>
      <c r="J10" s="734"/>
      <c r="K10" s="735"/>
      <c r="L10" s="735"/>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80"/>
      <c r="AT10" s="1379"/>
      <c r="AU10" s="1379"/>
      <c r="AV10" s="1379"/>
      <c r="AW10" s="1379"/>
      <c r="AX10" s="1379"/>
      <c r="AY10" s="1379"/>
      <c r="AZ10" s="1379"/>
    </row>
    <row r="11" spans="1:52" s="736" customFormat="1" ht="16.5" customHeight="1">
      <c r="A11" s="724"/>
      <c r="B11" s="724"/>
      <c r="C11" s="2784" t="s">
        <v>554</v>
      </c>
      <c r="D11" s="726"/>
      <c r="E11" s="726"/>
      <c r="F11" s="1632"/>
      <c r="G11" s="1632"/>
      <c r="H11" s="1632"/>
      <c r="I11" s="733"/>
      <c r="J11" s="734"/>
      <c r="K11" s="735"/>
      <c r="L11" s="735"/>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80"/>
      <c r="AT11" s="1379"/>
      <c r="AU11" s="1379"/>
      <c r="AV11" s="1379"/>
      <c r="AW11" s="1379"/>
      <c r="AX11" s="1379"/>
      <c r="AY11" s="1379"/>
      <c r="AZ11" s="1379"/>
    </row>
    <row r="12" spans="1:52" ht="19.5" customHeight="1">
      <c r="A12" s="721"/>
      <c r="B12" s="721"/>
      <c r="C12" s="2784" t="s">
        <v>1930</v>
      </c>
      <c r="D12" s="2157"/>
      <c r="E12" s="2157"/>
      <c r="F12" s="2157"/>
      <c r="G12" s="2157"/>
      <c r="H12" s="2157"/>
      <c r="I12" s="2157"/>
      <c r="J12" s="729"/>
      <c r="K12" s="730"/>
      <c r="L12" s="730"/>
      <c r="M12" s="722"/>
      <c r="N12" s="722"/>
      <c r="O12" s="722"/>
      <c r="P12" s="736"/>
      <c r="AS12" s="1378"/>
    </row>
    <row r="13" spans="1:52" ht="16.5" customHeight="1">
      <c r="A13" s="721"/>
      <c r="B13" s="721"/>
      <c r="C13" s="2784" t="s">
        <v>1931</v>
      </c>
      <c r="D13" s="723"/>
      <c r="E13" s="723"/>
      <c r="F13" s="1632"/>
      <c r="G13" s="1632"/>
      <c r="H13" s="1632"/>
      <c r="I13" s="739"/>
      <c r="J13" s="729"/>
      <c r="K13" s="730"/>
      <c r="L13" s="730"/>
      <c r="M13" s="722"/>
      <c r="N13" s="722"/>
      <c r="O13" s="722"/>
      <c r="P13" s="736"/>
      <c r="AS13" s="1378"/>
    </row>
    <row r="14" spans="1:52" s="744" customFormat="1" ht="25.5" customHeight="1">
      <c r="A14" s="743"/>
      <c r="B14" s="743"/>
      <c r="C14" s="3325" t="s">
        <v>1316</v>
      </c>
      <c r="D14" s="3325"/>
      <c r="E14" s="3325"/>
      <c r="F14" s="3325"/>
      <c r="G14" s="3325"/>
      <c r="H14" s="3325"/>
      <c r="I14" s="3325"/>
      <c r="J14" s="3325"/>
      <c r="K14" s="3325"/>
      <c r="L14" s="3325"/>
      <c r="M14" s="3325"/>
      <c r="N14" s="3325"/>
      <c r="O14" s="3325"/>
      <c r="P14" s="3325"/>
      <c r="Q14" s="3325"/>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1"/>
      <c r="AW14" s="1381"/>
      <c r="AX14" s="1381"/>
      <c r="AY14" s="1381"/>
      <c r="AZ14" s="1381"/>
    </row>
    <row r="15" spans="1:52" ht="16.5" customHeight="1">
      <c r="A15" s="721"/>
      <c r="B15" s="721"/>
      <c r="C15" s="3326"/>
      <c r="D15" s="3326"/>
      <c r="F15" s="722"/>
      <c r="G15" s="722"/>
      <c r="H15" s="722"/>
      <c r="I15" s="722"/>
      <c r="J15" s="722"/>
      <c r="K15" s="722"/>
      <c r="L15" s="722"/>
      <c r="M15" s="722"/>
      <c r="N15" s="722"/>
      <c r="O15" s="722"/>
    </row>
    <row r="16" spans="1:52" ht="12" customHeight="1">
      <c r="A16" s="721"/>
      <c r="B16" s="721"/>
      <c r="C16" s="721"/>
      <c r="D16" s="723"/>
      <c r="E16" s="723"/>
      <c r="F16" s="745"/>
      <c r="G16" s="746"/>
      <c r="H16" s="746"/>
      <c r="I16" s="746"/>
      <c r="J16" s="746"/>
      <c r="K16" s="747"/>
      <c r="L16" s="722"/>
      <c r="M16" s="722"/>
      <c r="N16" s="722"/>
      <c r="O16" s="736"/>
      <c r="AP16" s="1378"/>
    </row>
    <row r="17" spans="1:63" s="717" customFormat="1" ht="13.5" thickBot="1">
      <c r="A17" s="748"/>
      <c r="B17" s="748"/>
      <c r="F17" s="749"/>
      <c r="G17" s="749"/>
      <c r="H17" s="749"/>
      <c r="I17" s="749"/>
      <c r="J17" s="749"/>
      <c r="K17" s="749"/>
      <c r="V17" s="1374"/>
      <c r="W17" s="1374"/>
      <c r="X17" s="1382"/>
      <c r="Y17" s="1374"/>
      <c r="Z17" s="1374"/>
      <c r="AA17" s="1374"/>
      <c r="AB17" s="1374"/>
      <c r="AC17" s="1374"/>
      <c r="AD17" s="1374"/>
      <c r="AE17" s="1374"/>
      <c r="AF17" s="1374"/>
      <c r="AG17" s="1374"/>
      <c r="AH17" s="1374"/>
      <c r="AI17" s="1374"/>
      <c r="AJ17" s="1374"/>
      <c r="AK17" s="1374"/>
      <c r="AL17" s="1374"/>
      <c r="AM17" s="1374"/>
      <c r="AN17" s="1374"/>
      <c r="AO17" s="1374"/>
      <c r="AP17" s="1374"/>
      <c r="AQ17" s="1374"/>
      <c r="AR17" s="1374"/>
      <c r="AS17" s="1374"/>
      <c r="AT17" s="1374"/>
      <c r="AU17" s="1374"/>
      <c r="AV17" s="1374"/>
      <c r="AW17" s="1374"/>
      <c r="AX17" s="1374"/>
      <c r="AY17" s="1374"/>
      <c r="AZ17" s="1374"/>
    </row>
    <row r="18" spans="1:63" s="717" customFormat="1" ht="30.75" customHeight="1" thickBot="1">
      <c r="A18" s="748"/>
      <c r="B18" s="748"/>
      <c r="C18" s="749"/>
      <c r="D18" s="749"/>
      <c r="E18" s="749"/>
      <c r="F18" s="3339" t="s">
        <v>1754</v>
      </c>
      <c r="G18" s="3340"/>
      <c r="H18" s="3341"/>
      <c r="I18" s="3342" t="s">
        <v>1755</v>
      </c>
      <c r="J18" s="3340"/>
      <c r="K18" s="3341"/>
      <c r="L18" s="3314" t="s">
        <v>1756</v>
      </c>
      <c r="M18" s="3315"/>
      <c r="N18" s="3343"/>
      <c r="O18" s="3314" t="s">
        <v>1757</v>
      </c>
      <c r="P18" s="3315"/>
      <c r="Q18" s="3343"/>
      <c r="R18" s="3314" t="s">
        <v>1758</v>
      </c>
      <c r="S18" s="3315"/>
      <c r="T18" s="3316"/>
      <c r="V18" s="1374"/>
      <c r="W18" s="1374"/>
      <c r="X18" s="1374"/>
      <c r="Y18" s="1374"/>
      <c r="Z18" s="1374"/>
      <c r="AA18" s="1374"/>
      <c r="AB18" s="1374"/>
      <c r="AC18" s="1374"/>
      <c r="AD18" s="1374"/>
      <c r="AE18" s="1374"/>
      <c r="AF18" s="1374"/>
      <c r="AG18" s="1374"/>
      <c r="AH18" s="1374"/>
      <c r="AI18" s="1374"/>
      <c r="AJ18" s="1374"/>
      <c r="AK18" s="1374"/>
      <c r="AL18" s="1374"/>
      <c r="AM18" s="1374"/>
      <c r="AN18" s="1374"/>
      <c r="AO18" s="1374"/>
      <c r="AP18" s="1374"/>
      <c r="AQ18" s="1374"/>
      <c r="AR18" s="1374"/>
      <c r="AS18" s="1374"/>
      <c r="AT18" s="1374"/>
      <c r="AU18" s="1374"/>
      <c r="AV18" s="1374"/>
      <c r="AW18" s="1374"/>
      <c r="AX18" s="1374"/>
      <c r="AY18" s="1374"/>
      <c r="AZ18" s="1374"/>
    </row>
    <row r="19" spans="1:63" s="717" customFormat="1" ht="20.100000000000001" customHeight="1">
      <c r="A19" s="748"/>
      <c r="B19" s="748"/>
      <c r="C19" s="749"/>
      <c r="D19" s="3352" t="s">
        <v>1153</v>
      </c>
      <c r="E19" s="3353"/>
      <c r="F19" s="1857" t="s">
        <v>1154</v>
      </c>
      <c r="G19" s="1856" t="s">
        <v>1155</v>
      </c>
      <c r="H19" s="1856" t="s">
        <v>1156</v>
      </c>
      <c r="I19" s="1856" t="s">
        <v>1154</v>
      </c>
      <c r="J19" s="1856" t="s">
        <v>1155</v>
      </c>
      <c r="K19" s="1856" t="s">
        <v>1156</v>
      </c>
      <c r="L19" s="1855" t="s">
        <v>1154</v>
      </c>
      <c r="M19" s="1855" t="s">
        <v>1155</v>
      </c>
      <c r="N19" s="1855" t="s">
        <v>1156</v>
      </c>
      <c r="O19" s="1855" t="s">
        <v>1154</v>
      </c>
      <c r="P19" s="1855" t="s">
        <v>1155</v>
      </c>
      <c r="Q19" s="1855" t="s">
        <v>1156</v>
      </c>
      <c r="R19" s="1855" t="s">
        <v>1154</v>
      </c>
      <c r="S19" s="1855" t="s">
        <v>1155</v>
      </c>
      <c r="T19" s="1854" t="s">
        <v>1156</v>
      </c>
      <c r="U19" s="3312" t="s">
        <v>1315</v>
      </c>
      <c r="V19" s="3313"/>
      <c r="W19" s="1374"/>
      <c r="X19" s="1382" t="s">
        <v>1172</v>
      </c>
      <c r="Y19" s="1374"/>
      <c r="Z19" s="1374"/>
      <c r="AA19" s="1374"/>
      <c r="AB19" s="1374"/>
      <c r="AC19" s="1374"/>
      <c r="AD19" s="1374"/>
      <c r="AE19" s="1374"/>
      <c r="AF19" s="1374"/>
      <c r="AG19" s="1374"/>
      <c r="AH19" s="1374"/>
      <c r="AI19" s="1374"/>
      <c r="AJ19" s="1374"/>
      <c r="AK19" s="1374"/>
      <c r="AL19" s="1374"/>
      <c r="AM19" s="1374"/>
      <c r="AN19" s="1374"/>
      <c r="AO19" s="1374"/>
      <c r="AP19" s="1374"/>
      <c r="AQ19" s="1374"/>
      <c r="AR19" s="1374"/>
      <c r="AS19" s="1374"/>
      <c r="AT19" s="1374"/>
      <c r="AU19" s="1374"/>
      <c r="AV19" s="1374"/>
      <c r="AW19" s="1374"/>
      <c r="AX19" s="1374"/>
      <c r="AY19" s="1374"/>
      <c r="AZ19" s="1374"/>
    </row>
    <row r="20" spans="1:63" s="717" customFormat="1" ht="20.100000000000001" customHeight="1">
      <c r="A20" s="748"/>
      <c r="B20" s="748"/>
      <c r="C20" s="749"/>
      <c r="D20" s="3336" t="s">
        <v>1157</v>
      </c>
      <c r="E20" s="3337"/>
      <c r="F20" s="2649">
        <v>0</v>
      </c>
      <c r="G20" s="2650"/>
      <c r="H20" s="2650"/>
      <c r="I20" s="772"/>
      <c r="J20" s="772"/>
      <c r="K20" s="772"/>
      <c r="L20" s="772"/>
      <c r="M20" s="772"/>
      <c r="N20" s="772"/>
      <c r="O20" s="772"/>
      <c r="P20" s="772"/>
      <c r="Q20" s="772"/>
      <c r="R20" s="772"/>
      <c r="S20" s="772"/>
      <c r="T20" s="773"/>
      <c r="U20" s="3312"/>
      <c r="V20" s="3313"/>
      <c r="W20" s="1615"/>
      <c r="X20" s="1615"/>
      <c r="Y20" s="1615"/>
      <c r="Z20" s="1615"/>
      <c r="AA20" s="1615"/>
      <c r="AB20" s="1615"/>
      <c r="AC20" s="1615"/>
      <c r="AD20" s="1615"/>
      <c r="AE20" s="1615"/>
      <c r="AF20" s="1615"/>
      <c r="AG20" s="1615"/>
      <c r="AH20" s="1615"/>
      <c r="AI20" s="1615"/>
      <c r="AJ20" s="1615"/>
      <c r="AK20" s="1615"/>
      <c r="AL20" s="1615"/>
      <c r="AM20" s="1615"/>
      <c r="AN20" s="1615"/>
      <c r="AO20" s="1615"/>
      <c r="AP20" s="1615"/>
      <c r="AQ20" s="1615"/>
      <c r="AR20" s="1615"/>
      <c r="AS20" s="1615"/>
      <c r="AT20" s="1615"/>
      <c r="AU20" s="1615"/>
      <c r="AV20" s="1615"/>
      <c r="AW20" s="1615"/>
      <c r="AX20" s="1615"/>
      <c r="AY20" s="1615"/>
      <c r="AZ20" s="1615"/>
      <c r="BA20" s="1853"/>
      <c r="BB20" s="1853"/>
      <c r="BC20" s="1853"/>
      <c r="BD20" s="1853"/>
      <c r="BE20" s="1853"/>
      <c r="BF20" s="1853"/>
      <c r="BG20" s="1853"/>
      <c r="BH20" s="1853"/>
      <c r="BI20" s="1853"/>
      <c r="BJ20" s="1853"/>
      <c r="BK20" s="1853"/>
    </row>
    <row r="21" spans="1:63" s="717" customFormat="1" ht="20.100000000000001" customHeight="1" thickBot="1">
      <c r="A21" s="748"/>
      <c r="B21" s="748"/>
      <c r="C21" s="749"/>
      <c r="D21" s="3336" t="s">
        <v>1158</v>
      </c>
      <c r="E21" s="3337"/>
      <c r="F21" s="771"/>
      <c r="G21" s="772"/>
      <c r="H21" s="772"/>
      <c r="I21" s="2650">
        <v>0</v>
      </c>
      <c r="J21" s="2650"/>
      <c r="K21" s="2650"/>
      <c r="L21" s="772"/>
      <c r="M21" s="772"/>
      <c r="N21" s="772"/>
      <c r="O21" s="2650">
        <v>0</v>
      </c>
      <c r="P21" s="2650"/>
      <c r="Q21" s="2650"/>
      <c r="R21" s="2650">
        <v>0</v>
      </c>
      <c r="S21" s="2650"/>
      <c r="T21" s="2651"/>
      <c r="U21" s="3312"/>
      <c r="V21" s="3313"/>
      <c r="W21" s="1374"/>
      <c r="X21" s="1374"/>
      <c r="Y21" s="1374"/>
      <c r="Z21" s="1374"/>
      <c r="AA21" s="1374"/>
      <c r="AB21" s="1374"/>
      <c r="AC21" s="1374"/>
      <c r="AD21" s="1374"/>
      <c r="AE21" s="1374"/>
      <c r="AF21" s="1374"/>
      <c r="AG21" s="1374"/>
      <c r="AH21" s="1374"/>
      <c r="AI21" s="1374"/>
      <c r="AJ21" s="1374"/>
      <c r="AK21" s="1374"/>
      <c r="AL21" s="1374"/>
      <c r="AM21" s="1374"/>
      <c r="AN21" s="1374"/>
      <c r="AO21" s="1374"/>
      <c r="AP21" s="1374"/>
      <c r="AQ21" s="1374"/>
      <c r="AR21" s="1374"/>
      <c r="AS21" s="1374"/>
      <c r="AT21" s="1374"/>
      <c r="AU21" s="1374"/>
      <c r="AV21" s="1374"/>
      <c r="AW21" s="1374"/>
      <c r="AX21" s="1374"/>
      <c r="AY21" s="1374"/>
      <c r="AZ21" s="1374"/>
    </row>
    <row r="22" spans="1:63" s="717" customFormat="1" ht="20.100000000000001" customHeight="1" thickBot="1">
      <c r="A22" s="748"/>
      <c r="B22" s="748"/>
      <c r="C22" s="749"/>
      <c r="D22" s="3336" t="s">
        <v>1159</v>
      </c>
      <c r="E22" s="3337"/>
      <c r="F22" s="771"/>
      <c r="G22" s="772"/>
      <c r="H22" s="772"/>
      <c r="I22" s="772"/>
      <c r="J22" s="772"/>
      <c r="K22" s="772"/>
      <c r="L22" s="2650">
        <v>0</v>
      </c>
      <c r="M22" s="2650"/>
      <c r="N22" s="2650"/>
      <c r="O22" s="772"/>
      <c r="P22" s="772"/>
      <c r="Q22" s="772"/>
      <c r="R22" s="772"/>
      <c r="S22" s="772"/>
      <c r="T22" s="773"/>
      <c r="U22" s="3312"/>
      <c r="V22" s="3313"/>
      <c r="W22" s="1374"/>
      <c r="X22" s="1615" t="s">
        <v>1248</v>
      </c>
      <c r="Y22" s="1374"/>
      <c r="Z22" s="2645">
        <f>K5</f>
        <v>0</v>
      </c>
      <c r="AA22" s="1374"/>
      <c r="AB22" s="1374"/>
      <c r="AC22" s="1374"/>
      <c r="AD22" s="1374"/>
      <c r="AE22" s="1374"/>
      <c r="AF22" s="1374"/>
      <c r="AG22" s="1374"/>
      <c r="AH22" s="1374"/>
      <c r="AI22" s="1374"/>
      <c r="AJ22" s="1374"/>
      <c r="AK22" s="1374"/>
      <c r="AL22" s="1374"/>
      <c r="AM22" s="1374"/>
      <c r="AN22" s="1374"/>
      <c r="AO22" s="1374"/>
      <c r="AP22" s="1374"/>
      <c r="AQ22" s="1374"/>
      <c r="AR22" s="1374"/>
      <c r="AS22" s="1374"/>
      <c r="AT22" s="1374"/>
      <c r="AU22" s="1374"/>
      <c r="AV22" s="1374"/>
      <c r="AW22" s="1374"/>
      <c r="AX22" s="1374"/>
      <c r="AY22" s="1374"/>
      <c r="AZ22" s="1374"/>
    </row>
    <row r="23" spans="1:63" s="717" customFormat="1" ht="20.100000000000001" customHeight="1">
      <c r="A23" s="748"/>
      <c r="B23" s="748"/>
      <c r="C23" s="749"/>
      <c r="D23" s="3336" t="s">
        <v>1314</v>
      </c>
      <c r="E23" s="3337"/>
      <c r="F23" s="3394">
        <v>4.8</v>
      </c>
      <c r="G23" s="3328"/>
      <c r="H23" s="3335"/>
      <c r="I23" s="3327" t="s">
        <v>1160</v>
      </c>
      <c r="J23" s="3328"/>
      <c r="K23" s="3335"/>
      <c r="L23" s="3327" t="s">
        <v>1161</v>
      </c>
      <c r="M23" s="3328"/>
      <c r="N23" s="3335"/>
      <c r="O23" s="3327">
        <v>7</v>
      </c>
      <c r="P23" s="3328"/>
      <c r="Q23" s="3335"/>
      <c r="R23" s="3327">
        <v>4</v>
      </c>
      <c r="S23" s="3328"/>
      <c r="T23" s="3329"/>
      <c r="U23" s="3312"/>
      <c r="V23" s="3313"/>
      <c r="W23" s="1374"/>
      <c r="X23" s="1374"/>
      <c r="Y23" s="1374"/>
      <c r="Z23" s="1374"/>
      <c r="AA23" s="1374"/>
      <c r="AB23" s="1374"/>
      <c r="AC23" s="1374"/>
      <c r="AD23" s="1374"/>
      <c r="AE23" s="1374"/>
      <c r="AF23" s="1374"/>
      <c r="AG23" s="1374"/>
      <c r="AH23" s="1374"/>
      <c r="AI23" s="1374"/>
      <c r="AJ23" s="1374"/>
      <c r="AK23" s="1374"/>
      <c r="AL23" s="1374"/>
      <c r="AM23" s="1374"/>
      <c r="AN23" s="1374"/>
      <c r="AO23" s="1374"/>
      <c r="AP23" s="1374"/>
      <c r="AQ23" s="1374"/>
      <c r="AR23" s="1374"/>
      <c r="AS23" s="1374"/>
      <c r="AT23" s="1374"/>
      <c r="AU23" s="1374"/>
      <c r="AV23" s="1374"/>
      <c r="AW23" s="1374"/>
      <c r="AX23" s="1374"/>
      <c r="AY23" s="1374"/>
      <c r="AZ23" s="1374"/>
    </row>
    <row r="24" spans="1:63" s="717" customFormat="1" ht="20.100000000000001" customHeight="1" thickBot="1">
      <c r="A24" s="748"/>
      <c r="B24" s="748"/>
      <c r="C24" s="749"/>
      <c r="D24" s="3412" t="s">
        <v>1162</v>
      </c>
      <c r="E24" s="3413"/>
      <c r="F24" s="3414">
        <v>1</v>
      </c>
      <c r="G24" s="3331"/>
      <c r="H24" s="3351"/>
      <c r="I24" s="3350">
        <v>5</v>
      </c>
      <c r="J24" s="3331"/>
      <c r="K24" s="3351"/>
      <c r="L24" s="3350">
        <v>0.4</v>
      </c>
      <c r="M24" s="3331"/>
      <c r="N24" s="3351"/>
      <c r="O24" s="3330">
        <v>0.15</v>
      </c>
      <c r="P24" s="3331"/>
      <c r="Q24" s="3351"/>
      <c r="R24" s="3330">
        <v>0.5</v>
      </c>
      <c r="S24" s="3331"/>
      <c r="T24" s="3332"/>
      <c r="U24" s="3312"/>
      <c r="V24" s="3313"/>
      <c r="W24" s="1374"/>
      <c r="X24" s="1374"/>
      <c r="Y24" s="1374"/>
      <c r="Z24" s="1374"/>
      <c r="AA24" s="1374"/>
      <c r="AB24" s="1374"/>
      <c r="AC24" s="1374"/>
      <c r="AD24" s="1374"/>
      <c r="AE24" s="1374"/>
      <c r="AF24" s="1374"/>
      <c r="AG24" s="1374"/>
      <c r="AH24" s="1374"/>
      <c r="AI24" s="1374"/>
      <c r="AJ24" s="1374"/>
      <c r="AK24" s="1374"/>
      <c r="AL24" s="1374"/>
      <c r="AM24" s="1374"/>
      <c r="AN24" s="1374"/>
      <c r="AO24" s="1374"/>
      <c r="AP24" s="1374"/>
      <c r="AQ24" s="1374"/>
      <c r="AR24" s="1374"/>
      <c r="AS24" s="1374"/>
      <c r="AT24" s="1374"/>
      <c r="AU24" s="1374"/>
      <c r="AV24" s="1374"/>
      <c r="AW24" s="1374"/>
      <c r="AX24" s="1374"/>
      <c r="AY24" s="1374"/>
      <c r="AZ24" s="1374"/>
    </row>
    <row r="25" spans="1:63" s="717" customFormat="1">
      <c r="A25" s="748"/>
      <c r="B25" s="748"/>
      <c r="C25" s="749"/>
      <c r="D25" s="749"/>
      <c r="E25" s="749"/>
      <c r="F25" s="749"/>
      <c r="G25" s="749"/>
      <c r="H25" s="749"/>
      <c r="I25" s="749"/>
      <c r="J25" s="749"/>
      <c r="K25" s="749"/>
      <c r="V25" s="1374"/>
      <c r="W25" s="1374"/>
      <c r="X25" s="1374"/>
      <c r="Y25" s="1374"/>
      <c r="Z25" s="1374"/>
      <c r="AA25" s="1374"/>
      <c r="AB25" s="1374"/>
      <c r="AC25" s="1374"/>
      <c r="AD25" s="1374"/>
      <c r="AE25" s="1374"/>
      <c r="AF25" s="1374"/>
      <c r="AG25" s="1374"/>
      <c r="AH25" s="1374"/>
      <c r="AI25" s="1374"/>
      <c r="AJ25" s="1374"/>
      <c r="AK25" s="1374"/>
      <c r="AL25" s="1374"/>
      <c r="AM25" s="1374"/>
      <c r="AN25" s="1374"/>
      <c r="AO25" s="1374"/>
      <c r="AP25" s="1374"/>
      <c r="AQ25" s="1374"/>
      <c r="AR25" s="1374"/>
      <c r="AS25" s="1374"/>
      <c r="AT25" s="1374"/>
      <c r="AU25" s="1374"/>
      <c r="AV25" s="1374"/>
      <c r="AW25" s="1374"/>
      <c r="AX25" s="1374"/>
      <c r="AY25" s="1374"/>
      <c r="AZ25" s="1374"/>
    </row>
    <row r="26" spans="1:63" s="717" customFormat="1" ht="13.5" thickBot="1">
      <c r="A26" s="748"/>
      <c r="B26" s="748"/>
      <c r="C26" s="749"/>
      <c r="D26" s="749"/>
      <c r="E26" s="749"/>
      <c r="F26" s="749"/>
      <c r="G26" s="749"/>
      <c r="H26" s="749"/>
      <c r="I26" s="749"/>
      <c r="J26" s="749"/>
      <c r="K26" s="749"/>
      <c r="V26" s="1374"/>
      <c r="W26" s="1374"/>
      <c r="X26" s="1374"/>
      <c r="Y26" s="1374"/>
      <c r="Z26" s="1374"/>
      <c r="AA26" s="1374"/>
      <c r="AB26" s="1374"/>
      <c r="AC26" s="1374"/>
      <c r="AD26" s="1374"/>
      <c r="AE26" s="1374"/>
      <c r="AF26" s="1374"/>
      <c r="AG26" s="1374"/>
      <c r="AH26" s="1374"/>
      <c r="AI26" s="1374"/>
      <c r="AJ26" s="1374"/>
      <c r="AK26" s="1374"/>
      <c r="AL26" s="1374"/>
      <c r="AM26" s="1374"/>
      <c r="AN26" s="1374"/>
      <c r="AO26" s="1374"/>
      <c r="AP26" s="1374"/>
      <c r="AQ26" s="1374"/>
      <c r="AR26" s="1374"/>
      <c r="AS26" s="1374"/>
      <c r="AT26" s="1374"/>
      <c r="AU26" s="1374"/>
      <c r="AV26" s="1374"/>
      <c r="AW26" s="1374"/>
      <c r="AX26" s="1374"/>
      <c r="AY26" s="1374"/>
      <c r="AZ26" s="1374"/>
    </row>
    <row r="27" spans="1:63" s="717" customFormat="1" ht="33.75" customHeight="1" thickBot="1">
      <c r="A27" s="748"/>
      <c r="B27" s="3333" t="s">
        <v>1043</v>
      </c>
      <c r="C27" s="3395" t="s">
        <v>1043</v>
      </c>
      <c r="D27" s="3333" t="s">
        <v>1170</v>
      </c>
      <c r="E27" s="3333" t="s">
        <v>1313</v>
      </c>
      <c r="F27" s="3381" t="s">
        <v>1163</v>
      </c>
      <c r="G27" s="3381"/>
      <c r="H27" s="3381"/>
      <c r="I27" s="3382"/>
      <c r="J27" s="3382"/>
      <c r="K27" s="3382"/>
      <c r="L27" s="3381"/>
      <c r="M27" s="3381"/>
      <c r="N27" s="3381"/>
      <c r="O27" s="3382"/>
      <c r="P27" s="3382"/>
      <c r="Q27" s="3382"/>
      <c r="R27" s="3382"/>
      <c r="S27" s="3382"/>
      <c r="T27" s="3383"/>
      <c r="U27" s="3439" t="s">
        <v>1312</v>
      </c>
      <c r="V27" s="1374"/>
      <c r="W27" s="1374"/>
      <c r="X27" s="3377" t="s">
        <v>1164</v>
      </c>
      <c r="Y27" s="3378"/>
      <c r="Z27" s="3378"/>
      <c r="AA27" s="3378"/>
      <c r="AB27" s="3378"/>
      <c r="AC27" s="3378"/>
      <c r="AD27" s="3378"/>
      <c r="AE27" s="3378"/>
      <c r="AF27" s="3378"/>
      <c r="AG27" s="3378"/>
      <c r="AH27" s="3378"/>
      <c r="AI27" s="3378"/>
      <c r="AK27" s="3362" t="s">
        <v>1247</v>
      </c>
      <c r="AM27" s="3362" t="s">
        <v>1246</v>
      </c>
      <c r="AO27" s="3362" t="s">
        <v>1245</v>
      </c>
      <c r="AP27" s="3362" t="s">
        <v>1705</v>
      </c>
      <c r="AQ27" s="3362" t="s">
        <v>1706</v>
      </c>
      <c r="AR27" s="3362"/>
      <c r="AT27" s="3366" t="s">
        <v>1165</v>
      </c>
      <c r="AU27" s="3366"/>
      <c r="AV27" s="3366" t="s">
        <v>1728</v>
      </c>
      <c r="AW27" s="3366"/>
      <c r="AX27" s="3366"/>
      <c r="BC27" s="1383"/>
    </row>
    <row r="28" spans="1:63" s="717" customFormat="1" ht="48" customHeight="1" thickBot="1">
      <c r="A28" s="748"/>
      <c r="B28" s="3334"/>
      <c r="C28" s="3396"/>
      <c r="D28" s="3334"/>
      <c r="E28" s="3334"/>
      <c r="F28" s="3338" t="s">
        <v>1149</v>
      </c>
      <c r="G28" s="3338"/>
      <c r="H28" s="3338"/>
      <c r="I28" s="3367" t="s">
        <v>96</v>
      </c>
      <c r="J28" s="3368"/>
      <c r="K28" s="3369"/>
      <c r="L28" s="3370" t="s">
        <v>1150</v>
      </c>
      <c r="M28" s="3370"/>
      <c r="N28" s="3370"/>
      <c r="O28" s="3371" t="s">
        <v>1151</v>
      </c>
      <c r="P28" s="3372"/>
      <c r="Q28" s="3373"/>
      <c r="R28" s="3371" t="s">
        <v>1152</v>
      </c>
      <c r="S28" s="3372"/>
      <c r="T28" s="3373"/>
      <c r="U28" s="3440"/>
      <c r="V28" s="1374"/>
      <c r="W28" s="1374"/>
      <c r="X28" s="3379"/>
      <c r="Y28" s="3380"/>
      <c r="Z28" s="3380"/>
      <c r="AA28" s="3380"/>
      <c r="AB28" s="3380"/>
      <c r="AC28" s="3380"/>
      <c r="AD28" s="3380"/>
      <c r="AE28" s="3380"/>
      <c r="AF28" s="3380"/>
      <c r="AG28" s="3380"/>
      <c r="AH28" s="3380"/>
      <c r="AI28" s="3380"/>
      <c r="AK28" s="3363"/>
      <c r="AM28" s="3363"/>
      <c r="AO28" s="3363"/>
      <c r="AP28" s="3363"/>
      <c r="AQ28" s="3363"/>
      <c r="AR28" s="3363"/>
      <c r="AT28" s="3374">
        <v>0.55000000000000004</v>
      </c>
      <c r="AU28" s="3375"/>
      <c r="AV28" s="3376">
        <f>(AD80)-(F23*5.5)</f>
        <v>74.400000000000006</v>
      </c>
      <c r="AW28" s="3376"/>
      <c r="AX28" s="3376"/>
      <c r="AZ28" s="3354"/>
      <c r="BA28" s="3355"/>
      <c r="BB28" s="3355"/>
      <c r="BC28" s="1383"/>
    </row>
    <row r="29" spans="1:63" s="717" customFormat="1" ht="48" customHeight="1" thickBot="1">
      <c r="A29" s="748"/>
      <c r="B29" s="3334"/>
      <c r="C29" s="3396"/>
      <c r="D29" s="3334"/>
      <c r="E29" s="3334"/>
      <c r="F29" s="1852" t="s">
        <v>1154</v>
      </c>
      <c r="G29" s="1849" t="s">
        <v>1155</v>
      </c>
      <c r="H29" s="1851" t="s">
        <v>1156</v>
      </c>
      <c r="I29" s="1850" t="s">
        <v>1154</v>
      </c>
      <c r="J29" s="1849" t="s">
        <v>1155</v>
      </c>
      <c r="K29" s="1848" t="s">
        <v>1156</v>
      </c>
      <c r="L29" s="1847" t="s">
        <v>1154</v>
      </c>
      <c r="M29" s="1844" t="s">
        <v>1155</v>
      </c>
      <c r="N29" s="1846" t="s">
        <v>1156</v>
      </c>
      <c r="O29" s="1845" t="s">
        <v>1154</v>
      </c>
      <c r="P29" s="1844" t="s">
        <v>1155</v>
      </c>
      <c r="Q29" s="1843" t="s">
        <v>1156</v>
      </c>
      <c r="R29" s="1845" t="s">
        <v>1154</v>
      </c>
      <c r="S29" s="1844" t="s">
        <v>1155</v>
      </c>
      <c r="T29" s="1843" t="s">
        <v>1156</v>
      </c>
      <c r="U29" s="3440"/>
      <c r="V29" s="1374"/>
      <c r="W29" s="1374"/>
      <c r="X29" s="3447" t="s">
        <v>1251</v>
      </c>
      <c r="Y29" s="3449" t="s">
        <v>1250</v>
      </c>
      <c r="Z29" s="3425" t="s">
        <v>1166</v>
      </c>
      <c r="AA29" s="3384" t="s">
        <v>96</v>
      </c>
      <c r="AB29" s="3384" t="s">
        <v>1252</v>
      </c>
      <c r="AC29" s="3425" t="s">
        <v>1167</v>
      </c>
      <c r="AD29" s="3384" t="s">
        <v>1150</v>
      </c>
      <c r="AE29" s="3384" t="s">
        <v>1253</v>
      </c>
      <c r="AF29" s="3384" t="s">
        <v>1254</v>
      </c>
      <c r="AG29" s="3384" t="s">
        <v>1255</v>
      </c>
      <c r="AH29" s="3384" t="s">
        <v>1256</v>
      </c>
      <c r="AI29" s="3384" t="s">
        <v>1257</v>
      </c>
      <c r="AK29" s="3364"/>
      <c r="AM29" s="3364"/>
      <c r="AO29" s="3364"/>
      <c r="AP29" s="3364"/>
      <c r="AQ29" s="3364"/>
      <c r="AR29" s="3364"/>
      <c r="AT29" s="1842"/>
      <c r="AU29" s="1842"/>
      <c r="AV29" s="1842"/>
      <c r="AW29" s="1842"/>
      <c r="AX29" s="1842"/>
      <c r="AZ29" s="2652"/>
      <c r="BA29" s="2653"/>
      <c r="BB29" s="2653"/>
      <c r="BC29" s="1383"/>
    </row>
    <row r="30" spans="1:63" s="717" customFormat="1" ht="5.25" customHeight="1" thickBot="1">
      <c r="A30" s="748"/>
      <c r="B30" s="1840"/>
      <c r="C30" s="1841"/>
      <c r="D30" s="1840"/>
      <c r="E30" s="1840"/>
      <c r="F30" s="1839"/>
      <c r="G30" s="1839"/>
      <c r="H30" s="1839"/>
      <c r="I30" s="1839"/>
      <c r="J30" s="1839"/>
      <c r="K30" s="1839"/>
      <c r="L30" s="1839"/>
      <c r="M30" s="1839"/>
      <c r="N30" s="1839"/>
      <c r="O30" s="1839"/>
      <c r="P30" s="1839"/>
      <c r="Q30" s="1839"/>
      <c r="R30" s="1839"/>
      <c r="S30" s="1839"/>
      <c r="T30" s="1839"/>
      <c r="U30" s="1838"/>
      <c r="V30" s="1374"/>
      <c r="W30" s="1374"/>
      <c r="X30" s="3448"/>
      <c r="Y30" s="3450"/>
      <c r="Z30" s="3426"/>
      <c r="AA30" s="3385"/>
      <c r="AB30" s="3385"/>
      <c r="AC30" s="3426"/>
      <c r="AD30" s="3385"/>
      <c r="AE30" s="3385"/>
      <c r="AF30" s="3385"/>
      <c r="AG30" s="3385"/>
      <c r="AH30" s="3385"/>
      <c r="AI30" s="3385"/>
      <c r="AK30" s="3365"/>
      <c r="AM30" s="3365"/>
      <c r="AO30" s="3365"/>
      <c r="AP30" s="3365"/>
      <c r="AQ30" s="3365"/>
      <c r="AR30" s="3365"/>
      <c r="BC30" s="1383"/>
    </row>
    <row r="31" spans="1:63" s="717" customFormat="1">
      <c r="A31" s="748"/>
      <c r="B31" s="1833">
        <f>'Building Input'!B34</f>
        <v>1</v>
      </c>
      <c r="C31" s="1628" t="str">
        <f>'Building Input'!C34</f>
        <v>Enter dwelling details here</v>
      </c>
      <c r="D31" s="1837">
        <f>'Building Input'!D34</f>
        <v>0</v>
      </c>
      <c r="E31" s="1836">
        <f>'Building Input'!I34</f>
        <v>0</v>
      </c>
      <c r="F31" s="1527">
        <v>1</v>
      </c>
      <c r="G31" s="2647"/>
      <c r="H31" s="1529"/>
      <c r="I31" s="1569">
        <v>1</v>
      </c>
      <c r="J31" s="1525"/>
      <c r="K31" s="1570"/>
      <c r="L31" s="1531"/>
      <c r="M31" s="1526"/>
      <c r="N31" s="1533"/>
      <c r="O31" s="1573">
        <v>1</v>
      </c>
      <c r="P31" s="1526"/>
      <c r="Q31" s="1574"/>
      <c r="R31" s="1573">
        <v>1</v>
      </c>
      <c r="S31" s="1526"/>
      <c r="T31" s="1574"/>
      <c r="U31" s="2658">
        <f t="shared" ref="U31:U70" si="0">IF(AND(AND((SUM(F31:H31)&gt;0),(SUM(I31:N31)&gt;0)),AND((SUM(O31:Q31)&gt;0),(SUM(R31:T31)&gt;0))),(X31+AA31+AD31+AF31+AH31)*E31,"INCOMPLETE")</f>
        <v>0</v>
      </c>
      <c r="V31" s="1374"/>
      <c r="W31" s="1374"/>
      <c r="X31" s="1609">
        <f t="shared" ref="X31:X70" si="1">IF(SUM(F31:H31)&gt;0,(F31*$F$20+G31*$G$20+H31*$H$20)/SUM(F31:H31)*$F$23*$F$24,0)</f>
        <v>0</v>
      </c>
      <c r="Y31" s="1609">
        <f t="shared" ref="Y31:Y70" si="2">X31*E31*D31</f>
        <v>0</v>
      </c>
      <c r="Z31" s="1616">
        <f t="shared" ref="Z31:Z70" si="3">IF(SUM(L31:N31)&gt;0,0.6,1)</f>
        <v>1</v>
      </c>
      <c r="AA31" s="1611">
        <f t="shared" ref="AA31:AA70" si="4">IF(SUM(I31:K31)&gt;0,(I31*$I$21+J31*$J$21+K31*$K$21)/SUM(I31:K31)*Z31*$I$24,0)</f>
        <v>0</v>
      </c>
      <c r="AB31" s="1611">
        <f t="shared" ref="AB31:AB70" si="5">AA31*E31*D31</f>
        <v>0</v>
      </c>
      <c r="AC31" s="1616">
        <f t="shared" ref="AC31:AC70" si="6">IF(SUM(I31:K31)&gt;0,0.4,1)</f>
        <v>0.4</v>
      </c>
      <c r="AD31" s="1611">
        <f t="shared" ref="AD31:AD70" si="7">IF(SUM(L31:N31)&gt;0,(L31*$L$22+M31*$M$22+N31*$N$22)/SUM(L31:N31)*AC31*$L$24,0)</f>
        <v>0</v>
      </c>
      <c r="AE31" s="1611">
        <f t="shared" ref="AE31:AE70" si="8">AD31*E31*D31</f>
        <v>0</v>
      </c>
      <c r="AF31" s="1611">
        <f t="shared" ref="AF31:AF70" si="9">IF(SUM(O31:Q31)&gt;0,(O31*$O$21+P31*$P$21+Q31*$Q$21)/SUM(O31:Q31)*$O$23*$O$24,0)</f>
        <v>0</v>
      </c>
      <c r="AG31" s="1611">
        <f t="shared" ref="AG31:AG70" si="10">AF31*E31*D31</f>
        <v>0</v>
      </c>
      <c r="AH31" s="1612">
        <f t="shared" ref="AH31:AH70" si="11">IF(SUM(R31:T31)&gt;0,(R31*$R$21+S31*$S$21+T31*$T$21)/SUM(R31:T31)*$R$23*$R$24,0)</f>
        <v>0</v>
      </c>
      <c r="AI31" s="1612">
        <f t="shared" ref="AI31:AI70" si="12">AH31*E31*D31</f>
        <v>0</v>
      </c>
      <c r="AK31" s="1384">
        <f t="shared" ref="AK31:AK70" si="13">X31+AA31+AD31+AF31+AH31</f>
        <v>0</v>
      </c>
      <c r="AM31" s="1384">
        <f t="shared" ref="AM31:AM70" si="14">(X31+AA31+AD31+AF31+AH31)*E31</f>
        <v>0</v>
      </c>
      <c r="AO31" s="1384">
        <f t="shared" ref="AO31:AO70" si="15">AM31*D31</f>
        <v>0</v>
      </c>
      <c r="AP31" s="1385">
        <f>(AA31+AD31+AF31+AH31)*E31*$AT$28</f>
        <v>0</v>
      </c>
      <c r="AQ31" s="1386">
        <f>IF(AP31=0,0,($AV$28*$AT$28*E31))</f>
        <v>0</v>
      </c>
      <c r="AR31" s="1608"/>
      <c r="BC31" s="1383"/>
    </row>
    <row r="32" spans="1:63" s="717" customFormat="1">
      <c r="A32" s="748"/>
      <c r="B32" s="1833">
        <f>'Building Input'!B35</f>
        <v>2</v>
      </c>
      <c r="C32" s="1629" t="str">
        <f>'Building Input'!C35</f>
        <v>Enter dwelling details here</v>
      </c>
      <c r="D32" s="1835">
        <f>'Building Input'!D35</f>
        <v>0</v>
      </c>
      <c r="E32" s="1834">
        <f>'Building Input'!I35</f>
        <v>0</v>
      </c>
      <c r="F32" s="2646">
        <v>1</v>
      </c>
      <c r="G32" s="2648"/>
      <c r="H32" s="2646"/>
      <c r="I32" s="1571">
        <v>1</v>
      </c>
      <c r="J32" s="1393"/>
      <c r="K32" s="1572"/>
      <c r="L32" s="1532"/>
      <c r="M32" s="1395"/>
      <c r="N32" s="1534"/>
      <c r="O32" s="1575">
        <v>1</v>
      </c>
      <c r="P32" s="1395"/>
      <c r="Q32" s="1576"/>
      <c r="R32" s="1575">
        <v>1</v>
      </c>
      <c r="S32" s="1395"/>
      <c r="T32" s="1576"/>
      <c r="U32" s="2659">
        <f t="shared" si="0"/>
        <v>0</v>
      </c>
      <c r="V32" s="1374"/>
      <c r="W32" s="1374"/>
      <c r="X32" s="1610">
        <f t="shared" si="1"/>
        <v>0</v>
      </c>
      <c r="Y32" s="1609">
        <f t="shared" si="2"/>
        <v>0</v>
      </c>
      <c r="Z32" s="1617">
        <f t="shared" si="3"/>
        <v>1</v>
      </c>
      <c r="AA32" s="1611">
        <f t="shared" si="4"/>
        <v>0</v>
      </c>
      <c r="AB32" s="1611">
        <f t="shared" si="5"/>
        <v>0</v>
      </c>
      <c r="AC32" s="1617">
        <f t="shared" si="6"/>
        <v>0.4</v>
      </c>
      <c r="AD32" s="1611">
        <f t="shared" si="7"/>
        <v>0</v>
      </c>
      <c r="AE32" s="1611">
        <f t="shared" si="8"/>
        <v>0</v>
      </c>
      <c r="AF32" s="1613">
        <f t="shared" si="9"/>
        <v>0</v>
      </c>
      <c r="AG32" s="1611">
        <f t="shared" si="10"/>
        <v>0</v>
      </c>
      <c r="AH32" s="1614">
        <f t="shared" si="11"/>
        <v>0</v>
      </c>
      <c r="AI32" s="1612">
        <f t="shared" si="12"/>
        <v>0</v>
      </c>
      <c r="AK32" s="1384">
        <f t="shared" si="13"/>
        <v>0</v>
      </c>
      <c r="AM32" s="1384">
        <f t="shared" si="14"/>
        <v>0</v>
      </c>
      <c r="AO32" s="1384">
        <f t="shared" si="15"/>
        <v>0</v>
      </c>
      <c r="AP32" s="1385">
        <f t="shared" ref="AP32:AP70" si="16">(AA32+AD32+AF32+AH32)*E32*$AT$28</f>
        <v>0</v>
      </c>
      <c r="AQ32" s="1386">
        <f t="shared" ref="AQ32:AQ70" si="17">IF(AP32=0,0,($AV$28*$AT$28*E32))</f>
        <v>0</v>
      </c>
      <c r="AR32" s="1608"/>
      <c r="BC32" s="1383"/>
    </row>
    <row r="33" spans="1:55" s="717" customFormat="1">
      <c r="A33" s="748"/>
      <c r="B33" s="1833">
        <f>'Building Input'!B36</f>
        <v>3</v>
      </c>
      <c r="C33" s="1629">
        <f>'Building Input'!C36</f>
        <v>0</v>
      </c>
      <c r="D33" s="1835">
        <f>'Building Input'!D36</f>
        <v>0</v>
      </c>
      <c r="E33" s="1834">
        <f>'Building Input'!I36</f>
        <v>0</v>
      </c>
      <c r="F33" s="2646">
        <v>1</v>
      </c>
      <c r="G33" s="2648"/>
      <c r="H33" s="2646"/>
      <c r="I33" s="1571">
        <v>1</v>
      </c>
      <c r="J33" s="1393"/>
      <c r="K33" s="1572"/>
      <c r="L33" s="1532"/>
      <c r="M33" s="1395"/>
      <c r="N33" s="1534"/>
      <c r="O33" s="1575">
        <v>1</v>
      </c>
      <c r="P33" s="1395"/>
      <c r="Q33" s="1576"/>
      <c r="R33" s="1575">
        <v>1</v>
      </c>
      <c r="S33" s="1395"/>
      <c r="T33" s="1576"/>
      <c r="U33" s="2659">
        <f t="shared" si="0"/>
        <v>0</v>
      </c>
      <c r="V33" s="1374"/>
      <c r="W33" s="1374"/>
      <c r="X33" s="1610">
        <f t="shared" si="1"/>
        <v>0</v>
      </c>
      <c r="Y33" s="1609">
        <f t="shared" si="2"/>
        <v>0</v>
      </c>
      <c r="Z33" s="1617">
        <f t="shared" si="3"/>
        <v>1</v>
      </c>
      <c r="AA33" s="1611">
        <f t="shared" si="4"/>
        <v>0</v>
      </c>
      <c r="AB33" s="1611">
        <f t="shared" si="5"/>
        <v>0</v>
      </c>
      <c r="AC33" s="1617">
        <f t="shared" si="6"/>
        <v>0.4</v>
      </c>
      <c r="AD33" s="1611">
        <f t="shared" si="7"/>
        <v>0</v>
      </c>
      <c r="AE33" s="1611">
        <f t="shared" si="8"/>
        <v>0</v>
      </c>
      <c r="AF33" s="1613">
        <f t="shared" si="9"/>
        <v>0</v>
      </c>
      <c r="AG33" s="1611">
        <f t="shared" si="10"/>
        <v>0</v>
      </c>
      <c r="AH33" s="1614">
        <f t="shared" si="11"/>
        <v>0</v>
      </c>
      <c r="AI33" s="1612">
        <f t="shared" si="12"/>
        <v>0</v>
      </c>
      <c r="AK33" s="1384">
        <f t="shared" si="13"/>
        <v>0</v>
      </c>
      <c r="AM33" s="1384">
        <f t="shared" si="14"/>
        <v>0</v>
      </c>
      <c r="AO33" s="1384">
        <f t="shared" si="15"/>
        <v>0</v>
      </c>
      <c r="AP33" s="1385">
        <f t="shared" si="16"/>
        <v>0</v>
      </c>
      <c r="AQ33" s="1386">
        <f t="shared" si="17"/>
        <v>0</v>
      </c>
      <c r="AR33" s="1608"/>
      <c r="BC33" s="1383"/>
    </row>
    <row r="34" spans="1:55" s="717" customFormat="1">
      <c r="A34" s="748"/>
      <c r="B34" s="1833">
        <f>'Building Input'!B37</f>
        <v>4</v>
      </c>
      <c r="C34" s="1629">
        <f>'Building Input'!C37</f>
        <v>0</v>
      </c>
      <c r="D34" s="1835">
        <f>'Building Input'!D37</f>
        <v>0</v>
      </c>
      <c r="E34" s="1834">
        <f>'Building Input'!I37</f>
        <v>0</v>
      </c>
      <c r="F34" s="2646">
        <v>1</v>
      </c>
      <c r="G34" s="2648"/>
      <c r="H34" s="2646"/>
      <c r="I34" s="1571">
        <v>1</v>
      </c>
      <c r="J34" s="1393"/>
      <c r="K34" s="1572"/>
      <c r="L34" s="1532"/>
      <c r="M34" s="1395"/>
      <c r="N34" s="1534"/>
      <c r="O34" s="1575">
        <v>1</v>
      </c>
      <c r="P34" s="1395"/>
      <c r="Q34" s="1576"/>
      <c r="R34" s="1575">
        <v>1</v>
      </c>
      <c r="S34" s="1577"/>
      <c r="T34" s="1576"/>
      <c r="U34" s="2659">
        <f t="shared" si="0"/>
        <v>0</v>
      </c>
      <c r="V34" s="1374"/>
      <c r="W34" s="1374"/>
      <c r="X34" s="1610">
        <f t="shared" si="1"/>
        <v>0</v>
      </c>
      <c r="Y34" s="1609">
        <f t="shared" si="2"/>
        <v>0</v>
      </c>
      <c r="Z34" s="1617">
        <f t="shared" si="3"/>
        <v>1</v>
      </c>
      <c r="AA34" s="1611">
        <f t="shared" si="4"/>
        <v>0</v>
      </c>
      <c r="AB34" s="1611">
        <f t="shared" si="5"/>
        <v>0</v>
      </c>
      <c r="AC34" s="1617">
        <f t="shared" si="6"/>
        <v>0.4</v>
      </c>
      <c r="AD34" s="1611">
        <f t="shared" si="7"/>
        <v>0</v>
      </c>
      <c r="AE34" s="1611">
        <f t="shared" si="8"/>
        <v>0</v>
      </c>
      <c r="AF34" s="1613">
        <f t="shared" si="9"/>
        <v>0</v>
      </c>
      <c r="AG34" s="1611">
        <f t="shared" si="10"/>
        <v>0</v>
      </c>
      <c r="AH34" s="1614">
        <f t="shared" si="11"/>
        <v>0</v>
      </c>
      <c r="AI34" s="1612">
        <f t="shared" si="12"/>
        <v>0</v>
      </c>
      <c r="AK34" s="1384">
        <f t="shared" si="13"/>
        <v>0</v>
      </c>
      <c r="AM34" s="1384">
        <f t="shared" si="14"/>
        <v>0</v>
      </c>
      <c r="AO34" s="1384">
        <f t="shared" si="15"/>
        <v>0</v>
      </c>
      <c r="AP34" s="1385">
        <f t="shared" si="16"/>
        <v>0</v>
      </c>
      <c r="AQ34" s="1386">
        <f t="shared" si="17"/>
        <v>0</v>
      </c>
      <c r="AR34" s="1608"/>
      <c r="BC34" s="1383"/>
    </row>
    <row r="35" spans="1:55" s="717" customFormat="1">
      <c r="A35" s="748"/>
      <c r="B35" s="1833">
        <f>'Building Input'!B38</f>
        <v>5</v>
      </c>
      <c r="C35" s="1629">
        <f>'Building Input'!C38</f>
        <v>0</v>
      </c>
      <c r="D35" s="1835">
        <f>'Building Input'!D38</f>
        <v>0</v>
      </c>
      <c r="E35" s="1834">
        <f>'Building Input'!I38</f>
        <v>0</v>
      </c>
      <c r="F35" s="2646">
        <v>1</v>
      </c>
      <c r="G35" s="2648"/>
      <c r="H35" s="2646"/>
      <c r="I35" s="1571">
        <v>1</v>
      </c>
      <c r="J35" s="1393"/>
      <c r="K35" s="1572"/>
      <c r="L35" s="1532"/>
      <c r="M35" s="1395"/>
      <c r="N35" s="1534"/>
      <c r="O35" s="1575">
        <v>1</v>
      </c>
      <c r="P35" s="1395"/>
      <c r="Q35" s="1576"/>
      <c r="R35" s="1575">
        <v>1</v>
      </c>
      <c r="S35" s="1577"/>
      <c r="T35" s="1576"/>
      <c r="U35" s="2659">
        <f t="shared" si="0"/>
        <v>0</v>
      </c>
      <c r="V35" s="1374"/>
      <c r="W35" s="1374"/>
      <c r="X35" s="1610">
        <f t="shared" si="1"/>
        <v>0</v>
      </c>
      <c r="Y35" s="1609">
        <f t="shared" si="2"/>
        <v>0</v>
      </c>
      <c r="Z35" s="1617">
        <f t="shared" si="3"/>
        <v>1</v>
      </c>
      <c r="AA35" s="1611">
        <f t="shared" si="4"/>
        <v>0</v>
      </c>
      <c r="AB35" s="1611">
        <f t="shared" si="5"/>
        <v>0</v>
      </c>
      <c r="AC35" s="1617">
        <f t="shared" si="6"/>
        <v>0.4</v>
      </c>
      <c r="AD35" s="1611">
        <f t="shared" si="7"/>
        <v>0</v>
      </c>
      <c r="AE35" s="1611">
        <f t="shared" si="8"/>
        <v>0</v>
      </c>
      <c r="AF35" s="1613">
        <f t="shared" si="9"/>
        <v>0</v>
      </c>
      <c r="AG35" s="1611">
        <f t="shared" si="10"/>
        <v>0</v>
      </c>
      <c r="AH35" s="1614">
        <f t="shared" si="11"/>
        <v>0</v>
      </c>
      <c r="AI35" s="1612">
        <f t="shared" si="12"/>
        <v>0</v>
      </c>
      <c r="AK35" s="1384">
        <f t="shared" si="13"/>
        <v>0</v>
      </c>
      <c r="AM35" s="1384">
        <f t="shared" si="14"/>
        <v>0</v>
      </c>
      <c r="AO35" s="1384">
        <f t="shared" si="15"/>
        <v>0</v>
      </c>
      <c r="AP35" s="1385">
        <f t="shared" si="16"/>
        <v>0</v>
      </c>
      <c r="AQ35" s="1386">
        <f t="shared" si="17"/>
        <v>0</v>
      </c>
      <c r="AR35" s="1608"/>
      <c r="BC35" s="1383"/>
    </row>
    <row r="36" spans="1:55" s="717" customFormat="1">
      <c r="A36" s="748"/>
      <c r="B36" s="1833">
        <f>'Building Input'!B39</f>
        <v>6</v>
      </c>
      <c r="C36" s="1629">
        <f>'Building Input'!C39</f>
        <v>0</v>
      </c>
      <c r="D36" s="1835">
        <f>'Building Input'!D39</f>
        <v>0</v>
      </c>
      <c r="E36" s="1834">
        <f>'Building Input'!I39</f>
        <v>0</v>
      </c>
      <c r="F36" s="2646">
        <v>1</v>
      </c>
      <c r="G36" s="2648"/>
      <c r="H36" s="2646"/>
      <c r="I36" s="1571">
        <v>1</v>
      </c>
      <c r="J36" s="1393"/>
      <c r="K36" s="1572"/>
      <c r="L36" s="1532">
        <v>1</v>
      </c>
      <c r="M36" s="1395"/>
      <c r="N36" s="1534"/>
      <c r="O36" s="1575">
        <v>1</v>
      </c>
      <c r="P36" s="1395"/>
      <c r="Q36" s="1576"/>
      <c r="R36" s="1575">
        <v>1</v>
      </c>
      <c r="S36" s="1577"/>
      <c r="T36" s="1578"/>
      <c r="U36" s="2659">
        <f t="shared" si="0"/>
        <v>0</v>
      </c>
      <c r="V36" s="1374"/>
      <c r="W36" s="1374"/>
      <c r="X36" s="1610">
        <f t="shared" si="1"/>
        <v>0</v>
      </c>
      <c r="Y36" s="1609">
        <f t="shared" si="2"/>
        <v>0</v>
      </c>
      <c r="Z36" s="1617">
        <f t="shared" si="3"/>
        <v>0.6</v>
      </c>
      <c r="AA36" s="1611">
        <f t="shared" si="4"/>
        <v>0</v>
      </c>
      <c r="AB36" s="1611">
        <f t="shared" si="5"/>
        <v>0</v>
      </c>
      <c r="AC36" s="1617">
        <f t="shared" si="6"/>
        <v>0.4</v>
      </c>
      <c r="AD36" s="1611">
        <f t="shared" si="7"/>
        <v>0</v>
      </c>
      <c r="AE36" s="1611">
        <f t="shared" si="8"/>
        <v>0</v>
      </c>
      <c r="AF36" s="1613">
        <f t="shared" si="9"/>
        <v>0</v>
      </c>
      <c r="AG36" s="1611">
        <f t="shared" si="10"/>
        <v>0</v>
      </c>
      <c r="AH36" s="1614">
        <f t="shared" si="11"/>
        <v>0</v>
      </c>
      <c r="AI36" s="1612">
        <f t="shared" si="12"/>
        <v>0</v>
      </c>
      <c r="AK36" s="1384">
        <f t="shared" si="13"/>
        <v>0</v>
      </c>
      <c r="AM36" s="1384">
        <f t="shared" si="14"/>
        <v>0</v>
      </c>
      <c r="AO36" s="1384">
        <f t="shared" si="15"/>
        <v>0</v>
      </c>
      <c r="AP36" s="1385">
        <f t="shared" si="16"/>
        <v>0</v>
      </c>
      <c r="AQ36" s="1386">
        <f t="shared" si="17"/>
        <v>0</v>
      </c>
      <c r="AR36" s="1608"/>
      <c r="BC36" s="1383"/>
    </row>
    <row r="37" spans="1:55" s="717" customFormat="1">
      <c r="A37" s="748"/>
      <c r="B37" s="1833">
        <f>'Building Input'!B40</f>
        <v>7</v>
      </c>
      <c r="C37" s="1629">
        <f>'Building Input'!C40</f>
        <v>0</v>
      </c>
      <c r="D37" s="1835">
        <f>'Building Input'!D40</f>
        <v>0</v>
      </c>
      <c r="E37" s="1834">
        <f>'Building Input'!I40</f>
        <v>0</v>
      </c>
      <c r="F37" s="2646">
        <v>1</v>
      </c>
      <c r="G37" s="2648"/>
      <c r="H37" s="2646"/>
      <c r="I37" s="1571">
        <v>1</v>
      </c>
      <c r="J37" s="1393"/>
      <c r="K37" s="1572"/>
      <c r="L37" s="1532">
        <v>1</v>
      </c>
      <c r="M37" s="1395"/>
      <c r="N37" s="1534"/>
      <c r="O37" s="1575">
        <v>1</v>
      </c>
      <c r="P37" s="1395"/>
      <c r="Q37" s="1576"/>
      <c r="R37" s="1575">
        <v>1</v>
      </c>
      <c r="S37" s="1577"/>
      <c r="T37" s="1578"/>
      <c r="U37" s="2659">
        <f t="shared" si="0"/>
        <v>0</v>
      </c>
      <c r="V37" s="1374"/>
      <c r="W37" s="1374"/>
      <c r="X37" s="1610">
        <f t="shared" si="1"/>
        <v>0</v>
      </c>
      <c r="Y37" s="1609">
        <f t="shared" si="2"/>
        <v>0</v>
      </c>
      <c r="Z37" s="1617">
        <f t="shared" si="3"/>
        <v>0.6</v>
      </c>
      <c r="AA37" s="1611">
        <f t="shared" si="4"/>
        <v>0</v>
      </c>
      <c r="AB37" s="1611">
        <f t="shared" si="5"/>
        <v>0</v>
      </c>
      <c r="AC37" s="1617">
        <f t="shared" si="6"/>
        <v>0.4</v>
      </c>
      <c r="AD37" s="1611">
        <f t="shared" si="7"/>
        <v>0</v>
      </c>
      <c r="AE37" s="1611">
        <f t="shared" si="8"/>
        <v>0</v>
      </c>
      <c r="AF37" s="1613">
        <f t="shared" si="9"/>
        <v>0</v>
      </c>
      <c r="AG37" s="1611">
        <f t="shared" si="10"/>
        <v>0</v>
      </c>
      <c r="AH37" s="1614">
        <f t="shared" si="11"/>
        <v>0</v>
      </c>
      <c r="AI37" s="1612">
        <f t="shared" si="12"/>
        <v>0</v>
      </c>
      <c r="AK37" s="1384">
        <f t="shared" si="13"/>
        <v>0</v>
      </c>
      <c r="AM37" s="1384">
        <f t="shared" si="14"/>
        <v>0</v>
      </c>
      <c r="AO37" s="1384">
        <f t="shared" si="15"/>
        <v>0</v>
      </c>
      <c r="AP37" s="1385">
        <f t="shared" si="16"/>
        <v>0</v>
      </c>
      <c r="AQ37" s="1386">
        <f t="shared" si="17"/>
        <v>0</v>
      </c>
      <c r="AR37" s="1608"/>
      <c r="BC37" s="1383"/>
    </row>
    <row r="38" spans="1:55" s="717" customFormat="1">
      <c r="A38" s="748"/>
      <c r="B38" s="1833">
        <f>'Building Input'!B41</f>
        <v>8</v>
      </c>
      <c r="C38" s="1629">
        <f>'Building Input'!C41</f>
        <v>0</v>
      </c>
      <c r="D38" s="1835">
        <f>'Building Input'!D41</f>
        <v>0</v>
      </c>
      <c r="E38" s="1834">
        <f>'Building Input'!I41</f>
        <v>0</v>
      </c>
      <c r="F38" s="2646">
        <v>1</v>
      </c>
      <c r="G38" s="2648"/>
      <c r="H38" s="2646"/>
      <c r="I38" s="1571">
        <v>1</v>
      </c>
      <c r="J38" s="1393"/>
      <c r="K38" s="1572"/>
      <c r="L38" s="1532">
        <v>1</v>
      </c>
      <c r="M38" s="1395"/>
      <c r="N38" s="1534"/>
      <c r="O38" s="1575">
        <v>1</v>
      </c>
      <c r="P38" s="1395"/>
      <c r="Q38" s="1576"/>
      <c r="R38" s="1575">
        <v>1</v>
      </c>
      <c r="S38" s="1577"/>
      <c r="T38" s="1578"/>
      <c r="U38" s="2659">
        <f t="shared" si="0"/>
        <v>0</v>
      </c>
      <c r="V38" s="1374"/>
      <c r="W38" s="1374"/>
      <c r="X38" s="1610">
        <f t="shared" si="1"/>
        <v>0</v>
      </c>
      <c r="Y38" s="1609">
        <f t="shared" si="2"/>
        <v>0</v>
      </c>
      <c r="Z38" s="1617">
        <f t="shared" si="3"/>
        <v>0.6</v>
      </c>
      <c r="AA38" s="1611">
        <f t="shared" si="4"/>
        <v>0</v>
      </c>
      <c r="AB38" s="1611">
        <f t="shared" si="5"/>
        <v>0</v>
      </c>
      <c r="AC38" s="1617">
        <f t="shared" si="6"/>
        <v>0.4</v>
      </c>
      <c r="AD38" s="1611">
        <f t="shared" si="7"/>
        <v>0</v>
      </c>
      <c r="AE38" s="1611">
        <f t="shared" si="8"/>
        <v>0</v>
      </c>
      <c r="AF38" s="1613">
        <f t="shared" si="9"/>
        <v>0</v>
      </c>
      <c r="AG38" s="1611">
        <f t="shared" si="10"/>
        <v>0</v>
      </c>
      <c r="AH38" s="1614">
        <f t="shared" si="11"/>
        <v>0</v>
      </c>
      <c r="AI38" s="1612">
        <f t="shared" si="12"/>
        <v>0</v>
      </c>
      <c r="AK38" s="1384">
        <f t="shared" si="13"/>
        <v>0</v>
      </c>
      <c r="AM38" s="1384">
        <f t="shared" si="14"/>
        <v>0</v>
      </c>
      <c r="AO38" s="1384">
        <f t="shared" si="15"/>
        <v>0</v>
      </c>
      <c r="AP38" s="1385">
        <f t="shared" si="16"/>
        <v>0</v>
      </c>
      <c r="AQ38" s="1386">
        <f t="shared" si="17"/>
        <v>0</v>
      </c>
      <c r="AR38" s="1608"/>
      <c r="BC38" s="1383"/>
    </row>
    <row r="39" spans="1:55" s="717" customFormat="1">
      <c r="A39" s="748"/>
      <c r="B39" s="1833">
        <f>'Building Input'!B42</f>
        <v>9</v>
      </c>
      <c r="C39" s="1629">
        <f>'Building Input'!C42</f>
        <v>0</v>
      </c>
      <c r="D39" s="1835">
        <f>'Building Input'!D42</f>
        <v>0</v>
      </c>
      <c r="E39" s="1834">
        <f>'Building Input'!I42</f>
        <v>0</v>
      </c>
      <c r="F39" s="2646">
        <v>1</v>
      </c>
      <c r="G39" s="2648"/>
      <c r="H39" s="2646"/>
      <c r="I39" s="1571">
        <v>1</v>
      </c>
      <c r="J39" s="1393"/>
      <c r="K39" s="1572"/>
      <c r="L39" s="1532">
        <v>1</v>
      </c>
      <c r="M39" s="1395"/>
      <c r="N39" s="1534"/>
      <c r="O39" s="1575">
        <v>1</v>
      </c>
      <c r="P39" s="1395"/>
      <c r="Q39" s="1576"/>
      <c r="R39" s="1575">
        <v>1</v>
      </c>
      <c r="S39" s="1577"/>
      <c r="T39" s="1578"/>
      <c r="U39" s="2659">
        <f t="shared" si="0"/>
        <v>0</v>
      </c>
      <c r="V39" s="1374"/>
      <c r="W39" s="1374"/>
      <c r="X39" s="1610">
        <f t="shared" si="1"/>
        <v>0</v>
      </c>
      <c r="Y39" s="1609">
        <f t="shared" si="2"/>
        <v>0</v>
      </c>
      <c r="Z39" s="1617">
        <f t="shared" si="3"/>
        <v>0.6</v>
      </c>
      <c r="AA39" s="1611">
        <f t="shared" si="4"/>
        <v>0</v>
      </c>
      <c r="AB39" s="1611">
        <f t="shared" si="5"/>
        <v>0</v>
      </c>
      <c r="AC39" s="1617">
        <f t="shared" si="6"/>
        <v>0.4</v>
      </c>
      <c r="AD39" s="1611">
        <f t="shared" si="7"/>
        <v>0</v>
      </c>
      <c r="AE39" s="1611">
        <f t="shared" si="8"/>
        <v>0</v>
      </c>
      <c r="AF39" s="1613">
        <f t="shared" si="9"/>
        <v>0</v>
      </c>
      <c r="AG39" s="1611">
        <f t="shared" si="10"/>
        <v>0</v>
      </c>
      <c r="AH39" s="1614">
        <f t="shared" si="11"/>
        <v>0</v>
      </c>
      <c r="AI39" s="1612">
        <f t="shared" si="12"/>
        <v>0</v>
      </c>
      <c r="AK39" s="1384">
        <f t="shared" si="13"/>
        <v>0</v>
      </c>
      <c r="AM39" s="1384">
        <f t="shared" si="14"/>
        <v>0</v>
      </c>
      <c r="AO39" s="1384">
        <f t="shared" si="15"/>
        <v>0</v>
      </c>
      <c r="AP39" s="1385">
        <f t="shared" si="16"/>
        <v>0</v>
      </c>
      <c r="AQ39" s="1386">
        <f t="shared" si="17"/>
        <v>0</v>
      </c>
      <c r="AR39" s="1608"/>
      <c r="BC39" s="1383"/>
    </row>
    <row r="40" spans="1:55" s="717" customFormat="1">
      <c r="A40" s="748"/>
      <c r="B40" s="1833">
        <f>'Building Input'!B43</f>
        <v>10</v>
      </c>
      <c r="C40" s="1629">
        <f>'Building Input'!C43</f>
        <v>0</v>
      </c>
      <c r="D40" s="1835">
        <f>'Building Input'!D43</f>
        <v>0</v>
      </c>
      <c r="E40" s="1834">
        <f>'Building Input'!I43</f>
        <v>0</v>
      </c>
      <c r="F40" s="2646">
        <v>1</v>
      </c>
      <c r="G40" s="2648"/>
      <c r="H40" s="2646"/>
      <c r="I40" s="1571">
        <v>1</v>
      </c>
      <c r="J40" s="1393"/>
      <c r="K40" s="1572"/>
      <c r="L40" s="1532">
        <v>1</v>
      </c>
      <c r="M40" s="1395"/>
      <c r="N40" s="1534"/>
      <c r="O40" s="1575">
        <v>1</v>
      </c>
      <c r="P40" s="1395"/>
      <c r="Q40" s="1576"/>
      <c r="R40" s="1575">
        <v>1</v>
      </c>
      <c r="S40" s="1577"/>
      <c r="T40" s="1578"/>
      <c r="U40" s="2659">
        <f t="shared" si="0"/>
        <v>0</v>
      </c>
      <c r="V40" s="1374"/>
      <c r="W40" s="1374"/>
      <c r="X40" s="1610">
        <f t="shared" si="1"/>
        <v>0</v>
      </c>
      <c r="Y40" s="1609">
        <f t="shared" si="2"/>
        <v>0</v>
      </c>
      <c r="Z40" s="1617">
        <f t="shared" si="3"/>
        <v>0.6</v>
      </c>
      <c r="AA40" s="1611">
        <f t="shared" si="4"/>
        <v>0</v>
      </c>
      <c r="AB40" s="1611">
        <f t="shared" si="5"/>
        <v>0</v>
      </c>
      <c r="AC40" s="1617">
        <f t="shared" si="6"/>
        <v>0.4</v>
      </c>
      <c r="AD40" s="1611">
        <f t="shared" si="7"/>
        <v>0</v>
      </c>
      <c r="AE40" s="1611">
        <f t="shared" si="8"/>
        <v>0</v>
      </c>
      <c r="AF40" s="1613">
        <f t="shared" si="9"/>
        <v>0</v>
      </c>
      <c r="AG40" s="1611">
        <f t="shared" si="10"/>
        <v>0</v>
      </c>
      <c r="AH40" s="1614">
        <f t="shared" si="11"/>
        <v>0</v>
      </c>
      <c r="AI40" s="1612">
        <f t="shared" si="12"/>
        <v>0</v>
      </c>
      <c r="AK40" s="1384">
        <f t="shared" si="13"/>
        <v>0</v>
      </c>
      <c r="AM40" s="1384">
        <f t="shared" si="14"/>
        <v>0</v>
      </c>
      <c r="AO40" s="1384">
        <f t="shared" si="15"/>
        <v>0</v>
      </c>
      <c r="AP40" s="1385">
        <f t="shared" si="16"/>
        <v>0</v>
      </c>
      <c r="AQ40" s="1386">
        <f t="shared" si="17"/>
        <v>0</v>
      </c>
      <c r="AR40" s="1608"/>
      <c r="BC40" s="1383"/>
    </row>
    <row r="41" spans="1:55" s="717" customFormat="1">
      <c r="A41" s="748"/>
      <c r="B41" s="1833">
        <f>'Building Input'!B44</f>
        <v>11</v>
      </c>
      <c r="C41" s="1629">
        <f>'Building Input'!C44</f>
        <v>0</v>
      </c>
      <c r="D41" s="1835">
        <f>'Building Input'!D44</f>
        <v>0</v>
      </c>
      <c r="E41" s="1834">
        <f>'Building Input'!I44</f>
        <v>0</v>
      </c>
      <c r="F41" s="2646">
        <v>1</v>
      </c>
      <c r="G41" s="2648"/>
      <c r="H41" s="2646"/>
      <c r="I41" s="1571">
        <v>1</v>
      </c>
      <c r="J41" s="1393"/>
      <c r="K41" s="1572"/>
      <c r="L41" s="1532">
        <v>1</v>
      </c>
      <c r="M41" s="1395"/>
      <c r="N41" s="1534"/>
      <c r="O41" s="1575">
        <v>1</v>
      </c>
      <c r="P41" s="1395"/>
      <c r="Q41" s="1576"/>
      <c r="R41" s="1575">
        <v>1</v>
      </c>
      <c r="S41" s="1577"/>
      <c r="T41" s="1578"/>
      <c r="U41" s="2659">
        <f t="shared" si="0"/>
        <v>0</v>
      </c>
      <c r="V41" s="1374"/>
      <c r="W41" s="1374"/>
      <c r="X41" s="1610">
        <f t="shared" si="1"/>
        <v>0</v>
      </c>
      <c r="Y41" s="1609">
        <f t="shared" si="2"/>
        <v>0</v>
      </c>
      <c r="Z41" s="1617">
        <f t="shared" si="3"/>
        <v>0.6</v>
      </c>
      <c r="AA41" s="1611">
        <f t="shared" si="4"/>
        <v>0</v>
      </c>
      <c r="AB41" s="1611">
        <f t="shared" si="5"/>
        <v>0</v>
      </c>
      <c r="AC41" s="1617">
        <f t="shared" si="6"/>
        <v>0.4</v>
      </c>
      <c r="AD41" s="1611">
        <f t="shared" si="7"/>
        <v>0</v>
      </c>
      <c r="AE41" s="1611">
        <f t="shared" si="8"/>
        <v>0</v>
      </c>
      <c r="AF41" s="1613">
        <f t="shared" si="9"/>
        <v>0</v>
      </c>
      <c r="AG41" s="1611">
        <f t="shared" si="10"/>
        <v>0</v>
      </c>
      <c r="AH41" s="1614">
        <f t="shared" si="11"/>
        <v>0</v>
      </c>
      <c r="AI41" s="1612">
        <f t="shared" si="12"/>
        <v>0</v>
      </c>
      <c r="AK41" s="1384">
        <f t="shared" si="13"/>
        <v>0</v>
      </c>
      <c r="AM41" s="1384">
        <f t="shared" si="14"/>
        <v>0</v>
      </c>
      <c r="AO41" s="1384">
        <f t="shared" si="15"/>
        <v>0</v>
      </c>
      <c r="AP41" s="1385">
        <f t="shared" si="16"/>
        <v>0</v>
      </c>
      <c r="AQ41" s="1386">
        <f t="shared" si="17"/>
        <v>0</v>
      </c>
      <c r="AR41" s="1608"/>
      <c r="BC41" s="1383"/>
    </row>
    <row r="42" spans="1:55" s="717" customFormat="1">
      <c r="A42" s="748"/>
      <c r="B42" s="1833">
        <f>'Building Input'!B45</f>
        <v>12</v>
      </c>
      <c r="C42" s="1629">
        <f>'Building Input'!C45</f>
        <v>0</v>
      </c>
      <c r="D42" s="1835">
        <f>'Building Input'!D45</f>
        <v>0</v>
      </c>
      <c r="E42" s="1834">
        <f>'Building Input'!I45</f>
        <v>0</v>
      </c>
      <c r="F42" s="2646">
        <v>1</v>
      </c>
      <c r="G42" s="2648"/>
      <c r="H42" s="2646"/>
      <c r="I42" s="1571">
        <v>1</v>
      </c>
      <c r="J42" s="1393"/>
      <c r="K42" s="1572"/>
      <c r="L42" s="1532">
        <v>1</v>
      </c>
      <c r="M42" s="1395"/>
      <c r="N42" s="1534"/>
      <c r="O42" s="1575">
        <v>1</v>
      </c>
      <c r="P42" s="1395"/>
      <c r="Q42" s="1576"/>
      <c r="R42" s="1575">
        <v>1</v>
      </c>
      <c r="S42" s="1577"/>
      <c r="T42" s="1578"/>
      <c r="U42" s="2659">
        <f t="shared" si="0"/>
        <v>0</v>
      </c>
      <c r="V42" s="1374"/>
      <c r="W42" s="1374"/>
      <c r="X42" s="1610">
        <f t="shared" si="1"/>
        <v>0</v>
      </c>
      <c r="Y42" s="1609">
        <f t="shared" si="2"/>
        <v>0</v>
      </c>
      <c r="Z42" s="1617">
        <f t="shared" si="3"/>
        <v>0.6</v>
      </c>
      <c r="AA42" s="1611">
        <f t="shared" si="4"/>
        <v>0</v>
      </c>
      <c r="AB42" s="1611">
        <f t="shared" si="5"/>
        <v>0</v>
      </c>
      <c r="AC42" s="1617">
        <f t="shared" si="6"/>
        <v>0.4</v>
      </c>
      <c r="AD42" s="1611">
        <f t="shared" si="7"/>
        <v>0</v>
      </c>
      <c r="AE42" s="1611">
        <f t="shared" si="8"/>
        <v>0</v>
      </c>
      <c r="AF42" s="1613">
        <f t="shared" si="9"/>
        <v>0</v>
      </c>
      <c r="AG42" s="1611">
        <f t="shared" si="10"/>
        <v>0</v>
      </c>
      <c r="AH42" s="1614">
        <f t="shared" si="11"/>
        <v>0</v>
      </c>
      <c r="AI42" s="1612">
        <f t="shared" si="12"/>
        <v>0</v>
      </c>
      <c r="AK42" s="1384">
        <f t="shared" si="13"/>
        <v>0</v>
      </c>
      <c r="AM42" s="1384">
        <f t="shared" si="14"/>
        <v>0</v>
      </c>
      <c r="AO42" s="1384">
        <f t="shared" si="15"/>
        <v>0</v>
      </c>
      <c r="AP42" s="1385">
        <f t="shared" si="16"/>
        <v>0</v>
      </c>
      <c r="AQ42" s="1386">
        <f t="shared" si="17"/>
        <v>0</v>
      </c>
      <c r="AR42" s="1608"/>
      <c r="BC42" s="1383"/>
    </row>
    <row r="43" spans="1:55" s="717" customFormat="1">
      <c r="A43" s="748"/>
      <c r="B43" s="1833">
        <f>'Building Input'!B46</f>
        <v>13</v>
      </c>
      <c r="C43" s="1629">
        <f>'Building Input'!C46</f>
        <v>0</v>
      </c>
      <c r="D43" s="1835">
        <f>'Building Input'!D46</f>
        <v>0</v>
      </c>
      <c r="E43" s="1834">
        <f>'Building Input'!I46</f>
        <v>0</v>
      </c>
      <c r="F43" s="1528">
        <v>1</v>
      </c>
      <c r="G43" s="1394"/>
      <c r="H43" s="1530"/>
      <c r="I43" s="1571">
        <v>1</v>
      </c>
      <c r="J43" s="1393"/>
      <c r="K43" s="1572"/>
      <c r="L43" s="1532">
        <v>1</v>
      </c>
      <c r="M43" s="1395"/>
      <c r="N43" s="1534"/>
      <c r="O43" s="1575">
        <v>1</v>
      </c>
      <c r="P43" s="1395"/>
      <c r="Q43" s="1576"/>
      <c r="R43" s="1575">
        <v>1</v>
      </c>
      <c r="S43" s="1577"/>
      <c r="T43" s="1578"/>
      <c r="U43" s="2659">
        <f t="shared" si="0"/>
        <v>0</v>
      </c>
      <c r="V43" s="1374"/>
      <c r="W43" s="1374"/>
      <c r="X43" s="1610">
        <f t="shared" si="1"/>
        <v>0</v>
      </c>
      <c r="Y43" s="1609">
        <f t="shared" si="2"/>
        <v>0</v>
      </c>
      <c r="Z43" s="1617">
        <f t="shared" si="3"/>
        <v>0.6</v>
      </c>
      <c r="AA43" s="1611">
        <f t="shared" si="4"/>
        <v>0</v>
      </c>
      <c r="AB43" s="1611">
        <f t="shared" si="5"/>
        <v>0</v>
      </c>
      <c r="AC43" s="1617">
        <f t="shared" si="6"/>
        <v>0.4</v>
      </c>
      <c r="AD43" s="1611">
        <f t="shared" si="7"/>
        <v>0</v>
      </c>
      <c r="AE43" s="1611">
        <f t="shared" si="8"/>
        <v>0</v>
      </c>
      <c r="AF43" s="1613">
        <f t="shared" si="9"/>
        <v>0</v>
      </c>
      <c r="AG43" s="1611">
        <f t="shared" si="10"/>
        <v>0</v>
      </c>
      <c r="AH43" s="1614">
        <f t="shared" si="11"/>
        <v>0</v>
      </c>
      <c r="AI43" s="1612">
        <f t="shared" si="12"/>
        <v>0</v>
      </c>
      <c r="AK43" s="1384">
        <f t="shared" si="13"/>
        <v>0</v>
      </c>
      <c r="AM43" s="1384">
        <f t="shared" si="14"/>
        <v>0</v>
      </c>
      <c r="AO43" s="1384">
        <f t="shared" si="15"/>
        <v>0</v>
      </c>
      <c r="AP43" s="1385">
        <f t="shared" si="16"/>
        <v>0</v>
      </c>
      <c r="AQ43" s="1386">
        <f t="shared" si="17"/>
        <v>0</v>
      </c>
      <c r="AR43" s="1608"/>
      <c r="BC43" s="1383"/>
    </row>
    <row r="44" spans="1:55" s="717" customFormat="1">
      <c r="A44" s="748"/>
      <c r="B44" s="1833">
        <f>'Building Input'!B47</f>
        <v>14</v>
      </c>
      <c r="C44" s="1629">
        <f>'Building Input'!C47</f>
        <v>0</v>
      </c>
      <c r="D44" s="1835">
        <f>'Building Input'!D47</f>
        <v>0</v>
      </c>
      <c r="E44" s="1834">
        <f>'Building Input'!I47</f>
        <v>0</v>
      </c>
      <c r="F44" s="1528">
        <v>1</v>
      </c>
      <c r="G44" s="1394"/>
      <c r="H44" s="1530"/>
      <c r="I44" s="1571">
        <v>1</v>
      </c>
      <c r="J44" s="1393"/>
      <c r="K44" s="1572"/>
      <c r="L44" s="1532">
        <v>1</v>
      </c>
      <c r="M44" s="1395"/>
      <c r="N44" s="1534"/>
      <c r="O44" s="1575">
        <v>1</v>
      </c>
      <c r="P44" s="1395"/>
      <c r="Q44" s="1576"/>
      <c r="R44" s="1575">
        <v>1</v>
      </c>
      <c r="S44" s="1577"/>
      <c r="T44" s="1578"/>
      <c r="U44" s="2659">
        <f t="shared" si="0"/>
        <v>0</v>
      </c>
      <c r="V44" s="1374"/>
      <c r="W44" s="1374"/>
      <c r="X44" s="1610">
        <f t="shared" si="1"/>
        <v>0</v>
      </c>
      <c r="Y44" s="1609">
        <f t="shared" si="2"/>
        <v>0</v>
      </c>
      <c r="Z44" s="1617">
        <f t="shared" si="3"/>
        <v>0.6</v>
      </c>
      <c r="AA44" s="1611">
        <f t="shared" si="4"/>
        <v>0</v>
      </c>
      <c r="AB44" s="1611">
        <f t="shared" si="5"/>
        <v>0</v>
      </c>
      <c r="AC44" s="1617">
        <f t="shared" si="6"/>
        <v>0.4</v>
      </c>
      <c r="AD44" s="1611">
        <f t="shared" si="7"/>
        <v>0</v>
      </c>
      <c r="AE44" s="1611">
        <f t="shared" si="8"/>
        <v>0</v>
      </c>
      <c r="AF44" s="1613">
        <f t="shared" si="9"/>
        <v>0</v>
      </c>
      <c r="AG44" s="1611">
        <f t="shared" si="10"/>
        <v>0</v>
      </c>
      <c r="AH44" s="1614">
        <f t="shared" si="11"/>
        <v>0</v>
      </c>
      <c r="AI44" s="1612">
        <f t="shared" si="12"/>
        <v>0</v>
      </c>
      <c r="AK44" s="1384">
        <f t="shared" si="13"/>
        <v>0</v>
      </c>
      <c r="AM44" s="1384">
        <f t="shared" si="14"/>
        <v>0</v>
      </c>
      <c r="AO44" s="1384">
        <f t="shared" si="15"/>
        <v>0</v>
      </c>
      <c r="AP44" s="1385">
        <f t="shared" si="16"/>
        <v>0</v>
      </c>
      <c r="AQ44" s="1386">
        <f t="shared" si="17"/>
        <v>0</v>
      </c>
      <c r="AR44" s="1608"/>
      <c r="BC44" s="1383"/>
    </row>
    <row r="45" spans="1:55" s="717" customFormat="1">
      <c r="A45" s="748"/>
      <c r="B45" s="1833">
        <f>'Building Input'!B48</f>
        <v>15</v>
      </c>
      <c r="C45" s="1629">
        <f>'Building Input'!C48</f>
        <v>0</v>
      </c>
      <c r="D45" s="1835">
        <f>'Building Input'!D48</f>
        <v>0</v>
      </c>
      <c r="E45" s="1834">
        <f>'Building Input'!I48</f>
        <v>0</v>
      </c>
      <c r="F45" s="1528">
        <v>1</v>
      </c>
      <c r="G45" s="1394"/>
      <c r="H45" s="1530"/>
      <c r="I45" s="1571">
        <v>1</v>
      </c>
      <c r="J45" s="1393"/>
      <c r="K45" s="1572"/>
      <c r="L45" s="1532">
        <v>1</v>
      </c>
      <c r="M45" s="1395"/>
      <c r="N45" s="1534"/>
      <c r="O45" s="1575">
        <v>1</v>
      </c>
      <c r="P45" s="1395"/>
      <c r="Q45" s="1576"/>
      <c r="R45" s="1575">
        <v>1</v>
      </c>
      <c r="S45" s="1577"/>
      <c r="T45" s="1578"/>
      <c r="U45" s="2659">
        <f t="shared" si="0"/>
        <v>0</v>
      </c>
      <c r="V45" s="1374"/>
      <c r="W45" s="1374"/>
      <c r="X45" s="1610">
        <f t="shared" si="1"/>
        <v>0</v>
      </c>
      <c r="Y45" s="1609">
        <f t="shared" si="2"/>
        <v>0</v>
      </c>
      <c r="Z45" s="1617">
        <f t="shared" si="3"/>
        <v>0.6</v>
      </c>
      <c r="AA45" s="1611">
        <f t="shared" si="4"/>
        <v>0</v>
      </c>
      <c r="AB45" s="1611">
        <f t="shared" si="5"/>
        <v>0</v>
      </c>
      <c r="AC45" s="1617">
        <f t="shared" si="6"/>
        <v>0.4</v>
      </c>
      <c r="AD45" s="1611">
        <f t="shared" si="7"/>
        <v>0</v>
      </c>
      <c r="AE45" s="1611">
        <f t="shared" si="8"/>
        <v>0</v>
      </c>
      <c r="AF45" s="1613">
        <f t="shared" si="9"/>
        <v>0</v>
      </c>
      <c r="AG45" s="1611">
        <f t="shared" si="10"/>
        <v>0</v>
      </c>
      <c r="AH45" s="1614">
        <f t="shared" si="11"/>
        <v>0</v>
      </c>
      <c r="AI45" s="1612">
        <f t="shared" si="12"/>
        <v>0</v>
      </c>
      <c r="AK45" s="1384">
        <f t="shared" si="13"/>
        <v>0</v>
      </c>
      <c r="AM45" s="1384">
        <f t="shared" si="14"/>
        <v>0</v>
      </c>
      <c r="AO45" s="1384">
        <f t="shared" si="15"/>
        <v>0</v>
      </c>
      <c r="AP45" s="1385">
        <f t="shared" si="16"/>
        <v>0</v>
      </c>
      <c r="AQ45" s="1386">
        <f t="shared" si="17"/>
        <v>0</v>
      </c>
      <c r="AR45" s="1608"/>
      <c r="BC45" s="1383"/>
    </row>
    <row r="46" spans="1:55" s="717" customFormat="1">
      <c r="A46" s="748"/>
      <c r="B46" s="1833">
        <f>'Building Input'!B49</f>
        <v>16</v>
      </c>
      <c r="C46" s="1629">
        <f>'Building Input'!C49</f>
        <v>0</v>
      </c>
      <c r="D46" s="1835">
        <f>'Building Input'!D49</f>
        <v>0</v>
      </c>
      <c r="E46" s="1834">
        <f>'Building Input'!I49</f>
        <v>0</v>
      </c>
      <c r="F46" s="1528">
        <v>1</v>
      </c>
      <c r="G46" s="1394"/>
      <c r="H46" s="1530"/>
      <c r="I46" s="1571">
        <v>1</v>
      </c>
      <c r="J46" s="1393"/>
      <c r="K46" s="1572"/>
      <c r="L46" s="1532">
        <v>1</v>
      </c>
      <c r="M46" s="1395"/>
      <c r="N46" s="1534"/>
      <c r="O46" s="1575">
        <v>1</v>
      </c>
      <c r="P46" s="1395"/>
      <c r="Q46" s="1576"/>
      <c r="R46" s="1575">
        <v>1</v>
      </c>
      <c r="S46" s="1577"/>
      <c r="T46" s="1578"/>
      <c r="U46" s="2659">
        <f t="shared" si="0"/>
        <v>0</v>
      </c>
      <c r="V46" s="1374"/>
      <c r="W46" s="1374"/>
      <c r="X46" s="1610">
        <f t="shared" si="1"/>
        <v>0</v>
      </c>
      <c r="Y46" s="1609">
        <f t="shared" si="2"/>
        <v>0</v>
      </c>
      <c r="Z46" s="1617">
        <f t="shared" si="3"/>
        <v>0.6</v>
      </c>
      <c r="AA46" s="1611">
        <f t="shared" si="4"/>
        <v>0</v>
      </c>
      <c r="AB46" s="1611">
        <f t="shared" si="5"/>
        <v>0</v>
      </c>
      <c r="AC46" s="1617">
        <f t="shared" si="6"/>
        <v>0.4</v>
      </c>
      <c r="AD46" s="1611">
        <f t="shared" si="7"/>
        <v>0</v>
      </c>
      <c r="AE46" s="1611">
        <f t="shared" si="8"/>
        <v>0</v>
      </c>
      <c r="AF46" s="1613">
        <f t="shared" si="9"/>
        <v>0</v>
      </c>
      <c r="AG46" s="1611">
        <f t="shared" si="10"/>
        <v>0</v>
      </c>
      <c r="AH46" s="1614">
        <f t="shared" si="11"/>
        <v>0</v>
      </c>
      <c r="AI46" s="1612">
        <f t="shared" si="12"/>
        <v>0</v>
      </c>
      <c r="AK46" s="1384">
        <f t="shared" si="13"/>
        <v>0</v>
      </c>
      <c r="AM46" s="1384">
        <f t="shared" si="14"/>
        <v>0</v>
      </c>
      <c r="AO46" s="1384">
        <f t="shared" si="15"/>
        <v>0</v>
      </c>
      <c r="AP46" s="1385">
        <f t="shared" si="16"/>
        <v>0</v>
      </c>
      <c r="AQ46" s="1386">
        <f t="shared" si="17"/>
        <v>0</v>
      </c>
      <c r="AR46" s="1608"/>
      <c r="BC46" s="1383"/>
    </row>
    <row r="47" spans="1:55" s="717" customFormat="1">
      <c r="A47" s="748"/>
      <c r="B47" s="1833">
        <f>'Building Input'!B50</f>
        <v>17</v>
      </c>
      <c r="C47" s="1629">
        <f>'Building Input'!C50</f>
        <v>0</v>
      </c>
      <c r="D47" s="1835">
        <f>'Building Input'!D50</f>
        <v>0</v>
      </c>
      <c r="E47" s="1834">
        <f>'Building Input'!I50</f>
        <v>0</v>
      </c>
      <c r="F47" s="1528">
        <v>1</v>
      </c>
      <c r="G47" s="1394"/>
      <c r="H47" s="1530"/>
      <c r="I47" s="1571">
        <v>1</v>
      </c>
      <c r="J47" s="1393"/>
      <c r="K47" s="1572"/>
      <c r="L47" s="1532">
        <v>1</v>
      </c>
      <c r="M47" s="1395"/>
      <c r="N47" s="1534"/>
      <c r="O47" s="1575">
        <v>1</v>
      </c>
      <c r="P47" s="1395"/>
      <c r="Q47" s="1576"/>
      <c r="R47" s="1575">
        <v>1</v>
      </c>
      <c r="S47" s="1577"/>
      <c r="T47" s="1578"/>
      <c r="U47" s="2659">
        <f t="shared" si="0"/>
        <v>0</v>
      </c>
      <c r="V47" s="1374"/>
      <c r="W47" s="1374"/>
      <c r="X47" s="1610">
        <f t="shared" si="1"/>
        <v>0</v>
      </c>
      <c r="Y47" s="1609">
        <f t="shared" si="2"/>
        <v>0</v>
      </c>
      <c r="Z47" s="1617">
        <f t="shared" si="3"/>
        <v>0.6</v>
      </c>
      <c r="AA47" s="1611">
        <f t="shared" si="4"/>
        <v>0</v>
      </c>
      <c r="AB47" s="1611">
        <f t="shared" si="5"/>
        <v>0</v>
      </c>
      <c r="AC47" s="1617">
        <f t="shared" si="6"/>
        <v>0.4</v>
      </c>
      <c r="AD47" s="1611">
        <f t="shared" si="7"/>
        <v>0</v>
      </c>
      <c r="AE47" s="1611">
        <f t="shared" si="8"/>
        <v>0</v>
      </c>
      <c r="AF47" s="1613">
        <f t="shared" si="9"/>
        <v>0</v>
      </c>
      <c r="AG47" s="1611">
        <f t="shared" si="10"/>
        <v>0</v>
      </c>
      <c r="AH47" s="1614">
        <f t="shared" si="11"/>
        <v>0</v>
      </c>
      <c r="AI47" s="1612">
        <f t="shared" si="12"/>
        <v>0</v>
      </c>
      <c r="AK47" s="1384">
        <f t="shared" si="13"/>
        <v>0</v>
      </c>
      <c r="AM47" s="1384">
        <f t="shared" si="14"/>
        <v>0</v>
      </c>
      <c r="AO47" s="1384">
        <f t="shared" si="15"/>
        <v>0</v>
      </c>
      <c r="AP47" s="1385">
        <f t="shared" si="16"/>
        <v>0</v>
      </c>
      <c r="AQ47" s="1386">
        <f t="shared" si="17"/>
        <v>0</v>
      </c>
      <c r="AR47" s="1608"/>
      <c r="BC47" s="1383"/>
    </row>
    <row r="48" spans="1:55" s="717" customFormat="1">
      <c r="A48" s="748"/>
      <c r="B48" s="1833">
        <f>'Building Input'!B51</f>
        <v>18</v>
      </c>
      <c r="C48" s="1629">
        <f>'Building Input'!C51</f>
        <v>0</v>
      </c>
      <c r="D48" s="1835">
        <f>'Building Input'!D51</f>
        <v>0</v>
      </c>
      <c r="E48" s="1834">
        <f>'Building Input'!I51</f>
        <v>0</v>
      </c>
      <c r="F48" s="1528">
        <v>1</v>
      </c>
      <c r="G48" s="1394"/>
      <c r="H48" s="1530"/>
      <c r="I48" s="1571">
        <v>1</v>
      </c>
      <c r="J48" s="1393"/>
      <c r="K48" s="1572"/>
      <c r="L48" s="1532">
        <v>1</v>
      </c>
      <c r="M48" s="1395"/>
      <c r="N48" s="1534"/>
      <c r="O48" s="1575">
        <v>1</v>
      </c>
      <c r="P48" s="1395"/>
      <c r="Q48" s="1576"/>
      <c r="R48" s="1575">
        <v>1</v>
      </c>
      <c r="S48" s="1577"/>
      <c r="T48" s="1578"/>
      <c r="U48" s="2659">
        <f t="shared" si="0"/>
        <v>0</v>
      </c>
      <c r="V48" s="1374"/>
      <c r="W48" s="1374"/>
      <c r="X48" s="1610">
        <f t="shared" si="1"/>
        <v>0</v>
      </c>
      <c r="Y48" s="1609">
        <f t="shared" si="2"/>
        <v>0</v>
      </c>
      <c r="Z48" s="1617">
        <f t="shared" si="3"/>
        <v>0.6</v>
      </c>
      <c r="AA48" s="1611">
        <f t="shared" si="4"/>
        <v>0</v>
      </c>
      <c r="AB48" s="1611">
        <f t="shared" si="5"/>
        <v>0</v>
      </c>
      <c r="AC48" s="1617">
        <f t="shared" si="6"/>
        <v>0.4</v>
      </c>
      <c r="AD48" s="1611">
        <f t="shared" si="7"/>
        <v>0</v>
      </c>
      <c r="AE48" s="1611">
        <f t="shared" si="8"/>
        <v>0</v>
      </c>
      <c r="AF48" s="1613">
        <f t="shared" si="9"/>
        <v>0</v>
      </c>
      <c r="AG48" s="1611">
        <f t="shared" si="10"/>
        <v>0</v>
      </c>
      <c r="AH48" s="1614">
        <f t="shared" si="11"/>
        <v>0</v>
      </c>
      <c r="AI48" s="1612">
        <f t="shared" si="12"/>
        <v>0</v>
      </c>
      <c r="AK48" s="1384">
        <f t="shared" si="13"/>
        <v>0</v>
      </c>
      <c r="AM48" s="1384">
        <f t="shared" si="14"/>
        <v>0</v>
      </c>
      <c r="AO48" s="1384">
        <f t="shared" si="15"/>
        <v>0</v>
      </c>
      <c r="AP48" s="1385">
        <f t="shared" si="16"/>
        <v>0</v>
      </c>
      <c r="AQ48" s="1386">
        <f t="shared" si="17"/>
        <v>0</v>
      </c>
      <c r="AR48" s="1608"/>
      <c r="BC48" s="1383"/>
    </row>
    <row r="49" spans="1:55" s="717" customFormat="1">
      <c r="A49" s="748"/>
      <c r="B49" s="1833">
        <f>'Building Input'!B52</f>
        <v>19</v>
      </c>
      <c r="C49" s="1629">
        <f>'Building Input'!C52</f>
        <v>0</v>
      </c>
      <c r="D49" s="1835">
        <f>'Building Input'!D52</f>
        <v>0</v>
      </c>
      <c r="E49" s="1834">
        <f>'Building Input'!I52</f>
        <v>0</v>
      </c>
      <c r="F49" s="1528">
        <v>1</v>
      </c>
      <c r="G49" s="1394"/>
      <c r="H49" s="1530"/>
      <c r="I49" s="1571">
        <v>1</v>
      </c>
      <c r="J49" s="1393"/>
      <c r="K49" s="1572"/>
      <c r="L49" s="1532">
        <v>1</v>
      </c>
      <c r="M49" s="1395"/>
      <c r="N49" s="1534"/>
      <c r="O49" s="1575">
        <v>1</v>
      </c>
      <c r="P49" s="1395"/>
      <c r="Q49" s="1576"/>
      <c r="R49" s="1575">
        <v>1</v>
      </c>
      <c r="S49" s="1577"/>
      <c r="T49" s="1578"/>
      <c r="U49" s="2659">
        <f t="shared" si="0"/>
        <v>0</v>
      </c>
      <c r="V49" s="1374"/>
      <c r="W49" s="1374"/>
      <c r="X49" s="1610">
        <f t="shared" si="1"/>
        <v>0</v>
      </c>
      <c r="Y49" s="1609">
        <f t="shared" si="2"/>
        <v>0</v>
      </c>
      <c r="Z49" s="1617">
        <f t="shared" si="3"/>
        <v>0.6</v>
      </c>
      <c r="AA49" s="1611">
        <f t="shared" si="4"/>
        <v>0</v>
      </c>
      <c r="AB49" s="1611">
        <f t="shared" si="5"/>
        <v>0</v>
      </c>
      <c r="AC49" s="1617">
        <f t="shared" si="6"/>
        <v>0.4</v>
      </c>
      <c r="AD49" s="1611">
        <f t="shared" si="7"/>
        <v>0</v>
      </c>
      <c r="AE49" s="1611">
        <f t="shared" si="8"/>
        <v>0</v>
      </c>
      <c r="AF49" s="1613">
        <f t="shared" si="9"/>
        <v>0</v>
      </c>
      <c r="AG49" s="1611">
        <f t="shared" si="10"/>
        <v>0</v>
      </c>
      <c r="AH49" s="1614">
        <f t="shared" si="11"/>
        <v>0</v>
      </c>
      <c r="AI49" s="1612">
        <f t="shared" si="12"/>
        <v>0</v>
      </c>
      <c r="AK49" s="1384">
        <f t="shared" si="13"/>
        <v>0</v>
      </c>
      <c r="AM49" s="1384">
        <f t="shared" si="14"/>
        <v>0</v>
      </c>
      <c r="AO49" s="1384">
        <f t="shared" si="15"/>
        <v>0</v>
      </c>
      <c r="AP49" s="1385">
        <f t="shared" si="16"/>
        <v>0</v>
      </c>
      <c r="AQ49" s="1386">
        <f t="shared" si="17"/>
        <v>0</v>
      </c>
      <c r="AR49" s="1608"/>
      <c r="BC49" s="1383"/>
    </row>
    <row r="50" spans="1:55" s="717" customFormat="1">
      <c r="A50" s="748"/>
      <c r="B50" s="1833">
        <f>'Building Input'!B53</f>
        <v>20</v>
      </c>
      <c r="C50" s="1629">
        <f>'Building Input'!C53</f>
        <v>0</v>
      </c>
      <c r="D50" s="1835">
        <f>'Building Input'!D53</f>
        <v>0</v>
      </c>
      <c r="E50" s="1834">
        <f>'Building Input'!I53</f>
        <v>0</v>
      </c>
      <c r="F50" s="1528">
        <v>1</v>
      </c>
      <c r="G50" s="1394"/>
      <c r="H50" s="1530"/>
      <c r="I50" s="1571">
        <v>1</v>
      </c>
      <c r="J50" s="1393"/>
      <c r="K50" s="1572"/>
      <c r="L50" s="1532">
        <v>1</v>
      </c>
      <c r="M50" s="1395"/>
      <c r="N50" s="1534"/>
      <c r="O50" s="1575">
        <v>1</v>
      </c>
      <c r="P50" s="1395"/>
      <c r="Q50" s="1576"/>
      <c r="R50" s="1575">
        <v>1</v>
      </c>
      <c r="S50" s="1577"/>
      <c r="T50" s="1578"/>
      <c r="U50" s="2659">
        <f t="shared" si="0"/>
        <v>0</v>
      </c>
      <c r="V50" s="1374"/>
      <c r="W50" s="1374"/>
      <c r="X50" s="1610">
        <f t="shared" si="1"/>
        <v>0</v>
      </c>
      <c r="Y50" s="1609">
        <f t="shared" si="2"/>
        <v>0</v>
      </c>
      <c r="Z50" s="1617">
        <f t="shared" si="3"/>
        <v>0.6</v>
      </c>
      <c r="AA50" s="1611">
        <f t="shared" si="4"/>
        <v>0</v>
      </c>
      <c r="AB50" s="1611">
        <f t="shared" si="5"/>
        <v>0</v>
      </c>
      <c r="AC50" s="1617">
        <f t="shared" si="6"/>
        <v>0.4</v>
      </c>
      <c r="AD50" s="1611">
        <f t="shared" si="7"/>
        <v>0</v>
      </c>
      <c r="AE50" s="1611">
        <f t="shared" si="8"/>
        <v>0</v>
      </c>
      <c r="AF50" s="1613">
        <f t="shared" si="9"/>
        <v>0</v>
      </c>
      <c r="AG50" s="1611">
        <f t="shared" si="10"/>
        <v>0</v>
      </c>
      <c r="AH50" s="1614">
        <f t="shared" si="11"/>
        <v>0</v>
      </c>
      <c r="AI50" s="1612">
        <f t="shared" si="12"/>
        <v>0</v>
      </c>
      <c r="AK50" s="1384">
        <f t="shared" si="13"/>
        <v>0</v>
      </c>
      <c r="AM50" s="1384">
        <f t="shared" si="14"/>
        <v>0</v>
      </c>
      <c r="AO50" s="1384">
        <f t="shared" si="15"/>
        <v>0</v>
      </c>
      <c r="AP50" s="1385">
        <f t="shared" si="16"/>
        <v>0</v>
      </c>
      <c r="AQ50" s="1386">
        <f t="shared" si="17"/>
        <v>0</v>
      </c>
      <c r="AR50" s="1608"/>
      <c r="BC50" s="1383"/>
    </row>
    <row r="51" spans="1:55" s="717" customFormat="1">
      <c r="A51" s="748"/>
      <c r="B51" s="1833">
        <f>'Building Input'!B54</f>
        <v>21</v>
      </c>
      <c r="C51" s="1629">
        <f>'Building Input'!C54</f>
        <v>0</v>
      </c>
      <c r="D51" s="1835">
        <f>'Building Input'!D54</f>
        <v>0</v>
      </c>
      <c r="E51" s="1834">
        <f>'Building Input'!I54</f>
        <v>0</v>
      </c>
      <c r="F51" s="1528">
        <v>1</v>
      </c>
      <c r="G51" s="1394"/>
      <c r="H51" s="1530"/>
      <c r="I51" s="1571">
        <v>1</v>
      </c>
      <c r="J51" s="1393"/>
      <c r="K51" s="1572"/>
      <c r="L51" s="1532">
        <v>1</v>
      </c>
      <c r="M51" s="1395"/>
      <c r="N51" s="1534"/>
      <c r="O51" s="1575">
        <v>1</v>
      </c>
      <c r="P51" s="1395"/>
      <c r="Q51" s="1576"/>
      <c r="R51" s="1575">
        <v>1</v>
      </c>
      <c r="S51" s="1577"/>
      <c r="T51" s="1578"/>
      <c r="U51" s="2659">
        <f t="shared" si="0"/>
        <v>0</v>
      </c>
      <c r="V51" s="1374"/>
      <c r="W51" s="1374"/>
      <c r="X51" s="1610">
        <f t="shared" si="1"/>
        <v>0</v>
      </c>
      <c r="Y51" s="1609">
        <f t="shared" si="2"/>
        <v>0</v>
      </c>
      <c r="Z51" s="1617">
        <f t="shared" si="3"/>
        <v>0.6</v>
      </c>
      <c r="AA51" s="1611">
        <f t="shared" si="4"/>
        <v>0</v>
      </c>
      <c r="AB51" s="1611">
        <f t="shared" si="5"/>
        <v>0</v>
      </c>
      <c r="AC51" s="1617">
        <f t="shared" si="6"/>
        <v>0.4</v>
      </c>
      <c r="AD51" s="1611">
        <f t="shared" si="7"/>
        <v>0</v>
      </c>
      <c r="AE51" s="1611">
        <f t="shared" si="8"/>
        <v>0</v>
      </c>
      <c r="AF51" s="1613">
        <f t="shared" si="9"/>
        <v>0</v>
      </c>
      <c r="AG51" s="1611">
        <f t="shared" si="10"/>
        <v>0</v>
      </c>
      <c r="AH51" s="1614">
        <f t="shared" si="11"/>
        <v>0</v>
      </c>
      <c r="AI51" s="1612">
        <f t="shared" si="12"/>
        <v>0</v>
      </c>
      <c r="AK51" s="1384">
        <f t="shared" si="13"/>
        <v>0</v>
      </c>
      <c r="AM51" s="1384">
        <f t="shared" si="14"/>
        <v>0</v>
      </c>
      <c r="AO51" s="1384">
        <f t="shared" si="15"/>
        <v>0</v>
      </c>
      <c r="AP51" s="1385">
        <f t="shared" si="16"/>
        <v>0</v>
      </c>
      <c r="AQ51" s="1386">
        <f t="shared" si="17"/>
        <v>0</v>
      </c>
      <c r="AR51" s="1608"/>
      <c r="BC51" s="1383"/>
    </row>
    <row r="52" spans="1:55" s="717" customFormat="1">
      <c r="A52" s="748"/>
      <c r="B52" s="1833">
        <f>'Building Input'!B55</f>
        <v>22</v>
      </c>
      <c r="C52" s="1629">
        <f>'Building Input'!C55</f>
        <v>0</v>
      </c>
      <c r="D52" s="1835">
        <f>'Building Input'!D55</f>
        <v>0</v>
      </c>
      <c r="E52" s="1834">
        <f>'Building Input'!I55</f>
        <v>0</v>
      </c>
      <c r="F52" s="1528">
        <v>1</v>
      </c>
      <c r="G52" s="1394"/>
      <c r="H52" s="1530"/>
      <c r="I52" s="1571">
        <v>1</v>
      </c>
      <c r="J52" s="1393"/>
      <c r="K52" s="1572"/>
      <c r="L52" s="1532">
        <v>1</v>
      </c>
      <c r="M52" s="1395"/>
      <c r="N52" s="1534"/>
      <c r="O52" s="1575">
        <v>1</v>
      </c>
      <c r="P52" s="1395"/>
      <c r="Q52" s="1576"/>
      <c r="R52" s="1575">
        <v>1</v>
      </c>
      <c r="S52" s="1577"/>
      <c r="T52" s="1578"/>
      <c r="U52" s="2659">
        <f t="shared" si="0"/>
        <v>0</v>
      </c>
      <c r="V52" s="1374"/>
      <c r="W52" s="1374"/>
      <c r="X52" s="1610">
        <f t="shared" si="1"/>
        <v>0</v>
      </c>
      <c r="Y52" s="1609">
        <f t="shared" si="2"/>
        <v>0</v>
      </c>
      <c r="Z52" s="1617">
        <f t="shared" si="3"/>
        <v>0.6</v>
      </c>
      <c r="AA52" s="1611">
        <f t="shared" si="4"/>
        <v>0</v>
      </c>
      <c r="AB52" s="1611">
        <f t="shared" si="5"/>
        <v>0</v>
      </c>
      <c r="AC52" s="1617">
        <f t="shared" si="6"/>
        <v>0.4</v>
      </c>
      <c r="AD52" s="1611">
        <f t="shared" si="7"/>
        <v>0</v>
      </c>
      <c r="AE52" s="1611">
        <f t="shared" si="8"/>
        <v>0</v>
      </c>
      <c r="AF52" s="1613">
        <f t="shared" si="9"/>
        <v>0</v>
      </c>
      <c r="AG52" s="1611">
        <f t="shared" si="10"/>
        <v>0</v>
      </c>
      <c r="AH52" s="1614">
        <f t="shared" si="11"/>
        <v>0</v>
      </c>
      <c r="AI52" s="1612">
        <f t="shared" si="12"/>
        <v>0</v>
      </c>
      <c r="AK52" s="1384">
        <f t="shared" si="13"/>
        <v>0</v>
      </c>
      <c r="AM52" s="1384">
        <f t="shared" si="14"/>
        <v>0</v>
      </c>
      <c r="AO52" s="1384">
        <f t="shared" si="15"/>
        <v>0</v>
      </c>
      <c r="AP52" s="1385">
        <f t="shared" si="16"/>
        <v>0</v>
      </c>
      <c r="AQ52" s="1386">
        <f t="shared" si="17"/>
        <v>0</v>
      </c>
      <c r="AR52" s="1608"/>
      <c r="BC52" s="1383"/>
    </row>
    <row r="53" spans="1:55" s="717" customFormat="1">
      <c r="A53" s="748"/>
      <c r="B53" s="1833">
        <f>'Building Input'!B56</f>
        <v>23</v>
      </c>
      <c r="C53" s="1629">
        <f>'Building Input'!C56</f>
        <v>0</v>
      </c>
      <c r="D53" s="1835">
        <f>'Building Input'!D56</f>
        <v>0</v>
      </c>
      <c r="E53" s="1834">
        <f>'Building Input'!I56</f>
        <v>0</v>
      </c>
      <c r="F53" s="1528">
        <v>1</v>
      </c>
      <c r="G53" s="1394"/>
      <c r="H53" s="1530"/>
      <c r="I53" s="1571">
        <v>1</v>
      </c>
      <c r="J53" s="1393"/>
      <c r="K53" s="1572"/>
      <c r="L53" s="1532">
        <v>1</v>
      </c>
      <c r="M53" s="1395"/>
      <c r="N53" s="1534"/>
      <c r="O53" s="1575">
        <v>1</v>
      </c>
      <c r="P53" s="1395"/>
      <c r="Q53" s="1576"/>
      <c r="R53" s="1575">
        <v>1</v>
      </c>
      <c r="S53" s="1577"/>
      <c r="T53" s="1578"/>
      <c r="U53" s="2659">
        <f t="shared" si="0"/>
        <v>0</v>
      </c>
      <c r="V53" s="1374"/>
      <c r="W53" s="1374"/>
      <c r="X53" s="1610">
        <f t="shared" si="1"/>
        <v>0</v>
      </c>
      <c r="Y53" s="1609">
        <f t="shared" si="2"/>
        <v>0</v>
      </c>
      <c r="Z53" s="1617">
        <f t="shared" si="3"/>
        <v>0.6</v>
      </c>
      <c r="AA53" s="1611">
        <f t="shared" si="4"/>
        <v>0</v>
      </c>
      <c r="AB53" s="1611">
        <f t="shared" si="5"/>
        <v>0</v>
      </c>
      <c r="AC53" s="1617">
        <f t="shared" si="6"/>
        <v>0.4</v>
      </c>
      <c r="AD53" s="1611">
        <f t="shared" si="7"/>
        <v>0</v>
      </c>
      <c r="AE53" s="1611">
        <f t="shared" si="8"/>
        <v>0</v>
      </c>
      <c r="AF53" s="1613">
        <f t="shared" si="9"/>
        <v>0</v>
      </c>
      <c r="AG53" s="1611">
        <f t="shared" si="10"/>
        <v>0</v>
      </c>
      <c r="AH53" s="1614">
        <f t="shared" si="11"/>
        <v>0</v>
      </c>
      <c r="AI53" s="1612">
        <f t="shared" si="12"/>
        <v>0</v>
      </c>
      <c r="AK53" s="1384">
        <f t="shared" si="13"/>
        <v>0</v>
      </c>
      <c r="AM53" s="1384">
        <f t="shared" si="14"/>
        <v>0</v>
      </c>
      <c r="AO53" s="1384">
        <f t="shared" si="15"/>
        <v>0</v>
      </c>
      <c r="AP53" s="1385">
        <f t="shared" si="16"/>
        <v>0</v>
      </c>
      <c r="AQ53" s="1386">
        <f t="shared" si="17"/>
        <v>0</v>
      </c>
      <c r="AR53" s="1608"/>
      <c r="BC53" s="1383"/>
    </row>
    <row r="54" spans="1:55" s="717" customFormat="1">
      <c r="A54" s="748"/>
      <c r="B54" s="1833">
        <f>'Building Input'!B57</f>
        <v>24</v>
      </c>
      <c r="C54" s="1629">
        <f>'Building Input'!C57</f>
        <v>0</v>
      </c>
      <c r="D54" s="1835">
        <f>'Building Input'!D57</f>
        <v>0</v>
      </c>
      <c r="E54" s="1834">
        <f>'Building Input'!I57</f>
        <v>0</v>
      </c>
      <c r="F54" s="1528">
        <v>1</v>
      </c>
      <c r="G54" s="1394"/>
      <c r="H54" s="1530"/>
      <c r="I54" s="1571">
        <v>1</v>
      </c>
      <c r="J54" s="1393"/>
      <c r="K54" s="1572"/>
      <c r="L54" s="1532">
        <v>1</v>
      </c>
      <c r="M54" s="1395"/>
      <c r="N54" s="1534"/>
      <c r="O54" s="1575">
        <v>1</v>
      </c>
      <c r="P54" s="1395"/>
      <c r="Q54" s="1576"/>
      <c r="R54" s="1575">
        <v>1</v>
      </c>
      <c r="S54" s="1577"/>
      <c r="T54" s="1578"/>
      <c r="U54" s="2659">
        <f t="shared" si="0"/>
        <v>0</v>
      </c>
      <c r="V54" s="1374"/>
      <c r="W54" s="1374"/>
      <c r="X54" s="1610">
        <f t="shared" si="1"/>
        <v>0</v>
      </c>
      <c r="Y54" s="1609">
        <f t="shared" si="2"/>
        <v>0</v>
      </c>
      <c r="Z54" s="1617">
        <f t="shared" si="3"/>
        <v>0.6</v>
      </c>
      <c r="AA54" s="1611">
        <f t="shared" si="4"/>
        <v>0</v>
      </c>
      <c r="AB54" s="1611">
        <f t="shared" si="5"/>
        <v>0</v>
      </c>
      <c r="AC54" s="1617">
        <f t="shared" si="6"/>
        <v>0.4</v>
      </c>
      <c r="AD54" s="1611">
        <f t="shared" si="7"/>
        <v>0</v>
      </c>
      <c r="AE54" s="1611">
        <f t="shared" si="8"/>
        <v>0</v>
      </c>
      <c r="AF54" s="1613">
        <f t="shared" si="9"/>
        <v>0</v>
      </c>
      <c r="AG54" s="1611">
        <f t="shared" si="10"/>
        <v>0</v>
      </c>
      <c r="AH54" s="1614">
        <f t="shared" si="11"/>
        <v>0</v>
      </c>
      <c r="AI54" s="1612">
        <f t="shared" si="12"/>
        <v>0</v>
      </c>
      <c r="AK54" s="1384">
        <f t="shared" si="13"/>
        <v>0</v>
      </c>
      <c r="AM54" s="1384">
        <f t="shared" si="14"/>
        <v>0</v>
      </c>
      <c r="AO54" s="1384">
        <f t="shared" si="15"/>
        <v>0</v>
      </c>
      <c r="AP54" s="1385">
        <f t="shared" si="16"/>
        <v>0</v>
      </c>
      <c r="AQ54" s="1386">
        <f t="shared" si="17"/>
        <v>0</v>
      </c>
      <c r="AR54" s="1608"/>
      <c r="BC54" s="1383"/>
    </row>
    <row r="55" spans="1:55" s="717" customFormat="1">
      <c r="A55" s="748"/>
      <c r="B55" s="1833">
        <f>'Building Input'!B58</f>
        <v>25</v>
      </c>
      <c r="C55" s="1629">
        <f>'Building Input'!C58</f>
        <v>0</v>
      </c>
      <c r="D55" s="1835">
        <f>'Building Input'!D58</f>
        <v>0</v>
      </c>
      <c r="E55" s="1834">
        <f>'Building Input'!I58</f>
        <v>0</v>
      </c>
      <c r="F55" s="1528">
        <v>1</v>
      </c>
      <c r="G55" s="1394"/>
      <c r="H55" s="1530"/>
      <c r="I55" s="1571">
        <v>1</v>
      </c>
      <c r="J55" s="1393"/>
      <c r="K55" s="1572"/>
      <c r="L55" s="1532">
        <v>1</v>
      </c>
      <c r="M55" s="1395"/>
      <c r="N55" s="1534"/>
      <c r="O55" s="1575">
        <v>1</v>
      </c>
      <c r="P55" s="1395"/>
      <c r="Q55" s="1576"/>
      <c r="R55" s="1575">
        <v>1</v>
      </c>
      <c r="S55" s="1577"/>
      <c r="T55" s="1578"/>
      <c r="U55" s="2659">
        <f t="shared" si="0"/>
        <v>0</v>
      </c>
      <c r="V55" s="1374"/>
      <c r="W55" s="1374"/>
      <c r="X55" s="1610">
        <f t="shared" si="1"/>
        <v>0</v>
      </c>
      <c r="Y55" s="1609">
        <f t="shared" si="2"/>
        <v>0</v>
      </c>
      <c r="Z55" s="1617">
        <f t="shared" si="3"/>
        <v>0.6</v>
      </c>
      <c r="AA55" s="1611">
        <f t="shared" si="4"/>
        <v>0</v>
      </c>
      <c r="AB55" s="1611">
        <f t="shared" si="5"/>
        <v>0</v>
      </c>
      <c r="AC55" s="1617">
        <f t="shared" si="6"/>
        <v>0.4</v>
      </c>
      <c r="AD55" s="1611">
        <f t="shared" si="7"/>
        <v>0</v>
      </c>
      <c r="AE55" s="1611">
        <f t="shared" si="8"/>
        <v>0</v>
      </c>
      <c r="AF55" s="1613">
        <f t="shared" si="9"/>
        <v>0</v>
      </c>
      <c r="AG55" s="1611">
        <f t="shared" si="10"/>
        <v>0</v>
      </c>
      <c r="AH55" s="1614">
        <f t="shared" si="11"/>
        <v>0</v>
      </c>
      <c r="AI55" s="1612">
        <f t="shared" si="12"/>
        <v>0</v>
      </c>
      <c r="AK55" s="1384">
        <f t="shared" si="13"/>
        <v>0</v>
      </c>
      <c r="AM55" s="1384">
        <f t="shared" si="14"/>
        <v>0</v>
      </c>
      <c r="AO55" s="1384">
        <f t="shared" si="15"/>
        <v>0</v>
      </c>
      <c r="AP55" s="1385">
        <f t="shared" si="16"/>
        <v>0</v>
      </c>
      <c r="AQ55" s="1386">
        <f t="shared" si="17"/>
        <v>0</v>
      </c>
      <c r="AR55" s="1608"/>
      <c r="BC55" s="1383"/>
    </row>
    <row r="56" spans="1:55" s="717" customFormat="1">
      <c r="A56" s="748"/>
      <c r="B56" s="1833">
        <f>'Building Input'!B59</f>
        <v>26</v>
      </c>
      <c r="C56" s="1629">
        <f>'Building Input'!C59</f>
        <v>0</v>
      </c>
      <c r="D56" s="1835">
        <f>'Building Input'!D59</f>
        <v>0</v>
      </c>
      <c r="E56" s="1834">
        <f>'Building Input'!I59</f>
        <v>0</v>
      </c>
      <c r="F56" s="1528">
        <v>1</v>
      </c>
      <c r="G56" s="1394"/>
      <c r="H56" s="1530"/>
      <c r="I56" s="1571">
        <v>1</v>
      </c>
      <c r="J56" s="1393"/>
      <c r="K56" s="1572"/>
      <c r="L56" s="1532">
        <v>1</v>
      </c>
      <c r="M56" s="1395"/>
      <c r="N56" s="1534"/>
      <c r="O56" s="1575">
        <v>1</v>
      </c>
      <c r="P56" s="1395"/>
      <c r="Q56" s="1576"/>
      <c r="R56" s="1575">
        <v>1</v>
      </c>
      <c r="S56" s="1577"/>
      <c r="T56" s="1578"/>
      <c r="U56" s="2659">
        <f t="shared" si="0"/>
        <v>0</v>
      </c>
      <c r="V56" s="1374"/>
      <c r="W56" s="1374"/>
      <c r="X56" s="1610">
        <f t="shared" si="1"/>
        <v>0</v>
      </c>
      <c r="Y56" s="1609">
        <f t="shared" si="2"/>
        <v>0</v>
      </c>
      <c r="Z56" s="1617">
        <f t="shared" si="3"/>
        <v>0.6</v>
      </c>
      <c r="AA56" s="1611">
        <f t="shared" si="4"/>
        <v>0</v>
      </c>
      <c r="AB56" s="1611">
        <f t="shared" si="5"/>
        <v>0</v>
      </c>
      <c r="AC56" s="1617">
        <f t="shared" si="6"/>
        <v>0.4</v>
      </c>
      <c r="AD56" s="1611">
        <f t="shared" si="7"/>
        <v>0</v>
      </c>
      <c r="AE56" s="1611">
        <f t="shared" si="8"/>
        <v>0</v>
      </c>
      <c r="AF56" s="1613">
        <f t="shared" si="9"/>
        <v>0</v>
      </c>
      <c r="AG56" s="1611">
        <f t="shared" si="10"/>
        <v>0</v>
      </c>
      <c r="AH56" s="1614">
        <f t="shared" si="11"/>
        <v>0</v>
      </c>
      <c r="AI56" s="1612">
        <f t="shared" si="12"/>
        <v>0</v>
      </c>
      <c r="AK56" s="1384">
        <f t="shared" si="13"/>
        <v>0</v>
      </c>
      <c r="AM56" s="1384">
        <f t="shared" si="14"/>
        <v>0</v>
      </c>
      <c r="AO56" s="1384">
        <f t="shared" si="15"/>
        <v>0</v>
      </c>
      <c r="AP56" s="1385">
        <f t="shared" si="16"/>
        <v>0</v>
      </c>
      <c r="AQ56" s="1386">
        <f t="shared" si="17"/>
        <v>0</v>
      </c>
      <c r="AR56" s="1608"/>
      <c r="BC56" s="1383"/>
    </row>
    <row r="57" spans="1:55" s="717" customFormat="1">
      <c r="A57" s="748"/>
      <c r="B57" s="1833">
        <f>'Building Input'!B60</f>
        <v>27</v>
      </c>
      <c r="C57" s="1629">
        <f>'Building Input'!C60</f>
        <v>0</v>
      </c>
      <c r="D57" s="1835">
        <f>'Building Input'!D60</f>
        <v>0</v>
      </c>
      <c r="E57" s="1834">
        <f>'Building Input'!I60</f>
        <v>0</v>
      </c>
      <c r="F57" s="1528">
        <v>1</v>
      </c>
      <c r="G57" s="1394"/>
      <c r="H57" s="1530"/>
      <c r="I57" s="1571">
        <v>1</v>
      </c>
      <c r="J57" s="1393"/>
      <c r="K57" s="1572"/>
      <c r="L57" s="1532">
        <v>1</v>
      </c>
      <c r="M57" s="1395"/>
      <c r="N57" s="1534"/>
      <c r="O57" s="1575">
        <v>1</v>
      </c>
      <c r="P57" s="1395"/>
      <c r="Q57" s="1576"/>
      <c r="R57" s="1575">
        <v>1</v>
      </c>
      <c r="S57" s="1577"/>
      <c r="T57" s="1578"/>
      <c r="U57" s="2659">
        <f t="shared" si="0"/>
        <v>0</v>
      </c>
      <c r="V57" s="1374"/>
      <c r="W57" s="1374"/>
      <c r="X57" s="1610">
        <f t="shared" si="1"/>
        <v>0</v>
      </c>
      <c r="Y57" s="1609">
        <f t="shared" si="2"/>
        <v>0</v>
      </c>
      <c r="Z57" s="1617">
        <f t="shared" si="3"/>
        <v>0.6</v>
      </c>
      <c r="AA57" s="1611">
        <f t="shared" si="4"/>
        <v>0</v>
      </c>
      <c r="AB57" s="1611">
        <f t="shared" si="5"/>
        <v>0</v>
      </c>
      <c r="AC57" s="1617">
        <f t="shared" si="6"/>
        <v>0.4</v>
      </c>
      <c r="AD57" s="1611">
        <f t="shared" si="7"/>
        <v>0</v>
      </c>
      <c r="AE57" s="1611">
        <f t="shared" si="8"/>
        <v>0</v>
      </c>
      <c r="AF57" s="1613">
        <f t="shared" si="9"/>
        <v>0</v>
      </c>
      <c r="AG57" s="1611">
        <f t="shared" si="10"/>
        <v>0</v>
      </c>
      <c r="AH57" s="1614">
        <f t="shared" si="11"/>
        <v>0</v>
      </c>
      <c r="AI57" s="1612">
        <f t="shared" si="12"/>
        <v>0</v>
      </c>
      <c r="AK57" s="1384">
        <f t="shared" si="13"/>
        <v>0</v>
      </c>
      <c r="AM57" s="1384">
        <f t="shared" si="14"/>
        <v>0</v>
      </c>
      <c r="AO57" s="1384">
        <f t="shared" si="15"/>
        <v>0</v>
      </c>
      <c r="AP57" s="1385">
        <f t="shared" si="16"/>
        <v>0</v>
      </c>
      <c r="AQ57" s="1386">
        <f t="shared" si="17"/>
        <v>0</v>
      </c>
      <c r="AR57" s="1608"/>
      <c r="BC57" s="1383"/>
    </row>
    <row r="58" spans="1:55" s="717" customFormat="1">
      <c r="A58" s="748"/>
      <c r="B58" s="1833">
        <f>'Building Input'!B61</f>
        <v>28</v>
      </c>
      <c r="C58" s="1629">
        <f>'Building Input'!C61</f>
        <v>0</v>
      </c>
      <c r="D58" s="1835">
        <f>'Building Input'!D61</f>
        <v>0</v>
      </c>
      <c r="E58" s="1834">
        <f>'Building Input'!I61</f>
        <v>0</v>
      </c>
      <c r="F58" s="1528">
        <v>1</v>
      </c>
      <c r="G58" s="1394"/>
      <c r="H58" s="1530"/>
      <c r="I58" s="1571">
        <v>1</v>
      </c>
      <c r="J58" s="1393"/>
      <c r="K58" s="1572"/>
      <c r="L58" s="1532">
        <v>1</v>
      </c>
      <c r="M58" s="1395"/>
      <c r="N58" s="1534"/>
      <c r="O58" s="1575">
        <v>1</v>
      </c>
      <c r="P58" s="1395"/>
      <c r="Q58" s="1576"/>
      <c r="R58" s="1575">
        <v>1</v>
      </c>
      <c r="S58" s="1577"/>
      <c r="T58" s="1578"/>
      <c r="U58" s="2659">
        <f t="shared" si="0"/>
        <v>0</v>
      </c>
      <c r="V58" s="1374"/>
      <c r="W58" s="1374"/>
      <c r="X58" s="1610">
        <f t="shared" si="1"/>
        <v>0</v>
      </c>
      <c r="Y58" s="1609">
        <f t="shared" si="2"/>
        <v>0</v>
      </c>
      <c r="Z58" s="1617">
        <f t="shared" si="3"/>
        <v>0.6</v>
      </c>
      <c r="AA58" s="1611">
        <f t="shared" si="4"/>
        <v>0</v>
      </c>
      <c r="AB58" s="1611">
        <f t="shared" si="5"/>
        <v>0</v>
      </c>
      <c r="AC58" s="1617">
        <f t="shared" si="6"/>
        <v>0.4</v>
      </c>
      <c r="AD58" s="1611">
        <f t="shared" si="7"/>
        <v>0</v>
      </c>
      <c r="AE58" s="1611">
        <f t="shared" si="8"/>
        <v>0</v>
      </c>
      <c r="AF58" s="1613">
        <f t="shared" si="9"/>
        <v>0</v>
      </c>
      <c r="AG58" s="1611">
        <f t="shared" si="10"/>
        <v>0</v>
      </c>
      <c r="AH58" s="1614">
        <f t="shared" si="11"/>
        <v>0</v>
      </c>
      <c r="AI58" s="1612">
        <f t="shared" si="12"/>
        <v>0</v>
      </c>
      <c r="AK58" s="1384">
        <f t="shared" si="13"/>
        <v>0</v>
      </c>
      <c r="AM58" s="1384">
        <f t="shared" si="14"/>
        <v>0</v>
      </c>
      <c r="AO58" s="1384">
        <f t="shared" si="15"/>
        <v>0</v>
      </c>
      <c r="AP58" s="1385">
        <f t="shared" si="16"/>
        <v>0</v>
      </c>
      <c r="AQ58" s="1386">
        <f t="shared" si="17"/>
        <v>0</v>
      </c>
      <c r="AR58" s="1608"/>
      <c r="BC58" s="1383"/>
    </row>
    <row r="59" spans="1:55" s="717" customFormat="1">
      <c r="A59" s="748"/>
      <c r="B59" s="1833">
        <f>'Building Input'!B62</f>
        <v>29</v>
      </c>
      <c r="C59" s="1629">
        <f>'Building Input'!C62</f>
        <v>0</v>
      </c>
      <c r="D59" s="1835">
        <f>'Building Input'!D62</f>
        <v>0</v>
      </c>
      <c r="E59" s="1834">
        <f>'Building Input'!I62</f>
        <v>0</v>
      </c>
      <c r="F59" s="1528">
        <v>1</v>
      </c>
      <c r="G59" s="1394"/>
      <c r="H59" s="1530"/>
      <c r="I59" s="1571">
        <v>1</v>
      </c>
      <c r="J59" s="1393"/>
      <c r="K59" s="1572"/>
      <c r="L59" s="1532">
        <v>1</v>
      </c>
      <c r="M59" s="1395"/>
      <c r="N59" s="1534"/>
      <c r="O59" s="1575">
        <v>1</v>
      </c>
      <c r="P59" s="1395"/>
      <c r="Q59" s="1576"/>
      <c r="R59" s="1575">
        <v>1</v>
      </c>
      <c r="S59" s="1577"/>
      <c r="T59" s="1578"/>
      <c r="U59" s="2659">
        <f t="shared" si="0"/>
        <v>0</v>
      </c>
      <c r="V59" s="1374"/>
      <c r="W59" s="1374"/>
      <c r="X59" s="1610">
        <f t="shared" si="1"/>
        <v>0</v>
      </c>
      <c r="Y59" s="1609">
        <f t="shared" si="2"/>
        <v>0</v>
      </c>
      <c r="Z59" s="1617">
        <f t="shared" si="3"/>
        <v>0.6</v>
      </c>
      <c r="AA59" s="1611">
        <f t="shared" si="4"/>
        <v>0</v>
      </c>
      <c r="AB59" s="1611">
        <f t="shared" si="5"/>
        <v>0</v>
      </c>
      <c r="AC59" s="1617">
        <f t="shared" si="6"/>
        <v>0.4</v>
      </c>
      <c r="AD59" s="1611">
        <f t="shared" si="7"/>
        <v>0</v>
      </c>
      <c r="AE59" s="1611">
        <f t="shared" si="8"/>
        <v>0</v>
      </c>
      <c r="AF59" s="1613">
        <f t="shared" si="9"/>
        <v>0</v>
      </c>
      <c r="AG59" s="1611">
        <f t="shared" si="10"/>
        <v>0</v>
      </c>
      <c r="AH59" s="1614">
        <f t="shared" si="11"/>
        <v>0</v>
      </c>
      <c r="AI59" s="1612">
        <f t="shared" si="12"/>
        <v>0</v>
      </c>
      <c r="AK59" s="1384">
        <f t="shared" si="13"/>
        <v>0</v>
      </c>
      <c r="AM59" s="1384">
        <f t="shared" si="14"/>
        <v>0</v>
      </c>
      <c r="AO59" s="1384">
        <f t="shared" si="15"/>
        <v>0</v>
      </c>
      <c r="AP59" s="1385">
        <f t="shared" si="16"/>
        <v>0</v>
      </c>
      <c r="AQ59" s="1386">
        <f t="shared" si="17"/>
        <v>0</v>
      </c>
      <c r="AR59" s="1608"/>
      <c r="BC59" s="1383"/>
    </row>
    <row r="60" spans="1:55" s="717" customFormat="1">
      <c r="A60" s="748"/>
      <c r="B60" s="1833">
        <f>'Building Input'!B63</f>
        <v>30</v>
      </c>
      <c r="C60" s="1629">
        <f>'Building Input'!C63</f>
        <v>0</v>
      </c>
      <c r="D60" s="1835">
        <f>'Building Input'!D63</f>
        <v>0</v>
      </c>
      <c r="E60" s="1834">
        <f>'Building Input'!I63</f>
        <v>0</v>
      </c>
      <c r="F60" s="1528">
        <v>1</v>
      </c>
      <c r="G60" s="1394"/>
      <c r="H60" s="1530"/>
      <c r="I60" s="1571">
        <v>1</v>
      </c>
      <c r="J60" s="1393"/>
      <c r="K60" s="1572"/>
      <c r="L60" s="1532">
        <v>1</v>
      </c>
      <c r="M60" s="1395"/>
      <c r="N60" s="1534"/>
      <c r="O60" s="1575">
        <v>1</v>
      </c>
      <c r="P60" s="1395"/>
      <c r="Q60" s="1576"/>
      <c r="R60" s="1575">
        <v>1</v>
      </c>
      <c r="S60" s="1577"/>
      <c r="T60" s="1578"/>
      <c r="U60" s="2659">
        <f t="shared" si="0"/>
        <v>0</v>
      </c>
      <c r="V60" s="1374"/>
      <c r="W60" s="1374"/>
      <c r="X60" s="1610">
        <f t="shared" si="1"/>
        <v>0</v>
      </c>
      <c r="Y60" s="1609">
        <f t="shared" si="2"/>
        <v>0</v>
      </c>
      <c r="Z60" s="1617">
        <f t="shared" si="3"/>
        <v>0.6</v>
      </c>
      <c r="AA60" s="1611">
        <f t="shared" si="4"/>
        <v>0</v>
      </c>
      <c r="AB60" s="1611">
        <f t="shared" si="5"/>
        <v>0</v>
      </c>
      <c r="AC60" s="1617">
        <f t="shared" si="6"/>
        <v>0.4</v>
      </c>
      <c r="AD60" s="1611">
        <f t="shared" si="7"/>
        <v>0</v>
      </c>
      <c r="AE60" s="1611">
        <f t="shared" si="8"/>
        <v>0</v>
      </c>
      <c r="AF60" s="1613">
        <f t="shared" si="9"/>
        <v>0</v>
      </c>
      <c r="AG60" s="1611">
        <f t="shared" si="10"/>
        <v>0</v>
      </c>
      <c r="AH60" s="1614">
        <f t="shared" si="11"/>
        <v>0</v>
      </c>
      <c r="AI60" s="1612">
        <f t="shared" si="12"/>
        <v>0</v>
      </c>
      <c r="AK60" s="1384">
        <f t="shared" si="13"/>
        <v>0</v>
      </c>
      <c r="AM60" s="1384">
        <f t="shared" si="14"/>
        <v>0</v>
      </c>
      <c r="AO60" s="1384">
        <f t="shared" si="15"/>
        <v>0</v>
      </c>
      <c r="AP60" s="1385">
        <f t="shared" si="16"/>
        <v>0</v>
      </c>
      <c r="AQ60" s="1386">
        <f t="shared" si="17"/>
        <v>0</v>
      </c>
      <c r="AR60" s="1608"/>
      <c r="BC60" s="1383"/>
    </row>
    <row r="61" spans="1:55" s="717" customFormat="1">
      <c r="A61" s="748"/>
      <c r="B61" s="1833">
        <f>'Building Input'!B64</f>
        <v>31</v>
      </c>
      <c r="C61" s="1629">
        <f>'Building Input'!C64</f>
        <v>0</v>
      </c>
      <c r="D61" s="1835">
        <f>'Building Input'!D64</f>
        <v>0</v>
      </c>
      <c r="E61" s="1834">
        <f>'Building Input'!I64</f>
        <v>0</v>
      </c>
      <c r="F61" s="1528">
        <v>1</v>
      </c>
      <c r="G61" s="1394"/>
      <c r="H61" s="1530"/>
      <c r="I61" s="1571">
        <v>1</v>
      </c>
      <c r="J61" s="1393"/>
      <c r="K61" s="1572"/>
      <c r="L61" s="1532">
        <v>1</v>
      </c>
      <c r="M61" s="1395"/>
      <c r="N61" s="1534"/>
      <c r="O61" s="1575">
        <v>1</v>
      </c>
      <c r="P61" s="1395"/>
      <c r="Q61" s="1576"/>
      <c r="R61" s="1575">
        <v>1</v>
      </c>
      <c r="S61" s="1577"/>
      <c r="T61" s="1578"/>
      <c r="U61" s="2659">
        <f t="shared" si="0"/>
        <v>0</v>
      </c>
      <c r="V61" s="1374"/>
      <c r="W61" s="1374"/>
      <c r="X61" s="1610">
        <f t="shared" si="1"/>
        <v>0</v>
      </c>
      <c r="Y61" s="1609">
        <f t="shared" si="2"/>
        <v>0</v>
      </c>
      <c r="Z61" s="1617">
        <f t="shared" si="3"/>
        <v>0.6</v>
      </c>
      <c r="AA61" s="1611">
        <f t="shared" si="4"/>
        <v>0</v>
      </c>
      <c r="AB61" s="1611">
        <f t="shared" si="5"/>
        <v>0</v>
      </c>
      <c r="AC61" s="1617">
        <f t="shared" si="6"/>
        <v>0.4</v>
      </c>
      <c r="AD61" s="1611">
        <f t="shared" si="7"/>
        <v>0</v>
      </c>
      <c r="AE61" s="1611">
        <f t="shared" si="8"/>
        <v>0</v>
      </c>
      <c r="AF61" s="1613">
        <f t="shared" si="9"/>
        <v>0</v>
      </c>
      <c r="AG61" s="1611">
        <f t="shared" si="10"/>
        <v>0</v>
      </c>
      <c r="AH61" s="1614">
        <f t="shared" si="11"/>
        <v>0</v>
      </c>
      <c r="AI61" s="1612">
        <f t="shared" si="12"/>
        <v>0</v>
      </c>
      <c r="AK61" s="1384">
        <f t="shared" si="13"/>
        <v>0</v>
      </c>
      <c r="AM61" s="1384">
        <f t="shared" si="14"/>
        <v>0</v>
      </c>
      <c r="AO61" s="1384">
        <f t="shared" si="15"/>
        <v>0</v>
      </c>
      <c r="AP61" s="1385">
        <f t="shared" si="16"/>
        <v>0</v>
      </c>
      <c r="AQ61" s="1386">
        <f t="shared" si="17"/>
        <v>0</v>
      </c>
      <c r="AR61" s="1608"/>
      <c r="BC61" s="1383"/>
    </row>
    <row r="62" spans="1:55" s="717" customFormat="1">
      <c r="A62" s="748"/>
      <c r="B62" s="1833">
        <f>'Building Input'!B65</f>
        <v>32</v>
      </c>
      <c r="C62" s="1629">
        <f>'Building Input'!C65</f>
        <v>0</v>
      </c>
      <c r="D62" s="1835">
        <f>'Building Input'!D65</f>
        <v>0</v>
      </c>
      <c r="E62" s="1834">
        <f>'Building Input'!I65</f>
        <v>0</v>
      </c>
      <c r="F62" s="1528">
        <v>1</v>
      </c>
      <c r="G62" s="1394"/>
      <c r="H62" s="1530"/>
      <c r="I62" s="1571">
        <v>1</v>
      </c>
      <c r="J62" s="1393"/>
      <c r="K62" s="1572"/>
      <c r="L62" s="1532">
        <v>1</v>
      </c>
      <c r="M62" s="1395"/>
      <c r="N62" s="1534"/>
      <c r="O62" s="1575">
        <v>1</v>
      </c>
      <c r="P62" s="1395"/>
      <c r="Q62" s="1576"/>
      <c r="R62" s="1575">
        <v>1</v>
      </c>
      <c r="S62" s="1577"/>
      <c r="T62" s="1578"/>
      <c r="U62" s="2659">
        <f t="shared" si="0"/>
        <v>0</v>
      </c>
      <c r="V62" s="1374"/>
      <c r="W62" s="1374"/>
      <c r="X62" s="1610">
        <f t="shared" si="1"/>
        <v>0</v>
      </c>
      <c r="Y62" s="1609">
        <f t="shared" si="2"/>
        <v>0</v>
      </c>
      <c r="Z62" s="1617">
        <f t="shared" si="3"/>
        <v>0.6</v>
      </c>
      <c r="AA62" s="1611">
        <f t="shared" si="4"/>
        <v>0</v>
      </c>
      <c r="AB62" s="1611">
        <f t="shared" si="5"/>
        <v>0</v>
      </c>
      <c r="AC62" s="1617">
        <f t="shared" si="6"/>
        <v>0.4</v>
      </c>
      <c r="AD62" s="1611">
        <f t="shared" si="7"/>
        <v>0</v>
      </c>
      <c r="AE62" s="1611">
        <f t="shared" si="8"/>
        <v>0</v>
      </c>
      <c r="AF62" s="1613">
        <f t="shared" si="9"/>
        <v>0</v>
      </c>
      <c r="AG62" s="1611">
        <f t="shared" si="10"/>
        <v>0</v>
      </c>
      <c r="AH62" s="1614">
        <f t="shared" si="11"/>
        <v>0</v>
      </c>
      <c r="AI62" s="1612">
        <f t="shared" si="12"/>
        <v>0</v>
      </c>
      <c r="AK62" s="1384">
        <f t="shared" si="13"/>
        <v>0</v>
      </c>
      <c r="AM62" s="1384">
        <f t="shared" si="14"/>
        <v>0</v>
      </c>
      <c r="AO62" s="1384">
        <f t="shared" si="15"/>
        <v>0</v>
      </c>
      <c r="AP62" s="1385">
        <f t="shared" si="16"/>
        <v>0</v>
      </c>
      <c r="AQ62" s="1386">
        <f t="shared" si="17"/>
        <v>0</v>
      </c>
      <c r="AR62" s="1608"/>
      <c r="BC62" s="1383"/>
    </row>
    <row r="63" spans="1:55" s="717" customFormat="1">
      <c r="A63" s="748"/>
      <c r="B63" s="1833">
        <f>'Building Input'!B66</f>
        <v>33</v>
      </c>
      <c r="C63" s="1629">
        <f>'Building Input'!C66</f>
        <v>0</v>
      </c>
      <c r="D63" s="1835">
        <f>'Building Input'!D66</f>
        <v>0</v>
      </c>
      <c r="E63" s="1834">
        <f>'Building Input'!I66</f>
        <v>0</v>
      </c>
      <c r="F63" s="1528">
        <v>1</v>
      </c>
      <c r="G63" s="1394"/>
      <c r="H63" s="1530"/>
      <c r="I63" s="1571">
        <v>1</v>
      </c>
      <c r="J63" s="1393"/>
      <c r="K63" s="1572"/>
      <c r="L63" s="1532">
        <v>1</v>
      </c>
      <c r="M63" s="1395"/>
      <c r="N63" s="1534"/>
      <c r="O63" s="1575">
        <v>1</v>
      </c>
      <c r="P63" s="1395"/>
      <c r="Q63" s="1576"/>
      <c r="R63" s="1575">
        <v>1</v>
      </c>
      <c r="S63" s="1579"/>
      <c r="T63" s="1580"/>
      <c r="U63" s="2660">
        <f t="shared" si="0"/>
        <v>0</v>
      </c>
      <c r="V63" s="1374"/>
      <c r="W63" s="1374"/>
      <c r="X63" s="1610">
        <f t="shared" si="1"/>
        <v>0</v>
      </c>
      <c r="Y63" s="1609">
        <f t="shared" si="2"/>
        <v>0</v>
      </c>
      <c r="Z63" s="1617">
        <f t="shared" si="3"/>
        <v>0.6</v>
      </c>
      <c r="AA63" s="1611">
        <f t="shared" si="4"/>
        <v>0</v>
      </c>
      <c r="AB63" s="1611">
        <f t="shared" si="5"/>
        <v>0</v>
      </c>
      <c r="AC63" s="1617">
        <f t="shared" si="6"/>
        <v>0.4</v>
      </c>
      <c r="AD63" s="1611">
        <f t="shared" si="7"/>
        <v>0</v>
      </c>
      <c r="AE63" s="1611">
        <f t="shared" si="8"/>
        <v>0</v>
      </c>
      <c r="AF63" s="1613">
        <f t="shared" si="9"/>
        <v>0</v>
      </c>
      <c r="AG63" s="1611">
        <f t="shared" si="10"/>
        <v>0</v>
      </c>
      <c r="AH63" s="1614">
        <f t="shared" si="11"/>
        <v>0</v>
      </c>
      <c r="AI63" s="1612">
        <f t="shared" si="12"/>
        <v>0</v>
      </c>
      <c r="AK63" s="1384">
        <f t="shared" si="13"/>
        <v>0</v>
      </c>
      <c r="AM63" s="1384">
        <f t="shared" si="14"/>
        <v>0</v>
      </c>
      <c r="AO63" s="1384">
        <f t="shared" si="15"/>
        <v>0</v>
      </c>
      <c r="AP63" s="1385">
        <f t="shared" si="16"/>
        <v>0</v>
      </c>
      <c r="AQ63" s="1386">
        <f t="shared" si="17"/>
        <v>0</v>
      </c>
      <c r="AR63" s="1608"/>
      <c r="BC63" s="1383"/>
    </row>
    <row r="64" spans="1:55" s="717" customFormat="1">
      <c r="A64" s="748"/>
      <c r="B64" s="1833">
        <f>'Building Input'!B67</f>
        <v>34</v>
      </c>
      <c r="C64" s="1629">
        <f>'Building Input'!C67</f>
        <v>0</v>
      </c>
      <c r="D64" s="1835">
        <f>'Building Input'!D67</f>
        <v>0</v>
      </c>
      <c r="E64" s="1834">
        <f>'Building Input'!I67</f>
        <v>0</v>
      </c>
      <c r="F64" s="1528">
        <v>1</v>
      </c>
      <c r="G64" s="1394"/>
      <c r="H64" s="1530"/>
      <c r="I64" s="1571">
        <v>1</v>
      </c>
      <c r="J64" s="1393"/>
      <c r="K64" s="1572"/>
      <c r="L64" s="1532">
        <v>1</v>
      </c>
      <c r="M64" s="1395"/>
      <c r="N64" s="1534"/>
      <c r="O64" s="1575">
        <v>1</v>
      </c>
      <c r="P64" s="1395"/>
      <c r="Q64" s="1576"/>
      <c r="R64" s="1575">
        <v>1</v>
      </c>
      <c r="S64" s="1581"/>
      <c r="T64" s="1582"/>
      <c r="U64" s="2661">
        <f t="shared" si="0"/>
        <v>0</v>
      </c>
      <c r="V64" s="1374"/>
      <c r="W64" s="1374"/>
      <c r="X64" s="1610">
        <f t="shared" si="1"/>
        <v>0</v>
      </c>
      <c r="Y64" s="1609">
        <f t="shared" si="2"/>
        <v>0</v>
      </c>
      <c r="Z64" s="1617">
        <f t="shared" si="3"/>
        <v>0.6</v>
      </c>
      <c r="AA64" s="1611">
        <f t="shared" si="4"/>
        <v>0</v>
      </c>
      <c r="AB64" s="1611">
        <f t="shared" si="5"/>
        <v>0</v>
      </c>
      <c r="AC64" s="1617">
        <f t="shared" si="6"/>
        <v>0.4</v>
      </c>
      <c r="AD64" s="1611">
        <f t="shared" si="7"/>
        <v>0</v>
      </c>
      <c r="AE64" s="1611">
        <f t="shared" si="8"/>
        <v>0</v>
      </c>
      <c r="AF64" s="1613">
        <f t="shared" si="9"/>
        <v>0</v>
      </c>
      <c r="AG64" s="1611">
        <f t="shared" si="10"/>
        <v>0</v>
      </c>
      <c r="AH64" s="1614">
        <f t="shared" si="11"/>
        <v>0</v>
      </c>
      <c r="AI64" s="1612">
        <f t="shared" si="12"/>
        <v>0</v>
      </c>
      <c r="AK64" s="1384">
        <f t="shared" si="13"/>
        <v>0</v>
      </c>
      <c r="AM64" s="1384">
        <f t="shared" si="14"/>
        <v>0</v>
      </c>
      <c r="AO64" s="1384">
        <f t="shared" si="15"/>
        <v>0</v>
      </c>
      <c r="AP64" s="1385">
        <f t="shared" si="16"/>
        <v>0</v>
      </c>
      <c r="AQ64" s="1386">
        <f t="shared" si="17"/>
        <v>0</v>
      </c>
      <c r="AR64" s="1608"/>
      <c r="BC64" s="1383"/>
    </row>
    <row r="65" spans="1:55" s="717" customFormat="1">
      <c r="A65" s="748"/>
      <c r="B65" s="1833">
        <f>'Building Input'!B68</f>
        <v>35</v>
      </c>
      <c r="C65" s="1629">
        <f>'Building Input'!C68</f>
        <v>0</v>
      </c>
      <c r="D65" s="1835">
        <f>'Building Input'!D68</f>
        <v>0</v>
      </c>
      <c r="E65" s="1834">
        <f>'Building Input'!I68</f>
        <v>0</v>
      </c>
      <c r="F65" s="1528">
        <v>1</v>
      </c>
      <c r="G65" s="1394"/>
      <c r="H65" s="1530"/>
      <c r="I65" s="1571">
        <v>1</v>
      </c>
      <c r="J65" s="1393"/>
      <c r="K65" s="1572"/>
      <c r="L65" s="1532">
        <v>1</v>
      </c>
      <c r="M65" s="1395"/>
      <c r="N65" s="1534"/>
      <c r="O65" s="1575">
        <v>1</v>
      </c>
      <c r="P65" s="1395"/>
      <c r="Q65" s="1576"/>
      <c r="R65" s="1575">
        <v>1</v>
      </c>
      <c r="S65" s="1581"/>
      <c r="T65" s="1582"/>
      <c r="U65" s="2661">
        <f t="shared" si="0"/>
        <v>0</v>
      </c>
      <c r="V65" s="1374"/>
      <c r="W65" s="1374"/>
      <c r="X65" s="1610">
        <f t="shared" si="1"/>
        <v>0</v>
      </c>
      <c r="Y65" s="1609">
        <f t="shared" si="2"/>
        <v>0</v>
      </c>
      <c r="Z65" s="1617">
        <f t="shared" si="3"/>
        <v>0.6</v>
      </c>
      <c r="AA65" s="1611">
        <f t="shared" si="4"/>
        <v>0</v>
      </c>
      <c r="AB65" s="1611">
        <f t="shared" si="5"/>
        <v>0</v>
      </c>
      <c r="AC65" s="1617">
        <f t="shared" si="6"/>
        <v>0.4</v>
      </c>
      <c r="AD65" s="1611">
        <f t="shared" si="7"/>
        <v>0</v>
      </c>
      <c r="AE65" s="1611">
        <f t="shared" si="8"/>
        <v>0</v>
      </c>
      <c r="AF65" s="1613">
        <f t="shared" si="9"/>
        <v>0</v>
      </c>
      <c r="AG65" s="1611">
        <f t="shared" si="10"/>
        <v>0</v>
      </c>
      <c r="AH65" s="1614">
        <f t="shared" si="11"/>
        <v>0</v>
      </c>
      <c r="AI65" s="1612">
        <f t="shared" si="12"/>
        <v>0</v>
      </c>
      <c r="AK65" s="1384">
        <f t="shared" si="13"/>
        <v>0</v>
      </c>
      <c r="AM65" s="1384">
        <f t="shared" si="14"/>
        <v>0</v>
      </c>
      <c r="AO65" s="1384">
        <f t="shared" si="15"/>
        <v>0</v>
      </c>
      <c r="AP65" s="1385">
        <f t="shared" si="16"/>
        <v>0</v>
      </c>
      <c r="AQ65" s="1386">
        <f t="shared" si="17"/>
        <v>0</v>
      </c>
      <c r="AR65" s="1608"/>
      <c r="BC65" s="1383"/>
    </row>
    <row r="66" spans="1:55" s="717" customFormat="1">
      <c r="A66" s="748"/>
      <c r="B66" s="1833">
        <f>'Building Input'!B69</f>
        <v>36</v>
      </c>
      <c r="C66" s="1629">
        <f>'Building Input'!C69</f>
        <v>0</v>
      </c>
      <c r="D66" s="1835">
        <f>'Building Input'!D69</f>
        <v>0</v>
      </c>
      <c r="E66" s="1834">
        <f>'Building Input'!I69</f>
        <v>0</v>
      </c>
      <c r="F66" s="1528">
        <v>1</v>
      </c>
      <c r="G66" s="1394"/>
      <c r="H66" s="1530"/>
      <c r="I66" s="1571">
        <v>1</v>
      </c>
      <c r="J66" s="1393"/>
      <c r="K66" s="1572"/>
      <c r="L66" s="1532">
        <v>1</v>
      </c>
      <c r="M66" s="1395"/>
      <c r="N66" s="1534"/>
      <c r="O66" s="1575">
        <v>1</v>
      </c>
      <c r="P66" s="1395"/>
      <c r="Q66" s="1576"/>
      <c r="R66" s="1575">
        <v>1</v>
      </c>
      <c r="S66" s="1581"/>
      <c r="T66" s="1582"/>
      <c r="U66" s="2661">
        <f t="shared" si="0"/>
        <v>0</v>
      </c>
      <c r="V66" s="1374"/>
      <c r="W66" s="1374"/>
      <c r="X66" s="1610">
        <f t="shared" si="1"/>
        <v>0</v>
      </c>
      <c r="Y66" s="1609">
        <f t="shared" si="2"/>
        <v>0</v>
      </c>
      <c r="Z66" s="1617">
        <f t="shared" si="3"/>
        <v>0.6</v>
      </c>
      <c r="AA66" s="1611">
        <f t="shared" si="4"/>
        <v>0</v>
      </c>
      <c r="AB66" s="1611">
        <f t="shared" si="5"/>
        <v>0</v>
      </c>
      <c r="AC66" s="1617">
        <f t="shared" si="6"/>
        <v>0.4</v>
      </c>
      <c r="AD66" s="1611">
        <f t="shared" si="7"/>
        <v>0</v>
      </c>
      <c r="AE66" s="1611">
        <f t="shared" si="8"/>
        <v>0</v>
      </c>
      <c r="AF66" s="1613">
        <f t="shared" si="9"/>
        <v>0</v>
      </c>
      <c r="AG66" s="1611">
        <f t="shared" si="10"/>
        <v>0</v>
      </c>
      <c r="AH66" s="1614">
        <f t="shared" si="11"/>
        <v>0</v>
      </c>
      <c r="AI66" s="1612">
        <f t="shared" si="12"/>
        <v>0</v>
      </c>
      <c r="AK66" s="1384">
        <f t="shared" si="13"/>
        <v>0</v>
      </c>
      <c r="AM66" s="1384">
        <f t="shared" si="14"/>
        <v>0</v>
      </c>
      <c r="AO66" s="1384">
        <f t="shared" si="15"/>
        <v>0</v>
      </c>
      <c r="AP66" s="1385">
        <f t="shared" si="16"/>
        <v>0</v>
      </c>
      <c r="AQ66" s="1386">
        <f t="shared" si="17"/>
        <v>0</v>
      </c>
      <c r="AR66" s="1608"/>
      <c r="BC66" s="1383"/>
    </row>
    <row r="67" spans="1:55" s="717" customFormat="1">
      <c r="A67" s="748"/>
      <c r="B67" s="1833">
        <f>'Building Input'!B70</f>
        <v>37</v>
      </c>
      <c r="C67" s="1629">
        <f>'Building Input'!C70</f>
        <v>0</v>
      </c>
      <c r="D67" s="1835">
        <f>'Building Input'!D70</f>
        <v>0</v>
      </c>
      <c r="E67" s="1834">
        <f>'Building Input'!I70</f>
        <v>0</v>
      </c>
      <c r="F67" s="1528">
        <v>1</v>
      </c>
      <c r="G67" s="1394"/>
      <c r="H67" s="1530"/>
      <c r="I67" s="1571">
        <v>1</v>
      </c>
      <c r="J67" s="1393"/>
      <c r="K67" s="1572"/>
      <c r="L67" s="1532">
        <v>1</v>
      </c>
      <c r="M67" s="1395"/>
      <c r="N67" s="1534"/>
      <c r="O67" s="1575">
        <v>1</v>
      </c>
      <c r="P67" s="1395"/>
      <c r="Q67" s="1576"/>
      <c r="R67" s="1575">
        <v>1</v>
      </c>
      <c r="S67" s="1581"/>
      <c r="T67" s="1582"/>
      <c r="U67" s="2661">
        <f t="shared" si="0"/>
        <v>0</v>
      </c>
      <c r="V67" s="1374"/>
      <c r="W67" s="1374"/>
      <c r="X67" s="1610">
        <f t="shared" si="1"/>
        <v>0</v>
      </c>
      <c r="Y67" s="1609">
        <f t="shared" si="2"/>
        <v>0</v>
      </c>
      <c r="Z67" s="1617">
        <f t="shared" si="3"/>
        <v>0.6</v>
      </c>
      <c r="AA67" s="1611">
        <f t="shared" si="4"/>
        <v>0</v>
      </c>
      <c r="AB67" s="1611">
        <f t="shared" si="5"/>
        <v>0</v>
      </c>
      <c r="AC67" s="1617">
        <f t="shared" si="6"/>
        <v>0.4</v>
      </c>
      <c r="AD67" s="1611">
        <f t="shared" si="7"/>
        <v>0</v>
      </c>
      <c r="AE67" s="1611">
        <f t="shared" si="8"/>
        <v>0</v>
      </c>
      <c r="AF67" s="1613">
        <f t="shared" si="9"/>
        <v>0</v>
      </c>
      <c r="AG67" s="1611">
        <f t="shared" si="10"/>
        <v>0</v>
      </c>
      <c r="AH67" s="1614">
        <f t="shared" si="11"/>
        <v>0</v>
      </c>
      <c r="AI67" s="1612">
        <f t="shared" si="12"/>
        <v>0</v>
      </c>
      <c r="AK67" s="1384">
        <f t="shared" si="13"/>
        <v>0</v>
      </c>
      <c r="AM67" s="1384">
        <f t="shared" si="14"/>
        <v>0</v>
      </c>
      <c r="AO67" s="1384">
        <f t="shared" si="15"/>
        <v>0</v>
      </c>
      <c r="AP67" s="1385">
        <f t="shared" si="16"/>
        <v>0</v>
      </c>
      <c r="AQ67" s="1386">
        <f t="shared" si="17"/>
        <v>0</v>
      </c>
      <c r="AR67" s="1608"/>
      <c r="BC67" s="1383"/>
    </row>
    <row r="68" spans="1:55" s="717" customFormat="1">
      <c r="A68" s="748"/>
      <c r="B68" s="1833">
        <f>'Building Input'!B71</f>
        <v>38</v>
      </c>
      <c r="C68" s="1629">
        <f>'Building Input'!C71</f>
        <v>0</v>
      </c>
      <c r="D68" s="1835">
        <f>'Building Input'!D71</f>
        <v>0</v>
      </c>
      <c r="E68" s="1834">
        <f>'Building Input'!I71</f>
        <v>0</v>
      </c>
      <c r="F68" s="1528">
        <v>1</v>
      </c>
      <c r="G68" s="1394"/>
      <c r="H68" s="1530"/>
      <c r="I68" s="1571">
        <v>1</v>
      </c>
      <c r="J68" s="1393"/>
      <c r="K68" s="1572"/>
      <c r="L68" s="1532">
        <v>1</v>
      </c>
      <c r="M68" s="1395"/>
      <c r="N68" s="1534"/>
      <c r="O68" s="1575">
        <v>1</v>
      </c>
      <c r="P68" s="1395"/>
      <c r="Q68" s="1576"/>
      <c r="R68" s="1575">
        <v>1</v>
      </c>
      <c r="S68" s="1581"/>
      <c r="T68" s="1582"/>
      <c r="U68" s="2661">
        <f t="shared" si="0"/>
        <v>0</v>
      </c>
      <c r="V68" s="1374"/>
      <c r="W68" s="1374"/>
      <c r="X68" s="1610">
        <f t="shared" si="1"/>
        <v>0</v>
      </c>
      <c r="Y68" s="1609">
        <f t="shared" si="2"/>
        <v>0</v>
      </c>
      <c r="Z68" s="1617">
        <f t="shared" si="3"/>
        <v>0.6</v>
      </c>
      <c r="AA68" s="1611">
        <f t="shared" si="4"/>
        <v>0</v>
      </c>
      <c r="AB68" s="1611">
        <f t="shared" si="5"/>
        <v>0</v>
      </c>
      <c r="AC68" s="1617">
        <f t="shared" si="6"/>
        <v>0.4</v>
      </c>
      <c r="AD68" s="1611">
        <f t="shared" si="7"/>
        <v>0</v>
      </c>
      <c r="AE68" s="1611">
        <f t="shared" si="8"/>
        <v>0</v>
      </c>
      <c r="AF68" s="1613">
        <f t="shared" si="9"/>
        <v>0</v>
      </c>
      <c r="AG68" s="1611">
        <f t="shared" si="10"/>
        <v>0</v>
      </c>
      <c r="AH68" s="1614">
        <f t="shared" si="11"/>
        <v>0</v>
      </c>
      <c r="AI68" s="1612">
        <f t="shared" si="12"/>
        <v>0</v>
      </c>
      <c r="AK68" s="1384">
        <f t="shared" si="13"/>
        <v>0</v>
      </c>
      <c r="AM68" s="1384">
        <f t="shared" si="14"/>
        <v>0</v>
      </c>
      <c r="AO68" s="1384">
        <f t="shared" si="15"/>
        <v>0</v>
      </c>
      <c r="AP68" s="1385">
        <f t="shared" si="16"/>
        <v>0</v>
      </c>
      <c r="AQ68" s="1386">
        <f t="shared" si="17"/>
        <v>0</v>
      </c>
      <c r="AR68" s="1608"/>
      <c r="BC68" s="1383"/>
    </row>
    <row r="69" spans="1:55" s="717" customFormat="1">
      <c r="A69" s="748"/>
      <c r="B69" s="1833">
        <f>'Building Input'!B72</f>
        <v>39</v>
      </c>
      <c r="C69" s="1629">
        <f>'Building Input'!C72</f>
        <v>0</v>
      </c>
      <c r="D69" s="1835">
        <f>'Building Input'!D72</f>
        <v>0</v>
      </c>
      <c r="E69" s="1834">
        <f>'Building Input'!I72</f>
        <v>0</v>
      </c>
      <c r="F69" s="1528">
        <v>1</v>
      </c>
      <c r="G69" s="1394"/>
      <c r="H69" s="1530"/>
      <c r="I69" s="1571">
        <v>1</v>
      </c>
      <c r="J69" s="1393"/>
      <c r="K69" s="1572"/>
      <c r="L69" s="1532">
        <v>1</v>
      </c>
      <c r="M69" s="1395"/>
      <c r="N69" s="1534"/>
      <c r="O69" s="1575">
        <v>1</v>
      </c>
      <c r="P69" s="1395"/>
      <c r="Q69" s="1576"/>
      <c r="R69" s="1575">
        <v>1</v>
      </c>
      <c r="S69" s="1581"/>
      <c r="T69" s="1582"/>
      <c r="U69" s="2661">
        <f t="shared" si="0"/>
        <v>0</v>
      </c>
      <c r="V69" s="1374"/>
      <c r="W69" s="1374"/>
      <c r="X69" s="1610">
        <f t="shared" si="1"/>
        <v>0</v>
      </c>
      <c r="Y69" s="1609">
        <f t="shared" si="2"/>
        <v>0</v>
      </c>
      <c r="Z69" s="1617">
        <f t="shared" si="3"/>
        <v>0.6</v>
      </c>
      <c r="AA69" s="1611">
        <f t="shared" si="4"/>
        <v>0</v>
      </c>
      <c r="AB69" s="1611">
        <f t="shared" si="5"/>
        <v>0</v>
      </c>
      <c r="AC69" s="1617">
        <f t="shared" si="6"/>
        <v>0.4</v>
      </c>
      <c r="AD69" s="1611">
        <f t="shared" si="7"/>
        <v>0</v>
      </c>
      <c r="AE69" s="1611">
        <f t="shared" si="8"/>
        <v>0</v>
      </c>
      <c r="AF69" s="1613">
        <f t="shared" si="9"/>
        <v>0</v>
      </c>
      <c r="AG69" s="1611">
        <f t="shared" si="10"/>
        <v>0</v>
      </c>
      <c r="AH69" s="1614">
        <f t="shared" si="11"/>
        <v>0</v>
      </c>
      <c r="AI69" s="1612">
        <f t="shared" si="12"/>
        <v>0</v>
      </c>
      <c r="AK69" s="1384">
        <f t="shared" si="13"/>
        <v>0</v>
      </c>
      <c r="AM69" s="1384">
        <f t="shared" si="14"/>
        <v>0</v>
      </c>
      <c r="AO69" s="1384">
        <f t="shared" si="15"/>
        <v>0</v>
      </c>
      <c r="AP69" s="1385">
        <f t="shared" si="16"/>
        <v>0</v>
      </c>
      <c r="AQ69" s="1386">
        <f t="shared" si="17"/>
        <v>0</v>
      </c>
      <c r="AR69" s="1608"/>
      <c r="BC69" s="1383"/>
    </row>
    <row r="70" spans="1:55" s="717" customFormat="1" ht="13.5" thickBot="1">
      <c r="A70" s="748"/>
      <c r="B70" s="1833">
        <f>'Building Input'!B73</f>
        <v>40</v>
      </c>
      <c r="C70" s="1629">
        <f>'Building Input'!C73</f>
        <v>0</v>
      </c>
      <c r="D70" s="1835">
        <f>'Building Input'!D73</f>
        <v>0</v>
      </c>
      <c r="E70" s="1834">
        <f>'Building Input'!I73</f>
        <v>0</v>
      </c>
      <c r="F70" s="1528">
        <v>1</v>
      </c>
      <c r="G70" s="1394"/>
      <c r="H70" s="1530"/>
      <c r="I70" s="1571">
        <v>1</v>
      </c>
      <c r="J70" s="1393"/>
      <c r="K70" s="1572"/>
      <c r="L70" s="1532">
        <v>1</v>
      </c>
      <c r="M70" s="1395"/>
      <c r="N70" s="1534"/>
      <c r="O70" s="1575">
        <v>1</v>
      </c>
      <c r="P70" s="1395"/>
      <c r="Q70" s="1576"/>
      <c r="R70" s="1575">
        <v>1</v>
      </c>
      <c r="S70" s="1832"/>
      <c r="T70" s="1831"/>
      <c r="U70" s="2661">
        <f t="shared" si="0"/>
        <v>0</v>
      </c>
      <c r="V70" s="1374"/>
      <c r="W70" s="1374"/>
      <c r="X70" s="1610">
        <f t="shared" si="1"/>
        <v>0</v>
      </c>
      <c r="Y70" s="1609">
        <f t="shared" si="2"/>
        <v>0</v>
      </c>
      <c r="Z70" s="1617">
        <f t="shared" si="3"/>
        <v>0.6</v>
      </c>
      <c r="AA70" s="1611">
        <f t="shared" si="4"/>
        <v>0</v>
      </c>
      <c r="AB70" s="1611">
        <f t="shared" si="5"/>
        <v>0</v>
      </c>
      <c r="AC70" s="1617">
        <f t="shared" si="6"/>
        <v>0.4</v>
      </c>
      <c r="AD70" s="1611">
        <f t="shared" si="7"/>
        <v>0</v>
      </c>
      <c r="AE70" s="1611">
        <f t="shared" si="8"/>
        <v>0</v>
      </c>
      <c r="AF70" s="1613">
        <f t="shared" si="9"/>
        <v>0</v>
      </c>
      <c r="AG70" s="1611">
        <f t="shared" si="10"/>
        <v>0</v>
      </c>
      <c r="AH70" s="1614">
        <f t="shared" si="11"/>
        <v>0</v>
      </c>
      <c r="AI70" s="1612">
        <f t="shared" si="12"/>
        <v>0</v>
      </c>
      <c r="AK70" s="1384">
        <f t="shared" si="13"/>
        <v>0</v>
      </c>
      <c r="AM70" s="1384">
        <f t="shared" si="14"/>
        <v>0</v>
      </c>
      <c r="AO70" s="1384">
        <f t="shared" si="15"/>
        <v>0</v>
      </c>
      <c r="AP70" s="1385">
        <f t="shared" si="16"/>
        <v>0</v>
      </c>
      <c r="AQ70" s="1386">
        <f t="shared" si="17"/>
        <v>0</v>
      </c>
      <c r="AR70" s="1608"/>
      <c r="BC70" s="1374"/>
    </row>
    <row r="71" spans="1:55" s="717" customFormat="1" ht="15" customHeight="1" thickBot="1">
      <c r="A71" s="748"/>
      <c r="B71" s="1830"/>
      <c r="C71" s="1829"/>
      <c r="D71" s="1829"/>
      <c r="E71" s="1829"/>
      <c r="F71" s="1828"/>
      <c r="G71" s="1828"/>
      <c r="H71" s="1828"/>
      <c r="I71" s="1828"/>
      <c r="J71" s="1828"/>
      <c r="K71" s="1828"/>
      <c r="L71" s="1827"/>
      <c r="M71" s="1827"/>
      <c r="N71" s="1827"/>
      <c r="O71" s="1827"/>
      <c r="P71" s="1827"/>
      <c r="Q71" s="1827"/>
      <c r="R71" s="1827"/>
      <c r="S71" s="1827"/>
      <c r="T71" s="1827"/>
      <c r="U71" s="1826"/>
      <c r="W71" s="1618" t="s">
        <v>1249</v>
      </c>
      <c r="X71" s="1387"/>
      <c r="Y71" s="1620">
        <f>SUM(Y31:Y70)</f>
        <v>0</v>
      </c>
      <c r="Z71" s="1388"/>
      <c r="AA71" s="1388"/>
      <c r="AB71" s="1619">
        <f>SUM(AB31:AB70)</f>
        <v>0</v>
      </c>
      <c r="AC71" s="1388"/>
      <c r="AD71" s="1388"/>
      <c r="AE71" s="1619">
        <f>SUM(AE31:AE70)</f>
        <v>0</v>
      </c>
      <c r="AF71" s="1388"/>
      <c r="AG71" s="1619">
        <f>SUM(AG31:AG70)</f>
        <v>0</v>
      </c>
      <c r="AH71" s="1389"/>
      <c r="AI71" s="1619">
        <f>SUM(AI31:AI70)</f>
        <v>0</v>
      </c>
      <c r="AK71" s="1389"/>
      <c r="AM71" s="1389"/>
      <c r="AP71" s="1621">
        <f t="array" ref="AP71">MMULT(TRANSPOSE(AP31:AP70),$D$31:$D$70)</f>
        <v>0</v>
      </c>
      <c r="AQ71" s="1621">
        <f t="array" ref="AQ71">MMULT(TRANSPOSE(AQ31:AQ70),$D$31:$D$70)</f>
        <v>0</v>
      </c>
      <c r="BC71" s="1374"/>
    </row>
    <row r="72" spans="1:55" s="717" customFormat="1" ht="15.75" thickBot="1">
      <c r="A72" s="748"/>
      <c r="B72" s="748"/>
      <c r="C72" s="749"/>
      <c r="D72" s="749"/>
      <c r="E72" s="749"/>
      <c r="F72" s="752"/>
      <c r="G72" s="752"/>
      <c r="H72" s="752"/>
      <c r="I72" s="752"/>
      <c r="J72" s="752"/>
      <c r="K72" s="752"/>
      <c r="L72" s="753"/>
      <c r="M72" s="753"/>
      <c r="N72" s="753"/>
      <c r="O72" s="753"/>
      <c r="P72" s="753"/>
      <c r="Q72" s="753"/>
      <c r="R72" s="753"/>
      <c r="S72" s="753"/>
      <c r="T72" s="753"/>
      <c r="W72" s="1618"/>
      <c r="X72" s="1818"/>
      <c r="Y72" s="1817"/>
      <c r="Z72" s="1818"/>
      <c r="AA72" s="1818"/>
      <c r="AB72" s="1825"/>
      <c r="AC72" s="1824"/>
      <c r="AD72" s="1824"/>
      <c r="AE72" s="1817"/>
      <c r="AF72" s="1818"/>
      <c r="AG72" s="1817"/>
      <c r="AH72" s="1818"/>
      <c r="AI72" s="1817"/>
      <c r="AK72" s="1818"/>
      <c r="AM72" s="1818"/>
      <c r="AP72" s="1817"/>
      <c r="AQ72" s="1817"/>
      <c r="BC72" s="1374"/>
    </row>
    <row r="73" spans="1:55" s="717" customFormat="1" ht="7.5" customHeight="1" thickBot="1">
      <c r="A73" s="748"/>
      <c r="B73" s="748"/>
      <c r="C73" s="1823"/>
      <c r="D73" s="1822"/>
      <c r="E73" s="1822"/>
      <c r="F73" s="1821"/>
      <c r="G73" s="1821"/>
      <c r="H73" s="1821"/>
      <c r="I73" s="1821"/>
      <c r="J73" s="1821"/>
      <c r="K73" s="1821"/>
      <c r="L73" s="1820"/>
      <c r="M73" s="1820"/>
      <c r="N73" s="1820"/>
      <c r="O73" s="1820"/>
      <c r="P73" s="1819"/>
      <c r="Q73" s="753"/>
      <c r="R73" s="753"/>
      <c r="S73" s="753"/>
      <c r="T73" s="753"/>
      <c r="W73" s="1618"/>
      <c r="X73" s="1818"/>
      <c r="Y73" s="1817"/>
      <c r="Z73" s="1818"/>
      <c r="AA73" s="1818"/>
      <c r="AB73" s="1817"/>
      <c r="AC73" s="1818"/>
      <c r="AD73" s="1818"/>
      <c r="AE73" s="1817"/>
      <c r="AF73" s="1818"/>
      <c r="AG73" s="1817"/>
      <c r="AH73" s="1818"/>
      <c r="AI73" s="1817"/>
      <c r="AK73" s="1818"/>
      <c r="AM73" s="1818"/>
      <c r="AP73" s="1817"/>
      <c r="AQ73" s="1817"/>
      <c r="BC73" s="1374"/>
    </row>
    <row r="74" spans="1:55" s="717" customFormat="1" ht="30" customHeight="1" thickBot="1">
      <c r="A74" s="748"/>
      <c r="B74" s="748"/>
      <c r="C74" s="3436" t="s">
        <v>1311</v>
      </c>
      <c r="D74" s="3437"/>
      <c r="E74" s="3437"/>
      <c r="F74" s="3437"/>
      <c r="G74" s="3437"/>
      <c r="H74" s="3437"/>
      <c r="I74" s="3438"/>
      <c r="J74" s="3356">
        <f>SUMPRODUCT(D31:D69,U31:U69)</f>
        <v>0</v>
      </c>
      <c r="K74" s="3357"/>
      <c r="L74" s="3358"/>
      <c r="M74" s="3359" t="s">
        <v>1258</v>
      </c>
      <c r="N74" s="3359"/>
      <c r="O74" s="3359"/>
      <c r="P74" s="3360"/>
      <c r="V74" s="1374"/>
      <c r="W74" s="1374"/>
      <c r="X74" s="1814"/>
      <c r="Y74" s="1814"/>
      <c r="Z74" s="1814"/>
      <c r="AA74" s="1814"/>
      <c r="AB74" s="3361"/>
      <c r="AC74" s="3361"/>
      <c r="AD74" s="3361"/>
      <c r="AE74" s="1814"/>
      <c r="AF74" s="1814"/>
      <c r="AG74" s="1814"/>
      <c r="AH74" s="1814"/>
      <c r="AI74" s="1814"/>
      <c r="AJ74" s="1814"/>
      <c r="AK74" s="1814"/>
      <c r="AL74" s="1814"/>
      <c r="AM74" s="1374"/>
      <c r="AN74" s="1374"/>
      <c r="AO74" s="1374"/>
      <c r="AP74" s="1374"/>
      <c r="AQ74" s="1374"/>
      <c r="AR74" s="1374"/>
      <c r="AS74" s="1374"/>
      <c r="AT74" s="1374"/>
      <c r="AU74" s="1374"/>
      <c r="AV74" s="1374"/>
      <c r="AW74" s="1374"/>
      <c r="AX74" s="1374"/>
      <c r="AY74" s="1374"/>
      <c r="AZ74" s="1374"/>
    </row>
    <row r="75" spans="1:55" s="717" customFormat="1" ht="4.5" customHeight="1" thickBot="1">
      <c r="A75" s="748"/>
      <c r="B75" s="748"/>
      <c r="C75" s="2682"/>
      <c r="D75" s="2683"/>
      <c r="E75" s="2683"/>
      <c r="F75" s="2683"/>
      <c r="G75" s="2683"/>
      <c r="H75" s="2683"/>
      <c r="I75" s="2683"/>
      <c r="J75" s="1816"/>
      <c r="K75" s="1816"/>
      <c r="L75" s="1816"/>
      <c r="M75" s="2676"/>
      <c r="N75" s="2676"/>
      <c r="O75" s="2676"/>
      <c r="P75" s="2677"/>
      <c r="V75" s="1374"/>
      <c r="W75" s="1374"/>
      <c r="X75" s="1814"/>
      <c r="Y75" s="1814"/>
      <c r="Z75" s="1814"/>
      <c r="AA75" s="1814"/>
      <c r="AB75" s="1815"/>
      <c r="AC75" s="1815"/>
      <c r="AD75" s="1815"/>
      <c r="AE75" s="1814"/>
      <c r="AF75" s="1814"/>
      <c r="AG75" s="1814"/>
      <c r="AH75" s="1814"/>
      <c r="AI75" s="1814"/>
      <c r="AJ75" s="1814"/>
      <c r="AK75" s="1814"/>
      <c r="AL75" s="1814"/>
      <c r="AM75" s="1374"/>
      <c r="AN75" s="1374"/>
      <c r="AO75" s="1374"/>
      <c r="AP75" s="1374"/>
      <c r="AQ75" s="1374"/>
      <c r="AR75" s="1374"/>
      <c r="AS75" s="1374"/>
      <c r="AT75" s="1374"/>
      <c r="AU75" s="1374"/>
      <c r="AV75" s="1374"/>
      <c r="AW75" s="1374"/>
      <c r="AX75" s="1374"/>
      <c r="AY75" s="1374"/>
      <c r="AZ75" s="1374"/>
    </row>
    <row r="76" spans="1:55" s="717" customFormat="1" ht="30" customHeight="1" thickBot="1">
      <c r="A76" s="748"/>
      <c r="B76" s="748"/>
      <c r="C76" s="3436" t="s">
        <v>1310</v>
      </c>
      <c r="D76" s="3437"/>
      <c r="E76" s="3437"/>
      <c r="F76" s="3437"/>
      <c r="G76" s="3437"/>
      <c r="H76" s="3437"/>
      <c r="I76" s="3438"/>
      <c r="J76" s="3356">
        <f>IF(K5=0,0,(J74/K5))</f>
        <v>0</v>
      </c>
      <c r="K76" s="3357"/>
      <c r="L76" s="3358"/>
      <c r="M76" s="3359" t="s">
        <v>1307</v>
      </c>
      <c r="N76" s="3359"/>
      <c r="O76" s="3359"/>
      <c r="P76" s="3360"/>
      <c r="V76" s="1374"/>
      <c r="W76" s="1374"/>
      <c r="X76" s="1374"/>
      <c r="Y76" s="2654" t="s">
        <v>1730</v>
      </c>
      <c r="Z76" s="2654" t="s">
        <v>1731</v>
      </c>
      <c r="AA76" s="2654" t="s">
        <v>1732</v>
      </c>
      <c r="AB76" s="2654" t="s">
        <v>1733</v>
      </c>
      <c r="AC76" s="2654" t="s">
        <v>1734</v>
      </c>
      <c r="AD76" s="2654" t="s">
        <v>449</v>
      </c>
      <c r="AE76" s="1374"/>
      <c r="AF76" s="1374"/>
      <c r="AG76" s="1374"/>
      <c r="AH76" s="1374"/>
      <c r="AI76" s="1374"/>
      <c r="AJ76" s="1374"/>
      <c r="AK76" s="1374"/>
      <c r="AL76" s="1374"/>
      <c r="AM76" s="1374"/>
      <c r="AN76" s="1374"/>
      <c r="AO76" s="1374"/>
      <c r="AP76" s="1374"/>
      <c r="AQ76" s="1374"/>
      <c r="AR76" s="1374"/>
      <c r="AS76" s="1374"/>
      <c r="AT76" s="1374"/>
      <c r="AU76" s="1374"/>
      <c r="AV76" s="1374"/>
      <c r="AW76" s="1374"/>
      <c r="AX76" s="1374"/>
      <c r="AY76" s="1374"/>
      <c r="AZ76" s="1374"/>
    </row>
    <row r="77" spans="1:55" s="717" customFormat="1" ht="21.75" customHeight="1">
      <c r="A77" s="748"/>
      <c r="B77" s="748"/>
      <c r="C77" s="3423" t="s">
        <v>1309</v>
      </c>
      <c r="D77" s="3424"/>
      <c r="E77" s="3424"/>
      <c r="F77" s="3424"/>
      <c r="G77" s="3424"/>
      <c r="H77" s="3424"/>
      <c r="I77" s="3424"/>
      <c r="J77" s="1812">
        <v>85</v>
      </c>
      <c r="K77" s="1810" t="s">
        <v>1307</v>
      </c>
      <c r="L77" s="1813"/>
      <c r="M77" s="2676"/>
      <c r="N77" s="2676"/>
      <c r="O77" s="2676"/>
      <c r="P77" s="2677"/>
      <c r="V77" s="1374"/>
      <c r="W77" s="2656"/>
      <c r="X77" s="2657" t="s">
        <v>1729</v>
      </c>
      <c r="Y77" s="2655" t="s">
        <v>1736</v>
      </c>
      <c r="Z77" s="2655" t="s">
        <v>1737</v>
      </c>
      <c r="AA77" s="2655" t="s">
        <v>1738</v>
      </c>
      <c r="AB77" s="2655" t="s">
        <v>1739</v>
      </c>
      <c r="AC77" s="2655" t="s">
        <v>1739</v>
      </c>
      <c r="AD77" s="2654">
        <v>84.9</v>
      </c>
      <c r="AE77" s="2685">
        <f>(AD80-AD77)/(AD80)</f>
        <v>0.15773809523809515</v>
      </c>
      <c r="AF77" s="1374"/>
      <c r="AG77" s="1374"/>
      <c r="AH77" s="1374"/>
      <c r="AI77" s="1374"/>
      <c r="AJ77" s="1374"/>
      <c r="AK77" s="1374"/>
      <c r="AL77" s="1374"/>
      <c r="AM77" s="1374"/>
      <c r="AN77" s="1374"/>
      <c r="AO77" s="1374"/>
      <c r="AP77" s="1374"/>
      <c r="AQ77" s="1374"/>
      <c r="AR77" s="1374"/>
      <c r="AS77" s="1374"/>
      <c r="AT77" s="1374"/>
      <c r="AU77" s="1374"/>
      <c r="AV77" s="1374"/>
      <c r="AW77" s="1374"/>
      <c r="AX77" s="1374"/>
      <c r="AY77" s="1374"/>
      <c r="AZ77" s="1374"/>
    </row>
    <row r="78" spans="1:55" s="717" customFormat="1" ht="21.75" customHeight="1">
      <c r="A78" s="748"/>
      <c r="B78" s="748"/>
      <c r="C78" s="3423" t="s">
        <v>1308</v>
      </c>
      <c r="D78" s="3424"/>
      <c r="E78" s="3424"/>
      <c r="F78" s="3424"/>
      <c r="G78" s="3424"/>
      <c r="H78" s="3424"/>
      <c r="I78" s="3424"/>
      <c r="J78" s="1812">
        <v>69</v>
      </c>
      <c r="K78" s="1810" t="s">
        <v>1307</v>
      </c>
      <c r="L78" s="1808"/>
      <c r="M78" s="2676"/>
      <c r="N78" s="2676"/>
      <c r="O78" s="2676"/>
      <c r="P78" s="2677"/>
      <c r="V78" s="1374"/>
      <c r="W78" s="2656"/>
      <c r="X78" s="2657" t="s">
        <v>1735</v>
      </c>
      <c r="Y78" s="2655" t="s">
        <v>1740</v>
      </c>
      <c r="Z78" s="2655" t="s">
        <v>1741</v>
      </c>
      <c r="AA78" s="2655" t="s">
        <v>1738</v>
      </c>
      <c r="AB78" s="2655" t="s">
        <v>1742</v>
      </c>
      <c r="AC78" s="2655" t="s">
        <v>1747</v>
      </c>
      <c r="AD78" s="2654">
        <v>68.599999999999994</v>
      </c>
      <c r="AE78" s="2685">
        <f>(AD80-AD78)/(AD80)</f>
        <v>0.31944444444444448</v>
      </c>
      <c r="AF78" s="1374"/>
      <c r="AG78" s="1374"/>
      <c r="AH78" s="1374"/>
      <c r="AI78" s="1374"/>
      <c r="AJ78" s="1374"/>
      <c r="AK78" s="1374"/>
      <c r="AL78" s="1374"/>
      <c r="AM78" s="1374"/>
      <c r="AN78" s="1374"/>
      <c r="AO78" s="1374"/>
      <c r="AP78" s="1374"/>
      <c r="AQ78" s="1374"/>
      <c r="AR78" s="1374"/>
      <c r="AS78" s="1374"/>
      <c r="AT78" s="1374"/>
      <c r="AU78" s="1374"/>
      <c r="AV78" s="1374"/>
      <c r="AW78" s="1374"/>
      <c r="AX78" s="1374"/>
      <c r="AY78" s="1374"/>
      <c r="AZ78" s="1374"/>
    </row>
    <row r="79" spans="1:55" s="717" customFormat="1" ht="4.5" customHeight="1" thickBot="1">
      <c r="A79" s="748"/>
      <c r="B79" s="748"/>
      <c r="C79" s="2680"/>
      <c r="D79" s="2681"/>
      <c r="E79" s="2681"/>
      <c r="F79" s="1811"/>
      <c r="G79" s="1810"/>
      <c r="H79" s="1809"/>
      <c r="I79" s="1809"/>
      <c r="J79" s="1808"/>
      <c r="K79" s="1807"/>
      <c r="L79" s="1807"/>
      <c r="M79" s="2676"/>
      <c r="N79" s="2676"/>
      <c r="O79" s="2676"/>
      <c r="P79" s="2677"/>
      <c r="V79" s="1374"/>
      <c r="W79" s="2656"/>
      <c r="X79" s="2656"/>
      <c r="Y79" s="2656"/>
      <c r="Z79" s="2656"/>
      <c r="AA79" s="2656"/>
      <c r="AB79" s="2656"/>
      <c r="AC79" s="2656"/>
      <c r="AD79" s="2654"/>
      <c r="AE79" s="2686"/>
      <c r="AF79" s="1374"/>
      <c r="AG79" s="1374"/>
      <c r="AH79" s="1374"/>
      <c r="AI79" s="1374"/>
      <c r="AJ79" s="1374"/>
      <c r="AK79" s="1374"/>
      <c r="AL79" s="1374"/>
      <c r="AM79" s="1374"/>
      <c r="AN79" s="1374"/>
      <c r="AO79" s="1374"/>
      <c r="AP79" s="1374"/>
      <c r="AQ79" s="1374"/>
      <c r="AR79" s="1374"/>
      <c r="AS79" s="1374"/>
      <c r="AT79" s="1374"/>
      <c r="AU79" s="1374"/>
      <c r="AV79" s="1374"/>
      <c r="AW79" s="1374"/>
      <c r="AX79" s="1374"/>
      <c r="AY79" s="1374"/>
      <c r="AZ79" s="1374"/>
    </row>
    <row r="80" spans="1:55" s="717" customFormat="1" ht="20.25" customHeight="1" thickBot="1">
      <c r="A80" s="748"/>
      <c r="B80" s="748"/>
      <c r="C80" s="3444" t="s">
        <v>1753</v>
      </c>
      <c r="D80" s="3445"/>
      <c r="E80" s="3445"/>
      <c r="F80" s="3445"/>
      <c r="G80" s="3445"/>
      <c r="H80" s="3445"/>
      <c r="I80" s="3446"/>
      <c r="J80" s="3441">
        <f>(AD80-J76)/(AD80)</f>
        <v>1</v>
      </c>
      <c r="K80" s="3442"/>
      <c r="L80" s="3443"/>
      <c r="M80" s="1806"/>
      <c r="N80" s="1806"/>
      <c r="O80" s="1806"/>
      <c r="P80" s="1805"/>
      <c r="V80" s="1374"/>
      <c r="W80" s="2656"/>
      <c r="X80" s="2657" t="s">
        <v>1743</v>
      </c>
      <c r="Y80" s="2655" t="s">
        <v>1744</v>
      </c>
      <c r="Z80" s="2655" t="s">
        <v>1745</v>
      </c>
      <c r="AA80" s="2655" t="s">
        <v>1738</v>
      </c>
      <c r="AB80" s="2655" t="s">
        <v>1746</v>
      </c>
      <c r="AC80" s="2655" t="s">
        <v>1746</v>
      </c>
      <c r="AD80" s="2687">
        <v>100.8</v>
      </c>
      <c r="AE80" s="2685">
        <f>(AD80-AD80)/(AD80)</f>
        <v>0</v>
      </c>
      <c r="AF80" s="1374"/>
      <c r="AG80" s="1374"/>
      <c r="AH80" s="1374"/>
      <c r="AI80" s="1374"/>
      <c r="AJ80" s="1374"/>
      <c r="AK80" s="1374"/>
      <c r="AL80" s="1374"/>
      <c r="AM80" s="1374"/>
      <c r="AN80" s="1374"/>
      <c r="AO80" s="1374"/>
      <c r="AP80" s="1374"/>
      <c r="AQ80" s="1374"/>
      <c r="AR80" s="1374"/>
      <c r="AS80" s="1374"/>
      <c r="AT80" s="1374"/>
      <c r="AU80" s="1374"/>
      <c r="AV80" s="1374"/>
      <c r="AW80" s="1374"/>
      <c r="AX80" s="1374"/>
      <c r="AY80" s="1374"/>
      <c r="AZ80" s="1374"/>
    </row>
    <row r="81" spans="1:52" s="717" customFormat="1" ht="8.25" customHeight="1" thickBot="1">
      <c r="A81" s="2684"/>
      <c r="B81" s="2684"/>
      <c r="C81" s="2678"/>
      <c r="D81" s="2679"/>
      <c r="E81" s="2679"/>
      <c r="F81" s="2679"/>
      <c r="G81" s="2679"/>
      <c r="H81" s="2679"/>
      <c r="I81" s="2679"/>
      <c r="J81" s="1802"/>
      <c r="K81" s="1802"/>
      <c r="L81" s="1802"/>
      <c r="M81" s="1806"/>
      <c r="N81" s="1806"/>
      <c r="O81" s="1806"/>
      <c r="P81" s="1805"/>
      <c r="V81" s="1374"/>
      <c r="W81" s="1375"/>
      <c r="X81" s="2690"/>
      <c r="Y81" s="2691"/>
      <c r="Z81" s="2691"/>
      <c r="AA81" s="2691"/>
      <c r="AB81" s="2691"/>
      <c r="AC81" s="2691"/>
      <c r="AD81" s="2692"/>
      <c r="AE81" s="2685"/>
      <c r="AF81" s="1374"/>
      <c r="AG81" s="1374"/>
      <c r="AH81" s="1374"/>
      <c r="AI81" s="1374"/>
      <c r="AJ81" s="1374"/>
      <c r="AK81" s="1374"/>
      <c r="AL81" s="1374"/>
      <c r="AM81" s="1374"/>
      <c r="AN81" s="1374"/>
      <c r="AO81" s="1374"/>
      <c r="AP81" s="1374"/>
      <c r="AQ81" s="1374"/>
      <c r="AR81" s="1374"/>
      <c r="AS81" s="1374"/>
      <c r="AT81" s="1374"/>
      <c r="AU81" s="1374"/>
      <c r="AV81" s="1374"/>
      <c r="AW81" s="1374"/>
      <c r="AX81" s="1374"/>
      <c r="AY81" s="1374"/>
      <c r="AZ81" s="1374"/>
    </row>
    <row r="82" spans="1:52" s="717" customFormat="1" ht="30.75" customHeight="1" thickBot="1">
      <c r="A82" s="2684"/>
      <c r="B82" s="2684"/>
      <c r="C82" s="3420" t="s">
        <v>1306</v>
      </c>
      <c r="D82" s="3421"/>
      <c r="E82" s="3421"/>
      <c r="F82" s="3421"/>
      <c r="G82" s="3421"/>
      <c r="H82" s="3421"/>
      <c r="I82" s="3422"/>
      <c r="J82" s="3417">
        <f>IF(SUM(U31:U70)=0,0,(IF((J76&lt;J77),IF((J76&lt;J78),2,1),0)))</f>
        <v>0</v>
      </c>
      <c r="K82" s="3418"/>
      <c r="L82" s="3419"/>
      <c r="M82" s="1806"/>
      <c r="N82" s="1806"/>
      <c r="O82" s="1806"/>
      <c r="P82" s="1805"/>
      <c r="V82" s="1374"/>
      <c r="W82" s="1375"/>
      <c r="X82" s="2690"/>
      <c r="Y82" s="2691"/>
      <c r="Z82" s="2691"/>
      <c r="AA82" s="2691"/>
      <c r="AB82" s="2691"/>
      <c r="AC82" s="2691"/>
      <c r="AD82" s="2692"/>
      <c r="AE82" s="2685"/>
      <c r="AF82" s="1374"/>
      <c r="AG82" s="1374"/>
      <c r="AH82" s="1374"/>
      <c r="AI82" s="1374"/>
      <c r="AJ82" s="1374"/>
      <c r="AK82" s="1374"/>
      <c r="AL82" s="1374"/>
      <c r="AM82" s="1374"/>
      <c r="AN82" s="1374"/>
      <c r="AO82" s="1374"/>
      <c r="AP82" s="1374"/>
      <c r="AQ82" s="1374"/>
      <c r="AR82" s="1374"/>
      <c r="AS82" s="1374"/>
      <c r="AT82" s="1374"/>
      <c r="AU82" s="1374"/>
      <c r="AV82" s="1374"/>
      <c r="AW82" s="1374"/>
      <c r="AX82" s="1374"/>
      <c r="AY82" s="1374"/>
      <c r="AZ82" s="1374"/>
    </row>
    <row r="83" spans="1:52" s="717" customFormat="1" ht="7.5" customHeight="1" thickBot="1">
      <c r="A83" s="748"/>
      <c r="B83" s="748"/>
      <c r="C83" s="1804"/>
      <c r="D83" s="1803"/>
      <c r="E83" s="1803"/>
      <c r="F83" s="1803"/>
      <c r="G83" s="1803"/>
      <c r="H83" s="1803"/>
      <c r="I83" s="1803"/>
      <c r="J83" s="1803"/>
      <c r="K83" s="1803"/>
      <c r="L83" s="1802"/>
      <c r="M83" s="1801"/>
      <c r="N83" s="1801"/>
      <c r="O83" s="1801"/>
      <c r="P83" s="1800"/>
      <c r="V83" s="1374"/>
      <c r="W83" s="1374"/>
      <c r="X83" s="1374"/>
      <c r="Y83" s="1374"/>
      <c r="Z83" s="1374"/>
      <c r="AA83" s="1374"/>
      <c r="AB83" s="1374"/>
      <c r="AC83" s="1374"/>
      <c r="AD83" s="1374"/>
      <c r="AE83" s="1374"/>
      <c r="AF83" s="1374"/>
      <c r="AG83" s="1374"/>
      <c r="AH83" s="1374"/>
      <c r="AI83" s="1374"/>
      <c r="AJ83" s="1374"/>
      <c r="AK83" s="1374"/>
      <c r="AL83" s="1374"/>
      <c r="AM83" s="1374"/>
      <c r="AN83" s="1374"/>
      <c r="AO83" s="1374"/>
      <c r="AP83" s="1374"/>
      <c r="AQ83" s="1374"/>
      <c r="AR83" s="1374"/>
      <c r="AS83" s="1374"/>
      <c r="AT83" s="1374"/>
      <c r="AU83" s="1374"/>
      <c r="AV83" s="1374"/>
      <c r="AW83" s="1374"/>
      <c r="AX83" s="1374"/>
      <c r="AY83" s="1374"/>
      <c r="AZ83" s="1374"/>
    </row>
    <row r="84" spans="1:52" s="717" customFormat="1" ht="13.5" customHeight="1">
      <c r="A84" s="748"/>
      <c r="B84" s="748"/>
      <c r="C84" s="752"/>
      <c r="D84" s="752"/>
      <c r="E84" s="752"/>
      <c r="F84" s="749"/>
      <c r="H84" s="749"/>
      <c r="I84" s="749"/>
      <c r="J84" s="749"/>
      <c r="K84" s="749"/>
      <c r="L84" s="749"/>
      <c r="V84" s="1374"/>
      <c r="W84" s="1374"/>
      <c r="X84" s="1374"/>
      <c r="Y84" s="1374"/>
      <c r="Z84" s="1374"/>
      <c r="AA84" s="1374"/>
      <c r="AB84" s="1374"/>
      <c r="AC84" s="1374"/>
      <c r="AD84" s="1374"/>
      <c r="AE84" s="1374"/>
      <c r="AF84" s="1374"/>
      <c r="AG84" s="1374"/>
      <c r="AH84" s="1374"/>
      <c r="AI84" s="1374"/>
      <c r="AJ84" s="1374"/>
      <c r="AK84" s="1374"/>
      <c r="AL84" s="1374"/>
      <c r="AM84" s="1374"/>
      <c r="AN84" s="1374"/>
      <c r="AO84" s="1374"/>
      <c r="AP84" s="1374"/>
      <c r="AQ84" s="1374"/>
      <c r="AR84" s="1374"/>
      <c r="AS84" s="1374"/>
      <c r="AT84" s="1374"/>
      <c r="AU84" s="1374"/>
      <c r="AV84" s="1374"/>
      <c r="AW84" s="1374"/>
      <c r="AX84" s="1374"/>
      <c r="AY84" s="1374"/>
      <c r="AZ84" s="1374"/>
    </row>
    <row r="85" spans="1:52" s="750" customFormat="1" ht="13.5" thickBot="1">
      <c r="C85" s="756"/>
      <c r="D85" s="756"/>
      <c r="E85" s="756"/>
      <c r="F85" s="756"/>
      <c r="G85" s="756"/>
      <c r="H85" s="756"/>
      <c r="I85" s="756"/>
      <c r="J85" s="756"/>
      <c r="V85" s="1390"/>
      <c r="W85" s="1390"/>
      <c r="X85" s="1391"/>
      <c r="Y85" s="1391"/>
      <c r="Z85" s="1391"/>
      <c r="AA85" s="1391"/>
      <c r="AB85" s="1391"/>
      <c r="AC85" s="1391"/>
      <c r="AD85" s="1391"/>
      <c r="AE85" s="1391"/>
      <c r="AF85" s="1391"/>
      <c r="AG85" s="1391"/>
      <c r="AH85" s="1391"/>
      <c r="AI85" s="1391"/>
      <c r="AJ85" s="1391"/>
      <c r="AK85" s="1391"/>
      <c r="AL85" s="1391"/>
      <c r="AM85" s="1391"/>
      <c r="AN85" s="1391"/>
      <c r="AO85" s="1391"/>
      <c r="AP85" s="1391"/>
      <c r="AQ85" s="1391"/>
      <c r="AR85" s="1391"/>
      <c r="AS85" s="1391"/>
      <c r="AT85" s="1391"/>
      <c r="AU85" s="1391"/>
      <c r="AV85" s="1391"/>
      <c r="AW85" s="1391"/>
      <c r="AX85" s="1391"/>
      <c r="AY85" s="1391"/>
      <c r="AZ85" s="1390"/>
    </row>
    <row r="86" spans="1:52" s="750" customFormat="1" ht="40.5" customHeight="1" thickBot="1">
      <c r="C86" s="3403" t="s">
        <v>1305</v>
      </c>
      <c r="D86" s="3404"/>
      <c r="E86" s="3404"/>
      <c r="F86" s="3404"/>
      <c r="G86" s="3404"/>
      <c r="H86" s="3404"/>
      <c r="I86" s="3404"/>
      <c r="J86" s="3404"/>
      <c r="K86" s="3404"/>
      <c r="L86" s="3404"/>
      <c r="M86" s="3404"/>
      <c r="N86" s="3404"/>
      <c r="O86" s="3404"/>
      <c r="P86" s="3405"/>
      <c r="V86" s="1390"/>
      <c r="W86" s="1390"/>
      <c r="X86" s="1391"/>
      <c r="Y86" s="1391"/>
      <c r="Z86" s="1391"/>
      <c r="AA86" s="1391"/>
      <c r="AB86" s="1391"/>
      <c r="AC86" s="1391"/>
      <c r="AD86" s="1391"/>
      <c r="AE86" s="1391"/>
      <c r="AF86" s="1391"/>
      <c r="AG86" s="1391"/>
      <c r="AH86" s="1391"/>
      <c r="AI86" s="1391"/>
      <c r="AJ86" s="1391"/>
      <c r="AK86" s="1391"/>
      <c r="AL86" s="1391"/>
      <c r="AM86" s="1391"/>
      <c r="AN86" s="1391"/>
      <c r="AO86" s="1391"/>
      <c r="AP86" s="1391"/>
      <c r="AQ86" s="1391"/>
      <c r="AR86" s="1391"/>
      <c r="AS86" s="1391"/>
      <c r="AT86" s="1391"/>
      <c r="AU86" s="1391"/>
      <c r="AV86" s="1391"/>
      <c r="AW86" s="1391"/>
      <c r="AX86" s="1391"/>
      <c r="AY86" s="1391"/>
      <c r="AZ86" s="1390"/>
    </row>
    <row r="87" spans="1:52" s="750" customFormat="1" ht="27" customHeight="1" thickBot="1">
      <c r="C87" s="3406" t="s">
        <v>1304</v>
      </c>
      <c r="D87" s="3407"/>
      <c r="E87" s="3407"/>
      <c r="F87" s="3407"/>
      <c r="G87" s="3407"/>
      <c r="H87" s="3407"/>
      <c r="I87" s="3407"/>
      <c r="J87" s="3407"/>
      <c r="K87" s="3407"/>
      <c r="L87" s="3408"/>
      <c r="M87" s="3388">
        <f>J76</f>
        <v>0</v>
      </c>
      <c r="N87" s="3389"/>
      <c r="O87" s="3392" t="s">
        <v>1258</v>
      </c>
      <c r="P87" s="3393"/>
      <c r="V87" s="1390"/>
      <c r="W87" s="1390"/>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391"/>
      <c r="AV87" s="1391"/>
      <c r="AW87" s="1391"/>
      <c r="AX87" s="1391"/>
      <c r="AY87" s="1391"/>
      <c r="AZ87" s="1390"/>
    </row>
    <row r="88" spans="1:52" ht="146.25" customHeight="1" thickBot="1">
      <c r="C88" s="3427"/>
      <c r="D88" s="3428"/>
      <c r="E88" s="3428"/>
      <c r="F88" s="3428"/>
      <c r="G88" s="3428"/>
      <c r="H88" s="3428"/>
      <c r="I88" s="3428"/>
      <c r="J88" s="3428"/>
      <c r="K88" s="3428"/>
      <c r="L88" s="3428"/>
      <c r="M88" s="3428"/>
      <c r="N88" s="3428"/>
      <c r="O88" s="3428"/>
      <c r="P88" s="3429"/>
    </row>
    <row r="89" spans="1:52" ht="16.5" customHeight="1">
      <c r="C89" s="3397" t="s">
        <v>1303</v>
      </c>
      <c r="D89" s="3398"/>
      <c r="E89" s="3398"/>
      <c r="F89" s="3398"/>
      <c r="G89" s="3398"/>
      <c r="H89" s="3398"/>
      <c r="I89" s="3398"/>
      <c r="J89" s="1799">
        <f>IF(M87=0,0,M89/M87)</f>
        <v>0</v>
      </c>
      <c r="K89" s="3409" t="s">
        <v>1299</v>
      </c>
      <c r="L89" s="3409"/>
      <c r="M89" s="3434">
        <f>IF(K5=0,0,(Y71/K5))</f>
        <v>0</v>
      </c>
      <c r="N89" s="3434"/>
      <c r="O89" s="3430" t="s">
        <v>1258</v>
      </c>
      <c r="P89" s="3431"/>
      <c r="Q89" s="737"/>
      <c r="R89" s="737"/>
      <c r="S89" s="737"/>
      <c r="T89" s="737"/>
      <c r="U89" s="736"/>
    </row>
    <row r="90" spans="1:52" ht="16.5" customHeight="1">
      <c r="C90" s="3399" t="s">
        <v>1302</v>
      </c>
      <c r="D90" s="3400"/>
      <c r="E90" s="3400"/>
      <c r="F90" s="3400"/>
      <c r="G90" s="3400"/>
      <c r="H90" s="3400"/>
      <c r="I90" s="3400"/>
      <c r="J90" s="1798">
        <f>IF(M87=0,0,M90/M87)</f>
        <v>0</v>
      </c>
      <c r="K90" s="3410" t="s">
        <v>1299</v>
      </c>
      <c r="L90" s="3410"/>
      <c r="M90" s="3435">
        <f>IF(K5=0,0,(AB71/K5))</f>
        <v>0</v>
      </c>
      <c r="N90" s="3435"/>
      <c r="O90" s="3432" t="s">
        <v>1258</v>
      </c>
      <c r="P90" s="3433"/>
      <c r="Q90" s="737"/>
      <c r="R90" s="737"/>
      <c r="S90" s="737"/>
      <c r="T90" s="737"/>
      <c r="U90" s="736"/>
    </row>
    <row r="91" spans="1:52" ht="16.5" customHeight="1">
      <c r="C91" s="3399" t="s">
        <v>1301</v>
      </c>
      <c r="D91" s="3400"/>
      <c r="E91" s="3400"/>
      <c r="F91" s="3400"/>
      <c r="G91" s="3400"/>
      <c r="H91" s="3400"/>
      <c r="I91" s="3400"/>
      <c r="J91" s="1798">
        <f>IF(M87=0,0,M91/M87)</f>
        <v>0</v>
      </c>
      <c r="K91" s="3410" t="s">
        <v>1299</v>
      </c>
      <c r="L91" s="3410"/>
      <c r="M91" s="3435">
        <f>IF(K5=0,0,(AE71/K5))</f>
        <v>0</v>
      </c>
      <c r="N91" s="3435"/>
      <c r="O91" s="3432" t="s">
        <v>1258</v>
      </c>
      <c r="P91" s="3433"/>
      <c r="Q91" s="737"/>
      <c r="R91" s="737"/>
      <c r="S91" s="737"/>
      <c r="T91" s="737"/>
      <c r="U91" s="736"/>
    </row>
    <row r="92" spans="1:52" ht="16.5" customHeight="1" thickBot="1">
      <c r="C92" s="3401" t="s">
        <v>1527</v>
      </c>
      <c r="D92" s="3402"/>
      <c r="E92" s="3402"/>
      <c r="F92" s="3402"/>
      <c r="G92" s="3402"/>
      <c r="H92" s="3402"/>
      <c r="I92" s="3402"/>
      <c r="J92" s="1797">
        <f>IF(M87=0,0,M92/M87)</f>
        <v>0</v>
      </c>
      <c r="K92" s="3411" t="s">
        <v>1299</v>
      </c>
      <c r="L92" s="3411"/>
      <c r="M92" s="3387">
        <f>IF(K5=0,0,((AG71+AI71)/K5))</f>
        <v>0</v>
      </c>
      <c r="N92" s="3387"/>
      <c r="O92" s="3415" t="s">
        <v>1258</v>
      </c>
      <c r="P92" s="3416"/>
      <c r="Q92" s="737"/>
      <c r="R92" s="737"/>
      <c r="S92" s="737"/>
      <c r="T92" s="737"/>
      <c r="U92" s="736"/>
    </row>
    <row r="93" spans="1:52" ht="16.5" customHeight="1">
      <c r="M93" s="1365"/>
      <c r="N93" s="1365"/>
      <c r="O93" s="1365"/>
      <c r="P93" s="731"/>
      <c r="Q93" s="737"/>
      <c r="R93" s="737"/>
      <c r="S93" s="737"/>
      <c r="T93" s="737"/>
      <c r="U93" s="736"/>
    </row>
    <row r="94" spans="1:52" ht="16.5" customHeight="1">
      <c r="M94" s="1365"/>
      <c r="N94" s="1365"/>
      <c r="O94" s="1365"/>
      <c r="P94" s="731"/>
      <c r="Q94" s="737"/>
      <c r="R94" s="737"/>
      <c r="S94" s="737"/>
      <c r="T94" s="737"/>
      <c r="U94" s="736"/>
    </row>
    <row r="95" spans="1:52" s="744" customFormat="1" ht="25.5" customHeight="1">
      <c r="A95" s="743"/>
      <c r="B95" s="743"/>
      <c r="C95" s="3325" t="s">
        <v>1526</v>
      </c>
      <c r="D95" s="3325"/>
      <c r="E95" s="3325"/>
      <c r="F95" s="3325"/>
      <c r="G95" s="3325"/>
      <c r="H95" s="3325"/>
      <c r="I95" s="3325"/>
      <c r="J95" s="3325"/>
      <c r="K95" s="3325"/>
      <c r="L95" s="3325"/>
      <c r="M95" s="3325"/>
      <c r="N95" s="3325"/>
      <c r="O95" s="3325"/>
      <c r="P95" s="3325"/>
      <c r="Q95" s="3325"/>
      <c r="V95" s="1381"/>
      <c r="W95" s="1381"/>
      <c r="X95" s="1381"/>
      <c r="Y95" s="1381"/>
      <c r="Z95" s="1381"/>
      <c r="AA95" s="1381"/>
      <c r="AB95" s="1381"/>
      <c r="AC95" s="1381"/>
      <c r="AD95" s="1381"/>
      <c r="AE95" s="1381"/>
      <c r="AF95" s="1381"/>
      <c r="AG95" s="1381"/>
      <c r="AH95" s="1381"/>
      <c r="AI95" s="1381"/>
      <c r="AJ95" s="1381"/>
      <c r="AK95" s="1381"/>
      <c r="AL95" s="1381"/>
      <c r="AM95" s="1381"/>
      <c r="AN95" s="1381"/>
      <c r="AO95" s="1381"/>
      <c r="AP95" s="1381"/>
      <c r="AQ95" s="1381"/>
      <c r="AR95" s="1381"/>
      <c r="AS95" s="1381"/>
      <c r="AT95" s="1381"/>
      <c r="AU95" s="1381"/>
      <c r="AV95" s="1381"/>
      <c r="AW95" s="1381"/>
      <c r="AX95" s="1381"/>
      <c r="AY95" s="1381"/>
      <c r="AZ95" s="1381"/>
    </row>
    <row r="96" spans="1:52" ht="16.5" customHeight="1">
      <c r="M96" s="1365"/>
      <c r="N96" s="1365"/>
      <c r="O96" s="1365"/>
      <c r="P96" s="731"/>
      <c r="Q96" s="737"/>
      <c r="R96" s="737"/>
      <c r="S96" s="737"/>
      <c r="T96" s="737"/>
      <c r="U96" s="736"/>
    </row>
    <row r="97" spans="1:97" ht="16.5" customHeight="1">
      <c r="M97" s="1365"/>
      <c r="N97" s="1365"/>
      <c r="O97" s="1365"/>
      <c r="P97" s="731"/>
      <c r="Q97" s="737"/>
      <c r="R97" s="737"/>
      <c r="S97" s="737"/>
      <c r="T97" s="737"/>
      <c r="U97" s="736"/>
    </row>
    <row r="98" spans="1:97" ht="16.5" customHeight="1">
      <c r="M98" s="1365"/>
      <c r="N98" s="1365"/>
      <c r="O98" s="1365"/>
      <c r="P98" s="731"/>
      <c r="Q98" s="737"/>
      <c r="R98" s="737"/>
      <c r="S98" s="737"/>
      <c r="T98" s="737"/>
      <c r="U98" s="736"/>
    </row>
    <row r="99" spans="1:97" ht="16.5" customHeight="1">
      <c r="M99" s="1365"/>
      <c r="N99" s="1365"/>
      <c r="O99" s="1365"/>
      <c r="P99" s="731"/>
      <c r="Q99" s="737"/>
      <c r="R99" s="737"/>
      <c r="S99" s="737"/>
      <c r="T99" s="737"/>
      <c r="U99" s="736"/>
    </row>
    <row r="100" spans="1:97" s="1376" customFormat="1" ht="16.5" customHeight="1">
      <c r="A100" s="722"/>
      <c r="B100" s="722"/>
      <c r="C100" s="722"/>
      <c r="D100" s="722"/>
      <c r="E100" s="722"/>
      <c r="F100" s="757"/>
      <c r="G100" s="757"/>
      <c r="H100" s="757"/>
      <c r="I100" s="757"/>
      <c r="J100" s="757"/>
      <c r="K100" s="758"/>
      <c r="L100" s="758"/>
      <c r="M100" s="1365"/>
      <c r="N100" s="1365"/>
      <c r="O100" s="1365"/>
      <c r="P100" s="731"/>
      <c r="Q100" s="737"/>
      <c r="R100" s="737"/>
      <c r="S100" s="737"/>
      <c r="T100" s="737"/>
      <c r="U100" s="736"/>
      <c r="BA100" s="722"/>
      <c r="BB100" s="722"/>
      <c r="BC100" s="722"/>
      <c r="BD100" s="722"/>
      <c r="BE100" s="722"/>
      <c r="BF100" s="722"/>
      <c r="BG100" s="722"/>
      <c r="BH100" s="722"/>
      <c r="BI100" s="722"/>
      <c r="BJ100" s="722"/>
      <c r="BK100" s="722"/>
      <c r="BL100" s="722"/>
      <c r="BM100" s="722"/>
      <c r="BN100" s="722"/>
      <c r="BO100" s="722"/>
      <c r="BP100" s="722"/>
      <c r="BQ100" s="722"/>
      <c r="BR100" s="722"/>
      <c r="BS100" s="722"/>
      <c r="BT100" s="722"/>
      <c r="BU100" s="722"/>
      <c r="BV100" s="722"/>
      <c r="BW100" s="722"/>
      <c r="BX100" s="722"/>
      <c r="BY100" s="722"/>
      <c r="BZ100" s="722"/>
      <c r="CA100" s="722"/>
      <c r="CB100" s="722"/>
      <c r="CC100" s="722"/>
      <c r="CD100" s="722"/>
      <c r="CE100" s="722"/>
      <c r="CF100" s="722"/>
      <c r="CG100" s="722"/>
      <c r="CH100" s="722"/>
      <c r="CI100" s="722"/>
      <c r="CJ100" s="722"/>
      <c r="CK100" s="722"/>
      <c r="CL100" s="722"/>
      <c r="CM100" s="722"/>
      <c r="CN100" s="722"/>
      <c r="CO100" s="722"/>
      <c r="CP100" s="722"/>
      <c r="CQ100" s="722"/>
      <c r="CR100" s="722"/>
      <c r="CS100" s="722"/>
    </row>
    <row r="101" spans="1:97" s="1376" customFormat="1" ht="16.5" customHeight="1">
      <c r="A101" s="722"/>
      <c r="B101" s="722"/>
      <c r="C101" s="722"/>
      <c r="D101" s="722"/>
      <c r="E101" s="722"/>
      <c r="F101" s="757"/>
      <c r="G101" s="757"/>
      <c r="H101" s="757"/>
      <c r="I101" s="757"/>
      <c r="J101" s="757"/>
      <c r="K101" s="758"/>
      <c r="L101" s="758"/>
      <c r="M101" s="1365"/>
      <c r="N101" s="1365"/>
      <c r="O101" s="1365"/>
      <c r="P101" s="731"/>
      <c r="Q101" s="737"/>
      <c r="R101" s="737"/>
      <c r="S101" s="737"/>
      <c r="T101" s="737"/>
      <c r="U101" s="736"/>
      <c r="BA101" s="722"/>
      <c r="BB101" s="722"/>
      <c r="BC101" s="722"/>
      <c r="BD101" s="722"/>
      <c r="BE101" s="722"/>
      <c r="BF101" s="722"/>
      <c r="BG101" s="722"/>
      <c r="BH101" s="722"/>
      <c r="BI101" s="722"/>
      <c r="BJ101" s="722"/>
      <c r="BK101" s="722"/>
      <c r="BL101" s="722"/>
      <c r="BM101" s="722"/>
      <c r="BN101" s="722"/>
      <c r="BO101" s="722"/>
      <c r="BP101" s="722"/>
      <c r="BQ101" s="722"/>
      <c r="BR101" s="722"/>
      <c r="BS101" s="722"/>
      <c r="BT101" s="722"/>
      <c r="BU101" s="722"/>
      <c r="BV101" s="722"/>
      <c r="BW101" s="722"/>
      <c r="BX101" s="722"/>
      <c r="BY101" s="722"/>
      <c r="BZ101" s="722"/>
      <c r="CA101" s="722"/>
      <c r="CB101" s="722"/>
      <c r="CC101" s="722"/>
      <c r="CD101" s="722"/>
      <c r="CE101" s="722"/>
      <c r="CF101" s="722"/>
      <c r="CG101" s="722"/>
      <c r="CH101" s="722"/>
      <c r="CI101" s="722"/>
      <c r="CJ101" s="722"/>
      <c r="CK101" s="722"/>
      <c r="CL101" s="722"/>
      <c r="CM101" s="722"/>
      <c r="CN101" s="722"/>
      <c r="CO101" s="722"/>
      <c r="CP101" s="722"/>
      <c r="CQ101" s="722"/>
      <c r="CR101" s="722"/>
      <c r="CS101" s="722"/>
    </row>
    <row r="102" spans="1:97" s="1376" customFormat="1" ht="16.5" customHeight="1">
      <c r="A102" s="722"/>
      <c r="B102" s="722"/>
      <c r="C102" s="722"/>
      <c r="D102" s="722"/>
      <c r="E102" s="722"/>
      <c r="F102" s="757"/>
      <c r="G102" s="757"/>
      <c r="H102" s="757"/>
      <c r="I102" s="757"/>
      <c r="J102" s="757"/>
      <c r="K102" s="758"/>
      <c r="L102" s="758"/>
      <c r="M102" s="1365"/>
      <c r="N102" s="1365"/>
      <c r="O102" s="1365"/>
      <c r="P102" s="731"/>
      <c r="Q102" s="737"/>
      <c r="R102" s="737"/>
      <c r="S102" s="737"/>
      <c r="T102" s="737"/>
      <c r="U102" s="736"/>
      <c r="BA102" s="722"/>
      <c r="BB102" s="722"/>
      <c r="BC102" s="722"/>
      <c r="BD102" s="722"/>
      <c r="BE102" s="722"/>
      <c r="BF102" s="722"/>
      <c r="BG102" s="722"/>
      <c r="BH102" s="722"/>
      <c r="BI102" s="722"/>
      <c r="BJ102" s="722"/>
      <c r="BK102" s="722"/>
      <c r="BL102" s="722"/>
      <c r="BM102" s="722"/>
      <c r="BN102" s="722"/>
      <c r="BO102" s="722"/>
      <c r="BP102" s="722"/>
      <c r="BQ102" s="722"/>
      <c r="BR102" s="722"/>
      <c r="BS102" s="722"/>
      <c r="BT102" s="722"/>
      <c r="BU102" s="722"/>
      <c r="BV102" s="722"/>
      <c r="BW102" s="722"/>
      <c r="BX102" s="722"/>
      <c r="BY102" s="722"/>
      <c r="BZ102" s="722"/>
      <c r="CA102" s="722"/>
      <c r="CB102" s="722"/>
      <c r="CC102" s="722"/>
      <c r="CD102" s="722"/>
      <c r="CE102" s="722"/>
      <c r="CF102" s="722"/>
      <c r="CG102" s="722"/>
      <c r="CH102" s="722"/>
      <c r="CI102" s="722"/>
      <c r="CJ102" s="722"/>
      <c r="CK102" s="722"/>
      <c r="CL102" s="722"/>
      <c r="CM102" s="722"/>
      <c r="CN102" s="722"/>
      <c r="CO102" s="722"/>
      <c r="CP102" s="722"/>
      <c r="CQ102" s="722"/>
      <c r="CR102" s="722"/>
      <c r="CS102" s="722"/>
    </row>
    <row r="103" spans="1:97" s="1376" customFormat="1" ht="16.5" customHeight="1">
      <c r="A103" s="722"/>
      <c r="B103" s="722"/>
      <c r="C103" s="722"/>
      <c r="D103" s="722"/>
      <c r="E103" s="722"/>
      <c r="F103" s="757"/>
      <c r="G103" s="757"/>
      <c r="H103" s="757"/>
      <c r="I103" s="757"/>
      <c r="J103" s="757"/>
      <c r="K103" s="758"/>
      <c r="L103" s="758"/>
      <c r="M103" s="737"/>
      <c r="N103" s="737"/>
      <c r="O103" s="737"/>
      <c r="P103" s="737"/>
      <c r="Q103" s="737"/>
      <c r="R103" s="737"/>
      <c r="S103" s="737"/>
      <c r="T103" s="737"/>
      <c r="U103" s="736"/>
      <c r="BA103" s="722"/>
      <c r="BB103" s="722"/>
      <c r="BC103" s="722"/>
      <c r="BD103" s="722"/>
      <c r="BE103" s="722"/>
      <c r="BF103" s="722"/>
      <c r="BG103" s="722"/>
      <c r="BH103" s="722"/>
      <c r="BI103" s="722"/>
      <c r="BJ103" s="722"/>
      <c r="BK103" s="722"/>
      <c r="BL103" s="722"/>
      <c r="BM103" s="722"/>
      <c r="BN103" s="722"/>
      <c r="BO103" s="722"/>
      <c r="BP103" s="722"/>
      <c r="BQ103" s="722"/>
      <c r="BR103" s="722"/>
      <c r="BS103" s="722"/>
      <c r="BT103" s="722"/>
      <c r="BU103" s="722"/>
      <c r="BV103" s="722"/>
      <c r="BW103" s="722"/>
      <c r="BX103" s="722"/>
      <c r="BY103" s="722"/>
      <c r="BZ103" s="722"/>
      <c r="CA103" s="722"/>
      <c r="CB103" s="722"/>
      <c r="CC103" s="722"/>
      <c r="CD103" s="722"/>
      <c r="CE103" s="722"/>
      <c r="CF103" s="722"/>
      <c r="CG103" s="722"/>
      <c r="CH103" s="722"/>
      <c r="CI103" s="722"/>
      <c r="CJ103" s="722"/>
      <c r="CK103" s="722"/>
      <c r="CL103" s="722"/>
      <c r="CM103" s="722"/>
      <c r="CN103" s="722"/>
      <c r="CO103" s="722"/>
      <c r="CP103" s="722"/>
      <c r="CQ103" s="722"/>
      <c r="CR103" s="722"/>
      <c r="CS103" s="722"/>
    </row>
    <row r="104" spans="1:97" s="1376" customFormat="1" ht="16.5" customHeight="1">
      <c r="A104" s="722"/>
      <c r="B104" s="722"/>
      <c r="C104" s="722"/>
      <c r="D104" s="722"/>
      <c r="E104" s="722"/>
      <c r="F104" s="757"/>
      <c r="G104" s="757"/>
      <c r="H104" s="757"/>
      <c r="I104" s="757"/>
      <c r="J104" s="757"/>
      <c r="K104" s="758"/>
      <c r="L104" s="758"/>
      <c r="M104" s="737"/>
      <c r="N104" s="737"/>
      <c r="O104" s="737"/>
      <c r="P104" s="737"/>
      <c r="Q104" s="737"/>
      <c r="R104" s="737"/>
      <c r="S104" s="737"/>
      <c r="T104" s="737"/>
      <c r="U104" s="736"/>
      <c r="BA104" s="722"/>
      <c r="BB104" s="722"/>
      <c r="BC104" s="722"/>
      <c r="BD104" s="722"/>
      <c r="BE104" s="722"/>
      <c r="BF104" s="722"/>
      <c r="BG104" s="722"/>
      <c r="BH104" s="722"/>
      <c r="BI104" s="722"/>
      <c r="BJ104" s="722"/>
      <c r="BK104" s="722"/>
      <c r="BL104" s="722"/>
      <c r="BM104" s="722"/>
      <c r="BN104" s="722"/>
      <c r="BO104" s="722"/>
      <c r="BP104" s="722"/>
      <c r="BQ104" s="722"/>
      <c r="BR104" s="722"/>
      <c r="BS104" s="722"/>
      <c r="BT104" s="722"/>
      <c r="BU104" s="722"/>
      <c r="BV104" s="722"/>
      <c r="BW104" s="722"/>
      <c r="BX104" s="722"/>
      <c r="BY104" s="722"/>
      <c r="BZ104" s="722"/>
      <c r="CA104" s="722"/>
      <c r="CB104" s="722"/>
      <c r="CC104" s="722"/>
      <c r="CD104" s="722"/>
      <c r="CE104" s="722"/>
      <c r="CF104" s="722"/>
      <c r="CG104" s="722"/>
      <c r="CH104" s="722"/>
      <c r="CI104" s="722"/>
      <c r="CJ104" s="722"/>
      <c r="CK104" s="722"/>
      <c r="CL104" s="722"/>
      <c r="CM104" s="722"/>
      <c r="CN104" s="722"/>
      <c r="CO104" s="722"/>
      <c r="CP104" s="722"/>
      <c r="CQ104" s="722"/>
      <c r="CR104" s="722"/>
      <c r="CS104" s="722"/>
    </row>
    <row r="105" spans="1:97" s="1376" customFormat="1" ht="16.5" customHeight="1">
      <c r="A105" s="722"/>
      <c r="B105" s="722"/>
      <c r="C105" s="722"/>
      <c r="D105" s="722"/>
      <c r="E105" s="722"/>
      <c r="F105" s="757"/>
      <c r="G105" s="757"/>
      <c r="H105" s="757"/>
      <c r="I105" s="757"/>
      <c r="J105" s="757"/>
      <c r="K105" s="758"/>
      <c r="L105" s="758"/>
      <c r="M105" s="737"/>
      <c r="N105" s="737"/>
      <c r="O105" s="737"/>
      <c r="P105" s="737"/>
      <c r="Q105" s="737"/>
      <c r="R105" s="737"/>
      <c r="S105" s="737"/>
      <c r="T105" s="737"/>
      <c r="U105" s="736"/>
      <c r="BA105" s="722"/>
      <c r="BB105" s="722"/>
      <c r="BC105" s="722"/>
      <c r="BD105" s="722"/>
      <c r="BE105" s="722"/>
      <c r="BF105" s="722"/>
      <c r="BG105" s="722"/>
      <c r="BH105" s="722"/>
      <c r="BI105" s="722"/>
      <c r="BJ105" s="722"/>
      <c r="BK105" s="722"/>
      <c r="BL105" s="722"/>
      <c r="BM105" s="722"/>
      <c r="BN105" s="722"/>
      <c r="BO105" s="722"/>
      <c r="BP105" s="722"/>
      <c r="BQ105" s="722"/>
      <c r="BR105" s="722"/>
      <c r="BS105" s="722"/>
      <c r="BT105" s="722"/>
      <c r="BU105" s="722"/>
      <c r="BV105" s="722"/>
      <c r="BW105" s="722"/>
      <c r="BX105" s="722"/>
      <c r="BY105" s="722"/>
      <c r="BZ105" s="722"/>
      <c r="CA105" s="722"/>
      <c r="CB105" s="722"/>
      <c r="CC105" s="722"/>
      <c r="CD105" s="722"/>
      <c r="CE105" s="722"/>
      <c r="CF105" s="722"/>
      <c r="CG105" s="722"/>
      <c r="CH105" s="722"/>
      <c r="CI105" s="722"/>
      <c r="CJ105" s="722"/>
      <c r="CK105" s="722"/>
      <c r="CL105" s="722"/>
      <c r="CM105" s="722"/>
      <c r="CN105" s="722"/>
      <c r="CO105" s="722"/>
      <c r="CP105" s="722"/>
      <c r="CQ105" s="722"/>
      <c r="CR105" s="722"/>
      <c r="CS105" s="722"/>
    </row>
    <row r="106" spans="1:97" s="1376" customFormat="1" ht="16.5" customHeight="1">
      <c r="A106" s="722"/>
      <c r="B106" s="722"/>
      <c r="C106" s="722"/>
      <c r="D106" s="722"/>
      <c r="E106" s="722"/>
      <c r="F106" s="757"/>
      <c r="G106" s="757"/>
      <c r="H106" s="757"/>
      <c r="I106" s="757"/>
      <c r="J106" s="757"/>
      <c r="K106" s="758"/>
      <c r="L106" s="758"/>
      <c r="M106" s="737"/>
      <c r="N106" s="737"/>
      <c r="O106" s="737"/>
      <c r="P106" s="737"/>
      <c r="Q106" s="737"/>
      <c r="R106" s="737"/>
      <c r="S106" s="737"/>
      <c r="T106" s="737"/>
      <c r="U106" s="736"/>
      <c r="BA106" s="722"/>
      <c r="BB106" s="722"/>
      <c r="BC106" s="722"/>
      <c r="BD106" s="722"/>
      <c r="BE106" s="722"/>
      <c r="BF106" s="722"/>
      <c r="BG106" s="722"/>
      <c r="BH106" s="722"/>
      <c r="BI106" s="722"/>
      <c r="BJ106" s="722"/>
      <c r="BK106" s="722"/>
      <c r="BL106" s="722"/>
      <c r="BM106" s="722"/>
      <c r="BN106" s="722"/>
      <c r="BO106" s="722"/>
      <c r="BP106" s="722"/>
      <c r="BQ106" s="722"/>
      <c r="BR106" s="722"/>
      <c r="BS106" s="722"/>
      <c r="BT106" s="722"/>
      <c r="BU106" s="722"/>
      <c r="BV106" s="722"/>
      <c r="BW106" s="722"/>
      <c r="BX106" s="722"/>
      <c r="BY106" s="722"/>
      <c r="BZ106" s="722"/>
      <c r="CA106" s="722"/>
      <c r="CB106" s="722"/>
      <c r="CC106" s="722"/>
      <c r="CD106" s="722"/>
      <c r="CE106" s="722"/>
      <c r="CF106" s="722"/>
      <c r="CG106" s="722"/>
      <c r="CH106" s="722"/>
      <c r="CI106" s="722"/>
      <c r="CJ106" s="722"/>
      <c r="CK106" s="722"/>
      <c r="CL106" s="722"/>
      <c r="CM106" s="722"/>
      <c r="CN106" s="722"/>
      <c r="CO106" s="722"/>
      <c r="CP106" s="722"/>
      <c r="CQ106" s="722"/>
      <c r="CR106" s="722"/>
      <c r="CS106" s="722"/>
    </row>
    <row r="107" spans="1:97" s="1376" customFormat="1">
      <c r="A107" s="722"/>
      <c r="B107" s="722"/>
      <c r="C107" s="722"/>
      <c r="D107" s="722"/>
      <c r="E107" s="722"/>
      <c r="F107" s="757"/>
      <c r="G107" s="757"/>
      <c r="H107" s="757"/>
      <c r="I107" s="757"/>
      <c r="J107" s="757"/>
      <c r="K107" s="758"/>
      <c r="L107" s="758"/>
      <c r="M107" s="737"/>
      <c r="N107" s="737"/>
      <c r="O107" s="737"/>
      <c r="P107" s="737"/>
      <c r="Q107" s="737"/>
      <c r="R107" s="737"/>
      <c r="S107" s="737"/>
      <c r="T107" s="737"/>
      <c r="U107" s="736"/>
      <c r="BA107" s="722"/>
      <c r="BB107" s="722"/>
      <c r="BC107" s="722"/>
      <c r="BD107" s="722"/>
      <c r="BE107" s="722"/>
      <c r="BF107" s="722"/>
      <c r="BG107" s="722"/>
      <c r="BH107" s="722"/>
      <c r="BI107" s="722"/>
      <c r="BJ107" s="722"/>
      <c r="BK107" s="722"/>
      <c r="BL107" s="722"/>
      <c r="BM107" s="722"/>
      <c r="BN107" s="722"/>
      <c r="BO107" s="722"/>
      <c r="BP107" s="722"/>
      <c r="BQ107" s="722"/>
      <c r="BR107" s="722"/>
      <c r="BS107" s="722"/>
      <c r="BT107" s="722"/>
      <c r="BU107" s="722"/>
      <c r="BV107" s="722"/>
      <c r="BW107" s="722"/>
      <c r="BX107" s="722"/>
      <c r="BY107" s="722"/>
      <c r="BZ107" s="722"/>
      <c r="CA107" s="722"/>
      <c r="CB107" s="722"/>
      <c r="CC107" s="722"/>
      <c r="CD107" s="722"/>
      <c r="CE107" s="722"/>
      <c r="CF107" s="722"/>
      <c r="CG107" s="722"/>
      <c r="CH107" s="722"/>
      <c r="CI107" s="722"/>
      <c r="CJ107" s="722"/>
      <c r="CK107" s="722"/>
      <c r="CL107" s="722"/>
      <c r="CM107" s="722"/>
      <c r="CN107" s="722"/>
      <c r="CO107" s="722"/>
      <c r="CP107" s="722"/>
      <c r="CQ107" s="722"/>
      <c r="CR107" s="722"/>
      <c r="CS107" s="722"/>
    </row>
    <row r="108" spans="1:97" s="1376" customFormat="1">
      <c r="A108" s="722"/>
      <c r="B108" s="722"/>
      <c r="C108" s="722"/>
      <c r="D108" s="722"/>
      <c r="E108" s="722"/>
      <c r="F108" s="757"/>
      <c r="G108" s="757"/>
      <c r="H108" s="757"/>
      <c r="I108" s="757"/>
      <c r="J108" s="757"/>
      <c r="K108" s="758"/>
      <c r="L108" s="758"/>
      <c r="M108" s="737"/>
      <c r="N108" s="737"/>
      <c r="O108" s="737"/>
      <c r="P108" s="737"/>
      <c r="Q108" s="737"/>
      <c r="R108" s="737"/>
      <c r="S108" s="737"/>
      <c r="T108" s="737"/>
      <c r="U108" s="736"/>
      <c r="BA108" s="722"/>
      <c r="BB108" s="722"/>
      <c r="BC108" s="722"/>
      <c r="BD108" s="722"/>
      <c r="BE108" s="722"/>
      <c r="BF108" s="722"/>
      <c r="BG108" s="722"/>
      <c r="BH108" s="722"/>
      <c r="BI108" s="722"/>
      <c r="BJ108" s="722"/>
      <c r="BK108" s="722"/>
      <c r="BL108" s="722"/>
      <c r="BM108" s="722"/>
      <c r="BN108" s="722"/>
      <c r="BO108" s="722"/>
      <c r="BP108" s="722"/>
      <c r="BQ108" s="722"/>
      <c r="BR108" s="722"/>
      <c r="BS108" s="722"/>
      <c r="BT108" s="722"/>
      <c r="BU108" s="722"/>
      <c r="BV108" s="722"/>
      <c r="BW108" s="722"/>
      <c r="BX108" s="722"/>
      <c r="BY108" s="722"/>
      <c r="BZ108" s="722"/>
      <c r="CA108" s="722"/>
      <c r="CB108" s="722"/>
      <c r="CC108" s="722"/>
      <c r="CD108" s="722"/>
      <c r="CE108" s="722"/>
      <c r="CF108" s="722"/>
      <c r="CG108" s="722"/>
      <c r="CH108" s="722"/>
      <c r="CI108" s="722"/>
      <c r="CJ108" s="722"/>
      <c r="CK108" s="722"/>
      <c r="CL108" s="722"/>
      <c r="CM108" s="722"/>
      <c r="CN108" s="722"/>
      <c r="CO108" s="722"/>
      <c r="CP108" s="722"/>
      <c r="CQ108" s="722"/>
      <c r="CR108" s="722"/>
      <c r="CS108" s="722"/>
    </row>
    <row r="109" spans="1:97" s="1376" customFormat="1">
      <c r="A109" s="722"/>
      <c r="B109" s="722"/>
      <c r="C109" s="722"/>
      <c r="D109" s="722"/>
      <c r="E109" s="722"/>
      <c r="F109" s="757"/>
      <c r="G109" s="757"/>
      <c r="H109" s="757"/>
      <c r="I109" s="757"/>
      <c r="J109" s="757"/>
      <c r="K109" s="758"/>
      <c r="L109" s="758"/>
      <c r="M109" s="757"/>
      <c r="N109" s="757"/>
      <c r="O109" s="757"/>
      <c r="P109" s="722"/>
      <c r="Q109" s="722"/>
      <c r="R109" s="722"/>
      <c r="S109" s="722"/>
      <c r="T109" s="722"/>
      <c r="U109" s="736"/>
      <c r="BA109" s="722"/>
      <c r="BB109" s="722"/>
      <c r="BC109" s="722"/>
      <c r="BD109" s="722"/>
      <c r="BE109" s="722"/>
      <c r="BF109" s="722"/>
      <c r="BG109" s="722"/>
      <c r="BH109" s="722"/>
      <c r="BI109" s="722"/>
      <c r="BJ109" s="722"/>
      <c r="BK109" s="722"/>
      <c r="BL109" s="722"/>
      <c r="BM109" s="722"/>
      <c r="BN109" s="722"/>
      <c r="BO109" s="722"/>
      <c r="BP109" s="722"/>
      <c r="BQ109" s="722"/>
      <c r="BR109" s="722"/>
      <c r="BS109" s="722"/>
      <c r="BT109" s="722"/>
      <c r="BU109" s="722"/>
      <c r="BV109" s="722"/>
      <c r="BW109" s="722"/>
      <c r="BX109" s="722"/>
      <c r="BY109" s="722"/>
      <c r="BZ109" s="722"/>
      <c r="CA109" s="722"/>
      <c r="CB109" s="722"/>
      <c r="CC109" s="722"/>
      <c r="CD109" s="722"/>
      <c r="CE109" s="722"/>
      <c r="CF109" s="722"/>
      <c r="CG109" s="722"/>
      <c r="CH109" s="722"/>
      <c r="CI109" s="722"/>
      <c r="CJ109" s="722"/>
      <c r="CK109" s="722"/>
      <c r="CL109" s="722"/>
      <c r="CM109" s="722"/>
      <c r="CN109" s="722"/>
      <c r="CO109" s="722"/>
      <c r="CP109" s="722"/>
      <c r="CQ109" s="722"/>
      <c r="CR109" s="722"/>
      <c r="CS109" s="722"/>
    </row>
    <row r="110" spans="1:97" s="1376" customFormat="1">
      <c r="A110" s="722"/>
      <c r="B110" s="722"/>
      <c r="C110" s="722"/>
      <c r="D110" s="722"/>
      <c r="E110" s="722"/>
      <c r="F110" s="757"/>
      <c r="G110" s="757"/>
      <c r="H110" s="757"/>
      <c r="I110" s="757"/>
      <c r="J110" s="757"/>
      <c r="K110" s="758"/>
      <c r="L110" s="758"/>
      <c r="M110" s="757"/>
      <c r="N110" s="757"/>
      <c r="O110" s="757"/>
      <c r="P110" s="722"/>
      <c r="Q110" s="722"/>
      <c r="R110" s="722"/>
      <c r="S110" s="722"/>
      <c r="T110" s="722"/>
      <c r="U110" s="736"/>
      <c r="BA110" s="722"/>
      <c r="BB110" s="722"/>
      <c r="BC110" s="722"/>
      <c r="BD110" s="722"/>
      <c r="BE110" s="722"/>
      <c r="BF110" s="722"/>
      <c r="BG110" s="722"/>
      <c r="BH110" s="722"/>
      <c r="BI110" s="722"/>
      <c r="BJ110" s="722"/>
      <c r="BK110" s="722"/>
      <c r="BL110" s="722"/>
      <c r="BM110" s="722"/>
      <c r="BN110" s="722"/>
      <c r="BO110" s="722"/>
      <c r="BP110" s="722"/>
      <c r="BQ110" s="722"/>
      <c r="BR110" s="722"/>
      <c r="BS110" s="722"/>
      <c r="BT110" s="722"/>
      <c r="BU110" s="722"/>
      <c r="BV110" s="722"/>
      <c r="BW110" s="722"/>
      <c r="BX110" s="722"/>
      <c r="BY110" s="722"/>
      <c r="BZ110" s="722"/>
      <c r="CA110" s="722"/>
      <c r="CB110" s="722"/>
      <c r="CC110" s="722"/>
      <c r="CD110" s="722"/>
      <c r="CE110" s="722"/>
      <c r="CF110" s="722"/>
      <c r="CG110" s="722"/>
      <c r="CH110" s="722"/>
      <c r="CI110" s="722"/>
      <c r="CJ110" s="722"/>
      <c r="CK110" s="722"/>
      <c r="CL110" s="722"/>
      <c r="CM110" s="722"/>
      <c r="CN110" s="722"/>
      <c r="CO110" s="722"/>
      <c r="CP110" s="722"/>
      <c r="CQ110" s="722"/>
      <c r="CR110" s="722"/>
      <c r="CS110" s="722"/>
    </row>
    <row r="111" spans="1:97" s="1376" customFormat="1">
      <c r="A111" s="722"/>
      <c r="B111" s="722"/>
      <c r="C111" s="722"/>
      <c r="D111" s="722"/>
      <c r="E111" s="722"/>
      <c r="F111" s="757"/>
      <c r="G111" s="757"/>
      <c r="H111" s="757"/>
      <c r="I111" s="757"/>
      <c r="J111" s="757"/>
      <c r="K111" s="758"/>
      <c r="L111" s="758"/>
      <c r="M111" s="757"/>
      <c r="N111" s="757"/>
      <c r="O111" s="757"/>
      <c r="P111" s="722"/>
      <c r="Q111" s="722"/>
      <c r="R111" s="722"/>
      <c r="S111" s="722"/>
      <c r="T111" s="722"/>
      <c r="U111" s="736"/>
      <c r="BA111" s="722"/>
      <c r="BB111" s="722"/>
      <c r="BC111" s="722"/>
      <c r="BD111" s="722"/>
      <c r="BE111" s="722"/>
      <c r="BF111" s="722"/>
      <c r="BG111" s="722"/>
      <c r="BH111" s="722"/>
      <c r="BI111" s="722"/>
      <c r="BJ111" s="722"/>
      <c r="BK111" s="722"/>
      <c r="BL111" s="722"/>
      <c r="BM111" s="722"/>
      <c r="BN111" s="722"/>
      <c r="BO111" s="722"/>
      <c r="BP111" s="722"/>
      <c r="BQ111" s="722"/>
      <c r="BR111" s="722"/>
      <c r="BS111" s="722"/>
      <c r="BT111" s="722"/>
      <c r="BU111" s="722"/>
      <c r="BV111" s="722"/>
      <c r="BW111" s="722"/>
      <c r="BX111" s="722"/>
      <c r="BY111" s="722"/>
      <c r="BZ111" s="722"/>
      <c r="CA111" s="722"/>
      <c r="CB111" s="722"/>
      <c r="CC111" s="722"/>
      <c r="CD111" s="722"/>
      <c r="CE111" s="722"/>
      <c r="CF111" s="722"/>
      <c r="CG111" s="722"/>
      <c r="CH111" s="722"/>
      <c r="CI111" s="722"/>
      <c r="CJ111" s="722"/>
      <c r="CK111" s="722"/>
      <c r="CL111" s="722"/>
      <c r="CM111" s="722"/>
      <c r="CN111" s="722"/>
      <c r="CO111" s="722"/>
      <c r="CP111" s="722"/>
      <c r="CQ111" s="722"/>
      <c r="CR111" s="722"/>
      <c r="CS111" s="722"/>
    </row>
    <row r="112" spans="1:97" s="1376" customFormat="1">
      <c r="A112" s="722"/>
      <c r="B112" s="722"/>
      <c r="C112" s="722"/>
      <c r="D112" s="722"/>
      <c r="E112" s="722"/>
      <c r="F112" s="757"/>
      <c r="G112" s="757"/>
      <c r="H112" s="757"/>
      <c r="I112" s="757"/>
      <c r="J112" s="757"/>
      <c r="K112" s="758"/>
      <c r="L112" s="758"/>
      <c r="M112" s="757"/>
      <c r="N112" s="757"/>
      <c r="O112" s="757"/>
      <c r="P112" s="722"/>
      <c r="Q112" s="722"/>
      <c r="R112" s="722"/>
      <c r="S112" s="722"/>
      <c r="T112" s="722"/>
      <c r="U112" s="736"/>
      <c r="BA112" s="722"/>
      <c r="BB112" s="722"/>
      <c r="BC112" s="722"/>
      <c r="BD112" s="722"/>
      <c r="BE112" s="722"/>
      <c r="BF112" s="722"/>
      <c r="BG112" s="722"/>
      <c r="BH112" s="722"/>
      <c r="BI112" s="722"/>
      <c r="BJ112" s="722"/>
      <c r="BK112" s="722"/>
      <c r="BL112" s="722"/>
      <c r="BM112" s="722"/>
      <c r="BN112" s="722"/>
      <c r="BO112" s="722"/>
      <c r="BP112" s="722"/>
      <c r="BQ112" s="722"/>
      <c r="BR112" s="722"/>
      <c r="BS112" s="722"/>
      <c r="BT112" s="722"/>
      <c r="BU112" s="722"/>
      <c r="BV112" s="722"/>
      <c r="BW112" s="722"/>
      <c r="BX112" s="722"/>
      <c r="BY112" s="722"/>
      <c r="BZ112" s="722"/>
      <c r="CA112" s="722"/>
      <c r="CB112" s="722"/>
      <c r="CC112" s="722"/>
      <c r="CD112" s="722"/>
      <c r="CE112" s="722"/>
      <c r="CF112" s="722"/>
      <c r="CG112" s="722"/>
      <c r="CH112" s="722"/>
      <c r="CI112" s="722"/>
      <c r="CJ112" s="722"/>
      <c r="CK112" s="722"/>
      <c r="CL112" s="722"/>
      <c r="CM112" s="722"/>
      <c r="CN112" s="722"/>
      <c r="CO112" s="722"/>
      <c r="CP112" s="722"/>
      <c r="CQ112" s="722"/>
      <c r="CR112" s="722"/>
      <c r="CS112" s="722"/>
    </row>
    <row r="113" spans="1:97" s="1376" customFormat="1">
      <c r="A113" s="722"/>
      <c r="B113" s="722"/>
      <c r="C113" s="722"/>
      <c r="D113" s="722"/>
      <c r="E113" s="722"/>
      <c r="F113" s="757"/>
      <c r="G113" s="757"/>
      <c r="H113" s="757"/>
      <c r="I113" s="757"/>
      <c r="J113" s="757"/>
      <c r="K113" s="758"/>
      <c r="L113" s="758"/>
      <c r="M113" s="757"/>
      <c r="N113" s="757"/>
      <c r="O113" s="757"/>
      <c r="P113" s="722"/>
      <c r="Q113" s="722"/>
      <c r="R113" s="722"/>
      <c r="S113" s="722"/>
      <c r="T113" s="722"/>
      <c r="U113" s="736"/>
      <c r="BA113" s="722"/>
      <c r="BB113" s="722"/>
      <c r="BC113" s="722"/>
      <c r="BD113" s="722"/>
      <c r="BE113" s="722"/>
      <c r="BF113" s="722"/>
      <c r="BG113" s="722"/>
      <c r="BH113" s="722"/>
      <c r="BI113" s="722"/>
      <c r="BJ113" s="722"/>
      <c r="BK113" s="722"/>
      <c r="BL113" s="722"/>
      <c r="BM113" s="722"/>
      <c r="BN113" s="722"/>
      <c r="BO113" s="722"/>
      <c r="BP113" s="722"/>
      <c r="BQ113" s="722"/>
      <c r="BR113" s="722"/>
      <c r="BS113" s="722"/>
      <c r="BT113" s="722"/>
      <c r="BU113" s="722"/>
      <c r="BV113" s="722"/>
      <c r="BW113" s="722"/>
      <c r="BX113" s="722"/>
      <c r="BY113" s="722"/>
      <c r="BZ113" s="722"/>
      <c r="CA113" s="722"/>
      <c r="CB113" s="722"/>
      <c r="CC113" s="722"/>
      <c r="CD113" s="722"/>
      <c r="CE113" s="722"/>
      <c r="CF113" s="722"/>
      <c r="CG113" s="722"/>
      <c r="CH113" s="722"/>
      <c r="CI113" s="722"/>
      <c r="CJ113" s="722"/>
      <c r="CK113" s="722"/>
      <c r="CL113" s="722"/>
      <c r="CM113" s="722"/>
      <c r="CN113" s="722"/>
      <c r="CO113" s="722"/>
      <c r="CP113" s="722"/>
      <c r="CQ113" s="722"/>
      <c r="CR113" s="722"/>
      <c r="CS113" s="722"/>
    </row>
    <row r="114" spans="1:97" s="1376" customFormat="1">
      <c r="A114" s="722"/>
      <c r="B114" s="722"/>
      <c r="C114" s="722"/>
      <c r="D114" s="722"/>
      <c r="E114" s="722"/>
      <c r="F114" s="757"/>
      <c r="G114" s="757"/>
      <c r="H114" s="757"/>
      <c r="I114" s="757"/>
      <c r="J114" s="757"/>
      <c r="K114" s="758"/>
      <c r="L114" s="758"/>
      <c r="M114" s="757"/>
      <c r="N114" s="757"/>
      <c r="O114" s="757"/>
      <c r="P114" s="722"/>
      <c r="Q114" s="722"/>
      <c r="R114" s="722"/>
      <c r="S114" s="722"/>
      <c r="T114" s="722"/>
      <c r="U114" s="736"/>
      <c r="BA114" s="722"/>
      <c r="BB114" s="722"/>
      <c r="BC114" s="722"/>
      <c r="BD114" s="722"/>
      <c r="BE114" s="722"/>
      <c r="BF114" s="722"/>
      <c r="BG114" s="722"/>
      <c r="BH114" s="722"/>
      <c r="BI114" s="722"/>
      <c r="BJ114" s="722"/>
      <c r="BK114" s="722"/>
      <c r="BL114" s="722"/>
      <c r="BM114" s="722"/>
      <c r="BN114" s="722"/>
      <c r="BO114" s="722"/>
      <c r="BP114" s="722"/>
      <c r="BQ114" s="722"/>
      <c r="BR114" s="722"/>
      <c r="BS114" s="722"/>
      <c r="BT114" s="722"/>
      <c r="BU114" s="722"/>
      <c r="BV114" s="722"/>
      <c r="BW114" s="722"/>
      <c r="BX114" s="722"/>
      <c r="BY114" s="722"/>
      <c r="BZ114" s="722"/>
      <c r="CA114" s="722"/>
      <c r="CB114" s="722"/>
      <c r="CC114" s="722"/>
      <c r="CD114" s="722"/>
      <c r="CE114" s="722"/>
      <c r="CF114" s="722"/>
      <c r="CG114" s="722"/>
      <c r="CH114" s="722"/>
      <c r="CI114" s="722"/>
      <c r="CJ114" s="722"/>
      <c r="CK114" s="722"/>
      <c r="CL114" s="722"/>
      <c r="CM114" s="722"/>
      <c r="CN114" s="722"/>
      <c r="CO114" s="722"/>
      <c r="CP114" s="722"/>
      <c r="CQ114" s="722"/>
      <c r="CR114" s="722"/>
      <c r="CS114" s="722"/>
    </row>
    <row r="115" spans="1:97" s="1376" customFormat="1">
      <c r="A115" s="722"/>
      <c r="B115" s="722"/>
      <c r="C115" s="722"/>
      <c r="D115" s="722"/>
      <c r="E115" s="722"/>
      <c r="F115" s="757"/>
      <c r="G115" s="757"/>
      <c r="H115" s="757"/>
      <c r="I115" s="757"/>
      <c r="J115" s="757"/>
      <c r="K115" s="758"/>
      <c r="L115" s="758"/>
      <c r="M115" s="757"/>
      <c r="N115" s="757"/>
      <c r="O115" s="757"/>
      <c r="P115" s="722"/>
      <c r="Q115" s="722"/>
      <c r="R115" s="722"/>
      <c r="S115" s="722"/>
      <c r="T115" s="722"/>
      <c r="U115" s="736"/>
      <c r="BA115" s="722"/>
      <c r="BB115" s="722"/>
      <c r="BC115" s="722"/>
      <c r="BD115" s="722"/>
      <c r="BE115" s="722"/>
      <c r="BF115" s="722"/>
      <c r="BG115" s="722"/>
      <c r="BH115" s="722"/>
      <c r="BI115" s="722"/>
      <c r="BJ115" s="722"/>
      <c r="BK115" s="722"/>
      <c r="BL115" s="722"/>
      <c r="BM115" s="722"/>
      <c r="BN115" s="722"/>
      <c r="BO115" s="722"/>
      <c r="BP115" s="722"/>
      <c r="BQ115" s="722"/>
      <c r="BR115" s="722"/>
      <c r="BS115" s="722"/>
      <c r="BT115" s="722"/>
      <c r="BU115" s="722"/>
      <c r="BV115" s="722"/>
      <c r="BW115" s="722"/>
      <c r="BX115" s="722"/>
      <c r="BY115" s="722"/>
      <c r="BZ115" s="722"/>
      <c r="CA115" s="722"/>
      <c r="CB115" s="722"/>
      <c r="CC115" s="722"/>
      <c r="CD115" s="722"/>
      <c r="CE115" s="722"/>
      <c r="CF115" s="722"/>
      <c r="CG115" s="722"/>
      <c r="CH115" s="722"/>
      <c r="CI115" s="722"/>
      <c r="CJ115" s="722"/>
      <c r="CK115" s="722"/>
      <c r="CL115" s="722"/>
      <c r="CM115" s="722"/>
      <c r="CN115" s="722"/>
      <c r="CO115" s="722"/>
      <c r="CP115" s="722"/>
      <c r="CQ115" s="722"/>
      <c r="CR115" s="722"/>
      <c r="CS115" s="722"/>
    </row>
    <row r="116" spans="1:97" s="1376" customFormat="1">
      <c r="A116" s="722"/>
      <c r="B116" s="722"/>
      <c r="C116" s="722"/>
      <c r="D116" s="722"/>
      <c r="E116" s="722"/>
      <c r="F116" s="757"/>
      <c r="G116" s="757"/>
      <c r="H116" s="757"/>
      <c r="I116" s="757"/>
      <c r="J116" s="757"/>
      <c r="K116" s="758"/>
      <c r="L116" s="758"/>
      <c r="M116" s="757"/>
      <c r="N116" s="757"/>
      <c r="O116" s="757"/>
      <c r="P116" s="722"/>
      <c r="Q116" s="722"/>
      <c r="R116" s="722"/>
      <c r="S116" s="722"/>
      <c r="T116" s="722"/>
      <c r="U116" s="736"/>
      <c r="BA116" s="722"/>
      <c r="BB116" s="722"/>
      <c r="BC116" s="722"/>
      <c r="BD116" s="722"/>
      <c r="BE116" s="722"/>
      <c r="BF116" s="722"/>
      <c r="BG116" s="722"/>
      <c r="BH116" s="722"/>
      <c r="BI116" s="722"/>
      <c r="BJ116" s="722"/>
      <c r="BK116" s="722"/>
      <c r="BL116" s="722"/>
      <c r="BM116" s="722"/>
      <c r="BN116" s="722"/>
      <c r="BO116" s="722"/>
      <c r="BP116" s="722"/>
      <c r="BQ116" s="722"/>
      <c r="BR116" s="722"/>
      <c r="BS116" s="722"/>
      <c r="BT116" s="722"/>
      <c r="BU116" s="722"/>
      <c r="BV116" s="722"/>
      <c r="BW116" s="722"/>
      <c r="BX116" s="722"/>
      <c r="BY116" s="722"/>
      <c r="BZ116" s="722"/>
      <c r="CA116" s="722"/>
      <c r="CB116" s="722"/>
      <c r="CC116" s="722"/>
      <c r="CD116" s="722"/>
      <c r="CE116" s="722"/>
      <c r="CF116" s="722"/>
      <c r="CG116" s="722"/>
      <c r="CH116" s="722"/>
      <c r="CI116" s="722"/>
      <c r="CJ116" s="722"/>
      <c r="CK116" s="722"/>
      <c r="CL116" s="722"/>
      <c r="CM116" s="722"/>
      <c r="CN116" s="722"/>
      <c r="CO116" s="722"/>
      <c r="CP116" s="722"/>
      <c r="CQ116" s="722"/>
      <c r="CR116" s="722"/>
      <c r="CS116" s="722"/>
    </row>
    <row r="117" spans="1:97" s="1376" customFormat="1">
      <c r="A117" s="722"/>
      <c r="B117" s="722"/>
      <c r="C117" s="722"/>
      <c r="D117" s="722"/>
      <c r="E117" s="722"/>
      <c r="F117" s="757"/>
      <c r="G117" s="757"/>
      <c r="H117" s="757"/>
      <c r="I117" s="757"/>
      <c r="J117" s="757"/>
      <c r="K117" s="758"/>
      <c r="L117" s="758"/>
      <c r="M117" s="757"/>
      <c r="N117" s="757"/>
      <c r="O117" s="757"/>
      <c r="P117" s="722"/>
      <c r="Q117" s="722"/>
      <c r="R117" s="722"/>
      <c r="S117" s="722"/>
      <c r="T117" s="722"/>
      <c r="U117" s="736"/>
      <c r="BA117" s="722"/>
      <c r="BB117" s="722"/>
      <c r="BC117" s="722"/>
      <c r="BD117" s="722"/>
      <c r="BE117" s="722"/>
      <c r="BF117" s="722"/>
      <c r="BG117" s="722"/>
      <c r="BH117" s="722"/>
      <c r="BI117" s="722"/>
      <c r="BJ117" s="722"/>
      <c r="BK117" s="722"/>
      <c r="BL117" s="722"/>
      <c r="BM117" s="722"/>
      <c r="BN117" s="722"/>
      <c r="BO117" s="722"/>
      <c r="BP117" s="722"/>
      <c r="BQ117" s="722"/>
      <c r="BR117" s="722"/>
      <c r="BS117" s="722"/>
      <c r="BT117" s="722"/>
      <c r="BU117" s="722"/>
      <c r="BV117" s="722"/>
      <c r="BW117" s="722"/>
      <c r="BX117" s="722"/>
      <c r="BY117" s="722"/>
      <c r="BZ117" s="722"/>
      <c r="CA117" s="722"/>
      <c r="CB117" s="722"/>
      <c r="CC117" s="722"/>
      <c r="CD117" s="722"/>
      <c r="CE117" s="722"/>
      <c r="CF117" s="722"/>
      <c r="CG117" s="722"/>
      <c r="CH117" s="722"/>
      <c r="CI117" s="722"/>
      <c r="CJ117" s="722"/>
      <c r="CK117" s="722"/>
      <c r="CL117" s="722"/>
      <c r="CM117" s="722"/>
      <c r="CN117" s="722"/>
      <c r="CO117" s="722"/>
      <c r="CP117" s="722"/>
      <c r="CQ117" s="722"/>
      <c r="CR117" s="722"/>
      <c r="CS117" s="722"/>
    </row>
    <row r="118" spans="1:97" s="1376" customFormat="1">
      <c r="A118" s="722"/>
      <c r="B118" s="722"/>
      <c r="C118" s="722"/>
      <c r="D118" s="722"/>
      <c r="E118" s="722"/>
      <c r="F118" s="757"/>
      <c r="G118" s="757"/>
      <c r="H118" s="757"/>
      <c r="I118" s="757"/>
      <c r="J118" s="757"/>
      <c r="K118" s="758"/>
      <c r="L118" s="758"/>
      <c r="M118" s="757"/>
      <c r="N118" s="757"/>
      <c r="O118" s="757"/>
      <c r="P118" s="722"/>
      <c r="Q118" s="722"/>
      <c r="R118" s="722"/>
      <c r="S118" s="722"/>
      <c r="T118" s="722"/>
      <c r="U118" s="736"/>
      <c r="BA118" s="722"/>
      <c r="BB118" s="722"/>
      <c r="BC118" s="722"/>
      <c r="BD118" s="722"/>
      <c r="BE118" s="722"/>
      <c r="BF118" s="722"/>
      <c r="BG118" s="722"/>
      <c r="BH118" s="722"/>
      <c r="BI118" s="722"/>
      <c r="BJ118" s="722"/>
      <c r="BK118" s="722"/>
      <c r="BL118" s="722"/>
      <c r="BM118" s="722"/>
      <c r="BN118" s="722"/>
      <c r="BO118" s="722"/>
      <c r="BP118" s="722"/>
      <c r="BQ118" s="722"/>
      <c r="BR118" s="722"/>
      <c r="BS118" s="722"/>
      <c r="BT118" s="722"/>
      <c r="BU118" s="722"/>
      <c r="BV118" s="722"/>
      <c r="BW118" s="722"/>
      <c r="BX118" s="722"/>
      <c r="BY118" s="722"/>
      <c r="BZ118" s="722"/>
      <c r="CA118" s="722"/>
      <c r="CB118" s="722"/>
      <c r="CC118" s="722"/>
      <c r="CD118" s="722"/>
      <c r="CE118" s="722"/>
      <c r="CF118" s="722"/>
      <c r="CG118" s="722"/>
      <c r="CH118" s="722"/>
      <c r="CI118" s="722"/>
      <c r="CJ118" s="722"/>
      <c r="CK118" s="722"/>
      <c r="CL118" s="722"/>
      <c r="CM118" s="722"/>
      <c r="CN118" s="722"/>
      <c r="CO118" s="722"/>
      <c r="CP118" s="722"/>
      <c r="CQ118" s="722"/>
      <c r="CR118" s="722"/>
      <c r="CS118" s="722"/>
    </row>
    <row r="119" spans="1:97" s="1376" customFormat="1">
      <c r="A119" s="722"/>
      <c r="B119" s="722"/>
      <c r="C119" s="722"/>
      <c r="D119" s="722"/>
      <c r="E119" s="722"/>
      <c r="F119" s="757"/>
      <c r="G119" s="757"/>
      <c r="H119" s="757"/>
      <c r="I119" s="757"/>
      <c r="J119" s="757"/>
      <c r="K119" s="758"/>
      <c r="L119" s="758"/>
      <c r="M119" s="757"/>
      <c r="N119" s="757"/>
      <c r="O119" s="757"/>
      <c r="P119" s="722"/>
      <c r="Q119" s="722"/>
      <c r="R119" s="722"/>
      <c r="S119" s="722"/>
      <c r="T119" s="722"/>
      <c r="U119" s="736"/>
      <c r="BA119" s="722"/>
      <c r="BB119" s="722"/>
      <c r="BC119" s="722"/>
      <c r="BD119" s="722"/>
      <c r="BE119" s="722"/>
      <c r="BF119" s="722"/>
      <c r="BG119" s="722"/>
      <c r="BH119" s="722"/>
      <c r="BI119" s="722"/>
      <c r="BJ119" s="722"/>
      <c r="BK119" s="722"/>
      <c r="BL119" s="722"/>
      <c r="BM119" s="722"/>
      <c r="BN119" s="722"/>
      <c r="BO119" s="722"/>
      <c r="BP119" s="722"/>
      <c r="BQ119" s="722"/>
      <c r="BR119" s="722"/>
      <c r="BS119" s="722"/>
      <c r="BT119" s="722"/>
      <c r="BU119" s="722"/>
      <c r="BV119" s="722"/>
      <c r="BW119" s="722"/>
      <c r="BX119" s="722"/>
      <c r="BY119" s="722"/>
      <c r="BZ119" s="722"/>
      <c r="CA119" s="722"/>
      <c r="CB119" s="722"/>
      <c r="CC119" s="722"/>
      <c r="CD119" s="722"/>
      <c r="CE119" s="722"/>
      <c r="CF119" s="722"/>
      <c r="CG119" s="722"/>
      <c r="CH119" s="722"/>
      <c r="CI119" s="722"/>
      <c r="CJ119" s="722"/>
      <c r="CK119" s="722"/>
      <c r="CL119" s="722"/>
      <c r="CM119" s="722"/>
      <c r="CN119" s="722"/>
      <c r="CO119" s="722"/>
      <c r="CP119" s="722"/>
      <c r="CQ119" s="722"/>
      <c r="CR119" s="722"/>
      <c r="CS119" s="722"/>
    </row>
    <row r="120" spans="1:97" s="1376" customFormat="1">
      <c r="A120" s="722"/>
      <c r="B120" s="722"/>
      <c r="C120" s="722"/>
      <c r="D120" s="722"/>
      <c r="E120" s="722"/>
      <c r="F120" s="757"/>
      <c r="G120" s="757"/>
      <c r="H120" s="757"/>
      <c r="I120" s="757"/>
      <c r="J120" s="757"/>
      <c r="K120" s="758"/>
      <c r="L120" s="758"/>
      <c r="M120" s="757"/>
      <c r="N120" s="757"/>
      <c r="O120" s="757"/>
      <c r="P120" s="722"/>
      <c r="Q120" s="722"/>
      <c r="R120" s="722"/>
      <c r="S120" s="722"/>
      <c r="T120" s="722"/>
      <c r="U120" s="737"/>
      <c r="BA120" s="722"/>
      <c r="BB120" s="722"/>
      <c r="BC120" s="722"/>
      <c r="BD120" s="722"/>
      <c r="BE120" s="722"/>
      <c r="BF120" s="722"/>
      <c r="BG120" s="722"/>
      <c r="BH120" s="722"/>
      <c r="BI120" s="722"/>
      <c r="BJ120" s="722"/>
      <c r="BK120" s="722"/>
      <c r="BL120" s="722"/>
      <c r="BM120" s="722"/>
      <c r="BN120" s="722"/>
      <c r="BO120" s="722"/>
      <c r="BP120" s="722"/>
      <c r="BQ120" s="722"/>
      <c r="BR120" s="722"/>
      <c r="BS120" s="722"/>
      <c r="BT120" s="722"/>
      <c r="BU120" s="722"/>
      <c r="BV120" s="722"/>
      <c r="BW120" s="722"/>
      <c r="BX120" s="722"/>
      <c r="BY120" s="722"/>
      <c r="BZ120" s="722"/>
      <c r="CA120" s="722"/>
      <c r="CB120" s="722"/>
      <c r="CC120" s="722"/>
      <c r="CD120" s="722"/>
      <c r="CE120" s="722"/>
      <c r="CF120" s="722"/>
      <c r="CG120" s="722"/>
      <c r="CH120" s="722"/>
      <c r="CI120" s="722"/>
      <c r="CJ120" s="722"/>
      <c r="CK120" s="722"/>
      <c r="CL120" s="722"/>
      <c r="CM120" s="722"/>
      <c r="CN120" s="722"/>
      <c r="CO120" s="722"/>
      <c r="CP120" s="722"/>
      <c r="CQ120" s="722"/>
      <c r="CR120" s="722"/>
      <c r="CS120" s="722"/>
    </row>
    <row r="121" spans="1:97" s="1376" customFormat="1">
      <c r="A121" s="722"/>
      <c r="B121" s="722"/>
      <c r="C121" s="722"/>
      <c r="D121" s="722"/>
      <c r="E121" s="722"/>
      <c r="F121" s="757"/>
      <c r="G121" s="757"/>
      <c r="H121" s="757"/>
      <c r="I121" s="757"/>
      <c r="J121" s="757"/>
      <c r="K121" s="758"/>
      <c r="L121" s="758"/>
      <c r="M121" s="757"/>
      <c r="N121" s="757"/>
      <c r="O121" s="757"/>
      <c r="P121" s="722"/>
      <c r="Q121" s="722"/>
      <c r="R121" s="722"/>
      <c r="S121" s="722"/>
      <c r="T121" s="737"/>
      <c r="U121" s="737"/>
      <c r="BA121" s="722"/>
      <c r="BB121" s="722"/>
      <c r="BC121" s="722"/>
      <c r="BD121" s="722"/>
      <c r="BE121" s="722"/>
      <c r="BF121" s="722"/>
      <c r="BG121" s="722"/>
      <c r="BH121" s="722"/>
      <c r="BI121" s="722"/>
      <c r="BJ121" s="722"/>
      <c r="BK121" s="722"/>
      <c r="BL121" s="722"/>
      <c r="BM121" s="722"/>
      <c r="BN121" s="722"/>
      <c r="BO121" s="722"/>
      <c r="BP121" s="722"/>
      <c r="BQ121" s="722"/>
      <c r="BR121" s="722"/>
      <c r="BS121" s="722"/>
      <c r="BT121" s="722"/>
      <c r="BU121" s="722"/>
      <c r="BV121" s="722"/>
      <c r="BW121" s="722"/>
      <c r="BX121" s="722"/>
      <c r="BY121" s="722"/>
      <c r="BZ121" s="722"/>
      <c r="CA121" s="722"/>
      <c r="CB121" s="722"/>
      <c r="CC121" s="722"/>
      <c r="CD121" s="722"/>
      <c r="CE121" s="722"/>
      <c r="CF121" s="722"/>
      <c r="CG121" s="722"/>
      <c r="CH121" s="722"/>
      <c r="CI121" s="722"/>
      <c r="CJ121" s="722"/>
      <c r="CK121" s="722"/>
      <c r="CL121" s="722"/>
      <c r="CM121" s="722"/>
      <c r="CN121" s="722"/>
      <c r="CO121" s="722"/>
      <c r="CP121" s="722"/>
      <c r="CQ121" s="722"/>
      <c r="CR121" s="722"/>
      <c r="CS121" s="722"/>
    </row>
    <row r="122" spans="1:97" s="1376" customFormat="1" ht="25.5" customHeight="1">
      <c r="A122" s="722"/>
      <c r="B122" s="722"/>
      <c r="C122" s="722"/>
      <c r="D122" s="722"/>
      <c r="E122" s="722"/>
      <c r="F122" s="757"/>
      <c r="G122" s="757"/>
      <c r="H122" s="757"/>
      <c r="I122" s="757"/>
      <c r="J122" s="757"/>
      <c r="K122" s="758"/>
      <c r="L122" s="758"/>
      <c r="M122" s="757"/>
      <c r="N122" s="757"/>
      <c r="O122" s="757"/>
      <c r="P122" s="722"/>
      <c r="Q122" s="722"/>
      <c r="R122" s="722"/>
      <c r="S122" s="722"/>
      <c r="T122" s="1633"/>
      <c r="U122" s="731"/>
      <c r="BA122" s="722"/>
      <c r="BB122" s="722"/>
      <c r="BC122" s="722"/>
      <c r="BD122" s="722"/>
      <c r="BE122" s="722"/>
      <c r="BF122" s="722"/>
      <c r="BG122" s="722"/>
      <c r="BH122" s="722"/>
      <c r="BI122" s="722"/>
      <c r="BJ122" s="722"/>
      <c r="BK122" s="722"/>
      <c r="BL122" s="722"/>
      <c r="BM122" s="722"/>
      <c r="BN122" s="722"/>
      <c r="BO122" s="722"/>
      <c r="BP122" s="722"/>
      <c r="BQ122" s="722"/>
      <c r="BR122" s="722"/>
      <c r="BS122" s="722"/>
      <c r="BT122" s="722"/>
      <c r="BU122" s="722"/>
      <c r="BV122" s="722"/>
      <c r="BW122" s="722"/>
      <c r="BX122" s="722"/>
      <c r="BY122" s="722"/>
      <c r="BZ122" s="722"/>
      <c r="CA122" s="722"/>
      <c r="CB122" s="722"/>
      <c r="CC122" s="722"/>
      <c r="CD122" s="722"/>
      <c r="CE122" s="722"/>
      <c r="CF122" s="722"/>
      <c r="CG122" s="722"/>
      <c r="CH122" s="722"/>
      <c r="CI122" s="722"/>
      <c r="CJ122" s="722"/>
      <c r="CK122" s="722"/>
      <c r="CL122" s="722"/>
      <c r="CM122" s="722"/>
      <c r="CN122" s="722"/>
      <c r="CO122" s="722"/>
      <c r="CP122" s="722"/>
      <c r="CQ122" s="722"/>
      <c r="CR122" s="722"/>
      <c r="CS122" s="722"/>
    </row>
    <row r="123" spans="1:97" s="1376" customFormat="1">
      <c r="A123" s="722"/>
      <c r="B123" s="722"/>
      <c r="C123" s="722"/>
      <c r="D123" s="722"/>
      <c r="E123" s="722"/>
      <c r="F123" s="757"/>
      <c r="G123" s="757"/>
      <c r="H123" s="757"/>
      <c r="I123" s="757"/>
      <c r="J123" s="757"/>
      <c r="K123" s="758"/>
      <c r="L123" s="758"/>
      <c r="M123" s="757"/>
      <c r="N123" s="757"/>
      <c r="O123" s="757"/>
      <c r="P123" s="722"/>
      <c r="Q123" s="722"/>
      <c r="R123" s="722"/>
      <c r="S123" s="722"/>
      <c r="T123" s="760"/>
      <c r="U123" s="731"/>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row>
    <row r="124" spans="1:97" s="1376" customFormat="1">
      <c r="A124" s="722"/>
      <c r="B124" s="722"/>
      <c r="C124" s="722"/>
      <c r="D124" s="722"/>
      <c r="E124" s="722"/>
      <c r="F124" s="722"/>
      <c r="G124" s="722"/>
      <c r="H124" s="722"/>
      <c r="I124" s="722"/>
      <c r="J124" s="757"/>
      <c r="K124" s="758"/>
      <c r="L124" s="758"/>
      <c r="M124" s="757"/>
      <c r="N124" s="757"/>
      <c r="O124" s="757"/>
      <c r="P124" s="722"/>
      <c r="Q124" s="722"/>
      <c r="R124" s="722"/>
      <c r="S124" s="722"/>
      <c r="T124" s="761"/>
      <c r="U124" s="731"/>
      <c r="BA124" s="722"/>
      <c r="BB124" s="722"/>
      <c r="BC124" s="722"/>
      <c r="BD124" s="722"/>
      <c r="BE124" s="722"/>
      <c r="BF124" s="722"/>
      <c r="BG124" s="722"/>
      <c r="BH124" s="722"/>
      <c r="BI124" s="722"/>
      <c r="BJ124" s="722"/>
      <c r="BK124" s="722"/>
      <c r="BL124" s="722"/>
      <c r="BM124" s="722"/>
      <c r="BN124" s="722"/>
      <c r="BO124" s="722"/>
      <c r="BP124" s="722"/>
      <c r="BQ124" s="722"/>
      <c r="BR124" s="722"/>
      <c r="BS124" s="722"/>
      <c r="BT124" s="722"/>
      <c r="BU124" s="722"/>
      <c r="BV124" s="722"/>
      <c r="BW124" s="722"/>
      <c r="BX124" s="722"/>
      <c r="BY124" s="722"/>
      <c r="BZ124" s="722"/>
      <c r="CA124" s="722"/>
      <c r="CB124" s="722"/>
      <c r="CC124" s="722"/>
      <c r="CD124" s="722"/>
      <c r="CE124" s="722"/>
      <c r="CF124" s="722"/>
      <c r="CG124" s="722"/>
      <c r="CH124" s="722"/>
      <c r="CI124" s="722"/>
      <c r="CJ124" s="722"/>
      <c r="CK124" s="722"/>
      <c r="CL124" s="722"/>
      <c r="CM124" s="722"/>
      <c r="CN124" s="722"/>
      <c r="CO124" s="722"/>
      <c r="CP124" s="722"/>
      <c r="CQ124" s="722"/>
      <c r="CR124" s="722"/>
      <c r="CS124" s="722"/>
    </row>
    <row r="125" spans="1:97" s="1376" customFormat="1">
      <c r="A125" s="722"/>
      <c r="B125" s="722"/>
      <c r="C125" s="722"/>
      <c r="D125" s="722"/>
      <c r="E125" s="722"/>
      <c r="F125" s="757"/>
      <c r="G125" s="757"/>
      <c r="H125" s="757"/>
      <c r="I125" s="757"/>
      <c r="J125" s="722"/>
      <c r="K125" s="722"/>
      <c r="L125" s="722"/>
      <c r="M125" s="722"/>
      <c r="N125" s="722"/>
      <c r="O125" s="722"/>
      <c r="P125" s="722"/>
      <c r="Q125" s="722"/>
      <c r="R125" s="722"/>
      <c r="S125" s="722"/>
      <c r="T125" s="761"/>
      <c r="U125" s="731"/>
      <c r="BA125" s="722"/>
      <c r="BB125" s="722"/>
      <c r="BC125" s="722"/>
      <c r="BD125" s="722"/>
      <c r="BE125" s="722"/>
      <c r="BF125" s="722"/>
      <c r="BG125" s="722"/>
      <c r="BH125" s="722"/>
      <c r="BI125" s="722"/>
      <c r="BJ125" s="722"/>
      <c r="BK125" s="722"/>
      <c r="BL125" s="722"/>
      <c r="BM125" s="722"/>
      <c r="BN125" s="722"/>
      <c r="BO125" s="722"/>
      <c r="BP125" s="722"/>
      <c r="BQ125" s="722"/>
      <c r="BR125" s="722"/>
      <c r="BS125" s="722"/>
      <c r="BT125" s="722"/>
      <c r="BU125" s="722"/>
      <c r="BV125" s="722"/>
      <c r="BW125" s="722"/>
      <c r="BX125" s="722"/>
      <c r="BY125" s="722"/>
      <c r="BZ125" s="722"/>
      <c r="CA125" s="722"/>
      <c r="CB125" s="722"/>
      <c r="CC125" s="722"/>
      <c r="CD125" s="722"/>
      <c r="CE125" s="722"/>
      <c r="CF125" s="722"/>
      <c r="CG125" s="722"/>
      <c r="CH125" s="722"/>
      <c r="CI125" s="722"/>
      <c r="CJ125" s="722"/>
      <c r="CK125" s="722"/>
      <c r="CL125" s="722"/>
      <c r="CM125" s="722"/>
      <c r="CN125" s="722"/>
      <c r="CO125" s="722"/>
      <c r="CP125" s="722"/>
      <c r="CQ125" s="722"/>
      <c r="CR125" s="722"/>
      <c r="CS125" s="722"/>
    </row>
    <row r="126" spans="1:97" s="1376" customFormat="1">
      <c r="A126" s="722"/>
      <c r="B126" s="722"/>
      <c r="C126" s="722"/>
      <c r="D126" s="722"/>
      <c r="E126" s="722"/>
      <c r="F126" s="757"/>
      <c r="G126" s="757"/>
      <c r="H126" s="757"/>
      <c r="I126" s="757"/>
      <c r="J126" s="757"/>
      <c r="K126" s="758"/>
      <c r="L126" s="758"/>
      <c r="M126" s="757"/>
      <c r="N126" s="757"/>
      <c r="O126" s="757"/>
      <c r="P126" s="722"/>
      <c r="Q126" s="722"/>
      <c r="R126" s="722"/>
      <c r="S126" s="722"/>
      <c r="T126" s="761"/>
      <c r="U126" s="731"/>
      <c r="BA126" s="722"/>
      <c r="BB126" s="722"/>
      <c r="BC126" s="722"/>
      <c r="BD126" s="722"/>
      <c r="BE126" s="722"/>
      <c r="BF126" s="722"/>
      <c r="BG126" s="722"/>
      <c r="BH126" s="722"/>
      <c r="BI126" s="722"/>
      <c r="BJ126" s="722"/>
      <c r="BK126" s="722"/>
      <c r="BL126" s="722"/>
      <c r="BM126" s="722"/>
      <c r="BN126" s="722"/>
      <c r="BO126" s="722"/>
      <c r="BP126" s="722"/>
      <c r="BQ126" s="722"/>
      <c r="BR126" s="722"/>
      <c r="BS126" s="722"/>
      <c r="BT126" s="722"/>
      <c r="BU126" s="722"/>
      <c r="BV126" s="722"/>
      <c r="BW126" s="722"/>
      <c r="BX126" s="722"/>
      <c r="BY126" s="722"/>
      <c r="BZ126" s="722"/>
      <c r="CA126" s="722"/>
      <c r="CB126" s="722"/>
      <c r="CC126" s="722"/>
      <c r="CD126" s="722"/>
      <c r="CE126" s="722"/>
      <c r="CF126" s="722"/>
      <c r="CG126" s="722"/>
      <c r="CH126" s="722"/>
      <c r="CI126" s="722"/>
      <c r="CJ126" s="722"/>
      <c r="CK126" s="722"/>
      <c r="CL126" s="722"/>
      <c r="CM126" s="722"/>
      <c r="CN126" s="722"/>
      <c r="CO126" s="722"/>
      <c r="CP126" s="722"/>
      <c r="CQ126" s="722"/>
      <c r="CR126" s="722"/>
      <c r="CS126" s="722"/>
    </row>
    <row r="127" spans="1:97" s="1376" customFormat="1">
      <c r="A127" s="722"/>
      <c r="B127" s="722"/>
      <c r="C127" s="722"/>
      <c r="D127" s="722"/>
      <c r="E127" s="722"/>
      <c r="F127" s="757"/>
      <c r="G127" s="757"/>
      <c r="H127" s="757"/>
      <c r="I127" s="757"/>
      <c r="J127" s="757"/>
      <c r="K127" s="758"/>
      <c r="L127" s="758"/>
      <c r="M127" s="757"/>
      <c r="N127" s="757"/>
      <c r="O127" s="757"/>
      <c r="P127" s="722"/>
      <c r="Q127" s="722"/>
      <c r="R127" s="722"/>
      <c r="S127" s="722"/>
      <c r="T127" s="761"/>
      <c r="U127" s="731"/>
      <c r="BA127" s="722"/>
      <c r="BB127" s="722"/>
      <c r="BC127" s="722"/>
      <c r="BD127" s="722"/>
      <c r="BE127" s="722"/>
      <c r="BF127" s="722"/>
      <c r="BG127" s="722"/>
      <c r="BH127" s="722"/>
      <c r="BI127" s="722"/>
      <c r="BJ127" s="722"/>
      <c r="BK127" s="722"/>
      <c r="BL127" s="722"/>
      <c r="BM127" s="722"/>
      <c r="BN127" s="722"/>
      <c r="BO127" s="722"/>
      <c r="BP127" s="722"/>
      <c r="BQ127" s="722"/>
      <c r="BR127" s="722"/>
      <c r="BS127" s="722"/>
      <c r="BT127" s="722"/>
      <c r="BU127" s="722"/>
      <c r="BV127" s="722"/>
      <c r="BW127" s="722"/>
      <c r="BX127" s="722"/>
      <c r="BY127" s="722"/>
      <c r="BZ127" s="722"/>
      <c r="CA127" s="722"/>
      <c r="CB127" s="722"/>
      <c r="CC127" s="722"/>
      <c r="CD127" s="722"/>
      <c r="CE127" s="722"/>
      <c r="CF127" s="722"/>
      <c r="CG127" s="722"/>
      <c r="CH127" s="722"/>
      <c r="CI127" s="722"/>
      <c r="CJ127" s="722"/>
      <c r="CK127" s="722"/>
      <c r="CL127" s="722"/>
      <c r="CM127" s="722"/>
      <c r="CN127" s="722"/>
      <c r="CO127" s="722"/>
      <c r="CP127" s="722"/>
      <c r="CQ127" s="722"/>
      <c r="CR127" s="722"/>
      <c r="CS127" s="722"/>
    </row>
    <row r="128" spans="1:97" s="1376" customFormat="1">
      <c r="A128" s="722"/>
      <c r="B128" s="722"/>
      <c r="C128" s="722"/>
      <c r="D128" s="722"/>
      <c r="E128" s="722"/>
      <c r="F128" s="757"/>
      <c r="G128" s="757"/>
      <c r="H128" s="757"/>
      <c r="I128" s="757"/>
      <c r="J128" s="757"/>
      <c r="K128" s="758"/>
      <c r="L128" s="758"/>
      <c r="M128" s="757"/>
      <c r="N128" s="757"/>
      <c r="O128" s="757"/>
      <c r="P128" s="722"/>
      <c r="Q128" s="722"/>
      <c r="R128" s="722"/>
      <c r="S128" s="722"/>
      <c r="T128" s="761"/>
      <c r="U128" s="731"/>
      <c r="BA128" s="722"/>
      <c r="BB128" s="722"/>
      <c r="BC128" s="722"/>
      <c r="BD128" s="722"/>
      <c r="BE128" s="722"/>
      <c r="BF128" s="722"/>
      <c r="BG128" s="722"/>
      <c r="BH128" s="722"/>
      <c r="BI128" s="722"/>
      <c r="BJ128" s="722"/>
      <c r="BK128" s="722"/>
      <c r="BL128" s="722"/>
      <c r="BM128" s="722"/>
      <c r="BN128" s="722"/>
      <c r="BO128" s="722"/>
      <c r="BP128" s="722"/>
      <c r="BQ128" s="722"/>
      <c r="BR128" s="722"/>
      <c r="BS128" s="722"/>
      <c r="BT128" s="722"/>
      <c r="BU128" s="722"/>
      <c r="BV128" s="722"/>
      <c r="BW128" s="722"/>
      <c r="BX128" s="722"/>
      <c r="BY128" s="722"/>
      <c r="BZ128" s="722"/>
      <c r="CA128" s="722"/>
      <c r="CB128" s="722"/>
      <c r="CC128" s="722"/>
      <c r="CD128" s="722"/>
      <c r="CE128" s="722"/>
      <c r="CF128" s="722"/>
      <c r="CG128" s="722"/>
      <c r="CH128" s="722"/>
      <c r="CI128" s="722"/>
      <c r="CJ128" s="722"/>
      <c r="CK128" s="722"/>
      <c r="CL128" s="722"/>
      <c r="CM128" s="722"/>
      <c r="CN128" s="722"/>
      <c r="CO128" s="722"/>
      <c r="CP128" s="722"/>
      <c r="CQ128" s="722"/>
      <c r="CR128" s="722"/>
      <c r="CS128" s="722"/>
    </row>
    <row r="129" spans="1:97" s="1376" customFormat="1">
      <c r="A129" s="722"/>
      <c r="B129" s="722"/>
      <c r="C129" s="722"/>
      <c r="D129" s="722"/>
      <c r="E129" s="722"/>
      <c r="F129" s="757"/>
      <c r="G129" s="757"/>
      <c r="H129" s="757"/>
      <c r="I129" s="757"/>
      <c r="J129" s="757"/>
      <c r="K129" s="758"/>
      <c r="L129" s="758"/>
      <c r="M129" s="757"/>
      <c r="N129" s="757"/>
      <c r="O129" s="757"/>
      <c r="P129" s="722"/>
      <c r="Q129" s="722"/>
      <c r="R129" s="722"/>
      <c r="S129" s="722"/>
      <c r="T129" s="762"/>
      <c r="U129" s="731"/>
      <c r="BA129" s="722"/>
      <c r="BB129" s="722"/>
      <c r="BC129" s="722"/>
      <c r="BD129" s="722"/>
      <c r="BE129" s="722"/>
      <c r="BF129" s="722"/>
      <c r="BG129" s="722"/>
      <c r="BH129" s="722"/>
      <c r="BI129" s="722"/>
      <c r="BJ129" s="722"/>
      <c r="BK129" s="722"/>
      <c r="BL129" s="722"/>
      <c r="BM129" s="722"/>
      <c r="BN129" s="722"/>
      <c r="BO129" s="722"/>
      <c r="BP129" s="722"/>
      <c r="BQ129" s="722"/>
      <c r="BR129" s="722"/>
      <c r="BS129" s="722"/>
      <c r="BT129" s="722"/>
      <c r="BU129" s="722"/>
      <c r="BV129" s="722"/>
      <c r="BW129" s="722"/>
      <c r="BX129" s="722"/>
      <c r="BY129" s="722"/>
      <c r="BZ129" s="722"/>
      <c r="CA129" s="722"/>
      <c r="CB129" s="722"/>
      <c r="CC129" s="722"/>
      <c r="CD129" s="722"/>
      <c r="CE129" s="722"/>
      <c r="CF129" s="722"/>
      <c r="CG129" s="722"/>
      <c r="CH129" s="722"/>
      <c r="CI129" s="722"/>
      <c r="CJ129" s="722"/>
      <c r="CK129" s="722"/>
      <c r="CL129" s="722"/>
      <c r="CM129" s="722"/>
      <c r="CN129" s="722"/>
      <c r="CO129" s="722"/>
      <c r="CP129" s="722"/>
      <c r="CQ129" s="722"/>
      <c r="CR129" s="722"/>
      <c r="CS129" s="722"/>
    </row>
    <row r="130" spans="1:97" s="1376" customFormat="1">
      <c r="A130" s="722"/>
      <c r="B130" s="722"/>
      <c r="C130" s="722"/>
      <c r="D130" s="722"/>
      <c r="E130" s="722"/>
      <c r="F130" s="757"/>
      <c r="G130" s="757"/>
      <c r="H130" s="757"/>
      <c r="I130" s="757"/>
      <c r="J130" s="757"/>
      <c r="K130" s="758"/>
      <c r="L130" s="758"/>
      <c r="M130" s="757"/>
      <c r="N130" s="757"/>
      <c r="O130" s="757"/>
      <c r="P130" s="722"/>
      <c r="Q130" s="722"/>
      <c r="R130" s="722"/>
      <c r="S130" s="722"/>
      <c r="T130" s="1633"/>
      <c r="U130" s="731"/>
      <c r="BA130" s="722"/>
      <c r="BB130" s="722"/>
      <c r="BC130" s="722"/>
      <c r="BD130" s="722"/>
      <c r="BE130" s="722"/>
      <c r="BF130" s="722"/>
      <c r="BG130" s="722"/>
      <c r="BH130" s="722"/>
      <c r="BI130" s="722"/>
      <c r="BJ130" s="722"/>
      <c r="BK130" s="722"/>
      <c r="BL130" s="722"/>
      <c r="BM130" s="722"/>
      <c r="BN130" s="722"/>
      <c r="BO130" s="722"/>
      <c r="BP130" s="722"/>
      <c r="BQ130" s="722"/>
      <c r="BR130" s="722"/>
      <c r="BS130" s="722"/>
      <c r="BT130" s="722"/>
      <c r="BU130" s="722"/>
      <c r="BV130" s="722"/>
      <c r="BW130" s="722"/>
      <c r="BX130" s="722"/>
      <c r="BY130" s="722"/>
      <c r="BZ130" s="722"/>
      <c r="CA130" s="722"/>
      <c r="CB130" s="722"/>
      <c r="CC130" s="722"/>
      <c r="CD130" s="722"/>
      <c r="CE130" s="722"/>
      <c r="CF130" s="722"/>
      <c r="CG130" s="722"/>
      <c r="CH130" s="722"/>
      <c r="CI130" s="722"/>
      <c r="CJ130" s="722"/>
      <c r="CK130" s="722"/>
      <c r="CL130" s="722"/>
      <c r="CM130" s="722"/>
      <c r="CN130" s="722"/>
      <c r="CO130" s="722"/>
      <c r="CP130" s="722"/>
      <c r="CQ130" s="722"/>
      <c r="CR130" s="722"/>
      <c r="CS130" s="722"/>
    </row>
    <row r="131" spans="1:97" s="1376" customFormat="1">
      <c r="A131" s="722"/>
      <c r="B131" s="722"/>
      <c r="C131" s="722"/>
      <c r="D131" s="722"/>
      <c r="E131" s="722"/>
      <c r="F131" s="757"/>
      <c r="G131" s="757"/>
      <c r="H131" s="757"/>
      <c r="I131" s="757"/>
      <c r="J131" s="757"/>
      <c r="K131" s="758"/>
      <c r="L131" s="758"/>
      <c r="M131" s="763"/>
      <c r="N131" s="763"/>
      <c r="O131" s="763"/>
      <c r="P131" s="763"/>
      <c r="Q131" s="763"/>
      <c r="R131" s="1633"/>
      <c r="S131" s="1633"/>
      <c r="T131" s="1633"/>
      <c r="U131" s="731"/>
      <c r="BA131" s="722"/>
      <c r="BB131" s="722"/>
      <c r="BC131" s="722"/>
      <c r="BD131" s="722"/>
      <c r="BE131" s="722"/>
      <c r="BF131" s="722"/>
      <c r="BG131" s="722"/>
      <c r="BH131" s="722"/>
      <c r="BI131" s="722"/>
      <c r="BJ131" s="722"/>
      <c r="BK131" s="722"/>
      <c r="BL131" s="722"/>
      <c r="BM131" s="722"/>
      <c r="BN131" s="722"/>
      <c r="BO131" s="722"/>
      <c r="BP131" s="722"/>
      <c r="BQ131" s="722"/>
      <c r="BR131" s="722"/>
      <c r="BS131" s="722"/>
      <c r="BT131" s="722"/>
      <c r="BU131" s="722"/>
      <c r="BV131" s="722"/>
      <c r="BW131" s="722"/>
      <c r="BX131" s="722"/>
      <c r="BY131" s="722"/>
      <c r="BZ131" s="722"/>
      <c r="CA131" s="722"/>
      <c r="CB131" s="722"/>
      <c r="CC131" s="722"/>
      <c r="CD131" s="722"/>
      <c r="CE131" s="722"/>
      <c r="CF131" s="722"/>
      <c r="CG131" s="722"/>
      <c r="CH131" s="722"/>
      <c r="CI131" s="722"/>
      <c r="CJ131" s="722"/>
      <c r="CK131" s="722"/>
      <c r="CL131" s="722"/>
      <c r="CM131" s="722"/>
      <c r="CN131" s="722"/>
      <c r="CO131" s="722"/>
      <c r="CP131" s="722"/>
      <c r="CQ131" s="722"/>
      <c r="CR131" s="722"/>
      <c r="CS131" s="722"/>
    </row>
    <row r="132" spans="1:97">
      <c r="M132" s="763"/>
      <c r="N132" s="763"/>
      <c r="O132" s="763"/>
      <c r="P132" s="763"/>
      <c r="Q132" s="763"/>
      <c r="R132" s="1633"/>
      <c r="S132" s="1633"/>
      <c r="T132" s="1633"/>
      <c r="U132" s="731"/>
    </row>
    <row r="133" spans="1:97">
      <c r="M133" s="736"/>
      <c r="N133" s="736"/>
      <c r="O133" s="736"/>
      <c r="P133" s="736"/>
      <c r="Q133" s="736"/>
      <c r="R133" s="736"/>
      <c r="S133" s="736"/>
      <c r="T133" s="736"/>
      <c r="U133" s="736"/>
    </row>
    <row r="134" spans="1:97" ht="12.75" customHeight="1">
      <c r="M134" s="758"/>
      <c r="N134" s="736"/>
      <c r="O134" s="736"/>
      <c r="P134" s="736"/>
      <c r="Q134" s="736"/>
      <c r="R134" s="736"/>
      <c r="S134" s="736"/>
      <c r="T134" s="736"/>
      <c r="U134" s="736"/>
    </row>
    <row r="135" spans="1:97" ht="25.5" customHeight="1">
      <c r="R135" s="736"/>
      <c r="S135" s="736"/>
      <c r="T135" s="736"/>
      <c r="U135" s="736"/>
    </row>
    <row r="136" spans="1:97">
      <c r="R136" s="736"/>
      <c r="S136" s="736"/>
      <c r="T136" s="736"/>
      <c r="U136" s="736"/>
    </row>
    <row r="137" spans="1:97">
      <c r="R137" s="736"/>
      <c r="S137" s="736"/>
      <c r="T137" s="736"/>
      <c r="U137" s="736"/>
    </row>
    <row r="138" spans="1:97">
      <c r="R138" s="736"/>
      <c r="S138" s="736"/>
      <c r="T138" s="736"/>
      <c r="U138" s="736"/>
    </row>
    <row r="139" spans="1:97">
      <c r="R139" s="736"/>
      <c r="S139" s="736"/>
      <c r="T139" s="736"/>
      <c r="U139" s="736"/>
    </row>
    <row r="140" spans="1:97">
      <c r="R140" s="736"/>
      <c r="S140" s="736"/>
      <c r="T140" s="736"/>
      <c r="U140" s="736"/>
    </row>
    <row r="141" spans="1:97">
      <c r="G141" s="764"/>
      <c r="H141" s="764"/>
      <c r="I141" s="764"/>
      <c r="R141" s="736"/>
      <c r="S141" s="736"/>
      <c r="T141" s="736"/>
      <c r="U141" s="736"/>
    </row>
    <row r="142" spans="1:97" s="751" customFormat="1">
      <c r="F142" s="764"/>
      <c r="G142" s="757"/>
      <c r="H142" s="757"/>
      <c r="I142" s="757"/>
      <c r="J142" s="764"/>
      <c r="K142" s="765"/>
      <c r="L142" s="765"/>
      <c r="R142" s="766"/>
      <c r="S142" s="766"/>
      <c r="T142" s="766"/>
      <c r="U142" s="766"/>
      <c r="V142" s="1392"/>
      <c r="W142" s="1392"/>
      <c r="X142" s="1392"/>
      <c r="Y142" s="1392"/>
      <c r="Z142" s="1392"/>
      <c r="AA142" s="1392"/>
      <c r="AB142" s="1392"/>
      <c r="AC142" s="1392"/>
      <c r="AD142" s="1392"/>
      <c r="AE142" s="1392"/>
      <c r="AF142" s="1392"/>
      <c r="AG142" s="1392"/>
      <c r="AH142" s="1392"/>
      <c r="AI142" s="1392"/>
      <c r="AJ142" s="1392"/>
      <c r="AK142" s="1392"/>
      <c r="AL142" s="1392"/>
      <c r="AM142" s="1392"/>
      <c r="AN142" s="1392"/>
      <c r="AO142" s="1392"/>
      <c r="AP142" s="1392"/>
      <c r="AQ142" s="1392"/>
      <c r="AR142" s="1392"/>
      <c r="AS142" s="1392"/>
      <c r="AT142" s="1392"/>
      <c r="AU142" s="1392"/>
      <c r="AV142" s="1392"/>
      <c r="AW142" s="1392"/>
      <c r="AX142" s="1392"/>
      <c r="AY142" s="1392"/>
      <c r="AZ142" s="1392"/>
    </row>
    <row r="143" spans="1:97">
      <c r="R143" s="736"/>
      <c r="S143" s="736"/>
      <c r="T143" s="736"/>
      <c r="U143" s="736"/>
    </row>
    <row r="144" spans="1:97">
      <c r="R144" s="736"/>
      <c r="S144" s="736"/>
      <c r="T144" s="736"/>
      <c r="U144" s="736"/>
    </row>
    <row r="145" spans="1:97" ht="27" customHeight="1">
      <c r="R145" s="736"/>
      <c r="S145" s="736"/>
      <c r="T145" s="736"/>
      <c r="U145" s="736"/>
    </row>
    <row r="146" spans="1:97" ht="30" customHeight="1">
      <c r="R146" s="736"/>
      <c r="S146" s="736"/>
      <c r="T146" s="736"/>
      <c r="U146" s="736"/>
    </row>
    <row r="147" spans="1:97">
      <c r="M147" s="722"/>
      <c r="N147" s="736"/>
      <c r="O147" s="736"/>
      <c r="P147" s="736"/>
      <c r="Q147" s="736"/>
      <c r="R147" s="736"/>
      <c r="S147" s="736"/>
      <c r="T147" s="736"/>
      <c r="U147" s="736"/>
    </row>
    <row r="148" spans="1:97" s="1376" customFormat="1">
      <c r="A148" s="722"/>
      <c r="B148" s="722"/>
      <c r="C148" s="722"/>
      <c r="D148" s="722"/>
      <c r="E148" s="722"/>
      <c r="F148" s="757"/>
      <c r="G148" s="757"/>
      <c r="H148" s="757"/>
      <c r="I148" s="757"/>
      <c r="J148" s="757"/>
      <c r="K148" s="758"/>
      <c r="L148" s="758"/>
      <c r="M148" s="722"/>
      <c r="N148" s="736"/>
      <c r="O148" s="736"/>
      <c r="P148" s="736"/>
      <c r="Q148" s="736"/>
      <c r="R148" s="736"/>
      <c r="S148" s="736"/>
      <c r="T148" s="736"/>
      <c r="U148" s="736"/>
      <c r="BA148" s="722"/>
      <c r="BB148" s="722"/>
      <c r="BC148" s="722"/>
      <c r="BD148" s="722"/>
      <c r="BE148" s="722"/>
      <c r="BF148" s="722"/>
      <c r="BG148" s="722"/>
      <c r="BH148" s="722"/>
      <c r="BI148" s="722"/>
      <c r="BJ148" s="722"/>
      <c r="BK148" s="722"/>
      <c r="BL148" s="722"/>
      <c r="BM148" s="722"/>
      <c r="BN148" s="722"/>
      <c r="BO148" s="722"/>
      <c r="BP148" s="722"/>
      <c r="BQ148" s="722"/>
      <c r="BR148" s="722"/>
      <c r="BS148" s="722"/>
      <c r="BT148" s="722"/>
      <c r="BU148" s="722"/>
      <c r="BV148" s="722"/>
      <c r="BW148" s="722"/>
      <c r="BX148" s="722"/>
      <c r="BY148" s="722"/>
      <c r="BZ148" s="722"/>
      <c r="CA148" s="722"/>
      <c r="CB148" s="722"/>
      <c r="CC148" s="722"/>
      <c r="CD148" s="722"/>
      <c r="CE148" s="722"/>
      <c r="CF148" s="722"/>
      <c r="CG148" s="722"/>
      <c r="CH148" s="722"/>
      <c r="CI148" s="722"/>
      <c r="CJ148" s="722"/>
      <c r="CK148" s="722"/>
      <c r="CL148" s="722"/>
      <c r="CM148" s="722"/>
      <c r="CN148" s="722"/>
      <c r="CO148" s="722"/>
      <c r="CP148" s="722"/>
      <c r="CQ148" s="722"/>
      <c r="CR148" s="722"/>
      <c r="CS148" s="722"/>
    </row>
    <row r="149" spans="1:97" s="1376" customFormat="1">
      <c r="A149" s="722"/>
      <c r="B149" s="722"/>
      <c r="C149" s="722"/>
      <c r="D149" s="722"/>
      <c r="E149" s="722"/>
      <c r="F149" s="757"/>
      <c r="G149" s="757"/>
      <c r="H149" s="757"/>
      <c r="I149" s="757"/>
      <c r="J149" s="757"/>
      <c r="K149" s="758"/>
      <c r="L149" s="758"/>
      <c r="M149" s="722"/>
      <c r="N149" s="736"/>
      <c r="O149" s="736"/>
      <c r="P149" s="736"/>
      <c r="Q149" s="736"/>
      <c r="R149" s="736"/>
      <c r="S149" s="736"/>
      <c r="T149" s="736"/>
      <c r="U149" s="736"/>
      <c r="BA149" s="722"/>
      <c r="BB149" s="722"/>
      <c r="BC149" s="722"/>
      <c r="BD149" s="722"/>
      <c r="BE149" s="722"/>
      <c r="BF149" s="722"/>
      <c r="BG149" s="722"/>
      <c r="BH149" s="722"/>
      <c r="BI149" s="722"/>
      <c r="BJ149" s="722"/>
      <c r="BK149" s="722"/>
      <c r="BL149" s="722"/>
      <c r="BM149" s="722"/>
      <c r="BN149" s="722"/>
      <c r="BO149" s="722"/>
      <c r="BP149" s="722"/>
      <c r="BQ149" s="722"/>
      <c r="BR149" s="722"/>
      <c r="BS149" s="722"/>
      <c r="BT149" s="722"/>
      <c r="BU149" s="722"/>
      <c r="BV149" s="722"/>
      <c r="BW149" s="722"/>
      <c r="BX149" s="722"/>
      <c r="BY149" s="722"/>
      <c r="BZ149" s="722"/>
      <c r="CA149" s="722"/>
      <c r="CB149" s="722"/>
      <c r="CC149" s="722"/>
      <c r="CD149" s="722"/>
      <c r="CE149" s="722"/>
      <c r="CF149" s="722"/>
      <c r="CG149" s="722"/>
      <c r="CH149" s="722"/>
      <c r="CI149" s="722"/>
      <c r="CJ149" s="722"/>
      <c r="CK149" s="722"/>
      <c r="CL149" s="722"/>
      <c r="CM149" s="722"/>
      <c r="CN149" s="722"/>
      <c r="CO149" s="722"/>
      <c r="CP149" s="722"/>
      <c r="CQ149" s="722"/>
      <c r="CR149" s="722"/>
      <c r="CS149" s="722"/>
    </row>
    <row r="150" spans="1:97" s="1376" customFormat="1">
      <c r="A150" s="722"/>
      <c r="B150" s="722"/>
      <c r="C150" s="722"/>
      <c r="D150" s="722"/>
      <c r="E150" s="722"/>
      <c r="F150" s="757"/>
      <c r="G150" s="757"/>
      <c r="H150" s="757"/>
      <c r="I150" s="757"/>
      <c r="J150" s="757"/>
      <c r="K150" s="767"/>
      <c r="L150" s="767"/>
      <c r="M150" s="737"/>
      <c r="N150" s="737"/>
      <c r="O150" s="737"/>
      <c r="P150" s="737"/>
      <c r="Q150" s="737"/>
      <c r="R150" s="737"/>
      <c r="S150" s="736"/>
      <c r="T150" s="736"/>
      <c r="U150" s="736"/>
      <c r="BA150" s="722"/>
      <c r="BB150" s="722"/>
      <c r="BC150" s="722"/>
      <c r="BD150" s="722"/>
      <c r="BE150" s="722"/>
      <c r="BF150" s="722"/>
      <c r="BG150" s="722"/>
      <c r="BH150" s="722"/>
      <c r="BI150" s="722"/>
      <c r="BJ150" s="722"/>
      <c r="BK150" s="722"/>
      <c r="BL150" s="722"/>
      <c r="BM150" s="722"/>
      <c r="BN150" s="722"/>
      <c r="BO150" s="722"/>
      <c r="BP150" s="722"/>
      <c r="BQ150" s="722"/>
      <c r="BR150" s="722"/>
      <c r="BS150" s="722"/>
      <c r="BT150" s="722"/>
      <c r="BU150" s="722"/>
      <c r="BV150" s="722"/>
      <c r="BW150" s="722"/>
      <c r="BX150" s="722"/>
      <c r="BY150" s="722"/>
      <c r="BZ150" s="722"/>
      <c r="CA150" s="722"/>
      <c r="CB150" s="722"/>
      <c r="CC150" s="722"/>
      <c r="CD150" s="722"/>
      <c r="CE150" s="722"/>
      <c r="CF150" s="722"/>
      <c r="CG150" s="722"/>
      <c r="CH150" s="722"/>
      <c r="CI150" s="722"/>
      <c r="CJ150" s="722"/>
      <c r="CK150" s="722"/>
      <c r="CL150" s="722"/>
      <c r="CM150" s="722"/>
      <c r="CN150" s="722"/>
      <c r="CO150" s="722"/>
      <c r="CP150" s="722"/>
      <c r="CQ150" s="722"/>
      <c r="CR150" s="722"/>
      <c r="CS150" s="722"/>
    </row>
    <row r="151" spans="1:97" s="1376" customFormat="1">
      <c r="A151" s="722"/>
      <c r="B151" s="722"/>
      <c r="C151" s="722"/>
      <c r="D151" s="722"/>
      <c r="E151" s="722"/>
      <c r="F151" s="757"/>
      <c r="G151" s="757"/>
      <c r="H151" s="757"/>
      <c r="I151" s="757"/>
      <c r="J151" s="757"/>
      <c r="K151" s="767"/>
      <c r="L151" s="767"/>
      <c r="M151" s="767"/>
      <c r="N151" s="737"/>
      <c r="O151" s="737"/>
      <c r="P151" s="737"/>
      <c r="Q151" s="737"/>
      <c r="R151" s="737"/>
      <c r="S151" s="736"/>
      <c r="T151" s="736"/>
      <c r="U151" s="736"/>
      <c r="BA151" s="722"/>
      <c r="BB151" s="722"/>
      <c r="BC151" s="722"/>
      <c r="BD151" s="722"/>
      <c r="BE151" s="722"/>
      <c r="BF151" s="722"/>
      <c r="BG151" s="722"/>
      <c r="BH151" s="722"/>
      <c r="BI151" s="722"/>
      <c r="BJ151" s="722"/>
      <c r="BK151" s="722"/>
      <c r="BL151" s="722"/>
      <c r="BM151" s="722"/>
      <c r="BN151" s="722"/>
      <c r="BO151" s="722"/>
      <c r="BP151" s="722"/>
      <c r="BQ151" s="722"/>
      <c r="BR151" s="722"/>
      <c r="BS151" s="722"/>
      <c r="BT151" s="722"/>
      <c r="BU151" s="722"/>
      <c r="BV151" s="722"/>
      <c r="BW151" s="722"/>
      <c r="BX151" s="722"/>
      <c r="BY151" s="722"/>
      <c r="BZ151" s="722"/>
      <c r="CA151" s="722"/>
      <c r="CB151" s="722"/>
      <c r="CC151" s="722"/>
      <c r="CD151" s="722"/>
      <c r="CE151" s="722"/>
      <c r="CF151" s="722"/>
      <c r="CG151" s="722"/>
      <c r="CH151" s="722"/>
      <c r="CI151" s="722"/>
      <c r="CJ151" s="722"/>
      <c r="CK151" s="722"/>
      <c r="CL151" s="722"/>
      <c r="CM151" s="722"/>
      <c r="CN151" s="722"/>
      <c r="CO151" s="722"/>
      <c r="CP151" s="722"/>
      <c r="CQ151" s="722"/>
      <c r="CR151" s="722"/>
      <c r="CS151" s="722"/>
    </row>
    <row r="152" spans="1:97" s="1376" customFormat="1">
      <c r="A152" s="722"/>
      <c r="B152" s="722"/>
      <c r="C152" s="722"/>
      <c r="D152" s="722"/>
      <c r="E152" s="722"/>
      <c r="F152" s="757"/>
      <c r="G152" s="757"/>
      <c r="H152" s="757"/>
      <c r="I152" s="757"/>
      <c r="J152" s="757"/>
      <c r="K152" s="767"/>
      <c r="L152" s="767"/>
      <c r="M152" s="3390"/>
      <c r="N152" s="3390"/>
      <c r="O152" s="737"/>
      <c r="P152" s="737"/>
      <c r="Q152" s="737"/>
      <c r="R152" s="737"/>
      <c r="S152" s="736"/>
      <c r="T152" s="736"/>
      <c r="U152" s="736"/>
      <c r="BA152" s="722"/>
      <c r="BB152" s="722"/>
      <c r="BC152" s="722"/>
      <c r="BD152" s="722"/>
      <c r="BE152" s="722"/>
      <c r="BF152" s="722"/>
      <c r="BG152" s="722"/>
      <c r="BH152" s="722"/>
      <c r="BI152" s="722"/>
      <c r="BJ152" s="722"/>
      <c r="BK152" s="722"/>
      <c r="BL152" s="722"/>
      <c r="BM152" s="722"/>
      <c r="BN152" s="722"/>
      <c r="BO152" s="722"/>
      <c r="BP152" s="722"/>
      <c r="BQ152" s="722"/>
      <c r="BR152" s="722"/>
      <c r="BS152" s="722"/>
      <c r="BT152" s="722"/>
      <c r="BU152" s="722"/>
      <c r="BV152" s="722"/>
      <c r="BW152" s="722"/>
      <c r="BX152" s="722"/>
      <c r="BY152" s="722"/>
      <c r="BZ152" s="722"/>
      <c r="CA152" s="722"/>
      <c r="CB152" s="722"/>
      <c r="CC152" s="722"/>
      <c r="CD152" s="722"/>
      <c r="CE152" s="722"/>
      <c r="CF152" s="722"/>
      <c r="CG152" s="722"/>
      <c r="CH152" s="722"/>
      <c r="CI152" s="722"/>
      <c r="CJ152" s="722"/>
      <c r="CK152" s="722"/>
      <c r="CL152" s="722"/>
      <c r="CM152" s="722"/>
      <c r="CN152" s="722"/>
      <c r="CO152" s="722"/>
      <c r="CP152" s="722"/>
      <c r="CQ152" s="722"/>
      <c r="CR152" s="722"/>
      <c r="CS152" s="722"/>
    </row>
    <row r="153" spans="1:97" s="1376" customFormat="1">
      <c r="A153" s="722"/>
      <c r="B153" s="722"/>
      <c r="C153" s="722"/>
      <c r="D153" s="722"/>
      <c r="E153" s="722"/>
      <c r="F153" s="757"/>
      <c r="G153" s="757"/>
      <c r="H153" s="757"/>
      <c r="I153" s="757"/>
      <c r="J153" s="757"/>
      <c r="K153" s="767"/>
      <c r="L153" s="767"/>
      <c r="M153" s="768"/>
      <c r="N153" s="1366"/>
      <c r="O153" s="731"/>
      <c r="P153" s="737"/>
      <c r="Q153" s="737"/>
      <c r="R153" s="737"/>
      <c r="S153" s="736"/>
      <c r="T153" s="736"/>
      <c r="U153" s="736"/>
      <c r="BA153" s="722"/>
      <c r="BB153" s="722"/>
      <c r="BC153" s="722"/>
      <c r="BD153" s="722"/>
      <c r="BE153" s="722"/>
      <c r="BF153" s="722"/>
      <c r="BG153" s="722"/>
      <c r="BH153" s="722"/>
      <c r="BI153" s="722"/>
      <c r="BJ153" s="722"/>
      <c r="BK153" s="722"/>
      <c r="BL153" s="722"/>
      <c r="BM153" s="722"/>
      <c r="BN153" s="722"/>
      <c r="BO153" s="722"/>
      <c r="BP153" s="722"/>
      <c r="BQ153" s="722"/>
      <c r="BR153" s="722"/>
      <c r="BS153" s="722"/>
      <c r="BT153" s="722"/>
      <c r="BU153" s="722"/>
      <c r="BV153" s="722"/>
      <c r="BW153" s="722"/>
      <c r="BX153" s="722"/>
      <c r="BY153" s="722"/>
      <c r="BZ153" s="722"/>
      <c r="CA153" s="722"/>
      <c r="CB153" s="722"/>
      <c r="CC153" s="722"/>
      <c r="CD153" s="722"/>
      <c r="CE153" s="722"/>
      <c r="CF153" s="722"/>
      <c r="CG153" s="722"/>
      <c r="CH153" s="722"/>
      <c r="CI153" s="722"/>
      <c r="CJ153" s="722"/>
      <c r="CK153" s="722"/>
      <c r="CL153" s="722"/>
      <c r="CM153" s="722"/>
      <c r="CN153" s="722"/>
      <c r="CO153" s="722"/>
      <c r="CP153" s="722"/>
      <c r="CQ153" s="722"/>
      <c r="CR153" s="722"/>
      <c r="CS153" s="722"/>
    </row>
    <row r="154" spans="1:97" s="1376" customFormat="1">
      <c r="A154" s="722"/>
      <c r="B154" s="722"/>
      <c r="C154" s="722"/>
      <c r="D154" s="722"/>
      <c r="E154" s="722"/>
      <c r="F154" s="757"/>
      <c r="G154" s="757"/>
      <c r="H154" s="757"/>
      <c r="I154" s="757"/>
      <c r="J154" s="757"/>
      <c r="K154" s="767"/>
      <c r="L154" s="767"/>
      <c r="M154" s="768"/>
      <c r="N154" s="1366"/>
      <c r="O154" s="1365"/>
      <c r="P154" s="737"/>
      <c r="Q154" s="737"/>
      <c r="R154" s="737"/>
      <c r="S154" s="736"/>
      <c r="T154" s="736"/>
      <c r="U154" s="736"/>
      <c r="BA154" s="722"/>
      <c r="BB154" s="722"/>
      <c r="BC154" s="722"/>
      <c r="BD154" s="722"/>
      <c r="BE154" s="722"/>
      <c r="BF154" s="722"/>
      <c r="BG154" s="722"/>
      <c r="BH154" s="722"/>
      <c r="BI154" s="722"/>
      <c r="BJ154" s="722"/>
      <c r="BK154" s="722"/>
      <c r="BL154" s="722"/>
      <c r="BM154" s="722"/>
      <c r="BN154" s="722"/>
      <c r="BO154" s="722"/>
      <c r="BP154" s="722"/>
      <c r="BQ154" s="722"/>
      <c r="BR154" s="722"/>
      <c r="BS154" s="722"/>
      <c r="BT154" s="722"/>
      <c r="BU154" s="722"/>
      <c r="BV154" s="722"/>
      <c r="BW154" s="722"/>
      <c r="BX154" s="722"/>
      <c r="BY154" s="722"/>
      <c r="BZ154" s="722"/>
      <c r="CA154" s="722"/>
      <c r="CB154" s="722"/>
      <c r="CC154" s="722"/>
      <c r="CD154" s="722"/>
      <c r="CE154" s="722"/>
      <c r="CF154" s="722"/>
      <c r="CG154" s="722"/>
      <c r="CH154" s="722"/>
      <c r="CI154" s="722"/>
      <c r="CJ154" s="722"/>
      <c r="CK154" s="722"/>
      <c r="CL154" s="722"/>
      <c r="CM154" s="722"/>
      <c r="CN154" s="722"/>
      <c r="CO154" s="722"/>
      <c r="CP154" s="722"/>
      <c r="CQ154" s="722"/>
      <c r="CR154" s="722"/>
      <c r="CS154" s="722"/>
    </row>
    <row r="155" spans="1:97" s="1376" customFormat="1">
      <c r="A155" s="722"/>
      <c r="B155" s="722"/>
      <c r="C155" s="722"/>
      <c r="D155" s="722"/>
      <c r="E155" s="722"/>
      <c r="F155" s="757"/>
      <c r="G155" s="757"/>
      <c r="H155" s="757"/>
      <c r="I155" s="757"/>
      <c r="J155" s="757"/>
      <c r="K155" s="767"/>
      <c r="L155" s="767"/>
      <c r="M155" s="768"/>
      <c r="N155" s="1366"/>
      <c r="O155" s="1365"/>
      <c r="P155" s="737"/>
      <c r="Q155" s="737"/>
      <c r="R155" s="737"/>
      <c r="S155" s="736"/>
      <c r="T155" s="736"/>
      <c r="U155" s="736"/>
      <c r="BA155" s="722"/>
      <c r="BB155" s="722"/>
      <c r="BC155" s="722"/>
      <c r="BD155" s="722"/>
      <c r="BE155" s="722"/>
      <c r="BF155" s="722"/>
      <c r="BG155" s="722"/>
      <c r="BH155" s="722"/>
      <c r="BI155" s="722"/>
      <c r="BJ155" s="722"/>
      <c r="BK155" s="722"/>
      <c r="BL155" s="722"/>
      <c r="BM155" s="722"/>
      <c r="BN155" s="722"/>
      <c r="BO155" s="722"/>
      <c r="BP155" s="722"/>
      <c r="BQ155" s="722"/>
      <c r="BR155" s="722"/>
      <c r="BS155" s="722"/>
      <c r="BT155" s="722"/>
      <c r="BU155" s="722"/>
      <c r="BV155" s="722"/>
      <c r="BW155" s="722"/>
      <c r="BX155" s="722"/>
      <c r="BY155" s="722"/>
      <c r="BZ155" s="722"/>
      <c r="CA155" s="722"/>
      <c r="CB155" s="722"/>
      <c r="CC155" s="722"/>
      <c r="CD155" s="722"/>
      <c r="CE155" s="722"/>
      <c r="CF155" s="722"/>
      <c r="CG155" s="722"/>
      <c r="CH155" s="722"/>
      <c r="CI155" s="722"/>
      <c r="CJ155" s="722"/>
      <c r="CK155" s="722"/>
      <c r="CL155" s="722"/>
      <c r="CM155" s="722"/>
      <c r="CN155" s="722"/>
      <c r="CO155" s="722"/>
      <c r="CP155" s="722"/>
      <c r="CQ155" s="722"/>
      <c r="CR155" s="722"/>
      <c r="CS155" s="722"/>
    </row>
    <row r="156" spans="1:97" s="1376" customFormat="1">
      <c r="A156" s="722"/>
      <c r="B156" s="722"/>
      <c r="C156" s="722"/>
      <c r="D156" s="722"/>
      <c r="E156" s="722"/>
      <c r="F156" s="757"/>
      <c r="G156" s="757"/>
      <c r="H156" s="757"/>
      <c r="I156" s="757"/>
      <c r="J156" s="757"/>
      <c r="K156" s="767"/>
      <c r="L156" s="767"/>
      <c r="M156" s="768"/>
      <c r="N156" s="1366"/>
      <c r="O156" s="1365"/>
      <c r="P156" s="737"/>
      <c r="Q156" s="737"/>
      <c r="R156" s="737"/>
      <c r="S156" s="736"/>
      <c r="T156" s="736"/>
      <c r="U156" s="736"/>
      <c r="BA156" s="722"/>
      <c r="BB156" s="722"/>
      <c r="BC156" s="722"/>
      <c r="BD156" s="722"/>
      <c r="BE156" s="722"/>
      <c r="BF156" s="722"/>
      <c r="BG156" s="722"/>
      <c r="BH156" s="722"/>
      <c r="BI156" s="722"/>
      <c r="BJ156" s="722"/>
      <c r="BK156" s="722"/>
      <c r="BL156" s="722"/>
      <c r="BM156" s="722"/>
      <c r="BN156" s="722"/>
      <c r="BO156" s="722"/>
      <c r="BP156" s="722"/>
      <c r="BQ156" s="722"/>
      <c r="BR156" s="722"/>
      <c r="BS156" s="722"/>
      <c r="BT156" s="722"/>
      <c r="BU156" s="722"/>
      <c r="BV156" s="722"/>
      <c r="BW156" s="722"/>
      <c r="BX156" s="722"/>
      <c r="BY156" s="722"/>
      <c r="BZ156" s="722"/>
      <c r="CA156" s="722"/>
      <c r="CB156" s="722"/>
      <c r="CC156" s="722"/>
      <c r="CD156" s="722"/>
      <c r="CE156" s="722"/>
      <c r="CF156" s="722"/>
      <c r="CG156" s="722"/>
      <c r="CH156" s="722"/>
      <c r="CI156" s="722"/>
      <c r="CJ156" s="722"/>
      <c r="CK156" s="722"/>
      <c r="CL156" s="722"/>
      <c r="CM156" s="722"/>
      <c r="CN156" s="722"/>
      <c r="CO156" s="722"/>
      <c r="CP156" s="722"/>
      <c r="CQ156" s="722"/>
      <c r="CR156" s="722"/>
      <c r="CS156" s="722"/>
    </row>
    <row r="157" spans="1:97" s="1376" customFormat="1">
      <c r="A157" s="722"/>
      <c r="B157" s="722"/>
      <c r="C157" s="722"/>
      <c r="D157" s="722"/>
      <c r="E157" s="722"/>
      <c r="F157" s="757"/>
      <c r="G157" s="757"/>
      <c r="H157" s="757"/>
      <c r="I157" s="757"/>
      <c r="J157" s="757"/>
      <c r="K157" s="767"/>
      <c r="L157" s="767"/>
      <c r="M157" s="768"/>
      <c r="N157" s="741"/>
      <c r="O157" s="1367"/>
      <c r="P157" s="737"/>
      <c r="Q157" s="737"/>
      <c r="R157" s="737"/>
      <c r="S157" s="736"/>
      <c r="T157" s="736"/>
      <c r="U157" s="736"/>
      <c r="BA157" s="722"/>
      <c r="BB157" s="722"/>
      <c r="BC157" s="722"/>
      <c r="BD157" s="722"/>
      <c r="BE157" s="722"/>
      <c r="BF157" s="722"/>
      <c r="BG157" s="722"/>
      <c r="BH157" s="722"/>
      <c r="BI157" s="722"/>
      <c r="BJ157" s="722"/>
      <c r="BK157" s="722"/>
      <c r="BL157" s="722"/>
      <c r="BM157" s="722"/>
      <c r="BN157" s="722"/>
      <c r="BO157" s="722"/>
      <c r="BP157" s="722"/>
      <c r="BQ157" s="722"/>
      <c r="BR157" s="722"/>
      <c r="BS157" s="722"/>
      <c r="BT157" s="722"/>
      <c r="BU157" s="722"/>
      <c r="BV157" s="722"/>
      <c r="BW157" s="722"/>
      <c r="BX157" s="722"/>
      <c r="BY157" s="722"/>
      <c r="BZ157" s="722"/>
      <c r="CA157" s="722"/>
      <c r="CB157" s="722"/>
      <c r="CC157" s="722"/>
      <c r="CD157" s="722"/>
      <c r="CE157" s="722"/>
      <c r="CF157" s="722"/>
      <c r="CG157" s="722"/>
      <c r="CH157" s="722"/>
      <c r="CI157" s="722"/>
      <c r="CJ157" s="722"/>
      <c r="CK157" s="722"/>
      <c r="CL157" s="722"/>
      <c r="CM157" s="722"/>
      <c r="CN157" s="722"/>
      <c r="CO157" s="722"/>
      <c r="CP157" s="722"/>
      <c r="CQ157" s="722"/>
      <c r="CR157" s="722"/>
      <c r="CS157" s="722"/>
    </row>
    <row r="158" spans="1:97" s="1376" customFormat="1">
      <c r="A158" s="722"/>
      <c r="B158" s="722"/>
      <c r="C158" s="722"/>
      <c r="D158" s="722"/>
      <c r="E158" s="722"/>
      <c r="F158" s="757"/>
      <c r="G158" s="757"/>
      <c r="H158" s="757"/>
      <c r="I158" s="757"/>
      <c r="J158" s="757"/>
      <c r="K158" s="767"/>
      <c r="L158" s="767"/>
      <c r="M158" s="767"/>
      <c r="N158" s="731"/>
      <c r="O158" s="737"/>
      <c r="P158" s="737"/>
      <c r="Q158" s="737"/>
      <c r="R158" s="737"/>
      <c r="S158" s="736"/>
      <c r="T158" s="736"/>
      <c r="U158" s="736"/>
      <c r="BA158" s="722"/>
      <c r="BB158" s="722"/>
      <c r="BC158" s="722"/>
      <c r="BD158" s="722"/>
      <c r="BE158" s="722"/>
      <c r="BF158" s="722"/>
      <c r="BG158" s="722"/>
      <c r="BH158" s="722"/>
      <c r="BI158" s="722"/>
      <c r="BJ158" s="722"/>
      <c r="BK158" s="722"/>
      <c r="BL158" s="722"/>
      <c r="BM158" s="722"/>
      <c r="BN158" s="722"/>
      <c r="BO158" s="722"/>
      <c r="BP158" s="722"/>
      <c r="BQ158" s="722"/>
      <c r="BR158" s="722"/>
      <c r="BS158" s="722"/>
      <c r="BT158" s="722"/>
      <c r="BU158" s="722"/>
      <c r="BV158" s="722"/>
      <c r="BW158" s="722"/>
      <c r="BX158" s="722"/>
      <c r="BY158" s="722"/>
      <c r="BZ158" s="722"/>
      <c r="CA158" s="722"/>
      <c r="CB158" s="722"/>
      <c r="CC158" s="722"/>
      <c r="CD158" s="722"/>
      <c r="CE158" s="722"/>
      <c r="CF158" s="722"/>
      <c r="CG158" s="722"/>
      <c r="CH158" s="722"/>
      <c r="CI158" s="722"/>
      <c r="CJ158" s="722"/>
      <c r="CK158" s="722"/>
      <c r="CL158" s="722"/>
      <c r="CM158" s="722"/>
      <c r="CN158" s="722"/>
      <c r="CO158" s="722"/>
      <c r="CP158" s="722"/>
      <c r="CQ158" s="722"/>
      <c r="CR158" s="722"/>
      <c r="CS158" s="722"/>
    </row>
    <row r="159" spans="1:97" s="1376" customFormat="1">
      <c r="A159" s="722"/>
      <c r="B159" s="722"/>
      <c r="C159" s="722"/>
      <c r="D159" s="722"/>
      <c r="E159" s="722"/>
      <c r="F159" s="757"/>
      <c r="G159" s="757"/>
      <c r="H159" s="757"/>
      <c r="I159" s="757"/>
      <c r="J159" s="757"/>
      <c r="K159" s="769"/>
      <c r="L159" s="769"/>
      <c r="M159" s="1368"/>
      <c r="N159" s="1369"/>
      <c r="O159" s="1369"/>
      <c r="P159" s="1631"/>
      <c r="Q159" s="1631"/>
      <c r="R159" s="737"/>
      <c r="S159" s="736"/>
      <c r="T159" s="736"/>
      <c r="U159" s="736"/>
      <c r="BA159" s="722"/>
      <c r="BB159" s="722"/>
      <c r="BC159" s="722"/>
      <c r="BD159" s="722"/>
      <c r="BE159" s="722"/>
      <c r="BF159" s="722"/>
      <c r="BG159" s="722"/>
      <c r="BH159" s="722"/>
      <c r="BI159" s="722"/>
      <c r="BJ159" s="722"/>
      <c r="BK159" s="722"/>
      <c r="BL159" s="722"/>
      <c r="BM159" s="722"/>
      <c r="BN159" s="722"/>
      <c r="BO159" s="722"/>
      <c r="BP159" s="722"/>
      <c r="BQ159" s="722"/>
      <c r="BR159" s="722"/>
      <c r="BS159" s="722"/>
      <c r="BT159" s="722"/>
      <c r="BU159" s="722"/>
      <c r="BV159" s="722"/>
      <c r="BW159" s="722"/>
      <c r="BX159" s="722"/>
      <c r="BY159" s="722"/>
      <c r="BZ159" s="722"/>
      <c r="CA159" s="722"/>
      <c r="CB159" s="722"/>
      <c r="CC159" s="722"/>
      <c r="CD159" s="722"/>
      <c r="CE159" s="722"/>
      <c r="CF159" s="722"/>
      <c r="CG159" s="722"/>
      <c r="CH159" s="722"/>
      <c r="CI159" s="722"/>
      <c r="CJ159" s="722"/>
      <c r="CK159" s="722"/>
      <c r="CL159" s="722"/>
      <c r="CM159" s="722"/>
      <c r="CN159" s="722"/>
      <c r="CO159" s="722"/>
      <c r="CP159" s="722"/>
      <c r="CQ159" s="722"/>
      <c r="CR159" s="722"/>
      <c r="CS159" s="722"/>
    </row>
    <row r="160" spans="1:97" s="1376" customFormat="1">
      <c r="A160" s="722"/>
      <c r="B160" s="722"/>
      <c r="C160" s="722"/>
      <c r="D160" s="722"/>
      <c r="E160" s="722"/>
      <c r="F160" s="757"/>
      <c r="G160" s="757"/>
      <c r="H160" s="757"/>
      <c r="I160" s="757"/>
      <c r="J160" s="757"/>
      <c r="K160" s="767"/>
      <c r="L160" s="767"/>
      <c r="M160" s="1630"/>
      <c r="N160" s="3391"/>
      <c r="O160" s="3386"/>
      <c r="P160" s="3386"/>
      <c r="Q160" s="3386"/>
      <c r="R160" s="737"/>
      <c r="S160" s="736"/>
      <c r="T160" s="736"/>
      <c r="U160" s="736"/>
      <c r="BA160" s="722"/>
      <c r="BB160" s="722"/>
      <c r="BC160" s="722"/>
      <c r="BD160" s="722"/>
      <c r="BE160" s="722"/>
      <c r="BF160" s="722"/>
      <c r="BG160" s="722"/>
      <c r="BH160" s="722"/>
      <c r="BI160" s="722"/>
      <c r="BJ160" s="722"/>
      <c r="BK160" s="722"/>
      <c r="BL160" s="722"/>
      <c r="BM160" s="722"/>
      <c r="BN160" s="722"/>
      <c r="BO160" s="722"/>
      <c r="BP160" s="722"/>
      <c r="BQ160" s="722"/>
      <c r="BR160" s="722"/>
      <c r="BS160" s="722"/>
      <c r="BT160" s="722"/>
      <c r="BU160" s="722"/>
      <c r="BV160" s="722"/>
      <c r="BW160" s="722"/>
      <c r="BX160" s="722"/>
      <c r="BY160" s="722"/>
      <c r="BZ160" s="722"/>
      <c r="CA160" s="722"/>
      <c r="CB160" s="722"/>
      <c r="CC160" s="722"/>
      <c r="CD160" s="722"/>
      <c r="CE160" s="722"/>
      <c r="CF160" s="722"/>
      <c r="CG160" s="722"/>
      <c r="CH160" s="722"/>
      <c r="CI160" s="722"/>
      <c r="CJ160" s="722"/>
      <c r="CK160" s="722"/>
      <c r="CL160" s="722"/>
      <c r="CM160" s="722"/>
      <c r="CN160" s="722"/>
      <c r="CO160" s="722"/>
      <c r="CP160" s="722"/>
      <c r="CQ160" s="722"/>
      <c r="CR160" s="722"/>
      <c r="CS160" s="722"/>
    </row>
    <row r="161" spans="1:97" s="1376" customFormat="1">
      <c r="A161" s="722"/>
      <c r="B161" s="722"/>
      <c r="C161" s="722"/>
      <c r="D161" s="722"/>
      <c r="E161" s="722"/>
      <c r="F161" s="757"/>
      <c r="G161" s="757"/>
      <c r="H161" s="757"/>
      <c r="I161" s="757"/>
      <c r="J161" s="757"/>
      <c r="K161" s="767"/>
      <c r="L161" s="767"/>
      <c r="M161" s="1630"/>
      <c r="N161" s="3391"/>
      <c r="O161" s="3386"/>
      <c r="P161" s="3386"/>
      <c r="Q161" s="3386"/>
      <c r="R161" s="737"/>
      <c r="S161" s="736"/>
      <c r="T161" s="736"/>
      <c r="U161" s="736"/>
      <c r="BA161" s="722"/>
      <c r="BB161" s="722"/>
      <c r="BC161" s="722"/>
      <c r="BD161" s="722"/>
      <c r="BE161" s="722"/>
      <c r="BF161" s="722"/>
      <c r="BG161" s="722"/>
      <c r="BH161" s="722"/>
      <c r="BI161" s="722"/>
      <c r="BJ161" s="722"/>
      <c r="BK161" s="722"/>
      <c r="BL161" s="722"/>
      <c r="BM161" s="722"/>
      <c r="BN161" s="722"/>
      <c r="BO161" s="722"/>
      <c r="BP161" s="722"/>
      <c r="BQ161" s="722"/>
      <c r="BR161" s="722"/>
      <c r="BS161" s="722"/>
      <c r="BT161" s="722"/>
      <c r="BU161" s="722"/>
      <c r="BV161" s="722"/>
      <c r="BW161" s="722"/>
      <c r="BX161" s="722"/>
      <c r="BY161" s="722"/>
      <c r="BZ161" s="722"/>
      <c r="CA161" s="722"/>
      <c r="CB161" s="722"/>
      <c r="CC161" s="722"/>
      <c r="CD161" s="722"/>
      <c r="CE161" s="722"/>
      <c r="CF161" s="722"/>
      <c r="CG161" s="722"/>
      <c r="CH161" s="722"/>
      <c r="CI161" s="722"/>
      <c r="CJ161" s="722"/>
      <c r="CK161" s="722"/>
      <c r="CL161" s="722"/>
      <c r="CM161" s="722"/>
      <c r="CN161" s="722"/>
      <c r="CO161" s="722"/>
      <c r="CP161" s="722"/>
      <c r="CQ161" s="722"/>
      <c r="CR161" s="722"/>
      <c r="CS161" s="722"/>
    </row>
    <row r="162" spans="1:97" s="1376" customFormat="1">
      <c r="A162" s="722"/>
      <c r="B162" s="722"/>
      <c r="C162" s="722"/>
      <c r="D162" s="722"/>
      <c r="E162" s="722"/>
      <c r="F162" s="757"/>
      <c r="G162" s="757"/>
      <c r="H162" s="757"/>
      <c r="I162" s="757"/>
      <c r="J162" s="757"/>
      <c r="K162" s="767"/>
      <c r="L162" s="767"/>
      <c r="M162" s="731"/>
      <c r="N162" s="1365"/>
      <c r="O162" s="1370"/>
      <c r="P162" s="1365"/>
      <c r="Q162" s="1365"/>
      <c r="R162" s="737"/>
      <c r="S162" s="736"/>
      <c r="T162" s="736"/>
      <c r="U162" s="736"/>
      <c r="BA162" s="722"/>
      <c r="BB162" s="722"/>
      <c r="BC162" s="722"/>
      <c r="BD162" s="722"/>
      <c r="BE162" s="722"/>
      <c r="BF162" s="722"/>
      <c r="BG162" s="722"/>
      <c r="BH162" s="722"/>
      <c r="BI162" s="722"/>
      <c r="BJ162" s="722"/>
      <c r="BK162" s="722"/>
      <c r="BL162" s="722"/>
      <c r="BM162" s="722"/>
      <c r="BN162" s="722"/>
      <c r="BO162" s="722"/>
      <c r="BP162" s="722"/>
      <c r="BQ162" s="722"/>
      <c r="BR162" s="722"/>
      <c r="BS162" s="722"/>
      <c r="BT162" s="722"/>
      <c r="BU162" s="722"/>
      <c r="BV162" s="722"/>
      <c r="BW162" s="722"/>
      <c r="BX162" s="722"/>
      <c r="BY162" s="722"/>
      <c r="BZ162" s="722"/>
      <c r="CA162" s="722"/>
      <c r="CB162" s="722"/>
      <c r="CC162" s="722"/>
      <c r="CD162" s="722"/>
      <c r="CE162" s="722"/>
      <c r="CF162" s="722"/>
      <c r="CG162" s="722"/>
      <c r="CH162" s="722"/>
      <c r="CI162" s="722"/>
      <c r="CJ162" s="722"/>
      <c r="CK162" s="722"/>
      <c r="CL162" s="722"/>
      <c r="CM162" s="722"/>
      <c r="CN162" s="722"/>
      <c r="CO162" s="722"/>
      <c r="CP162" s="722"/>
      <c r="CQ162" s="722"/>
      <c r="CR162" s="722"/>
      <c r="CS162" s="722"/>
    </row>
    <row r="163" spans="1:97" s="1376" customFormat="1">
      <c r="A163" s="722"/>
      <c r="B163" s="722"/>
      <c r="C163" s="722"/>
      <c r="D163" s="722"/>
      <c r="E163" s="722"/>
      <c r="F163" s="757"/>
      <c r="G163" s="757"/>
      <c r="H163" s="757"/>
      <c r="I163" s="757"/>
      <c r="J163" s="757"/>
      <c r="K163" s="767"/>
      <c r="L163" s="767"/>
      <c r="M163" s="731"/>
      <c r="N163" s="1365"/>
      <c r="O163" s="770"/>
      <c r="P163" s="770"/>
      <c r="Q163" s="770"/>
      <c r="R163" s="737"/>
      <c r="S163" s="736"/>
      <c r="T163" s="736"/>
      <c r="U163" s="736"/>
      <c r="BA163" s="722"/>
      <c r="BB163" s="722"/>
      <c r="BC163" s="722"/>
      <c r="BD163" s="722"/>
      <c r="BE163" s="722"/>
      <c r="BF163" s="722"/>
      <c r="BG163" s="722"/>
      <c r="BH163" s="722"/>
      <c r="BI163" s="722"/>
      <c r="BJ163" s="722"/>
      <c r="BK163" s="722"/>
      <c r="BL163" s="722"/>
      <c r="BM163" s="722"/>
      <c r="BN163" s="722"/>
      <c r="BO163" s="722"/>
      <c r="BP163" s="722"/>
      <c r="BQ163" s="722"/>
      <c r="BR163" s="722"/>
      <c r="BS163" s="722"/>
      <c r="BT163" s="722"/>
      <c r="BU163" s="722"/>
      <c r="BV163" s="722"/>
      <c r="BW163" s="722"/>
      <c r="BX163" s="722"/>
      <c r="BY163" s="722"/>
      <c r="BZ163" s="722"/>
      <c r="CA163" s="722"/>
      <c r="CB163" s="722"/>
      <c r="CC163" s="722"/>
      <c r="CD163" s="722"/>
      <c r="CE163" s="722"/>
      <c r="CF163" s="722"/>
      <c r="CG163" s="722"/>
      <c r="CH163" s="722"/>
      <c r="CI163" s="722"/>
      <c r="CJ163" s="722"/>
      <c r="CK163" s="722"/>
      <c r="CL163" s="722"/>
      <c r="CM163" s="722"/>
      <c r="CN163" s="722"/>
      <c r="CO163" s="722"/>
      <c r="CP163" s="722"/>
      <c r="CQ163" s="722"/>
      <c r="CR163" s="722"/>
      <c r="CS163" s="722"/>
    </row>
    <row r="164" spans="1:97" s="1376" customFormat="1">
      <c r="A164" s="722"/>
      <c r="B164" s="722"/>
      <c r="C164" s="722"/>
      <c r="D164" s="722"/>
      <c r="E164" s="722"/>
      <c r="F164" s="757"/>
      <c r="G164" s="757"/>
      <c r="H164" s="757"/>
      <c r="I164" s="757"/>
      <c r="J164" s="757"/>
      <c r="K164" s="767"/>
      <c r="L164" s="767"/>
      <c r="M164" s="731"/>
      <c r="N164" s="737"/>
      <c r="O164" s="737"/>
      <c r="P164" s="737"/>
      <c r="Q164" s="737"/>
      <c r="R164" s="737"/>
      <c r="S164" s="736"/>
      <c r="T164" s="736"/>
      <c r="U164" s="736"/>
      <c r="BA164" s="722"/>
      <c r="BB164" s="722"/>
      <c r="BC164" s="722"/>
      <c r="BD164" s="722"/>
      <c r="BE164" s="722"/>
      <c r="BF164" s="722"/>
      <c r="BG164" s="722"/>
      <c r="BH164" s="722"/>
      <c r="BI164" s="722"/>
      <c r="BJ164" s="722"/>
      <c r="BK164" s="722"/>
      <c r="BL164" s="722"/>
      <c r="BM164" s="722"/>
      <c r="BN164" s="722"/>
      <c r="BO164" s="722"/>
      <c r="BP164" s="722"/>
      <c r="BQ164" s="722"/>
      <c r="BR164" s="722"/>
      <c r="BS164" s="722"/>
      <c r="BT164" s="722"/>
      <c r="BU164" s="722"/>
      <c r="BV164" s="722"/>
      <c r="BW164" s="722"/>
      <c r="BX164" s="722"/>
      <c r="BY164" s="722"/>
      <c r="BZ164" s="722"/>
      <c r="CA164" s="722"/>
      <c r="CB164" s="722"/>
      <c r="CC164" s="722"/>
      <c r="CD164" s="722"/>
      <c r="CE164" s="722"/>
      <c r="CF164" s="722"/>
      <c r="CG164" s="722"/>
      <c r="CH164" s="722"/>
      <c r="CI164" s="722"/>
      <c r="CJ164" s="722"/>
      <c r="CK164" s="722"/>
      <c r="CL164" s="722"/>
      <c r="CM164" s="722"/>
      <c r="CN164" s="722"/>
      <c r="CO164" s="722"/>
      <c r="CP164" s="722"/>
      <c r="CQ164" s="722"/>
      <c r="CR164" s="722"/>
      <c r="CS164" s="722"/>
    </row>
    <row r="165" spans="1:97" s="1376" customFormat="1">
      <c r="A165" s="722"/>
      <c r="B165" s="722"/>
      <c r="C165" s="722"/>
      <c r="D165" s="722"/>
      <c r="E165" s="722"/>
      <c r="F165" s="757"/>
      <c r="G165" s="757"/>
      <c r="H165" s="757"/>
      <c r="I165" s="757"/>
      <c r="J165" s="757"/>
      <c r="K165" s="758"/>
      <c r="L165" s="758"/>
      <c r="M165" s="722"/>
      <c r="N165" s="736"/>
      <c r="O165" s="736"/>
      <c r="P165" s="736"/>
      <c r="Q165" s="736"/>
      <c r="R165" s="736"/>
      <c r="S165" s="736"/>
      <c r="T165" s="736"/>
      <c r="U165" s="736"/>
      <c r="BA165" s="722"/>
      <c r="BB165" s="722"/>
      <c r="BC165" s="722"/>
      <c r="BD165" s="722"/>
      <c r="BE165" s="722"/>
      <c r="BF165" s="722"/>
      <c r="BG165" s="722"/>
      <c r="BH165" s="722"/>
      <c r="BI165" s="722"/>
      <c r="BJ165" s="722"/>
      <c r="BK165" s="722"/>
      <c r="BL165" s="722"/>
      <c r="BM165" s="722"/>
      <c r="BN165" s="722"/>
      <c r="BO165" s="722"/>
      <c r="BP165" s="722"/>
      <c r="BQ165" s="722"/>
      <c r="BR165" s="722"/>
      <c r="BS165" s="722"/>
      <c r="BT165" s="722"/>
      <c r="BU165" s="722"/>
      <c r="BV165" s="722"/>
      <c r="BW165" s="722"/>
      <c r="BX165" s="722"/>
      <c r="BY165" s="722"/>
      <c r="BZ165" s="722"/>
      <c r="CA165" s="722"/>
      <c r="CB165" s="722"/>
      <c r="CC165" s="722"/>
      <c r="CD165" s="722"/>
      <c r="CE165" s="722"/>
      <c r="CF165" s="722"/>
      <c r="CG165" s="722"/>
      <c r="CH165" s="722"/>
      <c r="CI165" s="722"/>
      <c r="CJ165" s="722"/>
      <c r="CK165" s="722"/>
      <c r="CL165" s="722"/>
      <c r="CM165" s="722"/>
      <c r="CN165" s="722"/>
      <c r="CO165" s="722"/>
      <c r="CP165" s="722"/>
      <c r="CQ165" s="722"/>
      <c r="CR165" s="722"/>
      <c r="CS165" s="722"/>
    </row>
    <row r="166" spans="1:97" s="1376" customFormat="1">
      <c r="A166" s="722"/>
      <c r="B166" s="722"/>
      <c r="C166" s="722"/>
      <c r="D166" s="722"/>
      <c r="E166" s="722"/>
      <c r="F166" s="757"/>
      <c r="G166" s="757"/>
      <c r="H166" s="757"/>
      <c r="I166" s="757"/>
      <c r="J166" s="757"/>
      <c r="K166" s="758"/>
      <c r="L166" s="758"/>
      <c r="M166" s="722"/>
      <c r="N166" s="736"/>
      <c r="O166" s="736"/>
      <c r="P166" s="736"/>
      <c r="Q166" s="736"/>
      <c r="R166" s="736"/>
      <c r="S166" s="736"/>
      <c r="T166" s="736"/>
      <c r="U166" s="736"/>
      <c r="BA166" s="722"/>
      <c r="BB166" s="722"/>
      <c r="BC166" s="722"/>
      <c r="BD166" s="722"/>
      <c r="BE166" s="722"/>
      <c r="BF166" s="722"/>
      <c r="BG166" s="722"/>
      <c r="BH166" s="722"/>
      <c r="BI166" s="722"/>
      <c r="BJ166" s="722"/>
      <c r="BK166" s="722"/>
      <c r="BL166" s="722"/>
      <c r="BM166" s="722"/>
      <c r="BN166" s="722"/>
      <c r="BO166" s="722"/>
      <c r="BP166" s="722"/>
      <c r="BQ166" s="722"/>
      <c r="BR166" s="722"/>
      <c r="BS166" s="722"/>
      <c r="BT166" s="722"/>
      <c r="BU166" s="722"/>
      <c r="BV166" s="722"/>
      <c r="BW166" s="722"/>
      <c r="BX166" s="722"/>
      <c r="BY166" s="722"/>
      <c r="BZ166" s="722"/>
      <c r="CA166" s="722"/>
      <c r="CB166" s="722"/>
      <c r="CC166" s="722"/>
      <c r="CD166" s="722"/>
      <c r="CE166" s="722"/>
      <c r="CF166" s="722"/>
      <c r="CG166" s="722"/>
      <c r="CH166" s="722"/>
      <c r="CI166" s="722"/>
      <c r="CJ166" s="722"/>
      <c r="CK166" s="722"/>
      <c r="CL166" s="722"/>
      <c r="CM166" s="722"/>
      <c r="CN166" s="722"/>
      <c r="CO166" s="722"/>
      <c r="CP166" s="722"/>
      <c r="CQ166" s="722"/>
      <c r="CR166" s="722"/>
      <c r="CS166" s="722"/>
    </row>
    <row r="167" spans="1:97" s="1376" customFormat="1">
      <c r="A167" s="722"/>
      <c r="B167" s="722"/>
      <c r="C167" s="722"/>
      <c r="D167" s="722"/>
      <c r="E167" s="722"/>
      <c r="F167" s="757"/>
      <c r="G167" s="757"/>
      <c r="H167" s="757"/>
      <c r="I167" s="757"/>
      <c r="J167" s="757"/>
      <c r="K167" s="758"/>
      <c r="L167" s="758"/>
      <c r="M167" s="722"/>
      <c r="N167" s="736"/>
      <c r="O167" s="736"/>
      <c r="P167" s="736"/>
      <c r="Q167" s="736"/>
      <c r="R167" s="736"/>
      <c r="S167" s="736"/>
      <c r="T167" s="736"/>
      <c r="U167" s="736"/>
      <c r="BA167" s="722"/>
      <c r="BB167" s="722"/>
      <c r="BC167" s="722"/>
      <c r="BD167" s="722"/>
      <c r="BE167" s="722"/>
      <c r="BF167" s="722"/>
      <c r="BG167" s="722"/>
      <c r="BH167" s="722"/>
      <c r="BI167" s="722"/>
      <c r="BJ167" s="722"/>
      <c r="BK167" s="722"/>
      <c r="BL167" s="722"/>
      <c r="BM167" s="722"/>
      <c r="BN167" s="722"/>
      <c r="BO167" s="722"/>
      <c r="BP167" s="722"/>
      <c r="BQ167" s="722"/>
      <c r="BR167" s="722"/>
      <c r="BS167" s="722"/>
      <c r="BT167" s="722"/>
      <c r="BU167" s="722"/>
      <c r="BV167" s="722"/>
      <c r="BW167" s="722"/>
      <c r="BX167" s="722"/>
      <c r="BY167" s="722"/>
      <c r="BZ167" s="722"/>
      <c r="CA167" s="722"/>
      <c r="CB167" s="722"/>
      <c r="CC167" s="722"/>
      <c r="CD167" s="722"/>
      <c r="CE167" s="722"/>
      <c r="CF167" s="722"/>
      <c r="CG167" s="722"/>
      <c r="CH167" s="722"/>
      <c r="CI167" s="722"/>
      <c r="CJ167" s="722"/>
      <c r="CK167" s="722"/>
      <c r="CL167" s="722"/>
      <c r="CM167" s="722"/>
      <c r="CN167" s="722"/>
      <c r="CO167" s="722"/>
      <c r="CP167" s="722"/>
      <c r="CQ167" s="722"/>
      <c r="CR167" s="722"/>
      <c r="CS167" s="722"/>
    </row>
    <row r="168" spans="1:97" s="1376" customFormat="1">
      <c r="A168" s="722"/>
      <c r="B168" s="722"/>
      <c r="C168" s="722"/>
      <c r="D168" s="722"/>
      <c r="E168" s="722"/>
      <c r="F168" s="757"/>
      <c r="G168" s="757"/>
      <c r="H168" s="757"/>
      <c r="I168" s="757"/>
      <c r="J168" s="757"/>
      <c r="K168" s="758"/>
      <c r="L168" s="758"/>
      <c r="M168" s="722"/>
      <c r="N168" s="736"/>
      <c r="O168" s="736"/>
      <c r="P168" s="736"/>
      <c r="Q168" s="736"/>
      <c r="R168" s="736"/>
      <c r="S168" s="736"/>
      <c r="T168" s="736"/>
      <c r="U168" s="736"/>
      <c r="BA168" s="722"/>
      <c r="BB168" s="722"/>
      <c r="BC168" s="722"/>
      <c r="BD168" s="722"/>
      <c r="BE168" s="722"/>
      <c r="BF168" s="722"/>
      <c r="BG168" s="722"/>
      <c r="BH168" s="722"/>
      <c r="BI168" s="722"/>
      <c r="BJ168" s="722"/>
      <c r="BK168" s="722"/>
      <c r="BL168" s="722"/>
      <c r="BM168" s="722"/>
      <c r="BN168" s="722"/>
      <c r="BO168" s="722"/>
      <c r="BP168" s="722"/>
      <c r="BQ168" s="722"/>
      <c r="BR168" s="722"/>
      <c r="BS168" s="722"/>
      <c r="BT168" s="722"/>
      <c r="BU168" s="722"/>
      <c r="BV168" s="722"/>
      <c r="BW168" s="722"/>
      <c r="BX168" s="722"/>
      <c r="BY168" s="722"/>
      <c r="BZ168" s="722"/>
      <c r="CA168" s="722"/>
      <c r="CB168" s="722"/>
      <c r="CC168" s="722"/>
      <c r="CD168" s="722"/>
      <c r="CE168" s="722"/>
      <c r="CF168" s="722"/>
      <c r="CG168" s="722"/>
      <c r="CH168" s="722"/>
      <c r="CI168" s="722"/>
      <c r="CJ168" s="722"/>
      <c r="CK168" s="722"/>
      <c r="CL168" s="722"/>
      <c r="CM168" s="722"/>
      <c r="CN168" s="722"/>
      <c r="CO168" s="722"/>
      <c r="CP168" s="722"/>
      <c r="CQ168" s="722"/>
      <c r="CR168" s="722"/>
      <c r="CS168" s="722"/>
    </row>
    <row r="169" spans="1:97" s="1376" customFormat="1">
      <c r="A169" s="722"/>
      <c r="B169" s="722"/>
      <c r="C169" s="722"/>
      <c r="D169" s="722"/>
      <c r="E169" s="722"/>
      <c r="F169" s="757"/>
      <c r="G169" s="757"/>
      <c r="H169" s="757"/>
      <c r="I169" s="757"/>
      <c r="J169" s="757"/>
      <c r="K169" s="758"/>
      <c r="L169" s="758"/>
      <c r="M169" s="722"/>
      <c r="N169" s="736"/>
      <c r="O169" s="736"/>
      <c r="P169" s="736"/>
      <c r="Q169" s="736"/>
      <c r="R169" s="736"/>
      <c r="S169" s="736"/>
      <c r="T169" s="736"/>
      <c r="U169" s="736"/>
      <c r="BA169" s="722"/>
      <c r="BB169" s="722"/>
      <c r="BC169" s="722"/>
      <c r="BD169" s="722"/>
      <c r="BE169" s="722"/>
      <c r="BF169" s="722"/>
      <c r="BG169" s="722"/>
      <c r="BH169" s="722"/>
      <c r="BI169" s="722"/>
      <c r="BJ169" s="722"/>
      <c r="BK169" s="722"/>
      <c r="BL169" s="722"/>
      <c r="BM169" s="722"/>
      <c r="BN169" s="722"/>
      <c r="BO169" s="722"/>
      <c r="BP169" s="722"/>
      <c r="BQ169" s="722"/>
      <c r="BR169" s="722"/>
      <c r="BS169" s="722"/>
      <c r="BT169" s="722"/>
      <c r="BU169" s="722"/>
      <c r="BV169" s="722"/>
      <c r="BW169" s="722"/>
      <c r="BX169" s="722"/>
      <c r="BY169" s="722"/>
      <c r="BZ169" s="722"/>
      <c r="CA169" s="722"/>
      <c r="CB169" s="722"/>
      <c r="CC169" s="722"/>
      <c r="CD169" s="722"/>
      <c r="CE169" s="722"/>
      <c r="CF169" s="722"/>
      <c r="CG169" s="722"/>
      <c r="CH169" s="722"/>
      <c r="CI169" s="722"/>
      <c r="CJ169" s="722"/>
      <c r="CK169" s="722"/>
      <c r="CL169" s="722"/>
      <c r="CM169" s="722"/>
      <c r="CN169" s="722"/>
      <c r="CO169" s="722"/>
      <c r="CP169" s="722"/>
      <c r="CQ169" s="722"/>
      <c r="CR169" s="722"/>
      <c r="CS169" s="722"/>
    </row>
    <row r="170" spans="1:97" s="1376" customFormat="1">
      <c r="A170" s="722"/>
      <c r="B170" s="722"/>
      <c r="C170" s="722"/>
      <c r="D170" s="722"/>
      <c r="E170" s="722"/>
      <c r="F170" s="757"/>
      <c r="G170" s="757"/>
      <c r="H170" s="757"/>
      <c r="I170" s="757"/>
      <c r="J170" s="757"/>
      <c r="K170" s="758"/>
      <c r="L170" s="758"/>
      <c r="M170" s="722"/>
      <c r="N170" s="736"/>
      <c r="O170" s="736"/>
      <c r="P170" s="736"/>
      <c r="Q170" s="736"/>
      <c r="R170" s="736"/>
      <c r="S170" s="736"/>
      <c r="T170" s="736"/>
      <c r="U170" s="736"/>
      <c r="BA170" s="722"/>
      <c r="BB170" s="722"/>
      <c r="BC170" s="722"/>
      <c r="BD170" s="722"/>
      <c r="BE170" s="722"/>
      <c r="BF170" s="722"/>
      <c r="BG170" s="722"/>
      <c r="BH170" s="722"/>
      <c r="BI170" s="722"/>
      <c r="BJ170" s="722"/>
      <c r="BK170" s="722"/>
      <c r="BL170" s="722"/>
      <c r="BM170" s="722"/>
      <c r="BN170" s="722"/>
      <c r="BO170" s="722"/>
      <c r="BP170" s="722"/>
      <c r="BQ170" s="722"/>
      <c r="BR170" s="722"/>
      <c r="BS170" s="722"/>
      <c r="BT170" s="722"/>
      <c r="BU170" s="722"/>
      <c r="BV170" s="722"/>
      <c r="BW170" s="722"/>
      <c r="BX170" s="722"/>
      <c r="BY170" s="722"/>
      <c r="BZ170" s="722"/>
      <c r="CA170" s="722"/>
      <c r="CB170" s="722"/>
      <c r="CC170" s="722"/>
      <c r="CD170" s="722"/>
      <c r="CE170" s="722"/>
      <c r="CF170" s="722"/>
      <c r="CG170" s="722"/>
      <c r="CH170" s="722"/>
      <c r="CI170" s="722"/>
      <c r="CJ170" s="722"/>
      <c r="CK170" s="722"/>
      <c r="CL170" s="722"/>
      <c r="CM170" s="722"/>
      <c r="CN170" s="722"/>
      <c r="CO170" s="722"/>
      <c r="CP170" s="722"/>
      <c r="CQ170" s="722"/>
      <c r="CR170" s="722"/>
      <c r="CS170" s="722"/>
    </row>
    <row r="171" spans="1:97" s="1376" customFormat="1">
      <c r="A171" s="722"/>
      <c r="B171" s="722"/>
      <c r="C171" s="722"/>
      <c r="D171" s="722"/>
      <c r="E171" s="722"/>
      <c r="F171" s="757"/>
      <c r="G171" s="757"/>
      <c r="H171" s="757"/>
      <c r="I171" s="757"/>
      <c r="J171" s="757"/>
      <c r="K171" s="758"/>
      <c r="L171" s="758"/>
      <c r="M171" s="722"/>
      <c r="N171" s="736"/>
      <c r="O171" s="736"/>
      <c r="P171" s="736"/>
      <c r="Q171" s="736"/>
      <c r="R171" s="736"/>
      <c r="S171" s="736"/>
      <c r="T171" s="736"/>
      <c r="U171" s="736"/>
      <c r="BA171" s="722"/>
      <c r="BB171" s="722"/>
      <c r="BC171" s="722"/>
      <c r="BD171" s="722"/>
      <c r="BE171" s="722"/>
      <c r="BF171" s="722"/>
      <c r="BG171" s="722"/>
      <c r="BH171" s="722"/>
      <c r="BI171" s="722"/>
      <c r="BJ171" s="722"/>
      <c r="BK171" s="722"/>
      <c r="BL171" s="722"/>
      <c r="BM171" s="722"/>
      <c r="BN171" s="722"/>
      <c r="BO171" s="722"/>
      <c r="BP171" s="722"/>
      <c r="BQ171" s="722"/>
      <c r="BR171" s="722"/>
      <c r="BS171" s="722"/>
      <c r="BT171" s="722"/>
      <c r="BU171" s="722"/>
      <c r="BV171" s="722"/>
      <c r="BW171" s="722"/>
      <c r="BX171" s="722"/>
      <c r="BY171" s="722"/>
      <c r="BZ171" s="722"/>
      <c r="CA171" s="722"/>
      <c r="CB171" s="722"/>
      <c r="CC171" s="722"/>
      <c r="CD171" s="722"/>
      <c r="CE171" s="722"/>
      <c r="CF171" s="722"/>
      <c r="CG171" s="722"/>
      <c r="CH171" s="722"/>
      <c r="CI171" s="722"/>
      <c r="CJ171" s="722"/>
      <c r="CK171" s="722"/>
      <c r="CL171" s="722"/>
      <c r="CM171" s="722"/>
      <c r="CN171" s="722"/>
      <c r="CO171" s="722"/>
      <c r="CP171" s="722"/>
      <c r="CQ171" s="722"/>
      <c r="CR171" s="722"/>
      <c r="CS171" s="722"/>
    </row>
    <row r="172" spans="1:97" s="1376" customFormat="1">
      <c r="A172" s="722"/>
      <c r="B172" s="722"/>
      <c r="C172" s="722"/>
      <c r="D172" s="722"/>
      <c r="E172" s="722"/>
      <c r="F172" s="757"/>
      <c r="G172" s="757"/>
      <c r="H172" s="757"/>
      <c r="I172" s="757"/>
      <c r="J172" s="757"/>
      <c r="K172" s="758"/>
      <c r="L172" s="758"/>
      <c r="M172" s="722"/>
      <c r="N172" s="736"/>
      <c r="O172" s="736"/>
      <c r="P172" s="736"/>
      <c r="Q172" s="736"/>
      <c r="R172" s="736"/>
      <c r="S172" s="736"/>
      <c r="T172" s="736"/>
      <c r="U172" s="736"/>
      <c r="BA172" s="722"/>
      <c r="BB172" s="722"/>
      <c r="BC172" s="722"/>
      <c r="BD172" s="722"/>
      <c r="BE172" s="722"/>
      <c r="BF172" s="722"/>
      <c r="BG172" s="722"/>
      <c r="BH172" s="722"/>
      <c r="BI172" s="722"/>
      <c r="BJ172" s="722"/>
      <c r="BK172" s="722"/>
      <c r="BL172" s="722"/>
      <c r="BM172" s="722"/>
      <c r="BN172" s="722"/>
      <c r="BO172" s="722"/>
      <c r="BP172" s="722"/>
      <c r="BQ172" s="722"/>
      <c r="BR172" s="722"/>
      <c r="BS172" s="722"/>
      <c r="BT172" s="722"/>
      <c r="BU172" s="722"/>
      <c r="BV172" s="722"/>
      <c r="BW172" s="722"/>
      <c r="BX172" s="722"/>
      <c r="BY172" s="722"/>
      <c r="BZ172" s="722"/>
      <c r="CA172" s="722"/>
      <c r="CB172" s="722"/>
      <c r="CC172" s="722"/>
      <c r="CD172" s="722"/>
      <c r="CE172" s="722"/>
      <c r="CF172" s="722"/>
      <c r="CG172" s="722"/>
      <c r="CH172" s="722"/>
      <c r="CI172" s="722"/>
      <c r="CJ172" s="722"/>
      <c r="CK172" s="722"/>
      <c r="CL172" s="722"/>
      <c r="CM172" s="722"/>
      <c r="CN172" s="722"/>
      <c r="CO172" s="722"/>
      <c r="CP172" s="722"/>
      <c r="CQ172" s="722"/>
      <c r="CR172" s="722"/>
      <c r="CS172" s="722"/>
    </row>
    <row r="173" spans="1:97" s="1376" customFormat="1">
      <c r="A173" s="722"/>
      <c r="B173" s="722"/>
      <c r="C173" s="722"/>
      <c r="D173" s="722"/>
      <c r="E173" s="722"/>
      <c r="F173" s="757"/>
      <c r="G173" s="757"/>
      <c r="H173" s="757"/>
      <c r="I173" s="757"/>
      <c r="J173" s="757"/>
      <c r="K173" s="758"/>
      <c r="L173" s="758"/>
      <c r="M173" s="722"/>
      <c r="N173" s="736"/>
      <c r="O173" s="736"/>
      <c r="P173" s="736"/>
      <c r="Q173" s="736"/>
      <c r="R173" s="736"/>
      <c r="S173" s="736"/>
      <c r="T173" s="736"/>
      <c r="U173" s="736"/>
      <c r="BA173" s="722"/>
      <c r="BB173" s="722"/>
      <c r="BC173" s="722"/>
      <c r="BD173" s="722"/>
      <c r="BE173" s="722"/>
      <c r="BF173" s="722"/>
      <c r="BG173" s="722"/>
      <c r="BH173" s="722"/>
      <c r="BI173" s="722"/>
      <c r="BJ173" s="722"/>
      <c r="BK173" s="722"/>
      <c r="BL173" s="722"/>
      <c r="BM173" s="722"/>
      <c r="BN173" s="722"/>
      <c r="BO173" s="722"/>
      <c r="BP173" s="722"/>
      <c r="BQ173" s="722"/>
      <c r="BR173" s="722"/>
      <c r="BS173" s="722"/>
      <c r="BT173" s="722"/>
      <c r="BU173" s="722"/>
      <c r="BV173" s="722"/>
      <c r="BW173" s="722"/>
      <c r="BX173" s="722"/>
      <c r="BY173" s="722"/>
      <c r="BZ173" s="722"/>
      <c r="CA173" s="722"/>
      <c r="CB173" s="722"/>
      <c r="CC173" s="722"/>
      <c r="CD173" s="722"/>
      <c r="CE173" s="722"/>
      <c r="CF173" s="722"/>
      <c r="CG173" s="722"/>
      <c r="CH173" s="722"/>
      <c r="CI173" s="722"/>
      <c r="CJ173" s="722"/>
      <c r="CK173" s="722"/>
      <c r="CL173" s="722"/>
      <c r="CM173" s="722"/>
      <c r="CN173" s="722"/>
      <c r="CO173" s="722"/>
      <c r="CP173" s="722"/>
      <c r="CQ173" s="722"/>
      <c r="CR173" s="722"/>
      <c r="CS173" s="722"/>
    </row>
    <row r="174" spans="1:97" s="1376" customFormat="1">
      <c r="A174" s="722"/>
      <c r="B174" s="722"/>
      <c r="C174" s="722"/>
      <c r="D174" s="722"/>
      <c r="E174" s="722"/>
      <c r="F174" s="757"/>
      <c r="G174" s="757"/>
      <c r="H174" s="757"/>
      <c r="I174" s="757"/>
      <c r="J174" s="757"/>
      <c r="K174" s="758"/>
      <c r="L174" s="758"/>
      <c r="M174" s="722"/>
      <c r="N174" s="736"/>
      <c r="O174" s="736"/>
      <c r="P174" s="736"/>
      <c r="Q174" s="736"/>
      <c r="R174" s="736"/>
      <c r="S174" s="736"/>
      <c r="T174" s="736"/>
      <c r="U174" s="736"/>
      <c r="BA174" s="722"/>
      <c r="BB174" s="722"/>
      <c r="BC174" s="722"/>
      <c r="BD174" s="722"/>
      <c r="BE174" s="722"/>
      <c r="BF174" s="722"/>
      <c r="BG174" s="722"/>
      <c r="BH174" s="722"/>
      <c r="BI174" s="722"/>
      <c r="BJ174" s="722"/>
      <c r="BK174" s="722"/>
      <c r="BL174" s="722"/>
      <c r="BM174" s="722"/>
      <c r="BN174" s="722"/>
      <c r="BO174" s="722"/>
      <c r="BP174" s="722"/>
      <c r="BQ174" s="722"/>
      <c r="BR174" s="722"/>
      <c r="BS174" s="722"/>
      <c r="BT174" s="722"/>
      <c r="BU174" s="722"/>
      <c r="BV174" s="722"/>
      <c r="BW174" s="722"/>
      <c r="BX174" s="722"/>
      <c r="BY174" s="722"/>
      <c r="BZ174" s="722"/>
      <c r="CA174" s="722"/>
      <c r="CB174" s="722"/>
      <c r="CC174" s="722"/>
      <c r="CD174" s="722"/>
      <c r="CE174" s="722"/>
      <c r="CF174" s="722"/>
      <c r="CG174" s="722"/>
      <c r="CH174" s="722"/>
      <c r="CI174" s="722"/>
      <c r="CJ174" s="722"/>
      <c r="CK174" s="722"/>
      <c r="CL174" s="722"/>
      <c r="CM174" s="722"/>
      <c r="CN174" s="722"/>
      <c r="CO174" s="722"/>
      <c r="CP174" s="722"/>
      <c r="CQ174" s="722"/>
      <c r="CR174" s="722"/>
      <c r="CS174" s="722"/>
    </row>
    <row r="175" spans="1:97" s="1376" customFormat="1">
      <c r="A175" s="722"/>
      <c r="B175" s="722"/>
      <c r="C175" s="722"/>
      <c r="D175" s="722"/>
      <c r="E175" s="722"/>
      <c r="F175" s="757"/>
      <c r="G175" s="757"/>
      <c r="H175" s="757"/>
      <c r="I175" s="757"/>
      <c r="J175" s="757"/>
      <c r="K175" s="758"/>
      <c r="L175" s="758"/>
      <c r="M175" s="722"/>
      <c r="N175" s="736"/>
      <c r="O175" s="736"/>
      <c r="P175" s="736"/>
      <c r="Q175" s="736"/>
      <c r="R175" s="736"/>
      <c r="S175" s="736"/>
      <c r="T175" s="736"/>
      <c r="U175" s="736"/>
      <c r="BA175" s="722"/>
      <c r="BB175" s="722"/>
      <c r="BC175" s="722"/>
      <c r="BD175" s="722"/>
      <c r="BE175" s="722"/>
      <c r="BF175" s="722"/>
      <c r="BG175" s="722"/>
      <c r="BH175" s="722"/>
      <c r="BI175" s="722"/>
      <c r="BJ175" s="722"/>
      <c r="BK175" s="722"/>
      <c r="BL175" s="722"/>
      <c r="BM175" s="722"/>
      <c r="BN175" s="722"/>
      <c r="BO175" s="722"/>
      <c r="BP175" s="722"/>
      <c r="BQ175" s="722"/>
      <c r="BR175" s="722"/>
      <c r="BS175" s="722"/>
      <c r="BT175" s="722"/>
      <c r="BU175" s="722"/>
      <c r="BV175" s="722"/>
      <c r="BW175" s="722"/>
      <c r="BX175" s="722"/>
      <c r="BY175" s="722"/>
      <c r="BZ175" s="722"/>
      <c r="CA175" s="722"/>
      <c r="CB175" s="722"/>
      <c r="CC175" s="722"/>
      <c r="CD175" s="722"/>
      <c r="CE175" s="722"/>
      <c r="CF175" s="722"/>
      <c r="CG175" s="722"/>
      <c r="CH175" s="722"/>
      <c r="CI175" s="722"/>
      <c r="CJ175" s="722"/>
      <c r="CK175" s="722"/>
      <c r="CL175" s="722"/>
      <c r="CM175" s="722"/>
      <c r="CN175" s="722"/>
      <c r="CO175" s="722"/>
      <c r="CP175" s="722"/>
      <c r="CQ175" s="722"/>
      <c r="CR175" s="722"/>
      <c r="CS175" s="722"/>
    </row>
    <row r="176" spans="1:97" s="1376" customFormat="1">
      <c r="A176" s="722"/>
      <c r="B176" s="722"/>
      <c r="C176" s="722"/>
      <c r="D176" s="722"/>
      <c r="E176" s="722"/>
      <c r="F176" s="757"/>
      <c r="G176" s="757"/>
      <c r="H176" s="757"/>
      <c r="I176" s="757"/>
      <c r="J176" s="757"/>
      <c r="K176" s="758"/>
      <c r="L176" s="758"/>
      <c r="M176" s="722"/>
      <c r="N176" s="736"/>
      <c r="O176" s="736"/>
      <c r="P176" s="736"/>
      <c r="Q176" s="736"/>
      <c r="R176" s="736"/>
      <c r="S176" s="736"/>
      <c r="T176" s="736"/>
      <c r="U176" s="736"/>
      <c r="BA176" s="722"/>
      <c r="BB176" s="722"/>
      <c r="BC176" s="722"/>
      <c r="BD176" s="722"/>
      <c r="BE176" s="722"/>
      <c r="BF176" s="722"/>
      <c r="BG176" s="722"/>
      <c r="BH176" s="722"/>
      <c r="BI176" s="722"/>
      <c r="BJ176" s="722"/>
      <c r="BK176" s="722"/>
      <c r="BL176" s="722"/>
      <c r="BM176" s="722"/>
      <c r="BN176" s="722"/>
      <c r="BO176" s="722"/>
      <c r="BP176" s="722"/>
      <c r="BQ176" s="722"/>
      <c r="BR176" s="722"/>
      <c r="BS176" s="722"/>
      <c r="BT176" s="722"/>
      <c r="BU176" s="722"/>
      <c r="BV176" s="722"/>
      <c r="BW176" s="722"/>
      <c r="BX176" s="722"/>
      <c r="BY176" s="722"/>
      <c r="BZ176" s="722"/>
      <c r="CA176" s="722"/>
      <c r="CB176" s="722"/>
      <c r="CC176" s="722"/>
      <c r="CD176" s="722"/>
      <c r="CE176" s="722"/>
      <c r="CF176" s="722"/>
      <c r="CG176" s="722"/>
      <c r="CH176" s="722"/>
      <c r="CI176" s="722"/>
      <c r="CJ176" s="722"/>
      <c r="CK176" s="722"/>
      <c r="CL176" s="722"/>
      <c r="CM176" s="722"/>
      <c r="CN176" s="722"/>
      <c r="CO176" s="722"/>
      <c r="CP176" s="722"/>
      <c r="CQ176" s="722"/>
      <c r="CR176" s="722"/>
      <c r="CS176" s="722"/>
    </row>
    <row r="177" spans="1:97" s="1376" customFormat="1">
      <c r="A177" s="722"/>
      <c r="B177" s="722"/>
      <c r="C177" s="722"/>
      <c r="D177" s="722"/>
      <c r="E177" s="722"/>
      <c r="F177" s="757"/>
      <c r="G177" s="757"/>
      <c r="H177" s="757"/>
      <c r="I177" s="757"/>
      <c r="J177" s="757"/>
      <c r="K177" s="758"/>
      <c r="L177" s="758"/>
      <c r="M177" s="722"/>
      <c r="N177" s="736"/>
      <c r="O177" s="736"/>
      <c r="P177" s="736"/>
      <c r="Q177" s="736"/>
      <c r="R177" s="736"/>
      <c r="S177" s="736"/>
      <c r="T177" s="736"/>
      <c r="U177" s="736"/>
      <c r="BA177" s="722"/>
      <c r="BB177" s="722"/>
      <c r="BC177" s="722"/>
      <c r="BD177" s="722"/>
      <c r="BE177" s="722"/>
      <c r="BF177" s="722"/>
      <c r="BG177" s="722"/>
      <c r="BH177" s="722"/>
      <c r="BI177" s="722"/>
      <c r="BJ177" s="722"/>
      <c r="BK177" s="722"/>
      <c r="BL177" s="722"/>
      <c r="BM177" s="722"/>
      <c r="BN177" s="722"/>
      <c r="BO177" s="722"/>
      <c r="BP177" s="722"/>
      <c r="BQ177" s="722"/>
      <c r="BR177" s="722"/>
      <c r="BS177" s="722"/>
      <c r="BT177" s="722"/>
      <c r="BU177" s="722"/>
      <c r="BV177" s="722"/>
      <c r="BW177" s="722"/>
      <c r="BX177" s="722"/>
      <c r="BY177" s="722"/>
      <c r="BZ177" s="722"/>
      <c r="CA177" s="722"/>
      <c r="CB177" s="722"/>
      <c r="CC177" s="722"/>
      <c r="CD177" s="722"/>
      <c r="CE177" s="722"/>
      <c r="CF177" s="722"/>
      <c r="CG177" s="722"/>
      <c r="CH177" s="722"/>
      <c r="CI177" s="722"/>
      <c r="CJ177" s="722"/>
      <c r="CK177" s="722"/>
      <c r="CL177" s="722"/>
      <c r="CM177" s="722"/>
      <c r="CN177" s="722"/>
      <c r="CO177" s="722"/>
      <c r="CP177" s="722"/>
      <c r="CQ177" s="722"/>
      <c r="CR177" s="722"/>
      <c r="CS177" s="722"/>
    </row>
    <row r="178" spans="1:97" s="1376" customFormat="1">
      <c r="A178" s="722"/>
      <c r="B178" s="722"/>
      <c r="C178" s="722"/>
      <c r="D178" s="722"/>
      <c r="E178" s="722"/>
      <c r="F178" s="757"/>
      <c r="G178" s="757"/>
      <c r="H178" s="757"/>
      <c r="I178" s="757"/>
      <c r="J178" s="757"/>
      <c r="K178" s="758"/>
      <c r="L178" s="758"/>
      <c r="M178" s="722"/>
      <c r="N178" s="736"/>
      <c r="O178" s="736"/>
      <c r="P178" s="736"/>
      <c r="Q178" s="736"/>
      <c r="R178" s="736"/>
      <c r="S178" s="736"/>
      <c r="T178" s="736"/>
      <c r="U178" s="736"/>
      <c r="BA178" s="722"/>
      <c r="BB178" s="722"/>
      <c r="BC178" s="722"/>
      <c r="BD178" s="722"/>
      <c r="BE178" s="722"/>
      <c r="BF178" s="722"/>
      <c r="BG178" s="722"/>
      <c r="BH178" s="722"/>
      <c r="BI178" s="722"/>
      <c r="BJ178" s="722"/>
      <c r="BK178" s="722"/>
      <c r="BL178" s="722"/>
      <c r="BM178" s="722"/>
      <c r="BN178" s="722"/>
      <c r="BO178" s="722"/>
      <c r="BP178" s="722"/>
      <c r="BQ178" s="722"/>
      <c r="BR178" s="722"/>
      <c r="BS178" s="722"/>
      <c r="BT178" s="722"/>
      <c r="BU178" s="722"/>
      <c r="BV178" s="722"/>
      <c r="BW178" s="722"/>
      <c r="BX178" s="722"/>
      <c r="BY178" s="722"/>
      <c r="BZ178" s="722"/>
      <c r="CA178" s="722"/>
      <c r="CB178" s="722"/>
      <c r="CC178" s="722"/>
      <c r="CD178" s="722"/>
      <c r="CE178" s="722"/>
      <c r="CF178" s="722"/>
      <c r="CG178" s="722"/>
      <c r="CH178" s="722"/>
      <c r="CI178" s="722"/>
      <c r="CJ178" s="722"/>
      <c r="CK178" s="722"/>
      <c r="CL178" s="722"/>
      <c r="CM178" s="722"/>
      <c r="CN178" s="722"/>
      <c r="CO178" s="722"/>
      <c r="CP178" s="722"/>
      <c r="CQ178" s="722"/>
      <c r="CR178" s="722"/>
      <c r="CS178" s="722"/>
    </row>
    <row r="179" spans="1:97" s="1376" customFormat="1">
      <c r="A179" s="722"/>
      <c r="B179" s="722"/>
      <c r="C179" s="722"/>
      <c r="D179" s="722"/>
      <c r="E179" s="722"/>
      <c r="F179" s="757"/>
      <c r="G179" s="757"/>
      <c r="H179" s="757"/>
      <c r="I179" s="757"/>
      <c r="J179" s="757"/>
      <c r="K179" s="758"/>
      <c r="L179" s="758"/>
      <c r="M179" s="722"/>
      <c r="N179" s="736"/>
      <c r="O179" s="736"/>
      <c r="P179" s="736"/>
      <c r="Q179" s="736"/>
      <c r="R179" s="736"/>
      <c r="S179" s="736"/>
      <c r="T179" s="736"/>
      <c r="U179" s="736"/>
      <c r="BA179" s="722"/>
      <c r="BB179" s="722"/>
      <c r="BC179" s="722"/>
      <c r="BD179" s="722"/>
      <c r="BE179" s="722"/>
      <c r="BF179" s="722"/>
      <c r="BG179" s="722"/>
      <c r="BH179" s="722"/>
      <c r="BI179" s="722"/>
      <c r="BJ179" s="722"/>
      <c r="BK179" s="722"/>
      <c r="BL179" s="722"/>
      <c r="BM179" s="722"/>
      <c r="BN179" s="722"/>
      <c r="BO179" s="722"/>
      <c r="BP179" s="722"/>
      <c r="BQ179" s="722"/>
      <c r="BR179" s="722"/>
      <c r="BS179" s="722"/>
      <c r="BT179" s="722"/>
      <c r="BU179" s="722"/>
      <c r="BV179" s="722"/>
      <c r="BW179" s="722"/>
      <c r="BX179" s="722"/>
      <c r="BY179" s="722"/>
      <c r="BZ179" s="722"/>
      <c r="CA179" s="722"/>
      <c r="CB179" s="722"/>
      <c r="CC179" s="722"/>
      <c r="CD179" s="722"/>
      <c r="CE179" s="722"/>
      <c r="CF179" s="722"/>
      <c r="CG179" s="722"/>
      <c r="CH179" s="722"/>
      <c r="CI179" s="722"/>
      <c r="CJ179" s="722"/>
      <c r="CK179" s="722"/>
      <c r="CL179" s="722"/>
      <c r="CM179" s="722"/>
      <c r="CN179" s="722"/>
      <c r="CO179" s="722"/>
      <c r="CP179" s="722"/>
      <c r="CQ179" s="722"/>
      <c r="CR179" s="722"/>
      <c r="CS179" s="722"/>
    </row>
    <row r="180" spans="1:97" s="1376" customFormat="1">
      <c r="A180" s="722"/>
      <c r="B180" s="722"/>
      <c r="C180" s="722"/>
      <c r="D180" s="722"/>
      <c r="E180" s="722"/>
      <c r="F180" s="757"/>
      <c r="G180" s="757"/>
      <c r="H180" s="757"/>
      <c r="I180" s="757"/>
      <c r="J180" s="757"/>
      <c r="K180" s="758"/>
      <c r="L180" s="758"/>
      <c r="M180" s="722"/>
      <c r="N180" s="736"/>
      <c r="O180" s="736"/>
      <c r="P180" s="736"/>
      <c r="Q180" s="736"/>
      <c r="R180" s="736"/>
      <c r="S180" s="736"/>
      <c r="T180" s="736"/>
      <c r="U180" s="736"/>
      <c r="BA180" s="722"/>
      <c r="BB180" s="722"/>
      <c r="BC180" s="722"/>
      <c r="BD180" s="722"/>
      <c r="BE180" s="722"/>
      <c r="BF180" s="722"/>
      <c r="BG180" s="722"/>
      <c r="BH180" s="722"/>
      <c r="BI180" s="722"/>
      <c r="BJ180" s="722"/>
      <c r="BK180" s="722"/>
      <c r="BL180" s="722"/>
      <c r="BM180" s="722"/>
      <c r="BN180" s="722"/>
      <c r="BO180" s="722"/>
      <c r="BP180" s="722"/>
      <c r="BQ180" s="722"/>
      <c r="BR180" s="722"/>
      <c r="BS180" s="722"/>
      <c r="BT180" s="722"/>
      <c r="BU180" s="722"/>
      <c r="BV180" s="722"/>
      <c r="BW180" s="722"/>
      <c r="BX180" s="722"/>
      <c r="BY180" s="722"/>
      <c r="BZ180" s="722"/>
      <c r="CA180" s="722"/>
      <c r="CB180" s="722"/>
      <c r="CC180" s="722"/>
      <c r="CD180" s="722"/>
      <c r="CE180" s="722"/>
      <c r="CF180" s="722"/>
      <c r="CG180" s="722"/>
      <c r="CH180" s="722"/>
      <c r="CI180" s="722"/>
      <c r="CJ180" s="722"/>
      <c r="CK180" s="722"/>
      <c r="CL180" s="722"/>
      <c r="CM180" s="722"/>
      <c r="CN180" s="722"/>
      <c r="CO180" s="722"/>
      <c r="CP180" s="722"/>
      <c r="CQ180" s="722"/>
      <c r="CR180" s="722"/>
      <c r="CS180" s="722"/>
    </row>
    <row r="181" spans="1:97" s="1376" customFormat="1">
      <c r="A181" s="722"/>
      <c r="B181" s="722"/>
      <c r="C181" s="722"/>
      <c r="D181" s="722"/>
      <c r="E181" s="722"/>
      <c r="F181" s="757"/>
      <c r="G181" s="757"/>
      <c r="H181" s="757"/>
      <c r="I181" s="757"/>
      <c r="J181" s="757"/>
      <c r="K181" s="758"/>
      <c r="L181" s="758"/>
      <c r="M181" s="722"/>
      <c r="N181" s="736"/>
      <c r="O181" s="736"/>
      <c r="P181" s="736"/>
      <c r="Q181" s="736"/>
      <c r="R181" s="736"/>
      <c r="S181" s="736"/>
      <c r="T181" s="736"/>
      <c r="U181" s="736"/>
      <c r="BA181" s="722"/>
      <c r="BB181" s="722"/>
      <c r="BC181" s="722"/>
      <c r="BD181" s="722"/>
      <c r="BE181" s="722"/>
      <c r="BF181" s="722"/>
      <c r="BG181" s="722"/>
      <c r="BH181" s="722"/>
      <c r="BI181" s="722"/>
      <c r="BJ181" s="722"/>
      <c r="BK181" s="722"/>
      <c r="BL181" s="722"/>
      <c r="BM181" s="722"/>
      <c r="BN181" s="722"/>
      <c r="BO181" s="722"/>
      <c r="BP181" s="722"/>
      <c r="BQ181" s="722"/>
      <c r="BR181" s="722"/>
      <c r="BS181" s="722"/>
      <c r="BT181" s="722"/>
      <c r="BU181" s="722"/>
      <c r="BV181" s="722"/>
      <c r="BW181" s="722"/>
      <c r="BX181" s="722"/>
      <c r="BY181" s="722"/>
      <c r="BZ181" s="722"/>
      <c r="CA181" s="722"/>
      <c r="CB181" s="722"/>
      <c r="CC181" s="722"/>
      <c r="CD181" s="722"/>
      <c r="CE181" s="722"/>
      <c r="CF181" s="722"/>
      <c r="CG181" s="722"/>
      <c r="CH181" s="722"/>
      <c r="CI181" s="722"/>
      <c r="CJ181" s="722"/>
      <c r="CK181" s="722"/>
      <c r="CL181" s="722"/>
      <c r="CM181" s="722"/>
      <c r="CN181" s="722"/>
      <c r="CO181" s="722"/>
      <c r="CP181" s="722"/>
      <c r="CQ181" s="722"/>
      <c r="CR181" s="722"/>
      <c r="CS181" s="722"/>
    </row>
    <row r="182" spans="1:97" s="1376" customFormat="1">
      <c r="A182" s="722"/>
      <c r="B182" s="722"/>
      <c r="C182" s="722"/>
      <c r="D182" s="722"/>
      <c r="E182" s="722"/>
      <c r="F182" s="757"/>
      <c r="G182" s="757"/>
      <c r="H182" s="757"/>
      <c r="I182" s="757"/>
      <c r="J182" s="757"/>
      <c r="K182" s="758"/>
      <c r="L182" s="758"/>
      <c r="M182" s="722"/>
      <c r="N182" s="736"/>
      <c r="O182" s="736"/>
      <c r="P182" s="736"/>
      <c r="Q182" s="736"/>
      <c r="R182" s="736"/>
      <c r="S182" s="736"/>
      <c r="T182" s="736"/>
      <c r="U182" s="736"/>
      <c r="BA182" s="722"/>
      <c r="BB182" s="722"/>
      <c r="BC182" s="722"/>
      <c r="BD182" s="722"/>
      <c r="BE182" s="722"/>
      <c r="BF182" s="722"/>
      <c r="BG182" s="722"/>
      <c r="BH182" s="722"/>
      <c r="BI182" s="722"/>
      <c r="BJ182" s="722"/>
      <c r="BK182" s="722"/>
      <c r="BL182" s="722"/>
      <c r="BM182" s="722"/>
      <c r="BN182" s="722"/>
      <c r="BO182" s="722"/>
      <c r="BP182" s="722"/>
      <c r="BQ182" s="722"/>
      <c r="BR182" s="722"/>
      <c r="BS182" s="722"/>
      <c r="BT182" s="722"/>
      <c r="BU182" s="722"/>
      <c r="BV182" s="722"/>
      <c r="BW182" s="722"/>
      <c r="BX182" s="722"/>
      <c r="BY182" s="722"/>
      <c r="BZ182" s="722"/>
      <c r="CA182" s="722"/>
      <c r="CB182" s="722"/>
      <c r="CC182" s="722"/>
      <c r="CD182" s="722"/>
      <c r="CE182" s="722"/>
      <c r="CF182" s="722"/>
      <c r="CG182" s="722"/>
      <c r="CH182" s="722"/>
      <c r="CI182" s="722"/>
      <c r="CJ182" s="722"/>
      <c r="CK182" s="722"/>
      <c r="CL182" s="722"/>
      <c r="CM182" s="722"/>
      <c r="CN182" s="722"/>
      <c r="CO182" s="722"/>
      <c r="CP182" s="722"/>
      <c r="CQ182" s="722"/>
      <c r="CR182" s="722"/>
      <c r="CS182" s="722"/>
    </row>
    <row r="183" spans="1:97" s="1376" customFormat="1">
      <c r="A183" s="722"/>
      <c r="B183" s="722"/>
      <c r="C183" s="722"/>
      <c r="D183" s="722"/>
      <c r="E183" s="722"/>
      <c r="F183" s="757"/>
      <c r="G183" s="757"/>
      <c r="H183" s="757"/>
      <c r="I183" s="757"/>
      <c r="J183" s="757"/>
      <c r="K183" s="758"/>
      <c r="L183" s="758"/>
      <c r="M183" s="722"/>
      <c r="N183" s="736"/>
      <c r="O183" s="736"/>
      <c r="P183" s="736"/>
      <c r="Q183" s="736"/>
      <c r="R183" s="736"/>
      <c r="S183" s="736"/>
      <c r="T183" s="736"/>
      <c r="U183" s="736"/>
      <c r="BA183" s="722"/>
      <c r="BB183" s="722"/>
      <c r="BC183" s="722"/>
      <c r="BD183" s="722"/>
      <c r="BE183" s="722"/>
      <c r="BF183" s="722"/>
      <c r="BG183" s="722"/>
      <c r="BH183" s="722"/>
      <c r="BI183" s="722"/>
      <c r="BJ183" s="722"/>
      <c r="BK183" s="722"/>
      <c r="BL183" s="722"/>
      <c r="BM183" s="722"/>
      <c r="BN183" s="722"/>
      <c r="BO183" s="722"/>
      <c r="BP183" s="722"/>
      <c r="BQ183" s="722"/>
      <c r="BR183" s="722"/>
      <c r="BS183" s="722"/>
      <c r="BT183" s="722"/>
      <c r="BU183" s="722"/>
      <c r="BV183" s="722"/>
      <c r="BW183" s="722"/>
      <c r="BX183" s="722"/>
      <c r="BY183" s="722"/>
      <c r="BZ183" s="722"/>
      <c r="CA183" s="722"/>
      <c r="CB183" s="722"/>
      <c r="CC183" s="722"/>
      <c r="CD183" s="722"/>
      <c r="CE183" s="722"/>
      <c r="CF183" s="722"/>
      <c r="CG183" s="722"/>
      <c r="CH183" s="722"/>
      <c r="CI183" s="722"/>
      <c r="CJ183" s="722"/>
      <c r="CK183" s="722"/>
      <c r="CL183" s="722"/>
      <c r="CM183" s="722"/>
      <c r="CN183" s="722"/>
      <c r="CO183" s="722"/>
      <c r="CP183" s="722"/>
      <c r="CQ183" s="722"/>
      <c r="CR183" s="722"/>
      <c r="CS183" s="722"/>
    </row>
    <row r="184" spans="1:97" s="1376" customFormat="1">
      <c r="A184" s="722"/>
      <c r="B184" s="722"/>
      <c r="C184" s="722"/>
      <c r="D184" s="722"/>
      <c r="E184" s="722"/>
      <c r="F184" s="757"/>
      <c r="G184" s="757"/>
      <c r="H184" s="757"/>
      <c r="I184" s="757"/>
      <c r="J184" s="757"/>
      <c r="K184" s="758"/>
      <c r="L184" s="758"/>
      <c r="M184" s="722"/>
      <c r="N184" s="736"/>
      <c r="O184" s="736"/>
      <c r="P184" s="736"/>
      <c r="Q184" s="736"/>
      <c r="R184" s="736"/>
      <c r="S184" s="736"/>
      <c r="T184" s="736"/>
      <c r="U184" s="736"/>
      <c r="BA184" s="722"/>
      <c r="BB184" s="722"/>
      <c r="BC184" s="722"/>
      <c r="BD184" s="722"/>
      <c r="BE184" s="722"/>
      <c r="BF184" s="722"/>
      <c r="BG184" s="722"/>
      <c r="BH184" s="722"/>
      <c r="BI184" s="722"/>
      <c r="BJ184" s="722"/>
      <c r="BK184" s="722"/>
      <c r="BL184" s="722"/>
      <c r="BM184" s="722"/>
      <c r="BN184" s="722"/>
      <c r="BO184" s="722"/>
      <c r="BP184" s="722"/>
      <c r="BQ184" s="722"/>
      <c r="BR184" s="722"/>
      <c r="BS184" s="722"/>
      <c r="BT184" s="722"/>
      <c r="BU184" s="722"/>
      <c r="BV184" s="722"/>
      <c r="BW184" s="722"/>
      <c r="BX184" s="722"/>
      <c r="BY184" s="722"/>
      <c r="BZ184" s="722"/>
      <c r="CA184" s="722"/>
      <c r="CB184" s="722"/>
      <c r="CC184" s="722"/>
      <c r="CD184" s="722"/>
      <c r="CE184" s="722"/>
      <c r="CF184" s="722"/>
      <c r="CG184" s="722"/>
      <c r="CH184" s="722"/>
      <c r="CI184" s="722"/>
      <c r="CJ184" s="722"/>
      <c r="CK184" s="722"/>
      <c r="CL184" s="722"/>
      <c r="CM184" s="722"/>
      <c r="CN184" s="722"/>
      <c r="CO184" s="722"/>
      <c r="CP184" s="722"/>
      <c r="CQ184" s="722"/>
      <c r="CR184" s="722"/>
      <c r="CS184" s="722"/>
    </row>
    <row r="185" spans="1:97" s="1376" customFormat="1">
      <c r="A185" s="722"/>
      <c r="B185" s="722"/>
      <c r="C185" s="722"/>
      <c r="D185" s="722"/>
      <c r="E185" s="722"/>
      <c r="F185" s="757"/>
      <c r="G185" s="757"/>
      <c r="H185" s="757"/>
      <c r="I185" s="757"/>
      <c r="J185" s="757"/>
      <c r="K185" s="758"/>
      <c r="L185" s="758"/>
      <c r="M185" s="722"/>
      <c r="N185" s="736"/>
      <c r="O185" s="736"/>
      <c r="P185" s="736"/>
      <c r="Q185" s="736"/>
      <c r="R185" s="736"/>
      <c r="S185" s="736"/>
      <c r="T185" s="736"/>
      <c r="U185" s="736"/>
      <c r="BA185" s="722"/>
      <c r="BB185" s="722"/>
      <c r="BC185" s="722"/>
      <c r="BD185" s="722"/>
      <c r="BE185" s="722"/>
      <c r="BF185" s="722"/>
      <c r="BG185" s="722"/>
      <c r="BH185" s="722"/>
      <c r="BI185" s="722"/>
      <c r="BJ185" s="722"/>
      <c r="BK185" s="722"/>
      <c r="BL185" s="722"/>
      <c r="BM185" s="722"/>
      <c r="BN185" s="722"/>
      <c r="BO185" s="722"/>
      <c r="BP185" s="722"/>
      <c r="BQ185" s="722"/>
      <c r="BR185" s="722"/>
      <c r="BS185" s="722"/>
      <c r="BT185" s="722"/>
      <c r="BU185" s="722"/>
      <c r="BV185" s="722"/>
      <c r="BW185" s="722"/>
      <c r="BX185" s="722"/>
      <c r="BY185" s="722"/>
      <c r="BZ185" s="722"/>
      <c r="CA185" s="722"/>
      <c r="CB185" s="722"/>
      <c r="CC185" s="722"/>
      <c r="CD185" s="722"/>
      <c r="CE185" s="722"/>
      <c r="CF185" s="722"/>
      <c r="CG185" s="722"/>
      <c r="CH185" s="722"/>
      <c r="CI185" s="722"/>
      <c r="CJ185" s="722"/>
      <c r="CK185" s="722"/>
      <c r="CL185" s="722"/>
      <c r="CM185" s="722"/>
      <c r="CN185" s="722"/>
      <c r="CO185" s="722"/>
      <c r="CP185" s="722"/>
      <c r="CQ185" s="722"/>
      <c r="CR185" s="722"/>
      <c r="CS185" s="722"/>
    </row>
    <row r="186" spans="1:97" s="1376" customFormat="1">
      <c r="A186" s="722"/>
      <c r="B186" s="722"/>
      <c r="C186" s="722"/>
      <c r="D186" s="722"/>
      <c r="E186" s="722"/>
      <c r="F186" s="757"/>
      <c r="G186" s="757"/>
      <c r="H186" s="757"/>
      <c r="I186" s="757"/>
      <c r="J186" s="757"/>
      <c r="K186" s="758"/>
      <c r="L186" s="758"/>
      <c r="M186" s="722"/>
      <c r="N186" s="736"/>
      <c r="O186" s="736"/>
      <c r="P186" s="736"/>
      <c r="Q186" s="736"/>
      <c r="R186" s="736"/>
      <c r="S186" s="736"/>
      <c r="T186" s="736"/>
      <c r="U186" s="736"/>
      <c r="BA186" s="722"/>
      <c r="BB186" s="722"/>
      <c r="BC186" s="722"/>
      <c r="BD186" s="722"/>
      <c r="BE186" s="722"/>
      <c r="BF186" s="722"/>
      <c r="BG186" s="722"/>
      <c r="BH186" s="722"/>
      <c r="BI186" s="722"/>
      <c r="BJ186" s="722"/>
      <c r="BK186" s="722"/>
      <c r="BL186" s="722"/>
      <c r="BM186" s="722"/>
      <c r="BN186" s="722"/>
      <c r="BO186" s="722"/>
      <c r="BP186" s="722"/>
      <c r="BQ186" s="722"/>
      <c r="BR186" s="722"/>
      <c r="BS186" s="722"/>
      <c r="BT186" s="722"/>
      <c r="BU186" s="722"/>
      <c r="BV186" s="722"/>
      <c r="BW186" s="722"/>
      <c r="BX186" s="722"/>
      <c r="BY186" s="722"/>
      <c r="BZ186" s="722"/>
      <c r="CA186" s="722"/>
      <c r="CB186" s="722"/>
      <c r="CC186" s="722"/>
      <c r="CD186" s="722"/>
      <c r="CE186" s="722"/>
      <c r="CF186" s="722"/>
      <c r="CG186" s="722"/>
      <c r="CH186" s="722"/>
      <c r="CI186" s="722"/>
      <c r="CJ186" s="722"/>
      <c r="CK186" s="722"/>
      <c r="CL186" s="722"/>
      <c r="CM186" s="722"/>
      <c r="CN186" s="722"/>
      <c r="CO186" s="722"/>
      <c r="CP186" s="722"/>
      <c r="CQ186" s="722"/>
      <c r="CR186" s="722"/>
      <c r="CS186" s="722"/>
    </row>
    <row r="187" spans="1:97" s="1376" customFormat="1">
      <c r="A187" s="722"/>
      <c r="B187" s="722"/>
      <c r="C187" s="722"/>
      <c r="D187" s="722"/>
      <c r="E187" s="722"/>
      <c r="F187" s="757"/>
      <c r="G187" s="757"/>
      <c r="H187" s="757"/>
      <c r="I187" s="757"/>
      <c r="J187" s="757"/>
      <c r="K187" s="758"/>
      <c r="L187" s="758"/>
      <c r="M187" s="722"/>
      <c r="N187" s="736"/>
      <c r="O187" s="736"/>
      <c r="P187" s="736"/>
      <c r="Q187" s="736"/>
      <c r="R187" s="736"/>
      <c r="S187" s="736"/>
      <c r="T187" s="736"/>
      <c r="U187" s="736"/>
      <c r="BA187" s="722"/>
      <c r="BB187" s="722"/>
      <c r="BC187" s="722"/>
      <c r="BD187" s="722"/>
      <c r="BE187" s="722"/>
      <c r="BF187" s="722"/>
      <c r="BG187" s="722"/>
      <c r="BH187" s="722"/>
      <c r="BI187" s="722"/>
      <c r="BJ187" s="722"/>
      <c r="BK187" s="722"/>
      <c r="BL187" s="722"/>
      <c r="BM187" s="722"/>
      <c r="BN187" s="722"/>
      <c r="BO187" s="722"/>
      <c r="BP187" s="722"/>
      <c r="BQ187" s="722"/>
      <c r="BR187" s="722"/>
      <c r="BS187" s="722"/>
      <c r="BT187" s="722"/>
      <c r="BU187" s="722"/>
      <c r="BV187" s="722"/>
      <c r="BW187" s="722"/>
      <c r="BX187" s="722"/>
      <c r="BY187" s="722"/>
      <c r="BZ187" s="722"/>
      <c r="CA187" s="722"/>
      <c r="CB187" s="722"/>
      <c r="CC187" s="722"/>
      <c r="CD187" s="722"/>
      <c r="CE187" s="722"/>
      <c r="CF187" s="722"/>
      <c r="CG187" s="722"/>
      <c r="CH187" s="722"/>
      <c r="CI187" s="722"/>
      <c r="CJ187" s="722"/>
      <c r="CK187" s="722"/>
      <c r="CL187" s="722"/>
      <c r="CM187" s="722"/>
      <c r="CN187" s="722"/>
      <c r="CO187" s="722"/>
      <c r="CP187" s="722"/>
      <c r="CQ187" s="722"/>
      <c r="CR187" s="722"/>
      <c r="CS187" s="722"/>
    </row>
    <row r="188" spans="1:97" s="1376" customFormat="1">
      <c r="A188" s="722"/>
      <c r="B188" s="722"/>
      <c r="C188" s="722"/>
      <c r="D188" s="722"/>
      <c r="E188" s="722"/>
      <c r="F188" s="757"/>
      <c r="G188" s="757"/>
      <c r="H188" s="757"/>
      <c r="I188" s="757"/>
      <c r="J188" s="757"/>
      <c r="K188" s="758"/>
      <c r="L188" s="758"/>
      <c r="M188" s="722"/>
      <c r="N188" s="736"/>
      <c r="O188" s="736"/>
      <c r="P188" s="736"/>
      <c r="Q188" s="736"/>
      <c r="R188" s="736"/>
      <c r="S188" s="736"/>
      <c r="T188" s="736"/>
      <c r="U188" s="736"/>
      <c r="BA188" s="722"/>
      <c r="BB188" s="722"/>
      <c r="BC188" s="722"/>
      <c r="BD188" s="722"/>
      <c r="BE188" s="722"/>
      <c r="BF188" s="722"/>
      <c r="BG188" s="722"/>
      <c r="BH188" s="722"/>
      <c r="BI188" s="722"/>
      <c r="BJ188" s="722"/>
      <c r="BK188" s="722"/>
      <c r="BL188" s="722"/>
      <c r="BM188" s="722"/>
      <c r="BN188" s="722"/>
      <c r="BO188" s="722"/>
      <c r="BP188" s="722"/>
      <c r="BQ188" s="722"/>
      <c r="BR188" s="722"/>
      <c r="BS188" s="722"/>
      <c r="BT188" s="722"/>
      <c r="BU188" s="722"/>
      <c r="BV188" s="722"/>
      <c r="BW188" s="722"/>
      <c r="BX188" s="722"/>
      <c r="BY188" s="722"/>
      <c r="BZ188" s="722"/>
      <c r="CA188" s="722"/>
      <c r="CB188" s="722"/>
      <c r="CC188" s="722"/>
      <c r="CD188" s="722"/>
      <c r="CE188" s="722"/>
      <c r="CF188" s="722"/>
      <c r="CG188" s="722"/>
      <c r="CH188" s="722"/>
      <c r="CI188" s="722"/>
      <c r="CJ188" s="722"/>
      <c r="CK188" s="722"/>
      <c r="CL188" s="722"/>
      <c r="CM188" s="722"/>
      <c r="CN188" s="722"/>
      <c r="CO188" s="722"/>
      <c r="CP188" s="722"/>
      <c r="CQ188" s="722"/>
      <c r="CR188" s="722"/>
      <c r="CS188" s="722"/>
    </row>
    <row r="189" spans="1:97" s="1376" customFormat="1">
      <c r="A189" s="722"/>
      <c r="B189" s="722"/>
      <c r="C189" s="722"/>
      <c r="D189" s="722"/>
      <c r="E189" s="722"/>
      <c r="F189" s="757"/>
      <c r="G189" s="757"/>
      <c r="H189" s="757"/>
      <c r="I189" s="757"/>
      <c r="J189" s="757"/>
      <c r="K189" s="758"/>
      <c r="L189" s="758"/>
      <c r="M189" s="722"/>
      <c r="N189" s="736"/>
      <c r="O189" s="736"/>
      <c r="P189" s="736"/>
      <c r="Q189" s="736"/>
      <c r="R189" s="736"/>
      <c r="S189" s="736"/>
      <c r="T189" s="736"/>
      <c r="U189" s="736"/>
      <c r="BA189" s="722"/>
      <c r="BB189" s="722"/>
      <c r="BC189" s="722"/>
      <c r="BD189" s="722"/>
      <c r="BE189" s="722"/>
      <c r="BF189" s="722"/>
      <c r="BG189" s="722"/>
      <c r="BH189" s="722"/>
      <c r="BI189" s="722"/>
      <c r="BJ189" s="722"/>
      <c r="BK189" s="722"/>
      <c r="BL189" s="722"/>
      <c r="BM189" s="722"/>
      <c r="BN189" s="722"/>
      <c r="BO189" s="722"/>
      <c r="BP189" s="722"/>
      <c r="BQ189" s="722"/>
      <c r="BR189" s="722"/>
      <c r="BS189" s="722"/>
      <c r="BT189" s="722"/>
      <c r="BU189" s="722"/>
      <c r="BV189" s="722"/>
      <c r="BW189" s="722"/>
      <c r="BX189" s="722"/>
      <c r="BY189" s="722"/>
      <c r="BZ189" s="722"/>
      <c r="CA189" s="722"/>
      <c r="CB189" s="722"/>
      <c r="CC189" s="722"/>
      <c r="CD189" s="722"/>
      <c r="CE189" s="722"/>
      <c r="CF189" s="722"/>
      <c r="CG189" s="722"/>
      <c r="CH189" s="722"/>
      <c r="CI189" s="722"/>
      <c r="CJ189" s="722"/>
      <c r="CK189" s="722"/>
      <c r="CL189" s="722"/>
      <c r="CM189" s="722"/>
      <c r="CN189" s="722"/>
      <c r="CO189" s="722"/>
      <c r="CP189" s="722"/>
      <c r="CQ189" s="722"/>
      <c r="CR189" s="722"/>
      <c r="CS189" s="722"/>
    </row>
    <row r="190" spans="1:97" s="1376" customFormat="1">
      <c r="A190" s="722"/>
      <c r="B190" s="722"/>
      <c r="C190" s="722"/>
      <c r="D190" s="722"/>
      <c r="E190" s="722"/>
      <c r="F190" s="757"/>
      <c r="G190" s="757"/>
      <c r="H190" s="757"/>
      <c r="I190" s="757"/>
      <c r="J190" s="757"/>
      <c r="K190" s="758"/>
      <c r="L190" s="758"/>
      <c r="M190" s="722"/>
      <c r="N190" s="736"/>
      <c r="O190" s="736"/>
      <c r="P190" s="736"/>
      <c r="Q190" s="736"/>
      <c r="R190" s="736"/>
      <c r="S190" s="736"/>
      <c r="T190" s="736"/>
      <c r="U190" s="736"/>
      <c r="BA190" s="722"/>
      <c r="BB190" s="722"/>
      <c r="BC190" s="722"/>
      <c r="BD190" s="722"/>
      <c r="BE190" s="722"/>
      <c r="BF190" s="722"/>
      <c r="BG190" s="722"/>
      <c r="BH190" s="722"/>
      <c r="BI190" s="722"/>
      <c r="BJ190" s="722"/>
      <c r="BK190" s="722"/>
      <c r="BL190" s="722"/>
      <c r="BM190" s="722"/>
      <c r="BN190" s="722"/>
      <c r="BO190" s="722"/>
      <c r="BP190" s="722"/>
      <c r="BQ190" s="722"/>
      <c r="BR190" s="722"/>
      <c r="BS190" s="722"/>
      <c r="BT190" s="722"/>
      <c r="BU190" s="722"/>
      <c r="BV190" s="722"/>
      <c r="BW190" s="722"/>
      <c r="BX190" s="722"/>
      <c r="BY190" s="722"/>
      <c r="BZ190" s="722"/>
      <c r="CA190" s="722"/>
      <c r="CB190" s="722"/>
      <c r="CC190" s="722"/>
      <c r="CD190" s="722"/>
      <c r="CE190" s="722"/>
      <c r="CF190" s="722"/>
      <c r="CG190" s="722"/>
      <c r="CH190" s="722"/>
      <c r="CI190" s="722"/>
      <c r="CJ190" s="722"/>
      <c r="CK190" s="722"/>
      <c r="CL190" s="722"/>
      <c r="CM190" s="722"/>
      <c r="CN190" s="722"/>
      <c r="CO190" s="722"/>
      <c r="CP190" s="722"/>
      <c r="CQ190" s="722"/>
      <c r="CR190" s="722"/>
      <c r="CS190" s="722"/>
    </row>
    <row r="191" spans="1:97" s="1376" customFormat="1">
      <c r="A191" s="722"/>
      <c r="B191" s="722"/>
      <c r="C191" s="722"/>
      <c r="D191" s="722"/>
      <c r="E191" s="722"/>
      <c r="F191" s="757"/>
      <c r="G191" s="757"/>
      <c r="H191" s="757"/>
      <c r="I191" s="757"/>
      <c r="J191" s="757"/>
      <c r="K191" s="758"/>
      <c r="L191" s="758"/>
      <c r="M191" s="722"/>
      <c r="N191" s="736"/>
      <c r="O191" s="736"/>
      <c r="P191" s="736"/>
      <c r="Q191" s="736"/>
      <c r="R191" s="736"/>
      <c r="S191" s="736"/>
      <c r="T191" s="736"/>
      <c r="U191" s="736"/>
      <c r="BA191" s="722"/>
      <c r="BB191" s="722"/>
      <c r="BC191" s="722"/>
      <c r="BD191" s="722"/>
      <c r="BE191" s="722"/>
      <c r="BF191" s="722"/>
      <c r="BG191" s="722"/>
      <c r="BH191" s="722"/>
      <c r="BI191" s="722"/>
      <c r="BJ191" s="722"/>
      <c r="BK191" s="722"/>
      <c r="BL191" s="722"/>
      <c r="BM191" s="722"/>
      <c r="BN191" s="722"/>
      <c r="BO191" s="722"/>
      <c r="BP191" s="722"/>
      <c r="BQ191" s="722"/>
      <c r="BR191" s="722"/>
      <c r="BS191" s="722"/>
      <c r="BT191" s="722"/>
      <c r="BU191" s="722"/>
      <c r="BV191" s="722"/>
      <c r="BW191" s="722"/>
      <c r="BX191" s="722"/>
      <c r="BY191" s="722"/>
      <c r="BZ191" s="722"/>
      <c r="CA191" s="722"/>
      <c r="CB191" s="722"/>
      <c r="CC191" s="722"/>
      <c r="CD191" s="722"/>
      <c r="CE191" s="722"/>
      <c r="CF191" s="722"/>
      <c r="CG191" s="722"/>
      <c r="CH191" s="722"/>
      <c r="CI191" s="722"/>
      <c r="CJ191" s="722"/>
      <c r="CK191" s="722"/>
      <c r="CL191" s="722"/>
      <c r="CM191" s="722"/>
      <c r="CN191" s="722"/>
      <c r="CO191" s="722"/>
      <c r="CP191" s="722"/>
      <c r="CQ191" s="722"/>
      <c r="CR191" s="722"/>
      <c r="CS191" s="722"/>
    </row>
    <row r="192" spans="1:97" s="1376" customFormat="1">
      <c r="A192" s="722"/>
      <c r="B192" s="722"/>
      <c r="C192" s="722"/>
      <c r="D192" s="722"/>
      <c r="E192" s="722"/>
      <c r="F192" s="757"/>
      <c r="G192" s="757"/>
      <c r="H192" s="757"/>
      <c r="I192" s="757"/>
      <c r="J192" s="757"/>
      <c r="K192" s="758"/>
      <c r="L192" s="758"/>
      <c r="M192" s="722"/>
      <c r="N192" s="736"/>
      <c r="O192" s="736"/>
      <c r="P192" s="736"/>
      <c r="Q192" s="736"/>
      <c r="R192" s="736"/>
      <c r="S192" s="736"/>
      <c r="T192" s="736"/>
      <c r="U192" s="736"/>
      <c r="BA192" s="722"/>
      <c r="BB192" s="722"/>
      <c r="BC192" s="722"/>
      <c r="BD192" s="722"/>
      <c r="BE192" s="722"/>
      <c r="BF192" s="722"/>
      <c r="BG192" s="722"/>
      <c r="BH192" s="722"/>
      <c r="BI192" s="722"/>
      <c r="BJ192" s="722"/>
      <c r="BK192" s="722"/>
      <c r="BL192" s="722"/>
      <c r="BM192" s="722"/>
      <c r="BN192" s="722"/>
      <c r="BO192" s="722"/>
      <c r="BP192" s="722"/>
      <c r="BQ192" s="722"/>
      <c r="BR192" s="722"/>
      <c r="BS192" s="722"/>
      <c r="BT192" s="722"/>
      <c r="BU192" s="722"/>
      <c r="BV192" s="722"/>
      <c r="BW192" s="722"/>
      <c r="BX192" s="722"/>
      <c r="BY192" s="722"/>
      <c r="BZ192" s="722"/>
      <c r="CA192" s="722"/>
      <c r="CB192" s="722"/>
      <c r="CC192" s="722"/>
      <c r="CD192" s="722"/>
      <c r="CE192" s="722"/>
      <c r="CF192" s="722"/>
      <c r="CG192" s="722"/>
      <c r="CH192" s="722"/>
      <c r="CI192" s="722"/>
      <c r="CJ192" s="722"/>
      <c r="CK192" s="722"/>
      <c r="CL192" s="722"/>
      <c r="CM192" s="722"/>
      <c r="CN192" s="722"/>
      <c r="CO192" s="722"/>
      <c r="CP192" s="722"/>
      <c r="CQ192" s="722"/>
      <c r="CR192" s="722"/>
      <c r="CS192" s="722"/>
    </row>
    <row r="193" spans="1:97" s="1376" customFormat="1">
      <c r="A193" s="722"/>
      <c r="B193" s="722"/>
      <c r="C193" s="722"/>
      <c r="D193" s="722"/>
      <c r="E193" s="722"/>
      <c r="F193" s="757"/>
      <c r="G193" s="757"/>
      <c r="H193" s="757"/>
      <c r="I193" s="757"/>
      <c r="J193" s="757"/>
      <c r="K193" s="758"/>
      <c r="L193" s="758"/>
      <c r="M193" s="722"/>
      <c r="N193" s="736"/>
      <c r="O193" s="736"/>
      <c r="P193" s="736"/>
      <c r="Q193" s="736"/>
      <c r="R193" s="736"/>
      <c r="S193" s="736"/>
      <c r="T193" s="736"/>
      <c r="U193" s="736"/>
      <c r="BA193" s="722"/>
      <c r="BB193" s="722"/>
      <c r="BC193" s="722"/>
      <c r="BD193" s="722"/>
      <c r="BE193" s="722"/>
      <c r="BF193" s="722"/>
      <c r="BG193" s="722"/>
      <c r="BH193" s="722"/>
      <c r="BI193" s="722"/>
      <c r="BJ193" s="722"/>
      <c r="BK193" s="722"/>
      <c r="BL193" s="722"/>
      <c r="BM193" s="722"/>
      <c r="BN193" s="722"/>
      <c r="BO193" s="722"/>
      <c r="BP193" s="722"/>
      <c r="BQ193" s="722"/>
      <c r="BR193" s="722"/>
      <c r="BS193" s="722"/>
      <c r="BT193" s="722"/>
      <c r="BU193" s="722"/>
      <c r="BV193" s="722"/>
      <c r="BW193" s="722"/>
      <c r="BX193" s="722"/>
      <c r="BY193" s="722"/>
      <c r="BZ193" s="722"/>
      <c r="CA193" s="722"/>
      <c r="CB193" s="722"/>
      <c r="CC193" s="722"/>
      <c r="CD193" s="722"/>
      <c r="CE193" s="722"/>
      <c r="CF193" s="722"/>
      <c r="CG193" s="722"/>
      <c r="CH193" s="722"/>
      <c r="CI193" s="722"/>
      <c r="CJ193" s="722"/>
      <c r="CK193" s="722"/>
      <c r="CL193" s="722"/>
      <c r="CM193" s="722"/>
      <c r="CN193" s="722"/>
      <c r="CO193" s="722"/>
      <c r="CP193" s="722"/>
      <c r="CQ193" s="722"/>
      <c r="CR193" s="722"/>
      <c r="CS193" s="722"/>
    </row>
    <row r="194" spans="1:97" s="1376" customFormat="1">
      <c r="A194" s="722"/>
      <c r="B194" s="722"/>
      <c r="C194" s="722"/>
      <c r="D194" s="722"/>
      <c r="E194" s="722"/>
      <c r="F194" s="757"/>
      <c r="G194" s="757"/>
      <c r="H194" s="757"/>
      <c r="I194" s="757"/>
      <c r="J194" s="757"/>
      <c r="K194" s="758"/>
      <c r="L194" s="758"/>
      <c r="M194" s="722"/>
      <c r="N194" s="736"/>
      <c r="O194" s="736"/>
      <c r="P194" s="736"/>
      <c r="Q194" s="736"/>
      <c r="R194" s="736"/>
      <c r="S194" s="736"/>
      <c r="T194" s="736"/>
      <c r="U194" s="736"/>
      <c r="BA194" s="722"/>
      <c r="BB194" s="722"/>
      <c r="BC194" s="722"/>
      <c r="BD194" s="722"/>
      <c r="BE194" s="722"/>
      <c r="BF194" s="722"/>
      <c r="BG194" s="722"/>
      <c r="BH194" s="722"/>
      <c r="BI194" s="722"/>
      <c r="BJ194" s="722"/>
      <c r="BK194" s="722"/>
      <c r="BL194" s="722"/>
      <c r="BM194" s="722"/>
      <c r="BN194" s="722"/>
      <c r="BO194" s="722"/>
      <c r="BP194" s="722"/>
      <c r="BQ194" s="722"/>
      <c r="BR194" s="722"/>
      <c r="BS194" s="722"/>
      <c r="BT194" s="722"/>
      <c r="BU194" s="722"/>
      <c r="BV194" s="722"/>
      <c r="BW194" s="722"/>
      <c r="BX194" s="722"/>
      <c r="BY194" s="722"/>
      <c r="BZ194" s="722"/>
      <c r="CA194" s="722"/>
      <c r="CB194" s="722"/>
      <c r="CC194" s="722"/>
      <c r="CD194" s="722"/>
      <c r="CE194" s="722"/>
      <c r="CF194" s="722"/>
      <c r="CG194" s="722"/>
      <c r="CH194" s="722"/>
      <c r="CI194" s="722"/>
      <c r="CJ194" s="722"/>
      <c r="CK194" s="722"/>
      <c r="CL194" s="722"/>
      <c r="CM194" s="722"/>
      <c r="CN194" s="722"/>
      <c r="CO194" s="722"/>
      <c r="CP194" s="722"/>
      <c r="CQ194" s="722"/>
      <c r="CR194" s="722"/>
      <c r="CS194" s="722"/>
    </row>
    <row r="195" spans="1:97" s="1376" customFormat="1">
      <c r="A195" s="722"/>
      <c r="B195" s="722"/>
      <c r="C195" s="722"/>
      <c r="D195" s="722"/>
      <c r="E195" s="722"/>
      <c r="F195" s="757"/>
      <c r="G195" s="757"/>
      <c r="H195" s="757"/>
      <c r="I195" s="757"/>
      <c r="J195" s="757"/>
      <c r="K195" s="758"/>
      <c r="L195" s="758"/>
      <c r="M195" s="722"/>
      <c r="N195" s="736"/>
      <c r="O195" s="736"/>
      <c r="P195" s="736"/>
      <c r="Q195" s="736"/>
      <c r="R195" s="736"/>
      <c r="S195" s="736"/>
      <c r="T195" s="736"/>
      <c r="U195" s="736"/>
      <c r="BA195" s="722"/>
      <c r="BB195" s="722"/>
      <c r="BC195" s="722"/>
      <c r="BD195" s="722"/>
      <c r="BE195" s="722"/>
      <c r="BF195" s="722"/>
      <c r="BG195" s="722"/>
      <c r="BH195" s="722"/>
      <c r="BI195" s="722"/>
      <c r="BJ195" s="722"/>
      <c r="BK195" s="722"/>
      <c r="BL195" s="722"/>
      <c r="BM195" s="722"/>
      <c r="BN195" s="722"/>
      <c r="BO195" s="722"/>
      <c r="BP195" s="722"/>
      <c r="BQ195" s="722"/>
      <c r="BR195" s="722"/>
      <c r="BS195" s="722"/>
      <c r="BT195" s="722"/>
      <c r="BU195" s="722"/>
      <c r="BV195" s="722"/>
      <c r="BW195" s="722"/>
      <c r="BX195" s="722"/>
      <c r="BY195" s="722"/>
      <c r="BZ195" s="722"/>
      <c r="CA195" s="722"/>
      <c r="CB195" s="722"/>
      <c r="CC195" s="722"/>
      <c r="CD195" s="722"/>
      <c r="CE195" s="722"/>
      <c r="CF195" s="722"/>
      <c r="CG195" s="722"/>
      <c r="CH195" s="722"/>
      <c r="CI195" s="722"/>
      <c r="CJ195" s="722"/>
      <c r="CK195" s="722"/>
      <c r="CL195" s="722"/>
      <c r="CM195" s="722"/>
      <c r="CN195" s="722"/>
      <c r="CO195" s="722"/>
      <c r="CP195" s="722"/>
      <c r="CQ195" s="722"/>
      <c r="CR195" s="722"/>
      <c r="CS195" s="722"/>
    </row>
    <row r="196" spans="1:97" s="1376" customFormat="1">
      <c r="A196" s="722"/>
      <c r="B196" s="722"/>
      <c r="C196" s="722"/>
      <c r="D196" s="722"/>
      <c r="E196" s="722"/>
      <c r="F196" s="757"/>
      <c r="G196" s="757"/>
      <c r="H196" s="757"/>
      <c r="I196" s="757"/>
      <c r="J196" s="757"/>
      <c r="K196" s="758"/>
      <c r="L196" s="758"/>
      <c r="M196" s="722"/>
      <c r="N196" s="736"/>
      <c r="O196" s="736"/>
      <c r="P196" s="736"/>
      <c r="Q196" s="736"/>
      <c r="R196" s="736"/>
      <c r="S196" s="736"/>
      <c r="T196" s="736"/>
      <c r="U196" s="736"/>
      <c r="BA196" s="722"/>
      <c r="BB196" s="722"/>
      <c r="BC196" s="722"/>
      <c r="BD196" s="722"/>
      <c r="BE196" s="722"/>
      <c r="BF196" s="722"/>
      <c r="BG196" s="722"/>
      <c r="BH196" s="722"/>
      <c r="BI196" s="722"/>
      <c r="BJ196" s="722"/>
      <c r="BK196" s="722"/>
      <c r="BL196" s="722"/>
      <c r="BM196" s="722"/>
      <c r="BN196" s="722"/>
      <c r="BO196" s="722"/>
      <c r="BP196" s="722"/>
      <c r="BQ196" s="722"/>
      <c r="BR196" s="722"/>
      <c r="BS196" s="722"/>
      <c r="BT196" s="722"/>
      <c r="BU196" s="722"/>
      <c r="BV196" s="722"/>
      <c r="BW196" s="722"/>
      <c r="BX196" s="722"/>
      <c r="BY196" s="722"/>
      <c r="BZ196" s="722"/>
      <c r="CA196" s="722"/>
      <c r="CB196" s="722"/>
      <c r="CC196" s="722"/>
      <c r="CD196" s="722"/>
      <c r="CE196" s="722"/>
      <c r="CF196" s="722"/>
      <c r="CG196" s="722"/>
      <c r="CH196" s="722"/>
      <c r="CI196" s="722"/>
      <c r="CJ196" s="722"/>
      <c r="CK196" s="722"/>
      <c r="CL196" s="722"/>
      <c r="CM196" s="722"/>
      <c r="CN196" s="722"/>
      <c r="CO196" s="722"/>
      <c r="CP196" s="722"/>
      <c r="CQ196" s="722"/>
      <c r="CR196" s="722"/>
      <c r="CS196" s="722"/>
    </row>
    <row r="197" spans="1:97" s="1376" customFormat="1">
      <c r="A197" s="722"/>
      <c r="B197" s="722"/>
      <c r="C197" s="722"/>
      <c r="D197" s="722"/>
      <c r="E197" s="722"/>
      <c r="F197" s="757"/>
      <c r="G197" s="757"/>
      <c r="H197" s="757"/>
      <c r="I197" s="757"/>
      <c r="J197" s="757"/>
      <c r="K197" s="758"/>
      <c r="L197" s="758"/>
      <c r="M197" s="722"/>
      <c r="N197" s="736"/>
      <c r="O197" s="736"/>
      <c r="P197" s="736"/>
      <c r="Q197" s="736"/>
      <c r="R197" s="736"/>
      <c r="S197" s="736"/>
      <c r="T197" s="736"/>
      <c r="U197" s="736"/>
      <c r="BA197" s="722"/>
      <c r="BB197" s="722"/>
      <c r="BC197" s="722"/>
      <c r="BD197" s="722"/>
      <c r="BE197" s="722"/>
      <c r="BF197" s="722"/>
      <c r="BG197" s="722"/>
      <c r="BH197" s="722"/>
      <c r="BI197" s="722"/>
      <c r="BJ197" s="722"/>
      <c r="BK197" s="722"/>
      <c r="BL197" s="722"/>
      <c r="BM197" s="722"/>
      <c r="BN197" s="722"/>
      <c r="BO197" s="722"/>
      <c r="BP197" s="722"/>
      <c r="BQ197" s="722"/>
      <c r="BR197" s="722"/>
      <c r="BS197" s="722"/>
      <c r="BT197" s="722"/>
      <c r="BU197" s="722"/>
      <c r="BV197" s="722"/>
      <c r="BW197" s="722"/>
      <c r="BX197" s="722"/>
      <c r="BY197" s="722"/>
      <c r="BZ197" s="722"/>
      <c r="CA197" s="722"/>
      <c r="CB197" s="722"/>
      <c r="CC197" s="722"/>
      <c r="CD197" s="722"/>
      <c r="CE197" s="722"/>
      <c r="CF197" s="722"/>
      <c r="CG197" s="722"/>
      <c r="CH197" s="722"/>
      <c r="CI197" s="722"/>
      <c r="CJ197" s="722"/>
      <c r="CK197" s="722"/>
      <c r="CL197" s="722"/>
      <c r="CM197" s="722"/>
      <c r="CN197" s="722"/>
      <c r="CO197" s="722"/>
      <c r="CP197" s="722"/>
      <c r="CQ197" s="722"/>
      <c r="CR197" s="722"/>
      <c r="CS197" s="722"/>
    </row>
    <row r="198" spans="1:97" s="1376" customFormat="1">
      <c r="A198" s="722"/>
      <c r="B198" s="722"/>
      <c r="C198" s="722"/>
      <c r="D198" s="722"/>
      <c r="E198" s="722"/>
      <c r="F198" s="757"/>
      <c r="G198" s="757"/>
      <c r="H198" s="757"/>
      <c r="I198" s="757"/>
      <c r="J198" s="757"/>
      <c r="K198" s="758"/>
      <c r="L198" s="758"/>
      <c r="M198" s="722"/>
      <c r="N198" s="736"/>
      <c r="O198" s="736"/>
      <c r="P198" s="736"/>
      <c r="Q198" s="736"/>
      <c r="R198" s="736"/>
      <c r="S198" s="736"/>
      <c r="T198" s="736"/>
      <c r="U198" s="736"/>
      <c r="BA198" s="722"/>
      <c r="BB198" s="722"/>
      <c r="BC198" s="722"/>
      <c r="BD198" s="722"/>
      <c r="BE198" s="722"/>
      <c r="BF198" s="722"/>
      <c r="BG198" s="722"/>
      <c r="BH198" s="722"/>
      <c r="BI198" s="722"/>
      <c r="BJ198" s="722"/>
      <c r="BK198" s="722"/>
      <c r="BL198" s="722"/>
      <c r="BM198" s="722"/>
      <c r="BN198" s="722"/>
      <c r="BO198" s="722"/>
      <c r="BP198" s="722"/>
      <c r="BQ198" s="722"/>
      <c r="BR198" s="722"/>
      <c r="BS198" s="722"/>
      <c r="BT198" s="722"/>
      <c r="BU198" s="722"/>
      <c r="BV198" s="722"/>
      <c r="BW198" s="722"/>
      <c r="BX198" s="722"/>
      <c r="BY198" s="722"/>
      <c r="BZ198" s="722"/>
      <c r="CA198" s="722"/>
      <c r="CB198" s="722"/>
      <c r="CC198" s="722"/>
      <c r="CD198" s="722"/>
      <c r="CE198" s="722"/>
      <c r="CF198" s="722"/>
      <c r="CG198" s="722"/>
      <c r="CH198" s="722"/>
      <c r="CI198" s="722"/>
      <c r="CJ198" s="722"/>
      <c r="CK198" s="722"/>
      <c r="CL198" s="722"/>
      <c r="CM198" s="722"/>
      <c r="CN198" s="722"/>
      <c r="CO198" s="722"/>
      <c r="CP198" s="722"/>
      <c r="CQ198" s="722"/>
      <c r="CR198" s="722"/>
      <c r="CS198" s="722"/>
    </row>
    <row r="199" spans="1:97" s="1376" customFormat="1">
      <c r="A199" s="722"/>
      <c r="B199" s="722"/>
      <c r="C199" s="722"/>
      <c r="D199" s="722"/>
      <c r="E199" s="722"/>
      <c r="F199" s="757"/>
      <c r="G199" s="757"/>
      <c r="H199" s="757"/>
      <c r="I199" s="757"/>
      <c r="J199" s="757"/>
      <c r="K199" s="758"/>
      <c r="L199" s="758"/>
      <c r="M199" s="722"/>
      <c r="N199" s="736"/>
      <c r="O199" s="736"/>
      <c r="P199" s="736"/>
      <c r="Q199" s="736"/>
      <c r="R199" s="736"/>
      <c r="S199" s="736"/>
      <c r="T199" s="736"/>
      <c r="U199" s="736"/>
      <c r="BA199" s="722"/>
      <c r="BB199" s="722"/>
      <c r="BC199" s="722"/>
      <c r="BD199" s="722"/>
      <c r="BE199" s="722"/>
      <c r="BF199" s="722"/>
      <c r="BG199" s="722"/>
      <c r="BH199" s="722"/>
      <c r="BI199" s="722"/>
      <c r="BJ199" s="722"/>
      <c r="BK199" s="722"/>
      <c r="BL199" s="722"/>
      <c r="BM199" s="722"/>
      <c r="BN199" s="722"/>
      <c r="BO199" s="722"/>
      <c r="BP199" s="722"/>
      <c r="BQ199" s="722"/>
      <c r="BR199" s="722"/>
      <c r="BS199" s="722"/>
      <c r="BT199" s="722"/>
      <c r="BU199" s="722"/>
      <c r="BV199" s="722"/>
      <c r="BW199" s="722"/>
      <c r="BX199" s="722"/>
      <c r="BY199" s="722"/>
      <c r="BZ199" s="722"/>
      <c r="CA199" s="722"/>
      <c r="CB199" s="722"/>
      <c r="CC199" s="722"/>
      <c r="CD199" s="722"/>
      <c r="CE199" s="722"/>
      <c r="CF199" s="722"/>
      <c r="CG199" s="722"/>
      <c r="CH199" s="722"/>
      <c r="CI199" s="722"/>
      <c r="CJ199" s="722"/>
      <c r="CK199" s="722"/>
      <c r="CL199" s="722"/>
      <c r="CM199" s="722"/>
      <c r="CN199" s="722"/>
      <c r="CO199" s="722"/>
      <c r="CP199" s="722"/>
      <c r="CQ199" s="722"/>
      <c r="CR199" s="722"/>
      <c r="CS199" s="722"/>
    </row>
    <row r="200" spans="1:97" s="1376" customFormat="1">
      <c r="A200" s="722"/>
      <c r="B200" s="722"/>
      <c r="C200" s="722"/>
      <c r="D200" s="722"/>
      <c r="E200" s="722"/>
      <c r="F200" s="757"/>
      <c r="G200" s="757"/>
      <c r="H200" s="757"/>
      <c r="I200" s="757"/>
      <c r="J200" s="757"/>
      <c r="K200" s="758"/>
      <c r="L200" s="758"/>
      <c r="M200" s="722"/>
      <c r="N200" s="736"/>
      <c r="O200" s="736"/>
      <c r="P200" s="736"/>
      <c r="Q200" s="736"/>
      <c r="R200" s="736"/>
      <c r="S200" s="736"/>
      <c r="T200" s="736"/>
      <c r="U200" s="736"/>
      <c r="BA200" s="722"/>
      <c r="BB200" s="722"/>
      <c r="BC200" s="722"/>
      <c r="BD200" s="722"/>
      <c r="BE200" s="722"/>
      <c r="BF200" s="722"/>
      <c r="BG200" s="722"/>
      <c r="BH200" s="722"/>
      <c r="BI200" s="722"/>
      <c r="BJ200" s="722"/>
      <c r="BK200" s="722"/>
      <c r="BL200" s="722"/>
      <c r="BM200" s="722"/>
      <c r="BN200" s="722"/>
      <c r="BO200" s="722"/>
      <c r="BP200" s="722"/>
      <c r="BQ200" s="722"/>
      <c r="BR200" s="722"/>
      <c r="BS200" s="722"/>
      <c r="BT200" s="722"/>
      <c r="BU200" s="722"/>
      <c r="BV200" s="722"/>
      <c r="BW200" s="722"/>
      <c r="BX200" s="722"/>
      <c r="BY200" s="722"/>
      <c r="BZ200" s="722"/>
      <c r="CA200" s="722"/>
      <c r="CB200" s="722"/>
      <c r="CC200" s="722"/>
      <c r="CD200" s="722"/>
      <c r="CE200" s="722"/>
      <c r="CF200" s="722"/>
      <c r="CG200" s="722"/>
      <c r="CH200" s="722"/>
      <c r="CI200" s="722"/>
      <c r="CJ200" s="722"/>
      <c r="CK200" s="722"/>
      <c r="CL200" s="722"/>
      <c r="CM200" s="722"/>
      <c r="CN200" s="722"/>
      <c r="CO200" s="722"/>
      <c r="CP200" s="722"/>
      <c r="CQ200" s="722"/>
      <c r="CR200" s="722"/>
      <c r="CS200" s="722"/>
    </row>
    <row r="201" spans="1:97" s="1376" customFormat="1">
      <c r="A201" s="722"/>
      <c r="B201" s="722"/>
      <c r="C201" s="722"/>
      <c r="D201" s="722"/>
      <c r="E201" s="722"/>
      <c r="F201" s="757"/>
      <c r="G201" s="757"/>
      <c r="H201" s="757"/>
      <c r="I201" s="757"/>
      <c r="J201" s="757"/>
      <c r="K201" s="758"/>
      <c r="L201" s="758"/>
      <c r="M201" s="722"/>
      <c r="N201" s="736"/>
      <c r="O201" s="736"/>
      <c r="P201" s="736"/>
      <c r="Q201" s="736"/>
      <c r="R201" s="736"/>
      <c r="S201" s="736"/>
      <c r="T201" s="736"/>
      <c r="U201" s="736"/>
      <c r="BA201" s="722"/>
      <c r="BB201" s="722"/>
      <c r="BC201" s="722"/>
      <c r="BD201" s="722"/>
      <c r="BE201" s="722"/>
      <c r="BF201" s="722"/>
      <c r="BG201" s="722"/>
      <c r="BH201" s="722"/>
      <c r="BI201" s="722"/>
      <c r="BJ201" s="722"/>
      <c r="BK201" s="722"/>
      <c r="BL201" s="722"/>
      <c r="BM201" s="722"/>
      <c r="BN201" s="722"/>
      <c r="BO201" s="722"/>
      <c r="BP201" s="722"/>
      <c r="BQ201" s="722"/>
      <c r="BR201" s="722"/>
      <c r="BS201" s="722"/>
      <c r="BT201" s="722"/>
      <c r="BU201" s="722"/>
      <c r="BV201" s="722"/>
      <c r="BW201" s="722"/>
      <c r="BX201" s="722"/>
      <c r="BY201" s="722"/>
      <c r="BZ201" s="722"/>
      <c r="CA201" s="722"/>
      <c r="CB201" s="722"/>
      <c r="CC201" s="722"/>
      <c r="CD201" s="722"/>
      <c r="CE201" s="722"/>
      <c r="CF201" s="722"/>
      <c r="CG201" s="722"/>
      <c r="CH201" s="722"/>
      <c r="CI201" s="722"/>
      <c r="CJ201" s="722"/>
      <c r="CK201" s="722"/>
      <c r="CL201" s="722"/>
      <c r="CM201" s="722"/>
      <c r="CN201" s="722"/>
      <c r="CO201" s="722"/>
      <c r="CP201" s="722"/>
      <c r="CQ201" s="722"/>
      <c r="CR201" s="722"/>
      <c r="CS201" s="722"/>
    </row>
    <row r="202" spans="1:97" s="1376" customFormat="1">
      <c r="A202" s="722"/>
      <c r="B202" s="722"/>
      <c r="C202" s="722"/>
      <c r="D202" s="722"/>
      <c r="E202" s="722"/>
      <c r="F202" s="757"/>
      <c r="G202" s="757"/>
      <c r="H202" s="757"/>
      <c r="I202" s="757"/>
      <c r="J202" s="757"/>
      <c r="K202" s="758"/>
      <c r="L202" s="758"/>
      <c r="M202" s="722"/>
      <c r="N202" s="736"/>
      <c r="O202" s="736"/>
      <c r="P202" s="736"/>
      <c r="Q202" s="736"/>
      <c r="R202" s="736"/>
      <c r="S202" s="736"/>
      <c r="T202" s="736"/>
      <c r="U202" s="736"/>
      <c r="BA202" s="722"/>
      <c r="BB202" s="722"/>
      <c r="BC202" s="722"/>
      <c r="BD202" s="722"/>
      <c r="BE202" s="722"/>
      <c r="BF202" s="722"/>
      <c r="BG202" s="722"/>
      <c r="BH202" s="722"/>
      <c r="BI202" s="722"/>
      <c r="BJ202" s="722"/>
      <c r="BK202" s="722"/>
      <c r="BL202" s="722"/>
      <c r="BM202" s="722"/>
      <c r="BN202" s="722"/>
      <c r="BO202" s="722"/>
      <c r="BP202" s="722"/>
      <c r="BQ202" s="722"/>
      <c r="BR202" s="722"/>
      <c r="BS202" s="722"/>
      <c r="BT202" s="722"/>
      <c r="BU202" s="722"/>
      <c r="BV202" s="722"/>
      <c r="BW202" s="722"/>
      <c r="BX202" s="722"/>
      <c r="BY202" s="722"/>
      <c r="BZ202" s="722"/>
      <c r="CA202" s="722"/>
      <c r="CB202" s="722"/>
      <c r="CC202" s="722"/>
      <c r="CD202" s="722"/>
      <c r="CE202" s="722"/>
      <c r="CF202" s="722"/>
      <c r="CG202" s="722"/>
      <c r="CH202" s="722"/>
      <c r="CI202" s="722"/>
      <c r="CJ202" s="722"/>
      <c r="CK202" s="722"/>
      <c r="CL202" s="722"/>
      <c r="CM202" s="722"/>
      <c r="CN202" s="722"/>
      <c r="CO202" s="722"/>
      <c r="CP202" s="722"/>
      <c r="CQ202" s="722"/>
      <c r="CR202" s="722"/>
      <c r="CS202" s="722"/>
    </row>
    <row r="203" spans="1:97" s="1376" customFormat="1">
      <c r="A203" s="722"/>
      <c r="B203" s="722"/>
      <c r="C203" s="722"/>
      <c r="D203" s="722"/>
      <c r="E203" s="722"/>
      <c r="F203" s="757"/>
      <c r="G203" s="757"/>
      <c r="H203" s="757"/>
      <c r="I203" s="757"/>
      <c r="J203" s="757"/>
      <c r="K203" s="758"/>
      <c r="L203" s="758"/>
      <c r="M203" s="722"/>
      <c r="N203" s="736"/>
      <c r="O203" s="736"/>
      <c r="P203" s="736"/>
      <c r="Q203" s="736"/>
      <c r="R203" s="736"/>
      <c r="S203" s="736"/>
      <c r="T203" s="736"/>
      <c r="U203" s="736"/>
      <c r="BA203" s="722"/>
      <c r="BB203" s="722"/>
      <c r="BC203" s="722"/>
      <c r="BD203" s="722"/>
      <c r="BE203" s="722"/>
      <c r="BF203" s="722"/>
      <c r="BG203" s="722"/>
      <c r="BH203" s="722"/>
      <c r="BI203" s="722"/>
      <c r="BJ203" s="722"/>
      <c r="BK203" s="722"/>
      <c r="BL203" s="722"/>
      <c r="BM203" s="722"/>
      <c r="BN203" s="722"/>
      <c r="BO203" s="722"/>
      <c r="BP203" s="722"/>
      <c r="BQ203" s="722"/>
      <c r="BR203" s="722"/>
      <c r="BS203" s="722"/>
      <c r="BT203" s="722"/>
      <c r="BU203" s="722"/>
      <c r="BV203" s="722"/>
      <c r="BW203" s="722"/>
      <c r="BX203" s="722"/>
      <c r="BY203" s="722"/>
      <c r="BZ203" s="722"/>
      <c r="CA203" s="722"/>
      <c r="CB203" s="722"/>
      <c r="CC203" s="722"/>
      <c r="CD203" s="722"/>
      <c r="CE203" s="722"/>
      <c r="CF203" s="722"/>
      <c r="CG203" s="722"/>
      <c r="CH203" s="722"/>
      <c r="CI203" s="722"/>
      <c r="CJ203" s="722"/>
      <c r="CK203" s="722"/>
      <c r="CL203" s="722"/>
      <c r="CM203" s="722"/>
      <c r="CN203" s="722"/>
      <c r="CO203" s="722"/>
      <c r="CP203" s="722"/>
      <c r="CQ203" s="722"/>
      <c r="CR203" s="722"/>
      <c r="CS203" s="722"/>
    </row>
    <row r="204" spans="1:97" s="1376" customFormat="1">
      <c r="A204" s="722"/>
      <c r="B204" s="722"/>
      <c r="C204" s="722"/>
      <c r="D204" s="722"/>
      <c r="E204" s="722"/>
      <c r="F204" s="757"/>
      <c r="G204" s="757"/>
      <c r="H204" s="757"/>
      <c r="I204" s="757"/>
      <c r="J204" s="757"/>
      <c r="K204" s="758"/>
      <c r="L204" s="758"/>
      <c r="M204" s="722"/>
      <c r="N204" s="736"/>
      <c r="O204" s="736"/>
      <c r="P204" s="736"/>
      <c r="Q204" s="736"/>
      <c r="R204" s="736"/>
      <c r="S204" s="736"/>
      <c r="T204" s="736"/>
      <c r="U204" s="736"/>
      <c r="BA204" s="722"/>
      <c r="BB204" s="722"/>
      <c r="BC204" s="722"/>
      <c r="BD204" s="722"/>
      <c r="BE204" s="722"/>
      <c r="BF204" s="722"/>
      <c r="BG204" s="722"/>
      <c r="BH204" s="722"/>
      <c r="BI204" s="722"/>
      <c r="BJ204" s="722"/>
      <c r="BK204" s="722"/>
      <c r="BL204" s="722"/>
      <c r="BM204" s="722"/>
      <c r="BN204" s="722"/>
      <c r="BO204" s="722"/>
      <c r="BP204" s="722"/>
      <c r="BQ204" s="722"/>
      <c r="BR204" s="722"/>
      <c r="BS204" s="722"/>
      <c r="BT204" s="722"/>
      <c r="BU204" s="722"/>
      <c r="BV204" s="722"/>
      <c r="BW204" s="722"/>
      <c r="BX204" s="722"/>
      <c r="BY204" s="722"/>
      <c r="BZ204" s="722"/>
      <c r="CA204" s="722"/>
      <c r="CB204" s="722"/>
      <c r="CC204" s="722"/>
      <c r="CD204" s="722"/>
      <c r="CE204" s="722"/>
      <c r="CF204" s="722"/>
      <c r="CG204" s="722"/>
      <c r="CH204" s="722"/>
      <c r="CI204" s="722"/>
      <c r="CJ204" s="722"/>
      <c r="CK204" s="722"/>
      <c r="CL204" s="722"/>
      <c r="CM204" s="722"/>
      <c r="CN204" s="722"/>
      <c r="CO204" s="722"/>
      <c r="CP204" s="722"/>
      <c r="CQ204" s="722"/>
      <c r="CR204" s="722"/>
      <c r="CS204" s="722"/>
    </row>
    <row r="205" spans="1:97" s="1376" customFormat="1">
      <c r="A205" s="722"/>
      <c r="B205" s="722"/>
      <c r="C205" s="722"/>
      <c r="D205" s="722"/>
      <c r="E205" s="722"/>
      <c r="F205" s="757"/>
      <c r="G205" s="757"/>
      <c r="H205" s="757"/>
      <c r="I205" s="757"/>
      <c r="J205" s="757"/>
      <c r="K205" s="758"/>
      <c r="L205" s="758"/>
      <c r="M205" s="722"/>
      <c r="N205" s="736"/>
      <c r="O205" s="736"/>
      <c r="P205" s="736"/>
      <c r="Q205" s="736"/>
      <c r="R205" s="736"/>
      <c r="S205" s="736"/>
      <c r="T205" s="736"/>
      <c r="U205" s="736"/>
      <c r="BA205" s="722"/>
      <c r="BB205" s="722"/>
      <c r="BC205" s="722"/>
      <c r="BD205" s="722"/>
      <c r="BE205" s="722"/>
      <c r="BF205" s="722"/>
      <c r="BG205" s="722"/>
      <c r="BH205" s="722"/>
      <c r="BI205" s="722"/>
      <c r="BJ205" s="722"/>
      <c r="BK205" s="722"/>
      <c r="BL205" s="722"/>
      <c r="BM205" s="722"/>
      <c r="BN205" s="722"/>
      <c r="BO205" s="722"/>
      <c r="BP205" s="722"/>
      <c r="BQ205" s="722"/>
      <c r="BR205" s="722"/>
      <c r="BS205" s="722"/>
      <c r="BT205" s="722"/>
      <c r="BU205" s="722"/>
      <c r="BV205" s="722"/>
      <c r="BW205" s="722"/>
      <c r="BX205" s="722"/>
      <c r="BY205" s="722"/>
      <c r="BZ205" s="722"/>
      <c r="CA205" s="722"/>
      <c r="CB205" s="722"/>
      <c r="CC205" s="722"/>
      <c r="CD205" s="722"/>
      <c r="CE205" s="722"/>
      <c r="CF205" s="722"/>
      <c r="CG205" s="722"/>
      <c r="CH205" s="722"/>
      <c r="CI205" s="722"/>
      <c r="CJ205" s="722"/>
      <c r="CK205" s="722"/>
      <c r="CL205" s="722"/>
      <c r="CM205" s="722"/>
      <c r="CN205" s="722"/>
      <c r="CO205" s="722"/>
      <c r="CP205" s="722"/>
      <c r="CQ205" s="722"/>
      <c r="CR205" s="722"/>
      <c r="CS205" s="722"/>
    </row>
    <row r="206" spans="1:97" s="1376" customFormat="1">
      <c r="A206" s="722"/>
      <c r="B206" s="722"/>
      <c r="C206" s="722"/>
      <c r="D206" s="722"/>
      <c r="E206" s="722"/>
      <c r="F206" s="757"/>
      <c r="G206" s="757"/>
      <c r="H206" s="757"/>
      <c r="I206" s="757"/>
      <c r="J206" s="757"/>
      <c r="K206" s="758"/>
      <c r="L206" s="758"/>
      <c r="M206" s="722"/>
      <c r="N206" s="736"/>
      <c r="O206" s="736"/>
      <c r="P206" s="736"/>
      <c r="Q206" s="736"/>
      <c r="R206" s="736"/>
      <c r="S206" s="736"/>
      <c r="T206" s="736"/>
      <c r="U206" s="736"/>
      <c r="BA206" s="722"/>
      <c r="BB206" s="722"/>
      <c r="BC206" s="722"/>
      <c r="BD206" s="722"/>
      <c r="BE206" s="722"/>
      <c r="BF206" s="722"/>
      <c r="BG206" s="722"/>
      <c r="BH206" s="722"/>
      <c r="BI206" s="722"/>
      <c r="BJ206" s="722"/>
      <c r="BK206" s="722"/>
      <c r="BL206" s="722"/>
      <c r="BM206" s="722"/>
      <c r="BN206" s="722"/>
      <c r="BO206" s="722"/>
      <c r="BP206" s="722"/>
      <c r="BQ206" s="722"/>
      <c r="BR206" s="722"/>
      <c r="BS206" s="722"/>
      <c r="BT206" s="722"/>
      <c r="BU206" s="722"/>
      <c r="BV206" s="722"/>
      <c r="BW206" s="722"/>
      <c r="BX206" s="722"/>
      <c r="BY206" s="722"/>
      <c r="BZ206" s="722"/>
      <c r="CA206" s="722"/>
      <c r="CB206" s="722"/>
      <c r="CC206" s="722"/>
      <c r="CD206" s="722"/>
      <c r="CE206" s="722"/>
      <c r="CF206" s="722"/>
      <c r="CG206" s="722"/>
      <c r="CH206" s="722"/>
      <c r="CI206" s="722"/>
      <c r="CJ206" s="722"/>
      <c r="CK206" s="722"/>
      <c r="CL206" s="722"/>
      <c r="CM206" s="722"/>
      <c r="CN206" s="722"/>
      <c r="CO206" s="722"/>
      <c r="CP206" s="722"/>
      <c r="CQ206" s="722"/>
      <c r="CR206" s="722"/>
      <c r="CS206" s="722"/>
    </row>
    <row r="207" spans="1:97" s="1376" customFormat="1">
      <c r="A207" s="722"/>
      <c r="B207" s="722"/>
      <c r="C207" s="722"/>
      <c r="D207" s="722"/>
      <c r="E207" s="722"/>
      <c r="F207" s="757"/>
      <c r="G207" s="757"/>
      <c r="H207" s="757"/>
      <c r="I207" s="757"/>
      <c r="J207" s="757"/>
      <c r="K207" s="758"/>
      <c r="L207" s="758"/>
      <c r="M207" s="722"/>
      <c r="N207" s="736"/>
      <c r="O207" s="736"/>
      <c r="P207" s="736"/>
      <c r="Q207" s="736"/>
      <c r="R207" s="736"/>
      <c r="S207" s="736"/>
      <c r="T207" s="736"/>
      <c r="U207" s="736"/>
      <c r="BA207" s="722"/>
      <c r="BB207" s="722"/>
      <c r="BC207" s="722"/>
      <c r="BD207" s="722"/>
      <c r="BE207" s="722"/>
      <c r="BF207" s="722"/>
      <c r="BG207" s="722"/>
      <c r="BH207" s="722"/>
      <c r="BI207" s="722"/>
      <c r="BJ207" s="722"/>
      <c r="BK207" s="722"/>
      <c r="BL207" s="722"/>
      <c r="BM207" s="722"/>
      <c r="BN207" s="722"/>
      <c r="BO207" s="722"/>
      <c r="BP207" s="722"/>
      <c r="BQ207" s="722"/>
      <c r="BR207" s="722"/>
      <c r="BS207" s="722"/>
      <c r="BT207" s="722"/>
      <c r="BU207" s="722"/>
      <c r="BV207" s="722"/>
      <c r="BW207" s="722"/>
      <c r="BX207" s="722"/>
      <c r="BY207" s="722"/>
      <c r="BZ207" s="722"/>
      <c r="CA207" s="722"/>
      <c r="CB207" s="722"/>
      <c r="CC207" s="722"/>
      <c r="CD207" s="722"/>
      <c r="CE207" s="722"/>
      <c r="CF207" s="722"/>
      <c r="CG207" s="722"/>
      <c r="CH207" s="722"/>
      <c r="CI207" s="722"/>
      <c r="CJ207" s="722"/>
      <c r="CK207" s="722"/>
      <c r="CL207" s="722"/>
      <c r="CM207" s="722"/>
      <c r="CN207" s="722"/>
      <c r="CO207" s="722"/>
      <c r="CP207" s="722"/>
      <c r="CQ207" s="722"/>
      <c r="CR207" s="722"/>
      <c r="CS207" s="722"/>
    </row>
    <row r="208" spans="1:97" s="1376" customFormat="1">
      <c r="A208" s="722"/>
      <c r="B208" s="722"/>
      <c r="C208" s="722"/>
      <c r="D208" s="722"/>
      <c r="E208" s="722"/>
      <c r="F208" s="757"/>
      <c r="G208" s="757"/>
      <c r="H208" s="757"/>
      <c r="I208" s="757"/>
      <c r="J208" s="757"/>
      <c r="K208" s="758"/>
      <c r="L208" s="758"/>
      <c r="M208" s="722"/>
      <c r="N208" s="736"/>
      <c r="O208" s="736"/>
      <c r="P208" s="736"/>
      <c r="Q208" s="736"/>
      <c r="R208" s="736"/>
      <c r="S208" s="736"/>
      <c r="T208" s="736"/>
      <c r="U208" s="736"/>
      <c r="BA208" s="722"/>
      <c r="BB208" s="722"/>
      <c r="BC208" s="722"/>
      <c r="BD208" s="722"/>
      <c r="BE208" s="722"/>
      <c r="BF208" s="722"/>
      <c r="BG208" s="722"/>
      <c r="BH208" s="722"/>
      <c r="BI208" s="722"/>
      <c r="BJ208" s="722"/>
      <c r="BK208" s="722"/>
      <c r="BL208" s="722"/>
      <c r="BM208" s="722"/>
      <c r="BN208" s="722"/>
      <c r="BO208" s="722"/>
      <c r="BP208" s="722"/>
      <c r="BQ208" s="722"/>
      <c r="BR208" s="722"/>
      <c r="BS208" s="722"/>
      <c r="BT208" s="722"/>
      <c r="BU208" s="722"/>
      <c r="BV208" s="722"/>
      <c r="BW208" s="722"/>
      <c r="BX208" s="722"/>
      <c r="BY208" s="722"/>
      <c r="BZ208" s="722"/>
      <c r="CA208" s="722"/>
      <c r="CB208" s="722"/>
      <c r="CC208" s="722"/>
      <c r="CD208" s="722"/>
      <c r="CE208" s="722"/>
      <c r="CF208" s="722"/>
      <c r="CG208" s="722"/>
      <c r="CH208" s="722"/>
      <c r="CI208" s="722"/>
      <c r="CJ208" s="722"/>
      <c r="CK208" s="722"/>
      <c r="CL208" s="722"/>
      <c r="CM208" s="722"/>
      <c r="CN208" s="722"/>
      <c r="CO208" s="722"/>
      <c r="CP208" s="722"/>
      <c r="CQ208" s="722"/>
      <c r="CR208" s="722"/>
      <c r="CS208" s="722"/>
    </row>
    <row r="209" spans="1:97" s="1376" customFormat="1">
      <c r="A209" s="722"/>
      <c r="B209" s="722"/>
      <c r="C209" s="722"/>
      <c r="D209" s="722"/>
      <c r="E209" s="722"/>
      <c r="F209" s="757"/>
      <c r="G209" s="757"/>
      <c r="H209" s="757"/>
      <c r="I209" s="757"/>
      <c r="J209" s="757"/>
      <c r="K209" s="758"/>
      <c r="L209" s="758"/>
      <c r="M209" s="722"/>
      <c r="N209" s="736"/>
      <c r="O209" s="736"/>
      <c r="P209" s="736"/>
      <c r="Q209" s="736"/>
      <c r="R209" s="736"/>
      <c r="S209" s="736"/>
      <c r="T209" s="736"/>
      <c r="U209" s="736"/>
      <c r="BA209" s="722"/>
      <c r="BB209" s="722"/>
      <c r="BC209" s="722"/>
      <c r="BD209" s="722"/>
      <c r="BE209" s="722"/>
      <c r="BF209" s="722"/>
      <c r="BG209" s="722"/>
      <c r="BH209" s="722"/>
      <c r="BI209" s="722"/>
      <c r="BJ209" s="722"/>
      <c r="BK209" s="722"/>
      <c r="BL209" s="722"/>
      <c r="BM209" s="722"/>
      <c r="BN209" s="722"/>
      <c r="BO209" s="722"/>
      <c r="BP209" s="722"/>
      <c r="BQ209" s="722"/>
      <c r="BR209" s="722"/>
      <c r="BS209" s="722"/>
      <c r="BT209" s="722"/>
      <c r="BU209" s="722"/>
      <c r="BV209" s="722"/>
      <c r="BW209" s="722"/>
      <c r="BX209" s="722"/>
      <c r="BY209" s="722"/>
      <c r="BZ209" s="722"/>
      <c r="CA209" s="722"/>
      <c r="CB209" s="722"/>
      <c r="CC209" s="722"/>
      <c r="CD209" s="722"/>
      <c r="CE209" s="722"/>
      <c r="CF209" s="722"/>
      <c r="CG209" s="722"/>
      <c r="CH209" s="722"/>
      <c r="CI209" s="722"/>
      <c r="CJ209" s="722"/>
      <c r="CK209" s="722"/>
      <c r="CL209" s="722"/>
      <c r="CM209" s="722"/>
      <c r="CN209" s="722"/>
      <c r="CO209" s="722"/>
      <c r="CP209" s="722"/>
      <c r="CQ209" s="722"/>
      <c r="CR209" s="722"/>
      <c r="CS209" s="722"/>
    </row>
    <row r="210" spans="1:97" s="1376" customFormat="1">
      <c r="A210" s="722"/>
      <c r="B210" s="722"/>
      <c r="C210" s="722"/>
      <c r="D210" s="722"/>
      <c r="E210" s="722"/>
      <c r="F210" s="757"/>
      <c r="G210" s="757"/>
      <c r="H210" s="757"/>
      <c r="I210" s="757"/>
      <c r="J210" s="757"/>
      <c r="K210" s="758"/>
      <c r="L210" s="758"/>
      <c r="M210" s="722"/>
      <c r="N210" s="736"/>
      <c r="O210" s="736"/>
      <c r="P210" s="736"/>
      <c r="Q210" s="736"/>
      <c r="R210" s="736"/>
      <c r="S210" s="736"/>
      <c r="T210" s="736"/>
      <c r="U210" s="736"/>
      <c r="BA210" s="722"/>
      <c r="BB210" s="722"/>
      <c r="BC210" s="722"/>
      <c r="BD210" s="722"/>
      <c r="BE210" s="722"/>
      <c r="BF210" s="722"/>
      <c r="BG210" s="722"/>
      <c r="BH210" s="722"/>
      <c r="BI210" s="722"/>
      <c r="BJ210" s="722"/>
      <c r="BK210" s="722"/>
      <c r="BL210" s="722"/>
      <c r="BM210" s="722"/>
      <c r="BN210" s="722"/>
      <c r="BO210" s="722"/>
      <c r="BP210" s="722"/>
      <c r="BQ210" s="722"/>
      <c r="BR210" s="722"/>
      <c r="BS210" s="722"/>
      <c r="BT210" s="722"/>
      <c r="BU210" s="722"/>
      <c r="BV210" s="722"/>
      <c r="BW210" s="722"/>
      <c r="BX210" s="722"/>
      <c r="BY210" s="722"/>
      <c r="BZ210" s="722"/>
      <c r="CA210" s="722"/>
      <c r="CB210" s="722"/>
      <c r="CC210" s="722"/>
      <c r="CD210" s="722"/>
      <c r="CE210" s="722"/>
      <c r="CF210" s="722"/>
      <c r="CG210" s="722"/>
      <c r="CH210" s="722"/>
      <c r="CI210" s="722"/>
      <c r="CJ210" s="722"/>
      <c r="CK210" s="722"/>
      <c r="CL210" s="722"/>
      <c r="CM210" s="722"/>
      <c r="CN210" s="722"/>
      <c r="CO210" s="722"/>
      <c r="CP210" s="722"/>
      <c r="CQ210" s="722"/>
      <c r="CR210" s="722"/>
      <c r="CS210" s="722"/>
    </row>
    <row r="211" spans="1:97" s="1376" customFormat="1">
      <c r="A211" s="722"/>
      <c r="B211" s="722"/>
      <c r="C211" s="722"/>
      <c r="D211" s="722"/>
      <c r="E211" s="722"/>
      <c r="F211" s="757"/>
      <c r="G211" s="757"/>
      <c r="H211" s="757"/>
      <c r="I211" s="757"/>
      <c r="J211" s="757"/>
      <c r="K211" s="758"/>
      <c r="L211" s="758"/>
      <c r="M211" s="722"/>
      <c r="N211" s="736"/>
      <c r="O211" s="736"/>
      <c r="P211" s="736"/>
      <c r="Q211" s="736"/>
      <c r="R211" s="736"/>
      <c r="S211" s="736"/>
      <c r="T211" s="736"/>
      <c r="U211" s="736"/>
      <c r="BA211" s="722"/>
      <c r="BB211" s="722"/>
      <c r="BC211" s="722"/>
      <c r="BD211" s="722"/>
      <c r="BE211" s="722"/>
      <c r="BF211" s="722"/>
      <c r="BG211" s="722"/>
      <c r="BH211" s="722"/>
      <c r="BI211" s="722"/>
      <c r="BJ211" s="722"/>
      <c r="BK211" s="722"/>
      <c r="BL211" s="722"/>
      <c r="BM211" s="722"/>
      <c r="BN211" s="722"/>
      <c r="BO211" s="722"/>
      <c r="BP211" s="722"/>
      <c r="BQ211" s="722"/>
      <c r="BR211" s="722"/>
      <c r="BS211" s="722"/>
      <c r="BT211" s="722"/>
      <c r="BU211" s="722"/>
      <c r="BV211" s="722"/>
      <c r="BW211" s="722"/>
      <c r="BX211" s="722"/>
      <c r="BY211" s="722"/>
      <c r="BZ211" s="722"/>
      <c r="CA211" s="722"/>
      <c r="CB211" s="722"/>
      <c r="CC211" s="722"/>
      <c r="CD211" s="722"/>
      <c r="CE211" s="722"/>
      <c r="CF211" s="722"/>
      <c r="CG211" s="722"/>
      <c r="CH211" s="722"/>
      <c r="CI211" s="722"/>
      <c r="CJ211" s="722"/>
      <c r="CK211" s="722"/>
      <c r="CL211" s="722"/>
      <c r="CM211" s="722"/>
      <c r="CN211" s="722"/>
      <c r="CO211" s="722"/>
      <c r="CP211" s="722"/>
      <c r="CQ211" s="722"/>
      <c r="CR211" s="722"/>
      <c r="CS211" s="722"/>
    </row>
    <row r="212" spans="1:97" s="1376" customFormat="1">
      <c r="A212" s="722"/>
      <c r="B212" s="722"/>
      <c r="C212" s="722"/>
      <c r="D212" s="722"/>
      <c r="E212" s="722"/>
      <c r="F212" s="757"/>
      <c r="G212" s="757"/>
      <c r="H212" s="757"/>
      <c r="I212" s="757"/>
      <c r="J212" s="757"/>
      <c r="K212" s="758"/>
      <c r="L212" s="758"/>
      <c r="M212" s="722"/>
      <c r="N212" s="736"/>
      <c r="O212" s="736"/>
      <c r="P212" s="736"/>
      <c r="Q212" s="736"/>
      <c r="R212" s="736"/>
      <c r="S212" s="736"/>
      <c r="T212" s="736"/>
      <c r="U212" s="736"/>
      <c r="BA212" s="722"/>
      <c r="BB212" s="722"/>
      <c r="BC212" s="722"/>
      <c r="BD212" s="722"/>
      <c r="BE212" s="722"/>
      <c r="BF212" s="722"/>
      <c r="BG212" s="722"/>
      <c r="BH212" s="722"/>
      <c r="BI212" s="722"/>
      <c r="BJ212" s="722"/>
      <c r="BK212" s="722"/>
      <c r="BL212" s="722"/>
      <c r="BM212" s="722"/>
      <c r="BN212" s="722"/>
      <c r="BO212" s="722"/>
      <c r="BP212" s="722"/>
      <c r="BQ212" s="722"/>
      <c r="BR212" s="722"/>
      <c r="BS212" s="722"/>
      <c r="BT212" s="722"/>
      <c r="BU212" s="722"/>
      <c r="BV212" s="722"/>
      <c r="BW212" s="722"/>
      <c r="BX212" s="722"/>
      <c r="BY212" s="722"/>
      <c r="BZ212" s="722"/>
      <c r="CA212" s="722"/>
      <c r="CB212" s="722"/>
      <c r="CC212" s="722"/>
      <c r="CD212" s="722"/>
      <c r="CE212" s="722"/>
      <c r="CF212" s="722"/>
      <c r="CG212" s="722"/>
      <c r="CH212" s="722"/>
      <c r="CI212" s="722"/>
      <c r="CJ212" s="722"/>
      <c r="CK212" s="722"/>
      <c r="CL212" s="722"/>
      <c r="CM212" s="722"/>
      <c r="CN212" s="722"/>
      <c r="CO212" s="722"/>
      <c r="CP212" s="722"/>
      <c r="CQ212" s="722"/>
      <c r="CR212" s="722"/>
      <c r="CS212" s="722"/>
    </row>
    <row r="213" spans="1:97" s="1376" customFormat="1">
      <c r="A213" s="722"/>
      <c r="B213" s="722"/>
      <c r="C213" s="722"/>
      <c r="D213" s="722"/>
      <c r="E213" s="722"/>
      <c r="F213" s="757"/>
      <c r="G213" s="757"/>
      <c r="H213" s="757"/>
      <c r="I213" s="757"/>
      <c r="J213" s="757"/>
      <c r="K213" s="758"/>
      <c r="L213" s="758"/>
      <c r="M213" s="722"/>
      <c r="N213" s="736"/>
      <c r="O213" s="736"/>
      <c r="P213" s="736"/>
      <c r="Q213" s="736"/>
      <c r="R213" s="736"/>
      <c r="S213" s="736"/>
      <c r="T213" s="736"/>
      <c r="U213" s="736"/>
      <c r="BA213" s="722"/>
      <c r="BB213" s="722"/>
      <c r="BC213" s="722"/>
      <c r="BD213" s="722"/>
      <c r="BE213" s="722"/>
      <c r="BF213" s="722"/>
      <c r="BG213" s="722"/>
      <c r="BH213" s="722"/>
      <c r="BI213" s="722"/>
      <c r="BJ213" s="722"/>
      <c r="BK213" s="722"/>
      <c r="BL213" s="722"/>
      <c r="BM213" s="722"/>
      <c r="BN213" s="722"/>
      <c r="BO213" s="722"/>
      <c r="BP213" s="722"/>
      <c r="BQ213" s="722"/>
      <c r="BR213" s="722"/>
      <c r="BS213" s="722"/>
      <c r="BT213" s="722"/>
      <c r="BU213" s="722"/>
      <c r="BV213" s="722"/>
      <c r="BW213" s="722"/>
      <c r="BX213" s="722"/>
      <c r="BY213" s="722"/>
      <c r="BZ213" s="722"/>
      <c r="CA213" s="722"/>
      <c r="CB213" s="722"/>
      <c r="CC213" s="722"/>
      <c r="CD213" s="722"/>
      <c r="CE213" s="722"/>
      <c r="CF213" s="722"/>
      <c r="CG213" s="722"/>
      <c r="CH213" s="722"/>
      <c r="CI213" s="722"/>
      <c r="CJ213" s="722"/>
      <c r="CK213" s="722"/>
      <c r="CL213" s="722"/>
      <c r="CM213" s="722"/>
      <c r="CN213" s="722"/>
      <c r="CO213" s="722"/>
      <c r="CP213" s="722"/>
      <c r="CQ213" s="722"/>
      <c r="CR213" s="722"/>
      <c r="CS213" s="722"/>
    </row>
    <row r="214" spans="1:97" s="1376" customFormat="1">
      <c r="A214" s="722"/>
      <c r="B214" s="722"/>
      <c r="C214" s="722"/>
      <c r="D214" s="722"/>
      <c r="E214" s="722"/>
      <c r="F214" s="757"/>
      <c r="G214" s="757"/>
      <c r="H214" s="757"/>
      <c r="I214" s="757"/>
      <c r="J214" s="757"/>
      <c r="K214" s="758"/>
      <c r="L214" s="758"/>
      <c r="M214" s="722"/>
      <c r="N214" s="736"/>
      <c r="O214" s="736"/>
      <c r="P214" s="736"/>
      <c r="Q214" s="736"/>
      <c r="R214" s="736"/>
      <c r="S214" s="736"/>
      <c r="T214" s="736"/>
      <c r="U214" s="736"/>
      <c r="BA214" s="722"/>
      <c r="BB214" s="722"/>
      <c r="BC214" s="722"/>
      <c r="BD214" s="722"/>
      <c r="BE214" s="722"/>
      <c r="BF214" s="722"/>
      <c r="BG214" s="722"/>
      <c r="BH214" s="722"/>
      <c r="BI214" s="722"/>
      <c r="BJ214" s="722"/>
      <c r="BK214" s="722"/>
      <c r="BL214" s="722"/>
      <c r="BM214" s="722"/>
      <c r="BN214" s="722"/>
      <c r="BO214" s="722"/>
      <c r="BP214" s="722"/>
      <c r="BQ214" s="722"/>
      <c r="BR214" s="722"/>
      <c r="BS214" s="722"/>
      <c r="BT214" s="722"/>
      <c r="BU214" s="722"/>
      <c r="BV214" s="722"/>
      <c r="BW214" s="722"/>
      <c r="BX214" s="722"/>
      <c r="BY214" s="722"/>
      <c r="BZ214" s="722"/>
      <c r="CA214" s="722"/>
      <c r="CB214" s="722"/>
      <c r="CC214" s="722"/>
      <c r="CD214" s="722"/>
      <c r="CE214" s="722"/>
      <c r="CF214" s="722"/>
      <c r="CG214" s="722"/>
      <c r="CH214" s="722"/>
      <c r="CI214" s="722"/>
      <c r="CJ214" s="722"/>
      <c r="CK214" s="722"/>
      <c r="CL214" s="722"/>
      <c r="CM214" s="722"/>
      <c r="CN214" s="722"/>
      <c r="CO214" s="722"/>
      <c r="CP214" s="722"/>
      <c r="CQ214" s="722"/>
      <c r="CR214" s="722"/>
      <c r="CS214" s="722"/>
    </row>
    <row r="215" spans="1:97" s="1376" customFormat="1">
      <c r="A215" s="722"/>
      <c r="B215" s="722"/>
      <c r="C215" s="722"/>
      <c r="D215" s="722"/>
      <c r="E215" s="722"/>
      <c r="F215" s="757"/>
      <c r="G215" s="757"/>
      <c r="H215" s="757"/>
      <c r="I215" s="757"/>
      <c r="J215" s="757"/>
      <c r="K215" s="758"/>
      <c r="L215" s="758"/>
      <c r="M215" s="722"/>
      <c r="N215" s="736"/>
      <c r="O215" s="736"/>
      <c r="P215" s="736"/>
      <c r="Q215" s="736"/>
      <c r="R215" s="736"/>
      <c r="S215" s="736"/>
      <c r="T215" s="736"/>
      <c r="U215" s="736"/>
      <c r="BA215" s="722"/>
      <c r="BB215" s="722"/>
      <c r="BC215" s="722"/>
      <c r="BD215" s="722"/>
      <c r="BE215" s="722"/>
      <c r="BF215" s="722"/>
      <c r="BG215" s="722"/>
      <c r="BH215" s="722"/>
      <c r="BI215" s="722"/>
      <c r="BJ215" s="722"/>
      <c r="BK215" s="722"/>
      <c r="BL215" s="722"/>
      <c r="BM215" s="722"/>
      <c r="BN215" s="722"/>
      <c r="BO215" s="722"/>
      <c r="BP215" s="722"/>
      <c r="BQ215" s="722"/>
      <c r="BR215" s="722"/>
      <c r="BS215" s="722"/>
      <c r="BT215" s="722"/>
      <c r="BU215" s="722"/>
      <c r="BV215" s="722"/>
      <c r="BW215" s="722"/>
      <c r="BX215" s="722"/>
      <c r="BY215" s="722"/>
      <c r="BZ215" s="722"/>
      <c r="CA215" s="722"/>
      <c r="CB215" s="722"/>
      <c r="CC215" s="722"/>
      <c r="CD215" s="722"/>
      <c r="CE215" s="722"/>
      <c r="CF215" s="722"/>
      <c r="CG215" s="722"/>
      <c r="CH215" s="722"/>
      <c r="CI215" s="722"/>
      <c r="CJ215" s="722"/>
      <c r="CK215" s="722"/>
      <c r="CL215" s="722"/>
      <c r="CM215" s="722"/>
      <c r="CN215" s="722"/>
      <c r="CO215" s="722"/>
      <c r="CP215" s="722"/>
      <c r="CQ215" s="722"/>
      <c r="CR215" s="722"/>
      <c r="CS215" s="722"/>
    </row>
    <row r="216" spans="1:97" s="1376" customFormat="1">
      <c r="A216" s="722"/>
      <c r="B216" s="722"/>
      <c r="C216" s="722"/>
      <c r="D216" s="722"/>
      <c r="E216" s="722"/>
      <c r="F216" s="757"/>
      <c r="G216" s="757"/>
      <c r="H216" s="757"/>
      <c r="I216" s="757"/>
      <c r="J216" s="757"/>
      <c r="K216" s="758"/>
      <c r="L216" s="758"/>
      <c r="M216" s="722"/>
      <c r="N216" s="736"/>
      <c r="O216" s="736"/>
      <c r="P216" s="736"/>
      <c r="Q216" s="736"/>
      <c r="R216" s="736"/>
      <c r="S216" s="736"/>
      <c r="T216" s="736"/>
      <c r="U216" s="736"/>
      <c r="BA216" s="722"/>
      <c r="BB216" s="722"/>
      <c r="BC216" s="722"/>
      <c r="BD216" s="722"/>
      <c r="BE216" s="722"/>
      <c r="BF216" s="722"/>
      <c r="BG216" s="722"/>
      <c r="BH216" s="722"/>
      <c r="BI216" s="722"/>
      <c r="BJ216" s="722"/>
      <c r="BK216" s="722"/>
      <c r="BL216" s="722"/>
      <c r="BM216" s="722"/>
      <c r="BN216" s="722"/>
      <c r="BO216" s="722"/>
      <c r="BP216" s="722"/>
      <c r="BQ216" s="722"/>
      <c r="BR216" s="722"/>
      <c r="BS216" s="722"/>
      <c r="BT216" s="722"/>
      <c r="BU216" s="722"/>
      <c r="BV216" s="722"/>
      <c r="BW216" s="722"/>
      <c r="BX216" s="722"/>
      <c r="BY216" s="722"/>
      <c r="BZ216" s="722"/>
      <c r="CA216" s="722"/>
      <c r="CB216" s="722"/>
      <c r="CC216" s="722"/>
      <c r="CD216" s="722"/>
      <c r="CE216" s="722"/>
      <c r="CF216" s="722"/>
      <c r="CG216" s="722"/>
      <c r="CH216" s="722"/>
      <c r="CI216" s="722"/>
      <c r="CJ216" s="722"/>
      <c r="CK216" s="722"/>
      <c r="CL216" s="722"/>
      <c r="CM216" s="722"/>
      <c r="CN216" s="722"/>
      <c r="CO216" s="722"/>
      <c r="CP216" s="722"/>
      <c r="CQ216" s="722"/>
      <c r="CR216" s="722"/>
      <c r="CS216" s="722"/>
    </row>
    <row r="217" spans="1:97" s="1376" customFormat="1">
      <c r="A217" s="722"/>
      <c r="B217" s="722"/>
      <c r="C217" s="722"/>
      <c r="D217" s="722"/>
      <c r="E217" s="722"/>
      <c r="F217" s="757"/>
      <c r="G217" s="757"/>
      <c r="H217" s="757"/>
      <c r="I217" s="757"/>
      <c r="J217" s="757"/>
      <c r="K217" s="758"/>
      <c r="L217" s="758"/>
      <c r="M217" s="722"/>
      <c r="N217" s="736"/>
      <c r="O217" s="736"/>
      <c r="P217" s="736"/>
      <c r="Q217" s="736"/>
      <c r="R217" s="736"/>
      <c r="S217" s="736"/>
      <c r="T217" s="736"/>
      <c r="U217" s="736"/>
      <c r="BA217" s="722"/>
      <c r="BB217" s="722"/>
      <c r="BC217" s="722"/>
      <c r="BD217" s="722"/>
      <c r="BE217" s="722"/>
      <c r="BF217" s="722"/>
      <c r="BG217" s="722"/>
      <c r="BH217" s="722"/>
      <c r="BI217" s="722"/>
      <c r="BJ217" s="722"/>
      <c r="BK217" s="722"/>
      <c r="BL217" s="722"/>
      <c r="BM217" s="722"/>
      <c r="BN217" s="722"/>
      <c r="BO217" s="722"/>
      <c r="BP217" s="722"/>
      <c r="BQ217" s="722"/>
      <c r="BR217" s="722"/>
      <c r="BS217" s="722"/>
      <c r="BT217" s="722"/>
      <c r="BU217" s="722"/>
      <c r="BV217" s="722"/>
      <c r="BW217" s="722"/>
      <c r="BX217" s="722"/>
      <c r="BY217" s="722"/>
      <c r="BZ217" s="722"/>
      <c r="CA217" s="722"/>
      <c r="CB217" s="722"/>
      <c r="CC217" s="722"/>
      <c r="CD217" s="722"/>
      <c r="CE217" s="722"/>
      <c r="CF217" s="722"/>
      <c r="CG217" s="722"/>
      <c r="CH217" s="722"/>
      <c r="CI217" s="722"/>
      <c r="CJ217" s="722"/>
      <c r="CK217" s="722"/>
      <c r="CL217" s="722"/>
      <c r="CM217" s="722"/>
      <c r="CN217" s="722"/>
      <c r="CO217" s="722"/>
      <c r="CP217" s="722"/>
      <c r="CQ217" s="722"/>
      <c r="CR217" s="722"/>
      <c r="CS217" s="722"/>
    </row>
    <row r="218" spans="1:97" s="1376" customFormat="1">
      <c r="A218" s="722"/>
      <c r="B218" s="722"/>
      <c r="C218" s="722"/>
      <c r="D218" s="722"/>
      <c r="E218" s="722"/>
      <c r="F218" s="757"/>
      <c r="G218" s="757"/>
      <c r="H218" s="757"/>
      <c r="I218" s="757"/>
      <c r="J218" s="757"/>
      <c r="K218" s="758"/>
      <c r="L218" s="758"/>
      <c r="M218" s="722"/>
      <c r="N218" s="736"/>
      <c r="O218" s="736"/>
      <c r="P218" s="736"/>
      <c r="Q218" s="736"/>
      <c r="R218" s="736"/>
      <c r="S218" s="736"/>
      <c r="T218" s="736"/>
      <c r="U218" s="736"/>
      <c r="BA218" s="722"/>
      <c r="BB218" s="722"/>
      <c r="BC218" s="722"/>
      <c r="BD218" s="722"/>
      <c r="BE218" s="722"/>
      <c r="BF218" s="722"/>
      <c r="BG218" s="722"/>
      <c r="BH218" s="722"/>
      <c r="BI218" s="722"/>
      <c r="BJ218" s="722"/>
      <c r="BK218" s="722"/>
      <c r="BL218" s="722"/>
      <c r="BM218" s="722"/>
      <c r="BN218" s="722"/>
      <c r="BO218" s="722"/>
      <c r="BP218" s="722"/>
      <c r="BQ218" s="722"/>
      <c r="BR218" s="722"/>
      <c r="BS218" s="722"/>
      <c r="BT218" s="722"/>
      <c r="BU218" s="722"/>
      <c r="BV218" s="722"/>
      <c r="BW218" s="722"/>
      <c r="BX218" s="722"/>
      <c r="BY218" s="722"/>
      <c r="BZ218" s="722"/>
      <c r="CA218" s="722"/>
      <c r="CB218" s="722"/>
      <c r="CC218" s="722"/>
      <c r="CD218" s="722"/>
      <c r="CE218" s="722"/>
      <c r="CF218" s="722"/>
      <c r="CG218" s="722"/>
      <c r="CH218" s="722"/>
      <c r="CI218" s="722"/>
      <c r="CJ218" s="722"/>
      <c r="CK218" s="722"/>
      <c r="CL218" s="722"/>
      <c r="CM218" s="722"/>
      <c r="CN218" s="722"/>
      <c r="CO218" s="722"/>
      <c r="CP218" s="722"/>
      <c r="CQ218" s="722"/>
      <c r="CR218" s="722"/>
      <c r="CS218" s="722"/>
    </row>
    <row r="219" spans="1:97" s="1376" customFormat="1">
      <c r="A219" s="722"/>
      <c r="B219" s="722"/>
      <c r="C219" s="722"/>
      <c r="D219" s="722"/>
      <c r="E219" s="722"/>
      <c r="F219" s="757"/>
      <c r="G219" s="757"/>
      <c r="H219" s="757"/>
      <c r="I219" s="757"/>
      <c r="J219" s="757"/>
      <c r="K219" s="758"/>
      <c r="L219" s="758"/>
      <c r="M219" s="722"/>
      <c r="N219" s="736"/>
      <c r="O219" s="736"/>
      <c r="P219" s="736"/>
      <c r="Q219" s="736"/>
      <c r="R219" s="736"/>
      <c r="S219" s="736"/>
      <c r="T219" s="736"/>
      <c r="U219" s="736"/>
      <c r="BA219" s="722"/>
      <c r="BB219" s="722"/>
      <c r="BC219" s="722"/>
      <c r="BD219" s="722"/>
      <c r="BE219" s="722"/>
      <c r="BF219" s="722"/>
      <c r="BG219" s="722"/>
      <c r="BH219" s="722"/>
      <c r="BI219" s="722"/>
      <c r="BJ219" s="722"/>
      <c r="BK219" s="722"/>
      <c r="BL219" s="722"/>
      <c r="BM219" s="722"/>
      <c r="BN219" s="722"/>
      <c r="BO219" s="722"/>
      <c r="BP219" s="722"/>
      <c r="BQ219" s="722"/>
      <c r="BR219" s="722"/>
      <c r="BS219" s="722"/>
      <c r="BT219" s="722"/>
      <c r="BU219" s="722"/>
      <c r="BV219" s="722"/>
      <c r="BW219" s="722"/>
      <c r="BX219" s="722"/>
      <c r="BY219" s="722"/>
      <c r="BZ219" s="722"/>
      <c r="CA219" s="722"/>
      <c r="CB219" s="722"/>
      <c r="CC219" s="722"/>
      <c r="CD219" s="722"/>
      <c r="CE219" s="722"/>
      <c r="CF219" s="722"/>
      <c r="CG219" s="722"/>
      <c r="CH219" s="722"/>
      <c r="CI219" s="722"/>
      <c r="CJ219" s="722"/>
      <c r="CK219" s="722"/>
      <c r="CL219" s="722"/>
      <c r="CM219" s="722"/>
      <c r="CN219" s="722"/>
      <c r="CO219" s="722"/>
      <c r="CP219" s="722"/>
      <c r="CQ219" s="722"/>
      <c r="CR219" s="722"/>
      <c r="CS219" s="722"/>
    </row>
    <row r="220" spans="1:97" s="1376" customFormat="1">
      <c r="A220" s="722"/>
      <c r="B220" s="722"/>
      <c r="C220" s="722"/>
      <c r="D220" s="722"/>
      <c r="E220" s="722"/>
      <c r="F220" s="757"/>
      <c r="G220" s="757"/>
      <c r="H220" s="757"/>
      <c r="I220" s="757"/>
      <c r="J220" s="757"/>
      <c r="K220" s="758"/>
      <c r="L220" s="758"/>
      <c r="M220" s="722"/>
      <c r="N220" s="736"/>
      <c r="O220" s="736"/>
      <c r="P220" s="736"/>
      <c r="Q220" s="736"/>
      <c r="R220" s="736"/>
      <c r="S220" s="736"/>
      <c r="T220" s="736"/>
      <c r="U220" s="736"/>
      <c r="BA220" s="722"/>
      <c r="BB220" s="722"/>
      <c r="BC220" s="722"/>
      <c r="BD220" s="722"/>
      <c r="BE220" s="722"/>
      <c r="BF220" s="722"/>
      <c r="BG220" s="722"/>
      <c r="BH220" s="722"/>
      <c r="BI220" s="722"/>
      <c r="BJ220" s="722"/>
      <c r="BK220" s="722"/>
      <c r="BL220" s="722"/>
      <c r="BM220" s="722"/>
      <c r="BN220" s="722"/>
      <c r="BO220" s="722"/>
      <c r="BP220" s="722"/>
      <c r="BQ220" s="722"/>
      <c r="BR220" s="722"/>
      <c r="BS220" s="722"/>
      <c r="BT220" s="722"/>
      <c r="BU220" s="722"/>
      <c r="BV220" s="722"/>
      <c r="BW220" s="722"/>
      <c r="BX220" s="722"/>
      <c r="BY220" s="722"/>
      <c r="BZ220" s="722"/>
      <c r="CA220" s="722"/>
      <c r="CB220" s="722"/>
      <c r="CC220" s="722"/>
      <c r="CD220" s="722"/>
      <c r="CE220" s="722"/>
      <c r="CF220" s="722"/>
      <c r="CG220" s="722"/>
      <c r="CH220" s="722"/>
      <c r="CI220" s="722"/>
      <c r="CJ220" s="722"/>
      <c r="CK220" s="722"/>
      <c r="CL220" s="722"/>
      <c r="CM220" s="722"/>
      <c r="CN220" s="722"/>
      <c r="CO220" s="722"/>
      <c r="CP220" s="722"/>
      <c r="CQ220" s="722"/>
      <c r="CR220" s="722"/>
      <c r="CS220" s="722"/>
    </row>
    <row r="221" spans="1:97" s="1376" customFormat="1">
      <c r="A221" s="722"/>
      <c r="B221" s="722"/>
      <c r="C221" s="722"/>
      <c r="D221" s="722"/>
      <c r="E221" s="722"/>
      <c r="F221" s="757"/>
      <c r="G221" s="757"/>
      <c r="H221" s="757"/>
      <c r="I221" s="757"/>
      <c r="J221" s="757"/>
      <c r="K221" s="758"/>
      <c r="L221" s="758"/>
      <c r="M221" s="722"/>
      <c r="N221" s="736"/>
      <c r="O221" s="736"/>
      <c r="P221" s="736"/>
      <c r="Q221" s="736"/>
      <c r="R221" s="736"/>
      <c r="S221" s="736"/>
      <c r="T221" s="736"/>
      <c r="U221" s="736"/>
      <c r="BA221" s="722"/>
      <c r="BB221" s="722"/>
      <c r="BC221" s="722"/>
      <c r="BD221" s="722"/>
      <c r="BE221" s="722"/>
      <c r="BF221" s="722"/>
      <c r="BG221" s="722"/>
      <c r="BH221" s="722"/>
      <c r="BI221" s="722"/>
      <c r="BJ221" s="722"/>
      <c r="BK221" s="722"/>
      <c r="BL221" s="722"/>
      <c r="BM221" s="722"/>
      <c r="BN221" s="722"/>
      <c r="BO221" s="722"/>
      <c r="BP221" s="722"/>
      <c r="BQ221" s="722"/>
      <c r="BR221" s="722"/>
      <c r="BS221" s="722"/>
      <c r="BT221" s="722"/>
      <c r="BU221" s="722"/>
      <c r="BV221" s="722"/>
      <c r="BW221" s="722"/>
      <c r="BX221" s="722"/>
      <c r="BY221" s="722"/>
      <c r="BZ221" s="722"/>
      <c r="CA221" s="722"/>
      <c r="CB221" s="722"/>
      <c r="CC221" s="722"/>
      <c r="CD221" s="722"/>
      <c r="CE221" s="722"/>
      <c r="CF221" s="722"/>
      <c r="CG221" s="722"/>
      <c r="CH221" s="722"/>
      <c r="CI221" s="722"/>
      <c r="CJ221" s="722"/>
      <c r="CK221" s="722"/>
      <c r="CL221" s="722"/>
      <c r="CM221" s="722"/>
      <c r="CN221" s="722"/>
      <c r="CO221" s="722"/>
      <c r="CP221" s="722"/>
      <c r="CQ221" s="722"/>
      <c r="CR221" s="722"/>
      <c r="CS221" s="722"/>
    </row>
    <row r="222" spans="1:97" s="1376" customFormat="1">
      <c r="A222" s="722"/>
      <c r="B222" s="722"/>
      <c r="C222" s="722"/>
      <c r="D222" s="722"/>
      <c r="E222" s="722"/>
      <c r="F222" s="757"/>
      <c r="G222" s="757"/>
      <c r="H222" s="757"/>
      <c r="I222" s="757"/>
      <c r="J222" s="757"/>
      <c r="K222" s="758"/>
      <c r="L222" s="758"/>
      <c r="M222" s="722"/>
      <c r="N222" s="736"/>
      <c r="O222" s="736"/>
      <c r="P222" s="736"/>
      <c r="Q222" s="736"/>
      <c r="R222" s="736"/>
      <c r="S222" s="736"/>
      <c r="T222" s="736"/>
      <c r="U222" s="736"/>
      <c r="BA222" s="722"/>
      <c r="BB222" s="722"/>
      <c r="BC222" s="722"/>
      <c r="BD222" s="722"/>
      <c r="BE222" s="722"/>
      <c r="BF222" s="722"/>
      <c r="BG222" s="722"/>
      <c r="BH222" s="722"/>
      <c r="BI222" s="722"/>
      <c r="BJ222" s="722"/>
      <c r="BK222" s="722"/>
      <c r="BL222" s="722"/>
      <c r="BM222" s="722"/>
      <c r="BN222" s="722"/>
      <c r="BO222" s="722"/>
      <c r="BP222" s="722"/>
      <c r="BQ222" s="722"/>
      <c r="BR222" s="722"/>
      <c r="BS222" s="722"/>
      <c r="BT222" s="722"/>
      <c r="BU222" s="722"/>
      <c r="BV222" s="722"/>
      <c r="BW222" s="722"/>
      <c r="BX222" s="722"/>
      <c r="BY222" s="722"/>
      <c r="BZ222" s="722"/>
      <c r="CA222" s="722"/>
      <c r="CB222" s="722"/>
      <c r="CC222" s="722"/>
      <c r="CD222" s="722"/>
      <c r="CE222" s="722"/>
      <c r="CF222" s="722"/>
      <c r="CG222" s="722"/>
      <c r="CH222" s="722"/>
      <c r="CI222" s="722"/>
      <c r="CJ222" s="722"/>
      <c r="CK222" s="722"/>
      <c r="CL222" s="722"/>
      <c r="CM222" s="722"/>
      <c r="CN222" s="722"/>
      <c r="CO222" s="722"/>
      <c r="CP222" s="722"/>
      <c r="CQ222" s="722"/>
      <c r="CR222" s="722"/>
      <c r="CS222" s="722"/>
    </row>
    <row r="223" spans="1:97" s="1376" customFormat="1">
      <c r="A223" s="722"/>
      <c r="B223" s="722"/>
      <c r="C223" s="722"/>
      <c r="D223" s="722"/>
      <c r="E223" s="722"/>
      <c r="F223" s="757"/>
      <c r="G223" s="757"/>
      <c r="H223" s="757"/>
      <c r="I223" s="757"/>
      <c r="J223" s="757"/>
      <c r="K223" s="758"/>
      <c r="L223" s="758"/>
      <c r="M223" s="722"/>
      <c r="N223" s="736"/>
      <c r="O223" s="736"/>
      <c r="P223" s="736"/>
      <c r="Q223" s="736"/>
      <c r="R223" s="736"/>
      <c r="S223" s="736"/>
      <c r="T223" s="736"/>
      <c r="U223" s="736"/>
      <c r="BA223" s="722"/>
      <c r="BB223" s="722"/>
      <c r="BC223" s="722"/>
      <c r="BD223" s="722"/>
      <c r="BE223" s="722"/>
      <c r="BF223" s="722"/>
      <c r="BG223" s="722"/>
      <c r="BH223" s="722"/>
      <c r="BI223" s="722"/>
      <c r="BJ223" s="722"/>
      <c r="BK223" s="722"/>
      <c r="BL223" s="722"/>
      <c r="BM223" s="722"/>
      <c r="BN223" s="722"/>
      <c r="BO223" s="722"/>
      <c r="BP223" s="722"/>
      <c r="BQ223" s="722"/>
      <c r="BR223" s="722"/>
      <c r="BS223" s="722"/>
      <c r="BT223" s="722"/>
      <c r="BU223" s="722"/>
      <c r="BV223" s="722"/>
      <c r="BW223" s="722"/>
      <c r="BX223" s="722"/>
      <c r="BY223" s="722"/>
      <c r="BZ223" s="722"/>
      <c r="CA223" s="722"/>
      <c r="CB223" s="722"/>
      <c r="CC223" s="722"/>
      <c r="CD223" s="722"/>
      <c r="CE223" s="722"/>
      <c r="CF223" s="722"/>
      <c r="CG223" s="722"/>
      <c r="CH223" s="722"/>
      <c r="CI223" s="722"/>
      <c r="CJ223" s="722"/>
      <c r="CK223" s="722"/>
      <c r="CL223" s="722"/>
      <c r="CM223" s="722"/>
      <c r="CN223" s="722"/>
      <c r="CO223" s="722"/>
      <c r="CP223" s="722"/>
      <c r="CQ223" s="722"/>
      <c r="CR223" s="722"/>
      <c r="CS223" s="722"/>
    </row>
    <row r="224" spans="1:97" s="1376" customFormat="1">
      <c r="A224" s="722"/>
      <c r="B224" s="722"/>
      <c r="C224" s="722"/>
      <c r="D224" s="722"/>
      <c r="E224" s="722"/>
      <c r="F224" s="757"/>
      <c r="G224" s="757"/>
      <c r="H224" s="757"/>
      <c r="I224" s="757"/>
      <c r="J224" s="757"/>
      <c r="K224" s="758"/>
      <c r="L224" s="758"/>
      <c r="M224" s="722"/>
      <c r="N224" s="736"/>
      <c r="O224" s="736"/>
      <c r="P224" s="736"/>
      <c r="Q224" s="736"/>
      <c r="R224" s="736"/>
      <c r="S224" s="736"/>
      <c r="T224" s="736"/>
      <c r="U224" s="736"/>
      <c r="BA224" s="722"/>
      <c r="BB224" s="722"/>
      <c r="BC224" s="722"/>
      <c r="BD224" s="722"/>
      <c r="BE224" s="722"/>
      <c r="BF224" s="722"/>
      <c r="BG224" s="722"/>
      <c r="BH224" s="722"/>
      <c r="BI224" s="722"/>
      <c r="BJ224" s="722"/>
      <c r="BK224" s="722"/>
      <c r="BL224" s="722"/>
      <c r="BM224" s="722"/>
      <c r="BN224" s="722"/>
      <c r="BO224" s="722"/>
      <c r="BP224" s="722"/>
      <c r="BQ224" s="722"/>
      <c r="BR224" s="722"/>
      <c r="BS224" s="722"/>
      <c r="BT224" s="722"/>
      <c r="BU224" s="722"/>
      <c r="BV224" s="722"/>
      <c r="BW224" s="722"/>
      <c r="BX224" s="722"/>
      <c r="BY224" s="722"/>
      <c r="BZ224" s="722"/>
      <c r="CA224" s="722"/>
      <c r="CB224" s="722"/>
      <c r="CC224" s="722"/>
      <c r="CD224" s="722"/>
      <c r="CE224" s="722"/>
      <c r="CF224" s="722"/>
      <c r="CG224" s="722"/>
      <c r="CH224" s="722"/>
      <c r="CI224" s="722"/>
      <c r="CJ224" s="722"/>
      <c r="CK224" s="722"/>
      <c r="CL224" s="722"/>
      <c r="CM224" s="722"/>
      <c r="CN224" s="722"/>
      <c r="CO224" s="722"/>
      <c r="CP224" s="722"/>
      <c r="CQ224" s="722"/>
      <c r="CR224" s="722"/>
      <c r="CS224" s="722"/>
    </row>
    <row r="225" spans="1:97" s="1376" customFormat="1">
      <c r="A225" s="722"/>
      <c r="B225" s="722"/>
      <c r="C225" s="722"/>
      <c r="D225" s="722"/>
      <c r="E225" s="722"/>
      <c r="F225" s="757"/>
      <c r="G225" s="757"/>
      <c r="H225" s="757"/>
      <c r="I225" s="757"/>
      <c r="J225" s="757"/>
      <c r="K225" s="758"/>
      <c r="L225" s="758"/>
      <c r="M225" s="722"/>
      <c r="N225" s="736"/>
      <c r="O225" s="736"/>
      <c r="P225" s="736"/>
      <c r="Q225" s="736"/>
      <c r="R225" s="736"/>
      <c r="S225" s="736"/>
      <c r="T225" s="736"/>
      <c r="U225" s="736"/>
      <c r="BA225" s="722"/>
      <c r="BB225" s="722"/>
      <c r="BC225" s="722"/>
      <c r="BD225" s="722"/>
      <c r="BE225" s="722"/>
      <c r="BF225" s="722"/>
      <c r="BG225" s="722"/>
      <c r="BH225" s="722"/>
      <c r="BI225" s="722"/>
      <c r="BJ225" s="722"/>
      <c r="BK225" s="722"/>
      <c r="BL225" s="722"/>
      <c r="BM225" s="722"/>
      <c r="BN225" s="722"/>
      <c r="BO225" s="722"/>
      <c r="BP225" s="722"/>
      <c r="BQ225" s="722"/>
      <c r="BR225" s="722"/>
      <c r="BS225" s="722"/>
      <c r="BT225" s="722"/>
      <c r="BU225" s="722"/>
      <c r="BV225" s="722"/>
      <c r="BW225" s="722"/>
      <c r="BX225" s="722"/>
      <c r="BY225" s="722"/>
      <c r="BZ225" s="722"/>
      <c r="CA225" s="722"/>
      <c r="CB225" s="722"/>
      <c r="CC225" s="722"/>
      <c r="CD225" s="722"/>
      <c r="CE225" s="722"/>
      <c r="CF225" s="722"/>
      <c r="CG225" s="722"/>
      <c r="CH225" s="722"/>
      <c r="CI225" s="722"/>
      <c r="CJ225" s="722"/>
      <c r="CK225" s="722"/>
      <c r="CL225" s="722"/>
      <c r="CM225" s="722"/>
      <c r="CN225" s="722"/>
      <c r="CO225" s="722"/>
      <c r="CP225" s="722"/>
      <c r="CQ225" s="722"/>
      <c r="CR225" s="722"/>
      <c r="CS225" s="722"/>
    </row>
    <row r="226" spans="1:97" s="1376" customFormat="1">
      <c r="A226" s="722"/>
      <c r="B226" s="722"/>
      <c r="C226" s="722"/>
      <c r="D226" s="722"/>
      <c r="E226" s="722"/>
      <c r="F226" s="757"/>
      <c r="G226" s="757"/>
      <c r="H226" s="757"/>
      <c r="I226" s="757"/>
      <c r="J226" s="757"/>
      <c r="K226" s="758"/>
      <c r="L226" s="758"/>
      <c r="M226" s="722"/>
      <c r="N226" s="736"/>
      <c r="O226" s="736"/>
      <c r="P226" s="736"/>
      <c r="Q226" s="736"/>
      <c r="R226" s="736"/>
      <c r="S226" s="736"/>
      <c r="T226" s="736"/>
      <c r="U226" s="736"/>
      <c r="BA226" s="722"/>
      <c r="BB226" s="722"/>
      <c r="BC226" s="722"/>
      <c r="BD226" s="722"/>
      <c r="BE226" s="722"/>
      <c r="BF226" s="722"/>
      <c r="BG226" s="722"/>
      <c r="BH226" s="722"/>
      <c r="BI226" s="722"/>
      <c r="BJ226" s="722"/>
      <c r="BK226" s="722"/>
      <c r="BL226" s="722"/>
      <c r="BM226" s="722"/>
      <c r="BN226" s="722"/>
      <c r="BO226" s="722"/>
      <c r="BP226" s="722"/>
      <c r="BQ226" s="722"/>
      <c r="BR226" s="722"/>
      <c r="BS226" s="722"/>
      <c r="BT226" s="722"/>
      <c r="BU226" s="722"/>
      <c r="BV226" s="722"/>
      <c r="BW226" s="722"/>
      <c r="BX226" s="722"/>
      <c r="BY226" s="722"/>
      <c r="BZ226" s="722"/>
      <c r="CA226" s="722"/>
      <c r="CB226" s="722"/>
      <c r="CC226" s="722"/>
      <c r="CD226" s="722"/>
      <c r="CE226" s="722"/>
      <c r="CF226" s="722"/>
      <c r="CG226" s="722"/>
      <c r="CH226" s="722"/>
      <c r="CI226" s="722"/>
      <c r="CJ226" s="722"/>
      <c r="CK226" s="722"/>
      <c r="CL226" s="722"/>
      <c r="CM226" s="722"/>
      <c r="CN226" s="722"/>
      <c r="CO226" s="722"/>
      <c r="CP226" s="722"/>
      <c r="CQ226" s="722"/>
      <c r="CR226" s="722"/>
      <c r="CS226" s="722"/>
    </row>
    <row r="227" spans="1:97" s="1376" customFormat="1">
      <c r="A227" s="722"/>
      <c r="B227" s="722"/>
      <c r="C227" s="722"/>
      <c r="D227" s="722"/>
      <c r="E227" s="722"/>
      <c r="F227" s="757"/>
      <c r="G227" s="757"/>
      <c r="H227" s="757"/>
      <c r="I227" s="757"/>
      <c r="J227" s="757"/>
      <c r="K227" s="758"/>
      <c r="L227" s="758"/>
      <c r="M227" s="722"/>
      <c r="N227" s="736"/>
      <c r="O227" s="736"/>
      <c r="P227" s="736"/>
      <c r="Q227" s="736"/>
      <c r="R227" s="736"/>
      <c r="S227" s="736"/>
      <c r="T227" s="736"/>
      <c r="U227" s="736"/>
      <c r="BA227" s="722"/>
      <c r="BB227" s="722"/>
      <c r="BC227" s="722"/>
      <c r="BD227" s="722"/>
      <c r="BE227" s="722"/>
      <c r="BF227" s="722"/>
      <c r="BG227" s="722"/>
      <c r="BH227" s="722"/>
      <c r="BI227" s="722"/>
      <c r="BJ227" s="722"/>
      <c r="BK227" s="722"/>
      <c r="BL227" s="722"/>
      <c r="BM227" s="722"/>
      <c r="BN227" s="722"/>
      <c r="BO227" s="722"/>
      <c r="BP227" s="722"/>
      <c r="BQ227" s="722"/>
      <c r="BR227" s="722"/>
      <c r="BS227" s="722"/>
      <c r="BT227" s="722"/>
      <c r="BU227" s="722"/>
      <c r="BV227" s="722"/>
      <c r="BW227" s="722"/>
      <c r="BX227" s="722"/>
      <c r="BY227" s="722"/>
      <c r="BZ227" s="722"/>
      <c r="CA227" s="722"/>
      <c r="CB227" s="722"/>
      <c r="CC227" s="722"/>
      <c r="CD227" s="722"/>
      <c r="CE227" s="722"/>
      <c r="CF227" s="722"/>
      <c r="CG227" s="722"/>
      <c r="CH227" s="722"/>
      <c r="CI227" s="722"/>
      <c r="CJ227" s="722"/>
      <c r="CK227" s="722"/>
      <c r="CL227" s="722"/>
      <c r="CM227" s="722"/>
      <c r="CN227" s="722"/>
      <c r="CO227" s="722"/>
      <c r="CP227" s="722"/>
      <c r="CQ227" s="722"/>
      <c r="CR227" s="722"/>
      <c r="CS227" s="722"/>
    </row>
    <row r="228" spans="1:97" s="1376" customFormat="1">
      <c r="A228" s="722"/>
      <c r="B228" s="722"/>
      <c r="C228" s="722"/>
      <c r="D228" s="722"/>
      <c r="E228" s="722"/>
      <c r="F228" s="757"/>
      <c r="G228" s="757"/>
      <c r="H228" s="757"/>
      <c r="I228" s="757"/>
      <c r="J228" s="757"/>
      <c r="K228" s="758"/>
      <c r="L228" s="758"/>
      <c r="M228" s="722"/>
      <c r="N228" s="736"/>
      <c r="O228" s="736"/>
      <c r="P228" s="736"/>
      <c r="Q228" s="736"/>
      <c r="R228" s="736"/>
      <c r="S228" s="736"/>
      <c r="T228" s="736"/>
      <c r="U228" s="736"/>
      <c r="BA228" s="722"/>
      <c r="BB228" s="722"/>
      <c r="BC228" s="722"/>
      <c r="BD228" s="722"/>
      <c r="BE228" s="722"/>
      <c r="BF228" s="722"/>
      <c r="BG228" s="722"/>
      <c r="BH228" s="722"/>
      <c r="BI228" s="722"/>
      <c r="BJ228" s="722"/>
      <c r="BK228" s="722"/>
      <c r="BL228" s="722"/>
      <c r="BM228" s="722"/>
      <c r="BN228" s="722"/>
      <c r="BO228" s="722"/>
      <c r="BP228" s="722"/>
      <c r="BQ228" s="722"/>
      <c r="BR228" s="722"/>
      <c r="BS228" s="722"/>
      <c r="BT228" s="722"/>
      <c r="BU228" s="722"/>
      <c r="BV228" s="722"/>
      <c r="BW228" s="722"/>
      <c r="BX228" s="722"/>
      <c r="BY228" s="722"/>
      <c r="BZ228" s="722"/>
      <c r="CA228" s="722"/>
      <c r="CB228" s="722"/>
      <c r="CC228" s="722"/>
      <c r="CD228" s="722"/>
      <c r="CE228" s="722"/>
      <c r="CF228" s="722"/>
      <c r="CG228" s="722"/>
      <c r="CH228" s="722"/>
      <c r="CI228" s="722"/>
      <c r="CJ228" s="722"/>
      <c r="CK228" s="722"/>
      <c r="CL228" s="722"/>
      <c r="CM228" s="722"/>
      <c r="CN228" s="722"/>
      <c r="CO228" s="722"/>
      <c r="CP228" s="722"/>
      <c r="CQ228" s="722"/>
      <c r="CR228" s="722"/>
      <c r="CS228" s="722"/>
    </row>
    <row r="229" spans="1:97" s="1376" customFormat="1">
      <c r="A229" s="722"/>
      <c r="B229" s="722"/>
      <c r="C229" s="722"/>
      <c r="D229" s="722"/>
      <c r="E229" s="722"/>
      <c r="F229" s="757"/>
      <c r="G229" s="757"/>
      <c r="H229" s="757"/>
      <c r="I229" s="757"/>
      <c r="J229" s="757"/>
      <c r="K229" s="758"/>
      <c r="L229" s="758"/>
      <c r="M229" s="722"/>
      <c r="N229" s="736"/>
      <c r="O229" s="736"/>
      <c r="P229" s="736"/>
      <c r="Q229" s="736"/>
      <c r="R229" s="736"/>
      <c r="S229" s="736"/>
      <c r="T229" s="736"/>
      <c r="U229" s="736"/>
      <c r="BA229" s="722"/>
      <c r="BB229" s="722"/>
      <c r="BC229" s="722"/>
      <c r="BD229" s="722"/>
      <c r="BE229" s="722"/>
      <c r="BF229" s="722"/>
      <c r="BG229" s="722"/>
      <c r="BH229" s="722"/>
      <c r="BI229" s="722"/>
      <c r="BJ229" s="722"/>
      <c r="BK229" s="722"/>
      <c r="BL229" s="722"/>
      <c r="BM229" s="722"/>
      <c r="BN229" s="722"/>
      <c r="BO229" s="722"/>
      <c r="BP229" s="722"/>
      <c r="BQ229" s="722"/>
      <c r="BR229" s="722"/>
      <c r="BS229" s="722"/>
      <c r="BT229" s="722"/>
      <c r="BU229" s="722"/>
      <c r="BV229" s="722"/>
      <c r="BW229" s="722"/>
      <c r="BX229" s="722"/>
      <c r="BY229" s="722"/>
      <c r="BZ229" s="722"/>
      <c r="CA229" s="722"/>
      <c r="CB229" s="722"/>
      <c r="CC229" s="722"/>
      <c r="CD229" s="722"/>
      <c r="CE229" s="722"/>
      <c r="CF229" s="722"/>
      <c r="CG229" s="722"/>
      <c r="CH229" s="722"/>
      <c r="CI229" s="722"/>
      <c r="CJ229" s="722"/>
      <c r="CK229" s="722"/>
      <c r="CL229" s="722"/>
      <c r="CM229" s="722"/>
      <c r="CN229" s="722"/>
      <c r="CO229" s="722"/>
      <c r="CP229" s="722"/>
      <c r="CQ229" s="722"/>
      <c r="CR229" s="722"/>
      <c r="CS229" s="722"/>
    </row>
    <row r="230" spans="1:97" s="1376" customFormat="1">
      <c r="A230" s="722"/>
      <c r="B230" s="722"/>
      <c r="C230" s="722"/>
      <c r="D230" s="722"/>
      <c r="E230" s="722"/>
      <c r="F230" s="757"/>
      <c r="G230" s="757"/>
      <c r="H230" s="757"/>
      <c r="I230" s="757"/>
      <c r="J230" s="757"/>
      <c r="K230" s="758"/>
      <c r="L230" s="758"/>
      <c r="M230" s="722"/>
      <c r="N230" s="736"/>
      <c r="O230" s="736"/>
      <c r="P230" s="736"/>
      <c r="Q230" s="736"/>
      <c r="R230" s="736"/>
      <c r="S230" s="736"/>
      <c r="T230" s="736"/>
      <c r="U230" s="736"/>
      <c r="BA230" s="722"/>
      <c r="BB230" s="722"/>
      <c r="BC230" s="722"/>
      <c r="BD230" s="722"/>
      <c r="BE230" s="722"/>
      <c r="BF230" s="722"/>
      <c r="BG230" s="722"/>
      <c r="BH230" s="722"/>
      <c r="BI230" s="722"/>
      <c r="BJ230" s="722"/>
      <c r="BK230" s="722"/>
      <c r="BL230" s="722"/>
      <c r="BM230" s="722"/>
      <c r="BN230" s="722"/>
      <c r="BO230" s="722"/>
      <c r="BP230" s="722"/>
      <c r="BQ230" s="722"/>
      <c r="BR230" s="722"/>
      <c r="BS230" s="722"/>
      <c r="BT230" s="722"/>
      <c r="BU230" s="722"/>
      <c r="BV230" s="722"/>
      <c r="BW230" s="722"/>
      <c r="BX230" s="722"/>
      <c r="BY230" s="722"/>
      <c r="BZ230" s="722"/>
      <c r="CA230" s="722"/>
      <c r="CB230" s="722"/>
      <c r="CC230" s="722"/>
      <c r="CD230" s="722"/>
      <c r="CE230" s="722"/>
      <c r="CF230" s="722"/>
      <c r="CG230" s="722"/>
      <c r="CH230" s="722"/>
      <c r="CI230" s="722"/>
      <c r="CJ230" s="722"/>
      <c r="CK230" s="722"/>
      <c r="CL230" s="722"/>
      <c r="CM230" s="722"/>
      <c r="CN230" s="722"/>
      <c r="CO230" s="722"/>
      <c r="CP230" s="722"/>
      <c r="CQ230" s="722"/>
      <c r="CR230" s="722"/>
      <c r="CS230" s="722"/>
    </row>
    <row r="231" spans="1:97" s="1376" customFormat="1">
      <c r="A231" s="722"/>
      <c r="B231" s="722"/>
      <c r="C231" s="722"/>
      <c r="D231" s="722"/>
      <c r="E231" s="722"/>
      <c r="F231" s="757"/>
      <c r="G231" s="757"/>
      <c r="H231" s="757"/>
      <c r="I231" s="757"/>
      <c r="J231" s="757"/>
      <c r="K231" s="758"/>
      <c r="L231" s="758"/>
      <c r="M231" s="722"/>
      <c r="N231" s="736"/>
      <c r="O231" s="736"/>
      <c r="P231" s="736"/>
      <c r="Q231" s="736"/>
      <c r="R231" s="736"/>
      <c r="S231" s="736"/>
      <c r="T231" s="736"/>
      <c r="U231" s="736"/>
      <c r="BA231" s="722"/>
      <c r="BB231" s="722"/>
      <c r="BC231" s="722"/>
      <c r="BD231" s="722"/>
      <c r="BE231" s="722"/>
      <c r="BF231" s="722"/>
      <c r="BG231" s="722"/>
      <c r="BH231" s="722"/>
      <c r="BI231" s="722"/>
      <c r="BJ231" s="722"/>
      <c r="BK231" s="722"/>
      <c r="BL231" s="722"/>
      <c r="BM231" s="722"/>
      <c r="BN231" s="722"/>
      <c r="BO231" s="722"/>
      <c r="BP231" s="722"/>
      <c r="BQ231" s="722"/>
      <c r="BR231" s="722"/>
      <c r="BS231" s="722"/>
      <c r="BT231" s="722"/>
      <c r="BU231" s="722"/>
      <c r="BV231" s="722"/>
      <c r="BW231" s="722"/>
      <c r="BX231" s="722"/>
      <c r="BY231" s="722"/>
      <c r="BZ231" s="722"/>
      <c r="CA231" s="722"/>
      <c r="CB231" s="722"/>
      <c r="CC231" s="722"/>
      <c r="CD231" s="722"/>
      <c r="CE231" s="722"/>
      <c r="CF231" s="722"/>
      <c r="CG231" s="722"/>
      <c r="CH231" s="722"/>
      <c r="CI231" s="722"/>
      <c r="CJ231" s="722"/>
      <c r="CK231" s="722"/>
      <c r="CL231" s="722"/>
      <c r="CM231" s="722"/>
      <c r="CN231" s="722"/>
      <c r="CO231" s="722"/>
      <c r="CP231" s="722"/>
      <c r="CQ231" s="722"/>
      <c r="CR231" s="722"/>
      <c r="CS231" s="722"/>
    </row>
    <row r="232" spans="1:97" s="1376" customFormat="1">
      <c r="A232" s="722"/>
      <c r="B232" s="722"/>
      <c r="C232" s="722"/>
      <c r="D232" s="722"/>
      <c r="E232" s="722"/>
      <c r="F232" s="757"/>
      <c r="G232" s="757"/>
      <c r="H232" s="757"/>
      <c r="I232" s="757"/>
      <c r="J232" s="757"/>
      <c r="K232" s="758"/>
      <c r="L232" s="758"/>
      <c r="M232" s="722"/>
      <c r="N232" s="736"/>
      <c r="O232" s="736"/>
      <c r="P232" s="736"/>
      <c r="Q232" s="736"/>
      <c r="R232" s="736"/>
      <c r="S232" s="736"/>
      <c r="T232" s="736"/>
      <c r="U232" s="736"/>
      <c r="BA232" s="722"/>
      <c r="BB232" s="722"/>
      <c r="BC232" s="722"/>
      <c r="BD232" s="722"/>
      <c r="BE232" s="722"/>
      <c r="BF232" s="722"/>
      <c r="BG232" s="722"/>
      <c r="BH232" s="722"/>
      <c r="BI232" s="722"/>
      <c r="BJ232" s="722"/>
      <c r="BK232" s="722"/>
      <c r="BL232" s="722"/>
      <c r="BM232" s="722"/>
      <c r="BN232" s="722"/>
      <c r="BO232" s="722"/>
      <c r="BP232" s="722"/>
      <c r="BQ232" s="722"/>
      <c r="BR232" s="722"/>
      <c r="BS232" s="722"/>
      <c r="BT232" s="722"/>
      <c r="BU232" s="722"/>
      <c r="BV232" s="722"/>
      <c r="BW232" s="722"/>
      <c r="BX232" s="722"/>
      <c r="BY232" s="722"/>
      <c r="BZ232" s="722"/>
      <c r="CA232" s="722"/>
      <c r="CB232" s="722"/>
      <c r="CC232" s="722"/>
      <c r="CD232" s="722"/>
      <c r="CE232" s="722"/>
      <c r="CF232" s="722"/>
      <c r="CG232" s="722"/>
      <c r="CH232" s="722"/>
      <c r="CI232" s="722"/>
      <c r="CJ232" s="722"/>
      <c r="CK232" s="722"/>
      <c r="CL232" s="722"/>
      <c r="CM232" s="722"/>
      <c r="CN232" s="722"/>
      <c r="CO232" s="722"/>
      <c r="CP232" s="722"/>
      <c r="CQ232" s="722"/>
      <c r="CR232" s="722"/>
      <c r="CS232" s="722"/>
    </row>
    <row r="233" spans="1:97" s="1376" customFormat="1">
      <c r="A233" s="722"/>
      <c r="B233" s="722"/>
      <c r="C233" s="722"/>
      <c r="D233" s="722"/>
      <c r="E233" s="722"/>
      <c r="F233" s="757"/>
      <c r="G233" s="757"/>
      <c r="H233" s="757"/>
      <c r="I233" s="757"/>
      <c r="J233" s="757"/>
      <c r="K233" s="758"/>
      <c r="L233" s="758"/>
      <c r="M233" s="722"/>
      <c r="N233" s="736"/>
      <c r="O233" s="736"/>
      <c r="P233" s="736"/>
      <c r="Q233" s="736"/>
      <c r="R233" s="736"/>
      <c r="S233" s="736"/>
      <c r="T233" s="736"/>
      <c r="U233" s="736"/>
      <c r="BA233" s="722"/>
      <c r="BB233" s="722"/>
      <c r="BC233" s="722"/>
      <c r="BD233" s="722"/>
      <c r="BE233" s="722"/>
      <c r="BF233" s="722"/>
      <c r="BG233" s="722"/>
      <c r="BH233" s="722"/>
      <c r="BI233" s="722"/>
      <c r="BJ233" s="722"/>
      <c r="BK233" s="722"/>
      <c r="BL233" s="722"/>
      <c r="BM233" s="722"/>
      <c r="BN233" s="722"/>
      <c r="BO233" s="722"/>
      <c r="BP233" s="722"/>
      <c r="BQ233" s="722"/>
      <c r="BR233" s="722"/>
      <c r="BS233" s="722"/>
      <c r="BT233" s="722"/>
      <c r="BU233" s="722"/>
      <c r="BV233" s="722"/>
      <c r="BW233" s="722"/>
      <c r="BX233" s="722"/>
      <c r="BY233" s="722"/>
      <c r="BZ233" s="722"/>
      <c r="CA233" s="722"/>
      <c r="CB233" s="722"/>
      <c r="CC233" s="722"/>
      <c r="CD233" s="722"/>
      <c r="CE233" s="722"/>
      <c r="CF233" s="722"/>
      <c r="CG233" s="722"/>
      <c r="CH233" s="722"/>
      <c r="CI233" s="722"/>
      <c r="CJ233" s="722"/>
      <c r="CK233" s="722"/>
      <c r="CL233" s="722"/>
      <c r="CM233" s="722"/>
      <c r="CN233" s="722"/>
      <c r="CO233" s="722"/>
      <c r="CP233" s="722"/>
      <c r="CQ233" s="722"/>
      <c r="CR233" s="722"/>
      <c r="CS233" s="722"/>
    </row>
    <row r="234" spans="1:97" s="1376" customFormat="1">
      <c r="A234" s="722"/>
      <c r="B234" s="722"/>
      <c r="C234" s="722"/>
      <c r="D234" s="722"/>
      <c r="E234" s="722"/>
      <c r="F234" s="757"/>
      <c r="G234" s="757"/>
      <c r="H234" s="757"/>
      <c r="I234" s="757"/>
      <c r="J234" s="757"/>
      <c r="K234" s="758"/>
      <c r="L234" s="758"/>
      <c r="M234" s="722"/>
      <c r="N234" s="736"/>
      <c r="O234" s="736"/>
      <c r="P234" s="736"/>
      <c r="Q234" s="736"/>
      <c r="R234" s="736"/>
      <c r="S234" s="736"/>
      <c r="T234" s="736"/>
      <c r="U234" s="736"/>
      <c r="BA234" s="722"/>
      <c r="BB234" s="722"/>
      <c r="BC234" s="722"/>
      <c r="BD234" s="722"/>
      <c r="BE234" s="722"/>
      <c r="BF234" s="722"/>
      <c r="BG234" s="722"/>
      <c r="BH234" s="722"/>
      <c r="BI234" s="722"/>
      <c r="BJ234" s="722"/>
      <c r="BK234" s="722"/>
      <c r="BL234" s="722"/>
      <c r="BM234" s="722"/>
      <c r="BN234" s="722"/>
      <c r="BO234" s="722"/>
      <c r="BP234" s="722"/>
      <c r="BQ234" s="722"/>
      <c r="BR234" s="722"/>
      <c r="BS234" s="722"/>
      <c r="BT234" s="722"/>
      <c r="BU234" s="722"/>
      <c r="BV234" s="722"/>
      <c r="BW234" s="722"/>
      <c r="BX234" s="722"/>
      <c r="BY234" s="722"/>
      <c r="BZ234" s="722"/>
      <c r="CA234" s="722"/>
      <c r="CB234" s="722"/>
      <c r="CC234" s="722"/>
      <c r="CD234" s="722"/>
      <c r="CE234" s="722"/>
      <c r="CF234" s="722"/>
      <c r="CG234" s="722"/>
      <c r="CH234" s="722"/>
      <c r="CI234" s="722"/>
      <c r="CJ234" s="722"/>
      <c r="CK234" s="722"/>
      <c r="CL234" s="722"/>
      <c r="CM234" s="722"/>
      <c r="CN234" s="722"/>
      <c r="CO234" s="722"/>
      <c r="CP234" s="722"/>
      <c r="CQ234" s="722"/>
      <c r="CR234" s="722"/>
      <c r="CS234" s="722"/>
    </row>
    <row r="235" spans="1:97" s="1376" customFormat="1">
      <c r="A235" s="722"/>
      <c r="B235" s="722"/>
      <c r="C235" s="722"/>
      <c r="D235" s="722"/>
      <c r="E235" s="722"/>
      <c r="F235" s="757"/>
      <c r="G235" s="757"/>
      <c r="H235" s="757"/>
      <c r="I235" s="757"/>
      <c r="J235" s="757"/>
      <c r="K235" s="758"/>
      <c r="L235" s="758"/>
      <c r="M235" s="722"/>
      <c r="N235" s="736"/>
      <c r="O235" s="736"/>
      <c r="P235" s="736"/>
      <c r="Q235" s="736"/>
      <c r="R235" s="736"/>
      <c r="S235" s="736"/>
      <c r="T235" s="736"/>
      <c r="U235" s="736"/>
      <c r="BA235" s="722"/>
      <c r="BB235" s="722"/>
      <c r="BC235" s="722"/>
      <c r="BD235" s="722"/>
      <c r="BE235" s="722"/>
      <c r="BF235" s="722"/>
      <c r="BG235" s="722"/>
      <c r="BH235" s="722"/>
      <c r="BI235" s="722"/>
      <c r="BJ235" s="722"/>
      <c r="BK235" s="722"/>
      <c r="BL235" s="722"/>
      <c r="BM235" s="722"/>
      <c r="BN235" s="722"/>
      <c r="BO235" s="722"/>
      <c r="BP235" s="722"/>
      <c r="BQ235" s="722"/>
      <c r="BR235" s="722"/>
      <c r="BS235" s="722"/>
      <c r="BT235" s="722"/>
      <c r="BU235" s="722"/>
      <c r="BV235" s="722"/>
      <c r="BW235" s="722"/>
      <c r="BX235" s="722"/>
      <c r="BY235" s="722"/>
      <c r="BZ235" s="722"/>
      <c r="CA235" s="722"/>
      <c r="CB235" s="722"/>
      <c r="CC235" s="722"/>
      <c r="CD235" s="722"/>
      <c r="CE235" s="722"/>
      <c r="CF235" s="722"/>
      <c r="CG235" s="722"/>
      <c r="CH235" s="722"/>
      <c r="CI235" s="722"/>
      <c r="CJ235" s="722"/>
      <c r="CK235" s="722"/>
      <c r="CL235" s="722"/>
      <c r="CM235" s="722"/>
      <c r="CN235" s="722"/>
      <c r="CO235" s="722"/>
      <c r="CP235" s="722"/>
      <c r="CQ235" s="722"/>
      <c r="CR235" s="722"/>
      <c r="CS235" s="722"/>
    </row>
    <row r="236" spans="1:97" s="1376" customFormat="1">
      <c r="A236" s="722"/>
      <c r="B236" s="722"/>
      <c r="C236" s="722"/>
      <c r="D236" s="722"/>
      <c r="E236" s="722"/>
      <c r="F236" s="757"/>
      <c r="G236" s="757"/>
      <c r="H236" s="757"/>
      <c r="I236" s="757"/>
      <c r="J236" s="757"/>
      <c r="K236" s="758"/>
      <c r="L236" s="758"/>
      <c r="M236" s="722"/>
      <c r="N236" s="736"/>
      <c r="O236" s="736"/>
      <c r="P236" s="736"/>
      <c r="Q236" s="736"/>
      <c r="R236" s="736"/>
      <c r="S236" s="736"/>
      <c r="T236" s="736"/>
      <c r="U236" s="736"/>
      <c r="BA236" s="722"/>
      <c r="BB236" s="722"/>
      <c r="BC236" s="722"/>
      <c r="BD236" s="722"/>
      <c r="BE236" s="722"/>
      <c r="BF236" s="722"/>
      <c r="BG236" s="722"/>
      <c r="BH236" s="722"/>
      <c r="BI236" s="722"/>
      <c r="BJ236" s="722"/>
      <c r="BK236" s="722"/>
      <c r="BL236" s="722"/>
      <c r="BM236" s="722"/>
      <c r="BN236" s="722"/>
      <c r="BO236" s="722"/>
      <c r="BP236" s="722"/>
      <c r="BQ236" s="722"/>
      <c r="BR236" s="722"/>
      <c r="BS236" s="722"/>
      <c r="BT236" s="722"/>
      <c r="BU236" s="722"/>
      <c r="BV236" s="722"/>
      <c r="BW236" s="722"/>
      <c r="BX236" s="722"/>
      <c r="BY236" s="722"/>
      <c r="BZ236" s="722"/>
      <c r="CA236" s="722"/>
      <c r="CB236" s="722"/>
      <c r="CC236" s="722"/>
      <c r="CD236" s="722"/>
      <c r="CE236" s="722"/>
      <c r="CF236" s="722"/>
      <c r="CG236" s="722"/>
      <c r="CH236" s="722"/>
      <c r="CI236" s="722"/>
      <c r="CJ236" s="722"/>
      <c r="CK236" s="722"/>
      <c r="CL236" s="722"/>
      <c r="CM236" s="722"/>
      <c r="CN236" s="722"/>
      <c r="CO236" s="722"/>
      <c r="CP236" s="722"/>
      <c r="CQ236" s="722"/>
      <c r="CR236" s="722"/>
      <c r="CS236" s="722"/>
    </row>
    <row r="237" spans="1:97" s="1376" customFormat="1">
      <c r="A237" s="722"/>
      <c r="B237" s="722"/>
      <c r="C237" s="722"/>
      <c r="D237" s="722"/>
      <c r="E237" s="722"/>
      <c r="F237" s="757"/>
      <c r="G237" s="757"/>
      <c r="H237" s="757"/>
      <c r="I237" s="757"/>
      <c r="J237" s="757"/>
      <c r="K237" s="758"/>
      <c r="L237" s="758"/>
      <c r="M237" s="722"/>
      <c r="N237" s="736"/>
      <c r="O237" s="736"/>
      <c r="P237" s="736"/>
      <c r="Q237" s="736"/>
      <c r="R237" s="736"/>
      <c r="S237" s="736"/>
      <c r="T237" s="736"/>
      <c r="U237" s="736"/>
      <c r="BA237" s="722"/>
      <c r="BB237" s="722"/>
      <c r="BC237" s="722"/>
      <c r="BD237" s="722"/>
      <c r="BE237" s="722"/>
      <c r="BF237" s="722"/>
      <c r="BG237" s="722"/>
      <c r="BH237" s="722"/>
      <c r="BI237" s="722"/>
      <c r="BJ237" s="722"/>
      <c r="BK237" s="722"/>
      <c r="BL237" s="722"/>
      <c r="BM237" s="722"/>
      <c r="BN237" s="722"/>
      <c r="BO237" s="722"/>
      <c r="BP237" s="722"/>
      <c r="BQ237" s="722"/>
      <c r="BR237" s="722"/>
      <c r="BS237" s="722"/>
      <c r="BT237" s="722"/>
      <c r="BU237" s="722"/>
      <c r="BV237" s="722"/>
      <c r="BW237" s="722"/>
      <c r="BX237" s="722"/>
      <c r="BY237" s="722"/>
      <c r="BZ237" s="722"/>
      <c r="CA237" s="722"/>
      <c r="CB237" s="722"/>
      <c r="CC237" s="722"/>
      <c r="CD237" s="722"/>
      <c r="CE237" s="722"/>
      <c r="CF237" s="722"/>
      <c r="CG237" s="722"/>
      <c r="CH237" s="722"/>
      <c r="CI237" s="722"/>
      <c r="CJ237" s="722"/>
      <c r="CK237" s="722"/>
      <c r="CL237" s="722"/>
      <c r="CM237" s="722"/>
      <c r="CN237" s="722"/>
      <c r="CO237" s="722"/>
      <c r="CP237" s="722"/>
      <c r="CQ237" s="722"/>
      <c r="CR237" s="722"/>
      <c r="CS237" s="722"/>
    </row>
    <row r="238" spans="1:97" s="1376" customFormat="1">
      <c r="A238" s="722"/>
      <c r="B238" s="722"/>
      <c r="C238" s="722"/>
      <c r="D238" s="722"/>
      <c r="E238" s="722"/>
      <c r="F238" s="757"/>
      <c r="G238" s="757"/>
      <c r="H238" s="757"/>
      <c r="I238" s="757"/>
      <c r="J238" s="757"/>
      <c r="K238" s="758"/>
      <c r="L238" s="758"/>
      <c r="M238" s="722"/>
      <c r="N238" s="736"/>
      <c r="O238" s="736"/>
      <c r="P238" s="736"/>
      <c r="Q238" s="736"/>
      <c r="R238" s="736"/>
      <c r="S238" s="736"/>
      <c r="T238" s="736"/>
      <c r="U238" s="736"/>
      <c r="BA238" s="722"/>
      <c r="BB238" s="722"/>
      <c r="BC238" s="722"/>
      <c r="BD238" s="722"/>
      <c r="BE238" s="722"/>
      <c r="BF238" s="722"/>
      <c r="BG238" s="722"/>
      <c r="BH238" s="722"/>
      <c r="BI238" s="722"/>
      <c r="BJ238" s="722"/>
      <c r="BK238" s="722"/>
      <c r="BL238" s="722"/>
      <c r="BM238" s="722"/>
      <c r="BN238" s="722"/>
      <c r="BO238" s="722"/>
      <c r="BP238" s="722"/>
      <c r="BQ238" s="722"/>
      <c r="BR238" s="722"/>
      <c r="BS238" s="722"/>
      <c r="BT238" s="722"/>
      <c r="BU238" s="722"/>
      <c r="BV238" s="722"/>
      <c r="BW238" s="722"/>
      <c r="BX238" s="722"/>
      <c r="BY238" s="722"/>
      <c r="BZ238" s="722"/>
      <c r="CA238" s="722"/>
      <c r="CB238" s="722"/>
      <c r="CC238" s="722"/>
      <c r="CD238" s="722"/>
      <c r="CE238" s="722"/>
      <c r="CF238" s="722"/>
      <c r="CG238" s="722"/>
      <c r="CH238" s="722"/>
      <c r="CI238" s="722"/>
      <c r="CJ238" s="722"/>
      <c r="CK238" s="722"/>
      <c r="CL238" s="722"/>
      <c r="CM238" s="722"/>
      <c r="CN238" s="722"/>
      <c r="CO238" s="722"/>
      <c r="CP238" s="722"/>
      <c r="CQ238" s="722"/>
      <c r="CR238" s="722"/>
      <c r="CS238" s="722"/>
    </row>
    <row r="239" spans="1:97" s="1376" customFormat="1">
      <c r="A239" s="722"/>
      <c r="B239" s="722"/>
      <c r="C239" s="722"/>
      <c r="D239" s="722"/>
      <c r="E239" s="722"/>
      <c r="F239" s="757"/>
      <c r="G239" s="757"/>
      <c r="H239" s="757"/>
      <c r="I239" s="757"/>
      <c r="J239" s="757"/>
      <c r="K239" s="758"/>
      <c r="L239" s="758"/>
      <c r="M239" s="722"/>
      <c r="N239" s="736"/>
      <c r="O239" s="736"/>
      <c r="P239" s="736"/>
      <c r="Q239" s="736"/>
      <c r="R239" s="736"/>
      <c r="S239" s="736"/>
      <c r="T239" s="736"/>
      <c r="U239" s="736"/>
      <c r="BA239" s="722"/>
      <c r="BB239" s="722"/>
      <c r="BC239" s="722"/>
      <c r="BD239" s="722"/>
      <c r="BE239" s="722"/>
      <c r="BF239" s="722"/>
      <c r="BG239" s="722"/>
      <c r="BH239" s="722"/>
      <c r="BI239" s="722"/>
      <c r="BJ239" s="722"/>
      <c r="BK239" s="722"/>
      <c r="BL239" s="722"/>
      <c r="BM239" s="722"/>
      <c r="BN239" s="722"/>
      <c r="BO239" s="722"/>
      <c r="BP239" s="722"/>
      <c r="BQ239" s="722"/>
      <c r="BR239" s="722"/>
      <c r="BS239" s="722"/>
      <c r="BT239" s="722"/>
      <c r="BU239" s="722"/>
      <c r="BV239" s="722"/>
      <c r="BW239" s="722"/>
      <c r="BX239" s="722"/>
      <c r="BY239" s="722"/>
      <c r="BZ239" s="722"/>
      <c r="CA239" s="722"/>
      <c r="CB239" s="722"/>
      <c r="CC239" s="722"/>
      <c r="CD239" s="722"/>
      <c r="CE239" s="722"/>
      <c r="CF239" s="722"/>
      <c r="CG239" s="722"/>
      <c r="CH239" s="722"/>
      <c r="CI239" s="722"/>
      <c r="CJ239" s="722"/>
      <c r="CK239" s="722"/>
      <c r="CL239" s="722"/>
      <c r="CM239" s="722"/>
      <c r="CN239" s="722"/>
      <c r="CO239" s="722"/>
      <c r="CP239" s="722"/>
      <c r="CQ239" s="722"/>
      <c r="CR239" s="722"/>
      <c r="CS239" s="722"/>
    </row>
    <row r="240" spans="1:97" s="1376" customFormat="1">
      <c r="A240" s="722"/>
      <c r="B240" s="722"/>
      <c r="C240" s="722"/>
      <c r="D240" s="722"/>
      <c r="E240" s="722"/>
      <c r="F240" s="757"/>
      <c r="G240" s="757"/>
      <c r="H240" s="757"/>
      <c r="I240" s="757"/>
      <c r="J240" s="757"/>
      <c r="K240" s="758"/>
      <c r="L240" s="758"/>
      <c r="M240" s="722"/>
      <c r="N240" s="736"/>
      <c r="O240" s="736"/>
      <c r="P240" s="736"/>
      <c r="Q240" s="736"/>
      <c r="R240" s="736"/>
      <c r="S240" s="736"/>
      <c r="T240" s="736"/>
      <c r="U240" s="736"/>
      <c r="BA240" s="722"/>
      <c r="BB240" s="722"/>
      <c r="BC240" s="722"/>
      <c r="BD240" s="722"/>
      <c r="BE240" s="722"/>
      <c r="BF240" s="722"/>
      <c r="BG240" s="722"/>
      <c r="BH240" s="722"/>
      <c r="BI240" s="722"/>
      <c r="BJ240" s="722"/>
      <c r="BK240" s="722"/>
      <c r="BL240" s="722"/>
      <c r="BM240" s="722"/>
      <c r="BN240" s="722"/>
      <c r="BO240" s="722"/>
      <c r="BP240" s="722"/>
      <c r="BQ240" s="722"/>
      <c r="BR240" s="722"/>
      <c r="BS240" s="722"/>
      <c r="BT240" s="722"/>
      <c r="BU240" s="722"/>
      <c r="BV240" s="722"/>
      <c r="BW240" s="722"/>
      <c r="BX240" s="722"/>
      <c r="BY240" s="722"/>
      <c r="BZ240" s="722"/>
      <c r="CA240" s="722"/>
      <c r="CB240" s="722"/>
      <c r="CC240" s="722"/>
      <c r="CD240" s="722"/>
      <c r="CE240" s="722"/>
      <c r="CF240" s="722"/>
      <c r="CG240" s="722"/>
      <c r="CH240" s="722"/>
      <c r="CI240" s="722"/>
      <c r="CJ240" s="722"/>
      <c r="CK240" s="722"/>
      <c r="CL240" s="722"/>
      <c r="CM240" s="722"/>
      <c r="CN240" s="722"/>
      <c r="CO240" s="722"/>
      <c r="CP240" s="722"/>
      <c r="CQ240" s="722"/>
      <c r="CR240" s="722"/>
      <c r="CS240" s="722"/>
    </row>
    <row r="241" spans="1:97" s="1376" customFormat="1">
      <c r="A241" s="722"/>
      <c r="B241" s="722"/>
      <c r="C241" s="722"/>
      <c r="D241" s="722"/>
      <c r="E241" s="722"/>
      <c r="F241" s="757"/>
      <c r="G241" s="757"/>
      <c r="H241" s="757"/>
      <c r="I241" s="757"/>
      <c r="J241" s="757"/>
      <c r="K241" s="758"/>
      <c r="L241" s="758"/>
      <c r="M241" s="722"/>
      <c r="N241" s="736"/>
      <c r="O241" s="736"/>
      <c r="P241" s="736"/>
      <c r="Q241" s="736"/>
      <c r="R241" s="736"/>
      <c r="S241" s="736"/>
      <c r="T241" s="736"/>
      <c r="U241" s="736"/>
      <c r="BA241" s="722"/>
      <c r="BB241" s="722"/>
      <c r="BC241" s="722"/>
      <c r="BD241" s="722"/>
      <c r="BE241" s="722"/>
      <c r="BF241" s="722"/>
      <c r="BG241" s="722"/>
      <c r="BH241" s="722"/>
      <c r="BI241" s="722"/>
      <c r="BJ241" s="722"/>
      <c r="BK241" s="722"/>
      <c r="BL241" s="722"/>
      <c r="BM241" s="722"/>
      <c r="BN241" s="722"/>
      <c r="BO241" s="722"/>
      <c r="BP241" s="722"/>
      <c r="BQ241" s="722"/>
      <c r="BR241" s="722"/>
      <c r="BS241" s="722"/>
      <c r="BT241" s="722"/>
      <c r="BU241" s="722"/>
      <c r="BV241" s="722"/>
      <c r="BW241" s="722"/>
      <c r="BX241" s="722"/>
      <c r="BY241" s="722"/>
      <c r="BZ241" s="722"/>
      <c r="CA241" s="722"/>
      <c r="CB241" s="722"/>
      <c r="CC241" s="722"/>
      <c r="CD241" s="722"/>
      <c r="CE241" s="722"/>
      <c r="CF241" s="722"/>
      <c r="CG241" s="722"/>
      <c r="CH241" s="722"/>
      <c r="CI241" s="722"/>
      <c r="CJ241" s="722"/>
      <c r="CK241" s="722"/>
      <c r="CL241" s="722"/>
      <c r="CM241" s="722"/>
      <c r="CN241" s="722"/>
      <c r="CO241" s="722"/>
      <c r="CP241" s="722"/>
      <c r="CQ241" s="722"/>
      <c r="CR241" s="722"/>
      <c r="CS241" s="722"/>
    </row>
    <row r="242" spans="1:97" s="1376" customFormat="1">
      <c r="A242" s="722"/>
      <c r="B242" s="722"/>
      <c r="C242" s="722"/>
      <c r="D242" s="722"/>
      <c r="E242" s="722"/>
      <c r="F242" s="757"/>
      <c r="G242" s="757"/>
      <c r="H242" s="757"/>
      <c r="I242" s="757"/>
      <c r="J242" s="757"/>
      <c r="K242" s="758"/>
      <c r="L242" s="758"/>
      <c r="M242" s="722"/>
      <c r="N242" s="736"/>
      <c r="O242" s="736"/>
      <c r="P242" s="736"/>
      <c r="Q242" s="736"/>
      <c r="R242" s="736"/>
      <c r="S242" s="736"/>
      <c r="T242" s="736"/>
      <c r="U242" s="736"/>
      <c r="BA242" s="722"/>
      <c r="BB242" s="722"/>
      <c r="BC242" s="722"/>
      <c r="BD242" s="722"/>
      <c r="BE242" s="722"/>
      <c r="BF242" s="722"/>
      <c r="BG242" s="722"/>
      <c r="BH242" s="722"/>
      <c r="BI242" s="722"/>
      <c r="BJ242" s="722"/>
      <c r="BK242" s="722"/>
      <c r="BL242" s="722"/>
      <c r="BM242" s="722"/>
      <c r="BN242" s="722"/>
      <c r="BO242" s="722"/>
      <c r="BP242" s="722"/>
      <c r="BQ242" s="722"/>
      <c r="BR242" s="722"/>
      <c r="BS242" s="722"/>
      <c r="BT242" s="722"/>
      <c r="BU242" s="722"/>
      <c r="BV242" s="722"/>
      <c r="BW242" s="722"/>
      <c r="BX242" s="722"/>
      <c r="BY242" s="722"/>
      <c r="BZ242" s="722"/>
      <c r="CA242" s="722"/>
      <c r="CB242" s="722"/>
      <c r="CC242" s="722"/>
      <c r="CD242" s="722"/>
      <c r="CE242" s="722"/>
      <c r="CF242" s="722"/>
      <c r="CG242" s="722"/>
      <c r="CH242" s="722"/>
      <c r="CI242" s="722"/>
      <c r="CJ242" s="722"/>
      <c r="CK242" s="722"/>
      <c r="CL242" s="722"/>
      <c r="CM242" s="722"/>
      <c r="CN242" s="722"/>
      <c r="CO242" s="722"/>
      <c r="CP242" s="722"/>
      <c r="CQ242" s="722"/>
      <c r="CR242" s="722"/>
      <c r="CS242" s="722"/>
    </row>
    <row r="243" spans="1:97" s="1376" customFormat="1">
      <c r="A243" s="722"/>
      <c r="B243" s="722"/>
      <c r="C243" s="722"/>
      <c r="D243" s="722"/>
      <c r="E243" s="722"/>
      <c r="F243" s="757"/>
      <c r="G243" s="757"/>
      <c r="H243" s="757"/>
      <c r="I243" s="757"/>
      <c r="J243" s="757"/>
      <c r="K243" s="758"/>
      <c r="L243" s="758"/>
      <c r="M243" s="722"/>
      <c r="N243" s="736"/>
      <c r="O243" s="736"/>
      <c r="P243" s="736"/>
      <c r="Q243" s="736"/>
      <c r="R243" s="736"/>
      <c r="S243" s="736"/>
      <c r="T243" s="736"/>
      <c r="U243" s="736"/>
      <c r="BA243" s="722"/>
      <c r="BB243" s="722"/>
      <c r="BC243" s="722"/>
      <c r="BD243" s="722"/>
      <c r="BE243" s="722"/>
      <c r="BF243" s="722"/>
      <c r="BG243" s="722"/>
      <c r="BH243" s="722"/>
      <c r="BI243" s="722"/>
      <c r="BJ243" s="722"/>
      <c r="BK243" s="722"/>
      <c r="BL243" s="722"/>
      <c r="BM243" s="722"/>
      <c r="BN243" s="722"/>
      <c r="BO243" s="722"/>
      <c r="BP243" s="722"/>
      <c r="BQ243" s="722"/>
      <c r="BR243" s="722"/>
      <c r="BS243" s="722"/>
      <c r="BT243" s="722"/>
      <c r="BU243" s="722"/>
      <c r="BV243" s="722"/>
      <c r="BW243" s="722"/>
      <c r="BX243" s="722"/>
      <c r="BY243" s="722"/>
      <c r="BZ243" s="722"/>
      <c r="CA243" s="722"/>
      <c r="CB243" s="722"/>
      <c r="CC243" s="722"/>
      <c r="CD243" s="722"/>
      <c r="CE243" s="722"/>
      <c r="CF243" s="722"/>
      <c r="CG243" s="722"/>
      <c r="CH243" s="722"/>
      <c r="CI243" s="722"/>
      <c r="CJ243" s="722"/>
      <c r="CK243" s="722"/>
      <c r="CL243" s="722"/>
      <c r="CM243" s="722"/>
      <c r="CN243" s="722"/>
      <c r="CO243" s="722"/>
      <c r="CP243" s="722"/>
      <c r="CQ243" s="722"/>
      <c r="CR243" s="722"/>
      <c r="CS243" s="722"/>
    </row>
    <row r="244" spans="1:97" s="1376" customFormat="1">
      <c r="A244" s="722"/>
      <c r="B244" s="722"/>
      <c r="C244" s="722"/>
      <c r="D244" s="722"/>
      <c r="E244" s="722"/>
      <c r="F244" s="757"/>
      <c r="G244" s="757"/>
      <c r="H244" s="757"/>
      <c r="I244" s="757"/>
      <c r="J244" s="757"/>
      <c r="K244" s="758"/>
      <c r="L244" s="758"/>
      <c r="M244" s="722"/>
      <c r="N244" s="736"/>
      <c r="O244" s="736"/>
      <c r="P244" s="736"/>
      <c r="Q244" s="736"/>
      <c r="R244" s="736"/>
      <c r="S244" s="736"/>
      <c r="T244" s="736"/>
      <c r="U244" s="736"/>
      <c r="BA244" s="722"/>
      <c r="BB244" s="722"/>
      <c r="BC244" s="722"/>
      <c r="BD244" s="722"/>
      <c r="BE244" s="722"/>
      <c r="BF244" s="722"/>
      <c r="BG244" s="722"/>
      <c r="BH244" s="722"/>
      <c r="BI244" s="722"/>
      <c r="BJ244" s="722"/>
      <c r="BK244" s="722"/>
      <c r="BL244" s="722"/>
      <c r="BM244" s="722"/>
      <c r="BN244" s="722"/>
      <c r="BO244" s="722"/>
      <c r="BP244" s="722"/>
      <c r="BQ244" s="722"/>
      <c r="BR244" s="722"/>
      <c r="BS244" s="722"/>
      <c r="BT244" s="722"/>
      <c r="BU244" s="722"/>
      <c r="BV244" s="722"/>
      <c r="BW244" s="722"/>
      <c r="BX244" s="722"/>
      <c r="BY244" s="722"/>
      <c r="BZ244" s="722"/>
      <c r="CA244" s="722"/>
      <c r="CB244" s="722"/>
      <c r="CC244" s="722"/>
      <c r="CD244" s="722"/>
      <c r="CE244" s="722"/>
      <c r="CF244" s="722"/>
      <c r="CG244" s="722"/>
      <c r="CH244" s="722"/>
      <c r="CI244" s="722"/>
      <c r="CJ244" s="722"/>
      <c r="CK244" s="722"/>
      <c r="CL244" s="722"/>
      <c r="CM244" s="722"/>
      <c r="CN244" s="722"/>
      <c r="CO244" s="722"/>
      <c r="CP244" s="722"/>
      <c r="CQ244" s="722"/>
      <c r="CR244" s="722"/>
      <c r="CS244" s="722"/>
    </row>
    <row r="245" spans="1:97" s="1376" customFormat="1">
      <c r="A245" s="722"/>
      <c r="B245" s="722"/>
      <c r="C245" s="722"/>
      <c r="D245" s="722"/>
      <c r="E245" s="722"/>
      <c r="F245" s="757"/>
      <c r="G245" s="757"/>
      <c r="H245" s="757"/>
      <c r="I245" s="757"/>
      <c r="J245" s="757"/>
      <c r="K245" s="758"/>
      <c r="L245" s="758"/>
      <c r="M245" s="722"/>
      <c r="N245" s="736"/>
      <c r="O245" s="736"/>
      <c r="P245" s="736"/>
      <c r="Q245" s="736"/>
      <c r="R245" s="736"/>
      <c r="S245" s="736"/>
      <c r="T245" s="736"/>
      <c r="U245" s="736"/>
      <c r="BA245" s="722"/>
      <c r="BB245" s="722"/>
      <c r="BC245" s="722"/>
      <c r="BD245" s="722"/>
      <c r="BE245" s="722"/>
      <c r="BF245" s="722"/>
      <c r="BG245" s="722"/>
      <c r="BH245" s="722"/>
      <c r="BI245" s="722"/>
      <c r="BJ245" s="722"/>
      <c r="BK245" s="722"/>
      <c r="BL245" s="722"/>
      <c r="BM245" s="722"/>
      <c r="BN245" s="722"/>
      <c r="BO245" s="722"/>
      <c r="BP245" s="722"/>
      <c r="BQ245" s="722"/>
      <c r="BR245" s="722"/>
      <c r="BS245" s="722"/>
      <c r="BT245" s="722"/>
      <c r="BU245" s="722"/>
      <c r="BV245" s="722"/>
      <c r="BW245" s="722"/>
      <c r="BX245" s="722"/>
      <c r="BY245" s="722"/>
      <c r="BZ245" s="722"/>
      <c r="CA245" s="722"/>
      <c r="CB245" s="722"/>
      <c r="CC245" s="722"/>
      <c r="CD245" s="722"/>
      <c r="CE245" s="722"/>
      <c r="CF245" s="722"/>
      <c r="CG245" s="722"/>
      <c r="CH245" s="722"/>
      <c r="CI245" s="722"/>
      <c r="CJ245" s="722"/>
      <c r="CK245" s="722"/>
      <c r="CL245" s="722"/>
      <c r="CM245" s="722"/>
      <c r="CN245" s="722"/>
      <c r="CO245" s="722"/>
      <c r="CP245" s="722"/>
      <c r="CQ245" s="722"/>
      <c r="CR245" s="722"/>
      <c r="CS245" s="722"/>
    </row>
    <row r="246" spans="1:97" s="1376" customFormat="1">
      <c r="A246" s="722"/>
      <c r="B246" s="722"/>
      <c r="C246" s="722"/>
      <c r="D246" s="722"/>
      <c r="E246" s="722"/>
      <c r="F246" s="757"/>
      <c r="G246" s="757"/>
      <c r="H246" s="757"/>
      <c r="I246" s="757"/>
      <c r="J246" s="757"/>
      <c r="K246" s="758"/>
      <c r="L246" s="758"/>
      <c r="M246" s="722"/>
      <c r="N246" s="736"/>
      <c r="O246" s="736"/>
      <c r="P246" s="736"/>
      <c r="Q246" s="736"/>
      <c r="R246" s="736"/>
      <c r="S246" s="736"/>
      <c r="T246" s="736"/>
      <c r="U246" s="736"/>
      <c r="BA246" s="722"/>
      <c r="BB246" s="722"/>
      <c r="BC246" s="722"/>
      <c r="BD246" s="722"/>
      <c r="BE246" s="722"/>
      <c r="BF246" s="722"/>
      <c r="BG246" s="722"/>
      <c r="BH246" s="722"/>
      <c r="BI246" s="722"/>
      <c r="BJ246" s="722"/>
      <c r="BK246" s="722"/>
      <c r="BL246" s="722"/>
      <c r="BM246" s="722"/>
      <c r="BN246" s="722"/>
      <c r="BO246" s="722"/>
      <c r="BP246" s="722"/>
      <c r="BQ246" s="722"/>
      <c r="BR246" s="722"/>
      <c r="BS246" s="722"/>
      <c r="BT246" s="722"/>
      <c r="BU246" s="722"/>
      <c r="BV246" s="722"/>
      <c r="BW246" s="722"/>
      <c r="BX246" s="722"/>
      <c r="BY246" s="722"/>
      <c r="BZ246" s="722"/>
      <c r="CA246" s="722"/>
      <c r="CB246" s="722"/>
      <c r="CC246" s="722"/>
      <c r="CD246" s="722"/>
      <c r="CE246" s="722"/>
      <c r="CF246" s="722"/>
      <c r="CG246" s="722"/>
      <c r="CH246" s="722"/>
      <c r="CI246" s="722"/>
      <c r="CJ246" s="722"/>
      <c r="CK246" s="722"/>
      <c r="CL246" s="722"/>
      <c r="CM246" s="722"/>
      <c r="CN246" s="722"/>
      <c r="CO246" s="722"/>
      <c r="CP246" s="722"/>
      <c r="CQ246" s="722"/>
      <c r="CR246" s="722"/>
      <c r="CS246" s="722"/>
    </row>
    <row r="247" spans="1:97" s="1376" customFormat="1">
      <c r="A247" s="722"/>
      <c r="B247" s="722"/>
      <c r="C247" s="722"/>
      <c r="D247" s="722"/>
      <c r="E247" s="722"/>
      <c r="F247" s="757"/>
      <c r="G247" s="757"/>
      <c r="H247" s="757"/>
      <c r="I247" s="757"/>
      <c r="J247" s="757"/>
      <c r="K247" s="758"/>
      <c r="L247" s="758"/>
      <c r="M247" s="722"/>
      <c r="N247" s="736"/>
      <c r="O247" s="736"/>
      <c r="P247" s="736"/>
      <c r="Q247" s="736"/>
      <c r="R247" s="736"/>
      <c r="S247" s="736"/>
      <c r="T247" s="736"/>
      <c r="U247" s="736"/>
      <c r="BA247" s="722"/>
      <c r="BB247" s="722"/>
      <c r="BC247" s="722"/>
      <c r="BD247" s="722"/>
      <c r="BE247" s="722"/>
      <c r="BF247" s="722"/>
      <c r="BG247" s="722"/>
      <c r="BH247" s="722"/>
      <c r="BI247" s="722"/>
      <c r="BJ247" s="722"/>
      <c r="BK247" s="722"/>
      <c r="BL247" s="722"/>
      <c r="BM247" s="722"/>
      <c r="BN247" s="722"/>
      <c r="BO247" s="722"/>
      <c r="BP247" s="722"/>
      <c r="BQ247" s="722"/>
      <c r="BR247" s="722"/>
      <c r="BS247" s="722"/>
      <c r="BT247" s="722"/>
      <c r="BU247" s="722"/>
      <c r="BV247" s="722"/>
      <c r="BW247" s="722"/>
      <c r="BX247" s="722"/>
      <c r="BY247" s="722"/>
      <c r="BZ247" s="722"/>
      <c r="CA247" s="722"/>
      <c r="CB247" s="722"/>
      <c r="CC247" s="722"/>
      <c r="CD247" s="722"/>
      <c r="CE247" s="722"/>
      <c r="CF247" s="722"/>
      <c r="CG247" s="722"/>
      <c r="CH247" s="722"/>
      <c r="CI247" s="722"/>
      <c r="CJ247" s="722"/>
      <c r="CK247" s="722"/>
      <c r="CL247" s="722"/>
      <c r="CM247" s="722"/>
      <c r="CN247" s="722"/>
      <c r="CO247" s="722"/>
      <c r="CP247" s="722"/>
      <c r="CQ247" s="722"/>
      <c r="CR247" s="722"/>
      <c r="CS247" s="722"/>
    </row>
    <row r="248" spans="1:97" s="1376" customFormat="1">
      <c r="A248" s="722"/>
      <c r="B248" s="722"/>
      <c r="C248" s="722"/>
      <c r="D248" s="722"/>
      <c r="E248" s="722"/>
      <c r="F248" s="757"/>
      <c r="G248" s="757"/>
      <c r="H248" s="757"/>
      <c r="I248" s="757"/>
      <c r="J248" s="757"/>
      <c r="K248" s="758"/>
      <c r="L248" s="758"/>
      <c r="M248" s="722"/>
      <c r="N248" s="736"/>
      <c r="O248" s="736"/>
      <c r="P248" s="736"/>
      <c r="Q248" s="736"/>
      <c r="R248" s="736"/>
      <c r="S248" s="736"/>
      <c r="T248" s="736"/>
      <c r="U248" s="736"/>
      <c r="BA248" s="722"/>
      <c r="BB248" s="722"/>
      <c r="BC248" s="722"/>
      <c r="BD248" s="722"/>
      <c r="BE248" s="722"/>
      <c r="BF248" s="722"/>
      <c r="BG248" s="722"/>
      <c r="BH248" s="722"/>
      <c r="BI248" s="722"/>
      <c r="BJ248" s="722"/>
      <c r="BK248" s="722"/>
      <c r="BL248" s="722"/>
      <c r="BM248" s="722"/>
      <c r="BN248" s="722"/>
      <c r="BO248" s="722"/>
      <c r="BP248" s="722"/>
      <c r="BQ248" s="722"/>
      <c r="BR248" s="722"/>
      <c r="BS248" s="722"/>
      <c r="BT248" s="722"/>
      <c r="BU248" s="722"/>
      <c r="BV248" s="722"/>
      <c r="BW248" s="722"/>
      <c r="BX248" s="722"/>
      <c r="BY248" s="722"/>
      <c r="BZ248" s="722"/>
      <c r="CA248" s="722"/>
      <c r="CB248" s="722"/>
      <c r="CC248" s="722"/>
      <c r="CD248" s="722"/>
      <c r="CE248" s="722"/>
      <c r="CF248" s="722"/>
      <c r="CG248" s="722"/>
      <c r="CH248" s="722"/>
      <c r="CI248" s="722"/>
      <c r="CJ248" s="722"/>
      <c r="CK248" s="722"/>
      <c r="CL248" s="722"/>
      <c r="CM248" s="722"/>
      <c r="CN248" s="722"/>
      <c r="CO248" s="722"/>
      <c r="CP248" s="722"/>
      <c r="CQ248" s="722"/>
      <c r="CR248" s="722"/>
      <c r="CS248" s="722"/>
    </row>
    <row r="249" spans="1:97" s="1376" customFormat="1">
      <c r="A249" s="722"/>
      <c r="B249" s="722"/>
      <c r="C249" s="722"/>
      <c r="D249" s="722"/>
      <c r="E249" s="722"/>
      <c r="F249" s="757"/>
      <c r="G249" s="757"/>
      <c r="H249" s="757"/>
      <c r="I249" s="757"/>
      <c r="J249" s="757"/>
      <c r="K249" s="758"/>
      <c r="L249" s="758"/>
      <c r="M249" s="722"/>
      <c r="N249" s="736"/>
      <c r="O249" s="736"/>
      <c r="P249" s="736"/>
      <c r="Q249" s="736"/>
      <c r="R249" s="736"/>
      <c r="S249" s="736"/>
      <c r="T249" s="736"/>
      <c r="U249" s="736"/>
      <c r="BA249" s="722"/>
      <c r="BB249" s="722"/>
      <c r="BC249" s="722"/>
      <c r="BD249" s="722"/>
      <c r="BE249" s="722"/>
      <c r="BF249" s="722"/>
      <c r="BG249" s="722"/>
      <c r="BH249" s="722"/>
      <c r="BI249" s="722"/>
      <c r="BJ249" s="722"/>
      <c r="BK249" s="722"/>
      <c r="BL249" s="722"/>
      <c r="BM249" s="722"/>
      <c r="BN249" s="722"/>
      <c r="BO249" s="722"/>
      <c r="BP249" s="722"/>
      <c r="BQ249" s="722"/>
      <c r="BR249" s="722"/>
      <c r="BS249" s="722"/>
      <c r="BT249" s="722"/>
      <c r="BU249" s="722"/>
      <c r="BV249" s="722"/>
      <c r="BW249" s="722"/>
      <c r="BX249" s="722"/>
      <c r="BY249" s="722"/>
      <c r="BZ249" s="722"/>
      <c r="CA249" s="722"/>
      <c r="CB249" s="722"/>
      <c r="CC249" s="722"/>
      <c r="CD249" s="722"/>
      <c r="CE249" s="722"/>
      <c r="CF249" s="722"/>
      <c r="CG249" s="722"/>
      <c r="CH249" s="722"/>
      <c r="CI249" s="722"/>
      <c r="CJ249" s="722"/>
      <c r="CK249" s="722"/>
      <c r="CL249" s="722"/>
      <c r="CM249" s="722"/>
      <c r="CN249" s="722"/>
      <c r="CO249" s="722"/>
      <c r="CP249" s="722"/>
      <c r="CQ249" s="722"/>
      <c r="CR249" s="722"/>
      <c r="CS249" s="722"/>
    </row>
    <row r="250" spans="1:97" s="1376" customFormat="1">
      <c r="A250" s="722"/>
      <c r="B250" s="722"/>
      <c r="C250" s="722"/>
      <c r="D250" s="722"/>
      <c r="E250" s="722"/>
      <c r="F250" s="757"/>
      <c r="G250" s="757"/>
      <c r="H250" s="757"/>
      <c r="I250" s="757"/>
      <c r="J250" s="757"/>
      <c r="K250" s="758"/>
      <c r="L250" s="758"/>
      <c r="M250" s="722"/>
      <c r="N250" s="736"/>
      <c r="O250" s="736"/>
      <c r="P250" s="736"/>
      <c r="Q250" s="736"/>
      <c r="R250" s="736"/>
      <c r="S250" s="736"/>
      <c r="T250" s="736"/>
      <c r="U250" s="736"/>
      <c r="BA250" s="722"/>
      <c r="BB250" s="722"/>
      <c r="BC250" s="722"/>
      <c r="BD250" s="722"/>
      <c r="BE250" s="722"/>
      <c r="BF250" s="722"/>
      <c r="BG250" s="722"/>
      <c r="BH250" s="722"/>
      <c r="BI250" s="722"/>
      <c r="BJ250" s="722"/>
      <c r="BK250" s="722"/>
      <c r="BL250" s="722"/>
      <c r="BM250" s="722"/>
      <c r="BN250" s="722"/>
      <c r="BO250" s="722"/>
      <c r="BP250" s="722"/>
      <c r="BQ250" s="722"/>
      <c r="BR250" s="722"/>
      <c r="BS250" s="722"/>
      <c r="BT250" s="722"/>
      <c r="BU250" s="722"/>
      <c r="BV250" s="722"/>
      <c r="BW250" s="722"/>
      <c r="BX250" s="722"/>
      <c r="BY250" s="722"/>
      <c r="BZ250" s="722"/>
      <c r="CA250" s="722"/>
      <c r="CB250" s="722"/>
      <c r="CC250" s="722"/>
      <c r="CD250" s="722"/>
      <c r="CE250" s="722"/>
      <c r="CF250" s="722"/>
      <c r="CG250" s="722"/>
      <c r="CH250" s="722"/>
      <c r="CI250" s="722"/>
      <c r="CJ250" s="722"/>
      <c r="CK250" s="722"/>
      <c r="CL250" s="722"/>
      <c r="CM250" s="722"/>
      <c r="CN250" s="722"/>
      <c r="CO250" s="722"/>
      <c r="CP250" s="722"/>
      <c r="CQ250" s="722"/>
      <c r="CR250" s="722"/>
      <c r="CS250" s="722"/>
    </row>
    <row r="251" spans="1:97" s="1376" customFormat="1">
      <c r="A251" s="722"/>
      <c r="B251" s="722"/>
      <c r="C251" s="722"/>
      <c r="D251" s="722"/>
      <c r="E251" s="722"/>
      <c r="F251" s="757"/>
      <c r="G251" s="757"/>
      <c r="H251" s="757"/>
      <c r="I251" s="757"/>
      <c r="J251" s="757"/>
      <c r="K251" s="758"/>
      <c r="L251" s="758"/>
      <c r="M251" s="722"/>
      <c r="N251" s="736"/>
      <c r="O251" s="736"/>
      <c r="P251" s="736"/>
      <c r="Q251" s="736"/>
      <c r="R251" s="736"/>
      <c r="S251" s="736"/>
      <c r="T251" s="736"/>
      <c r="U251" s="736"/>
      <c r="BA251" s="722"/>
      <c r="BB251" s="722"/>
      <c r="BC251" s="722"/>
      <c r="BD251" s="722"/>
      <c r="BE251" s="722"/>
      <c r="BF251" s="722"/>
      <c r="BG251" s="722"/>
      <c r="BH251" s="722"/>
      <c r="BI251" s="722"/>
      <c r="BJ251" s="722"/>
      <c r="BK251" s="722"/>
      <c r="BL251" s="722"/>
      <c r="BM251" s="722"/>
      <c r="BN251" s="722"/>
      <c r="BO251" s="722"/>
      <c r="BP251" s="722"/>
      <c r="BQ251" s="722"/>
      <c r="BR251" s="722"/>
      <c r="BS251" s="722"/>
      <c r="BT251" s="722"/>
      <c r="BU251" s="722"/>
      <c r="BV251" s="722"/>
      <c r="BW251" s="722"/>
      <c r="BX251" s="722"/>
      <c r="BY251" s="722"/>
      <c r="BZ251" s="722"/>
      <c r="CA251" s="722"/>
      <c r="CB251" s="722"/>
      <c r="CC251" s="722"/>
      <c r="CD251" s="722"/>
      <c r="CE251" s="722"/>
      <c r="CF251" s="722"/>
      <c r="CG251" s="722"/>
      <c r="CH251" s="722"/>
      <c r="CI251" s="722"/>
      <c r="CJ251" s="722"/>
      <c r="CK251" s="722"/>
      <c r="CL251" s="722"/>
      <c r="CM251" s="722"/>
      <c r="CN251" s="722"/>
      <c r="CO251" s="722"/>
      <c r="CP251" s="722"/>
      <c r="CQ251" s="722"/>
      <c r="CR251" s="722"/>
      <c r="CS251" s="722"/>
    </row>
    <row r="252" spans="1:97" s="1376" customFormat="1">
      <c r="A252" s="722"/>
      <c r="B252" s="722"/>
      <c r="C252" s="722"/>
      <c r="D252" s="722"/>
      <c r="E252" s="722"/>
      <c r="F252" s="757"/>
      <c r="G252" s="757"/>
      <c r="H252" s="757"/>
      <c r="I252" s="757"/>
      <c r="J252" s="757"/>
      <c r="K252" s="758"/>
      <c r="L252" s="758"/>
      <c r="M252" s="722"/>
      <c r="N252" s="736"/>
      <c r="O252" s="736"/>
      <c r="P252" s="736"/>
      <c r="Q252" s="736"/>
      <c r="R252" s="736"/>
      <c r="S252" s="736"/>
      <c r="T252" s="736"/>
      <c r="U252" s="736"/>
      <c r="BA252" s="722"/>
      <c r="BB252" s="722"/>
      <c r="BC252" s="722"/>
      <c r="BD252" s="722"/>
      <c r="BE252" s="722"/>
      <c r="BF252" s="722"/>
      <c r="BG252" s="722"/>
      <c r="BH252" s="722"/>
      <c r="BI252" s="722"/>
      <c r="BJ252" s="722"/>
      <c r="BK252" s="722"/>
      <c r="BL252" s="722"/>
      <c r="BM252" s="722"/>
      <c r="BN252" s="722"/>
      <c r="BO252" s="722"/>
      <c r="BP252" s="722"/>
      <c r="BQ252" s="722"/>
      <c r="BR252" s="722"/>
      <c r="BS252" s="722"/>
      <c r="BT252" s="722"/>
      <c r="BU252" s="722"/>
      <c r="BV252" s="722"/>
      <c r="BW252" s="722"/>
      <c r="BX252" s="722"/>
      <c r="BY252" s="722"/>
      <c r="BZ252" s="722"/>
      <c r="CA252" s="722"/>
      <c r="CB252" s="722"/>
      <c r="CC252" s="722"/>
      <c r="CD252" s="722"/>
      <c r="CE252" s="722"/>
      <c r="CF252" s="722"/>
      <c r="CG252" s="722"/>
      <c r="CH252" s="722"/>
      <c r="CI252" s="722"/>
      <c r="CJ252" s="722"/>
      <c r="CK252" s="722"/>
      <c r="CL252" s="722"/>
      <c r="CM252" s="722"/>
      <c r="CN252" s="722"/>
      <c r="CO252" s="722"/>
      <c r="CP252" s="722"/>
      <c r="CQ252" s="722"/>
      <c r="CR252" s="722"/>
      <c r="CS252" s="722"/>
    </row>
    <row r="253" spans="1:97" s="1376" customFormat="1">
      <c r="A253" s="722"/>
      <c r="B253" s="722"/>
      <c r="C253" s="722"/>
      <c r="D253" s="722"/>
      <c r="E253" s="722"/>
      <c r="F253" s="757"/>
      <c r="G253" s="757"/>
      <c r="H253" s="757"/>
      <c r="I253" s="757"/>
      <c r="J253" s="757"/>
      <c r="K253" s="758"/>
      <c r="L253" s="758"/>
      <c r="M253" s="722"/>
      <c r="N253" s="736"/>
      <c r="O253" s="736"/>
      <c r="P253" s="736"/>
      <c r="Q253" s="736"/>
      <c r="R253" s="736"/>
      <c r="S253" s="736"/>
      <c r="T253" s="736"/>
      <c r="U253" s="736"/>
      <c r="BA253" s="722"/>
      <c r="BB253" s="722"/>
      <c r="BC253" s="722"/>
      <c r="BD253" s="722"/>
      <c r="BE253" s="722"/>
      <c r="BF253" s="722"/>
      <c r="BG253" s="722"/>
      <c r="BH253" s="722"/>
      <c r="BI253" s="722"/>
      <c r="BJ253" s="722"/>
      <c r="BK253" s="722"/>
      <c r="BL253" s="722"/>
      <c r="BM253" s="722"/>
      <c r="BN253" s="722"/>
      <c r="BO253" s="722"/>
      <c r="BP253" s="722"/>
      <c r="BQ253" s="722"/>
      <c r="BR253" s="722"/>
      <c r="BS253" s="722"/>
      <c r="BT253" s="722"/>
      <c r="BU253" s="722"/>
      <c r="BV253" s="722"/>
      <c r="BW253" s="722"/>
      <c r="BX253" s="722"/>
      <c r="BY253" s="722"/>
      <c r="BZ253" s="722"/>
      <c r="CA253" s="722"/>
      <c r="CB253" s="722"/>
      <c r="CC253" s="722"/>
      <c r="CD253" s="722"/>
      <c r="CE253" s="722"/>
      <c r="CF253" s="722"/>
      <c r="CG253" s="722"/>
      <c r="CH253" s="722"/>
      <c r="CI253" s="722"/>
      <c r="CJ253" s="722"/>
      <c r="CK253" s="722"/>
      <c r="CL253" s="722"/>
      <c r="CM253" s="722"/>
      <c r="CN253" s="722"/>
      <c r="CO253" s="722"/>
      <c r="CP253" s="722"/>
      <c r="CQ253" s="722"/>
      <c r="CR253" s="722"/>
      <c r="CS253" s="722"/>
    </row>
    <row r="254" spans="1:97" s="1376" customFormat="1">
      <c r="A254" s="722"/>
      <c r="B254" s="722"/>
      <c r="C254" s="722"/>
      <c r="D254" s="722"/>
      <c r="E254" s="722"/>
      <c r="F254" s="757"/>
      <c r="G254" s="757"/>
      <c r="H254" s="757"/>
      <c r="I254" s="757"/>
      <c r="J254" s="757"/>
      <c r="K254" s="758"/>
      <c r="L254" s="758"/>
      <c r="M254" s="722"/>
      <c r="N254" s="736"/>
      <c r="O254" s="736"/>
      <c r="P254" s="736"/>
      <c r="Q254" s="736"/>
      <c r="R254" s="736"/>
      <c r="S254" s="736"/>
      <c r="T254" s="736"/>
      <c r="U254" s="736"/>
      <c r="BA254" s="722"/>
      <c r="BB254" s="722"/>
      <c r="BC254" s="722"/>
      <c r="BD254" s="722"/>
      <c r="BE254" s="722"/>
      <c r="BF254" s="722"/>
      <c r="BG254" s="722"/>
      <c r="BH254" s="722"/>
      <c r="BI254" s="722"/>
      <c r="BJ254" s="722"/>
      <c r="BK254" s="722"/>
      <c r="BL254" s="722"/>
      <c r="BM254" s="722"/>
      <c r="BN254" s="722"/>
      <c r="BO254" s="722"/>
      <c r="BP254" s="722"/>
      <c r="BQ254" s="722"/>
      <c r="BR254" s="722"/>
      <c r="BS254" s="722"/>
      <c r="BT254" s="722"/>
      <c r="BU254" s="722"/>
      <c r="BV254" s="722"/>
      <c r="BW254" s="722"/>
      <c r="BX254" s="722"/>
      <c r="BY254" s="722"/>
      <c r="BZ254" s="722"/>
      <c r="CA254" s="722"/>
      <c r="CB254" s="722"/>
      <c r="CC254" s="722"/>
      <c r="CD254" s="722"/>
      <c r="CE254" s="722"/>
      <c r="CF254" s="722"/>
      <c r="CG254" s="722"/>
      <c r="CH254" s="722"/>
      <c r="CI254" s="722"/>
      <c r="CJ254" s="722"/>
      <c r="CK254" s="722"/>
      <c r="CL254" s="722"/>
      <c r="CM254" s="722"/>
      <c r="CN254" s="722"/>
      <c r="CO254" s="722"/>
      <c r="CP254" s="722"/>
      <c r="CQ254" s="722"/>
      <c r="CR254" s="722"/>
      <c r="CS254" s="722"/>
    </row>
    <row r="255" spans="1:97" s="1376" customFormat="1">
      <c r="A255" s="722"/>
      <c r="B255" s="722"/>
      <c r="C255" s="722"/>
      <c r="D255" s="722"/>
      <c r="E255" s="722"/>
      <c r="F255" s="757"/>
      <c r="G255" s="757"/>
      <c r="H255" s="757"/>
      <c r="I255" s="757"/>
      <c r="J255" s="757"/>
      <c r="K255" s="758"/>
      <c r="L255" s="758"/>
      <c r="M255" s="722"/>
      <c r="N255" s="736"/>
      <c r="O255" s="736"/>
      <c r="P255" s="736"/>
      <c r="Q255" s="736"/>
      <c r="R255" s="736"/>
      <c r="S255" s="736"/>
      <c r="T255" s="736"/>
      <c r="U255" s="736"/>
      <c r="BA255" s="722"/>
      <c r="BB255" s="722"/>
      <c r="BC255" s="722"/>
      <c r="BD255" s="722"/>
      <c r="BE255" s="722"/>
      <c r="BF255" s="722"/>
      <c r="BG255" s="722"/>
      <c r="BH255" s="722"/>
      <c r="BI255" s="722"/>
      <c r="BJ255" s="722"/>
      <c r="BK255" s="722"/>
      <c r="BL255" s="722"/>
      <c r="BM255" s="722"/>
      <c r="BN255" s="722"/>
      <c r="BO255" s="722"/>
      <c r="BP255" s="722"/>
      <c r="BQ255" s="722"/>
      <c r="BR255" s="722"/>
      <c r="BS255" s="722"/>
      <c r="BT255" s="722"/>
      <c r="BU255" s="722"/>
      <c r="BV255" s="722"/>
      <c r="BW255" s="722"/>
      <c r="BX255" s="722"/>
      <c r="BY255" s="722"/>
      <c r="BZ255" s="722"/>
      <c r="CA255" s="722"/>
      <c r="CB255" s="722"/>
      <c r="CC255" s="722"/>
      <c r="CD255" s="722"/>
      <c r="CE255" s="722"/>
      <c r="CF255" s="722"/>
      <c r="CG255" s="722"/>
      <c r="CH255" s="722"/>
      <c r="CI255" s="722"/>
      <c r="CJ255" s="722"/>
      <c r="CK255" s="722"/>
      <c r="CL255" s="722"/>
      <c r="CM255" s="722"/>
      <c r="CN255" s="722"/>
      <c r="CO255" s="722"/>
      <c r="CP255" s="722"/>
      <c r="CQ255" s="722"/>
      <c r="CR255" s="722"/>
      <c r="CS255" s="722"/>
    </row>
    <row r="256" spans="1:97" s="1376" customFormat="1">
      <c r="A256" s="722"/>
      <c r="B256" s="722"/>
      <c r="C256" s="722"/>
      <c r="D256" s="722"/>
      <c r="E256" s="722"/>
      <c r="F256" s="757"/>
      <c r="G256" s="757"/>
      <c r="H256" s="757"/>
      <c r="I256" s="757"/>
      <c r="J256" s="757"/>
      <c r="K256" s="758"/>
      <c r="L256" s="758"/>
      <c r="M256" s="722"/>
      <c r="N256" s="736"/>
      <c r="O256" s="736"/>
      <c r="P256" s="736"/>
      <c r="Q256" s="736"/>
      <c r="R256" s="736"/>
      <c r="S256" s="736"/>
      <c r="T256" s="736"/>
      <c r="U256" s="736"/>
      <c r="BA256" s="722"/>
      <c r="BB256" s="722"/>
      <c r="BC256" s="722"/>
      <c r="BD256" s="722"/>
      <c r="BE256" s="722"/>
      <c r="BF256" s="722"/>
      <c r="BG256" s="722"/>
      <c r="BH256" s="722"/>
      <c r="BI256" s="722"/>
      <c r="BJ256" s="722"/>
      <c r="BK256" s="722"/>
      <c r="BL256" s="722"/>
      <c r="BM256" s="722"/>
      <c r="BN256" s="722"/>
      <c r="BO256" s="722"/>
      <c r="BP256" s="722"/>
      <c r="BQ256" s="722"/>
      <c r="BR256" s="722"/>
      <c r="BS256" s="722"/>
      <c r="BT256" s="722"/>
      <c r="BU256" s="722"/>
      <c r="BV256" s="722"/>
      <c r="BW256" s="722"/>
      <c r="BX256" s="722"/>
      <c r="BY256" s="722"/>
      <c r="BZ256" s="722"/>
      <c r="CA256" s="722"/>
      <c r="CB256" s="722"/>
      <c r="CC256" s="722"/>
      <c r="CD256" s="722"/>
      <c r="CE256" s="722"/>
      <c r="CF256" s="722"/>
      <c r="CG256" s="722"/>
      <c r="CH256" s="722"/>
      <c r="CI256" s="722"/>
      <c r="CJ256" s="722"/>
      <c r="CK256" s="722"/>
      <c r="CL256" s="722"/>
      <c r="CM256" s="722"/>
      <c r="CN256" s="722"/>
      <c r="CO256" s="722"/>
      <c r="CP256" s="722"/>
      <c r="CQ256" s="722"/>
      <c r="CR256" s="722"/>
      <c r="CS256" s="722"/>
    </row>
    <row r="257" spans="1:97" s="1376" customFormat="1">
      <c r="A257" s="722"/>
      <c r="B257" s="722"/>
      <c r="C257" s="722"/>
      <c r="D257" s="722"/>
      <c r="E257" s="722"/>
      <c r="F257" s="757"/>
      <c r="G257" s="757"/>
      <c r="H257" s="757"/>
      <c r="I257" s="757"/>
      <c r="J257" s="757"/>
      <c r="K257" s="758"/>
      <c r="L257" s="758"/>
      <c r="M257" s="722"/>
      <c r="N257" s="736"/>
      <c r="O257" s="736"/>
      <c r="P257" s="736"/>
      <c r="Q257" s="736"/>
      <c r="R257" s="736"/>
      <c r="S257" s="736"/>
      <c r="T257" s="736"/>
      <c r="U257" s="736"/>
      <c r="BA257" s="722"/>
      <c r="BB257" s="722"/>
      <c r="BC257" s="722"/>
      <c r="BD257" s="722"/>
      <c r="BE257" s="722"/>
      <c r="BF257" s="722"/>
      <c r="BG257" s="722"/>
      <c r="BH257" s="722"/>
      <c r="BI257" s="722"/>
      <c r="BJ257" s="722"/>
      <c r="BK257" s="722"/>
      <c r="BL257" s="722"/>
      <c r="BM257" s="722"/>
      <c r="BN257" s="722"/>
      <c r="BO257" s="722"/>
      <c r="BP257" s="722"/>
      <c r="BQ257" s="722"/>
      <c r="BR257" s="722"/>
      <c r="BS257" s="722"/>
      <c r="BT257" s="722"/>
      <c r="BU257" s="722"/>
      <c r="BV257" s="722"/>
      <c r="BW257" s="722"/>
      <c r="BX257" s="722"/>
      <c r="BY257" s="722"/>
      <c r="BZ257" s="722"/>
      <c r="CA257" s="722"/>
      <c r="CB257" s="722"/>
      <c r="CC257" s="722"/>
      <c r="CD257" s="722"/>
      <c r="CE257" s="722"/>
      <c r="CF257" s="722"/>
      <c r="CG257" s="722"/>
      <c r="CH257" s="722"/>
      <c r="CI257" s="722"/>
      <c r="CJ257" s="722"/>
      <c r="CK257" s="722"/>
      <c r="CL257" s="722"/>
      <c r="CM257" s="722"/>
      <c r="CN257" s="722"/>
      <c r="CO257" s="722"/>
      <c r="CP257" s="722"/>
      <c r="CQ257" s="722"/>
      <c r="CR257" s="722"/>
      <c r="CS257" s="722"/>
    </row>
    <row r="258" spans="1:97" s="1376" customFormat="1">
      <c r="A258" s="722"/>
      <c r="B258" s="722"/>
      <c r="C258" s="722"/>
      <c r="D258" s="722"/>
      <c r="E258" s="722"/>
      <c r="F258" s="757"/>
      <c r="G258" s="757"/>
      <c r="H258" s="757"/>
      <c r="I258" s="757"/>
      <c r="J258" s="757"/>
      <c r="K258" s="758"/>
      <c r="L258" s="758"/>
      <c r="M258" s="722"/>
      <c r="N258" s="736"/>
      <c r="O258" s="736"/>
      <c r="P258" s="736"/>
      <c r="Q258" s="736"/>
      <c r="R258" s="736"/>
      <c r="S258" s="736"/>
      <c r="T258" s="736"/>
      <c r="U258" s="736"/>
      <c r="BA258" s="722"/>
      <c r="BB258" s="722"/>
      <c r="BC258" s="722"/>
      <c r="BD258" s="722"/>
      <c r="BE258" s="722"/>
      <c r="BF258" s="722"/>
      <c r="BG258" s="722"/>
      <c r="BH258" s="722"/>
      <c r="BI258" s="722"/>
      <c r="BJ258" s="722"/>
      <c r="BK258" s="722"/>
      <c r="BL258" s="722"/>
      <c r="BM258" s="722"/>
      <c r="BN258" s="722"/>
      <c r="BO258" s="722"/>
      <c r="BP258" s="722"/>
      <c r="BQ258" s="722"/>
      <c r="BR258" s="722"/>
      <c r="BS258" s="722"/>
      <c r="BT258" s="722"/>
      <c r="BU258" s="722"/>
      <c r="BV258" s="722"/>
      <c r="BW258" s="722"/>
      <c r="BX258" s="722"/>
      <c r="BY258" s="722"/>
      <c r="BZ258" s="722"/>
      <c r="CA258" s="722"/>
      <c r="CB258" s="722"/>
      <c r="CC258" s="722"/>
      <c r="CD258" s="722"/>
      <c r="CE258" s="722"/>
      <c r="CF258" s="722"/>
      <c r="CG258" s="722"/>
      <c r="CH258" s="722"/>
      <c r="CI258" s="722"/>
      <c r="CJ258" s="722"/>
      <c r="CK258" s="722"/>
      <c r="CL258" s="722"/>
      <c r="CM258" s="722"/>
      <c r="CN258" s="722"/>
      <c r="CO258" s="722"/>
      <c r="CP258" s="722"/>
      <c r="CQ258" s="722"/>
      <c r="CR258" s="722"/>
      <c r="CS258" s="722"/>
    </row>
    <row r="259" spans="1:97" s="1376" customFormat="1">
      <c r="A259" s="722"/>
      <c r="B259" s="722"/>
      <c r="C259" s="722"/>
      <c r="D259" s="722"/>
      <c r="E259" s="722"/>
      <c r="F259" s="757"/>
      <c r="G259" s="757"/>
      <c r="H259" s="757"/>
      <c r="I259" s="757"/>
      <c r="J259" s="757"/>
      <c r="K259" s="758"/>
      <c r="L259" s="758"/>
      <c r="M259" s="722"/>
      <c r="N259" s="736"/>
      <c r="O259" s="736"/>
      <c r="P259" s="736"/>
      <c r="Q259" s="736"/>
      <c r="R259" s="736"/>
      <c r="S259" s="736"/>
      <c r="T259" s="736"/>
      <c r="U259" s="736"/>
      <c r="BA259" s="722"/>
      <c r="BB259" s="722"/>
      <c r="BC259" s="722"/>
      <c r="BD259" s="722"/>
      <c r="BE259" s="722"/>
      <c r="BF259" s="722"/>
      <c r="BG259" s="722"/>
      <c r="BH259" s="722"/>
      <c r="BI259" s="722"/>
      <c r="BJ259" s="722"/>
      <c r="BK259" s="722"/>
      <c r="BL259" s="722"/>
      <c r="BM259" s="722"/>
      <c r="BN259" s="722"/>
      <c r="BO259" s="722"/>
      <c r="BP259" s="722"/>
      <c r="BQ259" s="722"/>
      <c r="BR259" s="722"/>
      <c r="BS259" s="722"/>
      <c r="BT259" s="722"/>
      <c r="BU259" s="722"/>
      <c r="BV259" s="722"/>
      <c r="BW259" s="722"/>
      <c r="BX259" s="722"/>
      <c r="BY259" s="722"/>
      <c r="BZ259" s="722"/>
      <c r="CA259" s="722"/>
      <c r="CB259" s="722"/>
      <c r="CC259" s="722"/>
      <c r="CD259" s="722"/>
      <c r="CE259" s="722"/>
      <c r="CF259" s="722"/>
      <c r="CG259" s="722"/>
      <c r="CH259" s="722"/>
      <c r="CI259" s="722"/>
      <c r="CJ259" s="722"/>
      <c r="CK259" s="722"/>
      <c r="CL259" s="722"/>
      <c r="CM259" s="722"/>
      <c r="CN259" s="722"/>
      <c r="CO259" s="722"/>
      <c r="CP259" s="722"/>
      <c r="CQ259" s="722"/>
      <c r="CR259" s="722"/>
      <c r="CS259" s="722"/>
    </row>
    <row r="260" spans="1:97" s="1376" customFormat="1">
      <c r="A260" s="722"/>
      <c r="B260" s="722"/>
      <c r="C260" s="722"/>
      <c r="D260" s="722"/>
      <c r="E260" s="722"/>
      <c r="F260" s="757"/>
      <c r="G260" s="757"/>
      <c r="H260" s="757"/>
      <c r="I260" s="757"/>
      <c r="J260" s="757"/>
      <c r="K260" s="758"/>
      <c r="L260" s="758"/>
      <c r="M260" s="722"/>
      <c r="N260" s="736"/>
      <c r="O260" s="736"/>
      <c r="P260" s="736"/>
      <c r="Q260" s="736"/>
      <c r="R260" s="736"/>
      <c r="S260" s="736"/>
      <c r="T260" s="736"/>
      <c r="U260" s="736"/>
      <c r="BA260" s="722"/>
      <c r="BB260" s="722"/>
      <c r="BC260" s="722"/>
      <c r="BD260" s="722"/>
      <c r="BE260" s="722"/>
      <c r="BF260" s="722"/>
      <c r="BG260" s="722"/>
      <c r="BH260" s="722"/>
      <c r="BI260" s="722"/>
      <c r="BJ260" s="722"/>
      <c r="BK260" s="722"/>
      <c r="BL260" s="722"/>
      <c r="BM260" s="722"/>
      <c r="BN260" s="722"/>
      <c r="BO260" s="722"/>
      <c r="BP260" s="722"/>
      <c r="BQ260" s="722"/>
      <c r="BR260" s="722"/>
      <c r="BS260" s="722"/>
      <c r="BT260" s="722"/>
      <c r="BU260" s="722"/>
      <c r="BV260" s="722"/>
      <c r="BW260" s="722"/>
      <c r="BX260" s="722"/>
      <c r="BY260" s="722"/>
      <c r="BZ260" s="722"/>
      <c r="CA260" s="722"/>
      <c r="CB260" s="722"/>
      <c r="CC260" s="722"/>
      <c r="CD260" s="722"/>
      <c r="CE260" s="722"/>
      <c r="CF260" s="722"/>
      <c r="CG260" s="722"/>
      <c r="CH260" s="722"/>
      <c r="CI260" s="722"/>
      <c r="CJ260" s="722"/>
      <c r="CK260" s="722"/>
      <c r="CL260" s="722"/>
      <c r="CM260" s="722"/>
      <c r="CN260" s="722"/>
      <c r="CO260" s="722"/>
      <c r="CP260" s="722"/>
      <c r="CQ260" s="722"/>
      <c r="CR260" s="722"/>
      <c r="CS260" s="722"/>
    </row>
    <row r="261" spans="1:97" s="1376" customFormat="1">
      <c r="A261" s="722"/>
      <c r="B261" s="722"/>
      <c r="C261" s="722"/>
      <c r="D261" s="722"/>
      <c r="E261" s="722"/>
      <c r="F261" s="757"/>
      <c r="G261" s="757"/>
      <c r="H261" s="757"/>
      <c r="I261" s="757"/>
      <c r="J261" s="757"/>
      <c r="K261" s="758"/>
      <c r="L261" s="758"/>
      <c r="M261" s="722"/>
      <c r="N261" s="736"/>
      <c r="O261" s="736"/>
      <c r="P261" s="736"/>
      <c r="Q261" s="736"/>
      <c r="R261" s="736"/>
      <c r="S261" s="736"/>
      <c r="T261" s="736"/>
      <c r="U261" s="736"/>
      <c r="BA261" s="722"/>
      <c r="BB261" s="722"/>
      <c r="BC261" s="722"/>
      <c r="BD261" s="722"/>
      <c r="BE261" s="722"/>
      <c r="BF261" s="722"/>
      <c r="BG261" s="722"/>
      <c r="BH261" s="722"/>
      <c r="BI261" s="722"/>
      <c r="BJ261" s="722"/>
      <c r="BK261" s="722"/>
      <c r="BL261" s="722"/>
      <c r="BM261" s="722"/>
      <c r="BN261" s="722"/>
      <c r="BO261" s="722"/>
      <c r="BP261" s="722"/>
      <c r="BQ261" s="722"/>
      <c r="BR261" s="722"/>
      <c r="BS261" s="722"/>
      <c r="BT261" s="722"/>
      <c r="BU261" s="722"/>
      <c r="BV261" s="722"/>
      <c r="BW261" s="722"/>
      <c r="BX261" s="722"/>
      <c r="BY261" s="722"/>
      <c r="BZ261" s="722"/>
      <c r="CA261" s="722"/>
      <c r="CB261" s="722"/>
      <c r="CC261" s="722"/>
      <c r="CD261" s="722"/>
      <c r="CE261" s="722"/>
      <c r="CF261" s="722"/>
      <c r="CG261" s="722"/>
      <c r="CH261" s="722"/>
      <c r="CI261" s="722"/>
      <c r="CJ261" s="722"/>
      <c r="CK261" s="722"/>
      <c r="CL261" s="722"/>
      <c r="CM261" s="722"/>
      <c r="CN261" s="722"/>
      <c r="CO261" s="722"/>
      <c r="CP261" s="722"/>
      <c r="CQ261" s="722"/>
      <c r="CR261" s="722"/>
      <c r="CS261" s="722"/>
    </row>
    <row r="262" spans="1:97" s="1376" customFormat="1">
      <c r="A262" s="722"/>
      <c r="B262" s="722"/>
      <c r="C262" s="722"/>
      <c r="D262" s="722"/>
      <c r="E262" s="722"/>
      <c r="F262" s="757"/>
      <c r="G262" s="757"/>
      <c r="H262" s="757"/>
      <c r="I262" s="757"/>
      <c r="J262" s="757"/>
      <c r="K262" s="758"/>
      <c r="L262" s="758"/>
      <c r="M262" s="722"/>
      <c r="N262" s="736"/>
      <c r="O262" s="736"/>
      <c r="P262" s="736"/>
      <c r="Q262" s="736"/>
      <c r="R262" s="736"/>
      <c r="S262" s="736"/>
      <c r="T262" s="736"/>
      <c r="U262" s="736"/>
      <c r="BA262" s="722"/>
      <c r="BB262" s="722"/>
      <c r="BC262" s="722"/>
      <c r="BD262" s="722"/>
      <c r="BE262" s="722"/>
      <c r="BF262" s="722"/>
      <c r="BG262" s="722"/>
      <c r="BH262" s="722"/>
      <c r="BI262" s="722"/>
      <c r="BJ262" s="722"/>
      <c r="BK262" s="722"/>
      <c r="BL262" s="722"/>
      <c r="BM262" s="722"/>
      <c r="BN262" s="722"/>
      <c r="BO262" s="722"/>
      <c r="BP262" s="722"/>
      <c r="BQ262" s="722"/>
      <c r="BR262" s="722"/>
      <c r="BS262" s="722"/>
      <c r="BT262" s="722"/>
      <c r="BU262" s="722"/>
      <c r="BV262" s="722"/>
      <c r="BW262" s="722"/>
      <c r="BX262" s="722"/>
      <c r="BY262" s="722"/>
      <c r="BZ262" s="722"/>
      <c r="CA262" s="722"/>
      <c r="CB262" s="722"/>
      <c r="CC262" s="722"/>
      <c r="CD262" s="722"/>
      <c r="CE262" s="722"/>
      <c r="CF262" s="722"/>
      <c r="CG262" s="722"/>
      <c r="CH262" s="722"/>
      <c r="CI262" s="722"/>
      <c r="CJ262" s="722"/>
      <c r="CK262" s="722"/>
      <c r="CL262" s="722"/>
      <c r="CM262" s="722"/>
      <c r="CN262" s="722"/>
      <c r="CO262" s="722"/>
      <c r="CP262" s="722"/>
      <c r="CQ262" s="722"/>
      <c r="CR262" s="722"/>
      <c r="CS262" s="722"/>
    </row>
    <row r="263" spans="1:97" s="1376" customFormat="1">
      <c r="A263" s="722"/>
      <c r="B263" s="722"/>
      <c r="C263" s="722"/>
      <c r="D263" s="722"/>
      <c r="E263" s="722"/>
      <c r="F263" s="757"/>
      <c r="G263" s="757"/>
      <c r="H263" s="757"/>
      <c r="I263" s="757"/>
      <c r="J263" s="757"/>
      <c r="K263" s="758"/>
      <c r="L263" s="758"/>
      <c r="M263" s="722"/>
      <c r="N263" s="736"/>
      <c r="O263" s="736"/>
      <c r="P263" s="736"/>
      <c r="Q263" s="736"/>
      <c r="R263" s="736"/>
      <c r="S263" s="736"/>
      <c r="T263" s="736"/>
      <c r="U263" s="736"/>
      <c r="BA263" s="722"/>
      <c r="BB263" s="722"/>
      <c r="BC263" s="722"/>
      <c r="BD263" s="722"/>
      <c r="BE263" s="722"/>
      <c r="BF263" s="722"/>
      <c r="BG263" s="722"/>
      <c r="BH263" s="722"/>
      <c r="BI263" s="722"/>
      <c r="BJ263" s="722"/>
      <c r="BK263" s="722"/>
      <c r="BL263" s="722"/>
      <c r="BM263" s="722"/>
      <c r="BN263" s="722"/>
      <c r="BO263" s="722"/>
      <c r="BP263" s="722"/>
      <c r="BQ263" s="722"/>
      <c r="BR263" s="722"/>
      <c r="BS263" s="722"/>
      <c r="BT263" s="722"/>
      <c r="BU263" s="722"/>
      <c r="BV263" s="722"/>
      <c r="BW263" s="722"/>
      <c r="BX263" s="722"/>
      <c r="BY263" s="722"/>
      <c r="BZ263" s="722"/>
      <c r="CA263" s="722"/>
      <c r="CB263" s="722"/>
      <c r="CC263" s="722"/>
      <c r="CD263" s="722"/>
      <c r="CE263" s="722"/>
      <c r="CF263" s="722"/>
      <c r="CG263" s="722"/>
      <c r="CH263" s="722"/>
      <c r="CI263" s="722"/>
      <c r="CJ263" s="722"/>
      <c r="CK263" s="722"/>
      <c r="CL263" s="722"/>
      <c r="CM263" s="722"/>
      <c r="CN263" s="722"/>
      <c r="CO263" s="722"/>
      <c r="CP263" s="722"/>
      <c r="CQ263" s="722"/>
      <c r="CR263" s="722"/>
      <c r="CS263" s="722"/>
    </row>
    <row r="264" spans="1:97" s="1376" customFormat="1">
      <c r="A264" s="722"/>
      <c r="B264" s="722"/>
      <c r="C264" s="722"/>
      <c r="D264" s="722"/>
      <c r="E264" s="722"/>
      <c r="F264" s="757"/>
      <c r="G264" s="757"/>
      <c r="H264" s="757"/>
      <c r="I264" s="757"/>
      <c r="J264" s="757"/>
      <c r="K264" s="758"/>
      <c r="L264" s="758"/>
      <c r="M264" s="722"/>
      <c r="N264" s="736"/>
      <c r="O264" s="736"/>
      <c r="P264" s="736"/>
      <c r="Q264" s="736"/>
      <c r="R264" s="736"/>
      <c r="S264" s="736"/>
      <c r="T264" s="736"/>
      <c r="U264" s="736"/>
      <c r="BA264" s="722"/>
      <c r="BB264" s="722"/>
      <c r="BC264" s="722"/>
      <c r="BD264" s="722"/>
      <c r="BE264" s="722"/>
      <c r="BF264" s="722"/>
      <c r="BG264" s="722"/>
      <c r="BH264" s="722"/>
      <c r="BI264" s="722"/>
      <c r="BJ264" s="722"/>
      <c r="BK264" s="722"/>
      <c r="BL264" s="722"/>
      <c r="BM264" s="722"/>
      <c r="BN264" s="722"/>
      <c r="BO264" s="722"/>
      <c r="BP264" s="722"/>
      <c r="BQ264" s="722"/>
      <c r="BR264" s="722"/>
      <c r="BS264" s="722"/>
      <c r="BT264" s="722"/>
      <c r="BU264" s="722"/>
      <c r="BV264" s="722"/>
      <c r="BW264" s="722"/>
      <c r="BX264" s="722"/>
      <c r="BY264" s="722"/>
      <c r="BZ264" s="722"/>
      <c r="CA264" s="722"/>
      <c r="CB264" s="722"/>
      <c r="CC264" s="722"/>
      <c r="CD264" s="722"/>
      <c r="CE264" s="722"/>
      <c r="CF264" s="722"/>
      <c r="CG264" s="722"/>
      <c r="CH264" s="722"/>
      <c r="CI264" s="722"/>
      <c r="CJ264" s="722"/>
      <c r="CK264" s="722"/>
      <c r="CL264" s="722"/>
      <c r="CM264" s="722"/>
      <c r="CN264" s="722"/>
      <c r="CO264" s="722"/>
      <c r="CP264" s="722"/>
      <c r="CQ264" s="722"/>
      <c r="CR264" s="722"/>
      <c r="CS264" s="722"/>
    </row>
    <row r="265" spans="1:97" s="1376" customFormat="1">
      <c r="A265" s="722"/>
      <c r="B265" s="722"/>
      <c r="C265" s="722"/>
      <c r="D265" s="722"/>
      <c r="E265" s="722"/>
      <c r="F265" s="757"/>
      <c r="G265" s="757"/>
      <c r="H265" s="757"/>
      <c r="I265" s="757"/>
      <c r="J265" s="757"/>
      <c r="K265" s="758"/>
      <c r="L265" s="758"/>
      <c r="M265" s="722"/>
      <c r="N265" s="736"/>
      <c r="O265" s="736"/>
      <c r="P265" s="736"/>
      <c r="Q265" s="736"/>
      <c r="R265" s="736"/>
      <c r="S265" s="736"/>
      <c r="T265" s="736"/>
      <c r="U265" s="736"/>
      <c r="BA265" s="722"/>
      <c r="BB265" s="722"/>
      <c r="BC265" s="722"/>
      <c r="BD265" s="722"/>
      <c r="BE265" s="722"/>
      <c r="BF265" s="722"/>
      <c r="BG265" s="722"/>
      <c r="BH265" s="722"/>
      <c r="BI265" s="722"/>
      <c r="BJ265" s="722"/>
      <c r="BK265" s="722"/>
      <c r="BL265" s="722"/>
      <c r="BM265" s="722"/>
      <c r="BN265" s="722"/>
      <c r="BO265" s="722"/>
      <c r="BP265" s="722"/>
      <c r="BQ265" s="722"/>
      <c r="BR265" s="722"/>
      <c r="BS265" s="722"/>
      <c r="BT265" s="722"/>
      <c r="BU265" s="722"/>
      <c r="BV265" s="722"/>
      <c r="BW265" s="722"/>
      <c r="BX265" s="722"/>
      <c r="BY265" s="722"/>
      <c r="BZ265" s="722"/>
      <c r="CA265" s="722"/>
      <c r="CB265" s="722"/>
      <c r="CC265" s="722"/>
      <c r="CD265" s="722"/>
      <c r="CE265" s="722"/>
      <c r="CF265" s="722"/>
      <c r="CG265" s="722"/>
      <c r="CH265" s="722"/>
      <c r="CI265" s="722"/>
      <c r="CJ265" s="722"/>
      <c r="CK265" s="722"/>
      <c r="CL265" s="722"/>
      <c r="CM265" s="722"/>
      <c r="CN265" s="722"/>
      <c r="CO265" s="722"/>
      <c r="CP265" s="722"/>
      <c r="CQ265" s="722"/>
      <c r="CR265" s="722"/>
      <c r="CS265" s="722"/>
    </row>
    <row r="266" spans="1:97" s="1376" customFormat="1">
      <c r="A266" s="722"/>
      <c r="B266" s="722"/>
      <c r="C266" s="722"/>
      <c r="D266" s="722"/>
      <c r="E266" s="722"/>
      <c r="F266" s="757"/>
      <c r="G266" s="757"/>
      <c r="H266" s="757"/>
      <c r="I266" s="757"/>
      <c r="J266" s="757"/>
      <c r="K266" s="758"/>
      <c r="L266" s="758"/>
      <c r="M266" s="722"/>
      <c r="N266" s="736"/>
      <c r="O266" s="736"/>
      <c r="P266" s="736"/>
      <c r="Q266" s="736"/>
      <c r="R266" s="736"/>
      <c r="S266" s="736"/>
      <c r="T266" s="736"/>
      <c r="U266" s="736"/>
      <c r="BA266" s="722"/>
      <c r="BB266" s="722"/>
      <c r="BC266" s="722"/>
      <c r="BD266" s="722"/>
      <c r="BE266" s="722"/>
      <c r="BF266" s="722"/>
      <c r="BG266" s="722"/>
      <c r="BH266" s="722"/>
      <c r="BI266" s="722"/>
      <c r="BJ266" s="722"/>
      <c r="BK266" s="722"/>
      <c r="BL266" s="722"/>
      <c r="BM266" s="722"/>
      <c r="BN266" s="722"/>
      <c r="BO266" s="722"/>
      <c r="BP266" s="722"/>
      <c r="BQ266" s="722"/>
      <c r="BR266" s="722"/>
      <c r="BS266" s="722"/>
      <c r="BT266" s="722"/>
      <c r="BU266" s="722"/>
      <c r="BV266" s="722"/>
      <c r="BW266" s="722"/>
      <c r="BX266" s="722"/>
      <c r="BY266" s="722"/>
      <c r="BZ266" s="722"/>
      <c r="CA266" s="722"/>
      <c r="CB266" s="722"/>
      <c r="CC266" s="722"/>
      <c r="CD266" s="722"/>
      <c r="CE266" s="722"/>
      <c r="CF266" s="722"/>
      <c r="CG266" s="722"/>
      <c r="CH266" s="722"/>
      <c r="CI266" s="722"/>
      <c r="CJ266" s="722"/>
      <c r="CK266" s="722"/>
      <c r="CL266" s="722"/>
      <c r="CM266" s="722"/>
      <c r="CN266" s="722"/>
      <c r="CO266" s="722"/>
      <c r="CP266" s="722"/>
      <c r="CQ266" s="722"/>
      <c r="CR266" s="722"/>
      <c r="CS266" s="722"/>
    </row>
    <row r="267" spans="1:97" s="1376" customFormat="1">
      <c r="A267" s="722"/>
      <c r="B267" s="722"/>
      <c r="C267" s="722"/>
      <c r="D267" s="722"/>
      <c r="E267" s="722"/>
      <c r="F267" s="757"/>
      <c r="G267" s="757"/>
      <c r="H267" s="757"/>
      <c r="I267" s="757"/>
      <c r="J267" s="757"/>
      <c r="K267" s="758"/>
      <c r="L267" s="758"/>
      <c r="M267" s="722"/>
      <c r="N267" s="736"/>
      <c r="O267" s="736"/>
      <c r="P267" s="736"/>
      <c r="Q267" s="736"/>
      <c r="R267" s="736"/>
      <c r="S267" s="736"/>
      <c r="T267" s="736"/>
      <c r="U267" s="736"/>
      <c r="BA267" s="722"/>
      <c r="BB267" s="722"/>
      <c r="BC267" s="722"/>
      <c r="BD267" s="722"/>
      <c r="BE267" s="722"/>
      <c r="BF267" s="722"/>
      <c r="BG267" s="722"/>
      <c r="BH267" s="722"/>
      <c r="BI267" s="722"/>
      <c r="BJ267" s="722"/>
      <c r="BK267" s="722"/>
      <c r="BL267" s="722"/>
      <c r="BM267" s="722"/>
      <c r="BN267" s="722"/>
      <c r="BO267" s="722"/>
      <c r="BP267" s="722"/>
      <c r="BQ267" s="722"/>
      <c r="BR267" s="722"/>
      <c r="BS267" s="722"/>
      <c r="BT267" s="722"/>
      <c r="BU267" s="722"/>
      <c r="BV267" s="722"/>
      <c r="BW267" s="722"/>
      <c r="BX267" s="722"/>
      <c r="BY267" s="722"/>
      <c r="BZ267" s="722"/>
      <c r="CA267" s="722"/>
      <c r="CB267" s="722"/>
      <c r="CC267" s="722"/>
      <c r="CD267" s="722"/>
      <c r="CE267" s="722"/>
      <c r="CF267" s="722"/>
      <c r="CG267" s="722"/>
      <c r="CH267" s="722"/>
      <c r="CI267" s="722"/>
      <c r="CJ267" s="722"/>
      <c r="CK267" s="722"/>
      <c r="CL267" s="722"/>
      <c r="CM267" s="722"/>
      <c r="CN267" s="722"/>
      <c r="CO267" s="722"/>
      <c r="CP267" s="722"/>
      <c r="CQ267" s="722"/>
      <c r="CR267" s="722"/>
      <c r="CS267" s="722"/>
    </row>
    <row r="268" spans="1:97" s="1376" customFormat="1">
      <c r="A268" s="722"/>
      <c r="B268" s="722"/>
      <c r="C268" s="722"/>
      <c r="D268" s="722"/>
      <c r="E268" s="722"/>
      <c r="F268" s="757"/>
      <c r="G268" s="757"/>
      <c r="H268" s="757"/>
      <c r="I268" s="757"/>
      <c r="J268" s="757"/>
      <c r="K268" s="758"/>
      <c r="L268" s="758"/>
      <c r="M268" s="722"/>
      <c r="N268" s="736"/>
      <c r="O268" s="736"/>
      <c r="P268" s="736"/>
      <c r="Q268" s="736"/>
      <c r="R268" s="736"/>
      <c r="S268" s="736"/>
      <c r="T268" s="736"/>
      <c r="U268" s="736"/>
      <c r="BA268" s="722"/>
      <c r="BB268" s="722"/>
      <c r="BC268" s="722"/>
      <c r="BD268" s="722"/>
      <c r="BE268" s="722"/>
      <c r="BF268" s="722"/>
      <c r="BG268" s="722"/>
      <c r="BH268" s="722"/>
      <c r="BI268" s="722"/>
      <c r="BJ268" s="722"/>
      <c r="BK268" s="722"/>
      <c r="BL268" s="722"/>
      <c r="BM268" s="722"/>
      <c r="BN268" s="722"/>
      <c r="BO268" s="722"/>
      <c r="BP268" s="722"/>
      <c r="BQ268" s="722"/>
      <c r="BR268" s="722"/>
      <c r="BS268" s="722"/>
      <c r="BT268" s="722"/>
      <c r="BU268" s="722"/>
      <c r="BV268" s="722"/>
      <c r="BW268" s="722"/>
      <c r="BX268" s="722"/>
      <c r="BY268" s="722"/>
      <c r="BZ268" s="722"/>
      <c r="CA268" s="722"/>
      <c r="CB268" s="722"/>
      <c r="CC268" s="722"/>
      <c r="CD268" s="722"/>
      <c r="CE268" s="722"/>
      <c r="CF268" s="722"/>
      <c r="CG268" s="722"/>
      <c r="CH268" s="722"/>
      <c r="CI268" s="722"/>
      <c r="CJ268" s="722"/>
      <c r="CK268" s="722"/>
      <c r="CL268" s="722"/>
      <c r="CM268" s="722"/>
      <c r="CN268" s="722"/>
      <c r="CO268" s="722"/>
      <c r="CP268" s="722"/>
      <c r="CQ268" s="722"/>
      <c r="CR268" s="722"/>
      <c r="CS268" s="722"/>
    </row>
    <row r="269" spans="1:97" s="1376" customFormat="1">
      <c r="A269" s="722"/>
      <c r="B269" s="722"/>
      <c r="C269" s="722"/>
      <c r="D269" s="722"/>
      <c r="E269" s="722"/>
      <c r="F269" s="757"/>
      <c r="G269" s="757"/>
      <c r="H269" s="757"/>
      <c r="I269" s="757"/>
      <c r="J269" s="757"/>
      <c r="K269" s="758"/>
      <c r="L269" s="758"/>
      <c r="M269" s="722"/>
      <c r="N269" s="736"/>
      <c r="O269" s="736"/>
      <c r="P269" s="736"/>
      <c r="Q269" s="736"/>
      <c r="R269" s="736"/>
      <c r="S269" s="736"/>
      <c r="T269" s="736"/>
      <c r="U269" s="736"/>
      <c r="BA269" s="722"/>
      <c r="BB269" s="722"/>
      <c r="BC269" s="722"/>
      <c r="BD269" s="722"/>
      <c r="BE269" s="722"/>
      <c r="BF269" s="722"/>
      <c r="BG269" s="722"/>
      <c r="BH269" s="722"/>
      <c r="BI269" s="722"/>
      <c r="BJ269" s="722"/>
      <c r="BK269" s="722"/>
      <c r="BL269" s="722"/>
      <c r="BM269" s="722"/>
      <c r="BN269" s="722"/>
      <c r="BO269" s="722"/>
      <c r="BP269" s="722"/>
      <c r="BQ269" s="722"/>
      <c r="BR269" s="722"/>
      <c r="BS269" s="722"/>
      <c r="BT269" s="722"/>
      <c r="BU269" s="722"/>
      <c r="BV269" s="722"/>
      <c r="BW269" s="722"/>
      <c r="BX269" s="722"/>
      <c r="BY269" s="722"/>
      <c r="BZ269" s="722"/>
      <c r="CA269" s="722"/>
      <c r="CB269" s="722"/>
      <c r="CC269" s="722"/>
      <c r="CD269" s="722"/>
      <c r="CE269" s="722"/>
      <c r="CF269" s="722"/>
      <c r="CG269" s="722"/>
      <c r="CH269" s="722"/>
      <c r="CI269" s="722"/>
      <c r="CJ269" s="722"/>
      <c r="CK269" s="722"/>
      <c r="CL269" s="722"/>
      <c r="CM269" s="722"/>
      <c r="CN269" s="722"/>
      <c r="CO269" s="722"/>
      <c r="CP269" s="722"/>
      <c r="CQ269" s="722"/>
      <c r="CR269" s="722"/>
      <c r="CS269" s="722"/>
    </row>
    <row r="270" spans="1:97" s="1376" customFormat="1">
      <c r="A270" s="722"/>
      <c r="B270" s="722"/>
      <c r="C270" s="722"/>
      <c r="D270" s="722"/>
      <c r="E270" s="722"/>
      <c r="F270" s="757"/>
      <c r="G270" s="757"/>
      <c r="H270" s="757"/>
      <c r="I270" s="757"/>
      <c r="J270" s="757"/>
      <c r="K270" s="758"/>
      <c r="L270" s="758"/>
      <c r="M270" s="722"/>
      <c r="N270" s="736"/>
      <c r="O270" s="736"/>
      <c r="P270" s="736"/>
      <c r="Q270" s="736"/>
      <c r="R270" s="736"/>
      <c r="S270" s="736"/>
      <c r="T270" s="736"/>
      <c r="U270" s="736"/>
      <c r="BA270" s="722"/>
      <c r="BB270" s="722"/>
      <c r="BC270" s="722"/>
      <c r="BD270" s="722"/>
      <c r="BE270" s="722"/>
      <c r="BF270" s="722"/>
      <c r="BG270" s="722"/>
      <c r="BH270" s="722"/>
      <c r="BI270" s="722"/>
      <c r="BJ270" s="722"/>
      <c r="BK270" s="722"/>
      <c r="BL270" s="722"/>
      <c r="BM270" s="722"/>
      <c r="BN270" s="722"/>
      <c r="BO270" s="722"/>
      <c r="BP270" s="722"/>
      <c r="BQ270" s="722"/>
      <c r="BR270" s="722"/>
      <c r="BS270" s="722"/>
      <c r="BT270" s="722"/>
      <c r="BU270" s="722"/>
      <c r="BV270" s="722"/>
      <c r="BW270" s="722"/>
      <c r="BX270" s="722"/>
      <c r="BY270" s="722"/>
      <c r="BZ270" s="722"/>
      <c r="CA270" s="722"/>
      <c r="CB270" s="722"/>
      <c r="CC270" s="722"/>
      <c r="CD270" s="722"/>
      <c r="CE270" s="722"/>
      <c r="CF270" s="722"/>
      <c r="CG270" s="722"/>
      <c r="CH270" s="722"/>
      <c r="CI270" s="722"/>
      <c r="CJ270" s="722"/>
      <c r="CK270" s="722"/>
      <c r="CL270" s="722"/>
      <c r="CM270" s="722"/>
      <c r="CN270" s="722"/>
      <c r="CO270" s="722"/>
      <c r="CP270" s="722"/>
      <c r="CQ270" s="722"/>
      <c r="CR270" s="722"/>
      <c r="CS270" s="722"/>
    </row>
    <row r="271" spans="1:97" s="1376" customFormat="1">
      <c r="A271" s="722"/>
      <c r="B271" s="722"/>
      <c r="C271" s="722"/>
      <c r="D271" s="722"/>
      <c r="E271" s="722"/>
      <c r="F271" s="757"/>
      <c r="G271" s="757"/>
      <c r="H271" s="757"/>
      <c r="I271" s="757"/>
      <c r="J271" s="757"/>
      <c r="K271" s="758"/>
      <c r="L271" s="758"/>
      <c r="M271" s="722"/>
      <c r="N271" s="736"/>
      <c r="O271" s="736"/>
      <c r="P271" s="736"/>
      <c r="Q271" s="736"/>
      <c r="R271" s="736"/>
      <c r="S271" s="736"/>
      <c r="T271" s="736"/>
      <c r="U271" s="736"/>
      <c r="BA271" s="722"/>
      <c r="BB271" s="722"/>
      <c r="BC271" s="722"/>
      <c r="BD271" s="722"/>
      <c r="BE271" s="722"/>
      <c r="BF271" s="722"/>
      <c r="BG271" s="722"/>
      <c r="BH271" s="722"/>
      <c r="BI271" s="722"/>
      <c r="BJ271" s="722"/>
      <c r="BK271" s="722"/>
      <c r="BL271" s="722"/>
      <c r="BM271" s="722"/>
      <c r="BN271" s="722"/>
      <c r="BO271" s="722"/>
      <c r="BP271" s="722"/>
      <c r="BQ271" s="722"/>
      <c r="BR271" s="722"/>
      <c r="BS271" s="722"/>
      <c r="BT271" s="722"/>
      <c r="BU271" s="722"/>
      <c r="BV271" s="722"/>
      <c r="BW271" s="722"/>
      <c r="BX271" s="722"/>
      <c r="BY271" s="722"/>
      <c r="BZ271" s="722"/>
      <c r="CA271" s="722"/>
      <c r="CB271" s="722"/>
      <c r="CC271" s="722"/>
      <c r="CD271" s="722"/>
      <c r="CE271" s="722"/>
      <c r="CF271" s="722"/>
      <c r="CG271" s="722"/>
      <c r="CH271" s="722"/>
      <c r="CI271" s="722"/>
      <c r="CJ271" s="722"/>
      <c r="CK271" s="722"/>
      <c r="CL271" s="722"/>
      <c r="CM271" s="722"/>
      <c r="CN271" s="722"/>
      <c r="CO271" s="722"/>
      <c r="CP271" s="722"/>
      <c r="CQ271" s="722"/>
      <c r="CR271" s="722"/>
      <c r="CS271" s="722"/>
    </row>
    <row r="272" spans="1:97" s="1376" customFormat="1">
      <c r="A272" s="722"/>
      <c r="B272" s="722"/>
      <c r="C272" s="722"/>
      <c r="D272" s="722"/>
      <c r="E272" s="722"/>
      <c r="F272" s="757"/>
      <c r="G272" s="757"/>
      <c r="H272" s="757"/>
      <c r="I272" s="757"/>
      <c r="J272" s="757"/>
      <c r="K272" s="758"/>
      <c r="L272" s="758"/>
      <c r="M272" s="722"/>
      <c r="N272" s="736"/>
      <c r="O272" s="736"/>
      <c r="P272" s="736"/>
      <c r="Q272" s="736"/>
      <c r="R272" s="736"/>
      <c r="S272" s="736"/>
      <c r="T272" s="736"/>
      <c r="U272" s="736"/>
      <c r="BA272" s="722"/>
      <c r="BB272" s="722"/>
      <c r="BC272" s="722"/>
      <c r="BD272" s="722"/>
      <c r="BE272" s="722"/>
      <c r="BF272" s="722"/>
      <c r="BG272" s="722"/>
      <c r="BH272" s="722"/>
      <c r="BI272" s="722"/>
      <c r="BJ272" s="722"/>
      <c r="BK272" s="722"/>
      <c r="BL272" s="722"/>
      <c r="BM272" s="722"/>
      <c r="BN272" s="722"/>
      <c r="BO272" s="722"/>
      <c r="BP272" s="722"/>
      <c r="BQ272" s="722"/>
      <c r="BR272" s="722"/>
      <c r="BS272" s="722"/>
      <c r="BT272" s="722"/>
      <c r="BU272" s="722"/>
      <c r="BV272" s="722"/>
      <c r="BW272" s="722"/>
      <c r="BX272" s="722"/>
      <c r="BY272" s="722"/>
      <c r="BZ272" s="722"/>
      <c r="CA272" s="722"/>
      <c r="CB272" s="722"/>
      <c r="CC272" s="722"/>
      <c r="CD272" s="722"/>
      <c r="CE272" s="722"/>
      <c r="CF272" s="722"/>
      <c r="CG272" s="722"/>
      <c r="CH272" s="722"/>
      <c r="CI272" s="722"/>
      <c r="CJ272" s="722"/>
      <c r="CK272" s="722"/>
      <c r="CL272" s="722"/>
      <c r="CM272" s="722"/>
      <c r="CN272" s="722"/>
      <c r="CO272" s="722"/>
      <c r="CP272" s="722"/>
      <c r="CQ272" s="722"/>
      <c r="CR272" s="722"/>
      <c r="CS272" s="722"/>
    </row>
    <row r="273" spans="1:97" s="1376" customFormat="1">
      <c r="A273" s="722"/>
      <c r="B273" s="722"/>
      <c r="C273" s="722"/>
      <c r="D273" s="722"/>
      <c r="E273" s="722"/>
      <c r="F273" s="757"/>
      <c r="G273" s="757"/>
      <c r="H273" s="757"/>
      <c r="I273" s="757"/>
      <c r="J273" s="757"/>
      <c r="K273" s="758"/>
      <c r="L273" s="758"/>
      <c r="M273" s="722"/>
      <c r="N273" s="736"/>
      <c r="O273" s="736"/>
      <c r="P273" s="736"/>
      <c r="Q273" s="736"/>
      <c r="R273" s="736"/>
      <c r="S273" s="736"/>
      <c r="T273" s="736"/>
      <c r="U273" s="736"/>
      <c r="BA273" s="722"/>
      <c r="BB273" s="722"/>
      <c r="BC273" s="722"/>
      <c r="BD273" s="722"/>
      <c r="BE273" s="722"/>
      <c r="BF273" s="722"/>
      <c r="BG273" s="722"/>
      <c r="BH273" s="722"/>
      <c r="BI273" s="722"/>
      <c r="BJ273" s="722"/>
      <c r="BK273" s="722"/>
      <c r="BL273" s="722"/>
      <c r="BM273" s="722"/>
      <c r="BN273" s="722"/>
      <c r="BO273" s="722"/>
      <c r="BP273" s="722"/>
      <c r="BQ273" s="722"/>
      <c r="BR273" s="722"/>
      <c r="BS273" s="722"/>
      <c r="BT273" s="722"/>
      <c r="BU273" s="722"/>
      <c r="BV273" s="722"/>
      <c r="BW273" s="722"/>
      <c r="BX273" s="722"/>
      <c r="BY273" s="722"/>
      <c r="BZ273" s="722"/>
      <c r="CA273" s="722"/>
      <c r="CB273" s="722"/>
      <c r="CC273" s="722"/>
      <c r="CD273" s="722"/>
      <c r="CE273" s="722"/>
      <c r="CF273" s="722"/>
      <c r="CG273" s="722"/>
      <c r="CH273" s="722"/>
      <c r="CI273" s="722"/>
      <c r="CJ273" s="722"/>
      <c r="CK273" s="722"/>
      <c r="CL273" s="722"/>
      <c r="CM273" s="722"/>
      <c r="CN273" s="722"/>
      <c r="CO273" s="722"/>
      <c r="CP273" s="722"/>
      <c r="CQ273" s="722"/>
      <c r="CR273" s="722"/>
      <c r="CS273" s="722"/>
    </row>
    <row r="274" spans="1:97" s="1376" customFormat="1">
      <c r="A274" s="722"/>
      <c r="B274" s="722"/>
      <c r="C274" s="722"/>
      <c r="D274" s="722"/>
      <c r="E274" s="722"/>
      <c r="F274" s="757"/>
      <c r="G274" s="757"/>
      <c r="H274" s="757"/>
      <c r="I274" s="757"/>
      <c r="J274" s="757"/>
      <c r="K274" s="758"/>
      <c r="L274" s="758"/>
      <c r="M274" s="722"/>
      <c r="N274" s="736"/>
      <c r="O274" s="736"/>
      <c r="P274" s="736"/>
      <c r="Q274" s="736"/>
      <c r="R274" s="736"/>
      <c r="S274" s="736"/>
      <c r="T274" s="736"/>
      <c r="U274" s="736"/>
      <c r="BA274" s="722"/>
      <c r="BB274" s="722"/>
      <c r="BC274" s="722"/>
      <c r="BD274" s="722"/>
      <c r="BE274" s="722"/>
      <c r="BF274" s="722"/>
      <c r="BG274" s="722"/>
      <c r="BH274" s="722"/>
      <c r="BI274" s="722"/>
      <c r="BJ274" s="722"/>
      <c r="BK274" s="722"/>
      <c r="BL274" s="722"/>
      <c r="BM274" s="722"/>
      <c r="BN274" s="722"/>
      <c r="BO274" s="722"/>
      <c r="BP274" s="722"/>
      <c r="BQ274" s="722"/>
      <c r="BR274" s="722"/>
      <c r="BS274" s="722"/>
      <c r="BT274" s="722"/>
      <c r="BU274" s="722"/>
      <c r="BV274" s="722"/>
      <c r="BW274" s="722"/>
      <c r="BX274" s="722"/>
      <c r="BY274" s="722"/>
      <c r="BZ274" s="722"/>
      <c r="CA274" s="722"/>
      <c r="CB274" s="722"/>
      <c r="CC274" s="722"/>
      <c r="CD274" s="722"/>
      <c r="CE274" s="722"/>
      <c r="CF274" s="722"/>
      <c r="CG274" s="722"/>
      <c r="CH274" s="722"/>
      <c r="CI274" s="722"/>
      <c r="CJ274" s="722"/>
      <c r="CK274" s="722"/>
      <c r="CL274" s="722"/>
      <c r="CM274" s="722"/>
      <c r="CN274" s="722"/>
      <c r="CO274" s="722"/>
      <c r="CP274" s="722"/>
      <c r="CQ274" s="722"/>
      <c r="CR274" s="722"/>
      <c r="CS274" s="722"/>
    </row>
    <row r="275" spans="1:97" s="1376" customFormat="1">
      <c r="A275" s="722"/>
      <c r="B275" s="722"/>
      <c r="C275" s="722"/>
      <c r="D275" s="722"/>
      <c r="E275" s="722"/>
      <c r="F275" s="757"/>
      <c r="G275" s="757"/>
      <c r="H275" s="757"/>
      <c r="I275" s="757"/>
      <c r="J275" s="757"/>
      <c r="K275" s="758"/>
      <c r="L275" s="758"/>
      <c r="M275" s="722"/>
      <c r="N275" s="736"/>
      <c r="O275" s="736"/>
      <c r="P275" s="736"/>
      <c r="Q275" s="736"/>
      <c r="R275" s="736"/>
      <c r="S275" s="736"/>
      <c r="T275" s="736"/>
      <c r="U275" s="736"/>
      <c r="BA275" s="722"/>
      <c r="BB275" s="722"/>
      <c r="BC275" s="722"/>
      <c r="BD275" s="722"/>
      <c r="BE275" s="722"/>
      <c r="BF275" s="722"/>
      <c r="BG275" s="722"/>
      <c r="BH275" s="722"/>
      <c r="BI275" s="722"/>
      <c r="BJ275" s="722"/>
      <c r="BK275" s="722"/>
      <c r="BL275" s="722"/>
      <c r="BM275" s="722"/>
      <c r="BN275" s="722"/>
      <c r="BO275" s="722"/>
      <c r="BP275" s="722"/>
      <c r="BQ275" s="722"/>
      <c r="BR275" s="722"/>
      <c r="BS275" s="722"/>
      <c r="BT275" s="722"/>
      <c r="BU275" s="722"/>
      <c r="BV275" s="722"/>
      <c r="BW275" s="722"/>
      <c r="BX275" s="722"/>
      <c r="BY275" s="722"/>
      <c r="BZ275" s="722"/>
      <c r="CA275" s="722"/>
      <c r="CB275" s="722"/>
      <c r="CC275" s="722"/>
      <c r="CD275" s="722"/>
      <c r="CE275" s="722"/>
      <c r="CF275" s="722"/>
      <c r="CG275" s="722"/>
      <c r="CH275" s="722"/>
      <c r="CI275" s="722"/>
      <c r="CJ275" s="722"/>
      <c r="CK275" s="722"/>
      <c r="CL275" s="722"/>
      <c r="CM275" s="722"/>
      <c r="CN275" s="722"/>
      <c r="CO275" s="722"/>
      <c r="CP275" s="722"/>
      <c r="CQ275" s="722"/>
      <c r="CR275" s="722"/>
      <c r="CS275" s="722"/>
    </row>
    <row r="276" spans="1:97" s="1376" customFormat="1">
      <c r="A276" s="722"/>
      <c r="B276" s="722"/>
      <c r="C276" s="722"/>
      <c r="D276" s="722"/>
      <c r="E276" s="722"/>
      <c r="F276" s="757"/>
      <c r="G276" s="757"/>
      <c r="H276" s="757"/>
      <c r="I276" s="757"/>
      <c r="J276" s="757"/>
      <c r="K276" s="758"/>
      <c r="L276" s="758"/>
      <c r="M276" s="722"/>
      <c r="N276" s="736"/>
      <c r="O276" s="736"/>
      <c r="P276" s="736"/>
      <c r="Q276" s="736"/>
      <c r="R276" s="736"/>
      <c r="S276" s="736"/>
      <c r="T276" s="736"/>
      <c r="U276" s="736"/>
      <c r="BA276" s="722"/>
      <c r="BB276" s="722"/>
      <c r="BC276" s="722"/>
      <c r="BD276" s="722"/>
      <c r="BE276" s="722"/>
      <c r="BF276" s="722"/>
      <c r="BG276" s="722"/>
      <c r="BH276" s="722"/>
      <c r="BI276" s="722"/>
      <c r="BJ276" s="722"/>
      <c r="BK276" s="722"/>
      <c r="BL276" s="722"/>
      <c r="BM276" s="722"/>
      <c r="BN276" s="722"/>
      <c r="BO276" s="722"/>
      <c r="BP276" s="722"/>
      <c r="BQ276" s="722"/>
      <c r="BR276" s="722"/>
      <c r="BS276" s="722"/>
      <c r="BT276" s="722"/>
      <c r="BU276" s="722"/>
      <c r="BV276" s="722"/>
      <c r="BW276" s="722"/>
      <c r="BX276" s="722"/>
      <c r="BY276" s="722"/>
      <c r="BZ276" s="722"/>
      <c r="CA276" s="722"/>
      <c r="CB276" s="722"/>
      <c r="CC276" s="722"/>
      <c r="CD276" s="722"/>
      <c r="CE276" s="722"/>
      <c r="CF276" s="722"/>
      <c r="CG276" s="722"/>
      <c r="CH276" s="722"/>
      <c r="CI276" s="722"/>
      <c r="CJ276" s="722"/>
      <c r="CK276" s="722"/>
      <c r="CL276" s="722"/>
      <c r="CM276" s="722"/>
      <c r="CN276" s="722"/>
      <c r="CO276" s="722"/>
      <c r="CP276" s="722"/>
      <c r="CQ276" s="722"/>
      <c r="CR276" s="722"/>
      <c r="CS276" s="722"/>
    </row>
    <row r="277" spans="1:97" s="1376" customFormat="1">
      <c r="A277" s="722"/>
      <c r="B277" s="722"/>
      <c r="C277" s="722"/>
      <c r="D277" s="722"/>
      <c r="E277" s="722"/>
      <c r="F277" s="757"/>
      <c r="G277" s="757"/>
      <c r="H277" s="757"/>
      <c r="I277" s="757"/>
      <c r="J277" s="757"/>
      <c r="K277" s="758"/>
      <c r="L277" s="758"/>
      <c r="M277" s="722"/>
      <c r="N277" s="736"/>
      <c r="O277" s="736"/>
      <c r="P277" s="736"/>
      <c r="Q277" s="736"/>
      <c r="R277" s="736"/>
      <c r="S277" s="736"/>
      <c r="T277" s="736"/>
      <c r="U277" s="736"/>
      <c r="BA277" s="722"/>
      <c r="BB277" s="722"/>
      <c r="BC277" s="722"/>
      <c r="BD277" s="722"/>
      <c r="BE277" s="722"/>
      <c r="BF277" s="722"/>
      <c r="BG277" s="722"/>
      <c r="BH277" s="722"/>
      <c r="BI277" s="722"/>
      <c r="BJ277" s="722"/>
      <c r="BK277" s="722"/>
      <c r="BL277" s="722"/>
      <c r="BM277" s="722"/>
      <c r="BN277" s="722"/>
      <c r="BO277" s="722"/>
      <c r="BP277" s="722"/>
      <c r="BQ277" s="722"/>
      <c r="BR277" s="722"/>
      <c r="BS277" s="722"/>
      <c r="BT277" s="722"/>
      <c r="BU277" s="722"/>
      <c r="BV277" s="722"/>
      <c r="BW277" s="722"/>
      <c r="BX277" s="722"/>
      <c r="BY277" s="722"/>
      <c r="BZ277" s="722"/>
      <c r="CA277" s="722"/>
      <c r="CB277" s="722"/>
      <c r="CC277" s="722"/>
      <c r="CD277" s="722"/>
      <c r="CE277" s="722"/>
      <c r="CF277" s="722"/>
      <c r="CG277" s="722"/>
      <c r="CH277" s="722"/>
      <c r="CI277" s="722"/>
      <c r="CJ277" s="722"/>
      <c r="CK277" s="722"/>
      <c r="CL277" s="722"/>
      <c r="CM277" s="722"/>
      <c r="CN277" s="722"/>
      <c r="CO277" s="722"/>
      <c r="CP277" s="722"/>
      <c r="CQ277" s="722"/>
      <c r="CR277" s="722"/>
      <c r="CS277" s="722"/>
    </row>
    <row r="278" spans="1:97" s="1376" customFormat="1">
      <c r="A278" s="722"/>
      <c r="B278" s="722"/>
      <c r="C278" s="722"/>
      <c r="D278" s="722"/>
      <c r="E278" s="722"/>
      <c r="F278" s="757"/>
      <c r="G278" s="757"/>
      <c r="H278" s="757"/>
      <c r="I278" s="757"/>
      <c r="J278" s="757"/>
      <c r="K278" s="758"/>
      <c r="L278" s="758"/>
      <c r="M278" s="722"/>
      <c r="N278" s="736"/>
      <c r="O278" s="736"/>
      <c r="P278" s="736"/>
      <c r="Q278" s="736"/>
      <c r="R278" s="736"/>
      <c r="S278" s="736"/>
      <c r="T278" s="736"/>
      <c r="U278" s="736"/>
      <c r="BA278" s="722"/>
      <c r="BB278" s="722"/>
      <c r="BC278" s="722"/>
      <c r="BD278" s="722"/>
      <c r="BE278" s="722"/>
      <c r="BF278" s="722"/>
      <c r="BG278" s="722"/>
      <c r="BH278" s="722"/>
      <c r="BI278" s="722"/>
      <c r="BJ278" s="722"/>
      <c r="BK278" s="722"/>
      <c r="BL278" s="722"/>
      <c r="BM278" s="722"/>
      <c r="BN278" s="722"/>
      <c r="BO278" s="722"/>
      <c r="BP278" s="722"/>
      <c r="BQ278" s="722"/>
      <c r="BR278" s="722"/>
      <c r="BS278" s="722"/>
      <c r="BT278" s="722"/>
      <c r="BU278" s="722"/>
      <c r="BV278" s="722"/>
      <c r="BW278" s="722"/>
      <c r="BX278" s="722"/>
      <c r="BY278" s="722"/>
      <c r="BZ278" s="722"/>
      <c r="CA278" s="722"/>
      <c r="CB278" s="722"/>
      <c r="CC278" s="722"/>
      <c r="CD278" s="722"/>
      <c r="CE278" s="722"/>
      <c r="CF278" s="722"/>
      <c r="CG278" s="722"/>
      <c r="CH278" s="722"/>
      <c r="CI278" s="722"/>
      <c r="CJ278" s="722"/>
      <c r="CK278" s="722"/>
      <c r="CL278" s="722"/>
      <c r="CM278" s="722"/>
      <c r="CN278" s="722"/>
      <c r="CO278" s="722"/>
      <c r="CP278" s="722"/>
      <c r="CQ278" s="722"/>
      <c r="CR278" s="722"/>
      <c r="CS278" s="722"/>
    </row>
    <row r="279" spans="1:97" s="1376" customFormat="1">
      <c r="A279" s="722"/>
      <c r="B279" s="722"/>
      <c r="C279" s="722"/>
      <c r="D279" s="722"/>
      <c r="E279" s="722"/>
      <c r="F279" s="757"/>
      <c r="G279" s="757"/>
      <c r="H279" s="757"/>
      <c r="I279" s="757"/>
      <c r="J279" s="757"/>
      <c r="K279" s="758"/>
      <c r="L279" s="758"/>
      <c r="M279" s="722"/>
      <c r="N279" s="736"/>
      <c r="O279" s="736"/>
      <c r="P279" s="736"/>
      <c r="Q279" s="736"/>
      <c r="R279" s="736"/>
      <c r="S279" s="736"/>
      <c r="T279" s="736"/>
      <c r="U279" s="736"/>
      <c r="BA279" s="722"/>
      <c r="BB279" s="722"/>
      <c r="BC279" s="722"/>
      <c r="BD279" s="722"/>
      <c r="BE279" s="722"/>
      <c r="BF279" s="722"/>
      <c r="BG279" s="722"/>
      <c r="BH279" s="722"/>
      <c r="BI279" s="722"/>
      <c r="BJ279" s="722"/>
      <c r="BK279" s="722"/>
      <c r="BL279" s="722"/>
      <c r="BM279" s="722"/>
      <c r="BN279" s="722"/>
      <c r="BO279" s="722"/>
      <c r="BP279" s="722"/>
      <c r="BQ279" s="722"/>
      <c r="BR279" s="722"/>
      <c r="BS279" s="722"/>
      <c r="BT279" s="722"/>
      <c r="BU279" s="722"/>
      <c r="BV279" s="722"/>
      <c r="BW279" s="722"/>
      <c r="BX279" s="722"/>
      <c r="BY279" s="722"/>
      <c r="BZ279" s="722"/>
      <c r="CA279" s="722"/>
      <c r="CB279" s="722"/>
      <c r="CC279" s="722"/>
      <c r="CD279" s="722"/>
      <c r="CE279" s="722"/>
      <c r="CF279" s="722"/>
      <c r="CG279" s="722"/>
      <c r="CH279" s="722"/>
      <c r="CI279" s="722"/>
      <c r="CJ279" s="722"/>
      <c r="CK279" s="722"/>
      <c r="CL279" s="722"/>
      <c r="CM279" s="722"/>
      <c r="CN279" s="722"/>
      <c r="CO279" s="722"/>
      <c r="CP279" s="722"/>
      <c r="CQ279" s="722"/>
      <c r="CR279" s="722"/>
      <c r="CS279" s="722"/>
    </row>
    <row r="280" spans="1:97" s="1376" customFormat="1">
      <c r="A280" s="722"/>
      <c r="B280" s="722"/>
      <c r="C280" s="722"/>
      <c r="D280" s="722"/>
      <c r="E280" s="722"/>
      <c r="F280" s="757"/>
      <c r="G280" s="757"/>
      <c r="H280" s="757"/>
      <c r="I280" s="757"/>
      <c r="J280" s="757"/>
      <c r="K280" s="758"/>
      <c r="L280" s="758"/>
      <c r="M280" s="722"/>
      <c r="N280" s="736"/>
      <c r="O280" s="736"/>
      <c r="P280" s="736"/>
      <c r="Q280" s="736"/>
      <c r="R280" s="736"/>
      <c r="S280" s="736"/>
      <c r="T280" s="736"/>
      <c r="U280" s="736"/>
      <c r="BA280" s="722"/>
      <c r="BB280" s="722"/>
      <c r="BC280" s="722"/>
      <c r="BD280" s="722"/>
      <c r="BE280" s="722"/>
      <c r="BF280" s="722"/>
      <c r="BG280" s="722"/>
      <c r="BH280" s="722"/>
      <c r="BI280" s="722"/>
      <c r="BJ280" s="722"/>
      <c r="BK280" s="722"/>
      <c r="BL280" s="722"/>
      <c r="BM280" s="722"/>
      <c r="BN280" s="722"/>
      <c r="BO280" s="722"/>
      <c r="BP280" s="722"/>
      <c r="BQ280" s="722"/>
      <c r="BR280" s="722"/>
      <c r="BS280" s="722"/>
      <c r="BT280" s="722"/>
      <c r="BU280" s="722"/>
      <c r="BV280" s="722"/>
      <c r="BW280" s="722"/>
      <c r="BX280" s="722"/>
      <c r="BY280" s="722"/>
      <c r="BZ280" s="722"/>
      <c r="CA280" s="722"/>
      <c r="CB280" s="722"/>
      <c r="CC280" s="722"/>
      <c r="CD280" s="722"/>
      <c r="CE280" s="722"/>
      <c r="CF280" s="722"/>
      <c r="CG280" s="722"/>
      <c r="CH280" s="722"/>
      <c r="CI280" s="722"/>
      <c r="CJ280" s="722"/>
      <c r="CK280" s="722"/>
      <c r="CL280" s="722"/>
      <c r="CM280" s="722"/>
      <c r="CN280" s="722"/>
      <c r="CO280" s="722"/>
      <c r="CP280" s="722"/>
      <c r="CQ280" s="722"/>
      <c r="CR280" s="722"/>
      <c r="CS280" s="722"/>
    </row>
    <row r="281" spans="1:97" s="1376" customFormat="1">
      <c r="A281" s="722"/>
      <c r="B281" s="722"/>
      <c r="C281" s="722"/>
      <c r="D281" s="722"/>
      <c r="E281" s="722"/>
      <c r="F281" s="757"/>
      <c r="G281" s="757"/>
      <c r="H281" s="757"/>
      <c r="I281" s="757"/>
      <c r="J281" s="757"/>
      <c r="K281" s="758"/>
      <c r="L281" s="758"/>
      <c r="M281" s="722"/>
      <c r="N281" s="736"/>
      <c r="O281" s="736"/>
      <c r="P281" s="736"/>
      <c r="Q281" s="736"/>
      <c r="R281" s="736"/>
      <c r="S281" s="736"/>
      <c r="T281" s="736"/>
      <c r="U281" s="736"/>
      <c r="BA281" s="722"/>
      <c r="BB281" s="722"/>
      <c r="BC281" s="722"/>
      <c r="BD281" s="722"/>
      <c r="BE281" s="722"/>
      <c r="BF281" s="722"/>
      <c r="BG281" s="722"/>
      <c r="BH281" s="722"/>
      <c r="BI281" s="722"/>
      <c r="BJ281" s="722"/>
      <c r="BK281" s="722"/>
      <c r="BL281" s="722"/>
      <c r="BM281" s="722"/>
      <c r="BN281" s="722"/>
      <c r="BO281" s="722"/>
      <c r="BP281" s="722"/>
      <c r="BQ281" s="722"/>
      <c r="BR281" s="722"/>
      <c r="BS281" s="722"/>
      <c r="BT281" s="722"/>
      <c r="BU281" s="722"/>
      <c r="BV281" s="722"/>
      <c r="BW281" s="722"/>
      <c r="BX281" s="722"/>
      <c r="BY281" s="722"/>
      <c r="BZ281" s="722"/>
      <c r="CA281" s="722"/>
      <c r="CB281" s="722"/>
      <c r="CC281" s="722"/>
      <c r="CD281" s="722"/>
      <c r="CE281" s="722"/>
      <c r="CF281" s="722"/>
      <c r="CG281" s="722"/>
      <c r="CH281" s="722"/>
      <c r="CI281" s="722"/>
      <c r="CJ281" s="722"/>
      <c r="CK281" s="722"/>
      <c r="CL281" s="722"/>
      <c r="CM281" s="722"/>
      <c r="CN281" s="722"/>
      <c r="CO281" s="722"/>
      <c r="CP281" s="722"/>
      <c r="CQ281" s="722"/>
      <c r="CR281" s="722"/>
      <c r="CS281" s="722"/>
    </row>
    <row r="282" spans="1:97" s="1376" customFormat="1">
      <c r="A282" s="722"/>
      <c r="B282" s="722"/>
      <c r="C282" s="722"/>
      <c r="D282" s="722"/>
      <c r="E282" s="722"/>
      <c r="F282" s="757"/>
      <c r="G282" s="757"/>
      <c r="H282" s="757"/>
      <c r="I282" s="757"/>
      <c r="J282" s="757"/>
      <c r="K282" s="758"/>
      <c r="L282" s="758"/>
      <c r="M282" s="722"/>
      <c r="N282" s="736"/>
      <c r="O282" s="736"/>
      <c r="P282" s="736"/>
      <c r="Q282" s="736"/>
      <c r="R282" s="736"/>
      <c r="S282" s="736"/>
      <c r="T282" s="736"/>
      <c r="U282" s="736"/>
      <c r="BA282" s="722"/>
      <c r="BB282" s="722"/>
      <c r="BC282" s="722"/>
      <c r="BD282" s="722"/>
      <c r="BE282" s="722"/>
      <c r="BF282" s="722"/>
      <c r="BG282" s="722"/>
      <c r="BH282" s="722"/>
      <c r="BI282" s="722"/>
      <c r="BJ282" s="722"/>
      <c r="BK282" s="722"/>
      <c r="BL282" s="722"/>
      <c r="BM282" s="722"/>
      <c r="BN282" s="722"/>
      <c r="BO282" s="722"/>
      <c r="BP282" s="722"/>
      <c r="BQ282" s="722"/>
      <c r="BR282" s="722"/>
      <c r="BS282" s="722"/>
      <c r="BT282" s="722"/>
      <c r="BU282" s="722"/>
      <c r="BV282" s="722"/>
      <c r="BW282" s="722"/>
      <c r="BX282" s="722"/>
      <c r="BY282" s="722"/>
      <c r="BZ282" s="722"/>
      <c r="CA282" s="722"/>
      <c r="CB282" s="722"/>
      <c r="CC282" s="722"/>
      <c r="CD282" s="722"/>
      <c r="CE282" s="722"/>
      <c r="CF282" s="722"/>
      <c r="CG282" s="722"/>
      <c r="CH282" s="722"/>
      <c r="CI282" s="722"/>
      <c r="CJ282" s="722"/>
      <c r="CK282" s="722"/>
      <c r="CL282" s="722"/>
      <c r="CM282" s="722"/>
      <c r="CN282" s="722"/>
      <c r="CO282" s="722"/>
      <c r="CP282" s="722"/>
      <c r="CQ282" s="722"/>
      <c r="CR282" s="722"/>
      <c r="CS282" s="722"/>
    </row>
    <row r="283" spans="1:97" s="1376" customFormat="1">
      <c r="A283" s="722"/>
      <c r="B283" s="722"/>
      <c r="C283" s="722"/>
      <c r="D283" s="722"/>
      <c r="E283" s="722"/>
      <c r="F283" s="757"/>
      <c r="G283" s="757"/>
      <c r="H283" s="757"/>
      <c r="I283" s="757"/>
      <c r="J283" s="757"/>
      <c r="K283" s="758"/>
      <c r="L283" s="758"/>
      <c r="M283" s="722"/>
      <c r="N283" s="736"/>
      <c r="O283" s="736"/>
      <c r="P283" s="736"/>
      <c r="Q283" s="736"/>
      <c r="R283" s="736"/>
      <c r="S283" s="736"/>
      <c r="T283" s="736"/>
      <c r="U283" s="736"/>
      <c r="BA283" s="722"/>
      <c r="BB283" s="722"/>
      <c r="BC283" s="722"/>
      <c r="BD283" s="722"/>
      <c r="BE283" s="722"/>
      <c r="BF283" s="722"/>
      <c r="BG283" s="722"/>
      <c r="BH283" s="722"/>
      <c r="BI283" s="722"/>
      <c r="BJ283" s="722"/>
      <c r="BK283" s="722"/>
      <c r="BL283" s="722"/>
      <c r="BM283" s="722"/>
      <c r="BN283" s="722"/>
      <c r="BO283" s="722"/>
      <c r="BP283" s="722"/>
      <c r="BQ283" s="722"/>
      <c r="BR283" s="722"/>
      <c r="BS283" s="722"/>
      <c r="BT283" s="722"/>
      <c r="BU283" s="722"/>
      <c r="BV283" s="722"/>
      <c r="BW283" s="722"/>
      <c r="BX283" s="722"/>
      <c r="BY283" s="722"/>
      <c r="BZ283" s="722"/>
      <c r="CA283" s="722"/>
      <c r="CB283" s="722"/>
      <c r="CC283" s="722"/>
      <c r="CD283" s="722"/>
      <c r="CE283" s="722"/>
      <c r="CF283" s="722"/>
      <c r="CG283" s="722"/>
      <c r="CH283" s="722"/>
      <c r="CI283" s="722"/>
      <c r="CJ283" s="722"/>
      <c r="CK283" s="722"/>
      <c r="CL283" s="722"/>
      <c r="CM283" s="722"/>
      <c r="CN283" s="722"/>
      <c r="CO283" s="722"/>
      <c r="CP283" s="722"/>
      <c r="CQ283" s="722"/>
      <c r="CR283" s="722"/>
      <c r="CS283" s="722"/>
    </row>
    <row r="284" spans="1:97" s="1376" customFormat="1">
      <c r="A284" s="722"/>
      <c r="B284" s="722"/>
      <c r="C284" s="722"/>
      <c r="D284" s="722"/>
      <c r="E284" s="722"/>
      <c r="F284" s="757"/>
      <c r="G284" s="757"/>
      <c r="H284" s="757"/>
      <c r="I284" s="757"/>
      <c r="J284" s="757"/>
      <c r="K284" s="758"/>
      <c r="L284" s="758"/>
      <c r="M284" s="722"/>
      <c r="N284" s="736"/>
      <c r="O284" s="736"/>
      <c r="P284" s="736"/>
      <c r="Q284" s="736"/>
      <c r="R284" s="736"/>
      <c r="S284" s="736"/>
      <c r="T284" s="736"/>
      <c r="U284" s="736"/>
      <c r="BA284" s="722"/>
      <c r="BB284" s="722"/>
      <c r="BC284" s="722"/>
      <c r="BD284" s="722"/>
      <c r="BE284" s="722"/>
      <c r="BF284" s="722"/>
      <c r="BG284" s="722"/>
      <c r="BH284" s="722"/>
      <c r="BI284" s="722"/>
      <c r="BJ284" s="722"/>
      <c r="BK284" s="722"/>
      <c r="BL284" s="722"/>
      <c r="BM284" s="722"/>
      <c r="BN284" s="722"/>
      <c r="BO284" s="722"/>
      <c r="BP284" s="722"/>
      <c r="BQ284" s="722"/>
      <c r="BR284" s="722"/>
      <c r="BS284" s="722"/>
      <c r="BT284" s="722"/>
      <c r="BU284" s="722"/>
      <c r="BV284" s="722"/>
      <c r="BW284" s="722"/>
      <c r="BX284" s="722"/>
      <c r="BY284" s="722"/>
      <c r="BZ284" s="722"/>
      <c r="CA284" s="722"/>
      <c r="CB284" s="722"/>
      <c r="CC284" s="722"/>
      <c r="CD284" s="722"/>
      <c r="CE284" s="722"/>
      <c r="CF284" s="722"/>
      <c r="CG284" s="722"/>
      <c r="CH284" s="722"/>
      <c r="CI284" s="722"/>
      <c r="CJ284" s="722"/>
      <c r="CK284" s="722"/>
      <c r="CL284" s="722"/>
      <c r="CM284" s="722"/>
      <c r="CN284" s="722"/>
      <c r="CO284" s="722"/>
      <c r="CP284" s="722"/>
      <c r="CQ284" s="722"/>
      <c r="CR284" s="722"/>
      <c r="CS284" s="722"/>
    </row>
    <row r="285" spans="1:97" s="1376" customFormat="1">
      <c r="A285" s="722"/>
      <c r="B285" s="722"/>
      <c r="C285" s="722"/>
      <c r="D285" s="722"/>
      <c r="E285" s="722"/>
      <c r="F285" s="757"/>
      <c r="G285" s="757"/>
      <c r="H285" s="757"/>
      <c r="I285" s="757"/>
      <c r="J285" s="757"/>
      <c r="K285" s="758"/>
      <c r="L285" s="758"/>
      <c r="M285" s="722"/>
      <c r="N285" s="736"/>
      <c r="O285" s="736"/>
      <c r="P285" s="736"/>
      <c r="Q285" s="736"/>
      <c r="R285" s="736"/>
      <c r="S285" s="736"/>
      <c r="T285" s="736"/>
      <c r="U285" s="736"/>
      <c r="BA285" s="722"/>
      <c r="BB285" s="722"/>
      <c r="BC285" s="722"/>
      <c r="BD285" s="722"/>
      <c r="BE285" s="722"/>
      <c r="BF285" s="722"/>
      <c r="BG285" s="722"/>
      <c r="BH285" s="722"/>
      <c r="BI285" s="722"/>
      <c r="BJ285" s="722"/>
      <c r="BK285" s="722"/>
      <c r="BL285" s="722"/>
      <c r="BM285" s="722"/>
      <c r="BN285" s="722"/>
      <c r="BO285" s="722"/>
      <c r="BP285" s="722"/>
      <c r="BQ285" s="722"/>
      <c r="BR285" s="722"/>
      <c r="BS285" s="722"/>
      <c r="BT285" s="722"/>
      <c r="BU285" s="722"/>
      <c r="BV285" s="722"/>
      <c r="BW285" s="722"/>
      <c r="BX285" s="722"/>
      <c r="BY285" s="722"/>
      <c r="BZ285" s="722"/>
      <c r="CA285" s="722"/>
      <c r="CB285" s="722"/>
      <c r="CC285" s="722"/>
      <c r="CD285" s="722"/>
      <c r="CE285" s="722"/>
      <c r="CF285" s="722"/>
      <c r="CG285" s="722"/>
      <c r="CH285" s="722"/>
      <c r="CI285" s="722"/>
      <c r="CJ285" s="722"/>
      <c r="CK285" s="722"/>
      <c r="CL285" s="722"/>
      <c r="CM285" s="722"/>
      <c r="CN285" s="722"/>
      <c r="CO285" s="722"/>
      <c r="CP285" s="722"/>
      <c r="CQ285" s="722"/>
      <c r="CR285" s="722"/>
      <c r="CS285" s="722"/>
    </row>
    <row r="286" spans="1:97" s="1376" customFormat="1">
      <c r="A286" s="722"/>
      <c r="B286" s="722"/>
      <c r="C286" s="722"/>
      <c r="D286" s="722"/>
      <c r="E286" s="722"/>
      <c r="F286" s="757"/>
      <c r="G286" s="757"/>
      <c r="H286" s="757"/>
      <c r="I286" s="757"/>
      <c r="J286" s="757"/>
      <c r="K286" s="758"/>
      <c r="L286" s="758"/>
      <c r="M286" s="722"/>
      <c r="N286" s="736"/>
      <c r="O286" s="736"/>
      <c r="P286" s="736"/>
      <c r="Q286" s="736"/>
      <c r="R286" s="736"/>
      <c r="S286" s="736"/>
      <c r="T286" s="736"/>
      <c r="U286" s="736"/>
      <c r="BA286" s="722"/>
      <c r="BB286" s="722"/>
      <c r="BC286" s="722"/>
      <c r="BD286" s="722"/>
      <c r="BE286" s="722"/>
      <c r="BF286" s="722"/>
      <c r="BG286" s="722"/>
      <c r="BH286" s="722"/>
      <c r="BI286" s="722"/>
      <c r="BJ286" s="722"/>
      <c r="BK286" s="722"/>
      <c r="BL286" s="722"/>
      <c r="BM286" s="722"/>
      <c r="BN286" s="722"/>
      <c r="BO286" s="722"/>
      <c r="BP286" s="722"/>
      <c r="BQ286" s="722"/>
      <c r="BR286" s="722"/>
      <c r="BS286" s="722"/>
      <c r="BT286" s="722"/>
      <c r="BU286" s="722"/>
      <c r="BV286" s="722"/>
      <c r="BW286" s="722"/>
      <c r="BX286" s="722"/>
      <c r="BY286" s="722"/>
      <c r="BZ286" s="722"/>
      <c r="CA286" s="722"/>
      <c r="CB286" s="722"/>
      <c r="CC286" s="722"/>
      <c r="CD286" s="722"/>
      <c r="CE286" s="722"/>
      <c r="CF286" s="722"/>
      <c r="CG286" s="722"/>
      <c r="CH286" s="722"/>
      <c r="CI286" s="722"/>
      <c r="CJ286" s="722"/>
      <c r="CK286" s="722"/>
      <c r="CL286" s="722"/>
      <c r="CM286" s="722"/>
      <c r="CN286" s="722"/>
      <c r="CO286" s="722"/>
      <c r="CP286" s="722"/>
      <c r="CQ286" s="722"/>
      <c r="CR286" s="722"/>
      <c r="CS286" s="722"/>
    </row>
    <row r="287" spans="1:97" s="1376" customFormat="1">
      <c r="A287" s="722"/>
      <c r="B287" s="722"/>
      <c r="C287" s="722"/>
      <c r="D287" s="722"/>
      <c r="E287" s="722"/>
      <c r="F287" s="757"/>
      <c r="G287" s="757"/>
      <c r="H287" s="757"/>
      <c r="I287" s="757"/>
      <c r="J287" s="757"/>
      <c r="K287" s="758"/>
      <c r="L287" s="758"/>
      <c r="M287" s="722"/>
      <c r="N287" s="736"/>
      <c r="O287" s="736"/>
      <c r="P287" s="736"/>
      <c r="Q287" s="736"/>
      <c r="R287" s="736"/>
      <c r="S287" s="736"/>
      <c r="T287" s="736"/>
      <c r="U287" s="736"/>
      <c r="BA287" s="722"/>
      <c r="BB287" s="722"/>
      <c r="BC287" s="722"/>
      <c r="BD287" s="722"/>
      <c r="BE287" s="722"/>
      <c r="BF287" s="722"/>
      <c r="BG287" s="722"/>
      <c r="BH287" s="722"/>
      <c r="BI287" s="722"/>
      <c r="BJ287" s="722"/>
      <c r="BK287" s="722"/>
      <c r="BL287" s="722"/>
      <c r="BM287" s="722"/>
      <c r="BN287" s="722"/>
      <c r="BO287" s="722"/>
      <c r="BP287" s="722"/>
      <c r="BQ287" s="722"/>
      <c r="BR287" s="722"/>
      <c r="BS287" s="722"/>
      <c r="BT287" s="722"/>
      <c r="BU287" s="722"/>
      <c r="BV287" s="722"/>
      <c r="BW287" s="722"/>
      <c r="BX287" s="722"/>
      <c r="BY287" s="722"/>
      <c r="BZ287" s="722"/>
      <c r="CA287" s="722"/>
      <c r="CB287" s="722"/>
      <c r="CC287" s="722"/>
      <c r="CD287" s="722"/>
      <c r="CE287" s="722"/>
      <c r="CF287" s="722"/>
      <c r="CG287" s="722"/>
      <c r="CH287" s="722"/>
      <c r="CI287" s="722"/>
      <c r="CJ287" s="722"/>
      <c r="CK287" s="722"/>
      <c r="CL287" s="722"/>
      <c r="CM287" s="722"/>
      <c r="CN287" s="722"/>
      <c r="CO287" s="722"/>
      <c r="CP287" s="722"/>
      <c r="CQ287" s="722"/>
      <c r="CR287" s="722"/>
      <c r="CS287" s="722"/>
    </row>
    <row r="288" spans="1:97" s="1376" customFormat="1">
      <c r="A288" s="722"/>
      <c r="B288" s="722"/>
      <c r="C288" s="722"/>
      <c r="D288" s="722"/>
      <c r="E288" s="722"/>
      <c r="F288" s="757"/>
      <c r="G288" s="757"/>
      <c r="H288" s="757"/>
      <c r="I288" s="757"/>
      <c r="J288" s="757"/>
      <c r="K288" s="758"/>
      <c r="L288" s="758"/>
      <c r="M288" s="722"/>
      <c r="N288" s="736"/>
      <c r="O288" s="736"/>
      <c r="P288" s="736"/>
      <c r="Q288" s="736"/>
      <c r="R288" s="736"/>
      <c r="S288" s="736"/>
      <c r="T288" s="736"/>
      <c r="U288" s="736"/>
      <c r="BA288" s="722"/>
      <c r="BB288" s="722"/>
      <c r="BC288" s="722"/>
      <c r="BD288" s="722"/>
      <c r="BE288" s="722"/>
      <c r="BF288" s="722"/>
      <c r="BG288" s="722"/>
      <c r="BH288" s="722"/>
      <c r="BI288" s="722"/>
      <c r="BJ288" s="722"/>
      <c r="BK288" s="722"/>
      <c r="BL288" s="722"/>
      <c r="BM288" s="722"/>
      <c r="BN288" s="722"/>
      <c r="BO288" s="722"/>
      <c r="BP288" s="722"/>
      <c r="BQ288" s="722"/>
      <c r="BR288" s="722"/>
      <c r="BS288" s="722"/>
      <c r="BT288" s="722"/>
      <c r="BU288" s="722"/>
      <c r="BV288" s="722"/>
      <c r="BW288" s="722"/>
      <c r="BX288" s="722"/>
      <c r="BY288" s="722"/>
      <c r="BZ288" s="722"/>
      <c r="CA288" s="722"/>
      <c r="CB288" s="722"/>
      <c r="CC288" s="722"/>
      <c r="CD288" s="722"/>
      <c r="CE288" s="722"/>
      <c r="CF288" s="722"/>
      <c r="CG288" s="722"/>
      <c r="CH288" s="722"/>
      <c r="CI288" s="722"/>
      <c r="CJ288" s="722"/>
      <c r="CK288" s="722"/>
      <c r="CL288" s="722"/>
      <c r="CM288" s="722"/>
      <c r="CN288" s="722"/>
      <c r="CO288" s="722"/>
      <c r="CP288" s="722"/>
      <c r="CQ288" s="722"/>
      <c r="CR288" s="722"/>
      <c r="CS288" s="722"/>
    </row>
    <row r="289" spans="1:97" s="1376" customFormat="1">
      <c r="A289" s="722"/>
      <c r="B289" s="722"/>
      <c r="C289" s="722"/>
      <c r="D289" s="722"/>
      <c r="E289" s="722"/>
      <c r="F289" s="757"/>
      <c r="G289" s="757"/>
      <c r="H289" s="757"/>
      <c r="I289" s="757"/>
      <c r="J289" s="757"/>
      <c r="K289" s="758"/>
      <c r="L289" s="758"/>
      <c r="M289" s="722"/>
      <c r="N289" s="736"/>
      <c r="O289" s="736"/>
      <c r="P289" s="736"/>
      <c r="Q289" s="736"/>
      <c r="R289" s="736"/>
      <c r="S289" s="736"/>
      <c r="T289" s="736"/>
      <c r="U289" s="736"/>
      <c r="BA289" s="722"/>
      <c r="BB289" s="722"/>
      <c r="BC289" s="722"/>
      <c r="BD289" s="722"/>
      <c r="BE289" s="722"/>
      <c r="BF289" s="722"/>
      <c r="BG289" s="722"/>
      <c r="BH289" s="722"/>
      <c r="BI289" s="722"/>
      <c r="BJ289" s="722"/>
      <c r="BK289" s="722"/>
      <c r="BL289" s="722"/>
      <c r="BM289" s="722"/>
      <c r="BN289" s="722"/>
      <c r="BO289" s="722"/>
      <c r="BP289" s="722"/>
      <c r="BQ289" s="722"/>
      <c r="BR289" s="722"/>
      <c r="BS289" s="722"/>
      <c r="BT289" s="722"/>
      <c r="BU289" s="722"/>
      <c r="BV289" s="722"/>
      <c r="BW289" s="722"/>
      <c r="BX289" s="722"/>
      <c r="BY289" s="722"/>
      <c r="BZ289" s="722"/>
      <c r="CA289" s="722"/>
      <c r="CB289" s="722"/>
      <c r="CC289" s="722"/>
      <c r="CD289" s="722"/>
      <c r="CE289" s="722"/>
      <c r="CF289" s="722"/>
      <c r="CG289" s="722"/>
      <c r="CH289" s="722"/>
      <c r="CI289" s="722"/>
      <c r="CJ289" s="722"/>
      <c r="CK289" s="722"/>
      <c r="CL289" s="722"/>
      <c r="CM289" s="722"/>
      <c r="CN289" s="722"/>
      <c r="CO289" s="722"/>
      <c r="CP289" s="722"/>
      <c r="CQ289" s="722"/>
      <c r="CR289" s="722"/>
      <c r="CS289" s="722"/>
    </row>
    <row r="290" spans="1:97" s="1376" customFormat="1">
      <c r="A290" s="722"/>
      <c r="B290" s="722"/>
      <c r="C290" s="722"/>
      <c r="D290" s="722"/>
      <c r="E290" s="722"/>
      <c r="F290" s="757"/>
      <c r="G290" s="757"/>
      <c r="H290" s="757"/>
      <c r="I290" s="757"/>
      <c r="J290" s="757"/>
      <c r="K290" s="758"/>
      <c r="L290" s="758"/>
      <c r="M290" s="722"/>
      <c r="N290" s="736"/>
      <c r="O290" s="736"/>
      <c r="P290" s="736"/>
      <c r="Q290" s="736"/>
      <c r="R290" s="736"/>
      <c r="S290" s="736"/>
      <c r="T290" s="736"/>
      <c r="U290" s="736"/>
      <c r="BA290" s="722"/>
      <c r="BB290" s="722"/>
      <c r="BC290" s="722"/>
      <c r="BD290" s="722"/>
      <c r="BE290" s="722"/>
      <c r="BF290" s="722"/>
      <c r="BG290" s="722"/>
      <c r="BH290" s="722"/>
      <c r="BI290" s="722"/>
      <c r="BJ290" s="722"/>
      <c r="BK290" s="722"/>
      <c r="BL290" s="722"/>
      <c r="BM290" s="722"/>
      <c r="BN290" s="722"/>
      <c r="BO290" s="722"/>
      <c r="BP290" s="722"/>
      <c r="BQ290" s="722"/>
      <c r="BR290" s="722"/>
      <c r="BS290" s="722"/>
      <c r="BT290" s="722"/>
      <c r="BU290" s="722"/>
      <c r="BV290" s="722"/>
      <c r="BW290" s="722"/>
      <c r="BX290" s="722"/>
      <c r="BY290" s="722"/>
      <c r="BZ290" s="722"/>
      <c r="CA290" s="722"/>
      <c r="CB290" s="722"/>
      <c r="CC290" s="722"/>
      <c r="CD290" s="722"/>
      <c r="CE290" s="722"/>
      <c r="CF290" s="722"/>
      <c r="CG290" s="722"/>
      <c r="CH290" s="722"/>
      <c r="CI290" s="722"/>
      <c r="CJ290" s="722"/>
      <c r="CK290" s="722"/>
      <c r="CL290" s="722"/>
      <c r="CM290" s="722"/>
      <c r="CN290" s="722"/>
      <c r="CO290" s="722"/>
      <c r="CP290" s="722"/>
      <c r="CQ290" s="722"/>
      <c r="CR290" s="722"/>
      <c r="CS290" s="722"/>
    </row>
    <row r="291" spans="1:97" s="1376" customFormat="1">
      <c r="A291" s="722"/>
      <c r="B291" s="722"/>
      <c r="C291" s="722"/>
      <c r="D291" s="722"/>
      <c r="E291" s="722"/>
      <c r="F291" s="757"/>
      <c r="G291" s="757"/>
      <c r="H291" s="757"/>
      <c r="I291" s="757"/>
      <c r="J291" s="757"/>
      <c r="K291" s="758"/>
      <c r="L291" s="758"/>
      <c r="M291" s="722"/>
      <c r="N291" s="736"/>
      <c r="O291" s="736"/>
      <c r="P291" s="736"/>
      <c r="Q291" s="736"/>
      <c r="R291" s="736"/>
      <c r="S291" s="736"/>
      <c r="T291" s="736"/>
      <c r="U291" s="736"/>
      <c r="BA291" s="722"/>
      <c r="BB291" s="722"/>
      <c r="BC291" s="722"/>
      <c r="BD291" s="722"/>
      <c r="BE291" s="722"/>
      <c r="BF291" s="722"/>
      <c r="BG291" s="722"/>
      <c r="BH291" s="722"/>
      <c r="BI291" s="722"/>
      <c r="BJ291" s="722"/>
      <c r="BK291" s="722"/>
      <c r="BL291" s="722"/>
      <c r="BM291" s="722"/>
      <c r="BN291" s="722"/>
      <c r="BO291" s="722"/>
      <c r="BP291" s="722"/>
      <c r="BQ291" s="722"/>
      <c r="BR291" s="722"/>
      <c r="BS291" s="722"/>
      <c r="BT291" s="722"/>
      <c r="BU291" s="722"/>
      <c r="BV291" s="722"/>
      <c r="BW291" s="722"/>
      <c r="BX291" s="722"/>
      <c r="BY291" s="722"/>
      <c r="BZ291" s="722"/>
      <c r="CA291" s="722"/>
      <c r="CB291" s="722"/>
      <c r="CC291" s="722"/>
      <c r="CD291" s="722"/>
      <c r="CE291" s="722"/>
      <c r="CF291" s="722"/>
      <c r="CG291" s="722"/>
      <c r="CH291" s="722"/>
      <c r="CI291" s="722"/>
      <c r="CJ291" s="722"/>
      <c r="CK291" s="722"/>
      <c r="CL291" s="722"/>
      <c r="CM291" s="722"/>
      <c r="CN291" s="722"/>
      <c r="CO291" s="722"/>
      <c r="CP291" s="722"/>
      <c r="CQ291" s="722"/>
      <c r="CR291" s="722"/>
      <c r="CS291" s="722"/>
    </row>
    <row r="292" spans="1:97" s="1376" customFormat="1">
      <c r="A292" s="722"/>
      <c r="B292" s="722"/>
      <c r="C292" s="722"/>
      <c r="D292" s="722"/>
      <c r="E292" s="722"/>
      <c r="F292" s="757"/>
      <c r="G292" s="757"/>
      <c r="H292" s="757"/>
      <c r="I292" s="757"/>
      <c r="J292" s="757"/>
      <c r="K292" s="758"/>
      <c r="L292" s="758"/>
      <c r="M292" s="722"/>
      <c r="N292" s="736"/>
      <c r="O292" s="736"/>
      <c r="P292" s="736"/>
      <c r="Q292" s="736"/>
      <c r="R292" s="736"/>
      <c r="S292" s="736"/>
      <c r="T292" s="736"/>
      <c r="U292" s="736"/>
      <c r="BA292" s="722"/>
      <c r="BB292" s="722"/>
      <c r="BC292" s="722"/>
      <c r="BD292" s="722"/>
      <c r="BE292" s="722"/>
      <c r="BF292" s="722"/>
      <c r="BG292" s="722"/>
      <c r="BH292" s="722"/>
      <c r="BI292" s="722"/>
      <c r="BJ292" s="722"/>
      <c r="BK292" s="722"/>
      <c r="BL292" s="722"/>
      <c r="BM292" s="722"/>
      <c r="BN292" s="722"/>
      <c r="BO292" s="722"/>
      <c r="BP292" s="722"/>
      <c r="BQ292" s="722"/>
      <c r="BR292" s="722"/>
      <c r="BS292" s="722"/>
      <c r="BT292" s="722"/>
      <c r="BU292" s="722"/>
      <c r="BV292" s="722"/>
      <c r="BW292" s="722"/>
      <c r="BX292" s="722"/>
      <c r="BY292" s="722"/>
      <c r="BZ292" s="722"/>
      <c r="CA292" s="722"/>
      <c r="CB292" s="722"/>
      <c r="CC292" s="722"/>
      <c r="CD292" s="722"/>
      <c r="CE292" s="722"/>
      <c r="CF292" s="722"/>
      <c r="CG292" s="722"/>
      <c r="CH292" s="722"/>
      <c r="CI292" s="722"/>
      <c r="CJ292" s="722"/>
      <c r="CK292" s="722"/>
      <c r="CL292" s="722"/>
      <c r="CM292" s="722"/>
      <c r="CN292" s="722"/>
      <c r="CO292" s="722"/>
      <c r="CP292" s="722"/>
      <c r="CQ292" s="722"/>
      <c r="CR292" s="722"/>
      <c r="CS292" s="722"/>
    </row>
    <row r="293" spans="1:97" s="1376" customFormat="1">
      <c r="A293" s="722"/>
      <c r="B293" s="722"/>
      <c r="C293" s="722"/>
      <c r="D293" s="722"/>
      <c r="E293" s="722"/>
      <c r="F293" s="757"/>
      <c r="G293" s="757"/>
      <c r="H293" s="757"/>
      <c r="I293" s="757"/>
      <c r="J293" s="757"/>
      <c r="K293" s="758"/>
      <c r="L293" s="758"/>
      <c r="M293" s="722"/>
      <c r="N293" s="736"/>
      <c r="O293" s="736"/>
      <c r="P293" s="736"/>
      <c r="Q293" s="736"/>
      <c r="R293" s="736"/>
      <c r="S293" s="736"/>
      <c r="T293" s="736"/>
      <c r="U293" s="736"/>
      <c r="BA293" s="722"/>
      <c r="BB293" s="722"/>
      <c r="BC293" s="722"/>
      <c r="BD293" s="722"/>
      <c r="BE293" s="722"/>
      <c r="BF293" s="722"/>
      <c r="BG293" s="722"/>
      <c r="BH293" s="722"/>
      <c r="BI293" s="722"/>
      <c r="BJ293" s="722"/>
      <c r="BK293" s="722"/>
      <c r="BL293" s="722"/>
      <c r="BM293" s="722"/>
      <c r="BN293" s="722"/>
      <c r="BO293" s="722"/>
      <c r="BP293" s="722"/>
      <c r="BQ293" s="722"/>
      <c r="BR293" s="722"/>
      <c r="BS293" s="722"/>
      <c r="BT293" s="722"/>
      <c r="BU293" s="722"/>
      <c r="BV293" s="722"/>
      <c r="BW293" s="722"/>
      <c r="BX293" s="722"/>
      <c r="BY293" s="722"/>
      <c r="BZ293" s="722"/>
      <c r="CA293" s="722"/>
      <c r="CB293" s="722"/>
      <c r="CC293" s="722"/>
      <c r="CD293" s="722"/>
      <c r="CE293" s="722"/>
      <c r="CF293" s="722"/>
      <c r="CG293" s="722"/>
      <c r="CH293" s="722"/>
      <c r="CI293" s="722"/>
      <c r="CJ293" s="722"/>
      <c r="CK293" s="722"/>
      <c r="CL293" s="722"/>
      <c r="CM293" s="722"/>
      <c r="CN293" s="722"/>
      <c r="CO293" s="722"/>
      <c r="CP293" s="722"/>
      <c r="CQ293" s="722"/>
      <c r="CR293" s="722"/>
      <c r="CS293" s="722"/>
    </row>
    <row r="294" spans="1:97" s="1376" customFormat="1">
      <c r="A294" s="722"/>
      <c r="B294" s="722"/>
      <c r="C294" s="722"/>
      <c r="D294" s="722"/>
      <c r="E294" s="722"/>
      <c r="F294" s="757"/>
      <c r="G294" s="757"/>
      <c r="H294" s="757"/>
      <c r="I294" s="757"/>
      <c r="J294" s="757"/>
      <c r="K294" s="758"/>
      <c r="L294" s="758"/>
      <c r="M294" s="722"/>
      <c r="N294" s="736"/>
      <c r="O294" s="736"/>
      <c r="P294" s="736"/>
      <c r="Q294" s="736"/>
      <c r="R294" s="736"/>
      <c r="S294" s="736"/>
      <c r="T294" s="736"/>
      <c r="U294" s="736"/>
      <c r="BA294" s="722"/>
      <c r="BB294" s="722"/>
      <c r="BC294" s="722"/>
      <c r="BD294" s="722"/>
      <c r="BE294" s="722"/>
      <c r="BF294" s="722"/>
      <c r="BG294" s="722"/>
      <c r="BH294" s="722"/>
      <c r="BI294" s="722"/>
      <c r="BJ294" s="722"/>
      <c r="BK294" s="722"/>
      <c r="BL294" s="722"/>
      <c r="BM294" s="722"/>
      <c r="BN294" s="722"/>
      <c r="BO294" s="722"/>
      <c r="BP294" s="722"/>
      <c r="BQ294" s="722"/>
      <c r="BR294" s="722"/>
      <c r="BS294" s="722"/>
      <c r="BT294" s="722"/>
      <c r="BU294" s="722"/>
      <c r="BV294" s="722"/>
      <c r="BW294" s="722"/>
      <c r="BX294" s="722"/>
      <c r="BY294" s="722"/>
      <c r="BZ294" s="722"/>
      <c r="CA294" s="722"/>
      <c r="CB294" s="722"/>
      <c r="CC294" s="722"/>
      <c r="CD294" s="722"/>
      <c r="CE294" s="722"/>
      <c r="CF294" s="722"/>
      <c r="CG294" s="722"/>
      <c r="CH294" s="722"/>
      <c r="CI294" s="722"/>
      <c r="CJ294" s="722"/>
      <c r="CK294" s="722"/>
      <c r="CL294" s="722"/>
      <c r="CM294" s="722"/>
      <c r="CN294" s="722"/>
      <c r="CO294" s="722"/>
      <c r="CP294" s="722"/>
      <c r="CQ294" s="722"/>
      <c r="CR294" s="722"/>
      <c r="CS294" s="722"/>
    </row>
    <row r="295" spans="1:97" s="1376" customFormat="1">
      <c r="A295" s="722"/>
      <c r="B295" s="722"/>
      <c r="C295" s="722"/>
      <c r="D295" s="722"/>
      <c r="E295" s="722"/>
      <c r="F295" s="757"/>
      <c r="G295" s="757"/>
      <c r="H295" s="757"/>
      <c r="I295" s="757"/>
      <c r="J295" s="757"/>
      <c r="K295" s="758"/>
      <c r="L295" s="758"/>
      <c r="M295" s="722"/>
      <c r="N295" s="736"/>
      <c r="O295" s="736"/>
      <c r="P295" s="736"/>
      <c r="Q295" s="736"/>
      <c r="R295" s="736"/>
      <c r="S295" s="736"/>
      <c r="T295" s="736"/>
      <c r="U295" s="736"/>
      <c r="BA295" s="722"/>
      <c r="BB295" s="722"/>
      <c r="BC295" s="722"/>
      <c r="BD295" s="722"/>
      <c r="BE295" s="722"/>
      <c r="BF295" s="722"/>
      <c r="BG295" s="722"/>
      <c r="BH295" s="722"/>
      <c r="BI295" s="722"/>
      <c r="BJ295" s="722"/>
      <c r="BK295" s="722"/>
      <c r="BL295" s="722"/>
      <c r="BM295" s="722"/>
      <c r="BN295" s="722"/>
      <c r="BO295" s="722"/>
      <c r="BP295" s="722"/>
      <c r="BQ295" s="722"/>
      <c r="BR295" s="722"/>
      <c r="BS295" s="722"/>
      <c r="BT295" s="722"/>
      <c r="BU295" s="722"/>
      <c r="BV295" s="722"/>
      <c r="BW295" s="722"/>
      <c r="BX295" s="722"/>
      <c r="BY295" s="722"/>
      <c r="BZ295" s="722"/>
      <c r="CA295" s="722"/>
      <c r="CB295" s="722"/>
      <c r="CC295" s="722"/>
      <c r="CD295" s="722"/>
      <c r="CE295" s="722"/>
      <c r="CF295" s="722"/>
      <c r="CG295" s="722"/>
      <c r="CH295" s="722"/>
      <c r="CI295" s="722"/>
      <c r="CJ295" s="722"/>
      <c r="CK295" s="722"/>
      <c r="CL295" s="722"/>
      <c r="CM295" s="722"/>
      <c r="CN295" s="722"/>
      <c r="CO295" s="722"/>
      <c r="CP295" s="722"/>
      <c r="CQ295" s="722"/>
      <c r="CR295" s="722"/>
      <c r="CS295" s="722"/>
    </row>
    <row r="296" spans="1:97" s="1376" customFormat="1">
      <c r="A296" s="722"/>
      <c r="B296" s="722"/>
      <c r="C296" s="722"/>
      <c r="D296" s="722"/>
      <c r="E296" s="722"/>
      <c r="F296" s="757"/>
      <c r="G296" s="757"/>
      <c r="H296" s="757"/>
      <c r="I296" s="757"/>
      <c r="J296" s="757"/>
      <c r="K296" s="758"/>
      <c r="L296" s="758"/>
      <c r="M296" s="722"/>
      <c r="N296" s="736"/>
      <c r="O296" s="736"/>
      <c r="P296" s="736"/>
      <c r="Q296" s="736"/>
      <c r="R296" s="736"/>
      <c r="S296" s="736"/>
      <c r="T296" s="736"/>
      <c r="U296" s="736"/>
      <c r="BA296" s="722"/>
      <c r="BB296" s="722"/>
      <c r="BC296" s="722"/>
      <c r="BD296" s="722"/>
      <c r="BE296" s="722"/>
      <c r="BF296" s="722"/>
      <c r="BG296" s="722"/>
      <c r="BH296" s="722"/>
      <c r="BI296" s="722"/>
      <c r="BJ296" s="722"/>
      <c r="BK296" s="722"/>
      <c r="BL296" s="722"/>
      <c r="BM296" s="722"/>
      <c r="BN296" s="722"/>
      <c r="BO296" s="722"/>
      <c r="BP296" s="722"/>
      <c r="BQ296" s="722"/>
      <c r="BR296" s="722"/>
      <c r="BS296" s="722"/>
      <c r="BT296" s="722"/>
      <c r="BU296" s="722"/>
      <c r="BV296" s="722"/>
      <c r="BW296" s="722"/>
      <c r="BX296" s="722"/>
      <c r="BY296" s="722"/>
      <c r="BZ296" s="722"/>
      <c r="CA296" s="722"/>
      <c r="CB296" s="722"/>
      <c r="CC296" s="722"/>
      <c r="CD296" s="722"/>
      <c r="CE296" s="722"/>
      <c r="CF296" s="722"/>
      <c r="CG296" s="722"/>
      <c r="CH296" s="722"/>
      <c r="CI296" s="722"/>
      <c r="CJ296" s="722"/>
      <c r="CK296" s="722"/>
      <c r="CL296" s="722"/>
      <c r="CM296" s="722"/>
      <c r="CN296" s="722"/>
      <c r="CO296" s="722"/>
      <c r="CP296" s="722"/>
      <c r="CQ296" s="722"/>
      <c r="CR296" s="722"/>
      <c r="CS296" s="722"/>
    </row>
    <row r="297" spans="1:97" s="1376" customFormat="1">
      <c r="A297" s="722"/>
      <c r="B297" s="722"/>
      <c r="C297" s="722"/>
      <c r="D297" s="722"/>
      <c r="E297" s="722"/>
      <c r="F297" s="757"/>
      <c r="G297" s="757"/>
      <c r="H297" s="757"/>
      <c r="I297" s="757"/>
      <c r="J297" s="757"/>
      <c r="K297" s="758"/>
      <c r="L297" s="758"/>
      <c r="M297" s="722"/>
      <c r="N297" s="736"/>
      <c r="O297" s="736"/>
      <c r="P297" s="736"/>
      <c r="Q297" s="736"/>
      <c r="R297" s="736"/>
      <c r="S297" s="736"/>
      <c r="T297" s="736"/>
      <c r="U297" s="736"/>
      <c r="BA297" s="722"/>
      <c r="BB297" s="722"/>
      <c r="BC297" s="722"/>
      <c r="BD297" s="722"/>
      <c r="BE297" s="722"/>
      <c r="BF297" s="722"/>
      <c r="BG297" s="722"/>
      <c r="BH297" s="722"/>
      <c r="BI297" s="722"/>
      <c r="BJ297" s="722"/>
      <c r="BK297" s="722"/>
      <c r="BL297" s="722"/>
      <c r="BM297" s="722"/>
      <c r="BN297" s="722"/>
      <c r="BO297" s="722"/>
      <c r="BP297" s="722"/>
      <c r="BQ297" s="722"/>
      <c r="BR297" s="722"/>
      <c r="BS297" s="722"/>
      <c r="BT297" s="722"/>
      <c r="BU297" s="722"/>
      <c r="BV297" s="722"/>
      <c r="BW297" s="722"/>
      <c r="BX297" s="722"/>
      <c r="BY297" s="722"/>
      <c r="BZ297" s="722"/>
      <c r="CA297" s="722"/>
      <c r="CB297" s="722"/>
      <c r="CC297" s="722"/>
      <c r="CD297" s="722"/>
      <c r="CE297" s="722"/>
      <c r="CF297" s="722"/>
      <c r="CG297" s="722"/>
      <c r="CH297" s="722"/>
      <c r="CI297" s="722"/>
      <c r="CJ297" s="722"/>
      <c r="CK297" s="722"/>
      <c r="CL297" s="722"/>
      <c r="CM297" s="722"/>
      <c r="CN297" s="722"/>
      <c r="CO297" s="722"/>
      <c r="CP297" s="722"/>
      <c r="CQ297" s="722"/>
      <c r="CR297" s="722"/>
      <c r="CS297" s="722"/>
    </row>
    <row r="298" spans="1:97" s="1376" customFormat="1">
      <c r="A298" s="722"/>
      <c r="B298" s="722"/>
      <c r="C298" s="722"/>
      <c r="D298" s="722"/>
      <c r="E298" s="722"/>
      <c r="F298" s="757"/>
      <c r="G298" s="757"/>
      <c r="H298" s="757"/>
      <c r="I298" s="757"/>
      <c r="J298" s="757"/>
      <c r="K298" s="758"/>
      <c r="L298" s="758"/>
      <c r="M298" s="722"/>
      <c r="N298" s="736"/>
      <c r="O298" s="736"/>
      <c r="P298" s="736"/>
      <c r="Q298" s="736"/>
      <c r="R298" s="736"/>
      <c r="S298" s="736"/>
      <c r="T298" s="736"/>
      <c r="U298" s="736"/>
      <c r="BA298" s="722"/>
      <c r="BB298" s="722"/>
      <c r="BC298" s="722"/>
      <c r="BD298" s="722"/>
      <c r="BE298" s="722"/>
      <c r="BF298" s="722"/>
      <c r="BG298" s="722"/>
      <c r="BH298" s="722"/>
      <c r="BI298" s="722"/>
      <c r="BJ298" s="722"/>
      <c r="BK298" s="722"/>
      <c r="BL298" s="722"/>
      <c r="BM298" s="722"/>
      <c r="BN298" s="722"/>
      <c r="BO298" s="722"/>
      <c r="BP298" s="722"/>
      <c r="BQ298" s="722"/>
      <c r="BR298" s="722"/>
      <c r="BS298" s="722"/>
      <c r="BT298" s="722"/>
      <c r="BU298" s="722"/>
      <c r="BV298" s="722"/>
      <c r="BW298" s="722"/>
      <c r="BX298" s="722"/>
      <c r="BY298" s="722"/>
      <c r="BZ298" s="722"/>
      <c r="CA298" s="722"/>
      <c r="CB298" s="722"/>
      <c r="CC298" s="722"/>
      <c r="CD298" s="722"/>
      <c r="CE298" s="722"/>
      <c r="CF298" s="722"/>
      <c r="CG298" s="722"/>
      <c r="CH298" s="722"/>
      <c r="CI298" s="722"/>
      <c r="CJ298" s="722"/>
      <c r="CK298" s="722"/>
      <c r="CL298" s="722"/>
      <c r="CM298" s="722"/>
      <c r="CN298" s="722"/>
      <c r="CO298" s="722"/>
      <c r="CP298" s="722"/>
      <c r="CQ298" s="722"/>
      <c r="CR298" s="722"/>
      <c r="CS298" s="722"/>
    </row>
    <row r="299" spans="1:97" s="1376" customFormat="1">
      <c r="A299" s="722"/>
      <c r="B299" s="722"/>
      <c r="C299" s="722"/>
      <c r="D299" s="722"/>
      <c r="E299" s="722"/>
      <c r="F299" s="757"/>
      <c r="G299" s="757"/>
      <c r="H299" s="757"/>
      <c r="I299" s="757"/>
      <c r="J299" s="757"/>
      <c r="K299" s="758"/>
      <c r="L299" s="758"/>
      <c r="M299" s="722"/>
      <c r="N299" s="736"/>
      <c r="O299" s="736"/>
      <c r="P299" s="736"/>
      <c r="Q299" s="736"/>
      <c r="R299" s="736"/>
      <c r="S299" s="736"/>
      <c r="T299" s="736"/>
      <c r="U299" s="736"/>
      <c r="BA299" s="722"/>
      <c r="BB299" s="722"/>
      <c r="BC299" s="722"/>
      <c r="BD299" s="722"/>
      <c r="BE299" s="722"/>
      <c r="BF299" s="722"/>
      <c r="BG299" s="722"/>
      <c r="BH299" s="722"/>
      <c r="BI299" s="722"/>
      <c r="BJ299" s="722"/>
      <c r="BK299" s="722"/>
      <c r="BL299" s="722"/>
      <c r="BM299" s="722"/>
      <c r="BN299" s="722"/>
      <c r="BO299" s="722"/>
      <c r="BP299" s="722"/>
      <c r="BQ299" s="722"/>
      <c r="BR299" s="722"/>
      <c r="BS299" s="722"/>
      <c r="BT299" s="722"/>
      <c r="BU299" s="722"/>
      <c r="BV299" s="722"/>
      <c r="BW299" s="722"/>
      <c r="BX299" s="722"/>
      <c r="BY299" s="722"/>
      <c r="BZ299" s="722"/>
      <c r="CA299" s="722"/>
      <c r="CB299" s="722"/>
      <c r="CC299" s="722"/>
      <c r="CD299" s="722"/>
      <c r="CE299" s="722"/>
      <c r="CF299" s="722"/>
      <c r="CG299" s="722"/>
      <c r="CH299" s="722"/>
      <c r="CI299" s="722"/>
      <c r="CJ299" s="722"/>
      <c r="CK299" s="722"/>
      <c r="CL299" s="722"/>
      <c r="CM299" s="722"/>
      <c r="CN299" s="722"/>
      <c r="CO299" s="722"/>
      <c r="CP299" s="722"/>
      <c r="CQ299" s="722"/>
      <c r="CR299" s="722"/>
      <c r="CS299" s="722"/>
    </row>
    <row r="300" spans="1:97" s="1376" customFormat="1">
      <c r="A300" s="722"/>
      <c r="B300" s="722"/>
      <c r="C300" s="722"/>
      <c r="D300" s="722"/>
      <c r="E300" s="722"/>
      <c r="F300" s="757"/>
      <c r="G300" s="757"/>
      <c r="H300" s="757"/>
      <c r="I300" s="757"/>
      <c r="J300" s="757"/>
      <c r="K300" s="758"/>
      <c r="L300" s="758"/>
      <c r="M300" s="722"/>
      <c r="N300" s="736"/>
      <c r="O300" s="736"/>
      <c r="P300" s="736"/>
      <c r="Q300" s="736"/>
      <c r="R300" s="736"/>
      <c r="S300" s="736"/>
      <c r="T300" s="736"/>
      <c r="U300" s="736"/>
      <c r="BA300" s="722"/>
      <c r="BB300" s="722"/>
      <c r="BC300" s="722"/>
      <c r="BD300" s="722"/>
      <c r="BE300" s="722"/>
      <c r="BF300" s="722"/>
      <c r="BG300" s="722"/>
      <c r="BH300" s="722"/>
      <c r="BI300" s="722"/>
      <c r="BJ300" s="722"/>
      <c r="BK300" s="722"/>
      <c r="BL300" s="722"/>
      <c r="BM300" s="722"/>
      <c r="BN300" s="722"/>
      <c r="BO300" s="722"/>
      <c r="BP300" s="722"/>
      <c r="BQ300" s="722"/>
      <c r="BR300" s="722"/>
      <c r="BS300" s="722"/>
      <c r="BT300" s="722"/>
      <c r="BU300" s="722"/>
      <c r="BV300" s="722"/>
      <c r="BW300" s="722"/>
      <c r="BX300" s="722"/>
      <c r="BY300" s="722"/>
      <c r="BZ300" s="722"/>
      <c r="CA300" s="722"/>
      <c r="CB300" s="722"/>
      <c r="CC300" s="722"/>
      <c r="CD300" s="722"/>
      <c r="CE300" s="722"/>
      <c r="CF300" s="722"/>
      <c r="CG300" s="722"/>
      <c r="CH300" s="722"/>
      <c r="CI300" s="722"/>
      <c r="CJ300" s="722"/>
      <c r="CK300" s="722"/>
      <c r="CL300" s="722"/>
      <c r="CM300" s="722"/>
      <c r="CN300" s="722"/>
      <c r="CO300" s="722"/>
      <c r="CP300" s="722"/>
      <c r="CQ300" s="722"/>
      <c r="CR300" s="722"/>
      <c r="CS300" s="722"/>
    </row>
    <row r="301" spans="1:97" s="1376" customFormat="1">
      <c r="A301" s="722"/>
      <c r="B301" s="722"/>
      <c r="C301" s="722"/>
      <c r="D301" s="722"/>
      <c r="E301" s="722"/>
      <c r="F301" s="757"/>
      <c r="G301" s="757"/>
      <c r="H301" s="757"/>
      <c r="I301" s="757"/>
      <c r="J301" s="757"/>
      <c r="K301" s="758"/>
      <c r="L301" s="758"/>
      <c r="M301" s="722"/>
      <c r="N301" s="736"/>
      <c r="O301" s="736"/>
      <c r="P301" s="736"/>
      <c r="Q301" s="736"/>
      <c r="R301" s="736"/>
      <c r="S301" s="736"/>
      <c r="T301" s="736"/>
      <c r="U301" s="736"/>
      <c r="BA301" s="722"/>
      <c r="BB301" s="722"/>
      <c r="BC301" s="722"/>
      <c r="BD301" s="722"/>
      <c r="BE301" s="722"/>
      <c r="BF301" s="722"/>
      <c r="BG301" s="722"/>
      <c r="BH301" s="722"/>
      <c r="BI301" s="722"/>
      <c r="BJ301" s="722"/>
      <c r="BK301" s="722"/>
      <c r="BL301" s="722"/>
      <c r="BM301" s="722"/>
      <c r="BN301" s="722"/>
      <c r="BO301" s="722"/>
      <c r="BP301" s="722"/>
      <c r="BQ301" s="722"/>
      <c r="BR301" s="722"/>
      <c r="BS301" s="722"/>
      <c r="BT301" s="722"/>
      <c r="BU301" s="722"/>
      <c r="BV301" s="722"/>
      <c r="BW301" s="722"/>
      <c r="BX301" s="722"/>
      <c r="BY301" s="722"/>
      <c r="BZ301" s="722"/>
      <c r="CA301" s="722"/>
      <c r="CB301" s="722"/>
      <c r="CC301" s="722"/>
      <c r="CD301" s="722"/>
      <c r="CE301" s="722"/>
      <c r="CF301" s="722"/>
      <c r="CG301" s="722"/>
      <c r="CH301" s="722"/>
      <c r="CI301" s="722"/>
      <c r="CJ301" s="722"/>
      <c r="CK301" s="722"/>
      <c r="CL301" s="722"/>
      <c r="CM301" s="722"/>
      <c r="CN301" s="722"/>
      <c r="CO301" s="722"/>
      <c r="CP301" s="722"/>
      <c r="CQ301" s="722"/>
      <c r="CR301" s="722"/>
      <c r="CS301" s="722"/>
    </row>
    <row r="302" spans="1:97" s="1376" customFormat="1">
      <c r="A302" s="722"/>
      <c r="B302" s="722"/>
      <c r="C302" s="722"/>
      <c r="D302" s="722"/>
      <c r="E302" s="722"/>
      <c r="F302" s="757"/>
      <c r="G302" s="757"/>
      <c r="H302" s="757"/>
      <c r="I302" s="757"/>
      <c r="J302" s="757"/>
      <c r="K302" s="758"/>
      <c r="L302" s="758"/>
      <c r="M302" s="722"/>
      <c r="N302" s="736"/>
      <c r="O302" s="736"/>
      <c r="P302" s="736"/>
      <c r="Q302" s="736"/>
      <c r="R302" s="736"/>
      <c r="S302" s="736"/>
      <c r="T302" s="736"/>
      <c r="U302" s="736"/>
      <c r="BA302" s="722"/>
      <c r="BB302" s="722"/>
      <c r="BC302" s="722"/>
      <c r="BD302" s="722"/>
      <c r="BE302" s="722"/>
      <c r="BF302" s="722"/>
      <c r="BG302" s="722"/>
      <c r="BH302" s="722"/>
      <c r="BI302" s="722"/>
      <c r="BJ302" s="722"/>
      <c r="BK302" s="722"/>
      <c r="BL302" s="722"/>
      <c r="BM302" s="722"/>
      <c r="BN302" s="722"/>
      <c r="BO302" s="722"/>
      <c r="BP302" s="722"/>
      <c r="BQ302" s="722"/>
      <c r="BR302" s="722"/>
      <c r="BS302" s="722"/>
      <c r="BT302" s="722"/>
      <c r="BU302" s="722"/>
      <c r="BV302" s="722"/>
      <c r="BW302" s="722"/>
      <c r="BX302" s="722"/>
      <c r="BY302" s="722"/>
      <c r="BZ302" s="722"/>
      <c r="CA302" s="722"/>
      <c r="CB302" s="722"/>
      <c r="CC302" s="722"/>
      <c r="CD302" s="722"/>
      <c r="CE302" s="722"/>
      <c r="CF302" s="722"/>
      <c r="CG302" s="722"/>
      <c r="CH302" s="722"/>
      <c r="CI302" s="722"/>
      <c r="CJ302" s="722"/>
      <c r="CK302" s="722"/>
      <c r="CL302" s="722"/>
      <c r="CM302" s="722"/>
      <c r="CN302" s="722"/>
      <c r="CO302" s="722"/>
      <c r="CP302" s="722"/>
      <c r="CQ302" s="722"/>
      <c r="CR302" s="722"/>
      <c r="CS302" s="722"/>
    </row>
    <row r="303" spans="1:97" s="1376" customFormat="1">
      <c r="A303" s="722"/>
      <c r="B303" s="722"/>
      <c r="C303" s="722"/>
      <c r="D303" s="722"/>
      <c r="E303" s="722"/>
      <c r="F303" s="757"/>
      <c r="G303" s="757"/>
      <c r="H303" s="757"/>
      <c r="I303" s="757"/>
      <c r="J303" s="757"/>
      <c r="K303" s="758"/>
      <c r="L303" s="758"/>
      <c r="M303" s="722"/>
      <c r="N303" s="736"/>
      <c r="O303" s="736"/>
      <c r="P303" s="736"/>
      <c r="Q303" s="736"/>
      <c r="R303" s="736"/>
      <c r="S303" s="736"/>
      <c r="T303" s="736"/>
      <c r="U303" s="736"/>
      <c r="BA303" s="722"/>
      <c r="BB303" s="722"/>
      <c r="BC303" s="722"/>
      <c r="BD303" s="722"/>
      <c r="BE303" s="722"/>
      <c r="BF303" s="722"/>
      <c r="BG303" s="722"/>
      <c r="BH303" s="722"/>
      <c r="BI303" s="722"/>
      <c r="BJ303" s="722"/>
      <c r="BK303" s="722"/>
      <c r="BL303" s="722"/>
      <c r="BM303" s="722"/>
      <c r="BN303" s="722"/>
      <c r="BO303" s="722"/>
      <c r="BP303" s="722"/>
      <c r="BQ303" s="722"/>
      <c r="BR303" s="722"/>
      <c r="BS303" s="722"/>
      <c r="BT303" s="722"/>
      <c r="BU303" s="722"/>
      <c r="BV303" s="722"/>
      <c r="BW303" s="722"/>
      <c r="BX303" s="722"/>
      <c r="BY303" s="722"/>
      <c r="BZ303" s="722"/>
      <c r="CA303" s="722"/>
      <c r="CB303" s="722"/>
      <c r="CC303" s="722"/>
      <c r="CD303" s="722"/>
      <c r="CE303" s="722"/>
      <c r="CF303" s="722"/>
      <c r="CG303" s="722"/>
      <c r="CH303" s="722"/>
      <c r="CI303" s="722"/>
      <c r="CJ303" s="722"/>
      <c r="CK303" s="722"/>
      <c r="CL303" s="722"/>
      <c r="CM303" s="722"/>
      <c r="CN303" s="722"/>
      <c r="CO303" s="722"/>
      <c r="CP303" s="722"/>
      <c r="CQ303" s="722"/>
      <c r="CR303" s="722"/>
      <c r="CS303" s="722"/>
    </row>
    <row r="304" spans="1:97" s="1376" customFormat="1">
      <c r="A304" s="722"/>
      <c r="B304" s="722"/>
      <c r="C304" s="722"/>
      <c r="D304" s="722"/>
      <c r="E304" s="722"/>
      <c r="F304" s="757"/>
      <c r="G304" s="757"/>
      <c r="H304" s="757"/>
      <c r="I304" s="757"/>
      <c r="J304" s="757"/>
      <c r="K304" s="758"/>
      <c r="L304" s="758"/>
      <c r="M304" s="722"/>
      <c r="N304" s="736"/>
      <c r="O304" s="736"/>
      <c r="P304" s="736"/>
      <c r="Q304" s="736"/>
      <c r="R304" s="736"/>
      <c r="S304" s="736"/>
      <c r="T304" s="736"/>
      <c r="U304" s="736"/>
      <c r="BA304" s="722"/>
      <c r="BB304" s="722"/>
      <c r="BC304" s="722"/>
      <c r="BD304" s="722"/>
      <c r="BE304" s="722"/>
      <c r="BF304" s="722"/>
      <c r="BG304" s="722"/>
      <c r="BH304" s="722"/>
      <c r="BI304" s="722"/>
      <c r="BJ304" s="722"/>
      <c r="BK304" s="722"/>
      <c r="BL304" s="722"/>
      <c r="BM304" s="722"/>
      <c r="BN304" s="722"/>
      <c r="BO304" s="722"/>
      <c r="BP304" s="722"/>
      <c r="BQ304" s="722"/>
      <c r="BR304" s="722"/>
      <c r="BS304" s="722"/>
      <c r="BT304" s="722"/>
      <c r="BU304" s="722"/>
      <c r="BV304" s="722"/>
      <c r="BW304" s="722"/>
      <c r="BX304" s="722"/>
      <c r="BY304" s="722"/>
      <c r="BZ304" s="722"/>
      <c r="CA304" s="722"/>
      <c r="CB304" s="722"/>
      <c r="CC304" s="722"/>
      <c r="CD304" s="722"/>
      <c r="CE304" s="722"/>
      <c r="CF304" s="722"/>
      <c r="CG304" s="722"/>
      <c r="CH304" s="722"/>
      <c r="CI304" s="722"/>
      <c r="CJ304" s="722"/>
      <c r="CK304" s="722"/>
      <c r="CL304" s="722"/>
      <c r="CM304" s="722"/>
      <c r="CN304" s="722"/>
      <c r="CO304" s="722"/>
      <c r="CP304" s="722"/>
      <c r="CQ304" s="722"/>
      <c r="CR304" s="722"/>
      <c r="CS304" s="722"/>
    </row>
    <row r="305" spans="1:97" s="1376" customFormat="1">
      <c r="A305" s="722"/>
      <c r="B305" s="722"/>
      <c r="C305" s="722"/>
      <c r="D305" s="722"/>
      <c r="E305" s="722"/>
      <c r="F305" s="757"/>
      <c r="G305" s="757"/>
      <c r="H305" s="757"/>
      <c r="I305" s="757"/>
      <c r="J305" s="757"/>
      <c r="K305" s="758"/>
      <c r="L305" s="758"/>
      <c r="M305" s="722"/>
      <c r="N305" s="736"/>
      <c r="O305" s="736"/>
      <c r="P305" s="736"/>
      <c r="Q305" s="736"/>
      <c r="R305" s="736"/>
      <c r="S305" s="736"/>
      <c r="T305" s="736"/>
      <c r="U305" s="736"/>
      <c r="BA305" s="722"/>
      <c r="BB305" s="722"/>
      <c r="BC305" s="722"/>
      <c r="BD305" s="722"/>
      <c r="BE305" s="722"/>
      <c r="BF305" s="722"/>
      <c r="BG305" s="722"/>
      <c r="BH305" s="722"/>
      <c r="BI305" s="722"/>
      <c r="BJ305" s="722"/>
      <c r="BK305" s="722"/>
      <c r="BL305" s="722"/>
      <c r="BM305" s="722"/>
      <c r="BN305" s="722"/>
      <c r="BO305" s="722"/>
      <c r="BP305" s="722"/>
      <c r="BQ305" s="722"/>
      <c r="BR305" s="722"/>
      <c r="BS305" s="722"/>
      <c r="BT305" s="722"/>
      <c r="BU305" s="722"/>
      <c r="BV305" s="722"/>
      <c r="BW305" s="722"/>
      <c r="BX305" s="722"/>
      <c r="BY305" s="722"/>
      <c r="BZ305" s="722"/>
      <c r="CA305" s="722"/>
      <c r="CB305" s="722"/>
      <c r="CC305" s="722"/>
      <c r="CD305" s="722"/>
      <c r="CE305" s="722"/>
      <c r="CF305" s="722"/>
      <c r="CG305" s="722"/>
      <c r="CH305" s="722"/>
      <c r="CI305" s="722"/>
      <c r="CJ305" s="722"/>
      <c r="CK305" s="722"/>
      <c r="CL305" s="722"/>
      <c r="CM305" s="722"/>
      <c r="CN305" s="722"/>
      <c r="CO305" s="722"/>
      <c r="CP305" s="722"/>
      <c r="CQ305" s="722"/>
      <c r="CR305" s="722"/>
      <c r="CS305" s="722"/>
    </row>
    <row r="306" spans="1:97" s="1376" customFormat="1">
      <c r="A306" s="722"/>
      <c r="B306" s="722"/>
      <c r="C306" s="722"/>
      <c r="D306" s="722"/>
      <c r="E306" s="722"/>
      <c r="F306" s="757"/>
      <c r="G306" s="757"/>
      <c r="H306" s="757"/>
      <c r="I306" s="757"/>
      <c r="J306" s="757"/>
      <c r="K306" s="758"/>
      <c r="L306" s="758"/>
      <c r="M306" s="722"/>
      <c r="N306" s="736"/>
      <c r="O306" s="736"/>
      <c r="P306" s="736"/>
      <c r="Q306" s="736"/>
      <c r="R306" s="736"/>
      <c r="S306" s="736"/>
      <c r="T306" s="736"/>
      <c r="U306" s="736"/>
      <c r="BA306" s="722"/>
      <c r="BB306" s="722"/>
      <c r="BC306" s="722"/>
      <c r="BD306" s="722"/>
      <c r="BE306" s="722"/>
      <c r="BF306" s="722"/>
      <c r="BG306" s="722"/>
      <c r="BH306" s="722"/>
      <c r="BI306" s="722"/>
      <c r="BJ306" s="722"/>
      <c r="BK306" s="722"/>
      <c r="BL306" s="722"/>
      <c r="BM306" s="722"/>
      <c r="BN306" s="722"/>
      <c r="BO306" s="722"/>
      <c r="BP306" s="722"/>
      <c r="BQ306" s="722"/>
      <c r="BR306" s="722"/>
      <c r="BS306" s="722"/>
      <c r="BT306" s="722"/>
      <c r="BU306" s="722"/>
      <c r="BV306" s="722"/>
      <c r="BW306" s="722"/>
      <c r="BX306" s="722"/>
      <c r="BY306" s="722"/>
      <c r="BZ306" s="722"/>
      <c r="CA306" s="722"/>
      <c r="CB306" s="722"/>
      <c r="CC306" s="722"/>
      <c r="CD306" s="722"/>
      <c r="CE306" s="722"/>
      <c r="CF306" s="722"/>
      <c r="CG306" s="722"/>
      <c r="CH306" s="722"/>
      <c r="CI306" s="722"/>
      <c r="CJ306" s="722"/>
      <c r="CK306" s="722"/>
      <c r="CL306" s="722"/>
      <c r="CM306" s="722"/>
      <c r="CN306" s="722"/>
      <c r="CO306" s="722"/>
      <c r="CP306" s="722"/>
      <c r="CQ306" s="722"/>
      <c r="CR306" s="722"/>
      <c r="CS306" s="722"/>
    </row>
    <row r="307" spans="1:97" s="1376" customFormat="1">
      <c r="A307" s="722"/>
      <c r="B307" s="722"/>
      <c r="C307" s="722"/>
      <c r="D307" s="722"/>
      <c r="E307" s="722"/>
      <c r="F307" s="757"/>
      <c r="G307" s="757"/>
      <c r="H307" s="757"/>
      <c r="I307" s="757"/>
      <c r="J307" s="757"/>
      <c r="K307" s="758"/>
      <c r="L307" s="758"/>
      <c r="M307" s="722"/>
      <c r="N307" s="736"/>
      <c r="O307" s="736"/>
      <c r="P307" s="736"/>
      <c r="Q307" s="736"/>
      <c r="R307" s="736"/>
      <c r="S307" s="736"/>
      <c r="T307" s="736"/>
      <c r="U307" s="736"/>
      <c r="BA307" s="722"/>
      <c r="BB307" s="722"/>
      <c r="BC307" s="722"/>
      <c r="BD307" s="722"/>
      <c r="BE307" s="722"/>
      <c r="BF307" s="722"/>
      <c r="BG307" s="722"/>
      <c r="BH307" s="722"/>
      <c r="BI307" s="722"/>
      <c r="BJ307" s="722"/>
      <c r="BK307" s="722"/>
      <c r="BL307" s="722"/>
      <c r="BM307" s="722"/>
      <c r="BN307" s="722"/>
      <c r="BO307" s="722"/>
      <c r="BP307" s="722"/>
      <c r="BQ307" s="722"/>
      <c r="BR307" s="722"/>
      <c r="BS307" s="722"/>
      <c r="BT307" s="722"/>
      <c r="BU307" s="722"/>
      <c r="BV307" s="722"/>
      <c r="BW307" s="722"/>
      <c r="BX307" s="722"/>
      <c r="BY307" s="722"/>
      <c r="BZ307" s="722"/>
      <c r="CA307" s="722"/>
      <c r="CB307" s="722"/>
      <c r="CC307" s="722"/>
      <c r="CD307" s="722"/>
      <c r="CE307" s="722"/>
      <c r="CF307" s="722"/>
      <c r="CG307" s="722"/>
      <c r="CH307" s="722"/>
      <c r="CI307" s="722"/>
      <c r="CJ307" s="722"/>
      <c r="CK307" s="722"/>
      <c r="CL307" s="722"/>
      <c r="CM307" s="722"/>
      <c r="CN307" s="722"/>
      <c r="CO307" s="722"/>
      <c r="CP307" s="722"/>
      <c r="CQ307" s="722"/>
      <c r="CR307" s="722"/>
      <c r="CS307" s="722"/>
    </row>
    <row r="308" spans="1:97" s="1376" customFormat="1">
      <c r="A308" s="722"/>
      <c r="B308" s="722"/>
      <c r="C308" s="722"/>
      <c r="D308" s="722"/>
      <c r="E308" s="722"/>
      <c r="F308" s="757"/>
      <c r="G308" s="757"/>
      <c r="H308" s="757"/>
      <c r="I308" s="757"/>
      <c r="J308" s="757"/>
      <c r="K308" s="758"/>
      <c r="L308" s="758"/>
      <c r="M308" s="722"/>
      <c r="N308" s="736"/>
      <c r="O308" s="736"/>
      <c r="P308" s="736"/>
      <c r="Q308" s="736"/>
      <c r="R308" s="736"/>
      <c r="S308" s="736"/>
      <c r="T308" s="736"/>
      <c r="U308" s="736"/>
      <c r="BA308" s="722"/>
      <c r="BB308" s="722"/>
      <c r="BC308" s="722"/>
      <c r="BD308" s="722"/>
      <c r="BE308" s="722"/>
      <c r="BF308" s="722"/>
      <c r="BG308" s="722"/>
      <c r="BH308" s="722"/>
      <c r="BI308" s="722"/>
      <c r="BJ308" s="722"/>
      <c r="BK308" s="722"/>
      <c r="BL308" s="722"/>
      <c r="BM308" s="722"/>
      <c r="BN308" s="722"/>
      <c r="BO308" s="722"/>
      <c r="BP308" s="722"/>
      <c r="BQ308" s="722"/>
      <c r="BR308" s="722"/>
      <c r="BS308" s="722"/>
      <c r="BT308" s="722"/>
      <c r="BU308" s="722"/>
      <c r="BV308" s="722"/>
      <c r="BW308" s="722"/>
      <c r="BX308" s="722"/>
      <c r="BY308" s="722"/>
      <c r="BZ308" s="722"/>
      <c r="CA308" s="722"/>
      <c r="CB308" s="722"/>
      <c r="CC308" s="722"/>
      <c r="CD308" s="722"/>
      <c r="CE308" s="722"/>
      <c r="CF308" s="722"/>
      <c r="CG308" s="722"/>
      <c r="CH308" s="722"/>
      <c r="CI308" s="722"/>
      <c r="CJ308" s="722"/>
      <c r="CK308" s="722"/>
      <c r="CL308" s="722"/>
      <c r="CM308" s="722"/>
      <c r="CN308" s="722"/>
      <c r="CO308" s="722"/>
      <c r="CP308" s="722"/>
      <c r="CQ308" s="722"/>
      <c r="CR308" s="722"/>
      <c r="CS308" s="722"/>
    </row>
    <row r="309" spans="1:97" s="1376" customFormat="1">
      <c r="A309" s="722"/>
      <c r="B309" s="722"/>
      <c r="C309" s="722"/>
      <c r="D309" s="722"/>
      <c r="E309" s="722"/>
      <c r="F309" s="757"/>
      <c r="G309" s="757"/>
      <c r="H309" s="757"/>
      <c r="I309" s="757"/>
      <c r="J309" s="757"/>
      <c r="K309" s="758"/>
      <c r="L309" s="758"/>
      <c r="M309" s="722"/>
      <c r="N309" s="736"/>
      <c r="O309" s="736"/>
      <c r="P309" s="736"/>
      <c r="Q309" s="736"/>
      <c r="R309" s="736"/>
      <c r="S309" s="736"/>
      <c r="T309" s="736"/>
      <c r="U309" s="736"/>
      <c r="BA309" s="722"/>
      <c r="BB309" s="722"/>
      <c r="BC309" s="722"/>
      <c r="BD309" s="722"/>
      <c r="BE309" s="722"/>
      <c r="BF309" s="722"/>
      <c r="BG309" s="722"/>
      <c r="BH309" s="722"/>
      <c r="BI309" s="722"/>
      <c r="BJ309" s="722"/>
      <c r="BK309" s="722"/>
      <c r="BL309" s="722"/>
      <c r="BM309" s="722"/>
      <c r="BN309" s="722"/>
      <c r="BO309" s="722"/>
      <c r="BP309" s="722"/>
      <c r="BQ309" s="722"/>
      <c r="BR309" s="722"/>
      <c r="BS309" s="722"/>
      <c r="BT309" s="722"/>
      <c r="BU309" s="722"/>
      <c r="BV309" s="722"/>
      <c r="BW309" s="722"/>
      <c r="BX309" s="722"/>
      <c r="BY309" s="722"/>
      <c r="BZ309" s="722"/>
      <c r="CA309" s="722"/>
      <c r="CB309" s="722"/>
      <c r="CC309" s="722"/>
      <c r="CD309" s="722"/>
      <c r="CE309" s="722"/>
      <c r="CF309" s="722"/>
      <c r="CG309" s="722"/>
      <c r="CH309" s="722"/>
      <c r="CI309" s="722"/>
      <c r="CJ309" s="722"/>
      <c r="CK309" s="722"/>
      <c r="CL309" s="722"/>
      <c r="CM309" s="722"/>
      <c r="CN309" s="722"/>
      <c r="CO309" s="722"/>
      <c r="CP309" s="722"/>
      <c r="CQ309" s="722"/>
      <c r="CR309" s="722"/>
      <c r="CS309" s="722"/>
    </row>
    <row r="310" spans="1:97" s="1376" customFormat="1">
      <c r="A310" s="722"/>
      <c r="B310" s="722"/>
      <c r="C310" s="722"/>
      <c r="D310" s="722"/>
      <c r="E310" s="722"/>
      <c r="F310" s="757"/>
      <c r="G310" s="757"/>
      <c r="H310" s="757"/>
      <c r="I310" s="757"/>
      <c r="J310" s="757"/>
      <c r="K310" s="758"/>
      <c r="L310" s="758"/>
      <c r="M310" s="722"/>
      <c r="N310" s="736"/>
      <c r="O310" s="736"/>
      <c r="P310" s="736"/>
      <c r="Q310" s="736"/>
      <c r="R310" s="736"/>
      <c r="S310" s="736"/>
      <c r="T310" s="736"/>
      <c r="U310" s="736"/>
      <c r="BA310" s="722"/>
      <c r="BB310" s="722"/>
      <c r="BC310" s="722"/>
      <c r="BD310" s="722"/>
      <c r="BE310" s="722"/>
      <c r="BF310" s="722"/>
      <c r="BG310" s="722"/>
      <c r="BH310" s="722"/>
      <c r="BI310" s="722"/>
      <c r="BJ310" s="722"/>
      <c r="BK310" s="722"/>
      <c r="BL310" s="722"/>
      <c r="BM310" s="722"/>
      <c r="BN310" s="722"/>
      <c r="BO310" s="722"/>
      <c r="BP310" s="722"/>
      <c r="BQ310" s="722"/>
      <c r="BR310" s="722"/>
      <c r="BS310" s="722"/>
      <c r="BT310" s="722"/>
      <c r="BU310" s="722"/>
      <c r="BV310" s="722"/>
      <c r="BW310" s="722"/>
      <c r="BX310" s="722"/>
      <c r="BY310" s="722"/>
      <c r="BZ310" s="722"/>
      <c r="CA310" s="722"/>
      <c r="CB310" s="722"/>
      <c r="CC310" s="722"/>
      <c r="CD310" s="722"/>
      <c r="CE310" s="722"/>
      <c r="CF310" s="722"/>
      <c r="CG310" s="722"/>
      <c r="CH310" s="722"/>
      <c r="CI310" s="722"/>
      <c r="CJ310" s="722"/>
      <c r="CK310" s="722"/>
      <c r="CL310" s="722"/>
      <c r="CM310" s="722"/>
      <c r="CN310" s="722"/>
      <c r="CO310" s="722"/>
      <c r="CP310" s="722"/>
      <c r="CQ310" s="722"/>
      <c r="CR310" s="722"/>
      <c r="CS310" s="722"/>
    </row>
    <row r="311" spans="1:97" s="1376" customFormat="1">
      <c r="A311" s="722"/>
      <c r="B311" s="722"/>
      <c r="C311" s="722"/>
      <c r="D311" s="722"/>
      <c r="E311" s="722"/>
      <c r="F311" s="757"/>
      <c r="G311" s="757"/>
      <c r="H311" s="757"/>
      <c r="I311" s="757"/>
      <c r="J311" s="757"/>
      <c r="K311" s="758"/>
      <c r="L311" s="758"/>
      <c r="M311" s="722"/>
      <c r="N311" s="736"/>
      <c r="O311" s="736"/>
      <c r="P311" s="736"/>
      <c r="Q311" s="736"/>
      <c r="R311" s="736"/>
      <c r="S311" s="736"/>
      <c r="T311" s="736"/>
      <c r="U311" s="736"/>
      <c r="BA311" s="722"/>
      <c r="BB311" s="722"/>
      <c r="BC311" s="722"/>
      <c r="BD311" s="722"/>
      <c r="BE311" s="722"/>
      <c r="BF311" s="722"/>
      <c r="BG311" s="722"/>
      <c r="BH311" s="722"/>
      <c r="BI311" s="722"/>
      <c r="BJ311" s="722"/>
      <c r="BK311" s="722"/>
      <c r="BL311" s="722"/>
      <c r="BM311" s="722"/>
      <c r="BN311" s="722"/>
      <c r="BO311" s="722"/>
      <c r="BP311" s="722"/>
      <c r="BQ311" s="722"/>
      <c r="BR311" s="722"/>
      <c r="BS311" s="722"/>
      <c r="BT311" s="722"/>
      <c r="BU311" s="722"/>
      <c r="BV311" s="722"/>
      <c r="BW311" s="722"/>
      <c r="BX311" s="722"/>
      <c r="BY311" s="722"/>
      <c r="BZ311" s="722"/>
      <c r="CA311" s="722"/>
      <c r="CB311" s="722"/>
      <c r="CC311" s="722"/>
      <c r="CD311" s="722"/>
      <c r="CE311" s="722"/>
      <c r="CF311" s="722"/>
      <c r="CG311" s="722"/>
      <c r="CH311" s="722"/>
      <c r="CI311" s="722"/>
      <c r="CJ311" s="722"/>
      <c r="CK311" s="722"/>
      <c r="CL311" s="722"/>
      <c r="CM311" s="722"/>
      <c r="CN311" s="722"/>
      <c r="CO311" s="722"/>
      <c r="CP311" s="722"/>
      <c r="CQ311" s="722"/>
      <c r="CR311" s="722"/>
      <c r="CS311" s="722"/>
    </row>
    <row r="312" spans="1:97" s="1376" customFormat="1">
      <c r="A312" s="722"/>
      <c r="B312" s="722"/>
      <c r="C312" s="722"/>
      <c r="D312" s="722"/>
      <c r="E312" s="722"/>
      <c r="F312" s="757"/>
      <c r="G312" s="757"/>
      <c r="H312" s="757"/>
      <c r="I312" s="757"/>
      <c r="J312" s="757"/>
      <c r="K312" s="758"/>
      <c r="L312" s="758"/>
      <c r="M312" s="722"/>
      <c r="N312" s="736"/>
      <c r="O312" s="736"/>
      <c r="P312" s="736"/>
      <c r="Q312" s="736"/>
      <c r="R312" s="736"/>
      <c r="S312" s="736"/>
      <c r="T312" s="736"/>
      <c r="U312" s="736"/>
      <c r="BA312" s="722"/>
      <c r="BB312" s="722"/>
      <c r="BC312" s="722"/>
      <c r="BD312" s="722"/>
      <c r="BE312" s="722"/>
      <c r="BF312" s="722"/>
      <c r="BG312" s="722"/>
      <c r="BH312" s="722"/>
      <c r="BI312" s="722"/>
      <c r="BJ312" s="722"/>
      <c r="BK312" s="722"/>
      <c r="BL312" s="722"/>
      <c r="BM312" s="722"/>
      <c r="BN312" s="722"/>
      <c r="BO312" s="722"/>
      <c r="BP312" s="722"/>
      <c r="BQ312" s="722"/>
      <c r="BR312" s="722"/>
      <c r="BS312" s="722"/>
      <c r="BT312" s="722"/>
      <c r="BU312" s="722"/>
      <c r="BV312" s="722"/>
      <c r="BW312" s="722"/>
      <c r="BX312" s="722"/>
      <c r="BY312" s="722"/>
      <c r="BZ312" s="722"/>
      <c r="CA312" s="722"/>
      <c r="CB312" s="722"/>
      <c r="CC312" s="722"/>
      <c r="CD312" s="722"/>
      <c r="CE312" s="722"/>
      <c r="CF312" s="722"/>
      <c r="CG312" s="722"/>
      <c r="CH312" s="722"/>
      <c r="CI312" s="722"/>
      <c r="CJ312" s="722"/>
      <c r="CK312" s="722"/>
      <c r="CL312" s="722"/>
      <c r="CM312" s="722"/>
      <c r="CN312" s="722"/>
      <c r="CO312" s="722"/>
      <c r="CP312" s="722"/>
      <c r="CQ312" s="722"/>
      <c r="CR312" s="722"/>
      <c r="CS312" s="722"/>
    </row>
    <row r="313" spans="1:97" s="1376" customFormat="1">
      <c r="A313" s="722"/>
      <c r="B313" s="722"/>
      <c r="C313" s="722"/>
      <c r="D313" s="722"/>
      <c r="E313" s="722"/>
      <c r="F313" s="757"/>
      <c r="G313" s="757"/>
      <c r="H313" s="757"/>
      <c r="I313" s="757"/>
      <c r="J313" s="757"/>
      <c r="K313" s="758"/>
      <c r="L313" s="758"/>
      <c r="M313" s="722"/>
      <c r="N313" s="736"/>
      <c r="O313" s="736"/>
      <c r="P313" s="736"/>
      <c r="Q313" s="736"/>
      <c r="R313" s="736"/>
      <c r="S313" s="736"/>
      <c r="T313" s="736"/>
      <c r="U313" s="736"/>
      <c r="BA313" s="722"/>
      <c r="BB313" s="722"/>
      <c r="BC313" s="722"/>
      <c r="BD313" s="722"/>
      <c r="BE313" s="722"/>
      <c r="BF313" s="722"/>
      <c r="BG313" s="722"/>
      <c r="BH313" s="722"/>
      <c r="BI313" s="722"/>
      <c r="BJ313" s="722"/>
      <c r="BK313" s="722"/>
      <c r="BL313" s="722"/>
      <c r="BM313" s="722"/>
      <c r="BN313" s="722"/>
      <c r="BO313" s="722"/>
      <c r="BP313" s="722"/>
      <c r="BQ313" s="722"/>
      <c r="BR313" s="722"/>
      <c r="BS313" s="722"/>
      <c r="BT313" s="722"/>
      <c r="BU313" s="722"/>
      <c r="BV313" s="722"/>
      <c r="BW313" s="722"/>
      <c r="BX313" s="722"/>
      <c r="BY313" s="722"/>
      <c r="BZ313" s="722"/>
      <c r="CA313" s="722"/>
      <c r="CB313" s="722"/>
      <c r="CC313" s="722"/>
      <c r="CD313" s="722"/>
      <c r="CE313" s="722"/>
      <c r="CF313" s="722"/>
      <c r="CG313" s="722"/>
      <c r="CH313" s="722"/>
      <c r="CI313" s="722"/>
      <c r="CJ313" s="722"/>
      <c r="CK313" s="722"/>
      <c r="CL313" s="722"/>
      <c r="CM313" s="722"/>
      <c r="CN313" s="722"/>
      <c r="CO313" s="722"/>
      <c r="CP313" s="722"/>
      <c r="CQ313" s="722"/>
      <c r="CR313" s="722"/>
      <c r="CS313" s="722"/>
    </row>
    <row r="314" spans="1:97" s="1376" customFormat="1">
      <c r="A314" s="722"/>
      <c r="B314" s="722"/>
      <c r="C314" s="722"/>
      <c r="D314" s="722"/>
      <c r="E314" s="722"/>
      <c r="F314" s="757"/>
      <c r="G314" s="757"/>
      <c r="H314" s="757"/>
      <c r="I314" s="757"/>
      <c r="J314" s="757"/>
      <c r="K314" s="758"/>
      <c r="L314" s="758"/>
      <c r="M314" s="722"/>
      <c r="N314" s="736"/>
      <c r="O314" s="736"/>
      <c r="P314" s="736"/>
      <c r="Q314" s="736"/>
      <c r="R314" s="736"/>
      <c r="S314" s="736"/>
      <c r="T314" s="736"/>
      <c r="U314" s="736"/>
      <c r="BA314" s="722"/>
      <c r="BB314" s="722"/>
      <c r="BC314" s="722"/>
      <c r="BD314" s="722"/>
      <c r="BE314" s="722"/>
      <c r="BF314" s="722"/>
      <c r="BG314" s="722"/>
      <c r="BH314" s="722"/>
      <c r="BI314" s="722"/>
      <c r="BJ314" s="722"/>
      <c r="BK314" s="722"/>
      <c r="BL314" s="722"/>
      <c r="BM314" s="722"/>
      <c r="BN314" s="722"/>
      <c r="BO314" s="722"/>
      <c r="BP314" s="722"/>
      <c r="BQ314" s="722"/>
      <c r="BR314" s="722"/>
      <c r="BS314" s="722"/>
      <c r="BT314" s="722"/>
      <c r="BU314" s="722"/>
      <c r="BV314" s="722"/>
      <c r="BW314" s="722"/>
      <c r="BX314" s="722"/>
      <c r="BY314" s="722"/>
      <c r="BZ314" s="722"/>
      <c r="CA314" s="722"/>
      <c r="CB314" s="722"/>
      <c r="CC314" s="722"/>
      <c r="CD314" s="722"/>
      <c r="CE314" s="722"/>
      <c r="CF314" s="722"/>
      <c r="CG314" s="722"/>
      <c r="CH314" s="722"/>
      <c r="CI314" s="722"/>
      <c r="CJ314" s="722"/>
      <c r="CK314" s="722"/>
      <c r="CL314" s="722"/>
      <c r="CM314" s="722"/>
      <c r="CN314" s="722"/>
      <c r="CO314" s="722"/>
      <c r="CP314" s="722"/>
      <c r="CQ314" s="722"/>
      <c r="CR314" s="722"/>
      <c r="CS314" s="722"/>
    </row>
    <row r="315" spans="1:97" s="1376" customFormat="1">
      <c r="A315" s="722"/>
      <c r="B315" s="722"/>
      <c r="C315" s="722"/>
      <c r="D315" s="722"/>
      <c r="E315" s="722"/>
      <c r="F315" s="757"/>
      <c r="G315" s="757"/>
      <c r="H315" s="757"/>
      <c r="I315" s="757"/>
      <c r="J315" s="757"/>
      <c r="K315" s="758"/>
      <c r="L315" s="758"/>
      <c r="M315" s="722"/>
      <c r="N315" s="736"/>
      <c r="O315" s="736"/>
      <c r="P315" s="736"/>
      <c r="Q315" s="736"/>
      <c r="R315" s="736"/>
      <c r="S315" s="736"/>
      <c r="T315" s="736"/>
      <c r="U315" s="736"/>
      <c r="BA315" s="722"/>
      <c r="BB315" s="722"/>
      <c r="BC315" s="722"/>
      <c r="BD315" s="722"/>
      <c r="BE315" s="722"/>
      <c r="BF315" s="722"/>
      <c r="BG315" s="722"/>
      <c r="BH315" s="722"/>
      <c r="BI315" s="722"/>
      <c r="BJ315" s="722"/>
      <c r="BK315" s="722"/>
      <c r="BL315" s="722"/>
      <c r="BM315" s="722"/>
      <c r="BN315" s="722"/>
      <c r="BO315" s="722"/>
      <c r="BP315" s="722"/>
      <c r="BQ315" s="722"/>
      <c r="BR315" s="722"/>
      <c r="BS315" s="722"/>
      <c r="BT315" s="722"/>
      <c r="BU315" s="722"/>
      <c r="BV315" s="722"/>
      <c r="BW315" s="722"/>
      <c r="BX315" s="722"/>
      <c r="BY315" s="722"/>
      <c r="BZ315" s="722"/>
      <c r="CA315" s="722"/>
      <c r="CB315" s="722"/>
      <c r="CC315" s="722"/>
      <c r="CD315" s="722"/>
      <c r="CE315" s="722"/>
      <c r="CF315" s="722"/>
      <c r="CG315" s="722"/>
      <c r="CH315" s="722"/>
      <c r="CI315" s="722"/>
      <c r="CJ315" s="722"/>
      <c r="CK315" s="722"/>
      <c r="CL315" s="722"/>
      <c r="CM315" s="722"/>
      <c r="CN315" s="722"/>
      <c r="CO315" s="722"/>
      <c r="CP315" s="722"/>
      <c r="CQ315" s="722"/>
      <c r="CR315" s="722"/>
      <c r="CS315" s="722"/>
    </row>
    <row r="316" spans="1:97" s="1376" customFormat="1">
      <c r="A316" s="722"/>
      <c r="B316" s="722"/>
      <c r="C316" s="722"/>
      <c r="D316" s="722"/>
      <c r="E316" s="722"/>
      <c r="F316" s="757"/>
      <c r="G316" s="757"/>
      <c r="H316" s="757"/>
      <c r="I316" s="757"/>
      <c r="J316" s="757"/>
      <c r="K316" s="758"/>
      <c r="L316" s="758"/>
      <c r="M316" s="722"/>
      <c r="N316" s="736"/>
      <c r="O316" s="736"/>
      <c r="P316" s="736"/>
      <c r="Q316" s="736"/>
      <c r="R316" s="736"/>
      <c r="S316" s="736"/>
      <c r="T316" s="736"/>
      <c r="U316" s="736"/>
      <c r="BA316" s="722"/>
      <c r="BB316" s="722"/>
      <c r="BC316" s="722"/>
      <c r="BD316" s="722"/>
      <c r="BE316" s="722"/>
      <c r="BF316" s="722"/>
      <c r="BG316" s="722"/>
      <c r="BH316" s="722"/>
      <c r="BI316" s="722"/>
      <c r="BJ316" s="722"/>
      <c r="BK316" s="722"/>
      <c r="BL316" s="722"/>
      <c r="BM316" s="722"/>
      <c r="BN316" s="722"/>
      <c r="BO316" s="722"/>
      <c r="BP316" s="722"/>
      <c r="BQ316" s="722"/>
      <c r="BR316" s="722"/>
      <c r="BS316" s="722"/>
      <c r="BT316" s="722"/>
      <c r="BU316" s="722"/>
      <c r="BV316" s="722"/>
      <c r="BW316" s="722"/>
      <c r="BX316" s="722"/>
      <c r="BY316" s="722"/>
      <c r="BZ316" s="722"/>
      <c r="CA316" s="722"/>
      <c r="CB316" s="722"/>
      <c r="CC316" s="722"/>
      <c r="CD316" s="722"/>
      <c r="CE316" s="722"/>
      <c r="CF316" s="722"/>
      <c r="CG316" s="722"/>
      <c r="CH316" s="722"/>
      <c r="CI316" s="722"/>
      <c r="CJ316" s="722"/>
      <c r="CK316" s="722"/>
      <c r="CL316" s="722"/>
      <c r="CM316" s="722"/>
      <c r="CN316" s="722"/>
      <c r="CO316" s="722"/>
      <c r="CP316" s="722"/>
      <c r="CQ316" s="722"/>
      <c r="CR316" s="722"/>
      <c r="CS316" s="722"/>
    </row>
    <row r="317" spans="1:97" s="1376" customFormat="1">
      <c r="A317" s="722"/>
      <c r="B317" s="722"/>
      <c r="C317" s="722"/>
      <c r="D317" s="722"/>
      <c r="E317" s="722"/>
      <c r="F317" s="757"/>
      <c r="G317" s="757"/>
      <c r="H317" s="757"/>
      <c r="I317" s="757"/>
      <c r="J317" s="757"/>
      <c r="K317" s="758"/>
      <c r="L317" s="758"/>
      <c r="M317" s="722"/>
      <c r="N317" s="736"/>
      <c r="O317" s="736"/>
      <c r="P317" s="736"/>
      <c r="Q317" s="736"/>
      <c r="R317" s="736"/>
      <c r="S317" s="736"/>
      <c r="T317" s="736"/>
      <c r="U317" s="736"/>
      <c r="BA317" s="722"/>
      <c r="BB317" s="722"/>
      <c r="BC317" s="722"/>
      <c r="BD317" s="722"/>
      <c r="BE317" s="722"/>
      <c r="BF317" s="722"/>
      <c r="BG317" s="722"/>
      <c r="BH317" s="722"/>
      <c r="BI317" s="722"/>
      <c r="BJ317" s="722"/>
      <c r="BK317" s="722"/>
      <c r="BL317" s="722"/>
      <c r="BM317" s="722"/>
      <c r="BN317" s="722"/>
      <c r="BO317" s="722"/>
      <c r="BP317" s="722"/>
      <c r="BQ317" s="722"/>
      <c r="BR317" s="722"/>
      <c r="BS317" s="722"/>
      <c r="BT317" s="722"/>
      <c r="BU317" s="722"/>
      <c r="BV317" s="722"/>
      <c r="BW317" s="722"/>
      <c r="BX317" s="722"/>
      <c r="BY317" s="722"/>
      <c r="BZ317" s="722"/>
      <c r="CA317" s="722"/>
      <c r="CB317" s="722"/>
      <c r="CC317" s="722"/>
      <c r="CD317" s="722"/>
      <c r="CE317" s="722"/>
      <c r="CF317" s="722"/>
      <c r="CG317" s="722"/>
      <c r="CH317" s="722"/>
      <c r="CI317" s="722"/>
      <c r="CJ317" s="722"/>
      <c r="CK317" s="722"/>
      <c r="CL317" s="722"/>
      <c r="CM317" s="722"/>
      <c r="CN317" s="722"/>
      <c r="CO317" s="722"/>
      <c r="CP317" s="722"/>
      <c r="CQ317" s="722"/>
      <c r="CR317" s="722"/>
      <c r="CS317" s="722"/>
    </row>
    <row r="318" spans="1:97" s="1376" customFormat="1">
      <c r="A318" s="722"/>
      <c r="B318" s="722"/>
      <c r="C318" s="722"/>
      <c r="D318" s="722"/>
      <c r="E318" s="722"/>
      <c r="F318" s="757"/>
      <c r="G318" s="757"/>
      <c r="H318" s="757"/>
      <c r="I318" s="757"/>
      <c r="J318" s="757"/>
      <c r="K318" s="758"/>
      <c r="L318" s="758"/>
      <c r="M318" s="722"/>
      <c r="N318" s="736"/>
      <c r="O318" s="736"/>
      <c r="P318" s="736"/>
      <c r="Q318" s="736"/>
      <c r="R318" s="736"/>
      <c r="S318" s="736"/>
      <c r="T318" s="736"/>
      <c r="U318" s="736"/>
      <c r="BA318" s="722"/>
      <c r="BB318" s="722"/>
      <c r="BC318" s="722"/>
      <c r="BD318" s="722"/>
      <c r="BE318" s="722"/>
      <c r="BF318" s="722"/>
      <c r="BG318" s="722"/>
      <c r="BH318" s="722"/>
      <c r="BI318" s="722"/>
      <c r="BJ318" s="722"/>
      <c r="BK318" s="722"/>
      <c r="BL318" s="722"/>
      <c r="BM318" s="722"/>
      <c r="BN318" s="722"/>
      <c r="BO318" s="722"/>
      <c r="BP318" s="722"/>
      <c r="BQ318" s="722"/>
      <c r="BR318" s="722"/>
      <c r="BS318" s="722"/>
      <c r="BT318" s="722"/>
      <c r="BU318" s="722"/>
      <c r="BV318" s="722"/>
      <c r="BW318" s="722"/>
      <c r="BX318" s="722"/>
      <c r="BY318" s="722"/>
      <c r="BZ318" s="722"/>
      <c r="CA318" s="722"/>
      <c r="CB318" s="722"/>
      <c r="CC318" s="722"/>
      <c r="CD318" s="722"/>
      <c r="CE318" s="722"/>
      <c r="CF318" s="722"/>
      <c r="CG318" s="722"/>
      <c r="CH318" s="722"/>
      <c r="CI318" s="722"/>
      <c r="CJ318" s="722"/>
      <c r="CK318" s="722"/>
      <c r="CL318" s="722"/>
      <c r="CM318" s="722"/>
      <c r="CN318" s="722"/>
      <c r="CO318" s="722"/>
      <c r="CP318" s="722"/>
      <c r="CQ318" s="722"/>
      <c r="CR318" s="722"/>
      <c r="CS318" s="722"/>
    </row>
    <row r="319" spans="1:97" s="1376" customFormat="1">
      <c r="A319" s="722"/>
      <c r="B319" s="722"/>
      <c r="C319" s="722"/>
      <c r="D319" s="722"/>
      <c r="E319" s="722"/>
      <c r="F319" s="757"/>
      <c r="G319" s="757"/>
      <c r="H319" s="757"/>
      <c r="I319" s="757"/>
      <c r="J319" s="757"/>
      <c r="K319" s="758"/>
      <c r="L319" s="758"/>
      <c r="M319" s="722"/>
      <c r="N319" s="736"/>
      <c r="O319" s="736"/>
      <c r="P319" s="736"/>
      <c r="Q319" s="736"/>
      <c r="R319" s="736"/>
      <c r="S319" s="736"/>
      <c r="T319" s="736"/>
      <c r="U319" s="736"/>
      <c r="BA319" s="722"/>
      <c r="BB319" s="722"/>
      <c r="BC319" s="722"/>
      <c r="BD319" s="722"/>
      <c r="BE319" s="722"/>
      <c r="BF319" s="722"/>
      <c r="BG319" s="722"/>
      <c r="BH319" s="722"/>
      <c r="BI319" s="722"/>
      <c r="BJ319" s="722"/>
      <c r="BK319" s="722"/>
      <c r="BL319" s="722"/>
      <c r="BM319" s="722"/>
      <c r="BN319" s="722"/>
      <c r="BO319" s="722"/>
      <c r="BP319" s="722"/>
      <c r="BQ319" s="722"/>
      <c r="BR319" s="722"/>
      <c r="BS319" s="722"/>
      <c r="BT319" s="722"/>
      <c r="BU319" s="722"/>
      <c r="BV319" s="722"/>
      <c r="BW319" s="722"/>
      <c r="BX319" s="722"/>
      <c r="BY319" s="722"/>
      <c r="BZ319" s="722"/>
      <c r="CA319" s="722"/>
      <c r="CB319" s="722"/>
      <c r="CC319" s="722"/>
      <c r="CD319" s="722"/>
      <c r="CE319" s="722"/>
      <c r="CF319" s="722"/>
      <c r="CG319" s="722"/>
      <c r="CH319" s="722"/>
      <c r="CI319" s="722"/>
      <c r="CJ319" s="722"/>
      <c r="CK319" s="722"/>
      <c r="CL319" s="722"/>
      <c r="CM319" s="722"/>
      <c r="CN319" s="722"/>
      <c r="CO319" s="722"/>
      <c r="CP319" s="722"/>
      <c r="CQ319" s="722"/>
      <c r="CR319" s="722"/>
      <c r="CS319" s="722"/>
    </row>
    <row r="320" spans="1:97" s="1376" customFormat="1">
      <c r="A320" s="722"/>
      <c r="B320" s="722"/>
      <c r="C320" s="722"/>
      <c r="D320" s="722"/>
      <c r="E320" s="722"/>
      <c r="F320" s="757"/>
      <c r="G320" s="757"/>
      <c r="H320" s="757"/>
      <c r="I320" s="757"/>
      <c r="J320" s="757"/>
      <c r="K320" s="758"/>
      <c r="L320" s="758"/>
      <c r="M320" s="722"/>
      <c r="N320" s="736"/>
      <c r="O320" s="736"/>
      <c r="P320" s="736"/>
      <c r="Q320" s="736"/>
      <c r="R320" s="736"/>
      <c r="S320" s="736"/>
      <c r="T320" s="736"/>
      <c r="U320" s="736"/>
      <c r="BA320" s="722"/>
      <c r="BB320" s="722"/>
      <c r="BC320" s="722"/>
      <c r="BD320" s="722"/>
      <c r="BE320" s="722"/>
      <c r="BF320" s="722"/>
      <c r="BG320" s="722"/>
      <c r="BH320" s="722"/>
      <c r="BI320" s="722"/>
      <c r="BJ320" s="722"/>
      <c r="BK320" s="722"/>
      <c r="BL320" s="722"/>
      <c r="BM320" s="722"/>
      <c r="BN320" s="722"/>
      <c r="BO320" s="722"/>
      <c r="BP320" s="722"/>
      <c r="BQ320" s="722"/>
      <c r="BR320" s="722"/>
      <c r="BS320" s="722"/>
      <c r="BT320" s="722"/>
      <c r="BU320" s="722"/>
      <c r="BV320" s="722"/>
      <c r="BW320" s="722"/>
      <c r="BX320" s="722"/>
      <c r="BY320" s="722"/>
      <c r="BZ320" s="722"/>
      <c r="CA320" s="722"/>
      <c r="CB320" s="722"/>
      <c r="CC320" s="722"/>
      <c r="CD320" s="722"/>
      <c r="CE320" s="722"/>
      <c r="CF320" s="722"/>
      <c r="CG320" s="722"/>
      <c r="CH320" s="722"/>
      <c r="CI320" s="722"/>
      <c r="CJ320" s="722"/>
      <c r="CK320" s="722"/>
      <c r="CL320" s="722"/>
      <c r="CM320" s="722"/>
      <c r="CN320" s="722"/>
      <c r="CO320" s="722"/>
      <c r="CP320" s="722"/>
      <c r="CQ320" s="722"/>
      <c r="CR320" s="722"/>
      <c r="CS320" s="722"/>
    </row>
    <row r="321" spans="1:97" s="1376" customFormat="1">
      <c r="A321" s="722"/>
      <c r="B321" s="722"/>
      <c r="C321" s="722"/>
      <c r="D321" s="722"/>
      <c r="E321" s="722"/>
      <c r="F321" s="757"/>
      <c r="G321" s="757"/>
      <c r="H321" s="757"/>
      <c r="I321" s="757"/>
      <c r="J321" s="757"/>
      <c r="K321" s="758"/>
      <c r="L321" s="758"/>
      <c r="M321" s="722"/>
      <c r="N321" s="736"/>
      <c r="O321" s="736"/>
      <c r="P321" s="736"/>
      <c r="Q321" s="736"/>
      <c r="R321" s="736"/>
      <c r="S321" s="736"/>
      <c r="T321" s="736"/>
      <c r="U321" s="736"/>
      <c r="BA321" s="722"/>
      <c r="BB321" s="722"/>
      <c r="BC321" s="722"/>
      <c r="BD321" s="722"/>
      <c r="BE321" s="722"/>
      <c r="BF321" s="722"/>
      <c r="BG321" s="722"/>
      <c r="BH321" s="722"/>
      <c r="BI321" s="722"/>
      <c r="BJ321" s="722"/>
      <c r="BK321" s="722"/>
      <c r="BL321" s="722"/>
      <c r="BM321" s="722"/>
      <c r="BN321" s="722"/>
      <c r="BO321" s="722"/>
      <c r="BP321" s="722"/>
      <c r="BQ321" s="722"/>
      <c r="BR321" s="722"/>
      <c r="BS321" s="722"/>
      <c r="BT321" s="722"/>
      <c r="BU321" s="722"/>
      <c r="BV321" s="722"/>
      <c r="BW321" s="722"/>
      <c r="BX321" s="722"/>
      <c r="BY321" s="722"/>
      <c r="BZ321" s="722"/>
      <c r="CA321" s="722"/>
      <c r="CB321" s="722"/>
      <c r="CC321" s="722"/>
      <c r="CD321" s="722"/>
      <c r="CE321" s="722"/>
      <c r="CF321" s="722"/>
      <c r="CG321" s="722"/>
      <c r="CH321" s="722"/>
      <c r="CI321" s="722"/>
      <c r="CJ321" s="722"/>
      <c r="CK321" s="722"/>
      <c r="CL321" s="722"/>
      <c r="CM321" s="722"/>
      <c r="CN321" s="722"/>
      <c r="CO321" s="722"/>
      <c r="CP321" s="722"/>
      <c r="CQ321" s="722"/>
      <c r="CR321" s="722"/>
      <c r="CS321" s="722"/>
    </row>
    <row r="322" spans="1:97" s="1376" customFormat="1">
      <c r="A322" s="722"/>
      <c r="B322" s="722"/>
      <c r="C322" s="722"/>
      <c r="D322" s="722"/>
      <c r="E322" s="722"/>
      <c r="F322" s="757"/>
      <c r="G322" s="757"/>
      <c r="H322" s="757"/>
      <c r="I322" s="757"/>
      <c r="J322" s="757"/>
      <c r="K322" s="758"/>
      <c r="L322" s="758"/>
      <c r="M322" s="722"/>
      <c r="N322" s="736"/>
      <c r="O322" s="736"/>
      <c r="P322" s="736"/>
      <c r="Q322" s="736"/>
      <c r="R322" s="736"/>
      <c r="S322" s="736"/>
      <c r="T322" s="736"/>
      <c r="U322" s="736"/>
      <c r="BA322" s="722"/>
      <c r="BB322" s="722"/>
      <c r="BC322" s="722"/>
      <c r="BD322" s="722"/>
      <c r="BE322" s="722"/>
      <c r="BF322" s="722"/>
      <c r="BG322" s="722"/>
      <c r="BH322" s="722"/>
      <c r="BI322" s="722"/>
      <c r="BJ322" s="722"/>
      <c r="BK322" s="722"/>
      <c r="BL322" s="722"/>
      <c r="BM322" s="722"/>
      <c r="BN322" s="722"/>
      <c r="BO322" s="722"/>
      <c r="BP322" s="722"/>
      <c r="BQ322" s="722"/>
      <c r="BR322" s="722"/>
      <c r="BS322" s="722"/>
      <c r="BT322" s="722"/>
      <c r="BU322" s="722"/>
      <c r="BV322" s="722"/>
      <c r="BW322" s="722"/>
      <c r="BX322" s="722"/>
      <c r="BY322" s="722"/>
      <c r="BZ322" s="722"/>
      <c r="CA322" s="722"/>
      <c r="CB322" s="722"/>
      <c r="CC322" s="722"/>
      <c r="CD322" s="722"/>
      <c r="CE322" s="722"/>
      <c r="CF322" s="722"/>
      <c r="CG322" s="722"/>
      <c r="CH322" s="722"/>
      <c r="CI322" s="722"/>
      <c r="CJ322" s="722"/>
      <c r="CK322" s="722"/>
      <c r="CL322" s="722"/>
      <c r="CM322" s="722"/>
      <c r="CN322" s="722"/>
      <c r="CO322" s="722"/>
      <c r="CP322" s="722"/>
      <c r="CQ322" s="722"/>
      <c r="CR322" s="722"/>
      <c r="CS322" s="722"/>
    </row>
    <row r="323" spans="1:97" s="1376" customFormat="1">
      <c r="A323" s="722"/>
      <c r="B323" s="722"/>
      <c r="C323" s="722"/>
      <c r="D323" s="722"/>
      <c r="E323" s="722"/>
      <c r="F323" s="757"/>
      <c r="G323" s="757"/>
      <c r="H323" s="757"/>
      <c r="I323" s="757"/>
      <c r="J323" s="757"/>
      <c r="K323" s="758"/>
      <c r="L323" s="758"/>
      <c r="M323" s="722"/>
      <c r="N323" s="736"/>
      <c r="O323" s="736"/>
      <c r="P323" s="736"/>
      <c r="Q323" s="736"/>
      <c r="R323" s="736"/>
      <c r="S323" s="736"/>
      <c r="T323" s="736"/>
      <c r="U323" s="736"/>
      <c r="BA323" s="722"/>
      <c r="BB323" s="722"/>
      <c r="BC323" s="722"/>
      <c r="BD323" s="722"/>
      <c r="BE323" s="722"/>
      <c r="BF323" s="722"/>
      <c r="BG323" s="722"/>
      <c r="BH323" s="722"/>
      <c r="BI323" s="722"/>
      <c r="BJ323" s="722"/>
      <c r="BK323" s="722"/>
      <c r="BL323" s="722"/>
      <c r="BM323" s="722"/>
      <c r="BN323" s="722"/>
      <c r="BO323" s="722"/>
      <c r="BP323" s="722"/>
      <c r="BQ323" s="722"/>
      <c r="BR323" s="722"/>
      <c r="BS323" s="722"/>
      <c r="BT323" s="722"/>
      <c r="BU323" s="722"/>
      <c r="BV323" s="722"/>
      <c r="BW323" s="722"/>
      <c r="BX323" s="722"/>
      <c r="BY323" s="722"/>
      <c r="BZ323" s="722"/>
      <c r="CA323" s="722"/>
      <c r="CB323" s="722"/>
      <c r="CC323" s="722"/>
      <c r="CD323" s="722"/>
      <c r="CE323" s="722"/>
      <c r="CF323" s="722"/>
      <c r="CG323" s="722"/>
      <c r="CH323" s="722"/>
      <c r="CI323" s="722"/>
      <c r="CJ323" s="722"/>
      <c r="CK323" s="722"/>
      <c r="CL323" s="722"/>
      <c r="CM323" s="722"/>
      <c r="CN323" s="722"/>
      <c r="CO323" s="722"/>
      <c r="CP323" s="722"/>
      <c r="CQ323" s="722"/>
      <c r="CR323" s="722"/>
      <c r="CS323" s="722"/>
    </row>
    <row r="324" spans="1:97" s="1376" customFormat="1">
      <c r="A324" s="722"/>
      <c r="B324" s="722"/>
      <c r="C324" s="722"/>
      <c r="D324" s="722"/>
      <c r="E324" s="722"/>
      <c r="F324" s="757"/>
      <c r="G324" s="757"/>
      <c r="H324" s="757"/>
      <c r="I324" s="757"/>
      <c r="J324" s="757"/>
      <c r="K324" s="758"/>
      <c r="L324" s="758"/>
      <c r="M324" s="722"/>
      <c r="N324" s="736"/>
      <c r="O324" s="736"/>
      <c r="P324" s="736"/>
      <c r="Q324" s="736"/>
      <c r="R324" s="736"/>
      <c r="S324" s="736"/>
      <c r="T324" s="736"/>
      <c r="U324" s="736"/>
      <c r="BA324" s="722"/>
      <c r="BB324" s="722"/>
      <c r="BC324" s="722"/>
      <c r="BD324" s="722"/>
      <c r="BE324" s="722"/>
      <c r="BF324" s="722"/>
      <c r="BG324" s="722"/>
      <c r="BH324" s="722"/>
      <c r="BI324" s="722"/>
      <c r="BJ324" s="722"/>
      <c r="BK324" s="722"/>
      <c r="BL324" s="722"/>
      <c r="BM324" s="722"/>
      <c r="BN324" s="722"/>
      <c r="BO324" s="722"/>
      <c r="BP324" s="722"/>
      <c r="BQ324" s="722"/>
      <c r="BR324" s="722"/>
      <c r="BS324" s="722"/>
      <c r="BT324" s="722"/>
      <c r="BU324" s="722"/>
      <c r="BV324" s="722"/>
      <c r="BW324" s="722"/>
      <c r="BX324" s="722"/>
      <c r="BY324" s="722"/>
      <c r="BZ324" s="722"/>
      <c r="CA324" s="722"/>
      <c r="CB324" s="722"/>
      <c r="CC324" s="722"/>
      <c r="CD324" s="722"/>
      <c r="CE324" s="722"/>
      <c r="CF324" s="722"/>
      <c r="CG324" s="722"/>
      <c r="CH324" s="722"/>
      <c r="CI324" s="722"/>
      <c r="CJ324" s="722"/>
      <c r="CK324" s="722"/>
      <c r="CL324" s="722"/>
      <c r="CM324" s="722"/>
      <c r="CN324" s="722"/>
      <c r="CO324" s="722"/>
      <c r="CP324" s="722"/>
      <c r="CQ324" s="722"/>
      <c r="CR324" s="722"/>
      <c r="CS324" s="722"/>
    </row>
    <row r="325" spans="1:97" s="1376" customFormat="1">
      <c r="A325" s="722"/>
      <c r="B325" s="722"/>
      <c r="C325" s="722"/>
      <c r="D325" s="722"/>
      <c r="E325" s="722"/>
      <c r="F325" s="757"/>
      <c r="G325" s="757"/>
      <c r="H325" s="757"/>
      <c r="I325" s="757"/>
      <c r="J325" s="757"/>
      <c r="K325" s="758"/>
      <c r="L325" s="758"/>
      <c r="M325" s="722"/>
      <c r="N325" s="736"/>
      <c r="O325" s="736"/>
      <c r="P325" s="736"/>
      <c r="Q325" s="736"/>
      <c r="R325" s="736"/>
      <c r="S325" s="736"/>
      <c r="T325" s="736"/>
      <c r="U325" s="736"/>
      <c r="BA325" s="722"/>
      <c r="BB325" s="722"/>
      <c r="BC325" s="722"/>
      <c r="BD325" s="722"/>
      <c r="BE325" s="722"/>
      <c r="BF325" s="722"/>
      <c r="BG325" s="722"/>
      <c r="BH325" s="722"/>
      <c r="BI325" s="722"/>
      <c r="BJ325" s="722"/>
      <c r="BK325" s="722"/>
      <c r="BL325" s="722"/>
      <c r="BM325" s="722"/>
      <c r="BN325" s="722"/>
      <c r="BO325" s="722"/>
      <c r="BP325" s="722"/>
      <c r="BQ325" s="722"/>
      <c r="BR325" s="722"/>
      <c r="BS325" s="722"/>
      <c r="BT325" s="722"/>
      <c r="BU325" s="722"/>
      <c r="BV325" s="722"/>
      <c r="BW325" s="722"/>
      <c r="BX325" s="722"/>
      <c r="BY325" s="722"/>
      <c r="BZ325" s="722"/>
      <c r="CA325" s="722"/>
      <c r="CB325" s="722"/>
      <c r="CC325" s="722"/>
      <c r="CD325" s="722"/>
      <c r="CE325" s="722"/>
      <c r="CF325" s="722"/>
      <c r="CG325" s="722"/>
      <c r="CH325" s="722"/>
      <c r="CI325" s="722"/>
      <c r="CJ325" s="722"/>
      <c r="CK325" s="722"/>
      <c r="CL325" s="722"/>
      <c r="CM325" s="722"/>
      <c r="CN325" s="722"/>
      <c r="CO325" s="722"/>
      <c r="CP325" s="722"/>
      <c r="CQ325" s="722"/>
      <c r="CR325" s="722"/>
      <c r="CS325" s="722"/>
    </row>
    <row r="326" spans="1:97" s="1376" customFormat="1">
      <c r="A326" s="722"/>
      <c r="B326" s="722"/>
      <c r="C326" s="722"/>
      <c r="D326" s="722"/>
      <c r="E326" s="722"/>
      <c r="F326" s="757"/>
      <c r="G326" s="757"/>
      <c r="H326" s="757"/>
      <c r="I326" s="757"/>
      <c r="J326" s="757"/>
      <c r="K326" s="758"/>
      <c r="L326" s="758"/>
      <c r="M326" s="722"/>
      <c r="N326" s="736"/>
      <c r="O326" s="736"/>
      <c r="P326" s="736"/>
      <c r="Q326" s="736"/>
      <c r="R326" s="736"/>
      <c r="S326" s="736"/>
      <c r="T326" s="736"/>
      <c r="U326" s="736"/>
      <c r="BA326" s="722"/>
      <c r="BB326" s="722"/>
      <c r="BC326" s="722"/>
      <c r="BD326" s="722"/>
      <c r="BE326" s="722"/>
      <c r="BF326" s="722"/>
      <c r="BG326" s="722"/>
      <c r="BH326" s="722"/>
      <c r="BI326" s="722"/>
      <c r="BJ326" s="722"/>
      <c r="BK326" s="722"/>
      <c r="BL326" s="722"/>
      <c r="BM326" s="722"/>
      <c r="BN326" s="722"/>
      <c r="BO326" s="722"/>
      <c r="BP326" s="722"/>
      <c r="BQ326" s="722"/>
      <c r="BR326" s="722"/>
      <c r="BS326" s="722"/>
      <c r="BT326" s="722"/>
      <c r="BU326" s="722"/>
      <c r="BV326" s="722"/>
      <c r="BW326" s="722"/>
      <c r="BX326" s="722"/>
      <c r="BY326" s="722"/>
      <c r="BZ326" s="722"/>
      <c r="CA326" s="722"/>
      <c r="CB326" s="722"/>
      <c r="CC326" s="722"/>
      <c r="CD326" s="722"/>
      <c r="CE326" s="722"/>
      <c r="CF326" s="722"/>
      <c r="CG326" s="722"/>
      <c r="CH326" s="722"/>
      <c r="CI326" s="722"/>
      <c r="CJ326" s="722"/>
      <c r="CK326" s="722"/>
      <c r="CL326" s="722"/>
      <c r="CM326" s="722"/>
      <c r="CN326" s="722"/>
      <c r="CO326" s="722"/>
      <c r="CP326" s="722"/>
      <c r="CQ326" s="722"/>
      <c r="CR326" s="722"/>
      <c r="CS326" s="722"/>
    </row>
    <row r="327" spans="1:97" s="1376" customFormat="1">
      <c r="A327" s="722"/>
      <c r="B327" s="722"/>
      <c r="C327" s="722"/>
      <c r="D327" s="722"/>
      <c r="E327" s="722"/>
      <c r="F327" s="757"/>
      <c r="G327" s="757"/>
      <c r="H327" s="757"/>
      <c r="I327" s="757"/>
      <c r="J327" s="757"/>
      <c r="K327" s="758"/>
      <c r="L327" s="758"/>
      <c r="M327" s="722"/>
      <c r="N327" s="736"/>
      <c r="O327" s="736"/>
      <c r="P327" s="736"/>
      <c r="Q327" s="736"/>
      <c r="R327" s="736"/>
      <c r="S327" s="736"/>
      <c r="T327" s="736"/>
      <c r="U327" s="736"/>
      <c r="BA327" s="722"/>
      <c r="BB327" s="722"/>
      <c r="BC327" s="722"/>
      <c r="BD327" s="722"/>
      <c r="BE327" s="722"/>
      <c r="BF327" s="722"/>
      <c r="BG327" s="722"/>
      <c r="BH327" s="722"/>
      <c r="BI327" s="722"/>
      <c r="BJ327" s="722"/>
      <c r="BK327" s="722"/>
      <c r="BL327" s="722"/>
      <c r="BM327" s="722"/>
      <c r="BN327" s="722"/>
      <c r="BO327" s="722"/>
      <c r="BP327" s="722"/>
      <c r="BQ327" s="722"/>
      <c r="BR327" s="722"/>
      <c r="BS327" s="722"/>
      <c r="BT327" s="722"/>
      <c r="BU327" s="722"/>
      <c r="BV327" s="722"/>
      <c r="BW327" s="722"/>
      <c r="BX327" s="722"/>
      <c r="BY327" s="722"/>
      <c r="BZ327" s="722"/>
      <c r="CA327" s="722"/>
      <c r="CB327" s="722"/>
      <c r="CC327" s="722"/>
      <c r="CD327" s="722"/>
      <c r="CE327" s="722"/>
      <c r="CF327" s="722"/>
      <c r="CG327" s="722"/>
      <c r="CH327" s="722"/>
      <c r="CI327" s="722"/>
      <c r="CJ327" s="722"/>
      <c r="CK327" s="722"/>
      <c r="CL327" s="722"/>
      <c r="CM327" s="722"/>
      <c r="CN327" s="722"/>
      <c r="CO327" s="722"/>
      <c r="CP327" s="722"/>
      <c r="CQ327" s="722"/>
      <c r="CR327" s="722"/>
      <c r="CS327" s="722"/>
    </row>
    <row r="328" spans="1:97" s="1376" customFormat="1">
      <c r="A328" s="722"/>
      <c r="B328" s="722"/>
      <c r="C328" s="722"/>
      <c r="D328" s="722"/>
      <c r="E328" s="722"/>
      <c r="F328" s="757"/>
      <c r="G328" s="757"/>
      <c r="H328" s="757"/>
      <c r="I328" s="757"/>
      <c r="J328" s="757"/>
      <c r="K328" s="758"/>
      <c r="L328" s="758"/>
      <c r="M328" s="722"/>
      <c r="N328" s="736"/>
      <c r="O328" s="736"/>
      <c r="P328" s="736"/>
      <c r="Q328" s="736"/>
      <c r="R328" s="736"/>
      <c r="S328" s="736"/>
      <c r="T328" s="736"/>
      <c r="U328" s="736"/>
      <c r="BA328" s="722"/>
      <c r="BB328" s="722"/>
      <c r="BC328" s="722"/>
      <c r="BD328" s="722"/>
      <c r="BE328" s="722"/>
      <c r="BF328" s="722"/>
      <c r="BG328" s="722"/>
      <c r="BH328" s="722"/>
      <c r="BI328" s="722"/>
      <c r="BJ328" s="722"/>
      <c r="BK328" s="722"/>
      <c r="BL328" s="722"/>
      <c r="BM328" s="722"/>
      <c r="BN328" s="722"/>
      <c r="BO328" s="722"/>
      <c r="BP328" s="722"/>
      <c r="BQ328" s="722"/>
      <c r="BR328" s="722"/>
      <c r="BS328" s="722"/>
      <c r="BT328" s="722"/>
      <c r="BU328" s="722"/>
      <c r="BV328" s="722"/>
      <c r="BW328" s="722"/>
      <c r="BX328" s="722"/>
      <c r="BY328" s="722"/>
      <c r="BZ328" s="722"/>
      <c r="CA328" s="722"/>
      <c r="CB328" s="722"/>
      <c r="CC328" s="722"/>
      <c r="CD328" s="722"/>
      <c r="CE328" s="722"/>
      <c r="CF328" s="722"/>
      <c r="CG328" s="722"/>
      <c r="CH328" s="722"/>
      <c r="CI328" s="722"/>
      <c r="CJ328" s="722"/>
      <c r="CK328" s="722"/>
      <c r="CL328" s="722"/>
      <c r="CM328" s="722"/>
      <c r="CN328" s="722"/>
      <c r="CO328" s="722"/>
      <c r="CP328" s="722"/>
      <c r="CQ328" s="722"/>
      <c r="CR328" s="722"/>
      <c r="CS328" s="722"/>
    </row>
    <row r="329" spans="1:97" s="1376" customFormat="1">
      <c r="A329" s="722"/>
      <c r="B329" s="722"/>
      <c r="C329" s="722"/>
      <c r="D329" s="722"/>
      <c r="E329" s="722"/>
      <c r="F329" s="757"/>
      <c r="G329" s="757"/>
      <c r="H329" s="757"/>
      <c r="I329" s="757"/>
      <c r="J329" s="757"/>
      <c r="K329" s="758"/>
      <c r="L329" s="758"/>
      <c r="M329" s="722"/>
      <c r="N329" s="736"/>
      <c r="O329" s="736"/>
      <c r="P329" s="736"/>
      <c r="Q329" s="736"/>
      <c r="R329" s="736"/>
      <c r="S329" s="736"/>
      <c r="T329" s="736"/>
      <c r="U329" s="736"/>
      <c r="BA329" s="722"/>
      <c r="BB329" s="722"/>
      <c r="BC329" s="722"/>
      <c r="BD329" s="722"/>
      <c r="BE329" s="722"/>
      <c r="BF329" s="722"/>
      <c r="BG329" s="722"/>
      <c r="BH329" s="722"/>
      <c r="BI329" s="722"/>
      <c r="BJ329" s="722"/>
      <c r="BK329" s="722"/>
      <c r="BL329" s="722"/>
      <c r="BM329" s="722"/>
      <c r="BN329" s="722"/>
      <c r="BO329" s="722"/>
      <c r="BP329" s="722"/>
      <c r="BQ329" s="722"/>
      <c r="BR329" s="722"/>
      <c r="BS329" s="722"/>
      <c r="BT329" s="722"/>
      <c r="BU329" s="722"/>
      <c r="BV329" s="722"/>
      <c r="BW329" s="722"/>
      <c r="BX329" s="722"/>
      <c r="BY329" s="722"/>
      <c r="BZ329" s="722"/>
      <c r="CA329" s="722"/>
      <c r="CB329" s="722"/>
      <c r="CC329" s="722"/>
      <c r="CD329" s="722"/>
      <c r="CE329" s="722"/>
      <c r="CF329" s="722"/>
      <c r="CG329" s="722"/>
      <c r="CH329" s="722"/>
      <c r="CI329" s="722"/>
      <c r="CJ329" s="722"/>
      <c r="CK329" s="722"/>
      <c r="CL329" s="722"/>
      <c r="CM329" s="722"/>
      <c r="CN329" s="722"/>
      <c r="CO329" s="722"/>
      <c r="CP329" s="722"/>
      <c r="CQ329" s="722"/>
      <c r="CR329" s="722"/>
      <c r="CS329" s="722"/>
    </row>
    <row r="330" spans="1:97" s="1376" customFormat="1">
      <c r="A330" s="722"/>
      <c r="B330" s="722"/>
      <c r="C330" s="722"/>
      <c r="D330" s="722"/>
      <c r="E330" s="722"/>
      <c r="F330" s="757"/>
      <c r="G330" s="757"/>
      <c r="H330" s="757"/>
      <c r="I330" s="757"/>
      <c r="J330" s="757"/>
      <c r="K330" s="758"/>
      <c r="L330" s="758"/>
      <c r="M330" s="722"/>
      <c r="N330" s="736"/>
      <c r="O330" s="736"/>
      <c r="P330" s="736"/>
      <c r="Q330" s="736"/>
      <c r="R330" s="736"/>
      <c r="S330" s="736"/>
      <c r="T330" s="736"/>
      <c r="U330" s="736"/>
      <c r="BA330" s="722"/>
      <c r="BB330" s="722"/>
      <c r="BC330" s="722"/>
      <c r="BD330" s="722"/>
      <c r="BE330" s="722"/>
      <c r="BF330" s="722"/>
      <c r="BG330" s="722"/>
      <c r="BH330" s="722"/>
      <c r="BI330" s="722"/>
      <c r="BJ330" s="722"/>
      <c r="BK330" s="722"/>
      <c r="BL330" s="722"/>
      <c r="BM330" s="722"/>
      <c r="BN330" s="722"/>
      <c r="BO330" s="722"/>
      <c r="BP330" s="722"/>
      <c r="BQ330" s="722"/>
      <c r="BR330" s="722"/>
      <c r="BS330" s="722"/>
      <c r="BT330" s="722"/>
      <c r="BU330" s="722"/>
      <c r="BV330" s="722"/>
      <c r="BW330" s="722"/>
      <c r="BX330" s="722"/>
      <c r="BY330" s="722"/>
      <c r="BZ330" s="722"/>
      <c r="CA330" s="722"/>
      <c r="CB330" s="722"/>
      <c r="CC330" s="722"/>
      <c r="CD330" s="722"/>
      <c r="CE330" s="722"/>
      <c r="CF330" s="722"/>
      <c r="CG330" s="722"/>
      <c r="CH330" s="722"/>
      <c r="CI330" s="722"/>
      <c r="CJ330" s="722"/>
      <c r="CK330" s="722"/>
      <c r="CL330" s="722"/>
      <c r="CM330" s="722"/>
      <c r="CN330" s="722"/>
      <c r="CO330" s="722"/>
      <c r="CP330" s="722"/>
      <c r="CQ330" s="722"/>
      <c r="CR330" s="722"/>
      <c r="CS330" s="722"/>
    </row>
    <row r="331" spans="1:97" s="1376" customFormat="1">
      <c r="A331" s="722"/>
      <c r="B331" s="722"/>
      <c r="C331" s="722"/>
      <c r="D331" s="722"/>
      <c r="E331" s="722"/>
      <c r="F331" s="757"/>
      <c r="G331" s="757"/>
      <c r="H331" s="757"/>
      <c r="I331" s="757"/>
      <c r="J331" s="757"/>
      <c r="K331" s="758"/>
      <c r="L331" s="758"/>
      <c r="M331" s="722"/>
      <c r="N331" s="736"/>
      <c r="O331" s="736"/>
      <c r="P331" s="736"/>
      <c r="Q331" s="736"/>
      <c r="R331" s="736"/>
      <c r="S331" s="736"/>
      <c r="T331" s="736"/>
      <c r="U331" s="736"/>
      <c r="BA331" s="722"/>
      <c r="BB331" s="722"/>
      <c r="BC331" s="722"/>
      <c r="BD331" s="722"/>
      <c r="BE331" s="722"/>
      <c r="BF331" s="722"/>
      <c r="BG331" s="722"/>
      <c r="BH331" s="722"/>
      <c r="BI331" s="722"/>
      <c r="BJ331" s="722"/>
      <c r="BK331" s="722"/>
      <c r="BL331" s="722"/>
      <c r="BM331" s="722"/>
      <c r="BN331" s="722"/>
      <c r="BO331" s="722"/>
      <c r="BP331" s="722"/>
      <c r="BQ331" s="722"/>
      <c r="BR331" s="722"/>
      <c r="BS331" s="722"/>
      <c r="BT331" s="722"/>
      <c r="BU331" s="722"/>
      <c r="BV331" s="722"/>
      <c r="BW331" s="722"/>
      <c r="BX331" s="722"/>
      <c r="BY331" s="722"/>
      <c r="BZ331" s="722"/>
      <c r="CA331" s="722"/>
      <c r="CB331" s="722"/>
      <c r="CC331" s="722"/>
      <c r="CD331" s="722"/>
      <c r="CE331" s="722"/>
      <c r="CF331" s="722"/>
      <c r="CG331" s="722"/>
      <c r="CH331" s="722"/>
      <c r="CI331" s="722"/>
      <c r="CJ331" s="722"/>
      <c r="CK331" s="722"/>
      <c r="CL331" s="722"/>
      <c r="CM331" s="722"/>
      <c r="CN331" s="722"/>
      <c r="CO331" s="722"/>
      <c r="CP331" s="722"/>
      <c r="CQ331" s="722"/>
      <c r="CR331" s="722"/>
      <c r="CS331" s="722"/>
    </row>
    <row r="332" spans="1:97" s="1376" customFormat="1">
      <c r="A332" s="722"/>
      <c r="B332" s="722"/>
      <c r="C332" s="722"/>
      <c r="D332" s="722"/>
      <c r="E332" s="722"/>
      <c r="F332" s="757"/>
      <c r="G332" s="757"/>
      <c r="H332" s="757"/>
      <c r="I332" s="757"/>
      <c r="J332" s="757"/>
      <c r="K332" s="758"/>
      <c r="L332" s="758"/>
      <c r="M332" s="722"/>
      <c r="N332" s="736"/>
      <c r="O332" s="736"/>
      <c r="P332" s="736"/>
      <c r="Q332" s="736"/>
      <c r="R332" s="736"/>
      <c r="S332" s="736"/>
      <c r="T332" s="736"/>
      <c r="U332" s="736"/>
      <c r="BA332" s="722"/>
      <c r="BB332" s="722"/>
      <c r="BC332" s="722"/>
      <c r="BD332" s="722"/>
      <c r="BE332" s="722"/>
      <c r="BF332" s="722"/>
      <c r="BG332" s="722"/>
      <c r="BH332" s="722"/>
      <c r="BI332" s="722"/>
      <c r="BJ332" s="722"/>
      <c r="BK332" s="722"/>
      <c r="BL332" s="722"/>
      <c r="BM332" s="722"/>
      <c r="BN332" s="722"/>
      <c r="BO332" s="722"/>
      <c r="BP332" s="722"/>
      <c r="BQ332" s="722"/>
      <c r="BR332" s="722"/>
      <c r="BS332" s="722"/>
      <c r="BT332" s="722"/>
      <c r="BU332" s="722"/>
      <c r="BV332" s="722"/>
      <c r="BW332" s="722"/>
      <c r="BX332" s="722"/>
      <c r="BY332" s="722"/>
      <c r="BZ332" s="722"/>
      <c r="CA332" s="722"/>
      <c r="CB332" s="722"/>
      <c r="CC332" s="722"/>
      <c r="CD332" s="722"/>
      <c r="CE332" s="722"/>
      <c r="CF332" s="722"/>
      <c r="CG332" s="722"/>
      <c r="CH332" s="722"/>
      <c r="CI332" s="722"/>
      <c r="CJ332" s="722"/>
      <c r="CK332" s="722"/>
      <c r="CL332" s="722"/>
      <c r="CM332" s="722"/>
      <c r="CN332" s="722"/>
      <c r="CO332" s="722"/>
      <c r="CP332" s="722"/>
      <c r="CQ332" s="722"/>
      <c r="CR332" s="722"/>
      <c r="CS332" s="722"/>
    </row>
    <row r="333" spans="1:97" s="1376" customFormat="1">
      <c r="A333" s="722"/>
      <c r="B333" s="722"/>
      <c r="C333" s="722"/>
      <c r="D333" s="722"/>
      <c r="E333" s="722"/>
      <c r="F333" s="757"/>
      <c r="G333" s="757"/>
      <c r="H333" s="757"/>
      <c r="I333" s="757"/>
      <c r="J333" s="757"/>
      <c r="K333" s="758"/>
      <c r="L333" s="758"/>
      <c r="M333" s="722"/>
      <c r="N333" s="736"/>
      <c r="O333" s="736"/>
      <c r="P333" s="736"/>
      <c r="Q333" s="736"/>
      <c r="R333" s="736"/>
      <c r="S333" s="736"/>
      <c r="T333" s="736"/>
      <c r="U333" s="736"/>
      <c r="BA333" s="722"/>
      <c r="BB333" s="722"/>
      <c r="BC333" s="722"/>
      <c r="BD333" s="722"/>
      <c r="BE333" s="722"/>
      <c r="BF333" s="722"/>
      <c r="BG333" s="722"/>
      <c r="BH333" s="722"/>
      <c r="BI333" s="722"/>
      <c r="BJ333" s="722"/>
      <c r="BK333" s="722"/>
      <c r="BL333" s="722"/>
      <c r="BM333" s="722"/>
      <c r="BN333" s="722"/>
      <c r="BO333" s="722"/>
      <c r="BP333" s="722"/>
      <c r="BQ333" s="722"/>
      <c r="BR333" s="722"/>
      <c r="BS333" s="722"/>
      <c r="BT333" s="722"/>
      <c r="BU333" s="722"/>
      <c r="BV333" s="722"/>
      <c r="BW333" s="722"/>
      <c r="BX333" s="722"/>
      <c r="BY333" s="722"/>
      <c r="BZ333" s="722"/>
      <c r="CA333" s="722"/>
      <c r="CB333" s="722"/>
      <c r="CC333" s="722"/>
      <c r="CD333" s="722"/>
      <c r="CE333" s="722"/>
      <c r="CF333" s="722"/>
      <c r="CG333" s="722"/>
      <c r="CH333" s="722"/>
      <c r="CI333" s="722"/>
      <c r="CJ333" s="722"/>
      <c r="CK333" s="722"/>
      <c r="CL333" s="722"/>
      <c r="CM333" s="722"/>
      <c r="CN333" s="722"/>
      <c r="CO333" s="722"/>
      <c r="CP333" s="722"/>
      <c r="CQ333" s="722"/>
      <c r="CR333" s="722"/>
      <c r="CS333" s="722"/>
    </row>
    <row r="334" spans="1:97" s="1376" customFormat="1">
      <c r="A334" s="722"/>
      <c r="B334" s="722"/>
      <c r="C334" s="722"/>
      <c r="D334" s="722"/>
      <c r="E334" s="722"/>
      <c r="F334" s="757"/>
      <c r="G334" s="757"/>
      <c r="H334" s="757"/>
      <c r="I334" s="757"/>
      <c r="J334" s="757"/>
      <c r="K334" s="758"/>
      <c r="L334" s="758"/>
      <c r="M334" s="722"/>
      <c r="N334" s="736"/>
      <c r="O334" s="736"/>
      <c r="P334" s="736"/>
      <c r="Q334" s="736"/>
      <c r="R334" s="736"/>
      <c r="S334" s="736"/>
      <c r="T334" s="736"/>
      <c r="U334" s="736"/>
      <c r="BA334" s="722"/>
      <c r="BB334" s="722"/>
      <c r="BC334" s="722"/>
      <c r="BD334" s="722"/>
      <c r="BE334" s="722"/>
      <c r="BF334" s="722"/>
      <c r="BG334" s="722"/>
      <c r="BH334" s="722"/>
      <c r="BI334" s="722"/>
      <c r="BJ334" s="722"/>
      <c r="BK334" s="722"/>
      <c r="BL334" s="722"/>
      <c r="BM334" s="722"/>
      <c r="BN334" s="722"/>
      <c r="BO334" s="722"/>
      <c r="BP334" s="722"/>
      <c r="BQ334" s="722"/>
      <c r="BR334" s="722"/>
      <c r="BS334" s="722"/>
      <c r="BT334" s="722"/>
      <c r="BU334" s="722"/>
      <c r="BV334" s="722"/>
      <c r="BW334" s="722"/>
      <c r="BX334" s="722"/>
      <c r="BY334" s="722"/>
      <c r="BZ334" s="722"/>
      <c r="CA334" s="722"/>
      <c r="CB334" s="722"/>
      <c r="CC334" s="722"/>
      <c r="CD334" s="722"/>
      <c r="CE334" s="722"/>
      <c r="CF334" s="722"/>
      <c r="CG334" s="722"/>
      <c r="CH334" s="722"/>
      <c r="CI334" s="722"/>
      <c r="CJ334" s="722"/>
      <c r="CK334" s="722"/>
      <c r="CL334" s="722"/>
      <c r="CM334" s="722"/>
      <c r="CN334" s="722"/>
      <c r="CO334" s="722"/>
      <c r="CP334" s="722"/>
      <c r="CQ334" s="722"/>
      <c r="CR334" s="722"/>
      <c r="CS334" s="722"/>
    </row>
    <row r="335" spans="1:97" s="1376" customFormat="1">
      <c r="A335" s="722"/>
      <c r="B335" s="722"/>
      <c r="C335" s="722"/>
      <c r="D335" s="722"/>
      <c r="E335" s="722"/>
      <c r="F335" s="757"/>
      <c r="G335" s="757"/>
      <c r="H335" s="757"/>
      <c r="I335" s="757"/>
      <c r="J335" s="757"/>
      <c r="K335" s="758"/>
      <c r="L335" s="758"/>
      <c r="M335" s="722"/>
      <c r="N335" s="736"/>
      <c r="O335" s="736"/>
      <c r="P335" s="736"/>
      <c r="Q335" s="736"/>
      <c r="R335" s="736"/>
      <c r="S335" s="736"/>
      <c r="T335" s="736"/>
      <c r="U335" s="736"/>
      <c r="BA335" s="722"/>
      <c r="BB335" s="722"/>
      <c r="BC335" s="722"/>
      <c r="BD335" s="722"/>
      <c r="BE335" s="722"/>
      <c r="BF335" s="722"/>
      <c r="BG335" s="722"/>
      <c r="BH335" s="722"/>
      <c r="BI335" s="722"/>
      <c r="BJ335" s="722"/>
      <c r="BK335" s="722"/>
      <c r="BL335" s="722"/>
      <c r="BM335" s="722"/>
      <c r="BN335" s="722"/>
      <c r="BO335" s="722"/>
      <c r="BP335" s="722"/>
      <c r="BQ335" s="722"/>
      <c r="BR335" s="722"/>
      <c r="BS335" s="722"/>
      <c r="BT335" s="722"/>
      <c r="BU335" s="722"/>
      <c r="BV335" s="722"/>
      <c r="BW335" s="722"/>
      <c r="BX335" s="722"/>
      <c r="BY335" s="722"/>
      <c r="BZ335" s="722"/>
      <c r="CA335" s="722"/>
      <c r="CB335" s="722"/>
      <c r="CC335" s="722"/>
      <c r="CD335" s="722"/>
      <c r="CE335" s="722"/>
      <c r="CF335" s="722"/>
      <c r="CG335" s="722"/>
      <c r="CH335" s="722"/>
      <c r="CI335" s="722"/>
      <c r="CJ335" s="722"/>
      <c r="CK335" s="722"/>
      <c r="CL335" s="722"/>
      <c r="CM335" s="722"/>
      <c r="CN335" s="722"/>
      <c r="CO335" s="722"/>
      <c r="CP335" s="722"/>
      <c r="CQ335" s="722"/>
      <c r="CR335" s="722"/>
      <c r="CS335" s="722"/>
    </row>
    <row r="336" spans="1:97" s="1376" customFormat="1">
      <c r="A336" s="722"/>
      <c r="B336" s="722"/>
      <c r="C336" s="722"/>
      <c r="D336" s="722"/>
      <c r="E336" s="722"/>
      <c r="F336" s="757"/>
      <c r="G336" s="757"/>
      <c r="H336" s="757"/>
      <c r="I336" s="757"/>
      <c r="J336" s="757"/>
      <c r="K336" s="758"/>
      <c r="L336" s="758"/>
      <c r="M336" s="722"/>
      <c r="N336" s="736"/>
      <c r="O336" s="736"/>
      <c r="P336" s="736"/>
      <c r="Q336" s="736"/>
      <c r="R336" s="736"/>
      <c r="S336" s="736"/>
      <c r="T336" s="736"/>
      <c r="U336" s="736"/>
      <c r="BA336" s="722"/>
      <c r="BB336" s="722"/>
      <c r="BC336" s="722"/>
      <c r="BD336" s="722"/>
      <c r="BE336" s="722"/>
      <c r="BF336" s="722"/>
      <c r="BG336" s="722"/>
      <c r="BH336" s="722"/>
      <c r="BI336" s="722"/>
      <c r="BJ336" s="722"/>
      <c r="BK336" s="722"/>
      <c r="BL336" s="722"/>
      <c r="BM336" s="722"/>
      <c r="BN336" s="722"/>
      <c r="BO336" s="722"/>
      <c r="BP336" s="722"/>
      <c r="BQ336" s="722"/>
      <c r="BR336" s="722"/>
      <c r="BS336" s="722"/>
      <c r="BT336" s="722"/>
      <c r="BU336" s="722"/>
      <c r="BV336" s="722"/>
      <c r="BW336" s="722"/>
      <c r="BX336" s="722"/>
      <c r="BY336" s="722"/>
      <c r="BZ336" s="722"/>
      <c r="CA336" s="722"/>
      <c r="CB336" s="722"/>
      <c r="CC336" s="722"/>
      <c r="CD336" s="722"/>
      <c r="CE336" s="722"/>
      <c r="CF336" s="722"/>
      <c r="CG336" s="722"/>
      <c r="CH336" s="722"/>
      <c r="CI336" s="722"/>
      <c r="CJ336" s="722"/>
      <c r="CK336" s="722"/>
      <c r="CL336" s="722"/>
      <c r="CM336" s="722"/>
      <c r="CN336" s="722"/>
      <c r="CO336" s="722"/>
      <c r="CP336" s="722"/>
      <c r="CQ336" s="722"/>
      <c r="CR336" s="722"/>
      <c r="CS336" s="722"/>
    </row>
    <row r="337" spans="1:97" s="1376" customFormat="1">
      <c r="A337" s="722"/>
      <c r="B337" s="722"/>
      <c r="C337" s="722"/>
      <c r="D337" s="722"/>
      <c r="E337" s="722"/>
      <c r="F337" s="757"/>
      <c r="G337" s="757"/>
      <c r="H337" s="757"/>
      <c r="I337" s="757"/>
      <c r="J337" s="757"/>
      <c r="K337" s="758"/>
      <c r="L337" s="758"/>
      <c r="M337" s="722"/>
      <c r="N337" s="736"/>
      <c r="O337" s="736"/>
      <c r="P337" s="736"/>
      <c r="Q337" s="736"/>
      <c r="R337" s="736"/>
      <c r="S337" s="736"/>
      <c r="T337" s="736"/>
      <c r="U337" s="736"/>
      <c r="BA337" s="722"/>
      <c r="BB337" s="722"/>
      <c r="BC337" s="722"/>
      <c r="BD337" s="722"/>
      <c r="BE337" s="722"/>
      <c r="BF337" s="722"/>
      <c r="BG337" s="722"/>
      <c r="BH337" s="722"/>
      <c r="BI337" s="722"/>
      <c r="BJ337" s="722"/>
      <c r="BK337" s="722"/>
      <c r="BL337" s="722"/>
      <c r="BM337" s="722"/>
      <c r="BN337" s="722"/>
      <c r="BO337" s="722"/>
      <c r="BP337" s="722"/>
      <c r="BQ337" s="722"/>
      <c r="BR337" s="722"/>
      <c r="BS337" s="722"/>
      <c r="BT337" s="722"/>
      <c r="BU337" s="722"/>
      <c r="BV337" s="722"/>
      <c r="BW337" s="722"/>
      <c r="BX337" s="722"/>
      <c r="BY337" s="722"/>
      <c r="BZ337" s="722"/>
      <c r="CA337" s="722"/>
      <c r="CB337" s="722"/>
      <c r="CC337" s="722"/>
      <c r="CD337" s="722"/>
      <c r="CE337" s="722"/>
      <c r="CF337" s="722"/>
      <c r="CG337" s="722"/>
      <c r="CH337" s="722"/>
      <c r="CI337" s="722"/>
      <c r="CJ337" s="722"/>
      <c r="CK337" s="722"/>
      <c r="CL337" s="722"/>
      <c r="CM337" s="722"/>
      <c r="CN337" s="722"/>
      <c r="CO337" s="722"/>
      <c r="CP337" s="722"/>
      <c r="CQ337" s="722"/>
      <c r="CR337" s="722"/>
      <c r="CS337" s="722"/>
    </row>
    <row r="338" spans="1:97" s="1376" customFormat="1">
      <c r="A338" s="722"/>
      <c r="B338" s="722"/>
      <c r="C338" s="722"/>
      <c r="D338" s="722"/>
      <c r="E338" s="722"/>
      <c r="F338" s="757"/>
      <c r="G338" s="757"/>
      <c r="H338" s="757"/>
      <c r="I338" s="757"/>
      <c r="J338" s="757"/>
      <c r="K338" s="758"/>
      <c r="L338" s="758"/>
      <c r="M338" s="722"/>
      <c r="N338" s="736"/>
      <c r="O338" s="736"/>
      <c r="P338" s="736"/>
      <c r="Q338" s="736"/>
      <c r="R338" s="736"/>
      <c r="S338" s="736"/>
      <c r="T338" s="736"/>
      <c r="U338" s="736"/>
      <c r="BA338" s="722"/>
      <c r="BB338" s="722"/>
      <c r="BC338" s="722"/>
      <c r="BD338" s="722"/>
      <c r="BE338" s="722"/>
      <c r="BF338" s="722"/>
      <c r="BG338" s="722"/>
      <c r="BH338" s="722"/>
      <c r="BI338" s="722"/>
      <c r="BJ338" s="722"/>
      <c r="BK338" s="722"/>
      <c r="BL338" s="722"/>
      <c r="BM338" s="722"/>
      <c r="BN338" s="722"/>
      <c r="BO338" s="722"/>
      <c r="BP338" s="722"/>
      <c r="BQ338" s="722"/>
      <c r="BR338" s="722"/>
      <c r="BS338" s="722"/>
      <c r="BT338" s="722"/>
      <c r="BU338" s="722"/>
      <c r="BV338" s="722"/>
      <c r="BW338" s="722"/>
      <c r="BX338" s="722"/>
      <c r="BY338" s="722"/>
      <c r="BZ338" s="722"/>
      <c r="CA338" s="722"/>
      <c r="CB338" s="722"/>
      <c r="CC338" s="722"/>
      <c r="CD338" s="722"/>
      <c r="CE338" s="722"/>
      <c r="CF338" s="722"/>
      <c r="CG338" s="722"/>
      <c r="CH338" s="722"/>
      <c r="CI338" s="722"/>
      <c r="CJ338" s="722"/>
      <c r="CK338" s="722"/>
      <c r="CL338" s="722"/>
      <c r="CM338" s="722"/>
      <c r="CN338" s="722"/>
      <c r="CO338" s="722"/>
      <c r="CP338" s="722"/>
      <c r="CQ338" s="722"/>
      <c r="CR338" s="722"/>
      <c r="CS338" s="722"/>
    </row>
    <row r="339" spans="1:97" s="1376" customFormat="1">
      <c r="A339" s="722"/>
      <c r="B339" s="722"/>
      <c r="C339" s="722"/>
      <c r="D339" s="722"/>
      <c r="E339" s="722"/>
      <c r="F339" s="757"/>
      <c r="G339" s="757"/>
      <c r="H339" s="757"/>
      <c r="I339" s="757"/>
      <c r="J339" s="757"/>
      <c r="K339" s="758"/>
      <c r="L339" s="758"/>
      <c r="M339" s="722"/>
      <c r="N339" s="736"/>
      <c r="O339" s="736"/>
      <c r="P339" s="736"/>
      <c r="Q339" s="736"/>
      <c r="R339" s="736"/>
      <c r="S339" s="736"/>
      <c r="T339" s="736"/>
      <c r="U339" s="736"/>
      <c r="BA339" s="722"/>
      <c r="BB339" s="722"/>
      <c r="BC339" s="722"/>
      <c r="BD339" s="722"/>
      <c r="BE339" s="722"/>
      <c r="BF339" s="722"/>
      <c r="BG339" s="722"/>
      <c r="BH339" s="722"/>
      <c r="BI339" s="722"/>
      <c r="BJ339" s="722"/>
      <c r="BK339" s="722"/>
      <c r="BL339" s="722"/>
      <c r="BM339" s="722"/>
      <c r="BN339" s="722"/>
      <c r="BO339" s="722"/>
      <c r="BP339" s="722"/>
      <c r="BQ339" s="722"/>
      <c r="BR339" s="722"/>
      <c r="BS339" s="722"/>
      <c r="BT339" s="722"/>
      <c r="BU339" s="722"/>
      <c r="BV339" s="722"/>
      <c r="BW339" s="722"/>
      <c r="BX339" s="722"/>
      <c r="BY339" s="722"/>
      <c r="BZ339" s="722"/>
      <c r="CA339" s="722"/>
      <c r="CB339" s="722"/>
      <c r="CC339" s="722"/>
      <c r="CD339" s="722"/>
      <c r="CE339" s="722"/>
      <c r="CF339" s="722"/>
      <c r="CG339" s="722"/>
      <c r="CH339" s="722"/>
      <c r="CI339" s="722"/>
      <c r="CJ339" s="722"/>
      <c r="CK339" s="722"/>
      <c r="CL339" s="722"/>
      <c r="CM339" s="722"/>
      <c r="CN339" s="722"/>
      <c r="CO339" s="722"/>
      <c r="CP339" s="722"/>
      <c r="CQ339" s="722"/>
      <c r="CR339" s="722"/>
      <c r="CS339" s="722"/>
    </row>
    <row r="340" spans="1:97" s="1376" customFormat="1">
      <c r="A340" s="722"/>
      <c r="B340" s="722"/>
      <c r="C340" s="722"/>
      <c r="D340" s="722"/>
      <c r="E340" s="722"/>
      <c r="F340" s="757"/>
      <c r="G340" s="757"/>
      <c r="H340" s="757"/>
      <c r="I340" s="757"/>
      <c r="J340" s="757"/>
      <c r="K340" s="758"/>
      <c r="L340" s="758"/>
      <c r="M340" s="722"/>
      <c r="N340" s="736"/>
      <c r="O340" s="736"/>
      <c r="P340" s="736"/>
      <c r="Q340" s="736"/>
      <c r="R340" s="736"/>
      <c r="S340" s="736"/>
      <c r="T340" s="736"/>
      <c r="U340" s="736"/>
      <c r="BA340" s="722"/>
      <c r="BB340" s="722"/>
      <c r="BC340" s="722"/>
      <c r="BD340" s="722"/>
      <c r="BE340" s="722"/>
      <c r="BF340" s="722"/>
      <c r="BG340" s="722"/>
      <c r="BH340" s="722"/>
      <c r="BI340" s="722"/>
      <c r="BJ340" s="722"/>
      <c r="BK340" s="722"/>
      <c r="BL340" s="722"/>
      <c r="BM340" s="722"/>
      <c r="BN340" s="722"/>
      <c r="BO340" s="722"/>
      <c r="BP340" s="722"/>
      <c r="BQ340" s="722"/>
      <c r="BR340" s="722"/>
      <c r="BS340" s="722"/>
      <c r="BT340" s="722"/>
      <c r="BU340" s="722"/>
      <c r="BV340" s="722"/>
      <c r="BW340" s="722"/>
      <c r="BX340" s="722"/>
      <c r="BY340" s="722"/>
      <c r="BZ340" s="722"/>
      <c r="CA340" s="722"/>
      <c r="CB340" s="722"/>
      <c r="CC340" s="722"/>
      <c r="CD340" s="722"/>
      <c r="CE340" s="722"/>
      <c r="CF340" s="722"/>
      <c r="CG340" s="722"/>
      <c r="CH340" s="722"/>
      <c r="CI340" s="722"/>
      <c r="CJ340" s="722"/>
      <c r="CK340" s="722"/>
      <c r="CL340" s="722"/>
      <c r="CM340" s="722"/>
      <c r="CN340" s="722"/>
      <c r="CO340" s="722"/>
      <c r="CP340" s="722"/>
      <c r="CQ340" s="722"/>
      <c r="CR340" s="722"/>
      <c r="CS340" s="722"/>
    </row>
    <row r="341" spans="1:97" s="1376" customFormat="1">
      <c r="A341" s="722"/>
      <c r="B341" s="722"/>
      <c r="C341" s="722"/>
      <c r="D341" s="722"/>
      <c r="E341" s="722"/>
      <c r="F341" s="757"/>
      <c r="G341" s="757"/>
      <c r="H341" s="757"/>
      <c r="I341" s="757"/>
      <c r="J341" s="757"/>
      <c r="K341" s="758"/>
      <c r="L341" s="758"/>
      <c r="M341" s="722"/>
      <c r="N341" s="736"/>
      <c r="O341" s="736"/>
      <c r="P341" s="736"/>
      <c r="Q341" s="736"/>
      <c r="R341" s="736"/>
      <c r="S341" s="736"/>
      <c r="T341" s="736"/>
      <c r="U341" s="736"/>
      <c r="BA341" s="722"/>
      <c r="BB341" s="722"/>
      <c r="BC341" s="722"/>
      <c r="BD341" s="722"/>
      <c r="BE341" s="722"/>
      <c r="BF341" s="722"/>
      <c r="BG341" s="722"/>
      <c r="BH341" s="722"/>
      <c r="BI341" s="722"/>
      <c r="BJ341" s="722"/>
      <c r="BK341" s="722"/>
      <c r="BL341" s="722"/>
      <c r="BM341" s="722"/>
      <c r="BN341" s="722"/>
      <c r="BO341" s="722"/>
      <c r="BP341" s="722"/>
      <c r="BQ341" s="722"/>
      <c r="BR341" s="722"/>
      <c r="BS341" s="722"/>
      <c r="BT341" s="722"/>
      <c r="BU341" s="722"/>
      <c r="BV341" s="722"/>
      <c r="BW341" s="722"/>
      <c r="BX341" s="722"/>
      <c r="BY341" s="722"/>
      <c r="BZ341" s="722"/>
      <c r="CA341" s="722"/>
      <c r="CB341" s="722"/>
      <c r="CC341" s="722"/>
      <c r="CD341" s="722"/>
      <c r="CE341" s="722"/>
      <c r="CF341" s="722"/>
      <c r="CG341" s="722"/>
      <c r="CH341" s="722"/>
      <c r="CI341" s="722"/>
      <c r="CJ341" s="722"/>
      <c r="CK341" s="722"/>
      <c r="CL341" s="722"/>
      <c r="CM341" s="722"/>
      <c r="CN341" s="722"/>
      <c r="CO341" s="722"/>
      <c r="CP341" s="722"/>
      <c r="CQ341" s="722"/>
      <c r="CR341" s="722"/>
      <c r="CS341" s="722"/>
    </row>
    <row r="342" spans="1:97" s="1376" customFormat="1">
      <c r="A342" s="722"/>
      <c r="B342" s="722"/>
      <c r="C342" s="722"/>
      <c r="D342" s="722"/>
      <c r="E342" s="722"/>
      <c r="F342" s="757"/>
      <c r="G342" s="757"/>
      <c r="H342" s="757"/>
      <c r="I342" s="757"/>
      <c r="J342" s="757"/>
      <c r="K342" s="758"/>
      <c r="L342" s="758"/>
      <c r="M342" s="722"/>
      <c r="N342" s="736"/>
      <c r="O342" s="736"/>
      <c r="P342" s="736"/>
      <c r="Q342" s="736"/>
      <c r="R342" s="736"/>
      <c r="S342" s="736"/>
      <c r="T342" s="736"/>
      <c r="U342" s="736"/>
      <c r="BA342" s="722"/>
      <c r="BB342" s="722"/>
      <c r="BC342" s="722"/>
      <c r="BD342" s="722"/>
      <c r="BE342" s="722"/>
      <c r="BF342" s="722"/>
      <c r="BG342" s="722"/>
      <c r="BH342" s="722"/>
      <c r="BI342" s="722"/>
      <c r="BJ342" s="722"/>
      <c r="BK342" s="722"/>
      <c r="BL342" s="722"/>
      <c r="BM342" s="722"/>
      <c r="BN342" s="722"/>
      <c r="BO342" s="722"/>
      <c r="BP342" s="722"/>
      <c r="BQ342" s="722"/>
      <c r="BR342" s="722"/>
      <c r="BS342" s="722"/>
      <c r="BT342" s="722"/>
      <c r="BU342" s="722"/>
      <c r="BV342" s="722"/>
      <c r="BW342" s="722"/>
      <c r="BX342" s="722"/>
      <c r="BY342" s="722"/>
      <c r="BZ342" s="722"/>
      <c r="CA342" s="722"/>
      <c r="CB342" s="722"/>
      <c r="CC342" s="722"/>
      <c r="CD342" s="722"/>
      <c r="CE342" s="722"/>
      <c r="CF342" s="722"/>
      <c r="CG342" s="722"/>
      <c r="CH342" s="722"/>
      <c r="CI342" s="722"/>
      <c r="CJ342" s="722"/>
      <c r="CK342" s="722"/>
      <c r="CL342" s="722"/>
      <c r="CM342" s="722"/>
      <c r="CN342" s="722"/>
      <c r="CO342" s="722"/>
      <c r="CP342" s="722"/>
      <c r="CQ342" s="722"/>
      <c r="CR342" s="722"/>
      <c r="CS342" s="722"/>
    </row>
    <row r="343" spans="1:97" s="1376" customFormat="1">
      <c r="A343" s="722"/>
      <c r="B343" s="722"/>
      <c r="C343" s="722"/>
      <c r="D343" s="722"/>
      <c r="E343" s="722"/>
      <c r="F343" s="757"/>
      <c r="G343" s="757"/>
      <c r="H343" s="757"/>
      <c r="I343" s="757"/>
      <c r="J343" s="757"/>
      <c r="K343" s="758"/>
      <c r="L343" s="758"/>
      <c r="M343" s="722"/>
      <c r="N343" s="736"/>
      <c r="O343" s="736"/>
      <c r="P343" s="736"/>
      <c r="Q343" s="736"/>
      <c r="R343" s="736"/>
      <c r="S343" s="736"/>
      <c r="T343" s="736"/>
      <c r="U343" s="736"/>
      <c r="BA343" s="722"/>
      <c r="BB343" s="722"/>
      <c r="BC343" s="722"/>
      <c r="BD343" s="722"/>
      <c r="BE343" s="722"/>
      <c r="BF343" s="722"/>
      <c r="BG343" s="722"/>
      <c r="BH343" s="722"/>
      <c r="BI343" s="722"/>
      <c r="BJ343" s="722"/>
      <c r="BK343" s="722"/>
      <c r="BL343" s="722"/>
      <c r="BM343" s="722"/>
      <c r="BN343" s="722"/>
      <c r="BO343" s="722"/>
      <c r="BP343" s="722"/>
      <c r="BQ343" s="722"/>
      <c r="BR343" s="722"/>
      <c r="BS343" s="722"/>
      <c r="BT343" s="722"/>
      <c r="BU343" s="722"/>
      <c r="BV343" s="722"/>
      <c r="BW343" s="722"/>
      <c r="BX343" s="722"/>
      <c r="BY343" s="722"/>
      <c r="BZ343" s="722"/>
      <c r="CA343" s="722"/>
      <c r="CB343" s="722"/>
      <c r="CC343" s="722"/>
      <c r="CD343" s="722"/>
      <c r="CE343" s="722"/>
      <c r="CF343" s="722"/>
      <c r="CG343" s="722"/>
      <c r="CH343" s="722"/>
      <c r="CI343" s="722"/>
      <c r="CJ343" s="722"/>
      <c r="CK343" s="722"/>
      <c r="CL343" s="722"/>
      <c r="CM343" s="722"/>
      <c r="CN343" s="722"/>
      <c r="CO343" s="722"/>
      <c r="CP343" s="722"/>
      <c r="CQ343" s="722"/>
      <c r="CR343" s="722"/>
      <c r="CS343" s="722"/>
    </row>
    <row r="344" spans="1:97" s="1376" customFormat="1">
      <c r="A344" s="722"/>
      <c r="B344" s="722"/>
      <c r="C344" s="722"/>
      <c r="D344" s="722"/>
      <c r="E344" s="722"/>
      <c r="F344" s="757"/>
      <c r="G344" s="757"/>
      <c r="H344" s="757"/>
      <c r="I344" s="757"/>
      <c r="J344" s="757"/>
      <c r="K344" s="758"/>
      <c r="L344" s="758"/>
      <c r="M344" s="722"/>
      <c r="N344" s="736"/>
      <c r="O344" s="736"/>
      <c r="P344" s="736"/>
      <c r="Q344" s="736"/>
      <c r="R344" s="736"/>
      <c r="S344" s="736"/>
      <c r="T344" s="736"/>
      <c r="U344" s="736"/>
      <c r="BA344" s="722"/>
      <c r="BB344" s="722"/>
      <c r="BC344" s="722"/>
      <c r="BD344" s="722"/>
      <c r="BE344" s="722"/>
      <c r="BF344" s="722"/>
      <c r="BG344" s="722"/>
      <c r="BH344" s="722"/>
      <c r="BI344" s="722"/>
      <c r="BJ344" s="722"/>
      <c r="BK344" s="722"/>
      <c r="BL344" s="722"/>
      <c r="BM344" s="722"/>
      <c r="BN344" s="722"/>
      <c r="BO344" s="722"/>
      <c r="BP344" s="722"/>
      <c r="BQ344" s="722"/>
      <c r="BR344" s="722"/>
      <c r="BS344" s="722"/>
      <c r="BT344" s="722"/>
      <c r="BU344" s="722"/>
      <c r="BV344" s="722"/>
      <c r="BW344" s="722"/>
      <c r="BX344" s="722"/>
      <c r="BY344" s="722"/>
      <c r="BZ344" s="722"/>
      <c r="CA344" s="722"/>
      <c r="CB344" s="722"/>
      <c r="CC344" s="722"/>
      <c r="CD344" s="722"/>
      <c r="CE344" s="722"/>
      <c r="CF344" s="722"/>
      <c r="CG344" s="722"/>
      <c r="CH344" s="722"/>
      <c r="CI344" s="722"/>
      <c r="CJ344" s="722"/>
      <c r="CK344" s="722"/>
      <c r="CL344" s="722"/>
      <c r="CM344" s="722"/>
      <c r="CN344" s="722"/>
      <c r="CO344" s="722"/>
      <c r="CP344" s="722"/>
      <c r="CQ344" s="722"/>
      <c r="CR344" s="722"/>
      <c r="CS344" s="722"/>
    </row>
    <row r="345" spans="1:97" s="1376" customFormat="1">
      <c r="A345" s="722"/>
      <c r="B345" s="722"/>
      <c r="C345" s="722"/>
      <c r="D345" s="722"/>
      <c r="E345" s="722"/>
      <c r="F345" s="757"/>
      <c r="G345" s="757"/>
      <c r="H345" s="757"/>
      <c r="I345" s="757"/>
      <c r="J345" s="757"/>
      <c r="K345" s="758"/>
      <c r="L345" s="758"/>
      <c r="M345" s="722"/>
      <c r="N345" s="736"/>
      <c r="O345" s="736"/>
      <c r="P345" s="736"/>
      <c r="Q345" s="736"/>
      <c r="R345" s="736"/>
      <c r="S345" s="736"/>
      <c r="T345" s="736"/>
      <c r="U345" s="736"/>
      <c r="BA345" s="722"/>
      <c r="BB345" s="722"/>
      <c r="BC345" s="722"/>
      <c r="BD345" s="722"/>
      <c r="BE345" s="722"/>
      <c r="BF345" s="722"/>
      <c r="BG345" s="722"/>
      <c r="BH345" s="722"/>
      <c r="BI345" s="722"/>
      <c r="BJ345" s="722"/>
      <c r="BK345" s="722"/>
      <c r="BL345" s="722"/>
      <c r="BM345" s="722"/>
      <c r="BN345" s="722"/>
      <c r="BO345" s="722"/>
      <c r="BP345" s="722"/>
      <c r="BQ345" s="722"/>
      <c r="BR345" s="722"/>
      <c r="BS345" s="722"/>
      <c r="BT345" s="722"/>
      <c r="BU345" s="722"/>
      <c r="BV345" s="722"/>
      <c r="BW345" s="722"/>
      <c r="BX345" s="722"/>
      <c r="BY345" s="722"/>
      <c r="BZ345" s="722"/>
      <c r="CA345" s="722"/>
      <c r="CB345" s="722"/>
      <c r="CC345" s="722"/>
      <c r="CD345" s="722"/>
      <c r="CE345" s="722"/>
      <c r="CF345" s="722"/>
      <c r="CG345" s="722"/>
      <c r="CH345" s="722"/>
      <c r="CI345" s="722"/>
      <c r="CJ345" s="722"/>
      <c r="CK345" s="722"/>
      <c r="CL345" s="722"/>
      <c r="CM345" s="722"/>
      <c r="CN345" s="722"/>
      <c r="CO345" s="722"/>
      <c r="CP345" s="722"/>
      <c r="CQ345" s="722"/>
      <c r="CR345" s="722"/>
      <c r="CS345" s="722"/>
    </row>
    <row r="346" spans="1:97" s="1376" customFormat="1">
      <c r="A346" s="722"/>
      <c r="B346" s="722"/>
      <c r="C346" s="722"/>
      <c r="D346" s="722"/>
      <c r="E346" s="722"/>
      <c r="F346" s="757"/>
      <c r="G346" s="757"/>
      <c r="H346" s="757"/>
      <c r="I346" s="757"/>
      <c r="J346" s="757"/>
      <c r="K346" s="758"/>
      <c r="L346" s="758"/>
      <c r="M346" s="722"/>
      <c r="N346" s="736"/>
      <c r="O346" s="736"/>
      <c r="P346" s="736"/>
      <c r="Q346" s="736"/>
      <c r="R346" s="736"/>
      <c r="S346" s="736"/>
      <c r="T346" s="736"/>
      <c r="U346" s="736"/>
      <c r="BA346" s="722"/>
      <c r="BB346" s="722"/>
      <c r="BC346" s="722"/>
      <c r="BD346" s="722"/>
      <c r="BE346" s="722"/>
      <c r="BF346" s="722"/>
      <c r="BG346" s="722"/>
      <c r="BH346" s="722"/>
      <c r="BI346" s="722"/>
      <c r="BJ346" s="722"/>
      <c r="BK346" s="722"/>
      <c r="BL346" s="722"/>
      <c r="BM346" s="722"/>
      <c r="BN346" s="722"/>
      <c r="BO346" s="722"/>
      <c r="BP346" s="722"/>
      <c r="BQ346" s="722"/>
      <c r="BR346" s="722"/>
      <c r="BS346" s="722"/>
      <c r="BT346" s="722"/>
      <c r="BU346" s="722"/>
      <c r="BV346" s="722"/>
      <c r="BW346" s="722"/>
      <c r="BX346" s="722"/>
      <c r="BY346" s="722"/>
      <c r="BZ346" s="722"/>
      <c r="CA346" s="722"/>
      <c r="CB346" s="722"/>
      <c r="CC346" s="722"/>
      <c r="CD346" s="722"/>
      <c r="CE346" s="722"/>
      <c r="CF346" s="722"/>
      <c r="CG346" s="722"/>
      <c r="CH346" s="722"/>
      <c r="CI346" s="722"/>
      <c r="CJ346" s="722"/>
      <c r="CK346" s="722"/>
      <c r="CL346" s="722"/>
      <c r="CM346" s="722"/>
      <c r="CN346" s="722"/>
      <c r="CO346" s="722"/>
      <c r="CP346" s="722"/>
      <c r="CQ346" s="722"/>
      <c r="CR346" s="722"/>
      <c r="CS346" s="722"/>
    </row>
    <row r="347" spans="1:97" s="1376" customFormat="1">
      <c r="A347" s="722"/>
      <c r="B347" s="722"/>
      <c r="C347" s="722"/>
      <c r="D347" s="722"/>
      <c r="E347" s="722"/>
      <c r="F347" s="757"/>
      <c r="G347" s="757"/>
      <c r="H347" s="757"/>
      <c r="I347" s="757"/>
      <c r="J347" s="757"/>
      <c r="K347" s="758"/>
      <c r="L347" s="758"/>
      <c r="M347" s="722"/>
      <c r="N347" s="736"/>
      <c r="O347" s="736"/>
      <c r="P347" s="736"/>
      <c r="Q347" s="736"/>
      <c r="R347" s="736"/>
      <c r="S347" s="736"/>
      <c r="T347" s="736"/>
      <c r="U347" s="736"/>
      <c r="BA347" s="722"/>
      <c r="BB347" s="722"/>
      <c r="BC347" s="722"/>
      <c r="BD347" s="722"/>
      <c r="BE347" s="722"/>
      <c r="BF347" s="722"/>
      <c r="BG347" s="722"/>
      <c r="BH347" s="722"/>
      <c r="BI347" s="722"/>
      <c r="BJ347" s="722"/>
      <c r="BK347" s="722"/>
      <c r="BL347" s="722"/>
      <c r="BM347" s="722"/>
      <c r="BN347" s="722"/>
      <c r="BO347" s="722"/>
      <c r="BP347" s="722"/>
      <c r="BQ347" s="722"/>
      <c r="BR347" s="722"/>
      <c r="BS347" s="722"/>
      <c r="BT347" s="722"/>
      <c r="BU347" s="722"/>
      <c r="BV347" s="722"/>
      <c r="BW347" s="722"/>
      <c r="BX347" s="722"/>
      <c r="BY347" s="722"/>
      <c r="BZ347" s="722"/>
      <c r="CA347" s="722"/>
      <c r="CB347" s="722"/>
      <c r="CC347" s="722"/>
      <c r="CD347" s="722"/>
      <c r="CE347" s="722"/>
      <c r="CF347" s="722"/>
      <c r="CG347" s="722"/>
      <c r="CH347" s="722"/>
      <c r="CI347" s="722"/>
      <c r="CJ347" s="722"/>
      <c r="CK347" s="722"/>
      <c r="CL347" s="722"/>
      <c r="CM347" s="722"/>
      <c r="CN347" s="722"/>
      <c r="CO347" s="722"/>
      <c r="CP347" s="722"/>
      <c r="CQ347" s="722"/>
      <c r="CR347" s="722"/>
      <c r="CS347" s="722"/>
    </row>
    <row r="348" spans="1:97" s="1376" customFormat="1">
      <c r="A348" s="722"/>
      <c r="B348" s="722"/>
      <c r="C348" s="722"/>
      <c r="D348" s="722"/>
      <c r="E348" s="722"/>
      <c r="F348" s="757"/>
      <c r="G348" s="757"/>
      <c r="H348" s="757"/>
      <c r="I348" s="757"/>
      <c r="J348" s="757"/>
      <c r="K348" s="758"/>
      <c r="L348" s="758"/>
      <c r="M348" s="722"/>
      <c r="N348" s="736"/>
      <c r="O348" s="736"/>
      <c r="P348" s="736"/>
      <c r="Q348" s="736"/>
      <c r="R348" s="736"/>
      <c r="S348" s="736"/>
      <c r="T348" s="736"/>
      <c r="U348" s="736"/>
      <c r="BA348" s="722"/>
      <c r="BB348" s="722"/>
      <c r="BC348" s="722"/>
      <c r="BD348" s="722"/>
      <c r="BE348" s="722"/>
      <c r="BF348" s="722"/>
      <c r="BG348" s="722"/>
      <c r="BH348" s="722"/>
      <c r="BI348" s="722"/>
      <c r="BJ348" s="722"/>
      <c r="BK348" s="722"/>
      <c r="BL348" s="722"/>
      <c r="BM348" s="722"/>
      <c r="BN348" s="722"/>
      <c r="BO348" s="722"/>
      <c r="BP348" s="722"/>
      <c r="BQ348" s="722"/>
      <c r="BR348" s="722"/>
      <c r="BS348" s="722"/>
      <c r="BT348" s="722"/>
      <c r="BU348" s="722"/>
      <c r="BV348" s="722"/>
      <c r="BW348" s="722"/>
      <c r="BX348" s="722"/>
      <c r="BY348" s="722"/>
      <c r="BZ348" s="722"/>
      <c r="CA348" s="722"/>
      <c r="CB348" s="722"/>
      <c r="CC348" s="722"/>
      <c r="CD348" s="722"/>
      <c r="CE348" s="722"/>
      <c r="CF348" s="722"/>
      <c r="CG348" s="722"/>
      <c r="CH348" s="722"/>
      <c r="CI348" s="722"/>
      <c r="CJ348" s="722"/>
      <c r="CK348" s="722"/>
      <c r="CL348" s="722"/>
      <c r="CM348" s="722"/>
      <c r="CN348" s="722"/>
      <c r="CO348" s="722"/>
      <c r="CP348" s="722"/>
      <c r="CQ348" s="722"/>
      <c r="CR348" s="722"/>
      <c r="CS348" s="722"/>
    </row>
    <row r="349" spans="1:97" s="1376" customFormat="1">
      <c r="A349" s="722"/>
      <c r="B349" s="722"/>
      <c r="C349" s="722"/>
      <c r="D349" s="722"/>
      <c r="E349" s="722"/>
      <c r="F349" s="757"/>
      <c r="G349" s="757"/>
      <c r="H349" s="757"/>
      <c r="I349" s="757"/>
      <c r="J349" s="757"/>
      <c r="K349" s="758"/>
      <c r="L349" s="758"/>
      <c r="M349" s="722"/>
      <c r="N349" s="736"/>
      <c r="O349" s="736"/>
      <c r="P349" s="736"/>
      <c r="Q349" s="736"/>
      <c r="R349" s="736"/>
      <c r="S349" s="736"/>
      <c r="T349" s="736"/>
      <c r="U349" s="736"/>
      <c r="BA349" s="722"/>
      <c r="BB349" s="722"/>
      <c r="BC349" s="722"/>
      <c r="BD349" s="722"/>
      <c r="BE349" s="722"/>
      <c r="BF349" s="722"/>
      <c r="BG349" s="722"/>
      <c r="BH349" s="722"/>
      <c r="BI349" s="722"/>
      <c r="BJ349" s="722"/>
      <c r="BK349" s="722"/>
      <c r="BL349" s="722"/>
      <c r="BM349" s="722"/>
      <c r="BN349" s="722"/>
      <c r="BO349" s="722"/>
      <c r="BP349" s="722"/>
      <c r="BQ349" s="722"/>
      <c r="BR349" s="722"/>
      <c r="BS349" s="722"/>
      <c r="BT349" s="722"/>
      <c r="BU349" s="722"/>
      <c r="BV349" s="722"/>
      <c r="BW349" s="722"/>
      <c r="BX349" s="722"/>
      <c r="BY349" s="722"/>
      <c r="BZ349" s="722"/>
      <c r="CA349" s="722"/>
      <c r="CB349" s="722"/>
      <c r="CC349" s="722"/>
      <c r="CD349" s="722"/>
      <c r="CE349" s="722"/>
      <c r="CF349" s="722"/>
      <c r="CG349" s="722"/>
      <c r="CH349" s="722"/>
      <c r="CI349" s="722"/>
      <c r="CJ349" s="722"/>
      <c r="CK349" s="722"/>
      <c r="CL349" s="722"/>
      <c r="CM349" s="722"/>
      <c r="CN349" s="722"/>
      <c r="CO349" s="722"/>
      <c r="CP349" s="722"/>
      <c r="CQ349" s="722"/>
      <c r="CR349" s="722"/>
      <c r="CS349" s="722"/>
    </row>
    <row r="350" spans="1:97" s="1376" customFormat="1">
      <c r="A350" s="722"/>
      <c r="B350" s="722"/>
      <c r="C350" s="722"/>
      <c r="D350" s="722"/>
      <c r="E350" s="722"/>
      <c r="F350" s="757"/>
      <c r="G350" s="757"/>
      <c r="H350" s="757"/>
      <c r="I350" s="757"/>
      <c r="J350" s="757"/>
      <c r="K350" s="758"/>
      <c r="L350" s="758"/>
      <c r="M350" s="722"/>
      <c r="N350" s="736"/>
      <c r="O350" s="736"/>
      <c r="P350" s="736"/>
      <c r="Q350" s="736"/>
      <c r="R350" s="736"/>
      <c r="S350" s="736"/>
      <c r="T350" s="736"/>
      <c r="U350" s="736"/>
      <c r="BA350" s="722"/>
      <c r="BB350" s="722"/>
      <c r="BC350" s="722"/>
      <c r="BD350" s="722"/>
      <c r="BE350" s="722"/>
      <c r="BF350" s="722"/>
      <c r="BG350" s="722"/>
      <c r="BH350" s="722"/>
      <c r="BI350" s="722"/>
      <c r="BJ350" s="722"/>
      <c r="BK350" s="722"/>
      <c r="BL350" s="722"/>
      <c r="BM350" s="722"/>
      <c r="BN350" s="722"/>
      <c r="BO350" s="722"/>
      <c r="BP350" s="722"/>
      <c r="BQ350" s="722"/>
      <c r="BR350" s="722"/>
      <c r="BS350" s="722"/>
      <c r="BT350" s="722"/>
      <c r="BU350" s="722"/>
      <c r="BV350" s="722"/>
      <c r="BW350" s="722"/>
      <c r="BX350" s="722"/>
      <c r="BY350" s="722"/>
      <c r="BZ350" s="722"/>
      <c r="CA350" s="722"/>
      <c r="CB350" s="722"/>
      <c r="CC350" s="722"/>
      <c r="CD350" s="722"/>
      <c r="CE350" s="722"/>
      <c r="CF350" s="722"/>
      <c r="CG350" s="722"/>
      <c r="CH350" s="722"/>
      <c r="CI350" s="722"/>
      <c r="CJ350" s="722"/>
      <c r="CK350" s="722"/>
      <c r="CL350" s="722"/>
      <c r="CM350" s="722"/>
      <c r="CN350" s="722"/>
      <c r="CO350" s="722"/>
      <c r="CP350" s="722"/>
      <c r="CQ350" s="722"/>
      <c r="CR350" s="722"/>
      <c r="CS350" s="722"/>
    </row>
    <row r="351" spans="1:97" s="1376" customFormat="1">
      <c r="A351" s="722"/>
      <c r="B351" s="722"/>
      <c r="C351" s="722"/>
      <c r="D351" s="722"/>
      <c r="E351" s="722"/>
      <c r="F351" s="757"/>
      <c r="G351" s="757"/>
      <c r="H351" s="757"/>
      <c r="I351" s="757"/>
      <c r="J351" s="757"/>
      <c r="K351" s="758"/>
      <c r="L351" s="758"/>
      <c r="M351" s="722"/>
      <c r="N351" s="736"/>
      <c r="O351" s="736"/>
      <c r="P351" s="736"/>
      <c r="Q351" s="736"/>
      <c r="R351" s="736"/>
      <c r="S351" s="736"/>
      <c r="T351" s="736"/>
      <c r="U351" s="736"/>
      <c r="BA351" s="722"/>
      <c r="BB351" s="722"/>
      <c r="BC351" s="722"/>
      <c r="BD351" s="722"/>
      <c r="BE351" s="722"/>
      <c r="BF351" s="722"/>
      <c r="BG351" s="722"/>
      <c r="BH351" s="722"/>
      <c r="BI351" s="722"/>
      <c r="BJ351" s="722"/>
      <c r="BK351" s="722"/>
      <c r="BL351" s="722"/>
      <c r="BM351" s="722"/>
      <c r="BN351" s="722"/>
      <c r="BO351" s="722"/>
      <c r="BP351" s="722"/>
      <c r="BQ351" s="722"/>
      <c r="BR351" s="722"/>
      <c r="BS351" s="722"/>
      <c r="BT351" s="722"/>
      <c r="BU351" s="722"/>
      <c r="BV351" s="722"/>
      <c r="BW351" s="722"/>
      <c r="BX351" s="722"/>
      <c r="BY351" s="722"/>
      <c r="BZ351" s="722"/>
      <c r="CA351" s="722"/>
      <c r="CB351" s="722"/>
      <c r="CC351" s="722"/>
      <c r="CD351" s="722"/>
      <c r="CE351" s="722"/>
      <c r="CF351" s="722"/>
      <c r="CG351" s="722"/>
      <c r="CH351" s="722"/>
      <c r="CI351" s="722"/>
      <c r="CJ351" s="722"/>
      <c r="CK351" s="722"/>
      <c r="CL351" s="722"/>
      <c r="CM351" s="722"/>
      <c r="CN351" s="722"/>
      <c r="CO351" s="722"/>
      <c r="CP351" s="722"/>
      <c r="CQ351" s="722"/>
      <c r="CR351" s="722"/>
      <c r="CS351" s="722"/>
    </row>
    <row r="352" spans="1:97" s="1376" customFormat="1">
      <c r="A352" s="722"/>
      <c r="B352" s="722"/>
      <c r="C352" s="722"/>
      <c r="D352" s="722"/>
      <c r="E352" s="722"/>
      <c r="F352" s="757"/>
      <c r="G352" s="757"/>
      <c r="H352" s="757"/>
      <c r="I352" s="757"/>
      <c r="J352" s="757"/>
      <c r="K352" s="758"/>
      <c r="L352" s="758"/>
      <c r="M352" s="722"/>
      <c r="N352" s="736"/>
      <c r="O352" s="736"/>
      <c r="P352" s="736"/>
      <c r="Q352" s="736"/>
      <c r="R352" s="736"/>
      <c r="S352" s="736"/>
      <c r="T352" s="736"/>
      <c r="U352" s="736"/>
      <c r="BA352" s="722"/>
      <c r="BB352" s="722"/>
      <c r="BC352" s="722"/>
      <c r="BD352" s="722"/>
      <c r="BE352" s="722"/>
      <c r="BF352" s="722"/>
      <c r="BG352" s="722"/>
      <c r="BH352" s="722"/>
      <c r="BI352" s="722"/>
      <c r="BJ352" s="722"/>
      <c r="BK352" s="722"/>
      <c r="BL352" s="722"/>
      <c r="BM352" s="722"/>
      <c r="BN352" s="722"/>
      <c r="BO352" s="722"/>
      <c r="BP352" s="722"/>
      <c r="BQ352" s="722"/>
      <c r="BR352" s="722"/>
      <c r="BS352" s="722"/>
      <c r="BT352" s="722"/>
      <c r="BU352" s="722"/>
      <c r="BV352" s="722"/>
      <c r="BW352" s="722"/>
      <c r="BX352" s="722"/>
      <c r="BY352" s="722"/>
      <c r="BZ352" s="722"/>
      <c r="CA352" s="722"/>
      <c r="CB352" s="722"/>
      <c r="CC352" s="722"/>
      <c r="CD352" s="722"/>
      <c r="CE352" s="722"/>
      <c r="CF352" s="722"/>
      <c r="CG352" s="722"/>
      <c r="CH352" s="722"/>
      <c r="CI352" s="722"/>
      <c r="CJ352" s="722"/>
      <c r="CK352" s="722"/>
      <c r="CL352" s="722"/>
      <c r="CM352" s="722"/>
      <c r="CN352" s="722"/>
      <c r="CO352" s="722"/>
      <c r="CP352" s="722"/>
      <c r="CQ352" s="722"/>
      <c r="CR352" s="722"/>
      <c r="CS352" s="722"/>
    </row>
    <row r="353" spans="1:97" s="1376" customFormat="1">
      <c r="A353" s="722"/>
      <c r="B353" s="722"/>
      <c r="C353" s="722"/>
      <c r="D353" s="722"/>
      <c r="E353" s="722"/>
      <c r="F353" s="757"/>
      <c r="G353" s="757"/>
      <c r="H353" s="757"/>
      <c r="I353" s="757"/>
      <c r="J353" s="757"/>
      <c r="K353" s="758"/>
      <c r="L353" s="758"/>
      <c r="M353" s="722"/>
      <c r="N353" s="736"/>
      <c r="O353" s="736"/>
      <c r="P353" s="736"/>
      <c r="Q353" s="736"/>
      <c r="R353" s="736"/>
      <c r="S353" s="736"/>
      <c r="T353" s="736"/>
      <c r="U353" s="736"/>
      <c r="BA353" s="722"/>
      <c r="BB353" s="722"/>
      <c r="BC353" s="722"/>
      <c r="BD353" s="722"/>
      <c r="BE353" s="722"/>
      <c r="BF353" s="722"/>
      <c r="BG353" s="722"/>
      <c r="BH353" s="722"/>
      <c r="BI353" s="722"/>
      <c r="BJ353" s="722"/>
      <c r="BK353" s="722"/>
      <c r="BL353" s="722"/>
      <c r="BM353" s="722"/>
      <c r="BN353" s="722"/>
      <c r="BO353" s="722"/>
      <c r="BP353" s="722"/>
      <c r="BQ353" s="722"/>
      <c r="BR353" s="722"/>
      <c r="BS353" s="722"/>
      <c r="BT353" s="722"/>
      <c r="BU353" s="722"/>
      <c r="BV353" s="722"/>
      <c r="BW353" s="722"/>
      <c r="BX353" s="722"/>
      <c r="BY353" s="722"/>
      <c r="BZ353" s="722"/>
      <c r="CA353" s="722"/>
      <c r="CB353" s="722"/>
      <c r="CC353" s="722"/>
      <c r="CD353" s="722"/>
      <c r="CE353" s="722"/>
      <c r="CF353" s="722"/>
      <c r="CG353" s="722"/>
      <c r="CH353" s="722"/>
      <c r="CI353" s="722"/>
      <c r="CJ353" s="722"/>
      <c r="CK353" s="722"/>
      <c r="CL353" s="722"/>
      <c r="CM353" s="722"/>
      <c r="CN353" s="722"/>
      <c r="CO353" s="722"/>
      <c r="CP353" s="722"/>
      <c r="CQ353" s="722"/>
      <c r="CR353" s="722"/>
      <c r="CS353" s="722"/>
    </row>
    <row r="354" spans="1:97" s="1376" customFormat="1">
      <c r="A354" s="722"/>
      <c r="B354" s="722"/>
      <c r="C354" s="722"/>
      <c r="D354" s="722"/>
      <c r="E354" s="722"/>
      <c r="F354" s="757"/>
      <c r="G354" s="757"/>
      <c r="H354" s="757"/>
      <c r="I354" s="757"/>
      <c r="J354" s="757"/>
      <c r="K354" s="758"/>
      <c r="L354" s="758"/>
      <c r="M354" s="722"/>
      <c r="N354" s="736"/>
      <c r="O354" s="736"/>
      <c r="P354" s="736"/>
      <c r="Q354" s="736"/>
      <c r="R354" s="736"/>
      <c r="S354" s="736"/>
      <c r="T354" s="736"/>
      <c r="U354" s="736"/>
      <c r="BA354" s="722"/>
      <c r="BB354" s="722"/>
      <c r="BC354" s="722"/>
      <c r="BD354" s="722"/>
      <c r="BE354" s="722"/>
      <c r="BF354" s="722"/>
      <c r="BG354" s="722"/>
      <c r="BH354" s="722"/>
      <c r="BI354" s="722"/>
      <c r="BJ354" s="722"/>
      <c r="BK354" s="722"/>
      <c r="BL354" s="722"/>
      <c r="BM354" s="722"/>
      <c r="BN354" s="722"/>
      <c r="BO354" s="722"/>
      <c r="BP354" s="722"/>
      <c r="BQ354" s="722"/>
      <c r="BR354" s="722"/>
      <c r="BS354" s="722"/>
      <c r="BT354" s="722"/>
      <c r="BU354" s="722"/>
      <c r="BV354" s="722"/>
      <c r="BW354" s="722"/>
      <c r="BX354" s="722"/>
      <c r="BY354" s="722"/>
      <c r="BZ354" s="722"/>
      <c r="CA354" s="722"/>
      <c r="CB354" s="722"/>
      <c r="CC354" s="722"/>
      <c r="CD354" s="722"/>
      <c r="CE354" s="722"/>
      <c r="CF354" s="722"/>
      <c r="CG354" s="722"/>
      <c r="CH354" s="722"/>
      <c r="CI354" s="722"/>
      <c r="CJ354" s="722"/>
      <c r="CK354" s="722"/>
      <c r="CL354" s="722"/>
      <c r="CM354" s="722"/>
      <c r="CN354" s="722"/>
      <c r="CO354" s="722"/>
      <c r="CP354" s="722"/>
      <c r="CQ354" s="722"/>
      <c r="CR354" s="722"/>
      <c r="CS354" s="722"/>
    </row>
    <row r="355" spans="1:97" s="1376" customFormat="1">
      <c r="A355" s="722"/>
      <c r="B355" s="722"/>
      <c r="C355" s="722"/>
      <c r="D355" s="722"/>
      <c r="E355" s="722"/>
      <c r="F355" s="757"/>
      <c r="G355" s="757"/>
      <c r="H355" s="757"/>
      <c r="I355" s="757"/>
      <c r="J355" s="757"/>
      <c r="K355" s="758"/>
      <c r="L355" s="758"/>
      <c r="M355" s="722"/>
      <c r="N355" s="736"/>
      <c r="O355" s="736"/>
      <c r="P355" s="736"/>
      <c r="Q355" s="736"/>
      <c r="R355" s="736"/>
      <c r="S355" s="736"/>
      <c r="T355" s="736"/>
      <c r="U355" s="736"/>
      <c r="BA355" s="722"/>
      <c r="BB355" s="722"/>
      <c r="BC355" s="722"/>
      <c r="BD355" s="722"/>
      <c r="BE355" s="722"/>
      <c r="BF355" s="722"/>
      <c r="BG355" s="722"/>
      <c r="BH355" s="722"/>
      <c r="BI355" s="722"/>
      <c r="BJ355" s="722"/>
      <c r="BK355" s="722"/>
      <c r="BL355" s="722"/>
      <c r="BM355" s="722"/>
      <c r="BN355" s="722"/>
      <c r="BO355" s="722"/>
      <c r="BP355" s="722"/>
      <c r="BQ355" s="722"/>
      <c r="BR355" s="722"/>
      <c r="BS355" s="722"/>
      <c r="BT355" s="722"/>
      <c r="BU355" s="722"/>
      <c r="BV355" s="722"/>
      <c r="BW355" s="722"/>
      <c r="BX355" s="722"/>
      <c r="BY355" s="722"/>
      <c r="BZ355" s="722"/>
      <c r="CA355" s="722"/>
      <c r="CB355" s="722"/>
      <c r="CC355" s="722"/>
      <c r="CD355" s="722"/>
      <c r="CE355" s="722"/>
      <c r="CF355" s="722"/>
      <c r="CG355" s="722"/>
      <c r="CH355" s="722"/>
      <c r="CI355" s="722"/>
      <c r="CJ355" s="722"/>
      <c r="CK355" s="722"/>
      <c r="CL355" s="722"/>
      <c r="CM355" s="722"/>
      <c r="CN355" s="722"/>
      <c r="CO355" s="722"/>
      <c r="CP355" s="722"/>
      <c r="CQ355" s="722"/>
      <c r="CR355" s="722"/>
      <c r="CS355" s="722"/>
    </row>
    <row r="356" spans="1:97" s="1376" customFormat="1">
      <c r="A356" s="722"/>
      <c r="B356" s="722"/>
      <c r="C356" s="722"/>
      <c r="D356" s="722"/>
      <c r="E356" s="722"/>
      <c r="F356" s="757"/>
      <c r="G356" s="757"/>
      <c r="H356" s="757"/>
      <c r="I356" s="757"/>
      <c r="J356" s="757"/>
      <c r="K356" s="758"/>
      <c r="L356" s="758"/>
      <c r="M356" s="722"/>
      <c r="N356" s="736"/>
      <c r="O356" s="736"/>
      <c r="P356" s="736"/>
      <c r="Q356" s="736"/>
      <c r="R356" s="736"/>
      <c r="S356" s="736"/>
      <c r="T356" s="736"/>
      <c r="U356" s="736"/>
      <c r="BA356" s="722"/>
      <c r="BB356" s="722"/>
      <c r="BC356" s="722"/>
      <c r="BD356" s="722"/>
      <c r="BE356" s="722"/>
      <c r="BF356" s="722"/>
      <c r="BG356" s="722"/>
      <c r="BH356" s="722"/>
      <c r="BI356" s="722"/>
      <c r="BJ356" s="722"/>
      <c r="BK356" s="722"/>
      <c r="BL356" s="722"/>
      <c r="BM356" s="722"/>
      <c r="BN356" s="722"/>
      <c r="BO356" s="722"/>
      <c r="BP356" s="722"/>
      <c r="BQ356" s="722"/>
      <c r="BR356" s="722"/>
      <c r="BS356" s="722"/>
      <c r="BT356" s="722"/>
      <c r="BU356" s="722"/>
      <c r="BV356" s="722"/>
      <c r="BW356" s="722"/>
      <c r="BX356" s="722"/>
      <c r="BY356" s="722"/>
      <c r="BZ356" s="722"/>
      <c r="CA356" s="722"/>
      <c r="CB356" s="722"/>
      <c r="CC356" s="722"/>
      <c r="CD356" s="722"/>
      <c r="CE356" s="722"/>
      <c r="CF356" s="722"/>
      <c r="CG356" s="722"/>
      <c r="CH356" s="722"/>
      <c r="CI356" s="722"/>
      <c r="CJ356" s="722"/>
      <c r="CK356" s="722"/>
      <c r="CL356" s="722"/>
      <c r="CM356" s="722"/>
      <c r="CN356" s="722"/>
      <c r="CO356" s="722"/>
      <c r="CP356" s="722"/>
      <c r="CQ356" s="722"/>
      <c r="CR356" s="722"/>
      <c r="CS356" s="722"/>
    </row>
    <row r="357" spans="1:97" s="1376" customFormat="1">
      <c r="A357" s="722"/>
      <c r="B357" s="722"/>
      <c r="C357" s="722"/>
      <c r="D357" s="722"/>
      <c r="E357" s="722"/>
      <c r="F357" s="757"/>
      <c r="G357" s="757"/>
      <c r="H357" s="757"/>
      <c r="I357" s="757"/>
      <c r="J357" s="757"/>
      <c r="K357" s="758"/>
      <c r="L357" s="758"/>
      <c r="M357" s="722"/>
      <c r="N357" s="736"/>
      <c r="O357" s="736"/>
      <c r="P357" s="736"/>
      <c r="Q357" s="736"/>
      <c r="R357" s="736"/>
      <c r="S357" s="736"/>
      <c r="T357" s="736"/>
      <c r="U357" s="736"/>
      <c r="BA357" s="722"/>
      <c r="BB357" s="722"/>
      <c r="BC357" s="722"/>
      <c r="BD357" s="722"/>
      <c r="BE357" s="722"/>
      <c r="BF357" s="722"/>
      <c r="BG357" s="722"/>
      <c r="BH357" s="722"/>
      <c r="BI357" s="722"/>
      <c r="BJ357" s="722"/>
      <c r="BK357" s="722"/>
      <c r="BL357" s="722"/>
      <c r="BM357" s="722"/>
      <c r="BN357" s="722"/>
      <c r="BO357" s="722"/>
      <c r="BP357" s="722"/>
      <c r="BQ357" s="722"/>
      <c r="BR357" s="722"/>
      <c r="BS357" s="722"/>
      <c r="BT357" s="722"/>
      <c r="BU357" s="722"/>
      <c r="BV357" s="722"/>
      <c r="BW357" s="722"/>
      <c r="BX357" s="722"/>
      <c r="BY357" s="722"/>
      <c r="BZ357" s="722"/>
      <c r="CA357" s="722"/>
      <c r="CB357" s="722"/>
      <c r="CC357" s="722"/>
      <c r="CD357" s="722"/>
      <c r="CE357" s="722"/>
      <c r="CF357" s="722"/>
      <c r="CG357" s="722"/>
      <c r="CH357" s="722"/>
      <c r="CI357" s="722"/>
      <c r="CJ357" s="722"/>
      <c r="CK357" s="722"/>
      <c r="CL357" s="722"/>
      <c r="CM357" s="722"/>
      <c r="CN357" s="722"/>
      <c r="CO357" s="722"/>
      <c r="CP357" s="722"/>
      <c r="CQ357" s="722"/>
      <c r="CR357" s="722"/>
      <c r="CS357" s="722"/>
    </row>
    <row r="358" spans="1:97" s="1376" customFormat="1">
      <c r="A358" s="722"/>
      <c r="B358" s="722"/>
      <c r="C358" s="722"/>
      <c r="D358" s="722"/>
      <c r="E358" s="722"/>
      <c r="F358" s="757"/>
      <c r="G358" s="757"/>
      <c r="H358" s="757"/>
      <c r="I358" s="757"/>
      <c r="J358" s="757"/>
      <c r="K358" s="758"/>
      <c r="L358" s="758"/>
      <c r="M358" s="722"/>
      <c r="N358" s="736"/>
      <c r="O358" s="736"/>
      <c r="P358" s="736"/>
      <c r="Q358" s="736"/>
      <c r="R358" s="736"/>
      <c r="S358" s="736"/>
      <c r="T358" s="736"/>
      <c r="U358" s="736"/>
      <c r="BA358" s="722"/>
      <c r="BB358" s="722"/>
      <c r="BC358" s="722"/>
      <c r="BD358" s="722"/>
      <c r="BE358" s="722"/>
      <c r="BF358" s="722"/>
      <c r="BG358" s="722"/>
      <c r="BH358" s="722"/>
      <c r="BI358" s="722"/>
      <c r="BJ358" s="722"/>
      <c r="BK358" s="722"/>
      <c r="BL358" s="722"/>
      <c r="BM358" s="722"/>
      <c r="BN358" s="722"/>
      <c r="BO358" s="722"/>
      <c r="BP358" s="722"/>
      <c r="BQ358" s="722"/>
      <c r="BR358" s="722"/>
      <c r="BS358" s="722"/>
      <c r="BT358" s="722"/>
      <c r="BU358" s="722"/>
      <c r="BV358" s="722"/>
      <c r="BW358" s="722"/>
      <c r="BX358" s="722"/>
      <c r="BY358" s="722"/>
      <c r="BZ358" s="722"/>
      <c r="CA358" s="722"/>
      <c r="CB358" s="722"/>
      <c r="CC358" s="722"/>
      <c r="CD358" s="722"/>
      <c r="CE358" s="722"/>
      <c r="CF358" s="722"/>
      <c r="CG358" s="722"/>
      <c r="CH358" s="722"/>
      <c r="CI358" s="722"/>
      <c r="CJ358" s="722"/>
      <c r="CK358" s="722"/>
      <c r="CL358" s="722"/>
      <c r="CM358" s="722"/>
      <c r="CN358" s="722"/>
      <c r="CO358" s="722"/>
      <c r="CP358" s="722"/>
      <c r="CQ358" s="722"/>
      <c r="CR358" s="722"/>
      <c r="CS358" s="722"/>
    </row>
    <row r="359" spans="1:97" s="1376" customFormat="1">
      <c r="A359" s="722"/>
      <c r="B359" s="722"/>
      <c r="C359" s="722"/>
      <c r="D359" s="722"/>
      <c r="E359" s="722"/>
      <c r="F359" s="757"/>
      <c r="G359" s="757"/>
      <c r="H359" s="757"/>
      <c r="I359" s="757"/>
      <c r="J359" s="757"/>
      <c r="K359" s="758"/>
      <c r="L359" s="758"/>
      <c r="M359" s="722"/>
      <c r="N359" s="736"/>
      <c r="O359" s="736"/>
      <c r="P359" s="736"/>
      <c r="Q359" s="736"/>
      <c r="R359" s="736"/>
      <c r="S359" s="736"/>
      <c r="T359" s="736"/>
      <c r="U359" s="736"/>
      <c r="BA359" s="722"/>
      <c r="BB359" s="722"/>
      <c r="BC359" s="722"/>
      <c r="BD359" s="722"/>
      <c r="BE359" s="722"/>
      <c r="BF359" s="722"/>
      <c r="BG359" s="722"/>
      <c r="BH359" s="722"/>
      <c r="BI359" s="722"/>
      <c r="BJ359" s="722"/>
      <c r="BK359" s="722"/>
      <c r="BL359" s="722"/>
      <c r="BM359" s="722"/>
      <c r="BN359" s="722"/>
      <c r="BO359" s="722"/>
      <c r="BP359" s="722"/>
      <c r="BQ359" s="722"/>
      <c r="BR359" s="722"/>
      <c r="BS359" s="722"/>
      <c r="BT359" s="722"/>
      <c r="BU359" s="722"/>
      <c r="BV359" s="722"/>
      <c r="BW359" s="722"/>
      <c r="BX359" s="722"/>
      <c r="BY359" s="722"/>
      <c r="BZ359" s="722"/>
      <c r="CA359" s="722"/>
      <c r="CB359" s="722"/>
      <c r="CC359" s="722"/>
      <c r="CD359" s="722"/>
      <c r="CE359" s="722"/>
      <c r="CF359" s="722"/>
      <c r="CG359" s="722"/>
      <c r="CH359" s="722"/>
      <c r="CI359" s="722"/>
      <c r="CJ359" s="722"/>
      <c r="CK359" s="722"/>
      <c r="CL359" s="722"/>
      <c r="CM359" s="722"/>
      <c r="CN359" s="722"/>
      <c r="CO359" s="722"/>
      <c r="CP359" s="722"/>
      <c r="CQ359" s="722"/>
      <c r="CR359" s="722"/>
      <c r="CS359" s="722"/>
    </row>
    <row r="360" spans="1:97" s="1376" customFormat="1">
      <c r="A360" s="722"/>
      <c r="B360" s="722"/>
      <c r="C360" s="722"/>
      <c r="D360" s="722"/>
      <c r="E360" s="722"/>
      <c r="F360" s="757"/>
      <c r="G360" s="757"/>
      <c r="H360" s="757"/>
      <c r="I360" s="757"/>
      <c r="J360" s="757"/>
      <c r="K360" s="758"/>
      <c r="L360" s="758"/>
      <c r="M360" s="722"/>
      <c r="N360" s="736"/>
      <c r="O360" s="736"/>
      <c r="P360" s="736"/>
      <c r="Q360" s="736"/>
      <c r="R360" s="736"/>
      <c r="S360" s="736"/>
      <c r="T360" s="736"/>
      <c r="U360" s="736"/>
      <c r="BA360" s="722"/>
      <c r="BB360" s="722"/>
      <c r="BC360" s="722"/>
      <c r="BD360" s="722"/>
      <c r="BE360" s="722"/>
      <c r="BF360" s="722"/>
      <c r="BG360" s="722"/>
      <c r="BH360" s="722"/>
      <c r="BI360" s="722"/>
      <c r="BJ360" s="722"/>
      <c r="BK360" s="722"/>
      <c r="BL360" s="722"/>
      <c r="BM360" s="722"/>
      <c r="BN360" s="722"/>
      <c r="BO360" s="722"/>
      <c r="BP360" s="722"/>
      <c r="BQ360" s="722"/>
      <c r="BR360" s="722"/>
      <c r="BS360" s="722"/>
      <c r="BT360" s="722"/>
      <c r="BU360" s="722"/>
      <c r="BV360" s="722"/>
      <c r="BW360" s="722"/>
      <c r="BX360" s="722"/>
      <c r="BY360" s="722"/>
      <c r="BZ360" s="722"/>
      <c r="CA360" s="722"/>
      <c r="CB360" s="722"/>
      <c r="CC360" s="722"/>
      <c r="CD360" s="722"/>
      <c r="CE360" s="722"/>
      <c r="CF360" s="722"/>
      <c r="CG360" s="722"/>
      <c r="CH360" s="722"/>
      <c r="CI360" s="722"/>
      <c r="CJ360" s="722"/>
      <c r="CK360" s="722"/>
      <c r="CL360" s="722"/>
      <c r="CM360" s="722"/>
      <c r="CN360" s="722"/>
      <c r="CO360" s="722"/>
      <c r="CP360" s="722"/>
      <c r="CQ360" s="722"/>
      <c r="CR360" s="722"/>
      <c r="CS360" s="722"/>
    </row>
    <row r="361" spans="1:97" s="1376" customFormat="1">
      <c r="A361" s="722"/>
      <c r="B361" s="722"/>
      <c r="C361" s="722"/>
      <c r="D361" s="722"/>
      <c r="E361" s="722"/>
      <c r="F361" s="757"/>
      <c r="G361" s="757"/>
      <c r="H361" s="757"/>
      <c r="I361" s="757"/>
      <c r="J361" s="757"/>
      <c r="K361" s="758"/>
      <c r="L361" s="758"/>
      <c r="M361" s="722"/>
      <c r="N361" s="736"/>
      <c r="O361" s="736"/>
      <c r="P361" s="736"/>
      <c r="Q361" s="736"/>
      <c r="R361" s="736"/>
      <c r="S361" s="736"/>
      <c r="T361" s="736"/>
      <c r="U361" s="736"/>
      <c r="BA361" s="722"/>
      <c r="BB361" s="722"/>
      <c r="BC361" s="722"/>
      <c r="BD361" s="722"/>
      <c r="BE361" s="722"/>
      <c r="BF361" s="722"/>
      <c r="BG361" s="722"/>
      <c r="BH361" s="722"/>
      <c r="BI361" s="722"/>
      <c r="BJ361" s="722"/>
      <c r="BK361" s="722"/>
      <c r="BL361" s="722"/>
      <c r="BM361" s="722"/>
      <c r="BN361" s="722"/>
      <c r="BO361" s="722"/>
      <c r="BP361" s="722"/>
      <c r="BQ361" s="722"/>
      <c r="BR361" s="722"/>
      <c r="BS361" s="722"/>
      <c r="BT361" s="722"/>
      <c r="BU361" s="722"/>
      <c r="BV361" s="722"/>
      <c r="BW361" s="722"/>
      <c r="BX361" s="722"/>
      <c r="BY361" s="722"/>
      <c r="BZ361" s="722"/>
      <c r="CA361" s="722"/>
      <c r="CB361" s="722"/>
      <c r="CC361" s="722"/>
      <c r="CD361" s="722"/>
      <c r="CE361" s="722"/>
      <c r="CF361" s="722"/>
      <c r="CG361" s="722"/>
      <c r="CH361" s="722"/>
      <c r="CI361" s="722"/>
      <c r="CJ361" s="722"/>
      <c r="CK361" s="722"/>
      <c r="CL361" s="722"/>
      <c r="CM361" s="722"/>
      <c r="CN361" s="722"/>
      <c r="CO361" s="722"/>
      <c r="CP361" s="722"/>
      <c r="CQ361" s="722"/>
      <c r="CR361" s="722"/>
      <c r="CS361" s="722"/>
    </row>
    <row r="362" spans="1:97" s="1376" customFormat="1">
      <c r="A362" s="722"/>
      <c r="B362" s="722"/>
      <c r="C362" s="722"/>
      <c r="D362" s="722"/>
      <c r="E362" s="722"/>
      <c r="F362" s="757"/>
      <c r="G362" s="757"/>
      <c r="H362" s="757"/>
      <c r="I362" s="757"/>
      <c r="J362" s="757"/>
      <c r="K362" s="758"/>
      <c r="L362" s="758"/>
      <c r="M362" s="722"/>
      <c r="N362" s="736"/>
      <c r="O362" s="736"/>
      <c r="P362" s="736"/>
      <c r="Q362" s="736"/>
      <c r="R362" s="736"/>
      <c r="S362" s="736"/>
      <c r="T362" s="736"/>
      <c r="U362" s="736"/>
      <c r="BA362" s="722"/>
      <c r="BB362" s="722"/>
      <c r="BC362" s="722"/>
      <c r="BD362" s="722"/>
      <c r="BE362" s="722"/>
      <c r="BF362" s="722"/>
      <c r="BG362" s="722"/>
      <c r="BH362" s="722"/>
      <c r="BI362" s="722"/>
      <c r="BJ362" s="722"/>
      <c r="BK362" s="722"/>
      <c r="BL362" s="722"/>
      <c r="BM362" s="722"/>
      <c r="BN362" s="722"/>
      <c r="BO362" s="722"/>
      <c r="BP362" s="722"/>
      <c r="BQ362" s="722"/>
      <c r="BR362" s="722"/>
      <c r="BS362" s="722"/>
      <c r="BT362" s="722"/>
      <c r="BU362" s="722"/>
      <c r="BV362" s="722"/>
      <c r="BW362" s="722"/>
      <c r="BX362" s="722"/>
      <c r="BY362" s="722"/>
      <c r="BZ362" s="722"/>
      <c r="CA362" s="722"/>
      <c r="CB362" s="722"/>
      <c r="CC362" s="722"/>
      <c r="CD362" s="722"/>
      <c r="CE362" s="722"/>
      <c r="CF362" s="722"/>
      <c r="CG362" s="722"/>
      <c r="CH362" s="722"/>
      <c r="CI362" s="722"/>
      <c r="CJ362" s="722"/>
      <c r="CK362" s="722"/>
      <c r="CL362" s="722"/>
      <c r="CM362" s="722"/>
      <c r="CN362" s="722"/>
      <c r="CO362" s="722"/>
      <c r="CP362" s="722"/>
      <c r="CQ362" s="722"/>
      <c r="CR362" s="722"/>
      <c r="CS362" s="722"/>
    </row>
    <row r="363" spans="1:97" s="1376" customFormat="1">
      <c r="A363" s="722"/>
      <c r="B363" s="722"/>
      <c r="C363" s="722"/>
      <c r="D363" s="722"/>
      <c r="E363" s="722"/>
      <c r="F363" s="757"/>
      <c r="G363" s="757"/>
      <c r="H363" s="757"/>
      <c r="I363" s="757"/>
      <c r="J363" s="757"/>
      <c r="K363" s="758"/>
      <c r="L363" s="758"/>
      <c r="M363" s="722"/>
      <c r="N363" s="736"/>
      <c r="O363" s="736"/>
      <c r="P363" s="736"/>
      <c r="Q363" s="736"/>
      <c r="R363" s="736"/>
      <c r="S363" s="736"/>
      <c r="T363" s="736"/>
      <c r="U363" s="736"/>
      <c r="BA363" s="722"/>
      <c r="BB363" s="722"/>
      <c r="BC363" s="722"/>
      <c r="BD363" s="722"/>
      <c r="BE363" s="722"/>
      <c r="BF363" s="722"/>
      <c r="BG363" s="722"/>
      <c r="BH363" s="722"/>
      <c r="BI363" s="722"/>
      <c r="BJ363" s="722"/>
      <c r="BK363" s="722"/>
      <c r="BL363" s="722"/>
      <c r="BM363" s="722"/>
      <c r="BN363" s="722"/>
      <c r="BO363" s="722"/>
      <c r="BP363" s="722"/>
      <c r="BQ363" s="722"/>
      <c r="BR363" s="722"/>
      <c r="BS363" s="722"/>
      <c r="BT363" s="722"/>
      <c r="BU363" s="722"/>
      <c r="BV363" s="722"/>
      <c r="BW363" s="722"/>
      <c r="BX363" s="722"/>
      <c r="BY363" s="722"/>
      <c r="BZ363" s="722"/>
      <c r="CA363" s="722"/>
      <c r="CB363" s="722"/>
      <c r="CC363" s="722"/>
      <c r="CD363" s="722"/>
      <c r="CE363" s="722"/>
      <c r="CF363" s="722"/>
      <c r="CG363" s="722"/>
      <c r="CH363" s="722"/>
      <c r="CI363" s="722"/>
      <c r="CJ363" s="722"/>
      <c r="CK363" s="722"/>
      <c r="CL363" s="722"/>
      <c r="CM363" s="722"/>
      <c r="CN363" s="722"/>
      <c r="CO363" s="722"/>
      <c r="CP363" s="722"/>
      <c r="CQ363" s="722"/>
      <c r="CR363" s="722"/>
      <c r="CS363" s="722"/>
    </row>
    <row r="364" spans="1:97" s="1376" customFormat="1">
      <c r="A364" s="722"/>
      <c r="B364" s="722"/>
      <c r="C364" s="722"/>
      <c r="D364" s="722"/>
      <c r="E364" s="722"/>
      <c r="F364" s="757"/>
      <c r="G364" s="757"/>
      <c r="H364" s="757"/>
      <c r="I364" s="757"/>
      <c r="J364" s="757"/>
      <c r="K364" s="758"/>
      <c r="L364" s="758"/>
      <c r="M364" s="722"/>
      <c r="N364" s="736"/>
      <c r="O364" s="736"/>
      <c r="P364" s="736"/>
      <c r="Q364" s="736"/>
      <c r="R364" s="736"/>
      <c r="S364" s="736"/>
      <c r="T364" s="736"/>
      <c r="U364" s="736"/>
      <c r="BA364" s="722"/>
      <c r="BB364" s="722"/>
      <c r="BC364" s="722"/>
      <c r="BD364" s="722"/>
      <c r="BE364" s="722"/>
      <c r="BF364" s="722"/>
      <c r="BG364" s="722"/>
      <c r="BH364" s="722"/>
      <c r="BI364" s="722"/>
      <c r="BJ364" s="722"/>
      <c r="BK364" s="722"/>
      <c r="BL364" s="722"/>
      <c r="BM364" s="722"/>
      <c r="BN364" s="722"/>
      <c r="BO364" s="722"/>
      <c r="BP364" s="722"/>
      <c r="BQ364" s="722"/>
      <c r="BR364" s="722"/>
      <c r="BS364" s="722"/>
      <c r="BT364" s="722"/>
      <c r="BU364" s="722"/>
      <c r="BV364" s="722"/>
      <c r="BW364" s="722"/>
      <c r="BX364" s="722"/>
      <c r="BY364" s="722"/>
      <c r="BZ364" s="722"/>
      <c r="CA364" s="722"/>
      <c r="CB364" s="722"/>
      <c r="CC364" s="722"/>
      <c r="CD364" s="722"/>
      <c r="CE364" s="722"/>
      <c r="CF364" s="722"/>
      <c r="CG364" s="722"/>
      <c r="CH364" s="722"/>
      <c r="CI364" s="722"/>
      <c r="CJ364" s="722"/>
      <c r="CK364" s="722"/>
      <c r="CL364" s="722"/>
      <c r="CM364" s="722"/>
      <c r="CN364" s="722"/>
      <c r="CO364" s="722"/>
      <c r="CP364" s="722"/>
      <c r="CQ364" s="722"/>
      <c r="CR364" s="722"/>
      <c r="CS364" s="722"/>
    </row>
    <row r="365" spans="1:97" s="1376" customFormat="1">
      <c r="A365" s="722"/>
      <c r="B365" s="722"/>
      <c r="C365" s="722"/>
      <c r="D365" s="722"/>
      <c r="E365" s="722"/>
      <c r="F365" s="757"/>
      <c r="G365" s="757"/>
      <c r="H365" s="757"/>
      <c r="I365" s="757"/>
      <c r="J365" s="757"/>
      <c r="K365" s="758"/>
      <c r="L365" s="758"/>
      <c r="M365" s="722"/>
      <c r="N365" s="736"/>
      <c r="O365" s="736"/>
      <c r="P365" s="736"/>
      <c r="Q365" s="736"/>
      <c r="R365" s="736"/>
      <c r="S365" s="736"/>
      <c r="T365" s="736"/>
      <c r="U365" s="736"/>
      <c r="BA365" s="722"/>
      <c r="BB365" s="722"/>
      <c r="BC365" s="722"/>
      <c r="BD365" s="722"/>
      <c r="BE365" s="722"/>
      <c r="BF365" s="722"/>
      <c r="BG365" s="722"/>
      <c r="BH365" s="722"/>
      <c r="BI365" s="722"/>
      <c r="BJ365" s="722"/>
      <c r="BK365" s="722"/>
      <c r="BL365" s="722"/>
      <c r="BM365" s="722"/>
      <c r="BN365" s="722"/>
      <c r="BO365" s="722"/>
      <c r="BP365" s="722"/>
      <c r="BQ365" s="722"/>
      <c r="BR365" s="722"/>
      <c r="BS365" s="722"/>
      <c r="BT365" s="722"/>
      <c r="BU365" s="722"/>
      <c r="BV365" s="722"/>
      <c r="BW365" s="722"/>
      <c r="BX365" s="722"/>
      <c r="BY365" s="722"/>
      <c r="BZ365" s="722"/>
      <c r="CA365" s="722"/>
      <c r="CB365" s="722"/>
      <c r="CC365" s="722"/>
      <c r="CD365" s="722"/>
      <c r="CE365" s="722"/>
      <c r="CF365" s="722"/>
      <c r="CG365" s="722"/>
      <c r="CH365" s="722"/>
      <c r="CI365" s="722"/>
      <c r="CJ365" s="722"/>
      <c r="CK365" s="722"/>
      <c r="CL365" s="722"/>
      <c r="CM365" s="722"/>
      <c r="CN365" s="722"/>
      <c r="CO365" s="722"/>
      <c r="CP365" s="722"/>
      <c r="CQ365" s="722"/>
      <c r="CR365" s="722"/>
      <c r="CS365" s="722"/>
    </row>
    <row r="366" spans="1:97" s="1376" customFormat="1">
      <c r="A366" s="722"/>
      <c r="B366" s="722"/>
      <c r="C366" s="722"/>
      <c r="D366" s="722"/>
      <c r="E366" s="722"/>
      <c r="F366" s="757"/>
      <c r="G366" s="757"/>
      <c r="H366" s="757"/>
      <c r="I366" s="757"/>
      <c r="J366" s="757"/>
      <c r="K366" s="758"/>
      <c r="L366" s="758"/>
      <c r="M366" s="722"/>
      <c r="N366" s="736"/>
      <c r="O366" s="736"/>
      <c r="P366" s="736"/>
      <c r="Q366" s="736"/>
      <c r="R366" s="736"/>
      <c r="S366" s="736"/>
      <c r="T366" s="736"/>
      <c r="U366" s="736"/>
      <c r="BA366" s="722"/>
      <c r="BB366" s="722"/>
      <c r="BC366" s="722"/>
      <c r="BD366" s="722"/>
      <c r="BE366" s="722"/>
      <c r="BF366" s="722"/>
      <c r="BG366" s="722"/>
      <c r="BH366" s="722"/>
      <c r="BI366" s="722"/>
      <c r="BJ366" s="722"/>
      <c r="BK366" s="722"/>
      <c r="BL366" s="722"/>
      <c r="BM366" s="722"/>
      <c r="BN366" s="722"/>
      <c r="BO366" s="722"/>
      <c r="BP366" s="722"/>
      <c r="BQ366" s="722"/>
      <c r="BR366" s="722"/>
      <c r="BS366" s="722"/>
      <c r="BT366" s="722"/>
      <c r="BU366" s="722"/>
      <c r="BV366" s="722"/>
      <c r="BW366" s="722"/>
      <c r="BX366" s="722"/>
      <c r="BY366" s="722"/>
      <c r="BZ366" s="722"/>
      <c r="CA366" s="722"/>
      <c r="CB366" s="722"/>
      <c r="CC366" s="722"/>
      <c r="CD366" s="722"/>
      <c r="CE366" s="722"/>
      <c r="CF366" s="722"/>
      <c r="CG366" s="722"/>
      <c r="CH366" s="722"/>
      <c r="CI366" s="722"/>
      <c r="CJ366" s="722"/>
      <c r="CK366" s="722"/>
      <c r="CL366" s="722"/>
      <c r="CM366" s="722"/>
      <c r="CN366" s="722"/>
      <c r="CO366" s="722"/>
      <c r="CP366" s="722"/>
      <c r="CQ366" s="722"/>
      <c r="CR366" s="722"/>
      <c r="CS366" s="722"/>
    </row>
    <row r="367" spans="1:97" s="1376" customFormat="1">
      <c r="A367" s="722"/>
      <c r="B367" s="722"/>
      <c r="C367" s="722"/>
      <c r="D367" s="722"/>
      <c r="E367" s="722"/>
      <c r="F367" s="757"/>
      <c r="G367" s="757"/>
      <c r="H367" s="757"/>
      <c r="I367" s="757"/>
      <c r="J367" s="757"/>
      <c r="K367" s="758"/>
      <c r="L367" s="758"/>
      <c r="M367" s="722"/>
      <c r="N367" s="736"/>
      <c r="O367" s="736"/>
      <c r="P367" s="736"/>
      <c r="Q367" s="736"/>
      <c r="R367" s="736"/>
      <c r="S367" s="736"/>
      <c r="T367" s="736"/>
      <c r="U367" s="736"/>
      <c r="BA367" s="722"/>
      <c r="BB367" s="722"/>
      <c r="BC367" s="722"/>
      <c r="BD367" s="722"/>
      <c r="BE367" s="722"/>
      <c r="BF367" s="722"/>
      <c r="BG367" s="722"/>
      <c r="BH367" s="722"/>
      <c r="BI367" s="722"/>
      <c r="BJ367" s="722"/>
      <c r="BK367" s="722"/>
      <c r="BL367" s="722"/>
      <c r="BM367" s="722"/>
      <c r="BN367" s="722"/>
      <c r="BO367" s="722"/>
      <c r="BP367" s="722"/>
      <c r="BQ367" s="722"/>
      <c r="BR367" s="722"/>
      <c r="BS367" s="722"/>
      <c r="BT367" s="722"/>
      <c r="BU367" s="722"/>
      <c r="BV367" s="722"/>
      <c r="BW367" s="722"/>
      <c r="BX367" s="722"/>
      <c r="BY367" s="722"/>
      <c r="BZ367" s="722"/>
      <c r="CA367" s="722"/>
      <c r="CB367" s="722"/>
      <c r="CC367" s="722"/>
      <c r="CD367" s="722"/>
      <c r="CE367" s="722"/>
      <c r="CF367" s="722"/>
      <c r="CG367" s="722"/>
      <c r="CH367" s="722"/>
      <c r="CI367" s="722"/>
      <c r="CJ367" s="722"/>
      <c r="CK367" s="722"/>
      <c r="CL367" s="722"/>
      <c r="CM367" s="722"/>
      <c r="CN367" s="722"/>
      <c r="CO367" s="722"/>
      <c r="CP367" s="722"/>
      <c r="CQ367" s="722"/>
      <c r="CR367" s="722"/>
      <c r="CS367" s="722"/>
    </row>
    <row r="368" spans="1:97" s="1376" customFormat="1">
      <c r="A368" s="722"/>
      <c r="B368" s="722"/>
      <c r="C368" s="722"/>
      <c r="D368" s="722"/>
      <c r="E368" s="722"/>
      <c r="F368" s="757"/>
      <c r="G368" s="757"/>
      <c r="H368" s="757"/>
      <c r="I368" s="757"/>
      <c r="J368" s="757"/>
      <c r="K368" s="758"/>
      <c r="L368" s="758"/>
      <c r="M368" s="722"/>
      <c r="N368" s="736"/>
      <c r="O368" s="736"/>
      <c r="P368" s="736"/>
      <c r="Q368" s="736"/>
      <c r="R368" s="736"/>
      <c r="S368" s="736"/>
      <c r="T368" s="736"/>
      <c r="U368" s="736"/>
      <c r="BA368" s="722"/>
      <c r="BB368" s="722"/>
      <c r="BC368" s="722"/>
      <c r="BD368" s="722"/>
      <c r="BE368" s="722"/>
      <c r="BF368" s="722"/>
      <c r="BG368" s="722"/>
      <c r="BH368" s="722"/>
      <c r="BI368" s="722"/>
      <c r="BJ368" s="722"/>
      <c r="BK368" s="722"/>
      <c r="BL368" s="722"/>
      <c r="BM368" s="722"/>
      <c r="BN368" s="722"/>
      <c r="BO368" s="722"/>
      <c r="BP368" s="722"/>
      <c r="BQ368" s="722"/>
      <c r="BR368" s="722"/>
      <c r="BS368" s="722"/>
      <c r="BT368" s="722"/>
      <c r="BU368" s="722"/>
      <c r="BV368" s="722"/>
      <c r="BW368" s="722"/>
      <c r="BX368" s="722"/>
      <c r="BY368" s="722"/>
      <c r="BZ368" s="722"/>
      <c r="CA368" s="722"/>
      <c r="CB368" s="722"/>
      <c r="CC368" s="722"/>
      <c r="CD368" s="722"/>
      <c r="CE368" s="722"/>
      <c r="CF368" s="722"/>
      <c r="CG368" s="722"/>
      <c r="CH368" s="722"/>
      <c r="CI368" s="722"/>
      <c r="CJ368" s="722"/>
      <c r="CK368" s="722"/>
      <c r="CL368" s="722"/>
      <c r="CM368" s="722"/>
      <c r="CN368" s="722"/>
      <c r="CO368" s="722"/>
      <c r="CP368" s="722"/>
      <c r="CQ368" s="722"/>
      <c r="CR368" s="722"/>
      <c r="CS368" s="722"/>
    </row>
    <row r="369" spans="1:97" s="1376" customFormat="1">
      <c r="A369" s="722"/>
      <c r="B369" s="722"/>
      <c r="C369" s="722"/>
      <c r="D369" s="722"/>
      <c r="E369" s="722"/>
      <c r="F369" s="757"/>
      <c r="G369" s="757"/>
      <c r="H369" s="757"/>
      <c r="I369" s="757"/>
      <c r="J369" s="757"/>
      <c r="K369" s="758"/>
      <c r="L369" s="758"/>
      <c r="M369" s="722"/>
      <c r="N369" s="736"/>
      <c r="O369" s="736"/>
      <c r="P369" s="736"/>
      <c r="Q369" s="736"/>
      <c r="R369" s="736"/>
      <c r="S369" s="736"/>
      <c r="T369" s="736"/>
      <c r="U369" s="736"/>
      <c r="BA369" s="722"/>
      <c r="BB369" s="722"/>
      <c r="BC369" s="722"/>
      <c r="BD369" s="722"/>
      <c r="BE369" s="722"/>
      <c r="BF369" s="722"/>
      <c r="BG369" s="722"/>
      <c r="BH369" s="722"/>
      <c r="BI369" s="722"/>
      <c r="BJ369" s="722"/>
      <c r="BK369" s="722"/>
      <c r="BL369" s="722"/>
      <c r="BM369" s="722"/>
      <c r="BN369" s="722"/>
      <c r="BO369" s="722"/>
      <c r="BP369" s="722"/>
      <c r="BQ369" s="722"/>
      <c r="BR369" s="722"/>
      <c r="BS369" s="722"/>
      <c r="BT369" s="722"/>
      <c r="BU369" s="722"/>
      <c r="BV369" s="722"/>
      <c r="BW369" s="722"/>
      <c r="BX369" s="722"/>
      <c r="BY369" s="722"/>
      <c r="BZ369" s="722"/>
      <c r="CA369" s="722"/>
      <c r="CB369" s="722"/>
      <c r="CC369" s="722"/>
      <c r="CD369" s="722"/>
      <c r="CE369" s="722"/>
      <c r="CF369" s="722"/>
      <c r="CG369" s="722"/>
      <c r="CH369" s="722"/>
      <c r="CI369" s="722"/>
      <c r="CJ369" s="722"/>
      <c r="CK369" s="722"/>
      <c r="CL369" s="722"/>
      <c r="CM369" s="722"/>
      <c r="CN369" s="722"/>
      <c r="CO369" s="722"/>
      <c r="CP369" s="722"/>
      <c r="CQ369" s="722"/>
      <c r="CR369" s="722"/>
      <c r="CS369" s="722"/>
    </row>
    <row r="370" spans="1:97" s="1376" customFormat="1">
      <c r="A370" s="722"/>
      <c r="B370" s="722"/>
      <c r="C370" s="722"/>
      <c r="D370" s="722"/>
      <c r="E370" s="722"/>
      <c r="F370" s="757"/>
      <c r="G370" s="757"/>
      <c r="H370" s="757"/>
      <c r="I370" s="757"/>
      <c r="J370" s="757"/>
      <c r="K370" s="758"/>
      <c r="L370" s="758"/>
      <c r="M370" s="722"/>
      <c r="N370" s="736"/>
      <c r="O370" s="736"/>
      <c r="P370" s="736"/>
      <c r="Q370" s="736"/>
      <c r="R370" s="736"/>
      <c r="S370" s="736"/>
      <c r="T370" s="736"/>
      <c r="U370" s="736"/>
      <c r="BA370" s="722"/>
      <c r="BB370" s="722"/>
      <c r="BC370" s="722"/>
      <c r="BD370" s="722"/>
      <c r="BE370" s="722"/>
      <c r="BF370" s="722"/>
      <c r="BG370" s="722"/>
      <c r="BH370" s="722"/>
      <c r="BI370" s="722"/>
      <c r="BJ370" s="722"/>
      <c r="BK370" s="722"/>
      <c r="BL370" s="722"/>
      <c r="BM370" s="722"/>
      <c r="BN370" s="722"/>
      <c r="BO370" s="722"/>
      <c r="BP370" s="722"/>
      <c r="BQ370" s="722"/>
      <c r="BR370" s="722"/>
      <c r="BS370" s="722"/>
      <c r="BT370" s="722"/>
      <c r="BU370" s="722"/>
      <c r="BV370" s="722"/>
      <c r="BW370" s="722"/>
      <c r="BX370" s="722"/>
      <c r="BY370" s="722"/>
      <c r="BZ370" s="722"/>
      <c r="CA370" s="722"/>
      <c r="CB370" s="722"/>
      <c r="CC370" s="722"/>
      <c r="CD370" s="722"/>
      <c r="CE370" s="722"/>
      <c r="CF370" s="722"/>
      <c r="CG370" s="722"/>
      <c r="CH370" s="722"/>
      <c r="CI370" s="722"/>
      <c r="CJ370" s="722"/>
      <c r="CK370" s="722"/>
      <c r="CL370" s="722"/>
      <c r="CM370" s="722"/>
      <c r="CN370" s="722"/>
      <c r="CO370" s="722"/>
      <c r="CP370" s="722"/>
      <c r="CQ370" s="722"/>
      <c r="CR370" s="722"/>
      <c r="CS370" s="722"/>
    </row>
    <row r="371" spans="1:97" s="1376" customFormat="1">
      <c r="A371" s="722"/>
      <c r="B371" s="722"/>
      <c r="C371" s="722"/>
      <c r="D371" s="722"/>
      <c r="E371" s="722"/>
      <c r="F371" s="757"/>
      <c r="G371" s="757"/>
      <c r="H371" s="757"/>
      <c r="I371" s="757"/>
      <c r="J371" s="757"/>
      <c r="K371" s="758"/>
      <c r="L371" s="758"/>
      <c r="M371" s="722"/>
      <c r="N371" s="736"/>
      <c r="O371" s="736"/>
      <c r="P371" s="736"/>
      <c r="Q371" s="736"/>
      <c r="R371" s="736"/>
      <c r="S371" s="736"/>
      <c r="T371" s="736"/>
      <c r="U371" s="736"/>
      <c r="BA371" s="722"/>
      <c r="BB371" s="722"/>
      <c r="BC371" s="722"/>
      <c r="BD371" s="722"/>
      <c r="BE371" s="722"/>
      <c r="BF371" s="722"/>
      <c r="BG371" s="722"/>
      <c r="BH371" s="722"/>
      <c r="BI371" s="722"/>
      <c r="BJ371" s="722"/>
      <c r="BK371" s="722"/>
      <c r="BL371" s="722"/>
      <c r="BM371" s="722"/>
      <c r="BN371" s="722"/>
      <c r="BO371" s="722"/>
      <c r="BP371" s="722"/>
      <c r="BQ371" s="722"/>
      <c r="BR371" s="722"/>
      <c r="BS371" s="722"/>
      <c r="BT371" s="722"/>
      <c r="BU371" s="722"/>
      <c r="BV371" s="722"/>
      <c r="BW371" s="722"/>
      <c r="BX371" s="722"/>
      <c r="BY371" s="722"/>
      <c r="BZ371" s="722"/>
      <c r="CA371" s="722"/>
      <c r="CB371" s="722"/>
      <c r="CC371" s="722"/>
      <c r="CD371" s="722"/>
      <c r="CE371" s="722"/>
      <c r="CF371" s="722"/>
      <c r="CG371" s="722"/>
      <c r="CH371" s="722"/>
      <c r="CI371" s="722"/>
      <c r="CJ371" s="722"/>
      <c r="CK371" s="722"/>
      <c r="CL371" s="722"/>
      <c r="CM371" s="722"/>
      <c r="CN371" s="722"/>
      <c r="CO371" s="722"/>
      <c r="CP371" s="722"/>
      <c r="CQ371" s="722"/>
      <c r="CR371" s="722"/>
      <c r="CS371" s="722"/>
    </row>
    <row r="372" spans="1:97" s="1376" customFormat="1">
      <c r="A372" s="722"/>
      <c r="B372" s="722"/>
      <c r="C372" s="722"/>
      <c r="D372" s="722"/>
      <c r="E372" s="722"/>
      <c r="F372" s="757"/>
      <c r="G372" s="757"/>
      <c r="H372" s="757"/>
      <c r="I372" s="757"/>
      <c r="J372" s="757"/>
      <c r="K372" s="758"/>
      <c r="L372" s="758"/>
      <c r="M372" s="722"/>
      <c r="N372" s="736"/>
      <c r="O372" s="736"/>
      <c r="P372" s="736"/>
      <c r="Q372" s="736"/>
      <c r="R372" s="736"/>
      <c r="S372" s="736"/>
      <c r="T372" s="736"/>
      <c r="U372" s="736"/>
      <c r="BA372" s="722"/>
      <c r="BB372" s="722"/>
      <c r="BC372" s="722"/>
      <c r="BD372" s="722"/>
      <c r="BE372" s="722"/>
      <c r="BF372" s="722"/>
      <c r="BG372" s="722"/>
      <c r="BH372" s="722"/>
      <c r="BI372" s="722"/>
      <c r="BJ372" s="722"/>
      <c r="BK372" s="722"/>
      <c r="BL372" s="722"/>
      <c r="BM372" s="722"/>
      <c r="BN372" s="722"/>
      <c r="BO372" s="722"/>
      <c r="BP372" s="722"/>
      <c r="BQ372" s="722"/>
      <c r="BR372" s="722"/>
      <c r="BS372" s="722"/>
      <c r="BT372" s="722"/>
      <c r="BU372" s="722"/>
      <c r="BV372" s="722"/>
      <c r="BW372" s="722"/>
      <c r="BX372" s="722"/>
      <c r="BY372" s="722"/>
      <c r="BZ372" s="722"/>
      <c r="CA372" s="722"/>
      <c r="CB372" s="722"/>
      <c r="CC372" s="722"/>
      <c r="CD372" s="722"/>
      <c r="CE372" s="722"/>
      <c r="CF372" s="722"/>
      <c r="CG372" s="722"/>
      <c r="CH372" s="722"/>
      <c r="CI372" s="722"/>
      <c r="CJ372" s="722"/>
      <c r="CK372" s="722"/>
      <c r="CL372" s="722"/>
      <c r="CM372" s="722"/>
      <c r="CN372" s="722"/>
      <c r="CO372" s="722"/>
      <c r="CP372" s="722"/>
      <c r="CQ372" s="722"/>
      <c r="CR372" s="722"/>
      <c r="CS372" s="722"/>
    </row>
    <row r="373" spans="1:97" s="1376" customFormat="1">
      <c r="A373" s="722"/>
      <c r="B373" s="722"/>
      <c r="C373" s="722"/>
      <c r="D373" s="722"/>
      <c r="E373" s="722"/>
      <c r="F373" s="757"/>
      <c r="G373" s="757"/>
      <c r="H373" s="757"/>
      <c r="I373" s="757"/>
      <c r="J373" s="757"/>
      <c r="K373" s="758"/>
      <c r="L373" s="758"/>
      <c r="M373" s="722"/>
      <c r="N373" s="736"/>
      <c r="O373" s="736"/>
      <c r="P373" s="736"/>
      <c r="Q373" s="736"/>
      <c r="R373" s="736"/>
      <c r="S373" s="736"/>
      <c r="T373" s="736"/>
      <c r="U373" s="736"/>
      <c r="BA373" s="722"/>
      <c r="BB373" s="722"/>
      <c r="BC373" s="722"/>
      <c r="BD373" s="722"/>
      <c r="BE373" s="722"/>
      <c r="BF373" s="722"/>
      <c r="BG373" s="722"/>
      <c r="BH373" s="722"/>
      <c r="BI373" s="722"/>
      <c r="BJ373" s="722"/>
      <c r="BK373" s="722"/>
      <c r="BL373" s="722"/>
      <c r="BM373" s="722"/>
      <c r="BN373" s="722"/>
      <c r="BO373" s="722"/>
      <c r="BP373" s="722"/>
      <c r="BQ373" s="722"/>
      <c r="BR373" s="722"/>
      <c r="BS373" s="722"/>
      <c r="BT373" s="722"/>
      <c r="BU373" s="722"/>
      <c r="BV373" s="722"/>
      <c r="BW373" s="722"/>
      <c r="BX373" s="722"/>
      <c r="BY373" s="722"/>
      <c r="BZ373" s="722"/>
      <c r="CA373" s="722"/>
      <c r="CB373" s="722"/>
      <c r="CC373" s="722"/>
      <c r="CD373" s="722"/>
      <c r="CE373" s="722"/>
      <c r="CF373" s="722"/>
      <c r="CG373" s="722"/>
      <c r="CH373" s="722"/>
      <c r="CI373" s="722"/>
      <c r="CJ373" s="722"/>
      <c r="CK373" s="722"/>
      <c r="CL373" s="722"/>
      <c r="CM373" s="722"/>
      <c r="CN373" s="722"/>
      <c r="CO373" s="722"/>
      <c r="CP373" s="722"/>
      <c r="CQ373" s="722"/>
      <c r="CR373" s="722"/>
      <c r="CS373" s="722"/>
    </row>
    <row r="374" spans="1:97" s="1376" customFormat="1">
      <c r="A374" s="722"/>
      <c r="B374" s="722"/>
      <c r="C374" s="722"/>
      <c r="D374" s="722"/>
      <c r="E374" s="722"/>
      <c r="F374" s="757"/>
      <c r="G374" s="757"/>
      <c r="H374" s="757"/>
      <c r="I374" s="757"/>
      <c r="J374" s="757"/>
      <c r="K374" s="758"/>
      <c r="L374" s="758"/>
      <c r="M374" s="722"/>
      <c r="N374" s="736"/>
      <c r="O374" s="736"/>
      <c r="P374" s="736"/>
      <c r="Q374" s="736"/>
      <c r="R374" s="736"/>
      <c r="S374" s="736"/>
      <c r="T374" s="736"/>
      <c r="U374" s="736"/>
      <c r="BA374" s="722"/>
      <c r="BB374" s="722"/>
      <c r="BC374" s="722"/>
      <c r="BD374" s="722"/>
      <c r="BE374" s="722"/>
      <c r="BF374" s="722"/>
      <c r="BG374" s="722"/>
      <c r="BH374" s="722"/>
      <c r="BI374" s="722"/>
      <c r="BJ374" s="722"/>
      <c r="BK374" s="722"/>
      <c r="BL374" s="722"/>
      <c r="BM374" s="722"/>
      <c r="BN374" s="722"/>
      <c r="BO374" s="722"/>
      <c r="BP374" s="722"/>
      <c r="BQ374" s="722"/>
      <c r="BR374" s="722"/>
      <c r="BS374" s="722"/>
      <c r="BT374" s="722"/>
      <c r="BU374" s="722"/>
      <c r="BV374" s="722"/>
      <c r="BW374" s="722"/>
      <c r="BX374" s="722"/>
      <c r="BY374" s="722"/>
      <c r="BZ374" s="722"/>
      <c r="CA374" s="722"/>
      <c r="CB374" s="722"/>
      <c r="CC374" s="722"/>
      <c r="CD374" s="722"/>
      <c r="CE374" s="722"/>
      <c r="CF374" s="722"/>
      <c r="CG374" s="722"/>
      <c r="CH374" s="722"/>
      <c r="CI374" s="722"/>
      <c r="CJ374" s="722"/>
      <c r="CK374" s="722"/>
      <c r="CL374" s="722"/>
      <c r="CM374" s="722"/>
      <c r="CN374" s="722"/>
      <c r="CO374" s="722"/>
      <c r="CP374" s="722"/>
      <c r="CQ374" s="722"/>
      <c r="CR374" s="722"/>
      <c r="CS374" s="722"/>
    </row>
    <row r="375" spans="1:97" s="1376" customFormat="1">
      <c r="A375" s="722"/>
      <c r="B375" s="722"/>
      <c r="C375" s="722"/>
      <c r="D375" s="722"/>
      <c r="E375" s="722"/>
      <c r="F375" s="757"/>
      <c r="G375" s="757"/>
      <c r="H375" s="757"/>
      <c r="I375" s="757"/>
      <c r="J375" s="757"/>
      <c r="K375" s="758"/>
      <c r="L375" s="758"/>
      <c r="M375" s="722"/>
      <c r="N375" s="736"/>
      <c r="O375" s="736"/>
      <c r="P375" s="736"/>
      <c r="Q375" s="736"/>
      <c r="R375" s="736"/>
      <c r="S375" s="736"/>
      <c r="T375" s="736"/>
      <c r="U375" s="736"/>
      <c r="BA375" s="722"/>
      <c r="BB375" s="722"/>
      <c r="BC375" s="722"/>
      <c r="BD375" s="722"/>
      <c r="BE375" s="722"/>
      <c r="BF375" s="722"/>
      <c r="BG375" s="722"/>
      <c r="BH375" s="722"/>
      <c r="BI375" s="722"/>
      <c r="BJ375" s="722"/>
      <c r="BK375" s="722"/>
      <c r="BL375" s="722"/>
      <c r="BM375" s="722"/>
      <c r="BN375" s="722"/>
      <c r="BO375" s="722"/>
      <c r="BP375" s="722"/>
      <c r="BQ375" s="722"/>
      <c r="BR375" s="722"/>
      <c r="BS375" s="722"/>
      <c r="BT375" s="722"/>
      <c r="BU375" s="722"/>
      <c r="BV375" s="722"/>
      <c r="BW375" s="722"/>
      <c r="BX375" s="722"/>
      <c r="BY375" s="722"/>
      <c r="BZ375" s="722"/>
      <c r="CA375" s="722"/>
      <c r="CB375" s="722"/>
      <c r="CC375" s="722"/>
      <c r="CD375" s="722"/>
      <c r="CE375" s="722"/>
      <c r="CF375" s="722"/>
      <c r="CG375" s="722"/>
      <c r="CH375" s="722"/>
      <c r="CI375" s="722"/>
      <c r="CJ375" s="722"/>
      <c r="CK375" s="722"/>
      <c r="CL375" s="722"/>
      <c r="CM375" s="722"/>
      <c r="CN375" s="722"/>
      <c r="CO375" s="722"/>
      <c r="CP375" s="722"/>
      <c r="CQ375" s="722"/>
      <c r="CR375" s="722"/>
      <c r="CS375" s="722"/>
    </row>
    <row r="376" spans="1:97" s="1376" customFormat="1">
      <c r="A376" s="722"/>
      <c r="B376" s="722"/>
      <c r="C376" s="722"/>
      <c r="D376" s="722"/>
      <c r="E376" s="722"/>
      <c r="F376" s="757"/>
      <c r="G376" s="757"/>
      <c r="H376" s="757"/>
      <c r="I376" s="757"/>
      <c r="J376" s="757"/>
      <c r="K376" s="758"/>
      <c r="L376" s="758"/>
      <c r="M376" s="722"/>
      <c r="N376" s="736"/>
      <c r="O376" s="736"/>
      <c r="P376" s="736"/>
      <c r="Q376" s="736"/>
      <c r="R376" s="736"/>
      <c r="S376" s="736"/>
      <c r="T376" s="736"/>
      <c r="U376" s="736"/>
      <c r="BA376" s="722"/>
      <c r="BB376" s="722"/>
      <c r="BC376" s="722"/>
      <c r="BD376" s="722"/>
      <c r="BE376" s="722"/>
      <c r="BF376" s="722"/>
      <c r="BG376" s="722"/>
      <c r="BH376" s="722"/>
      <c r="BI376" s="722"/>
      <c r="BJ376" s="722"/>
      <c r="BK376" s="722"/>
      <c r="BL376" s="722"/>
      <c r="BM376" s="722"/>
      <c r="BN376" s="722"/>
      <c r="BO376" s="722"/>
      <c r="BP376" s="722"/>
      <c r="BQ376" s="722"/>
      <c r="BR376" s="722"/>
      <c r="BS376" s="722"/>
      <c r="BT376" s="722"/>
      <c r="BU376" s="722"/>
      <c r="BV376" s="722"/>
      <c r="BW376" s="722"/>
      <c r="BX376" s="722"/>
      <c r="BY376" s="722"/>
      <c r="BZ376" s="722"/>
      <c r="CA376" s="722"/>
      <c r="CB376" s="722"/>
      <c r="CC376" s="722"/>
      <c r="CD376" s="722"/>
      <c r="CE376" s="722"/>
      <c r="CF376" s="722"/>
      <c r="CG376" s="722"/>
      <c r="CH376" s="722"/>
      <c r="CI376" s="722"/>
      <c r="CJ376" s="722"/>
      <c r="CK376" s="722"/>
      <c r="CL376" s="722"/>
      <c r="CM376" s="722"/>
      <c r="CN376" s="722"/>
      <c r="CO376" s="722"/>
      <c r="CP376" s="722"/>
      <c r="CQ376" s="722"/>
      <c r="CR376" s="722"/>
      <c r="CS376" s="722"/>
    </row>
    <row r="377" spans="1:97" s="1376" customFormat="1">
      <c r="A377" s="722"/>
      <c r="B377" s="722"/>
      <c r="C377" s="722"/>
      <c r="D377" s="722"/>
      <c r="E377" s="722"/>
      <c r="F377" s="757"/>
      <c r="G377" s="757"/>
      <c r="H377" s="757"/>
      <c r="I377" s="757"/>
      <c r="J377" s="757"/>
      <c r="K377" s="758"/>
      <c r="L377" s="758"/>
      <c r="M377" s="722"/>
      <c r="N377" s="736"/>
      <c r="O377" s="736"/>
      <c r="P377" s="736"/>
      <c r="Q377" s="736"/>
      <c r="R377" s="736"/>
      <c r="S377" s="736"/>
      <c r="T377" s="736"/>
      <c r="U377" s="736"/>
      <c r="BA377" s="722"/>
      <c r="BB377" s="722"/>
      <c r="BC377" s="722"/>
      <c r="BD377" s="722"/>
      <c r="BE377" s="722"/>
      <c r="BF377" s="722"/>
      <c r="BG377" s="722"/>
      <c r="BH377" s="722"/>
      <c r="BI377" s="722"/>
      <c r="BJ377" s="722"/>
      <c r="BK377" s="722"/>
      <c r="BL377" s="722"/>
      <c r="BM377" s="722"/>
      <c r="BN377" s="722"/>
      <c r="BO377" s="722"/>
      <c r="BP377" s="722"/>
      <c r="BQ377" s="722"/>
      <c r="BR377" s="722"/>
      <c r="BS377" s="722"/>
      <c r="BT377" s="722"/>
      <c r="BU377" s="722"/>
      <c r="BV377" s="722"/>
      <c r="BW377" s="722"/>
      <c r="BX377" s="722"/>
      <c r="BY377" s="722"/>
      <c r="BZ377" s="722"/>
      <c r="CA377" s="722"/>
      <c r="CB377" s="722"/>
      <c r="CC377" s="722"/>
      <c r="CD377" s="722"/>
      <c r="CE377" s="722"/>
      <c r="CF377" s="722"/>
      <c r="CG377" s="722"/>
      <c r="CH377" s="722"/>
      <c r="CI377" s="722"/>
      <c r="CJ377" s="722"/>
      <c r="CK377" s="722"/>
      <c r="CL377" s="722"/>
      <c r="CM377" s="722"/>
      <c r="CN377" s="722"/>
      <c r="CO377" s="722"/>
      <c r="CP377" s="722"/>
      <c r="CQ377" s="722"/>
      <c r="CR377" s="722"/>
      <c r="CS377" s="722"/>
    </row>
    <row r="378" spans="1:97" s="1376" customFormat="1">
      <c r="A378" s="722"/>
      <c r="B378" s="722"/>
      <c r="C378" s="722"/>
      <c r="D378" s="722"/>
      <c r="E378" s="722"/>
      <c r="F378" s="757"/>
      <c r="G378" s="757"/>
      <c r="H378" s="757"/>
      <c r="I378" s="757"/>
      <c r="J378" s="757"/>
      <c r="K378" s="758"/>
      <c r="L378" s="758"/>
      <c r="M378" s="722"/>
      <c r="N378" s="736"/>
      <c r="O378" s="736"/>
      <c r="P378" s="736"/>
      <c r="Q378" s="736"/>
      <c r="R378" s="736"/>
      <c r="S378" s="736"/>
      <c r="T378" s="736"/>
      <c r="U378" s="736"/>
      <c r="BA378" s="722"/>
      <c r="BB378" s="722"/>
      <c r="BC378" s="722"/>
      <c r="BD378" s="722"/>
      <c r="BE378" s="722"/>
      <c r="BF378" s="722"/>
      <c r="BG378" s="722"/>
      <c r="BH378" s="722"/>
      <c r="BI378" s="722"/>
      <c r="BJ378" s="722"/>
      <c r="BK378" s="722"/>
      <c r="BL378" s="722"/>
      <c r="BM378" s="722"/>
      <c r="BN378" s="722"/>
      <c r="BO378" s="722"/>
      <c r="BP378" s="722"/>
      <c r="BQ378" s="722"/>
      <c r="BR378" s="722"/>
      <c r="BS378" s="722"/>
      <c r="BT378" s="722"/>
      <c r="BU378" s="722"/>
      <c r="BV378" s="722"/>
      <c r="BW378" s="722"/>
      <c r="BX378" s="722"/>
      <c r="BY378" s="722"/>
      <c r="BZ378" s="722"/>
      <c r="CA378" s="722"/>
      <c r="CB378" s="722"/>
      <c r="CC378" s="722"/>
      <c r="CD378" s="722"/>
      <c r="CE378" s="722"/>
      <c r="CF378" s="722"/>
      <c r="CG378" s="722"/>
      <c r="CH378" s="722"/>
      <c r="CI378" s="722"/>
      <c r="CJ378" s="722"/>
      <c r="CK378" s="722"/>
      <c r="CL378" s="722"/>
      <c r="CM378" s="722"/>
      <c r="CN378" s="722"/>
      <c r="CO378" s="722"/>
      <c r="CP378" s="722"/>
      <c r="CQ378" s="722"/>
      <c r="CR378" s="722"/>
      <c r="CS378" s="722"/>
    </row>
    <row r="379" spans="1:97" s="1376" customFormat="1">
      <c r="A379" s="722"/>
      <c r="B379" s="722"/>
      <c r="C379" s="722"/>
      <c r="D379" s="722"/>
      <c r="E379" s="722"/>
      <c r="F379" s="757"/>
      <c r="G379" s="757"/>
      <c r="H379" s="757"/>
      <c r="I379" s="757"/>
      <c r="J379" s="757"/>
      <c r="K379" s="758"/>
      <c r="L379" s="758"/>
      <c r="M379" s="722"/>
      <c r="N379" s="736"/>
      <c r="O379" s="736"/>
      <c r="P379" s="736"/>
      <c r="Q379" s="736"/>
      <c r="R379" s="736"/>
      <c r="S379" s="736"/>
      <c r="T379" s="736"/>
      <c r="U379" s="736"/>
      <c r="BA379" s="722"/>
      <c r="BB379" s="722"/>
      <c r="BC379" s="722"/>
      <c r="BD379" s="722"/>
      <c r="BE379" s="722"/>
      <c r="BF379" s="722"/>
      <c r="BG379" s="722"/>
      <c r="BH379" s="722"/>
      <c r="BI379" s="722"/>
      <c r="BJ379" s="722"/>
      <c r="BK379" s="722"/>
      <c r="BL379" s="722"/>
      <c r="BM379" s="722"/>
      <c r="BN379" s="722"/>
      <c r="BO379" s="722"/>
      <c r="BP379" s="722"/>
      <c r="BQ379" s="722"/>
      <c r="BR379" s="722"/>
      <c r="BS379" s="722"/>
      <c r="BT379" s="722"/>
      <c r="BU379" s="722"/>
      <c r="BV379" s="722"/>
      <c r="BW379" s="722"/>
      <c r="BX379" s="722"/>
      <c r="BY379" s="722"/>
      <c r="BZ379" s="722"/>
      <c r="CA379" s="722"/>
      <c r="CB379" s="722"/>
      <c r="CC379" s="722"/>
      <c r="CD379" s="722"/>
      <c r="CE379" s="722"/>
      <c r="CF379" s="722"/>
      <c r="CG379" s="722"/>
      <c r="CH379" s="722"/>
      <c r="CI379" s="722"/>
      <c r="CJ379" s="722"/>
      <c r="CK379" s="722"/>
      <c r="CL379" s="722"/>
      <c r="CM379" s="722"/>
      <c r="CN379" s="722"/>
      <c r="CO379" s="722"/>
      <c r="CP379" s="722"/>
      <c r="CQ379" s="722"/>
      <c r="CR379" s="722"/>
      <c r="CS379" s="722"/>
    </row>
    <row r="380" spans="1:97" s="1376" customFormat="1">
      <c r="A380" s="722"/>
      <c r="B380" s="722"/>
      <c r="C380" s="722"/>
      <c r="D380" s="722"/>
      <c r="E380" s="722"/>
      <c r="F380" s="757"/>
      <c r="G380" s="757"/>
      <c r="H380" s="757"/>
      <c r="I380" s="757"/>
      <c r="J380" s="757"/>
      <c r="K380" s="758"/>
      <c r="L380" s="758"/>
      <c r="M380" s="722"/>
      <c r="N380" s="736"/>
      <c r="O380" s="736"/>
      <c r="P380" s="736"/>
      <c r="Q380" s="736"/>
      <c r="R380" s="736"/>
      <c r="S380" s="736"/>
      <c r="T380" s="736"/>
      <c r="U380" s="736"/>
      <c r="BA380" s="722"/>
      <c r="BB380" s="722"/>
      <c r="BC380" s="722"/>
      <c r="BD380" s="722"/>
      <c r="BE380" s="722"/>
      <c r="BF380" s="722"/>
      <c r="BG380" s="722"/>
      <c r="BH380" s="722"/>
      <c r="BI380" s="722"/>
      <c r="BJ380" s="722"/>
      <c r="BK380" s="722"/>
      <c r="BL380" s="722"/>
      <c r="BM380" s="722"/>
      <c r="BN380" s="722"/>
      <c r="BO380" s="722"/>
      <c r="BP380" s="722"/>
      <c r="BQ380" s="722"/>
      <c r="BR380" s="722"/>
      <c r="BS380" s="722"/>
      <c r="BT380" s="722"/>
      <c r="BU380" s="722"/>
      <c r="BV380" s="722"/>
      <c r="BW380" s="722"/>
      <c r="BX380" s="722"/>
      <c r="BY380" s="722"/>
      <c r="BZ380" s="722"/>
      <c r="CA380" s="722"/>
      <c r="CB380" s="722"/>
      <c r="CC380" s="722"/>
      <c r="CD380" s="722"/>
      <c r="CE380" s="722"/>
      <c r="CF380" s="722"/>
      <c r="CG380" s="722"/>
      <c r="CH380" s="722"/>
      <c r="CI380" s="722"/>
      <c r="CJ380" s="722"/>
      <c r="CK380" s="722"/>
      <c r="CL380" s="722"/>
      <c r="CM380" s="722"/>
      <c r="CN380" s="722"/>
      <c r="CO380" s="722"/>
      <c r="CP380" s="722"/>
      <c r="CQ380" s="722"/>
      <c r="CR380" s="722"/>
      <c r="CS380" s="722"/>
    </row>
    <row r="381" spans="1:97" s="1376" customFormat="1">
      <c r="A381" s="722"/>
      <c r="B381" s="722"/>
      <c r="C381" s="722"/>
      <c r="D381" s="722"/>
      <c r="E381" s="722"/>
      <c r="F381" s="757"/>
      <c r="G381" s="757"/>
      <c r="H381" s="757"/>
      <c r="I381" s="757"/>
      <c r="J381" s="757"/>
      <c r="K381" s="758"/>
      <c r="L381" s="758"/>
      <c r="M381" s="722"/>
      <c r="N381" s="736"/>
      <c r="O381" s="736"/>
      <c r="P381" s="736"/>
      <c r="Q381" s="736"/>
      <c r="R381" s="736"/>
      <c r="S381" s="736"/>
      <c r="T381" s="736"/>
      <c r="U381" s="736"/>
      <c r="BA381" s="722"/>
      <c r="BB381" s="722"/>
      <c r="BC381" s="722"/>
      <c r="BD381" s="722"/>
      <c r="BE381" s="722"/>
      <c r="BF381" s="722"/>
      <c r="BG381" s="722"/>
      <c r="BH381" s="722"/>
      <c r="BI381" s="722"/>
      <c r="BJ381" s="722"/>
      <c r="BK381" s="722"/>
      <c r="BL381" s="722"/>
      <c r="BM381" s="722"/>
      <c r="BN381" s="722"/>
      <c r="BO381" s="722"/>
      <c r="BP381" s="722"/>
      <c r="BQ381" s="722"/>
      <c r="BR381" s="722"/>
      <c r="BS381" s="722"/>
      <c r="BT381" s="722"/>
      <c r="BU381" s="722"/>
      <c r="BV381" s="722"/>
      <c r="BW381" s="722"/>
      <c r="BX381" s="722"/>
      <c r="BY381" s="722"/>
      <c r="BZ381" s="722"/>
      <c r="CA381" s="722"/>
      <c r="CB381" s="722"/>
      <c r="CC381" s="722"/>
      <c r="CD381" s="722"/>
      <c r="CE381" s="722"/>
      <c r="CF381" s="722"/>
      <c r="CG381" s="722"/>
      <c r="CH381" s="722"/>
      <c r="CI381" s="722"/>
      <c r="CJ381" s="722"/>
      <c r="CK381" s="722"/>
      <c r="CL381" s="722"/>
      <c r="CM381" s="722"/>
      <c r="CN381" s="722"/>
      <c r="CO381" s="722"/>
      <c r="CP381" s="722"/>
      <c r="CQ381" s="722"/>
      <c r="CR381" s="722"/>
      <c r="CS381" s="722"/>
    </row>
    <row r="382" spans="1:97" s="1376" customFormat="1">
      <c r="A382" s="722"/>
      <c r="B382" s="722"/>
      <c r="C382" s="722"/>
      <c r="D382" s="722"/>
      <c r="E382" s="722"/>
      <c r="F382" s="757"/>
      <c r="G382" s="757"/>
      <c r="H382" s="757"/>
      <c r="I382" s="757"/>
      <c r="J382" s="757"/>
      <c r="K382" s="758"/>
      <c r="L382" s="758"/>
      <c r="M382" s="722"/>
      <c r="N382" s="736"/>
      <c r="O382" s="736"/>
      <c r="P382" s="736"/>
      <c r="Q382" s="736"/>
      <c r="R382" s="736"/>
      <c r="S382" s="736"/>
      <c r="T382" s="736"/>
      <c r="U382" s="736"/>
      <c r="BA382" s="722"/>
      <c r="BB382" s="722"/>
      <c r="BC382" s="722"/>
      <c r="BD382" s="722"/>
      <c r="BE382" s="722"/>
      <c r="BF382" s="722"/>
      <c r="BG382" s="722"/>
      <c r="BH382" s="722"/>
      <c r="BI382" s="722"/>
      <c r="BJ382" s="722"/>
      <c r="BK382" s="722"/>
      <c r="BL382" s="722"/>
      <c r="BM382" s="722"/>
      <c r="BN382" s="722"/>
      <c r="BO382" s="722"/>
      <c r="BP382" s="722"/>
      <c r="BQ382" s="722"/>
      <c r="BR382" s="722"/>
      <c r="BS382" s="722"/>
      <c r="BT382" s="722"/>
      <c r="BU382" s="722"/>
      <c r="BV382" s="722"/>
      <c r="BW382" s="722"/>
      <c r="BX382" s="722"/>
      <c r="BY382" s="722"/>
      <c r="BZ382" s="722"/>
      <c r="CA382" s="722"/>
      <c r="CB382" s="722"/>
      <c r="CC382" s="722"/>
      <c r="CD382" s="722"/>
      <c r="CE382" s="722"/>
      <c r="CF382" s="722"/>
      <c r="CG382" s="722"/>
      <c r="CH382" s="722"/>
      <c r="CI382" s="722"/>
      <c r="CJ382" s="722"/>
      <c r="CK382" s="722"/>
      <c r="CL382" s="722"/>
      <c r="CM382" s="722"/>
      <c r="CN382" s="722"/>
      <c r="CO382" s="722"/>
      <c r="CP382" s="722"/>
      <c r="CQ382" s="722"/>
      <c r="CR382" s="722"/>
      <c r="CS382" s="722"/>
    </row>
    <row r="383" spans="1:97" s="1376" customFormat="1">
      <c r="A383" s="722"/>
      <c r="B383" s="722"/>
      <c r="C383" s="722"/>
      <c r="D383" s="722"/>
      <c r="E383" s="722"/>
      <c r="F383" s="757"/>
      <c r="G383" s="757"/>
      <c r="H383" s="757"/>
      <c r="I383" s="757"/>
      <c r="J383" s="757"/>
      <c r="K383" s="758"/>
      <c r="L383" s="758"/>
      <c r="M383" s="722"/>
      <c r="N383" s="736"/>
      <c r="O383" s="736"/>
      <c r="P383" s="736"/>
      <c r="Q383" s="736"/>
      <c r="R383" s="736"/>
      <c r="S383" s="736"/>
      <c r="T383" s="736"/>
      <c r="U383" s="736"/>
      <c r="BA383" s="722"/>
      <c r="BB383" s="722"/>
      <c r="BC383" s="722"/>
      <c r="BD383" s="722"/>
      <c r="BE383" s="722"/>
      <c r="BF383" s="722"/>
      <c r="BG383" s="722"/>
      <c r="BH383" s="722"/>
      <c r="BI383" s="722"/>
      <c r="BJ383" s="722"/>
      <c r="BK383" s="722"/>
      <c r="BL383" s="722"/>
      <c r="BM383" s="722"/>
      <c r="BN383" s="722"/>
      <c r="BO383" s="722"/>
      <c r="BP383" s="722"/>
      <c r="BQ383" s="722"/>
      <c r="BR383" s="722"/>
      <c r="BS383" s="722"/>
      <c r="BT383" s="722"/>
      <c r="BU383" s="722"/>
      <c r="BV383" s="722"/>
      <c r="BW383" s="722"/>
      <c r="BX383" s="722"/>
      <c r="BY383" s="722"/>
      <c r="BZ383" s="722"/>
      <c r="CA383" s="722"/>
      <c r="CB383" s="722"/>
      <c r="CC383" s="722"/>
      <c r="CD383" s="722"/>
      <c r="CE383" s="722"/>
      <c r="CF383" s="722"/>
      <c r="CG383" s="722"/>
      <c r="CH383" s="722"/>
      <c r="CI383" s="722"/>
      <c r="CJ383" s="722"/>
      <c r="CK383" s="722"/>
      <c r="CL383" s="722"/>
      <c r="CM383" s="722"/>
      <c r="CN383" s="722"/>
      <c r="CO383" s="722"/>
      <c r="CP383" s="722"/>
      <c r="CQ383" s="722"/>
      <c r="CR383" s="722"/>
      <c r="CS383" s="722"/>
    </row>
    <row r="384" spans="1:97" s="1376" customFormat="1">
      <c r="A384" s="722"/>
      <c r="B384" s="722"/>
      <c r="C384" s="722"/>
      <c r="D384" s="722"/>
      <c r="E384" s="722"/>
      <c r="F384" s="757"/>
      <c r="G384" s="757"/>
      <c r="H384" s="757"/>
      <c r="I384" s="757"/>
      <c r="J384" s="757"/>
      <c r="K384" s="758"/>
      <c r="L384" s="758"/>
      <c r="M384" s="722"/>
      <c r="N384" s="736"/>
      <c r="O384" s="736"/>
      <c r="P384" s="736"/>
      <c r="Q384" s="736"/>
      <c r="R384" s="736"/>
      <c r="S384" s="736"/>
      <c r="T384" s="736"/>
      <c r="U384" s="736"/>
      <c r="BA384" s="722"/>
      <c r="BB384" s="722"/>
      <c r="BC384" s="722"/>
      <c r="BD384" s="722"/>
      <c r="BE384" s="722"/>
      <c r="BF384" s="722"/>
      <c r="BG384" s="722"/>
      <c r="BH384" s="722"/>
      <c r="BI384" s="722"/>
      <c r="BJ384" s="722"/>
      <c r="BK384" s="722"/>
      <c r="BL384" s="722"/>
      <c r="BM384" s="722"/>
      <c r="BN384" s="722"/>
      <c r="BO384" s="722"/>
      <c r="BP384" s="722"/>
      <c r="BQ384" s="722"/>
      <c r="BR384" s="722"/>
      <c r="BS384" s="722"/>
      <c r="BT384" s="722"/>
      <c r="BU384" s="722"/>
      <c r="BV384" s="722"/>
      <c r="BW384" s="722"/>
      <c r="BX384" s="722"/>
      <c r="BY384" s="722"/>
      <c r="BZ384" s="722"/>
      <c r="CA384" s="722"/>
      <c r="CB384" s="722"/>
      <c r="CC384" s="722"/>
      <c r="CD384" s="722"/>
      <c r="CE384" s="722"/>
      <c r="CF384" s="722"/>
      <c r="CG384" s="722"/>
      <c r="CH384" s="722"/>
      <c r="CI384" s="722"/>
      <c r="CJ384" s="722"/>
      <c r="CK384" s="722"/>
      <c r="CL384" s="722"/>
      <c r="CM384" s="722"/>
      <c r="CN384" s="722"/>
      <c r="CO384" s="722"/>
      <c r="CP384" s="722"/>
      <c r="CQ384" s="722"/>
      <c r="CR384" s="722"/>
      <c r="CS384" s="722"/>
    </row>
    <row r="385" spans="1:97" s="1376" customFormat="1">
      <c r="A385" s="722"/>
      <c r="B385" s="722"/>
      <c r="C385" s="722"/>
      <c r="D385" s="722"/>
      <c r="E385" s="722"/>
      <c r="F385" s="757"/>
      <c r="G385" s="757"/>
      <c r="H385" s="757"/>
      <c r="I385" s="757"/>
      <c r="J385" s="757"/>
      <c r="K385" s="758"/>
      <c r="L385" s="758"/>
      <c r="M385" s="722"/>
      <c r="N385" s="736"/>
      <c r="O385" s="736"/>
      <c r="P385" s="736"/>
      <c r="Q385" s="736"/>
      <c r="R385" s="736"/>
      <c r="S385" s="736"/>
      <c r="T385" s="736"/>
      <c r="U385" s="736"/>
      <c r="BA385" s="722"/>
      <c r="BB385" s="722"/>
      <c r="BC385" s="722"/>
      <c r="BD385" s="722"/>
      <c r="BE385" s="722"/>
      <c r="BF385" s="722"/>
      <c r="BG385" s="722"/>
      <c r="BH385" s="722"/>
      <c r="BI385" s="722"/>
      <c r="BJ385" s="722"/>
      <c r="BK385" s="722"/>
      <c r="BL385" s="722"/>
      <c r="BM385" s="722"/>
      <c r="BN385" s="722"/>
      <c r="BO385" s="722"/>
      <c r="BP385" s="722"/>
      <c r="BQ385" s="722"/>
      <c r="BR385" s="722"/>
      <c r="BS385" s="722"/>
      <c r="BT385" s="722"/>
      <c r="BU385" s="722"/>
      <c r="BV385" s="722"/>
      <c r="BW385" s="722"/>
      <c r="BX385" s="722"/>
      <c r="BY385" s="722"/>
      <c r="BZ385" s="722"/>
      <c r="CA385" s="722"/>
      <c r="CB385" s="722"/>
      <c r="CC385" s="722"/>
      <c r="CD385" s="722"/>
      <c r="CE385" s="722"/>
      <c r="CF385" s="722"/>
      <c r="CG385" s="722"/>
      <c r="CH385" s="722"/>
      <c r="CI385" s="722"/>
      <c r="CJ385" s="722"/>
      <c r="CK385" s="722"/>
      <c r="CL385" s="722"/>
      <c r="CM385" s="722"/>
      <c r="CN385" s="722"/>
      <c r="CO385" s="722"/>
      <c r="CP385" s="722"/>
      <c r="CQ385" s="722"/>
      <c r="CR385" s="722"/>
      <c r="CS385" s="722"/>
    </row>
    <row r="386" spans="1:97" s="1376" customFormat="1">
      <c r="A386" s="722"/>
      <c r="B386" s="722"/>
      <c r="C386" s="722"/>
      <c r="D386" s="722"/>
      <c r="E386" s="722"/>
      <c r="F386" s="757"/>
      <c r="G386" s="757"/>
      <c r="H386" s="757"/>
      <c r="I386" s="757"/>
      <c r="J386" s="757"/>
      <c r="K386" s="758"/>
      <c r="L386" s="758"/>
      <c r="M386" s="722"/>
      <c r="N386" s="736"/>
      <c r="O386" s="736"/>
      <c r="P386" s="736"/>
      <c r="Q386" s="736"/>
      <c r="R386" s="736"/>
      <c r="S386" s="736"/>
      <c r="T386" s="736"/>
      <c r="U386" s="736"/>
      <c r="BA386" s="722"/>
      <c r="BB386" s="722"/>
      <c r="BC386" s="722"/>
      <c r="BD386" s="722"/>
      <c r="BE386" s="722"/>
      <c r="BF386" s="722"/>
      <c r="BG386" s="722"/>
      <c r="BH386" s="722"/>
      <c r="BI386" s="722"/>
      <c r="BJ386" s="722"/>
      <c r="BK386" s="722"/>
      <c r="BL386" s="722"/>
      <c r="BM386" s="722"/>
      <c r="BN386" s="722"/>
      <c r="BO386" s="722"/>
      <c r="BP386" s="722"/>
      <c r="BQ386" s="722"/>
      <c r="BR386" s="722"/>
      <c r="BS386" s="722"/>
      <c r="BT386" s="722"/>
      <c r="BU386" s="722"/>
      <c r="BV386" s="722"/>
      <c r="BW386" s="722"/>
      <c r="BX386" s="722"/>
      <c r="BY386" s="722"/>
      <c r="BZ386" s="722"/>
      <c r="CA386" s="722"/>
      <c r="CB386" s="722"/>
      <c r="CC386" s="722"/>
      <c r="CD386" s="722"/>
      <c r="CE386" s="722"/>
      <c r="CF386" s="722"/>
      <c r="CG386" s="722"/>
      <c r="CH386" s="722"/>
      <c r="CI386" s="722"/>
      <c r="CJ386" s="722"/>
      <c r="CK386" s="722"/>
      <c r="CL386" s="722"/>
      <c r="CM386" s="722"/>
      <c r="CN386" s="722"/>
      <c r="CO386" s="722"/>
      <c r="CP386" s="722"/>
      <c r="CQ386" s="722"/>
      <c r="CR386" s="722"/>
      <c r="CS386" s="722"/>
    </row>
    <row r="387" spans="1:97" s="1376" customFormat="1">
      <c r="A387" s="722"/>
      <c r="B387" s="722"/>
      <c r="C387" s="722"/>
      <c r="D387" s="722"/>
      <c r="E387" s="722"/>
      <c r="F387" s="757"/>
      <c r="G387" s="757"/>
      <c r="H387" s="757"/>
      <c r="I387" s="757"/>
      <c r="J387" s="757"/>
      <c r="K387" s="758"/>
      <c r="L387" s="758"/>
      <c r="M387" s="722"/>
      <c r="N387" s="736"/>
      <c r="O387" s="736"/>
      <c r="P387" s="736"/>
      <c r="Q387" s="736"/>
      <c r="R387" s="736"/>
      <c r="S387" s="736"/>
      <c r="T387" s="736"/>
      <c r="U387" s="736"/>
      <c r="BA387" s="722"/>
      <c r="BB387" s="722"/>
      <c r="BC387" s="722"/>
      <c r="BD387" s="722"/>
      <c r="BE387" s="722"/>
      <c r="BF387" s="722"/>
      <c r="BG387" s="722"/>
      <c r="BH387" s="722"/>
      <c r="BI387" s="722"/>
      <c r="BJ387" s="722"/>
      <c r="BK387" s="722"/>
      <c r="BL387" s="722"/>
      <c r="BM387" s="722"/>
      <c r="BN387" s="722"/>
      <c r="BO387" s="722"/>
      <c r="BP387" s="722"/>
      <c r="BQ387" s="722"/>
      <c r="BR387" s="722"/>
      <c r="BS387" s="722"/>
      <c r="BT387" s="722"/>
      <c r="BU387" s="722"/>
      <c r="BV387" s="722"/>
      <c r="BW387" s="722"/>
      <c r="BX387" s="722"/>
      <c r="BY387" s="722"/>
      <c r="BZ387" s="722"/>
      <c r="CA387" s="722"/>
      <c r="CB387" s="722"/>
      <c r="CC387" s="722"/>
      <c r="CD387" s="722"/>
      <c r="CE387" s="722"/>
      <c r="CF387" s="722"/>
      <c r="CG387" s="722"/>
      <c r="CH387" s="722"/>
      <c r="CI387" s="722"/>
      <c r="CJ387" s="722"/>
      <c r="CK387" s="722"/>
      <c r="CL387" s="722"/>
      <c r="CM387" s="722"/>
      <c r="CN387" s="722"/>
      <c r="CO387" s="722"/>
      <c r="CP387" s="722"/>
      <c r="CQ387" s="722"/>
      <c r="CR387" s="722"/>
      <c r="CS387" s="722"/>
    </row>
    <row r="388" spans="1:97" s="1376" customFormat="1">
      <c r="A388" s="722"/>
      <c r="B388" s="722"/>
      <c r="C388" s="722"/>
      <c r="D388" s="722"/>
      <c r="E388" s="722"/>
      <c r="F388" s="757"/>
      <c r="G388" s="757"/>
      <c r="H388" s="757"/>
      <c r="I388" s="757"/>
      <c r="J388" s="757"/>
      <c r="K388" s="758"/>
      <c r="L388" s="758"/>
      <c r="M388" s="722"/>
      <c r="N388" s="736"/>
      <c r="O388" s="736"/>
      <c r="P388" s="736"/>
      <c r="Q388" s="736"/>
      <c r="R388" s="736"/>
      <c r="S388" s="736"/>
      <c r="T388" s="736"/>
      <c r="U388" s="736"/>
      <c r="BA388" s="722"/>
      <c r="BB388" s="722"/>
      <c r="BC388" s="722"/>
      <c r="BD388" s="722"/>
      <c r="BE388" s="722"/>
      <c r="BF388" s="722"/>
      <c r="BG388" s="722"/>
      <c r="BH388" s="722"/>
      <c r="BI388" s="722"/>
      <c r="BJ388" s="722"/>
      <c r="BK388" s="722"/>
      <c r="BL388" s="722"/>
      <c r="BM388" s="722"/>
      <c r="BN388" s="722"/>
      <c r="BO388" s="722"/>
      <c r="BP388" s="722"/>
      <c r="BQ388" s="722"/>
      <c r="BR388" s="722"/>
      <c r="BS388" s="722"/>
      <c r="BT388" s="722"/>
      <c r="BU388" s="722"/>
      <c r="BV388" s="722"/>
      <c r="BW388" s="722"/>
      <c r="BX388" s="722"/>
      <c r="BY388" s="722"/>
      <c r="BZ388" s="722"/>
      <c r="CA388" s="722"/>
      <c r="CB388" s="722"/>
      <c r="CC388" s="722"/>
      <c r="CD388" s="722"/>
      <c r="CE388" s="722"/>
      <c r="CF388" s="722"/>
      <c r="CG388" s="722"/>
      <c r="CH388" s="722"/>
      <c r="CI388" s="722"/>
      <c r="CJ388" s="722"/>
      <c r="CK388" s="722"/>
      <c r="CL388" s="722"/>
      <c r="CM388" s="722"/>
      <c r="CN388" s="722"/>
      <c r="CO388" s="722"/>
      <c r="CP388" s="722"/>
      <c r="CQ388" s="722"/>
      <c r="CR388" s="722"/>
      <c r="CS388" s="722"/>
    </row>
    <row r="389" spans="1:97" s="1376" customFormat="1">
      <c r="A389" s="722"/>
      <c r="B389" s="722"/>
      <c r="C389" s="722"/>
      <c r="D389" s="722"/>
      <c r="E389" s="722"/>
      <c r="F389" s="757"/>
      <c r="G389" s="757"/>
      <c r="H389" s="757"/>
      <c r="I389" s="757"/>
      <c r="J389" s="757"/>
      <c r="K389" s="758"/>
      <c r="L389" s="758"/>
      <c r="M389" s="722"/>
      <c r="N389" s="736"/>
      <c r="O389" s="736"/>
      <c r="P389" s="736"/>
      <c r="Q389" s="736"/>
      <c r="R389" s="736"/>
      <c r="S389" s="736"/>
      <c r="T389" s="736"/>
      <c r="U389" s="736"/>
      <c r="BA389" s="722"/>
      <c r="BB389" s="722"/>
      <c r="BC389" s="722"/>
      <c r="BD389" s="722"/>
      <c r="BE389" s="722"/>
      <c r="BF389" s="722"/>
      <c r="BG389" s="722"/>
      <c r="BH389" s="722"/>
      <c r="BI389" s="722"/>
      <c r="BJ389" s="722"/>
      <c r="BK389" s="722"/>
      <c r="BL389" s="722"/>
      <c r="BM389" s="722"/>
      <c r="BN389" s="722"/>
      <c r="BO389" s="722"/>
      <c r="BP389" s="722"/>
      <c r="BQ389" s="722"/>
      <c r="BR389" s="722"/>
      <c r="BS389" s="722"/>
      <c r="BT389" s="722"/>
      <c r="BU389" s="722"/>
      <c r="BV389" s="722"/>
      <c r="BW389" s="722"/>
      <c r="BX389" s="722"/>
      <c r="BY389" s="722"/>
      <c r="BZ389" s="722"/>
      <c r="CA389" s="722"/>
      <c r="CB389" s="722"/>
      <c r="CC389" s="722"/>
      <c r="CD389" s="722"/>
      <c r="CE389" s="722"/>
      <c r="CF389" s="722"/>
      <c r="CG389" s="722"/>
      <c r="CH389" s="722"/>
      <c r="CI389" s="722"/>
      <c r="CJ389" s="722"/>
      <c r="CK389" s="722"/>
      <c r="CL389" s="722"/>
      <c r="CM389" s="722"/>
      <c r="CN389" s="722"/>
      <c r="CO389" s="722"/>
      <c r="CP389" s="722"/>
      <c r="CQ389" s="722"/>
      <c r="CR389" s="722"/>
      <c r="CS389" s="722"/>
    </row>
    <row r="390" spans="1:97" s="1376" customFormat="1">
      <c r="A390" s="722"/>
      <c r="B390" s="722"/>
      <c r="C390" s="722"/>
      <c r="D390" s="722"/>
      <c r="E390" s="722"/>
      <c r="F390" s="757"/>
      <c r="G390" s="757"/>
      <c r="H390" s="757"/>
      <c r="I390" s="757"/>
      <c r="J390" s="757"/>
      <c r="K390" s="758"/>
      <c r="L390" s="758"/>
      <c r="M390" s="722"/>
      <c r="N390" s="736"/>
      <c r="O390" s="736"/>
      <c r="P390" s="736"/>
      <c r="Q390" s="736"/>
      <c r="R390" s="736"/>
      <c r="S390" s="736"/>
      <c r="T390" s="736"/>
      <c r="U390" s="736"/>
      <c r="BA390" s="722"/>
      <c r="BB390" s="722"/>
      <c r="BC390" s="722"/>
      <c r="BD390" s="722"/>
      <c r="BE390" s="722"/>
      <c r="BF390" s="722"/>
      <c r="BG390" s="722"/>
      <c r="BH390" s="722"/>
      <c r="BI390" s="722"/>
      <c r="BJ390" s="722"/>
      <c r="BK390" s="722"/>
      <c r="BL390" s="722"/>
      <c r="BM390" s="722"/>
      <c r="BN390" s="722"/>
      <c r="BO390" s="722"/>
      <c r="BP390" s="722"/>
      <c r="BQ390" s="722"/>
      <c r="BR390" s="722"/>
      <c r="BS390" s="722"/>
      <c r="BT390" s="722"/>
      <c r="BU390" s="722"/>
      <c r="BV390" s="722"/>
      <c r="BW390" s="722"/>
      <c r="BX390" s="722"/>
      <c r="BY390" s="722"/>
      <c r="BZ390" s="722"/>
      <c r="CA390" s="722"/>
      <c r="CB390" s="722"/>
      <c r="CC390" s="722"/>
      <c r="CD390" s="722"/>
      <c r="CE390" s="722"/>
      <c r="CF390" s="722"/>
      <c r="CG390" s="722"/>
      <c r="CH390" s="722"/>
      <c r="CI390" s="722"/>
      <c r="CJ390" s="722"/>
      <c r="CK390" s="722"/>
      <c r="CL390" s="722"/>
      <c r="CM390" s="722"/>
      <c r="CN390" s="722"/>
      <c r="CO390" s="722"/>
      <c r="CP390" s="722"/>
      <c r="CQ390" s="722"/>
      <c r="CR390" s="722"/>
      <c r="CS390" s="722"/>
    </row>
    <row r="391" spans="1:97" s="1376" customFormat="1">
      <c r="A391" s="722"/>
      <c r="B391" s="722"/>
      <c r="C391" s="722"/>
      <c r="D391" s="722"/>
      <c r="E391" s="722"/>
      <c r="F391" s="757"/>
      <c r="G391" s="757"/>
      <c r="H391" s="757"/>
      <c r="I391" s="757"/>
      <c r="J391" s="757"/>
      <c r="K391" s="758"/>
      <c r="L391" s="758"/>
      <c r="M391" s="722"/>
      <c r="N391" s="736"/>
      <c r="O391" s="736"/>
      <c r="P391" s="736"/>
      <c r="Q391" s="736"/>
      <c r="R391" s="736"/>
      <c r="S391" s="736"/>
      <c r="T391" s="736"/>
      <c r="U391" s="736"/>
      <c r="BA391" s="722"/>
      <c r="BB391" s="722"/>
      <c r="BC391" s="722"/>
      <c r="BD391" s="722"/>
      <c r="BE391" s="722"/>
      <c r="BF391" s="722"/>
      <c r="BG391" s="722"/>
      <c r="BH391" s="722"/>
      <c r="BI391" s="722"/>
      <c r="BJ391" s="722"/>
      <c r="BK391" s="722"/>
      <c r="BL391" s="722"/>
      <c r="BM391" s="722"/>
      <c r="BN391" s="722"/>
      <c r="BO391" s="722"/>
      <c r="BP391" s="722"/>
      <c r="BQ391" s="722"/>
      <c r="BR391" s="722"/>
      <c r="BS391" s="722"/>
      <c r="BT391" s="722"/>
      <c r="BU391" s="722"/>
      <c r="BV391" s="722"/>
      <c r="BW391" s="722"/>
      <c r="BX391" s="722"/>
      <c r="BY391" s="722"/>
      <c r="BZ391" s="722"/>
      <c r="CA391" s="722"/>
      <c r="CB391" s="722"/>
      <c r="CC391" s="722"/>
      <c r="CD391" s="722"/>
      <c r="CE391" s="722"/>
      <c r="CF391" s="722"/>
      <c r="CG391" s="722"/>
      <c r="CH391" s="722"/>
      <c r="CI391" s="722"/>
      <c r="CJ391" s="722"/>
      <c r="CK391" s="722"/>
      <c r="CL391" s="722"/>
      <c r="CM391" s="722"/>
      <c r="CN391" s="722"/>
      <c r="CO391" s="722"/>
      <c r="CP391" s="722"/>
      <c r="CQ391" s="722"/>
      <c r="CR391" s="722"/>
      <c r="CS391" s="722"/>
    </row>
    <row r="392" spans="1:97" s="1376" customFormat="1">
      <c r="A392" s="722"/>
      <c r="B392" s="722"/>
      <c r="C392" s="722"/>
      <c r="D392" s="722"/>
      <c r="E392" s="722"/>
      <c r="F392" s="757"/>
      <c r="G392" s="757"/>
      <c r="H392" s="757"/>
      <c r="I392" s="757"/>
      <c r="J392" s="757"/>
      <c r="K392" s="758"/>
      <c r="L392" s="758"/>
      <c r="M392" s="722"/>
      <c r="N392" s="736"/>
      <c r="O392" s="736"/>
      <c r="P392" s="736"/>
      <c r="Q392" s="736"/>
      <c r="R392" s="736"/>
      <c r="S392" s="736"/>
      <c r="T392" s="736"/>
      <c r="U392" s="736"/>
      <c r="BA392" s="722"/>
      <c r="BB392" s="722"/>
      <c r="BC392" s="722"/>
      <c r="BD392" s="722"/>
      <c r="BE392" s="722"/>
      <c r="BF392" s="722"/>
      <c r="BG392" s="722"/>
      <c r="BH392" s="722"/>
      <c r="BI392" s="722"/>
      <c r="BJ392" s="722"/>
      <c r="BK392" s="722"/>
      <c r="BL392" s="722"/>
      <c r="BM392" s="722"/>
      <c r="BN392" s="722"/>
      <c r="BO392" s="722"/>
      <c r="BP392" s="722"/>
      <c r="BQ392" s="722"/>
      <c r="BR392" s="722"/>
      <c r="BS392" s="722"/>
      <c r="BT392" s="722"/>
      <c r="BU392" s="722"/>
      <c r="BV392" s="722"/>
      <c r="BW392" s="722"/>
      <c r="BX392" s="722"/>
      <c r="BY392" s="722"/>
      <c r="BZ392" s="722"/>
      <c r="CA392" s="722"/>
      <c r="CB392" s="722"/>
      <c r="CC392" s="722"/>
      <c r="CD392" s="722"/>
      <c r="CE392" s="722"/>
      <c r="CF392" s="722"/>
      <c r="CG392" s="722"/>
      <c r="CH392" s="722"/>
      <c r="CI392" s="722"/>
      <c r="CJ392" s="722"/>
      <c r="CK392" s="722"/>
      <c r="CL392" s="722"/>
      <c r="CM392" s="722"/>
      <c r="CN392" s="722"/>
      <c r="CO392" s="722"/>
      <c r="CP392" s="722"/>
      <c r="CQ392" s="722"/>
      <c r="CR392" s="722"/>
      <c r="CS392" s="722"/>
    </row>
    <row r="393" spans="1:97" s="1376" customFormat="1">
      <c r="A393" s="722"/>
      <c r="B393" s="722"/>
      <c r="C393" s="722"/>
      <c r="D393" s="722"/>
      <c r="E393" s="722"/>
      <c r="F393" s="757"/>
      <c r="G393" s="757"/>
      <c r="H393" s="757"/>
      <c r="I393" s="757"/>
      <c r="J393" s="757"/>
      <c r="K393" s="758"/>
      <c r="L393" s="758"/>
      <c r="M393" s="722"/>
      <c r="N393" s="736"/>
      <c r="O393" s="736"/>
      <c r="P393" s="736"/>
      <c r="Q393" s="736"/>
      <c r="R393" s="736"/>
      <c r="S393" s="736"/>
      <c r="T393" s="736"/>
      <c r="U393" s="736"/>
      <c r="BA393" s="722"/>
      <c r="BB393" s="722"/>
      <c r="BC393" s="722"/>
      <c r="BD393" s="722"/>
      <c r="BE393" s="722"/>
      <c r="BF393" s="722"/>
      <c r="BG393" s="722"/>
      <c r="BH393" s="722"/>
      <c r="BI393" s="722"/>
      <c r="BJ393" s="722"/>
      <c r="BK393" s="722"/>
      <c r="BL393" s="722"/>
      <c r="BM393" s="722"/>
      <c r="BN393" s="722"/>
      <c r="BO393" s="722"/>
      <c r="BP393" s="722"/>
      <c r="BQ393" s="722"/>
      <c r="BR393" s="722"/>
      <c r="BS393" s="722"/>
      <c r="BT393" s="722"/>
      <c r="BU393" s="722"/>
      <c r="BV393" s="722"/>
      <c r="BW393" s="722"/>
      <c r="BX393" s="722"/>
      <c r="BY393" s="722"/>
      <c r="BZ393" s="722"/>
      <c r="CA393" s="722"/>
      <c r="CB393" s="722"/>
      <c r="CC393" s="722"/>
      <c r="CD393" s="722"/>
      <c r="CE393" s="722"/>
      <c r="CF393" s="722"/>
      <c r="CG393" s="722"/>
      <c r="CH393" s="722"/>
      <c r="CI393" s="722"/>
      <c r="CJ393" s="722"/>
      <c r="CK393" s="722"/>
      <c r="CL393" s="722"/>
      <c r="CM393" s="722"/>
      <c r="CN393" s="722"/>
      <c r="CO393" s="722"/>
      <c r="CP393" s="722"/>
      <c r="CQ393" s="722"/>
      <c r="CR393" s="722"/>
      <c r="CS393" s="722"/>
    </row>
    <row r="394" spans="1:97" s="1376" customFormat="1">
      <c r="A394" s="722"/>
      <c r="B394" s="722"/>
      <c r="C394" s="722"/>
      <c r="D394" s="722"/>
      <c r="E394" s="722"/>
      <c r="F394" s="757"/>
      <c r="G394" s="757"/>
      <c r="H394" s="757"/>
      <c r="I394" s="757"/>
      <c r="J394" s="757"/>
      <c r="K394" s="758"/>
      <c r="L394" s="758"/>
      <c r="M394" s="722"/>
      <c r="N394" s="736"/>
      <c r="O394" s="736"/>
      <c r="P394" s="736"/>
      <c r="Q394" s="736"/>
      <c r="R394" s="736"/>
      <c r="S394" s="736"/>
      <c r="T394" s="736"/>
      <c r="U394" s="736"/>
      <c r="BA394" s="722"/>
      <c r="BB394" s="722"/>
      <c r="BC394" s="722"/>
      <c r="BD394" s="722"/>
      <c r="BE394" s="722"/>
      <c r="BF394" s="722"/>
      <c r="BG394" s="722"/>
      <c r="BH394" s="722"/>
      <c r="BI394" s="722"/>
      <c r="BJ394" s="722"/>
      <c r="BK394" s="722"/>
      <c r="BL394" s="722"/>
      <c r="BM394" s="722"/>
      <c r="BN394" s="722"/>
      <c r="BO394" s="722"/>
      <c r="BP394" s="722"/>
      <c r="BQ394" s="722"/>
      <c r="BR394" s="722"/>
      <c r="BS394" s="722"/>
      <c r="BT394" s="722"/>
      <c r="BU394" s="722"/>
      <c r="BV394" s="722"/>
      <c r="BW394" s="722"/>
      <c r="BX394" s="722"/>
      <c r="BY394" s="722"/>
      <c r="BZ394" s="722"/>
      <c r="CA394" s="722"/>
      <c r="CB394" s="722"/>
      <c r="CC394" s="722"/>
      <c r="CD394" s="722"/>
      <c r="CE394" s="722"/>
      <c r="CF394" s="722"/>
      <c r="CG394" s="722"/>
      <c r="CH394" s="722"/>
      <c r="CI394" s="722"/>
      <c r="CJ394" s="722"/>
      <c r="CK394" s="722"/>
      <c r="CL394" s="722"/>
      <c r="CM394" s="722"/>
      <c r="CN394" s="722"/>
      <c r="CO394" s="722"/>
      <c r="CP394" s="722"/>
      <c r="CQ394" s="722"/>
      <c r="CR394" s="722"/>
      <c r="CS394" s="722"/>
    </row>
    <row r="395" spans="1:97" s="1376" customFormat="1">
      <c r="A395" s="722"/>
      <c r="B395" s="722"/>
      <c r="C395" s="722"/>
      <c r="D395" s="722"/>
      <c r="E395" s="722"/>
      <c r="F395" s="757"/>
      <c r="G395" s="757"/>
      <c r="H395" s="757"/>
      <c r="I395" s="757"/>
      <c r="J395" s="757"/>
      <c r="K395" s="758"/>
      <c r="L395" s="758"/>
      <c r="M395" s="722"/>
      <c r="N395" s="736"/>
      <c r="O395" s="736"/>
      <c r="P395" s="736"/>
      <c r="Q395" s="736"/>
      <c r="R395" s="736"/>
      <c r="S395" s="736"/>
      <c r="T395" s="736"/>
      <c r="U395" s="736"/>
      <c r="BA395" s="722"/>
      <c r="BB395" s="722"/>
      <c r="BC395" s="722"/>
      <c r="BD395" s="722"/>
      <c r="BE395" s="722"/>
      <c r="BF395" s="722"/>
      <c r="BG395" s="722"/>
      <c r="BH395" s="722"/>
      <c r="BI395" s="722"/>
      <c r="BJ395" s="722"/>
      <c r="BK395" s="722"/>
      <c r="BL395" s="722"/>
      <c r="BM395" s="722"/>
      <c r="BN395" s="722"/>
      <c r="BO395" s="722"/>
      <c r="BP395" s="722"/>
      <c r="BQ395" s="722"/>
      <c r="BR395" s="722"/>
      <c r="BS395" s="722"/>
      <c r="BT395" s="722"/>
      <c r="BU395" s="722"/>
      <c r="BV395" s="722"/>
      <c r="BW395" s="722"/>
      <c r="BX395" s="722"/>
      <c r="BY395" s="722"/>
      <c r="BZ395" s="722"/>
      <c r="CA395" s="722"/>
      <c r="CB395" s="722"/>
      <c r="CC395" s="722"/>
      <c r="CD395" s="722"/>
      <c r="CE395" s="722"/>
      <c r="CF395" s="722"/>
      <c r="CG395" s="722"/>
      <c r="CH395" s="722"/>
      <c r="CI395" s="722"/>
      <c r="CJ395" s="722"/>
      <c r="CK395" s="722"/>
      <c r="CL395" s="722"/>
      <c r="CM395" s="722"/>
      <c r="CN395" s="722"/>
      <c r="CO395" s="722"/>
      <c r="CP395" s="722"/>
      <c r="CQ395" s="722"/>
      <c r="CR395" s="722"/>
      <c r="CS395" s="722"/>
    </row>
    <row r="396" spans="1:97" s="1376" customFormat="1">
      <c r="A396" s="722"/>
      <c r="B396" s="722"/>
      <c r="C396" s="722"/>
      <c r="D396" s="722"/>
      <c r="E396" s="722"/>
      <c r="F396" s="757"/>
      <c r="G396" s="757"/>
      <c r="H396" s="757"/>
      <c r="I396" s="757"/>
      <c r="J396" s="757"/>
      <c r="K396" s="758"/>
      <c r="L396" s="758"/>
      <c r="M396" s="722"/>
      <c r="N396" s="736"/>
      <c r="O396" s="736"/>
      <c r="P396" s="736"/>
      <c r="Q396" s="736"/>
      <c r="R396" s="736"/>
      <c r="S396" s="736"/>
      <c r="T396" s="736"/>
      <c r="U396" s="736"/>
      <c r="BA396" s="722"/>
      <c r="BB396" s="722"/>
      <c r="BC396" s="722"/>
      <c r="BD396" s="722"/>
      <c r="BE396" s="722"/>
      <c r="BF396" s="722"/>
      <c r="BG396" s="722"/>
      <c r="BH396" s="722"/>
      <c r="BI396" s="722"/>
      <c r="BJ396" s="722"/>
      <c r="BK396" s="722"/>
      <c r="BL396" s="722"/>
      <c r="BM396" s="722"/>
      <c r="BN396" s="722"/>
      <c r="BO396" s="722"/>
      <c r="BP396" s="722"/>
      <c r="BQ396" s="722"/>
      <c r="BR396" s="722"/>
      <c r="BS396" s="722"/>
      <c r="BT396" s="722"/>
      <c r="BU396" s="722"/>
      <c r="BV396" s="722"/>
      <c r="BW396" s="722"/>
      <c r="BX396" s="722"/>
      <c r="BY396" s="722"/>
      <c r="BZ396" s="722"/>
      <c r="CA396" s="722"/>
      <c r="CB396" s="722"/>
      <c r="CC396" s="722"/>
      <c r="CD396" s="722"/>
      <c r="CE396" s="722"/>
      <c r="CF396" s="722"/>
      <c r="CG396" s="722"/>
      <c r="CH396" s="722"/>
      <c r="CI396" s="722"/>
      <c r="CJ396" s="722"/>
      <c r="CK396" s="722"/>
      <c r="CL396" s="722"/>
      <c r="CM396" s="722"/>
      <c r="CN396" s="722"/>
      <c r="CO396" s="722"/>
      <c r="CP396" s="722"/>
      <c r="CQ396" s="722"/>
      <c r="CR396" s="722"/>
      <c r="CS396" s="722"/>
    </row>
    <row r="397" spans="1:97" s="1376" customFormat="1">
      <c r="A397" s="722"/>
      <c r="B397" s="722"/>
      <c r="C397" s="722"/>
      <c r="D397" s="722"/>
      <c r="E397" s="722"/>
      <c r="F397" s="757"/>
      <c r="G397" s="757"/>
      <c r="H397" s="757"/>
      <c r="I397" s="757"/>
      <c r="J397" s="757"/>
      <c r="K397" s="758"/>
      <c r="L397" s="758"/>
      <c r="M397" s="722"/>
      <c r="N397" s="736"/>
      <c r="O397" s="736"/>
      <c r="P397" s="736"/>
      <c r="Q397" s="736"/>
      <c r="R397" s="736"/>
      <c r="S397" s="736"/>
      <c r="T397" s="736"/>
      <c r="U397" s="736"/>
      <c r="BA397" s="722"/>
      <c r="BB397" s="722"/>
      <c r="BC397" s="722"/>
      <c r="BD397" s="722"/>
      <c r="BE397" s="722"/>
      <c r="BF397" s="722"/>
      <c r="BG397" s="722"/>
      <c r="BH397" s="722"/>
      <c r="BI397" s="722"/>
      <c r="BJ397" s="722"/>
      <c r="BK397" s="722"/>
      <c r="BL397" s="722"/>
      <c r="BM397" s="722"/>
      <c r="BN397" s="722"/>
      <c r="BO397" s="722"/>
      <c r="BP397" s="722"/>
      <c r="BQ397" s="722"/>
      <c r="BR397" s="722"/>
      <c r="BS397" s="722"/>
      <c r="BT397" s="722"/>
      <c r="BU397" s="722"/>
      <c r="BV397" s="722"/>
      <c r="BW397" s="722"/>
      <c r="BX397" s="722"/>
      <c r="BY397" s="722"/>
      <c r="BZ397" s="722"/>
      <c r="CA397" s="722"/>
      <c r="CB397" s="722"/>
      <c r="CC397" s="722"/>
      <c r="CD397" s="722"/>
      <c r="CE397" s="722"/>
      <c r="CF397" s="722"/>
      <c r="CG397" s="722"/>
      <c r="CH397" s="722"/>
      <c r="CI397" s="722"/>
      <c r="CJ397" s="722"/>
      <c r="CK397" s="722"/>
      <c r="CL397" s="722"/>
      <c r="CM397" s="722"/>
      <c r="CN397" s="722"/>
      <c r="CO397" s="722"/>
      <c r="CP397" s="722"/>
      <c r="CQ397" s="722"/>
      <c r="CR397" s="722"/>
      <c r="CS397" s="722"/>
    </row>
    <row r="398" spans="1:97" s="1376" customFormat="1">
      <c r="A398" s="722"/>
      <c r="B398" s="722"/>
      <c r="C398" s="722"/>
      <c r="D398" s="722"/>
      <c r="E398" s="722"/>
      <c r="F398" s="757"/>
      <c r="G398" s="757"/>
      <c r="H398" s="757"/>
      <c r="I398" s="757"/>
      <c r="J398" s="757"/>
      <c r="K398" s="758"/>
      <c r="L398" s="758"/>
      <c r="M398" s="722"/>
      <c r="N398" s="736"/>
      <c r="O398" s="736"/>
      <c r="P398" s="736"/>
      <c r="Q398" s="736"/>
      <c r="R398" s="736"/>
      <c r="S398" s="736"/>
      <c r="T398" s="736"/>
      <c r="U398" s="736"/>
      <c r="BA398" s="722"/>
      <c r="BB398" s="722"/>
      <c r="BC398" s="722"/>
      <c r="BD398" s="722"/>
      <c r="BE398" s="722"/>
      <c r="BF398" s="722"/>
      <c r="BG398" s="722"/>
      <c r="BH398" s="722"/>
      <c r="BI398" s="722"/>
      <c r="BJ398" s="722"/>
      <c r="BK398" s="722"/>
      <c r="BL398" s="722"/>
      <c r="BM398" s="722"/>
      <c r="BN398" s="722"/>
      <c r="BO398" s="722"/>
      <c r="BP398" s="722"/>
      <c r="BQ398" s="722"/>
      <c r="BR398" s="722"/>
      <c r="BS398" s="722"/>
      <c r="BT398" s="722"/>
      <c r="BU398" s="722"/>
      <c r="BV398" s="722"/>
      <c r="BW398" s="722"/>
      <c r="BX398" s="722"/>
      <c r="BY398" s="722"/>
      <c r="BZ398" s="722"/>
      <c r="CA398" s="722"/>
      <c r="CB398" s="722"/>
      <c r="CC398" s="722"/>
      <c r="CD398" s="722"/>
      <c r="CE398" s="722"/>
      <c r="CF398" s="722"/>
      <c r="CG398" s="722"/>
      <c r="CH398" s="722"/>
      <c r="CI398" s="722"/>
      <c r="CJ398" s="722"/>
      <c r="CK398" s="722"/>
      <c r="CL398" s="722"/>
      <c r="CM398" s="722"/>
      <c r="CN398" s="722"/>
      <c r="CO398" s="722"/>
      <c r="CP398" s="722"/>
      <c r="CQ398" s="722"/>
      <c r="CR398" s="722"/>
      <c r="CS398" s="722"/>
    </row>
    <row r="399" spans="1:97" s="1376" customFormat="1">
      <c r="A399" s="722"/>
      <c r="B399" s="722"/>
      <c r="C399" s="722"/>
      <c r="D399" s="722"/>
      <c r="E399" s="722"/>
      <c r="F399" s="757"/>
      <c r="G399" s="757"/>
      <c r="H399" s="757"/>
      <c r="I399" s="757"/>
      <c r="J399" s="757"/>
      <c r="K399" s="758"/>
      <c r="L399" s="758"/>
      <c r="M399" s="722"/>
      <c r="N399" s="736"/>
      <c r="O399" s="736"/>
      <c r="P399" s="736"/>
      <c r="Q399" s="736"/>
      <c r="R399" s="736"/>
      <c r="S399" s="736"/>
      <c r="T399" s="736"/>
      <c r="U399" s="736"/>
      <c r="BA399" s="722"/>
      <c r="BB399" s="722"/>
      <c r="BC399" s="722"/>
      <c r="BD399" s="722"/>
      <c r="BE399" s="722"/>
      <c r="BF399" s="722"/>
      <c r="BG399" s="722"/>
      <c r="BH399" s="722"/>
      <c r="BI399" s="722"/>
      <c r="BJ399" s="722"/>
      <c r="BK399" s="722"/>
      <c r="BL399" s="722"/>
      <c r="BM399" s="722"/>
      <c r="BN399" s="722"/>
      <c r="BO399" s="722"/>
      <c r="BP399" s="722"/>
      <c r="BQ399" s="722"/>
      <c r="BR399" s="722"/>
      <c r="BS399" s="722"/>
      <c r="BT399" s="722"/>
      <c r="BU399" s="722"/>
      <c r="BV399" s="722"/>
      <c r="BW399" s="722"/>
      <c r="BX399" s="722"/>
      <c r="BY399" s="722"/>
      <c r="BZ399" s="722"/>
      <c r="CA399" s="722"/>
      <c r="CB399" s="722"/>
      <c r="CC399" s="722"/>
      <c r="CD399" s="722"/>
      <c r="CE399" s="722"/>
      <c r="CF399" s="722"/>
      <c r="CG399" s="722"/>
      <c r="CH399" s="722"/>
      <c r="CI399" s="722"/>
      <c r="CJ399" s="722"/>
      <c r="CK399" s="722"/>
      <c r="CL399" s="722"/>
      <c r="CM399" s="722"/>
      <c r="CN399" s="722"/>
      <c r="CO399" s="722"/>
      <c r="CP399" s="722"/>
      <c r="CQ399" s="722"/>
      <c r="CR399" s="722"/>
      <c r="CS399" s="722"/>
    </row>
    <row r="400" spans="1:97" s="1376" customFormat="1">
      <c r="A400" s="722"/>
      <c r="B400" s="722"/>
      <c r="C400" s="722"/>
      <c r="D400" s="722"/>
      <c r="E400" s="722"/>
      <c r="F400" s="757"/>
      <c r="G400" s="757"/>
      <c r="H400" s="757"/>
      <c r="I400" s="757"/>
      <c r="J400" s="757"/>
      <c r="K400" s="758"/>
      <c r="L400" s="758"/>
      <c r="M400" s="722"/>
      <c r="N400" s="736"/>
      <c r="O400" s="736"/>
      <c r="P400" s="736"/>
      <c r="Q400" s="736"/>
      <c r="R400" s="736"/>
      <c r="S400" s="736"/>
      <c r="T400" s="736"/>
      <c r="U400" s="736"/>
      <c r="BA400" s="722"/>
      <c r="BB400" s="722"/>
      <c r="BC400" s="722"/>
      <c r="BD400" s="722"/>
      <c r="BE400" s="722"/>
      <c r="BF400" s="722"/>
      <c r="BG400" s="722"/>
      <c r="BH400" s="722"/>
      <c r="BI400" s="722"/>
      <c r="BJ400" s="722"/>
      <c r="BK400" s="722"/>
      <c r="BL400" s="722"/>
      <c r="BM400" s="722"/>
      <c r="BN400" s="722"/>
      <c r="BO400" s="722"/>
      <c r="BP400" s="722"/>
      <c r="BQ400" s="722"/>
      <c r="BR400" s="722"/>
      <c r="BS400" s="722"/>
      <c r="BT400" s="722"/>
      <c r="BU400" s="722"/>
      <c r="BV400" s="722"/>
      <c r="BW400" s="722"/>
      <c r="BX400" s="722"/>
      <c r="BY400" s="722"/>
      <c r="BZ400" s="722"/>
      <c r="CA400" s="722"/>
      <c r="CB400" s="722"/>
      <c r="CC400" s="722"/>
      <c r="CD400" s="722"/>
      <c r="CE400" s="722"/>
      <c r="CF400" s="722"/>
      <c r="CG400" s="722"/>
      <c r="CH400" s="722"/>
      <c r="CI400" s="722"/>
      <c r="CJ400" s="722"/>
      <c r="CK400" s="722"/>
      <c r="CL400" s="722"/>
      <c r="CM400" s="722"/>
      <c r="CN400" s="722"/>
      <c r="CO400" s="722"/>
      <c r="CP400" s="722"/>
      <c r="CQ400" s="722"/>
      <c r="CR400" s="722"/>
      <c r="CS400" s="722"/>
    </row>
    <row r="401" spans="1:97" s="1376" customFormat="1">
      <c r="A401" s="722"/>
      <c r="B401" s="722"/>
      <c r="C401" s="722"/>
      <c r="D401" s="722"/>
      <c r="E401" s="722"/>
      <c r="F401" s="757"/>
      <c r="G401" s="757"/>
      <c r="H401" s="757"/>
      <c r="I401" s="757"/>
      <c r="J401" s="757"/>
      <c r="K401" s="758"/>
      <c r="L401" s="758"/>
      <c r="M401" s="722"/>
      <c r="N401" s="736"/>
      <c r="O401" s="736"/>
      <c r="P401" s="736"/>
      <c r="Q401" s="736"/>
      <c r="R401" s="736"/>
      <c r="S401" s="736"/>
      <c r="T401" s="736"/>
      <c r="U401" s="736"/>
      <c r="BA401" s="722"/>
      <c r="BB401" s="722"/>
      <c r="BC401" s="722"/>
      <c r="BD401" s="722"/>
      <c r="BE401" s="722"/>
      <c r="BF401" s="722"/>
      <c r="BG401" s="722"/>
      <c r="BH401" s="722"/>
      <c r="BI401" s="722"/>
      <c r="BJ401" s="722"/>
      <c r="BK401" s="722"/>
      <c r="BL401" s="722"/>
      <c r="BM401" s="722"/>
      <c r="BN401" s="722"/>
      <c r="BO401" s="722"/>
      <c r="BP401" s="722"/>
      <c r="BQ401" s="722"/>
      <c r="BR401" s="722"/>
      <c r="BS401" s="722"/>
      <c r="BT401" s="722"/>
      <c r="BU401" s="722"/>
      <c r="BV401" s="722"/>
      <c r="BW401" s="722"/>
      <c r="BX401" s="722"/>
      <c r="BY401" s="722"/>
      <c r="BZ401" s="722"/>
      <c r="CA401" s="722"/>
      <c r="CB401" s="722"/>
      <c r="CC401" s="722"/>
      <c r="CD401" s="722"/>
      <c r="CE401" s="722"/>
      <c r="CF401" s="722"/>
      <c r="CG401" s="722"/>
      <c r="CH401" s="722"/>
      <c r="CI401" s="722"/>
      <c r="CJ401" s="722"/>
      <c r="CK401" s="722"/>
      <c r="CL401" s="722"/>
      <c r="CM401" s="722"/>
      <c r="CN401" s="722"/>
      <c r="CO401" s="722"/>
      <c r="CP401" s="722"/>
      <c r="CQ401" s="722"/>
      <c r="CR401" s="722"/>
      <c r="CS401" s="722"/>
    </row>
    <row r="402" spans="1:97" s="1376" customFormat="1">
      <c r="A402" s="722"/>
      <c r="B402" s="722"/>
      <c r="C402" s="722"/>
      <c r="D402" s="722"/>
      <c r="E402" s="722"/>
      <c r="F402" s="757"/>
      <c r="G402" s="757"/>
      <c r="H402" s="757"/>
      <c r="I402" s="757"/>
      <c r="J402" s="757"/>
      <c r="K402" s="758"/>
      <c r="L402" s="758"/>
      <c r="M402" s="722"/>
      <c r="N402" s="736"/>
      <c r="O402" s="736"/>
      <c r="P402" s="736"/>
      <c r="Q402" s="736"/>
      <c r="R402" s="736"/>
      <c r="S402" s="736"/>
      <c r="T402" s="736"/>
      <c r="U402" s="736"/>
      <c r="BA402" s="722"/>
      <c r="BB402" s="722"/>
      <c r="BC402" s="722"/>
      <c r="BD402" s="722"/>
      <c r="BE402" s="722"/>
      <c r="BF402" s="722"/>
      <c r="BG402" s="722"/>
      <c r="BH402" s="722"/>
      <c r="BI402" s="722"/>
      <c r="BJ402" s="722"/>
      <c r="BK402" s="722"/>
      <c r="BL402" s="722"/>
      <c r="BM402" s="722"/>
      <c r="BN402" s="722"/>
      <c r="BO402" s="722"/>
      <c r="BP402" s="722"/>
      <c r="BQ402" s="722"/>
      <c r="BR402" s="722"/>
      <c r="BS402" s="722"/>
      <c r="BT402" s="722"/>
      <c r="BU402" s="722"/>
      <c r="BV402" s="722"/>
      <c r="BW402" s="722"/>
      <c r="BX402" s="722"/>
      <c r="BY402" s="722"/>
      <c r="BZ402" s="722"/>
      <c r="CA402" s="722"/>
      <c r="CB402" s="722"/>
      <c r="CC402" s="722"/>
      <c r="CD402" s="722"/>
      <c r="CE402" s="722"/>
      <c r="CF402" s="722"/>
      <c r="CG402" s="722"/>
      <c r="CH402" s="722"/>
      <c r="CI402" s="722"/>
      <c r="CJ402" s="722"/>
      <c r="CK402" s="722"/>
      <c r="CL402" s="722"/>
      <c r="CM402" s="722"/>
      <c r="CN402" s="722"/>
      <c r="CO402" s="722"/>
      <c r="CP402" s="722"/>
      <c r="CQ402" s="722"/>
      <c r="CR402" s="722"/>
      <c r="CS402" s="722"/>
    </row>
    <row r="403" spans="1:97" s="1376" customFormat="1">
      <c r="A403" s="722"/>
      <c r="B403" s="722"/>
      <c r="C403" s="722"/>
      <c r="D403" s="722"/>
      <c r="E403" s="722"/>
      <c r="F403" s="757"/>
      <c r="G403" s="757"/>
      <c r="H403" s="757"/>
      <c r="I403" s="757"/>
      <c r="J403" s="757"/>
      <c r="K403" s="758"/>
      <c r="L403" s="758"/>
      <c r="M403" s="722"/>
      <c r="N403" s="736"/>
      <c r="O403" s="736"/>
      <c r="P403" s="736"/>
      <c r="Q403" s="736"/>
      <c r="R403" s="736"/>
      <c r="S403" s="736"/>
      <c r="T403" s="736"/>
      <c r="U403" s="736"/>
      <c r="BA403" s="722"/>
      <c r="BB403" s="722"/>
      <c r="BC403" s="722"/>
      <c r="BD403" s="722"/>
      <c r="BE403" s="722"/>
      <c r="BF403" s="722"/>
      <c r="BG403" s="722"/>
      <c r="BH403" s="722"/>
      <c r="BI403" s="722"/>
      <c r="BJ403" s="722"/>
      <c r="BK403" s="722"/>
      <c r="BL403" s="722"/>
      <c r="BM403" s="722"/>
      <c r="BN403" s="722"/>
      <c r="BO403" s="722"/>
      <c r="BP403" s="722"/>
      <c r="BQ403" s="722"/>
      <c r="BR403" s="722"/>
      <c r="BS403" s="722"/>
      <c r="BT403" s="722"/>
      <c r="BU403" s="722"/>
      <c r="BV403" s="722"/>
      <c r="BW403" s="722"/>
      <c r="BX403" s="722"/>
      <c r="BY403" s="722"/>
      <c r="BZ403" s="722"/>
      <c r="CA403" s="722"/>
      <c r="CB403" s="722"/>
      <c r="CC403" s="722"/>
      <c r="CD403" s="722"/>
      <c r="CE403" s="722"/>
      <c r="CF403" s="722"/>
      <c r="CG403" s="722"/>
      <c r="CH403" s="722"/>
      <c r="CI403" s="722"/>
      <c r="CJ403" s="722"/>
      <c r="CK403" s="722"/>
      <c r="CL403" s="722"/>
      <c r="CM403" s="722"/>
      <c r="CN403" s="722"/>
      <c r="CO403" s="722"/>
      <c r="CP403" s="722"/>
      <c r="CQ403" s="722"/>
      <c r="CR403" s="722"/>
      <c r="CS403" s="722"/>
    </row>
    <row r="404" spans="1:97" s="1376" customFormat="1">
      <c r="A404" s="722"/>
      <c r="B404" s="722"/>
      <c r="C404" s="722"/>
      <c r="D404" s="722"/>
      <c r="E404" s="722"/>
      <c r="F404" s="757"/>
      <c r="G404" s="757"/>
      <c r="H404" s="757"/>
      <c r="I404" s="757"/>
      <c r="J404" s="757"/>
      <c r="K404" s="758"/>
      <c r="L404" s="758"/>
      <c r="M404" s="722"/>
      <c r="N404" s="736"/>
      <c r="O404" s="736"/>
      <c r="P404" s="736"/>
      <c r="Q404" s="736"/>
      <c r="R404" s="736"/>
      <c r="S404" s="736"/>
      <c r="T404" s="736"/>
      <c r="U404" s="736"/>
      <c r="BA404" s="722"/>
      <c r="BB404" s="722"/>
      <c r="BC404" s="722"/>
      <c r="BD404" s="722"/>
      <c r="BE404" s="722"/>
      <c r="BF404" s="722"/>
      <c r="BG404" s="722"/>
      <c r="BH404" s="722"/>
      <c r="BI404" s="722"/>
      <c r="BJ404" s="722"/>
      <c r="BK404" s="722"/>
      <c r="BL404" s="722"/>
      <c r="BM404" s="722"/>
      <c r="BN404" s="722"/>
      <c r="BO404" s="722"/>
      <c r="BP404" s="722"/>
      <c r="BQ404" s="722"/>
      <c r="BR404" s="722"/>
      <c r="BS404" s="722"/>
      <c r="BT404" s="722"/>
      <c r="BU404" s="722"/>
      <c r="BV404" s="722"/>
      <c r="BW404" s="722"/>
      <c r="BX404" s="722"/>
      <c r="BY404" s="722"/>
      <c r="BZ404" s="722"/>
      <c r="CA404" s="722"/>
      <c r="CB404" s="722"/>
      <c r="CC404" s="722"/>
      <c r="CD404" s="722"/>
      <c r="CE404" s="722"/>
      <c r="CF404" s="722"/>
      <c r="CG404" s="722"/>
      <c r="CH404" s="722"/>
      <c r="CI404" s="722"/>
      <c r="CJ404" s="722"/>
      <c r="CK404" s="722"/>
      <c r="CL404" s="722"/>
      <c r="CM404" s="722"/>
      <c r="CN404" s="722"/>
      <c r="CO404" s="722"/>
      <c r="CP404" s="722"/>
      <c r="CQ404" s="722"/>
      <c r="CR404" s="722"/>
      <c r="CS404" s="722"/>
    </row>
    <row r="405" spans="1:97" s="1376" customFormat="1">
      <c r="A405" s="722"/>
      <c r="B405" s="722"/>
      <c r="C405" s="722"/>
      <c r="D405" s="722"/>
      <c r="E405" s="722"/>
      <c r="F405" s="757"/>
      <c r="G405" s="757"/>
      <c r="H405" s="757"/>
      <c r="I405" s="757"/>
      <c r="J405" s="757"/>
      <c r="K405" s="758"/>
      <c r="L405" s="758"/>
      <c r="M405" s="722"/>
      <c r="N405" s="736"/>
      <c r="O405" s="736"/>
      <c r="P405" s="736"/>
      <c r="Q405" s="736"/>
      <c r="R405" s="736"/>
      <c r="S405" s="736"/>
      <c r="T405" s="736"/>
      <c r="U405" s="736"/>
      <c r="BA405" s="722"/>
      <c r="BB405" s="722"/>
      <c r="BC405" s="722"/>
      <c r="BD405" s="722"/>
      <c r="BE405" s="722"/>
      <c r="BF405" s="722"/>
      <c r="BG405" s="722"/>
      <c r="BH405" s="722"/>
      <c r="BI405" s="722"/>
      <c r="BJ405" s="722"/>
      <c r="BK405" s="722"/>
      <c r="BL405" s="722"/>
      <c r="BM405" s="722"/>
      <c r="BN405" s="722"/>
      <c r="BO405" s="722"/>
      <c r="BP405" s="722"/>
      <c r="BQ405" s="722"/>
      <c r="BR405" s="722"/>
      <c r="BS405" s="722"/>
      <c r="BT405" s="722"/>
      <c r="BU405" s="722"/>
      <c r="BV405" s="722"/>
      <c r="BW405" s="722"/>
      <c r="BX405" s="722"/>
      <c r="BY405" s="722"/>
      <c r="BZ405" s="722"/>
      <c r="CA405" s="722"/>
      <c r="CB405" s="722"/>
      <c r="CC405" s="722"/>
      <c r="CD405" s="722"/>
      <c r="CE405" s="722"/>
      <c r="CF405" s="722"/>
      <c r="CG405" s="722"/>
      <c r="CH405" s="722"/>
      <c r="CI405" s="722"/>
      <c r="CJ405" s="722"/>
      <c r="CK405" s="722"/>
      <c r="CL405" s="722"/>
      <c r="CM405" s="722"/>
      <c r="CN405" s="722"/>
      <c r="CO405" s="722"/>
      <c r="CP405" s="722"/>
      <c r="CQ405" s="722"/>
      <c r="CR405" s="722"/>
      <c r="CS405" s="722"/>
    </row>
    <row r="406" spans="1:97" s="1376" customFormat="1">
      <c r="A406" s="722"/>
      <c r="B406" s="722"/>
      <c r="C406" s="722"/>
      <c r="D406" s="722"/>
      <c r="E406" s="722"/>
      <c r="F406" s="757"/>
      <c r="G406" s="757"/>
      <c r="H406" s="757"/>
      <c r="I406" s="757"/>
      <c r="J406" s="757"/>
      <c r="K406" s="758"/>
      <c r="L406" s="758"/>
      <c r="M406" s="722"/>
      <c r="N406" s="736"/>
      <c r="O406" s="736"/>
      <c r="P406" s="736"/>
      <c r="Q406" s="736"/>
      <c r="R406" s="736"/>
      <c r="S406" s="736"/>
      <c r="T406" s="736"/>
      <c r="U406" s="736"/>
      <c r="BA406" s="722"/>
      <c r="BB406" s="722"/>
      <c r="BC406" s="722"/>
      <c r="BD406" s="722"/>
      <c r="BE406" s="722"/>
      <c r="BF406" s="722"/>
      <c r="BG406" s="722"/>
      <c r="BH406" s="722"/>
      <c r="BI406" s="722"/>
      <c r="BJ406" s="722"/>
      <c r="BK406" s="722"/>
      <c r="BL406" s="722"/>
      <c r="BM406" s="722"/>
      <c r="BN406" s="722"/>
      <c r="BO406" s="722"/>
      <c r="BP406" s="722"/>
      <c r="BQ406" s="722"/>
      <c r="BR406" s="722"/>
      <c r="BS406" s="722"/>
      <c r="BT406" s="722"/>
      <c r="BU406" s="722"/>
      <c r="BV406" s="722"/>
      <c r="BW406" s="722"/>
      <c r="BX406" s="722"/>
      <c r="BY406" s="722"/>
      <c r="BZ406" s="722"/>
      <c r="CA406" s="722"/>
      <c r="CB406" s="722"/>
      <c r="CC406" s="722"/>
      <c r="CD406" s="722"/>
      <c r="CE406" s="722"/>
      <c r="CF406" s="722"/>
      <c r="CG406" s="722"/>
      <c r="CH406" s="722"/>
      <c r="CI406" s="722"/>
      <c r="CJ406" s="722"/>
      <c r="CK406" s="722"/>
      <c r="CL406" s="722"/>
      <c r="CM406" s="722"/>
      <c r="CN406" s="722"/>
      <c r="CO406" s="722"/>
      <c r="CP406" s="722"/>
      <c r="CQ406" s="722"/>
      <c r="CR406" s="722"/>
      <c r="CS406" s="722"/>
    </row>
    <row r="407" spans="1:97" s="1376" customFormat="1">
      <c r="A407" s="722"/>
      <c r="B407" s="722"/>
      <c r="C407" s="722"/>
      <c r="D407" s="722"/>
      <c r="E407" s="722"/>
      <c r="F407" s="757"/>
      <c r="G407" s="757"/>
      <c r="H407" s="757"/>
      <c r="I407" s="757"/>
      <c r="J407" s="757"/>
      <c r="K407" s="758"/>
      <c r="L407" s="758"/>
      <c r="M407" s="722"/>
      <c r="N407" s="736"/>
      <c r="O407" s="736"/>
      <c r="P407" s="736"/>
      <c r="Q407" s="736"/>
      <c r="R407" s="736"/>
      <c r="S407" s="736"/>
      <c r="T407" s="736"/>
      <c r="U407" s="736"/>
      <c r="BA407" s="722"/>
      <c r="BB407" s="722"/>
      <c r="BC407" s="722"/>
      <c r="BD407" s="722"/>
      <c r="BE407" s="722"/>
      <c r="BF407" s="722"/>
      <c r="BG407" s="722"/>
      <c r="BH407" s="722"/>
      <c r="BI407" s="722"/>
      <c r="BJ407" s="722"/>
      <c r="BK407" s="722"/>
      <c r="BL407" s="722"/>
      <c r="BM407" s="722"/>
      <c r="BN407" s="722"/>
      <c r="BO407" s="722"/>
      <c r="BP407" s="722"/>
      <c r="BQ407" s="722"/>
      <c r="BR407" s="722"/>
      <c r="BS407" s="722"/>
      <c r="BT407" s="722"/>
      <c r="BU407" s="722"/>
      <c r="BV407" s="722"/>
      <c r="BW407" s="722"/>
      <c r="BX407" s="722"/>
      <c r="BY407" s="722"/>
      <c r="BZ407" s="722"/>
      <c r="CA407" s="722"/>
      <c r="CB407" s="722"/>
      <c r="CC407" s="722"/>
      <c r="CD407" s="722"/>
      <c r="CE407" s="722"/>
      <c r="CF407" s="722"/>
      <c r="CG407" s="722"/>
      <c r="CH407" s="722"/>
      <c r="CI407" s="722"/>
      <c r="CJ407" s="722"/>
      <c r="CK407" s="722"/>
      <c r="CL407" s="722"/>
      <c r="CM407" s="722"/>
      <c r="CN407" s="722"/>
      <c r="CO407" s="722"/>
      <c r="CP407" s="722"/>
      <c r="CQ407" s="722"/>
      <c r="CR407" s="722"/>
      <c r="CS407" s="722"/>
    </row>
    <row r="408" spans="1:97" s="1376" customFormat="1">
      <c r="A408" s="722"/>
      <c r="B408" s="722"/>
      <c r="C408" s="722"/>
      <c r="D408" s="722"/>
      <c r="E408" s="722"/>
      <c r="F408" s="757"/>
      <c r="G408" s="757"/>
      <c r="H408" s="757"/>
      <c r="I408" s="757"/>
      <c r="J408" s="757"/>
      <c r="K408" s="758"/>
      <c r="L408" s="758"/>
      <c r="M408" s="722"/>
      <c r="N408" s="736"/>
      <c r="O408" s="736"/>
      <c r="P408" s="736"/>
      <c r="Q408" s="736"/>
      <c r="R408" s="736"/>
      <c r="S408" s="736"/>
      <c r="T408" s="736"/>
      <c r="U408" s="736"/>
      <c r="BA408" s="722"/>
      <c r="BB408" s="722"/>
      <c r="BC408" s="722"/>
      <c r="BD408" s="722"/>
      <c r="BE408" s="722"/>
      <c r="BF408" s="722"/>
      <c r="BG408" s="722"/>
      <c r="BH408" s="722"/>
      <c r="BI408" s="722"/>
      <c r="BJ408" s="722"/>
      <c r="BK408" s="722"/>
      <c r="BL408" s="722"/>
      <c r="BM408" s="722"/>
      <c r="BN408" s="722"/>
      <c r="BO408" s="722"/>
      <c r="BP408" s="722"/>
      <c r="BQ408" s="722"/>
      <c r="BR408" s="722"/>
      <c r="BS408" s="722"/>
      <c r="BT408" s="722"/>
      <c r="BU408" s="722"/>
      <c r="BV408" s="722"/>
      <c r="BW408" s="722"/>
      <c r="BX408" s="722"/>
      <c r="BY408" s="722"/>
      <c r="BZ408" s="722"/>
      <c r="CA408" s="722"/>
      <c r="CB408" s="722"/>
      <c r="CC408" s="722"/>
      <c r="CD408" s="722"/>
      <c r="CE408" s="722"/>
      <c r="CF408" s="722"/>
      <c r="CG408" s="722"/>
      <c r="CH408" s="722"/>
      <c r="CI408" s="722"/>
      <c r="CJ408" s="722"/>
      <c r="CK408" s="722"/>
      <c r="CL408" s="722"/>
      <c r="CM408" s="722"/>
      <c r="CN408" s="722"/>
      <c r="CO408" s="722"/>
      <c r="CP408" s="722"/>
      <c r="CQ408" s="722"/>
      <c r="CR408" s="722"/>
      <c r="CS408" s="722"/>
    </row>
    <row r="409" spans="1:97" s="1376" customFormat="1">
      <c r="A409" s="722"/>
      <c r="B409" s="722"/>
      <c r="C409" s="722"/>
      <c r="D409" s="722"/>
      <c r="E409" s="722"/>
      <c r="F409" s="757"/>
      <c r="G409" s="757"/>
      <c r="H409" s="757"/>
      <c r="I409" s="757"/>
      <c r="J409" s="757"/>
      <c r="K409" s="758"/>
      <c r="L409" s="758"/>
      <c r="M409" s="722"/>
      <c r="N409" s="736"/>
      <c r="O409" s="736"/>
      <c r="P409" s="736"/>
      <c r="Q409" s="736"/>
      <c r="R409" s="736"/>
      <c r="S409" s="736"/>
      <c r="T409" s="736"/>
      <c r="U409" s="736"/>
      <c r="BA409" s="722"/>
      <c r="BB409" s="722"/>
      <c r="BC409" s="722"/>
      <c r="BD409" s="722"/>
      <c r="BE409" s="722"/>
      <c r="BF409" s="722"/>
      <c r="BG409" s="722"/>
      <c r="BH409" s="722"/>
      <c r="BI409" s="722"/>
      <c r="BJ409" s="722"/>
      <c r="BK409" s="722"/>
      <c r="BL409" s="722"/>
      <c r="BM409" s="722"/>
      <c r="BN409" s="722"/>
      <c r="BO409" s="722"/>
      <c r="BP409" s="722"/>
      <c r="BQ409" s="722"/>
      <c r="BR409" s="722"/>
      <c r="BS409" s="722"/>
      <c r="BT409" s="722"/>
      <c r="BU409" s="722"/>
      <c r="BV409" s="722"/>
      <c r="BW409" s="722"/>
      <c r="BX409" s="722"/>
      <c r="BY409" s="722"/>
      <c r="BZ409" s="722"/>
      <c r="CA409" s="722"/>
      <c r="CB409" s="722"/>
      <c r="CC409" s="722"/>
      <c r="CD409" s="722"/>
      <c r="CE409" s="722"/>
      <c r="CF409" s="722"/>
      <c r="CG409" s="722"/>
      <c r="CH409" s="722"/>
      <c r="CI409" s="722"/>
      <c r="CJ409" s="722"/>
      <c r="CK409" s="722"/>
      <c r="CL409" s="722"/>
      <c r="CM409" s="722"/>
      <c r="CN409" s="722"/>
      <c r="CO409" s="722"/>
      <c r="CP409" s="722"/>
      <c r="CQ409" s="722"/>
      <c r="CR409" s="722"/>
      <c r="CS409" s="722"/>
    </row>
    <row r="410" spans="1:97" s="1376" customFormat="1">
      <c r="A410" s="722"/>
      <c r="B410" s="722"/>
      <c r="C410" s="722"/>
      <c r="D410" s="722"/>
      <c r="E410" s="722"/>
      <c r="F410" s="757"/>
      <c r="G410" s="757"/>
      <c r="H410" s="757"/>
      <c r="I410" s="757"/>
      <c r="J410" s="757"/>
      <c r="K410" s="758"/>
      <c r="L410" s="758"/>
      <c r="M410" s="722"/>
      <c r="N410" s="736"/>
      <c r="O410" s="736"/>
      <c r="P410" s="736"/>
      <c r="Q410" s="736"/>
      <c r="R410" s="736"/>
      <c r="S410" s="736"/>
      <c r="T410" s="736"/>
      <c r="U410" s="736"/>
      <c r="BA410" s="722"/>
      <c r="BB410" s="722"/>
      <c r="BC410" s="722"/>
      <c r="BD410" s="722"/>
      <c r="BE410" s="722"/>
      <c r="BF410" s="722"/>
      <c r="BG410" s="722"/>
      <c r="BH410" s="722"/>
      <c r="BI410" s="722"/>
      <c r="BJ410" s="722"/>
      <c r="BK410" s="722"/>
      <c r="BL410" s="722"/>
      <c r="BM410" s="722"/>
      <c r="BN410" s="722"/>
      <c r="BO410" s="722"/>
      <c r="BP410" s="722"/>
      <c r="BQ410" s="722"/>
      <c r="BR410" s="722"/>
      <c r="BS410" s="722"/>
      <c r="BT410" s="722"/>
      <c r="BU410" s="722"/>
      <c r="BV410" s="722"/>
      <c r="BW410" s="722"/>
      <c r="BX410" s="722"/>
      <c r="BY410" s="722"/>
      <c r="BZ410" s="722"/>
      <c r="CA410" s="722"/>
      <c r="CB410" s="722"/>
      <c r="CC410" s="722"/>
      <c r="CD410" s="722"/>
      <c r="CE410" s="722"/>
      <c r="CF410" s="722"/>
      <c r="CG410" s="722"/>
      <c r="CH410" s="722"/>
      <c r="CI410" s="722"/>
      <c r="CJ410" s="722"/>
      <c r="CK410" s="722"/>
      <c r="CL410" s="722"/>
      <c r="CM410" s="722"/>
      <c r="CN410" s="722"/>
      <c r="CO410" s="722"/>
      <c r="CP410" s="722"/>
      <c r="CQ410" s="722"/>
      <c r="CR410" s="722"/>
      <c r="CS410" s="722"/>
    </row>
    <row r="411" spans="1:97" s="1376" customFormat="1">
      <c r="A411" s="722"/>
      <c r="B411" s="722"/>
      <c r="C411" s="722"/>
      <c r="D411" s="722"/>
      <c r="E411" s="722"/>
      <c r="F411" s="757"/>
      <c r="G411" s="757"/>
      <c r="H411" s="757"/>
      <c r="I411" s="757"/>
      <c r="J411" s="757"/>
      <c r="K411" s="758"/>
      <c r="L411" s="758"/>
      <c r="M411" s="722"/>
      <c r="N411" s="736"/>
      <c r="O411" s="736"/>
      <c r="P411" s="736"/>
      <c r="Q411" s="736"/>
      <c r="R411" s="736"/>
      <c r="S411" s="736"/>
      <c r="T411" s="736"/>
      <c r="U411" s="736"/>
      <c r="BA411" s="722"/>
      <c r="BB411" s="722"/>
      <c r="BC411" s="722"/>
      <c r="BD411" s="722"/>
      <c r="BE411" s="722"/>
      <c r="BF411" s="722"/>
      <c r="BG411" s="722"/>
      <c r="BH411" s="722"/>
      <c r="BI411" s="722"/>
      <c r="BJ411" s="722"/>
      <c r="BK411" s="722"/>
      <c r="BL411" s="722"/>
      <c r="BM411" s="722"/>
      <c r="BN411" s="722"/>
      <c r="BO411" s="722"/>
      <c r="BP411" s="722"/>
      <c r="BQ411" s="722"/>
      <c r="BR411" s="722"/>
      <c r="BS411" s="722"/>
      <c r="BT411" s="722"/>
      <c r="BU411" s="722"/>
      <c r="BV411" s="722"/>
      <c r="BW411" s="722"/>
      <c r="BX411" s="722"/>
      <c r="BY411" s="722"/>
      <c r="BZ411" s="722"/>
      <c r="CA411" s="722"/>
      <c r="CB411" s="722"/>
      <c r="CC411" s="722"/>
      <c r="CD411" s="722"/>
      <c r="CE411" s="722"/>
      <c r="CF411" s="722"/>
      <c r="CG411" s="722"/>
      <c r="CH411" s="722"/>
      <c r="CI411" s="722"/>
      <c r="CJ411" s="722"/>
      <c r="CK411" s="722"/>
      <c r="CL411" s="722"/>
      <c r="CM411" s="722"/>
      <c r="CN411" s="722"/>
      <c r="CO411" s="722"/>
      <c r="CP411" s="722"/>
      <c r="CQ411" s="722"/>
      <c r="CR411" s="722"/>
      <c r="CS411" s="722"/>
    </row>
    <row r="412" spans="1:97" s="1376" customFormat="1">
      <c r="A412" s="722"/>
      <c r="B412" s="722"/>
      <c r="C412" s="722"/>
      <c r="D412" s="722"/>
      <c r="E412" s="722"/>
      <c r="F412" s="757"/>
      <c r="G412" s="757"/>
      <c r="H412" s="757"/>
      <c r="I412" s="757"/>
      <c r="J412" s="757"/>
      <c r="K412" s="758"/>
      <c r="L412" s="758"/>
      <c r="M412" s="722"/>
      <c r="N412" s="736"/>
      <c r="O412" s="736"/>
      <c r="P412" s="736"/>
      <c r="Q412" s="736"/>
      <c r="R412" s="736"/>
      <c r="S412" s="736"/>
      <c r="T412" s="736"/>
      <c r="U412" s="736"/>
      <c r="BA412" s="722"/>
      <c r="BB412" s="722"/>
      <c r="BC412" s="722"/>
      <c r="BD412" s="722"/>
      <c r="BE412" s="722"/>
      <c r="BF412" s="722"/>
      <c r="BG412" s="722"/>
      <c r="BH412" s="722"/>
      <c r="BI412" s="722"/>
      <c r="BJ412" s="722"/>
      <c r="BK412" s="722"/>
      <c r="BL412" s="722"/>
      <c r="BM412" s="722"/>
      <c r="BN412" s="722"/>
      <c r="BO412" s="722"/>
      <c r="BP412" s="722"/>
      <c r="BQ412" s="722"/>
      <c r="BR412" s="722"/>
      <c r="BS412" s="722"/>
      <c r="BT412" s="722"/>
      <c r="BU412" s="722"/>
      <c r="BV412" s="722"/>
      <c r="BW412" s="722"/>
      <c r="BX412" s="722"/>
      <c r="BY412" s="722"/>
      <c r="BZ412" s="722"/>
      <c r="CA412" s="722"/>
      <c r="CB412" s="722"/>
      <c r="CC412" s="722"/>
      <c r="CD412" s="722"/>
      <c r="CE412" s="722"/>
      <c r="CF412" s="722"/>
      <c r="CG412" s="722"/>
      <c r="CH412" s="722"/>
      <c r="CI412" s="722"/>
      <c r="CJ412" s="722"/>
      <c r="CK412" s="722"/>
      <c r="CL412" s="722"/>
      <c r="CM412" s="722"/>
      <c r="CN412" s="722"/>
      <c r="CO412" s="722"/>
      <c r="CP412" s="722"/>
      <c r="CQ412" s="722"/>
      <c r="CR412" s="722"/>
      <c r="CS412" s="722"/>
    </row>
    <row r="413" spans="1:97" s="1376" customFormat="1">
      <c r="A413" s="722"/>
      <c r="B413" s="722"/>
      <c r="C413" s="722"/>
      <c r="D413" s="722"/>
      <c r="E413" s="722"/>
      <c r="F413" s="757"/>
      <c r="G413" s="757"/>
      <c r="H413" s="757"/>
      <c r="I413" s="757"/>
      <c r="J413" s="757"/>
      <c r="K413" s="758"/>
      <c r="L413" s="758"/>
      <c r="M413" s="722"/>
      <c r="N413" s="736"/>
      <c r="O413" s="736"/>
      <c r="P413" s="736"/>
      <c r="Q413" s="736"/>
      <c r="R413" s="736"/>
      <c r="S413" s="736"/>
      <c r="T413" s="736"/>
      <c r="U413" s="736"/>
      <c r="BA413" s="722"/>
      <c r="BB413" s="722"/>
      <c r="BC413" s="722"/>
      <c r="BD413" s="722"/>
      <c r="BE413" s="722"/>
      <c r="BF413" s="722"/>
      <c r="BG413" s="722"/>
      <c r="BH413" s="722"/>
      <c r="BI413" s="722"/>
      <c r="BJ413" s="722"/>
      <c r="BK413" s="722"/>
      <c r="BL413" s="722"/>
      <c r="BM413" s="722"/>
      <c r="BN413" s="722"/>
      <c r="BO413" s="722"/>
      <c r="BP413" s="722"/>
      <c r="BQ413" s="722"/>
      <c r="BR413" s="722"/>
      <c r="BS413" s="722"/>
      <c r="BT413" s="722"/>
      <c r="BU413" s="722"/>
      <c r="BV413" s="722"/>
      <c r="BW413" s="722"/>
      <c r="BX413" s="722"/>
      <c r="BY413" s="722"/>
      <c r="BZ413" s="722"/>
      <c r="CA413" s="722"/>
      <c r="CB413" s="722"/>
      <c r="CC413" s="722"/>
      <c r="CD413" s="722"/>
      <c r="CE413" s="722"/>
      <c r="CF413" s="722"/>
      <c r="CG413" s="722"/>
      <c r="CH413" s="722"/>
      <c r="CI413" s="722"/>
      <c r="CJ413" s="722"/>
      <c r="CK413" s="722"/>
      <c r="CL413" s="722"/>
      <c r="CM413" s="722"/>
      <c r="CN413" s="722"/>
      <c r="CO413" s="722"/>
      <c r="CP413" s="722"/>
      <c r="CQ413" s="722"/>
      <c r="CR413" s="722"/>
      <c r="CS413" s="722"/>
    </row>
    <row r="414" spans="1:97" s="1376" customFormat="1">
      <c r="A414" s="722"/>
      <c r="B414" s="722"/>
      <c r="C414" s="722"/>
      <c r="D414" s="722"/>
      <c r="E414" s="722"/>
      <c r="F414" s="757"/>
      <c r="G414" s="757"/>
      <c r="H414" s="757"/>
      <c r="I414" s="757"/>
      <c r="J414" s="757"/>
      <c r="K414" s="758"/>
      <c r="L414" s="758"/>
      <c r="M414" s="722"/>
      <c r="N414" s="736"/>
      <c r="O414" s="736"/>
      <c r="P414" s="736"/>
      <c r="Q414" s="736"/>
      <c r="R414" s="736"/>
      <c r="S414" s="736"/>
      <c r="T414" s="736"/>
      <c r="U414" s="736"/>
      <c r="BA414" s="722"/>
      <c r="BB414" s="722"/>
      <c r="BC414" s="722"/>
      <c r="BD414" s="722"/>
      <c r="BE414" s="722"/>
      <c r="BF414" s="722"/>
      <c r="BG414" s="722"/>
      <c r="BH414" s="722"/>
      <c r="BI414" s="722"/>
      <c r="BJ414" s="722"/>
      <c r="BK414" s="722"/>
      <c r="BL414" s="722"/>
      <c r="BM414" s="722"/>
      <c r="BN414" s="722"/>
      <c r="BO414" s="722"/>
      <c r="BP414" s="722"/>
      <c r="BQ414" s="722"/>
      <c r="BR414" s="722"/>
      <c r="BS414" s="722"/>
      <c r="BT414" s="722"/>
      <c r="BU414" s="722"/>
      <c r="BV414" s="722"/>
      <c r="BW414" s="722"/>
      <c r="BX414" s="722"/>
      <c r="BY414" s="722"/>
      <c r="BZ414" s="722"/>
      <c r="CA414" s="722"/>
      <c r="CB414" s="722"/>
      <c r="CC414" s="722"/>
      <c r="CD414" s="722"/>
      <c r="CE414" s="722"/>
      <c r="CF414" s="722"/>
      <c r="CG414" s="722"/>
      <c r="CH414" s="722"/>
      <c r="CI414" s="722"/>
      <c r="CJ414" s="722"/>
      <c r="CK414" s="722"/>
      <c r="CL414" s="722"/>
      <c r="CM414" s="722"/>
      <c r="CN414" s="722"/>
      <c r="CO414" s="722"/>
      <c r="CP414" s="722"/>
      <c r="CQ414" s="722"/>
      <c r="CR414" s="722"/>
      <c r="CS414" s="722"/>
    </row>
    <row r="415" spans="1:97" s="1376" customFormat="1">
      <c r="A415" s="722"/>
      <c r="B415" s="722"/>
      <c r="C415" s="722"/>
      <c r="D415" s="722"/>
      <c r="E415" s="722"/>
      <c r="F415" s="757"/>
      <c r="G415" s="757"/>
      <c r="H415" s="757"/>
      <c r="I415" s="757"/>
      <c r="J415" s="757"/>
      <c r="K415" s="758"/>
      <c r="L415" s="758"/>
      <c r="M415" s="722"/>
      <c r="N415" s="736"/>
      <c r="O415" s="736"/>
      <c r="P415" s="736"/>
      <c r="Q415" s="736"/>
      <c r="R415" s="736"/>
      <c r="S415" s="736"/>
      <c r="T415" s="736"/>
      <c r="U415" s="736"/>
      <c r="BA415" s="722"/>
      <c r="BB415" s="722"/>
      <c r="BC415" s="722"/>
      <c r="BD415" s="722"/>
      <c r="BE415" s="722"/>
      <c r="BF415" s="722"/>
      <c r="BG415" s="722"/>
      <c r="BH415" s="722"/>
      <c r="BI415" s="722"/>
      <c r="BJ415" s="722"/>
      <c r="BK415" s="722"/>
      <c r="BL415" s="722"/>
      <c r="BM415" s="722"/>
      <c r="BN415" s="722"/>
      <c r="BO415" s="722"/>
      <c r="BP415" s="722"/>
      <c r="BQ415" s="722"/>
      <c r="BR415" s="722"/>
      <c r="BS415" s="722"/>
      <c r="BT415" s="722"/>
      <c r="BU415" s="722"/>
      <c r="BV415" s="722"/>
      <c r="BW415" s="722"/>
      <c r="BX415" s="722"/>
      <c r="BY415" s="722"/>
      <c r="BZ415" s="722"/>
      <c r="CA415" s="722"/>
      <c r="CB415" s="722"/>
      <c r="CC415" s="722"/>
      <c r="CD415" s="722"/>
      <c r="CE415" s="722"/>
      <c r="CF415" s="722"/>
      <c r="CG415" s="722"/>
      <c r="CH415" s="722"/>
      <c r="CI415" s="722"/>
      <c r="CJ415" s="722"/>
      <c r="CK415" s="722"/>
      <c r="CL415" s="722"/>
      <c r="CM415" s="722"/>
      <c r="CN415" s="722"/>
      <c r="CO415" s="722"/>
      <c r="CP415" s="722"/>
      <c r="CQ415" s="722"/>
      <c r="CR415" s="722"/>
      <c r="CS415" s="722"/>
    </row>
    <row r="416" spans="1:97" s="1376" customFormat="1">
      <c r="A416" s="722"/>
      <c r="B416" s="722"/>
      <c r="C416" s="722"/>
      <c r="D416" s="722"/>
      <c r="E416" s="722"/>
      <c r="F416" s="757"/>
      <c r="G416" s="757"/>
      <c r="H416" s="757"/>
      <c r="I416" s="757"/>
      <c r="J416" s="757"/>
      <c r="K416" s="758"/>
      <c r="L416" s="758"/>
      <c r="M416" s="722"/>
      <c r="N416" s="736"/>
      <c r="O416" s="736"/>
      <c r="P416" s="736"/>
      <c r="Q416" s="736"/>
      <c r="R416" s="736"/>
      <c r="S416" s="736"/>
      <c r="T416" s="736"/>
      <c r="U416" s="736"/>
      <c r="BA416" s="722"/>
      <c r="BB416" s="722"/>
      <c r="BC416" s="722"/>
      <c r="BD416" s="722"/>
      <c r="BE416" s="722"/>
      <c r="BF416" s="722"/>
      <c r="BG416" s="722"/>
      <c r="BH416" s="722"/>
      <c r="BI416" s="722"/>
      <c r="BJ416" s="722"/>
      <c r="BK416" s="722"/>
      <c r="BL416" s="722"/>
      <c r="BM416" s="722"/>
      <c r="BN416" s="722"/>
      <c r="BO416" s="722"/>
      <c r="BP416" s="722"/>
      <c r="BQ416" s="722"/>
      <c r="BR416" s="722"/>
      <c r="BS416" s="722"/>
      <c r="BT416" s="722"/>
      <c r="BU416" s="722"/>
      <c r="BV416" s="722"/>
      <c r="BW416" s="722"/>
      <c r="BX416" s="722"/>
      <c r="BY416" s="722"/>
      <c r="BZ416" s="722"/>
      <c r="CA416" s="722"/>
      <c r="CB416" s="722"/>
      <c r="CC416" s="722"/>
      <c r="CD416" s="722"/>
      <c r="CE416" s="722"/>
      <c r="CF416" s="722"/>
      <c r="CG416" s="722"/>
      <c r="CH416" s="722"/>
      <c r="CI416" s="722"/>
      <c r="CJ416" s="722"/>
      <c r="CK416" s="722"/>
      <c r="CL416" s="722"/>
      <c r="CM416" s="722"/>
      <c r="CN416" s="722"/>
      <c r="CO416" s="722"/>
      <c r="CP416" s="722"/>
      <c r="CQ416" s="722"/>
      <c r="CR416" s="722"/>
      <c r="CS416" s="722"/>
    </row>
    <row r="417" spans="1:97" s="1376" customFormat="1">
      <c r="A417" s="722"/>
      <c r="B417" s="722"/>
      <c r="C417" s="722"/>
      <c r="D417" s="722"/>
      <c r="E417" s="722"/>
      <c r="F417" s="757"/>
      <c r="G417" s="757"/>
      <c r="H417" s="757"/>
      <c r="I417" s="757"/>
      <c r="J417" s="757"/>
      <c r="K417" s="758"/>
      <c r="L417" s="758"/>
      <c r="M417" s="722"/>
      <c r="N417" s="736"/>
      <c r="O417" s="736"/>
      <c r="P417" s="736"/>
      <c r="Q417" s="736"/>
      <c r="R417" s="736"/>
      <c r="S417" s="736"/>
      <c r="T417" s="736"/>
      <c r="U417" s="736"/>
      <c r="BA417" s="722"/>
      <c r="BB417" s="722"/>
      <c r="BC417" s="722"/>
      <c r="BD417" s="722"/>
      <c r="BE417" s="722"/>
      <c r="BF417" s="722"/>
      <c r="BG417" s="722"/>
      <c r="BH417" s="722"/>
      <c r="BI417" s="722"/>
      <c r="BJ417" s="722"/>
      <c r="BK417" s="722"/>
      <c r="BL417" s="722"/>
      <c r="BM417" s="722"/>
      <c r="BN417" s="722"/>
      <c r="BO417" s="722"/>
      <c r="BP417" s="722"/>
      <c r="BQ417" s="722"/>
      <c r="BR417" s="722"/>
      <c r="BS417" s="722"/>
      <c r="BT417" s="722"/>
      <c r="BU417" s="722"/>
      <c r="BV417" s="722"/>
      <c r="BW417" s="722"/>
      <c r="BX417" s="722"/>
      <c r="BY417" s="722"/>
      <c r="BZ417" s="722"/>
      <c r="CA417" s="722"/>
      <c r="CB417" s="722"/>
      <c r="CC417" s="722"/>
      <c r="CD417" s="722"/>
      <c r="CE417" s="722"/>
      <c r="CF417" s="722"/>
      <c r="CG417" s="722"/>
      <c r="CH417" s="722"/>
      <c r="CI417" s="722"/>
      <c r="CJ417" s="722"/>
      <c r="CK417" s="722"/>
      <c r="CL417" s="722"/>
      <c r="CM417" s="722"/>
      <c r="CN417" s="722"/>
      <c r="CO417" s="722"/>
      <c r="CP417" s="722"/>
      <c r="CQ417" s="722"/>
      <c r="CR417" s="722"/>
      <c r="CS417" s="722"/>
    </row>
    <row r="418" spans="1:97" s="1376" customFormat="1">
      <c r="A418" s="722"/>
      <c r="B418" s="722"/>
      <c r="C418" s="722"/>
      <c r="D418" s="722"/>
      <c r="E418" s="722"/>
      <c r="F418" s="757"/>
      <c r="G418" s="757"/>
      <c r="H418" s="757"/>
      <c r="I418" s="757"/>
      <c r="J418" s="757"/>
      <c r="K418" s="758"/>
      <c r="L418" s="758"/>
      <c r="M418" s="722"/>
      <c r="N418" s="736"/>
      <c r="O418" s="736"/>
      <c r="P418" s="736"/>
      <c r="Q418" s="736"/>
      <c r="R418" s="736"/>
      <c r="S418" s="736"/>
      <c r="T418" s="736"/>
      <c r="U418" s="736"/>
      <c r="BA418" s="722"/>
      <c r="BB418" s="722"/>
      <c r="BC418" s="722"/>
      <c r="BD418" s="722"/>
      <c r="BE418" s="722"/>
      <c r="BF418" s="722"/>
      <c r="BG418" s="722"/>
      <c r="BH418" s="722"/>
      <c r="BI418" s="722"/>
      <c r="BJ418" s="722"/>
      <c r="BK418" s="722"/>
      <c r="BL418" s="722"/>
      <c r="BM418" s="722"/>
      <c r="BN418" s="722"/>
      <c r="BO418" s="722"/>
      <c r="BP418" s="722"/>
      <c r="BQ418" s="722"/>
      <c r="BR418" s="722"/>
      <c r="BS418" s="722"/>
      <c r="BT418" s="722"/>
      <c r="BU418" s="722"/>
      <c r="BV418" s="722"/>
      <c r="BW418" s="722"/>
      <c r="BX418" s="722"/>
      <c r="BY418" s="722"/>
      <c r="BZ418" s="722"/>
      <c r="CA418" s="722"/>
      <c r="CB418" s="722"/>
      <c r="CC418" s="722"/>
      <c r="CD418" s="722"/>
      <c r="CE418" s="722"/>
      <c r="CF418" s="722"/>
      <c r="CG418" s="722"/>
      <c r="CH418" s="722"/>
      <c r="CI418" s="722"/>
      <c r="CJ418" s="722"/>
      <c r="CK418" s="722"/>
      <c r="CL418" s="722"/>
      <c r="CM418" s="722"/>
      <c r="CN418" s="722"/>
      <c r="CO418" s="722"/>
      <c r="CP418" s="722"/>
      <c r="CQ418" s="722"/>
      <c r="CR418" s="722"/>
      <c r="CS418" s="722"/>
    </row>
    <row r="419" spans="1:97" s="1376" customFormat="1">
      <c r="A419" s="722"/>
      <c r="B419" s="722"/>
      <c r="C419" s="722"/>
      <c r="D419" s="722"/>
      <c r="E419" s="722"/>
      <c r="F419" s="757"/>
      <c r="G419" s="757"/>
      <c r="H419" s="757"/>
      <c r="I419" s="757"/>
      <c r="J419" s="757"/>
      <c r="K419" s="758"/>
      <c r="L419" s="758"/>
      <c r="M419" s="722"/>
      <c r="N419" s="736"/>
      <c r="O419" s="736"/>
      <c r="P419" s="736"/>
      <c r="Q419" s="736"/>
      <c r="R419" s="736"/>
      <c r="S419" s="736"/>
      <c r="T419" s="736"/>
      <c r="U419" s="736"/>
      <c r="BA419" s="722"/>
      <c r="BB419" s="722"/>
      <c r="BC419" s="722"/>
      <c r="BD419" s="722"/>
      <c r="BE419" s="722"/>
      <c r="BF419" s="722"/>
      <c r="BG419" s="722"/>
      <c r="BH419" s="722"/>
      <c r="BI419" s="722"/>
      <c r="BJ419" s="722"/>
      <c r="BK419" s="722"/>
      <c r="BL419" s="722"/>
      <c r="BM419" s="722"/>
      <c r="BN419" s="722"/>
      <c r="BO419" s="722"/>
      <c r="BP419" s="722"/>
      <c r="BQ419" s="722"/>
      <c r="BR419" s="722"/>
      <c r="BS419" s="722"/>
      <c r="BT419" s="722"/>
      <c r="BU419" s="722"/>
      <c r="BV419" s="722"/>
      <c r="BW419" s="722"/>
      <c r="BX419" s="722"/>
      <c r="BY419" s="722"/>
      <c r="BZ419" s="722"/>
      <c r="CA419" s="722"/>
      <c r="CB419" s="722"/>
      <c r="CC419" s="722"/>
      <c r="CD419" s="722"/>
      <c r="CE419" s="722"/>
      <c r="CF419" s="722"/>
      <c r="CG419" s="722"/>
      <c r="CH419" s="722"/>
      <c r="CI419" s="722"/>
      <c r="CJ419" s="722"/>
      <c r="CK419" s="722"/>
      <c r="CL419" s="722"/>
      <c r="CM419" s="722"/>
      <c r="CN419" s="722"/>
      <c r="CO419" s="722"/>
      <c r="CP419" s="722"/>
      <c r="CQ419" s="722"/>
      <c r="CR419" s="722"/>
      <c r="CS419" s="722"/>
    </row>
    <row r="420" spans="1:97" s="1376" customFormat="1">
      <c r="A420" s="722"/>
      <c r="B420" s="722"/>
      <c r="C420" s="722"/>
      <c r="D420" s="722"/>
      <c r="E420" s="722"/>
      <c r="F420" s="757"/>
      <c r="G420" s="757"/>
      <c r="H420" s="757"/>
      <c r="I420" s="757"/>
      <c r="J420" s="757"/>
      <c r="K420" s="758"/>
      <c r="L420" s="758"/>
      <c r="M420" s="722"/>
      <c r="N420" s="736"/>
      <c r="O420" s="736"/>
      <c r="P420" s="736"/>
      <c r="Q420" s="736"/>
      <c r="R420" s="736"/>
      <c r="S420" s="736"/>
      <c r="T420" s="736"/>
      <c r="U420" s="736"/>
      <c r="BA420" s="722"/>
      <c r="BB420" s="722"/>
      <c r="BC420" s="722"/>
      <c r="BD420" s="722"/>
      <c r="BE420" s="722"/>
      <c r="BF420" s="722"/>
      <c r="BG420" s="722"/>
      <c r="BH420" s="722"/>
      <c r="BI420" s="722"/>
      <c r="BJ420" s="722"/>
      <c r="BK420" s="722"/>
      <c r="BL420" s="722"/>
      <c r="BM420" s="722"/>
      <c r="BN420" s="722"/>
      <c r="BO420" s="722"/>
      <c r="BP420" s="722"/>
      <c r="BQ420" s="722"/>
      <c r="BR420" s="722"/>
      <c r="BS420" s="722"/>
      <c r="BT420" s="722"/>
      <c r="BU420" s="722"/>
      <c r="BV420" s="722"/>
      <c r="BW420" s="722"/>
      <c r="BX420" s="722"/>
      <c r="BY420" s="722"/>
      <c r="BZ420" s="722"/>
      <c r="CA420" s="722"/>
      <c r="CB420" s="722"/>
      <c r="CC420" s="722"/>
      <c r="CD420" s="722"/>
      <c r="CE420" s="722"/>
      <c r="CF420" s="722"/>
      <c r="CG420" s="722"/>
      <c r="CH420" s="722"/>
      <c r="CI420" s="722"/>
      <c r="CJ420" s="722"/>
      <c r="CK420" s="722"/>
      <c r="CL420" s="722"/>
      <c r="CM420" s="722"/>
      <c r="CN420" s="722"/>
      <c r="CO420" s="722"/>
      <c r="CP420" s="722"/>
      <c r="CQ420" s="722"/>
      <c r="CR420" s="722"/>
      <c r="CS420" s="722"/>
    </row>
    <row r="421" spans="1:97" s="1376" customFormat="1">
      <c r="A421" s="722"/>
      <c r="B421" s="722"/>
      <c r="C421" s="722"/>
      <c r="D421" s="722"/>
      <c r="E421" s="722"/>
      <c r="F421" s="757"/>
      <c r="G421" s="757"/>
      <c r="H421" s="757"/>
      <c r="I421" s="757"/>
      <c r="J421" s="757"/>
      <c r="K421" s="758"/>
      <c r="L421" s="758"/>
      <c r="M421" s="722"/>
      <c r="N421" s="736"/>
      <c r="O421" s="736"/>
      <c r="P421" s="736"/>
      <c r="Q421" s="736"/>
      <c r="R421" s="736"/>
      <c r="S421" s="736"/>
      <c r="T421" s="736"/>
      <c r="U421" s="736"/>
      <c r="BA421" s="722"/>
      <c r="BB421" s="722"/>
      <c r="BC421" s="722"/>
      <c r="BD421" s="722"/>
      <c r="BE421" s="722"/>
      <c r="BF421" s="722"/>
      <c r="BG421" s="722"/>
      <c r="BH421" s="722"/>
      <c r="BI421" s="722"/>
      <c r="BJ421" s="722"/>
      <c r="BK421" s="722"/>
      <c r="BL421" s="722"/>
      <c r="BM421" s="722"/>
      <c r="BN421" s="722"/>
      <c r="BO421" s="722"/>
      <c r="BP421" s="722"/>
      <c r="BQ421" s="722"/>
      <c r="BR421" s="722"/>
      <c r="BS421" s="722"/>
      <c r="BT421" s="722"/>
      <c r="BU421" s="722"/>
      <c r="BV421" s="722"/>
      <c r="BW421" s="722"/>
      <c r="BX421" s="722"/>
      <c r="BY421" s="722"/>
      <c r="BZ421" s="722"/>
      <c r="CA421" s="722"/>
      <c r="CB421" s="722"/>
      <c r="CC421" s="722"/>
      <c r="CD421" s="722"/>
      <c r="CE421" s="722"/>
      <c r="CF421" s="722"/>
      <c r="CG421" s="722"/>
      <c r="CH421" s="722"/>
      <c r="CI421" s="722"/>
      <c r="CJ421" s="722"/>
      <c r="CK421" s="722"/>
      <c r="CL421" s="722"/>
      <c r="CM421" s="722"/>
      <c r="CN421" s="722"/>
      <c r="CO421" s="722"/>
      <c r="CP421" s="722"/>
      <c r="CQ421" s="722"/>
      <c r="CR421" s="722"/>
      <c r="CS421" s="722"/>
    </row>
    <row r="422" spans="1:97" s="1376" customFormat="1">
      <c r="A422" s="722"/>
      <c r="B422" s="722"/>
      <c r="C422" s="722"/>
      <c r="D422" s="722"/>
      <c r="E422" s="722"/>
      <c r="F422" s="757"/>
      <c r="G422" s="757"/>
      <c r="H422" s="757"/>
      <c r="I422" s="757"/>
      <c r="J422" s="757"/>
      <c r="K422" s="758"/>
      <c r="L422" s="758"/>
      <c r="M422" s="722"/>
      <c r="N422" s="736"/>
      <c r="O422" s="736"/>
      <c r="P422" s="736"/>
      <c r="Q422" s="736"/>
      <c r="R422" s="736"/>
      <c r="S422" s="736"/>
      <c r="T422" s="736"/>
      <c r="U422" s="736"/>
      <c r="BA422" s="722"/>
      <c r="BB422" s="722"/>
      <c r="BC422" s="722"/>
      <c r="BD422" s="722"/>
      <c r="BE422" s="722"/>
      <c r="BF422" s="722"/>
      <c r="BG422" s="722"/>
      <c r="BH422" s="722"/>
      <c r="BI422" s="722"/>
      <c r="BJ422" s="722"/>
      <c r="BK422" s="722"/>
      <c r="BL422" s="722"/>
      <c r="BM422" s="722"/>
      <c r="BN422" s="722"/>
      <c r="BO422" s="722"/>
      <c r="BP422" s="722"/>
      <c r="BQ422" s="722"/>
      <c r="BR422" s="722"/>
      <c r="BS422" s="722"/>
      <c r="BT422" s="722"/>
      <c r="BU422" s="722"/>
      <c r="BV422" s="722"/>
      <c r="BW422" s="722"/>
      <c r="BX422" s="722"/>
      <c r="BY422" s="722"/>
      <c r="BZ422" s="722"/>
      <c r="CA422" s="722"/>
      <c r="CB422" s="722"/>
      <c r="CC422" s="722"/>
      <c r="CD422" s="722"/>
      <c r="CE422" s="722"/>
      <c r="CF422" s="722"/>
      <c r="CG422" s="722"/>
      <c r="CH422" s="722"/>
      <c r="CI422" s="722"/>
      <c r="CJ422" s="722"/>
      <c r="CK422" s="722"/>
      <c r="CL422" s="722"/>
      <c r="CM422" s="722"/>
      <c r="CN422" s="722"/>
      <c r="CO422" s="722"/>
      <c r="CP422" s="722"/>
      <c r="CQ422" s="722"/>
      <c r="CR422" s="722"/>
      <c r="CS422" s="722"/>
    </row>
    <row r="423" spans="1:97" s="1376" customFormat="1">
      <c r="A423" s="722"/>
      <c r="B423" s="722"/>
      <c r="C423" s="722"/>
      <c r="D423" s="722"/>
      <c r="E423" s="722"/>
      <c r="F423" s="757"/>
      <c r="G423" s="757"/>
      <c r="H423" s="757"/>
      <c r="I423" s="757"/>
      <c r="J423" s="757"/>
      <c r="K423" s="758"/>
      <c r="L423" s="758"/>
      <c r="M423" s="722"/>
      <c r="N423" s="736"/>
      <c r="O423" s="736"/>
      <c r="P423" s="736"/>
      <c r="Q423" s="736"/>
      <c r="R423" s="736"/>
      <c r="S423" s="736"/>
      <c r="T423" s="736"/>
      <c r="U423" s="736"/>
      <c r="BA423" s="722"/>
      <c r="BB423" s="722"/>
      <c r="BC423" s="722"/>
      <c r="BD423" s="722"/>
      <c r="BE423" s="722"/>
      <c r="BF423" s="722"/>
      <c r="BG423" s="722"/>
      <c r="BH423" s="722"/>
      <c r="BI423" s="722"/>
      <c r="BJ423" s="722"/>
      <c r="BK423" s="722"/>
      <c r="BL423" s="722"/>
      <c r="BM423" s="722"/>
      <c r="BN423" s="722"/>
      <c r="BO423" s="722"/>
      <c r="BP423" s="722"/>
      <c r="BQ423" s="722"/>
      <c r="BR423" s="722"/>
      <c r="BS423" s="722"/>
      <c r="BT423" s="722"/>
      <c r="BU423" s="722"/>
      <c r="BV423" s="722"/>
      <c r="BW423" s="722"/>
      <c r="BX423" s="722"/>
      <c r="BY423" s="722"/>
      <c r="BZ423" s="722"/>
      <c r="CA423" s="722"/>
      <c r="CB423" s="722"/>
      <c r="CC423" s="722"/>
      <c r="CD423" s="722"/>
      <c r="CE423" s="722"/>
      <c r="CF423" s="722"/>
      <c r="CG423" s="722"/>
      <c r="CH423" s="722"/>
      <c r="CI423" s="722"/>
      <c r="CJ423" s="722"/>
      <c r="CK423" s="722"/>
      <c r="CL423" s="722"/>
      <c r="CM423" s="722"/>
      <c r="CN423" s="722"/>
      <c r="CO423" s="722"/>
      <c r="CP423" s="722"/>
      <c r="CQ423" s="722"/>
      <c r="CR423" s="722"/>
      <c r="CS423" s="722"/>
    </row>
    <row r="424" spans="1:97" s="1376" customFormat="1">
      <c r="A424" s="722"/>
      <c r="B424" s="722"/>
      <c r="C424" s="722"/>
      <c r="D424" s="722"/>
      <c r="E424" s="722"/>
      <c r="F424" s="757"/>
      <c r="G424" s="757"/>
      <c r="H424" s="757"/>
      <c r="I424" s="757"/>
      <c r="J424" s="757"/>
      <c r="K424" s="758"/>
      <c r="L424" s="758"/>
      <c r="M424" s="722"/>
      <c r="N424" s="736"/>
      <c r="O424" s="736"/>
      <c r="P424" s="736"/>
      <c r="Q424" s="736"/>
      <c r="R424" s="736"/>
      <c r="S424" s="736"/>
      <c r="T424" s="736"/>
      <c r="U424" s="736"/>
      <c r="BA424" s="722"/>
      <c r="BB424" s="722"/>
      <c r="BC424" s="722"/>
      <c r="BD424" s="722"/>
      <c r="BE424" s="722"/>
      <c r="BF424" s="722"/>
      <c r="BG424" s="722"/>
      <c r="BH424" s="722"/>
      <c r="BI424" s="722"/>
      <c r="BJ424" s="722"/>
      <c r="BK424" s="722"/>
      <c r="BL424" s="722"/>
      <c r="BM424" s="722"/>
      <c r="BN424" s="722"/>
      <c r="BO424" s="722"/>
      <c r="BP424" s="722"/>
      <c r="BQ424" s="722"/>
      <c r="BR424" s="722"/>
      <c r="BS424" s="722"/>
      <c r="BT424" s="722"/>
      <c r="BU424" s="722"/>
      <c r="BV424" s="722"/>
      <c r="BW424" s="722"/>
      <c r="BX424" s="722"/>
      <c r="BY424" s="722"/>
      <c r="BZ424" s="722"/>
      <c r="CA424" s="722"/>
      <c r="CB424" s="722"/>
      <c r="CC424" s="722"/>
      <c r="CD424" s="722"/>
      <c r="CE424" s="722"/>
      <c r="CF424" s="722"/>
      <c r="CG424" s="722"/>
      <c r="CH424" s="722"/>
      <c r="CI424" s="722"/>
      <c r="CJ424" s="722"/>
      <c r="CK424" s="722"/>
      <c r="CL424" s="722"/>
      <c r="CM424" s="722"/>
      <c r="CN424" s="722"/>
      <c r="CO424" s="722"/>
      <c r="CP424" s="722"/>
      <c r="CQ424" s="722"/>
      <c r="CR424" s="722"/>
      <c r="CS424" s="722"/>
    </row>
    <row r="425" spans="1:97" s="1376" customFormat="1">
      <c r="A425" s="722"/>
      <c r="B425" s="722"/>
      <c r="C425" s="722"/>
      <c r="D425" s="722"/>
      <c r="E425" s="722"/>
      <c r="F425" s="757"/>
      <c r="G425" s="757"/>
      <c r="H425" s="757"/>
      <c r="I425" s="757"/>
      <c r="J425" s="757"/>
      <c r="K425" s="758"/>
      <c r="L425" s="758"/>
      <c r="M425" s="722"/>
      <c r="N425" s="736"/>
      <c r="O425" s="736"/>
      <c r="P425" s="736"/>
      <c r="Q425" s="736"/>
      <c r="R425" s="736"/>
      <c r="S425" s="736"/>
      <c r="T425" s="736"/>
      <c r="U425" s="736"/>
      <c r="BA425" s="722"/>
      <c r="BB425" s="722"/>
      <c r="BC425" s="722"/>
      <c r="BD425" s="722"/>
      <c r="BE425" s="722"/>
      <c r="BF425" s="722"/>
      <c r="BG425" s="722"/>
      <c r="BH425" s="722"/>
      <c r="BI425" s="722"/>
      <c r="BJ425" s="722"/>
      <c r="BK425" s="722"/>
      <c r="BL425" s="722"/>
      <c r="BM425" s="722"/>
      <c r="BN425" s="722"/>
      <c r="BO425" s="722"/>
      <c r="BP425" s="722"/>
      <c r="BQ425" s="722"/>
      <c r="BR425" s="722"/>
      <c r="BS425" s="722"/>
      <c r="BT425" s="722"/>
      <c r="BU425" s="722"/>
      <c r="BV425" s="722"/>
      <c r="BW425" s="722"/>
      <c r="BX425" s="722"/>
      <c r="BY425" s="722"/>
      <c r="BZ425" s="722"/>
      <c r="CA425" s="722"/>
      <c r="CB425" s="722"/>
      <c r="CC425" s="722"/>
      <c r="CD425" s="722"/>
      <c r="CE425" s="722"/>
      <c r="CF425" s="722"/>
      <c r="CG425" s="722"/>
      <c r="CH425" s="722"/>
      <c r="CI425" s="722"/>
      <c r="CJ425" s="722"/>
      <c r="CK425" s="722"/>
      <c r="CL425" s="722"/>
      <c r="CM425" s="722"/>
      <c r="CN425" s="722"/>
      <c r="CO425" s="722"/>
      <c r="CP425" s="722"/>
      <c r="CQ425" s="722"/>
      <c r="CR425" s="722"/>
      <c r="CS425" s="722"/>
    </row>
    <row r="426" spans="1:97" s="1376" customFormat="1">
      <c r="A426" s="722"/>
      <c r="B426" s="722"/>
      <c r="C426" s="722"/>
      <c r="D426" s="722"/>
      <c r="E426" s="722"/>
      <c r="F426" s="757"/>
      <c r="G426" s="757"/>
      <c r="H426" s="757"/>
      <c r="I426" s="757"/>
      <c r="J426" s="757"/>
      <c r="K426" s="758"/>
      <c r="L426" s="758"/>
      <c r="M426" s="722"/>
      <c r="N426" s="736"/>
      <c r="O426" s="736"/>
      <c r="P426" s="736"/>
      <c r="Q426" s="736"/>
      <c r="R426" s="736"/>
      <c r="S426" s="736"/>
      <c r="T426" s="736"/>
      <c r="U426" s="736"/>
      <c r="BA426" s="722"/>
      <c r="BB426" s="722"/>
      <c r="BC426" s="722"/>
      <c r="BD426" s="722"/>
      <c r="BE426" s="722"/>
      <c r="BF426" s="722"/>
      <c r="BG426" s="722"/>
      <c r="BH426" s="722"/>
      <c r="BI426" s="722"/>
      <c r="BJ426" s="722"/>
      <c r="BK426" s="722"/>
      <c r="BL426" s="722"/>
      <c r="BM426" s="722"/>
      <c r="BN426" s="722"/>
      <c r="BO426" s="722"/>
      <c r="BP426" s="722"/>
      <c r="BQ426" s="722"/>
      <c r="BR426" s="722"/>
      <c r="BS426" s="722"/>
      <c r="BT426" s="722"/>
      <c r="BU426" s="722"/>
      <c r="BV426" s="722"/>
      <c r="BW426" s="722"/>
      <c r="BX426" s="722"/>
      <c r="BY426" s="722"/>
      <c r="BZ426" s="722"/>
      <c r="CA426" s="722"/>
      <c r="CB426" s="722"/>
      <c r="CC426" s="722"/>
      <c r="CD426" s="722"/>
      <c r="CE426" s="722"/>
      <c r="CF426" s="722"/>
      <c r="CG426" s="722"/>
      <c r="CH426" s="722"/>
      <c r="CI426" s="722"/>
      <c r="CJ426" s="722"/>
      <c r="CK426" s="722"/>
      <c r="CL426" s="722"/>
      <c r="CM426" s="722"/>
      <c r="CN426" s="722"/>
      <c r="CO426" s="722"/>
      <c r="CP426" s="722"/>
      <c r="CQ426" s="722"/>
      <c r="CR426" s="722"/>
      <c r="CS426" s="722"/>
    </row>
    <row r="427" spans="1:97" s="1376" customFormat="1">
      <c r="A427" s="722"/>
      <c r="B427" s="722"/>
      <c r="C427" s="722"/>
      <c r="D427" s="722"/>
      <c r="E427" s="722"/>
      <c r="F427" s="757"/>
      <c r="G427" s="757"/>
      <c r="H427" s="757"/>
      <c r="I427" s="757"/>
      <c r="J427" s="757"/>
      <c r="K427" s="758"/>
      <c r="L427" s="758"/>
      <c r="M427" s="722"/>
      <c r="N427" s="736"/>
      <c r="O427" s="736"/>
      <c r="P427" s="736"/>
      <c r="Q427" s="736"/>
      <c r="R427" s="736"/>
      <c r="S427" s="736"/>
      <c r="T427" s="736"/>
      <c r="U427" s="736"/>
      <c r="BA427" s="722"/>
      <c r="BB427" s="722"/>
      <c r="BC427" s="722"/>
      <c r="BD427" s="722"/>
      <c r="BE427" s="722"/>
      <c r="BF427" s="722"/>
      <c r="BG427" s="722"/>
      <c r="BH427" s="722"/>
      <c r="BI427" s="722"/>
      <c r="BJ427" s="722"/>
      <c r="BK427" s="722"/>
      <c r="BL427" s="722"/>
      <c r="BM427" s="722"/>
      <c r="BN427" s="722"/>
      <c r="BO427" s="722"/>
      <c r="BP427" s="722"/>
      <c r="BQ427" s="722"/>
      <c r="BR427" s="722"/>
      <c r="BS427" s="722"/>
      <c r="BT427" s="722"/>
      <c r="BU427" s="722"/>
      <c r="BV427" s="722"/>
      <c r="BW427" s="722"/>
      <c r="BX427" s="722"/>
      <c r="BY427" s="722"/>
      <c r="BZ427" s="722"/>
      <c r="CA427" s="722"/>
      <c r="CB427" s="722"/>
      <c r="CC427" s="722"/>
      <c r="CD427" s="722"/>
      <c r="CE427" s="722"/>
      <c r="CF427" s="722"/>
      <c r="CG427" s="722"/>
      <c r="CH427" s="722"/>
      <c r="CI427" s="722"/>
      <c r="CJ427" s="722"/>
      <c r="CK427" s="722"/>
      <c r="CL427" s="722"/>
      <c r="CM427" s="722"/>
      <c r="CN427" s="722"/>
      <c r="CO427" s="722"/>
      <c r="CP427" s="722"/>
      <c r="CQ427" s="722"/>
      <c r="CR427" s="722"/>
      <c r="CS427" s="722"/>
    </row>
    <row r="428" spans="1:97" s="1376" customFormat="1">
      <c r="A428" s="722"/>
      <c r="B428" s="722"/>
      <c r="C428" s="722"/>
      <c r="D428" s="722"/>
      <c r="E428" s="722"/>
      <c r="F428" s="757"/>
      <c r="G428" s="757"/>
      <c r="H428" s="757"/>
      <c r="I428" s="757"/>
      <c r="J428" s="757"/>
      <c r="K428" s="758"/>
      <c r="L428" s="758"/>
      <c r="M428" s="722"/>
      <c r="N428" s="736"/>
      <c r="O428" s="736"/>
      <c r="P428" s="736"/>
      <c r="Q428" s="736"/>
      <c r="R428" s="736"/>
      <c r="S428" s="736"/>
      <c r="T428" s="736"/>
      <c r="U428" s="736"/>
      <c r="BA428" s="722"/>
      <c r="BB428" s="722"/>
      <c r="BC428" s="722"/>
      <c r="BD428" s="722"/>
      <c r="BE428" s="722"/>
      <c r="BF428" s="722"/>
      <c r="BG428" s="722"/>
      <c r="BH428" s="722"/>
      <c r="BI428" s="722"/>
      <c r="BJ428" s="722"/>
      <c r="BK428" s="722"/>
      <c r="BL428" s="722"/>
      <c r="BM428" s="722"/>
      <c r="BN428" s="722"/>
      <c r="BO428" s="722"/>
      <c r="BP428" s="722"/>
      <c r="BQ428" s="722"/>
      <c r="BR428" s="722"/>
      <c r="BS428" s="722"/>
      <c r="BT428" s="722"/>
      <c r="BU428" s="722"/>
      <c r="BV428" s="722"/>
      <c r="BW428" s="722"/>
      <c r="BX428" s="722"/>
      <c r="BY428" s="722"/>
      <c r="BZ428" s="722"/>
      <c r="CA428" s="722"/>
      <c r="CB428" s="722"/>
      <c r="CC428" s="722"/>
      <c r="CD428" s="722"/>
      <c r="CE428" s="722"/>
      <c r="CF428" s="722"/>
      <c r="CG428" s="722"/>
      <c r="CH428" s="722"/>
      <c r="CI428" s="722"/>
      <c r="CJ428" s="722"/>
      <c r="CK428" s="722"/>
      <c r="CL428" s="722"/>
      <c r="CM428" s="722"/>
      <c r="CN428" s="722"/>
      <c r="CO428" s="722"/>
      <c r="CP428" s="722"/>
      <c r="CQ428" s="722"/>
      <c r="CR428" s="722"/>
      <c r="CS428" s="722"/>
    </row>
    <row r="429" spans="1:97" s="1376" customFormat="1">
      <c r="A429" s="722"/>
      <c r="B429" s="722"/>
      <c r="C429" s="722"/>
      <c r="D429" s="722"/>
      <c r="E429" s="722"/>
      <c r="F429" s="757"/>
      <c r="G429" s="757"/>
      <c r="H429" s="757"/>
      <c r="I429" s="757"/>
      <c r="J429" s="757"/>
      <c r="K429" s="758"/>
      <c r="L429" s="758"/>
      <c r="M429" s="722"/>
      <c r="N429" s="736"/>
      <c r="O429" s="736"/>
      <c r="P429" s="736"/>
      <c r="Q429" s="736"/>
      <c r="R429" s="736"/>
      <c r="S429" s="736"/>
      <c r="T429" s="736"/>
      <c r="U429" s="736"/>
      <c r="BA429" s="722"/>
      <c r="BB429" s="722"/>
      <c r="BC429" s="722"/>
      <c r="BD429" s="722"/>
      <c r="BE429" s="722"/>
      <c r="BF429" s="722"/>
      <c r="BG429" s="722"/>
      <c r="BH429" s="722"/>
      <c r="BI429" s="722"/>
      <c r="BJ429" s="722"/>
      <c r="BK429" s="722"/>
      <c r="BL429" s="722"/>
      <c r="BM429" s="722"/>
      <c r="BN429" s="722"/>
      <c r="BO429" s="722"/>
      <c r="BP429" s="722"/>
      <c r="BQ429" s="722"/>
      <c r="BR429" s="722"/>
      <c r="BS429" s="722"/>
      <c r="BT429" s="722"/>
      <c r="BU429" s="722"/>
      <c r="BV429" s="722"/>
      <c r="BW429" s="722"/>
      <c r="BX429" s="722"/>
      <c r="BY429" s="722"/>
      <c r="BZ429" s="722"/>
      <c r="CA429" s="722"/>
      <c r="CB429" s="722"/>
      <c r="CC429" s="722"/>
      <c r="CD429" s="722"/>
      <c r="CE429" s="722"/>
      <c r="CF429" s="722"/>
      <c r="CG429" s="722"/>
      <c r="CH429" s="722"/>
      <c r="CI429" s="722"/>
      <c r="CJ429" s="722"/>
      <c r="CK429" s="722"/>
      <c r="CL429" s="722"/>
      <c r="CM429" s="722"/>
      <c r="CN429" s="722"/>
      <c r="CO429" s="722"/>
      <c r="CP429" s="722"/>
      <c r="CQ429" s="722"/>
      <c r="CR429" s="722"/>
      <c r="CS429" s="722"/>
    </row>
    <row r="430" spans="1:97" s="1376" customFormat="1">
      <c r="A430" s="722"/>
      <c r="B430" s="722"/>
      <c r="C430" s="722"/>
      <c r="D430" s="722"/>
      <c r="E430" s="722"/>
      <c r="F430" s="757"/>
      <c r="G430" s="757"/>
      <c r="H430" s="757"/>
      <c r="I430" s="757"/>
      <c r="J430" s="757"/>
      <c r="K430" s="758"/>
      <c r="L430" s="758"/>
      <c r="M430" s="722"/>
      <c r="N430" s="736"/>
      <c r="O430" s="736"/>
      <c r="P430" s="736"/>
      <c r="Q430" s="736"/>
      <c r="R430" s="736"/>
      <c r="S430" s="736"/>
      <c r="T430" s="736"/>
      <c r="U430" s="736"/>
      <c r="BA430" s="722"/>
      <c r="BB430" s="722"/>
      <c r="BC430" s="722"/>
      <c r="BD430" s="722"/>
      <c r="BE430" s="722"/>
      <c r="BF430" s="722"/>
      <c r="BG430" s="722"/>
      <c r="BH430" s="722"/>
      <c r="BI430" s="722"/>
      <c r="BJ430" s="722"/>
      <c r="BK430" s="722"/>
      <c r="BL430" s="722"/>
      <c r="BM430" s="722"/>
      <c r="BN430" s="722"/>
      <c r="BO430" s="722"/>
      <c r="BP430" s="722"/>
      <c r="BQ430" s="722"/>
      <c r="BR430" s="722"/>
      <c r="BS430" s="722"/>
      <c r="BT430" s="722"/>
      <c r="BU430" s="722"/>
      <c r="BV430" s="722"/>
      <c r="BW430" s="722"/>
      <c r="BX430" s="722"/>
      <c r="BY430" s="722"/>
      <c r="BZ430" s="722"/>
      <c r="CA430" s="722"/>
      <c r="CB430" s="722"/>
      <c r="CC430" s="722"/>
      <c r="CD430" s="722"/>
      <c r="CE430" s="722"/>
      <c r="CF430" s="722"/>
      <c r="CG430" s="722"/>
      <c r="CH430" s="722"/>
      <c r="CI430" s="722"/>
      <c r="CJ430" s="722"/>
      <c r="CK430" s="722"/>
      <c r="CL430" s="722"/>
      <c r="CM430" s="722"/>
      <c r="CN430" s="722"/>
      <c r="CO430" s="722"/>
      <c r="CP430" s="722"/>
      <c r="CQ430" s="722"/>
      <c r="CR430" s="722"/>
      <c r="CS430" s="722"/>
    </row>
    <row r="431" spans="1:97" s="1376" customFormat="1">
      <c r="A431" s="722"/>
      <c r="B431" s="722"/>
      <c r="C431" s="722"/>
      <c r="D431" s="722"/>
      <c r="E431" s="722"/>
      <c r="F431" s="757"/>
      <c r="G431" s="757"/>
      <c r="H431" s="757"/>
      <c r="I431" s="757"/>
      <c r="J431" s="757"/>
      <c r="K431" s="758"/>
      <c r="L431" s="758"/>
      <c r="M431" s="722"/>
      <c r="N431" s="736"/>
      <c r="O431" s="736"/>
      <c r="P431" s="736"/>
      <c r="Q431" s="736"/>
      <c r="R431" s="736"/>
      <c r="S431" s="736"/>
      <c r="T431" s="736"/>
      <c r="U431" s="736"/>
      <c r="BA431" s="722"/>
      <c r="BB431" s="722"/>
      <c r="BC431" s="722"/>
      <c r="BD431" s="722"/>
      <c r="BE431" s="722"/>
      <c r="BF431" s="722"/>
      <c r="BG431" s="722"/>
      <c r="BH431" s="722"/>
      <c r="BI431" s="722"/>
      <c r="BJ431" s="722"/>
      <c r="BK431" s="722"/>
      <c r="BL431" s="722"/>
      <c r="BM431" s="722"/>
      <c r="BN431" s="722"/>
      <c r="BO431" s="722"/>
      <c r="BP431" s="722"/>
      <c r="BQ431" s="722"/>
      <c r="BR431" s="722"/>
      <c r="BS431" s="722"/>
      <c r="BT431" s="722"/>
      <c r="BU431" s="722"/>
      <c r="BV431" s="722"/>
      <c r="BW431" s="722"/>
      <c r="BX431" s="722"/>
      <c r="BY431" s="722"/>
      <c r="BZ431" s="722"/>
      <c r="CA431" s="722"/>
      <c r="CB431" s="722"/>
      <c r="CC431" s="722"/>
      <c r="CD431" s="722"/>
      <c r="CE431" s="722"/>
      <c r="CF431" s="722"/>
      <c r="CG431" s="722"/>
      <c r="CH431" s="722"/>
      <c r="CI431" s="722"/>
      <c r="CJ431" s="722"/>
      <c r="CK431" s="722"/>
      <c r="CL431" s="722"/>
      <c r="CM431" s="722"/>
      <c r="CN431" s="722"/>
      <c r="CO431" s="722"/>
      <c r="CP431" s="722"/>
      <c r="CQ431" s="722"/>
      <c r="CR431" s="722"/>
      <c r="CS431" s="722"/>
    </row>
    <row r="432" spans="1:97" s="1376" customFormat="1">
      <c r="A432" s="722"/>
      <c r="B432" s="722"/>
      <c r="C432" s="722"/>
      <c r="D432" s="722"/>
      <c r="E432" s="722"/>
      <c r="F432" s="757"/>
      <c r="G432" s="757"/>
      <c r="H432" s="757"/>
      <c r="I432" s="757"/>
      <c r="J432" s="757"/>
      <c r="K432" s="758"/>
      <c r="L432" s="758"/>
      <c r="M432" s="722"/>
      <c r="N432" s="736"/>
      <c r="O432" s="736"/>
      <c r="P432" s="736"/>
      <c r="Q432" s="736"/>
      <c r="R432" s="736"/>
      <c r="S432" s="736"/>
      <c r="T432" s="736"/>
      <c r="U432" s="736"/>
      <c r="BA432" s="722"/>
      <c r="BB432" s="722"/>
      <c r="BC432" s="722"/>
      <c r="BD432" s="722"/>
      <c r="BE432" s="722"/>
      <c r="BF432" s="722"/>
      <c r="BG432" s="722"/>
      <c r="BH432" s="722"/>
      <c r="BI432" s="722"/>
      <c r="BJ432" s="722"/>
      <c r="BK432" s="722"/>
      <c r="BL432" s="722"/>
      <c r="BM432" s="722"/>
      <c r="BN432" s="722"/>
      <c r="BO432" s="722"/>
      <c r="BP432" s="722"/>
      <c r="BQ432" s="722"/>
      <c r="BR432" s="722"/>
      <c r="BS432" s="722"/>
      <c r="BT432" s="722"/>
      <c r="BU432" s="722"/>
      <c r="BV432" s="722"/>
      <c r="BW432" s="722"/>
      <c r="BX432" s="722"/>
      <c r="BY432" s="722"/>
      <c r="BZ432" s="722"/>
      <c r="CA432" s="722"/>
      <c r="CB432" s="722"/>
      <c r="CC432" s="722"/>
      <c r="CD432" s="722"/>
      <c r="CE432" s="722"/>
      <c r="CF432" s="722"/>
      <c r="CG432" s="722"/>
      <c r="CH432" s="722"/>
      <c r="CI432" s="722"/>
      <c r="CJ432" s="722"/>
      <c r="CK432" s="722"/>
      <c r="CL432" s="722"/>
      <c r="CM432" s="722"/>
      <c r="CN432" s="722"/>
      <c r="CO432" s="722"/>
      <c r="CP432" s="722"/>
      <c r="CQ432" s="722"/>
      <c r="CR432" s="722"/>
      <c r="CS432" s="722"/>
    </row>
    <row r="433" spans="1:97" s="1376" customFormat="1">
      <c r="A433" s="722"/>
      <c r="B433" s="722"/>
      <c r="C433" s="722"/>
      <c r="D433" s="722"/>
      <c r="E433" s="722"/>
      <c r="F433" s="757"/>
      <c r="G433" s="757"/>
      <c r="H433" s="757"/>
      <c r="I433" s="757"/>
      <c r="J433" s="757"/>
      <c r="K433" s="758"/>
      <c r="L433" s="758"/>
      <c r="M433" s="722"/>
      <c r="N433" s="736"/>
      <c r="O433" s="736"/>
      <c r="P433" s="736"/>
      <c r="Q433" s="736"/>
      <c r="R433" s="736"/>
      <c r="S433" s="736"/>
      <c r="T433" s="736"/>
      <c r="U433" s="736"/>
      <c r="BA433" s="722"/>
      <c r="BB433" s="722"/>
      <c r="BC433" s="722"/>
      <c r="BD433" s="722"/>
      <c r="BE433" s="722"/>
      <c r="BF433" s="722"/>
      <c r="BG433" s="722"/>
      <c r="BH433" s="722"/>
      <c r="BI433" s="722"/>
      <c r="BJ433" s="722"/>
      <c r="BK433" s="722"/>
      <c r="BL433" s="722"/>
      <c r="BM433" s="722"/>
      <c r="BN433" s="722"/>
      <c r="BO433" s="722"/>
      <c r="BP433" s="722"/>
      <c r="BQ433" s="722"/>
      <c r="BR433" s="722"/>
      <c r="BS433" s="722"/>
      <c r="BT433" s="722"/>
      <c r="BU433" s="722"/>
      <c r="BV433" s="722"/>
      <c r="BW433" s="722"/>
      <c r="BX433" s="722"/>
      <c r="BY433" s="722"/>
      <c r="BZ433" s="722"/>
      <c r="CA433" s="722"/>
      <c r="CB433" s="722"/>
      <c r="CC433" s="722"/>
      <c r="CD433" s="722"/>
      <c r="CE433" s="722"/>
      <c r="CF433" s="722"/>
      <c r="CG433" s="722"/>
      <c r="CH433" s="722"/>
      <c r="CI433" s="722"/>
      <c r="CJ433" s="722"/>
      <c r="CK433" s="722"/>
      <c r="CL433" s="722"/>
      <c r="CM433" s="722"/>
      <c r="CN433" s="722"/>
      <c r="CO433" s="722"/>
      <c r="CP433" s="722"/>
      <c r="CQ433" s="722"/>
      <c r="CR433" s="722"/>
      <c r="CS433" s="722"/>
    </row>
    <row r="434" spans="1:97" s="1376" customFormat="1">
      <c r="A434" s="722"/>
      <c r="B434" s="722"/>
      <c r="C434" s="722"/>
      <c r="D434" s="722"/>
      <c r="E434" s="722"/>
      <c r="F434" s="757"/>
      <c r="G434" s="757"/>
      <c r="H434" s="757"/>
      <c r="I434" s="757"/>
      <c r="J434" s="757"/>
      <c r="K434" s="758"/>
      <c r="L434" s="758"/>
      <c r="M434" s="722"/>
      <c r="N434" s="736"/>
      <c r="O434" s="736"/>
      <c r="P434" s="736"/>
      <c r="Q434" s="736"/>
      <c r="R434" s="736"/>
      <c r="S434" s="736"/>
      <c r="T434" s="736"/>
      <c r="U434" s="736"/>
      <c r="BA434" s="722"/>
      <c r="BB434" s="722"/>
      <c r="BC434" s="722"/>
      <c r="BD434" s="722"/>
      <c r="BE434" s="722"/>
      <c r="BF434" s="722"/>
      <c r="BG434" s="722"/>
      <c r="BH434" s="722"/>
      <c r="BI434" s="722"/>
      <c r="BJ434" s="722"/>
      <c r="BK434" s="722"/>
      <c r="BL434" s="722"/>
      <c r="BM434" s="722"/>
      <c r="BN434" s="722"/>
      <c r="BO434" s="722"/>
      <c r="BP434" s="722"/>
      <c r="BQ434" s="722"/>
      <c r="BR434" s="722"/>
      <c r="BS434" s="722"/>
      <c r="BT434" s="722"/>
      <c r="BU434" s="722"/>
      <c r="BV434" s="722"/>
      <c r="BW434" s="722"/>
      <c r="BX434" s="722"/>
      <c r="BY434" s="722"/>
      <c r="BZ434" s="722"/>
      <c r="CA434" s="722"/>
      <c r="CB434" s="722"/>
      <c r="CC434" s="722"/>
      <c r="CD434" s="722"/>
      <c r="CE434" s="722"/>
      <c r="CF434" s="722"/>
      <c r="CG434" s="722"/>
      <c r="CH434" s="722"/>
      <c r="CI434" s="722"/>
      <c r="CJ434" s="722"/>
      <c r="CK434" s="722"/>
      <c r="CL434" s="722"/>
      <c r="CM434" s="722"/>
      <c r="CN434" s="722"/>
      <c r="CO434" s="722"/>
      <c r="CP434" s="722"/>
      <c r="CQ434" s="722"/>
      <c r="CR434" s="722"/>
      <c r="CS434" s="722"/>
    </row>
    <row r="435" spans="1:97" s="1376" customFormat="1">
      <c r="A435" s="722"/>
      <c r="B435" s="722"/>
      <c r="C435" s="722"/>
      <c r="D435" s="722"/>
      <c r="E435" s="722"/>
      <c r="F435" s="757"/>
      <c r="G435" s="757"/>
      <c r="H435" s="757"/>
      <c r="I435" s="757"/>
      <c r="J435" s="757"/>
      <c r="K435" s="758"/>
      <c r="L435" s="758"/>
      <c r="M435" s="722"/>
      <c r="N435" s="736"/>
      <c r="O435" s="736"/>
      <c r="P435" s="736"/>
      <c r="Q435" s="736"/>
      <c r="R435" s="736"/>
      <c r="S435" s="736"/>
      <c r="T435" s="736"/>
      <c r="U435" s="736"/>
      <c r="BA435" s="722"/>
      <c r="BB435" s="722"/>
      <c r="BC435" s="722"/>
      <c r="BD435" s="722"/>
      <c r="BE435" s="722"/>
      <c r="BF435" s="722"/>
      <c r="BG435" s="722"/>
      <c r="BH435" s="722"/>
      <c r="BI435" s="722"/>
      <c r="BJ435" s="722"/>
      <c r="BK435" s="722"/>
      <c r="BL435" s="722"/>
      <c r="BM435" s="722"/>
      <c r="BN435" s="722"/>
      <c r="BO435" s="722"/>
      <c r="BP435" s="722"/>
      <c r="BQ435" s="722"/>
      <c r="BR435" s="722"/>
      <c r="BS435" s="722"/>
      <c r="BT435" s="722"/>
      <c r="BU435" s="722"/>
      <c r="BV435" s="722"/>
      <c r="BW435" s="722"/>
      <c r="BX435" s="722"/>
      <c r="BY435" s="722"/>
      <c r="BZ435" s="722"/>
      <c r="CA435" s="722"/>
      <c r="CB435" s="722"/>
      <c r="CC435" s="722"/>
      <c r="CD435" s="722"/>
      <c r="CE435" s="722"/>
      <c r="CF435" s="722"/>
      <c r="CG435" s="722"/>
      <c r="CH435" s="722"/>
      <c r="CI435" s="722"/>
      <c r="CJ435" s="722"/>
      <c r="CK435" s="722"/>
      <c r="CL435" s="722"/>
      <c r="CM435" s="722"/>
      <c r="CN435" s="722"/>
      <c r="CO435" s="722"/>
      <c r="CP435" s="722"/>
      <c r="CQ435" s="722"/>
      <c r="CR435" s="722"/>
      <c r="CS435" s="722"/>
    </row>
    <row r="436" spans="1:97" s="1376" customFormat="1">
      <c r="A436" s="722"/>
      <c r="B436" s="722"/>
      <c r="C436" s="722"/>
      <c r="D436" s="722"/>
      <c r="E436" s="722"/>
      <c r="F436" s="757"/>
      <c r="G436" s="757"/>
      <c r="H436" s="757"/>
      <c r="I436" s="757"/>
      <c r="J436" s="757"/>
      <c r="K436" s="758"/>
      <c r="L436" s="758"/>
      <c r="M436" s="722"/>
      <c r="N436" s="736"/>
      <c r="O436" s="736"/>
      <c r="P436" s="736"/>
      <c r="Q436" s="736"/>
      <c r="R436" s="736"/>
      <c r="S436" s="736"/>
      <c r="T436" s="736"/>
      <c r="U436" s="736"/>
      <c r="BA436" s="722"/>
      <c r="BB436" s="722"/>
      <c r="BC436" s="722"/>
      <c r="BD436" s="722"/>
      <c r="BE436" s="722"/>
      <c r="BF436" s="722"/>
      <c r="BG436" s="722"/>
      <c r="BH436" s="722"/>
      <c r="BI436" s="722"/>
      <c r="BJ436" s="722"/>
      <c r="BK436" s="722"/>
      <c r="BL436" s="722"/>
      <c r="BM436" s="722"/>
      <c r="BN436" s="722"/>
      <c r="BO436" s="722"/>
      <c r="BP436" s="722"/>
      <c r="BQ436" s="722"/>
      <c r="BR436" s="722"/>
      <c r="BS436" s="722"/>
      <c r="BT436" s="722"/>
      <c r="BU436" s="722"/>
      <c r="BV436" s="722"/>
      <c r="BW436" s="722"/>
      <c r="BX436" s="722"/>
      <c r="BY436" s="722"/>
      <c r="BZ436" s="722"/>
      <c r="CA436" s="722"/>
      <c r="CB436" s="722"/>
      <c r="CC436" s="722"/>
      <c r="CD436" s="722"/>
      <c r="CE436" s="722"/>
      <c r="CF436" s="722"/>
      <c r="CG436" s="722"/>
      <c r="CH436" s="722"/>
      <c r="CI436" s="722"/>
      <c r="CJ436" s="722"/>
      <c r="CK436" s="722"/>
      <c r="CL436" s="722"/>
      <c r="CM436" s="722"/>
      <c r="CN436" s="722"/>
      <c r="CO436" s="722"/>
      <c r="CP436" s="722"/>
      <c r="CQ436" s="722"/>
      <c r="CR436" s="722"/>
      <c r="CS436" s="722"/>
    </row>
    <row r="437" spans="1:97" s="1376" customFormat="1">
      <c r="A437" s="722"/>
      <c r="B437" s="722"/>
      <c r="C437" s="722"/>
      <c r="D437" s="722"/>
      <c r="E437" s="722"/>
      <c r="F437" s="757"/>
      <c r="G437" s="757"/>
      <c r="H437" s="757"/>
      <c r="I437" s="757"/>
      <c r="J437" s="757"/>
      <c r="K437" s="758"/>
      <c r="L437" s="758"/>
      <c r="M437" s="722"/>
      <c r="N437" s="736"/>
      <c r="O437" s="736"/>
      <c r="P437" s="736"/>
      <c r="Q437" s="736"/>
      <c r="R437" s="736"/>
      <c r="S437" s="736"/>
      <c r="T437" s="736"/>
      <c r="U437" s="736"/>
      <c r="BA437" s="722"/>
      <c r="BB437" s="722"/>
      <c r="BC437" s="722"/>
      <c r="BD437" s="722"/>
      <c r="BE437" s="722"/>
      <c r="BF437" s="722"/>
      <c r="BG437" s="722"/>
      <c r="BH437" s="722"/>
      <c r="BI437" s="722"/>
      <c r="BJ437" s="722"/>
      <c r="BK437" s="722"/>
      <c r="BL437" s="722"/>
      <c r="BM437" s="722"/>
      <c r="BN437" s="722"/>
      <c r="BO437" s="722"/>
      <c r="BP437" s="722"/>
      <c r="BQ437" s="722"/>
      <c r="BR437" s="722"/>
      <c r="BS437" s="722"/>
      <c r="BT437" s="722"/>
      <c r="BU437" s="722"/>
      <c r="BV437" s="722"/>
      <c r="BW437" s="722"/>
      <c r="BX437" s="722"/>
      <c r="BY437" s="722"/>
      <c r="BZ437" s="722"/>
      <c r="CA437" s="722"/>
      <c r="CB437" s="722"/>
      <c r="CC437" s="722"/>
      <c r="CD437" s="722"/>
      <c r="CE437" s="722"/>
      <c r="CF437" s="722"/>
      <c r="CG437" s="722"/>
      <c r="CH437" s="722"/>
      <c r="CI437" s="722"/>
      <c r="CJ437" s="722"/>
      <c r="CK437" s="722"/>
      <c r="CL437" s="722"/>
      <c r="CM437" s="722"/>
      <c r="CN437" s="722"/>
      <c r="CO437" s="722"/>
      <c r="CP437" s="722"/>
      <c r="CQ437" s="722"/>
      <c r="CR437" s="722"/>
      <c r="CS437" s="722"/>
    </row>
    <row r="438" spans="1:97" s="1376" customFormat="1">
      <c r="A438" s="722"/>
      <c r="B438" s="722"/>
      <c r="C438" s="722"/>
      <c r="D438" s="722"/>
      <c r="E438" s="722"/>
      <c r="F438" s="757"/>
      <c r="G438" s="757"/>
      <c r="H438" s="757"/>
      <c r="I438" s="757"/>
      <c r="J438" s="757"/>
      <c r="K438" s="758"/>
      <c r="L438" s="758"/>
      <c r="M438" s="722"/>
      <c r="N438" s="736"/>
      <c r="O438" s="736"/>
      <c r="P438" s="736"/>
      <c r="Q438" s="736"/>
      <c r="R438" s="736"/>
      <c r="S438" s="736"/>
      <c r="T438" s="736"/>
      <c r="U438" s="736"/>
      <c r="BA438" s="722"/>
      <c r="BB438" s="722"/>
      <c r="BC438" s="722"/>
      <c r="BD438" s="722"/>
      <c r="BE438" s="722"/>
      <c r="BF438" s="722"/>
      <c r="BG438" s="722"/>
      <c r="BH438" s="722"/>
      <c r="BI438" s="722"/>
      <c r="BJ438" s="722"/>
      <c r="BK438" s="722"/>
      <c r="BL438" s="722"/>
      <c r="BM438" s="722"/>
      <c r="BN438" s="722"/>
      <c r="BO438" s="722"/>
      <c r="BP438" s="722"/>
      <c r="BQ438" s="722"/>
      <c r="BR438" s="722"/>
      <c r="BS438" s="722"/>
      <c r="BT438" s="722"/>
      <c r="BU438" s="722"/>
      <c r="BV438" s="722"/>
      <c r="BW438" s="722"/>
      <c r="BX438" s="722"/>
      <c r="BY438" s="722"/>
      <c r="BZ438" s="722"/>
      <c r="CA438" s="722"/>
      <c r="CB438" s="722"/>
      <c r="CC438" s="722"/>
      <c r="CD438" s="722"/>
      <c r="CE438" s="722"/>
      <c r="CF438" s="722"/>
      <c r="CG438" s="722"/>
      <c r="CH438" s="722"/>
      <c r="CI438" s="722"/>
      <c r="CJ438" s="722"/>
      <c r="CK438" s="722"/>
      <c r="CL438" s="722"/>
      <c r="CM438" s="722"/>
      <c r="CN438" s="722"/>
      <c r="CO438" s="722"/>
      <c r="CP438" s="722"/>
      <c r="CQ438" s="722"/>
      <c r="CR438" s="722"/>
      <c r="CS438" s="722"/>
    </row>
    <row r="439" spans="1:97" s="1376" customFormat="1">
      <c r="A439" s="722"/>
      <c r="B439" s="722"/>
      <c r="C439" s="722"/>
      <c r="D439" s="722"/>
      <c r="E439" s="722"/>
      <c r="F439" s="757"/>
      <c r="G439" s="757"/>
      <c r="H439" s="757"/>
      <c r="I439" s="757"/>
      <c r="J439" s="757"/>
      <c r="K439" s="758"/>
      <c r="L439" s="758"/>
      <c r="M439" s="722"/>
      <c r="N439" s="736"/>
      <c r="O439" s="736"/>
      <c r="P439" s="736"/>
      <c r="Q439" s="736"/>
      <c r="R439" s="736"/>
      <c r="S439" s="736"/>
      <c r="T439" s="736"/>
      <c r="U439" s="736"/>
      <c r="BA439" s="722"/>
      <c r="BB439" s="722"/>
      <c r="BC439" s="722"/>
      <c r="BD439" s="722"/>
      <c r="BE439" s="722"/>
      <c r="BF439" s="722"/>
      <c r="BG439" s="722"/>
      <c r="BH439" s="722"/>
      <c r="BI439" s="722"/>
      <c r="BJ439" s="722"/>
      <c r="BK439" s="722"/>
      <c r="BL439" s="722"/>
      <c r="BM439" s="722"/>
      <c r="BN439" s="722"/>
      <c r="BO439" s="722"/>
      <c r="BP439" s="722"/>
      <c r="BQ439" s="722"/>
      <c r="BR439" s="722"/>
      <c r="BS439" s="722"/>
      <c r="BT439" s="722"/>
      <c r="BU439" s="722"/>
      <c r="BV439" s="722"/>
      <c r="BW439" s="722"/>
      <c r="BX439" s="722"/>
      <c r="BY439" s="722"/>
      <c r="BZ439" s="722"/>
      <c r="CA439" s="722"/>
      <c r="CB439" s="722"/>
      <c r="CC439" s="722"/>
      <c r="CD439" s="722"/>
      <c r="CE439" s="722"/>
      <c r="CF439" s="722"/>
      <c r="CG439" s="722"/>
      <c r="CH439" s="722"/>
      <c r="CI439" s="722"/>
      <c r="CJ439" s="722"/>
      <c r="CK439" s="722"/>
      <c r="CL439" s="722"/>
      <c r="CM439" s="722"/>
      <c r="CN439" s="722"/>
      <c r="CO439" s="722"/>
      <c r="CP439" s="722"/>
      <c r="CQ439" s="722"/>
      <c r="CR439" s="722"/>
      <c r="CS439" s="722"/>
    </row>
    <row r="440" spans="1:97" s="1376" customFormat="1">
      <c r="A440" s="722"/>
      <c r="B440" s="722"/>
      <c r="C440" s="722"/>
      <c r="D440" s="722"/>
      <c r="E440" s="722"/>
      <c r="F440" s="757"/>
      <c r="G440" s="757"/>
      <c r="H440" s="757"/>
      <c r="I440" s="757"/>
      <c r="J440" s="757"/>
      <c r="K440" s="758"/>
      <c r="L440" s="758"/>
      <c r="M440" s="722"/>
      <c r="N440" s="736"/>
      <c r="O440" s="736"/>
      <c r="P440" s="736"/>
      <c r="Q440" s="736"/>
      <c r="R440" s="736"/>
      <c r="S440" s="736"/>
      <c r="T440" s="736"/>
      <c r="U440" s="736"/>
      <c r="BA440" s="722"/>
      <c r="BB440" s="722"/>
      <c r="BC440" s="722"/>
      <c r="BD440" s="722"/>
      <c r="BE440" s="722"/>
      <c r="BF440" s="722"/>
      <c r="BG440" s="722"/>
      <c r="BH440" s="722"/>
      <c r="BI440" s="722"/>
      <c r="BJ440" s="722"/>
      <c r="BK440" s="722"/>
      <c r="BL440" s="722"/>
      <c r="BM440" s="722"/>
      <c r="BN440" s="722"/>
      <c r="BO440" s="722"/>
      <c r="BP440" s="722"/>
      <c r="BQ440" s="722"/>
      <c r="BR440" s="722"/>
      <c r="BS440" s="722"/>
      <c r="BT440" s="722"/>
      <c r="BU440" s="722"/>
      <c r="BV440" s="722"/>
      <c r="BW440" s="722"/>
      <c r="BX440" s="722"/>
      <c r="BY440" s="722"/>
      <c r="BZ440" s="722"/>
      <c r="CA440" s="722"/>
      <c r="CB440" s="722"/>
      <c r="CC440" s="722"/>
      <c r="CD440" s="722"/>
      <c r="CE440" s="722"/>
      <c r="CF440" s="722"/>
      <c r="CG440" s="722"/>
      <c r="CH440" s="722"/>
      <c r="CI440" s="722"/>
      <c r="CJ440" s="722"/>
      <c r="CK440" s="722"/>
      <c r="CL440" s="722"/>
      <c r="CM440" s="722"/>
      <c r="CN440" s="722"/>
      <c r="CO440" s="722"/>
      <c r="CP440" s="722"/>
      <c r="CQ440" s="722"/>
      <c r="CR440" s="722"/>
      <c r="CS440" s="722"/>
    </row>
    <row r="441" spans="1:97" s="1376" customFormat="1">
      <c r="A441" s="722"/>
      <c r="B441" s="722"/>
      <c r="C441" s="722"/>
      <c r="D441" s="722"/>
      <c r="E441" s="722"/>
      <c r="F441" s="757"/>
      <c r="G441" s="757"/>
      <c r="H441" s="757"/>
      <c r="I441" s="757"/>
      <c r="J441" s="757"/>
      <c r="K441" s="758"/>
      <c r="L441" s="758"/>
      <c r="M441" s="722"/>
      <c r="N441" s="736"/>
      <c r="O441" s="736"/>
      <c r="P441" s="736"/>
      <c r="Q441" s="736"/>
      <c r="R441" s="736"/>
      <c r="S441" s="736"/>
      <c r="T441" s="736"/>
      <c r="U441" s="736"/>
      <c r="BA441" s="722"/>
      <c r="BB441" s="722"/>
      <c r="BC441" s="722"/>
      <c r="BD441" s="722"/>
      <c r="BE441" s="722"/>
      <c r="BF441" s="722"/>
      <c r="BG441" s="722"/>
      <c r="BH441" s="722"/>
      <c r="BI441" s="722"/>
      <c r="BJ441" s="722"/>
      <c r="BK441" s="722"/>
      <c r="BL441" s="722"/>
      <c r="BM441" s="722"/>
      <c r="BN441" s="722"/>
      <c r="BO441" s="722"/>
      <c r="BP441" s="722"/>
      <c r="BQ441" s="722"/>
      <c r="BR441" s="722"/>
      <c r="BS441" s="722"/>
      <c r="BT441" s="722"/>
      <c r="BU441" s="722"/>
      <c r="BV441" s="722"/>
      <c r="BW441" s="722"/>
      <c r="BX441" s="722"/>
      <c r="BY441" s="722"/>
      <c r="BZ441" s="722"/>
      <c r="CA441" s="722"/>
      <c r="CB441" s="722"/>
      <c r="CC441" s="722"/>
      <c r="CD441" s="722"/>
      <c r="CE441" s="722"/>
      <c r="CF441" s="722"/>
      <c r="CG441" s="722"/>
      <c r="CH441" s="722"/>
      <c r="CI441" s="722"/>
      <c r="CJ441" s="722"/>
      <c r="CK441" s="722"/>
      <c r="CL441" s="722"/>
      <c r="CM441" s="722"/>
      <c r="CN441" s="722"/>
      <c r="CO441" s="722"/>
      <c r="CP441" s="722"/>
      <c r="CQ441" s="722"/>
      <c r="CR441" s="722"/>
      <c r="CS441" s="722"/>
    </row>
    <row r="442" spans="1:97" s="1376" customFormat="1">
      <c r="A442" s="722"/>
      <c r="B442" s="722"/>
      <c r="C442" s="722"/>
      <c r="D442" s="722"/>
      <c r="E442" s="722"/>
      <c r="F442" s="757"/>
      <c r="G442" s="757"/>
      <c r="H442" s="757"/>
      <c r="I442" s="757"/>
      <c r="J442" s="757"/>
      <c r="K442" s="758"/>
      <c r="L442" s="758"/>
      <c r="M442" s="722"/>
      <c r="N442" s="736"/>
      <c r="O442" s="736"/>
      <c r="P442" s="736"/>
      <c r="Q442" s="736"/>
      <c r="R442" s="736"/>
      <c r="S442" s="736"/>
      <c r="T442" s="736"/>
      <c r="U442" s="736"/>
      <c r="BA442" s="722"/>
      <c r="BB442" s="722"/>
      <c r="BC442" s="722"/>
      <c r="BD442" s="722"/>
      <c r="BE442" s="722"/>
      <c r="BF442" s="722"/>
      <c r="BG442" s="722"/>
      <c r="BH442" s="722"/>
      <c r="BI442" s="722"/>
      <c r="BJ442" s="722"/>
      <c r="BK442" s="722"/>
      <c r="BL442" s="722"/>
      <c r="BM442" s="722"/>
      <c r="BN442" s="722"/>
      <c r="BO442" s="722"/>
      <c r="BP442" s="722"/>
      <c r="BQ442" s="722"/>
      <c r="BR442" s="722"/>
      <c r="BS442" s="722"/>
      <c r="BT442" s="722"/>
      <c r="BU442" s="722"/>
      <c r="BV442" s="722"/>
      <c r="BW442" s="722"/>
      <c r="BX442" s="722"/>
      <c r="BY442" s="722"/>
      <c r="BZ442" s="722"/>
      <c r="CA442" s="722"/>
      <c r="CB442" s="722"/>
      <c r="CC442" s="722"/>
      <c r="CD442" s="722"/>
      <c r="CE442" s="722"/>
      <c r="CF442" s="722"/>
      <c r="CG442" s="722"/>
      <c r="CH442" s="722"/>
      <c r="CI442" s="722"/>
      <c r="CJ442" s="722"/>
      <c r="CK442" s="722"/>
      <c r="CL442" s="722"/>
      <c r="CM442" s="722"/>
      <c r="CN442" s="722"/>
      <c r="CO442" s="722"/>
      <c r="CP442" s="722"/>
      <c r="CQ442" s="722"/>
      <c r="CR442" s="722"/>
      <c r="CS442" s="722"/>
    </row>
    <row r="443" spans="1:97" s="1376" customFormat="1">
      <c r="A443" s="722"/>
      <c r="B443" s="722"/>
      <c r="C443" s="722"/>
      <c r="D443" s="722"/>
      <c r="E443" s="722"/>
      <c r="F443" s="757"/>
      <c r="G443" s="757"/>
      <c r="H443" s="757"/>
      <c r="I443" s="757"/>
      <c r="J443" s="757"/>
      <c r="K443" s="758"/>
      <c r="L443" s="758"/>
      <c r="M443" s="722"/>
      <c r="N443" s="736"/>
      <c r="O443" s="736"/>
      <c r="P443" s="736"/>
      <c r="Q443" s="736"/>
      <c r="R443" s="736"/>
      <c r="S443" s="736"/>
      <c r="T443" s="736"/>
      <c r="U443" s="736"/>
      <c r="BA443" s="722"/>
      <c r="BB443" s="722"/>
      <c r="BC443" s="722"/>
      <c r="BD443" s="722"/>
      <c r="BE443" s="722"/>
      <c r="BF443" s="722"/>
      <c r="BG443" s="722"/>
      <c r="BH443" s="722"/>
      <c r="BI443" s="722"/>
      <c r="BJ443" s="722"/>
      <c r="BK443" s="722"/>
      <c r="BL443" s="722"/>
      <c r="BM443" s="722"/>
      <c r="BN443" s="722"/>
      <c r="BO443" s="722"/>
      <c r="BP443" s="722"/>
      <c r="BQ443" s="722"/>
      <c r="BR443" s="722"/>
      <c r="BS443" s="722"/>
      <c r="BT443" s="722"/>
      <c r="BU443" s="722"/>
      <c r="BV443" s="722"/>
      <c r="BW443" s="722"/>
      <c r="BX443" s="722"/>
      <c r="BY443" s="722"/>
      <c r="BZ443" s="722"/>
      <c r="CA443" s="722"/>
      <c r="CB443" s="722"/>
      <c r="CC443" s="722"/>
      <c r="CD443" s="722"/>
      <c r="CE443" s="722"/>
      <c r="CF443" s="722"/>
      <c r="CG443" s="722"/>
      <c r="CH443" s="722"/>
      <c r="CI443" s="722"/>
      <c r="CJ443" s="722"/>
      <c r="CK443" s="722"/>
      <c r="CL443" s="722"/>
      <c r="CM443" s="722"/>
      <c r="CN443" s="722"/>
      <c r="CO443" s="722"/>
      <c r="CP443" s="722"/>
      <c r="CQ443" s="722"/>
      <c r="CR443" s="722"/>
      <c r="CS443" s="722"/>
    </row>
    <row r="444" spans="1:97" s="1376" customFormat="1">
      <c r="A444" s="722"/>
      <c r="B444" s="722"/>
      <c r="C444" s="722"/>
      <c r="D444" s="722"/>
      <c r="E444" s="722"/>
      <c r="F444" s="757"/>
      <c r="G444" s="757"/>
      <c r="H444" s="757"/>
      <c r="I444" s="757"/>
      <c r="J444" s="757"/>
      <c r="K444" s="758"/>
      <c r="L444" s="758"/>
      <c r="M444" s="722"/>
      <c r="N444" s="736"/>
      <c r="O444" s="736"/>
      <c r="P444" s="736"/>
      <c r="Q444" s="736"/>
      <c r="R444" s="736"/>
      <c r="S444" s="736"/>
      <c r="T444" s="736"/>
      <c r="U444" s="736"/>
      <c r="BA444" s="722"/>
      <c r="BB444" s="722"/>
      <c r="BC444" s="722"/>
      <c r="BD444" s="722"/>
      <c r="BE444" s="722"/>
      <c r="BF444" s="722"/>
      <c r="BG444" s="722"/>
      <c r="BH444" s="722"/>
      <c r="BI444" s="722"/>
      <c r="BJ444" s="722"/>
      <c r="BK444" s="722"/>
      <c r="BL444" s="722"/>
      <c r="BM444" s="722"/>
      <c r="BN444" s="722"/>
      <c r="BO444" s="722"/>
      <c r="BP444" s="722"/>
      <c r="BQ444" s="722"/>
      <c r="BR444" s="722"/>
      <c r="BS444" s="722"/>
      <c r="BT444" s="722"/>
      <c r="BU444" s="722"/>
      <c r="BV444" s="722"/>
      <c r="BW444" s="722"/>
      <c r="BX444" s="722"/>
      <c r="BY444" s="722"/>
      <c r="BZ444" s="722"/>
      <c r="CA444" s="722"/>
      <c r="CB444" s="722"/>
      <c r="CC444" s="722"/>
      <c r="CD444" s="722"/>
      <c r="CE444" s="722"/>
      <c r="CF444" s="722"/>
      <c r="CG444" s="722"/>
      <c r="CH444" s="722"/>
      <c r="CI444" s="722"/>
      <c r="CJ444" s="722"/>
      <c r="CK444" s="722"/>
      <c r="CL444" s="722"/>
      <c r="CM444" s="722"/>
      <c r="CN444" s="722"/>
      <c r="CO444" s="722"/>
      <c r="CP444" s="722"/>
      <c r="CQ444" s="722"/>
      <c r="CR444" s="722"/>
      <c r="CS444" s="722"/>
    </row>
    <row r="445" spans="1:97" s="1376" customFormat="1">
      <c r="A445" s="722"/>
      <c r="B445" s="722"/>
      <c r="C445" s="722"/>
      <c r="D445" s="722"/>
      <c r="E445" s="722"/>
      <c r="F445" s="757"/>
      <c r="G445" s="757"/>
      <c r="H445" s="757"/>
      <c r="I445" s="757"/>
      <c r="J445" s="757"/>
      <c r="K445" s="758"/>
      <c r="L445" s="758"/>
      <c r="M445" s="722"/>
      <c r="N445" s="736"/>
      <c r="O445" s="736"/>
      <c r="P445" s="736"/>
      <c r="Q445" s="736"/>
      <c r="R445" s="736"/>
      <c r="S445" s="736"/>
      <c r="T445" s="736"/>
      <c r="U445" s="736"/>
      <c r="BA445" s="722"/>
      <c r="BB445" s="722"/>
      <c r="BC445" s="722"/>
      <c r="BD445" s="722"/>
      <c r="BE445" s="722"/>
      <c r="BF445" s="722"/>
      <c r="BG445" s="722"/>
      <c r="BH445" s="722"/>
      <c r="BI445" s="722"/>
      <c r="BJ445" s="722"/>
      <c r="BK445" s="722"/>
      <c r="BL445" s="722"/>
      <c r="BM445" s="722"/>
      <c r="BN445" s="722"/>
      <c r="BO445" s="722"/>
      <c r="BP445" s="722"/>
      <c r="BQ445" s="722"/>
      <c r="BR445" s="722"/>
      <c r="BS445" s="722"/>
      <c r="BT445" s="722"/>
      <c r="BU445" s="722"/>
      <c r="BV445" s="722"/>
      <c r="BW445" s="722"/>
      <c r="BX445" s="722"/>
      <c r="BY445" s="722"/>
      <c r="BZ445" s="722"/>
      <c r="CA445" s="722"/>
      <c r="CB445" s="722"/>
      <c r="CC445" s="722"/>
      <c r="CD445" s="722"/>
      <c r="CE445" s="722"/>
      <c r="CF445" s="722"/>
      <c r="CG445" s="722"/>
      <c r="CH445" s="722"/>
      <c r="CI445" s="722"/>
      <c r="CJ445" s="722"/>
      <c r="CK445" s="722"/>
      <c r="CL445" s="722"/>
      <c r="CM445" s="722"/>
      <c r="CN445" s="722"/>
      <c r="CO445" s="722"/>
      <c r="CP445" s="722"/>
      <c r="CQ445" s="722"/>
      <c r="CR445" s="722"/>
      <c r="CS445" s="722"/>
    </row>
    <row r="446" spans="1:97" s="1376" customFormat="1">
      <c r="A446" s="722"/>
      <c r="B446" s="722"/>
      <c r="C446" s="722"/>
      <c r="D446" s="722"/>
      <c r="E446" s="722"/>
      <c r="F446" s="757"/>
      <c r="G446" s="757"/>
      <c r="H446" s="757"/>
      <c r="I446" s="757"/>
      <c r="J446" s="757"/>
      <c r="K446" s="758"/>
      <c r="L446" s="758"/>
      <c r="M446" s="722"/>
      <c r="N446" s="736"/>
      <c r="O446" s="736"/>
      <c r="P446" s="736"/>
      <c r="Q446" s="736"/>
      <c r="R446" s="736"/>
      <c r="S446" s="736"/>
      <c r="T446" s="736"/>
      <c r="U446" s="736"/>
      <c r="BA446" s="722"/>
      <c r="BB446" s="722"/>
      <c r="BC446" s="722"/>
      <c r="BD446" s="722"/>
      <c r="BE446" s="722"/>
      <c r="BF446" s="722"/>
      <c r="BG446" s="722"/>
      <c r="BH446" s="722"/>
      <c r="BI446" s="722"/>
      <c r="BJ446" s="722"/>
      <c r="BK446" s="722"/>
      <c r="BL446" s="722"/>
      <c r="BM446" s="722"/>
      <c r="BN446" s="722"/>
      <c r="BO446" s="722"/>
      <c r="BP446" s="722"/>
      <c r="BQ446" s="722"/>
      <c r="BR446" s="722"/>
      <c r="BS446" s="722"/>
      <c r="BT446" s="722"/>
      <c r="BU446" s="722"/>
      <c r="BV446" s="722"/>
      <c r="BW446" s="722"/>
      <c r="BX446" s="722"/>
      <c r="BY446" s="722"/>
      <c r="BZ446" s="722"/>
      <c r="CA446" s="722"/>
      <c r="CB446" s="722"/>
      <c r="CC446" s="722"/>
      <c r="CD446" s="722"/>
      <c r="CE446" s="722"/>
      <c r="CF446" s="722"/>
      <c r="CG446" s="722"/>
      <c r="CH446" s="722"/>
      <c r="CI446" s="722"/>
      <c r="CJ446" s="722"/>
      <c r="CK446" s="722"/>
      <c r="CL446" s="722"/>
      <c r="CM446" s="722"/>
      <c r="CN446" s="722"/>
      <c r="CO446" s="722"/>
      <c r="CP446" s="722"/>
      <c r="CQ446" s="722"/>
      <c r="CR446" s="722"/>
      <c r="CS446" s="722"/>
    </row>
    <row r="447" spans="1:97" s="1376" customFormat="1">
      <c r="A447" s="722"/>
      <c r="B447" s="722"/>
      <c r="C447" s="722"/>
      <c r="D447" s="722"/>
      <c r="E447" s="722"/>
      <c r="F447" s="757"/>
      <c r="G447" s="757"/>
      <c r="H447" s="757"/>
      <c r="I447" s="757"/>
      <c r="J447" s="757"/>
      <c r="K447" s="758"/>
      <c r="L447" s="758"/>
      <c r="M447" s="722"/>
      <c r="N447" s="736"/>
      <c r="O447" s="736"/>
      <c r="P447" s="736"/>
      <c r="Q447" s="736"/>
      <c r="R447" s="736"/>
      <c r="S447" s="736"/>
      <c r="T447" s="736"/>
      <c r="U447" s="736"/>
      <c r="BA447" s="722"/>
      <c r="BB447" s="722"/>
      <c r="BC447" s="722"/>
      <c r="BD447" s="722"/>
      <c r="BE447" s="722"/>
      <c r="BF447" s="722"/>
      <c r="BG447" s="722"/>
      <c r="BH447" s="722"/>
      <c r="BI447" s="722"/>
      <c r="BJ447" s="722"/>
      <c r="BK447" s="722"/>
      <c r="BL447" s="722"/>
      <c r="BM447" s="722"/>
      <c r="BN447" s="722"/>
      <c r="BO447" s="722"/>
      <c r="BP447" s="722"/>
      <c r="BQ447" s="722"/>
      <c r="BR447" s="722"/>
      <c r="BS447" s="722"/>
      <c r="BT447" s="722"/>
      <c r="BU447" s="722"/>
      <c r="BV447" s="722"/>
      <c r="BW447" s="722"/>
      <c r="BX447" s="722"/>
      <c r="BY447" s="722"/>
      <c r="BZ447" s="722"/>
      <c r="CA447" s="722"/>
      <c r="CB447" s="722"/>
      <c r="CC447" s="722"/>
      <c r="CD447" s="722"/>
      <c r="CE447" s="722"/>
      <c r="CF447" s="722"/>
      <c r="CG447" s="722"/>
      <c r="CH447" s="722"/>
      <c r="CI447" s="722"/>
      <c r="CJ447" s="722"/>
      <c r="CK447" s="722"/>
      <c r="CL447" s="722"/>
      <c r="CM447" s="722"/>
      <c r="CN447" s="722"/>
      <c r="CO447" s="722"/>
      <c r="CP447" s="722"/>
      <c r="CQ447" s="722"/>
      <c r="CR447" s="722"/>
      <c r="CS447" s="722"/>
    </row>
    <row r="448" spans="1:97" s="1376" customFormat="1">
      <c r="A448" s="722"/>
      <c r="B448" s="722"/>
      <c r="C448" s="722"/>
      <c r="D448" s="722"/>
      <c r="E448" s="722"/>
      <c r="F448" s="757"/>
      <c r="G448" s="757"/>
      <c r="H448" s="757"/>
      <c r="I448" s="757"/>
      <c r="J448" s="757"/>
      <c r="K448" s="758"/>
      <c r="L448" s="758"/>
      <c r="M448" s="722"/>
      <c r="N448" s="736"/>
      <c r="O448" s="736"/>
      <c r="P448" s="736"/>
      <c r="Q448" s="736"/>
      <c r="R448" s="736"/>
      <c r="S448" s="736"/>
      <c r="T448" s="736"/>
      <c r="U448" s="736"/>
      <c r="BA448" s="722"/>
      <c r="BB448" s="722"/>
      <c r="BC448" s="722"/>
      <c r="BD448" s="722"/>
      <c r="BE448" s="722"/>
      <c r="BF448" s="722"/>
      <c r="BG448" s="722"/>
      <c r="BH448" s="722"/>
      <c r="BI448" s="722"/>
      <c r="BJ448" s="722"/>
      <c r="BK448" s="722"/>
      <c r="BL448" s="722"/>
      <c r="BM448" s="722"/>
      <c r="BN448" s="722"/>
      <c r="BO448" s="722"/>
      <c r="BP448" s="722"/>
      <c r="BQ448" s="722"/>
      <c r="BR448" s="722"/>
      <c r="BS448" s="722"/>
      <c r="BT448" s="722"/>
      <c r="BU448" s="722"/>
      <c r="BV448" s="722"/>
      <c r="BW448" s="722"/>
      <c r="BX448" s="722"/>
      <c r="BY448" s="722"/>
      <c r="BZ448" s="722"/>
      <c r="CA448" s="722"/>
      <c r="CB448" s="722"/>
      <c r="CC448" s="722"/>
      <c r="CD448" s="722"/>
      <c r="CE448" s="722"/>
      <c r="CF448" s="722"/>
      <c r="CG448" s="722"/>
      <c r="CH448" s="722"/>
      <c r="CI448" s="722"/>
      <c r="CJ448" s="722"/>
      <c r="CK448" s="722"/>
      <c r="CL448" s="722"/>
      <c r="CM448" s="722"/>
      <c r="CN448" s="722"/>
      <c r="CO448" s="722"/>
      <c r="CP448" s="722"/>
      <c r="CQ448" s="722"/>
      <c r="CR448" s="722"/>
      <c r="CS448" s="722"/>
    </row>
    <row r="449" spans="1:97" s="1376" customFormat="1">
      <c r="A449" s="722"/>
      <c r="B449" s="722"/>
      <c r="C449" s="722"/>
      <c r="D449" s="722"/>
      <c r="E449" s="722"/>
      <c r="F449" s="757"/>
      <c r="G449" s="757"/>
      <c r="H449" s="757"/>
      <c r="I449" s="757"/>
      <c r="J449" s="757"/>
      <c r="K449" s="758"/>
      <c r="L449" s="758"/>
      <c r="M449" s="722"/>
      <c r="N449" s="736"/>
      <c r="O449" s="736"/>
      <c r="P449" s="736"/>
      <c r="Q449" s="736"/>
      <c r="R449" s="736"/>
      <c r="S449" s="736"/>
      <c r="T449" s="736"/>
      <c r="U449" s="736"/>
      <c r="BA449" s="722"/>
      <c r="BB449" s="722"/>
      <c r="BC449" s="722"/>
      <c r="BD449" s="722"/>
      <c r="BE449" s="722"/>
      <c r="BF449" s="722"/>
      <c r="BG449" s="722"/>
      <c r="BH449" s="722"/>
      <c r="BI449" s="722"/>
      <c r="BJ449" s="722"/>
      <c r="BK449" s="722"/>
      <c r="BL449" s="722"/>
      <c r="BM449" s="722"/>
      <c r="BN449" s="722"/>
      <c r="BO449" s="722"/>
      <c r="BP449" s="722"/>
      <c r="BQ449" s="722"/>
      <c r="BR449" s="722"/>
      <c r="BS449" s="722"/>
      <c r="BT449" s="722"/>
      <c r="BU449" s="722"/>
      <c r="BV449" s="722"/>
      <c r="BW449" s="722"/>
      <c r="BX449" s="722"/>
      <c r="BY449" s="722"/>
      <c r="BZ449" s="722"/>
      <c r="CA449" s="722"/>
      <c r="CB449" s="722"/>
      <c r="CC449" s="722"/>
      <c r="CD449" s="722"/>
      <c r="CE449" s="722"/>
      <c r="CF449" s="722"/>
      <c r="CG449" s="722"/>
      <c r="CH449" s="722"/>
      <c r="CI449" s="722"/>
      <c r="CJ449" s="722"/>
      <c r="CK449" s="722"/>
      <c r="CL449" s="722"/>
      <c r="CM449" s="722"/>
      <c r="CN449" s="722"/>
      <c r="CO449" s="722"/>
      <c r="CP449" s="722"/>
      <c r="CQ449" s="722"/>
      <c r="CR449" s="722"/>
      <c r="CS449" s="722"/>
    </row>
    <row r="450" spans="1:97" s="1376" customFormat="1">
      <c r="A450" s="722"/>
      <c r="B450" s="722"/>
      <c r="C450" s="722"/>
      <c r="D450" s="722"/>
      <c r="E450" s="722"/>
      <c r="F450" s="757"/>
      <c r="G450" s="757"/>
      <c r="H450" s="757"/>
      <c r="I450" s="757"/>
      <c r="J450" s="757"/>
      <c r="K450" s="758"/>
      <c r="L450" s="758"/>
      <c r="M450" s="722"/>
      <c r="N450" s="736"/>
      <c r="O450" s="736"/>
      <c r="P450" s="736"/>
      <c r="Q450" s="736"/>
      <c r="R450" s="736"/>
      <c r="S450" s="736"/>
      <c r="T450" s="736"/>
      <c r="U450" s="736"/>
      <c r="BA450" s="722"/>
      <c r="BB450" s="722"/>
      <c r="BC450" s="722"/>
      <c r="BD450" s="722"/>
      <c r="BE450" s="722"/>
      <c r="BF450" s="722"/>
      <c r="BG450" s="722"/>
      <c r="BH450" s="722"/>
      <c r="BI450" s="722"/>
      <c r="BJ450" s="722"/>
      <c r="BK450" s="722"/>
      <c r="BL450" s="722"/>
      <c r="BM450" s="722"/>
      <c r="BN450" s="722"/>
      <c r="BO450" s="722"/>
      <c r="BP450" s="722"/>
      <c r="BQ450" s="722"/>
      <c r="BR450" s="722"/>
      <c r="BS450" s="722"/>
      <c r="BT450" s="722"/>
      <c r="BU450" s="722"/>
      <c r="BV450" s="722"/>
      <c r="BW450" s="722"/>
      <c r="BX450" s="722"/>
      <c r="BY450" s="722"/>
      <c r="BZ450" s="722"/>
      <c r="CA450" s="722"/>
      <c r="CB450" s="722"/>
      <c r="CC450" s="722"/>
      <c r="CD450" s="722"/>
      <c r="CE450" s="722"/>
      <c r="CF450" s="722"/>
      <c r="CG450" s="722"/>
      <c r="CH450" s="722"/>
      <c r="CI450" s="722"/>
      <c r="CJ450" s="722"/>
      <c r="CK450" s="722"/>
      <c r="CL450" s="722"/>
      <c r="CM450" s="722"/>
      <c r="CN450" s="722"/>
      <c r="CO450" s="722"/>
      <c r="CP450" s="722"/>
      <c r="CQ450" s="722"/>
      <c r="CR450" s="722"/>
      <c r="CS450" s="722"/>
    </row>
    <row r="451" spans="1:97" s="1376" customFormat="1">
      <c r="A451" s="722"/>
      <c r="B451" s="722"/>
      <c r="C451" s="722"/>
      <c r="D451" s="722"/>
      <c r="E451" s="722"/>
      <c r="F451" s="757"/>
      <c r="G451" s="757"/>
      <c r="H451" s="757"/>
      <c r="I451" s="757"/>
      <c r="J451" s="757"/>
      <c r="K451" s="758"/>
      <c r="L451" s="758"/>
      <c r="M451" s="722"/>
      <c r="N451" s="736"/>
      <c r="O451" s="736"/>
      <c r="P451" s="736"/>
      <c r="Q451" s="736"/>
      <c r="R451" s="736"/>
      <c r="S451" s="736"/>
      <c r="T451" s="736"/>
      <c r="U451" s="736"/>
      <c r="BA451" s="722"/>
      <c r="BB451" s="722"/>
      <c r="BC451" s="722"/>
      <c r="BD451" s="722"/>
      <c r="BE451" s="722"/>
      <c r="BF451" s="722"/>
      <c r="BG451" s="722"/>
      <c r="BH451" s="722"/>
      <c r="BI451" s="722"/>
      <c r="BJ451" s="722"/>
      <c r="BK451" s="722"/>
      <c r="BL451" s="722"/>
      <c r="BM451" s="722"/>
      <c r="BN451" s="722"/>
      <c r="BO451" s="722"/>
      <c r="BP451" s="722"/>
      <c r="BQ451" s="722"/>
      <c r="BR451" s="722"/>
      <c r="BS451" s="722"/>
      <c r="BT451" s="722"/>
      <c r="BU451" s="722"/>
      <c r="BV451" s="722"/>
      <c r="BW451" s="722"/>
      <c r="BX451" s="722"/>
      <c r="BY451" s="722"/>
      <c r="BZ451" s="722"/>
      <c r="CA451" s="722"/>
      <c r="CB451" s="722"/>
      <c r="CC451" s="722"/>
      <c r="CD451" s="722"/>
      <c r="CE451" s="722"/>
      <c r="CF451" s="722"/>
      <c r="CG451" s="722"/>
      <c r="CH451" s="722"/>
      <c r="CI451" s="722"/>
      <c r="CJ451" s="722"/>
      <c r="CK451" s="722"/>
      <c r="CL451" s="722"/>
      <c r="CM451" s="722"/>
      <c r="CN451" s="722"/>
      <c r="CO451" s="722"/>
      <c r="CP451" s="722"/>
      <c r="CQ451" s="722"/>
      <c r="CR451" s="722"/>
      <c r="CS451" s="722"/>
    </row>
    <row r="452" spans="1:97" s="1376" customFormat="1">
      <c r="A452" s="722"/>
      <c r="B452" s="722"/>
      <c r="C452" s="722"/>
      <c r="D452" s="722"/>
      <c r="E452" s="722"/>
      <c r="F452" s="757"/>
      <c r="G452" s="757"/>
      <c r="H452" s="757"/>
      <c r="I452" s="757"/>
      <c r="J452" s="757"/>
      <c r="K452" s="758"/>
      <c r="L452" s="758"/>
      <c r="M452" s="722"/>
      <c r="N452" s="736"/>
      <c r="O452" s="736"/>
      <c r="P452" s="736"/>
      <c r="Q452" s="736"/>
      <c r="R452" s="736"/>
      <c r="S452" s="736"/>
      <c r="T452" s="736"/>
      <c r="U452" s="736"/>
      <c r="BA452" s="722"/>
      <c r="BB452" s="722"/>
      <c r="BC452" s="722"/>
      <c r="BD452" s="722"/>
      <c r="BE452" s="722"/>
      <c r="BF452" s="722"/>
      <c r="BG452" s="722"/>
      <c r="BH452" s="722"/>
      <c r="BI452" s="722"/>
      <c r="BJ452" s="722"/>
      <c r="BK452" s="722"/>
      <c r="BL452" s="722"/>
      <c r="BM452" s="722"/>
      <c r="BN452" s="722"/>
      <c r="BO452" s="722"/>
      <c r="BP452" s="722"/>
      <c r="BQ452" s="722"/>
      <c r="BR452" s="722"/>
      <c r="BS452" s="722"/>
      <c r="BT452" s="722"/>
      <c r="BU452" s="722"/>
      <c r="BV452" s="722"/>
      <c r="BW452" s="722"/>
      <c r="BX452" s="722"/>
      <c r="BY452" s="722"/>
      <c r="BZ452" s="722"/>
      <c r="CA452" s="722"/>
      <c r="CB452" s="722"/>
      <c r="CC452" s="722"/>
      <c r="CD452" s="722"/>
      <c r="CE452" s="722"/>
      <c r="CF452" s="722"/>
      <c r="CG452" s="722"/>
      <c r="CH452" s="722"/>
      <c r="CI452" s="722"/>
      <c r="CJ452" s="722"/>
      <c r="CK452" s="722"/>
      <c r="CL452" s="722"/>
      <c r="CM452" s="722"/>
      <c r="CN452" s="722"/>
      <c r="CO452" s="722"/>
      <c r="CP452" s="722"/>
      <c r="CQ452" s="722"/>
      <c r="CR452" s="722"/>
      <c r="CS452" s="722"/>
    </row>
    <row r="453" spans="1:97" s="1376" customFormat="1">
      <c r="A453" s="722"/>
      <c r="B453" s="722"/>
      <c r="C453" s="722"/>
      <c r="D453" s="722"/>
      <c r="E453" s="722"/>
      <c r="F453" s="757"/>
      <c r="G453" s="757"/>
      <c r="H453" s="757"/>
      <c r="I453" s="757"/>
      <c r="J453" s="757"/>
      <c r="K453" s="758"/>
      <c r="L453" s="758"/>
      <c r="M453" s="722"/>
      <c r="N453" s="736"/>
      <c r="O453" s="736"/>
      <c r="P453" s="736"/>
      <c r="Q453" s="736"/>
      <c r="R453" s="736"/>
      <c r="S453" s="736"/>
      <c r="T453" s="736"/>
      <c r="U453" s="736"/>
      <c r="BA453" s="722"/>
      <c r="BB453" s="722"/>
      <c r="BC453" s="722"/>
      <c r="BD453" s="722"/>
      <c r="BE453" s="722"/>
      <c r="BF453" s="722"/>
      <c r="BG453" s="722"/>
      <c r="BH453" s="722"/>
      <c r="BI453" s="722"/>
      <c r="BJ453" s="722"/>
      <c r="BK453" s="722"/>
      <c r="BL453" s="722"/>
      <c r="BM453" s="722"/>
      <c r="BN453" s="722"/>
      <c r="BO453" s="722"/>
      <c r="BP453" s="722"/>
      <c r="BQ453" s="722"/>
      <c r="BR453" s="722"/>
      <c r="BS453" s="722"/>
      <c r="BT453" s="722"/>
      <c r="BU453" s="722"/>
      <c r="BV453" s="722"/>
      <c r="BW453" s="722"/>
      <c r="BX453" s="722"/>
      <c r="BY453" s="722"/>
      <c r="BZ453" s="722"/>
      <c r="CA453" s="722"/>
      <c r="CB453" s="722"/>
      <c r="CC453" s="722"/>
      <c r="CD453" s="722"/>
      <c r="CE453" s="722"/>
      <c r="CF453" s="722"/>
      <c r="CG453" s="722"/>
      <c r="CH453" s="722"/>
      <c r="CI453" s="722"/>
      <c r="CJ453" s="722"/>
      <c r="CK453" s="722"/>
      <c r="CL453" s="722"/>
      <c r="CM453" s="722"/>
      <c r="CN453" s="722"/>
      <c r="CO453" s="722"/>
      <c r="CP453" s="722"/>
      <c r="CQ453" s="722"/>
      <c r="CR453" s="722"/>
      <c r="CS453" s="722"/>
    </row>
    <row r="454" spans="1:97" s="1376" customFormat="1">
      <c r="A454" s="722"/>
      <c r="B454" s="722"/>
      <c r="C454" s="722"/>
      <c r="D454" s="722"/>
      <c r="E454" s="722"/>
      <c r="F454" s="757"/>
      <c r="G454" s="757"/>
      <c r="H454" s="757"/>
      <c r="I454" s="757"/>
      <c r="J454" s="757"/>
      <c r="K454" s="758"/>
      <c r="L454" s="758"/>
      <c r="M454" s="722"/>
      <c r="N454" s="736"/>
      <c r="O454" s="736"/>
      <c r="P454" s="736"/>
      <c r="Q454" s="736"/>
      <c r="R454" s="736"/>
      <c r="S454" s="736"/>
      <c r="T454" s="736"/>
      <c r="U454" s="736"/>
      <c r="BA454" s="722"/>
      <c r="BB454" s="722"/>
      <c r="BC454" s="722"/>
      <c r="BD454" s="722"/>
      <c r="BE454" s="722"/>
      <c r="BF454" s="722"/>
      <c r="BG454" s="722"/>
      <c r="BH454" s="722"/>
      <c r="BI454" s="722"/>
      <c r="BJ454" s="722"/>
      <c r="BK454" s="722"/>
      <c r="BL454" s="722"/>
      <c r="BM454" s="722"/>
      <c r="BN454" s="722"/>
      <c r="BO454" s="722"/>
      <c r="BP454" s="722"/>
      <c r="BQ454" s="722"/>
      <c r="BR454" s="722"/>
      <c r="BS454" s="722"/>
      <c r="BT454" s="722"/>
      <c r="BU454" s="722"/>
      <c r="BV454" s="722"/>
      <c r="BW454" s="722"/>
      <c r="BX454" s="722"/>
      <c r="BY454" s="722"/>
      <c r="BZ454" s="722"/>
      <c r="CA454" s="722"/>
      <c r="CB454" s="722"/>
      <c r="CC454" s="722"/>
      <c r="CD454" s="722"/>
      <c r="CE454" s="722"/>
      <c r="CF454" s="722"/>
      <c r="CG454" s="722"/>
      <c r="CH454" s="722"/>
      <c r="CI454" s="722"/>
      <c r="CJ454" s="722"/>
      <c r="CK454" s="722"/>
      <c r="CL454" s="722"/>
      <c r="CM454" s="722"/>
      <c r="CN454" s="722"/>
      <c r="CO454" s="722"/>
      <c r="CP454" s="722"/>
      <c r="CQ454" s="722"/>
      <c r="CR454" s="722"/>
      <c r="CS454" s="722"/>
    </row>
    <row r="455" spans="1:97" s="1376" customFormat="1">
      <c r="A455" s="722"/>
      <c r="B455" s="722"/>
      <c r="C455" s="722"/>
      <c r="D455" s="722"/>
      <c r="E455" s="722"/>
      <c r="F455" s="757"/>
      <c r="G455" s="757"/>
      <c r="H455" s="757"/>
      <c r="I455" s="757"/>
      <c r="J455" s="757"/>
      <c r="K455" s="758"/>
      <c r="L455" s="758"/>
      <c r="M455" s="722"/>
      <c r="N455" s="736"/>
      <c r="O455" s="736"/>
      <c r="P455" s="736"/>
      <c r="Q455" s="736"/>
      <c r="R455" s="736"/>
      <c r="S455" s="736"/>
      <c r="T455" s="736"/>
      <c r="U455" s="736"/>
      <c r="BA455" s="722"/>
      <c r="BB455" s="722"/>
      <c r="BC455" s="722"/>
      <c r="BD455" s="722"/>
      <c r="BE455" s="722"/>
      <c r="BF455" s="722"/>
      <c r="BG455" s="722"/>
      <c r="BH455" s="722"/>
      <c r="BI455" s="722"/>
      <c r="BJ455" s="722"/>
      <c r="BK455" s="722"/>
      <c r="BL455" s="722"/>
      <c r="BM455" s="722"/>
      <c r="BN455" s="722"/>
      <c r="BO455" s="722"/>
      <c r="BP455" s="722"/>
      <c r="BQ455" s="722"/>
      <c r="BR455" s="722"/>
      <c r="BS455" s="722"/>
      <c r="BT455" s="722"/>
      <c r="BU455" s="722"/>
      <c r="BV455" s="722"/>
      <c r="BW455" s="722"/>
      <c r="BX455" s="722"/>
      <c r="BY455" s="722"/>
      <c r="BZ455" s="722"/>
      <c r="CA455" s="722"/>
      <c r="CB455" s="722"/>
      <c r="CC455" s="722"/>
      <c r="CD455" s="722"/>
      <c r="CE455" s="722"/>
      <c r="CF455" s="722"/>
      <c r="CG455" s="722"/>
      <c r="CH455" s="722"/>
      <c r="CI455" s="722"/>
      <c r="CJ455" s="722"/>
      <c r="CK455" s="722"/>
      <c r="CL455" s="722"/>
      <c r="CM455" s="722"/>
      <c r="CN455" s="722"/>
      <c r="CO455" s="722"/>
      <c r="CP455" s="722"/>
      <c r="CQ455" s="722"/>
      <c r="CR455" s="722"/>
      <c r="CS455" s="722"/>
    </row>
    <row r="456" spans="1:97" s="1376" customFormat="1">
      <c r="A456" s="722"/>
      <c r="B456" s="722"/>
      <c r="C456" s="722"/>
      <c r="D456" s="722"/>
      <c r="E456" s="722"/>
      <c r="F456" s="757"/>
      <c r="G456" s="757"/>
      <c r="H456" s="757"/>
      <c r="I456" s="757"/>
      <c r="J456" s="757"/>
      <c r="K456" s="758"/>
      <c r="L456" s="758"/>
      <c r="M456" s="722"/>
      <c r="N456" s="736"/>
      <c r="O456" s="736"/>
      <c r="P456" s="736"/>
      <c r="Q456" s="736"/>
      <c r="R456" s="736"/>
      <c r="S456" s="736"/>
      <c r="T456" s="736"/>
      <c r="U456" s="736"/>
      <c r="BA456" s="722"/>
      <c r="BB456" s="722"/>
      <c r="BC456" s="722"/>
      <c r="BD456" s="722"/>
      <c r="BE456" s="722"/>
      <c r="BF456" s="722"/>
      <c r="BG456" s="722"/>
      <c r="BH456" s="722"/>
      <c r="BI456" s="722"/>
      <c r="BJ456" s="722"/>
      <c r="BK456" s="722"/>
      <c r="BL456" s="722"/>
      <c r="BM456" s="722"/>
      <c r="BN456" s="722"/>
      <c r="BO456" s="722"/>
      <c r="BP456" s="722"/>
      <c r="BQ456" s="722"/>
      <c r="BR456" s="722"/>
      <c r="BS456" s="722"/>
      <c r="BT456" s="722"/>
      <c r="BU456" s="722"/>
      <c r="BV456" s="722"/>
      <c r="BW456" s="722"/>
      <c r="BX456" s="722"/>
      <c r="BY456" s="722"/>
      <c r="BZ456" s="722"/>
      <c r="CA456" s="722"/>
      <c r="CB456" s="722"/>
      <c r="CC456" s="722"/>
      <c r="CD456" s="722"/>
      <c r="CE456" s="722"/>
      <c r="CF456" s="722"/>
      <c r="CG456" s="722"/>
      <c r="CH456" s="722"/>
      <c r="CI456" s="722"/>
      <c r="CJ456" s="722"/>
      <c r="CK456" s="722"/>
      <c r="CL456" s="722"/>
      <c r="CM456" s="722"/>
      <c r="CN456" s="722"/>
      <c r="CO456" s="722"/>
      <c r="CP456" s="722"/>
      <c r="CQ456" s="722"/>
      <c r="CR456" s="722"/>
      <c r="CS456" s="722"/>
    </row>
    <row r="457" spans="1:97" s="1376" customFormat="1">
      <c r="A457" s="722"/>
      <c r="B457" s="722"/>
      <c r="C457" s="722"/>
      <c r="D457" s="722"/>
      <c r="E457" s="722"/>
      <c r="F457" s="757"/>
      <c r="G457" s="757"/>
      <c r="H457" s="757"/>
      <c r="I457" s="757"/>
      <c r="J457" s="757"/>
      <c r="K457" s="758"/>
      <c r="L457" s="758"/>
      <c r="M457" s="722"/>
      <c r="N457" s="736"/>
      <c r="O457" s="736"/>
      <c r="P457" s="736"/>
      <c r="Q457" s="736"/>
      <c r="R457" s="736"/>
      <c r="S457" s="736"/>
      <c r="T457" s="736"/>
      <c r="U457" s="736"/>
      <c r="BA457" s="722"/>
      <c r="BB457" s="722"/>
      <c r="BC457" s="722"/>
      <c r="BD457" s="722"/>
      <c r="BE457" s="722"/>
      <c r="BF457" s="722"/>
      <c r="BG457" s="722"/>
      <c r="BH457" s="722"/>
      <c r="BI457" s="722"/>
      <c r="BJ457" s="722"/>
      <c r="BK457" s="722"/>
      <c r="BL457" s="722"/>
      <c r="BM457" s="722"/>
      <c r="BN457" s="722"/>
      <c r="BO457" s="722"/>
      <c r="BP457" s="722"/>
      <c r="BQ457" s="722"/>
      <c r="BR457" s="722"/>
      <c r="BS457" s="722"/>
      <c r="BT457" s="722"/>
      <c r="BU457" s="722"/>
      <c r="BV457" s="722"/>
      <c r="BW457" s="722"/>
      <c r="BX457" s="722"/>
      <c r="BY457" s="722"/>
      <c r="BZ457" s="722"/>
      <c r="CA457" s="722"/>
      <c r="CB457" s="722"/>
      <c r="CC457" s="722"/>
      <c r="CD457" s="722"/>
      <c r="CE457" s="722"/>
      <c r="CF457" s="722"/>
      <c r="CG457" s="722"/>
      <c r="CH457" s="722"/>
      <c r="CI457" s="722"/>
      <c r="CJ457" s="722"/>
      <c r="CK457" s="722"/>
      <c r="CL457" s="722"/>
      <c r="CM457" s="722"/>
      <c r="CN457" s="722"/>
      <c r="CO457" s="722"/>
      <c r="CP457" s="722"/>
      <c r="CQ457" s="722"/>
      <c r="CR457" s="722"/>
      <c r="CS457" s="722"/>
    </row>
    <row r="458" spans="1:97" s="1376" customFormat="1">
      <c r="A458" s="722"/>
      <c r="B458" s="722"/>
      <c r="C458" s="722"/>
      <c r="D458" s="722"/>
      <c r="E458" s="722"/>
      <c r="F458" s="757"/>
      <c r="G458" s="757"/>
      <c r="H458" s="757"/>
      <c r="I458" s="757"/>
      <c r="J458" s="757"/>
      <c r="K458" s="758"/>
      <c r="L458" s="758"/>
      <c r="M458" s="722"/>
      <c r="N458" s="736"/>
      <c r="O458" s="736"/>
      <c r="P458" s="736"/>
      <c r="Q458" s="736"/>
      <c r="R458" s="736"/>
      <c r="S458" s="736"/>
      <c r="T458" s="736"/>
      <c r="U458" s="736"/>
      <c r="BA458" s="722"/>
      <c r="BB458" s="722"/>
      <c r="BC458" s="722"/>
      <c r="BD458" s="722"/>
      <c r="BE458" s="722"/>
      <c r="BF458" s="722"/>
      <c r="BG458" s="722"/>
      <c r="BH458" s="722"/>
      <c r="BI458" s="722"/>
      <c r="BJ458" s="722"/>
      <c r="BK458" s="722"/>
      <c r="BL458" s="722"/>
      <c r="BM458" s="722"/>
      <c r="BN458" s="722"/>
      <c r="BO458" s="722"/>
      <c r="BP458" s="722"/>
      <c r="BQ458" s="722"/>
      <c r="BR458" s="722"/>
      <c r="BS458" s="722"/>
      <c r="BT458" s="722"/>
      <c r="BU458" s="722"/>
      <c r="BV458" s="722"/>
      <c r="BW458" s="722"/>
      <c r="BX458" s="722"/>
      <c r="BY458" s="722"/>
      <c r="BZ458" s="722"/>
      <c r="CA458" s="722"/>
      <c r="CB458" s="722"/>
      <c r="CC458" s="722"/>
      <c r="CD458" s="722"/>
      <c r="CE458" s="722"/>
      <c r="CF458" s="722"/>
      <c r="CG458" s="722"/>
      <c r="CH458" s="722"/>
      <c r="CI458" s="722"/>
      <c r="CJ458" s="722"/>
      <c r="CK458" s="722"/>
      <c r="CL458" s="722"/>
      <c r="CM458" s="722"/>
      <c r="CN458" s="722"/>
      <c r="CO458" s="722"/>
      <c r="CP458" s="722"/>
      <c r="CQ458" s="722"/>
      <c r="CR458" s="722"/>
      <c r="CS458" s="722"/>
    </row>
    <row r="459" spans="1:97" s="1376" customFormat="1">
      <c r="A459" s="722"/>
      <c r="B459" s="722"/>
      <c r="C459" s="722"/>
      <c r="D459" s="722"/>
      <c r="E459" s="722"/>
      <c r="F459" s="757"/>
      <c r="G459" s="757"/>
      <c r="H459" s="757"/>
      <c r="I459" s="757"/>
      <c r="J459" s="757"/>
      <c r="K459" s="758"/>
      <c r="L459" s="758"/>
      <c r="M459" s="722"/>
      <c r="N459" s="736"/>
      <c r="O459" s="736"/>
      <c r="P459" s="736"/>
      <c r="Q459" s="736"/>
      <c r="R459" s="736"/>
      <c r="S459" s="736"/>
      <c r="T459" s="736"/>
      <c r="U459" s="736"/>
      <c r="BA459" s="722"/>
      <c r="BB459" s="722"/>
      <c r="BC459" s="722"/>
      <c r="BD459" s="722"/>
      <c r="BE459" s="722"/>
      <c r="BF459" s="722"/>
      <c r="BG459" s="722"/>
      <c r="BH459" s="722"/>
      <c r="BI459" s="722"/>
      <c r="BJ459" s="722"/>
      <c r="BK459" s="722"/>
      <c r="BL459" s="722"/>
      <c r="BM459" s="722"/>
      <c r="BN459" s="722"/>
      <c r="BO459" s="722"/>
      <c r="BP459" s="722"/>
      <c r="BQ459" s="722"/>
      <c r="BR459" s="722"/>
      <c r="BS459" s="722"/>
      <c r="BT459" s="722"/>
      <c r="BU459" s="722"/>
      <c r="BV459" s="722"/>
      <c r="BW459" s="722"/>
      <c r="BX459" s="722"/>
      <c r="BY459" s="722"/>
      <c r="BZ459" s="722"/>
      <c r="CA459" s="722"/>
      <c r="CB459" s="722"/>
      <c r="CC459" s="722"/>
      <c r="CD459" s="722"/>
      <c r="CE459" s="722"/>
      <c r="CF459" s="722"/>
      <c r="CG459" s="722"/>
      <c r="CH459" s="722"/>
      <c r="CI459" s="722"/>
      <c r="CJ459" s="722"/>
      <c r="CK459" s="722"/>
      <c r="CL459" s="722"/>
      <c r="CM459" s="722"/>
      <c r="CN459" s="722"/>
      <c r="CO459" s="722"/>
      <c r="CP459" s="722"/>
      <c r="CQ459" s="722"/>
      <c r="CR459" s="722"/>
      <c r="CS459" s="722"/>
    </row>
    <row r="460" spans="1:97" s="1376" customFormat="1">
      <c r="A460" s="722"/>
      <c r="B460" s="722"/>
      <c r="C460" s="722"/>
      <c r="D460" s="722"/>
      <c r="E460" s="722"/>
      <c r="F460" s="757"/>
      <c r="G460" s="757"/>
      <c r="H460" s="757"/>
      <c r="I460" s="757"/>
      <c r="J460" s="757"/>
      <c r="K460" s="758"/>
      <c r="L460" s="758"/>
      <c r="M460" s="722"/>
      <c r="N460" s="736"/>
      <c r="O460" s="736"/>
      <c r="P460" s="736"/>
      <c r="Q460" s="736"/>
      <c r="R460" s="736"/>
      <c r="S460" s="736"/>
      <c r="T460" s="736"/>
      <c r="U460" s="736"/>
      <c r="BA460" s="722"/>
      <c r="BB460" s="722"/>
      <c r="BC460" s="722"/>
      <c r="BD460" s="722"/>
      <c r="BE460" s="722"/>
      <c r="BF460" s="722"/>
      <c r="BG460" s="722"/>
      <c r="BH460" s="722"/>
      <c r="BI460" s="722"/>
      <c r="BJ460" s="722"/>
      <c r="BK460" s="722"/>
      <c r="BL460" s="722"/>
      <c r="BM460" s="722"/>
      <c r="BN460" s="722"/>
      <c r="BO460" s="722"/>
      <c r="BP460" s="722"/>
      <c r="BQ460" s="722"/>
      <c r="BR460" s="722"/>
      <c r="BS460" s="722"/>
      <c r="BT460" s="722"/>
      <c r="BU460" s="722"/>
      <c r="BV460" s="722"/>
      <c r="BW460" s="722"/>
      <c r="BX460" s="722"/>
      <c r="BY460" s="722"/>
      <c r="BZ460" s="722"/>
      <c r="CA460" s="722"/>
      <c r="CB460" s="722"/>
      <c r="CC460" s="722"/>
      <c r="CD460" s="722"/>
      <c r="CE460" s="722"/>
      <c r="CF460" s="722"/>
      <c r="CG460" s="722"/>
      <c r="CH460" s="722"/>
      <c r="CI460" s="722"/>
      <c r="CJ460" s="722"/>
      <c r="CK460" s="722"/>
      <c r="CL460" s="722"/>
      <c r="CM460" s="722"/>
      <c r="CN460" s="722"/>
      <c r="CO460" s="722"/>
      <c r="CP460" s="722"/>
      <c r="CQ460" s="722"/>
      <c r="CR460" s="722"/>
      <c r="CS460" s="722"/>
    </row>
    <row r="461" spans="1:97" s="1376" customFormat="1">
      <c r="A461" s="722"/>
      <c r="B461" s="722"/>
      <c r="C461" s="722"/>
      <c r="D461" s="722"/>
      <c r="E461" s="722"/>
      <c r="F461" s="757"/>
      <c r="G461" s="757"/>
      <c r="H461" s="757"/>
      <c r="I461" s="757"/>
      <c r="J461" s="757"/>
      <c r="K461" s="758"/>
      <c r="L461" s="758"/>
      <c r="M461" s="722"/>
      <c r="N461" s="736"/>
      <c r="O461" s="736"/>
      <c r="P461" s="736"/>
      <c r="Q461" s="736"/>
      <c r="R461" s="736"/>
      <c r="S461" s="736"/>
      <c r="T461" s="736"/>
      <c r="U461" s="736"/>
      <c r="BA461" s="722"/>
      <c r="BB461" s="722"/>
      <c r="BC461" s="722"/>
      <c r="BD461" s="722"/>
      <c r="BE461" s="722"/>
      <c r="BF461" s="722"/>
      <c r="BG461" s="722"/>
      <c r="BH461" s="722"/>
      <c r="BI461" s="722"/>
      <c r="BJ461" s="722"/>
      <c r="BK461" s="722"/>
      <c r="BL461" s="722"/>
      <c r="BM461" s="722"/>
      <c r="BN461" s="722"/>
      <c r="BO461" s="722"/>
      <c r="BP461" s="722"/>
      <c r="BQ461" s="722"/>
      <c r="BR461" s="722"/>
      <c r="BS461" s="722"/>
      <c r="BT461" s="722"/>
      <c r="BU461" s="722"/>
      <c r="BV461" s="722"/>
      <c r="BW461" s="722"/>
      <c r="BX461" s="722"/>
      <c r="BY461" s="722"/>
      <c r="BZ461" s="722"/>
      <c r="CA461" s="722"/>
      <c r="CB461" s="722"/>
      <c r="CC461" s="722"/>
      <c r="CD461" s="722"/>
      <c r="CE461" s="722"/>
      <c r="CF461" s="722"/>
      <c r="CG461" s="722"/>
      <c r="CH461" s="722"/>
      <c r="CI461" s="722"/>
      <c r="CJ461" s="722"/>
      <c r="CK461" s="722"/>
      <c r="CL461" s="722"/>
      <c r="CM461" s="722"/>
      <c r="CN461" s="722"/>
      <c r="CO461" s="722"/>
      <c r="CP461" s="722"/>
      <c r="CQ461" s="722"/>
      <c r="CR461" s="722"/>
      <c r="CS461" s="722"/>
    </row>
    <row r="462" spans="1:97" s="1376" customFormat="1">
      <c r="A462" s="722"/>
      <c r="B462" s="722"/>
      <c r="C462" s="722"/>
      <c r="D462" s="722"/>
      <c r="E462" s="722"/>
      <c r="F462" s="757"/>
      <c r="G462" s="757"/>
      <c r="H462" s="757"/>
      <c r="I462" s="757"/>
      <c r="J462" s="757"/>
      <c r="K462" s="758"/>
      <c r="L462" s="758"/>
      <c r="M462" s="722"/>
      <c r="N462" s="736"/>
      <c r="O462" s="736"/>
      <c r="P462" s="736"/>
      <c r="Q462" s="736"/>
      <c r="R462" s="736"/>
      <c r="S462" s="736"/>
      <c r="T462" s="736"/>
      <c r="U462" s="736"/>
      <c r="BA462" s="722"/>
      <c r="BB462" s="722"/>
      <c r="BC462" s="722"/>
      <c r="BD462" s="722"/>
      <c r="BE462" s="722"/>
      <c r="BF462" s="722"/>
      <c r="BG462" s="722"/>
      <c r="BH462" s="722"/>
      <c r="BI462" s="722"/>
      <c r="BJ462" s="722"/>
      <c r="BK462" s="722"/>
      <c r="BL462" s="722"/>
      <c r="BM462" s="722"/>
      <c r="BN462" s="722"/>
      <c r="BO462" s="722"/>
      <c r="BP462" s="722"/>
      <c r="BQ462" s="722"/>
      <c r="BR462" s="722"/>
      <c r="BS462" s="722"/>
      <c r="BT462" s="722"/>
      <c r="BU462" s="722"/>
      <c r="BV462" s="722"/>
      <c r="BW462" s="722"/>
      <c r="BX462" s="722"/>
      <c r="BY462" s="722"/>
      <c r="BZ462" s="722"/>
      <c r="CA462" s="722"/>
      <c r="CB462" s="722"/>
      <c r="CC462" s="722"/>
      <c r="CD462" s="722"/>
      <c r="CE462" s="722"/>
      <c r="CF462" s="722"/>
      <c r="CG462" s="722"/>
      <c r="CH462" s="722"/>
      <c r="CI462" s="722"/>
      <c r="CJ462" s="722"/>
      <c r="CK462" s="722"/>
      <c r="CL462" s="722"/>
      <c r="CM462" s="722"/>
      <c r="CN462" s="722"/>
      <c r="CO462" s="722"/>
      <c r="CP462" s="722"/>
      <c r="CQ462" s="722"/>
      <c r="CR462" s="722"/>
      <c r="CS462" s="722"/>
    </row>
    <row r="463" spans="1:97" s="1376" customFormat="1">
      <c r="A463" s="722"/>
      <c r="B463" s="722"/>
      <c r="C463" s="722"/>
      <c r="D463" s="722"/>
      <c r="E463" s="722"/>
      <c r="F463" s="757"/>
      <c r="G463" s="757"/>
      <c r="H463" s="757"/>
      <c r="I463" s="757"/>
      <c r="J463" s="757"/>
      <c r="K463" s="758"/>
      <c r="L463" s="758"/>
      <c r="M463" s="722"/>
      <c r="N463" s="736"/>
      <c r="O463" s="736"/>
      <c r="P463" s="736"/>
      <c r="Q463" s="736"/>
      <c r="R463" s="736"/>
      <c r="S463" s="736"/>
      <c r="T463" s="736"/>
      <c r="U463" s="736"/>
      <c r="BA463" s="722"/>
      <c r="BB463" s="722"/>
      <c r="BC463" s="722"/>
      <c r="BD463" s="722"/>
      <c r="BE463" s="722"/>
      <c r="BF463" s="722"/>
      <c r="BG463" s="722"/>
      <c r="BH463" s="722"/>
      <c r="BI463" s="722"/>
      <c r="BJ463" s="722"/>
      <c r="BK463" s="722"/>
      <c r="BL463" s="722"/>
      <c r="BM463" s="722"/>
      <c r="BN463" s="722"/>
      <c r="BO463" s="722"/>
      <c r="BP463" s="722"/>
      <c r="BQ463" s="722"/>
      <c r="BR463" s="722"/>
      <c r="BS463" s="722"/>
      <c r="BT463" s="722"/>
      <c r="BU463" s="722"/>
      <c r="BV463" s="722"/>
      <c r="BW463" s="722"/>
      <c r="BX463" s="722"/>
      <c r="BY463" s="722"/>
      <c r="BZ463" s="722"/>
      <c r="CA463" s="722"/>
      <c r="CB463" s="722"/>
      <c r="CC463" s="722"/>
      <c r="CD463" s="722"/>
      <c r="CE463" s="722"/>
      <c r="CF463" s="722"/>
      <c r="CG463" s="722"/>
      <c r="CH463" s="722"/>
      <c r="CI463" s="722"/>
      <c r="CJ463" s="722"/>
      <c r="CK463" s="722"/>
      <c r="CL463" s="722"/>
      <c r="CM463" s="722"/>
      <c r="CN463" s="722"/>
      <c r="CO463" s="722"/>
      <c r="CP463" s="722"/>
      <c r="CQ463" s="722"/>
      <c r="CR463" s="722"/>
      <c r="CS463" s="722"/>
    </row>
    <row r="464" spans="1:97" s="1376" customFormat="1">
      <c r="A464" s="722"/>
      <c r="B464" s="722"/>
      <c r="C464" s="722"/>
      <c r="D464" s="722"/>
      <c r="E464" s="722"/>
      <c r="F464" s="757"/>
      <c r="G464" s="757"/>
      <c r="H464" s="757"/>
      <c r="I464" s="757"/>
      <c r="J464" s="757"/>
      <c r="K464" s="758"/>
      <c r="L464" s="758"/>
      <c r="M464" s="722"/>
      <c r="N464" s="736"/>
      <c r="O464" s="736"/>
      <c r="P464" s="736"/>
      <c r="Q464" s="736"/>
      <c r="R464" s="736"/>
      <c r="S464" s="736"/>
      <c r="T464" s="736"/>
      <c r="U464" s="736"/>
      <c r="BA464" s="722"/>
      <c r="BB464" s="722"/>
      <c r="BC464" s="722"/>
      <c r="BD464" s="722"/>
      <c r="BE464" s="722"/>
      <c r="BF464" s="722"/>
      <c r="BG464" s="722"/>
      <c r="BH464" s="722"/>
      <c r="BI464" s="722"/>
      <c r="BJ464" s="722"/>
      <c r="BK464" s="722"/>
      <c r="BL464" s="722"/>
      <c r="BM464" s="722"/>
      <c r="BN464" s="722"/>
      <c r="BO464" s="722"/>
      <c r="BP464" s="722"/>
      <c r="BQ464" s="722"/>
      <c r="BR464" s="722"/>
      <c r="BS464" s="722"/>
      <c r="BT464" s="722"/>
      <c r="BU464" s="722"/>
      <c r="BV464" s="722"/>
      <c r="BW464" s="722"/>
      <c r="BX464" s="722"/>
      <c r="BY464" s="722"/>
      <c r="BZ464" s="722"/>
      <c r="CA464" s="722"/>
      <c r="CB464" s="722"/>
      <c r="CC464" s="722"/>
      <c r="CD464" s="722"/>
      <c r="CE464" s="722"/>
      <c r="CF464" s="722"/>
      <c r="CG464" s="722"/>
      <c r="CH464" s="722"/>
      <c r="CI464" s="722"/>
      <c r="CJ464" s="722"/>
      <c r="CK464" s="722"/>
      <c r="CL464" s="722"/>
      <c r="CM464" s="722"/>
      <c r="CN464" s="722"/>
      <c r="CO464" s="722"/>
      <c r="CP464" s="722"/>
      <c r="CQ464" s="722"/>
      <c r="CR464" s="722"/>
      <c r="CS464" s="722"/>
    </row>
    <row r="465" spans="1:97" s="1376" customFormat="1">
      <c r="A465" s="722"/>
      <c r="B465" s="722"/>
      <c r="C465" s="722"/>
      <c r="D465" s="722"/>
      <c r="E465" s="722"/>
      <c r="F465" s="757"/>
      <c r="G465" s="757"/>
      <c r="H465" s="757"/>
      <c r="I465" s="757"/>
      <c r="J465" s="757"/>
      <c r="K465" s="758"/>
      <c r="L465" s="758"/>
      <c r="M465" s="722"/>
      <c r="N465" s="736"/>
      <c r="O465" s="736"/>
      <c r="P465" s="736"/>
      <c r="Q465" s="736"/>
      <c r="R465" s="736"/>
      <c r="S465" s="736"/>
      <c r="T465" s="736"/>
      <c r="U465" s="736"/>
      <c r="BA465" s="722"/>
      <c r="BB465" s="722"/>
      <c r="BC465" s="722"/>
      <c r="BD465" s="722"/>
      <c r="BE465" s="722"/>
      <c r="BF465" s="722"/>
      <c r="BG465" s="722"/>
      <c r="BH465" s="722"/>
      <c r="BI465" s="722"/>
      <c r="BJ465" s="722"/>
      <c r="BK465" s="722"/>
      <c r="BL465" s="722"/>
      <c r="BM465" s="722"/>
      <c r="BN465" s="722"/>
      <c r="BO465" s="722"/>
      <c r="BP465" s="722"/>
      <c r="BQ465" s="722"/>
      <c r="BR465" s="722"/>
      <c r="BS465" s="722"/>
      <c r="BT465" s="722"/>
      <c r="BU465" s="722"/>
      <c r="BV465" s="722"/>
      <c r="BW465" s="722"/>
      <c r="BX465" s="722"/>
      <c r="BY465" s="722"/>
      <c r="BZ465" s="722"/>
      <c r="CA465" s="722"/>
      <c r="CB465" s="722"/>
      <c r="CC465" s="722"/>
      <c r="CD465" s="722"/>
      <c r="CE465" s="722"/>
      <c r="CF465" s="722"/>
      <c r="CG465" s="722"/>
      <c r="CH465" s="722"/>
      <c r="CI465" s="722"/>
      <c r="CJ465" s="722"/>
      <c r="CK465" s="722"/>
      <c r="CL465" s="722"/>
      <c r="CM465" s="722"/>
      <c r="CN465" s="722"/>
      <c r="CO465" s="722"/>
      <c r="CP465" s="722"/>
      <c r="CQ465" s="722"/>
      <c r="CR465" s="722"/>
      <c r="CS465" s="722"/>
    </row>
    <row r="466" spans="1:97" s="1376" customFormat="1">
      <c r="A466" s="722"/>
      <c r="B466" s="722"/>
      <c r="C466" s="722"/>
      <c r="D466" s="722"/>
      <c r="E466" s="722"/>
      <c r="F466" s="757"/>
      <c r="G466" s="757"/>
      <c r="H466" s="757"/>
      <c r="I466" s="757"/>
      <c r="J466" s="757"/>
      <c r="K466" s="758"/>
      <c r="L466" s="758"/>
      <c r="M466" s="722"/>
      <c r="N466" s="736"/>
      <c r="O466" s="736"/>
      <c r="P466" s="736"/>
      <c r="Q466" s="736"/>
      <c r="R466" s="736"/>
      <c r="S466" s="736"/>
      <c r="T466" s="736"/>
      <c r="U466" s="736"/>
      <c r="BA466" s="722"/>
      <c r="BB466" s="722"/>
      <c r="BC466" s="722"/>
      <c r="BD466" s="722"/>
      <c r="BE466" s="722"/>
      <c r="BF466" s="722"/>
      <c r="BG466" s="722"/>
      <c r="BH466" s="722"/>
      <c r="BI466" s="722"/>
      <c r="BJ466" s="722"/>
      <c r="BK466" s="722"/>
      <c r="BL466" s="722"/>
      <c r="BM466" s="722"/>
      <c r="BN466" s="722"/>
      <c r="BO466" s="722"/>
      <c r="BP466" s="722"/>
      <c r="BQ466" s="722"/>
      <c r="BR466" s="722"/>
      <c r="BS466" s="722"/>
      <c r="BT466" s="722"/>
      <c r="BU466" s="722"/>
      <c r="BV466" s="722"/>
      <c r="BW466" s="722"/>
      <c r="BX466" s="722"/>
      <c r="BY466" s="722"/>
      <c r="BZ466" s="722"/>
      <c r="CA466" s="722"/>
      <c r="CB466" s="722"/>
      <c r="CC466" s="722"/>
      <c r="CD466" s="722"/>
      <c r="CE466" s="722"/>
      <c r="CF466" s="722"/>
      <c r="CG466" s="722"/>
      <c r="CH466" s="722"/>
      <c r="CI466" s="722"/>
      <c r="CJ466" s="722"/>
      <c r="CK466" s="722"/>
      <c r="CL466" s="722"/>
      <c r="CM466" s="722"/>
      <c r="CN466" s="722"/>
      <c r="CO466" s="722"/>
      <c r="CP466" s="722"/>
      <c r="CQ466" s="722"/>
      <c r="CR466" s="722"/>
      <c r="CS466" s="722"/>
    </row>
    <row r="467" spans="1:97" s="1376" customFormat="1">
      <c r="A467" s="722"/>
      <c r="B467" s="722"/>
      <c r="C467" s="722"/>
      <c r="D467" s="722"/>
      <c r="E467" s="722"/>
      <c r="F467" s="757"/>
      <c r="G467" s="757"/>
      <c r="H467" s="757"/>
      <c r="I467" s="757"/>
      <c r="J467" s="757"/>
      <c r="K467" s="758"/>
      <c r="L467" s="758"/>
      <c r="M467" s="722"/>
      <c r="N467" s="736"/>
      <c r="O467" s="736"/>
      <c r="P467" s="736"/>
      <c r="Q467" s="736"/>
      <c r="R467" s="736"/>
      <c r="S467" s="736"/>
      <c r="T467" s="736"/>
      <c r="U467" s="736"/>
      <c r="BA467" s="722"/>
      <c r="BB467" s="722"/>
      <c r="BC467" s="722"/>
      <c r="BD467" s="722"/>
      <c r="BE467" s="722"/>
      <c r="BF467" s="722"/>
      <c r="BG467" s="722"/>
      <c r="BH467" s="722"/>
      <c r="BI467" s="722"/>
      <c r="BJ467" s="722"/>
      <c r="BK467" s="722"/>
      <c r="BL467" s="722"/>
      <c r="BM467" s="722"/>
      <c r="BN467" s="722"/>
      <c r="BO467" s="722"/>
      <c r="BP467" s="722"/>
      <c r="BQ467" s="722"/>
      <c r="BR467" s="722"/>
      <c r="BS467" s="722"/>
      <c r="BT467" s="722"/>
      <c r="BU467" s="722"/>
      <c r="BV467" s="722"/>
      <c r="BW467" s="722"/>
      <c r="BX467" s="722"/>
      <c r="BY467" s="722"/>
      <c r="BZ467" s="722"/>
      <c r="CA467" s="722"/>
      <c r="CB467" s="722"/>
      <c r="CC467" s="722"/>
      <c r="CD467" s="722"/>
      <c r="CE467" s="722"/>
      <c r="CF467" s="722"/>
      <c r="CG467" s="722"/>
      <c r="CH467" s="722"/>
      <c r="CI467" s="722"/>
      <c r="CJ467" s="722"/>
      <c r="CK467" s="722"/>
      <c r="CL467" s="722"/>
      <c r="CM467" s="722"/>
      <c r="CN467" s="722"/>
      <c r="CO467" s="722"/>
      <c r="CP467" s="722"/>
      <c r="CQ467" s="722"/>
      <c r="CR467" s="722"/>
      <c r="CS467" s="722"/>
    </row>
    <row r="468" spans="1:97" s="1376" customFormat="1">
      <c r="A468" s="722"/>
      <c r="B468" s="722"/>
      <c r="C468" s="722"/>
      <c r="D468" s="722"/>
      <c r="E468" s="722"/>
      <c r="F468" s="757"/>
      <c r="G468" s="757"/>
      <c r="H468" s="757"/>
      <c r="I468" s="757"/>
      <c r="J468" s="757"/>
      <c r="K468" s="758"/>
      <c r="L468" s="758"/>
      <c r="M468" s="722"/>
      <c r="N468" s="736"/>
      <c r="O468" s="736"/>
      <c r="P468" s="736"/>
      <c r="Q468" s="736"/>
      <c r="R468" s="736"/>
      <c r="S468" s="736"/>
      <c r="T468" s="736"/>
      <c r="U468" s="736"/>
      <c r="BA468" s="722"/>
      <c r="BB468" s="722"/>
      <c r="BC468" s="722"/>
      <c r="BD468" s="722"/>
      <c r="BE468" s="722"/>
      <c r="BF468" s="722"/>
      <c r="BG468" s="722"/>
      <c r="BH468" s="722"/>
      <c r="BI468" s="722"/>
      <c r="BJ468" s="722"/>
      <c r="BK468" s="722"/>
      <c r="BL468" s="722"/>
      <c r="BM468" s="722"/>
      <c r="BN468" s="722"/>
      <c r="BO468" s="722"/>
      <c r="BP468" s="722"/>
      <c r="BQ468" s="722"/>
      <c r="BR468" s="722"/>
      <c r="BS468" s="722"/>
      <c r="BT468" s="722"/>
      <c r="BU468" s="722"/>
      <c r="BV468" s="722"/>
      <c r="BW468" s="722"/>
      <c r="BX468" s="722"/>
      <c r="BY468" s="722"/>
      <c r="BZ468" s="722"/>
      <c r="CA468" s="722"/>
      <c r="CB468" s="722"/>
      <c r="CC468" s="722"/>
      <c r="CD468" s="722"/>
      <c r="CE468" s="722"/>
      <c r="CF468" s="722"/>
      <c r="CG468" s="722"/>
      <c r="CH468" s="722"/>
      <c r="CI468" s="722"/>
      <c r="CJ468" s="722"/>
      <c r="CK468" s="722"/>
      <c r="CL468" s="722"/>
      <c r="CM468" s="722"/>
      <c r="CN468" s="722"/>
      <c r="CO468" s="722"/>
      <c r="CP468" s="722"/>
      <c r="CQ468" s="722"/>
      <c r="CR468" s="722"/>
      <c r="CS468" s="722"/>
    </row>
    <row r="469" spans="1:97" s="1376" customFormat="1">
      <c r="A469" s="722"/>
      <c r="B469" s="722"/>
      <c r="C469" s="722"/>
      <c r="D469" s="722"/>
      <c r="E469" s="722"/>
      <c r="F469" s="757"/>
      <c r="G469" s="757"/>
      <c r="H469" s="757"/>
      <c r="I469" s="757"/>
      <c r="J469" s="757"/>
      <c r="K469" s="758"/>
      <c r="L469" s="758"/>
      <c r="M469" s="722"/>
      <c r="N469" s="736"/>
      <c r="O469" s="736"/>
      <c r="P469" s="736"/>
      <c r="Q469" s="736"/>
      <c r="R469" s="736"/>
      <c r="S469" s="736"/>
      <c r="T469" s="736"/>
      <c r="U469" s="736"/>
      <c r="BA469" s="722"/>
      <c r="BB469" s="722"/>
      <c r="BC469" s="722"/>
      <c r="BD469" s="722"/>
      <c r="BE469" s="722"/>
      <c r="BF469" s="722"/>
      <c r="BG469" s="722"/>
      <c r="BH469" s="722"/>
      <c r="BI469" s="722"/>
      <c r="BJ469" s="722"/>
      <c r="BK469" s="722"/>
      <c r="BL469" s="722"/>
      <c r="BM469" s="722"/>
      <c r="BN469" s="722"/>
      <c r="BO469" s="722"/>
      <c r="BP469" s="722"/>
      <c r="BQ469" s="722"/>
      <c r="BR469" s="722"/>
      <c r="BS469" s="722"/>
      <c r="BT469" s="722"/>
      <c r="BU469" s="722"/>
      <c r="BV469" s="722"/>
      <c r="BW469" s="722"/>
      <c r="BX469" s="722"/>
      <c r="BY469" s="722"/>
      <c r="BZ469" s="722"/>
      <c r="CA469" s="722"/>
      <c r="CB469" s="722"/>
      <c r="CC469" s="722"/>
      <c r="CD469" s="722"/>
      <c r="CE469" s="722"/>
      <c r="CF469" s="722"/>
      <c r="CG469" s="722"/>
      <c r="CH469" s="722"/>
      <c r="CI469" s="722"/>
      <c r="CJ469" s="722"/>
      <c r="CK469" s="722"/>
      <c r="CL469" s="722"/>
      <c r="CM469" s="722"/>
      <c r="CN469" s="722"/>
      <c r="CO469" s="722"/>
      <c r="CP469" s="722"/>
      <c r="CQ469" s="722"/>
      <c r="CR469" s="722"/>
      <c r="CS469" s="722"/>
    </row>
    <row r="470" spans="1:97" s="1376" customFormat="1">
      <c r="A470" s="722"/>
      <c r="B470" s="722"/>
      <c r="C470" s="722"/>
      <c r="D470" s="722"/>
      <c r="E470" s="722"/>
      <c r="F470" s="757"/>
      <c r="G470" s="757"/>
      <c r="H470" s="757"/>
      <c r="I470" s="757"/>
      <c r="J470" s="757"/>
      <c r="K470" s="758"/>
      <c r="L470" s="758"/>
      <c r="M470" s="722"/>
      <c r="N470" s="736"/>
      <c r="O470" s="736"/>
      <c r="P470" s="736"/>
      <c r="Q470" s="736"/>
      <c r="R470" s="736"/>
      <c r="S470" s="736"/>
      <c r="T470" s="736"/>
      <c r="U470" s="736"/>
      <c r="BA470" s="722"/>
      <c r="BB470" s="722"/>
      <c r="BC470" s="722"/>
      <c r="BD470" s="722"/>
      <c r="BE470" s="722"/>
      <c r="BF470" s="722"/>
      <c r="BG470" s="722"/>
      <c r="BH470" s="722"/>
      <c r="BI470" s="722"/>
      <c r="BJ470" s="722"/>
      <c r="BK470" s="722"/>
      <c r="BL470" s="722"/>
      <c r="BM470" s="722"/>
      <c r="BN470" s="722"/>
      <c r="BO470" s="722"/>
      <c r="BP470" s="722"/>
      <c r="BQ470" s="722"/>
      <c r="BR470" s="722"/>
      <c r="BS470" s="722"/>
      <c r="BT470" s="722"/>
      <c r="BU470" s="722"/>
      <c r="BV470" s="722"/>
      <c r="BW470" s="722"/>
      <c r="BX470" s="722"/>
      <c r="BY470" s="722"/>
      <c r="BZ470" s="722"/>
      <c r="CA470" s="722"/>
      <c r="CB470" s="722"/>
      <c r="CC470" s="722"/>
      <c r="CD470" s="722"/>
      <c r="CE470" s="722"/>
      <c r="CF470" s="722"/>
      <c r="CG470" s="722"/>
      <c r="CH470" s="722"/>
      <c r="CI470" s="722"/>
      <c r="CJ470" s="722"/>
      <c r="CK470" s="722"/>
      <c r="CL470" s="722"/>
      <c r="CM470" s="722"/>
      <c r="CN470" s="722"/>
      <c r="CO470" s="722"/>
      <c r="CP470" s="722"/>
      <c r="CQ470" s="722"/>
      <c r="CR470" s="722"/>
      <c r="CS470" s="722"/>
    </row>
    <row r="471" spans="1:97" s="1376" customFormat="1">
      <c r="A471" s="722"/>
      <c r="B471" s="722"/>
      <c r="C471" s="722"/>
      <c r="D471" s="722"/>
      <c r="E471" s="722"/>
      <c r="F471" s="757"/>
      <c r="G471" s="757"/>
      <c r="H471" s="757"/>
      <c r="I471" s="757"/>
      <c r="J471" s="757"/>
      <c r="K471" s="758"/>
      <c r="L471" s="758"/>
      <c r="M471" s="722"/>
      <c r="N471" s="736"/>
      <c r="O471" s="736"/>
      <c r="P471" s="736"/>
      <c r="Q471" s="736"/>
      <c r="R471" s="736"/>
      <c r="S471" s="736"/>
      <c r="T471" s="736"/>
      <c r="U471" s="736"/>
      <c r="BA471" s="722"/>
      <c r="BB471" s="722"/>
      <c r="BC471" s="722"/>
      <c r="BD471" s="722"/>
      <c r="BE471" s="722"/>
      <c r="BF471" s="722"/>
      <c r="BG471" s="722"/>
      <c r="BH471" s="722"/>
      <c r="BI471" s="722"/>
      <c r="BJ471" s="722"/>
      <c r="BK471" s="722"/>
      <c r="BL471" s="722"/>
      <c r="BM471" s="722"/>
      <c r="BN471" s="722"/>
      <c r="BO471" s="722"/>
      <c r="BP471" s="722"/>
      <c r="BQ471" s="722"/>
      <c r="BR471" s="722"/>
      <c r="BS471" s="722"/>
      <c r="BT471" s="722"/>
      <c r="BU471" s="722"/>
      <c r="BV471" s="722"/>
      <c r="BW471" s="722"/>
      <c r="BX471" s="722"/>
      <c r="BY471" s="722"/>
      <c r="BZ471" s="722"/>
      <c r="CA471" s="722"/>
      <c r="CB471" s="722"/>
      <c r="CC471" s="722"/>
      <c r="CD471" s="722"/>
      <c r="CE471" s="722"/>
      <c r="CF471" s="722"/>
      <c r="CG471" s="722"/>
      <c r="CH471" s="722"/>
      <c r="CI471" s="722"/>
      <c r="CJ471" s="722"/>
      <c r="CK471" s="722"/>
      <c r="CL471" s="722"/>
      <c r="CM471" s="722"/>
      <c r="CN471" s="722"/>
      <c r="CO471" s="722"/>
      <c r="CP471" s="722"/>
      <c r="CQ471" s="722"/>
      <c r="CR471" s="722"/>
      <c r="CS471" s="722"/>
    </row>
    <row r="472" spans="1:97" s="1376" customFormat="1">
      <c r="A472" s="722"/>
      <c r="B472" s="722"/>
      <c r="C472" s="722"/>
      <c r="D472" s="722"/>
      <c r="E472" s="722"/>
      <c r="F472" s="757"/>
      <c r="G472" s="757"/>
      <c r="H472" s="757"/>
      <c r="I472" s="757"/>
      <c r="J472" s="757"/>
      <c r="K472" s="758"/>
      <c r="L472" s="758"/>
      <c r="M472" s="722"/>
      <c r="N472" s="736"/>
      <c r="O472" s="736"/>
      <c r="P472" s="736"/>
      <c r="Q472" s="736"/>
      <c r="R472" s="736"/>
      <c r="S472" s="736"/>
      <c r="T472" s="736"/>
      <c r="U472" s="736"/>
      <c r="BA472" s="722"/>
      <c r="BB472" s="722"/>
      <c r="BC472" s="722"/>
      <c r="BD472" s="722"/>
      <c r="BE472" s="722"/>
      <c r="BF472" s="722"/>
      <c r="BG472" s="722"/>
      <c r="BH472" s="722"/>
      <c r="BI472" s="722"/>
      <c r="BJ472" s="722"/>
      <c r="BK472" s="722"/>
      <c r="BL472" s="722"/>
      <c r="BM472" s="722"/>
      <c r="BN472" s="722"/>
      <c r="BO472" s="722"/>
      <c r="BP472" s="722"/>
      <c r="BQ472" s="722"/>
      <c r="BR472" s="722"/>
      <c r="BS472" s="722"/>
      <c r="BT472" s="722"/>
      <c r="BU472" s="722"/>
      <c r="BV472" s="722"/>
      <c r="BW472" s="722"/>
      <c r="BX472" s="722"/>
      <c r="BY472" s="722"/>
      <c r="BZ472" s="722"/>
      <c r="CA472" s="722"/>
      <c r="CB472" s="722"/>
      <c r="CC472" s="722"/>
      <c r="CD472" s="722"/>
      <c r="CE472" s="722"/>
      <c r="CF472" s="722"/>
      <c r="CG472" s="722"/>
      <c r="CH472" s="722"/>
      <c r="CI472" s="722"/>
      <c r="CJ472" s="722"/>
      <c r="CK472" s="722"/>
      <c r="CL472" s="722"/>
      <c r="CM472" s="722"/>
      <c r="CN472" s="722"/>
      <c r="CO472" s="722"/>
      <c r="CP472" s="722"/>
      <c r="CQ472" s="722"/>
      <c r="CR472" s="722"/>
      <c r="CS472" s="722"/>
    </row>
    <row r="473" spans="1:97" s="1376" customFormat="1">
      <c r="A473" s="722"/>
      <c r="B473" s="722"/>
      <c r="C473" s="722"/>
      <c r="D473" s="722"/>
      <c r="E473" s="722"/>
      <c r="F473" s="757"/>
      <c r="G473" s="757"/>
      <c r="H473" s="757"/>
      <c r="I473" s="757"/>
      <c r="J473" s="757"/>
      <c r="K473" s="758"/>
      <c r="L473" s="758"/>
      <c r="M473" s="722"/>
      <c r="N473" s="736"/>
      <c r="O473" s="736"/>
      <c r="P473" s="736"/>
      <c r="Q473" s="736"/>
      <c r="R473" s="736"/>
      <c r="S473" s="736"/>
      <c r="T473" s="736"/>
      <c r="U473" s="736"/>
      <c r="BA473" s="722"/>
      <c r="BB473" s="722"/>
      <c r="BC473" s="722"/>
      <c r="BD473" s="722"/>
      <c r="BE473" s="722"/>
      <c r="BF473" s="722"/>
      <c r="BG473" s="722"/>
      <c r="BH473" s="722"/>
      <c r="BI473" s="722"/>
      <c r="BJ473" s="722"/>
      <c r="BK473" s="722"/>
      <c r="BL473" s="722"/>
      <c r="BM473" s="722"/>
      <c r="BN473" s="722"/>
      <c r="BO473" s="722"/>
      <c r="BP473" s="722"/>
      <c r="BQ473" s="722"/>
      <c r="BR473" s="722"/>
      <c r="BS473" s="722"/>
      <c r="BT473" s="722"/>
      <c r="BU473" s="722"/>
      <c r="BV473" s="722"/>
      <c r="BW473" s="722"/>
      <c r="BX473" s="722"/>
      <c r="BY473" s="722"/>
      <c r="BZ473" s="722"/>
      <c r="CA473" s="722"/>
      <c r="CB473" s="722"/>
      <c r="CC473" s="722"/>
      <c r="CD473" s="722"/>
      <c r="CE473" s="722"/>
      <c r="CF473" s="722"/>
      <c r="CG473" s="722"/>
      <c r="CH473" s="722"/>
      <c r="CI473" s="722"/>
      <c r="CJ473" s="722"/>
      <c r="CK473" s="722"/>
      <c r="CL473" s="722"/>
      <c r="CM473" s="722"/>
      <c r="CN473" s="722"/>
      <c r="CO473" s="722"/>
      <c r="CP473" s="722"/>
      <c r="CQ473" s="722"/>
      <c r="CR473" s="722"/>
      <c r="CS473" s="722"/>
    </row>
    <row r="474" spans="1:97" s="1376" customFormat="1">
      <c r="A474" s="722"/>
      <c r="B474" s="722"/>
      <c r="C474" s="722"/>
      <c r="D474" s="722"/>
      <c r="E474" s="722"/>
      <c r="F474" s="757"/>
      <c r="G474" s="757"/>
      <c r="H474" s="757"/>
      <c r="I474" s="757"/>
      <c r="J474" s="757"/>
      <c r="K474" s="758"/>
      <c r="L474" s="758"/>
      <c r="M474" s="722"/>
      <c r="N474" s="736"/>
      <c r="O474" s="736"/>
      <c r="P474" s="736"/>
      <c r="Q474" s="736"/>
      <c r="R474" s="736"/>
      <c r="S474" s="736"/>
      <c r="T474" s="736"/>
      <c r="U474" s="736"/>
      <c r="BA474" s="722"/>
      <c r="BB474" s="722"/>
      <c r="BC474" s="722"/>
      <c r="BD474" s="722"/>
      <c r="BE474" s="722"/>
      <c r="BF474" s="722"/>
      <c r="BG474" s="722"/>
      <c r="BH474" s="722"/>
      <c r="BI474" s="722"/>
      <c r="BJ474" s="722"/>
      <c r="BK474" s="722"/>
      <c r="BL474" s="722"/>
      <c r="BM474" s="722"/>
      <c r="BN474" s="722"/>
      <c r="BO474" s="722"/>
      <c r="BP474" s="722"/>
      <c r="BQ474" s="722"/>
      <c r="BR474" s="722"/>
      <c r="BS474" s="722"/>
      <c r="BT474" s="722"/>
      <c r="BU474" s="722"/>
      <c r="BV474" s="722"/>
      <c r="BW474" s="722"/>
      <c r="BX474" s="722"/>
      <c r="BY474" s="722"/>
      <c r="BZ474" s="722"/>
      <c r="CA474" s="722"/>
      <c r="CB474" s="722"/>
      <c r="CC474" s="722"/>
      <c r="CD474" s="722"/>
      <c r="CE474" s="722"/>
      <c r="CF474" s="722"/>
      <c r="CG474" s="722"/>
      <c r="CH474" s="722"/>
      <c r="CI474" s="722"/>
      <c r="CJ474" s="722"/>
      <c r="CK474" s="722"/>
      <c r="CL474" s="722"/>
      <c r="CM474" s="722"/>
      <c r="CN474" s="722"/>
      <c r="CO474" s="722"/>
      <c r="CP474" s="722"/>
      <c r="CQ474" s="722"/>
      <c r="CR474" s="722"/>
      <c r="CS474" s="722"/>
    </row>
    <row r="475" spans="1:97" s="1376" customFormat="1">
      <c r="A475" s="722"/>
      <c r="B475" s="722"/>
      <c r="C475" s="722"/>
      <c r="D475" s="722"/>
      <c r="E475" s="722"/>
      <c r="F475" s="757"/>
      <c r="G475" s="757"/>
      <c r="H475" s="757"/>
      <c r="I475" s="757"/>
      <c r="J475" s="757"/>
      <c r="K475" s="758"/>
      <c r="L475" s="758"/>
      <c r="M475" s="722"/>
      <c r="N475" s="736"/>
      <c r="O475" s="736"/>
      <c r="P475" s="736"/>
      <c r="Q475" s="736"/>
      <c r="R475" s="736"/>
      <c r="S475" s="736"/>
      <c r="T475" s="736"/>
      <c r="U475" s="736"/>
      <c r="BA475" s="722"/>
      <c r="BB475" s="722"/>
      <c r="BC475" s="722"/>
      <c r="BD475" s="722"/>
      <c r="BE475" s="722"/>
      <c r="BF475" s="722"/>
      <c r="BG475" s="722"/>
      <c r="BH475" s="722"/>
      <c r="BI475" s="722"/>
      <c r="BJ475" s="722"/>
      <c r="BK475" s="722"/>
      <c r="BL475" s="722"/>
      <c r="BM475" s="722"/>
      <c r="BN475" s="722"/>
      <c r="BO475" s="722"/>
      <c r="BP475" s="722"/>
      <c r="BQ475" s="722"/>
      <c r="BR475" s="722"/>
      <c r="BS475" s="722"/>
      <c r="BT475" s="722"/>
      <c r="BU475" s="722"/>
      <c r="BV475" s="722"/>
      <c r="BW475" s="722"/>
      <c r="BX475" s="722"/>
      <c r="BY475" s="722"/>
      <c r="BZ475" s="722"/>
      <c r="CA475" s="722"/>
      <c r="CB475" s="722"/>
      <c r="CC475" s="722"/>
      <c r="CD475" s="722"/>
      <c r="CE475" s="722"/>
      <c r="CF475" s="722"/>
      <c r="CG475" s="722"/>
      <c r="CH475" s="722"/>
      <c r="CI475" s="722"/>
      <c r="CJ475" s="722"/>
      <c r="CK475" s="722"/>
      <c r="CL475" s="722"/>
      <c r="CM475" s="722"/>
      <c r="CN475" s="722"/>
      <c r="CO475" s="722"/>
      <c r="CP475" s="722"/>
      <c r="CQ475" s="722"/>
      <c r="CR475" s="722"/>
      <c r="CS475" s="722"/>
    </row>
    <row r="476" spans="1:97" s="1376" customFormat="1">
      <c r="A476" s="722"/>
      <c r="B476" s="722"/>
      <c r="C476" s="722"/>
      <c r="D476" s="722"/>
      <c r="E476" s="722"/>
      <c r="F476" s="757"/>
      <c r="G476" s="757"/>
      <c r="H476" s="757"/>
      <c r="I476" s="757"/>
      <c r="J476" s="757"/>
      <c r="K476" s="758"/>
      <c r="L476" s="758"/>
      <c r="M476" s="722"/>
      <c r="N476" s="736"/>
      <c r="O476" s="736"/>
      <c r="P476" s="736"/>
      <c r="Q476" s="736"/>
      <c r="R476" s="736"/>
      <c r="S476" s="736"/>
      <c r="T476" s="736"/>
      <c r="U476" s="736"/>
      <c r="BA476" s="722"/>
      <c r="BB476" s="722"/>
      <c r="BC476" s="722"/>
      <c r="BD476" s="722"/>
      <c r="BE476" s="722"/>
      <c r="BF476" s="722"/>
      <c r="BG476" s="722"/>
      <c r="BH476" s="722"/>
      <c r="BI476" s="722"/>
      <c r="BJ476" s="722"/>
      <c r="BK476" s="722"/>
      <c r="BL476" s="722"/>
      <c r="BM476" s="722"/>
      <c r="BN476" s="722"/>
      <c r="BO476" s="722"/>
      <c r="BP476" s="722"/>
      <c r="BQ476" s="722"/>
      <c r="BR476" s="722"/>
      <c r="BS476" s="722"/>
      <c r="BT476" s="722"/>
      <c r="BU476" s="722"/>
      <c r="BV476" s="722"/>
      <c r="BW476" s="722"/>
      <c r="BX476" s="722"/>
      <c r="BY476" s="722"/>
      <c r="BZ476" s="722"/>
      <c r="CA476" s="722"/>
      <c r="CB476" s="722"/>
      <c r="CC476" s="722"/>
      <c r="CD476" s="722"/>
      <c r="CE476" s="722"/>
      <c r="CF476" s="722"/>
      <c r="CG476" s="722"/>
      <c r="CH476" s="722"/>
      <c r="CI476" s="722"/>
      <c r="CJ476" s="722"/>
      <c r="CK476" s="722"/>
      <c r="CL476" s="722"/>
      <c r="CM476" s="722"/>
      <c r="CN476" s="722"/>
      <c r="CO476" s="722"/>
      <c r="CP476" s="722"/>
      <c r="CQ476" s="722"/>
      <c r="CR476" s="722"/>
      <c r="CS476" s="722"/>
    </row>
    <row r="477" spans="1:97" s="1376" customFormat="1">
      <c r="A477" s="722"/>
      <c r="B477" s="722"/>
      <c r="C477" s="722"/>
      <c r="D477" s="722"/>
      <c r="E477" s="722"/>
      <c r="F477" s="757"/>
      <c r="G477" s="757"/>
      <c r="H477" s="757"/>
      <c r="I477" s="757"/>
      <c r="J477" s="757"/>
      <c r="K477" s="758"/>
      <c r="L477" s="758"/>
      <c r="M477" s="722"/>
      <c r="N477" s="736"/>
      <c r="O477" s="736"/>
      <c r="P477" s="736"/>
      <c r="Q477" s="736"/>
      <c r="R477" s="736"/>
      <c r="S477" s="736"/>
      <c r="T477" s="736"/>
      <c r="U477" s="736"/>
      <c r="BA477" s="722"/>
      <c r="BB477" s="722"/>
      <c r="BC477" s="722"/>
      <c r="BD477" s="722"/>
      <c r="BE477" s="722"/>
      <c r="BF477" s="722"/>
      <c r="BG477" s="722"/>
      <c r="BH477" s="722"/>
      <c r="BI477" s="722"/>
      <c r="BJ477" s="722"/>
      <c r="BK477" s="722"/>
      <c r="BL477" s="722"/>
      <c r="BM477" s="722"/>
      <c r="BN477" s="722"/>
      <c r="BO477" s="722"/>
      <c r="BP477" s="722"/>
      <c r="BQ477" s="722"/>
      <c r="BR477" s="722"/>
      <c r="BS477" s="722"/>
      <c r="BT477" s="722"/>
      <c r="BU477" s="722"/>
      <c r="BV477" s="722"/>
      <c r="BW477" s="722"/>
      <c r="BX477" s="722"/>
      <c r="BY477" s="722"/>
      <c r="BZ477" s="722"/>
      <c r="CA477" s="722"/>
      <c r="CB477" s="722"/>
      <c r="CC477" s="722"/>
      <c r="CD477" s="722"/>
      <c r="CE477" s="722"/>
      <c r="CF477" s="722"/>
      <c r="CG477" s="722"/>
      <c r="CH477" s="722"/>
      <c r="CI477" s="722"/>
      <c r="CJ477" s="722"/>
      <c r="CK477" s="722"/>
      <c r="CL477" s="722"/>
      <c r="CM477" s="722"/>
      <c r="CN477" s="722"/>
      <c r="CO477" s="722"/>
      <c r="CP477" s="722"/>
      <c r="CQ477" s="722"/>
      <c r="CR477" s="722"/>
      <c r="CS477" s="722"/>
    </row>
    <row r="478" spans="1:97" s="1376" customFormat="1">
      <c r="A478" s="722"/>
      <c r="B478" s="722"/>
      <c r="C478" s="722"/>
      <c r="D478" s="722"/>
      <c r="E478" s="722"/>
      <c r="F478" s="757"/>
      <c r="G478" s="757"/>
      <c r="H478" s="757"/>
      <c r="I478" s="757"/>
      <c r="J478" s="757"/>
      <c r="K478" s="758"/>
      <c r="L478" s="758"/>
      <c r="M478" s="722"/>
      <c r="N478" s="736"/>
      <c r="O478" s="736"/>
      <c r="P478" s="736"/>
      <c r="Q478" s="736"/>
      <c r="R478" s="736"/>
      <c r="S478" s="736"/>
      <c r="T478" s="736"/>
      <c r="U478" s="736"/>
      <c r="BA478" s="722"/>
      <c r="BB478" s="722"/>
      <c r="BC478" s="722"/>
      <c r="BD478" s="722"/>
      <c r="BE478" s="722"/>
      <c r="BF478" s="722"/>
      <c r="BG478" s="722"/>
      <c r="BH478" s="722"/>
      <c r="BI478" s="722"/>
      <c r="BJ478" s="722"/>
      <c r="BK478" s="722"/>
      <c r="BL478" s="722"/>
      <c r="BM478" s="722"/>
      <c r="BN478" s="722"/>
      <c r="BO478" s="722"/>
      <c r="BP478" s="722"/>
      <c r="BQ478" s="722"/>
      <c r="BR478" s="722"/>
      <c r="BS478" s="722"/>
      <c r="BT478" s="722"/>
      <c r="BU478" s="722"/>
      <c r="BV478" s="722"/>
      <c r="BW478" s="722"/>
      <c r="BX478" s="722"/>
      <c r="BY478" s="722"/>
      <c r="BZ478" s="722"/>
      <c r="CA478" s="722"/>
      <c r="CB478" s="722"/>
      <c r="CC478" s="722"/>
      <c r="CD478" s="722"/>
      <c r="CE478" s="722"/>
      <c r="CF478" s="722"/>
      <c r="CG478" s="722"/>
      <c r="CH478" s="722"/>
      <c r="CI478" s="722"/>
      <c r="CJ478" s="722"/>
      <c r="CK478" s="722"/>
      <c r="CL478" s="722"/>
      <c r="CM478" s="722"/>
      <c r="CN478" s="722"/>
      <c r="CO478" s="722"/>
      <c r="CP478" s="722"/>
      <c r="CQ478" s="722"/>
      <c r="CR478" s="722"/>
      <c r="CS478" s="722"/>
    </row>
    <row r="479" spans="1:97" s="1376" customFormat="1">
      <c r="A479" s="722"/>
      <c r="B479" s="722"/>
      <c r="C479" s="722"/>
      <c r="D479" s="722"/>
      <c r="E479" s="722"/>
      <c r="F479" s="757"/>
      <c r="G479" s="757"/>
      <c r="H479" s="757"/>
      <c r="I479" s="757"/>
      <c r="J479" s="757"/>
      <c r="K479" s="758"/>
      <c r="L479" s="758"/>
      <c r="M479" s="722"/>
      <c r="N479" s="736"/>
      <c r="O479" s="736"/>
      <c r="P479" s="736"/>
      <c r="Q479" s="736"/>
      <c r="R479" s="736"/>
      <c r="S479" s="736"/>
      <c r="T479" s="736"/>
      <c r="U479" s="736"/>
      <c r="BA479" s="722"/>
      <c r="BB479" s="722"/>
      <c r="BC479" s="722"/>
      <c r="BD479" s="722"/>
      <c r="BE479" s="722"/>
      <c r="BF479" s="722"/>
      <c r="BG479" s="722"/>
      <c r="BH479" s="722"/>
      <c r="BI479" s="722"/>
      <c r="BJ479" s="722"/>
      <c r="BK479" s="722"/>
      <c r="BL479" s="722"/>
      <c r="BM479" s="722"/>
      <c r="BN479" s="722"/>
      <c r="BO479" s="722"/>
      <c r="BP479" s="722"/>
      <c r="BQ479" s="722"/>
      <c r="BR479" s="722"/>
      <c r="BS479" s="722"/>
      <c r="BT479" s="722"/>
      <c r="BU479" s="722"/>
      <c r="BV479" s="722"/>
      <c r="BW479" s="722"/>
      <c r="BX479" s="722"/>
      <c r="BY479" s="722"/>
      <c r="BZ479" s="722"/>
      <c r="CA479" s="722"/>
      <c r="CB479" s="722"/>
      <c r="CC479" s="722"/>
      <c r="CD479" s="722"/>
      <c r="CE479" s="722"/>
      <c r="CF479" s="722"/>
      <c r="CG479" s="722"/>
      <c r="CH479" s="722"/>
      <c r="CI479" s="722"/>
      <c r="CJ479" s="722"/>
      <c r="CK479" s="722"/>
      <c r="CL479" s="722"/>
      <c r="CM479" s="722"/>
      <c r="CN479" s="722"/>
      <c r="CO479" s="722"/>
      <c r="CP479" s="722"/>
      <c r="CQ479" s="722"/>
      <c r="CR479" s="722"/>
      <c r="CS479" s="722"/>
    </row>
    <row r="480" spans="1:97" s="1376" customFormat="1">
      <c r="A480" s="722"/>
      <c r="B480" s="722"/>
      <c r="C480" s="722"/>
      <c r="D480" s="722"/>
      <c r="E480" s="722"/>
      <c r="F480" s="757"/>
      <c r="G480" s="757"/>
      <c r="H480" s="757"/>
      <c r="I480" s="757"/>
      <c r="J480" s="757"/>
      <c r="K480" s="758"/>
      <c r="L480" s="758"/>
      <c r="M480" s="722"/>
      <c r="N480" s="736"/>
      <c r="O480" s="736"/>
      <c r="P480" s="736"/>
      <c r="Q480" s="736"/>
      <c r="R480" s="736"/>
      <c r="S480" s="736"/>
      <c r="T480" s="736"/>
      <c r="U480" s="736"/>
      <c r="BA480" s="722"/>
      <c r="BB480" s="722"/>
      <c r="BC480" s="722"/>
      <c r="BD480" s="722"/>
      <c r="BE480" s="722"/>
      <c r="BF480" s="722"/>
      <c r="BG480" s="722"/>
      <c r="BH480" s="722"/>
      <c r="BI480" s="722"/>
      <c r="BJ480" s="722"/>
      <c r="BK480" s="722"/>
      <c r="BL480" s="722"/>
      <c r="BM480" s="722"/>
      <c r="BN480" s="722"/>
      <c r="BO480" s="722"/>
      <c r="BP480" s="722"/>
      <c r="BQ480" s="722"/>
      <c r="BR480" s="722"/>
      <c r="BS480" s="722"/>
      <c r="BT480" s="722"/>
      <c r="BU480" s="722"/>
      <c r="BV480" s="722"/>
      <c r="BW480" s="722"/>
      <c r="BX480" s="722"/>
      <c r="BY480" s="722"/>
      <c r="BZ480" s="722"/>
      <c r="CA480" s="722"/>
      <c r="CB480" s="722"/>
      <c r="CC480" s="722"/>
      <c r="CD480" s="722"/>
      <c r="CE480" s="722"/>
      <c r="CF480" s="722"/>
      <c r="CG480" s="722"/>
      <c r="CH480" s="722"/>
      <c r="CI480" s="722"/>
      <c r="CJ480" s="722"/>
      <c r="CK480" s="722"/>
      <c r="CL480" s="722"/>
      <c r="CM480" s="722"/>
      <c r="CN480" s="722"/>
      <c r="CO480" s="722"/>
      <c r="CP480" s="722"/>
      <c r="CQ480" s="722"/>
      <c r="CR480" s="722"/>
      <c r="CS480" s="722"/>
    </row>
    <row r="481" spans="1:97" s="1376" customFormat="1">
      <c r="A481" s="722"/>
      <c r="B481" s="722"/>
      <c r="C481" s="722"/>
      <c r="D481" s="722"/>
      <c r="E481" s="722"/>
      <c r="F481" s="757"/>
      <c r="G481" s="757"/>
      <c r="H481" s="757"/>
      <c r="I481" s="757"/>
      <c r="J481" s="757"/>
      <c r="K481" s="758"/>
      <c r="L481" s="758"/>
      <c r="M481" s="722"/>
      <c r="N481" s="736"/>
      <c r="O481" s="736"/>
      <c r="P481" s="736"/>
      <c r="Q481" s="736"/>
      <c r="R481" s="736"/>
      <c r="S481" s="736"/>
      <c r="T481" s="736"/>
      <c r="U481" s="736"/>
      <c r="BA481" s="722"/>
      <c r="BB481" s="722"/>
      <c r="BC481" s="722"/>
      <c r="BD481" s="722"/>
      <c r="BE481" s="722"/>
      <c r="BF481" s="722"/>
      <c r="BG481" s="722"/>
      <c r="BH481" s="722"/>
      <c r="BI481" s="722"/>
      <c r="BJ481" s="722"/>
      <c r="BK481" s="722"/>
      <c r="BL481" s="722"/>
      <c r="BM481" s="722"/>
      <c r="BN481" s="722"/>
      <c r="BO481" s="722"/>
      <c r="BP481" s="722"/>
      <c r="BQ481" s="722"/>
      <c r="BR481" s="722"/>
      <c r="BS481" s="722"/>
      <c r="BT481" s="722"/>
      <c r="BU481" s="722"/>
      <c r="BV481" s="722"/>
      <c r="BW481" s="722"/>
      <c r="BX481" s="722"/>
      <c r="BY481" s="722"/>
      <c r="BZ481" s="722"/>
      <c r="CA481" s="722"/>
      <c r="CB481" s="722"/>
      <c r="CC481" s="722"/>
      <c r="CD481" s="722"/>
      <c r="CE481" s="722"/>
      <c r="CF481" s="722"/>
      <c r="CG481" s="722"/>
      <c r="CH481" s="722"/>
      <c r="CI481" s="722"/>
      <c r="CJ481" s="722"/>
      <c r="CK481" s="722"/>
      <c r="CL481" s="722"/>
      <c r="CM481" s="722"/>
      <c r="CN481" s="722"/>
      <c r="CO481" s="722"/>
      <c r="CP481" s="722"/>
      <c r="CQ481" s="722"/>
      <c r="CR481" s="722"/>
      <c r="CS481" s="722"/>
    </row>
    <row r="482" spans="1:97" s="1376" customFormat="1">
      <c r="A482" s="722"/>
      <c r="B482" s="722"/>
      <c r="C482" s="722"/>
      <c r="D482" s="722"/>
      <c r="E482" s="722"/>
      <c r="F482" s="757"/>
      <c r="G482" s="757"/>
      <c r="H482" s="757"/>
      <c r="I482" s="757"/>
      <c r="J482" s="757"/>
      <c r="K482" s="758"/>
      <c r="L482" s="758"/>
      <c r="M482" s="722"/>
      <c r="N482" s="736"/>
      <c r="O482" s="736"/>
      <c r="P482" s="736"/>
      <c r="Q482" s="736"/>
      <c r="R482" s="736"/>
      <c r="S482" s="736"/>
      <c r="T482" s="736"/>
      <c r="U482" s="736"/>
      <c r="BA482" s="722"/>
      <c r="BB482" s="722"/>
      <c r="BC482" s="722"/>
      <c r="BD482" s="722"/>
      <c r="BE482" s="722"/>
      <c r="BF482" s="722"/>
      <c r="BG482" s="722"/>
      <c r="BH482" s="722"/>
      <c r="BI482" s="722"/>
      <c r="BJ482" s="722"/>
      <c r="BK482" s="722"/>
      <c r="BL482" s="722"/>
      <c r="BM482" s="722"/>
      <c r="BN482" s="722"/>
      <c r="BO482" s="722"/>
      <c r="BP482" s="722"/>
      <c r="BQ482" s="722"/>
      <c r="BR482" s="722"/>
      <c r="BS482" s="722"/>
      <c r="BT482" s="722"/>
      <c r="BU482" s="722"/>
      <c r="BV482" s="722"/>
      <c r="BW482" s="722"/>
      <c r="BX482" s="722"/>
      <c r="BY482" s="722"/>
      <c r="BZ482" s="722"/>
      <c r="CA482" s="722"/>
      <c r="CB482" s="722"/>
      <c r="CC482" s="722"/>
      <c r="CD482" s="722"/>
      <c r="CE482" s="722"/>
      <c r="CF482" s="722"/>
      <c r="CG482" s="722"/>
      <c r="CH482" s="722"/>
      <c r="CI482" s="722"/>
      <c r="CJ482" s="722"/>
      <c r="CK482" s="722"/>
      <c r="CL482" s="722"/>
      <c r="CM482" s="722"/>
      <c r="CN482" s="722"/>
      <c r="CO482" s="722"/>
      <c r="CP482" s="722"/>
      <c r="CQ482" s="722"/>
      <c r="CR482" s="722"/>
      <c r="CS482" s="722"/>
    </row>
    <row r="483" spans="1:97" s="1376" customFormat="1">
      <c r="A483" s="722"/>
      <c r="B483" s="722"/>
      <c r="C483" s="722"/>
      <c r="D483" s="722"/>
      <c r="E483" s="722"/>
      <c r="F483" s="757"/>
      <c r="G483" s="757"/>
      <c r="H483" s="757"/>
      <c r="I483" s="757"/>
      <c r="J483" s="757"/>
      <c r="K483" s="758"/>
      <c r="L483" s="758"/>
      <c r="M483" s="722"/>
      <c r="N483" s="736"/>
      <c r="O483" s="736"/>
      <c r="P483" s="736"/>
      <c r="Q483" s="736"/>
      <c r="R483" s="736"/>
      <c r="S483" s="736"/>
      <c r="T483" s="736"/>
      <c r="U483" s="736"/>
      <c r="BA483" s="722"/>
      <c r="BB483" s="722"/>
      <c r="BC483" s="722"/>
      <c r="BD483" s="722"/>
      <c r="BE483" s="722"/>
      <c r="BF483" s="722"/>
      <c r="BG483" s="722"/>
      <c r="BH483" s="722"/>
      <c r="BI483" s="722"/>
      <c r="BJ483" s="722"/>
      <c r="BK483" s="722"/>
      <c r="BL483" s="722"/>
      <c r="BM483" s="722"/>
      <c r="BN483" s="722"/>
      <c r="BO483" s="722"/>
      <c r="BP483" s="722"/>
      <c r="BQ483" s="722"/>
      <c r="BR483" s="722"/>
      <c r="BS483" s="722"/>
      <c r="BT483" s="722"/>
      <c r="BU483" s="722"/>
      <c r="BV483" s="722"/>
      <c r="BW483" s="722"/>
      <c r="BX483" s="722"/>
      <c r="BY483" s="722"/>
      <c r="BZ483" s="722"/>
      <c r="CA483" s="722"/>
      <c r="CB483" s="722"/>
      <c r="CC483" s="722"/>
      <c r="CD483" s="722"/>
      <c r="CE483" s="722"/>
      <c r="CF483" s="722"/>
      <c r="CG483" s="722"/>
      <c r="CH483" s="722"/>
      <c r="CI483" s="722"/>
      <c r="CJ483" s="722"/>
      <c r="CK483" s="722"/>
      <c r="CL483" s="722"/>
      <c r="CM483" s="722"/>
      <c r="CN483" s="722"/>
      <c r="CO483" s="722"/>
      <c r="CP483" s="722"/>
      <c r="CQ483" s="722"/>
      <c r="CR483" s="722"/>
      <c r="CS483" s="722"/>
    </row>
    <row r="484" spans="1:97" s="1376" customFormat="1">
      <c r="A484" s="722"/>
      <c r="B484" s="722"/>
      <c r="C484" s="722"/>
      <c r="D484" s="722"/>
      <c r="E484" s="722"/>
      <c r="F484" s="757"/>
      <c r="G484" s="757"/>
      <c r="H484" s="757"/>
      <c r="I484" s="757"/>
      <c r="J484" s="757"/>
      <c r="K484" s="758"/>
      <c r="L484" s="758"/>
      <c r="M484" s="722"/>
      <c r="N484" s="736"/>
      <c r="O484" s="736"/>
      <c r="P484" s="736"/>
      <c r="Q484" s="736"/>
      <c r="R484" s="736"/>
      <c r="S484" s="736"/>
      <c r="T484" s="736"/>
      <c r="U484" s="736"/>
      <c r="BA484" s="722"/>
      <c r="BB484" s="722"/>
      <c r="BC484" s="722"/>
      <c r="BD484" s="722"/>
      <c r="BE484" s="722"/>
      <c r="BF484" s="722"/>
      <c r="BG484" s="722"/>
      <c r="BH484" s="722"/>
      <c r="BI484" s="722"/>
      <c r="BJ484" s="722"/>
      <c r="BK484" s="722"/>
      <c r="BL484" s="722"/>
      <c r="BM484" s="722"/>
      <c r="BN484" s="722"/>
      <c r="BO484" s="722"/>
      <c r="BP484" s="722"/>
      <c r="BQ484" s="722"/>
      <c r="BR484" s="722"/>
      <c r="BS484" s="722"/>
      <c r="BT484" s="722"/>
      <c r="BU484" s="722"/>
      <c r="BV484" s="722"/>
      <c r="BW484" s="722"/>
      <c r="BX484" s="722"/>
      <c r="BY484" s="722"/>
      <c r="BZ484" s="722"/>
      <c r="CA484" s="722"/>
      <c r="CB484" s="722"/>
      <c r="CC484" s="722"/>
      <c r="CD484" s="722"/>
      <c r="CE484" s="722"/>
      <c r="CF484" s="722"/>
      <c r="CG484" s="722"/>
      <c r="CH484" s="722"/>
      <c r="CI484" s="722"/>
      <c r="CJ484" s="722"/>
      <c r="CK484" s="722"/>
      <c r="CL484" s="722"/>
      <c r="CM484" s="722"/>
      <c r="CN484" s="722"/>
      <c r="CO484" s="722"/>
      <c r="CP484" s="722"/>
      <c r="CQ484" s="722"/>
      <c r="CR484" s="722"/>
      <c r="CS484" s="722"/>
    </row>
    <row r="485" spans="1:97" s="1376" customFormat="1">
      <c r="A485" s="722"/>
      <c r="B485" s="722"/>
      <c r="C485" s="722"/>
      <c r="D485" s="722"/>
      <c r="E485" s="722"/>
      <c r="F485" s="757"/>
      <c r="G485" s="757"/>
      <c r="H485" s="757"/>
      <c r="I485" s="757"/>
      <c r="J485" s="757"/>
      <c r="K485" s="758"/>
      <c r="L485" s="758"/>
      <c r="M485" s="722"/>
      <c r="N485" s="736"/>
      <c r="O485" s="736"/>
      <c r="P485" s="736"/>
      <c r="Q485" s="736"/>
      <c r="R485" s="736"/>
      <c r="S485" s="736"/>
      <c r="T485" s="736"/>
      <c r="U485" s="736"/>
      <c r="BA485" s="722"/>
      <c r="BB485" s="722"/>
      <c r="BC485" s="722"/>
      <c r="BD485" s="722"/>
      <c r="BE485" s="722"/>
      <c r="BF485" s="722"/>
      <c r="BG485" s="722"/>
      <c r="BH485" s="722"/>
      <c r="BI485" s="722"/>
      <c r="BJ485" s="722"/>
      <c r="BK485" s="722"/>
      <c r="BL485" s="722"/>
      <c r="BM485" s="722"/>
      <c r="BN485" s="722"/>
      <c r="BO485" s="722"/>
      <c r="BP485" s="722"/>
      <c r="BQ485" s="722"/>
      <c r="BR485" s="722"/>
      <c r="BS485" s="722"/>
      <c r="BT485" s="722"/>
      <c r="BU485" s="722"/>
      <c r="BV485" s="722"/>
      <c r="BW485" s="722"/>
      <c r="BX485" s="722"/>
      <c r="BY485" s="722"/>
      <c r="BZ485" s="722"/>
      <c r="CA485" s="722"/>
      <c r="CB485" s="722"/>
      <c r="CC485" s="722"/>
      <c r="CD485" s="722"/>
      <c r="CE485" s="722"/>
      <c r="CF485" s="722"/>
      <c r="CG485" s="722"/>
      <c r="CH485" s="722"/>
      <c r="CI485" s="722"/>
      <c r="CJ485" s="722"/>
      <c r="CK485" s="722"/>
      <c r="CL485" s="722"/>
      <c r="CM485" s="722"/>
      <c r="CN485" s="722"/>
      <c r="CO485" s="722"/>
      <c r="CP485" s="722"/>
      <c r="CQ485" s="722"/>
      <c r="CR485" s="722"/>
      <c r="CS485" s="722"/>
    </row>
    <row r="486" spans="1:97" s="1376" customFormat="1">
      <c r="A486" s="722"/>
      <c r="B486" s="722"/>
      <c r="C486" s="722"/>
      <c r="D486" s="722"/>
      <c r="E486" s="722"/>
      <c r="F486" s="757"/>
      <c r="G486" s="757"/>
      <c r="H486" s="757"/>
      <c r="I486" s="757"/>
      <c r="J486" s="757"/>
      <c r="K486" s="758"/>
      <c r="L486" s="758"/>
      <c r="M486" s="722"/>
      <c r="N486" s="736"/>
      <c r="O486" s="736"/>
      <c r="P486" s="736"/>
      <c r="Q486" s="736"/>
      <c r="R486" s="736"/>
      <c r="S486" s="736"/>
      <c r="T486" s="736"/>
      <c r="U486" s="736"/>
      <c r="BA486" s="722"/>
      <c r="BB486" s="722"/>
      <c r="BC486" s="722"/>
      <c r="BD486" s="722"/>
      <c r="BE486" s="722"/>
      <c r="BF486" s="722"/>
      <c r="BG486" s="722"/>
      <c r="BH486" s="722"/>
      <c r="BI486" s="722"/>
      <c r="BJ486" s="722"/>
      <c r="BK486" s="722"/>
      <c r="BL486" s="722"/>
      <c r="BM486" s="722"/>
      <c r="BN486" s="722"/>
      <c r="BO486" s="722"/>
      <c r="BP486" s="722"/>
      <c r="BQ486" s="722"/>
      <c r="BR486" s="722"/>
      <c r="BS486" s="722"/>
      <c r="BT486" s="722"/>
      <c r="BU486" s="722"/>
      <c r="BV486" s="722"/>
      <c r="BW486" s="722"/>
      <c r="BX486" s="722"/>
      <c r="BY486" s="722"/>
      <c r="BZ486" s="722"/>
      <c r="CA486" s="722"/>
      <c r="CB486" s="722"/>
      <c r="CC486" s="722"/>
      <c r="CD486" s="722"/>
      <c r="CE486" s="722"/>
      <c r="CF486" s="722"/>
      <c r="CG486" s="722"/>
      <c r="CH486" s="722"/>
      <c r="CI486" s="722"/>
      <c r="CJ486" s="722"/>
      <c r="CK486" s="722"/>
      <c r="CL486" s="722"/>
      <c r="CM486" s="722"/>
      <c r="CN486" s="722"/>
      <c r="CO486" s="722"/>
      <c r="CP486" s="722"/>
      <c r="CQ486" s="722"/>
      <c r="CR486" s="722"/>
      <c r="CS486" s="722"/>
    </row>
    <row r="487" spans="1:97" s="1376" customFormat="1">
      <c r="A487" s="722"/>
      <c r="B487" s="722"/>
      <c r="C487" s="722"/>
      <c r="D487" s="722"/>
      <c r="E487" s="722"/>
      <c r="F487" s="757"/>
      <c r="G487" s="757"/>
      <c r="H487" s="757"/>
      <c r="I487" s="757"/>
      <c r="J487" s="757"/>
      <c r="K487" s="758"/>
      <c r="L487" s="758"/>
      <c r="M487" s="722"/>
      <c r="N487" s="736"/>
      <c r="O487" s="736"/>
      <c r="P487" s="736"/>
      <c r="Q487" s="736"/>
      <c r="R487" s="736"/>
      <c r="S487" s="736"/>
      <c r="T487" s="736"/>
      <c r="U487" s="736"/>
      <c r="BA487" s="722"/>
      <c r="BB487" s="722"/>
      <c r="BC487" s="722"/>
      <c r="BD487" s="722"/>
      <c r="BE487" s="722"/>
      <c r="BF487" s="722"/>
      <c r="BG487" s="722"/>
      <c r="BH487" s="722"/>
      <c r="BI487" s="722"/>
      <c r="BJ487" s="722"/>
      <c r="BK487" s="722"/>
      <c r="BL487" s="722"/>
      <c r="BM487" s="722"/>
      <c r="BN487" s="722"/>
      <c r="BO487" s="722"/>
      <c r="BP487" s="722"/>
      <c r="BQ487" s="722"/>
      <c r="BR487" s="722"/>
      <c r="BS487" s="722"/>
      <c r="BT487" s="722"/>
      <c r="BU487" s="722"/>
      <c r="BV487" s="722"/>
      <c r="BW487" s="722"/>
      <c r="BX487" s="722"/>
      <c r="BY487" s="722"/>
      <c r="BZ487" s="722"/>
      <c r="CA487" s="722"/>
      <c r="CB487" s="722"/>
      <c r="CC487" s="722"/>
      <c r="CD487" s="722"/>
      <c r="CE487" s="722"/>
      <c r="CF487" s="722"/>
      <c r="CG487" s="722"/>
      <c r="CH487" s="722"/>
      <c r="CI487" s="722"/>
      <c r="CJ487" s="722"/>
      <c r="CK487" s="722"/>
      <c r="CL487" s="722"/>
      <c r="CM487" s="722"/>
      <c r="CN487" s="722"/>
      <c r="CO487" s="722"/>
      <c r="CP487" s="722"/>
      <c r="CQ487" s="722"/>
      <c r="CR487" s="722"/>
      <c r="CS487" s="722"/>
    </row>
    <row r="488" spans="1:97" s="1376" customFormat="1">
      <c r="A488" s="722"/>
      <c r="B488" s="722"/>
      <c r="C488" s="722"/>
      <c r="D488" s="722"/>
      <c r="E488" s="722"/>
      <c r="F488" s="757"/>
      <c r="G488" s="757"/>
      <c r="H488" s="757"/>
      <c r="I488" s="757"/>
      <c r="J488" s="757"/>
      <c r="K488" s="758"/>
      <c r="L488" s="758"/>
      <c r="M488" s="722"/>
      <c r="N488" s="736"/>
      <c r="O488" s="736"/>
      <c r="P488" s="736"/>
      <c r="Q488" s="736"/>
      <c r="R488" s="736"/>
      <c r="S488" s="736"/>
      <c r="T488" s="736"/>
      <c r="U488" s="736"/>
      <c r="BA488" s="722"/>
      <c r="BB488" s="722"/>
      <c r="BC488" s="722"/>
      <c r="BD488" s="722"/>
      <c r="BE488" s="722"/>
      <c r="BF488" s="722"/>
      <c r="BG488" s="722"/>
      <c r="BH488" s="722"/>
      <c r="BI488" s="722"/>
      <c r="BJ488" s="722"/>
      <c r="BK488" s="722"/>
      <c r="BL488" s="722"/>
      <c r="BM488" s="722"/>
      <c r="BN488" s="722"/>
      <c r="BO488" s="722"/>
      <c r="BP488" s="722"/>
      <c r="BQ488" s="722"/>
      <c r="BR488" s="722"/>
      <c r="BS488" s="722"/>
      <c r="BT488" s="722"/>
      <c r="BU488" s="722"/>
      <c r="BV488" s="722"/>
      <c r="BW488" s="722"/>
      <c r="BX488" s="722"/>
      <c r="BY488" s="722"/>
      <c r="BZ488" s="722"/>
      <c r="CA488" s="722"/>
      <c r="CB488" s="722"/>
      <c r="CC488" s="722"/>
      <c r="CD488" s="722"/>
      <c r="CE488" s="722"/>
      <c r="CF488" s="722"/>
      <c r="CG488" s="722"/>
      <c r="CH488" s="722"/>
      <c r="CI488" s="722"/>
      <c r="CJ488" s="722"/>
      <c r="CK488" s="722"/>
      <c r="CL488" s="722"/>
      <c r="CM488" s="722"/>
      <c r="CN488" s="722"/>
      <c r="CO488" s="722"/>
      <c r="CP488" s="722"/>
      <c r="CQ488" s="722"/>
      <c r="CR488" s="722"/>
      <c r="CS488" s="722"/>
    </row>
    <row r="489" spans="1:97" s="1376" customFormat="1">
      <c r="A489" s="722"/>
      <c r="B489" s="722"/>
      <c r="C489" s="722"/>
      <c r="D489" s="722"/>
      <c r="E489" s="722"/>
      <c r="F489" s="757"/>
      <c r="G489" s="757"/>
      <c r="H489" s="757"/>
      <c r="I489" s="757"/>
      <c r="J489" s="757"/>
      <c r="K489" s="758"/>
      <c r="L489" s="758"/>
      <c r="M489" s="722"/>
      <c r="N489" s="736"/>
      <c r="O489" s="736"/>
      <c r="P489" s="736"/>
      <c r="Q489" s="736"/>
      <c r="R489" s="736"/>
      <c r="S489" s="736"/>
      <c r="T489" s="736"/>
      <c r="U489" s="736"/>
      <c r="BA489" s="722"/>
      <c r="BB489" s="722"/>
      <c r="BC489" s="722"/>
      <c r="BD489" s="722"/>
      <c r="BE489" s="722"/>
      <c r="BF489" s="722"/>
      <c r="BG489" s="722"/>
      <c r="BH489" s="722"/>
      <c r="BI489" s="722"/>
      <c r="BJ489" s="722"/>
      <c r="BK489" s="722"/>
      <c r="BL489" s="722"/>
      <c r="BM489" s="722"/>
      <c r="BN489" s="722"/>
      <c r="BO489" s="722"/>
      <c r="BP489" s="722"/>
      <c r="BQ489" s="722"/>
      <c r="BR489" s="722"/>
      <c r="BS489" s="722"/>
      <c r="BT489" s="722"/>
      <c r="BU489" s="722"/>
      <c r="BV489" s="722"/>
      <c r="BW489" s="722"/>
      <c r="BX489" s="722"/>
      <c r="BY489" s="722"/>
      <c r="BZ489" s="722"/>
      <c r="CA489" s="722"/>
      <c r="CB489" s="722"/>
      <c r="CC489" s="722"/>
      <c r="CD489" s="722"/>
      <c r="CE489" s="722"/>
      <c r="CF489" s="722"/>
      <c r="CG489" s="722"/>
      <c r="CH489" s="722"/>
      <c r="CI489" s="722"/>
      <c r="CJ489" s="722"/>
      <c r="CK489" s="722"/>
      <c r="CL489" s="722"/>
      <c r="CM489" s="722"/>
      <c r="CN489" s="722"/>
      <c r="CO489" s="722"/>
      <c r="CP489" s="722"/>
      <c r="CQ489" s="722"/>
      <c r="CR489" s="722"/>
      <c r="CS489" s="722"/>
    </row>
    <row r="490" spans="1:97" s="1376" customFormat="1">
      <c r="A490" s="722"/>
      <c r="B490" s="722"/>
      <c r="C490" s="722"/>
      <c r="D490" s="722"/>
      <c r="E490" s="722"/>
      <c r="F490" s="757"/>
      <c r="G490" s="757"/>
      <c r="H490" s="757"/>
      <c r="I490" s="757"/>
      <c r="J490" s="757"/>
      <c r="K490" s="758"/>
      <c r="L490" s="758"/>
      <c r="M490" s="722"/>
      <c r="N490" s="736"/>
      <c r="O490" s="736"/>
      <c r="P490" s="736"/>
      <c r="Q490" s="736"/>
      <c r="R490" s="736"/>
      <c r="S490" s="736"/>
      <c r="T490" s="736"/>
      <c r="U490" s="736"/>
      <c r="BA490" s="722"/>
      <c r="BB490" s="722"/>
      <c r="BC490" s="722"/>
      <c r="BD490" s="722"/>
      <c r="BE490" s="722"/>
      <c r="BF490" s="722"/>
      <c r="BG490" s="722"/>
      <c r="BH490" s="722"/>
      <c r="BI490" s="722"/>
      <c r="BJ490" s="722"/>
      <c r="BK490" s="722"/>
      <c r="BL490" s="722"/>
      <c r="BM490" s="722"/>
      <c r="BN490" s="722"/>
      <c r="BO490" s="722"/>
      <c r="BP490" s="722"/>
      <c r="BQ490" s="722"/>
      <c r="BR490" s="722"/>
      <c r="BS490" s="722"/>
      <c r="BT490" s="722"/>
      <c r="BU490" s="722"/>
      <c r="BV490" s="722"/>
      <c r="BW490" s="722"/>
      <c r="BX490" s="722"/>
      <c r="BY490" s="722"/>
      <c r="BZ490" s="722"/>
      <c r="CA490" s="722"/>
      <c r="CB490" s="722"/>
      <c r="CC490" s="722"/>
      <c r="CD490" s="722"/>
      <c r="CE490" s="722"/>
      <c r="CF490" s="722"/>
      <c r="CG490" s="722"/>
      <c r="CH490" s="722"/>
      <c r="CI490" s="722"/>
      <c r="CJ490" s="722"/>
      <c r="CK490" s="722"/>
      <c r="CL490" s="722"/>
      <c r="CM490" s="722"/>
      <c r="CN490" s="722"/>
      <c r="CO490" s="722"/>
      <c r="CP490" s="722"/>
      <c r="CQ490" s="722"/>
      <c r="CR490" s="722"/>
      <c r="CS490" s="722"/>
    </row>
    <row r="491" spans="1:97" s="1376" customFormat="1">
      <c r="A491" s="722"/>
      <c r="B491" s="722"/>
      <c r="C491" s="722"/>
      <c r="D491" s="722"/>
      <c r="E491" s="722"/>
      <c r="F491" s="757"/>
      <c r="G491" s="757"/>
      <c r="H491" s="757"/>
      <c r="I491" s="757"/>
      <c r="J491" s="757"/>
      <c r="K491" s="758"/>
      <c r="L491" s="758"/>
      <c r="M491" s="722"/>
      <c r="N491" s="736"/>
      <c r="O491" s="736"/>
      <c r="P491" s="736"/>
      <c r="Q491" s="736"/>
      <c r="R491" s="736"/>
      <c r="S491" s="736"/>
      <c r="T491" s="736"/>
      <c r="U491" s="736"/>
      <c r="BA491" s="722"/>
      <c r="BB491" s="722"/>
      <c r="BC491" s="722"/>
      <c r="BD491" s="722"/>
      <c r="BE491" s="722"/>
      <c r="BF491" s="722"/>
      <c r="BG491" s="722"/>
      <c r="BH491" s="722"/>
      <c r="BI491" s="722"/>
      <c r="BJ491" s="722"/>
      <c r="BK491" s="722"/>
      <c r="BL491" s="722"/>
      <c r="BM491" s="722"/>
      <c r="BN491" s="722"/>
      <c r="BO491" s="722"/>
      <c r="BP491" s="722"/>
      <c r="BQ491" s="722"/>
      <c r="BR491" s="722"/>
      <c r="BS491" s="722"/>
      <c r="BT491" s="722"/>
      <c r="BU491" s="722"/>
      <c r="BV491" s="722"/>
      <c r="BW491" s="722"/>
      <c r="BX491" s="722"/>
      <c r="BY491" s="722"/>
      <c r="BZ491" s="722"/>
      <c r="CA491" s="722"/>
      <c r="CB491" s="722"/>
      <c r="CC491" s="722"/>
      <c r="CD491" s="722"/>
      <c r="CE491" s="722"/>
      <c r="CF491" s="722"/>
      <c r="CG491" s="722"/>
      <c r="CH491" s="722"/>
      <c r="CI491" s="722"/>
      <c r="CJ491" s="722"/>
      <c r="CK491" s="722"/>
      <c r="CL491" s="722"/>
      <c r="CM491" s="722"/>
      <c r="CN491" s="722"/>
      <c r="CO491" s="722"/>
      <c r="CP491" s="722"/>
      <c r="CQ491" s="722"/>
      <c r="CR491" s="722"/>
      <c r="CS491" s="722"/>
    </row>
    <row r="492" spans="1:97" s="1376" customFormat="1">
      <c r="A492" s="722"/>
      <c r="B492" s="722"/>
      <c r="C492" s="722"/>
      <c r="D492" s="722"/>
      <c r="E492" s="722"/>
      <c r="F492" s="757"/>
      <c r="G492" s="757"/>
      <c r="H492" s="757"/>
      <c r="I492" s="757"/>
      <c r="J492" s="757"/>
      <c r="K492" s="758"/>
      <c r="L492" s="758"/>
      <c r="M492" s="722"/>
      <c r="N492" s="736"/>
      <c r="O492" s="736"/>
      <c r="P492" s="736"/>
      <c r="Q492" s="736"/>
      <c r="R492" s="736"/>
      <c r="S492" s="736"/>
      <c r="T492" s="736"/>
      <c r="U492" s="736"/>
      <c r="BA492" s="722"/>
      <c r="BB492" s="722"/>
      <c r="BC492" s="722"/>
      <c r="BD492" s="722"/>
      <c r="BE492" s="722"/>
      <c r="BF492" s="722"/>
      <c r="BG492" s="722"/>
      <c r="BH492" s="722"/>
      <c r="BI492" s="722"/>
      <c r="BJ492" s="722"/>
      <c r="BK492" s="722"/>
      <c r="BL492" s="722"/>
      <c r="BM492" s="722"/>
      <c r="BN492" s="722"/>
      <c r="BO492" s="722"/>
      <c r="BP492" s="722"/>
      <c r="BQ492" s="722"/>
      <c r="BR492" s="722"/>
      <c r="BS492" s="722"/>
      <c r="BT492" s="722"/>
      <c r="BU492" s="722"/>
      <c r="BV492" s="722"/>
      <c r="BW492" s="722"/>
      <c r="BX492" s="722"/>
      <c r="BY492" s="722"/>
      <c r="BZ492" s="722"/>
      <c r="CA492" s="722"/>
      <c r="CB492" s="722"/>
      <c r="CC492" s="722"/>
      <c r="CD492" s="722"/>
      <c r="CE492" s="722"/>
      <c r="CF492" s="722"/>
      <c r="CG492" s="722"/>
      <c r="CH492" s="722"/>
      <c r="CI492" s="722"/>
      <c r="CJ492" s="722"/>
      <c r="CK492" s="722"/>
      <c r="CL492" s="722"/>
      <c r="CM492" s="722"/>
      <c r="CN492" s="722"/>
      <c r="CO492" s="722"/>
      <c r="CP492" s="722"/>
      <c r="CQ492" s="722"/>
      <c r="CR492" s="722"/>
      <c r="CS492" s="722"/>
    </row>
    <row r="493" spans="1:97" s="1376" customFormat="1">
      <c r="A493" s="722"/>
      <c r="B493" s="722"/>
      <c r="C493" s="722"/>
      <c r="D493" s="722"/>
      <c r="E493" s="722"/>
      <c r="F493" s="757"/>
      <c r="G493" s="757"/>
      <c r="H493" s="757"/>
      <c r="I493" s="757"/>
      <c r="J493" s="757"/>
      <c r="K493" s="758"/>
      <c r="L493" s="758"/>
      <c r="M493" s="722"/>
      <c r="N493" s="736"/>
      <c r="O493" s="736"/>
      <c r="P493" s="736"/>
      <c r="Q493" s="736"/>
      <c r="R493" s="736"/>
      <c r="S493" s="736"/>
      <c r="T493" s="736"/>
      <c r="U493" s="736"/>
      <c r="BA493" s="722"/>
      <c r="BB493" s="722"/>
      <c r="BC493" s="722"/>
      <c r="BD493" s="722"/>
      <c r="BE493" s="722"/>
      <c r="BF493" s="722"/>
      <c r="BG493" s="722"/>
      <c r="BH493" s="722"/>
      <c r="BI493" s="722"/>
      <c r="BJ493" s="722"/>
      <c r="BK493" s="722"/>
      <c r="BL493" s="722"/>
      <c r="BM493" s="722"/>
      <c r="BN493" s="722"/>
      <c r="BO493" s="722"/>
      <c r="BP493" s="722"/>
      <c r="BQ493" s="722"/>
      <c r="BR493" s="722"/>
      <c r="BS493" s="722"/>
      <c r="BT493" s="722"/>
      <c r="BU493" s="722"/>
      <c r="BV493" s="722"/>
      <c r="BW493" s="722"/>
      <c r="BX493" s="722"/>
      <c r="BY493" s="722"/>
      <c r="BZ493" s="722"/>
      <c r="CA493" s="722"/>
      <c r="CB493" s="722"/>
      <c r="CC493" s="722"/>
      <c r="CD493" s="722"/>
      <c r="CE493" s="722"/>
      <c r="CF493" s="722"/>
      <c r="CG493" s="722"/>
      <c r="CH493" s="722"/>
      <c r="CI493" s="722"/>
      <c r="CJ493" s="722"/>
      <c r="CK493" s="722"/>
      <c r="CL493" s="722"/>
      <c r="CM493" s="722"/>
      <c r="CN493" s="722"/>
      <c r="CO493" s="722"/>
      <c r="CP493" s="722"/>
      <c r="CQ493" s="722"/>
      <c r="CR493" s="722"/>
      <c r="CS493" s="722"/>
    </row>
    <row r="494" spans="1:97" s="1376" customFormat="1">
      <c r="A494" s="722"/>
      <c r="B494" s="722"/>
      <c r="C494" s="722"/>
      <c r="D494" s="722"/>
      <c r="E494" s="722"/>
      <c r="F494" s="757"/>
      <c r="G494" s="757"/>
      <c r="H494" s="757"/>
      <c r="I494" s="757"/>
      <c r="J494" s="757"/>
      <c r="K494" s="758"/>
      <c r="L494" s="758"/>
      <c r="M494" s="722"/>
      <c r="N494" s="736"/>
      <c r="O494" s="736"/>
      <c r="P494" s="736"/>
      <c r="Q494" s="736"/>
      <c r="R494" s="736"/>
      <c r="S494" s="736"/>
      <c r="T494" s="736"/>
      <c r="U494" s="736"/>
      <c r="BA494" s="722"/>
      <c r="BB494" s="722"/>
      <c r="BC494" s="722"/>
      <c r="BD494" s="722"/>
      <c r="BE494" s="722"/>
      <c r="BF494" s="722"/>
      <c r="BG494" s="722"/>
      <c r="BH494" s="722"/>
      <c r="BI494" s="722"/>
      <c r="BJ494" s="722"/>
      <c r="BK494" s="722"/>
      <c r="BL494" s="722"/>
      <c r="BM494" s="722"/>
      <c r="BN494" s="722"/>
      <c r="BO494" s="722"/>
      <c r="BP494" s="722"/>
      <c r="BQ494" s="722"/>
      <c r="BR494" s="722"/>
      <c r="BS494" s="722"/>
      <c r="BT494" s="722"/>
      <c r="BU494" s="722"/>
      <c r="BV494" s="722"/>
      <c r="BW494" s="722"/>
      <c r="BX494" s="722"/>
      <c r="BY494" s="722"/>
      <c r="BZ494" s="722"/>
      <c r="CA494" s="722"/>
      <c r="CB494" s="722"/>
      <c r="CC494" s="722"/>
      <c r="CD494" s="722"/>
      <c r="CE494" s="722"/>
      <c r="CF494" s="722"/>
      <c r="CG494" s="722"/>
      <c r="CH494" s="722"/>
      <c r="CI494" s="722"/>
      <c r="CJ494" s="722"/>
      <c r="CK494" s="722"/>
      <c r="CL494" s="722"/>
      <c r="CM494" s="722"/>
      <c r="CN494" s="722"/>
      <c r="CO494" s="722"/>
      <c r="CP494" s="722"/>
      <c r="CQ494" s="722"/>
      <c r="CR494" s="722"/>
      <c r="CS494" s="722"/>
    </row>
    <row r="495" spans="1:97" s="1376" customFormat="1">
      <c r="A495" s="722"/>
      <c r="B495" s="722"/>
      <c r="C495" s="722"/>
      <c r="D495" s="722"/>
      <c r="E495" s="722"/>
      <c r="F495" s="757"/>
      <c r="G495" s="757"/>
      <c r="H495" s="757"/>
      <c r="I495" s="757"/>
      <c r="J495" s="757"/>
      <c r="K495" s="758"/>
      <c r="L495" s="758"/>
      <c r="M495" s="722"/>
      <c r="N495" s="736"/>
      <c r="O495" s="736"/>
      <c r="P495" s="736"/>
      <c r="Q495" s="736"/>
      <c r="R495" s="736"/>
      <c r="S495" s="736"/>
      <c r="T495" s="736"/>
      <c r="U495" s="736"/>
      <c r="BA495" s="722"/>
      <c r="BB495" s="722"/>
      <c r="BC495" s="722"/>
      <c r="BD495" s="722"/>
      <c r="BE495" s="722"/>
      <c r="BF495" s="722"/>
      <c r="BG495" s="722"/>
      <c r="BH495" s="722"/>
      <c r="BI495" s="722"/>
      <c r="BJ495" s="722"/>
      <c r="BK495" s="722"/>
      <c r="BL495" s="722"/>
      <c r="BM495" s="722"/>
      <c r="BN495" s="722"/>
      <c r="BO495" s="722"/>
      <c r="BP495" s="722"/>
      <c r="BQ495" s="722"/>
      <c r="BR495" s="722"/>
      <c r="BS495" s="722"/>
      <c r="BT495" s="722"/>
      <c r="BU495" s="722"/>
      <c r="BV495" s="722"/>
      <c r="BW495" s="722"/>
      <c r="BX495" s="722"/>
      <c r="BY495" s="722"/>
      <c r="BZ495" s="722"/>
      <c r="CA495" s="722"/>
      <c r="CB495" s="722"/>
      <c r="CC495" s="722"/>
      <c r="CD495" s="722"/>
      <c r="CE495" s="722"/>
      <c r="CF495" s="722"/>
      <c r="CG495" s="722"/>
      <c r="CH495" s="722"/>
      <c r="CI495" s="722"/>
      <c r="CJ495" s="722"/>
      <c r="CK495" s="722"/>
      <c r="CL495" s="722"/>
      <c r="CM495" s="722"/>
      <c r="CN495" s="722"/>
      <c r="CO495" s="722"/>
      <c r="CP495" s="722"/>
      <c r="CQ495" s="722"/>
      <c r="CR495" s="722"/>
      <c r="CS495" s="722"/>
    </row>
    <row r="496" spans="1:97" s="1376" customFormat="1">
      <c r="A496" s="722"/>
      <c r="B496" s="722"/>
      <c r="C496" s="722"/>
      <c r="D496" s="722"/>
      <c r="E496" s="722"/>
      <c r="F496" s="757"/>
      <c r="G496" s="757"/>
      <c r="H496" s="757"/>
      <c r="I496" s="757"/>
      <c r="J496" s="757"/>
      <c r="K496" s="758"/>
      <c r="L496" s="758"/>
      <c r="M496" s="722"/>
      <c r="N496" s="736"/>
      <c r="O496" s="736"/>
      <c r="P496" s="736"/>
      <c r="Q496" s="736"/>
      <c r="R496" s="736"/>
      <c r="S496" s="736"/>
      <c r="T496" s="736"/>
      <c r="U496" s="736"/>
      <c r="BA496" s="722"/>
      <c r="BB496" s="722"/>
      <c r="BC496" s="722"/>
      <c r="BD496" s="722"/>
      <c r="BE496" s="722"/>
      <c r="BF496" s="722"/>
      <c r="BG496" s="722"/>
      <c r="BH496" s="722"/>
      <c r="BI496" s="722"/>
      <c r="BJ496" s="722"/>
      <c r="BK496" s="722"/>
      <c r="BL496" s="722"/>
      <c r="BM496" s="722"/>
      <c r="BN496" s="722"/>
      <c r="BO496" s="722"/>
      <c r="BP496" s="722"/>
      <c r="BQ496" s="722"/>
      <c r="BR496" s="722"/>
      <c r="BS496" s="722"/>
      <c r="BT496" s="722"/>
      <c r="BU496" s="722"/>
      <c r="BV496" s="722"/>
      <c r="BW496" s="722"/>
      <c r="BX496" s="722"/>
      <c r="BY496" s="722"/>
      <c r="BZ496" s="722"/>
      <c r="CA496" s="722"/>
      <c r="CB496" s="722"/>
      <c r="CC496" s="722"/>
      <c r="CD496" s="722"/>
      <c r="CE496" s="722"/>
      <c r="CF496" s="722"/>
      <c r="CG496" s="722"/>
      <c r="CH496" s="722"/>
      <c r="CI496" s="722"/>
      <c r="CJ496" s="722"/>
      <c r="CK496" s="722"/>
      <c r="CL496" s="722"/>
      <c r="CM496" s="722"/>
      <c r="CN496" s="722"/>
      <c r="CO496" s="722"/>
      <c r="CP496" s="722"/>
      <c r="CQ496" s="722"/>
      <c r="CR496" s="722"/>
      <c r="CS496" s="722"/>
    </row>
    <row r="497" spans="1:97" s="1376" customFormat="1">
      <c r="A497" s="722"/>
      <c r="B497" s="722"/>
      <c r="C497" s="722"/>
      <c r="D497" s="722"/>
      <c r="E497" s="722"/>
      <c r="F497" s="757"/>
      <c r="G497" s="757"/>
      <c r="H497" s="757"/>
      <c r="I497" s="757"/>
      <c r="J497" s="757"/>
      <c r="K497" s="758"/>
      <c r="L497" s="758"/>
      <c r="M497" s="722"/>
      <c r="N497" s="736"/>
      <c r="O497" s="736"/>
      <c r="P497" s="736"/>
      <c r="Q497" s="736"/>
      <c r="R497" s="736"/>
      <c r="S497" s="736"/>
      <c r="T497" s="736"/>
      <c r="U497" s="736"/>
      <c r="BA497" s="722"/>
      <c r="BB497" s="722"/>
      <c r="BC497" s="722"/>
      <c r="BD497" s="722"/>
      <c r="BE497" s="722"/>
      <c r="BF497" s="722"/>
      <c r="BG497" s="722"/>
      <c r="BH497" s="722"/>
      <c r="BI497" s="722"/>
      <c r="BJ497" s="722"/>
      <c r="BK497" s="722"/>
      <c r="BL497" s="722"/>
      <c r="BM497" s="722"/>
      <c r="BN497" s="722"/>
      <c r="BO497" s="722"/>
      <c r="BP497" s="722"/>
      <c r="BQ497" s="722"/>
      <c r="BR497" s="722"/>
      <c r="BS497" s="722"/>
      <c r="BT497" s="722"/>
      <c r="BU497" s="722"/>
      <c r="BV497" s="722"/>
      <c r="BW497" s="722"/>
      <c r="BX497" s="722"/>
      <c r="BY497" s="722"/>
      <c r="BZ497" s="722"/>
      <c r="CA497" s="722"/>
      <c r="CB497" s="722"/>
      <c r="CC497" s="722"/>
      <c r="CD497" s="722"/>
      <c r="CE497" s="722"/>
      <c r="CF497" s="722"/>
      <c r="CG497" s="722"/>
      <c r="CH497" s="722"/>
      <c r="CI497" s="722"/>
      <c r="CJ497" s="722"/>
      <c r="CK497" s="722"/>
      <c r="CL497" s="722"/>
      <c r="CM497" s="722"/>
      <c r="CN497" s="722"/>
      <c r="CO497" s="722"/>
      <c r="CP497" s="722"/>
      <c r="CQ497" s="722"/>
      <c r="CR497" s="722"/>
      <c r="CS497" s="722"/>
    </row>
    <row r="498" spans="1:97" s="1376" customFormat="1">
      <c r="A498" s="722"/>
      <c r="B498" s="722"/>
      <c r="C498" s="722"/>
      <c r="D498" s="722"/>
      <c r="E498" s="722"/>
      <c r="F498" s="757"/>
      <c r="G498" s="757"/>
      <c r="H498" s="757"/>
      <c r="I498" s="757"/>
      <c r="J498" s="757"/>
      <c r="K498" s="758"/>
      <c r="L498" s="758"/>
      <c r="M498" s="722"/>
      <c r="N498" s="736"/>
      <c r="O498" s="736"/>
      <c r="P498" s="736"/>
      <c r="Q498" s="736"/>
      <c r="R498" s="736"/>
      <c r="S498" s="736"/>
      <c r="T498" s="736"/>
      <c r="U498" s="736"/>
      <c r="BA498" s="722"/>
      <c r="BB498" s="722"/>
      <c r="BC498" s="722"/>
      <c r="BD498" s="722"/>
      <c r="BE498" s="722"/>
      <c r="BF498" s="722"/>
      <c r="BG498" s="722"/>
      <c r="BH498" s="722"/>
      <c r="BI498" s="722"/>
      <c r="BJ498" s="722"/>
      <c r="BK498" s="722"/>
      <c r="BL498" s="722"/>
      <c r="BM498" s="722"/>
      <c r="BN498" s="722"/>
      <c r="BO498" s="722"/>
      <c r="BP498" s="722"/>
      <c r="BQ498" s="722"/>
      <c r="BR498" s="722"/>
      <c r="BS498" s="722"/>
      <c r="BT498" s="722"/>
      <c r="BU498" s="722"/>
      <c r="BV498" s="722"/>
      <c r="BW498" s="722"/>
      <c r="BX498" s="722"/>
      <c r="BY498" s="722"/>
      <c r="BZ498" s="722"/>
      <c r="CA498" s="722"/>
      <c r="CB498" s="722"/>
      <c r="CC498" s="722"/>
      <c r="CD498" s="722"/>
      <c r="CE498" s="722"/>
      <c r="CF498" s="722"/>
      <c r="CG498" s="722"/>
      <c r="CH498" s="722"/>
      <c r="CI498" s="722"/>
      <c r="CJ498" s="722"/>
      <c r="CK498" s="722"/>
      <c r="CL498" s="722"/>
      <c r="CM498" s="722"/>
      <c r="CN498" s="722"/>
      <c r="CO498" s="722"/>
      <c r="CP498" s="722"/>
      <c r="CQ498" s="722"/>
      <c r="CR498" s="722"/>
      <c r="CS498" s="722"/>
    </row>
    <row r="499" spans="1:97" s="1376" customFormat="1">
      <c r="A499" s="722"/>
      <c r="B499" s="722"/>
      <c r="C499" s="722"/>
      <c r="D499" s="722"/>
      <c r="E499" s="722"/>
      <c r="F499" s="757"/>
      <c r="G499" s="757"/>
      <c r="H499" s="757"/>
      <c r="I499" s="757"/>
      <c r="J499" s="757"/>
      <c r="K499" s="758"/>
      <c r="L499" s="758"/>
      <c r="M499" s="722"/>
      <c r="N499" s="736"/>
      <c r="O499" s="736"/>
      <c r="P499" s="736"/>
      <c r="Q499" s="736"/>
      <c r="R499" s="736"/>
      <c r="S499" s="736"/>
      <c r="T499" s="736"/>
      <c r="U499" s="736"/>
      <c r="BA499" s="722"/>
      <c r="BB499" s="722"/>
      <c r="BC499" s="722"/>
      <c r="BD499" s="722"/>
      <c r="BE499" s="722"/>
      <c r="BF499" s="722"/>
      <c r="BG499" s="722"/>
      <c r="BH499" s="722"/>
      <c r="BI499" s="722"/>
      <c r="BJ499" s="722"/>
      <c r="BK499" s="722"/>
      <c r="BL499" s="722"/>
      <c r="BM499" s="722"/>
      <c r="BN499" s="722"/>
      <c r="BO499" s="722"/>
      <c r="BP499" s="722"/>
      <c r="BQ499" s="722"/>
      <c r="BR499" s="722"/>
      <c r="BS499" s="722"/>
      <c r="BT499" s="722"/>
      <c r="BU499" s="722"/>
      <c r="BV499" s="722"/>
      <c r="BW499" s="722"/>
      <c r="BX499" s="722"/>
      <c r="BY499" s="722"/>
      <c r="BZ499" s="722"/>
      <c r="CA499" s="722"/>
      <c r="CB499" s="722"/>
      <c r="CC499" s="722"/>
      <c r="CD499" s="722"/>
      <c r="CE499" s="722"/>
      <c r="CF499" s="722"/>
      <c r="CG499" s="722"/>
      <c r="CH499" s="722"/>
      <c r="CI499" s="722"/>
      <c r="CJ499" s="722"/>
      <c r="CK499" s="722"/>
      <c r="CL499" s="722"/>
      <c r="CM499" s="722"/>
      <c r="CN499" s="722"/>
      <c r="CO499" s="722"/>
      <c r="CP499" s="722"/>
      <c r="CQ499" s="722"/>
      <c r="CR499" s="722"/>
      <c r="CS499" s="722"/>
    </row>
    <row r="500" spans="1:97" s="1376" customFormat="1">
      <c r="A500" s="722"/>
      <c r="B500" s="722"/>
      <c r="C500" s="722"/>
      <c r="D500" s="722"/>
      <c r="E500" s="722"/>
      <c r="F500" s="757"/>
      <c r="G500" s="757"/>
      <c r="H500" s="757"/>
      <c r="I500" s="757"/>
      <c r="J500" s="757"/>
      <c r="K500" s="758"/>
      <c r="L500" s="758"/>
      <c r="M500" s="722"/>
      <c r="N500" s="736"/>
      <c r="O500" s="736"/>
      <c r="P500" s="736"/>
      <c r="Q500" s="736"/>
      <c r="R500" s="736"/>
      <c r="S500" s="736"/>
      <c r="T500" s="736"/>
      <c r="U500" s="736"/>
      <c r="BA500" s="722"/>
      <c r="BB500" s="722"/>
      <c r="BC500" s="722"/>
      <c r="BD500" s="722"/>
      <c r="BE500" s="722"/>
      <c r="BF500" s="722"/>
      <c r="BG500" s="722"/>
      <c r="BH500" s="722"/>
      <c r="BI500" s="722"/>
      <c r="BJ500" s="722"/>
      <c r="BK500" s="722"/>
      <c r="BL500" s="722"/>
      <c r="BM500" s="722"/>
      <c r="BN500" s="722"/>
      <c r="BO500" s="722"/>
      <c r="BP500" s="722"/>
      <c r="BQ500" s="722"/>
      <c r="BR500" s="722"/>
      <c r="BS500" s="722"/>
      <c r="BT500" s="722"/>
      <c r="BU500" s="722"/>
      <c r="BV500" s="722"/>
      <c r="BW500" s="722"/>
      <c r="BX500" s="722"/>
      <c r="BY500" s="722"/>
      <c r="BZ500" s="722"/>
      <c r="CA500" s="722"/>
      <c r="CB500" s="722"/>
      <c r="CC500" s="722"/>
      <c r="CD500" s="722"/>
      <c r="CE500" s="722"/>
      <c r="CF500" s="722"/>
      <c r="CG500" s="722"/>
      <c r="CH500" s="722"/>
      <c r="CI500" s="722"/>
      <c r="CJ500" s="722"/>
      <c r="CK500" s="722"/>
      <c r="CL500" s="722"/>
      <c r="CM500" s="722"/>
      <c r="CN500" s="722"/>
      <c r="CO500" s="722"/>
      <c r="CP500" s="722"/>
      <c r="CQ500" s="722"/>
      <c r="CR500" s="722"/>
      <c r="CS500" s="722"/>
    </row>
    <row r="501" spans="1:97" s="1376" customFormat="1">
      <c r="A501" s="722"/>
      <c r="B501" s="722"/>
      <c r="C501" s="722"/>
      <c r="D501" s="722"/>
      <c r="E501" s="722"/>
      <c r="F501" s="757"/>
      <c r="G501" s="757"/>
      <c r="H501" s="757"/>
      <c r="I501" s="757"/>
      <c r="J501" s="757"/>
      <c r="K501" s="758"/>
      <c r="L501" s="758"/>
      <c r="M501" s="722"/>
      <c r="N501" s="736"/>
      <c r="O501" s="736"/>
      <c r="P501" s="736"/>
      <c r="Q501" s="736"/>
      <c r="R501" s="736"/>
      <c r="S501" s="736"/>
      <c r="T501" s="736"/>
      <c r="U501" s="736"/>
      <c r="BA501" s="722"/>
      <c r="BB501" s="722"/>
      <c r="BC501" s="722"/>
      <c r="BD501" s="722"/>
      <c r="BE501" s="722"/>
      <c r="BF501" s="722"/>
      <c r="BG501" s="722"/>
      <c r="BH501" s="722"/>
      <c r="BI501" s="722"/>
      <c r="BJ501" s="722"/>
      <c r="BK501" s="722"/>
      <c r="BL501" s="722"/>
      <c r="BM501" s="722"/>
      <c r="BN501" s="722"/>
      <c r="BO501" s="722"/>
      <c r="BP501" s="722"/>
      <c r="BQ501" s="722"/>
      <c r="BR501" s="722"/>
      <c r="BS501" s="722"/>
      <c r="BT501" s="722"/>
      <c r="BU501" s="722"/>
      <c r="BV501" s="722"/>
      <c r="BW501" s="722"/>
      <c r="BX501" s="722"/>
      <c r="BY501" s="722"/>
      <c r="BZ501" s="722"/>
      <c r="CA501" s="722"/>
      <c r="CB501" s="722"/>
      <c r="CC501" s="722"/>
      <c r="CD501" s="722"/>
      <c r="CE501" s="722"/>
      <c r="CF501" s="722"/>
      <c r="CG501" s="722"/>
      <c r="CH501" s="722"/>
      <c r="CI501" s="722"/>
      <c r="CJ501" s="722"/>
      <c r="CK501" s="722"/>
      <c r="CL501" s="722"/>
      <c r="CM501" s="722"/>
      <c r="CN501" s="722"/>
      <c r="CO501" s="722"/>
      <c r="CP501" s="722"/>
      <c r="CQ501" s="722"/>
      <c r="CR501" s="722"/>
      <c r="CS501" s="722"/>
    </row>
    <row r="502" spans="1:97" s="1376" customFormat="1">
      <c r="A502" s="722"/>
      <c r="B502" s="722"/>
      <c r="C502" s="722"/>
      <c r="D502" s="722"/>
      <c r="E502" s="722"/>
      <c r="F502" s="757"/>
      <c r="G502" s="757"/>
      <c r="H502" s="757"/>
      <c r="I502" s="757"/>
      <c r="J502" s="757"/>
      <c r="K502" s="758"/>
      <c r="L502" s="758"/>
      <c r="M502" s="722"/>
      <c r="N502" s="736"/>
      <c r="O502" s="736"/>
      <c r="P502" s="736"/>
      <c r="Q502" s="736"/>
      <c r="R502" s="736"/>
      <c r="S502" s="736"/>
      <c r="T502" s="736"/>
      <c r="U502" s="736"/>
      <c r="BA502" s="722"/>
      <c r="BB502" s="722"/>
      <c r="BC502" s="722"/>
      <c r="BD502" s="722"/>
      <c r="BE502" s="722"/>
      <c r="BF502" s="722"/>
      <c r="BG502" s="722"/>
      <c r="BH502" s="722"/>
      <c r="BI502" s="722"/>
      <c r="BJ502" s="722"/>
      <c r="BK502" s="722"/>
      <c r="BL502" s="722"/>
      <c r="BM502" s="722"/>
      <c r="BN502" s="722"/>
      <c r="BO502" s="722"/>
      <c r="BP502" s="722"/>
      <c r="BQ502" s="722"/>
      <c r="BR502" s="722"/>
      <c r="BS502" s="722"/>
      <c r="BT502" s="722"/>
      <c r="BU502" s="722"/>
      <c r="BV502" s="722"/>
      <c r="BW502" s="722"/>
      <c r="BX502" s="722"/>
      <c r="BY502" s="722"/>
      <c r="BZ502" s="722"/>
      <c r="CA502" s="722"/>
      <c r="CB502" s="722"/>
      <c r="CC502" s="722"/>
      <c r="CD502" s="722"/>
      <c r="CE502" s="722"/>
      <c r="CF502" s="722"/>
      <c r="CG502" s="722"/>
      <c r="CH502" s="722"/>
      <c r="CI502" s="722"/>
      <c r="CJ502" s="722"/>
      <c r="CK502" s="722"/>
      <c r="CL502" s="722"/>
      <c r="CM502" s="722"/>
      <c r="CN502" s="722"/>
      <c r="CO502" s="722"/>
      <c r="CP502" s="722"/>
      <c r="CQ502" s="722"/>
      <c r="CR502" s="722"/>
      <c r="CS502" s="722"/>
    </row>
    <row r="503" spans="1:97" s="1376" customFormat="1">
      <c r="A503" s="722"/>
      <c r="B503" s="722"/>
      <c r="C503" s="722"/>
      <c r="D503" s="722"/>
      <c r="E503" s="722"/>
      <c r="F503" s="757"/>
      <c r="G503" s="757"/>
      <c r="H503" s="757"/>
      <c r="I503" s="757"/>
      <c r="J503" s="757"/>
      <c r="K503" s="758"/>
      <c r="L503" s="758"/>
      <c r="M503" s="722"/>
      <c r="N503" s="736"/>
      <c r="O503" s="736"/>
      <c r="P503" s="736"/>
      <c r="Q503" s="736"/>
      <c r="R503" s="736"/>
      <c r="S503" s="736"/>
      <c r="T503" s="736"/>
      <c r="U503" s="736"/>
      <c r="BA503" s="722"/>
      <c r="BB503" s="722"/>
      <c r="BC503" s="722"/>
      <c r="BD503" s="722"/>
      <c r="BE503" s="722"/>
      <c r="BF503" s="722"/>
      <c r="BG503" s="722"/>
      <c r="BH503" s="722"/>
      <c r="BI503" s="722"/>
      <c r="BJ503" s="722"/>
      <c r="BK503" s="722"/>
      <c r="BL503" s="722"/>
      <c r="BM503" s="722"/>
      <c r="BN503" s="722"/>
      <c r="BO503" s="722"/>
      <c r="BP503" s="722"/>
      <c r="BQ503" s="722"/>
      <c r="BR503" s="722"/>
      <c r="BS503" s="722"/>
      <c r="BT503" s="722"/>
      <c r="BU503" s="722"/>
      <c r="BV503" s="722"/>
      <c r="BW503" s="722"/>
      <c r="BX503" s="722"/>
      <c r="BY503" s="722"/>
      <c r="BZ503" s="722"/>
      <c r="CA503" s="722"/>
      <c r="CB503" s="722"/>
      <c r="CC503" s="722"/>
      <c r="CD503" s="722"/>
      <c r="CE503" s="722"/>
      <c r="CF503" s="722"/>
      <c r="CG503" s="722"/>
      <c r="CH503" s="722"/>
      <c r="CI503" s="722"/>
      <c r="CJ503" s="722"/>
      <c r="CK503" s="722"/>
      <c r="CL503" s="722"/>
      <c r="CM503" s="722"/>
      <c r="CN503" s="722"/>
      <c r="CO503" s="722"/>
      <c r="CP503" s="722"/>
      <c r="CQ503" s="722"/>
      <c r="CR503" s="722"/>
      <c r="CS503" s="722"/>
    </row>
    <row r="504" spans="1:97" s="1376" customFormat="1">
      <c r="A504" s="722"/>
      <c r="B504" s="722"/>
      <c r="C504" s="722"/>
      <c r="D504" s="722"/>
      <c r="E504" s="722"/>
      <c r="F504" s="757"/>
      <c r="G504" s="757"/>
      <c r="H504" s="757"/>
      <c r="I504" s="757"/>
      <c r="J504" s="757"/>
      <c r="K504" s="758"/>
      <c r="L504" s="758"/>
      <c r="M504" s="722"/>
      <c r="N504" s="736"/>
      <c r="O504" s="736"/>
      <c r="P504" s="736"/>
      <c r="Q504" s="736"/>
      <c r="R504" s="736"/>
      <c r="S504" s="736"/>
      <c r="T504" s="736"/>
      <c r="U504" s="736"/>
      <c r="BA504" s="722"/>
      <c r="BB504" s="722"/>
      <c r="BC504" s="722"/>
      <c r="BD504" s="722"/>
      <c r="BE504" s="722"/>
      <c r="BF504" s="722"/>
      <c r="BG504" s="722"/>
      <c r="BH504" s="722"/>
      <c r="BI504" s="722"/>
      <c r="BJ504" s="722"/>
      <c r="BK504" s="722"/>
      <c r="BL504" s="722"/>
      <c r="BM504" s="722"/>
      <c r="BN504" s="722"/>
      <c r="BO504" s="722"/>
      <c r="BP504" s="722"/>
      <c r="BQ504" s="722"/>
      <c r="BR504" s="722"/>
      <c r="BS504" s="722"/>
      <c r="BT504" s="722"/>
      <c r="BU504" s="722"/>
      <c r="BV504" s="722"/>
      <c r="BW504" s="722"/>
      <c r="BX504" s="722"/>
      <c r="BY504" s="722"/>
      <c r="BZ504" s="722"/>
      <c r="CA504" s="722"/>
      <c r="CB504" s="722"/>
      <c r="CC504" s="722"/>
      <c r="CD504" s="722"/>
      <c r="CE504" s="722"/>
      <c r="CF504" s="722"/>
      <c r="CG504" s="722"/>
      <c r="CH504" s="722"/>
      <c r="CI504" s="722"/>
      <c r="CJ504" s="722"/>
      <c r="CK504" s="722"/>
      <c r="CL504" s="722"/>
      <c r="CM504" s="722"/>
      <c r="CN504" s="722"/>
      <c r="CO504" s="722"/>
      <c r="CP504" s="722"/>
      <c r="CQ504" s="722"/>
      <c r="CR504" s="722"/>
      <c r="CS504" s="722"/>
    </row>
    <row r="505" spans="1:97" s="1376" customFormat="1">
      <c r="A505" s="722"/>
      <c r="B505" s="722"/>
      <c r="C505" s="722"/>
      <c r="D505" s="722"/>
      <c r="E505" s="722"/>
      <c r="F505" s="757"/>
      <c r="G505" s="757"/>
      <c r="H505" s="757"/>
      <c r="I505" s="757"/>
      <c r="J505" s="757"/>
      <c r="K505" s="758"/>
      <c r="L505" s="758"/>
      <c r="M505" s="722"/>
      <c r="N505" s="736"/>
      <c r="O505" s="736"/>
      <c r="P505" s="736"/>
      <c r="Q505" s="736"/>
      <c r="R505" s="736"/>
      <c r="S505" s="736"/>
      <c r="T505" s="736"/>
      <c r="U505" s="736"/>
      <c r="BA505" s="722"/>
      <c r="BB505" s="722"/>
      <c r="BC505" s="722"/>
      <c r="BD505" s="722"/>
      <c r="BE505" s="722"/>
      <c r="BF505" s="722"/>
      <c r="BG505" s="722"/>
      <c r="BH505" s="722"/>
      <c r="BI505" s="722"/>
      <c r="BJ505" s="722"/>
      <c r="BK505" s="722"/>
      <c r="BL505" s="722"/>
      <c r="BM505" s="722"/>
      <c r="BN505" s="722"/>
      <c r="BO505" s="722"/>
      <c r="BP505" s="722"/>
      <c r="BQ505" s="722"/>
      <c r="BR505" s="722"/>
      <c r="BS505" s="722"/>
      <c r="BT505" s="722"/>
      <c r="BU505" s="722"/>
      <c r="BV505" s="722"/>
      <c r="BW505" s="722"/>
      <c r="BX505" s="722"/>
      <c r="BY505" s="722"/>
      <c r="BZ505" s="722"/>
      <c r="CA505" s="722"/>
      <c r="CB505" s="722"/>
      <c r="CC505" s="722"/>
      <c r="CD505" s="722"/>
      <c r="CE505" s="722"/>
      <c r="CF505" s="722"/>
      <c r="CG505" s="722"/>
      <c r="CH505" s="722"/>
      <c r="CI505" s="722"/>
      <c r="CJ505" s="722"/>
      <c r="CK505" s="722"/>
      <c r="CL505" s="722"/>
      <c r="CM505" s="722"/>
      <c r="CN505" s="722"/>
      <c r="CO505" s="722"/>
      <c r="CP505" s="722"/>
      <c r="CQ505" s="722"/>
      <c r="CR505" s="722"/>
      <c r="CS505" s="722"/>
    </row>
    <row r="506" spans="1:97" s="1376" customFormat="1">
      <c r="A506" s="722"/>
      <c r="B506" s="722"/>
      <c r="C506" s="722"/>
      <c r="D506" s="722"/>
      <c r="E506" s="722"/>
      <c r="F506" s="757"/>
      <c r="G506" s="757"/>
      <c r="H506" s="757"/>
      <c r="I506" s="757"/>
      <c r="J506" s="757"/>
      <c r="K506" s="758"/>
      <c r="L506" s="758"/>
      <c r="M506" s="722"/>
      <c r="N506" s="736"/>
      <c r="O506" s="736"/>
      <c r="P506" s="736"/>
      <c r="Q506" s="736"/>
      <c r="R506" s="736"/>
      <c r="S506" s="736"/>
      <c r="T506" s="736"/>
      <c r="U506" s="736"/>
      <c r="BA506" s="722"/>
      <c r="BB506" s="722"/>
      <c r="BC506" s="722"/>
      <c r="BD506" s="722"/>
      <c r="BE506" s="722"/>
      <c r="BF506" s="722"/>
      <c r="BG506" s="722"/>
      <c r="BH506" s="722"/>
      <c r="BI506" s="722"/>
      <c r="BJ506" s="722"/>
      <c r="BK506" s="722"/>
      <c r="BL506" s="722"/>
      <c r="BM506" s="722"/>
      <c r="BN506" s="722"/>
      <c r="BO506" s="722"/>
      <c r="BP506" s="722"/>
      <c r="BQ506" s="722"/>
      <c r="BR506" s="722"/>
      <c r="BS506" s="722"/>
      <c r="BT506" s="722"/>
      <c r="BU506" s="722"/>
      <c r="BV506" s="722"/>
      <c r="BW506" s="722"/>
      <c r="BX506" s="722"/>
      <c r="BY506" s="722"/>
      <c r="BZ506" s="722"/>
      <c r="CA506" s="722"/>
      <c r="CB506" s="722"/>
      <c r="CC506" s="722"/>
      <c r="CD506" s="722"/>
      <c r="CE506" s="722"/>
      <c r="CF506" s="722"/>
      <c r="CG506" s="722"/>
      <c r="CH506" s="722"/>
      <c r="CI506" s="722"/>
      <c r="CJ506" s="722"/>
      <c r="CK506" s="722"/>
      <c r="CL506" s="722"/>
      <c r="CM506" s="722"/>
      <c r="CN506" s="722"/>
      <c r="CO506" s="722"/>
      <c r="CP506" s="722"/>
      <c r="CQ506" s="722"/>
      <c r="CR506" s="722"/>
      <c r="CS506" s="722"/>
    </row>
    <row r="507" spans="1:97" s="1376" customFormat="1">
      <c r="A507" s="722"/>
      <c r="B507" s="722"/>
      <c r="C507" s="722"/>
      <c r="D507" s="722"/>
      <c r="E507" s="722"/>
      <c r="F507" s="757"/>
      <c r="G507" s="757"/>
      <c r="H507" s="757"/>
      <c r="I507" s="757"/>
      <c r="J507" s="757"/>
      <c r="K507" s="758"/>
      <c r="L507" s="758"/>
      <c r="M507" s="722"/>
      <c r="N507" s="736"/>
      <c r="O507" s="736"/>
      <c r="P507" s="736"/>
      <c r="Q507" s="736"/>
      <c r="R507" s="736"/>
      <c r="S507" s="736"/>
      <c r="T507" s="736"/>
      <c r="U507" s="736"/>
      <c r="BA507" s="722"/>
      <c r="BB507" s="722"/>
      <c r="BC507" s="722"/>
      <c r="BD507" s="722"/>
      <c r="BE507" s="722"/>
      <c r="BF507" s="722"/>
      <c r="BG507" s="722"/>
      <c r="BH507" s="722"/>
      <c r="BI507" s="722"/>
      <c r="BJ507" s="722"/>
      <c r="BK507" s="722"/>
      <c r="BL507" s="722"/>
      <c r="BM507" s="722"/>
      <c r="BN507" s="722"/>
      <c r="BO507" s="722"/>
      <c r="BP507" s="722"/>
      <c r="BQ507" s="722"/>
      <c r="BR507" s="722"/>
      <c r="BS507" s="722"/>
      <c r="BT507" s="722"/>
      <c r="BU507" s="722"/>
      <c r="BV507" s="722"/>
      <c r="BW507" s="722"/>
      <c r="BX507" s="722"/>
      <c r="BY507" s="722"/>
      <c r="BZ507" s="722"/>
      <c r="CA507" s="722"/>
      <c r="CB507" s="722"/>
      <c r="CC507" s="722"/>
      <c r="CD507" s="722"/>
      <c r="CE507" s="722"/>
      <c r="CF507" s="722"/>
      <c r="CG507" s="722"/>
      <c r="CH507" s="722"/>
      <c r="CI507" s="722"/>
      <c r="CJ507" s="722"/>
      <c r="CK507" s="722"/>
      <c r="CL507" s="722"/>
      <c r="CM507" s="722"/>
      <c r="CN507" s="722"/>
      <c r="CO507" s="722"/>
      <c r="CP507" s="722"/>
      <c r="CQ507" s="722"/>
      <c r="CR507" s="722"/>
      <c r="CS507" s="722"/>
    </row>
    <row r="508" spans="1:97" s="1376" customFormat="1">
      <c r="A508" s="722"/>
      <c r="B508" s="722"/>
      <c r="C508" s="722"/>
      <c r="D508" s="722"/>
      <c r="E508" s="722"/>
      <c r="F508" s="757"/>
      <c r="G508" s="757"/>
      <c r="H508" s="757"/>
      <c r="I508" s="757"/>
      <c r="J508" s="757"/>
      <c r="K508" s="758"/>
      <c r="L508" s="758"/>
      <c r="M508" s="722"/>
      <c r="N508" s="736"/>
      <c r="O508" s="736"/>
      <c r="P508" s="736"/>
      <c r="Q508" s="736"/>
      <c r="R508" s="736"/>
      <c r="S508" s="736"/>
      <c r="T508" s="736"/>
      <c r="U508" s="736"/>
      <c r="BA508" s="722"/>
      <c r="BB508" s="722"/>
      <c r="BC508" s="722"/>
      <c r="BD508" s="722"/>
      <c r="BE508" s="722"/>
      <c r="BF508" s="722"/>
      <c r="BG508" s="722"/>
      <c r="BH508" s="722"/>
      <c r="BI508" s="722"/>
      <c r="BJ508" s="722"/>
      <c r="BK508" s="722"/>
      <c r="BL508" s="722"/>
      <c r="BM508" s="722"/>
      <c r="BN508" s="722"/>
      <c r="BO508" s="722"/>
      <c r="BP508" s="722"/>
      <c r="BQ508" s="722"/>
      <c r="BR508" s="722"/>
      <c r="BS508" s="722"/>
      <c r="BT508" s="722"/>
      <c r="BU508" s="722"/>
      <c r="BV508" s="722"/>
      <c r="BW508" s="722"/>
      <c r="BX508" s="722"/>
      <c r="BY508" s="722"/>
      <c r="BZ508" s="722"/>
      <c r="CA508" s="722"/>
      <c r="CB508" s="722"/>
      <c r="CC508" s="722"/>
      <c r="CD508" s="722"/>
      <c r="CE508" s="722"/>
      <c r="CF508" s="722"/>
      <c r="CG508" s="722"/>
      <c r="CH508" s="722"/>
      <c r="CI508" s="722"/>
      <c r="CJ508" s="722"/>
      <c r="CK508" s="722"/>
      <c r="CL508" s="722"/>
      <c r="CM508" s="722"/>
      <c r="CN508" s="722"/>
      <c r="CO508" s="722"/>
      <c r="CP508" s="722"/>
      <c r="CQ508" s="722"/>
      <c r="CR508" s="722"/>
      <c r="CS508" s="722"/>
    </row>
    <row r="509" spans="1:97" s="1376" customFormat="1">
      <c r="A509" s="722"/>
      <c r="B509" s="722"/>
      <c r="C509" s="722"/>
      <c r="D509" s="722"/>
      <c r="E509" s="722"/>
      <c r="F509" s="757"/>
      <c r="G509" s="757"/>
      <c r="H509" s="757"/>
      <c r="I509" s="757"/>
      <c r="J509" s="757"/>
      <c r="K509" s="758"/>
      <c r="L509" s="758"/>
      <c r="M509" s="722"/>
      <c r="N509" s="736"/>
      <c r="O509" s="736"/>
      <c r="P509" s="736"/>
      <c r="Q509" s="736"/>
      <c r="R509" s="736"/>
      <c r="S509" s="736"/>
      <c r="T509" s="736"/>
      <c r="U509" s="736"/>
      <c r="BA509" s="722"/>
      <c r="BB509" s="722"/>
      <c r="BC509" s="722"/>
      <c r="BD509" s="722"/>
      <c r="BE509" s="722"/>
      <c r="BF509" s="722"/>
      <c r="BG509" s="722"/>
      <c r="BH509" s="722"/>
      <c r="BI509" s="722"/>
      <c r="BJ509" s="722"/>
      <c r="BK509" s="722"/>
      <c r="BL509" s="722"/>
      <c r="BM509" s="722"/>
      <c r="BN509" s="722"/>
      <c r="BO509" s="722"/>
      <c r="BP509" s="722"/>
      <c r="BQ509" s="722"/>
      <c r="BR509" s="722"/>
      <c r="BS509" s="722"/>
      <c r="BT509" s="722"/>
      <c r="BU509" s="722"/>
      <c r="BV509" s="722"/>
      <c r="BW509" s="722"/>
      <c r="BX509" s="722"/>
      <c r="BY509" s="722"/>
      <c r="BZ509" s="722"/>
      <c r="CA509" s="722"/>
      <c r="CB509" s="722"/>
      <c r="CC509" s="722"/>
      <c r="CD509" s="722"/>
      <c r="CE509" s="722"/>
      <c r="CF509" s="722"/>
      <c r="CG509" s="722"/>
      <c r="CH509" s="722"/>
      <c r="CI509" s="722"/>
      <c r="CJ509" s="722"/>
      <c r="CK509" s="722"/>
      <c r="CL509" s="722"/>
      <c r="CM509" s="722"/>
      <c r="CN509" s="722"/>
      <c r="CO509" s="722"/>
      <c r="CP509" s="722"/>
      <c r="CQ509" s="722"/>
      <c r="CR509" s="722"/>
      <c r="CS509" s="722"/>
    </row>
    <row r="510" spans="1:97" s="1376" customFormat="1">
      <c r="A510" s="722"/>
      <c r="B510" s="722"/>
      <c r="C510" s="722"/>
      <c r="D510" s="722"/>
      <c r="E510" s="722"/>
      <c r="F510" s="757"/>
      <c r="G510" s="757"/>
      <c r="H510" s="757"/>
      <c r="I510" s="757"/>
      <c r="J510" s="757"/>
      <c r="K510" s="758"/>
      <c r="L510" s="758"/>
      <c r="M510" s="722"/>
      <c r="N510" s="736"/>
      <c r="O510" s="736"/>
      <c r="P510" s="736"/>
      <c r="Q510" s="736"/>
      <c r="R510" s="736"/>
      <c r="S510" s="736"/>
      <c r="T510" s="736"/>
      <c r="U510" s="736"/>
      <c r="BA510" s="722"/>
      <c r="BB510" s="722"/>
      <c r="BC510" s="722"/>
      <c r="BD510" s="722"/>
      <c r="BE510" s="722"/>
      <c r="BF510" s="722"/>
      <c r="BG510" s="722"/>
      <c r="BH510" s="722"/>
      <c r="BI510" s="722"/>
      <c r="BJ510" s="722"/>
      <c r="BK510" s="722"/>
      <c r="BL510" s="722"/>
      <c r="BM510" s="722"/>
      <c r="BN510" s="722"/>
      <c r="BO510" s="722"/>
      <c r="BP510" s="722"/>
      <c r="BQ510" s="722"/>
      <c r="BR510" s="722"/>
      <c r="BS510" s="722"/>
      <c r="BT510" s="722"/>
      <c r="BU510" s="722"/>
      <c r="BV510" s="722"/>
      <c r="BW510" s="722"/>
      <c r="BX510" s="722"/>
      <c r="BY510" s="722"/>
      <c r="BZ510" s="722"/>
      <c r="CA510" s="722"/>
      <c r="CB510" s="722"/>
      <c r="CC510" s="722"/>
      <c r="CD510" s="722"/>
      <c r="CE510" s="722"/>
      <c r="CF510" s="722"/>
      <c r="CG510" s="722"/>
      <c r="CH510" s="722"/>
      <c r="CI510" s="722"/>
      <c r="CJ510" s="722"/>
      <c r="CK510" s="722"/>
      <c r="CL510" s="722"/>
      <c r="CM510" s="722"/>
      <c r="CN510" s="722"/>
      <c r="CO510" s="722"/>
      <c r="CP510" s="722"/>
      <c r="CQ510" s="722"/>
      <c r="CR510" s="722"/>
      <c r="CS510" s="722"/>
    </row>
    <row r="511" spans="1:97" s="1376" customFormat="1">
      <c r="A511" s="722"/>
      <c r="B511" s="722"/>
      <c r="C511" s="722"/>
      <c r="D511" s="722"/>
      <c r="E511" s="722"/>
      <c r="F511" s="757"/>
      <c r="G511" s="757"/>
      <c r="H511" s="757"/>
      <c r="I511" s="757"/>
      <c r="J511" s="757"/>
      <c r="K511" s="758"/>
      <c r="L511" s="758"/>
      <c r="M511" s="722"/>
      <c r="N511" s="736"/>
      <c r="O511" s="736"/>
      <c r="P511" s="736"/>
      <c r="Q511" s="736"/>
      <c r="R511" s="736"/>
      <c r="S511" s="736"/>
      <c r="T511" s="736"/>
      <c r="U511" s="736"/>
      <c r="BA511" s="722"/>
      <c r="BB511" s="722"/>
      <c r="BC511" s="722"/>
      <c r="BD511" s="722"/>
      <c r="BE511" s="722"/>
      <c r="BF511" s="722"/>
      <c r="BG511" s="722"/>
      <c r="BH511" s="722"/>
      <c r="BI511" s="722"/>
      <c r="BJ511" s="722"/>
      <c r="BK511" s="722"/>
      <c r="BL511" s="722"/>
      <c r="BM511" s="722"/>
      <c r="BN511" s="722"/>
      <c r="BO511" s="722"/>
      <c r="BP511" s="722"/>
      <c r="BQ511" s="722"/>
      <c r="BR511" s="722"/>
      <c r="BS511" s="722"/>
      <c r="BT511" s="722"/>
      <c r="BU511" s="722"/>
      <c r="BV511" s="722"/>
      <c r="BW511" s="722"/>
      <c r="BX511" s="722"/>
      <c r="BY511" s="722"/>
      <c r="BZ511" s="722"/>
      <c r="CA511" s="722"/>
      <c r="CB511" s="722"/>
      <c r="CC511" s="722"/>
      <c r="CD511" s="722"/>
      <c r="CE511" s="722"/>
      <c r="CF511" s="722"/>
      <c r="CG511" s="722"/>
      <c r="CH511" s="722"/>
      <c r="CI511" s="722"/>
      <c r="CJ511" s="722"/>
      <c r="CK511" s="722"/>
      <c r="CL511" s="722"/>
      <c r="CM511" s="722"/>
      <c r="CN511" s="722"/>
      <c r="CO511" s="722"/>
      <c r="CP511" s="722"/>
      <c r="CQ511" s="722"/>
      <c r="CR511" s="722"/>
      <c r="CS511" s="722"/>
    </row>
    <row r="512" spans="1:97" s="1376" customFormat="1">
      <c r="A512" s="722"/>
      <c r="B512" s="722"/>
      <c r="C512" s="722"/>
      <c r="D512" s="722"/>
      <c r="E512" s="722"/>
      <c r="F512" s="757"/>
      <c r="G512" s="757"/>
      <c r="H512" s="757"/>
      <c r="I512" s="757"/>
      <c r="J512" s="757"/>
      <c r="K512" s="758"/>
      <c r="L512" s="758"/>
      <c r="M512" s="722"/>
      <c r="N512" s="736"/>
      <c r="O512" s="736"/>
      <c r="P512" s="736"/>
      <c r="Q512" s="736"/>
      <c r="R512" s="736"/>
      <c r="S512" s="736"/>
      <c r="T512" s="736"/>
      <c r="U512" s="736"/>
      <c r="BA512" s="722"/>
      <c r="BB512" s="722"/>
      <c r="BC512" s="722"/>
      <c r="BD512" s="722"/>
      <c r="BE512" s="722"/>
      <c r="BF512" s="722"/>
      <c r="BG512" s="722"/>
      <c r="BH512" s="722"/>
      <c r="BI512" s="722"/>
      <c r="BJ512" s="722"/>
      <c r="BK512" s="722"/>
      <c r="BL512" s="722"/>
      <c r="BM512" s="722"/>
      <c r="BN512" s="722"/>
      <c r="BO512" s="722"/>
      <c r="BP512" s="722"/>
      <c r="BQ512" s="722"/>
      <c r="BR512" s="722"/>
      <c r="BS512" s="722"/>
      <c r="BT512" s="722"/>
      <c r="BU512" s="722"/>
      <c r="BV512" s="722"/>
      <c r="BW512" s="722"/>
      <c r="BX512" s="722"/>
      <c r="BY512" s="722"/>
      <c r="BZ512" s="722"/>
      <c r="CA512" s="722"/>
      <c r="CB512" s="722"/>
      <c r="CC512" s="722"/>
      <c r="CD512" s="722"/>
      <c r="CE512" s="722"/>
      <c r="CF512" s="722"/>
      <c r="CG512" s="722"/>
      <c r="CH512" s="722"/>
      <c r="CI512" s="722"/>
      <c r="CJ512" s="722"/>
      <c r="CK512" s="722"/>
      <c r="CL512" s="722"/>
      <c r="CM512" s="722"/>
      <c r="CN512" s="722"/>
      <c r="CO512" s="722"/>
      <c r="CP512" s="722"/>
      <c r="CQ512" s="722"/>
      <c r="CR512" s="722"/>
      <c r="CS512" s="722"/>
    </row>
    <row r="513" spans="1:97" s="1376" customFormat="1">
      <c r="A513" s="722"/>
      <c r="B513" s="722"/>
      <c r="C513" s="722"/>
      <c r="D513" s="722"/>
      <c r="E513" s="722"/>
      <c r="F513" s="757"/>
      <c r="G513" s="757"/>
      <c r="H513" s="757"/>
      <c r="I513" s="757"/>
      <c r="J513" s="757"/>
      <c r="K513" s="758"/>
      <c r="L513" s="758"/>
      <c r="M513" s="722"/>
      <c r="N513" s="736"/>
      <c r="O513" s="736"/>
      <c r="P513" s="736"/>
      <c r="Q513" s="736"/>
      <c r="R513" s="736"/>
      <c r="S513" s="736"/>
      <c r="T513" s="736"/>
      <c r="U513" s="736"/>
      <c r="BA513" s="722"/>
      <c r="BB513" s="722"/>
      <c r="BC513" s="722"/>
      <c r="BD513" s="722"/>
      <c r="BE513" s="722"/>
      <c r="BF513" s="722"/>
      <c r="BG513" s="722"/>
      <c r="BH513" s="722"/>
      <c r="BI513" s="722"/>
      <c r="BJ513" s="722"/>
      <c r="BK513" s="722"/>
      <c r="BL513" s="722"/>
      <c r="BM513" s="722"/>
      <c r="BN513" s="722"/>
      <c r="BO513" s="722"/>
      <c r="BP513" s="722"/>
      <c r="BQ513" s="722"/>
      <c r="BR513" s="722"/>
      <c r="BS513" s="722"/>
      <c r="BT513" s="722"/>
      <c r="BU513" s="722"/>
      <c r="BV513" s="722"/>
      <c r="BW513" s="722"/>
      <c r="BX513" s="722"/>
      <c r="BY513" s="722"/>
      <c r="BZ513" s="722"/>
      <c r="CA513" s="722"/>
      <c r="CB513" s="722"/>
      <c r="CC513" s="722"/>
      <c r="CD513" s="722"/>
      <c r="CE513" s="722"/>
      <c r="CF513" s="722"/>
      <c r="CG513" s="722"/>
      <c r="CH513" s="722"/>
      <c r="CI513" s="722"/>
      <c r="CJ513" s="722"/>
      <c r="CK513" s="722"/>
      <c r="CL513" s="722"/>
      <c r="CM513" s="722"/>
      <c r="CN513" s="722"/>
      <c r="CO513" s="722"/>
      <c r="CP513" s="722"/>
      <c r="CQ513" s="722"/>
      <c r="CR513" s="722"/>
      <c r="CS513" s="722"/>
    </row>
    <row r="514" spans="1:97" s="1376" customFormat="1">
      <c r="A514" s="722"/>
      <c r="B514" s="722"/>
      <c r="C514" s="722"/>
      <c r="D514" s="722"/>
      <c r="E514" s="722"/>
      <c r="F514" s="757"/>
      <c r="G514" s="757"/>
      <c r="H514" s="757"/>
      <c r="I514" s="757"/>
      <c r="J514" s="757"/>
      <c r="K514" s="758"/>
      <c r="L514" s="758"/>
      <c r="M514" s="722"/>
      <c r="N514" s="736"/>
      <c r="O514" s="736"/>
      <c r="P514" s="736"/>
      <c r="Q514" s="736"/>
      <c r="R514" s="736"/>
      <c r="S514" s="736"/>
      <c r="T514" s="736"/>
      <c r="U514" s="736"/>
      <c r="BA514" s="722"/>
      <c r="BB514" s="722"/>
      <c r="BC514" s="722"/>
      <c r="BD514" s="722"/>
      <c r="BE514" s="722"/>
      <c r="BF514" s="722"/>
      <c r="BG514" s="722"/>
      <c r="BH514" s="722"/>
      <c r="BI514" s="722"/>
      <c r="BJ514" s="722"/>
      <c r="BK514" s="722"/>
      <c r="BL514" s="722"/>
      <c r="BM514" s="722"/>
      <c r="BN514" s="722"/>
      <c r="BO514" s="722"/>
      <c r="BP514" s="722"/>
      <c r="BQ514" s="722"/>
      <c r="BR514" s="722"/>
      <c r="BS514" s="722"/>
      <c r="BT514" s="722"/>
      <c r="BU514" s="722"/>
      <c r="BV514" s="722"/>
      <c r="BW514" s="722"/>
      <c r="BX514" s="722"/>
      <c r="BY514" s="722"/>
      <c r="BZ514" s="722"/>
      <c r="CA514" s="722"/>
      <c r="CB514" s="722"/>
      <c r="CC514" s="722"/>
      <c r="CD514" s="722"/>
      <c r="CE514" s="722"/>
      <c r="CF514" s="722"/>
      <c r="CG514" s="722"/>
      <c r="CH514" s="722"/>
      <c r="CI514" s="722"/>
      <c r="CJ514" s="722"/>
      <c r="CK514" s="722"/>
      <c r="CL514" s="722"/>
      <c r="CM514" s="722"/>
      <c r="CN514" s="722"/>
      <c r="CO514" s="722"/>
      <c r="CP514" s="722"/>
      <c r="CQ514" s="722"/>
      <c r="CR514" s="722"/>
      <c r="CS514" s="722"/>
    </row>
    <row r="515" spans="1:97" s="1376" customFormat="1">
      <c r="A515" s="722"/>
      <c r="B515" s="722"/>
      <c r="C515" s="722"/>
      <c r="D515" s="722"/>
      <c r="E515" s="722"/>
      <c r="F515" s="757"/>
      <c r="G515" s="757"/>
      <c r="H515" s="757"/>
      <c r="I515" s="757"/>
      <c r="J515" s="757"/>
      <c r="K515" s="758"/>
      <c r="L515" s="758"/>
      <c r="M515" s="722"/>
      <c r="N515" s="736"/>
      <c r="O515" s="736"/>
      <c r="P515" s="736"/>
      <c r="Q515" s="736"/>
      <c r="R515" s="736"/>
      <c r="S515" s="736"/>
      <c r="T515" s="736"/>
      <c r="U515" s="736"/>
      <c r="BA515" s="722"/>
      <c r="BB515" s="722"/>
      <c r="BC515" s="722"/>
      <c r="BD515" s="722"/>
      <c r="BE515" s="722"/>
      <c r="BF515" s="722"/>
      <c r="BG515" s="722"/>
      <c r="BH515" s="722"/>
      <c r="BI515" s="722"/>
      <c r="BJ515" s="722"/>
      <c r="BK515" s="722"/>
      <c r="BL515" s="722"/>
      <c r="BM515" s="722"/>
      <c r="BN515" s="722"/>
      <c r="BO515" s="722"/>
      <c r="BP515" s="722"/>
      <c r="BQ515" s="722"/>
      <c r="BR515" s="722"/>
      <c r="BS515" s="722"/>
      <c r="BT515" s="722"/>
      <c r="BU515" s="722"/>
      <c r="BV515" s="722"/>
      <c r="BW515" s="722"/>
      <c r="BX515" s="722"/>
      <c r="BY515" s="722"/>
      <c r="BZ515" s="722"/>
      <c r="CA515" s="722"/>
      <c r="CB515" s="722"/>
      <c r="CC515" s="722"/>
      <c r="CD515" s="722"/>
      <c r="CE515" s="722"/>
      <c r="CF515" s="722"/>
      <c r="CG515" s="722"/>
      <c r="CH515" s="722"/>
      <c r="CI515" s="722"/>
      <c r="CJ515" s="722"/>
      <c r="CK515" s="722"/>
      <c r="CL515" s="722"/>
      <c r="CM515" s="722"/>
      <c r="CN515" s="722"/>
      <c r="CO515" s="722"/>
      <c r="CP515" s="722"/>
      <c r="CQ515" s="722"/>
      <c r="CR515" s="722"/>
      <c r="CS515" s="722"/>
    </row>
    <row r="516" spans="1:97" s="1376" customFormat="1">
      <c r="A516" s="722"/>
      <c r="B516" s="722"/>
      <c r="C516" s="722"/>
      <c r="D516" s="722"/>
      <c r="E516" s="722"/>
      <c r="F516" s="757"/>
      <c r="G516" s="757"/>
      <c r="H516" s="757"/>
      <c r="I516" s="757"/>
      <c r="J516" s="757"/>
      <c r="K516" s="758"/>
      <c r="L516" s="758"/>
      <c r="M516" s="722"/>
      <c r="N516" s="736"/>
      <c r="O516" s="736"/>
      <c r="P516" s="736"/>
      <c r="Q516" s="736"/>
      <c r="R516" s="736"/>
      <c r="S516" s="736"/>
      <c r="T516" s="736"/>
      <c r="U516" s="736"/>
      <c r="BA516" s="722"/>
      <c r="BB516" s="722"/>
      <c r="BC516" s="722"/>
      <c r="BD516" s="722"/>
      <c r="BE516" s="722"/>
      <c r="BF516" s="722"/>
      <c r="BG516" s="722"/>
      <c r="BH516" s="722"/>
      <c r="BI516" s="722"/>
      <c r="BJ516" s="722"/>
      <c r="BK516" s="722"/>
      <c r="BL516" s="722"/>
      <c r="BM516" s="722"/>
      <c r="BN516" s="722"/>
      <c r="BO516" s="722"/>
      <c r="BP516" s="722"/>
      <c r="BQ516" s="722"/>
      <c r="BR516" s="722"/>
      <c r="BS516" s="722"/>
      <c r="BT516" s="722"/>
      <c r="BU516" s="722"/>
      <c r="BV516" s="722"/>
      <c r="BW516" s="722"/>
      <c r="BX516" s="722"/>
      <c r="BY516" s="722"/>
      <c r="BZ516" s="722"/>
      <c r="CA516" s="722"/>
      <c r="CB516" s="722"/>
      <c r="CC516" s="722"/>
      <c r="CD516" s="722"/>
      <c r="CE516" s="722"/>
      <c r="CF516" s="722"/>
      <c r="CG516" s="722"/>
      <c r="CH516" s="722"/>
      <c r="CI516" s="722"/>
      <c r="CJ516" s="722"/>
      <c r="CK516" s="722"/>
      <c r="CL516" s="722"/>
      <c r="CM516" s="722"/>
      <c r="CN516" s="722"/>
      <c r="CO516" s="722"/>
      <c r="CP516" s="722"/>
      <c r="CQ516" s="722"/>
      <c r="CR516" s="722"/>
      <c r="CS516" s="722"/>
    </row>
    <row r="517" spans="1:97" s="1376" customFormat="1">
      <c r="A517" s="722"/>
      <c r="B517" s="722"/>
      <c r="C517" s="722"/>
      <c r="D517" s="722"/>
      <c r="E517" s="722"/>
      <c r="F517" s="757"/>
      <c r="G517" s="757"/>
      <c r="H517" s="757"/>
      <c r="I517" s="757"/>
      <c r="J517" s="757"/>
      <c r="K517" s="758"/>
      <c r="L517" s="758"/>
      <c r="M517" s="722"/>
      <c r="N517" s="736"/>
      <c r="O517" s="736"/>
      <c r="P517" s="736"/>
      <c r="Q517" s="736"/>
      <c r="R517" s="736"/>
      <c r="S517" s="736"/>
      <c r="T517" s="736"/>
      <c r="U517" s="736"/>
      <c r="BA517" s="722"/>
      <c r="BB517" s="722"/>
      <c r="BC517" s="722"/>
      <c r="BD517" s="722"/>
      <c r="BE517" s="722"/>
      <c r="BF517" s="722"/>
      <c r="BG517" s="722"/>
      <c r="BH517" s="722"/>
      <c r="BI517" s="722"/>
      <c r="BJ517" s="722"/>
      <c r="BK517" s="722"/>
      <c r="BL517" s="722"/>
      <c r="BM517" s="722"/>
      <c r="BN517" s="722"/>
      <c r="BO517" s="722"/>
      <c r="BP517" s="722"/>
      <c r="BQ517" s="722"/>
      <c r="BR517" s="722"/>
      <c r="BS517" s="722"/>
      <c r="BT517" s="722"/>
      <c r="BU517" s="722"/>
      <c r="BV517" s="722"/>
      <c r="BW517" s="722"/>
      <c r="BX517" s="722"/>
      <c r="BY517" s="722"/>
      <c r="BZ517" s="722"/>
      <c r="CA517" s="722"/>
      <c r="CB517" s="722"/>
      <c r="CC517" s="722"/>
      <c r="CD517" s="722"/>
      <c r="CE517" s="722"/>
      <c r="CF517" s="722"/>
      <c r="CG517" s="722"/>
      <c r="CH517" s="722"/>
      <c r="CI517" s="722"/>
      <c r="CJ517" s="722"/>
      <c r="CK517" s="722"/>
      <c r="CL517" s="722"/>
      <c r="CM517" s="722"/>
      <c r="CN517" s="722"/>
      <c r="CO517" s="722"/>
      <c r="CP517" s="722"/>
      <c r="CQ517" s="722"/>
      <c r="CR517" s="722"/>
      <c r="CS517" s="722"/>
    </row>
    <row r="518" spans="1:97" s="1376" customFormat="1">
      <c r="A518" s="722"/>
      <c r="B518" s="722"/>
      <c r="C518" s="722"/>
      <c r="D518" s="722"/>
      <c r="E518" s="722"/>
      <c r="F518" s="757"/>
      <c r="G518" s="757"/>
      <c r="H518" s="757"/>
      <c r="I518" s="757"/>
      <c r="J518" s="757"/>
      <c r="K518" s="758"/>
      <c r="L518" s="758"/>
      <c r="M518" s="722"/>
      <c r="N518" s="736"/>
      <c r="O518" s="736"/>
      <c r="P518" s="736"/>
      <c r="Q518" s="736"/>
      <c r="R518" s="736"/>
      <c r="S518" s="736"/>
      <c r="T518" s="736"/>
      <c r="U518" s="736"/>
      <c r="BA518" s="722"/>
      <c r="BB518" s="722"/>
      <c r="BC518" s="722"/>
      <c r="BD518" s="722"/>
      <c r="BE518" s="722"/>
      <c r="BF518" s="722"/>
      <c r="BG518" s="722"/>
      <c r="BH518" s="722"/>
      <c r="BI518" s="722"/>
      <c r="BJ518" s="722"/>
      <c r="BK518" s="722"/>
      <c r="BL518" s="722"/>
      <c r="BM518" s="722"/>
      <c r="BN518" s="722"/>
      <c r="BO518" s="722"/>
      <c r="BP518" s="722"/>
      <c r="BQ518" s="722"/>
      <c r="BR518" s="722"/>
      <c r="BS518" s="722"/>
      <c r="BT518" s="722"/>
      <c r="BU518" s="722"/>
      <c r="BV518" s="722"/>
      <c r="BW518" s="722"/>
      <c r="BX518" s="722"/>
      <c r="BY518" s="722"/>
      <c r="BZ518" s="722"/>
      <c r="CA518" s="722"/>
      <c r="CB518" s="722"/>
      <c r="CC518" s="722"/>
      <c r="CD518" s="722"/>
      <c r="CE518" s="722"/>
      <c r="CF518" s="722"/>
      <c r="CG518" s="722"/>
      <c r="CH518" s="722"/>
      <c r="CI518" s="722"/>
      <c r="CJ518" s="722"/>
      <c r="CK518" s="722"/>
      <c r="CL518" s="722"/>
      <c r="CM518" s="722"/>
      <c r="CN518" s="722"/>
      <c r="CO518" s="722"/>
      <c r="CP518" s="722"/>
      <c r="CQ518" s="722"/>
      <c r="CR518" s="722"/>
      <c r="CS518" s="722"/>
    </row>
    <row r="519" spans="1:97" s="1376" customFormat="1">
      <c r="A519" s="722"/>
      <c r="B519" s="722"/>
      <c r="C519" s="722"/>
      <c r="D519" s="722"/>
      <c r="E519" s="722"/>
      <c r="F519" s="757"/>
      <c r="G519" s="757"/>
      <c r="H519" s="757"/>
      <c r="I519" s="757"/>
      <c r="J519" s="757"/>
      <c r="K519" s="758"/>
      <c r="L519" s="758"/>
      <c r="M519" s="722"/>
      <c r="N519" s="736"/>
      <c r="O519" s="736"/>
      <c r="P519" s="736"/>
      <c r="Q519" s="736"/>
      <c r="R519" s="736"/>
      <c r="S519" s="736"/>
      <c r="T519" s="736"/>
      <c r="U519" s="736"/>
      <c r="BA519" s="722"/>
      <c r="BB519" s="722"/>
      <c r="BC519" s="722"/>
      <c r="BD519" s="722"/>
      <c r="BE519" s="722"/>
      <c r="BF519" s="722"/>
      <c r="BG519" s="722"/>
      <c r="BH519" s="722"/>
      <c r="BI519" s="722"/>
      <c r="BJ519" s="722"/>
      <c r="BK519" s="722"/>
      <c r="BL519" s="722"/>
      <c r="BM519" s="722"/>
      <c r="BN519" s="722"/>
      <c r="BO519" s="722"/>
      <c r="BP519" s="722"/>
      <c r="BQ519" s="722"/>
      <c r="BR519" s="722"/>
      <c r="BS519" s="722"/>
      <c r="BT519" s="722"/>
      <c r="BU519" s="722"/>
      <c r="BV519" s="722"/>
      <c r="BW519" s="722"/>
      <c r="BX519" s="722"/>
      <c r="BY519" s="722"/>
      <c r="BZ519" s="722"/>
      <c r="CA519" s="722"/>
      <c r="CB519" s="722"/>
      <c r="CC519" s="722"/>
      <c r="CD519" s="722"/>
      <c r="CE519" s="722"/>
      <c r="CF519" s="722"/>
      <c r="CG519" s="722"/>
      <c r="CH519" s="722"/>
      <c r="CI519" s="722"/>
      <c r="CJ519" s="722"/>
      <c r="CK519" s="722"/>
      <c r="CL519" s="722"/>
      <c r="CM519" s="722"/>
      <c r="CN519" s="722"/>
      <c r="CO519" s="722"/>
      <c r="CP519" s="722"/>
      <c r="CQ519" s="722"/>
      <c r="CR519" s="722"/>
      <c r="CS519" s="722"/>
    </row>
    <row r="520" spans="1:97" s="1376" customFormat="1">
      <c r="A520" s="722"/>
      <c r="B520" s="722"/>
      <c r="C520" s="722"/>
      <c r="D520" s="722"/>
      <c r="E520" s="722"/>
      <c r="F520" s="757"/>
      <c r="G520" s="757"/>
      <c r="H520" s="757"/>
      <c r="I520" s="757"/>
      <c r="J520" s="757"/>
      <c r="K520" s="758"/>
      <c r="L520" s="758"/>
      <c r="M520" s="722"/>
      <c r="N520" s="736"/>
      <c r="O520" s="736"/>
      <c r="P520" s="736"/>
      <c r="Q520" s="736"/>
      <c r="R520" s="736"/>
      <c r="S520" s="736"/>
      <c r="T520" s="736"/>
      <c r="U520" s="736"/>
      <c r="BA520" s="722"/>
      <c r="BB520" s="722"/>
      <c r="BC520" s="722"/>
      <c r="BD520" s="722"/>
      <c r="BE520" s="722"/>
      <c r="BF520" s="722"/>
      <c r="BG520" s="722"/>
      <c r="BH520" s="722"/>
      <c r="BI520" s="722"/>
      <c r="BJ520" s="722"/>
      <c r="BK520" s="722"/>
      <c r="BL520" s="722"/>
      <c r="BM520" s="722"/>
      <c r="BN520" s="722"/>
      <c r="BO520" s="722"/>
      <c r="BP520" s="722"/>
      <c r="BQ520" s="722"/>
      <c r="BR520" s="722"/>
      <c r="BS520" s="722"/>
      <c r="BT520" s="722"/>
      <c r="BU520" s="722"/>
      <c r="BV520" s="722"/>
      <c r="BW520" s="722"/>
      <c r="BX520" s="722"/>
      <c r="BY520" s="722"/>
      <c r="BZ520" s="722"/>
      <c r="CA520" s="722"/>
      <c r="CB520" s="722"/>
      <c r="CC520" s="722"/>
      <c r="CD520" s="722"/>
      <c r="CE520" s="722"/>
      <c r="CF520" s="722"/>
      <c r="CG520" s="722"/>
      <c r="CH520" s="722"/>
      <c r="CI520" s="722"/>
      <c r="CJ520" s="722"/>
      <c r="CK520" s="722"/>
      <c r="CL520" s="722"/>
      <c r="CM520" s="722"/>
      <c r="CN520" s="722"/>
      <c r="CO520" s="722"/>
      <c r="CP520" s="722"/>
      <c r="CQ520" s="722"/>
      <c r="CR520" s="722"/>
      <c r="CS520" s="722"/>
    </row>
    <row r="521" spans="1:97" s="1376" customFormat="1">
      <c r="A521" s="722"/>
      <c r="B521" s="722"/>
      <c r="C521" s="722"/>
      <c r="D521" s="722"/>
      <c r="E521" s="722"/>
      <c r="F521" s="757"/>
      <c r="G521" s="757"/>
      <c r="H521" s="757"/>
      <c r="I521" s="757"/>
      <c r="J521" s="757"/>
      <c r="K521" s="758"/>
      <c r="L521" s="758"/>
      <c r="M521" s="722"/>
      <c r="N521" s="736"/>
      <c r="O521" s="736"/>
      <c r="P521" s="736"/>
      <c r="Q521" s="736"/>
      <c r="R521" s="736"/>
      <c r="S521" s="736"/>
      <c r="T521" s="736"/>
      <c r="U521" s="736"/>
      <c r="BA521" s="722"/>
      <c r="BB521" s="722"/>
      <c r="BC521" s="722"/>
      <c r="BD521" s="722"/>
      <c r="BE521" s="722"/>
      <c r="BF521" s="722"/>
      <c r="BG521" s="722"/>
      <c r="BH521" s="722"/>
      <c r="BI521" s="722"/>
      <c r="BJ521" s="722"/>
      <c r="BK521" s="722"/>
      <c r="BL521" s="722"/>
      <c r="BM521" s="722"/>
      <c r="BN521" s="722"/>
      <c r="BO521" s="722"/>
      <c r="BP521" s="722"/>
      <c r="BQ521" s="722"/>
      <c r="BR521" s="722"/>
      <c r="BS521" s="722"/>
      <c r="BT521" s="722"/>
      <c r="BU521" s="722"/>
      <c r="BV521" s="722"/>
      <c r="BW521" s="722"/>
      <c r="BX521" s="722"/>
      <c r="BY521" s="722"/>
      <c r="BZ521" s="722"/>
      <c r="CA521" s="722"/>
      <c r="CB521" s="722"/>
      <c r="CC521" s="722"/>
      <c r="CD521" s="722"/>
      <c r="CE521" s="722"/>
      <c r="CF521" s="722"/>
      <c r="CG521" s="722"/>
      <c r="CH521" s="722"/>
      <c r="CI521" s="722"/>
      <c r="CJ521" s="722"/>
      <c r="CK521" s="722"/>
      <c r="CL521" s="722"/>
      <c r="CM521" s="722"/>
      <c r="CN521" s="722"/>
      <c r="CO521" s="722"/>
      <c r="CP521" s="722"/>
      <c r="CQ521" s="722"/>
      <c r="CR521" s="722"/>
      <c r="CS521" s="722"/>
    </row>
    <row r="522" spans="1:97" s="1376" customFormat="1">
      <c r="A522" s="722"/>
      <c r="B522" s="722"/>
      <c r="C522" s="722"/>
      <c r="D522" s="722"/>
      <c r="E522" s="722"/>
      <c r="F522" s="757"/>
      <c r="G522" s="757"/>
      <c r="H522" s="757"/>
      <c r="I522" s="757"/>
      <c r="J522" s="757"/>
      <c r="K522" s="758"/>
      <c r="L522" s="758"/>
      <c r="M522" s="722"/>
      <c r="N522" s="736"/>
      <c r="O522" s="736"/>
      <c r="P522" s="736"/>
      <c r="Q522" s="736"/>
      <c r="R522" s="736"/>
      <c r="S522" s="736"/>
      <c r="T522" s="736"/>
      <c r="U522" s="736"/>
      <c r="BA522" s="722"/>
      <c r="BB522" s="722"/>
      <c r="BC522" s="722"/>
      <c r="BD522" s="722"/>
      <c r="BE522" s="722"/>
      <c r="BF522" s="722"/>
      <c r="BG522" s="722"/>
      <c r="BH522" s="722"/>
      <c r="BI522" s="722"/>
      <c r="BJ522" s="722"/>
      <c r="BK522" s="722"/>
      <c r="BL522" s="722"/>
      <c r="BM522" s="722"/>
      <c r="BN522" s="722"/>
      <c r="BO522" s="722"/>
      <c r="BP522" s="722"/>
      <c r="BQ522" s="722"/>
      <c r="BR522" s="722"/>
      <c r="BS522" s="722"/>
      <c r="BT522" s="722"/>
      <c r="BU522" s="722"/>
      <c r="BV522" s="722"/>
      <c r="BW522" s="722"/>
      <c r="BX522" s="722"/>
      <c r="BY522" s="722"/>
      <c r="BZ522" s="722"/>
      <c r="CA522" s="722"/>
      <c r="CB522" s="722"/>
      <c r="CC522" s="722"/>
      <c r="CD522" s="722"/>
      <c r="CE522" s="722"/>
      <c r="CF522" s="722"/>
      <c r="CG522" s="722"/>
      <c r="CH522" s="722"/>
      <c r="CI522" s="722"/>
      <c r="CJ522" s="722"/>
      <c r="CK522" s="722"/>
      <c r="CL522" s="722"/>
      <c r="CM522" s="722"/>
      <c r="CN522" s="722"/>
      <c r="CO522" s="722"/>
      <c r="CP522" s="722"/>
      <c r="CQ522" s="722"/>
      <c r="CR522" s="722"/>
      <c r="CS522" s="722"/>
    </row>
    <row r="523" spans="1:97" s="1376" customFormat="1">
      <c r="A523" s="722"/>
      <c r="B523" s="722"/>
      <c r="C523" s="722"/>
      <c r="D523" s="722"/>
      <c r="E523" s="722"/>
      <c r="F523" s="757"/>
      <c r="G523" s="757"/>
      <c r="H523" s="757"/>
      <c r="I523" s="757"/>
      <c r="J523" s="757"/>
      <c r="K523" s="758"/>
      <c r="L523" s="758"/>
      <c r="M523" s="722"/>
      <c r="N523" s="736"/>
      <c r="O523" s="736"/>
      <c r="P523" s="736"/>
      <c r="Q523" s="736"/>
      <c r="R523" s="736"/>
      <c r="S523" s="736"/>
      <c r="T523" s="736"/>
      <c r="U523" s="736"/>
      <c r="BA523" s="722"/>
      <c r="BB523" s="722"/>
      <c r="BC523" s="722"/>
      <c r="BD523" s="722"/>
      <c r="BE523" s="722"/>
      <c r="BF523" s="722"/>
      <c r="BG523" s="722"/>
      <c r="BH523" s="722"/>
      <c r="BI523" s="722"/>
      <c r="BJ523" s="722"/>
      <c r="BK523" s="722"/>
      <c r="BL523" s="722"/>
      <c r="BM523" s="722"/>
      <c r="BN523" s="722"/>
      <c r="BO523" s="722"/>
      <c r="BP523" s="722"/>
      <c r="BQ523" s="722"/>
      <c r="BR523" s="722"/>
      <c r="BS523" s="722"/>
      <c r="BT523" s="722"/>
      <c r="BU523" s="722"/>
      <c r="BV523" s="722"/>
      <c r="BW523" s="722"/>
      <c r="BX523" s="722"/>
      <c r="BY523" s="722"/>
      <c r="BZ523" s="722"/>
      <c r="CA523" s="722"/>
      <c r="CB523" s="722"/>
      <c r="CC523" s="722"/>
      <c r="CD523" s="722"/>
      <c r="CE523" s="722"/>
      <c r="CF523" s="722"/>
      <c r="CG523" s="722"/>
      <c r="CH523" s="722"/>
      <c r="CI523" s="722"/>
      <c r="CJ523" s="722"/>
      <c r="CK523" s="722"/>
      <c r="CL523" s="722"/>
      <c r="CM523" s="722"/>
      <c r="CN523" s="722"/>
      <c r="CO523" s="722"/>
      <c r="CP523" s="722"/>
      <c r="CQ523" s="722"/>
      <c r="CR523" s="722"/>
      <c r="CS523" s="722"/>
    </row>
    <row r="524" spans="1:97" s="1376" customFormat="1">
      <c r="A524" s="722"/>
      <c r="B524" s="722"/>
      <c r="C524" s="722"/>
      <c r="D524" s="722"/>
      <c r="E524" s="722"/>
      <c r="F524" s="757"/>
      <c r="G524" s="757"/>
      <c r="H524" s="757"/>
      <c r="I524" s="757"/>
      <c r="J524" s="757"/>
      <c r="K524" s="758"/>
      <c r="L524" s="758"/>
      <c r="M524" s="722"/>
      <c r="N524" s="736"/>
      <c r="O524" s="736"/>
      <c r="P524" s="736"/>
      <c r="Q524" s="736"/>
      <c r="R524" s="736"/>
      <c r="S524" s="736"/>
      <c r="T524" s="736"/>
      <c r="U524" s="736"/>
      <c r="BA524" s="722"/>
      <c r="BB524" s="722"/>
      <c r="BC524" s="722"/>
      <c r="BD524" s="722"/>
      <c r="BE524" s="722"/>
      <c r="BF524" s="722"/>
      <c r="BG524" s="722"/>
      <c r="BH524" s="722"/>
      <c r="BI524" s="722"/>
      <c r="BJ524" s="722"/>
      <c r="BK524" s="722"/>
      <c r="BL524" s="722"/>
      <c r="BM524" s="722"/>
      <c r="BN524" s="722"/>
      <c r="BO524" s="722"/>
      <c r="BP524" s="722"/>
      <c r="BQ524" s="722"/>
      <c r="BR524" s="722"/>
      <c r="BS524" s="722"/>
      <c r="BT524" s="722"/>
      <c r="BU524" s="722"/>
      <c r="BV524" s="722"/>
      <c r="BW524" s="722"/>
      <c r="BX524" s="722"/>
      <c r="BY524" s="722"/>
      <c r="BZ524" s="722"/>
      <c r="CA524" s="722"/>
      <c r="CB524" s="722"/>
      <c r="CC524" s="722"/>
      <c r="CD524" s="722"/>
      <c r="CE524" s="722"/>
      <c r="CF524" s="722"/>
      <c r="CG524" s="722"/>
      <c r="CH524" s="722"/>
      <c r="CI524" s="722"/>
      <c r="CJ524" s="722"/>
      <c r="CK524" s="722"/>
      <c r="CL524" s="722"/>
      <c r="CM524" s="722"/>
      <c r="CN524" s="722"/>
      <c r="CO524" s="722"/>
      <c r="CP524" s="722"/>
      <c r="CQ524" s="722"/>
      <c r="CR524" s="722"/>
      <c r="CS524" s="722"/>
    </row>
    <row r="525" spans="1:97" s="1376" customFormat="1">
      <c r="A525" s="722"/>
      <c r="B525" s="722"/>
      <c r="C525" s="722"/>
      <c r="D525" s="722"/>
      <c r="E525" s="722"/>
      <c r="F525" s="757"/>
      <c r="G525" s="757"/>
      <c r="H525" s="757"/>
      <c r="I525" s="757"/>
      <c r="J525" s="757"/>
      <c r="K525" s="758"/>
      <c r="L525" s="758"/>
      <c r="M525" s="722"/>
      <c r="N525" s="736"/>
      <c r="O525" s="736"/>
      <c r="P525" s="736"/>
      <c r="Q525" s="736"/>
      <c r="R525" s="736"/>
      <c r="S525" s="736"/>
      <c r="T525" s="736"/>
      <c r="U525" s="736"/>
      <c r="BA525" s="722"/>
      <c r="BB525" s="722"/>
      <c r="BC525" s="722"/>
      <c r="BD525" s="722"/>
      <c r="BE525" s="722"/>
      <c r="BF525" s="722"/>
      <c r="BG525" s="722"/>
      <c r="BH525" s="722"/>
      <c r="BI525" s="722"/>
      <c r="BJ525" s="722"/>
      <c r="BK525" s="722"/>
      <c r="BL525" s="722"/>
      <c r="BM525" s="722"/>
      <c r="BN525" s="722"/>
      <c r="BO525" s="722"/>
      <c r="BP525" s="722"/>
      <c r="BQ525" s="722"/>
      <c r="BR525" s="722"/>
      <c r="BS525" s="722"/>
      <c r="BT525" s="722"/>
      <c r="BU525" s="722"/>
      <c r="BV525" s="722"/>
      <c r="BW525" s="722"/>
      <c r="BX525" s="722"/>
      <c r="BY525" s="722"/>
      <c r="BZ525" s="722"/>
      <c r="CA525" s="722"/>
      <c r="CB525" s="722"/>
      <c r="CC525" s="722"/>
      <c r="CD525" s="722"/>
      <c r="CE525" s="722"/>
      <c r="CF525" s="722"/>
      <c r="CG525" s="722"/>
      <c r="CH525" s="722"/>
      <c r="CI525" s="722"/>
      <c r="CJ525" s="722"/>
      <c r="CK525" s="722"/>
      <c r="CL525" s="722"/>
      <c r="CM525" s="722"/>
      <c r="CN525" s="722"/>
      <c r="CO525" s="722"/>
      <c r="CP525" s="722"/>
      <c r="CQ525" s="722"/>
      <c r="CR525" s="722"/>
      <c r="CS525" s="722"/>
    </row>
    <row r="526" spans="1:97" s="1376" customFormat="1">
      <c r="A526" s="722"/>
      <c r="B526" s="722"/>
      <c r="C526" s="722"/>
      <c r="D526" s="722"/>
      <c r="E526" s="722"/>
      <c r="F526" s="757"/>
      <c r="G526" s="757"/>
      <c r="H526" s="757"/>
      <c r="I526" s="757"/>
      <c r="J526" s="757"/>
      <c r="K526" s="758"/>
      <c r="L526" s="758"/>
      <c r="M526" s="722"/>
      <c r="N526" s="736"/>
      <c r="O526" s="736"/>
      <c r="P526" s="736"/>
      <c r="Q526" s="736"/>
      <c r="R526" s="736"/>
      <c r="S526" s="736"/>
      <c r="T526" s="736"/>
      <c r="U526" s="736"/>
      <c r="BA526" s="722"/>
      <c r="BB526" s="722"/>
      <c r="BC526" s="722"/>
      <c r="BD526" s="722"/>
      <c r="BE526" s="722"/>
      <c r="BF526" s="722"/>
      <c r="BG526" s="722"/>
      <c r="BH526" s="722"/>
      <c r="BI526" s="722"/>
      <c r="BJ526" s="722"/>
      <c r="BK526" s="722"/>
      <c r="BL526" s="722"/>
      <c r="BM526" s="722"/>
      <c r="BN526" s="722"/>
      <c r="BO526" s="722"/>
      <c r="BP526" s="722"/>
      <c r="BQ526" s="722"/>
      <c r="BR526" s="722"/>
      <c r="BS526" s="722"/>
      <c r="BT526" s="722"/>
      <c r="BU526" s="722"/>
      <c r="BV526" s="722"/>
      <c r="BW526" s="722"/>
      <c r="BX526" s="722"/>
      <c r="BY526" s="722"/>
      <c r="BZ526" s="722"/>
      <c r="CA526" s="722"/>
      <c r="CB526" s="722"/>
      <c r="CC526" s="722"/>
      <c r="CD526" s="722"/>
      <c r="CE526" s="722"/>
      <c r="CF526" s="722"/>
      <c r="CG526" s="722"/>
      <c r="CH526" s="722"/>
      <c r="CI526" s="722"/>
      <c r="CJ526" s="722"/>
      <c r="CK526" s="722"/>
      <c r="CL526" s="722"/>
      <c r="CM526" s="722"/>
      <c r="CN526" s="722"/>
      <c r="CO526" s="722"/>
      <c r="CP526" s="722"/>
      <c r="CQ526" s="722"/>
      <c r="CR526" s="722"/>
      <c r="CS526" s="722"/>
    </row>
    <row r="527" spans="1:97" s="1376" customFormat="1">
      <c r="A527" s="722"/>
      <c r="B527" s="722"/>
      <c r="C527" s="722"/>
      <c r="D527" s="722"/>
      <c r="E527" s="722"/>
      <c r="F527" s="757"/>
      <c r="G527" s="757"/>
      <c r="H527" s="757"/>
      <c r="I527" s="757"/>
      <c r="J527" s="757"/>
      <c r="K527" s="758"/>
      <c r="L527" s="758"/>
      <c r="M527" s="722"/>
      <c r="N527" s="736"/>
      <c r="O527" s="736"/>
      <c r="P527" s="736"/>
      <c r="Q527" s="736"/>
      <c r="R527" s="736"/>
      <c r="S527" s="736"/>
      <c r="T527" s="736"/>
      <c r="U527" s="736"/>
      <c r="BA527" s="722"/>
      <c r="BB527" s="722"/>
      <c r="BC527" s="722"/>
      <c r="BD527" s="722"/>
      <c r="BE527" s="722"/>
      <c r="BF527" s="722"/>
      <c r="BG527" s="722"/>
      <c r="BH527" s="722"/>
      <c r="BI527" s="722"/>
      <c r="BJ527" s="722"/>
      <c r="BK527" s="722"/>
      <c r="BL527" s="722"/>
      <c r="BM527" s="722"/>
      <c r="BN527" s="722"/>
      <c r="BO527" s="722"/>
      <c r="BP527" s="722"/>
      <c r="BQ527" s="722"/>
      <c r="BR527" s="722"/>
      <c r="BS527" s="722"/>
      <c r="BT527" s="722"/>
      <c r="BU527" s="722"/>
      <c r="BV527" s="722"/>
      <c r="BW527" s="722"/>
      <c r="BX527" s="722"/>
      <c r="BY527" s="722"/>
      <c r="BZ527" s="722"/>
      <c r="CA527" s="722"/>
      <c r="CB527" s="722"/>
      <c r="CC527" s="722"/>
      <c r="CD527" s="722"/>
      <c r="CE527" s="722"/>
      <c r="CF527" s="722"/>
      <c r="CG527" s="722"/>
      <c r="CH527" s="722"/>
      <c r="CI527" s="722"/>
      <c r="CJ527" s="722"/>
      <c r="CK527" s="722"/>
      <c r="CL527" s="722"/>
      <c r="CM527" s="722"/>
      <c r="CN527" s="722"/>
      <c r="CO527" s="722"/>
      <c r="CP527" s="722"/>
      <c r="CQ527" s="722"/>
      <c r="CR527" s="722"/>
      <c r="CS527" s="722"/>
    </row>
    <row r="528" spans="1:97" s="1376" customFormat="1">
      <c r="A528" s="722"/>
      <c r="B528" s="722"/>
      <c r="C528" s="722"/>
      <c r="D528" s="722"/>
      <c r="E528" s="722"/>
      <c r="F528" s="757"/>
      <c r="G528" s="757"/>
      <c r="H528" s="757"/>
      <c r="I528" s="757"/>
      <c r="J528" s="757"/>
      <c r="K528" s="758"/>
      <c r="L528" s="758"/>
      <c r="M528" s="722"/>
      <c r="N528" s="736"/>
      <c r="O528" s="736"/>
      <c r="P528" s="736"/>
      <c r="Q528" s="736"/>
      <c r="R528" s="736"/>
      <c r="S528" s="736"/>
      <c r="T528" s="736"/>
      <c r="U528" s="736"/>
      <c r="BA528" s="722"/>
      <c r="BB528" s="722"/>
      <c r="BC528" s="722"/>
      <c r="BD528" s="722"/>
      <c r="BE528" s="722"/>
      <c r="BF528" s="722"/>
      <c r="BG528" s="722"/>
      <c r="BH528" s="722"/>
      <c r="BI528" s="722"/>
      <c r="BJ528" s="722"/>
      <c r="BK528" s="722"/>
      <c r="BL528" s="722"/>
      <c r="BM528" s="722"/>
      <c r="BN528" s="722"/>
      <c r="BO528" s="722"/>
      <c r="BP528" s="722"/>
      <c r="BQ528" s="722"/>
      <c r="BR528" s="722"/>
      <c r="BS528" s="722"/>
      <c r="BT528" s="722"/>
      <c r="BU528" s="722"/>
      <c r="BV528" s="722"/>
      <c r="BW528" s="722"/>
      <c r="BX528" s="722"/>
      <c r="BY528" s="722"/>
      <c r="BZ528" s="722"/>
      <c r="CA528" s="722"/>
      <c r="CB528" s="722"/>
      <c r="CC528" s="722"/>
      <c r="CD528" s="722"/>
      <c r="CE528" s="722"/>
      <c r="CF528" s="722"/>
      <c r="CG528" s="722"/>
      <c r="CH528" s="722"/>
      <c r="CI528" s="722"/>
      <c r="CJ528" s="722"/>
      <c r="CK528" s="722"/>
      <c r="CL528" s="722"/>
      <c r="CM528" s="722"/>
      <c r="CN528" s="722"/>
      <c r="CO528" s="722"/>
      <c r="CP528" s="722"/>
      <c r="CQ528" s="722"/>
      <c r="CR528" s="722"/>
      <c r="CS528" s="722"/>
    </row>
    <row r="529" spans="1:97" s="1376" customFormat="1">
      <c r="A529" s="722"/>
      <c r="B529" s="722"/>
      <c r="C529" s="722"/>
      <c r="D529" s="722"/>
      <c r="E529" s="722"/>
      <c r="F529" s="757"/>
      <c r="G529" s="757"/>
      <c r="H529" s="757"/>
      <c r="I529" s="757"/>
      <c r="J529" s="757"/>
      <c r="K529" s="758"/>
      <c r="L529" s="758"/>
      <c r="M529" s="722"/>
      <c r="N529" s="736"/>
      <c r="O529" s="736"/>
      <c r="P529" s="736"/>
      <c r="Q529" s="736"/>
      <c r="R529" s="736"/>
      <c r="S529" s="736"/>
      <c r="T529" s="736"/>
      <c r="U529" s="736"/>
      <c r="BA529" s="722"/>
      <c r="BB529" s="722"/>
      <c r="BC529" s="722"/>
      <c r="BD529" s="722"/>
      <c r="BE529" s="722"/>
      <c r="BF529" s="722"/>
      <c r="BG529" s="722"/>
      <c r="BH529" s="722"/>
      <c r="BI529" s="722"/>
      <c r="BJ529" s="722"/>
      <c r="BK529" s="722"/>
      <c r="BL529" s="722"/>
      <c r="BM529" s="722"/>
      <c r="BN529" s="722"/>
      <c r="BO529" s="722"/>
      <c r="BP529" s="722"/>
      <c r="BQ529" s="722"/>
      <c r="BR529" s="722"/>
      <c r="BS529" s="722"/>
      <c r="BT529" s="722"/>
      <c r="BU529" s="722"/>
      <c r="BV529" s="722"/>
      <c r="BW529" s="722"/>
      <c r="BX529" s="722"/>
      <c r="BY529" s="722"/>
      <c r="BZ529" s="722"/>
      <c r="CA529" s="722"/>
      <c r="CB529" s="722"/>
      <c r="CC529" s="722"/>
      <c r="CD529" s="722"/>
      <c r="CE529" s="722"/>
      <c r="CF529" s="722"/>
      <c r="CG529" s="722"/>
      <c r="CH529" s="722"/>
      <c r="CI529" s="722"/>
      <c r="CJ529" s="722"/>
      <c r="CK529" s="722"/>
      <c r="CL529" s="722"/>
      <c r="CM529" s="722"/>
      <c r="CN529" s="722"/>
      <c r="CO529" s="722"/>
      <c r="CP529" s="722"/>
      <c r="CQ529" s="722"/>
      <c r="CR529" s="722"/>
      <c r="CS529" s="722"/>
    </row>
    <row r="530" spans="1:97" s="1376" customFormat="1">
      <c r="A530" s="722"/>
      <c r="B530" s="722"/>
      <c r="C530" s="722"/>
      <c r="D530" s="722"/>
      <c r="E530" s="722"/>
      <c r="F530" s="757"/>
      <c r="G530" s="757"/>
      <c r="H530" s="757"/>
      <c r="I530" s="757"/>
      <c r="J530" s="757"/>
      <c r="K530" s="758"/>
      <c r="L530" s="758"/>
      <c r="M530" s="722"/>
      <c r="N530" s="736"/>
      <c r="O530" s="736"/>
      <c r="P530" s="736"/>
      <c r="Q530" s="736"/>
      <c r="R530" s="736"/>
      <c r="S530" s="736"/>
      <c r="T530" s="736"/>
      <c r="U530" s="736"/>
      <c r="BA530" s="722"/>
      <c r="BB530" s="722"/>
      <c r="BC530" s="722"/>
      <c r="BD530" s="722"/>
      <c r="BE530" s="722"/>
      <c r="BF530" s="722"/>
      <c r="BG530" s="722"/>
      <c r="BH530" s="722"/>
      <c r="BI530" s="722"/>
      <c r="BJ530" s="722"/>
      <c r="BK530" s="722"/>
      <c r="BL530" s="722"/>
      <c r="BM530" s="722"/>
      <c r="BN530" s="722"/>
      <c r="BO530" s="722"/>
      <c r="BP530" s="722"/>
      <c r="BQ530" s="722"/>
      <c r="BR530" s="722"/>
      <c r="BS530" s="722"/>
      <c r="BT530" s="722"/>
      <c r="BU530" s="722"/>
      <c r="BV530" s="722"/>
      <c r="BW530" s="722"/>
      <c r="BX530" s="722"/>
      <c r="BY530" s="722"/>
      <c r="BZ530" s="722"/>
      <c r="CA530" s="722"/>
      <c r="CB530" s="722"/>
      <c r="CC530" s="722"/>
      <c r="CD530" s="722"/>
      <c r="CE530" s="722"/>
      <c r="CF530" s="722"/>
      <c r="CG530" s="722"/>
      <c r="CH530" s="722"/>
      <c r="CI530" s="722"/>
      <c r="CJ530" s="722"/>
      <c r="CK530" s="722"/>
      <c r="CL530" s="722"/>
      <c r="CM530" s="722"/>
      <c r="CN530" s="722"/>
      <c r="CO530" s="722"/>
      <c r="CP530" s="722"/>
      <c r="CQ530" s="722"/>
      <c r="CR530" s="722"/>
      <c r="CS530" s="722"/>
    </row>
    <row r="531" spans="1:97" s="1376" customFormat="1">
      <c r="A531" s="722"/>
      <c r="B531" s="722"/>
      <c r="C531" s="722"/>
      <c r="D531" s="722"/>
      <c r="E531" s="722"/>
      <c r="F531" s="757"/>
      <c r="G531" s="757"/>
      <c r="H531" s="757"/>
      <c r="I531" s="757"/>
      <c r="J531" s="757"/>
      <c r="K531" s="758"/>
      <c r="L531" s="758"/>
      <c r="M531" s="722"/>
      <c r="N531" s="736"/>
      <c r="O531" s="736"/>
      <c r="P531" s="736"/>
      <c r="Q531" s="736"/>
      <c r="R531" s="736"/>
      <c r="S531" s="736"/>
      <c r="T531" s="736"/>
      <c r="U531" s="736"/>
      <c r="BA531" s="722"/>
      <c r="BB531" s="722"/>
      <c r="BC531" s="722"/>
      <c r="BD531" s="722"/>
      <c r="BE531" s="722"/>
      <c r="BF531" s="722"/>
      <c r="BG531" s="722"/>
      <c r="BH531" s="722"/>
      <c r="BI531" s="722"/>
      <c r="BJ531" s="722"/>
      <c r="BK531" s="722"/>
      <c r="BL531" s="722"/>
      <c r="BM531" s="722"/>
      <c r="BN531" s="722"/>
      <c r="BO531" s="722"/>
      <c r="BP531" s="722"/>
      <c r="BQ531" s="722"/>
      <c r="BR531" s="722"/>
      <c r="BS531" s="722"/>
      <c r="BT531" s="722"/>
      <c r="BU531" s="722"/>
      <c r="BV531" s="722"/>
      <c r="BW531" s="722"/>
      <c r="BX531" s="722"/>
      <c r="BY531" s="722"/>
      <c r="BZ531" s="722"/>
      <c r="CA531" s="722"/>
      <c r="CB531" s="722"/>
      <c r="CC531" s="722"/>
      <c r="CD531" s="722"/>
      <c r="CE531" s="722"/>
      <c r="CF531" s="722"/>
      <c r="CG531" s="722"/>
      <c r="CH531" s="722"/>
      <c r="CI531" s="722"/>
      <c r="CJ531" s="722"/>
      <c r="CK531" s="722"/>
      <c r="CL531" s="722"/>
      <c r="CM531" s="722"/>
      <c r="CN531" s="722"/>
      <c r="CO531" s="722"/>
      <c r="CP531" s="722"/>
      <c r="CQ531" s="722"/>
      <c r="CR531" s="722"/>
      <c r="CS531" s="722"/>
    </row>
    <row r="532" spans="1:97" s="1376" customFormat="1">
      <c r="A532" s="722"/>
      <c r="B532" s="722"/>
      <c r="C532" s="722"/>
      <c r="D532" s="722"/>
      <c r="E532" s="722"/>
      <c r="F532" s="757"/>
      <c r="G532" s="757"/>
      <c r="H532" s="757"/>
      <c r="I532" s="757"/>
      <c r="J532" s="757"/>
      <c r="K532" s="758"/>
      <c r="L532" s="758"/>
      <c r="M532" s="722"/>
      <c r="N532" s="736"/>
      <c r="O532" s="736"/>
      <c r="P532" s="736"/>
      <c r="Q532" s="736"/>
      <c r="R532" s="736"/>
      <c r="S532" s="736"/>
      <c r="T532" s="736"/>
      <c r="U532" s="736"/>
      <c r="BA532" s="722"/>
      <c r="BB532" s="722"/>
      <c r="BC532" s="722"/>
      <c r="BD532" s="722"/>
      <c r="BE532" s="722"/>
      <c r="BF532" s="722"/>
      <c r="BG532" s="722"/>
      <c r="BH532" s="722"/>
      <c r="BI532" s="722"/>
      <c r="BJ532" s="722"/>
      <c r="BK532" s="722"/>
      <c r="BL532" s="722"/>
      <c r="BM532" s="722"/>
      <c r="BN532" s="722"/>
      <c r="BO532" s="722"/>
      <c r="BP532" s="722"/>
      <c r="BQ532" s="722"/>
      <c r="BR532" s="722"/>
      <c r="BS532" s="722"/>
      <c r="BT532" s="722"/>
      <c r="BU532" s="722"/>
      <c r="BV532" s="722"/>
      <c r="BW532" s="722"/>
      <c r="BX532" s="722"/>
      <c r="BY532" s="722"/>
      <c r="BZ532" s="722"/>
      <c r="CA532" s="722"/>
      <c r="CB532" s="722"/>
      <c r="CC532" s="722"/>
      <c r="CD532" s="722"/>
      <c r="CE532" s="722"/>
      <c r="CF532" s="722"/>
      <c r="CG532" s="722"/>
      <c r="CH532" s="722"/>
      <c r="CI532" s="722"/>
      <c r="CJ532" s="722"/>
      <c r="CK532" s="722"/>
      <c r="CL532" s="722"/>
      <c r="CM532" s="722"/>
      <c r="CN532" s="722"/>
      <c r="CO532" s="722"/>
      <c r="CP532" s="722"/>
      <c r="CQ532" s="722"/>
      <c r="CR532" s="722"/>
      <c r="CS532" s="722"/>
    </row>
    <row r="533" spans="1:97" s="1376" customFormat="1">
      <c r="A533" s="722"/>
      <c r="B533" s="722"/>
      <c r="C533" s="722"/>
      <c r="D533" s="722"/>
      <c r="E533" s="722"/>
      <c r="F533" s="757"/>
      <c r="G533" s="757"/>
      <c r="H533" s="757"/>
      <c r="I533" s="757"/>
      <c r="J533" s="757"/>
      <c r="K533" s="758"/>
      <c r="L533" s="758"/>
      <c r="M533" s="722"/>
      <c r="N533" s="736"/>
      <c r="O533" s="736"/>
      <c r="P533" s="736"/>
      <c r="Q533" s="736"/>
      <c r="R533" s="736"/>
      <c r="S533" s="736"/>
      <c r="T533" s="736"/>
      <c r="U533" s="736"/>
      <c r="BA533" s="722"/>
      <c r="BB533" s="722"/>
      <c r="BC533" s="722"/>
      <c r="BD533" s="722"/>
      <c r="BE533" s="722"/>
      <c r="BF533" s="722"/>
      <c r="BG533" s="722"/>
      <c r="BH533" s="722"/>
      <c r="BI533" s="722"/>
      <c r="BJ533" s="722"/>
      <c r="BK533" s="722"/>
      <c r="BL533" s="722"/>
      <c r="BM533" s="722"/>
      <c r="BN533" s="722"/>
      <c r="BO533" s="722"/>
      <c r="BP533" s="722"/>
      <c r="BQ533" s="722"/>
      <c r="BR533" s="722"/>
      <c r="BS533" s="722"/>
      <c r="BT533" s="722"/>
      <c r="BU533" s="722"/>
      <c r="BV533" s="722"/>
      <c r="BW533" s="722"/>
      <c r="BX533" s="722"/>
      <c r="BY533" s="722"/>
      <c r="BZ533" s="722"/>
      <c r="CA533" s="722"/>
      <c r="CB533" s="722"/>
      <c r="CC533" s="722"/>
      <c r="CD533" s="722"/>
      <c r="CE533" s="722"/>
      <c r="CF533" s="722"/>
      <c r="CG533" s="722"/>
      <c r="CH533" s="722"/>
      <c r="CI533" s="722"/>
      <c r="CJ533" s="722"/>
      <c r="CK533" s="722"/>
      <c r="CL533" s="722"/>
      <c r="CM533" s="722"/>
      <c r="CN533" s="722"/>
      <c r="CO533" s="722"/>
      <c r="CP533" s="722"/>
      <c r="CQ533" s="722"/>
      <c r="CR533" s="722"/>
      <c r="CS533" s="722"/>
    </row>
    <row r="534" spans="1:97" s="1376" customFormat="1">
      <c r="A534" s="722"/>
      <c r="B534" s="722"/>
      <c r="C534" s="722"/>
      <c r="D534" s="722"/>
      <c r="E534" s="722"/>
      <c r="F534" s="757"/>
      <c r="G534" s="757"/>
      <c r="H534" s="757"/>
      <c r="I534" s="757"/>
      <c r="J534" s="757"/>
      <c r="K534" s="758"/>
      <c r="L534" s="758"/>
      <c r="M534" s="722"/>
      <c r="N534" s="736"/>
      <c r="O534" s="736"/>
      <c r="P534" s="736"/>
      <c r="Q534" s="736"/>
      <c r="R534" s="736"/>
      <c r="S534" s="736"/>
      <c r="T534" s="736"/>
      <c r="U534" s="736"/>
      <c r="BA534" s="722"/>
      <c r="BB534" s="722"/>
      <c r="BC534" s="722"/>
      <c r="BD534" s="722"/>
      <c r="BE534" s="722"/>
      <c r="BF534" s="722"/>
      <c r="BG534" s="722"/>
      <c r="BH534" s="722"/>
      <c r="BI534" s="722"/>
      <c r="BJ534" s="722"/>
      <c r="BK534" s="722"/>
      <c r="BL534" s="722"/>
      <c r="BM534" s="722"/>
      <c r="BN534" s="722"/>
      <c r="BO534" s="722"/>
      <c r="BP534" s="722"/>
      <c r="BQ534" s="722"/>
      <c r="BR534" s="722"/>
      <c r="BS534" s="722"/>
      <c r="BT534" s="722"/>
      <c r="BU534" s="722"/>
      <c r="BV534" s="722"/>
      <c r="BW534" s="722"/>
      <c r="BX534" s="722"/>
      <c r="BY534" s="722"/>
      <c r="BZ534" s="722"/>
      <c r="CA534" s="722"/>
      <c r="CB534" s="722"/>
      <c r="CC534" s="722"/>
      <c r="CD534" s="722"/>
      <c r="CE534" s="722"/>
      <c r="CF534" s="722"/>
      <c r="CG534" s="722"/>
      <c r="CH534" s="722"/>
      <c r="CI534" s="722"/>
      <c r="CJ534" s="722"/>
      <c r="CK534" s="722"/>
      <c r="CL534" s="722"/>
      <c r="CM534" s="722"/>
      <c r="CN534" s="722"/>
      <c r="CO534" s="722"/>
      <c r="CP534" s="722"/>
      <c r="CQ534" s="722"/>
      <c r="CR534" s="722"/>
      <c r="CS534" s="722"/>
    </row>
    <row r="535" spans="1:97" s="1376" customFormat="1">
      <c r="A535" s="722"/>
      <c r="B535" s="722"/>
      <c r="C535" s="722"/>
      <c r="D535" s="722"/>
      <c r="E535" s="722"/>
      <c r="F535" s="757"/>
      <c r="G535" s="757"/>
      <c r="H535" s="757"/>
      <c r="I535" s="757"/>
      <c r="J535" s="757"/>
      <c r="K535" s="758"/>
      <c r="L535" s="758"/>
      <c r="M535" s="722"/>
      <c r="N535" s="736"/>
      <c r="O535" s="736"/>
      <c r="P535" s="736"/>
      <c r="Q535" s="736"/>
      <c r="R535" s="736"/>
      <c r="S535" s="736"/>
      <c r="T535" s="736"/>
      <c r="U535" s="736"/>
      <c r="BA535" s="722"/>
      <c r="BB535" s="722"/>
      <c r="BC535" s="722"/>
      <c r="BD535" s="722"/>
      <c r="BE535" s="722"/>
      <c r="BF535" s="722"/>
      <c r="BG535" s="722"/>
      <c r="BH535" s="722"/>
      <c r="BI535" s="722"/>
      <c r="BJ535" s="722"/>
      <c r="BK535" s="722"/>
      <c r="BL535" s="722"/>
      <c r="BM535" s="722"/>
      <c r="BN535" s="722"/>
      <c r="BO535" s="722"/>
      <c r="BP535" s="722"/>
      <c r="BQ535" s="722"/>
      <c r="BR535" s="722"/>
      <c r="BS535" s="722"/>
      <c r="BT535" s="722"/>
      <c r="BU535" s="722"/>
      <c r="BV535" s="722"/>
      <c r="BW535" s="722"/>
      <c r="BX535" s="722"/>
      <c r="BY535" s="722"/>
      <c r="BZ535" s="722"/>
      <c r="CA535" s="722"/>
      <c r="CB535" s="722"/>
      <c r="CC535" s="722"/>
      <c r="CD535" s="722"/>
      <c r="CE535" s="722"/>
      <c r="CF535" s="722"/>
      <c r="CG535" s="722"/>
      <c r="CH535" s="722"/>
      <c r="CI535" s="722"/>
      <c r="CJ535" s="722"/>
      <c r="CK535" s="722"/>
      <c r="CL535" s="722"/>
      <c r="CM535" s="722"/>
      <c r="CN535" s="722"/>
      <c r="CO535" s="722"/>
      <c r="CP535" s="722"/>
      <c r="CQ535" s="722"/>
      <c r="CR535" s="722"/>
      <c r="CS535" s="722"/>
    </row>
    <row r="536" spans="1:97" s="1376" customFormat="1">
      <c r="A536" s="722"/>
      <c r="B536" s="722"/>
      <c r="C536" s="722"/>
      <c r="D536" s="722"/>
      <c r="E536" s="722"/>
      <c r="F536" s="757"/>
      <c r="G536" s="757"/>
      <c r="H536" s="757"/>
      <c r="I536" s="757"/>
      <c r="J536" s="757"/>
      <c r="K536" s="758"/>
      <c r="L536" s="758"/>
      <c r="M536" s="722"/>
      <c r="N536" s="736"/>
      <c r="O536" s="736"/>
      <c r="P536" s="736"/>
      <c r="Q536" s="736"/>
      <c r="R536" s="736"/>
      <c r="S536" s="736"/>
      <c r="T536" s="736"/>
      <c r="U536" s="736"/>
      <c r="BA536" s="722"/>
      <c r="BB536" s="722"/>
      <c r="BC536" s="722"/>
      <c r="BD536" s="722"/>
      <c r="BE536" s="722"/>
      <c r="BF536" s="722"/>
      <c r="BG536" s="722"/>
      <c r="BH536" s="722"/>
      <c r="BI536" s="722"/>
      <c r="BJ536" s="722"/>
      <c r="BK536" s="722"/>
      <c r="BL536" s="722"/>
      <c r="BM536" s="722"/>
      <c r="BN536" s="722"/>
      <c r="BO536" s="722"/>
      <c r="BP536" s="722"/>
      <c r="BQ536" s="722"/>
      <c r="BR536" s="722"/>
      <c r="BS536" s="722"/>
      <c r="BT536" s="722"/>
      <c r="BU536" s="722"/>
      <c r="BV536" s="722"/>
      <c r="BW536" s="722"/>
      <c r="BX536" s="722"/>
      <c r="BY536" s="722"/>
      <c r="BZ536" s="722"/>
      <c r="CA536" s="722"/>
      <c r="CB536" s="722"/>
      <c r="CC536" s="722"/>
      <c r="CD536" s="722"/>
      <c r="CE536" s="722"/>
      <c r="CF536" s="722"/>
      <c r="CG536" s="722"/>
      <c r="CH536" s="722"/>
      <c r="CI536" s="722"/>
      <c r="CJ536" s="722"/>
      <c r="CK536" s="722"/>
      <c r="CL536" s="722"/>
      <c r="CM536" s="722"/>
      <c r="CN536" s="722"/>
      <c r="CO536" s="722"/>
      <c r="CP536" s="722"/>
      <c r="CQ536" s="722"/>
      <c r="CR536" s="722"/>
      <c r="CS536" s="722"/>
    </row>
    <row r="537" spans="1:97" s="1376" customFormat="1">
      <c r="A537" s="722"/>
      <c r="B537" s="722"/>
      <c r="C537" s="722"/>
      <c r="D537" s="722"/>
      <c r="E537" s="722"/>
      <c r="F537" s="757"/>
      <c r="G537" s="757"/>
      <c r="H537" s="757"/>
      <c r="I537" s="757"/>
      <c r="J537" s="757"/>
      <c r="K537" s="758"/>
      <c r="L537" s="758"/>
      <c r="M537" s="722"/>
      <c r="N537" s="736"/>
      <c r="O537" s="736"/>
      <c r="P537" s="736"/>
      <c r="Q537" s="736"/>
      <c r="R537" s="736"/>
      <c r="S537" s="736"/>
      <c r="T537" s="736"/>
      <c r="U537" s="736"/>
      <c r="BA537" s="722"/>
      <c r="BB537" s="722"/>
      <c r="BC537" s="722"/>
      <c r="BD537" s="722"/>
      <c r="BE537" s="722"/>
      <c r="BF537" s="722"/>
      <c r="BG537" s="722"/>
      <c r="BH537" s="722"/>
      <c r="BI537" s="722"/>
      <c r="BJ537" s="722"/>
      <c r="BK537" s="722"/>
      <c r="BL537" s="722"/>
      <c r="BM537" s="722"/>
      <c r="BN537" s="722"/>
      <c r="BO537" s="722"/>
      <c r="BP537" s="722"/>
      <c r="BQ537" s="722"/>
      <c r="BR537" s="722"/>
      <c r="BS537" s="722"/>
      <c r="BT537" s="722"/>
      <c r="BU537" s="722"/>
      <c r="BV537" s="722"/>
      <c r="BW537" s="722"/>
      <c r="BX537" s="722"/>
      <c r="BY537" s="722"/>
      <c r="BZ537" s="722"/>
      <c r="CA537" s="722"/>
      <c r="CB537" s="722"/>
      <c r="CC537" s="722"/>
      <c r="CD537" s="722"/>
      <c r="CE537" s="722"/>
      <c r="CF537" s="722"/>
      <c r="CG537" s="722"/>
      <c r="CH537" s="722"/>
      <c r="CI537" s="722"/>
      <c r="CJ537" s="722"/>
      <c r="CK537" s="722"/>
      <c r="CL537" s="722"/>
      <c r="CM537" s="722"/>
      <c r="CN537" s="722"/>
      <c r="CO537" s="722"/>
      <c r="CP537" s="722"/>
      <c r="CQ537" s="722"/>
      <c r="CR537" s="722"/>
      <c r="CS537" s="722"/>
    </row>
    <row r="538" spans="1:97" s="1376" customFormat="1">
      <c r="A538" s="722"/>
      <c r="B538" s="722"/>
      <c r="C538" s="722"/>
      <c r="D538" s="722"/>
      <c r="E538" s="722"/>
      <c r="F538" s="757"/>
      <c r="G538" s="757"/>
      <c r="H538" s="757"/>
      <c r="I538" s="757"/>
      <c r="J538" s="757"/>
      <c r="K538" s="758"/>
      <c r="L538" s="758"/>
      <c r="M538" s="722"/>
      <c r="N538" s="736"/>
      <c r="O538" s="736"/>
      <c r="P538" s="736"/>
      <c r="Q538" s="736"/>
      <c r="R538" s="736"/>
      <c r="S538" s="736"/>
      <c r="T538" s="736"/>
      <c r="U538" s="736"/>
      <c r="BA538" s="722"/>
      <c r="BB538" s="722"/>
      <c r="BC538" s="722"/>
      <c r="BD538" s="722"/>
      <c r="BE538" s="722"/>
      <c r="BF538" s="722"/>
      <c r="BG538" s="722"/>
      <c r="BH538" s="722"/>
      <c r="BI538" s="722"/>
      <c r="BJ538" s="722"/>
      <c r="BK538" s="722"/>
      <c r="BL538" s="722"/>
      <c r="BM538" s="722"/>
      <c r="BN538" s="722"/>
      <c r="BO538" s="722"/>
      <c r="BP538" s="722"/>
      <c r="BQ538" s="722"/>
      <c r="BR538" s="722"/>
      <c r="BS538" s="722"/>
      <c r="BT538" s="722"/>
      <c r="BU538" s="722"/>
      <c r="BV538" s="722"/>
      <c r="BW538" s="722"/>
      <c r="BX538" s="722"/>
      <c r="BY538" s="722"/>
      <c r="BZ538" s="722"/>
      <c r="CA538" s="722"/>
      <c r="CB538" s="722"/>
      <c r="CC538" s="722"/>
      <c r="CD538" s="722"/>
      <c r="CE538" s="722"/>
      <c r="CF538" s="722"/>
      <c r="CG538" s="722"/>
      <c r="CH538" s="722"/>
      <c r="CI538" s="722"/>
      <c r="CJ538" s="722"/>
      <c r="CK538" s="722"/>
      <c r="CL538" s="722"/>
      <c r="CM538" s="722"/>
      <c r="CN538" s="722"/>
      <c r="CO538" s="722"/>
      <c r="CP538" s="722"/>
      <c r="CQ538" s="722"/>
      <c r="CR538" s="722"/>
      <c r="CS538" s="722"/>
    </row>
    <row r="539" spans="1:97" s="1376" customFormat="1">
      <c r="A539" s="722"/>
      <c r="B539" s="722"/>
      <c r="C539" s="722"/>
      <c r="D539" s="722"/>
      <c r="E539" s="722"/>
      <c r="F539" s="757"/>
      <c r="G539" s="757"/>
      <c r="H539" s="757"/>
      <c r="I539" s="757"/>
      <c r="J539" s="757"/>
      <c r="K539" s="758"/>
      <c r="L539" s="758"/>
      <c r="M539" s="722"/>
      <c r="N539" s="736"/>
      <c r="O539" s="736"/>
      <c r="P539" s="736"/>
      <c r="Q539" s="736"/>
      <c r="R539" s="736"/>
      <c r="S539" s="736"/>
      <c r="T539" s="736"/>
      <c r="U539" s="736"/>
      <c r="BA539" s="722"/>
      <c r="BB539" s="722"/>
      <c r="BC539" s="722"/>
      <c r="BD539" s="722"/>
      <c r="BE539" s="722"/>
      <c r="BF539" s="722"/>
      <c r="BG539" s="722"/>
      <c r="BH539" s="722"/>
      <c r="BI539" s="722"/>
      <c r="BJ539" s="722"/>
      <c r="BK539" s="722"/>
      <c r="BL539" s="722"/>
      <c r="BM539" s="722"/>
      <c r="BN539" s="722"/>
      <c r="BO539" s="722"/>
      <c r="BP539" s="722"/>
      <c r="BQ539" s="722"/>
      <c r="BR539" s="722"/>
      <c r="BS539" s="722"/>
      <c r="BT539" s="722"/>
      <c r="BU539" s="722"/>
      <c r="BV539" s="722"/>
      <c r="BW539" s="722"/>
      <c r="BX539" s="722"/>
      <c r="BY539" s="722"/>
      <c r="BZ539" s="722"/>
      <c r="CA539" s="722"/>
      <c r="CB539" s="722"/>
      <c r="CC539" s="722"/>
      <c r="CD539" s="722"/>
      <c r="CE539" s="722"/>
      <c r="CF539" s="722"/>
      <c r="CG539" s="722"/>
      <c r="CH539" s="722"/>
      <c r="CI539" s="722"/>
      <c r="CJ539" s="722"/>
      <c r="CK539" s="722"/>
      <c r="CL539" s="722"/>
      <c r="CM539" s="722"/>
      <c r="CN539" s="722"/>
      <c r="CO539" s="722"/>
      <c r="CP539" s="722"/>
      <c r="CQ539" s="722"/>
      <c r="CR539" s="722"/>
      <c r="CS539" s="722"/>
    </row>
    <row r="540" spans="1:97" s="1376" customFormat="1">
      <c r="A540" s="722"/>
      <c r="B540" s="722"/>
      <c r="C540" s="722"/>
      <c r="D540" s="722"/>
      <c r="E540" s="722"/>
      <c r="F540" s="757"/>
      <c r="G540" s="757"/>
      <c r="H540" s="757"/>
      <c r="I540" s="757"/>
      <c r="J540" s="757"/>
      <c r="K540" s="758"/>
      <c r="L540" s="758"/>
      <c r="M540" s="722"/>
      <c r="N540" s="736"/>
      <c r="O540" s="736"/>
      <c r="P540" s="736"/>
      <c r="Q540" s="736"/>
      <c r="R540" s="736"/>
      <c r="S540" s="736"/>
      <c r="T540" s="736"/>
      <c r="U540" s="736"/>
      <c r="BA540" s="722"/>
      <c r="BB540" s="722"/>
      <c r="BC540" s="722"/>
      <c r="BD540" s="722"/>
      <c r="BE540" s="722"/>
      <c r="BF540" s="722"/>
      <c r="BG540" s="722"/>
      <c r="BH540" s="722"/>
      <c r="BI540" s="722"/>
      <c r="BJ540" s="722"/>
      <c r="BK540" s="722"/>
      <c r="BL540" s="722"/>
      <c r="BM540" s="722"/>
      <c r="BN540" s="722"/>
      <c r="BO540" s="722"/>
      <c r="BP540" s="722"/>
      <c r="BQ540" s="722"/>
      <c r="BR540" s="722"/>
      <c r="BS540" s="722"/>
      <c r="BT540" s="722"/>
      <c r="BU540" s="722"/>
      <c r="BV540" s="722"/>
      <c r="BW540" s="722"/>
      <c r="BX540" s="722"/>
      <c r="BY540" s="722"/>
      <c r="BZ540" s="722"/>
      <c r="CA540" s="722"/>
      <c r="CB540" s="722"/>
      <c r="CC540" s="722"/>
      <c r="CD540" s="722"/>
      <c r="CE540" s="722"/>
      <c r="CF540" s="722"/>
      <c r="CG540" s="722"/>
      <c r="CH540" s="722"/>
      <c r="CI540" s="722"/>
      <c r="CJ540" s="722"/>
      <c r="CK540" s="722"/>
      <c r="CL540" s="722"/>
      <c r="CM540" s="722"/>
      <c r="CN540" s="722"/>
      <c r="CO540" s="722"/>
      <c r="CP540" s="722"/>
      <c r="CQ540" s="722"/>
      <c r="CR540" s="722"/>
      <c r="CS540" s="722"/>
    </row>
    <row r="541" spans="1:97" s="1376" customFormat="1">
      <c r="A541" s="722"/>
      <c r="B541" s="722"/>
      <c r="C541" s="722"/>
      <c r="D541" s="722"/>
      <c r="E541" s="722"/>
      <c r="F541" s="757"/>
      <c r="G541" s="757"/>
      <c r="H541" s="757"/>
      <c r="I541" s="757"/>
      <c r="J541" s="757"/>
      <c r="K541" s="758"/>
      <c r="L541" s="758"/>
      <c r="M541" s="722"/>
      <c r="N541" s="736"/>
      <c r="O541" s="736"/>
      <c r="P541" s="736"/>
      <c r="Q541" s="736"/>
      <c r="R541" s="736"/>
      <c r="S541" s="736"/>
      <c r="T541" s="736"/>
      <c r="U541" s="736"/>
      <c r="BA541" s="722"/>
      <c r="BB541" s="722"/>
      <c r="BC541" s="722"/>
      <c r="BD541" s="722"/>
      <c r="BE541" s="722"/>
      <c r="BF541" s="722"/>
      <c r="BG541" s="722"/>
      <c r="BH541" s="722"/>
      <c r="BI541" s="722"/>
      <c r="BJ541" s="722"/>
      <c r="BK541" s="722"/>
      <c r="BL541" s="722"/>
      <c r="BM541" s="722"/>
      <c r="BN541" s="722"/>
      <c r="BO541" s="722"/>
      <c r="BP541" s="722"/>
      <c r="BQ541" s="722"/>
      <c r="BR541" s="722"/>
      <c r="BS541" s="722"/>
      <c r="BT541" s="722"/>
      <c r="BU541" s="722"/>
      <c r="BV541" s="722"/>
      <c r="BW541" s="722"/>
      <c r="BX541" s="722"/>
      <c r="BY541" s="722"/>
      <c r="BZ541" s="722"/>
      <c r="CA541" s="722"/>
      <c r="CB541" s="722"/>
      <c r="CC541" s="722"/>
      <c r="CD541" s="722"/>
      <c r="CE541" s="722"/>
      <c r="CF541" s="722"/>
      <c r="CG541" s="722"/>
      <c r="CH541" s="722"/>
      <c r="CI541" s="722"/>
      <c r="CJ541" s="722"/>
      <c r="CK541" s="722"/>
      <c r="CL541" s="722"/>
      <c r="CM541" s="722"/>
      <c r="CN541" s="722"/>
      <c r="CO541" s="722"/>
      <c r="CP541" s="722"/>
      <c r="CQ541" s="722"/>
      <c r="CR541" s="722"/>
      <c r="CS541" s="722"/>
    </row>
    <row r="542" spans="1:97" s="1376" customFormat="1">
      <c r="A542" s="722"/>
      <c r="B542" s="722"/>
      <c r="C542" s="722"/>
      <c r="D542" s="722"/>
      <c r="E542" s="722"/>
      <c r="F542" s="757"/>
      <c r="G542" s="757"/>
      <c r="H542" s="757"/>
      <c r="I542" s="757"/>
      <c r="J542" s="757"/>
      <c r="K542" s="758"/>
      <c r="L542" s="758"/>
      <c r="M542" s="722"/>
      <c r="N542" s="736"/>
      <c r="O542" s="736"/>
      <c r="P542" s="736"/>
      <c r="Q542" s="736"/>
      <c r="R542" s="736"/>
      <c r="S542" s="736"/>
      <c r="T542" s="736"/>
      <c r="U542" s="736"/>
      <c r="BA542" s="722"/>
      <c r="BB542" s="722"/>
      <c r="BC542" s="722"/>
      <c r="BD542" s="722"/>
      <c r="BE542" s="722"/>
      <c r="BF542" s="722"/>
      <c r="BG542" s="722"/>
      <c r="BH542" s="722"/>
      <c r="BI542" s="722"/>
      <c r="BJ542" s="722"/>
      <c r="BK542" s="722"/>
      <c r="BL542" s="722"/>
      <c r="BM542" s="722"/>
      <c r="BN542" s="722"/>
      <c r="BO542" s="722"/>
      <c r="BP542" s="722"/>
      <c r="BQ542" s="722"/>
      <c r="BR542" s="722"/>
      <c r="BS542" s="722"/>
      <c r="BT542" s="722"/>
      <c r="BU542" s="722"/>
      <c r="BV542" s="722"/>
      <c r="BW542" s="722"/>
      <c r="BX542" s="722"/>
      <c r="BY542" s="722"/>
      <c r="BZ542" s="722"/>
      <c r="CA542" s="722"/>
      <c r="CB542" s="722"/>
      <c r="CC542" s="722"/>
      <c r="CD542" s="722"/>
      <c r="CE542" s="722"/>
      <c r="CF542" s="722"/>
      <c r="CG542" s="722"/>
      <c r="CH542" s="722"/>
      <c r="CI542" s="722"/>
      <c r="CJ542" s="722"/>
      <c r="CK542" s="722"/>
      <c r="CL542" s="722"/>
      <c r="CM542" s="722"/>
      <c r="CN542" s="722"/>
      <c r="CO542" s="722"/>
      <c r="CP542" s="722"/>
      <c r="CQ542" s="722"/>
      <c r="CR542" s="722"/>
      <c r="CS542" s="722"/>
    </row>
    <row r="543" spans="1:97" s="1376" customFormat="1">
      <c r="A543" s="722"/>
      <c r="B543" s="722"/>
      <c r="C543" s="722"/>
      <c r="D543" s="722"/>
      <c r="E543" s="722"/>
      <c r="F543" s="757"/>
      <c r="G543" s="757"/>
      <c r="H543" s="757"/>
      <c r="I543" s="757"/>
      <c r="J543" s="757"/>
      <c r="K543" s="758"/>
      <c r="L543" s="758"/>
      <c r="M543" s="722"/>
      <c r="N543" s="736"/>
      <c r="O543" s="736"/>
      <c r="P543" s="736"/>
      <c r="Q543" s="736"/>
      <c r="R543" s="736"/>
      <c r="S543" s="736"/>
      <c r="T543" s="736"/>
      <c r="U543" s="736"/>
      <c r="BA543" s="722"/>
      <c r="BB543" s="722"/>
      <c r="BC543" s="722"/>
      <c r="BD543" s="722"/>
      <c r="BE543" s="722"/>
      <c r="BF543" s="722"/>
      <c r="BG543" s="722"/>
      <c r="BH543" s="722"/>
      <c r="BI543" s="722"/>
      <c r="BJ543" s="722"/>
      <c r="BK543" s="722"/>
      <c r="BL543" s="722"/>
      <c r="BM543" s="722"/>
      <c r="BN543" s="722"/>
      <c r="BO543" s="722"/>
      <c r="BP543" s="722"/>
      <c r="BQ543" s="722"/>
      <c r="BR543" s="722"/>
      <c r="BS543" s="722"/>
      <c r="BT543" s="722"/>
      <c r="BU543" s="722"/>
      <c r="BV543" s="722"/>
      <c r="BW543" s="722"/>
      <c r="BX543" s="722"/>
      <c r="BY543" s="722"/>
      <c r="BZ543" s="722"/>
      <c r="CA543" s="722"/>
      <c r="CB543" s="722"/>
      <c r="CC543" s="722"/>
      <c r="CD543" s="722"/>
      <c r="CE543" s="722"/>
      <c r="CF543" s="722"/>
      <c r="CG543" s="722"/>
      <c r="CH543" s="722"/>
      <c r="CI543" s="722"/>
      <c r="CJ543" s="722"/>
      <c r="CK543" s="722"/>
      <c r="CL543" s="722"/>
      <c r="CM543" s="722"/>
      <c r="CN543" s="722"/>
      <c r="CO543" s="722"/>
      <c r="CP543" s="722"/>
      <c r="CQ543" s="722"/>
      <c r="CR543" s="722"/>
      <c r="CS543" s="722"/>
    </row>
    <row r="544" spans="1:97" s="1376" customFormat="1">
      <c r="A544" s="722"/>
      <c r="B544" s="722"/>
      <c r="C544" s="722"/>
      <c r="D544" s="722"/>
      <c r="E544" s="722"/>
      <c r="F544" s="757"/>
      <c r="G544" s="757"/>
      <c r="H544" s="757"/>
      <c r="I544" s="757"/>
      <c r="J544" s="757"/>
      <c r="K544" s="758"/>
      <c r="L544" s="758"/>
      <c r="M544" s="722"/>
      <c r="N544" s="736"/>
      <c r="O544" s="736"/>
      <c r="P544" s="736"/>
      <c r="Q544" s="736"/>
      <c r="R544" s="736"/>
      <c r="S544" s="736"/>
      <c r="T544" s="736"/>
      <c r="U544" s="736"/>
      <c r="BA544" s="722"/>
      <c r="BB544" s="722"/>
      <c r="BC544" s="722"/>
      <c r="BD544" s="722"/>
      <c r="BE544" s="722"/>
      <c r="BF544" s="722"/>
      <c r="BG544" s="722"/>
      <c r="BH544" s="722"/>
      <c r="BI544" s="722"/>
      <c r="BJ544" s="722"/>
      <c r="BK544" s="722"/>
      <c r="BL544" s="722"/>
      <c r="BM544" s="722"/>
      <c r="BN544" s="722"/>
      <c r="BO544" s="722"/>
      <c r="BP544" s="722"/>
      <c r="BQ544" s="722"/>
      <c r="BR544" s="722"/>
      <c r="BS544" s="722"/>
      <c r="BT544" s="722"/>
      <c r="BU544" s="722"/>
      <c r="BV544" s="722"/>
      <c r="BW544" s="722"/>
      <c r="BX544" s="722"/>
      <c r="BY544" s="722"/>
      <c r="BZ544" s="722"/>
      <c r="CA544" s="722"/>
      <c r="CB544" s="722"/>
      <c r="CC544" s="722"/>
      <c r="CD544" s="722"/>
      <c r="CE544" s="722"/>
      <c r="CF544" s="722"/>
      <c r="CG544" s="722"/>
      <c r="CH544" s="722"/>
      <c r="CI544" s="722"/>
      <c r="CJ544" s="722"/>
      <c r="CK544" s="722"/>
      <c r="CL544" s="722"/>
      <c r="CM544" s="722"/>
      <c r="CN544" s="722"/>
      <c r="CO544" s="722"/>
      <c r="CP544" s="722"/>
      <c r="CQ544" s="722"/>
      <c r="CR544" s="722"/>
      <c r="CS544" s="722"/>
    </row>
    <row r="545" spans="1:97" s="1376" customFormat="1">
      <c r="A545" s="722"/>
      <c r="B545" s="722"/>
      <c r="C545" s="722"/>
      <c r="D545" s="722"/>
      <c r="E545" s="722"/>
      <c r="F545" s="757"/>
      <c r="G545" s="757"/>
      <c r="H545" s="757"/>
      <c r="I545" s="757"/>
      <c r="J545" s="757"/>
      <c r="K545" s="758"/>
      <c r="L545" s="758"/>
      <c r="M545" s="722"/>
      <c r="N545" s="736"/>
      <c r="O545" s="736"/>
      <c r="P545" s="736"/>
      <c r="Q545" s="736"/>
      <c r="R545" s="736"/>
      <c r="S545" s="736"/>
      <c r="T545" s="736"/>
      <c r="U545" s="736"/>
      <c r="BA545" s="722"/>
      <c r="BB545" s="722"/>
      <c r="BC545" s="722"/>
      <c r="BD545" s="722"/>
      <c r="BE545" s="722"/>
      <c r="BF545" s="722"/>
      <c r="BG545" s="722"/>
      <c r="BH545" s="722"/>
      <c r="BI545" s="722"/>
      <c r="BJ545" s="722"/>
      <c r="BK545" s="722"/>
      <c r="BL545" s="722"/>
      <c r="BM545" s="722"/>
      <c r="BN545" s="722"/>
      <c r="BO545" s="722"/>
      <c r="BP545" s="722"/>
      <c r="BQ545" s="722"/>
      <c r="BR545" s="722"/>
      <c r="BS545" s="722"/>
      <c r="BT545" s="722"/>
      <c r="BU545" s="722"/>
      <c r="BV545" s="722"/>
      <c r="BW545" s="722"/>
      <c r="BX545" s="722"/>
      <c r="BY545" s="722"/>
      <c r="BZ545" s="722"/>
      <c r="CA545" s="722"/>
      <c r="CB545" s="722"/>
      <c r="CC545" s="722"/>
      <c r="CD545" s="722"/>
      <c r="CE545" s="722"/>
      <c r="CF545" s="722"/>
      <c r="CG545" s="722"/>
      <c r="CH545" s="722"/>
      <c r="CI545" s="722"/>
      <c r="CJ545" s="722"/>
      <c r="CK545" s="722"/>
      <c r="CL545" s="722"/>
      <c r="CM545" s="722"/>
      <c r="CN545" s="722"/>
      <c r="CO545" s="722"/>
      <c r="CP545" s="722"/>
      <c r="CQ545" s="722"/>
      <c r="CR545" s="722"/>
      <c r="CS545" s="722"/>
    </row>
    <row r="546" spans="1:97" s="1376" customFormat="1">
      <c r="A546" s="722"/>
      <c r="B546" s="722"/>
      <c r="C546" s="722"/>
      <c r="D546" s="722"/>
      <c r="E546" s="722"/>
      <c r="F546" s="757"/>
      <c r="G546" s="757"/>
      <c r="H546" s="757"/>
      <c r="I546" s="757"/>
      <c r="J546" s="757"/>
      <c r="K546" s="758"/>
      <c r="L546" s="758"/>
      <c r="M546" s="722"/>
      <c r="N546" s="736"/>
      <c r="O546" s="736"/>
      <c r="P546" s="736"/>
      <c r="Q546" s="736"/>
      <c r="R546" s="736"/>
      <c r="S546" s="736"/>
      <c r="T546" s="736"/>
      <c r="U546" s="736"/>
      <c r="BA546" s="722"/>
      <c r="BB546" s="722"/>
      <c r="BC546" s="722"/>
      <c r="BD546" s="722"/>
      <c r="BE546" s="722"/>
      <c r="BF546" s="722"/>
      <c r="BG546" s="722"/>
      <c r="BH546" s="722"/>
      <c r="BI546" s="722"/>
      <c r="BJ546" s="722"/>
      <c r="BK546" s="722"/>
      <c r="BL546" s="722"/>
      <c r="BM546" s="722"/>
      <c r="BN546" s="722"/>
      <c r="BO546" s="722"/>
      <c r="BP546" s="722"/>
      <c r="BQ546" s="722"/>
      <c r="BR546" s="722"/>
      <c r="BS546" s="722"/>
      <c r="BT546" s="722"/>
      <c r="BU546" s="722"/>
      <c r="BV546" s="722"/>
      <c r="BW546" s="722"/>
      <c r="BX546" s="722"/>
      <c r="BY546" s="722"/>
      <c r="BZ546" s="722"/>
      <c r="CA546" s="722"/>
      <c r="CB546" s="722"/>
      <c r="CC546" s="722"/>
      <c r="CD546" s="722"/>
      <c r="CE546" s="722"/>
      <c r="CF546" s="722"/>
      <c r="CG546" s="722"/>
      <c r="CH546" s="722"/>
      <c r="CI546" s="722"/>
      <c r="CJ546" s="722"/>
      <c r="CK546" s="722"/>
      <c r="CL546" s="722"/>
      <c r="CM546" s="722"/>
      <c r="CN546" s="722"/>
      <c r="CO546" s="722"/>
      <c r="CP546" s="722"/>
      <c r="CQ546" s="722"/>
      <c r="CR546" s="722"/>
      <c r="CS546" s="722"/>
    </row>
    <row r="547" spans="1:97" s="1376" customFormat="1">
      <c r="A547" s="722"/>
      <c r="B547" s="722"/>
      <c r="C547" s="722"/>
      <c r="D547" s="722"/>
      <c r="E547" s="722"/>
      <c r="F547" s="757"/>
      <c r="G547" s="757"/>
      <c r="H547" s="757"/>
      <c r="I547" s="757"/>
      <c r="J547" s="757"/>
      <c r="K547" s="758"/>
      <c r="L547" s="758"/>
      <c r="M547" s="722"/>
      <c r="N547" s="736"/>
      <c r="O547" s="736"/>
      <c r="P547" s="736"/>
      <c r="Q547" s="736"/>
      <c r="R547" s="736"/>
      <c r="S547" s="736"/>
      <c r="T547" s="736"/>
      <c r="U547" s="736"/>
      <c r="BA547" s="722"/>
      <c r="BB547" s="722"/>
      <c r="BC547" s="722"/>
      <c r="BD547" s="722"/>
      <c r="BE547" s="722"/>
      <c r="BF547" s="722"/>
      <c r="BG547" s="722"/>
      <c r="BH547" s="722"/>
      <c r="BI547" s="722"/>
      <c r="BJ547" s="722"/>
      <c r="BK547" s="722"/>
      <c r="BL547" s="722"/>
      <c r="BM547" s="722"/>
      <c r="BN547" s="722"/>
      <c r="BO547" s="722"/>
      <c r="BP547" s="722"/>
      <c r="BQ547" s="722"/>
      <c r="BR547" s="722"/>
      <c r="BS547" s="722"/>
      <c r="BT547" s="722"/>
      <c r="BU547" s="722"/>
      <c r="BV547" s="722"/>
      <c r="BW547" s="722"/>
      <c r="BX547" s="722"/>
      <c r="BY547" s="722"/>
      <c r="BZ547" s="722"/>
      <c r="CA547" s="722"/>
      <c r="CB547" s="722"/>
      <c r="CC547" s="722"/>
      <c r="CD547" s="722"/>
      <c r="CE547" s="722"/>
      <c r="CF547" s="722"/>
      <c r="CG547" s="722"/>
      <c r="CH547" s="722"/>
      <c r="CI547" s="722"/>
      <c r="CJ547" s="722"/>
      <c r="CK547" s="722"/>
      <c r="CL547" s="722"/>
      <c r="CM547" s="722"/>
      <c r="CN547" s="722"/>
      <c r="CO547" s="722"/>
      <c r="CP547" s="722"/>
      <c r="CQ547" s="722"/>
      <c r="CR547" s="722"/>
      <c r="CS547" s="722"/>
    </row>
    <row r="548" spans="1:97" s="1376" customFormat="1">
      <c r="A548" s="722"/>
      <c r="B548" s="722"/>
      <c r="C548" s="722"/>
      <c r="D548" s="722"/>
      <c r="E548" s="722"/>
      <c r="F548" s="757"/>
      <c r="G548" s="757"/>
      <c r="H548" s="757"/>
      <c r="I548" s="757"/>
      <c r="J548" s="757"/>
      <c r="K548" s="758"/>
      <c r="L548" s="758"/>
      <c r="M548" s="722"/>
      <c r="N548" s="736"/>
      <c r="O548" s="736"/>
      <c r="P548" s="736"/>
      <c r="Q548" s="736"/>
      <c r="R548" s="736"/>
      <c r="S548" s="736"/>
      <c r="T548" s="736"/>
      <c r="U548" s="736"/>
      <c r="BA548" s="722"/>
      <c r="BB548" s="722"/>
      <c r="BC548" s="722"/>
      <c r="BD548" s="722"/>
      <c r="BE548" s="722"/>
      <c r="BF548" s="722"/>
      <c r="BG548" s="722"/>
      <c r="BH548" s="722"/>
      <c r="BI548" s="722"/>
      <c r="BJ548" s="722"/>
      <c r="BK548" s="722"/>
      <c r="BL548" s="722"/>
      <c r="BM548" s="722"/>
      <c r="BN548" s="722"/>
      <c r="BO548" s="722"/>
      <c r="BP548" s="722"/>
      <c r="BQ548" s="722"/>
      <c r="BR548" s="722"/>
      <c r="BS548" s="722"/>
      <c r="BT548" s="722"/>
      <c r="BU548" s="722"/>
      <c r="BV548" s="722"/>
      <c r="BW548" s="722"/>
      <c r="BX548" s="722"/>
      <c r="BY548" s="722"/>
      <c r="BZ548" s="722"/>
      <c r="CA548" s="722"/>
      <c r="CB548" s="722"/>
      <c r="CC548" s="722"/>
      <c r="CD548" s="722"/>
      <c r="CE548" s="722"/>
      <c r="CF548" s="722"/>
      <c r="CG548" s="722"/>
      <c r="CH548" s="722"/>
      <c r="CI548" s="722"/>
      <c r="CJ548" s="722"/>
      <c r="CK548" s="722"/>
      <c r="CL548" s="722"/>
      <c r="CM548" s="722"/>
      <c r="CN548" s="722"/>
      <c r="CO548" s="722"/>
      <c r="CP548" s="722"/>
      <c r="CQ548" s="722"/>
      <c r="CR548" s="722"/>
      <c r="CS548" s="722"/>
    </row>
    <row r="549" spans="1:97" s="1376" customFormat="1">
      <c r="A549" s="722"/>
      <c r="B549" s="722"/>
      <c r="C549" s="722"/>
      <c r="D549" s="722"/>
      <c r="E549" s="722"/>
      <c r="F549" s="757"/>
      <c r="G549" s="757"/>
      <c r="H549" s="757"/>
      <c r="I549" s="757"/>
      <c r="J549" s="757"/>
      <c r="K549" s="758"/>
      <c r="L549" s="758"/>
      <c r="M549" s="722"/>
      <c r="N549" s="736"/>
      <c r="O549" s="736"/>
      <c r="P549" s="736"/>
      <c r="Q549" s="736"/>
      <c r="R549" s="736"/>
      <c r="S549" s="736"/>
      <c r="T549" s="736"/>
      <c r="U549" s="736"/>
      <c r="BA549" s="722"/>
      <c r="BB549" s="722"/>
      <c r="BC549" s="722"/>
      <c r="BD549" s="722"/>
      <c r="BE549" s="722"/>
      <c r="BF549" s="722"/>
      <c r="BG549" s="722"/>
      <c r="BH549" s="722"/>
      <c r="BI549" s="722"/>
      <c r="BJ549" s="722"/>
      <c r="BK549" s="722"/>
      <c r="BL549" s="722"/>
      <c r="BM549" s="722"/>
      <c r="BN549" s="722"/>
      <c r="BO549" s="722"/>
      <c r="BP549" s="722"/>
      <c r="BQ549" s="722"/>
      <c r="BR549" s="722"/>
      <c r="BS549" s="722"/>
      <c r="BT549" s="722"/>
      <c r="BU549" s="722"/>
      <c r="BV549" s="722"/>
      <c r="BW549" s="722"/>
      <c r="BX549" s="722"/>
      <c r="BY549" s="722"/>
      <c r="BZ549" s="722"/>
      <c r="CA549" s="722"/>
      <c r="CB549" s="722"/>
      <c r="CC549" s="722"/>
      <c r="CD549" s="722"/>
      <c r="CE549" s="722"/>
      <c r="CF549" s="722"/>
      <c r="CG549" s="722"/>
      <c r="CH549" s="722"/>
      <c r="CI549" s="722"/>
      <c r="CJ549" s="722"/>
      <c r="CK549" s="722"/>
      <c r="CL549" s="722"/>
      <c r="CM549" s="722"/>
      <c r="CN549" s="722"/>
      <c r="CO549" s="722"/>
      <c r="CP549" s="722"/>
      <c r="CQ549" s="722"/>
      <c r="CR549" s="722"/>
      <c r="CS549" s="722"/>
    </row>
    <row r="550" spans="1:97" s="1376" customFormat="1">
      <c r="A550" s="722"/>
      <c r="B550" s="722"/>
      <c r="C550" s="722"/>
      <c r="D550" s="722"/>
      <c r="E550" s="722"/>
      <c r="F550" s="757"/>
      <c r="G550" s="757"/>
      <c r="H550" s="757"/>
      <c r="I550" s="757"/>
      <c r="J550" s="757"/>
      <c r="K550" s="758"/>
      <c r="L550" s="758"/>
      <c r="M550" s="722"/>
      <c r="N550" s="736"/>
      <c r="O550" s="736"/>
      <c r="P550" s="736"/>
      <c r="Q550" s="736"/>
      <c r="R550" s="736"/>
      <c r="S550" s="736"/>
      <c r="T550" s="736"/>
      <c r="U550" s="736"/>
      <c r="BA550" s="722"/>
      <c r="BB550" s="722"/>
      <c r="BC550" s="722"/>
      <c r="BD550" s="722"/>
      <c r="BE550" s="722"/>
      <c r="BF550" s="722"/>
      <c r="BG550" s="722"/>
      <c r="BH550" s="722"/>
      <c r="BI550" s="722"/>
      <c r="BJ550" s="722"/>
      <c r="BK550" s="722"/>
      <c r="BL550" s="722"/>
      <c r="BM550" s="722"/>
      <c r="BN550" s="722"/>
      <c r="BO550" s="722"/>
      <c r="BP550" s="722"/>
      <c r="BQ550" s="722"/>
      <c r="BR550" s="722"/>
      <c r="BS550" s="722"/>
      <c r="BT550" s="722"/>
      <c r="BU550" s="722"/>
      <c r="BV550" s="722"/>
      <c r="BW550" s="722"/>
      <c r="BX550" s="722"/>
      <c r="BY550" s="722"/>
      <c r="BZ550" s="722"/>
      <c r="CA550" s="722"/>
      <c r="CB550" s="722"/>
      <c r="CC550" s="722"/>
      <c r="CD550" s="722"/>
      <c r="CE550" s="722"/>
      <c r="CF550" s="722"/>
      <c r="CG550" s="722"/>
      <c r="CH550" s="722"/>
      <c r="CI550" s="722"/>
      <c r="CJ550" s="722"/>
      <c r="CK550" s="722"/>
      <c r="CL550" s="722"/>
      <c r="CM550" s="722"/>
      <c r="CN550" s="722"/>
      <c r="CO550" s="722"/>
      <c r="CP550" s="722"/>
      <c r="CQ550" s="722"/>
      <c r="CR550" s="722"/>
      <c r="CS550" s="722"/>
    </row>
    <row r="551" spans="1:97" s="1376" customFormat="1">
      <c r="A551" s="722"/>
      <c r="B551" s="722"/>
      <c r="C551" s="722"/>
      <c r="D551" s="722"/>
      <c r="E551" s="722"/>
      <c r="F551" s="757"/>
      <c r="G551" s="757"/>
      <c r="H551" s="757"/>
      <c r="I551" s="757"/>
      <c r="J551" s="757"/>
      <c r="K551" s="758"/>
      <c r="L551" s="758"/>
      <c r="M551" s="722"/>
      <c r="N551" s="736"/>
      <c r="O551" s="736"/>
      <c r="P551" s="736"/>
      <c r="Q551" s="736"/>
      <c r="R551" s="736"/>
      <c r="S551" s="736"/>
      <c r="T551" s="736"/>
      <c r="U551" s="736"/>
      <c r="BA551" s="722"/>
      <c r="BB551" s="722"/>
      <c r="BC551" s="722"/>
      <c r="BD551" s="722"/>
      <c r="BE551" s="722"/>
      <c r="BF551" s="722"/>
      <c r="BG551" s="722"/>
      <c r="BH551" s="722"/>
      <c r="BI551" s="722"/>
      <c r="BJ551" s="722"/>
      <c r="BK551" s="722"/>
      <c r="BL551" s="722"/>
      <c r="BM551" s="722"/>
      <c r="BN551" s="722"/>
      <c r="BO551" s="722"/>
      <c r="BP551" s="722"/>
      <c r="BQ551" s="722"/>
      <c r="BR551" s="722"/>
      <c r="BS551" s="722"/>
      <c r="BT551" s="722"/>
      <c r="BU551" s="722"/>
      <c r="BV551" s="722"/>
      <c r="BW551" s="722"/>
      <c r="BX551" s="722"/>
      <c r="BY551" s="722"/>
      <c r="BZ551" s="722"/>
      <c r="CA551" s="722"/>
      <c r="CB551" s="722"/>
      <c r="CC551" s="722"/>
      <c r="CD551" s="722"/>
      <c r="CE551" s="722"/>
      <c r="CF551" s="722"/>
      <c r="CG551" s="722"/>
      <c r="CH551" s="722"/>
      <c r="CI551" s="722"/>
      <c r="CJ551" s="722"/>
      <c r="CK551" s="722"/>
      <c r="CL551" s="722"/>
      <c r="CM551" s="722"/>
      <c r="CN551" s="722"/>
      <c r="CO551" s="722"/>
      <c r="CP551" s="722"/>
      <c r="CQ551" s="722"/>
      <c r="CR551" s="722"/>
      <c r="CS551" s="722"/>
    </row>
    <row r="552" spans="1:97" s="1376" customFormat="1">
      <c r="A552" s="722"/>
      <c r="B552" s="722"/>
      <c r="C552" s="722"/>
      <c r="D552" s="722"/>
      <c r="E552" s="722"/>
      <c r="F552" s="757"/>
      <c r="G552" s="757"/>
      <c r="H552" s="757"/>
      <c r="I552" s="757"/>
      <c r="J552" s="757"/>
      <c r="K552" s="758"/>
      <c r="L552" s="758"/>
      <c r="M552" s="722"/>
      <c r="N552" s="736"/>
      <c r="O552" s="736"/>
      <c r="P552" s="736"/>
      <c r="Q552" s="736"/>
      <c r="R552" s="736"/>
      <c r="S552" s="736"/>
      <c r="T552" s="736"/>
      <c r="U552" s="736"/>
      <c r="BA552" s="722"/>
      <c r="BB552" s="722"/>
      <c r="BC552" s="722"/>
      <c r="BD552" s="722"/>
      <c r="BE552" s="722"/>
      <c r="BF552" s="722"/>
      <c r="BG552" s="722"/>
      <c r="BH552" s="722"/>
      <c r="BI552" s="722"/>
      <c r="BJ552" s="722"/>
      <c r="BK552" s="722"/>
      <c r="BL552" s="722"/>
      <c r="BM552" s="722"/>
      <c r="BN552" s="722"/>
      <c r="BO552" s="722"/>
      <c r="BP552" s="722"/>
      <c r="BQ552" s="722"/>
      <c r="BR552" s="722"/>
      <c r="BS552" s="722"/>
      <c r="BT552" s="722"/>
      <c r="BU552" s="722"/>
      <c r="BV552" s="722"/>
      <c r="BW552" s="722"/>
      <c r="BX552" s="722"/>
      <c r="BY552" s="722"/>
      <c r="BZ552" s="722"/>
      <c r="CA552" s="722"/>
      <c r="CB552" s="722"/>
      <c r="CC552" s="722"/>
      <c r="CD552" s="722"/>
      <c r="CE552" s="722"/>
      <c r="CF552" s="722"/>
      <c r="CG552" s="722"/>
      <c r="CH552" s="722"/>
      <c r="CI552" s="722"/>
      <c r="CJ552" s="722"/>
      <c r="CK552" s="722"/>
      <c r="CL552" s="722"/>
      <c r="CM552" s="722"/>
      <c r="CN552" s="722"/>
      <c r="CO552" s="722"/>
      <c r="CP552" s="722"/>
      <c r="CQ552" s="722"/>
      <c r="CR552" s="722"/>
      <c r="CS552" s="722"/>
    </row>
    <row r="553" spans="1:97" s="1376" customFormat="1">
      <c r="A553" s="722"/>
      <c r="B553" s="722"/>
      <c r="C553" s="722"/>
      <c r="D553" s="722"/>
      <c r="E553" s="722"/>
      <c r="F553" s="757"/>
      <c r="G553" s="757"/>
      <c r="H553" s="757"/>
      <c r="I553" s="757"/>
      <c r="J553" s="757"/>
      <c r="K553" s="758"/>
      <c r="L553" s="758"/>
      <c r="M553" s="722"/>
      <c r="N553" s="736"/>
      <c r="O553" s="736"/>
      <c r="P553" s="736"/>
      <c r="Q553" s="736"/>
      <c r="R553" s="736"/>
      <c r="S553" s="736"/>
      <c r="T553" s="736"/>
      <c r="U553" s="736"/>
      <c r="BA553" s="722"/>
      <c r="BB553" s="722"/>
      <c r="BC553" s="722"/>
      <c r="BD553" s="722"/>
      <c r="BE553" s="722"/>
      <c r="BF553" s="722"/>
      <c r="BG553" s="722"/>
      <c r="BH553" s="722"/>
      <c r="BI553" s="722"/>
      <c r="BJ553" s="722"/>
      <c r="BK553" s="722"/>
      <c r="BL553" s="722"/>
      <c r="BM553" s="722"/>
      <c r="BN553" s="722"/>
      <c r="BO553" s="722"/>
      <c r="BP553" s="722"/>
      <c r="BQ553" s="722"/>
      <c r="BR553" s="722"/>
      <c r="BS553" s="722"/>
      <c r="BT553" s="722"/>
      <c r="BU553" s="722"/>
      <c r="BV553" s="722"/>
      <c r="BW553" s="722"/>
      <c r="BX553" s="722"/>
      <c r="BY553" s="722"/>
      <c r="BZ553" s="722"/>
      <c r="CA553" s="722"/>
      <c r="CB553" s="722"/>
      <c r="CC553" s="722"/>
      <c r="CD553" s="722"/>
      <c r="CE553" s="722"/>
      <c r="CF553" s="722"/>
      <c r="CG553" s="722"/>
      <c r="CH553" s="722"/>
      <c r="CI553" s="722"/>
      <c r="CJ553" s="722"/>
      <c r="CK553" s="722"/>
      <c r="CL553" s="722"/>
      <c r="CM553" s="722"/>
      <c r="CN553" s="722"/>
      <c r="CO553" s="722"/>
      <c r="CP553" s="722"/>
      <c r="CQ553" s="722"/>
      <c r="CR553" s="722"/>
      <c r="CS553" s="722"/>
    </row>
    <row r="554" spans="1:97" s="1376" customFormat="1">
      <c r="A554" s="722"/>
      <c r="B554" s="722"/>
      <c r="C554" s="722"/>
      <c r="D554" s="722"/>
      <c r="E554" s="722"/>
      <c r="F554" s="757"/>
      <c r="G554" s="757"/>
      <c r="H554" s="757"/>
      <c r="I554" s="757"/>
      <c r="J554" s="757"/>
      <c r="K554" s="758"/>
      <c r="L554" s="758"/>
      <c r="M554" s="722"/>
      <c r="N554" s="736"/>
      <c r="O554" s="736"/>
      <c r="P554" s="736"/>
      <c r="Q554" s="736"/>
      <c r="R554" s="736"/>
      <c r="S554" s="736"/>
      <c r="T554" s="736"/>
      <c r="U554" s="736"/>
      <c r="BA554" s="722"/>
      <c r="BB554" s="722"/>
      <c r="BC554" s="722"/>
      <c r="BD554" s="722"/>
      <c r="BE554" s="722"/>
      <c r="BF554" s="722"/>
      <c r="BG554" s="722"/>
      <c r="BH554" s="722"/>
      <c r="BI554" s="722"/>
      <c r="BJ554" s="722"/>
      <c r="BK554" s="722"/>
      <c r="BL554" s="722"/>
      <c r="BM554" s="722"/>
      <c r="BN554" s="722"/>
      <c r="BO554" s="722"/>
      <c r="BP554" s="722"/>
      <c r="BQ554" s="722"/>
      <c r="BR554" s="722"/>
      <c r="BS554" s="722"/>
      <c r="BT554" s="722"/>
      <c r="BU554" s="722"/>
      <c r="BV554" s="722"/>
      <c r="BW554" s="722"/>
      <c r="BX554" s="722"/>
      <c r="BY554" s="722"/>
      <c r="BZ554" s="722"/>
      <c r="CA554" s="722"/>
      <c r="CB554" s="722"/>
      <c r="CC554" s="722"/>
      <c r="CD554" s="722"/>
      <c r="CE554" s="722"/>
      <c r="CF554" s="722"/>
      <c r="CG554" s="722"/>
      <c r="CH554" s="722"/>
      <c r="CI554" s="722"/>
      <c r="CJ554" s="722"/>
      <c r="CK554" s="722"/>
      <c r="CL554" s="722"/>
      <c r="CM554" s="722"/>
      <c r="CN554" s="722"/>
      <c r="CO554" s="722"/>
      <c r="CP554" s="722"/>
      <c r="CQ554" s="722"/>
      <c r="CR554" s="722"/>
      <c r="CS554" s="722"/>
    </row>
    <row r="555" spans="1:97" s="1376" customFormat="1">
      <c r="A555" s="722"/>
      <c r="B555" s="722"/>
      <c r="C555" s="722"/>
      <c r="D555" s="722"/>
      <c r="E555" s="722"/>
      <c r="F555" s="757"/>
      <c r="G555" s="757"/>
      <c r="H555" s="757"/>
      <c r="I555" s="757"/>
      <c r="J555" s="757"/>
      <c r="K555" s="758"/>
      <c r="L555" s="758"/>
      <c r="M555" s="722"/>
      <c r="N555" s="736"/>
      <c r="O555" s="736"/>
      <c r="P555" s="736"/>
      <c r="Q555" s="736"/>
      <c r="R555" s="736"/>
      <c r="S555" s="736"/>
      <c r="T555" s="736"/>
      <c r="U555" s="736"/>
      <c r="BA555" s="722"/>
      <c r="BB555" s="722"/>
      <c r="BC555" s="722"/>
      <c r="BD555" s="722"/>
      <c r="BE555" s="722"/>
      <c r="BF555" s="722"/>
      <c r="BG555" s="722"/>
      <c r="BH555" s="722"/>
      <c r="BI555" s="722"/>
      <c r="BJ555" s="722"/>
      <c r="BK555" s="722"/>
      <c r="BL555" s="722"/>
      <c r="BM555" s="722"/>
      <c r="BN555" s="722"/>
      <c r="BO555" s="722"/>
      <c r="BP555" s="722"/>
      <c r="BQ555" s="722"/>
      <c r="BR555" s="722"/>
      <c r="BS555" s="722"/>
      <c r="BT555" s="722"/>
      <c r="BU555" s="722"/>
      <c r="BV555" s="722"/>
      <c r="BW555" s="722"/>
      <c r="BX555" s="722"/>
      <c r="BY555" s="722"/>
      <c r="BZ555" s="722"/>
      <c r="CA555" s="722"/>
      <c r="CB555" s="722"/>
      <c r="CC555" s="722"/>
      <c r="CD555" s="722"/>
      <c r="CE555" s="722"/>
      <c r="CF555" s="722"/>
      <c r="CG555" s="722"/>
      <c r="CH555" s="722"/>
      <c r="CI555" s="722"/>
      <c r="CJ555" s="722"/>
      <c r="CK555" s="722"/>
      <c r="CL555" s="722"/>
      <c r="CM555" s="722"/>
      <c r="CN555" s="722"/>
      <c r="CO555" s="722"/>
      <c r="CP555" s="722"/>
      <c r="CQ555" s="722"/>
      <c r="CR555" s="722"/>
      <c r="CS555" s="722"/>
    </row>
    <row r="556" spans="1:97" s="1376" customFormat="1">
      <c r="A556" s="722"/>
      <c r="B556" s="722"/>
      <c r="C556" s="722"/>
      <c r="D556" s="722"/>
      <c r="E556" s="722"/>
      <c r="F556" s="757"/>
      <c r="G556" s="757"/>
      <c r="H556" s="757"/>
      <c r="I556" s="757"/>
      <c r="J556" s="757"/>
      <c r="K556" s="758"/>
      <c r="L556" s="758"/>
      <c r="M556" s="722"/>
      <c r="N556" s="736"/>
      <c r="O556" s="736"/>
      <c r="P556" s="736"/>
      <c r="Q556" s="736"/>
      <c r="R556" s="736"/>
      <c r="S556" s="736"/>
      <c r="T556" s="736"/>
      <c r="U556" s="736"/>
      <c r="BA556" s="722"/>
      <c r="BB556" s="722"/>
      <c r="BC556" s="722"/>
      <c r="BD556" s="722"/>
      <c r="BE556" s="722"/>
      <c r="BF556" s="722"/>
      <c r="BG556" s="722"/>
      <c r="BH556" s="722"/>
      <c r="BI556" s="722"/>
      <c r="BJ556" s="722"/>
      <c r="BK556" s="722"/>
      <c r="BL556" s="722"/>
      <c r="BM556" s="722"/>
      <c r="BN556" s="722"/>
      <c r="BO556" s="722"/>
      <c r="BP556" s="722"/>
      <c r="BQ556" s="722"/>
      <c r="BR556" s="722"/>
      <c r="BS556" s="722"/>
      <c r="BT556" s="722"/>
      <c r="BU556" s="722"/>
      <c r="BV556" s="722"/>
      <c r="BW556" s="722"/>
      <c r="BX556" s="722"/>
      <c r="BY556" s="722"/>
      <c r="BZ556" s="722"/>
      <c r="CA556" s="722"/>
      <c r="CB556" s="722"/>
      <c r="CC556" s="722"/>
      <c r="CD556" s="722"/>
      <c r="CE556" s="722"/>
      <c r="CF556" s="722"/>
      <c r="CG556" s="722"/>
      <c r="CH556" s="722"/>
      <c r="CI556" s="722"/>
      <c r="CJ556" s="722"/>
      <c r="CK556" s="722"/>
      <c r="CL556" s="722"/>
      <c r="CM556" s="722"/>
      <c r="CN556" s="722"/>
      <c r="CO556" s="722"/>
      <c r="CP556" s="722"/>
      <c r="CQ556" s="722"/>
      <c r="CR556" s="722"/>
      <c r="CS556" s="722"/>
    </row>
    <row r="557" spans="1:97" s="1376" customFormat="1">
      <c r="A557" s="722"/>
      <c r="B557" s="722"/>
      <c r="C557" s="722"/>
      <c r="D557" s="722"/>
      <c r="E557" s="722"/>
      <c r="F557" s="757"/>
      <c r="G557" s="757"/>
      <c r="H557" s="757"/>
      <c r="I557" s="757"/>
      <c r="J557" s="757"/>
      <c r="K557" s="758"/>
      <c r="L557" s="758"/>
      <c r="M557" s="722"/>
      <c r="N557" s="736"/>
      <c r="O557" s="736"/>
      <c r="P557" s="736"/>
      <c r="Q557" s="736"/>
      <c r="R557" s="736"/>
      <c r="S557" s="736"/>
      <c r="T557" s="736"/>
      <c r="U557" s="736"/>
      <c r="BA557" s="722"/>
      <c r="BB557" s="722"/>
      <c r="BC557" s="722"/>
      <c r="BD557" s="722"/>
      <c r="BE557" s="722"/>
      <c r="BF557" s="722"/>
      <c r="BG557" s="722"/>
      <c r="BH557" s="722"/>
      <c r="BI557" s="722"/>
      <c r="BJ557" s="722"/>
      <c r="BK557" s="722"/>
      <c r="BL557" s="722"/>
      <c r="BM557" s="722"/>
      <c r="BN557" s="722"/>
      <c r="BO557" s="722"/>
      <c r="BP557" s="722"/>
      <c r="BQ557" s="722"/>
      <c r="BR557" s="722"/>
      <c r="BS557" s="722"/>
      <c r="BT557" s="722"/>
      <c r="BU557" s="722"/>
      <c r="BV557" s="722"/>
      <c r="BW557" s="722"/>
      <c r="BX557" s="722"/>
      <c r="BY557" s="722"/>
      <c r="BZ557" s="722"/>
      <c r="CA557" s="722"/>
      <c r="CB557" s="722"/>
      <c r="CC557" s="722"/>
      <c r="CD557" s="722"/>
      <c r="CE557" s="722"/>
      <c r="CF557" s="722"/>
      <c r="CG557" s="722"/>
      <c r="CH557" s="722"/>
      <c r="CI557" s="722"/>
      <c r="CJ557" s="722"/>
      <c r="CK557" s="722"/>
      <c r="CL557" s="722"/>
      <c r="CM557" s="722"/>
      <c r="CN557" s="722"/>
      <c r="CO557" s="722"/>
      <c r="CP557" s="722"/>
      <c r="CQ557" s="722"/>
      <c r="CR557" s="722"/>
      <c r="CS557" s="722"/>
    </row>
    <row r="558" spans="1:97" s="1376" customFormat="1">
      <c r="A558" s="722"/>
      <c r="B558" s="722"/>
      <c r="C558" s="722"/>
      <c r="D558" s="722"/>
      <c r="E558" s="722"/>
      <c r="F558" s="757"/>
      <c r="G558" s="757"/>
      <c r="H558" s="757"/>
      <c r="I558" s="757"/>
      <c r="J558" s="757"/>
      <c r="K558" s="758"/>
      <c r="L558" s="758"/>
      <c r="M558" s="722"/>
      <c r="N558" s="736"/>
      <c r="O558" s="736"/>
      <c r="P558" s="736"/>
      <c r="Q558" s="736"/>
      <c r="R558" s="736"/>
      <c r="S558" s="736"/>
      <c r="T558" s="736"/>
      <c r="U558" s="736"/>
      <c r="BA558" s="722"/>
      <c r="BB558" s="722"/>
      <c r="BC558" s="722"/>
      <c r="BD558" s="722"/>
      <c r="BE558" s="722"/>
      <c r="BF558" s="722"/>
      <c r="BG558" s="722"/>
      <c r="BH558" s="722"/>
      <c r="BI558" s="722"/>
      <c r="BJ558" s="722"/>
      <c r="BK558" s="722"/>
      <c r="BL558" s="722"/>
      <c r="BM558" s="722"/>
      <c r="BN558" s="722"/>
      <c r="BO558" s="722"/>
      <c r="BP558" s="722"/>
      <c r="BQ558" s="722"/>
      <c r="BR558" s="722"/>
      <c r="BS558" s="722"/>
      <c r="BT558" s="722"/>
      <c r="BU558" s="722"/>
      <c r="BV558" s="722"/>
      <c r="BW558" s="722"/>
      <c r="BX558" s="722"/>
      <c r="BY558" s="722"/>
      <c r="BZ558" s="722"/>
      <c r="CA558" s="722"/>
      <c r="CB558" s="722"/>
      <c r="CC558" s="722"/>
      <c r="CD558" s="722"/>
      <c r="CE558" s="722"/>
      <c r="CF558" s="722"/>
      <c r="CG558" s="722"/>
      <c r="CH558" s="722"/>
      <c r="CI558" s="722"/>
      <c r="CJ558" s="722"/>
      <c r="CK558" s="722"/>
      <c r="CL558" s="722"/>
      <c r="CM558" s="722"/>
      <c r="CN558" s="722"/>
      <c r="CO558" s="722"/>
      <c r="CP558" s="722"/>
      <c r="CQ558" s="722"/>
      <c r="CR558" s="722"/>
      <c r="CS558" s="722"/>
    </row>
    <row r="559" spans="1:97" s="1376" customFormat="1">
      <c r="A559" s="722"/>
      <c r="B559" s="722"/>
      <c r="C559" s="722"/>
      <c r="D559" s="722"/>
      <c r="E559" s="722"/>
      <c r="F559" s="757"/>
      <c r="G559" s="757"/>
      <c r="H559" s="757"/>
      <c r="I559" s="757"/>
      <c r="J559" s="757"/>
      <c r="K559" s="758"/>
      <c r="L559" s="758"/>
      <c r="M559" s="722"/>
      <c r="N559" s="736"/>
      <c r="O559" s="736"/>
      <c r="P559" s="736"/>
      <c r="Q559" s="736"/>
      <c r="R559" s="736"/>
      <c r="S559" s="736"/>
      <c r="T559" s="736"/>
      <c r="U559" s="736"/>
      <c r="BA559" s="722"/>
      <c r="BB559" s="722"/>
      <c r="BC559" s="722"/>
      <c r="BD559" s="722"/>
      <c r="BE559" s="722"/>
      <c r="BF559" s="722"/>
      <c r="BG559" s="722"/>
      <c r="BH559" s="722"/>
      <c r="BI559" s="722"/>
      <c r="BJ559" s="722"/>
      <c r="BK559" s="722"/>
      <c r="BL559" s="722"/>
      <c r="BM559" s="722"/>
      <c r="BN559" s="722"/>
      <c r="BO559" s="722"/>
      <c r="BP559" s="722"/>
      <c r="BQ559" s="722"/>
      <c r="BR559" s="722"/>
      <c r="BS559" s="722"/>
      <c r="BT559" s="722"/>
      <c r="BU559" s="722"/>
      <c r="BV559" s="722"/>
      <c r="BW559" s="722"/>
      <c r="BX559" s="722"/>
      <c r="BY559" s="722"/>
      <c r="BZ559" s="722"/>
      <c r="CA559" s="722"/>
      <c r="CB559" s="722"/>
      <c r="CC559" s="722"/>
      <c r="CD559" s="722"/>
      <c r="CE559" s="722"/>
      <c r="CF559" s="722"/>
      <c r="CG559" s="722"/>
      <c r="CH559" s="722"/>
      <c r="CI559" s="722"/>
      <c r="CJ559" s="722"/>
      <c r="CK559" s="722"/>
      <c r="CL559" s="722"/>
      <c r="CM559" s="722"/>
      <c r="CN559" s="722"/>
      <c r="CO559" s="722"/>
      <c r="CP559" s="722"/>
      <c r="CQ559" s="722"/>
      <c r="CR559" s="722"/>
      <c r="CS559" s="722"/>
    </row>
    <row r="560" spans="1:97" s="1376" customFormat="1">
      <c r="A560" s="722"/>
      <c r="B560" s="722"/>
      <c r="C560" s="722"/>
      <c r="D560" s="722"/>
      <c r="E560" s="722"/>
      <c r="F560" s="757"/>
      <c r="G560" s="757"/>
      <c r="H560" s="757"/>
      <c r="I560" s="757"/>
      <c r="J560" s="757"/>
      <c r="K560" s="758"/>
      <c r="L560" s="758"/>
      <c r="M560" s="722"/>
      <c r="N560" s="736"/>
      <c r="O560" s="736"/>
      <c r="P560" s="736"/>
      <c r="Q560" s="736"/>
      <c r="R560" s="736"/>
      <c r="S560" s="736"/>
      <c r="T560" s="736"/>
      <c r="U560" s="736"/>
      <c r="BA560" s="722"/>
      <c r="BB560" s="722"/>
      <c r="BC560" s="722"/>
      <c r="BD560" s="722"/>
      <c r="BE560" s="722"/>
      <c r="BF560" s="722"/>
      <c r="BG560" s="722"/>
      <c r="BH560" s="722"/>
      <c r="BI560" s="722"/>
      <c r="BJ560" s="722"/>
      <c r="BK560" s="722"/>
      <c r="BL560" s="722"/>
      <c r="BM560" s="722"/>
      <c r="BN560" s="722"/>
      <c r="BO560" s="722"/>
      <c r="BP560" s="722"/>
      <c r="BQ560" s="722"/>
      <c r="BR560" s="722"/>
      <c r="BS560" s="722"/>
      <c r="BT560" s="722"/>
      <c r="BU560" s="722"/>
      <c r="BV560" s="722"/>
      <c r="BW560" s="722"/>
      <c r="BX560" s="722"/>
      <c r="BY560" s="722"/>
      <c r="BZ560" s="722"/>
      <c r="CA560" s="722"/>
      <c r="CB560" s="722"/>
      <c r="CC560" s="722"/>
      <c r="CD560" s="722"/>
      <c r="CE560" s="722"/>
      <c r="CF560" s="722"/>
      <c r="CG560" s="722"/>
      <c r="CH560" s="722"/>
      <c r="CI560" s="722"/>
      <c r="CJ560" s="722"/>
      <c r="CK560" s="722"/>
      <c r="CL560" s="722"/>
      <c r="CM560" s="722"/>
      <c r="CN560" s="722"/>
      <c r="CO560" s="722"/>
      <c r="CP560" s="722"/>
      <c r="CQ560" s="722"/>
      <c r="CR560" s="722"/>
      <c r="CS560" s="722"/>
    </row>
    <row r="561" spans="1:97" s="1376" customFormat="1">
      <c r="A561" s="722"/>
      <c r="B561" s="722"/>
      <c r="C561" s="722"/>
      <c r="D561" s="722"/>
      <c r="E561" s="722"/>
      <c r="F561" s="757"/>
      <c r="G561" s="757"/>
      <c r="H561" s="757"/>
      <c r="I561" s="757"/>
      <c r="J561" s="757"/>
      <c r="K561" s="758"/>
      <c r="L561" s="758"/>
      <c r="M561" s="722"/>
      <c r="N561" s="736"/>
      <c r="O561" s="736"/>
      <c r="P561" s="736"/>
      <c r="Q561" s="736"/>
      <c r="R561" s="736"/>
      <c r="S561" s="736"/>
      <c r="T561" s="736"/>
      <c r="U561" s="736"/>
      <c r="BA561" s="722"/>
      <c r="BB561" s="722"/>
      <c r="BC561" s="722"/>
      <c r="BD561" s="722"/>
      <c r="BE561" s="722"/>
      <c r="BF561" s="722"/>
      <c r="BG561" s="722"/>
      <c r="BH561" s="722"/>
      <c r="BI561" s="722"/>
      <c r="BJ561" s="722"/>
      <c r="BK561" s="722"/>
      <c r="BL561" s="722"/>
      <c r="BM561" s="722"/>
      <c r="BN561" s="722"/>
      <c r="BO561" s="722"/>
      <c r="BP561" s="722"/>
      <c r="BQ561" s="722"/>
      <c r="BR561" s="722"/>
      <c r="BS561" s="722"/>
      <c r="BT561" s="722"/>
      <c r="BU561" s="722"/>
      <c r="BV561" s="722"/>
      <c r="BW561" s="722"/>
      <c r="BX561" s="722"/>
      <c r="BY561" s="722"/>
      <c r="BZ561" s="722"/>
      <c r="CA561" s="722"/>
      <c r="CB561" s="722"/>
      <c r="CC561" s="722"/>
      <c r="CD561" s="722"/>
      <c r="CE561" s="722"/>
      <c r="CF561" s="722"/>
      <c r="CG561" s="722"/>
      <c r="CH561" s="722"/>
      <c r="CI561" s="722"/>
      <c r="CJ561" s="722"/>
      <c r="CK561" s="722"/>
      <c r="CL561" s="722"/>
      <c r="CM561" s="722"/>
      <c r="CN561" s="722"/>
      <c r="CO561" s="722"/>
      <c r="CP561" s="722"/>
      <c r="CQ561" s="722"/>
      <c r="CR561" s="722"/>
      <c r="CS561" s="722"/>
    </row>
    <row r="562" spans="1:97" s="1376" customFormat="1">
      <c r="A562" s="722"/>
      <c r="B562" s="722"/>
      <c r="C562" s="722"/>
      <c r="D562" s="722"/>
      <c r="E562" s="722"/>
      <c r="F562" s="757"/>
      <c r="G562" s="757"/>
      <c r="H562" s="757"/>
      <c r="I562" s="757"/>
      <c r="J562" s="757"/>
      <c r="K562" s="758"/>
      <c r="L562" s="758"/>
      <c r="M562" s="722"/>
      <c r="N562" s="736"/>
      <c r="O562" s="736"/>
      <c r="P562" s="736"/>
      <c r="Q562" s="736"/>
      <c r="R562" s="736"/>
      <c r="S562" s="736"/>
      <c r="T562" s="736"/>
      <c r="U562" s="736"/>
      <c r="BA562" s="722"/>
      <c r="BB562" s="722"/>
      <c r="BC562" s="722"/>
      <c r="BD562" s="722"/>
      <c r="BE562" s="722"/>
      <c r="BF562" s="722"/>
      <c r="BG562" s="722"/>
      <c r="BH562" s="722"/>
      <c r="BI562" s="722"/>
      <c r="BJ562" s="722"/>
      <c r="BK562" s="722"/>
      <c r="BL562" s="722"/>
      <c r="BM562" s="722"/>
      <c r="BN562" s="722"/>
      <c r="BO562" s="722"/>
      <c r="BP562" s="722"/>
      <c r="BQ562" s="722"/>
      <c r="BR562" s="722"/>
      <c r="BS562" s="722"/>
      <c r="BT562" s="722"/>
      <c r="BU562" s="722"/>
      <c r="BV562" s="722"/>
      <c r="BW562" s="722"/>
      <c r="BX562" s="722"/>
      <c r="BY562" s="722"/>
      <c r="BZ562" s="722"/>
      <c r="CA562" s="722"/>
      <c r="CB562" s="722"/>
      <c r="CC562" s="722"/>
      <c r="CD562" s="722"/>
      <c r="CE562" s="722"/>
      <c r="CF562" s="722"/>
      <c r="CG562" s="722"/>
      <c r="CH562" s="722"/>
      <c r="CI562" s="722"/>
      <c r="CJ562" s="722"/>
      <c r="CK562" s="722"/>
      <c r="CL562" s="722"/>
      <c r="CM562" s="722"/>
      <c r="CN562" s="722"/>
      <c r="CO562" s="722"/>
      <c r="CP562" s="722"/>
      <c r="CQ562" s="722"/>
      <c r="CR562" s="722"/>
      <c r="CS562" s="722"/>
    </row>
    <row r="563" spans="1:97" s="1376" customFormat="1">
      <c r="A563" s="722"/>
      <c r="B563" s="722"/>
      <c r="C563" s="722"/>
      <c r="D563" s="722"/>
      <c r="E563" s="722"/>
      <c r="F563" s="757"/>
      <c r="G563" s="757"/>
      <c r="H563" s="757"/>
      <c r="I563" s="757"/>
      <c r="J563" s="757"/>
      <c r="K563" s="758"/>
      <c r="L563" s="758"/>
      <c r="M563" s="722"/>
      <c r="N563" s="736"/>
      <c r="O563" s="736"/>
      <c r="P563" s="736"/>
      <c r="Q563" s="736"/>
      <c r="R563" s="736"/>
      <c r="S563" s="736"/>
      <c r="T563" s="736"/>
      <c r="U563" s="736"/>
      <c r="BA563" s="722"/>
      <c r="BB563" s="722"/>
      <c r="BC563" s="722"/>
      <c r="BD563" s="722"/>
      <c r="BE563" s="722"/>
      <c r="BF563" s="722"/>
      <c r="BG563" s="722"/>
      <c r="BH563" s="722"/>
      <c r="BI563" s="722"/>
      <c r="BJ563" s="722"/>
      <c r="BK563" s="722"/>
      <c r="BL563" s="722"/>
      <c r="BM563" s="722"/>
      <c r="BN563" s="722"/>
      <c r="BO563" s="722"/>
      <c r="BP563" s="722"/>
      <c r="BQ563" s="722"/>
      <c r="BR563" s="722"/>
      <c r="BS563" s="722"/>
      <c r="BT563" s="722"/>
      <c r="BU563" s="722"/>
      <c r="BV563" s="722"/>
      <c r="BW563" s="722"/>
      <c r="BX563" s="722"/>
      <c r="BY563" s="722"/>
      <c r="BZ563" s="722"/>
      <c r="CA563" s="722"/>
      <c r="CB563" s="722"/>
      <c r="CC563" s="722"/>
      <c r="CD563" s="722"/>
      <c r="CE563" s="722"/>
      <c r="CF563" s="722"/>
      <c r="CG563" s="722"/>
      <c r="CH563" s="722"/>
      <c r="CI563" s="722"/>
      <c r="CJ563" s="722"/>
      <c r="CK563" s="722"/>
      <c r="CL563" s="722"/>
      <c r="CM563" s="722"/>
      <c r="CN563" s="722"/>
      <c r="CO563" s="722"/>
      <c r="CP563" s="722"/>
      <c r="CQ563" s="722"/>
      <c r="CR563" s="722"/>
      <c r="CS563" s="722"/>
    </row>
    <row r="564" spans="1:97" s="1376" customFormat="1">
      <c r="A564" s="722"/>
      <c r="B564" s="722"/>
      <c r="C564" s="722"/>
      <c r="D564" s="722"/>
      <c r="E564" s="722"/>
      <c r="F564" s="757"/>
      <c r="G564" s="757"/>
      <c r="H564" s="757"/>
      <c r="I564" s="757"/>
      <c r="J564" s="757"/>
      <c r="K564" s="758"/>
      <c r="L564" s="758"/>
      <c r="M564" s="722"/>
      <c r="N564" s="736"/>
      <c r="O564" s="736"/>
      <c r="P564" s="736"/>
      <c r="Q564" s="736"/>
      <c r="R564" s="736"/>
      <c r="S564" s="736"/>
      <c r="T564" s="736"/>
      <c r="U564" s="736"/>
      <c r="BA564" s="722"/>
      <c r="BB564" s="722"/>
      <c r="BC564" s="722"/>
      <c r="BD564" s="722"/>
      <c r="BE564" s="722"/>
      <c r="BF564" s="722"/>
      <c r="BG564" s="722"/>
      <c r="BH564" s="722"/>
      <c r="BI564" s="722"/>
      <c r="BJ564" s="722"/>
      <c r="BK564" s="722"/>
      <c r="BL564" s="722"/>
      <c r="BM564" s="722"/>
      <c r="BN564" s="722"/>
      <c r="BO564" s="722"/>
      <c r="BP564" s="722"/>
      <c r="BQ564" s="722"/>
      <c r="BR564" s="722"/>
      <c r="BS564" s="722"/>
      <c r="BT564" s="722"/>
      <c r="BU564" s="722"/>
      <c r="BV564" s="722"/>
      <c r="BW564" s="722"/>
      <c r="BX564" s="722"/>
      <c r="BY564" s="722"/>
      <c r="BZ564" s="722"/>
      <c r="CA564" s="722"/>
      <c r="CB564" s="722"/>
      <c r="CC564" s="722"/>
      <c r="CD564" s="722"/>
      <c r="CE564" s="722"/>
      <c r="CF564" s="722"/>
      <c r="CG564" s="722"/>
      <c r="CH564" s="722"/>
      <c r="CI564" s="722"/>
      <c r="CJ564" s="722"/>
      <c r="CK564" s="722"/>
      <c r="CL564" s="722"/>
      <c r="CM564" s="722"/>
      <c r="CN564" s="722"/>
      <c r="CO564" s="722"/>
      <c r="CP564" s="722"/>
      <c r="CQ564" s="722"/>
      <c r="CR564" s="722"/>
      <c r="CS564" s="722"/>
    </row>
    <row r="565" spans="1:97" s="1376" customFormat="1">
      <c r="A565" s="722"/>
      <c r="B565" s="722"/>
      <c r="C565" s="722"/>
      <c r="D565" s="722"/>
      <c r="E565" s="722"/>
      <c r="F565" s="757"/>
      <c r="G565" s="757"/>
      <c r="H565" s="757"/>
      <c r="I565" s="757"/>
      <c r="J565" s="757"/>
      <c r="K565" s="758"/>
      <c r="L565" s="758"/>
      <c r="M565" s="722"/>
      <c r="N565" s="736"/>
      <c r="O565" s="736"/>
      <c r="P565" s="736"/>
      <c r="Q565" s="736"/>
      <c r="R565" s="736"/>
      <c r="S565" s="736"/>
      <c r="T565" s="736"/>
      <c r="U565" s="736"/>
      <c r="BA565" s="722"/>
      <c r="BB565" s="722"/>
      <c r="BC565" s="722"/>
      <c r="BD565" s="722"/>
      <c r="BE565" s="722"/>
      <c r="BF565" s="722"/>
      <c r="BG565" s="722"/>
      <c r="BH565" s="722"/>
      <c r="BI565" s="722"/>
      <c r="BJ565" s="722"/>
      <c r="BK565" s="722"/>
      <c r="BL565" s="722"/>
      <c r="BM565" s="722"/>
      <c r="BN565" s="722"/>
      <c r="BO565" s="722"/>
      <c r="BP565" s="722"/>
      <c r="BQ565" s="722"/>
      <c r="BR565" s="722"/>
      <c r="BS565" s="722"/>
      <c r="BT565" s="722"/>
      <c r="BU565" s="722"/>
      <c r="BV565" s="722"/>
      <c r="BW565" s="722"/>
      <c r="BX565" s="722"/>
      <c r="BY565" s="722"/>
      <c r="BZ565" s="722"/>
      <c r="CA565" s="722"/>
      <c r="CB565" s="722"/>
      <c r="CC565" s="722"/>
      <c r="CD565" s="722"/>
      <c r="CE565" s="722"/>
      <c r="CF565" s="722"/>
      <c r="CG565" s="722"/>
      <c r="CH565" s="722"/>
      <c r="CI565" s="722"/>
      <c r="CJ565" s="722"/>
      <c r="CK565" s="722"/>
      <c r="CL565" s="722"/>
      <c r="CM565" s="722"/>
      <c r="CN565" s="722"/>
      <c r="CO565" s="722"/>
      <c r="CP565" s="722"/>
      <c r="CQ565" s="722"/>
      <c r="CR565" s="722"/>
      <c r="CS565" s="722"/>
    </row>
    <row r="566" spans="1:97" s="1376" customFormat="1">
      <c r="A566" s="722"/>
      <c r="B566" s="722"/>
      <c r="C566" s="722"/>
      <c r="D566" s="722"/>
      <c r="E566" s="722"/>
      <c r="F566" s="757"/>
      <c r="G566" s="757"/>
      <c r="H566" s="757"/>
      <c r="I566" s="757"/>
      <c r="J566" s="757"/>
      <c r="K566" s="758"/>
      <c r="L566" s="758"/>
      <c r="M566" s="722"/>
      <c r="N566" s="736"/>
      <c r="O566" s="736"/>
      <c r="P566" s="736"/>
      <c r="Q566" s="736"/>
      <c r="R566" s="736"/>
      <c r="S566" s="736"/>
      <c r="T566" s="736"/>
      <c r="U566" s="736"/>
      <c r="BA566" s="722"/>
      <c r="BB566" s="722"/>
      <c r="BC566" s="722"/>
      <c r="BD566" s="722"/>
      <c r="BE566" s="722"/>
      <c r="BF566" s="722"/>
      <c r="BG566" s="722"/>
      <c r="BH566" s="722"/>
      <c r="BI566" s="722"/>
      <c r="BJ566" s="722"/>
      <c r="BK566" s="722"/>
      <c r="BL566" s="722"/>
      <c r="BM566" s="722"/>
      <c r="BN566" s="722"/>
      <c r="BO566" s="722"/>
      <c r="BP566" s="722"/>
      <c r="BQ566" s="722"/>
      <c r="BR566" s="722"/>
      <c r="BS566" s="722"/>
      <c r="BT566" s="722"/>
      <c r="BU566" s="722"/>
      <c r="BV566" s="722"/>
      <c r="BW566" s="722"/>
      <c r="BX566" s="722"/>
      <c r="BY566" s="722"/>
      <c r="BZ566" s="722"/>
      <c r="CA566" s="722"/>
      <c r="CB566" s="722"/>
      <c r="CC566" s="722"/>
      <c r="CD566" s="722"/>
      <c r="CE566" s="722"/>
      <c r="CF566" s="722"/>
      <c r="CG566" s="722"/>
      <c r="CH566" s="722"/>
      <c r="CI566" s="722"/>
      <c r="CJ566" s="722"/>
      <c r="CK566" s="722"/>
      <c r="CL566" s="722"/>
      <c r="CM566" s="722"/>
      <c r="CN566" s="722"/>
      <c r="CO566" s="722"/>
      <c r="CP566" s="722"/>
      <c r="CQ566" s="722"/>
      <c r="CR566" s="722"/>
      <c r="CS566" s="722"/>
    </row>
    <row r="567" spans="1:97" s="1376" customFormat="1">
      <c r="A567" s="722"/>
      <c r="B567" s="722"/>
      <c r="C567" s="722"/>
      <c r="D567" s="722"/>
      <c r="E567" s="722"/>
      <c r="F567" s="757"/>
      <c r="G567" s="757"/>
      <c r="H567" s="757"/>
      <c r="I567" s="757"/>
      <c r="J567" s="757"/>
      <c r="K567" s="758"/>
      <c r="L567" s="758"/>
      <c r="M567" s="722"/>
      <c r="N567" s="736"/>
      <c r="O567" s="736"/>
      <c r="P567" s="736"/>
      <c r="Q567" s="736"/>
      <c r="R567" s="736"/>
      <c r="S567" s="736"/>
      <c r="T567" s="736"/>
      <c r="U567" s="736"/>
      <c r="BA567" s="722"/>
      <c r="BB567" s="722"/>
      <c r="BC567" s="722"/>
      <c r="BD567" s="722"/>
      <c r="BE567" s="722"/>
      <c r="BF567" s="722"/>
      <c r="BG567" s="722"/>
      <c r="BH567" s="722"/>
      <c r="BI567" s="722"/>
      <c r="BJ567" s="722"/>
      <c r="BK567" s="722"/>
      <c r="BL567" s="722"/>
      <c r="BM567" s="722"/>
      <c r="BN567" s="722"/>
      <c r="BO567" s="722"/>
      <c r="BP567" s="722"/>
      <c r="BQ567" s="722"/>
      <c r="BR567" s="722"/>
      <c r="BS567" s="722"/>
      <c r="BT567" s="722"/>
      <c r="BU567" s="722"/>
      <c r="BV567" s="722"/>
      <c r="BW567" s="722"/>
      <c r="BX567" s="722"/>
      <c r="BY567" s="722"/>
      <c r="BZ567" s="722"/>
      <c r="CA567" s="722"/>
      <c r="CB567" s="722"/>
      <c r="CC567" s="722"/>
      <c r="CD567" s="722"/>
      <c r="CE567" s="722"/>
      <c r="CF567" s="722"/>
      <c r="CG567" s="722"/>
      <c r="CH567" s="722"/>
      <c r="CI567" s="722"/>
      <c r="CJ567" s="722"/>
      <c r="CK567" s="722"/>
      <c r="CL567" s="722"/>
      <c r="CM567" s="722"/>
      <c r="CN567" s="722"/>
      <c r="CO567" s="722"/>
      <c r="CP567" s="722"/>
      <c r="CQ567" s="722"/>
      <c r="CR567" s="722"/>
      <c r="CS567" s="722"/>
    </row>
    <row r="568" spans="1:97" s="1376" customFormat="1">
      <c r="A568" s="722"/>
      <c r="B568" s="722"/>
      <c r="C568" s="722"/>
      <c r="D568" s="722"/>
      <c r="E568" s="722"/>
      <c r="F568" s="757"/>
      <c r="G568" s="757"/>
      <c r="H568" s="757"/>
      <c r="I568" s="757"/>
      <c r="J568" s="757"/>
      <c r="K568" s="758"/>
      <c r="L568" s="758"/>
      <c r="M568" s="722"/>
      <c r="N568" s="736"/>
      <c r="O568" s="736"/>
      <c r="P568" s="736"/>
      <c r="Q568" s="736"/>
      <c r="R568" s="736"/>
      <c r="S568" s="736"/>
      <c r="T568" s="736"/>
      <c r="U568" s="736"/>
      <c r="BA568" s="722"/>
      <c r="BB568" s="722"/>
      <c r="BC568" s="722"/>
      <c r="BD568" s="722"/>
      <c r="BE568" s="722"/>
      <c r="BF568" s="722"/>
      <c r="BG568" s="722"/>
      <c r="BH568" s="722"/>
      <c r="BI568" s="722"/>
      <c r="BJ568" s="722"/>
      <c r="BK568" s="722"/>
      <c r="BL568" s="722"/>
      <c r="BM568" s="722"/>
      <c r="BN568" s="722"/>
      <c r="BO568" s="722"/>
      <c r="BP568" s="722"/>
      <c r="BQ568" s="722"/>
      <c r="BR568" s="722"/>
      <c r="BS568" s="722"/>
      <c r="BT568" s="722"/>
      <c r="BU568" s="722"/>
      <c r="BV568" s="722"/>
      <c r="BW568" s="722"/>
      <c r="BX568" s="722"/>
      <c r="BY568" s="722"/>
      <c r="BZ568" s="722"/>
      <c r="CA568" s="722"/>
      <c r="CB568" s="722"/>
      <c r="CC568" s="722"/>
      <c r="CD568" s="722"/>
      <c r="CE568" s="722"/>
      <c r="CF568" s="722"/>
      <c r="CG568" s="722"/>
      <c r="CH568" s="722"/>
      <c r="CI568" s="722"/>
      <c r="CJ568" s="722"/>
      <c r="CK568" s="722"/>
      <c r="CL568" s="722"/>
      <c r="CM568" s="722"/>
      <c r="CN568" s="722"/>
      <c r="CO568" s="722"/>
      <c r="CP568" s="722"/>
      <c r="CQ568" s="722"/>
      <c r="CR568" s="722"/>
      <c r="CS568" s="722"/>
    </row>
    <row r="569" spans="1:97" s="1376" customFormat="1">
      <c r="A569" s="722"/>
      <c r="B569" s="722"/>
      <c r="C569" s="722"/>
      <c r="D569" s="722"/>
      <c r="E569" s="722"/>
      <c r="F569" s="757"/>
      <c r="G569" s="757"/>
      <c r="H569" s="757"/>
      <c r="I569" s="757"/>
      <c r="J569" s="757"/>
      <c r="K569" s="758"/>
      <c r="L569" s="758"/>
      <c r="M569" s="722"/>
      <c r="N569" s="736"/>
      <c r="O569" s="736"/>
      <c r="P569" s="736"/>
      <c r="Q569" s="736"/>
      <c r="R569" s="736"/>
      <c r="S569" s="736"/>
      <c r="T569" s="736"/>
      <c r="U569" s="736"/>
      <c r="BA569" s="722"/>
      <c r="BB569" s="722"/>
      <c r="BC569" s="722"/>
      <c r="BD569" s="722"/>
      <c r="BE569" s="722"/>
      <c r="BF569" s="722"/>
      <c r="BG569" s="722"/>
      <c r="BH569" s="722"/>
      <c r="BI569" s="722"/>
      <c r="BJ569" s="722"/>
      <c r="BK569" s="722"/>
      <c r="BL569" s="722"/>
      <c r="BM569" s="722"/>
      <c r="BN569" s="722"/>
      <c r="BO569" s="722"/>
      <c r="BP569" s="722"/>
      <c r="BQ569" s="722"/>
      <c r="BR569" s="722"/>
      <c r="BS569" s="722"/>
      <c r="BT569" s="722"/>
      <c r="BU569" s="722"/>
      <c r="BV569" s="722"/>
      <c r="BW569" s="722"/>
      <c r="BX569" s="722"/>
      <c r="BY569" s="722"/>
      <c r="BZ569" s="722"/>
      <c r="CA569" s="722"/>
      <c r="CB569" s="722"/>
      <c r="CC569" s="722"/>
      <c r="CD569" s="722"/>
      <c r="CE569" s="722"/>
      <c r="CF569" s="722"/>
      <c r="CG569" s="722"/>
      <c r="CH569" s="722"/>
      <c r="CI569" s="722"/>
      <c r="CJ569" s="722"/>
      <c r="CK569" s="722"/>
      <c r="CL569" s="722"/>
      <c r="CM569" s="722"/>
      <c r="CN569" s="722"/>
      <c r="CO569" s="722"/>
      <c r="CP569" s="722"/>
      <c r="CQ569" s="722"/>
      <c r="CR569" s="722"/>
      <c r="CS569" s="722"/>
    </row>
    <row r="570" spans="1:97" s="1376" customFormat="1">
      <c r="A570" s="722"/>
      <c r="B570" s="722"/>
      <c r="C570" s="722"/>
      <c r="D570" s="722"/>
      <c r="E570" s="722"/>
      <c r="F570" s="757"/>
      <c r="G570" s="757"/>
      <c r="H570" s="757"/>
      <c r="I570" s="757"/>
      <c r="J570" s="757"/>
      <c r="K570" s="758"/>
      <c r="L570" s="758"/>
      <c r="M570" s="722"/>
      <c r="N570" s="736"/>
      <c r="O570" s="736"/>
      <c r="P570" s="736"/>
      <c r="Q570" s="736"/>
      <c r="R570" s="736"/>
      <c r="S570" s="736"/>
      <c r="T570" s="736"/>
      <c r="U570" s="736"/>
      <c r="BA570" s="722"/>
      <c r="BB570" s="722"/>
      <c r="BC570" s="722"/>
      <c r="BD570" s="722"/>
      <c r="BE570" s="722"/>
      <c r="BF570" s="722"/>
      <c r="BG570" s="722"/>
      <c r="BH570" s="722"/>
      <c r="BI570" s="722"/>
      <c r="BJ570" s="722"/>
      <c r="BK570" s="722"/>
      <c r="BL570" s="722"/>
      <c r="BM570" s="722"/>
      <c r="BN570" s="722"/>
      <c r="BO570" s="722"/>
      <c r="BP570" s="722"/>
      <c r="BQ570" s="722"/>
      <c r="BR570" s="722"/>
      <c r="BS570" s="722"/>
      <c r="BT570" s="722"/>
      <c r="BU570" s="722"/>
      <c r="BV570" s="722"/>
      <c r="BW570" s="722"/>
      <c r="BX570" s="722"/>
      <c r="BY570" s="722"/>
      <c r="BZ570" s="722"/>
      <c r="CA570" s="722"/>
      <c r="CB570" s="722"/>
      <c r="CC570" s="722"/>
      <c r="CD570" s="722"/>
      <c r="CE570" s="722"/>
      <c r="CF570" s="722"/>
      <c r="CG570" s="722"/>
      <c r="CH570" s="722"/>
      <c r="CI570" s="722"/>
      <c r="CJ570" s="722"/>
      <c r="CK570" s="722"/>
      <c r="CL570" s="722"/>
      <c r="CM570" s="722"/>
      <c r="CN570" s="722"/>
      <c r="CO570" s="722"/>
      <c r="CP570" s="722"/>
      <c r="CQ570" s="722"/>
      <c r="CR570" s="722"/>
      <c r="CS570" s="722"/>
    </row>
    <row r="571" spans="1:97" s="1376" customFormat="1">
      <c r="A571" s="722"/>
      <c r="B571" s="722"/>
      <c r="C571" s="722"/>
      <c r="D571" s="722"/>
      <c r="E571" s="722"/>
      <c r="F571" s="757"/>
      <c r="G571" s="757"/>
      <c r="H571" s="757"/>
      <c r="I571" s="757"/>
      <c r="J571" s="757"/>
      <c r="K571" s="758"/>
      <c r="L571" s="758"/>
      <c r="M571" s="722"/>
      <c r="N571" s="736"/>
      <c r="O571" s="736"/>
      <c r="P571" s="736"/>
      <c r="Q571" s="736"/>
      <c r="R571" s="736"/>
      <c r="S571" s="736"/>
      <c r="T571" s="736"/>
      <c r="U571" s="736"/>
      <c r="BA571" s="722"/>
      <c r="BB571" s="722"/>
      <c r="BC571" s="722"/>
      <c r="BD571" s="722"/>
      <c r="BE571" s="722"/>
      <c r="BF571" s="722"/>
      <c r="BG571" s="722"/>
      <c r="BH571" s="722"/>
      <c r="BI571" s="722"/>
      <c r="BJ571" s="722"/>
      <c r="BK571" s="722"/>
      <c r="BL571" s="722"/>
      <c r="BM571" s="722"/>
      <c r="BN571" s="722"/>
      <c r="BO571" s="722"/>
      <c r="BP571" s="722"/>
      <c r="BQ571" s="722"/>
      <c r="BR571" s="722"/>
      <c r="BS571" s="722"/>
      <c r="BT571" s="722"/>
      <c r="BU571" s="722"/>
      <c r="BV571" s="722"/>
      <c r="BW571" s="722"/>
      <c r="BX571" s="722"/>
      <c r="BY571" s="722"/>
      <c r="BZ571" s="722"/>
      <c r="CA571" s="722"/>
      <c r="CB571" s="722"/>
      <c r="CC571" s="722"/>
      <c r="CD571" s="722"/>
      <c r="CE571" s="722"/>
      <c r="CF571" s="722"/>
      <c r="CG571" s="722"/>
      <c r="CH571" s="722"/>
      <c r="CI571" s="722"/>
      <c r="CJ571" s="722"/>
      <c r="CK571" s="722"/>
      <c r="CL571" s="722"/>
      <c r="CM571" s="722"/>
      <c r="CN571" s="722"/>
      <c r="CO571" s="722"/>
      <c r="CP571" s="722"/>
      <c r="CQ571" s="722"/>
      <c r="CR571" s="722"/>
      <c r="CS571" s="722"/>
    </row>
    <row r="572" spans="1:97" s="1376" customFormat="1">
      <c r="A572" s="722"/>
      <c r="B572" s="722"/>
      <c r="C572" s="722"/>
      <c r="D572" s="722"/>
      <c r="E572" s="722"/>
      <c r="F572" s="757"/>
      <c r="G572" s="757"/>
      <c r="H572" s="757"/>
      <c r="I572" s="757"/>
      <c r="J572" s="757"/>
      <c r="K572" s="758"/>
      <c r="L572" s="758"/>
      <c r="M572" s="722"/>
      <c r="N572" s="736"/>
      <c r="O572" s="736"/>
      <c r="P572" s="736"/>
      <c r="Q572" s="736"/>
      <c r="R572" s="736"/>
      <c r="S572" s="736"/>
      <c r="T572" s="736"/>
      <c r="U572" s="736"/>
      <c r="BA572" s="722"/>
      <c r="BB572" s="722"/>
      <c r="BC572" s="722"/>
      <c r="BD572" s="722"/>
      <c r="BE572" s="722"/>
      <c r="BF572" s="722"/>
      <c r="BG572" s="722"/>
      <c r="BH572" s="722"/>
      <c r="BI572" s="722"/>
      <c r="BJ572" s="722"/>
      <c r="BK572" s="722"/>
      <c r="BL572" s="722"/>
      <c r="BM572" s="722"/>
      <c r="BN572" s="722"/>
      <c r="BO572" s="722"/>
      <c r="BP572" s="722"/>
      <c r="BQ572" s="722"/>
      <c r="BR572" s="722"/>
      <c r="BS572" s="722"/>
      <c r="BT572" s="722"/>
      <c r="BU572" s="722"/>
      <c r="BV572" s="722"/>
      <c r="BW572" s="722"/>
      <c r="BX572" s="722"/>
      <c r="BY572" s="722"/>
      <c r="BZ572" s="722"/>
      <c r="CA572" s="722"/>
      <c r="CB572" s="722"/>
      <c r="CC572" s="722"/>
      <c r="CD572" s="722"/>
      <c r="CE572" s="722"/>
      <c r="CF572" s="722"/>
      <c r="CG572" s="722"/>
      <c r="CH572" s="722"/>
      <c r="CI572" s="722"/>
      <c r="CJ572" s="722"/>
      <c r="CK572" s="722"/>
      <c r="CL572" s="722"/>
      <c r="CM572" s="722"/>
      <c r="CN572" s="722"/>
      <c r="CO572" s="722"/>
      <c r="CP572" s="722"/>
      <c r="CQ572" s="722"/>
      <c r="CR572" s="722"/>
      <c r="CS572" s="722"/>
    </row>
    <row r="573" spans="1:97" s="1376" customFormat="1">
      <c r="A573" s="722"/>
      <c r="B573" s="722"/>
      <c r="C573" s="722"/>
      <c r="D573" s="722"/>
      <c r="E573" s="722"/>
      <c r="F573" s="757"/>
      <c r="G573" s="757"/>
      <c r="H573" s="757"/>
      <c r="I573" s="757"/>
      <c r="J573" s="757"/>
      <c r="K573" s="758"/>
      <c r="L573" s="758"/>
      <c r="M573" s="722"/>
      <c r="N573" s="736"/>
      <c r="O573" s="736"/>
      <c r="P573" s="736"/>
      <c r="Q573" s="736"/>
      <c r="R573" s="736"/>
      <c r="S573" s="736"/>
      <c r="T573" s="736"/>
      <c r="U573" s="736"/>
      <c r="BA573" s="722"/>
      <c r="BB573" s="722"/>
      <c r="BC573" s="722"/>
      <c r="BD573" s="722"/>
      <c r="BE573" s="722"/>
      <c r="BF573" s="722"/>
      <c r="BG573" s="722"/>
      <c r="BH573" s="722"/>
      <c r="BI573" s="722"/>
      <c r="BJ573" s="722"/>
      <c r="BK573" s="722"/>
      <c r="BL573" s="722"/>
      <c r="BM573" s="722"/>
      <c r="BN573" s="722"/>
      <c r="BO573" s="722"/>
      <c r="BP573" s="722"/>
      <c r="BQ573" s="722"/>
      <c r="BR573" s="722"/>
      <c r="BS573" s="722"/>
      <c r="BT573" s="722"/>
      <c r="BU573" s="722"/>
      <c r="BV573" s="722"/>
      <c r="BW573" s="722"/>
      <c r="BX573" s="722"/>
      <c r="BY573" s="722"/>
      <c r="BZ573" s="722"/>
      <c r="CA573" s="722"/>
      <c r="CB573" s="722"/>
      <c r="CC573" s="722"/>
      <c r="CD573" s="722"/>
      <c r="CE573" s="722"/>
      <c r="CF573" s="722"/>
      <c r="CG573" s="722"/>
      <c r="CH573" s="722"/>
      <c r="CI573" s="722"/>
      <c r="CJ573" s="722"/>
      <c r="CK573" s="722"/>
      <c r="CL573" s="722"/>
      <c r="CM573" s="722"/>
      <c r="CN573" s="722"/>
      <c r="CO573" s="722"/>
      <c r="CP573" s="722"/>
      <c r="CQ573" s="722"/>
      <c r="CR573" s="722"/>
      <c r="CS573" s="722"/>
    </row>
    <row r="574" spans="1:97" s="1376" customFormat="1">
      <c r="A574" s="722"/>
      <c r="B574" s="722"/>
      <c r="C574" s="722"/>
      <c r="D574" s="722"/>
      <c r="E574" s="722"/>
      <c r="F574" s="757"/>
      <c r="G574" s="757"/>
      <c r="H574" s="757"/>
      <c r="I574" s="757"/>
      <c r="J574" s="757"/>
      <c r="K574" s="758"/>
      <c r="L574" s="758"/>
      <c r="M574" s="722"/>
      <c r="N574" s="736"/>
      <c r="O574" s="736"/>
      <c r="P574" s="736"/>
      <c r="Q574" s="736"/>
      <c r="R574" s="736"/>
      <c r="S574" s="736"/>
      <c r="T574" s="736"/>
      <c r="U574" s="736"/>
      <c r="BA574" s="722"/>
      <c r="BB574" s="722"/>
      <c r="BC574" s="722"/>
      <c r="BD574" s="722"/>
      <c r="BE574" s="722"/>
      <c r="BF574" s="722"/>
      <c r="BG574" s="722"/>
      <c r="BH574" s="722"/>
      <c r="BI574" s="722"/>
      <c r="BJ574" s="722"/>
      <c r="BK574" s="722"/>
      <c r="BL574" s="722"/>
      <c r="BM574" s="722"/>
      <c r="BN574" s="722"/>
      <c r="BO574" s="722"/>
      <c r="BP574" s="722"/>
      <c r="BQ574" s="722"/>
      <c r="BR574" s="722"/>
      <c r="BS574" s="722"/>
      <c r="BT574" s="722"/>
      <c r="BU574" s="722"/>
      <c r="BV574" s="722"/>
      <c r="BW574" s="722"/>
      <c r="BX574" s="722"/>
      <c r="BY574" s="722"/>
      <c r="BZ574" s="722"/>
      <c r="CA574" s="722"/>
      <c r="CB574" s="722"/>
      <c r="CC574" s="722"/>
      <c r="CD574" s="722"/>
      <c r="CE574" s="722"/>
      <c r="CF574" s="722"/>
      <c r="CG574" s="722"/>
      <c r="CH574" s="722"/>
      <c r="CI574" s="722"/>
      <c r="CJ574" s="722"/>
      <c r="CK574" s="722"/>
      <c r="CL574" s="722"/>
      <c r="CM574" s="722"/>
      <c r="CN574" s="722"/>
      <c r="CO574" s="722"/>
      <c r="CP574" s="722"/>
      <c r="CQ574" s="722"/>
      <c r="CR574" s="722"/>
      <c r="CS574" s="722"/>
    </row>
    <row r="575" spans="1:97" s="1376" customFormat="1">
      <c r="A575" s="722"/>
      <c r="B575" s="722"/>
      <c r="C575" s="722"/>
      <c r="D575" s="722"/>
      <c r="E575" s="722"/>
      <c r="F575" s="757"/>
      <c r="G575" s="757"/>
      <c r="H575" s="757"/>
      <c r="I575" s="757"/>
      <c r="J575" s="757"/>
      <c r="K575" s="758"/>
      <c r="L575" s="758"/>
      <c r="M575" s="722"/>
      <c r="N575" s="736"/>
      <c r="O575" s="736"/>
      <c r="P575" s="736"/>
      <c r="Q575" s="736"/>
      <c r="R575" s="736"/>
      <c r="S575" s="736"/>
      <c r="T575" s="736"/>
      <c r="U575" s="736"/>
      <c r="BA575" s="722"/>
      <c r="BB575" s="722"/>
      <c r="BC575" s="722"/>
      <c r="BD575" s="722"/>
      <c r="BE575" s="722"/>
      <c r="BF575" s="722"/>
      <c r="BG575" s="722"/>
      <c r="BH575" s="722"/>
      <c r="BI575" s="722"/>
      <c r="BJ575" s="722"/>
      <c r="BK575" s="722"/>
      <c r="BL575" s="722"/>
      <c r="BM575" s="722"/>
      <c r="BN575" s="722"/>
      <c r="BO575" s="722"/>
      <c r="BP575" s="722"/>
      <c r="BQ575" s="722"/>
      <c r="BR575" s="722"/>
      <c r="BS575" s="722"/>
      <c r="BT575" s="722"/>
      <c r="BU575" s="722"/>
      <c r="BV575" s="722"/>
      <c r="BW575" s="722"/>
      <c r="BX575" s="722"/>
      <c r="BY575" s="722"/>
      <c r="BZ575" s="722"/>
      <c r="CA575" s="722"/>
      <c r="CB575" s="722"/>
      <c r="CC575" s="722"/>
      <c r="CD575" s="722"/>
      <c r="CE575" s="722"/>
      <c r="CF575" s="722"/>
      <c r="CG575" s="722"/>
      <c r="CH575" s="722"/>
      <c r="CI575" s="722"/>
      <c r="CJ575" s="722"/>
      <c r="CK575" s="722"/>
      <c r="CL575" s="722"/>
      <c r="CM575" s="722"/>
      <c r="CN575" s="722"/>
      <c r="CO575" s="722"/>
      <c r="CP575" s="722"/>
      <c r="CQ575" s="722"/>
      <c r="CR575" s="722"/>
      <c r="CS575" s="722"/>
    </row>
    <row r="576" spans="1:97" s="1376" customFormat="1">
      <c r="A576" s="722"/>
      <c r="B576" s="722"/>
      <c r="C576" s="722"/>
      <c r="D576" s="722"/>
      <c r="E576" s="722"/>
      <c r="F576" s="757"/>
      <c r="G576" s="757"/>
      <c r="H576" s="757"/>
      <c r="I576" s="757"/>
      <c r="J576" s="757"/>
      <c r="K576" s="758"/>
      <c r="L576" s="758"/>
      <c r="M576" s="722"/>
      <c r="N576" s="736"/>
      <c r="O576" s="736"/>
      <c r="P576" s="736"/>
      <c r="Q576" s="736"/>
      <c r="R576" s="736"/>
      <c r="S576" s="736"/>
      <c r="T576" s="736"/>
      <c r="U576" s="736"/>
      <c r="BA576" s="722"/>
      <c r="BB576" s="722"/>
      <c r="BC576" s="722"/>
      <c r="BD576" s="722"/>
      <c r="BE576" s="722"/>
      <c r="BF576" s="722"/>
      <c r="BG576" s="722"/>
      <c r="BH576" s="722"/>
      <c r="BI576" s="722"/>
      <c r="BJ576" s="722"/>
      <c r="BK576" s="722"/>
      <c r="BL576" s="722"/>
      <c r="BM576" s="722"/>
      <c r="BN576" s="722"/>
      <c r="BO576" s="722"/>
      <c r="BP576" s="722"/>
      <c r="BQ576" s="722"/>
      <c r="BR576" s="722"/>
      <c r="BS576" s="722"/>
      <c r="BT576" s="722"/>
      <c r="BU576" s="722"/>
      <c r="BV576" s="722"/>
      <c r="BW576" s="722"/>
      <c r="BX576" s="722"/>
      <c r="BY576" s="722"/>
      <c r="BZ576" s="722"/>
      <c r="CA576" s="722"/>
      <c r="CB576" s="722"/>
      <c r="CC576" s="722"/>
      <c r="CD576" s="722"/>
      <c r="CE576" s="722"/>
      <c r="CF576" s="722"/>
      <c r="CG576" s="722"/>
      <c r="CH576" s="722"/>
      <c r="CI576" s="722"/>
      <c r="CJ576" s="722"/>
      <c r="CK576" s="722"/>
      <c r="CL576" s="722"/>
      <c r="CM576" s="722"/>
      <c r="CN576" s="722"/>
      <c r="CO576" s="722"/>
      <c r="CP576" s="722"/>
      <c r="CQ576" s="722"/>
      <c r="CR576" s="722"/>
      <c r="CS576" s="722"/>
    </row>
    <row r="577" spans="1:97" s="1376" customFormat="1">
      <c r="A577" s="722"/>
      <c r="B577" s="722"/>
      <c r="C577" s="722"/>
      <c r="D577" s="722"/>
      <c r="E577" s="722"/>
      <c r="F577" s="757"/>
      <c r="G577" s="757"/>
      <c r="H577" s="757"/>
      <c r="I577" s="757"/>
      <c r="J577" s="757"/>
      <c r="K577" s="758"/>
      <c r="L577" s="758"/>
      <c r="M577" s="722"/>
      <c r="N577" s="736"/>
      <c r="O577" s="736"/>
      <c r="P577" s="736"/>
      <c r="Q577" s="736"/>
      <c r="R577" s="736"/>
      <c r="S577" s="736"/>
      <c r="T577" s="736"/>
      <c r="U577" s="736"/>
      <c r="BA577" s="722"/>
      <c r="BB577" s="722"/>
      <c r="BC577" s="722"/>
      <c r="BD577" s="722"/>
      <c r="BE577" s="722"/>
      <c r="BF577" s="722"/>
      <c r="BG577" s="722"/>
      <c r="BH577" s="722"/>
      <c r="BI577" s="722"/>
      <c r="BJ577" s="722"/>
      <c r="BK577" s="722"/>
      <c r="BL577" s="722"/>
      <c r="BM577" s="722"/>
      <c r="BN577" s="722"/>
      <c r="BO577" s="722"/>
      <c r="BP577" s="722"/>
      <c r="BQ577" s="722"/>
      <c r="BR577" s="722"/>
      <c r="BS577" s="722"/>
      <c r="BT577" s="722"/>
      <c r="BU577" s="722"/>
      <c r="BV577" s="722"/>
      <c r="BW577" s="722"/>
      <c r="BX577" s="722"/>
      <c r="BY577" s="722"/>
      <c r="BZ577" s="722"/>
      <c r="CA577" s="722"/>
      <c r="CB577" s="722"/>
      <c r="CC577" s="722"/>
      <c r="CD577" s="722"/>
      <c r="CE577" s="722"/>
      <c r="CF577" s="722"/>
      <c r="CG577" s="722"/>
      <c r="CH577" s="722"/>
      <c r="CI577" s="722"/>
      <c r="CJ577" s="722"/>
      <c r="CK577" s="722"/>
      <c r="CL577" s="722"/>
      <c r="CM577" s="722"/>
      <c r="CN577" s="722"/>
      <c r="CO577" s="722"/>
      <c r="CP577" s="722"/>
      <c r="CQ577" s="722"/>
      <c r="CR577" s="722"/>
      <c r="CS577" s="722"/>
    </row>
    <row r="578" spans="1:97" s="1376" customFormat="1">
      <c r="A578" s="722"/>
      <c r="B578" s="722"/>
      <c r="C578" s="722"/>
      <c r="D578" s="722"/>
      <c r="E578" s="722"/>
      <c r="F578" s="757"/>
      <c r="G578" s="757"/>
      <c r="H578" s="757"/>
      <c r="I578" s="757"/>
      <c r="J578" s="757"/>
      <c r="K578" s="758"/>
      <c r="L578" s="758"/>
      <c r="M578" s="722"/>
      <c r="N578" s="736"/>
      <c r="O578" s="736"/>
      <c r="P578" s="736"/>
      <c r="Q578" s="736"/>
      <c r="R578" s="736"/>
      <c r="S578" s="736"/>
      <c r="T578" s="736"/>
      <c r="U578" s="736"/>
      <c r="BA578" s="722"/>
      <c r="BB578" s="722"/>
      <c r="BC578" s="722"/>
      <c r="BD578" s="722"/>
      <c r="BE578" s="722"/>
      <c r="BF578" s="722"/>
      <c r="BG578" s="722"/>
      <c r="BH578" s="722"/>
      <c r="BI578" s="722"/>
      <c r="BJ578" s="722"/>
      <c r="BK578" s="722"/>
      <c r="BL578" s="722"/>
      <c r="BM578" s="722"/>
      <c r="BN578" s="722"/>
      <c r="BO578" s="722"/>
      <c r="BP578" s="722"/>
      <c r="BQ578" s="722"/>
      <c r="BR578" s="722"/>
      <c r="BS578" s="722"/>
      <c r="BT578" s="722"/>
      <c r="BU578" s="722"/>
      <c r="BV578" s="722"/>
      <c r="BW578" s="722"/>
      <c r="BX578" s="722"/>
      <c r="BY578" s="722"/>
      <c r="BZ578" s="722"/>
      <c r="CA578" s="722"/>
      <c r="CB578" s="722"/>
      <c r="CC578" s="722"/>
      <c r="CD578" s="722"/>
      <c r="CE578" s="722"/>
      <c r="CF578" s="722"/>
      <c r="CG578" s="722"/>
      <c r="CH578" s="722"/>
      <c r="CI578" s="722"/>
      <c r="CJ578" s="722"/>
      <c r="CK578" s="722"/>
      <c r="CL578" s="722"/>
      <c r="CM578" s="722"/>
      <c r="CN578" s="722"/>
      <c r="CO578" s="722"/>
      <c r="CP578" s="722"/>
      <c r="CQ578" s="722"/>
      <c r="CR578" s="722"/>
      <c r="CS578" s="722"/>
    </row>
    <row r="579" spans="1:97" s="1376" customFormat="1">
      <c r="A579" s="722"/>
      <c r="B579" s="722"/>
      <c r="C579" s="722"/>
      <c r="D579" s="722"/>
      <c r="E579" s="722"/>
      <c r="F579" s="757"/>
      <c r="G579" s="757"/>
      <c r="H579" s="757"/>
      <c r="I579" s="757"/>
      <c r="J579" s="757"/>
      <c r="K579" s="758"/>
      <c r="L579" s="758"/>
      <c r="M579" s="722"/>
      <c r="N579" s="736"/>
      <c r="O579" s="736"/>
      <c r="P579" s="736"/>
      <c r="Q579" s="736"/>
      <c r="R579" s="736"/>
      <c r="S579" s="736"/>
      <c r="T579" s="736"/>
      <c r="U579" s="736"/>
      <c r="BA579" s="722"/>
      <c r="BB579" s="722"/>
      <c r="BC579" s="722"/>
      <c r="BD579" s="722"/>
      <c r="BE579" s="722"/>
      <c r="BF579" s="722"/>
      <c r="BG579" s="722"/>
      <c r="BH579" s="722"/>
      <c r="BI579" s="722"/>
      <c r="BJ579" s="722"/>
      <c r="BK579" s="722"/>
      <c r="BL579" s="722"/>
      <c r="BM579" s="722"/>
      <c r="BN579" s="722"/>
      <c r="BO579" s="722"/>
      <c r="BP579" s="722"/>
      <c r="BQ579" s="722"/>
      <c r="BR579" s="722"/>
      <c r="BS579" s="722"/>
      <c r="BT579" s="722"/>
      <c r="BU579" s="722"/>
      <c r="BV579" s="722"/>
      <c r="BW579" s="722"/>
      <c r="BX579" s="722"/>
      <c r="BY579" s="722"/>
      <c r="BZ579" s="722"/>
      <c r="CA579" s="722"/>
      <c r="CB579" s="722"/>
      <c r="CC579" s="722"/>
      <c r="CD579" s="722"/>
      <c r="CE579" s="722"/>
      <c r="CF579" s="722"/>
      <c r="CG579" s="722"/>
      <c r="CH579" s="722"/>
      <c r="CI579" s="722"/>
      <c r="CJ579" s="722"/>
      <c r="CK579" s="722"/>
      <c r="CL579" s="722"/>
      <c r="CM579" s="722"/>
      <c r="CN579" s="722"/>
      <c r="CO579" s="722"/>
      <c r="CP579" s="722"/>
      <c r="CQ579" s="722"/>
      <c r="CR579" s="722"/>
      <c r="CS579" s="722"/>
    </row>
    <row r="580" spans="1:97" s="1376" customFormat="1">
      <c r="A580" s="722"/>
      <c r="B580" s="722"/>
      <c r="C580" s="722"/>
      <c r="D580" s="722"/>
      <c r="E580" s="722"/>
      <c r="F580" s="757"/>
      <c r="G580" s="757"/>
      <c r="H580" s="757"/>
      <c r="I580" s="757"/>
      <c r="J580" s="757"/>
      <c r="K580" s="758"/>
      <c r="L580" s="758"/>
      <c r="M580" s="722"/>
      <c r="N580" s="736"/>
      <c r="O580" s="736"/>
      <c r="P580" s="736"/>
      <c r="Q580" s="736"/>
      <c r="R580" s="736"/>
      <c r="S580" s="736"/>
      <c r="T580" s="736"/>
      <c r="U580" s="736"/>
      <c r="BA580" s="722"/>
      <c r="BB580" s="722"/>
      <c r="BC580" s="722"/>
      <c r="BD580" s="722"/>
      <c r="BE580" s="722"/>
      <c r="BF580" s="722"/>
      <c r="BG580" s="722"/>
      <c r="BH580" s="722"/>
      <c r="BI580" s="722"/>
      <c r="BJ580" s="722"/>
      <c r="BK580" s="722"/>
      <c r="BL580" s="722"/>
      <c r="BM580" s="722"/>
      <c r="BN580" s="722"/>
      <c r="BO580" s="722"/>
      <c r="BP580" s="722"/>
      <c r="BQ580" s="722"/>
      <c r="BR580" s="722"/>
      <c r="BS580" s="722"/>
      <c r="BT580" s="722"/>
      <c r="BU580" s="722"/>
      <c r="BV580" s="722"/>
      <c r="BW580" s="722"/>
      <c r="BX580" s="722"/>
      <c r="BY580" s="722"/>
      <c r="BZ580" s="722"/>
      <c r="CA580" s="722"/>
      <c r="CB580" s="722"/>
      <c r="CC580" s="722"/>
      <c r="CD580" s="722"/>
      <c r="CE580" s="722"/>
      <c r="CF580" s="722"/>
      <c r="CG580" s="722"/>
      <c r="CH580" s="722"/>
      <c r="CI580" s="722"/>
      <c r="CJ580" s="722"/>
      <c r="CK580" s="722"/>
      <c r="CL580" s="722"/>
      <c r="CM580" s="722"/>
      <c r="CN580" s="722"/>
      <c r="CO580" s="722"/>
      <c r="CP580" s="722"/>
      <c r="CQ580" s="722"/>
      <c r="CR580" s="722"/>
      <c r="CS580" s="722"/>
    </row>
    <row r="581" spans="1:97" s="1376" customFormat="1">
      <c r="A581" s="722"/>
      <c r="B581" s="722"/>
      <c r="C581" s="722"/>
      <c r="D581" s="722"/>
      <c r="E581" s="722"/>
      <c r="F581" s="757"/>
      <c r="G581" s="757"/>
      <c r="H581" s="757"/>
      <c r="I581" s="757"/>
      <c r="J581" s="757"/>
      <c r="K581" s="758"/>
      <c r="L581" s="758"/>
      <c r="M581" s="722"/>
      <c r="N581" s="736"/>
      <c r="O581" s="736"/>
      <c r="P581" s="736"/>
      <c r="Q581" s="736"/>
      <c r="R581" s="736"/>
      <c r="S581" s="736"/>
      <c r="T581" s="736"/>
      <c r="U581" s="736"/>
      <c r="BA581" s="722"/>
      <c r="BB581" s="722"/>
      <c r="BC581" s="722"/>
      <c r="BD581" s="722"/>
      <c r="BE581" s="722"/>
      <c r="BF581" s="722"/>
      <c r="BG581" s="722"/>
      <c r="BH581" s="722"/>
      <c r="BI581" s="722"/>
      <c r="BJ581" s="722"/>
      <c r="BK581" s="722"/>
      <c r="BL581" s="722"/>
      <c r="BM581" s="722"/>
      <c r="BN581" s="722"/>
      <c r="BO581" s="722"/>
      <c r="BP581" s="722"/>
      <c r="BQ581" s="722"/>
      <c r="BR581" s="722"/>
      <c r="BS581" s="722"/>
      <c r="BT581" s="722"/>
      <c r="BU581" s="722"/>
      <c r="BV581" s="722"/>
      <c r="BW581" s="722"/>
      <c r="BX581" s="722"/>
      <c r="BY581" s="722"/>
      <c r="BZ581" s="722"/>
      <c r="CA581" s="722"/>
      <c r="CB581" s="722"/>
      <c r="CC581" s="722"/>
      <c r="CD581" s="722"/>
      <c r="CE581" s="722"/>
      <c r="CF581" s="722"/>
      <c r="CG581" s="722"/>
      <c r="CH581" s="722"/>
      <c r="CI581" s="722"/>
      <c r="CJ581" s="722"/>
      <c r="CK581" s="722"/>
      <c r="CL581" s="722"/>
      <c r="CM581" s="722"/>
      <c r="CN581" s="722"/>
      <c r="CO581" s="722"/>
      <c r="CP581" s="722"/>
      <c r="CQ581" s="722"/>
      <c r="CR581" s="722"/>
      <c r="CS581" s="722"/>
    </row>
    <row r="582" spans="1:97" s="1376" customFormat="1">
      <c r="A582" s="722"/>
      <c r="B582" s="722"/>
      <c r="C582" s="722"/>
      <c r="D582" s="722"/>
      <c r="E582" s="722"/>
      <c r="F582" s="757"/>
      <c r="G582" s="757"/>
      <c r="H582" s="757"/>
      <c r="I582" s="757"/>
      <c r="J582" s="757"/>
      <c r="K582" s="758"/>
      <c r="L582" s="758"/>
      <c r="M582" s="722"/>
      <c r="N582" s="736"/>
      <c r="O582" s="736"/>
      <c r="P582" s="736"/>
      <c r="Q582" s="736"/>
      <c r="R582" s="736"/>
      <c r="S582" s="736"/>
      <c r="T582" s="736"/>
      <c r="U582" s="736"/>
      <c r="BA582" s="722"/>
      <c r="BB582" s="722"/>
      <c r="BC582" s="722"/>
      <c r="BD582" s="722"/>
      <c r="BE582" s="722"/>
      <c r="BF582" s="722"/>
      <c r="BG582" s="722"/>
      <c r="BH582" s="722"/>
      <c r="BI582" s="722"/>
      <c r="BJ582" s="722"/>
      <c r="BK582" s="722"/>
      <c r="BL582" s="722"/>
      <c r="BM582" s="722"/>
      <c r="BN582" s="722"/>
      <c r="BO582" s="722"/>
      <c r="BP582" s="722"/>
      <c r="BQ582" s="722"/>
      <c r="BR582" s="722"/>
      <c r="BS582" s="722"/>
      <c r="BT582" s="722"/>
      <c r="BU582" s="722"/>
      <c r="BV582" s="722"/>
      <c r="BW582" s="722"/>
      <c r="BX582" s="722"/>
      <c r="BY582" s="722"/>
      <c r="BZ582" s="722"/>
      <c r="CA582" s="722"/>
      <c r="CB582" s="722"/>
      <c r="CC582" s="722"/>
      <c r="CD582" s="722"/>
      <c r="CE582" s="722"/>
      <c r="CF582" s="722"/>
      <c r="CG582" s="722"/>
      <c r="CH582" s="722"/>
      <c r="CI582" s="722"/>
      <c r="CJ582" s="722"/>
      <c r="CK582" s="722"/>
      <c r="CL582" s="722"/>
      <c r="CM582" s="722"/>
      <c r="CN582" s="722"/>
      <c r="CO582" s="722"/>
      <c r="CP582" s="722"/>
      <c r="CQ582" s="722"/>
      <c r="CR582" s="722"/>
      <c r="CS582" s="722"/>
    </row>
    <row r="583" spans="1:97" s="1376" customFormat="1">
      <c r="A583" s="722"/>
      <c r="B583" s="722"/>
      <c r="C583" s="722"/>
      <c r="D583" s="722"/>
      <c r="E583" s="722"/>
      <c r="F583" s="757"/>
      <c r="G583" s="757"/>
      <c r="H583" s="757"/>
      <c r="I583" s="757"/>
      <c r="J583" s="757"/>
      <c r="K583" s="758"/>
      <c r="L583" s="758"/>
      <c r="M583" s="722"/>
      <c r="N583" s="736"/>
      <c r="O583" s="736"/>
      <c r="P583" s="736"/>
      <c r="Q583" s="736"/>
      <c r="R583" s="736"/>
      <c r="S583" s="736"/>
      <c r="T583" s="736"/>
      <c r="U583" s="736"/>
      <c r="BA583" s="722"/>
      <c r="BB583" s="722"/>
      <c r="BC583" s="722"/>
      <c r="BD583" s="722"/>
      <c r="BE583" s="722"/>
      <c r="BF583" s="722"/>
      <c r="BG583" s="722"/>
      <c r="BH583" s="722"/>
      <c r="BI583" s="722"/>
      <c r="BJ583" s="722"/>
      <c r="BK583" s="722"/>
      <c r="BL583" s="722"/>
      <c r="BM583" s="722"/>
      <c r="BN583" s="722"/>
      <c r="BO583" s="722"/>
      <c r="BP583" s="722"/>
      <c r="BQ583" s="722"/>
      <c r="BR583" s="722"/>
      <c r="BS583" s="722"/>
      <c r="BT583" s="722"/>
      <c r="BU583" s="722"/>
      <c r="BV583" s="722"/>
      <c r="BW583" s="722"/>
      <c r="BX583" s="722"/>
      <c r="BY583" s="722"/>
      <c r="BZ583" s="722"/>
      <c r="CA583" s="722"/>
      <c r="CB583" s="722"/>
      <c r="CC583" s="722"/>
      <c r="CD583" s="722"/>
      <c r="CE583" s="722"/>
      <c r="CF583" s="722"/>
      <c r="CG583" s="722"/>
      <c r="CH583" s="722"/>
      <c r="CI583" s="722"/>
      <c r="CJ583" s="722"/>
      <c r="CK583" s="722"/>
      <c r="CL583" s="722"/>
      <c r="CM583" s="722"/>
      <c r="CN583" s="722"/>
      <c r="CO583" s="722"/>
      <c r="CP583" s="722"/>
      <c r="CQ583" s="722"/>
      <c r="CR583" s="722"/>
      <c r="CS583" s="722"/>
    </row>
    <row r="584" spans="1:97" s="1376" customFormat="1">
      <c r="A584" s="722"/>
      <c r="B584" s="722"/>
      <c r="C584" s="722"/>
      <c r="D584" s="722"/>
      <c r="E584" s="722"/>
      <c r="F584" s="757"/>
      <c r="G584" s="757"/>
      <c r="H584" s="757"/>
      <c r="I584" s="757"/>
      <c r="J584" s="757"/>
      <c r="K584" s="758"/>
      <c r="L584" s="758"/>
      <c r="M584" s="722"/>
      <c r="N584" s="736"/>
      <c r="O584" s="736"/>
      <c r="P584" s="736"/>
      <c r="Q584" s="736"/>
      <c r="R584" s="736"/>
      <c r="S584" s="736"/>
      <c r="T584" s="736"/>
      <c r="U584" s="736"/>
      <c r="BA584" s="722"/>
      <c r="BB584" s="722"/>
      <c r="BC584" s="722"/>
      <c r="BD584" s="722"/>
      <c r="BE584" s="722"/>
      <c r="BF584" s="722"/>
      <c r="BG584" s="722"/>
      <c r="BH584" s="722"/>
      <c r="BI584" s="722"/>
      <c r="BJ584" s="722"/>
      <c r="BK584" s="722"/>
      <c r="BL584" s="722"/>
      <c r="BM584" s="722"/>
      <c r="BN584" s="722"/>
      <c r="BO584" s="722"/>
      <c r="BP584" s="722"/>
      <c r="BQ584" s="722"/>
      <c r="BR584" s="722"/>
      <c r="BS584" s="722"/>
      <c r="BT584" s="722"/>
      <c r="BU584" s="722"/>
      <c r="BV584" s="722"/>
      <c r="BW584" s="722"/>
      <c r="BX584" s="722"/>
      <c r="BY584" s="722"/>
      <c r="BZ584" s="722"/>
      <c r="CA584" s="722"/>
      <c r="CB584" s="722"/>
      <c r="CC584" s="722"/>
      <c r="CD584" s="722"/>
      <c r="CE584" s="722"/>
      <c r="CF584" s="722"/>
      <c r="CG584" s="722"/>
      <c r="CH584" s="722"/>
      <c r="CI584" s="722"/>
      <c r="CJ584" s="722"/>
      <c r="CK584" s="722"/>
      <c r="CL584" s="722"/>
      <c r="CM584" s="722"/>
      <c r="CN584" s="722"/>
      <c r="CO584" s="722"/>
      <c r="CP584" s="722"/>
      <c r="CQ584" s="722"/>
      <c r="CR584" s="722"/>
      <c r="CS584" s="722"/>
    </row>
    <row r="585" spans="1:97" s="1376" customFormat="1">
      <c r="A585" s="722"/>
      <c r="B585" s="722"/>
      <c r="C585" s="722"/>
      <c r="D585" s="722"/>
      <c r="E585" s="722"/>
      <c r="F585" s="757"/>
      <c r="G585" s="757"/>
      <c r="H585" s="757"/>
      <c r="I585" s="757"/>
      <c r="J585" s="757"/>
      <c r="K585" s="758"/>
      <c r="L585" s="758"/>
      <c r="M585" s="722"/>
      <c r="N585" s="736"/>
      <c r="O585" s="736"/>
      <c r="P585" s="736"/>
      <c r="Q585" s="736"/>
      <c r="R585" s="736"/>
      <c r="S585" s="736"/>
      <c r="T585" s="736"/>
      <c r="U585" s="736"/>
      <c r="BA585" s="722"/>
      <c r="BB585" s="722"/>
      <c r="BC585" s="722"/>
      <c r="BD585" s="722"/>
      <c r="BE585" s="722"/>
      <c r="BF585" s="722"/>
      <c r="BG585" s="722"/>
      <c r="BH585" s="722"/>
      <c r="BI585" s="722"/>
      <c r="BJ585" s="722"/>
      <c r="BK585" s="722"/>
      <c r="BL585" s="722"/>
      <c r="BM585" s="722"/>
      <c r="BN585" s="722"/>
      <c r="BO585" s="722"/>
      <c r="BP585" s="722"/>
      <c r="BQ585" s="722"/>
      <c r="BR585" s="722"/>
      <c r="BS585" s="722"/>
      <c r="BT585" s="722"/>
      <c r="BU585" s="722"/>
      <c r="BV585" s="722"/>
      <c r="BW585" s="722"/>
      <c r="BX585" s="722"/>
      <c r="BY585" s="722"/>
      <c r="BZ585" s="722"/>
      <c r="CA585" s="722"/>
      <c r="CB585" s="722"/>
      <c r="CC585" s="722"/>
      <c r="CD585" s="722"/>
      <c r="CE585" s="722"/>
      <c r="CF585" s="722"/>
      <c r="CG585" s="722"/>
      <c r="CH585" s="722"/>
      <c r="CI585" s="722"/>
      <c r="CJ585" s="722"/>
      <c r="CK585" s="722"/>
      <c r="CL585" s="722"/>
      <c r="CM585" s="722"/>
      <c r="CN585" s="722"/>
      <c r="CO585" s="722"/>
      <c r="CP585" s="722"/>
      <c r="CQ585" s="722"/>
      <c r="CR585" s="722"/>
      <c r="CS585" s="722"/>
    </row>
    <row r="586" spans="1:97" s="1376" customFormat="1">
      <c r="A586" s="722"/>
      <c r="B586" s="722"/>
      <c r="C586" s="722"/>
      <c r="D586" s="722"/>
      <c r="E586" s="722"/>
      <c r="F586" s="757"/>
      <c r="G586" s="757"/>
      <c r="H586" s="757"/>
      <c r="I586" s="757"/>
      <c r="J586" s="757"/>
      <c r="K586" s="758"/>
      <c r="L586" s="758"/>
      <c r="M586" s="722"/>
      <c r="N586" s="736"/>
      <c r="O586" s="736"/>
      <c r="P586" s="736"/>
      <c r="Q586" s="736"/>
      <c r="R586" s="736"/>
      <c r="S586" s="736"/>
      <c r="T586" s="736"/>
      <c r="U586" s="736"/>
      <c r="BA586" s="722"/>
      <c r="BB586" s="722"/>
      <c r="BC586" s="722"/>
      <c r="BD586" s="722"/>
      <c r="BE586" s="722"/>
      <c r="BF586" s="722"/>
      <c r="BG586" s="722"/>
      <c r="BH586" s="722"/>
      <c r="BI586" s="722"/>
      <c r="BJ586" s="722"/>
      <c r="BK586" s="722"/>
      <c r="BL586" s="722"/>
      <c r="BM586" s="722"/>
      <c r="BN586" s="722"/>
      <c r="BO586" s="722"/>
      <c r="BP586" s="722"/>
      <c r="BQ586" s="722"/>
      <c r="BR586" s="722"/>
      <c r="BS586" s="722"/>
      <c r="BT586" s="722"/>
      <c r="BU586" s="722"/>
      <c r="BV586" s="722"/>
      <c r="BW586" s="722"/>
      <c r="BX586" s="722"/>
      <c r="BY586" s="722"/>
      <c r="BZ586" s="722"/>
      <c r="CA586" s="722"/>
      <c r="CB586" s="722"/>
      <c r="CC586" s="722"/>
      <c r="CD586" s="722"/>
      <c r="CE586" s="722"/>
      <c r="CF586" s="722"/>
      <c r="CG586" s="722"/>
      <c r="CH586" s="722"/>
      <c r="CI586" s="722"/>
      <c r="CJ586" s="722"/>
      <c r="CK586" s="722"/>
      <c r="CL586" s="722"/>
      <c r="CM586" s="722"/>
      <c r="CN586" s="722"/>
      <c r="CO586" s="722"/>
      <c r="CP586" s="722"/>
      <c r="CQ586" s="722"/>
      <c r="CR586" s="722"/>
      <c r="CS586" s="722"/>
    </row>
    <row r="587" spans="1:97" s="1376" customFormat="1">
      <c r="A587" s="722"/>
      <c r="B587" s="722"/>
      <c r="C587" s="722"/>
      <c r="D587" s="722"/>
      <c r="E587" s="722"/>
      <c r="F587" s="757"/>
      <c r="G587" s="757"/>
      <c r="H587" s="757"/>
      <c r="I587" s="757"/>
      <c r="J587" s="757"/>
      <c r="K587" s="758"/>
      <c r="L587" s="758"/>
      <c r="M587" s="722"/>
      <c r="N587" s="736"/>
      <c r="O587" s="736"/>
      <c r="P587" s="736"/>
      <c r="Q587" s="736"/>
      <c r="R587" s="736"/>
      <c r="S587" s="736"/>
      <c r="T587" s="736"/>
      <c r="U587" s="736"/>
      <c r="BA587" s="722"/>
      <c r="BB587" s="722"/>
      <c r="BC587" s="722"/>
      <c r="BD587" s="722"/>
      <c r="BE587" s="722"/>
      <c r="BF587" s="722"/>
      <c r="BG587" s="722"/>
      <c r="BH587" s="722"/>
      <c r="BI587" s="722"/>
      <c r="BJ587" s="722"/>
      <c r="BK587" s="722"/>
      <c r="BL587" s="722"/>
      <c r="BM587" s="722"/>
      <c r="BN587" s="722"/>
      <c r="BO587" s="722"/>
      <c r="BP587" s="722"/>
      <c r="BQ587" s="722"/>
      <c r="BR587" s="722"/>
      <c r="BS587" s="722"/>
      <c r="BT587" s="722"/>
      <c r="BU587" s="722"/>
      <c r="BV587" s="722"/>
      <c r="BW587" s="722"/>
      <c r="BX587" s="722"/>
      <c r="BY587" s="722"/>
      <c r="BZ587" s="722"/>
      <c r="CA587" s="722"/>
      <c r="CB587" s="722"/>
      <c r="CC587" s="722"/>
      <c r="CD587" s="722"/>
      <c r="CE587" s="722"/>
      <c r="CF587" s="722"/>
      <c r="CG587" s="722"/>
      <c r="CH587" s="722"/>
      <c r="CI587" s="722"/>
      <c r="CJ587" s="722"/>
      <c r="CK587" s="722"/>
      <c r="CL587" s="722"/>
      <c r="CM587" s="722"/>
      <c r="CN587" s="722"/>
      <c r="CO587" s="722"/>
      <c r="CP587" s="722"/>
      <c r="CQ587" s="722"/>
      <c r="CR587" s="722"/>
      <c r="CS587" s="722"/>
    </row>
    <row r="588" spans="1:97" s="1376" customFormat="1">
      <c r="A588" s="722"/>
      <c r="B588" s="722"/>
      <c r="C588" s="722"/>
      <c r="D588" s="722"/>
      <c r="E588" s="722"/>
      <c r="F588" s="757"/>
      <c r="G588" s="757"/>
      <c r="H588" s="757"/>
      <c r="I588" s="757"/>
      <c r="J588" s="757"/>
      <c r="K588" s="758"/>
      <c r="L588" s="758"/>
      <c r="M588" s="722"/>
      <c r="N588" s="736"/>
      <c r="O588" s="736"/>
      <c r="P588" s="736"/>
      <c r="Q588" s="736"/>
      <c r="R588" s="736"/>
      <c r="S588" s="736"/>
      <c r="T588" s="736"/>
      <c r="U588" s="736"/>
      <c r="BA588" s="722"/>
      <c r="BB588" s="722"/>
      <c r="BC588" s="722"/>
      <c r="BD588" s="722"/>
      <c r="BE588" s="722"/>
      <c r="BF588" s="722"/>
      <c r="BG588" s="722"/>
      <c r="BH588" s="722"/>
      <c r="BI588" s="722"/>
      <c r="BJ588" s="722"/>
      <c r="BK588" s="722"/>
      <c r="BL588" s="722"/>
      <c r="BM588" s="722"/>
      <c r="BN588" s="722"/>
      <c r="BO588" s="722"/>
      <c r="BP588" s="722"/>
      <c r="BQ588" s="722"/>
      <c r="BR588" s="722"/>
      <c r="BS588" s="722"/>
      <c r="BT588" s="722"/>
      <c r="BU588" s="722"/>
      <c r="BV588" s="722"/>
      <c r="BW588" s="722"/>
      <c r="BX588" s="722"/>
      <c r="BY588" s="722"/>
      <c r="BZ588" s="722"/>
      <c r="CA588" s="722"/>
      <c r="CB588" s="722"/>
      <c r="CC588" s="722"/>
      <c r="CD588" s="722"/>
      <c r="CE588" s="722"/>
      <c r="CF588" s="722"/>
      <c r="CG588" s="722"/>
      <c r="CH588" s="722"/>
      <c r="CI588" s="722"/>
      <c r="CJ588" s="722"/>
      <c r="CK588" s="722"/>
      <c r="CL588" s="722"/>
      <c r="CM588" s="722"/>
      <c r="CN588" s="722"/>
      <c r="CO588" s="722"/>
      <c r="CP588" s="722"/>
      <c r="CQ588" s="722"/>
      <c r="CR588" s="722"/>
      <c r="CS588" s="722"/>
    </row>
    <row r="589" spans="1:97" s="1376" customFormat="1">
      <c r="A589" s="722"/>
      <c r="B589" s="722"/>
      <c r="C589" s="722"/>
      <c r="D589" s="722"/>
      <c r="E589" s="722"/>
      <c r="F589" s="757"/>
      <c r="G589" s="757"/>
      <c r="H589" s="757"/>
      <c r="I589" s="757"/>
      <c r="J589" s="757"/>
      <c r="K589" s="758"/>
      <c r="L589" s="758"/>
      <c r="M589" s="722"/>
      <c r="N589" s="736"/>
      <c r="O589" s="736"/>
      <c r="P589" s="736"/>
      <c r="Q589" s="736"/>
      <c r="R589" s="736"/>
      <c r="S589" s="736"/>
      <c r="T589" s="736"/>
      <c r="U589" s="736"/>
      <c r="BA589" s="722"/>
      <c r="BB589" s="722"/>
      <c r="BC589" s="722"/>
      <c r="BD589" s="722"/>
      <c r="BE589" s="722"/>
      <c r="BF589" s="722"/>
      <c r="BG589" s="722"/>
      <c r="BH589" s="722"/>
      <c r="BI589" s="722"/>
      <c r="BJ589" s="722"/>
      <c r="BK589" s="722"/>
      <c r="BL589" s="722"/>
      <c r="BM589" s="722"/>
      <c r="BN589" s="722"/>
      <c r="BO589" s="722"/>
      <c r="BP589" s="722"/>
      <c r="BQ589" s="722"/>
      <c r="BR589" s="722"/>
      <c r="BS589" s="722"/>
      <c r="BT589" s="722"/>
      <c r="BU589" s="722"/>
      <c r="BV589" s="722"/>
      <c r="BW589" s="722"/>
      <c r="BX589" s="722"/>
      <c r="BY589" s="722"/>
      <c r="BZ589" s="722"/>
      <c r="CA589" s="722"/>
      <c r="CB589" s="722"/>
      <c r="CC589" s="722"/>
      <c r="CD589" s="722"/>
      <c r="CE589" s="722"/>
      <c r="CF589" s="722"/>
      <c r="CG589" s="722"/>
      <c r="CH589" s="722"/>
      <c r="CI589" s="722"/>
      <c r="CJ589" s="722"/>
      <c r="CK589" s="722"/>
      <c r="CL589" s="722"/>
      <c r="CM589" s="722"/>
      <c r="CN589" s="722"/>
      <c r="CO589" s="722"/>
      <c r="CP589" s="722"/>
      <c r="CQ589" s="722"/>
      <c r="CR589" s="722"/>
      <c r="CS589" s="722"/>
    </row>
    <row r="590" spans="1:97" s="1376" customFormat="1">
      <c r="A590" s="722"/>
      <c r="B590" s="722"/>
      <c r="C590" s="722"/>
      <c r="D590" s="722"/>
      <c r="E590" s="722"/>
      <c r="F590" s="757"/>
      <c r="G590" s="757"/>
      <c r="H590" s="757"/>
      <c r="I590" s="757"/>
      <c r="J590" s="757"/>
      <c r="K590" s="758"/>
      <c r="L590" s="758"/>
      <c r="M590" s="722"/>
      <c r="N590" s="736"/>
      <c r="O590" s="736"/>
      <c r="P590" s="736"/>
      <c r="Q590" s="736"/>
      <c r="R590" s="736"/>
      <c r="S590" s="736"/>
      <c r="T590" s="736"/>
      <c r="U590" s="736"/>
      <c r="BA590" s="722"/>
      <c r="BB590" s="722"/>
      <c r="BC590" s="722"/>
      <c r="BD590" s="722"/>
      <c r="BE590" s="722"/>
      <c r="BF590" s="722"/>
      <c r="BG590" s="722"/>
      <c r="BH590" s="722"/>
      <c r="BI590" s="722"/>
      <c r="BJ590" s="722"/>
      <c r="BK590" s="722"/>
      <c r="BL590" s="722"/>
      <c r="BM590" s="722"/>
      <c r="BN590" s="722"/>
      <c r="BO590" s="722"/>
      <c r="BP590" s="722"/>
      <c r="BQ590" s="722"/>
      <c r="BR590" s="722"/>
      <c r="BS590" s="722"/>
      <c r="BT590" s="722"/>
      <c r="BU590" s="722"/>
      <c r="BV590" s="722"/>
      <c r="BW590" s="722"/>
      <c r="BX590" s="722"/>
      <c r="BY590" s="722"/>
      <c r="BZ590" s="722"/>
      <c r="CA590" s="722"/>
      <c r="CB590" s="722"/>
      <c r="CC590" s="722"/>
      <c r="CD590" s="722"/>
      <c r="CE590" s="722"/>
      <c r="CF590" s="722"/>
      <c r="CG590" s="722"/>
      <c r="CH590" s="722"/>
      <c r="CI590" s="722"/>
      <c r="CJ590" s="722"/>
      <c r="CK590" s="722"/>
      <c r="CL590" s="722"/>
      <c r="CM590" s="722"/>
      <c r="CN590" s="722"/>
      <c r="CO590" s="722"/>
      <c r="CP590" s="722"/>
      <c r="CQ590" s="722"/>
      <c r="CR590" s="722"/>
      <c r="CS590" s="722"/>
    </row>
    <row r="591" spans="1:97" s="1376" customFormat="1">
      <c r="A591" s="722"/>
      <c r="B591" s="722"/>
      <c r="C591" s="722"/>
      <c r="D591" s="722"/>
      <c r="E591" s="722"/>
      <c r="F591" s="757"/>
      <c r="G591" s="757"/>
      <c r="H591" s="757"/>
      <c r="I591" s="757"/>
      <c r="J591" s="757"/>
      <c r="K591" s="758"/>
      <c r="L591" s="758"/>
      <c r="M591" s="722"/>
      <c r="N591" s="736"/>
      <c r="O591" s="736"/>
      <c r="P591" s="736"/>
      <c r="Q591" s="736"/>
      <c r="R591" s="736"/>
      <c r="S591" s="736"/>
      <c r="T591" s="736"/>
      <c r="U591" s="736"/>
      <c r="BA591" s="722"/>
      <c r="BB591" s="722"/>
      <c r="BC591" s="722"/>
      <c r="BD591" s="722"/>
      <c r="BE591" s="722"/>
      <c r="BF591" s="722"/>
      <c r="BG591" s="722"/>
      <c r="BH591" s="722"/>
      <c r="BI591" s="722"/>
      <c r="BJ591" s="722"/>
      <c r="BK591" s="722"/>
      <c r="BL591" s="722"/>
      <c r="BM591" s="722"/>
      <c r="BN591" s="722"/>
      <c r="BO591" s="722"/>
      <c r="BP591" s="722"/>
      <c r="BQ591" s="722"/>
      <c r="BR591" s="722"/>
      <c r="BS591" s="722"/>
      <c r="BT591" s="722"/>
      <c r="BU591" s="722"/>
      <c r="BV591" s="722"/>
      <c r="BW591" s="722"/>
      <c r="BX591" s="722"/>
      <c r="BY591" s="722"/>
      <c r="BZ591" s="722"/>
      <c r="CA591" s="722"/>
      <c r="CB591" s="722"/>
      <c r="CC591" s="722"/>
      <c r="CD591" s="722"/>
      <c r="CE591" s="722"/>
      <c r="CF591" s="722"/>
      <c r="CG591" s="722"/>
      <c r="CH591" s="722"/>
      <c r="CI591" s="722"/>
      <c r="CJ591" s="722"/>
      <c r="CK591" s="722"/>
      <c r="CL591" s="722"/>
      <c r="CM591" s="722"/>
      <c r="CN591" s="722"/>
      <c r="CO591" s="722"/>
      <c r="CP591" s="722"/>
      <c r="CQ591" s="722"/>
      <c r="CR591" s="722"/>
      <c r="CS591" s="722"/>
    </row>
    <row r="592" spans="1:97" s="1376" customFormat="1">
      <c r="A592" s="722"/>
      <c r="B592" s="722"/>
      <c r="C592" s="722"/>
      <c r="D592" s="722"/>
      <c r="E592" s="722"/>
      <c r="F592" s="757"/>
      <c r="G592" s="757"/>
      <c r="H592" s="757"/>
      <c r="I592" s="757"/>
      <c r="J592" s="757"/>
      <c r="K592" s="758"/>
      <c r="L592" s="758"/>
      <c r="M592" s="722"/>
      <c r="N592" s="736"/>
      <c r="O592" s="736"/>
      <c r="P592" s="736"/>
      <c r="Q592" s="736"/>
      <c r="R592" s="736"/>
      <c r="S592" s="736"/>
      <c r="T592" s="736"/>
      <c r="U592" s="736"/>
      <c r="BA592" s="722"/>
      <c r="BB592" s="722"/>
      <c r="BC592" s="722"/>
      <c r="BD592" s="722"/>
      <c r="BE592" s="722"/>
      <c r="BF592" s="722"/>
      <c r="BG592" s="722"/>
      <c r="BH592" s="722"/>
      <c r="BI592" s="722"/>
      <c r="BJ592" s="722"/>
      <c r="BK592" s="722"/>
      <c r="BL592" s="722"/>
      <c r="BM592" s="722"/>
      <c r="BN592" s="722"/>
      <c r="BO592" s="722"/>
      <c r="BP592" s="722"/>
      <c r="BQ592" s="722"/>
      <c r="BR592" s="722"/>
      <c r="BS592" s="722"/>
      <c r="BT592" s="722"/>
      <c r="BU592" s="722"/>
      <c r="BV592" s="722"/>
      <c r="BW592" s="722"/>
      <c r="BX592" s="722"/>
      <c r="BY592" s="722"/>
      <c r="BZ592" s="722"/>
      <c r="CA592" s="722"/>
      <c r="CB592" s="722"/>
      <c r="CC592" s="722"/>
      <c r="CD592" s="722"/>
      <c r="CE592" s="722"/>
      <c r="CF592" s="722"/>
      <c r="CG592" s="722"/>
      <c r="CH592" s="722"/>
      <c r="CI592" s="722"/>
      <c r="CJ592" s="722"/>
      <c r="CK592" s="722"/>
      <c r="CL592" s="722"/>
      <c r="CM592" s="722"/>
      <c r="CN592" s="722"/>
      <c r="CO592" s="722"/>
      <c r="CP592" s="722"/>
      <c r="CQ592" s="722"/>
      <c r="CR592" s="722"/>
      <c r="CS592" s="722"/>
    </row>
    <row r="593" spans="1:97" s="1376" customFormat="1">
      <c r="A593" s="722"/>
      <c r="B593" s="722"/>
      <c r="C593" s="722"/>
      <c r="D593" s="722"/>
      <c r="E593" s="722"/>
      <c r="F593" s="757"/>
      <c r="G593" s="757"/>
      <c r="H593" s="757"/>
      <c r="I593" s="757"/>
      <c r="J593" s="757"/>
      <c r="K593" s="758"/>
      <c r="L593" s="758"/>
      <c r="M593" s="722"/>
      <c r="N593" s="736"/>
      <c r="O593" s="736"/>
      <c r="P593" s="736"/>
      <c r="Q593" s="736"/>
      <c r="R593" s="736"/>
      <c r="S593" s="736"/>
      <c r="T593" s="736"/>
      <c r="U593" s="736"/>
      <c r="BA593" s="722"/>
      <c r="BB593" s="722"/>
      <c r="BC593" s="722"/>
      <c r="BD593" s="722"/>
      <c r="BE593" s="722"/>
      <c r="BF593" s="722"/>
      <c r="BG593" s="722"/>
      <c r="BH593" s="722"/>
      <c r="BI593" s="722"/>
      <c r="BJ593" s="722"/>
      <c r="BK593" s="722"/>
      <c r="BL593" s="722"/>
      <c r="BM593" s="722"/>
      <c r="BN593" s="722"/>
      <c r="BO593" s="722"/>
      <c r="BP593" s="722"/>
      <c r="BQ593" s="722"/>
      <c r="BR593" s="722"/>
      <c r="BS593" s="722"/>
      <c r="BT593" s="722"/>
      <c r="BU593" s="722"/>
      <c r="BV593" s="722"/>
      <c r="BW593" s="722"/>
      <c r="BX593" s="722"/>
      <c r="BY593" s="722"/>
      <c r="BZ593" s="722"/>
      <c r="CA593" s="722"/>
      <c r="CB593" s="722"/>
      <c r="CC593" s="722"/>
      <c r="CD593" s="722"/>
      <c r="CE593" s="722"/>
      <c r="CF593" s="722"/>
      <c r="CG593" s="722"/>
      <c r="CH593" s="722"/>
      <c r="CI593" s="722"/>
      <c r="CJ593" s="722"/>
      <c r="CK593" s="722"/>
      <c r="CL593" s="722"/>
      <c r="CM593" s="722"/>
      <c r="CN593" s="722"/>
      <c r="CO593" s="722"/>
      <c r="CP593" s="722"/>
      <c r="CQ593" s="722"/>
      <c r="CR593" s="722"/>
      <c r="CS593" s="722"/>
    </row>
    <row r="594" spans="1:97" s="1376" customFormat="1">
      <c r="A594" s="722"/>
      <c r="B594" s="722"/>
      <c r="C594" s="722"/>
      <c r="D594" s="722"/>
      <c r="E594" s="722"/>
      <c r="F594" s="757"/>
      <c r="G594" s="757"/>
      <c r="H594" s="757"/>
      <c r="I594" s="757"/>
      <c r="J594" s="757"/>
      <c r="K594" s="758"/>
      <c r="L594" s="758"/>
      <c r="M594" s="722"/>
      <c r="N594" s="736"/>
      <c r="O594" s="736"/>
      <c r="P594" s="736"/>
      <c r="Q594" s="736"/>
      <c r="R594" s="736"/>
      <c r="S594" s="736"/>
      <c r="T594" s="736"/>
      <c r="U594" s="736"/>
      <c r="BA594" s="722"/>
      <c r="BB594" s="722"/>
      <c r="BC594" s="722"/>
      <c r="BD594" s="722"/>
      <c r="BE594" s="722"/>
      <c r="BF594" s="722"/>
      <c r="BG594" s="722"/>
      <c r="BH594" s="722"/>
      <c r="BI594" s="722"/>
      <c r="BJ594" s="722"/>
      <c r="BK594" s="722"/>
      <c r="BL594" s="722"/>
      <c r="BM594" s="722"/>
      <c r="BN594" s="722"/>
      <c r="BO594" s="722"/>
      <c r="BP594" s="722"/>
      <c r="BQ594" s="722"/>
      <c r="BR594" s="722"/>
      <c r="BS594" s="722"/>
      <c r="BT594" s="722"/>
      <c r="BU594" s="722"/>
      <c r="BV594" s="722"/>
      <c r="BW594" s="722"/>
      <c r="BX594" s="722"/>
      <c r="BY594" s="722"/>
      <c r="BZ594" s="722"/>
      <c r="CA594" s="722"/>
      <c r="CB594" s="722"/>
      <c r="CC594" s="722"/>
      <c r="CD594" s="722"/>
      <c r="CE594" s="722"/>
      <c r="CF594" s="722"/>
      <c r="CG594" s="722"/>
      <c r="CH594" s="722"/>
      <c r="CI594" s="722"/>
      <c r="CJ594" s="722"/>
      <c r="CK594" s="722"/>
      <c r="CL594" s="722"/>
      <c r="CM594" s="722"/>
      <c r="CN594" s="722"/>
      <c r="CO594" s="722"/>
      <c r="CP594" s="722"/>
      <c r="CQ594" s="722"/>
      <c r="CR594" s="722"/>
      <c r="CS594" s="722"/>
    </row>
    <row r="595" spans="1:97" s="1376" customFormat="1">
      <c r="A595" s="722"/>
      <c r="B595" s="722"/>
      <c r="C595" s="722"/>
      <c r="D595" s="722"/>
      <c r="E595" s="722"/>
      <c r="F595" s="757"/>
      <c r="G595" s="757"/>
      <c r="H595" s="757"/>
      <c r="I595" s="757"/>
      <c r="J595" s="757"/>
      <c r="K595" s="758"/>
      <c r="L595" s="758"/>
      <c r="M595" s="722"/>
      <c r="N595" s="736"/>
      <c r="O595" s="736"/>
      <c r="P595" s="736"/>
      <c r="Q595" s="736"/>
      <c r="R595" s="736"/>
      <c r="S595" s="736"/>
      <c r="T595" s="736"/>
      <c r="U595" s="736"/>
      <c r="BA595" s="722"/>
      <c r="BB595" s="722"/>
      <c r="BC595" s="722"/>
      <c r="BD595" s="722"/>
      <c r="BE595" s="722"/>
      <c r="BF595" s="722"/>
      <c r="BG595" s="722"/>
      <c r="BH595" s="722"/>
      <c r="BI595" s="722"/>
      <c r="BJ595" s="722"/>
      <c r="BK595" s="722"/>
      <c r="BL595" s="722"/>
      <c r="BM595" s="722"/>
      <c r="BN595" s="722"/>
      <c r="BO595" s="722"/>
      <c r="BP595" s="722"/>
      <c r="BQ595" s="722"/>
      <c r="BR595" s="722"/>
      <c r="BS595" s="722"/>
      <c r="BT595" s="722"/>
      <c r="BU595" s="722"/>
      <c r="BV595" s="722"/>
      <c r="BW595" s="722"/>
      <c r="BX595" s="722"/>
      <c r="BY595" s="722"/>
      <c r="BZ595" s="722"/>
      <c r="CA595" s="722"/>
      <c r="CB595" s="722"/>
      <c r="CC595" s="722"/>
      <c r="CD595" s="722"/>
      <c r="CE595" s="722"/>
      <c r="CF595" s="722"/>
      <c r="CG595" s="722"/>
      <c r="CH595" s="722"/>
      <c r="CI595" s="722"/>
      <c r="CJ595" s="722"/>
      <c r="CK595" s="722"/>
      <c r="CL595" s="722"/>
      <c r="CM595" s="722"/>
      <c r="CN595" s="722"/>
      <c r="CO595" s="722"/>
      <c r="CP595" s="722"/>
      <c r="CQ595" s="722"/>
      <c r="CR595" s="722"/>
      <c r="CS595" s="722"/>
    </row>
    <row r="596" spans="1:97" s="1376" customFormat="1">
      <c r="A596" s="722"/>
      <c r="B596" s="722"/>
      <c r="C596" s="722"/>
      <c r="D596" s="722"/>
      <c r="E596" s="722"/>
      <c r="F596" s="757"/>
      <c r="G596" s="757"/>
      <c r="H596" s="757"/>
      <c r="I596" s="757"/>
      <c r="J596" s="757"/>
      <c r="K596" s="758"/>
      <c r="L596" s="758"/>
      <c r="M596" s="722"/>
      <c r="N596" s="736"/>
      <c r="O596" s="736"/>
      <c r="P596" s="736"/>
      <c r="Q596" s="736"/>
      <c r="R596" s="736"/>
      <c r="S596" s="736"/>
      <c r="T596" s="736"/>
      <c r="U596" s="736"/>
      <c r="BA596" s="722"/>
      <c r="BB596" s="722"/>
      <c r="BC596" s="722"/>
      <c r="BD596" s="722"/>
      <c r="BE596" s="722"/>
      <c r="BF596" s="722"/>
      <c r="BG596" s="722"/>
      <c r="BH596" s="722"/>
      <c r="BI596" s="722"/>
      <c r="BJ596" s="722"/>
      <c r="BK596" s="722"/>
      <c r="BL596" s="722"/>
      <c r="BM596" s="722"/>
      <c r="BN596" s="722"/>
      <c r="BO596" s="722"/>
      <c r="BP596" s="722"/>
      <c r="BQ596" s="722"/>
      <c r="BR596" s="722"/>
      <c r="BS596" s="722"/>
      <c r="BT596" s="722"/>
      <c r="BU596" s="722"/>
      <c r="BV596" s="722"/>
      <c r="BW596" s="722"/>
      <c r="BX596" s="722"/>
      <c r="BY596" s="722"/>
      <c r="BZ596" s="722"/>
      <c r="CA596" s="722"/>
      <c r="CB596" s="722"/>
      <c r="CC596" s="722"/>
      <c r="CD596" s="722"/>
      <c r="CE596" s="722"/>
      <c r="CF596" s="722"/>
      <c r="CG596" s="722"/>
      <c r="CH596" s="722"/>
      <c r="CI596" s="722"/>
      <c r="CJ596" s="722"/>
      <c r="CK596" s="722"/>
      <c r="CL596" s="722"/>
      <c r="CM596" s="722"/>
      <c r="CN596" s="722"/>
      <c r="CO596" s="722"/>
      <c r="CP596" s="722"/>
      <c r="CQ596" s="722"/>
      <c r="CR596" s="722"/>
      <c r="CS596" s="722"/>
    </row>
    <row r="597" spans="1:97" s="1376" customFormat="1">
      <c r="A597" s="722"/>
      <c r="B597" s="722"/>
      <c r="C597" s="722"/>
      <c r="D597" s="722"/>
      <c r="E597" s="722"/>
      <c r="F597" s="757"/>
      <c r="G597" s="757"/>
      <c r="H597" s="757"/>
      <c r="I597" s="757"/>
      <c r="J597" s="757"/>
      <c r="K597" s="758"/>
      <c r="L597" s="758"/>
      <c r="M597" s="722"/>
      <c r="N597" s="736"/>
      <c r="O597" s="736"/>
      <c r="P597" s="736"/>
      <c r="Q597" s="736"/>
      <c r="R597" s="736"/>
      <c r="S597" s="736"/>
      <c r="T597" s="736"/>
      <c r="U597" s="736"/>
      <c r="BA597" s="722"/>
      <c r="BB597" s="722"/>
      <c r="BC597" s="722"/>
      <c r="BD597" s="722"/>
      <c r="BE597" s="722"/>
      <c r="BF597" s="722"/>
      <c r="BG597" s="722"/>
      <c r="BH597" s="722"/>
      <c r="BI597" s="722"/>
      <c r="BJ597" s="722"/>
      <c r="BK597" s="722"/>
      <c r="BL597" s="722"/>
      <c r="BM597" s="722"/>
      <c r="BN597" s="722"/>
      <c r="BO597" s="722"/>
      <c r="BP597" s="722"/>
      <c r="BQ597" s="722"/>
      <c r="BR597" s="722"/>
      <c r="BS597" s="722"/>
      <c r="BT597" s="722"/>
      <c r="BU597" s="722"/>
      <c r="BV597" s="722"/>
      <c r="BW597" s="722"/>
      <c r="BX597" s="722"/>
      <c r="BY597" s="722"/>
      <c r="BZ597" s="722"/>
      <c r="CA597" s="722"/>
      <c r="CB597" s="722"/>
      <c r="CC597" s="722"/>
      <c r="CD597" s="722"/>
      <c r="CE597" s="722"/>
      <c r="CF597" s="722"/>
      <c r="CG597" s="722"/>
      <c r="CH597" s="722"/>
      <c r="CI597" s="722"/>
      <c r="CJ597" s="722"/>
      <c r="CK597" s="722"/>
      <c r="CL597" s="722"/>
      <c r="CM597" s="722"/>
      <c r="CN597" s="722"/>
      <c r="CO597" s="722"/>
      <c r="CP597" s="722"/>
      <c r="CQ597" s="722"/>
      <c r="CR597" s="722"/>
      <c r="CS597" s="722"/>
    </row>
    <row r="598" spans="1:97" s="1376" customFormat="1">
      <c r="A598" s="722"/>
      <c r="B598" s="722"/>
      <c r="C598" s="722"/>
      <c r="D598" s="722"/>
      <c r="E598" s="722"/>
      <c r="F598" s="757"/>
      <c r="G598" s="757"/>
      <c r="H598" s="757"/>
      <c r="I598" s="757"/>
      <c r="J598" s="757"/>
      <c r="K598" s="758"/>
      <c r="L598" s="758"/>
      <c r="M598" s="722"/>
      <c r="N598" s="736"/>
      <c r="O598" s="736"/>
      <c r="P598" s="736"/>
      <c r="Q598" s="736"/>
      <c r="R598" s="736"/>
      <c r="S598" s="736"/>
      <c r="T598" s="736"/>
      <c r="U598" s="736"/>
      <c r="BA598" s="722"/>
      <c r="BB598" s="722"/>
      <c r="BC598" s="722"/>
      <c r="BD598" s="722"/>
      <c r="BE598" s="722"/>
      <c r="BF598" s="722"/>
      <c r="BG598" s="722"/>
      <c r="BH598" s="722"/>
      <c r="BI598" s="722"/>
      <c r="BJ598" s="722"/>
      <c r="BK598" s="722"/>
      <c r="BL598" s="722"/>
      <c r="BM598" s="722"/>
      <c r="BN598" s="722"/>
      <c r="BO598" s="722"/>
      <c r="BP598" s="722"/>
      <c r="BQ598" s="722"/>
      <c r="BR598" s="722"/>
      <c r="BS598" s="722"/>
      <c r="BT598" s="722"/>
      <c r="BU598" s="722"/>
      <c r="BV598" s="722"/>
      <c r="BW598" s="722"/>
      <c r="BX598" s="722"/>
      <c r="BY598" s="722"/>
      <c r="BZ598" s="722"/>
      <c r="CA598" s="722"/>
      <c r="CB598" s="722"/>
      <c r="CC598" s="722"/>
      <c r="CD598" s="722"/>
      <c r="CE598" s="722"/>
      <c r="CF598" s="722"/>
      <c r="CG598" s="722"/>
      <c r="CH598" s="722"/>
      <c r="CI598" s="722"/>
      <c r="CJ598" s="722"/>
      <c r="CK598" s="722"/>
      <c r="CL598" s="722"/>
      <c r="CM598" s="722"/>
      <c r="CN598" s="722"/>
      <c r="CO598" s="722"/>
      <c r="CP598" s="722"/>
      <c r="CQ598" s="722"/>
      <c r="CR598" s="722"/>
      <c r="CS598" s="722"/>
    </row>
    <row r="599" spans="1:97" s="1376" customFormat="1">
      <c r="A599" s="722"/>
      <c r="B599" s="722"/>
      <c r="C599" s="722"/>
      <c r="D599" s="722"/>
      <c r="E599" s="722"/>
      <c r="F599" s="757"/>
      <c r="G599" s="757"/>
      <c r="H599" s="757"/>
      <c r="I599" s="757"/>
      <c r="J599" s="757"/>
      <c r="K599" s="758"/>
      <c r="L599" s="758"/>
      <c r="M599" s="722"/>
      <c r="N599" s="736"/>
      <c r="O599" s="736"/>
      <c r="P599" s="736"/>
      <c r="Q599" s="736"/>
      <c r="R599" s="736"/>
      <c r="S599" s="736"/>
      <c r="T599" s="736"/>
      <c r="U599" s="736"/>
      <c r="BA599" s="722"/>
      <c r="BB599" s="722"/>
      <c r="BC599" s="722"/>
      <c r="BD599" s="722"/>
      <c r="BE599" s="722"/>
      <c r="BF599" s="722"/>
      <c r="BG599" s="722"/>
      <c r="BH599" s="722"/>
      <c r="BI599" s="722"/>
      <c r="BJ599" s="722"/>
      <c r="BK599" s="722"/>
      <c r="BL599" s="722"/>
      <c r="BM599" s="722"/>
      <c r="BN599" s="722"/>
      <c r="BO599" s="722"/>
      <c r="BP599" s="722"/>
      <c r="BQ599" s="722"/>
      <c r="BR599" s="722"/>
      <c r="BS599" s="722"/>
      <c r="BT599" s="722"/>
      <c r="BU599" s="722"/>
      <c r="BV599" s="722"/>
      <c r="BW599" s="722"/>
      <c r="BX599" s="722"/>
      <c r="BY599" s="722"/>
      <c r="BZ599" s="722"/>
      <c r="CA599" s="722"/>
      <c r="CB599" s="722"/>
      <c r="CC599" s="722"/>
      <c r="CD599" s="722"/>
      <c r="CE599" s="722"/>
      <c r="CF599" s="722"/>
      <c r="CG599" s="722"/>
      <c r="CH599" s="722"/>
      <c r="CI599" s="722"/>
      <c r="CJ599" s="722"/>
      <c r="CK599" s="722"/>
      <c r="CL599" s="722"/>
      <c r="CM599" s="722"/>
      <c r="CN599" s="722"/>
      <c r="CO599" s="722"/>
      <c r="CP599" s="722"/>
      <c r="CQ599" s="722"/>
      <c r="CR599" s="722"/>
      <c r="CS599" s="722"/>
    </row>
    <row r="600" spans="1:97" s="1376" customFormat="1">
      <c r="A600" s="722"/>
      <c r="B600" s="722"/>
      <c r="C600" s="722"/>
      <c r="D600" s="722"/>
      <c r="E600" s="722"/>
      <c r="F600" s="757"/>
      <c r="G600" s="757"/>
      <c r="H600" s="757"/>
      <c r="I600" s="757"/>
      <c r="J600" s="757"/>
      <c r="K600" s="758"/>
      <c r="L600" s="758"/>
      <c r="M600" s="722"/>
      <c r="N600" s="736"/>
      <c r="O600" s="736"/>
      <c r="P600" s="736"/>
      <c r="Q600" s="736"/>
      <c r="R600" s="736"/>
      <c r="S600" s="736"/>
      <c r="T600" s="736"/>
      <c r="U600" s="736"/>
      <c r="BA600" s="722"/>
      <c r="BB600" s="722"/>
      <c r="BC600" s="722"/>
      <c r="BD600" s="722"/>
      <c r="BE600" s="722"/>
      <c r="BF600" s="722"/>
      <c r="BG600" s="722"/>
      <c r="BH600" s="722"/>
      <c r="BI600" s="722"/>
      <c r="BJ600" s="722"/>
      <c r="BK600" s="722"/>
      <c r="BL600" s="722"/>
      <c r="BM600" s="722"/>
      <c r="BN600" s="722"/>
      <c r="BO600" s="722"/>
      <c r="BP600" s="722"/>
      <c r="BQ600" s="722"/>
      <c r="BR600" s="722"/>
      <c r="BS600" s="722"/>
      <c r="BT600" s="722"/>
      <c r="BU600" s="722"/>
      <c r="BV600" s="722"/>
      <c r="BW600" s="722"/>
      <c r="BX600" s="722"/>
      <c r="BY600" s="722"/>
      <c r="BZ600" s="722"/>
      <c r="CA600" s="722"/>
      <c r="CB600" s="722"/>
      <c r="CC600" s="722"/>
      <c r="CD600" s="722"/>
      <c r="CE600" s="722"/>
      <c r="CF600" s="722"/>
      <c r="CG600" s="722"/>
      <c r="CH600" s="722"/>
      <c r="CI600" s="722"/>
      <c r="CJ600" s="722"/>
      <c r="CK600" s="722"/>
      <c r="CL600" s="722"/>
      <c r="CM600" s="722"/>
      <c r="CN600" s="722"/>
      <c r="CO600" s="722"/>
      <c r="CP600" s="722"/>
      <c r="CQ600" s="722"/>
      <c r="CR600" s="722"/>
      <c r="CS600" s="722"/>
    </row>
    <row r="601" spans="1:97" s="1376" customFormat="1">
      <c r="A601" s="722"/>
      <c r="B601" s="722"/>
      <c r="C601" s="722"/>
      <c r="D601" s="722"/>
      <c r="E601" s="722"/>
      <c r="F601" s="757"/>
      <c r="G601" s="757"/>
      <c r="H601" s="757"/>
      <c r="I601" s="757"/>
      <c r="J601" s="757"/>
      <c r="K601" s="758"/>
      <c r="L601" s="758"/>
      <c r="M601" s="722"/>
      <c r="N601" s="736"/>
      <c r="O601" s="736"/>
      <c r="P601" s="736"/>
      <c r="Q601" s="736"/>
      <c r="R601" s="736"/>
      <c r="S601" s="736"/>
      <c r="T601" s="736"/>
      <c r="U601" s="736"/>
      <c r="BA601" s="722"/>
      <c r="BB601" s="722"/>
      <c r="BC601" s="722"/>
      <c r="BD601" s="722"/>
      <c r="BE601" s="722"/>
      <c r="BF601" s="722"/>
      <c r="BG601" s="722"/>
      <c r="BH601" s="722"/>
      <c r="BI601" s="722"/>
      <c r="BJ601" s="722"/>
      <c r="BK601" s="722"/>
      <c r="BL601" s="722"/>
      <c r="BM601" s="722"/>
      <c r="BN601" s="722"/>
      <c r="BO601" s="722"/>
      <c r="BP601" s="722"/>
      <c r="BQ601" s="722"/>
      <c r="BR601" s="722"/>
      <c r="BS601" s="722"/>
      <c r="BT601" s="722"/>
      <c r="BU601" s="722"/>
      <c r="BV601" s="722"/>
      <c r="BW601" s="722"/>
      <c r="BX601" s="722"/>
      <c r="BY601" s="722"/>
      <c r="BZ601" s="722"/>
      <c r="CA601" s="722"/>
      <c r="CB601" s="722"/>
      <c r="CC601" s="722"/>
      <c r="CD601" s="722"/>
      <c r="CE601" s="722"/>
      <c r="CF601" s="722"/>
      <c r="CG601" s="722"/>
      <c r="CH601" s="722"/>
      <c r="CI601" s="722"/>
      <c r="CJ601" s="722"/>
      <c r="CK601" s="722"/>
      <c r="CL601" s="722"/>
      <c r="CM601" s="722"/>
      <c r="CN601" s="722"/>
      <c r="CO601" s="722"/>
      <c r="CP601" s="722"/>
      <c r="CQ601" s="722"/>
      <c r="CR601" s="722"/>
      <c r="CS601" s="722"/>
    </row>
    <row r="602" spans="1:97" s="1376" customFormat="1">
      <c r="A602" s="722"/>
      <c r="B602" s="722"/>
      <c r="C602" s="722"/>
      <c r="D602" s="722"/>
      <c r="E602" s="722"/>
      <c r="F602" s="757"/>
      <c r="G602" s="757"/>
      <c r="H602" s="757"/>
      <c r="I602" s="757"/>
      <c r="J602" s="757"/>
      <c r="K602" s="758"/>
      <c r="L602" s="758"/>
      <c r="M602" s="722"/>
      <c r="N602" s="736"/>
      <c r="O602" s="736"/>
      <c r="P602" s="736"/>
      <c r="Q602" s="736"/>
      <c r="R602" s="736"/>
      <c r="S602" s="736"/>
      <c r="T602" s="736"/>
      <c r="U602" s="736"/>
      <c r="BA602" s="722"/>
      <c r="BB602" s="722"/>
      <c r="BC602" s="722"/>
      <c r="BD602" s="722"/>
      <c r="BE602" s="722"/>
      <c r="BF602" s="722"/>
      <c r="BG602" s="722"/>
      <c r="BH602" s="722"/>
      <c r="BI602" s="722"/>
      <c r="BJ602" s="722"/>
      <c r="BK602" s="722"/>
      <c r="BL602" s="722"/>
      <c r="BM602" s="722"/>
      <c r="BN602" s="722"/>
      <c r="BO602" s="722"/>
      <c r="BP602" s="722"/>
      <c r="BQ602" s="722"/>
      <c r="BR602" s="722"/>
      <c r="BS602" s="722"/>
      <c r="BT602" s="722"/>
      <c r="BU602" s="722"/>
      <c r="BV602" s="722"/>
      <c r="BW602" s="722"/>
      <c r="BX602" s="722"/>
      <c r="BY602" s="722"/>
      <c r="BZ602" s="722"/>
      <c r="CA602" s="722"/>
      <c r="CB602" s="722"/>
      <c r="CC602" s="722"/>
      <c r="CD602" s="722"/>
      <c r="CE602" s="722"/>
      <c r="CF602" s="722"/>
      <c r="CG602" s="722"/>
      <c r="CH602" s="722"/>
      <c r="CI602" s="722"/>
      <c r="CJ602" s="722"/>
      <c r="CK602" s="722"/>
      <c r="CL602" s="722"/>
      <c r="CM602" s="722"/>
      <c r="CN602" s="722"/>
      <c r="CO602" s="722"/>
      <c r="CP602" s="722"/>
      <c r="CQ602" s="722"/>
      <c r="CR602" s="722"/>
      <c r="CS602" s="722"/>
    </row>
    <row r="603" spans="1:97" s="1376" customFormat="1">
      <c r="A603" s="722"/>
      <c r="B603" s="722"/>
      <c r="C603" s="722"/>
      <c r="D603" s="722"/>
      <c r="E603" s="722"/>
      <c r="F603" s="757"/>
      <c r="G603" s="757"/>
      <c r="H603" s="757"/>
      <c r="I603" s="757"/>
      <c r="J603" s="757"/>
      <c r="K603" s="758"/>
      <c r="L603" s="758"/>
      <c r="M603" s="722"/>
      <c r="N603" s="736"/>
      <c r="O603" s="736"/>
      <c r="P603" s="736"/>
      <c r="Q603" s="736"/>
      <c r="R603" s="736"/>
      <c r="S603" s="736"/>
      <c r="T603" s="736"/>
      <c r="U603" s="736"/>
      <c r="BA603" s="722"/>
      <c r="BB603" s="722"/>
      <c r="BC603" s="722"/>
      <c r="BD603" s="722"/>
      <c r="BE603" s="722"/>
      <c r="BF603" s="722"/>
      <c r="BG603" s="722"/>
      <c r="BH603" s="722"/>
      <c r="BI603" s="722"/>
      <c r="BJ603" s="722"/>
      <c r="BK603" s="722"/>
      <c r="BL603" s="722"/>
      <c r="BM603" s="722"/>
      <c r="BN603" s="722"/>
      <c r="BO603" s="722"/>
      <c r="BP603" s="722"/>
      <c r="BQ603" s="722"/>
      <c r="BR603" s="722"/>
      <c r="BS603" s="722"/>
      <c r="BT603" s="722"/>
      <c r="BU603" s="722"/>
      <c r="BV603" s="722"/>
      <c r="BW603" s="722"/>
      <c r="BX603" s="722"/>
      <c r="BY603" s="722"/>
      <c r="BZ603" s="722"/>
      <c r="CA603" s="722"/>
      <c r="CB603" s="722"/>
      <c r="CC603" s="722"/>
      <c r="CD603" s="722"/>
      <c r="CE603" s="722"/>
      <c r="CF603" s="722"/>
      <c r="CG603" s="722"/>
      <c r="CH603" s="722"/>
      <c r="CI603" s="722"/>
      <c r="CJ603" s="722"/>
      <c r="CK603" s="722"/>
      <c r="CL603" s="722"/>
      <c r="CM603" s="722"/>
      <c r="CN603" s="722"/>
      <c r="CO603" s="722"/>
      <c r="CP603" s="722"/>
      <c r="CQ603" s="722"/>
      <c r="CR603" s="722"/>
      <c r="CS603" s="722"/>
    </row>
    <row r="604" spans="1:97" s="1376" customFormat="1">
      <c r="A604" s="722"/>
      <c r="B604" s="722"/>
      <c r="C604" s="722"/>
      <c r="D604" s="722"/>
      <c r="E604" s="722"/>
      <c r="F604" s="757"/>
      <c r="G604" s="757"/>
      <c r="H604" s="757"/>
      <c r="I604" s="757"/>
      <c r="J604" s="757"/>
      <c r="K604" s="758"/>
      <c r="L604" s="758"/>
      <c r="M604" s="722"/>
      <c r="N604" s="736"/>
      <c r="O604" s="736"/>
      <c r="P604" s="736"/>
      <c r="Q604" s="736"/>
      <c r="R604" s="736"/>
      <c r="S604" s="736"/>
      <c r="T604" s="736"/>
      <c r="U604" s="736"/>
      <c r="BA604" s="722"/>
      <c r="BB604" s="722"/>
      <c r="BC604" s="722"/>
      <c r="BD604" s="722"/>
      <c r="BE604" s="722"/>
      <c r="BF604" s="722"/>
      <c r="BG604" s="722"/>
      <c r="BH604" s="722"/>
      <c r="BI604" s="722"/>
      <c r="BJ604" s="722"/>
      <c r="BK604" s="722"/>
      <c r="BL604" s="722"/>
      <c r="BM604" s="722"/>
      <c r="BN604" s="722"/>
      <c r="BO604" s="722"/>
      <c r="BP604" s="722"/>
      <c r="BQ604" s="722"/>
      <c r="BR604" s="722"/>
      <c r="BS604" s="722"/>
      <c r="BT604" s="722"/>
      <c r="BU604" s="722"/>
      <c r="BV604" s="722"/>
      <c r="BW604" s="722"/>
      <c r="BX604" s="722"/>
      <c r="BY604" s="722"/>
      <c r="BZ604" s="722"/>
      <c r="CA604" s="722"/>
      <c r="CB604" s="722"/>
      <c r="CC604" s="722"/>
      <c r="CD604" s="722"/>
      <c r="CE604" s="722"/>
      <c r="CF604" s="722"/>
      <c r="CG604" s="722"/>
      <c r="CH604" s="722"/>
      <c r="CI604" s="722"/>
      <c r="CJ604" s="722"/>
      <c r="CK604" s="722"/>
      <c r="CL604" s="722"/>
      <c r="CM604" s="722"/>
      <c r="CN604" s="722"/>
      <c r="CO604" s="722"/>
      <c r="CP604" s="722"/>
      <c r="CQ604" s="722"/>
      <c r="CR604" s="722"/>
      <c r="CS604" s="722"/>
    </row>
    <row r="605" spans="1:97" s="1376" customFormat="1">
      <c r="A605" s="722"/>
      <c r="B605" s="722"/>
      <c r="C605" s="722"/>
      <c r="D605" s="722"/>
      <c r="E605" s="722"/>
      <c r="F605" s="757"/>
      <c r="G605" s="757"/>
      <c r="H605" s="757"/>
      <c r="I605" s="757"/>
      <c r="J605" s="757"/>
      <c r="K605" s="758"/>
      <c r="L605" s="758"/>
      <c r="M605" s="722"/>
      <c r="N605" s="736"/>
      <c r="O605" s="736"/>
      <c r="P605" s="736"/>
      <c r="Q605" s="736"/>
      <c r="R605" s="736"/>
      <c r="S605" s="736"/>
      <c r="T605" s="736"/>
      <c r="U605" s="736"/>
      <c r="BA605" s="722"/>
      <c r="BB605" s="722"/>
      <c r="BC605" s="722"/>
      <c r="BD605" s="722"/>
      <c r="BE605" s="722"/>
      <c r="BF605" s="722"/>
      <c r="BG605" s="722"/>
      <c r="BH605" s="722"/>
      <c r="BI605" s="722"/>
      <c r="BJ605" s="722"/>
      <c r="BK605" s="722"/>
      <c r="BL605" s="722"/>
      <c r="BM605" s="722"/>
      <c r="BN605" s="722"/>
      <c r="BO605" s="722"/>
      <c r="BP605" s="722"/>
      <c r="BQ605" s="722"/>
      <c r="BR605" s="722"/>
      <c r="BS605" s="722"/>
      <c r="BT605" s="722"/>
      <c r="BU605" s="722"/>
      <c r="BV605" s="722"/>
      <c r="BW605" s="722"/>
      <c r="BX605" s="722"/>
      <c r="BY605" s="722"/>
      <c r="BZ605" s="722"/>
      <c r="CA605" s="722"/>
      <c r="CB605" s="722"/>
      <c r="CC605" s="722"/>
      <c r="CD605" s="722"/>
      <c r="CE605" s="722"/>
      <c r="CF605" s="722"/>
      <c r="CG605" s="722"/>
      <c r="CH605" s="722"/>
      <c r="CI605" s="722"/>
      <c r="CJ605" s="722"/>
      <c r="CK605" s="722"/>
      <c r="CL605" s="722"/>
      <c r="CM605" s="722"/>
      <c r="CN605" s="722"/>
      <c r="CO605" s="722"/>
      <c r="CP605" s="722"/>
      <c r="CQ605" s="722"/>
      <c r="CR605" s="722"/>
      <c r="CS605" s="722"/>
    </row>
    <row r="606" spans="1:97" s="1376" customFormat="1">
      <c r="A606" s="722"/>
      <c r="B606" s="722"/>
      <c r="C606" s="722"/>
      <c r="D606" s="722"/>
      <c r="E606" s="722"/>
      <c r="F606" s="757"/>
      <c r="G606" s="757"/>
      <c r="H606" s="757"/>
      <c r="I606" s="757"/>
      <c r="J606" s="757"/>
      <c r="K606" s="758"/>
      <c r="L606" s="758"/>
      <c r="M606" s="722"/>
      <c r="N606" s="736"/>
      <c r="O606" s="736"/>
      <c r="P606" s="736"/>
      <c r="Q606" s="736"/>
      <c r="R606" s="736"/>
      <c r="S606" s="736"/>
      <c r="T606" s="736"/>
      <c r="U606" s="736"/>
      <c r="BA606" s="722"/>
      <c r="BB606" s="722"/>
      <c r="BC606" s="722"/>
      <c r="BD606" s="722"/>
      <c r="BE606" s="722"/>
      <c r="BF606" s="722"/>
      <c r="BG606" s="722"/>
      <c r="BH606" s="722"/>
      <c r="BI606" s="722"/>
      <c r="BJ606" s="722"/>
      <c r="BK606" s="722"/>
      <c r="BL606" s="722"/>
      <c r="BM606" s="722"/>
      <c r="BN606" s="722"/>
      <c r="BO606" s="722"/>
      <c r="BP606" s="722"/>
      <c r="BQ606" s="722"/>
      <c r="BR606" s="722"/>
      <c r="BS606" s="722"/>
      <c r="BT606" s="722"/>
      <c r="BU606" s="722"/>
      <c r="BV606" s="722"/>
      <c r="BW606" s="722"/>
      <c r="BX606" s="722"/>
      <c r="BY606" s="722"/>
      <c r="BZ606" s="722"/>
      <c r="CA606" s="722"/>
      <c r="CB606" s="722"/>
      <c r="CC606" s="722"/>
      <c r="CD606" s="722"/>
      <c r="CE606" s="722"/>
      <c r="CF606" s="722"/>
      <c r="CG606" s="722"/>
      <c r="CH606" s="722"/>
      <c r="CI606" s="722"/>
      <c r="CJ606" s="722"/>
      <c r="CK606" s="722"/>
      <c r="CL606" s="722"/>
      <c r="CM606" s="722"/>
      <c r="CN606" s="722"/>
      <c r="CO606" s="722"/>
      <c r="CP606" s="722"/>
      <c r="CQ606" s="722"/>
      <c r="CR606" s="722"/>
      <c r="CS606" s="722"/>
    </row>
    <row r="607" spans="1:97" s="1376" customFormat="1">
      <c r="A607" s="722"/>
      <c r="B607" s="722"/>
      <c r="C607" s="722"/>
      <c r="D607" s="722"/>
      <c r="E607" s="722"/>
      <c r="F607" s="757"/>
      <c r="G607" s="757"/>
      <c r="H607" s="757"/>
      <c r="I607" s="757"/>
      <c r="J607" s="757"/>
      <c r="K607" s="758"/>
      <c r="L607" s="758"/>
      <c r="M607" s="722"/>
      <c r="N607" s="736"/>
      <c r="O607" s="736"/>
      <c r="P607" s="736"/>
      <c r="Q607" s="736"/>
      <c r="R607" s="736"/>
      <c r="S607" s="736"/>
      <c r="T607" s="736"/>
      <c r="U607" s="736"/>
      <c r="BA607" s="722"/>
      <c r="BB607" s="722"/>
      <c r="BC607" s="722"/>
      <c r="BD607" s="722"/>
      <c r="BE607" s="722"/>
      <c r="BF607" s="722"/>
      <c r="BG607" s="722"/>
      <c r="BH607" s="722"/>
      <c r="BI607" s="722"/>
      <c r="BJ607" s="722"/>
      <c r="BK607" s="722"/>
      <c r="BL607" s="722"/>
      <c r="BM607" s="722"/>
      <c r="BN607" s="722"/>
      <c r="BO607" s="722"/>
      <c r="BP607" s="722"/>
      <c r="BQ607" s="722"/>
      <c r="BR607" s="722"/>
      <c r="BS607" s="722"/>
      <c r="BT607" s="722"/>
      <c r="BU607" s="722"/>
      <c r="BV607" s="722"/>
      <c r="BW607" s="722"/>
      <c r="BX607" s="722"/>
      <c r="BY607" s="722"/>
      <c r="BZ607" s="722"/>
      <c r="CA607" s="722"/>
      <c r="CB607" s="722"/>
      <c r="CC607" s="722"/>
      <c r="CD607" s="722"/>
      <c r="CE607" s="722"/>
      <c r="CF607" s="722"/>
      <c r="CG607" s="722"/>
      <c r="CH607" s="722"/>
      <c r="CI607" s="722"/>
      <c r="CJ607" s="722"/>
      <c r="CK607" s="722"/>
      <c r="CL607" s="722"/>
      <c r="CM607" s="722"/>
      <c r="CN607" s="722"/>
      <c r="CO607" s="722"/>
      <c r="CP607" s="722"/>
      <c r="CQ607" s="722"/>
      <c r="CR607" s="722"/>
      <c r="CS607" s="722"/>
    </row>
    <row r="608" spans="1:97" s="1376" customFormat="1">
      <c r="A608" s="722"/>
      <c r="B608" s="722"/>
      <c r="C608" s="722"/>
      <c r="D608" s="722"/>
      <c r="E608" s="722"/>
      <c r="F608" s="757"/>
      <c r="G608" s="757"/>
      <c r="H608" s="757"/>
      <c r="I608" s="757"/>
      <c r="J608" s="757"/>
      <c r="K608" s="758"/>
      <c r="L608" s="758"/>
      <c r="M608" s="722"/>
      <c r="N608" s="736"/>
      <c r="O608" s="736"/>
      <c r="P608" s="736"/>
      <c r="Q608" s="736"/>
      <c r="R608" s="736"/>
      <c r="S608" s="736"/>
      <c r="T608" s="736"/>
      <c r="U608" s="736"/>
      <c r="BA608" s="722"/>
      <c r="BB608" s="722"/>
      <c r="BC608" s="722"/>
      <c r="BD608" s="722"/>
      <c r="BE608" s="722"/>
      <c r="BF608" s="722"/>
      <c r="BG608" s="722"/>
      <c r="BH608" s="722"/>
      <c r="BI608" s="722"/>
      <c r="BJ608" s="722"/>
      <c r="BK608" s="722"/>
      <c r="BL608" s="722"/>
      <c r="BM608" s="722"/>
      <c r="BN608" s="722"/>
      <c r="BO608" s="722"/>
      <c r="BP608" s="722"/>
      <c r="BQ608" s="722"/>
      <c r="BR608" s="722"/>
      <c r="BS608" s="722"/>
      <c r="BT608" s="722"/>
      <c r="BU608" s="722"/>
      <c r="BV608" s="722"/>
      <c r="BW608" s="722"/>
      <c r="BX608" s="722"/>
      <c r="BY608" s="722"/>
      <c r="BZ608" s="722"/>
      <c r="CA608" s="722"/>
      <c r="CB608" s="722"/>
      <c r="CC608" s="722"/>
      <c r="CD608" s="722"/>
      <c r="CE608" s="722"/>
      <c r="CF608" s="722"/>
      <c r="CG608" s="722"/>
      <c r="CH608" s="722"/>
      <c r="CI608" s="722"/>
      <c r="CJ608" s="722"/>
      <c r="CK608" s="722"/>
      <c r="CL608" s="722"/>
      <c r="CM608" s="722"/>
      <c r="CN608" s="722"/>
      <c r="CO608" s="722"/>
      <c r="CP608" s="722"/>
      <c r="CQ608" s="722"/>
      <c r="CR608" s="722"/>
      <c r="CS608" s="722"/>
    </row>
    <row r="609" spans="1:97" s="1376" customFormat="1">
      <c r="A609" s="722"/>
      <c r="B609" s="722"/>
      <c r="C609" s="722"/>
      <c r="D609" s="722"/>
      <c r="E609" s="722"/>
      <c r="F609" s="757"/>
      <c r="G609" s="757"/>
      <c r="H609" s="757"/>
      <c r="I609" s="757"/>
      <c r="J609" s="757"/>
      <c r="K609" s="758"/>
      <c r="L609" s="758"/>
      <c r="M609" s="722"/>
      <c r="N609" s="736"/>
      <c r="O609" s="736"/>
      <c r="P609" s="736"/>
      <c r="Q609" s="736"/>
      <c r="R609" s="736"/>
      <c r="S609" s="736"/>
      <c r="T609" s="736"/>
      <c r="U609" s="736"/>
      <c r="BA609" s="722"/>
      <c r="BB609" s="722"/>
      <c r="BC609" s="722"/>
      <c r="BD609" s="722"/>
      <c r="BE609" s="722"/>
      <c r="BF609" s="722"/>
      <c r="BG609" s="722"/>
      <c r="BH609" s="722"/>
      <c r="BI609" s="722"/>
      <c r="BJ609" s="722"/>
      <c r="BK609" s="722"/>
      <c r="BL609" s="722"/>
      <c r="BM609" s="722"/>
      <c r="BN609" s="722"/>
      <c r="BO609" s="722"/>
      <c r="BP609" s="722"/>
      <c r="BQ609" s="722"/>
      <c r="BR609" s="722"/>
      <c r="BS609" s="722"/>
      <c r="BT609" s="722"/>
      <c r="BU609" s="722"/>
      <c r="BV609" s="722"/>
      <c r="BW609" s="722"/>
      <c r="BX609" s="722"/>
      <c r="BY609" s="722"/>
      <c r="BZ609" s="722"/>
      <c r="CA609" s="722"/>
      <c r="CB609" s="722"/>
      <c r="CC609" s="722"/>
      <c r="CD609" s="722"/>
      <c r="CE609" s="722"/>
      <c r="CF609" s="722"/>
      <c r="CG609" s="722"/>
      <c r="CH609" s="722"/>
      <c r="CI609" s="722"/>
      <c r="CJ609" s="722"/>
      <c r="CK609" s="722"/>
      <c r="CL609" s="722"/>
      <c r="CM609" s="722"/>
      <c r="CN609" s="722"/>
      <c r="CO609" s="722"/>
      <c r="CP609" s="722"/>
      <c r="CQ609" s="722"/>
      <c r="CR609" s="722"/>
      <c r="CS609" s="722"/>
    </row>
    <row r="610" spans="1:97" s="1376" customFormat="1">
      <c r="A610" s="722"/>
      <c r="B610" s="722"/>
      <c r="C610" s="722"/>
      <c r="D610" s="722"/>
      <c r="E610" s="722"/>
      <c r="F610" s="757"/>
      <c r="G610" s="757"/>
      <c r="H610" s="757"/>
      <c r="I610" s="757"/>
      <c r="J610" s="757"/>
      <c r="K610" s="758"/>
      <c r="L610" s="758"/>
      <c r="M610" s="722"/>
      <c r="N610" s="736"/>
      <c r="O610" s="736"/>
      <c r="P610" s="736"/>
      <c r="Q610" s="736"/>
      <c r="R610" s="736"/>
      <c r="S610" s="736"/>
      <c r="T610" s="736"/>
      <c r="U610" s="736"/>
      <c r="BA610" s="722"/>
      <c r="BB610" s="722"/>
      <c r="BC610" s="722"/>
      <c r="BD610" s="722"/>
      <c r="BE610" s="722"/>
      <c r="BF610" s="722"/>
      <c r="BG610" s="722"/>
      <c r="BH610" s="722"/>
      <c r="BI610" s="722"/>
      <c r="BJ610" s="722"/>
      <c r="BK610" s="722"/>
      <c r="BL610" s="722"/>
      <c r="BM610" s="722"/>
      <c r="BN610" s="722"/>
      <c r="BO610" s="722"/>
      <c r="BP610" s="722"/>
      <c r="BQ610" s="722"/>
      <c r="BR610" s="722"/>
      <c r="BS610" s="722"/>
      <c r="BT610" s="722"/>
      <c r="BU610" s="722"/>
      <c r="BV610" s="722"/>
      <c r="BW610" s="722"/>
      <c r="BX610" s="722"/>
      <c r="BY610" s="722"/>
      <c r="BZ610" s="722"/>
      <c r="CA610" s="722"/>
      <c r="CB610" s="722"/>
      <c r="CC610" s="722"/>
      <c r="CD610" s="722"/>
      <c r="CE610" s="722"/>
      <c r="CF610" s="722"/>
      <c r="CG610" s="722"/>
      <c r="CH610" s="722"/>
      <c r="CI610" s="722"/>
      <c r="CJ610" s="722"/>
      <c r="CK610" s="722"/>
      <c r="CL610" s="722"/>
      <c r="CM610" s="722"/>
      <c r="CN610" s="722"/>
      <c r="CO610" s="722"/>
      <c r="CP610" s="722"/>
      <c r="CQ610" s="722"/>
      <c r="CR610" s="722"/>
      <c r="CS610" s="722"/>
    </row>
    <row r="611" spans="1:97" s="1376" customFormat="1">
      <c r="A611" s="722"/>
      <c r="B611" s="722"/>
      <c r="C611" s="722"/>
      <c r="D611" s="722"/>
      <c r="E611" s="722"/>
      <c r="F611" s="757"/>
      <c r="G611" s="757"/>
      <c r="H611" s="757"/>
      <c r="I611" s="757"/>
      <c r="J611" s="757"/>
      <c r="K611" s="758"/>
      <c r="L611" s="758"/>
      <c r="M611" s="722"/>
      <c r="N611" s="736"/>
      <c r="O611" s="736"/>
      <c r="P611" s="736"/>
      <c r="Q611" s="736"/>
      <c r="R611" s="736"/>
      <c r="S611" s="736"/>
      <c r="T611" s="736"/>
      <c r="U611" s="736"/>
      <c r="BA611" s="722"/>
      <c r="BB611" s="722"/>
      <c r="BC611" s="722"/>
      <c r="BD611" s="722"/>
      <c r="BE611" s="722"/>
      <c r="BF611" s="722"/>
      <c r="BG611" s="722"/>
      <c r="BH611" s="722"/>
      <c r="BI611" s="722"/>
      <c r="BJ611" s="722"/>
      <c r="BK611" s="722"/>
      <c r="BL611" s="722"/>
      <c r="BM611" s="722"/>
      <c r="BN611" s="722"/>
      <c r="BO611" s="722"/>
      <c r="BP611" s="722"/>
      <c r="BQ611" s="722"/>
      <c r="BR611" s="722"/>
      <c r="BS611" s="722"/>
      <c r="BT611" s="722"/>
      <c r="BU611" s="722"/>
      <c r="BV611" s="722"/>
      <c r="BW611" s="722"/>
      <c r="BX611" s="722"/>
      <c r="BY611" s="722"/>
      <c r="BZ611" s="722"/>
      <c r="CA611" s="722"/>
      <c r="CB611" s="722"/>
      <c r="CC611" s="722"/>
      <c r="CD611" s="722"/>
      <c r="CE611" s="722"/>
      <c r="CF611" s="722"/>
      <c r="CG611" s="722"/>
      <c r="CH611" s="722"/>
      <c r="CI611" s="722"/>
      <c r="CJ611" s="722"/>
      <c r="CK611" s="722"/>
      <c r="CL611" s="722"/>
      <c r="CM611" s="722"/>
      <c r="CN611" s="722"/>
      <c r="CO611" s="722"/>
      <c r="CP611" s="722"/>
      <c r="CQ611" s="722"/>
      <c r="CR611" s="722"/>
      <c r="CS611" s="722"/>
    </row>
    <row r="612" spans="1:97" s="1376" customFormat="1">
      <c r="A612" s="722"/>
      <c r="B612" s="722"/>
      <c r="C612" s="722"/>
      <c r="D612" s="722"/>
      <c r="E612" s="722"/>
      <c r="F612" s="757"/>
      <c r="G612" s="757"/>
      <c r="H612" s="757"/>
      <c r="I612" s="757"/>
      <c r="J612" s="757"/>
      <c r="K612" s="758"/>
      <c r="L612" s="758"/>
      <c r="M612" s="722"/>
      <c r="N612" s="736"/>
      <c r="O612" s="736"/>
      <c r="P612" s="736"/>
      <c r="Q612" s="736"/>
      <c r="R612" s="736"/>
      <c r="S612" s="736"/>
      <c r="T612" s="736"/>
      <c r="U612" s="736"/>
      <c r="BA612" s="722"/>
      <c r="BB612" s="722"/>
      <c r="BC612" s="722"/>
      <c r="BD612" s="722"/>
      <c r="BE612" s="722"/>
      <c r="BF612" s="722"/>
      <c r="BG612" s="722"/>
      <c r="BH612" s="722"/>
      <c r="BI612" s="722"/>
      <c r="BJ612" s="722"/>
      <c r="BK612" s="722"/>
      <c r="BL612" s="722"/>
      <c r="BM612" s="722"/>
      <c r="BN612" s="722"/>
      <c r="BO612" s="722"/>
      <c r="BP612" s="722"/>
      <c r="BQ612" s="722"/>
      <c r="BR612" s="722"/>
      <c r="BS612" s="722"/>
      <c r="BT612" s="722"/>
      <c r="BU612" s="722"/>
      <c r="BV612" s="722"/>
      <c r="BW612" s="722"/>
      <c r="BX612" s="722"/>
      <c r="BY612" s="722"/>
      <c r="BZ612" s="722"/>
      <c r="CA612" s="722"/>
      <c r="CB612" s="722"/>
      <c r="CC612" s="722"/>
      <c r="CD612" s="722"/>
      <c r="CE612" s="722"/>
      <c r="CF612" s="722"/>
      <c r="CG612" s="722"/>
      <c r="CH612" s="722"/>
      <c r="CI612" s="722"/>
      <c r="CJ612" s="722"/>
      <c r="CK612" s="722"/>
      <c r="CL612" s="722"/>
      <c r="CM612" s="722"/>
      <c r="CN612" s="722"/>
      <c r="CO612" s="722"/>
      <c r="CP612" s="722"/>
      <c r="CQ612" s="722"/>
      <c r="CR612" s="722"/>
      <c r="CS612" s="722"/>
    </row>
    <row r="613" spans="1:97" s="1376" customFormat="1">
      <c r="A613" s="722"/>
      <c r="B613" s="722"/>
      <c r="C613" s="722"/>
      <c r="D613" s="722"/>
      <c r="E613" s="722"/>
      <c r="F613" s="757"/>
      <c r="G613" s="757"/>
      <c r="H613" s="757"/>
      <c r="I613" s="757"/>
      <c r="J613" s="757"/>
      <c r="K613" s="758"/>
      <c r="L613" s="758"/>
      <c r="M613" s="722"/>
      <c r="N613" s="736"/>
      <c r="O613" s="736"/>
      <c r="P613" s="736"/>
      <c r="Q613" s="736"/>
      <c r="R613" s="736"/>
      <c r="S613" s="736"/>
      <c r="T613" s="736"/>
      <c r="U613" s="736"/>
      <c r="BA613" s="722"/>
      <c r="BB613" s="722"/>
      <c r="BC613" s="722"/>
      <c r="BD613" s="722"/>
      <c r="BE613" s="722"/>
      <c r="BF613" s="722"/>
      <c r="BG613" s="722"/>
      <c r="BH613" s="722"/>
      <c r="BI613" s="722"/>
      <c r="BJ613" s="722"/>
      <c r="BK613" s="722"/>
      <c r="BL613" s="722"/>
      <c r="BM613" s="722"/>
      <c r="BN613" s="722"/>
      <c r="BO613" s="722"/>
      <c r="BP613" s="722"/>
      <c r="BQ613" s="722"/>
      <c r="BR613" s="722"/>
      <c r="BS613" s="722"/>
      <c r="BT613" s="722"/>
      <c r="BU613" s="722"/>
      <c r="BV613" s="722"/>
      <c r="BW613" s="722"/>
      <c r="BX613" s="722"/>
      <c r="BY613" s="722"/>
      <c r="BZ613" s="722"/>
      <c r="CA613" s="722"/>
      <c r="CB613" s="722"/>
      <c r="CC613" s="722"/>
      <c r="CD613" s="722"/>
      <c r="CE613" s="722"/>
      <c r="CF613" s="722"/>
      <c r="CG613" s="722"/>
      <c r="CH613" s="722"/>
      <c r="CI613" s="722"/>
      <c r="CJ613" s="722"/>
      <c r="CK613" s="722"/>
      <c r="CL613" s="722"/>
      <c r="CM613" s="722"/>
      <c r="CN613" s="722"/>
      <c r="CO613" s="722"/>
      <c r="CP613" s="722"/>
      <c r="CQ613" s="722"/>
      <c r="CR613" s="722"/>
      <c r="CS613" s="722"/>
    </row>
    <row r="614" spans="1:97" s="1376" customFormat="1">
      <c r="A614" s="722"/>
      <c r="B614" s="722"/>
      <c r="C614" s="722"/>
      <c r="D614" s="722"/>
      <c r="E614" s="722"/>
      <c r="F614" s="757"/>
      <c r="G614" s="757"/>
      <c r="H614" s="757"/>
      <c r="I614" s="757"/>
      <c r="J614" s="757"/>
      <c r="K614" s="758"/>
      <c r="L614" s="758"/>
      <c r="M614" s="722"/>
      <c r="N614" s="736"/>
      <c r="O614" s="736"/>
      <c r="P614" s="736"/>
      <c r="Q614" s="736"/>
      <c r="R614" s="736"/>
      <c r="S614" s="736"/>
      <c r="T614" s="736"/>
      <c r="U614" s="736"/>
      <c r="BA614" s="722"/>
      <c r="BB614" s="722"/>
      <c r="BC614" s="722"/>
      <c r="BD614" s="722"/>
      <c r="BE614" s="722"/>
      <c r="BF614" s="722"/>
      <c r="BG614" s="722"/>
      <c r="BH614" s="722"/>
      <c r="BI614" s="722"/>
      <c r="BJ614" s="722"/>
      <c r="BK614" s="722"/>
      <c r="BL614" s="722"/>
      <c r="BM614" s="722"/>
      <c r="BN614" s="722"/>
      <c r="BO614" s="722"/>
      <c r="BP614" s="722"/>
      <c r="BQ614" s="722"/>
      <c r="BR614" s="722"/>
      <c r="BS614" s="722"/>
      <c r="BT614" s="722"/>
      <c r="BU614" s="722"/>
      <c r="BV614" s="722"/>
      <c r="BW614" s="722"/>
      <c r="BX614" s="722"/>
      <c r="BY614" s="722"/>
      <c r="BZ614" s="722"/>
      <c r="CA614" s="722"/>
      <c r="CB614" s="722"/>
      <c r="CC614" s="722"/>
      <c r="CD614" s="722"/>
      <c r="CE614" s="722"/>
      <c r="CF614" s="722"/>
      <c r="CG614" s="722"/>
      <c r="CH614" s="722"/>
      <c r="CI614" s="722"/>
      <c r="CJ614" s="722"/>
      <c r="CK614" s="722"/>
      <c r="CL614" s="722"/>
      <c r="CM614" s="722"/>
      <c r="CN614" s="722"/>
      <c r="CO614" s="722"/>
      <c r="CP614" s="722"/>
      <c r="CQ614" s="722"/>
      <c r="CR614" s="722"/>
      <c r="CS614" s="722"/>
    </row>
    <row r="615" spans="1:97" s="1376" customFormat="1">
      <c r="A615" s="722"/>
      <c r="B615" s="722"/>
      <c r="C615" s="722"/>
      <c r="D615" s="722"/>
      <c r="E615" s="722"/>
      <c r="F615" s="757"/>
      <c r="G615" s="757"/>
      <c r="H615" s="757"/>
      <c r="I615" s="757"/>
      <c r="J615" s="757"/>
      <c r="K615" s="758"/>
      <c r="L615" s="758"/>
      <c r="M615" s="722"/>
      <c r="N615" s="736"/>
      <c r="O615" s="736"/>
      <c r="P615" s="736"/>
      <c r="Q615" s="736"/>
      <c r="R615" s="736"/>
      <c r="S615" s="736"/>
      <c r="T615" s="736"/>
      <c r="U615" s="736"/>
      <c r="BA615" s="722"/>
      <c r="BB615" s="722"/>
      <c r="BC615" s="722"/>
      <c r="BD615" s="722"/>
      <c r="BE615" s="722"/>
      <c r="BF615" s="722"/>
      <c r="BG615" s="722"/>
      <c r="BH615" s="722"/>
      <c r="BI615" s="722"/>
      <c r="BJ615" s="722"/>
      <c r="BK615" s="722"/>
      <c r="BL615" s="722"/>
      <c r="BM615" s="722"/>
      <c r="BN615" s="722"/>
      <c r="BO615" s="722"/>
      <c r="BP615" s="722"/>
      <c r="BQ615" s="722"/>
      <c r="BR615" s="722"/>
      <c r="BS615" s="722"/>
      <c r="BT615" s="722"/>
      <c r="BU615" s="722"/>
      <c r="BV615" s="722"/>
      <c r="BW615" s="722"/>
      <c r="BX615" s="722"/>
      <c r="BY615" s="722"/>
      <c r="BZ615" s="722"/>
      <c r="CA615" s="722"/>
      <c r="CB615" s="722"/>
      <c r="CC615" s="722"/>
      <c r="CD615" s="722"/>
      <c r="CE615" s="722"/>
      <c r="CF615" s="722"/>
      <c r="CG615" s="722"/>
      <c r="CH615" s="722"/>
      <c r="CI615" s="722"/>
      <c r="CJ615" s="722"/>
      <c r="CK615" s="722"/>
      <c r="CL615" s="722"/>
      <c r="CM615" s="722"/>
      <c r="CN615" s="722"/>
      <c r="CO615" s="722"/>
      <c r="CP615" s="722"/>
      <c r="CQ615" s="722"/>
      <c r="CR615" s="722"/>
      <c r="CS615" s="722"/>
    </row>
    <row r="616" spans="1:97" s="1376" customFormat="1">
      <c r="A616" s="722"/>
      <c r="B616" s="722"/>
      <c r="C616" s="722"/>
      <c r="D616" s="722"/>
      <c r="E616" s="722"/>
      <c r="F616" s="757"/>
      <c r="G616" s="757"/>
      <c r="H616" s="757"/>
      <c r="I616" s="757"/>
      <c r="J616" s="757"/>
      <c r="K616" s="758"/>
      <c r="L616" s="758"/>
      <c r="M616" s="722"/>
      <c r="N616" s="736"/>
      <c r="O616" s="736"/>
      <c r="P616" s="736"/>
      <c r="Q616" s="736"/>
      <c r="R616" s="736"/>
      <c r="S616" s="736"/>
      <c r="T616" s="736"/>
      <c r="U616" s="736"/>
      <c r="BA616" s="722"/>
      <c r="BB616" s="722"/>
      <c r="BC616" s="722"/>
      <c r="BD616" s="722"/>
      <c r="BE616" s="722"/>
      <c r="BF616" s="722"/>
      <c r="BG616" s="722"/>
      <c r="BH616" s="722"/>
      <c r="BI616" s="722"/>
      <c r="BJ616" s="722"/>
      <c r="BK616" s="722"/>
      <c r="BL616" s="722"/>
      <c r="BM616" s="722"/>
      <c r="BN616" s="722"/>
      <c r="BO616" s="722"/>
      <c r="BP616" s="722"/>
      <c r="BQ616" s="722"/>
      <c r="BR616" s="722"/>
      <c r="BS616" s="722"/>
      <c r="BT616" s="722"/>
      <c r="BU616" s="722"/>
      <c r="BV616" s="722"/>
      <c r="BW616" s="722"/>
      <c r="BX616" s="722"/>
      <c r="BY616" s="722"/>
      <c r="BZ616" s="722"/>
      <c r="CA616" s="722"/>
      <c r="CB616" s="722"/>
      <c r="CC616" s="722"/>
      <c r="CD616" s="722"/>
      <c r="CE616" s="722"/>
      <c r="CF616" s="722"/>
      <c r="CG616" s="722"/>
      <c r="CH616" s="722"/>
      <c r="CI616" s="722"/>
      <c r="CJ616" s="722"/>
      <c r="CK616" s="722"/>
      <c r="CL616" s="722"/>
      <c r="CM616" s="722"/>
      <c r="CN616" s="722"/>
      <c r="CO616" s="722"/>
      <c r="CP616" s="722"/>
      <c r="CQ616" s="722"/>
      <c r="CR616" s="722"/>
      <c r="CS616" s="722"/>
    </row>
    <row r="617" spans="1:97" s="1376" customFormat="1">
      <c r="A617" s="722"/>
      <c r="B617" s="722"/>
      <c r="C617" s="722"/>
      <c r="D617" s="722"/>
      <c r="E617" s="722"/>
      <c r="F617" s="757"/>
      <c r="G617" s="757"/>
      <c r="H617" s="757"/>
      <c r="I617" s="757"/>
      <c r="J617" s="757"/>
      <c r="K617" s="758"/>
      <c r="L617" s="758"/>
      <c r="M617" s="722"/>
      <c r="N617" s="736"/>
      <c r="O617" s="736"/>
      <c r="P617" s="736"/>
      <c r="Q617" s="736"/>
      <c r="R617" s="736"/>
      <c r="S617" s="736"/>
      <c r="T617" s="736"/>
      <c r="U617" s="736"/>
      <c r="BA617" s="722"/>
      <c r="BB617" s="722"/>
      <c r="BC617" s="722"/>
      <c r="BD617" s="722"/>
      <c r="BE617" s="722"/>
      <c r="BF617" s="722"/>
      <c r="BG617" s="722"/>
      <c r="BH617" s="722"/>
      <c r="BI617" s="722"/>
      <c r="BJ617" s="722"/>
      <c r="BK617" s="722"/>
      <c r="BL617" s="722"/>
      <c r="BM617" s="722"/>
      <c r="BN617" s="722"/>
      <c r="BO617" s="722"/>
      <c r="BP617" s="722"/>
      <c r="BQ617" s="722"/>
      <c r="BR617" s="722"/>
      <c r="BS617" s="722"/>
      <c r="BT617" s="722"/>
      <c r="BU617" s="722"/>
      <c r="BV617" s="722"/>
      <c r="BW617" s="722"/>
      <c r="BX617" s="722"/>
      <c r="BY617" s="722"/>
      <c r="BZ617" s="722"/>
      <c r="CA617" s="722"/>
      <c r="CB617" s="722"/>
      <c r="CC617" s="722"/>
      <c r="CD617" s="722"/>
      <c r="CE617" s="722"/>
      <c r="CF617" s="722"/>
      <c r="CG617" s="722"/>
      <c r="CH617" s="722"/>
      <c r="CI617" s="722"/>
      <c r="CJ617" s="722"/>
      <c r="CK617" s="722"/>
      <c r="CL617" s="722"/>
      <c r="CM617" s="722"/>
      <c r="CN617" s="722"/>
      <c r="CO617" s="722"/>
      <c r="CP617" s="722"/>
      <c r="CQ617" s="722"/>
      <c r="CR617" s="722"/>
      <c r="CS617" s="722"/>
    </row>
    <row r="618" spans="1:97" s="1376" customFormat="1">
      <c r="A618" s="722"/>
      <c r="B618" s="722"/>
      <c r="C618" s="722"/>
      <c r="D618" s="722"/>
      <c r="E618" s="722"/>
      <c r="F618" s="757"/>
      <c r="G618" s="757"/>
      <c r="H618" s="757"/>
      <c r="I618" s="757"/>
      <c r="J618" s="757"/>
      <c r="K618" s="758"/>
      <c r="L618" s="758"/>
      <c r="M618" s="722"/>
      <c r="N618" s="736"/>
      <c r="O618" s="736"/>
      <c r="P618" s="736"/>
      <c r="Q618" s="736"/>
      <c r="R618" s="736"/>
      <c r="S618" s="736"/>
      <c r="T618" s="736"/>
      <c r="U618" s="736"/>
      <c r="BA618" s="722"/>
      <c r="BB618" s="722"/>
      <c r="BC618" s="722"/>
      <c r="BD618" s="722"/>
      <c r="BE618" s="722"/>
      <c r="BF618" s="722"/>
      <c r="BG618" s="722"/>
      <c r="BH618" s="722"/>
      <c r="BI618" s="722"/>
      <c r="BJ618" s="722"/>
      <c r="BK618" s="722"/>
      <c r="BL618" s="722"/>
      <c r="BM618" s="722"/>
      <c r="BN618" s="722"/>
      <c r="BO618" s="722"/>
      <c r="BP618" s="722"/>
      <c r="BQ618" s="722"/>
      <c r="BR618" s="722"/>
      <c r="BS618" s="722"/>
      <c r="BT618" s="722"/>
      <c r="BU618" s="722"/>
      <c r="BV618" s="722"/>
      <c r="BW618" s="722"/>
      <c r="BX618" s="722"/>
      <c r="BY618" s="722"/>
      <c r="BZ618" s="722"/>
      <c r="CA618" s="722"/>
      <c r="CB618" s="722"/>
      <c r="CC618" s="722"/>
      <c r="CD618" s="722"/>
      <c r="CE618" s="722"/>
      <c r="CF618" s="722"/>
      <c r="CG618" s="722"/>
      <c r="CH618" s="722"/>
      <c r="CI618" s="722"/>
      <c r="CJ618" s="722"/>
      <c r="CK618" s="722"/>
      <c r="CL618" s="722"/>
      <c r="CM618" s="722"/>
      <c r="CN618" s="722"/>
      <c r="CO618" s="722"/>
      <c r="CP618" s="722"/>
      <c r="CQ618" s="722"/>
      <c r="CR618" s="722"/>
      <c r="CS618" s="722"/>
    </row>
    <row r="619" spans="1:97" s="1376" customFormat="1">
      <c r="A619" s="722"/>
      <c r="B619" s="722"/>
      <c r="C619" s="722"/>
      <c r="D619" s="722"/>
      <c r="E619" s="722"/>
      <c r="F619" s="757"/>
      <c r="G619" s="757"/>
      <c r="H619" s="757"/>
      <c r="I619" s="757"/>
      <c r="J619" s="757"/>
      <c r="K619" s="758"/>
      <c r="L619" s="758"/>
      <c r="M619" s="722"/>
      <c r="N619" s="736"/>
      <c r="O619" s="736"/>
      <c r="P619" s="736"/>
      <c r="Q619" s="736"/>
      <c r="R619" s="736"/>
      <c r="S619" s="736"/>
      <c r="T619" s="736"/>
      <c r="U619" s="736"/>
      <c r="BA619" s="722"/>
      <c r="BB619" s="722"/>
      <c r="BC619" s="722"/>
      <c r="BD619" s="722"/>
      <c r="BE619" s="722"/>
      <c r="BF619" s="722"/>
      <c r="BG619" s="722"/>
      <c r="BH619" s="722"/>
      <c r="BI619" s="722"/>
      <c r="BJ619" s="722"/>
      <c r="BK619" s="722"/>
      <c r="BL619" s="722"/>
      <c r="BM619" s="722"/>
      <c r="BN619" s="722"/>
      <c r="BO619" s="722"/>
      <c r="BP619" s="722"/>
      <c r="BQ619" s="722"/>
      <c r="BR619" s="722"/>
      <c r="BS619" s="722"/>
      <c r="BT619" s="722"/>
      <c r="BU619" s="722"/>
      <c r="BV619" s="722"/>
      <c r="BW619" s="722"/>
      <c r="BX619" s="722"/>
      <c r="BY619" s="722"/>
      <c r="BZ619" s="722"/>
      <c r="CA619" s="722"/>
      <c r="CB619" s="722"/>
      <c r="CC619" s="722"/>
      <c r="CD619" s="722"/>
      <c r="CE619" s="722"/>
      <c r="CF619" s="722"/>
      <c r="CG619" s="722"/>
      <c r="CH619" s="722"/>
      <c r="CI619" s="722"/>
      <c r="CJ619" s="722"/>
      <c r="CK619" s="722"/>
      <c r="CL619" s="722"/>
      <c r="CM619" s="722"/>
      <c r="CN619" s="722"/>
      <c r="CO619" s="722"/>
      <c r="CP619" s="722"/>
      <c r="CQ619" s="722"/>
      <c r="CR619" s="722"/>
      <c r="CS619" s="722"/>
    </row>
    <row r="620" spans="1:97" s="1376" customFormat="1">
      <c r="A620" s="722"/>
      <c r="B620" s="722"/>
      <c r="C620" s="722"/>
      <c r="D620" s="722"/>
      <c r="E620" s="722"/>
      <c r="F620" s="757"/>
      <c r="G620" s="757"/>
      <c r="H620" s="757"/>
      <c r="I620" s="757"/>
      <c r="J620" s="757"/>
      <c r="K620" s="758"/>
      <c r="L620" s="758"/>
      <c r="M620" s="722"/>
      <c r="N620" s="736"/>
      <c r="O620" s="736"/>
      <c r="P620" s="736"/>
      <c r="Q620" s="736"/>
      <c r="R620" s="736"/>
      <c r="S620" s="736"/>
      <c r="T620" s="736"/>
      <c r="U620" s="736"/>
      <c r="BA620" s="722"/>
      <c r="BB620" s="722"/>
      <c r="BC620" s="722"/>
      <c r="BD620" s="722"/>
      <c r="BE620" s="722"/>
      <c r="BF620" s="722"/>
      <c r="BG620" s="722"/>
      <c r="BH620" s="722"/>
      <c r="BI620" s="722"/>
      <c r="BJ620" s="722"/>
      <c r="BK620" s="722"/>
      <c r="BL620" s="722"/>
      <c r="BM620" s="722"/>
      <c r="BN620" s="722"/>
      <c r="BO620" s="722"/>
      <c r="BP620" s="722"/>
      <c r="BQ620" s="722"/>
      <c r="BR620" s="722"/>
      <c r="BS620" s="722"/>
      <c r="BT620" s="722"/>
      <c r="BU620" s="722"/>
      <c r="BV620" s="722"/>
      <c r="BW620" s="722"/>
      <c r="BX620" s="722"/>
      <c r="BY620" s="722"/>
      <c r="BZ620" s="722"/>
      <c r="CA620" s="722"/>
      <c r="CB620" s="722"/>
      <c r="CC620" s="722"/>
      <c r="CD620" s="722"/>
      <c r="CE620" s="722"/>
      <c r="CF620" s="722"/>
      <c r="CG620" s="722"/>
      <c r="CH620" s="722"/>
      <c r="CI620" s="722"/>
      <c r="CJ620" s="722"/>
      <c r="CK620" s="722"/>
      <c r="CL620" s="722"/>
      <c r="CM620" s="722"/>
      <c r="CN620" s="722"/>
      <c r="CO620" s="722"/>
      <c r="CP620" s="722"/>
      <c r="CQ620" s="722"/>
      <c r="CR620" s="722"/>
      <c r="CS620" s="722"/>
    </row>
    <row r="621" spans="1:97" s="1376" customFormat="1">
      <c r="A621" s="722"/>
      <c r="B621" s="722"/>
      <c r="C621" s="722"/>
      <c r="D621" s="722"/>
      <c r="E621" s="722"/>
      <c r="F621" s="757"/>
      <c r="G621" s="757"/>
      <c r="H621" s="757"/>
      <c r="I621" s="757"/>
      <c r="J621" s="757"/>
      <c r="K621" s="758"/>
      <c r="L621" s="758"/>
      <c r="M621" s="722"/>
      <c r="N621" s="736"/>
      <c r="O621" s="736"/>
      <c r="P621" s="736"/>
      <c r="Q621" s="736"/>
      <c r="R621" s="736"/>
      <c r="S621" s="736"/>
      <c r="T621" s="736"/>
      <c r="U621" s="736"/>
      <c r="BA621" s="722"/>
      <c r="BB621" s="722"/>
      <c r="BC621" s="722"/>
      <c r="BD621" s="722"/>
      <c r="BE621" s="722"/>
      <c r="BF621" s="722"/>
      <c r="BG621" s="722"/>
      <c r="BH621" s="722"/>
      <c r="BI621" s="722"/>
      <c r="BJ621" s="722"/>
      <c r="BK621" s="722"/>
      <c r="BL621" s="722"/>
      <c r="BM621" s="722"/>
      <c r="BN621" s="722"/>
      <c r="BO621" s="722"/>
      <c r="BP621" s="722"/>
      <c r="BQ621" s="722"/>
      <c r="BR621" s="722"/>
      <c r="BS621" s="722"/>
      <c r="BT621" s="722"/>
      <c r="BU621" s="722"/>
      <c r="BV621" s="722"/>
      <c r="BW621" s="722"/>
      <c r="BX621" s="722"/>
      <c r="BY621" s="722"/>
      <c r="BZ621" s="722"/>
      <c r="CA621" s="722"/>
      <c r="CB621" s="722"/>
      <c r="CC621" s="722"/>
      <c r="CD621" s="722"/>
      <c r="CE621" s="722"/>
      <c r="CF621" s="722"/>
      <c r="CG621" s="722"/>
      <c r="CH621" s="722"/>
      <c r="CI621" s="722"/>
      <c r="CJ621" s="722"/>
      <c r="CK621" s="722"/>
      <c r="CL621" s="722"/>
      <c r="CM621" s="722"/>
      <c r="CN621" s="722"/>
      <c r="CO621" s="722"/>
      <c r="CP621" s="722"/>
      <c r="CQ621" s="722"/>
      <c r="CR621" s="722"/>
      <c r="CS621" s="722"/>
    </row>
    <row r="622" spans="1:97" s="1376" customFormat="1">
      <c r="A622" s="722"/>
      <c r="B622" s="722"/>
      <c r="C622" s="722"/>
      <c r="D622" s="722"/>
      <c r="E622" s="722"/>
      <c r="F622" s="757"/>
      <c r="G622" s="757"/>
      <c r="H622" s="757"/>
      <c r="I622" s="757"/>
      <c r="J622" s="757"/>
      <c r="K622" s="758"/>
      <c r="L622" s="758"/>
      <c r="M622" s="722"/>
      <c r="N622" s="736"/>
      <c r="O622" s="736"/>
      <c r="P622" s="736"/>
      <c r="Q622" s="736"/>
      <c r="R622" s="736"/>
      <c r="S622" s="736"/>
      <c r="T622" s="736"/>
      <c r="U622" s="736"/>
      <c r="BA622" s="722"/>
      <c r="BB622" s="722"/>
      <c r="BC622" s="722"/>
      <c r="BD622" s="722"/>
      <c r="BE622" s="722"/>
      <c r="BF622" s="722"/>
      <c r="BG622" s="722"/>
      <c r="BH622" s="722"/>
      <c r="BI622" s="722"/>
      <c r="BJ622" s="722"/>
      <c r="BK622" s="722"/>
      <c r="BL622" s="722"/>
      <c r="BM622" s="722"/>
      <c r="BN622" s="722"/>
      <c r="BO622" s="722"/>
      <c r="BP622" s="722"/>
      <c r="BQ622" s="722"/>
      <c r="BR622" s="722"/>
      <c r="BS622" s="722"/>
      <c r="BT622" s="722"/>
      <c r="BU622" s="722"/>
      <c r="BV622" s="722"/>
      <c r="BW622" s="722"/>
      <c r="BX622" s="722"/>
      <c r="BY622" s="722"/>
      <c r="BZ622" s="722"/>
      <c r="CA622" s="722"/>
      <c r="CB622" s="722"/>
      <c r="CC622" s="722"/>
      <c r="CD622" s="722"/>
      <c r="CE622" s="722"/>
      <c r="CF622" s="722"/>
      <c r="CG622" s="722"/>
      <c r="CH622" s="722"/>
      <c r="CI622" s="722"/>
      <c r="CJ622" s="722"/>
      <c r="CK622" s="722"/>
      <c r="CL622" s="722"/>
      <c r="CM622" s="722"/>
      <c r="CN622" s="722"/>
      <c r="CO622" s="722"/>
      <c r="CP622" s="722"/>
      <c r="CQ622" s="722"/>
      <c r="CR622" s="722"/>
      <c r="CS622" s="722"/>
    </row>
    <row r="623" spans="1:97" s="1376" customFormat="1">
      <c r="A623" s="722"/>
      <c r="B623" s="722"/>
      <c r="C623" s="722"/>
      <c r="D623" s="722"/>
      <c r="E623" s="722"/>
      <c r="F623" s="757"/>
      <c r="G623" s="757"/>
      <c r="H623" s="757"/>
      <c r="I623" s="757"/>
      <c r="J623" s="757"/>
      <c r="K623" s="758"/>
      <c r="L623" s="758"/>
      <c r="M623" s="722"/>
      <c r="N623" s="736"/>
      <c r="O623" s="736"/>
      <c r="P623" s="736"/>
      <c r="Q623" s="736"/>
      <c r="R623" s="736"/>
      <c r="S623" s="736"/>
      <c r="T623" s="736"/>
      <c r="U623" s="736"/>
      <c r="BA623" s="722"/>
      <c r="BB623" s="722"/>
      <c r="BC623" s="722"/>
      <c r="BD623" s="722"/>
      <c r="BE623" s="722"/>
      <c r="BF623" s="722"/>
      <c r="BG623" s="722"/>
      <c r="BH623" s="722"/>
      <c r="BI623" s="722"/>
      <c r="BJ623" s="722"/>
      <c r="BK623" s="722"/>
      <c r="BL623" s="722"/>
      <c r="BM623" s="722"/>
      <c r="BN623" s="722"/>
      <c r="BO623" s="722"/>
      <c r="BP623" s="722"/>
      <c r="BQ623" s="722"/>
      <c r="BR623" s="722"/>
      <c r="BS623" s="722"/>
      <c r="BT623" s="722"/>
      <c r="BU623" s="722"/>
      <c r="BV623" s="722"/>
      <c r="BW623" s="722"/>
      <c r="BX623" s="722"/>
      <c r="BY623" s="722"/>
      <c r="BZ623" s="722"/>
      <c r="CA623" s="722"/>
      <c r="CB623" s="722"/>
      <c r="CC623" s="722"/>
      <c r="CD623" s="722"/>
      <c r="CE623" s="722"/>
      <c r="CF623" s="722"/>
      <c r="CG623" s="722"/>
      <c r="CH623" s="722"/>
      <c r="CI623" s="722"/>
      <c r="CJ623" s="722"/>
      <c r="CK623" s="722"/>
      <c r="CL623" s="722"/>
      <c r="CM623" s="722"/>
      <c r="CN623" s="722"/>
      <c r="CO623" s="722"/>
      <c r="CP623" s="722"/>
      <c r="CQ623" s="722"/>
      <c r="CR623" s="722"/>
      <c r="CS623" s="722"/>
    </row>
    <row r="624" spans="1:97" s="1376" customFormat="1">
      <c r="A624" s="722"/>
      <c r="B624" s="722"/>
      <c r="C624" s="722"/>
      <c r="D624" s="722"/>
      <c r="E624" s="722"/>
      <c r="F624" s="757"/>
      <c r="G624" s="757"/>
      <c r="H624" s="757"/>
      <c r="I624" s="757"/>
      <c r="J624" s="757"/>
      <c r="K624" s="758"/>
      <c r="L624" s="758"/>
      <c r="M624" s="722"/>
      <c r="N624" s="736"/>
      <c r="O624" s="736"/>
      <c r="P624" s="736"/>
      <c r="Q624" s="736"/>
      <c r="R624" s="736"/>
      <c r="S624" s="736"/>
      <c r="T624" s="736"/>
      <c r="U624" s="736"/>
      <c r="BA624" s="722"/>
      <c r="BB624" s="722"/>
      <c r="BC624" s="722"/>
      <c r="BD624" s="722"/>
      <c r="BE624" s="722"/>
      <c r="BF624" s="722"/>
      <c r="BG624" s="722"/>
      <c r="BH624" s="722"/>
      <c r="BI624" s="722"/>
      <c r="BJ624" s="722"/>
      <c r="BK624" s="722"/>
      <c r="BL624" s="722"/>
      <c r="BM624" s="722"/>
      <c r="BN624" s="722"/>
      <c r="BO624" s="722"/>
      <c r="BP624" s="722"/>
      <c r="BQ624" s="722"/>
      <c r="BR624" s="722"/>
      <c r="BS624" s="722"/>
      <c r="BT624" s="722"/>
      <c r="BU624" s="722"/>
      <c r="BV624" s="722"/>
      <c r="BW624" s="722"/>
      <c r="BX624" s="722"/>
      <c r="BY624" s="722"/>
      <c r="BZ624" s="722"/>
      <c r="CA624" s="722"/>
      <c r="CB624" s="722"/>
      <c r="CC624" s="722"/>
      <c r="CD624" s="722"/>
      <c r="CE624" s="722"/>
      <c r="CF624" s="722"/>
      <c r="CG624" s="722"/>
      <c r="CH624" s="722"/>
      <c r="CI624" s="722"/>
      <c r="CJ624" s="722"/>
      <c r="CK624" s="722"/>
      <c r="CL624" s="722"/>
      <c r="CM624" s="722"/>
      <c r="CN624" s="722"/>
      <c r="CO624" s="722"/>
      <c r="CP624" s="722"/>
      <c r="CQ624" s="722"/>
      <c r="CR624" s="722"/>
      <c r="CS624" s="722"/>
    </row>
    <row r="625" spans="1:97" s="1376" customFormat="1">
      <c r="A625" s="722"/>
      <c r="B625" s="722"/>
      <c r="C625" s="722"/>
      <c r="D625" s="722"/>
      <c r="E625" s="722"/>
      <c r="F625" s="757"/>
      <c r="G625" s="757"/>
      <c r="H625" s="757"/>
      <c r="I625" s="757"/>
      <c r="J625" s="757"/>
      <c r="K625" s="758"/>
      <c r="L625" s="758"/>
      <c r="M625" s="722"/>
      <c r="N625" s="736"/>
      <c r="O625" s="736"/>
      <c r="P625" s="736"/>
      <c r="Q625" s="736"/>
      <c r="R625" s="736"/>
      <c r="S625" s="736"/>
      <c r="T625" s="736"/>
      <c r="U625" s="736"/>
      <c r="BA625" s="722"/>
      <c r="BB625" s="722"/>
      <c r="BC625" s="722"/>
      <c r="BD625" s="722"/>
      <c r="BE625" s="722"/>
      <c r="BF625" s="722"/>
      <c r="BG625" s="722"/>
      <c r="BH625" s="722"/>
      <c r="BI625" s="722"/>
      <c r="BJ625" s="722"/>
      <c r="BK625" s="722"/>
      <c r="BL625" s="722"/>
      <c r="BM625" s="722"/>
      <c r="BN625" s="722"/>
      <c r="BO625" s="722"/>
      <c r="BP625" s="722"/>
      <c r="BQ625" s="722"/>
      <c r="BR625" s="722"/>
      <c r="BS625" s="722"/>
      <c r="BT625" s="722"/>
      <c r="BU625" s="722"/>
      <c r="BV625" s="722"/>
      <c r="BW625" s="722"/>
      <c r="BX625" s="722"/>
      <c r="BY625" s="722"/>
      <c r="BZ625" s="722"/>
      <c r="CA625" s="722"/>
      <c r="CB625" s="722"/>
      <c r="CC625" s="722"/>
      <c r="CD625" s="722"/>
      <c r="CE625" s="722"/>
      <c r="CF625" s="722"/>
      <c r="CG625" s="722"/>
      <c r="CH625" s="722"/>
      <c r="CI625" s="722"/>
      <c r="CJ625" s="722"/>
      <c r="CK625" s="722"/>
      <c r="CL625" s="722"/>
      <c r="CM625" s="722"/>
      <c r="CN625" s="722"/>
      <c r="CO625" s="722"/>
      <c r="CP625" s="722"/>
      <c r="CQ625" s="722"/>
      <c r="CR625" s="722"/>
      <c r="CS625" s="722"/>
    </row>
    <row r="626" spans="1:97" s="1376" customFormat="1">
      <c r="A626" s="722"/>
      <c r="B626" s="722"/>
      <c r="C626" s="722"/>
      <c r="D626" s="722"/>
      <c r="E626" s="722"/>
      <c r="F626" s="757"/>
      <c r="G626" s="757"/>
      <c r="H626" s="757"/>
      <c r="I626" s="757"/>
      <c r="J626" s="757"/>
      <c r="K626" s="758"/>
      <c r="L626" s="758"/>
      <c r="M626" s="722"/>
      <c r="N626" s="736"/>
      <c r="O626" s="736"/>
      <c r="P626" s="736"/>
      <c r="Q626" s="736"/>
      <c r="R626" s="736"/>
      <c r="S626" s="736"/>
      <c r="T626" s="736"/>
      <c r="U626" s="736"/>
      <c r="BA626" s="722"/>
      <c r="BB626" s="722"/>
      <c r="BC626" s="722"/>
      <c r="BD626" s="722"/>
      <c r="BE626" s="722"/>
      <c r="BF626" s="722"/>
      <c r="BG626" s="722"/>
      <c r="BH626" s="722"/>
      <c r="BI626" s="722"/>
      <c r="BJ626" s="722"/>
      <c r="BK626" s="722"/>
      <c r="BL626" s="722"/>
      <c r="BM626" s="722"/>
      <c r="BN626" s="722"/>
      <c r="BO626" s="722"/>
      <c r="BP626" s="722"/>
      <c r="BQ626" s="722"/>
      <c r="BR626" s="722"/>
      <c r="BS626" s="722"/>
      <c r="BT626" s="722"/>
      <c r="BU626" s="722"/>
      <c r="BV626" s="722"/>
      <c r="BW626" s="722"/>
      <c r="BX626" s="722"/>
      <c r="BY626" s="722"/>
      <c r="BZ626" s="722"/>
      <c r="CA626" s="722"/>
      <c r="CB626" s="722"/>
      <c r="CC626" s="722"/>
      <c r="CD626" s="722"/>
      <c r="CE626" s="722"/>
      <c r="CF626" s="722"/>
      <c r="CG626" s="722"/>
      <c r="CH626" s="722"/>
      <c r="CI626" s="722"/>
      <c r="CJ626" s="722"/>
      <c r="CK626" s="722"/>
      <c r="CL626" s="722"/>
      <c r="CM626" s="722"/>
      <c r="CN626" s="722"/>
      <c r="CO626" s="722"/>
      <c r="CP626" s="722"/>
      <c r="CQ626" s="722"/>
      <c r="CR626" s="722"/>
      <c r="CS626" s="722"/>
    </row>
    <row r="627" spans="1:97" s="1376" customFormat="1">
      <c r="A627" s="722"/>
      <c r="B627" s="722"/>
      <c r="C627" s="722"/>
      <c r="D627" s="722"/>
      <c r="E627" s="722"/>
      <c r="F627" s="757"/>
      <c r="G627" s="757"/>
      <c r="H627" s="757"/>
      <c r="I627" s="757"/>
      <c r="J627" s="757"/>
      <c r="K627" s="758"/>
      <c r="L627" s="758"/>
      <c r="M627" s="722"/>
      <c r="N627" s="736"/>
      <c r="O627" s="736"/>
      <c r="P627" s="736"/>
      <c r="Q627" s="736"/>
      <c r="R627" s="736"/>
      <c r="S627" s="736"/>
      <c r="T627" s="736"/>
      <c r="U627" s="736"/>
      <c r="BA627" s="722"/>
      <c r="BB627" s="722"/>
      <c r="BC627" s="722"/>
      <c r="BD627" s="722"/>
      <c r="BE627" s="722"/>
      <c r="BF627" s="722"/>
      <c r="BG627" s="722"/>
      <c r="BH627" s="722"/>
      <c r="BI627" s="722"/>
      <c r="BJ627" s="722"/>
      <c r="BK627" s="722"/>
      <c r="BL627" s="722"/>
      <c r="BM627" s="722"/>
      <c r="BN627" s="722"/>
      <c r="BO627" s="722"/>
      <c r="BP627" s="722"/>
      <c r="BQ627" s="722"/>
      <c r="BR627" s="722"/>
      <c r="BS627" s="722"/>
      <c r="BT627" s="722"/>
      <c r="BU627" s="722"/>
      <c r="BV627" s="722"/>
      <c r="BW627" s="722"/>
      <c r="BX627" s="722"/>
      <c r="BY627" s="722"/>
      <c r="BZ627" s="722"/>
      <c r="CA627" s="722"/>
      <c r="CB627" s="722"/>
      <c r="CC627" s="722"/>
      <c r="CD627" s="722"/>
      <c r="CE627" s="722"/>
      <c r="CF627" s="722"/>
      <c r="CG627" s="722"/>
      <c r="CH627" s="722"/>
      <c r="CI627" s="722"/>
      <c r="CJ627" s="722"/>
      <c r="CK627" s="722"/>
      <c r="CL627" s="722"/>
      <c r="CM627" s="722"/>
      <c r="CN627" s="722"/>
      <c r="CO627" s="722"/>
      <c r="CP627" s="722"/>
      <c r="CQ627" s="722"/>
      <c r="CR627" s="722"/>
      <c r="CS627" s="722"/>
    </row>
    <row r="628" spans="1:97" s="1376" customFormat="1">
      <c r="A628" s="722"/>
      <c r="B628" s="722"/>
      <c r="C628" s="722"/>
      <c r="D628" s="722"/>
      <c r="E628" s="722"/>
      <c r="F628" s="757"/>
      <c r="G628" s="757"/>
      <c r="H628" s="757"/>
      <c r="I628" s="757"/>
      <c r="J628" s="757"/>
      <c r="K628" s="758"/>
      <c r="L628" s="758"/>
      <c r="M628" s="722"/>
      <c r="N628" s="736"/>
      <c r="O628" s="736"/>
      <c r="P628" s="736"/>
      <c r="Q628" s="736"/>
      <c r="R628" s="736"/>
      <c r="S628" s="736"/>
      <c r="T628" s="736"/>
      <c r="U628" s="736"/>
      <c r="BA628" s="722"/>
      <c r="BB628" s="722"/>
      <c r="BC628" s="722"/>
      <c r="BD628" s="722"/>
      <c r="BE628" s="722"/>
      <c r="BF628" s="722"/>
      <c r="BG628" s="722"/>
      <c r="BH628" s="722"/>
      <c r="BI628" s="722"/>
      <c r="BJ628" s="722"/>
      <c r="BK628" s="722"/>
      <c r="BL628" s="722"/>
      <c r="BM628" s="722"/>
      <c r="BN628" s="722"/>
      <c r="BO628" s="722"/>
      <c r="BP628" s="722"/>
      <c r="BQ628" s="722"/>
      <c r="BR628" s="722"/>
      <c r="BS628" s="722"/>
      <c r="BT628" s="722"/>
      <c r="BU628" s="722"/>
      <c r="BV628" s="722"/>
      <c r="BW628" s="722"/>
      <c r="BX628" s="722"/>
      <c r="BY628" s="722"/>
      <c r="BZ628" s="722"/>
      <c r="CA628" s="722"/>
      <c r="CB628" s="722"/>
      <c r="CC628" s="722"/>
      <c r="CD628" s="722"/>
      <c r="CE628" s="722"/>
      <c r="CF628" s="722"/>
      <c r="CG628" s="722"/>
      <c r="CH628" s="722"/>
      <c r="CI628" s="722"/>
      <c r="CJ628" s="722"/>
      <c r="CK628" s="722"/>
      <c r="CL628" s="722"/>
      <c r="CM628" s="722"/>
      <c r="CN628" s="722"/>
      <c r="CO628" s="722"/>
      <c r="CP628" s="722"/>
      <c r="CQ628" s="722"/>
      <c r="CR628" s="722"/>
      <c r="CS628" s="722"/>
    </row>
    <row r="629" spans="1:97" s="1376" customFormat="1">
      <c r="A629" s="722"/>
      <c r="B629" s="722"/>
      <c r="C629" s="722"/>
      <c r="D629" s="722"/>
      <c r="E629" s="722"/>
      <c r="F629" s="757"/>
      <c r="G629" s="757"/>
      <c r="H629" s="757"/>
      <c r="I629" s="757"/>
      <c r="J629" s="757"/>
      <c r="K629" s="758"/>
      <c r="L629" s="758"/>
      <c r="M629" s="722"/>
      <c r="N629" s="736"/>
      <c r="O629" s="736"/>
      <c r="P629" s="736"/>
      <c r="Q629" s="736"/>
      <c r="R629" s="736"/>
      <c r="S629" s="736"/>
      <c r="T629" s="736"/>
      <c r="U629" s="736"/>
      <c r="BA629" s="722"/>
      <c r="BB629" s="722"/>
      <c r="BC629" s="722"/>
      <c r="BD629" s="722"/>
      <c r="BE629" s="722"/>
      <c r="BF629" s="722"/>
      <c r="BG629" s="722"/>
      <c r="BH629" s="722"/>
      <c r="BI629" s="722"/>
      <c r="BJ629" s="722"/>
      <c r="BK629" s="722"/>
      <c r="BL629" s="722"/>
      <c r="BM629" s="722"/>
      <c r="BN629" s="722"/>
      <c r="BO629" s="722"/>
      <c r="BP629" s="722"/>
      <c r="BQ629" s="722"/>
      <c r="BR629" s="722"/>
      <c r="BS629" s="722"/>
      <c r="BT629" s="722"/>
      <c r="BU629" s="722"/>
      <c r="BV629" s="722"/>
      <c r="BW629" s="722"/>
      <c r="BX629" s="722"/>
      <c r="BY629" s="722"/>
      <c r="BZ629" s="722"/>
      <c r="CA629" s="722"/>
      <c r="CB629" s="722"/>
      <c r="CC629" s="722"/>
      <c r="CD629" s="722"/>
      <c r="CE629" s="722"/>
      <c r="CF629" s="722"/>
      <c r="CG629" s="722"/>
      <c r="CH629" s="722"/>
      <c r="CI629" s="722"/>
      <c r="CJ629" s="722"/>
      <c r="CK629" s="722"/>
      <c r="CL629" s="722"/>
      <c r="CM629" s="722"/>
      <c r="CN629" s="722"/>
      <c r="CO629" s="722"/>
      <c r="CP629" s="722"/>
      <c r="CQ629" s="722"/>
      <c r="CR629" s="722"/>
      <c r="CS629" s="722"/>
    </row>
    <row r="630" spans="1:97" s="1376" customFormat="1">
      <c r="A630" s="722"/>
      <c r="B630" s="722"/>
      <c r="C630" s="722"/>
      <c r="D630" s="722"/>
      <c r="E630" s="722"/>
      <c r="F630" s="757"/>
      <c r="G630" s="757"/>
      <c r="H630" s="757"/>
      <c r="I630" s="757"/>
      <c r="J630" s="757"/>
      <c r="K630" s="758"/>
      <c r="L630" s="758"/>
      <c r="M630" s="722"/>
      <c r="N630" s="736"/>
      <c r="O630" s="736"/>
      <c r="P630" s="736"/>
      <c r="Q630" s="736"/>
      <c r="R630" s="736"/>
      <c r="S630" s="736"/>
      <c r="T630" s="736"/>
      <c r="U630" s="736"/>
      <c r="BA630" s="722"/>
      <c r="BB630" s="722"/>
      <c r="BC630" s="722"/>
      <c r="BD630" s="722"/>
      <c r="BE630" s="722"/>
      <c r="BF630" s="722"/>
      <c r="BG630" s="722"/>
      <c r="BH630" s="722"/>
      <c r="BI630" s="722"/>
      <c r="BJ630" s="722"/>
      <c r="BK630" s="722"/>
      <c r="BL630" s="722"/>
      <c r="BM630" s="722"/>
      <c r="BN630" s="722"/>
      <c r="BO630" s="722"/>
      <c r="BP630" s="722"/>
      <c r="BQ630" s="722"/>
      <c r="BR630" s="722"/>
      <c r="BS630" s="722"/>
      <c r="BT630" s="722"/>
      <c r="BU630" s="722"/>
      <c r="BV630" s="722"/>
      <c r="BW630" s="722"/>
      <c r="BX630" s="722"/>
      <c r="BY630" s="722"/>
      <c r="BZ630" s="722"/>
      <c r="CA630" s="722"/>
      <c r="CB630" s="722"/>
      <c r="CC630" s="722"/>
      <c r="CD630" s="722"/>
      <c r="CE630" s="722"/>
      <c r="CF630" s="722"/>
      <c r="CG630" s="722"/>
      <c r="CH630" s="722"/>
      <c r="CI630" s="722"/>
      <c r="CJ630" s="722"/>
      <c r="CK630" s="722"/>
      <c r="CL630" s="722"/>
      <c r="CM630" s="722"/>
      <c r="CN630" s="722"/>
      <c r="CO630" s="722"/>
      <c r="CP630" s="722"/>
      <c r="CQ630" s="722"/>
      <c r="CR630" s="722"/>
      <c r="CS630" s="722"/>
    </row>
    <row r="631" spans="1:97" s="1376" customFormat="1">
      <c r="A631" s="722"/>
      <c r="B631" s="722"/>
      <c r="C631" s="722"/>
      <c r="D631" s="722"/>
      <c r="E631" s="722"/>
      <c r="F631" s="757"/>
      <c r="G631" s="757"/>
      <c r="H631" s="757"/>
      <c r="I631" s="757"/>
      <c r="J631" s="757"/>
      <c r="K631" s="758"/>
      <c r="L631" s="758"/>
      <c r="M631" s="722"/>
      <c r="N631" s="736"/>
      <c r="O631" s="736"/>
      <c r="P631" s="736"/>
      <c r="Q631" s="736"/>
      <c r="R631" s="736"/>
      <c r="S631" s="736"/>
      <c r="T631" s="736"/>
      <c r="U631" s="736"/>
      <c r="BA631" s="722"/>
      <c r="BB631" s="722"/>
      <c r="BC631" s="722"/>
      <c r="BD631" s="722"/>
      <c r="BE631" s="722"/>
      <c r="BF631" s="722"/>
      <c r="BG631" s="722"/>
      <c r="BH631" s="722"/>
      <c r="BI631" s="722"/>
      <c r="BJ631" s="722"/>
      <c r="BK631" s="722"/>
      <c r="BL631" s="722"/>
      <c r="BM631" s="722"/>
      <c r="BN631" s="722"/>
      <c r="BO631" s="722"/>
      <c r="BP631" s="722"/>
      <c r="BQ631" s="722"/>
      <c r="BR631" s="722"/>
      <c r="BS631" s="722"/>
      <c r="BT631" s="722"/>
      <c r="BU631" s="722"/>
      <c r="BV631" s="722"/>
      <c r="BW631" s="722"/>
      <c r="BX631" s="722"/>
      <c r="BY631" s="722"/>
      <c r="BZ631" s="722"/>
      <c r="CA631" s="722"/>
      <c r="CB631" s="722"/>
      <c r="CC631" s="722"/>
      <c r="CD631" s="722"/>
      <c r="CE631" s="722"/>
      <c r="CF631" s="722"/>
      <c r="CG631" s="722"/>
      <c r="CH631" s="722"/>
      <c r="CI631" s="722"/>
      <c r="CJ631" s="722"/>
      <c r="CK631" s="722"/>
      <c r="CL631" s="722"/>
      <c r="CM631" s="722"/>
      <c r="CN631" s="722"/>
      <c r="CO631" s="722"/>
      <c r="CP631" s="722"/>
      <c r="CQ631" s="722"/>
      <c r="CR631" s="722"/>
      <c r="CS631" s="722"/>
    </row>
    <row r="632" spans="1:97" s="1376" customFormat="1">
      <c r="A632" s="722"/>
      <c r="B632" s="722"/>
      <c r="C632" s="722"/>
      <c r="D632" s="722"/>
      <c r="E632" s="722"/>
      <c r="F632" s="757"/>
      <c r="G632" s="757"/>
      <c r="H632" s="757"/>
      <c r="I632" s="757"/>
      <c r="J632" s="757"/>
      <c r="K632" s="758"/>
      <c r="L632" s="758"/>
      <c r="M632" s="722"/>
      <c r="N632" s="736"/>
      <c r="O632" s="736"/>
      <c r="P632" s="736"/>
      <c r="Q632" s="736"/>
      <c r="R632" s="736"/>
      <c r="S632" s="736"/>
      <c r="T632" s="736"/>
      <c r="U632" s="736"/>
      <c r="BA632" s="722"/>
      <c r="BB632" s="722"/>
      <c r="BC632" s="722"/>
      <c r="BD632" s="722"/>
      <c r="BE632" s="722"/>
      <c r="BF632" s="722"/>
      <c r="BG632" s="722"/>
      <c r="BH632" s="722"/>
      <c r="BI632" s="722"/>
      <c r="BJ632" s="722"/>
      <c r="BK632" s="722"/>
      <c r="BL632" s="722"/>
      <c r="BM632" s="722"/>
      <c r="BN632" s="722"/>
      <c r="BO632" s="722"/>
      <c r="BP632" s="722"/>
      <c r="BQ632" s="722"/>
      <c r="BR632" s="722"/>
      <c r="BS632" s="722"/>
      <c r="BT632" s="722"/>
      <c r="BU632" s="722"/>
      <c r="BV632" s="722"/>
      <c r="BW632" s="722"/>
      <c r="BX632" s="722"/>
      <c r="BY632" s="722"/>
      <c r="BZ632" s="722"/>
      <c r="CA632" s="722"/>
      <c r="CB632" s="722"/>
      <c r="CC632" s="722"/>
      <c r="CD632" s="722"/>
      <c r="CE632" s="722"/>
      <c r="CF632" s="722"/>
      <c r="CG632" s="722"/>
      <c r="CH632" s="722"/>
      <c r="CI632" s="722"/>
      <c r="CJ632" s="722"/>
      <c r="CK632" s="722"/>
      <c r="CL632" s="722"/>
      <c r="CM632" s="722"/>
      <c r="CN632" s="722"/>
      <c r="CO632" s="722"/>
      <c r="CP632" s="722"/>
      <c r="CQ632" s="722"/>
      <c r="CR632" s="722"/>
      <c r="CS632" s="722"/>
    </row>
    <row r="633" spans="1:97" s="1376" customFormat="1">
      <c r="A633" s="722"/>
      <c r="B633" s="722"/>
      <c r="C633" s="722"/>
      <c r="D633" s="722"/>
      <c r="E633" s="722"/>
      <c r="F633" s="757"/>
      <c r="G633" s="757"/>
      <c r="H633" s="757"/>
      <c r="I633" s="757"/>
      <c r="J633" s="757"/>
      <c r="K633" s="758"/>
      <c r="L633" s="758"/>
      <c r="M633" s="722"/>
      <c r="N633" s="736"/>
      <c r="O633" s="736"/>
      <c r="P633" s="736"/>
      <c r="Q633" s="736"/>
      <c r="R633" s="736"/>
      <c r="S633" s="736"/>
      <c r="T633" s="736"/>
      <c r="U633" s="736"/>
      <c r="BA633" s="722"/>
      <c r="BB633" s="722"/>
      <c r="BC633" s="722"/>
      <c r="BD633" s="722"/>
      <c r="BE633" s="722"/>
      <c r="BF633" s="722"/>
      <c r="BG633" s="722"/>
      <c r="BH633" s="722"/>
      <c r="BI633" s="722"/>
      <c r="BJ633" s="722"/>
      <c r="BK633" s="722"/>
      <c r="BL633" s="722"/>
      <c r="BM633" s="722"/>
      <c r="BN633" s="722"/>
      <c r="BO633" s="722"/>
      <c r="BP633" s="722"/>
      <c r="BQ633" s="722"/>
      <c r="BR633" s="722"/>
      <c r="BS633" s="722"/>
      <c r="BT633" s="722"/>
      <c r="BU633" s="722"/>
      <c r="BV633" s="722"/>
      <c r="BW633" s="722"/>
      <c r="BX633" s="722"/>
      <c r="BY633" s="722"/>
      <c r="BZ633" s="722"/>
      <c r="CA633" s="722"/>
      <c r="CB633" s="722"/>
      <c r="CC633" s="722"/>
      <c r="CD633" s="722"/>
      <c r="CE633" s="722"/>
      <c r="CF633" s="722"/>
      <c r="CG633" s="722"/>
      <c r="CH633" s="722"/>
      <c r="CI633" s="722"/>
      <c r="CJ633" s="722"/>
      <c r="CK633" s="722"/>
      <c r="CL633" s="722"/>
      <c r="CM633" s="722"/>
      <c r="CN633" s="722"/>
      <c r="CO633" s="722"/>
      <c r="CP633" s="722"/>
      <c r="CQ633" s="722"/>
      <c r="CR633" s="722"/>
      <c r="CS633" s="722"/>
    </row>
    <row r="634" spans="1:97" s="1376" customFormat="1">
      <c r="A634" s="722"/>
      <c r="B634" s="722"/>
      <c r="C634" s="722"/>
      <c r="D634" s="722"/>
      <c r="E634" s="722"/>
      <c r="F634" s="757"/>
      <c r="G634" s="757"/>
      <c r="H634" s="757"/>
      <c r="I634" s="757"/>
      <c r="J634" s="757"/>
      <c r="K634" s="758"/>
      <c r="L634" s="758"/>
      <c r="M634" s="722"/>
      <c r="N634" s="736"/>
      <c r="O634" s="736"/>
      <c r="P634" s="736"/>
      <c r="Q634" s="736"/>
      <c r="R634" s="736"/>
      <c r="S634" s="736"/>
      <c r="T634" s="736"/>
      <c r="U634" s="736"/>
      <c r="BA634" s="722"/>
      <c r="BB634" s="722"/>
      <c r="BC634" s="722"/>
      <c r="BD634" s="722"/>
      <c r="BE634" s="722"/>
      <c r="BF634" s="722"/>
      <c r="BG634" s="722"/>
      <c r="BH634" s="722"/>
      <c r="BI634" s="722"/>
      <c r="BJ634" s="722"/>
      <c r="BK634" s="722"/>
      <c r="BL634" s="722"/>
      <c r="BM634" s="722"/>
      <c r="BN634" s="722"/>
      <c r="BO634" s="722"/>
      <c r="BP634" s="722"/>
      <c r="BQ634" s="722"/>
      <c r="BR634" s="722"/>
      <c r="BS634" s="722"/>
      <c r="BT634" s="722"/>
      <c r="BU634" s="722"/>
      <c r="BV634" s="722"/>
      <c r="BW634" s="722"/>
      <c r="BX634" s="722"/>
      <c r="BY634" s="722"/>
      <c r="BZ634" s="722"/>
      <c r="CA634" s="722"/>
      <c r="CB634" s="722"/>
      <c r="CC634" s="722"/>
      <c r="CD634" s="722"/>
      <c r="CE634" s="722"/>
      <c r="CF634" s="722"/>
      <c r="CG634" s="722"/>
      <c r="CH634" s="722"/>
      <c r="CI634" s="722"/>
      <c r="CJ634" s="722"/>
      <c r="CK634" s="722"/>
      <c r="CL634" s="722"/>
      <c r="CM634" s="722"/>
      <c r="CN634" s="722"/>
      <c r="CO634" s="722"/>
      <c r="CP634" s="722"/>
      <c r="CQ634" s="722"/>
      <c r="CR634" s="722"/>
      <c r="CS634" s="722"/>
    </row>
    <row r="635" spans="1:97" s="1376" customFormat="1">
      <c r="A635" s="722"/>
      <c r="B635" s="722"/>
      <c r="C635" s="722"/>
      <c r="D635" s="722"/>
      <c r="E635" s="722"/>
      <c r="F635" s="757"/>
      <c r="G635" s="757"/>
      <c r="H635" s="757"/>
      <c r="I635" s="757"/>
      <c r="J635" s="757"/>
      <c r="K635" s="758"/>
      <c r="L635" s="758"/>
      <c r="M635" s="722"/>
      <c r="N635" s="736"/>
      <c r="O635" s="736"/>
      <c r="P635" s="736"/>
      <c r="Q635" s="736"/>
      <c r="R635" s="736"/>
      <c r="S635" s="736"/>
      <c r="T635" s="736"/>
      <c r="U635" s="736"/>
      <c r="BA635" s="722"/>
      <c r="BB635" s="722"/>
      <c r="BC635" s="722"/>
      <c r="BD635" s="722"/>
      <c r="BE635" s="722"/>
      <c r="BF635" s="722"/>
      <c r="BG635" s="722"/>
      <c r="BH635" s="722"/>
      <c r="BI635" s="722"/>
      <c r="BJ635" s="722"/>
      <c r="BK635" s="722"/>
      <c r="BL635" s="722"/>
      <c r="BM635" s="722"/>
      <c r="BN635" s="722"/>
      <c r="BO635" s="722"/>
      <c r="BP635" s="722"/>
      <c r="BQ635" s="722"/>
      <c r="BR635" s="722"/>
      <c r="BS635" s="722"/>
      <c r="BT635" s="722"/>
      <c r="BU635" s="722"/>
      <c r="BV635" s="722"/>
      <c r="BW635" s="722"/>
      <c r="BX635" s="722"/>
      <c r="BY635" s="722"/>
      <c r="BZ635" s="722"/>
      <c r="CA635" s="722"/>
      <c r="CB635" s="722"/>
      <c r="CC635" s="722"/>
      <c r="CD635" s="722"/>
      <c r="CE635" s="722"/>
      <c r="CF635" s="722"/>
      <c r="CG635" s="722"/>
      <c r="CH635" s="722"/>
      <c r="CI635" s="722"/>
      <c r="CJ635" s="722"/>
      <c r="CK635" s="722"/>
      <c r="CL635" s="722"/>
      <c r="CM635" s="722"/>
      <c r="CN635" s="722"/>
      <c r="CO635" s="722"/>
      <c r="CP635" s="722"/>
      <c r="CQ635" s="722"/>
      <c r="CR635" s="722"/>
      <c r="CS635" s="722"/>
    </row>
    <row r="636" spans="1:97" s="1376" customFormat="1">
      <c r="A636" s="722"/>
      <c r="B636" s="722"/>
      <c r="C636" s="722"/>
      <c r="D636" s="722"/>
      <c r="E636" s="722"/>
      <c r="F636" s="757"/>
      <c r="G636" s="757"/>
      <c r="H636" s="757"/>
      <c r="I636" s="757"/>
      <c r="J636" s="757"/>
      <c r="K636" s="758"/>
      <c r="L636" s="758"/>
      <c r="M636" s="722"/>
      <c r="N636" s="736"/>
      <c r="O636" s="736"/>
      <c r="P636" s="736"/>
      <c r="Q636" s="736"/>
      <c r="R636" s="736"/>
      <c r="S636" s="736"/>
      <c r="T636" s="736"/>
      <c r="U636" s="736"/>
      <c r="BA636" s="722"/>
      <c r="BB636" s="722"/>
      <c r="BC636" s="722"/>
      <c r="BD636" s="722"/>
      <c r="BE636" s="722"/>
      <c r="BF636" s="722"/>
      <c r="BG636" s="722"/>
      <c r="BH636" s="722"/>
      <c r="BI636" s="722"/>
      <c r="BJ636" s="722"/>
      <c r="BK636" s="722"/>
      <c r="BL636" s="722"/>
      <c r="BM636" s="722"/>
      <c r="BN636" s="722"/>
      <c r="BO636" s="722"/>
      <c r="BP636" s="722"/>
      <c r="BQ636" s="722"/>
      <c r="BR636" s="722"/>
      <c r="BS636" s="722"/>
      <c r="BT636" s="722"/>
      <c r="BU636" s="722"/>
      <c r="BV636" s="722"/>
      <c r="BW636" s="722"/>
      <c r="BX636" s="722"/>
      <c r="BY636" s="722"/>
      <c r="BZ636" s="722"/>
      <c r="CA636" s="722"/>
      <c r="CB636" s="722"/>
      <c r="CC636" s="722"/>
      <c r="CD636" s="722"/>
      <c r="CE636" s="722"/>
      <c r="CF636" s="722"/>
      <c r="CG636" s="722"/>
      <c r="CH636" s="722"/>
      <c r="CI636" s="722"/>
      <c r="CJ636" s="722"/>
      <c r="CK636" s="722"/>
      <c r="CL636" s="722"/>
      <c r="CM636" s="722"/>
      <c r="CN636" s="722"/>
      <c r="CO636" s="722"/>
      <c r="CP636" s="722"/>
      <c r="CQ636" s="722"/>
      <c r="CR636" s="722"/>
      <c r="CS636" s="722"/>
    </row>
    <row r="637" spans="1:97" s="1376" customFormat="1">
      <c r="A637" s="722"/>
      <c r="B637" s="722"/>
      <c r="C637" s="722"/>
      <c r="D637" s="722"/>
      <c r="E637" s="722"/>
      <c r="F637" s="757"/>
      <c r="G637" s="757"/>
      <c r="H637" s="757"/>
      <c r="I637" s="757"/>
      <c r="J637" s="757"/>
      <c r="K637" s="758"/>
      <c r="L637" s="758"/>
      <c r="M637" s="722"/>
      <c r="N637" s="736"/>
      <c r="O637" s="736"/>
      <c r="P637" s="736"/>
      <c r="Q637" s="736"/>
      <c r="R637" s="736"/>
      <c r="S637" s="736"/>
      <c r="T637" s="736"/>
      <c r="U637" s="736"/>
      <c r="BA637" s="722"/>
      <c r="BB637" s="722"/>
      <c r="BC637" s="722"/>
      <c r="BD637" s="722"/>
      <c r="BE637" s="722"/>
      <c r="BF637" s="722"/>
      <c r="BG637" s="722"/>
      <c r="BH637" s="722"/>
      <c r="BI637" s="722"/>
      <c r="BJ637" s="722"/>
      <c r="BK637" s="722"/>
      <c r="BL637" s="722"/>
      <c r="BM637" s="722"/>
      <c r="BN637" s="722"/>
      <c r="BO637" s="722"/>
      <c r="BP637" s="722"/>
      <c r="BQ637" s="722"/>
      <c r="BR637" s="722"/>
      <c r="BS637" s="722"/>
      <c r="BT637" s="722"/>
      <c r="BU637" s="722"/>
      <c r="BV637" s="722"/>
      <c r="BW637" s="722"/>
      <c r="BX637" s="722"/>
      <c r="BY637" s="722"/>
      <c r="BZ637" s="722"/>
      <c r="CA637" s="722"/>
      <c r="CB637" s="722"/>
      <c r="CC637" s="722"/>
      <c r="CD637" s="722"/>
      <c r="CE637" s="722"/>
      <c r="CF637" s="722"/>
      <c r="CG637" s="722"/>
      <c r="CH637" s="722"/>
      <c r="CI637" s="722"/>
      <c r="CJ637" s="722"/>
      <c r="CK637" s="722"/>
      <c r="CL637" s="722"/>
      <c r="CM637" s="722"/>
      <c r="CN637" s="722"/>
      <c r="CO637" s="722"/>
      <c r="CP637" s="722"/>
      <c r="CQ637" s="722"/>
      <c r="CR637" s="722"/>
      <c r="CS637" s="722"/>
    </row>
    <row r="638" spans="1:97" s="1376" customFormat="1">
      <c r="A638" s="722"/>
      <c r="B638" s="722"/>
      <c r="C638" s="722"/>
      <c r="D638" s="722"/>
      <c r="E638" s="722"/>
      <c r="F638" s="757"/>
      <c r="G638" s="757"/>
      <c r="H638" s="757"/>
      <c r="I638" s="757"/>
      <c r="J638" s="757"/>
      <c r="K638" s="758"/>
      <c r="L638" s="758"/>
      <c r="M638" s="722"/>
      <c r="N638" s="736"/>
      <c r="O638" s="736"/>
      <c r="P638" s="736"/>
      <c r="Q638" s="736"/>
      <c r="R638" s="736"/>
      <c r="S638" s="736"/>
      <c r="T638" s="736"/>
      <c r="U638" s="736"/>
      <c r="BA638" s="722"/>
      <c r="BB638" s="722"/>
      <c r="BC638" s="722"/>
      <c r="BD638" s="722"/>
      <c r="BE638" s="722"/>
      <c r="BF638" s="722"/>
      <c r="BG638" s="722"/>
      <c r="BH638" s="722"/>
      <c r="BI638" s="722"/>
      <c r="BJ638" s="722"/>
      <c r="BK638" s="722"/>
      <c r="BL638" s="722"/>
      <c r="BM638" s="722"/>
      <c r="BN638" s="722"/>
      <c r="BO638" s="722"/>
      <c r="BP638" s="722"/>
      <c r="BQ638" s="722"/>
      <c r="BR638" s="722"/>
      <c r="BS638" s="722"/>
      <c r="BT638" s="722"/>
      <c r="BU638" s="722"/>
      <c r="BV638" s="722"/>
      <c r="BW638" s="722"/>
      <c r="BX638" s="722"/>
      <c r="BY638" s="722"/>
      <c r="BZ638" s="722"/>
      <c r="CA638" s="722"/>
      <c r="CB638" s="722"/>
      <c r="CC638" s="722"/>
      <c r="CD638" s="722"/>
      <c r="CE638" s="722"/>
      <c r="CF638" s="722"/>
      <c r="CG638" s="722"/>
      <c r="CH638" s="722"/>
      <c r="CI638" s="722"/>
      <c r="CJ638" s="722"/>
      <c r="CK638" s="722"/>
      <c r="CL638" s="722"/>
      <c r="CM638" s="722"/>
      <c r="CN638" s="722"/>
      <c r="CO638" s="722"/>
      <c r="CP638" s="722"/>
      <c r="CQ638" s="722"/>
      <c r="CR638" s="722"/>
      <c r="CS638" s="722"/>
    </row>
    <row r="639" spans="1:97" s="1376" customFormat="1">
      <c r="A639" s="722"/>
      <c r="B639" s="722"/>
      <c r="C639" s="722"/>
      <c r="D639" s="722"/>
      <c r="E639" s="722"/>
      <c r="F639" s="757"/>
      <c r="G639" s="757"/>
      <c r="H639" s="757"/>
      <c r="I639" s="757"/>
      <c r="J639" s="757"/>
      <c r="K639" s="758"/>
      <c r="L639" s="758"/>
      <c r="M639" s="722"/>
      <c r="N639" s="736"/>
      <c r="O639" s="736"/>
      <c r="P639" s="736"/>
      <c r="Q639" s="736"/>
      <c r="R639" s="736"/>
      <c r="S639" s="736"/>
      <c r="T639" s="736"/>
      <c r="U639" s="736"/>
      <c r="BA639" s="722"/>
      <c r="BB639" s="722"/>
      <c r="BC639" s="722"/>
      <c r="BD639" s="722"/>
      <c r="BE639" s="722"/>
      <c r="BF639" s="722"/>
      <c r="BG639" s="722"/>
      <c r="BH639" s="722"/>
      <c r="BI639" s="722"/>
      <c r="BJ639" s="722"/>
      <c r="BK639" s="722"/>
      <c r="BL639" s="722"/>
      <c r="BM639" s="722"/>
      <c r="BN639" s="722"/>
      <c r="BO639" s="722"/>
      <c r="BP639" s="722"/>
      <c r="BQ639" s="722"/>
      <c r="BR639" s="722"/>
      <c r="BS639" s="722"/>
      <c r="BT639" s="722"/>
      <c r="BU639" s="722"/>
      <c r="BV639" s="722"/>
      <c r="BW639" s="722"/>
      <c r="BX639" s="722"/>
      <c r="BY639" s="722"/>
      <c r="BZ639" s="722"/>
      <c r="CA639" s="722"/>
      <c r="CB639" s="722"/>
      <c r="CC639" s="722"/>
      <c r="CD639" s="722"/>
      <c r="CE639" s="722"/>
      <c r="CF639" s="722"/>
      <c r="CG639" s="722"/>
      <c r="CH639" s="722"/>
      <c r="CI639" s="722"/>
      <c r="CJ639" s="722"/>
      <c r="CK639" s="722"/>
      <c r="CL639" s="722"/>
      <c r="CM639" s="722"/>
      <c r="CN639" s="722"/>
      <c r="CO639" s="722"/>
      <c r="CP639" s="722"/>
      <c r="CQ639" s="722"/>
      <c r="CR639" s="722"/>
      <c r="CS639" s="722"/>
    </row>
    <row r="640" spans="1:97" s="1376" customFormat="1">
      <c r="A640" s="722"/>
      <c r="B640" s="722"/>
      <c r="C640" s="722"/>
      <c r="D640" s="722"/>
      <c r="E640" s="722"/>
      <c r="F640" s="757"/>
      <c r="G640" s="757"/>
      <c r="H640" s="757"/>
      <c r="I640" s="757"/>
      <c r="J640" s="757"/>
      <c r="K640" s="758"/>
      <c r="L640" s="758"/>
      <c r="M640" s="722"/>
      <c r="N640" s="736"/>
      <c r="O640" s="736"/>
      <c r="P640" s="736"/>
      <c r="Q640" s="736"/>
      <c r="R640" s="736"/>
      <c r="S640" s="736"/>
      <c r="T640" s="736"/>
      <c r="U640" s="736"/>
      <c r="BA640" s="722"/>
      <c r="BB640" s="722"/>
      <c r="BC640" s="722"/>
      <c r="BD640" s="722"/>
      <c r="BE640" s="722"/>
      <c r="BF640" s="722"/>
      <c r="BG640" s="722"/>
      <c r="BH640" s="722"/>
      <c r="BI640" s="722"/>
      <c r="BJ640" s="722"/>
      <c r="BK640" s="722"/>
      <c r="BL640" s="722"/>
      <c r="BM640" s="722"/>
      <c r="BN640" s="722"/>
      <c r="BO640" s="722"/>
      <c r="BP640" s="722"/>
      <c r="BQ640" s="722"/>
      <c r="BR640" s="722"/>
      <c r="BS640" s="722"/>
      <c r="BT640" s="722"/>
      <c r="BU640" s="722"/>
      <c r="BV640" s="722"/>
      <c r="BW640" s="722"/>
      <c r="BX640" s="722"/>
      <c r="BY640" s="722"/>
      <c r="BZ640" s="722"/>
      <c r="CA640" s="722"/>
      <c r="CB640" s="722"/>
      <c r="CC640" s="722"/>
      <c r="CD640" s="722"/>
      <c r="CE640" s="722"/>
      <c r="CF640" s="722"/>
      <c r="CG640" s="722"/>
      <c r="CH640" s="722"/>
      <c r="CI640" s="722"/>
      <c r="CJ640" s="722"/>
      <c r="CK640" s="722"/>
      <c r="CL640" s="722"/>
      <c r="CM640" s="722"/>
      <c r="CN640" s="722"/>
      <c r="CO640" s="722"/>
      <c r="CP640" s="722"/>
      <c r="CQ640" s="722"/>
      <c r="CR640" s="722"/>
      <c r="CS640" s="722"/>
    </row>
    <row r="641" spans="1:97" s="1376" customFormat="1">
      <c r="A641" s="722"/>
      <c r="B641" s="722"/>
      <c r="C641" s="722"/>
      <c r="D641" s="722"/>
      <c r="E641" s="722"/>
      <c r="F641" s="757"/>
      <c r="G641" s="757"/>
      <c r="H641" s="757"/>
      <c r="I641" s="757"/>
      <c r="J641" s="757"/>
      <c r="K641" s="758"/>
      <c r="L641" s="758"/>
      <c r="M641" s="722"/>
      <c r="N641" s="736"/>
      <c r="O641" s="736"/>
      <c r="P641" s="736"/>
      <c r="Q641" s="736"/>
      <c r="R641" s="736"/>
      <c r="S641" s="736"/>
      <c r="T641" s="736"/>
      <c r="U641" s="736"/>
      <c r="BA641" s="722"/>
      <c r="BB641" s="722"/>
      <c r="BC641" s="722"/>
      <c r="BD641" s="722"/>
      <c r="BE641" s="722"/>
      <c r="BF641" s="722"/>
      <c r="BG641" s="722"/>
      <c r="BH641" s="722"/>
      <c r="BI641" s="722"/>
      <c r="BJ641" s="722"/>
      <c r="BK641" s="722"/>
      <c r="BL641" s="722"/>
      <c r="BM641" s="722"/>
      <c r="BN641" s="722"/>
      <c r="BO641" s="722"/>
      <c r="BP641" s="722"/>
      <c r="BQ641" s="722"/>
      <c r="BR641" s="722"/>
      <c r="BS641" s="722"/>
      <c r="BT641" s="722"/>
      <c r="BU641" s="722"/>
      <c r="BV641" s="722"/>
      <c r="BW641" s="722"/>
      <c r="BX641" s="722"/>
      <c r="BY641" s="722"/>
      <c r="BZ641" s="722"/>
      <c r="CA641" s="722"/>
      <c r="CB641" s="722"/>
      <c r="CC641" s="722"/>
      <c r="CD641" s="722"/>
      <c r="CE641" s="722"/>
      <c r="CF641" s="722"/>
      <c r="CG641" s="722"/>
      <c r="CH641" s="722"/>
      <c r="CI641" s="722"/>
      <c r="CJ641" s="722"/>
      <c r="CK641" s="722"/>
      <c r="CL641" s="722"/>
      <c r="CM641" s="722"/>
      <c r="CN641" s="722"/>
      <c r="CO641" s="722"/>
      <c r="CP641" s="722"/>
      <c r="CQ641" s="722"/>
      <c r="CR641" s="722"/>
      <c r="CS641" s="722"/>
    </row>
    <row r="642" spans="1:97" s="1376" customFormat="1">
      <c r="A642" s="722"/>
      <c r="B642" s="722"/>
      <c r="C642" s="722"/>
      <c r="D642" s="722"/>
      <c r="E642" s="722"/>
      <c r="F642" s="757"/>
      <c r="G642" s="757"/>
      <c r="H642" s="757"/>
      <c r="I642" s="757"/>
      <c r="J642" s="757"/>
      <c r="K642" s="758"/>
      <c r="L642" s="758"/>
      <c r="M642" s="722"/>
      <c r="N642" s="736"/>
      <c r="O642" s="736"/>
      <c r="P642" s="736"/>
      <c r="Q642" s="736"/>
      <c r="R642" s="736"/>
      <c r="S642" s="736"/>
      <c r="T642" s="736"/>
      <c r="U642" s="736"/>
      <c r="BA642" s="722"/>
      <c r="BB642" s="722"/>
      <c r="BC642" s="722"/>
      <c r="BD642" s="722"/>
      <c r="BE642" s="722"/>
      <c r="BF642" s="722"/>
      <c r="BG642" s="722"/>
      <c r="BH642" s="722"/>
      <c r="BI642" s="722"/>
      <c r="BJ642" s="722"/>
      <c r="BK642" s="722"/>
      <c r="BL642" s="722"/>
      <c r="BM642" s="722"/>
      <c r="BN642" s="722"/>
      <c r="BO642" s="722"/>
      <c r="BP642" s="722"/>
      <c r="BQ642" s="722"/>
      <c r="BR642" s="722"/>
      <c r="BS642" s="722"/>
      <c r="BT642" s="722"/>
      <c r="BU642" s="722"/>
      <c r="BV642" s="722"/>
      <c r="BW642" s="722"/>
      <c r="BX642" s="722"/>
      <c r="BY642" s="722"/>
      <c r="BZ642" s="722"/>
      <c r="CA642" s="722"/>
      <c r="CB642" s="722"/>
      <c r="CC642" s="722"/>
      <c r="CD642" s="722"/>
      <c r="CE642" s="722"/>
      <c r="CF642" s="722"/>
      <c r="CG642" s="722"/>
      <c r="CH642" s="722"/>
      <c r="CI642" s="722"/>
      <c r="CJ642" s="722"/>
      <c r="CK642" s="722"/>
      <c r="CL642" s="722"/>
      <c r="CM642" s="722"/>
      <c r="CN642" s="722"/>
      <c r="CO642" s="722"/>
      <c r="CP642" s="722"/>
      <c r="CQ642" s="722"/>
      <c r="CR642" s="722"/>
      <c r="CS642" s="722"/>
    </row>
    <row r="643" spans="1:97" s="1376" customFormat="1">
      <c r="A643" s="722"/>
      <c r="B643" s="722"/>
      <c r="C643" s="722"/>
      <c r="D643" s="722"/>
      <c r="E643" s="722"/>
      <c r="F643" s="757"/>
      <c r="G643" s="757"/>
      <c r="H643" s="757"/>
      <c r="I643" s="757"/>
      <c r="J643" s="757"/>
      <c r="K643" s="758"/>
      <c r="L643" s="758"/>
      <c r="M643" s="722"/>
      <c r="N643" s="736"/>
      <c r="O643" s="736"/>
      <c r="P643" s="736"/>
      <c r="Q643" s="736"/>
      <c r="R643" s="736"/>
      <c r="S643" s="736"/>
      <c r="T643" s="736"/>
      <c r="U643" s="736"/>
      <c r="BA643" s="722"/>
      <c r="BB643" s="722"/>
      <c r="BC643" s="722"/>
      <c r="BD643" s="722"/>
      <c r="BE643" s="722"/>
      <c r="BF643" s="722"/>
      <c r="BG643" s="722"/>
      <c r="BH643" s="722"/>
      <c r="BI643" s="722"/>
      <c r="BJ643" s="722"/>
      <c r="BK643" s="722"/>
      <c r="BL643" s="722"/>
      <c r="BM643" s="722"/>
      <c r="BN643" s="722"/>
      <c r="BO643" s="722"/>
      <c r="BP643" s="722"/>
      <c r="BQ643" s="722"/>
      <c r="BR643" s="722"/>
      <c r="BS643" s="722"/>
      <c r="BT643" s="722"/>
      <c r="BU643" s="722"/>
      <c r="BV643" s="722"/>
      <c r="BW643" s="722"/>
      <c r="BX643" s="722"/>
      <c r="BY643" s="722"/>
      <c r="BZ643" s="722"/>
      <c r="CA643" s="722"/>
      <c r="CB643" s="722"/>
      <c r="CC643" s="722"/>
      <c r="CD643" s="722"/>
      <c r="CE643" s="722"/>
      <c r="CF643" s="722"/>
      <c r="CG643" s="722"/>
      <c r="CH643" s="722"/>
      <c r="CI643" s="722"/>
      <c r="CJ643" s="722"/>
      <c r="CK643" s="722"/>
      <c r="CL643" s="722"/>
      <c r="CM643" s="722"/>
      <c r="CN643" s="722"/>
      <c r="CO643" s="722"/>
      <c r="CP643" s="722"/>
      <c r="CQ643" s="722"/>
      <c r="CR643" s="722"/>
      <c r="CS643" s="722"/>
    </row>
    <row r="644" spans="1:97" s="1376" customFormat="1">
      <c r="A644" s="722"/>
      <c r="B644" s="722"/>
      <c r="C644" s="722"/>
      <c r="D644" s="722"/>
      <c r="E644" s="722"/>
      <c r="F644" s="757"/>
      <c r="G644" s="757"/>
      <c r="H644" s="757"/>
      <c r="I644" s="757"/>
      <c r="J644" s="757"/>
      <c r="K644" s="758"/>
      <c r="L644" s="758"/>
      <c r="M644" s="722"/>
      <c r="N644" s="736"/>
      <c r="O644" s="736"/>
      <c r="P644" s="736"/>
      <c r="Q644" s="736"/>
      <c r="R644" s="736"/>
      <c r="S644" s="736"/>
      <c r="T644" s="736"/>
      <c r="U644" s="736"/>
      <c r="BA644" s="722"/>
      <c r="BB644" s="722"/>
      <c r="BC644" s="722"/>
      <c r="BD644" s="722"/>
      <c r="BE644" s="722"/>
      <c r="BF644" s="722"/>
      <c r="BG644" s="722"/>
      <c r="BH644" s="722"/>
      <c r="BI644" s="722"/>
      <c r="BJ644" s="722"/>
      <c r="BK644" s="722"/>
      <c r="BL644" s="722"/>
      <c r="BM644" s="722"/>
      <c r="BN644" s="722"/>
      <c r="BO644" s="722"/>
      <c r="BP644" s="722"/>
      <c r="BQ644" s="722"/>
      <c r="BR644" s="722"/>
      <c r="BS644" s="722"/>
      <c r="BT644" s="722"/>
      <c r="BU644" s="722"/>
      <c r="BV644" s="722"/>
      <c r="BW644" s="722"/>
      <c r="BX644" s="722"/>
      <c r="BY644" s="722"/>
      <c r="BZ644" s="722"/>
      <c r="CA644" s="722"/>
      <c r="CB644" s="722"/>
      <c r="CC644" s="722"/>
      <c r="CD644" s="722"/>
      <c r="CE644" s="722"/>
      <c r="CF644" s="722"/>
      <c r="CG644" s="722"/>
      <c r="CH644" s="722"/>
      <c r="CI644" s="722"/>
      <c r="CJ644" s="722"/>
      <c r="CK644" s="722"/>
      <c r="CL644" s="722"/>
      <c r="CM644" s="722"/>
      <c r="CN644" s="722"/>
      <c r="CO644" s="722"/>
      <c r="CP644" s="722"/>
      <c r="CQ644" s="722"/>
      <c r="CR644" s="722"/>
      <c r="CS644" s="722"/>
    </row>
    <row r="645" spans="1:97" s="1376" customFormat="1">
      <c r="A645" s="722"/>
      <c r="B645" s="722"/>
      <c r="C645" s="722"/>
      <c r="D645" s="722"/>
      <c r="E645" s="722"/>
      <c r="F645" s="757"/>
      <c r="G645" s="757"/>
      <c r="H645" s="757"/>
      <c r="I645" s="757"/>
      <c r="J645" s="757"/>
      <c r="K645" s="758"/>
      <c r="L645" s="758"/>
      <c r="M645" s="722"/>
      <c r="N645" s="736"/>
      <c r="O645" s="736"/>
      <c r="P645" s="736"/>
      <c r="Q645" s="736"/>
      <c r="R645" s="736"/>
      <c r="S645" s="736"/>
      <c r="T645" s="736"/>
      <c r="U645" s="736"/>
      <c r="BA645" s="722"/>
      <c r="BB645" s="722"/>
      <c r="BC645" s="722"/>
      <c r="BD645" s="722"/>
      <c r="BE645" s="722"/>
      <c r="BF645" s="722"/>
      <c r="BG645" s="722"/>
      <c r="BH645" s="722"/>
      <c r="BI645" s="722"/>
      <c r="BJ645" s="722"/>
      <c r="BK645" s="722"/>
      <c r="BL645" s="722"/>
      <c r="BM645" s="722"/>
      <c r="BN645" s="722"/>
      <c r="BO645" s="722"/>
      <c r="BP645" s="722"/>
      <c r="BQ645" s="722"/>
      <c r="BR645" s="722"/>
      <c r="BS645" s="722"/>
      <c r="BT645" s="722"/>
      <c r="BU645" s="722"/>
      <c r="BV645" s="722"/>
      <c r="BW645" s="722"/>
      <c r="BX645" s="722"/>
      <c r="BY645" s="722"/>
      <c r="BZ645" s="722"/>
      <c r="CA645" s="722"/>
      <c r="CB645" s="722"/>
      <c r="CC645" s="722"/>
      <c r="CD645" s="722"/>
      <c r="CE645" s="722"/>
      <c r="CF645" s="722"/>
      <c r="CG645" s="722"/>
      <c r="CH645" s="722"/>
      <c r="CI645" s="722"/>
      <c r="CJ645" s="722"/>
      <c r="CK645" s="722"/>
      <c r="CL645" s="722"/>
      <c r="CM645" s="722"/>
      <c r="CN645" s="722"/>
      <c r="CO645" s="722"/>
      <c r="CP645" s="722"/>
      <c r="CQ645" s="722"/>
      <c r="CR645" s="722"/>
      <c r="CS645" s="722"/>
    </row>
    <row r="646" spans="1:97" s="1376" customFormat="1">
      <c r="A646" s="722"/>
      <c r="B646" s="722"/>
      <c r="C646" s="722"/>
      <c r="D646" s="722"/>
      <c r="E646" s="722"/>
      <c r="F646" s="757"/>
      <c r="G646" s="757"/>
      <c r="H646" s="757"/>
      <c r="I646" s="757"/>
      <c r="J646" s="757"/>
      <c r="K646" s="758"/>
      <c r="L646" s="758"/>
      <c r="M646" s="722"/>
      <c r="N646" s="736"/>
      <c r="O646" s="736"/>
      <c r="P646" s="736"/>
      <c r="Q646" s="736"/>
      <c r="R646" s="736"/>
      <c r="S646" s="736"/>
      <c r="T646" s="736"/>
      <c r="U646" s="736"/>
      <c r="BA646" s="722"/>
      <c r="BB646" s="722"/>
      <c r="BC646" s="722"/>
      <c r="BD646" s="722"/>
      <c r="BE646" s="722"/>
      <c r="BF646" s="722"/>
      <c r="BG646" s="722"/>
      <c r="BH646" s="722"/>
      <c r="BI646" s="722"/>
      <c r="BJ646" s="722"/>
      <c r="BK646" s="722"/>
      <c r="BL646" s="722"/>
      <c r="BM646" s="722"/>
      <c r="BN646" s="722"/>
      <c r="BO646" s="722"/>
      <c r="BP646" s="722"/>
      <c r="BQ646" s="722"/>
      <c r="BR646" s="722"/>
      <c r="BS646" s="722"/>
      <c r="BT646" s="722"/>
      <c r="BU646" s="722"/>
      <c r="BV646" s="722"/>
      <c r="BW646" s="722"/>
      <c r="BX646" s="722"/>
      <c r="BY646" s="722"/>
      <c r="BZ646" s="722"/>
      <c r="CA646" s="722"/>
      <c r="CB646" s="722"/>
      <c r="CC646" s="722"/>
      <c r="CD646" s="722"/>
      <c r="CE646" s="722"/>
      <c r="CF646" s="722"/>
      <c r="CG646" s="722"/>
      <c r="CH646" s="722"/>
      <c r="CI646" s="722"/>
      <c r="CJ646" s="722"/>
      <c r="CK646" s="722"/>
      <c r="CL646" s="722"/>
      <c r="CM646" s="722"/>
      <c r="CN646" s="722"/>
      <c r="CO646" s="722"/>
      <c r="CP646" s="722"/>
      <c r="CQ646" s="722"/>
      <c r="CR646" s="722"/>
      <c r="CS646" s="722"/>
    </row>
    <row r="647" spans="1:97" s="1376" customFormat="1">
      <c r="A647" s="722"/>
      <c r="B647" s="722"/>
      <c r="C647" s="722"/>
      <c r="D647" s="722"/>
      <c r="E647" s="722"/>
      <c r="F647" s="757"/>
      <c r="G647" s="757"/>
      <c r="H647" s="757"/>
      <c r="I647" s="757"/>
      <c r="J647" s="757"/>
      <c r="K647" s="758"/>
      <c r="L647" s="758"/>
      <c r="M647" s="722"/>
      <c r="N647" s="736"/>
      <c r="O647" s="736"/>
      <c r="P647" s="736"/>
      <c r="Q647" s="736"/>
      <c r="R647" s="736"/>
      <c r="S647" s="736"/>
      <c r="T647" s="736"/>
      <c r="U647" s="736"/>
      <c r="BA647" s="722"/>
      <c r="BB647" s="722"/>
      <c r="BC647" s="722"/>
      <c r="BD647" s="722"/>
      <c r="BE647" s="722"/>
      <c r="BF647" s="722"/>
      <c r="BG647" s="722"/>
      <c r="BH647" s="722"/>
      <c r="BI647" s="722"/>
      <c r="BJ647" s="722"/>
      <c r="BK647" s="722"/>
      <c r="BL647" s="722"/>
      <c r="BM647" s="722"/>
      <c r="BN647" s="722"/>
      <c r="BO647" s="722"/>
      <c r="BP647" s="722"/>
      <c r="BQ647" s="722"/>
      <c r="BR647" s="722"/>
      <c r="BS647" s="722"/>
      <c r="BT647" s="722"/>
      <c r="BU647" s="722"/>
      <c r="BV647" s="722"/>
      <c r="BW647" s="722"/>
      <c r="BX647" s="722"/>
      <c r="BY647" s="722"/>
      <c r="BZ647" s="722"/>
      <c r="CA647" s="722"/>
      <c r="CB647" s="722"/>
      <c r="CC647" s="722"/>
      <c r="CD647" s="722"/>
      <c r="CE647" s="722"/>
      <c r="CF647" s="722"/>
      <c r="CG647" s="722"/>
      <c r="CH647" s="722"/>
      <c r="CI647" s="722"/>
      <c r="CJ647" s="722"/>
      <c r="CK647" s="722"/>
      <c r="CL647" s="722"/>
      <c r="CM647" s="722"/>
      <c r="CN647" s="722"/>
      <c r="CO647" s="722"/>
      <c r="CP647" s="722"/>
      <c r="CQ647" s="722"/>
      <c r="CR647" s="722"/>
      <c r="CS647" s="722"/>
    </row>
    <row r="648" spans="1:97" s="1376" customFormat="1">
      <c r="A648" s="722"/>
      <c r="B648" s="722"/>
      <c r="C648" s="722"/>
      <c r="D648" s="722"/>
      <c r="E648" s="722"/>
      <c r="F648" s="757"/>
      <c r="G648" s="757"/>
      <c r="H648" s="757"/>
      <c r="I648" s="757"/>
      <c r="J648" s="757"/>
      <c r="K648" s="758"/>
      <c r="L648" s="758"/>
      <c r="M648" s="722"/>
      <c r="N648" s="736"/>
      <c r="O648" s="736"/>
      <c r="P648" s="736"/>
      <c r="Q648" s="736"/>
      <c r="R648" s="736"/>
      <c r="S648" s="736"/>
      <c r="T648" s="736"/>
      <c r="U648" s="736"/>
      <c r="BA648" s="722"/>
      <c r="BB648" s="722"/>
      <c r="BC648" s="722"/>
      <c r="BD648" s="722"/>
      <c r="BE648" s="722"/>
      <c r="BF648" s="722"/>
      <c r="BG648" s="722"/>
      <c r="BH648" s="722"/>
      <c r="BI648" s="722"/>
      <c r="BJ648" s="722"/>
      <c r="BK648" s="722"/>
      <c r="BL648" s="722"/>
      <c r="BM648" s="722"/>
      <c r="BN648" s="722"/>
      <c r="BO648" s="722"/>
      <c r="BP648" s="722"/>
      <c r="BQ648" s="722"/>
      <c r="BR648" s="722"/>
      <c r="BS648" s="722"/>
      <c r="BT648" s="722"/>
      <c r="BU648" s="722"/>
      <c r="BV648" s="722"/>
      <c r="BW648" s="722"/>
      <c r="BX648" s="722"/>
      <c r="BY648" s="722"/>
      <c r="BZ648" s="722"/>
      <c r="CA648" s="722"/>
      <c r="CB648" s="722"/>
      <c r="CC648" s="722"/>
      <c r="CD648" s="722"/>
      <c r="CE648" s="722"/>
      <c r="CF648" s="722"/>
      <c r="CG648" s="722"/>
      <c r="CH648" s="722"/>
      <c r="CI648" s="722"/>
      <c r="CJ648" s="722"/>
      <c r="CK648" s="722"/>
      <c r="CL648" s="722"/>
      <c r="CM648" s="722"/>
      <c r="CN648" s="722"/>
      <c r="CO648" s="722"/>
      <c r="CP648" s="722"/>
      <c r="CQ648" s="722"/>
      <c r="CR648" s="722"/>
      <c r="CS648" s="722"/>
    </row>
    <row r="649" spans="1:97" s="1376" customFormat="1">
      <c r="A649" s="722"/>
      <c r="B649" s="722"/>
      <c r="C649" s="722"/>
      <c r="D649" s="722"/>
      <c r="E649" s="722"/>
      <c r="F649" s="757"/>
      <c r="G649" s="757"/>
      <c r="H649" s="757"/>
      <c r="I649" s="757"/>
      <c r="J649" s="757"/>
      <c r="K649" s="758"/>
      <c r="L649" s="758"/>
      <c r="M649" s="722"/>
      <c r="N649" s="736"/>
      <c r="O649" s="736"/>
      <c r="P649" s="736"/>
      <c r="Q649" s="736"/>
      <c r="R649" s="736"/>
      <c r="S649" s="736"/>
      <c r="T649" s="736"/>
      <c r="U649" s="736"/>
      <c r="BA649" s="722"/>
      <c r="BB649" s="722"/>
      <c r="BC649" s="722"/>
      <c r="BD649" s="722"/>
      <c r="BE649" s="722"/>
      <c r="BF649" s="722"/>
      <c r="BG649" s="722"/>
      <c r="BH649" s="722"/>
      <c r="BI649" s="722"/>
      <c r="BJ649" s="722"/>
      <c r="BK649" s="722"/>
      <c r="BL649" s="722"/>
      <c r="BM649" s="722"/>
      <c r="BN649" s="722"/>
      <c r="BO649" s="722"/>
      <c r="BP649" s="722"/>
      <c r="BQ649" s="722"/>
      <c r="BR649" s="722"/>
      <c r="BS649" s="722"/>
      <c r="BT649" s="722"/>
      <c r="BU649" s="722"/>
      <c r="BV649" s="722"/>
      <c r="BW649" s="722"/>
      <c r="BX649" s="722"/>
      <c r="BY649" s="722"/>
      <c r="BZ649" s="722"/>
      <c r="CA649" s="722"/>
      <c r="CB649" s="722"/>
      <c r="CC649" s="722"/>
      <c r="CD649" s="722"/>
      <c r="CE649" s="722"/>
      <c r="CF649" s="722"/>
      <c r="CG649" s="722"/>
      <c r="CH649" s="722"/>
      <c r="CI649" s="722"/>
      <c r="CJ649" s="722"/>
      <c r="CK649" s="722"/>
      <c r="CL649" s="722"/>
      <c r="CM649" s="722"/>
      <c r="CN649" s="722"/>
      <c r="CO649" s="722"/>
      <c r="CP649" s="722"/>
      <c r="CQ649" s="722"/>
      <c r="CR649" s="722"/>
      <c r="CS649" s="722"/>
    </row>
    <row r="650" spans="1:97" s="1376" customFormat="1">
      <c r="A650" s="722"/>
      <c r="B650" s="722"/>
      <c r="C650" s="722"/>
      <c r="D650" s="722"/>
      <c r="E650" s="722"/>
      <c r="F650" s="757"/>
      <c r="G650" s="757"/>
      <c r="H650" s="757"/>
      <c r="I650" s="757"/>
      <c r="J650" s="757"/>
      <c r="K650" s="758"/>
      <c r="L650" s="758"/>
      <c r="M650" s="722"/>
      <c r="N650" s="736"/>
      <c r="O650" s="736"/>
      <c r="P650" s="736"/>
      <c r="Q650" s="736"/>
      <c r="R650" s="736"/>
      <c r="S650" s="736"/>
      <c r="T650" s="736"/>
      <c r="U650" s="736"/>
      <c r="BA650" s="722"/>
      <c r="BB650" s="722"/>
      <c r="BC650" s="722"/>
      <c r="BD650" s="722"/>
      <c r="BE650" s="722"/>
      <c r="BF650" s="722"/>
      <c r="BG650" s="722"/>
      <c r="BH650" s="722"/>
      <c r="BI650" s="722"/>
      <c r="BJ650" s="722"/>
      <c r="BK650" s="722"/>
      <c r="BL650" s="722"/>
      <c r="BM650" s="722"/>
      <c r="BN650" s="722"/>
      <c r="BO650" s="722"/>
      <c r="BP650" s="722"/>
      <c r="BQ650" s="722"/>
      <c r="BR650" s="722"/>
      <c r="BS650" s="722"/>
      <c r="BT650" s="722"/>
      <c r="BU650" s="722"/>
      <c r="BV650" s="722"/>
      <c r="BW650" s="722"/>
      <c r="BX650" s="722"/>
      <c r="BY650" s="722"/>
      <c r="BZ650" s="722"/>
      <c r="CA650" s="722"/>
      <c r="CB650" s="722"/>
      <c r="CC650" s="722"/>
      <c r="CD650" s="722"/>
      <c r="CE650" s="722"/>
      <c r="CF650" s="722"/>
      <c r="CG650" s="722"/>
      <c r="CH650" s="722"/>
      <c r="CI650" s="722"/>
      <c r="CJ650" s="722"/>
      <c r="CK650" s="722"/>
      <c r="CL650" s="722"/>
      <c r="CM650" s="722"/>
      <c r="CN650" s="722"/>
      <c r="CO650" s="722"/>
      <c r="CP650" s="722"/>
      <c r="CQ650" s="722"/>
      <c r="CR650" s="722"/>
      <c r="CS650" s="722"/>
    </row>
    <row r="651" spans="1:97" s="1376" customFormat="1">
      <c r="A651" s="722"/>
      <c r="B651" s="722"/>
      <c r="C651" s="722"/>
      <c r="D651" s="722"/>
      <c r="E651" s="722"/>
      <c r="F651" s="757"/>
      <c r="G651" s="757"/>
      <c r="H651" s="757"/>
      <c r="I651" s="757"/>
      <c r="J651" s="757"/>
      <c r="K651" s="758"/>
      <c r="L651" s="758"/>
      <c r="M651" s="722"/>
      <c r="N651" s="736"/>
      <c r="O651" s="736"/>
      <c r="P651" s="736"/>
      <c r="Q651" s="736"/>
      <c r="R651" s="736"/>
      <c r="S651" s="736"/>
      <c r="T651" s="736"/>
      <c r="U651" s="736"/>
      <c r="BA651" s="722"/>
      <c r="BB651" s="722"/>
      <c r="BC651" s="722"/>
      <c r="BD651" s="722"/>
      <c r="BE651" s="722"/>
      <c r="BF651" s="722"/>
      <c r="BG651" s="722"/>
      <c r="BH651" s="722"/>
      <c r="BI651" s="722"/>
      <c r="BJ651" s="722"/>
      <c r="BK651" s="722"/>
      <c r="BL651" s="722"/>
      <c r="BM651" s="722"/>
      <c r="BN651" s="722"/>
      <c r="BO651" s="722"/>
      <c r="BP651" s="722"/>
      <c r="BQ651" s="722"/>
      <c r="BR651" s="722"/>
      <c r="BS651" s="722"/>
      <c r="BT651" s="722"/>
      <c r="BU651" s="722"/>
      <c r="BV651" s="722"/>
      <c r="BW651" s="722"/>
      <c r="BX651" s="722"/>
      <c r="BY651" s="722"/>
      <c r="BZ651" s="722"/>
      <c r="CA651" s="722"/>
      <c r="CB651" s="722"/>
      <c r="CC651" s="722"/>
      <c r="CD651" s="722"/>
      <c r="CE651" s="722"/>
      <c r="CF651" s="722"/>
      <c r="CG651" s="722"/>
      <c r="CH651" s="722"/>
      <c r="CI651" s="722"/>
      <c r="CJ651" s="722"/>
      <c r="CK651" s="722"/>
      <c r="CL651" s="722"/>
      <c r="CM651" s="722"/>
      <c r="CN651" s="722"/>
      <c r="CO651" s="722"/>
      <c r="CP651" s="722"/>
      <c r="CQ651" s="722"/>
      <c r="CR651" s="722"/>
      <c r="CS651" s="722"/>
    </row>
    <row r="652" spans="1:97" s="1376" customFormat="1">
      <c r="A652" s="722"/>
      <c r="B652" s="722"/>
      <c r="C652" s="722"/>
      <c r="D652" s="722"/>
      <c r="E652" s="722"/>
      <c r="F652" s="757"/>
      <c r="G652" s="757"/>
      <c r="H652" s="757"/>
      <c r="I652" s="757"/>
      <c r="J652" s="757"/>
      <c r="K652" s="758"/>
      <c r="L652" s="758"/>
      <c r="M652" s="722"/>
      <c r="N652" s="736"/>
      <c r="O652" s="736"/>
      <c r="P652" s="736"/>
      <c r="Q652" s="736"/>
      <c r="R652" s="736"/>
      <c r="S652" s="736"/>
      <c r="T652" s="736"/>
      <c r="U652" s="736"/>
      <c r="BA652" s="722"/>
      <c r="BB652" s="722"/>
      <c r="BC652" s="722"/>
      <c r="BD652" s="722"/>
      <c r="BE652" s="722"/>
      <c r="BF652" s="722"/>
      <c r="BG652" s="722"/>
      <c r="BH652" s="722"/>
      <c r="BI652" s="722"/>
      <c r="BJ652" s="722"/>
      <c r="BK652" s="722"/>
      <c r="BL652" s="722"/>
      <c r="BM652" s="722"/>
      <c r="BN652" s="722"/>
      <c r="BO652" s="722"/>
      <c r="BP652" s="722"/>
      <c r="BQ652" s="722"/>
      <c r="BR652" s="722"/>
      <c r="BS652" s="722"/>
      <c r="BT652" s="722"/>
      <c r="BU652" s="722"/>
      <c r="BV652" s="722"/>
      <c r="BW652" s="722"/>
      <c r="BX652" s="722"/>
      <c r="BY652" s="722"/>
      <c r="BZ652" s="722"/>
      <c r="CA652" s="722"/>
      <c r="CB652" s="722"/>
      <c r="CC652" s="722"/>
      <c r="CD652" s="722"/>
      <c r="CE652" s="722"/>
      <c r="CF652" s="722"/>
      <c r="CG652" s="722"/>
      <c r="CH652" s="722"/>
      <c r="CI652" s="722"/>
      <c r="CJ652" s="722"/>
      <c r="CK652" s="722"/>
      <c r="CL652" s="722"/>
      <c r="CM652" s="722"/>
      <c r="CN652" s="722"/>
      <c r="CO652" s="722"/>
      <c r="CP652" s="722"/>
      <c r="CQ652" s="722"/>
      <c r="CR652" s="722"/>
      <c r="CS652" s="722"/>
    </row>
    <row r="653" spans="1:97" s="1376" customFormat="1">
      <c r="A653" s="722"/>
      <c r="B653" s="722"/>
      <c r="C653" s="722"/>
      <c r="D653" s="722"/>
      <c r="E653" s="722"/>
      <c r="F653" s="757"/>
      <c r="G653" s="757"/>
      <c r="H653" s="757"/>
      <c r="I653" s="757"/>
      <c r="J653" s="757"/>
      <c r="K653" s="758"/>
      <c r="L653" s="758"/>
      <c r="M653" s="722"/>
      <c r="N653" s="736"/>
      <c r="O653" s="736"/>
      <c r="P653" s="736"/>
      <c r="Q653" s="736"/>
      <c r="R653" s="736"/>
      <c r="S653" s="736"/>
      <c r="T653" s="736"/>
      <c r="U653" s="736"/>
      <c r="BA653" s="722"/>
      <c r="BB653" s="722"/>
      <c r="BC653" s="722"/>
      <c r="BD653" s="722"/>
      <c r="BE653" s="722"/>
      <c r="BF653" s="722"/>
      <c r="BG653" s="722"/>
      <c r="BH653" s="722"/>
      <c r="BI653" s="722"/>
      <c r="BJ653" s="722"/>
      <c r="BK653" s="722"/>
      <c r="BL653" s="722"/>
      <c r="BM653" s="722"/>
      <c r="BN653" s="722"/>
      <c r="BO653" s="722"/>
      <c r="BP653" s="722"/>
      <c r="BQ653" s="722"/>
      <c r="BR653" s="722"/>
      <c r="BS653" s="722"/>
      <c r="BT653" s="722"/>
      <c r="BU653" s="722"/>
      <c r="BV653" s="722"/>
      <c r="BW653" s="722"/>
      <c r="BX653" s="722"/>
      <c r="BY653" s="722"/>
      <c r="BZ653" s="722"/>
      <c r="CA653" s="722"/>
      <c r="CB653" s="722"/>
      <c r="CC653" s="722"/>
      <c r="CD653" s="722"/>
      <c r="CE653" s="722"/>
      <c r="CF653" s="722"/>
      <c r="CG653" s="722"/>
      <c r="CH653" s="722"/>
      <c r="CI653" s="722"/>
      <c r="CJ653" s="722"/>
      <c r="CK653" s="722"/>
      <c r="CL653" s="722"/>
      <c r="CM653" s="722"/>
      <c r="CN653" s="722"/>
      <c r="CO653" s="722"/>
      <c r="CP653" s="722"/>
      <c r="CQ653" s="722"/>
      <c r="CR653" s="722"/>
      <c r="CS653" s="722"/>
    </row>
    <row r="654" spans="1:97" s="1376" customFormat="1">
      <c r="A654" s="722"/>
      <c r="B654" s="722"/>
      <c r="C654" s="722"/>
      <c r="D654" s="722"/>
      <c r="E654" s="722"/>
      <c r="F654" s="757"/>
      <c r="G654" s="757"/>
      <c r="H654" s="757"/>
      <c r="I654" s="757"/>
      <c r="J654" s="757"/>
      <c r="K654" s="758"/>
      <c r="L654" s="758"/>
      <c r="M654" s="722"/>
      <c r="N654" s="736"/>
      <c r="O654" s="736"/>
      <c r="P654" s="736"/>
      <c r="Q654" s="736"/>
      <c r="R654" s="736"/>
      <c r="S654" s="736"/>
      <c r="T654" s="736"/>
      <c r="U654" s="736"/>
      <c r="BA654" s="722"/>
      <c r="BB654" s="722"/>
      <c r="BC654" s="722"/>
      <c r="BD654" s="722"/>
      <c r="BE654" s="722"/>
      <c r="BF654" s="722"/>
      <c r="BG654" s="722"/>
      <c r="BH654" s="722"/>
      <c r="BI654" s="722"/>
      <c r="BJ654" s="722"/>
      <c r="BK654" s="722"/>
      <c r="BL654" s="722"/>
      <c r="BM654" s="722"/>
      <c r="BN654" s="722"/>
      <c r="BO654" s="722"/>
      <c r="BP654" s="722"/>
      <c r="BQ654" s="722"/>
      <c r="BR654" s="722"/>
      <c r="BS654" s="722"/>
      <c r="BT654" s="722"/>
      <c r="BU654" s="722"/>
      <c r="BV654" s="722"/>
      <c r="BW654" s="722"/>
      <c r="BX654" s="722"/>
      <c r="BY654" s="722"/>
      <c r="BZ654" s="722"/>
      <c r="CA654" s="722"/>
      <c r="CB654" s="722"/>
      <c r="CC654" s="722"/>
      <c r="CD654" s="722"/>
      <c r="CE654" s="722"/>
      <c r="CF654" s="722"/>
      <c r="CG654" s="722"/>
      <c r="CH654" s="722"/>
      <c r="CI654" s="722"/>
      <c r="CJ654" s="722"/>
      <c r="CK654" s="722"/>
      <c r="CL654" s="722"/>
      <c r="CM654" s="722"/>
      <c r="CN654" s="722"/>
      <c r="CO654" s="722"/>
      <c r="CP654" s="722"/>
      <c r="CQ654" s="722"/>
      <c r="CR654" s="722"/>
      <c r="CS654" s="722"/>
    </row>
    <row r="655" spans="1:97" s="1376" customFormat="1">
      <c r="A655" s="722"/>
      <c r="B655" s="722"/>
      <c r="C655" s="722"/>
      <c r="D655" s="722"/>
      <c r="E655" s="722"/>
      <c r="F655" s="757"/>
      <c r="G655" s="757"/>
      <c r="H655" s="757"/>
      <c r="I655" s="757"/>
      <c r="J655" s="757"/>
      <c r="K655" s="758"/>
      <c r="L655" s="758"/>
      <c r="M655" s="722"/>
      <c r="N655" s="736"/>
      <c r="O655" s="736"/>
      <c r="P655" s="736"/>
      <c r="Q655" s="736"/>
      <c r="R655" s="736"/>
      <c r="S655" s="736"/>
      <c r="T655" s="736"/>
      <c r="U655" s="736"/>
      <c r="BA655" s="722"/>
      <c r="BB655" s="722"/>
      <c r="BC655" s="722"/>
      <c r="BD655" s="722"/>
      <c r="BE655" s="722"/>
      <c r="BF655" s="722"/>
      <c r="BG655" s="722"/>
      <c r="BH655" s="722"/>
      <c r="BI655" s="722"/>
      <c r="BJ655" s="722"/>
      <c r="BK655" s="722"/>
      <c r="BL655" s="722"/>
      <c r="BM655" s="722"/>
      <c r="BN655" s="722"/>
      <c r="BO655" s="722"/>
      <c r="BP655" s="722"/>
      <c r="BQ655" s="722"/>
      <c r="BR655" s="722"/>
      <c r="BS655" s="722"/>
      <c r="BT655" s="722"/>
      <c r="BU655" s="722"/>
      <c r="BV655" s="722"/>
      <c r="BW655" s="722"/>
      <c r="BX655" s="722"/>
      <c r="BY655" s="722"/>
      <c r="BZ655" s="722"/>
      <c r="CA655" s="722"/>
      <c r="CB655" s="722"/>
      <c r="CC655" s="722"/>
      <c r="CD655" s="722"/>
      <c r="CE655" s="722"/>
      <c r="CF655" s="722"/>
      <c r="CG655" s="722"/>
      <c r="CH655" s="722"/>
      <c r="CI655" s="722"/>
      <c r="CJ655" s="722"/>
      <c r="CK655" s="722"/>
      <c r="CL655" s="722"/>
      <c r="CM655" s="722"/>
      <c r="CN655" s="722"/>
      <c r="CO655" s="722"/>
      <c r="CP655" s="722"/>
      <c r="CQ655" s="722"/>
      <c r="CR655" s="722"/>
      <c r="CS655" s="722"/>
    </row>
    <row r="656" spans="1:97" s="1376" customFormat="1">
      <c r="A656" s="722"/>
      <c r="B656" s="722"/>
      <c r="C656" s="722"/>
      <c r="D656" s="722"/>
      <c r="E656" s="722"/>
      <c r="F656" s="757"/>
      <c r="G656" s="757"/>
      <c r="H656" s="757"/>
      <c r="I656" s="757"/>
      <c r="J656" s="757"/>
      <c r="K656" s="758"/>
      <c r="L656" s="758"/>
      <c r="M656" s="722"/>
      <c r="N656" s="736"/>
      <c r="O656" s="736"/>
      <c r="P656" s="736"/>
      <c r="Q656" s="736"/>
      <c r="R656" s="736"/>
      <c r="S656" s="736"/>
      <c r="T656" s="736"/>
      <c r="U656" s="736"/>
      <c r="BA656" s="722"/>
      <c r="BB656" s="722"/>
      <c r="BC656" s="722"/>
      <c r="BD656" s="722"/>
      <c r="BE656" s="722"/>
      <c r="BF656" s="722"/>
      <c r="BG656" s="722"/>
      <c r="BH656" s="722"/>
      <c r="BI656" s="722"/>
      <c r="BJ656" s="722"/>
      <c r="BK656" s="722"/>
      <c r="BL656" s="722"/>
      <c r="BM656" s="722"/>
      <c r="BN656" s="722"/>
      <c r="BO656" s="722"/>
      <c r="BP656" s="722"/>
      <c r="BQ656" s="722"/>
      <c r="BR656" s="722"/>
      <c r="BS656" s="722"/>
      <c r="BT656" s="722"/>
      <c r="BU656" s="722"/>
      <c r="BV656" s="722"/>
      <c r="BW656" s="722"/>
      <c r="BX656" s="722"/>
      <c r="BY656" s="722"/>
      <c r="BZ656" s="722"/>
      <c r="CA656" s="722"/>
      <c r="CB656" s="722"/>
      <c r="CC656" s="722"/>
      <c r="CD656" s="722"/>
      <c r="CE656" s="722"/>
      <c r="CF656" s="722"/>
      <c r="CG656" s="722"/>
      <c r="CH656" s="722"/>
      <c r="CI656" s="722"/>
      <c r="CJ656" s="722"/>
      <c r="CK656" s="722"/>
      <c r="CL656" s="722"/>
      <c r="CM656" s="722"/>
      <c r="CN656" s="722"/>
      <c r="CO656" s="722"/>
      <c r="CP656" s="722"/>
      <c r="CQ656" s="722"/>
      <c r="CR656" s="722"/>
      <c r="CS656" s="722"/>
    </row>
    <row r="657" spans="1:97" s="1376" customFormat="1">
      <c r="A657" s="722"/>
      <c r="B657" s="722"/>
      <c r="C657" s="722"/>
      <c r="D657" s="722"/>
      <c r="E657" s="722"/>
      <c r="F657" s="757"/>
      <c r="G657" s="757"/>
      <c r="H657" s="757"/>
      <c r="I657" s="757"/>
      <c r="J657" s="757"/>
      <c r="K657" s="758"/>
      <c r="L657" s="758"/>
      <c r="M657" s="722"/>
      <c r="N657" s="736"/>
      <c r="O657" s="736"/>
      <c r="P657" s="736"/>
      <c r="Q657" s="736"/>
      <c r="R657" s="736"/>
      <c r="S657" s="736"/>
      <c r="T657" s="736"/>
      <c r="U657" s="736"/>
      <c r="BA657" s="722"/>
      <c r="BB657" s="722"/>
      <c r="BC657" s="722"/>
      <c r="BD657" s="722"/>
      <c r="BE657" s="722"/>
      <c r="BF657" s="722"/>
      <c r="BG657" s="722"/>
      <c r="BH657" s="722"/>
      <c r="BI657" s="722"/>
      <c r="BJ657" s="722"/>
      <c r="BK657" s="722"/>
      <c r="BL657" s="722"/>
      <c r="BM657" s="722"/>
      <c r="BN657" s="722"/>
      <c r="BO657" s="722"/>
      <c r="BP657" s="722"/>
      <c r="BQ657" s="722"/>
      <c r="BR657" s="722"/>
      <c r="BS657" s="722"/>
      <c r="BT657" s="722"/>
      <c r="BU657" s="722"/>
      <c r="BV657" s="722"/>
      <c r="BW657" s="722"/>
      <c r="BX657" s="722"/>
      <c r="BY657" s="722"/>
      <c r="BZ657" s="722"/>
      <c r="CA657" s="722"/>
      <c r="CB657" s="722"/>
      <c r="CC657" s="722"/>
      <c r="CD657" s="722"/>
      <c r="CE657" s="722"/>
      <c r="CF657" s="722"/>
      <c r="CG657" s="722"/>
      <c r="CH657" s="722"/>
      <c r="CI657" s="722"/>
      <c r="CJ657" s="722"/>
      <c r="CK657" s="722"/>
      <c r="CL657" s="722"/>
      <c r="CM657" s="722"/>
      <c r="CN657" s="722"/>
      <c r="CO657" s="722"/>
      <c r="CP657" s="722"/>
      <c r="CQ657" s="722"/>
      <c r="CR657" s="722"/>
      <c r="CS657" s="722"/>
    </row>
    <row r="658" spans="1:97" s="1376" customFormat="1">
      <c r="A658" s="722"/>
      <c r="B658" s="722"/>
      <c r="C658" s="722"/>
      <c r="D658" s="722"/>
      <c r="E658" s="722"/>
      <c r="F658" s="757"/>
      <c r="G658" s="757"/>
      <c r="H658" s="757"/>
      <c r="I658" s="757"/>
      <c r="J658" s="757"/>
      <c r="K658" s="758"/>
      <c r="L658" s="758"/>
      <c r="M658" s="722"/>
      <c r="N658" s="736"/>
      <c r="O658" s="736"/>
      <c r="P658" s="736"/>
      <c r="Q658" s="736"/>
      <c r="R658" s="736"/>
      <c r="S658" s="736"/>
      <c r="T658" s="736"/>
      <c r="U658" s="736"/>
      <c r="BA658" s="722"/>
      <c r="BB658" s="722"/>
      <c r="BC658" s="722"/>
      <c r="BD658" s="722"/>
      <c r="BE658" s="722"/>
      <c r="BF658" s="722"/>
      <c r="BG658" s="722"/>
      <c r="BH658" s="722"/>
      <c r="BI658" s="722"/>
      <c r="BJ658" s="722"/>
      <c r="BK658" s="722"/>
      <c r="BL658" s="722"/>
      <c r="BM658" s="722"/>
      <c r="BN658" s="722"/>
      <c r="BO658" s="722"/>
      <c r="BP658" s="722"/>
      <c r="BQ658" s="722"/>
      <c r="BR658" s="722"/>
      <c r="BS658" s="722"/>
      <c r="BT658" s="722"/>
      <c r="BU658" s="722"/>
      <c r="BV658" s="722"/>
      <c r="BW658" s="722"/>
      <c r="BX658" s="722"/>
      <c r="BY658" s="722"/>
      <c r="BZ658" s="722"/>
      <c r="CA658" s="722"/>
      <c r="CB658" s="722"/>
      <c r="CC658" s="722"/>
      <c r="CD658" s="722"/>
      <c r="CE658" s="722"/>
      <c r="CF658" s="722"/>
      <c r="CG658" s="722"/>
      <c r="CH658" s="722"/>
      <c r="CI658" s="722"/>
      <c r="CJ658" s="722"/>
      <c r="CK658" s="722"/>
      <c r="CL658" s="722"/>
      <c r="CM658" s="722"/>
      <c r="CN658" s="722"/>
      <c r="CO658" s="722"/>
      <c r="CP658" s="722"/>
      <c r="CQ658" s="722"/>
      <c r="CR658" s="722"/>
      <c r="CS658" s="722"/>
    </row>
    <row r="659" spans="1:97" s="1376" customFormat="1">
      <c r="A659" s="722"/>
      <c r="B659" s="722"/>
      <c r="C659" s="722"/>
      <c r="D659" s="722"/>
      <c r="E659" s="722"/>
      <c r="F659" s="757"/>
      <c r="G659" s="757"/>
      <c r="H659" s="757"/>
      <c r="I659" s="757"/>
      <c r="J659" s="757"/>
      <c r="K659" s="758"/>
      <c r="L659" s="758"/>
      <c r="M659" s="722"/>
      <c r="N659" s="736"/>
      <c r="O659" s="736"/>
      <c r="P659" s="736"/>
      <c r="Q659" s="736"/>
      <c r="R659" s="736"/>
      <c r="S659" s="736"/>
      <c r="T659" s="736"/>
      <c r="U659" s="736"/>
      <c r="BA659" s="722"/>
      <c r="BB659" s="722"/>
      <c r="BC659" s="722"/>
      <c r="BD659" s="722"/>
      <c r="BE659" s="722"/>
      <c r="BF659" s="722"/>
      <c r="BG659" s="722"/>
      <c r="BH659" s="722"/>
      <c r="BI659" s="722"/>
      <c r="BJ659" s="722"/>
      <c r="BK659" s="722"/>
      <c r="BL659" s="722"/>
      <c r="BM659" s="722"/>
      <c r="BN659" s="722"/>
      <c r="BO659" s="722"/>
      <c r="BP659" s="722"/>
      <c r="BQ659" s="722"/>
      <c r="BR659" s="722"/>
      <c r="BS659" s="722"/>
      <c r="BT659" s="722"/>
      <c r="BU659" s="722"/>
      <c r="BV659" s="722"/>
      <c r="BW659" s="722"/>
      <c r="BX659" s="722"/>
      <c r="BY659" s="722"/>
      <c r="BZ659" s="722"/>
      <c r="CA659" s="722"/>
      <c r="CB659" s="722"/>
      <c r="CC659" s="722"/>
      <c r="CD659" s="722"/>
      <c r="CE659" s="722"/>
      <c r="CF659" s="722"/>
      <c r="CG659" s="722"/>
      <c r="CH659" s="722"/>
      <c r="CI659" s="722"/>
      <c r="CJ659" s="722"/>
      <c r="CK659" s="722"/>
      <c r="CL659" s="722"/>
      <c r="CM659" s="722"/>
      <c r="CN659" s="722"/>
      <c r="CO659" s="722"/>
      <c r="CP659" s="722"/>
      <c r="CQ659" s="722"/>
      <c r="CR659" s="722"/>
      <c r="CS659" s="722"/>
    </row>
    <row r="660" spans="1:97" s="1376" customFormat="1">
      <c r="A660" s="722"/>
      <c r="B660" s="722"/>
      <c r="C660" s="722"/>
      <c r="D660" s="722"/>
      <c r="E660" s="722"/>
      <c r="F660" s="757"/>
      <c r="G660" s="757"/>
      <c r="H660" s="757"/>
      <c r="I660" s="757"/>
      <c r="J660" s="757"/>
      <c r="K660" s="758"/>
      <c r="L660" s="758"/>
      <c r="M660" s="722"/>
      <c r="N660" s="736"/>
      <c r="O660" s="736"/>
      <c r="P660" s="736"/>
      <c r="Q660" s="736"/>
      <c r="R660" s="736"/>
      <c r="S660" s="736"/>
      <c r="T660" s="736"/>
      <c r="U660" s="736"/>
      <c r="BA660" s="722"/>
      <c r="BB660" s="722"/>
      <c r="BC660" s="722"/>
      <c r="BD660" s="722"/>
      <c r="BE660" s="722"/>
      <c r="BF660" s="722"/>
      <c r="BG660" s="722"/>
      <c r="BH660" s="722"/>
      <c r="BI660" s="722"/>
      <c r="BJ660" s="722"/>
      <c r="BK660" s="722"/>
      <c r="BL660" s="722"/>
      <c r="BM660" s="722"/>
      <c r="BN660" s="722"/>
      <c r="BO660" s="722"/>
      <c r="BP660" s="722"/>
      <c r="BQ660" s="722"/>
      <c r="BR660" s="722"/>
      <c r="BS660" s="722"/>
      <c r="BT660" s="722"/>
      <c r="BU660" s="722"/>
      <c r="BV660" s="722"/>
      <c r="BW660" s="722"/>
      <c r="BX660" s="722"/>
      <c r="BY660" s="722"/>
      <c r="BZ660" s="722"/>
      <c r="CA660" s="722"/>
      <c r="CB660" s="722"/>
      <c r="CC660" s="722"/>
      <c r="CD660" s="722"/>
      <c r="CE660" s="722"/>
      <c r="CF660" s="722"/>
      <c r="CG660" s="722"/>
      <c r="CH660" s="722"/>
      <c r="CI660" s="722"/>
      <c r="CJ660" s="722"/>
      <c r="CK660" s="722"/>
      <c r="CL660" s="722"/>
      <c r="CM660" s="722"/>
      <c r="CN660" s="722"/>
      <c r="CO660" s="722"/>
      <c r="CP660" s="722"/>
      <c r="CQ660" s="722"/>
      <c r="CR660" s="722"/>
      <c r="CS660" s="722"/>
    </row>
    <row r="661" spans="1:97" s="1376" customFormat="1">
      <c r="A661" s="722"/>
      <c r="B661" s="722"/>
      <c r="C661" s="722"/>
      <c r="D661" s="722"/>
      <c r="E661" s="722"/>
      <c r="F661" s="757"/>
      <c r="G661" s="757"/>
      <c r="H661" s="757"/>
      <c r="I661" s="757"/>
      <c r="J661" s="757"/>
      <c r="K661" s="758"/>
      <c r="L661" s="758"/>
      <c r="M661" s="722"/>
      <c r="N661" s="736"/>
      <c r="O661" s="736"/>
      <c r="P661" s="736"/>
      <c r="Q661" s="736"/>
      <c r="R661" s="736"/>
      <c r="S661" s="736"/>
      <c r="T661" s="736"/>
      <c r="U661" s="736"/>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BU661" s="722"/>
      <c r="BV661" s="722"/>
      <c r="BW661" s="722"/>
      <c r="BX661" s="722"/>
      <c r="BY661" s="722"/>
      <c r="BZ661" s="722"/>
      <c r="CA661" s="722"/>
      <c r="CB661" s="722"/>
      <c r="CC661" s="722"/>
      <c r="CD661" s="722"/>
      <c r="CE661" s="722"/>
      <c r="CF661" s="722"/>
      <c r="CG661" s="722"/>
      <c r="CH661" s="722"/>
      <c r="CI661" s="722"/>
      <c r="CJ661" s="722"/>
      <c r="CK661" s="722"/>
      <c r="CL661" s="722"/>
      <c r="CM661" s="722"/>
      <c r="CN661" s="722"/>
      <c r="CO661" s="722"/>
      <c r="CP661" s="722"/>
      <c r="CQ661" s="722"/>
      <c r="CR661" s="722"/>
      <c r="CS661" s="722"/>
    </row>
    <row r="662" spans="1:97" s="1376" customFormat="1">
      <c r="A662" s="722"/>
      <c r="B662" s="722"/>
      <c r="C662" s="722"/>
      <c r="D662" s="722"/>
      <c r="E662" s="722"/>
      <c r="F662" s="757"/>
      <c r="G662" s="757"/>
      <c r="H662" s="757"/>
      <c r="I662" s="757"/>
      <c r="J662" s="757"/>
      <c r="K662" s="758"/>
      <c r="L662" s="758"/>
      <c r="M662" s="722"/>
      <c r="N662" s="736"/>
      <c r="O662" s="736"/>
      <c r="P662" s="736"/>
      <c r="Q662" s="736"/>
      <c r="R662" s="736"/>
      <c r="S662" s="736"/>
      <c r="T662" s="736"/>
      <c r="U662" s="736"/>
      <c r="BA662" s="722"/>
      <c r="BB662" s="722"/>
      <c r="BC662" s="722"/>
      <c r="BD662" s="722"/>
      <c r="BE662" s="722"/>
      <c r="BF662" s="722"/>
      <c r="BG662" s="722"/>
      <c r="BH662" s="722"/>
      <c r="BI662" s="722"/>
      <c r="BJ662" s="722"/>
      <c r="BK662" s="722"/>
      <c r="BL662" s="722"/>
      <c r="BM662" s="722"/>
      <c r="BN662" s="722"/>
      <c r="BO662" s="722"/>
      <c r="BP662" s="722"/>
      <c r="BQ662" s="722"/>
      <c r="BR662" s="722"/>
      <c r="BS662" s="722"/>
      <c r="BT662" s="722"/>
      <c r="BU662" s="722"/>
      <c r="BV662" s="722"/>
      <c r="BW662" s="722"/>
      <c r="BX662" s="722"/>
      <c r="BY662" s="722"/>
      <c r="BZ662" s="722"/>
      <c r="CA662" s="722"/>
      <c r="CB662" s="722"/>
      <c r="CC662" s="722"/>
      <c r="CD662" s="722"/>
      <c r="CE662" s="722"/>
      <c r="CF662" s="722"/>
      <c r="CG662" s="722"/>
      <c r="CH662" s="722"/>
      <c r="CI662" s="722"/>
      <c r="CJ662" s="722"/>
      <c r="CK662" s="722"/>
      <c r="CL662" s="722"/>
      <c r="CM662" s="722"/>
      <c r="CN662" s="722"/>
      <c r="CO662" s="722"/>
      <c r="CP662" s="722"/>
      <c r="CQ662" s="722"/>
      <c r="CR662" s="722"/>
      <c r="CS662" s="722"/>
    </row>
    <row r="663" spans="1:97" s="1376" customFormat="1">
      <c r="A663" s="722"/>
      <c r="B663" s="722"/>
      <c r="C663" s="722"/>
      <c r="D663" s="722"/>
      <c r="E663" s="722"/>
      <c r="F663" s="757"/>
      <c r="G663" s="757"/>
      <c r="H663" s="757"/>
      <c r="I663" s="757"/>
      <c r="J663" s="757"/>
      <c r="K663" s="758"/>
      <c r="L663" s="758"/>
      <c r="M663" s="722"/>
      <c r="N663" s="736"/>
      <c r="O663" s="736"/>
      <c r="P663" s="736"/>
      <c r="Q663" s="736"/>
      <c r="R663" s="736"/>
      <c r="S663" s="736"/>
      <c r="T663" s="736"/>
      <c r="U663" s="736"/>
      <c r="BA663" s="722"/>
      <c r="BB663" s="722"/>
      <c r="BC663" s="722"/>
      <c r="BD663" s="722"/>
      <c r="BE663" s="722"/>
      <c r="BF663" s="722"/>
      <c r="BG663" s="722"/>
      <c r="BH663" s="722"/>
      <c r="BI663" s="722"/>
      <c r="BJ663" s="722"/>
      <c r="BK663" s="722"/>
      <c r="BL663" s="722"/>
      <c r="BM663" s="722"/>
      <c r="BN663" s="722"/>
      <c r="BO663" s="722"/>
      <c r="BP663" s="722"/>
      <c r="BQ663" s="722"/>
      <c r="BR663" s="722"/>
      <c r="BS663" s="722"/>
      <c r="BT663" s="722"/>
      <c r="BU663" s="722"/>
      <c r="BV663" s="722"/>
      <c r="BW663" s="722"/>
      <c r="BX663" s="722"/>
      <c r="BY663" s="722"/>
      <c r="BZ663" s="722"/>
      <c r="CA663" s="722"/>
      <c r="CB663" s="722"/>
      <c r="CC663" s="722"/>
      <c r="CD663" s="722"/>
      <c r="CE663" s="722"/>
      <c r="CF663" s="722"/>
      <c r="CG663" s="722"/>
      <c r="CH663" s="722"/>
      <c r="CI663" s="722"/>
      <c r="CJ663" s="722"/>
      <c r="CK663" s="722"/>
      <c r="CL663" s="722"/>
      <c r="CM663" s="722"/>
      <c r="CN663" s="722"/>
      <c r="CO663" s="722"/>
      <c r="CP663" s="722"/>
      <c r="CQ663" s="722"/>
      <c r="CR663" s="722"/>
      <c r="CS663" s="722"/>
    </row>
    <row r="664" spans="1:97" s="1376" customFormat="1">
      <c r="A664" s="722"/>
      <c r="B664" s="722"/>
      <c r="C664" s="722"/>
      <c r="D664" s="722"/>
      <c r="E664" s="722"/>
      <c r="F664" s="757"/>
      <c r="G664" s="757"/>
      <c r="H664" s="757"/>
      <c r="I664" s="757"/>
      <c r="J664" s="757"/>
      <c r="K664" s="758"/>
      <c r="L664" s="758"/>
      <c r="M664" s="722"/>
      <c r="N664" s="736"/>
      <c r="O664" s="736"/>
      <c r="P664" s="736"/>
      <c r="Q664" s="736"/>
      <c r="R664" s="736"/>
      <c r="S664" s="736"/>
      <c r="T664" s="736"/>
      <c r="U664" s="736"/>
      <c r="BA664" s="722"/>
      <c r="BB664" s="722"/>
      <c r="BC664" s="722"/>
      <c r="BD664" s="722"/>
      <c r="BE664" s="722"/>
      <c r="BF664" s="722"/>
      <c r="BG664" s="722"/>
      <c r="BH664" s="722"/>
      <c r="BI664" s="722"/>
      <c r="BJ664" s="722"/>
      <c r="BK664" s="722"/>
      <c r="BL664" s="722"/>
      <c r="BM664" s="722"/>
      <c r="BN664" s="722"/>
      <c r="BO664" s="722"/>
      <c r="BP664" s="722"/>
      <c r="BQ664" s="722"/>
      <c r="BR664" s="722"/>
      <c r="BS664" s="722"/>
      <c r="BT664" s="722"/>
      <c r="BU664" s="722"/>
      <c r="BV664" s="722"/>
      <c r="BW664" s="722"/>
      <c r="BX664" s="722"/>
      <c r="BY664" s="722"/>
      <c r="BZ664" s="722"/>
      <c r="CA664" s="722"/>
      <c r="CB664" s="722"/>
      <c r="CC664" s="722"/>
      <c r="CD664" s="722"/>
      <c r="CE664" s="722"/>
      <c r="CF664" s="722"/>
      <c r="CG664" s="722"/>
      <c r="CH664" s="722"/>
      <c r="CI664" s="722"/>
      <c r="CJ664" s="722"/>
      <c r="CK664" s="722"/>
      <c r="CL664" s="722"/>
      <c r="CM664" s="722"/>
      <c r="CN664" s="722"/>
      <c r="CO664" s="722"/>
      <c r="CP664" s="722"/>
      <c r="CQ664" s="722"/>
      <c r="CR664" s="722"/>
      <c r="CS664" s="722"/>
    </row>
    <row r="665" spans="1:97" s="1376" customFormat="1">
      <c r="A665" s="722"/>
      <c r="B665" s="722"/>
      <c r="C665" s="722"/>
      <c r="D665" s="722"/>
      <c r="E665" s="722"/>
      <c r="F665" s="757"/>
      <c r="G665" s="757"/>
      <c r="H665" s="757"/>
      <c r="I665" s="757"/>
      <c r="J665" s="757"/>
      <c r="K665" s="758"/>
      <c r="L665" s="758"/>
      <c r="M665" s="722"/>
      <c r="N665" s="736"/>
      <c r="O665" s="736"/>
      <c r="P665" s="736"/>
      <c r="Q665" s="736"/>
      <c r="R665" s="736"/>
      <c r="S665" s="736"/>
      <c r="T665" s="736"/>
      <c r="U665" s="736"/>
      <c r="BA665" s="722"/>
      <c r="BB665" s="722"/>
      <c r="BC665" s="722"/>
      <c r="BD665" s="722"/>
      <c r="BE665" s="722"/>
      <c r="BF665" s="722"/>
      <c r="BG665" s="722"/>
      <c r="BH665" s="722"/>
      <c r="BI665" s="722"/>
      <c r="BJ665" s="722"/>
      <c r="BK665" s="722"/>
      <c r="BL665" s="722"/>
      <c r="BM665" s="722"/>
      <c r="BN665" s="722"/>
      <c r="BO665" s="722"/>
      <c r="BP665" s="722"/>
      <c r="BQ665" s="722"/>
      <c r="BR665" s="722"/>
      <c r="BS665" s="722"/>
      <c r="BT665" s="722"/>
      <c r="BU665" s="722"/>
      <c r="BV665" s="722"/>
      <c r="BW665" s="722"/>
      <c r="BX665" s="722"/>
      <c r="BY665" s="722"/>
      <c r="BZ665" s="722"/>
      <c r="CA665" s="722"/>
      <c r="CB665" s="722"/>
      <c r="CC665" s="722"/>
      <c r="CD665" s="722"/>
      <c r="CE665" s="722"/>
      <c r="CF665" s="722"/>
      <c r="CG665" s="722"/>
      <c r="CH665" s="722"/>
      <c r="CI665" s="722"/>
      <c r="CJ665" s="722"/>
      <c r="CK665" s="722"/>
      <c r="CL665" s="722"/>
      <c r="CM665" s="722"/>
      <c r="CN665" s="722"/>
      <c r="CO665" s="722"/>
      <c r="CP665" s="722"/>
      <c r="CQ665" s="722"/>
      <c r="CR665" s="722"/>
      <c r="CS665" s="722"/>
    </row>
    <row r="666" spans="1:97" s="1376" customFormat="1">
      <c r="A666" s="722"/>
      <c r="B666" s="722"/>
      <c r="C666" s="722"/>
      <c r="D666" s="722"/>
      <c r="E666" s="722"/>
      <c r="F666" s="757"/>
      <c r="G666" s="757"/>
      <c r="H666" s="757"/>
      <c r="I666" s="757"/>
      <c r="J666" s="757"/>
      <c r="K666" s="758"/>
      <c r="L666" s="758"/>
      <c r="M666" s="722"/>
      <c r="N666" s="736"/>
      <c r="O666" s="736"/>
      <c r="P666" s="736"/>
      <c r="Q666" s="736"/>
      <c r="R666" s="736"/>
      <c r="S666" s="736"/>
      <c r="T666" s="736"/>
      <c r="U666" s="736"/>
      <c r="BA666" s="722"/>
      <c r="BB666" s="722"/>
      <c r="BC666" s="722"/>
      <c r="BD666" s="722"/>
      <c r="BE666" s="722"/>
      <c r="BF666" s="722"/>
      <c r="BG666" s="722"/>
      <c r="BH666" s="722"/>
      <c r="BI666" s="722"/>
      <c r="BJ666" s="722"/>
      <c r="BK666" s="722"/>
      <c r="BL666" s="722"/>
      <c r="BM666" s="722"/>
      <c r="BN666" s="722"/>
      <c r="BO666" s="722"/>
      <c r="BP666" s="722"/>
      <c r="BQ666" s="722"/>
      <c r="BR666" s="722"/>
      <c r="BS666" s="722"/>
      <c r="BT666" s="722"/>
      <c r="BU666" s="722"/>
      <c r="BV666" s="722"/>
      <c r="BW666" s="722"/>
      <c r="BX666" s="722"/>
      <c r="BY666" s="722"/>
      <c r="BZ666" s="722"/>
      <c r="CA666" s="722"/>
      <c r="CB666" s="722"/>
      <c r="CC666" s="722"/>
      <c r="CD666" s="722"/>
      <c r="CE666" s="722"/>
      <c r="CF666" s="722"/>
      <c r="CG666" s="722"/>
      <c r="CH666" s="722"/>
      <c r="CI666" s="722"/>
      <c r="CJ666" s="722"/>
      <c r="CK666" s="722"/>
      <c r="CL666" s="722"/>
      <c r="CM666" s="722"/>
      <c r="CN666" s="722"/>
      <c r="CO666" s="722"/>
      <c r="CP666" s="722"/>
      <c r="CQ666" s="722"/>
      <c r="CR666" s="722"/>
      <c r="CS666" s="722"/>
    </row>
    <row r="667" spans="1:97" s="1376" customFormat="1">
      <c r="A667" s="722"/>
      <c r="B667" s="722"/>
      <c r="C667" s="722"/>
      <c r="D667" s="722"/>
      <c r="E667" s="722"/>
      <c r="F667" s="757"/>
      <c r="G667" s="757"/>
      <c r="H667" s="757"/>
      <c r="I667" s="757"/>
      <c r="J667" s="757"/>
      <c r="K667" s="758"/>
      <c r="L667" s="758"/>
      <c r="M667" s="722"/>
      <c r="N667" s="736"/>
      <c r="O667" s="736"/>
      <c r="P667" s="736"/>
      <c r="Q667" s="736"/>
      <c r="R667" s="736"/>
      <c r="S667" s="736"/>
      <c r="T667" s="736"/>
      <c r="U667" s="736"/>
      <c r="BA667" s="722"/>
      <c r="BB667" s="722"/>
      <c r="BC667" s="722"/>
      <c r="BD667" s="722"/>
      <c r="BE667" s="722"/>
      <c r="BF667" s="722"/>
      <c r="BG667" s="722"/>
      <c r="BH667" s="722"/>
      <c r="BI667" s="722"/>
      <c r="BJ667" s="722"/>
      <c r="BK667" s="722"/>
      <c r="BL667" s="722"/>
      <c r="BM667" s="722"/>
      <c r="BN667" s="722"/>
      <c r="BO667" s="722"/>
      <c r="BP667" s="722"/>
      <c r="BQ667" s="722"/>
      <c r="BR667" s="722"/>
      <c r="BS667" s="722"/>
      <c r="BT667" s="722"/>
      <c r="BU667" s="722"/>
      <c r="BV667" s="722"/>
      <c r="BW667" s="722"/>
      <c r="BX667" s="722"/>
      <c r="BY667" s="722"/>
      <c r="BZ667" s="722"/>
      <c r="CA667" s="722"/>
      <c r="CB667" s="722"/>
      <c r="CC667" s="722"/>
      <c r="CD667" s="722"/>
      <c r="CE667" s="722"/>
      <c r="CF667" s="722"/>
      <c r="CG667" s="722"/>
      <c r="CH667" s="722"/>
      <c r="CI667" s="722"/>
      <c r="CJ667" s="722"/>
      <c r="CK667" s="722"/>
      <c r="CL667" s="722"/>
      <c r="CM667" s="722"/>
      <c r="CN667" s="722"/>
      <c r="CO667" s="722"/>
      <c r="CP667" s="722"/>
      <c r="CQ667" s="722"/>
      <c r="CR667" s="722"/>
      <c r="CS667" s="722"/>
    </row>
    <row r="668" spans="1:97" s="1376" customFormat="1">
      <c r="A668" s="722"/>
      <c r="B668" s="722"/>
      <c r="C668" s="722"/>
      <c r="D668" s="722"/>
      <c r="E668" s="722"/>
      <c r="F668" s="757"/>
      <c r="G668" s="757"/>
      <c r="H668" s="757"/>
      <c r="I668" s="757"/>
      <c r="J668" s="757"/>
      <c r="K668" s="758"/>
      <c r="L668" s="758"/>
      <c r="M668" s="722"/>
      <c r="N668" s="736"/>
      <c r="O668" s="736"/>
      <c r="P668" s="736"/>
      <c r="Q668" s="736"/>
      <c r="R668" s="736"/>
      <c r="S668" s="736"/>
      <c r="T668" s="736"/>
      <c r="U668" s="736"/>
      <c r="BA668" s="722"/>
      <c r="BB668" s="722"/>
      <c r="BC668" s="722"/>
      <c r="BD668" s="722"/>
      <c r="BE668" s="722"/>
      <c r="BF668" s="722"/>
      <c r="BG668" s="722"/>
      <c r="BH668" s="722"/>
      <c r="BI668" s="722"/>
      <c r="BJ668" s="722"/>
      <c r="BK668" s="722"/>
      <c r="BL668" s="722"/>
      <c r="BM668" s="722"/>
      <c r="BN668" s="722"/>
      <c r="BO668" s="722"/>
      <c r="BP668" s="722"/>
      <c r="BQ668" s="722"/>
      <c r="BR668" s="722"/>
      <c r="BS668" s="722"/>
      <c r="BT668" s="722"/>
      <c r="BU668" s="722"/>
      <c r="BV668" s="722"/>
      <c r="BW668" s="722"/>
      <c r="BX668" s="722"/>
      <c r="BY668" s="722"/>
      <c r="BZ668" s="722"/>
      <c r="CA668" s="722"/>
      <c r="CB668" s="722"/>
      <c r="CC668" s="722"/>
      <c r="CD668" s="722"/>
      <c r="CE668" s="722"/>
      <c r="CF668" s="722"/>
      <c r="CG668" s="722"/>
      <c r="CH668" s="722"/>
      <c r="CI668" s="722"/>
      <c r="CJ668" s="722"/>
      <c r="CK668" s="722"/>
      <c r="CL668" s="722"/>
      <c r="CM668" s="722"/>
      <c r="CN668" s="722"/>
      <c r="CO668" s="722"/>
      <c r="CP668" s="722"/>
      <c r="CQ668" s="722"/>
      <c r="CR668" s="722"/>
      <c r="CS668" s="722"/>
    </row>
    <row r="669" spans="1:97" s="1376" customFormat="1">
      <c r="A669" s="722"/>
      <c r="B669" s="722"/>
      <c r="C669" s="722"/>
      <c r="D669" s="722"/>
      <c r="E669" s="722"/>
      <c r="F669" s="757"/>
      <c r="G669" s="757"/>
      <c r="H669" s="757"/>
      <c r="I669" s="757"/>
      <c r="J669" s="757"/>
      <c r="K669" s="758"/>
      <c r="L669" s="758"/>
      <c r="M669" s="722"/>
      <c r="N669" s="736"/>
      <c r="O669" s="736"/>
      <c r="P669" s="736"/>
      <c r="Q669" s="736"/>
      <c r="R669" s="736"/>
      <c r="S669" s="736"/>
      <c r="T669" s="736"/>
      <c r="U669" s="736"/>
      <c r="BA669" s="722"/>
      <c r="BB669" s="722"/>
      <c r="BC669" s="722"/>
      <c r="BD669" s="722"/>
      <c r="BE669" s="722"/>
      <c r="BF669" s="722"/>
      <c r="BG669" s="722"/>
      <c r="BH669" s="722"/>
      <c r="BI669" s="722"/>
      <c r="BJ669" s="722"/>
      <c r="BK669" s="722"/>
      <c r="BL669" s="722"/>
      <c r="BM669" s="722"/>
      <c r="BN669" s="722"/>
      <c r="BO669" s="722"/>
      <c r="BP669" s="722"/>
      <c r="BQ669" s="722"/>
      <c r="BR669" s="722"/>
      <c r="BS669" s="722"/>
      <c r="BT669" s="722"/>
      <c r="BU669" s="722"/>
      <c r="BV669" s="722"/>
      <c r="BW669" s="722"/>
      <c r="BX669" s="722"/>
      <c r="BY669" s="722"/>
      <c r="BZ669" s="722"/>
      <c r="CA669" s="722"/>
      <c r="CB669" s="722"/>
      <c r="CC669" s="722"/>
      <c r="CD669" s="722"/>
      <c r="CE669" s="722"/>
      <c r="CF669" s="722"/>
      <c r="CG669" s="722"/>
      <c r="CH669" s="722"/>
      <c r="CI669" s="722"/>
      <c r="CJ669" s="722"/>
      <c r="CK669" s="722"/>
      <c r="CL669" s="722"/>
      <c r="CM669" s="722"/>
      <c r="CN669" s="722"/>
      <c r="CO669" s="722"/>
      <c r="CP669" s="722"/>
      <c r="CQ669" s="722"/>
      <c r="CR669" s="722"/>
      <c r="CS669" s="722"/>
    </row>
    <row r="670" spans="1:97" s="1376" customFormat="1">
      <c r="A670" s="722"/>
      <c r="B670" s="722"/>
      <c r="C670" s="722"/>
      <c r="D670" s="722"/>
      <c r="E670" s="722"/>
      <c r="F670" s="757"/>
      <c r="G670" s="757"/>
      <c r="H670" s="757"/>
      <c r="I670" s="757"/>
      <c r="J670" s="757"/>
      <c r="K670" s="758"/>
      <c r="L670" s="758"/>
      <c r="M670" s="722"/>
      <c r="N670" s="736"/>
      <c r="O670" s="736"/>
      <c r="P670" s="736"/>
      <c r="Q670" s="736"/>
      <c r="R670" s="736"/>
      <c r="S670" s="736"/>
      <c r="T670" s="736"/>
      <c r="U670" s="736"/>
      <c r="BA670" s="722"/>
      <c r="BB670" s="722"/>
      <c r="BC670" s="722"/>
      <c r="BD670" s="722"/>
      <c r="BE670" s="722"/>
      <c r="BF670" s="722"/>
      <c r="BG670" s="722"/>
      <c r="BH670" s="722"/>
      <c r="BI670" s="722"/>
      <c r="BJ670" s="722"/>
      <c r="BK670" s="722"/>
      <c r="BL670" s="722"/>
      <c r="BM670" s="722"/>
      <c r="BN670" s="722"/>
      <c r="BO670" s="722"/>
      <c r="BP670" s="722"/>
      <c r="BQ670" s="722"/>
      <c r="BR670" s="722"/>
      <c r="BS670" s="722"/>
      <c r="BT670" s="722"/>
      <c r="BU670" s="722"/>
      <c r="BV670" s="722"/>
      <c r="BW670" s="722"/>
      <c r="BX670" s="722"/>
      <c r="BY670" s="722"/>
      <c r="BZ670" s="722"/>
      <c r="CA670" s="722"/>
      <c r="CB670" s="722"/>
      <c r="CC670" s="722"/>
      <c r="CD670" s="722"/>
      <c r="CE670" s="722"/>
      <c r="CF670" s="722"/>
      <c r="CG670" s="722"/>
      <c r="CH670" s="722"/>
      <c r="CI670" s="722"/>
      <c r="CJ670" s="722"/>
      <c r="CK670" s="722"/>
      <c r="CL670" s="722"/>
      <c r="CM670" s="722"/>
      <c r="CN670" s="722"/>
      <c r="CO670" s="722"/>
      <c r="CP670" s="722"/>
      <c r="CQ670" s="722"/>
      <c r="CR670" s="722"/>
      <c r="CS670" s="722"/>
    </row>
    <row r="671" spans="1:97" s="1376" customFormat="1">
      <c r="A671" s="722"/>
      <c r="B671" s="722"/>
      <c r="C671" s="722"/>
      <c r="D671" s="722"/>
      <c r="E671" s="722"/>
      <c r="F671" s="757"/>
      <c r="G671" s="757"/>
      <c r="H671" s="757"/>
      <c r="I671" s="757"/>
      <c r="J671" s="757"/>
      <c r="K671" s="758"/>
      <c r="L671" s="758"/>
      <c r="M671" s="722"/>
      <c r="N671" s="736"/>
      <c r="O671" s="736"/>
      <c r="P671" s="736"/>
      <c r="Q671" s="736"/>
      <c r="R671" s="736"/>
      <c r="S671" s="736"/>
      <c r="T671" s="736"/>
      <c r="U671" s="736"/>
      <c r="BA671" s="722"/>
      <c r="BB671" s="722"/>
      <c r="BC671" s="722"/>
      <c r="BD671" s="722"/>
      <c r="BE671" s="722"/>
      <c r="BF671" s="722"/>
      <c r="BG671" s="722"/>
      <c r="BH671" s="722"/>
      <c r="BI671" s="722"/>
      <c r="BJ671" s="722"/>
      <c r="BK671" s="722"/>
      <c r="BL671" s="722"/>
      <c r="BM671" s="722"/>
      <c r="BN671" s="722"/>
      <c r="BO671" s="722"/>
      <c r="BP671" s="722"/>
      <c r="BQ671" s="722"/>
      <c r="BR671" s="722"/>
      <c r="BS671" s="722"/>
      <c r="BT671" s="722"/>
      <c r="BU671" s="722"/>
      <c r="BV671" s="722"/>
      <c r="BW671" s="722"/>
      <c r="BX671" s="722"/>
      <c r="BY671" s="722"/>
      <c r="BZ671" s="722"/>
      <c r="CA671" s="722"/>
      <c r="CB671" s="722"/>
      <c r="CC671" s="722"/>
      <c r="CD671" s="722"/>
      <c r="CE671" s="722"/>
      <c r="CF671" s="722"/>
      <c r="CG671" s="722"/>
      <c r="CH671" s="722"/>
      <c r="CI671" s="722"/>
      <c r="CJ671" s="722"/>
      <c r="CK671" s="722"/>
      <c r="CL671" s="722"/>
      <c r="CM671" s="722"/>
      <c r="CN671" s="722"/>
      <c r="CO671" s="722"/>
      <c r="CP671" s="722"/>
      <c r="CQ671" s="722"/>
      <c r="CR671" s="722"/>
      <c r="CS671" s="722"/>
    </row>
    <row r="672" spans="1:97" s="1376" customFormat="1">
      <c r="A672" s="722"/>
      <c r="B672" s="722"/>
      <c r="C672" s="722"/>
      <c r="D672" s="722"/>
      <c r="E672" s="722"/>
      <c r="F672" s="757"/>
      <c r="G672" s="757"/>
      <c r="H672" s="757"/>
      <c r="I672" s="757"/>
      <c r="J672" s="757"/>
      <c r="K672" s="758"/>
      <c r="L672" s="758"/>
      <c r="M672" s="722"/>
      <c r="N672" s="736"/>
      <c r="O672" s="736"/>
      <c r="P672" s="736"/>
      <c r="Q672" s="736"/>
      <c r="R672" s="736"/>
      <c r="S672" s="736"/>
      <c r="T672" s="736"/>
      <c r="U672" s="736"/>
      <c r="BA672" s="722"/>
      <c r="BB672" s="722"/>
      <c r="BC672" s="722"/>
      <c r="BD672" s="722"/>
      <c r="BE672" s="722"/>
      <c r="BF672" s="722"/>
      <c r="BG672" s="722"/>
      <c r="BH672" s="722"/>
      <c r="BI672" s="722"/>
      <c r="BJ672" s="722"/>
      <c r="BK672" s="722"/>
      <c r="BL672" s="722"/>
      <c r="BM672" s="722"/>
      <c r="BN672" s="722"/>
      <c r="BO672" s="722"/>
      <c r="BP672" s="722"/>
      <c r="BQ672" s="722"/>
      <c r="BR672" s="722"/>
      <c r="BS672" s="722"/>
      <c r="BT672" s="722"/>
      <c r="BU672" s="722"/>
      <c r="BV672" s="722"/>
      <c r="BW672" s="722"/>
      <c r="BX672" s="722"/>
      <c r="BY672" s="722"/>
      <c r="BZ672" s="722"/>
      <c r="CA672" s="722"/>
      <c r="CB672" s="722"/>
      <c r="CC672" s="722"/>
      <c r="CD672" s="722"/>
      <c r="CE672" s="722"/>
      <c r="CF672" s="722"/>
      <c r="CG672" s="722"/>
      <c r="CH672" s="722"/>
      <c r="CI672" s="722"/>
      <c r="CJ672" s="722"/>
      <c r="CK672" s="722"/>
      <c r="CL672" s="722"/>
      <c r="CM672" s="722"/>
      <c r="CN672" s="722"/>
      <c r="CO672" s="722"/>
      <c r="CP672" s="722"/>
      <c r="CQ672" s="722"/>
      <c r="CR672" s="722"/>
      <c r="CS672" s="722"/>
    </row>
    <row r="673" spans="1:97" s="1376" customFormat="1">
      <c r="A673" s="722"/>
      <c r="B673" s="722"/>
      <c r="C673" s="722"/>
      <c r="D673" s="722"/>
      <c r="E673" s="722"/>
      <c r="F673" s="757"/>
      <c r="G673" s="757"/>
      <c r="H673" s="757"/>
      <c r="I673" s="757"/>
      <c r="J673" s="757"/>
      <c r="K673" s="758"/>
      <c r="L673" s="758"/>
      <c r="M673" s="722"/>
      <c r="N673" s="736"/>
      <c r="O673" s="736"/>
      <c r="P673" s="736"/>
      <c r="Q673" s="736"/>
      <c r="R673" s="736"/>
      <c r="S673" s="736"/>
      <c r="T673" s="736"/>
      <c r="U673" s="736"/>
      <c r="BA673" s="722"/>
      <c r="BB673" s="722"/>
      <c r="BC673" s="722"/>
      <c r="BD673" s="722"/>
      <c r="BE673" s="722"/>
      <c r="BF673" s="722"/>
      <c r="BG673" s="722"/>
      <c r="BH673" s="722"/>
      <c r="BI673" s="722"/>
      <c r="BJ673" s="722"/>
      <c r="BK673" s="722"/>
      <c r="BL673" s="722"/>
      <c r="BM673" s="722"/>
      <c r="BN673" s="722"/>
      <c r="BO673" s="722"/>
      <c r="BP673" s="722"/>
      <c r="BQ673" s="722"/>
      <c r="BR673" s="722"/>
      <c r="BS673" s="722"/>
      <c r="BT673" s="722"/>
      <c r="BU673" s="722"/>
      <c r="BV673" s="722"/>
      <c r="BW673" s="722"/>
      <c r="BX673" s="722"/>
      <c r="BY673" s="722"/>
      <c r="BZ673" s="722"/>
      <c r="CA673" s="722"/>
      <c r="CB673" s="722"/>
      <c r="CC673" s="722"/>
      <c r="CD673" s="722"/>
      <c r="CE673" s="722"/>
      <c r="CF673" s="722"/>
      <c r="CG673" s="722"/>
      <c r="CH673" s="722"/>
      <c r="CI673" s="722"/>
      <c r="CJ673" s="722"/>
      <c r="CK673" s="722"/>
      <c r="CL673" s="722"/>
      <c r="CM673" s="722"/>
      <c r="CN673" s="722"/>
      <c r="CO673" s="722"/>
      <c r="CP673" s="722"/>
      <c r="CQ673" s="722"/>
      <c r="CR673" s="722"/>
      <c r="CS673" s="722"/>
    </row>
    <row r="674" spans="1:97" s="1376" customFormat="1">
      <c r="A674" s="722"/>
      <c r="B674" s="722"/>
      <c r="C674" s="722"/>
      <c r="D674" s="722"/>
      <c r="E674" s="722"/>
      <c r="F674" s="757"/>
      <c r="G674" s="757"/>
      <c r="H674" s="757"/>
      <c r="I674" s="757"/>
      <c r="J674" s="757"/>
      <c r="K674" s="758"/>
      <c r="L674" s="758"/>
      <c r="M674" s="722"/>
      <c r="N674" s="736"/>
      <c r="O674" s="736"/>
      <c r="P674" s="736"/>
      <c r="Q674" s="736"/>
      <c r="R674" s="736"/>
      <c r="S674" s="736"/>
      <c r="T674" s="736"/>
      <c r="U674" s="736"/>
      <c r="BA674" s="722"/>
      <c r="BB674" s="722"/>
      <c r="BC674" s="722"/>
      <c r="BD674" s="722"/>
      <c r="BE674" s="722"/>
      <c r="BF674" s="722"/>
      <c r="BG674" s="722"/>
      <c r="BH674" s="722"/>
      <c r="BI674" s="722"/>
      <c r="BJ674" s="722"/>
      <c r="BK674" s="722"/>
      <c r="BL674" s="722"/>
      <c r="BM674" s="722"/>
      <c r="BN674" s="722"/>
      <c r="BO674" s="722"/>
      <c r="BP674" s="722"/>
      <c r="BQ674" s="722"/>
      <c r="BR674" s="722"/>
      <c r="BS674" s="722"/>
      <c r="BT674" s="722"/>
      <c r="BU674" s="722"/>
      <c r="BV674" s="722"/>
      <c r="BW674" s="722"/>
      <c r="BX674" s="722"/>
      <c r="BY674" s="722"/>
      <c r="BZ674" s="722"/>
      <c r="CA674" s="722"/>
      <c r="CB674" s="722"/>
      <c r="CC674" s="722"/>
      <c r="CD674" s="722"/>
      <c r="CE674" s="722"/>
      <c r="CF674" s="722"/>
      <c r="CG674" s="722"/>
      <c r="CH674" s="722"/>
      <c r="CI674" s="722"/>
      <c r="CJ674" s="722"/>
      <c r="CK674" s="722"/>
      <c r="CL674" s="722"/>
      <c r="CM674" s="722"/>
      <c r="CN674" s="722"/>
      <c r="CO674" s="722"/>
      <c r="CP674" s="722"/>
      <c r="CQ674" s="722"/>
      <c r="CR674" s="722"/>
      <c r="CS674" s="722"/>
    </row>
    <row r="675" spans="1:97" s="1376" customFormat="1">
      <c r="A675" s="722"/>
      <c r="B675" s="722"/>
      <c r="C675" s="722"/>
      <c r="D675" s="722"/>
      <c r="E675" s="722"/>
      <c r="F675" s="757"/>
      <c r="G675" s="757"/>
      <c r="H675" s="757"/>
      <c r="I675" s="757"/>
      <c r="J675" s="757"/>
      <c r="K675" s="758"/>
      <c r="L675" s="758"/>
      <c r="M675" s="722"/>
      <c r="N675" s="736"/>
      <c r="O675" s="736"/>
      <c r="P675" s="736"/>
      <c r="Q675" s="736"/>
      <c r="R675" s="736"/>
      <c r="S675" s="736"/>
      <c r="T675" s="736"/>
      <c r="U675" s="736"/>
      <c r="BA675" s="722"/>
      <c r="BB675" s="722"/>
      <c r="BC675" s="722"/>
      <c r="BD675" s="722"/>
      <c r="BE675" s="722"/>
      <c r="BF675" s="722"/>
      <c r="BG675" s="722"/>
      <c r="BH675" s="722"/>
      <c r="BI675" s="722"/>
      <c r="BJ675" s="722"/>
      <c r="BK675" s="722"/>
      <c r="BL675" s="722"/>
      <c r="BM675" s="722"/>
      <c r="BN675" s="722"/>
      <c r="BO675" s="722"/>
      <c r="BP675" s="722"/>
      <c r="BQ675" s="722"/>
      <c r="BR675" s="722"/>
      <c r="BS675" s="722"/>
      <c r="BT675" s="722"/>
      <c r="BU675" s="722"/>
      <c r="BV675" s="722"/>
      <c r="BW675" s="722"/>
      <c r="BX675" s="722"/>
      <c r="BY675" s="722"/>
      <c r="BZ675" s="722"/>
      <c r="CA675" s="722"/>
      <c r="CB675" s="722"/>
      <c r="CC675" s="722"/>
      <c r="CD675" s="722"/>
      <c r="CE675" s="722"/>
      <c r="CF675" s="722"/>
      <c r="CG675" s="722"/>
      <c r="CH675" s="722"/>
      <c r="CI675" s="722"/>
      <c r="CJ675" s="722"/>
      <c r="CK675" s="722"/>
      <c r="CL675" s="722"/>
      <c r="CM675" s="722"/>
      <c r="CN675" s="722"/>
      <c r="CO675" s="722"/>
      <c r="CP675" s="722"/>
      <c r="CQ675" s="722"/>
      <c r="CR675" s="722"/>
      <c r="CS675" s="722"/>
    </row>
    <row r="676" spans="1:97" s="1376" customFormat="1">
      <c r="A676" s="722"/>
      <c r="B676" s="722"/>
      <c r="C676" s="722"/>
      <c r="D676" s="722"/>
      <c r="E676" s="722"/>
      <c r="F676" s="757"/>
      <c r="G676" s="757"/>
      <c r="H676" s="757"/>
      <c r="I676" s="757"/>
      <c r="J676" s="757"/>
      <c r="K676" s="758"/>
      <c r="L676" s="758"/>
      <c r="M676" s="722"/>
      <c r="N676" s="736"/>
      <c r="O676" s="736"/>
      <c r="P676" s="736"/>
      <c r="Q676" s="736"/>
      <c r="R676" s="736"/>
      <c r="S676" s="736"/>
      <c r="T676" s="736"/>
      <c r="U676" s="736"/>
      <c r="BA676" s="722"/>
      <c r="BB676" s="722"/>
      <c r="BC676" s="722"/>
      <c r="BD676" s="722"/>
      <c r="BE676" s="722"/>
      <c r="BF676" s="722"/>
      <c r="BG676" s="722"/>
      <c r="BH676" s="722"/>
      <c r="BI676" s="722"/>
      <c r="BJ676" s="722"/>
      <c r="BK676" s="722"/>
      <c r="BL676" s="722"/>
      <c r="BM676" s="722"/>
      <c r="BN676" s="722"/>
      <c r="BO676" s="722"/>
      <c r="BP676" s="722"/>
      <c r="BQ676" s="722"/>
      <c r="BR676" s="722"/>
      <c r="BS676" s="722"/>
      <c r="BT676" s="722"/>
      <c r="BU676" s="722"/>
      <c r="BV676" s="722"/>
      <c r="BW676" s="722"/>
      <c r="BX676" s="722"/>
      <c r="BY676" s="722"/>
      <c r="BZ676" s="722"/>
      <c r="CA676" s="722"/>
      <c r="CB676" s="722"/>
      <c r="CC676" s="722"/>
      <c r="CD676" s="722"/>
      <c r="CE676" s="722"/>
      <c r="CF676" s="722"/>
      <c r="CG676" s="722"/>
      <c r="CH676" s="722"/>
      <c r="CI676" s="722"/>
      <c r="CJ676" s="722"/>
      <c r="CK676" s="722"/>
      <c r="CL676" s="722"/>
      <c r="CM676" s="722"/>
      <c r="CN676" s="722"/>
      <c r="CO676" s="722"/>
      <c r="CP676" s="722"/>
      <c r="CQ676" s="722"/>
      <c r="CR676" s="722"/>
      <c r="CS676" s="722"/>
    </row>
    <row r="677" spans="1:97" s="1376" customFormat="1">
      <c r="A677" s="722"/>
      <c r="B677" s="722"/>
      <c r="C677" s="722"/>
      <c r="D677" s="722"/>
      <c r="E677" s="722"/>
      <c r="F677" s="757"/>
      <c r="G677" s="757"/>
      <c r="H677" s="757"/>
      <c r="I677" s="757"/>
      <c r="J677" s="757"/>
      <c r="K677" s="758"/>
      <c r="L677" s="758"/>
      <c r="M677" s="722"/>
      <c r="N677" s="736"/>
      <c r="O677" s="736"/>
      <c r="P677" s="736"/>
      <c r="Q677" s="736"/>
      <c r="R677" s="736"/>
      <c r="S677" s="736"/>
      <c r="T677" s="736"/>
      <c r="U677" s="736"/>
      <c r="BA677" s="722"/>
      <c r="BB677" s="722"/>
      <c r="BC677" s="722"/>
      <c r="BD677" s="722"/>
      <c r="BE677" s="722"/>
      <c r="BF677" s="722"/>
      <c r="BG677" s="722"/>
      <c r="BH677" s="722"/>
      <c r="BI677" s="722"/>
      <c r="BJ677" s="722"/>
      <c r="BK677" s="722"/>
      <c r="BL677" s="722"/>
      <c r="BM677" s="722"/>
      <c r="BN677" s="722"/>
      <c r="BO677" s="722"/>
      <c r="BP677" s="722"/>
      <c r="BQ677" s="722"/>
      <c r="BR677" s="722"/>
      <c r="BS677" s="722"/>
      <c r="BT677" s="722"/>
      <c r="BU677" s="722"/>
      <c r="BV677" s="722"/>
      <c r="BW677" s="722"/>
      <c r="BX677" s="722"/>
      <c r="BY677" s="722"/>
      <c r="BZ677" s="722"/>
      <c r="CA677" s="722"/>
      <c r="CB677" s="722"/>
      <c r="CC677" s="722"/>
      <c r="CD677" s="722"/>
      <c r="CE677" s="722"/>
      <c r="CF677" s="722"/>
      <c r="CG677" s="722"/>
      <c r="CH677" s="722"/>
      <c r="CI677" s="722"/>
      <c r="CJ677" s="722"/>
      <c r="CK677" s="722"/>
      <c r="CL677" s="722"/>
      <c r="CM677" s="722"/>
      <c r="CN677" s="722"/>
      <c r="CO677" s="722"/>
      <c r="CP677" s="722"/>
      <c r="CQ677" s="722"/>
      <c r="CR677" s="722"/>
      <c r="CS677" s="722"/>
    </row>
    <row r="678" spans="1:97" s="1376" customFormat="1">
      <c r="A678" s="722"/>
      <c r="B678" s="722"/>
      <c r="C678" s="722"/>
      <c r="D678" s="722"/>
      <c r="E678" s="722"/>
      <c r="F678" s="757"/>
      <c r="G678" s="757"/>
      <c r="H678" s="757"/>
      <c r="I678" s="757"/>
      <c r="J678" s="757"/>
      <c r="K678" s="758"/>
      <c r="L678" s="758"/>
      <c r="M678" s="722"/>
      <c r="N678" s="736"/>
      <c r="O678" s="736"/>
      <c r="P678" s="736"/>
      <c r="Q678" s="736"/>
      <c r="R678" s="736"/>
      <c r="S678" s="736"/>
      <c r="T678" s="736"/>
      <c r="U678" s="736"/>
      <c r="BA678" s="722"/>
      <c r="BB678" s="722"/>
      <c r="BC678" s="722"/>
      <c r="BD678" s="722"/>
      <c r="BE678" s="722"/>
      <c r="BF678" s="722"/>
      <c r="BG678" s="722"/>
      <c r="BH678" s="722"/>
      <c r="BI678" s="722"/>
      <c r="BJ678" s="722"/>
      <c r="BK678" s="722"/>
      <c r="BL678" s="722"/>
      <c r="BM678" s="722"/>
      <c r="BN678" s="722"/>
      <c r="BO678" s="722"/>
      <c r="BP678" s="722"/>
      <c r="BQ678" s="722"/>
      <c r="BR678" s="722"/>
      <c r="BS678" s="722"/>
      <c r="BT678" s="722"/>
      <c r="BU678" s="722"/>
      <c r="BV678" s="722"/>
      <c r="BW678" s="722"/>
      <c r="BX678" s="722"/>
      <c r="BY678" s="722"/>
      <c r="BZ678" s="722"/>
      <c r="CA678" s="722"/>
      <c r="CB678" s="722"/>
      <c r="CC678" s="722"/>
      <c r="CD678" s="722"/>
      <c r="CE678" s="722"/>
      <c r="CF678" s="722"/>
      <c r="CG678" s="722"/>
      <c r="CH678" s="722"/>
      <c r="CI678" s="722"/>
      <c r="CJ678" s="722"/>
      <c r="CK678" s="722"/>
      <c r="CL678" s="722"/>
      <c r="CM678" s="722"/>
      <c r="CN678" s="722"/>
      <c r="CO678" s="722"/>
      <c r="CP678" s="722"/>
      <c r="CQ678" s="722"/>
      <c r="CR678" s="722"/>
      <c r="CS678" s="722"/>
    </row>
    <row r="679" spans="1:97" s="1376" customFormat="1">
      <c r="A679" s="722"/>
      <c r="B679" s="722"/>
      <c r="C679" s="722"/>
      <c r="D679" s="722"/>
      <c r="E679" s="722"/>
      <c r="F679" s="757"/>
      <c r="G679" s="757"/>
      <c r="H679" s="757"/>
      <c r="I679" s="757"/>
      <c r="J679" s="757"/>
      <c r="K679" s="758"/>
      <c r="L679" s="758"/>
      <c r="M679" s="722"/>
      <c r="N679" s="736"/>
      <c r="O679" s="736"/>
      <c r="P679" s="736"/>
      <c r="Q679" s="736"/>
      <c r="R679" s="736"/>
      <c r="S679" s="736"/>
      <c r="T679" s="736"/>
      <c r="U679" s="736"/>
      <c r="BA679" s="722"/>
      <c r="BB679" s="722"/>
      <c r="BC679" s="722"/>
      <c r="BD679" s="722"/>
      <c r="BE679" s="722"/>
      <c r="BF679" s="722"/>
      <c r="BG679" s="722"/>
      <c r="BH679" s="722"/>
      <c r="BI679" s="722"/>
      <c r="BJ679" s="722"/>
      <c r="BK679" s="722"/>
      <c r="BL679" s="722"/>
      <c r="BM679" s="722"/>
      <c r="BN679" s="722"/>
      <c r="BO679" s="722"/>
      <c r="BP679" s="722"/>
      <c r="BQ679" s="722"/>
      <c r="BR679" s="722"/>
      <c r="BS679" s="722"/>
      <c r="BT679" s="722"/>
      <c r="BU679" s="722"/>
      <c r="BV679" s="722"/>
      <c r="BW679" s="722"/>
      <c r="BX679" s="722"/>
      <c r="BY679" s="722"/>
      <c r="BZ679" s="722"/>
      <c r="CA679" s="722"/>
      <c r="CB679" s="722"/>
      <c r="CC679" s="722"/>
      <c r="CD679" s="722"/>
      <c r="CE679" s="722"/>
      <c r="CF679" s="722"/>
      <c r="CG679" s="722"/>
      <c r="CH679" s="722"/>
      <c r="CI679" s="722"/>
      <c r="CJ679" s="722"/>
      <c r="CK679" s="722"/>
      <c r="CL679" s="722"/>
      <c r="CM679" s="722"/>
      <c r="CN679" s="722"/>
      <c r="CO679" s="722"/>
      <c r="CP679" s="722"/>
      <c r="CQ679" s="722"/>
      <c r="CR679" s="722"/>
      <c r="CS679" s="722"/>
    </row>
    <row r="680" spans="1:97" s="1376" customFormat="1">
      <c r="A680" s="722"/>
      <c r="B680" s="722"/>
      <c r="C680" s="722"/>
      <c r="D680" s="722"/>
      <c r="E680" s="722"/>
      <c r="F680" s="757"/>
      <c r="G680" s="757"/>
      <c r="H680" s="757"/>
      <c r="I680" s="757"/>
      <c r="J680" s="757"/>
      <c r="K680" s="758"/>
      <c r="L680" s="758"/>
      <c r="M680" s="722"/>
      <c r="N680" s="736"/>
      <c r="O680" s="736"/>
      <c r="P680" s="736"/>
      <c r="Q680" s="736"/>
      <c r="R680" s="736"/>
      <c r="S680" s="736"/>
      <c r="T680" s="736"/>
      <c r="U680" s="736"/>
      <c r="BA680" s="722"/>
      <c r="BB680" s="722"/>
      <c r="BC680" s="722"/>
      <c r="BD680" s="722"/>
      <c r="BE680" s="722"/>
      <c r="BF680" s="722"/>
      <c r="BG680" s="722"/>
      <c r="BH680" s="722"/>
      <c r="BI680" s="722"/>
      <c r="BJ680" s="722"/>
      <c r="BK680" s="722"/>
      <c r="BL680" s="722"/>
      <c r="BM680" s="722"/>
      <c r="BN680" s="722"/>
      <c r="BO680" s="722"/>
      <c r="BP680" s="722"/>
      <c r="BQ680" s="722"/>
      <c r="BR680" s="722"/>
      <c r="BS680" s="722"/>
      <c r="BT680" s="722"/>
      <c r="BU680" s="722"/>
      <c r="BV680" s="722"/>
      <c r="BW680" s="722"/>
      <c r="BX680" s="722"/>
      <c r="BY680" s="722"/>
      <c r="BZ680" s="722"/>
      <c r="CA680" s="722"/>
      <c r="CB680" s="722"/>
      <c r="CC680" s="722"/>
      <c r="CD680" s="722"/>
      <c r="CE680" s="722"/>
      <c r="CF680" s="722"/>
      <c r="CG680" s="722"/>
      <c r="CH680" s="722"/>
      <c r="CI680" s="722"/>
      <c r="CJ680" s="722"/>
      <c r="CK680" s="722"/>
      <c r="CL680" s="722"/>
      <c r="CM680" s="722"/>
      <c r="CN680" s="722"/>
      <c r="CO680" s="722"/>
      <c r="CP680" s="722"/>
      <c r="CQ680" s="722"/>
      <c r="CR680" s="722"/>
      <c r="CS680" s="722"/>
    </row>
    <row r="681" spans="1:97" s="1376" customFormat="1">
      <c r="A681" s="722"/>
      <c r="B681" s="722"/>
      <c r="C681" s="722"/>
      <c r="D681" s="722"/>
      <c r="E681" s="722"/>
      <c r="F681" s="757"/>
      <c r="G681" s="757"/>
      <c r="H681" s="757"/>
      <c r="I681" s="757"/>
      <c r="J681" s="757"/>
      <c r="K681" s="758"/>
      <c r="L681" s="758"/>
      <c r="M681" s="722"/>
      <c r="N681" s="736"/>
      <c r="O681" s="736"/>
      <c r="P681" s="736"/>
      <c r="Q681" s="736"/>
      <c r="R681" s="736"/>
      <c r="S681" s="736"/>
      <c r="T681" s="736"/>
      <c r="U681" s="736"/>
      <c r="BA681" s="722"/>
      <c r="BB681" s="722"/>
      <c r="BC681" s="722"/>
      <c r="BD681" s="722"/>
      <c r="BE681" s="722"/>
      <c r="BF681" s="722"/>
      <c r="BG681" s="722"/>
      <c r="BH681" s="722"/>
      <c r="BI681" s="722"/>
      <c r="BJ681" s="722"/>
      <c r="BK681" s="722"/>
      <c r="BL681" s="722"/>
      <c r="BM681" s="722"/>
      <c r="BN681" s="722"/>
      <c r="BO681" s="722"/>
      <c r="BP681" s="722"/>
      <c r="BQ681" s="722"/>
      <c r="BR681" s="722"/>
      <c r="BS681" s="722"/>
      <c r="BT681" s="722"/>
      <c r="BU681" s="722"/>
      <c r="BV681" s="722"/>
      <c r="BW681" s="722"/>
      <c r="BX681" s="722"/>
      <c r="BY681" s="722"/>
      <c r="BZ681" s="722"/>
      <c r="CA681" s="722"/>
      <c r="CB681" s="722"/>
      <c r="CC681" s="722"/>
      <c r="CD681" s="722"/>
      <c r="CE681" s="722"/>
      <c r="CF681" s="722"/>
      <c r="CG681" s="722"/>
      <c r="CH681" s="722"/>
      <c r="CI681" s="722"/>
      <c r="CJ681" s="722"/>
      <c r="CK681" s="722"/>
      <c r="CL681" s="722"/>
      <c r="CM681" s="722"/>
      <c r="CN681" s="722"/>
      <c r="CO681" s="722"/>
      <c r="CP681" s="722"/>
      <c r="CQ681" s="722"/>
      <c r="CR681" s="722"/>
      <c r="CS681" s="722"/>
    </row>
    <row r="682" spans="1:97" s="1376" customFormat="1">
      <c r="A682" s="722"/>
      <c r="B682" s="722"/>
      <c r="C682" s="722"/>
      <c r="D682" s="722"/>
      <c r="E682" s="722"/>
      <c r="F682" s="757"/>
      <c r="G682" s="757"/>
      <c r="H682" s="757"/>
      <c r="I682" s="757"/>
      <c r="J682" s="757"/>
      <c r="K682" s="758"/>
      <c r="L682" s="758"/>
      <c r="M682" s="722"/>
      <c r="N682" s="736"/>
      <c r="O682" s="736"/>
      <c r="P682" s="736"/>
      <c r="Q682" s="736"/>
      <c r="R682" s="736"/>
      <c r="S682" s="736"/>
      <c r="T682" s="736"/>
      <c r="U682" s="736"/>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A682" s="722"/>
      <c r="CB682" s="722"/>
      <c r="CC682" s="722"/>
      <c r="CD682" s="722"/>
      <c r="CE682" s="722"/>
      <c r="CF682" s="722"/>
      <c r="CG682" s="722"/>
      <c r="CH682" s="722"/>
      <c r="CI682" s="722"/>
      <c r="CJ682" s="722"/>
      <c r="CK682" s="722"/>
      <c r="CL682" s="722"/>
      <c r="CM682" s="722"/>
      <c r="CN682" s="722"/>
      <c r="CO682" s="722"/>
      <c r="CP682" s="722"/>
      <c r="CQ682" s="722"/>
      <c r="CR682" s="722"/>
      <c r="CS682" s="722"/>
    </row>
    <row r="683" spans="1:97" s="1376" customFormat="1">
      <c r="A683" s="722"/>
      <c r="B683" s="722"/>
      <c r="C683" s="722"/>
      <c r="D683" s="722"/>
      <c r="E683" s="722"/>
      <c r="F683" s="757"/>
      <c r="G683" s="757"/>
      <c r="H683" s="757"/>
      <c r="I683" s="757"/>
      <c r="J683" s="757"/>
      <c r="K683" s="758"/>
      <c r="L683" s="758"/>
      <c r="M683" s="722"/>
      <c r="N683" s="736"/>
      <c r="O683" s="736"/>
      <c r="P683" s="736"/>
      <c r="Q683" s="736"/>
      <c r="R683" s="736"/>
      <c r="S683" s="736"/>
      <c r="T683" s="736"/>
      <c r="U683" s="736"/>
      <c r="BA683" s="722"/>
      <c r="BB683" s="722"/>
      <c r="BC683" s="722"/>
      <c r="BD683" s="722"/>
      <c r="BE683" s="722"/>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2"/>
      <c r="CA683" s="722"/>
      <c r="CB683" s="722"/>
      <c r="CC683" s="722"/>
      <c r="CD683" s="722"/>
      <c r="CE683" s="722"/>
      <c r="CF683" s="722"/>
      <c r="CG683" s="722"/>
      <c r="CH683" s="722"/>
      <c r="CI683" s="722"/>
      <c r="CJ683" s="722"/>
      <c r="CK683" s="722"/>
      <c r="CL683" s="722"/>
      <c r="CM683" s="722"/>
      <c r="CN683" s="722"/>
      <c r="CO683" s="722"/>
      <c r="CP683" s="722"/>
      <c r="CQ683" s="722"/>
      <c r="CR683" s="722"/>
      <c r="CS683" s="722"/>
    </row>
    <row r="684" spans="1:97" s="1376" customFormat="1">
      <c r="A684" s="722"/>
      <c r="B684" s="722"/>
      <c r="C684" s="722"/>
      <c r="D684" s="722"/>
      <c r="E684" s="722"/>
      <c r="F684" s="757"/>
      <c r="G684" s="757"/>
      <c r="H684" s="757"/>
      <c r="I684" s="757"/>
      <c r="J684" s="757"/>
      <c r="K684" s="758"/>
      <c r="L684" s="758"/>
      <c r="M684" s="722"/>
      <c r="N684" s="736"/>
      <c r="O684" s="736"/>
      <c r="P684" s="736"/>
      <c r="Q684" s="736"/>
      <c r="R684" s="736"/>
      <c r="S684" s="736"/>
      <c r="T684" s="736"/>
      <c r="U684" s="736"/>
      <c r="BA684" s="722"/>
      <c r="BB684" s="722"/>
      <c r="BC684" s="722"/>
      <c r="BD684" s="722"/>
      <c r="BE684" s="722"/>
      <c r="BF684" s="722"/>
      <c r="BG684" s="722"/>
      <c r="BH684" s="722"/>
      <c r="BI684" s="722"/>
      <c r="BJ684" s="722"/>
      <c r="BK684" s="722"/>
      <c r="BL684" s="722"/>
      <c r="BM684" s="722"/>
      <c r="BN684" s="722"/>
      <c r="BO684" s="722"/>
      <c r="BP684" s="722"/>
      <c r="BQ684" s="722"/>
      <c r="BR684" s="722"/>
      <c r="BS684" s="722"/>
      <c r="BT684" s="722"/>
      <c r="BU684" s="722"/>
      <c r="BV684" s="722"/>
      <c r="BW684" s="722"/>
      <c r="BX684" s="722"/>
      <c r="BY684" s="722"/>
      <c r="BZ684" s="722"/>
      <c r="CA684" s="722"/>
      <c r="CB684" s="722"/>
      <c r="CC684" s="722"/>
      <c r="CD684" s="722"/>
      <c r="CE684" s="722"/>
      <c r="CF684" s="722"/>
      <c r="CG684" s="722"/>
      <c r="CH684" s="722"/>
      <c r="CI684" s="722"/>
      <c r="CJ684" s="722"/>
      <c r="CK684" s="722"/>
      <c r="CL684" s="722"/>
      <c r="CM684" s="722"/>
      <c r="CN684" s="722"/>
      <c r="CO684" s="722"/>
      <c r="CP684" s="722"/>
      <c r="CQ684" s="722"/>
      <c r="CR684" s="722"/>
      <c r="CS684" s="722"/>
    </row>
    <row r="685" spans="1:97" s="1376" customFormat="1">
      <c r="A685" s="722"/>
      <c r="B685" s="722"/>
      <c r="C685" s="722"/>
      <c r="D685" s="722"/>
      <c r="E685" s="722"/>
      <c r="F685" s="757"/>
      <c r="G685" s="757"/>
      <c r="H685" s="757"/>
      <c r="I685" s="757"/>
      <c r="J685" s="757"/>
      <c r="K685" s="758"/>
      <c r="L685" s="758"/>
      <c r="M685" s="722"/>
      <c r="N685" s="736"/>
      <c r="O685" s="736"/>
      <c r="P685" s="736"/>
      <c r="Q685" s="736"/>
      <c r="R685" s="736"/>
      <c r="S685" s="736"/>
      <c r="T685" s="736"/>
      <c r="U685" s="736"/>
      <c r="BA685" s="722"/>
      <c r="BB685" s="722"/>
      <c r="BC685" s="722"/>
      <c r="BD685" s="722"/>
      <c r="BE685" s="722"/>
      <c r="BF685" s="722"/>
      <c r="BG685" s="722"/>
      <c r="BH685" s="722"/>
      <c r="BI685" s="722"/>
      <c r="BJ685" s="722"/>
      <c r="BK685" s="722"/>
      <c r="BL685" s="722"/>
      <c r="BM685" s="722"/>
      <c r="BN685" s="722"/>
      <c r="BO685" s="722"/>
      <c r="BP685" s="722"/>
      <c r="BQ685" s="722"/>
      <c r="BR685" s="722"/>
      <c r="BS685" s="722"/>
      <c r="BT685" s="722"/>
      <c r="BU685" s="722"/>
      <c r="BV685" s="722"/>
      <c r="BW685" s="722"/>
      <c r="BX685" s="722"/>
      <c r="BY685" s="722"/>
      <c r="BZ685" s="722"/>
      <c r="CA685" s="722"/>
      <c r="CB685" s="722"/>
      <c r="CC685" s="722"/>
      <c r="CD685" s="722"/>
      <c r="CE685" s="722"/>
      <c r="CF685" s="722"/>
      <c r="CG685" s="722"/>
      <c r="CH685" s="722"/>
      <c r="CI685" s="722"/>
      <c r="CJ685" s="722"/>
      <c r="CK685" s="722"/>
      <c r="CL685" s="722"/>
      <c r="CM685" s="722"/>
      <c r="CN685" s="722"/>
      <c r="CO685" s="722"/>
      <c r="CP685" s="722"/>
      <c r="CQ685" s="722"/>
      <c r="CR685" s="722"/>
      <c r="CS685" s="722"/>
    </row>
    <row r="686" spans="1:97" s="1376" customFormat="1">
      <c r="A686" s="722"/>
      <c r="B686" s="722"/>
      <c r="C686" s="722"/>
      <c r="D686" s="722"/>
      <c r="E686" s="722"/>
      <c r="F686" s="757"/>
      <c r="G686" s="757"/>
      <c r="H686" s="757"/>
      <c r="I686" s="757"/>
      <c r="J686" s="757"/>
      <c r="K686" s="758"/>
      <c r="L686" s="758"/>
      <c r="M686" s="722"/>
      <c r="N686" s="736"/>
      <c r="O686" s="736"/>
      <c r="P686" s="736"/>
      <c r="Q686" s="736"/>
      <c r="R686" s="736"/>
      <c r="S686" s="736"/>
      <c r="T686" s="736"/>
      <c r="U686" s="736"/>
      <c r="BA686" s="722"/>
      <c r="BB686" s="722"/>
      <c r="BC686" s="722"/>
      <c r="BD686" s="722"/>
      <c r="BE686" s="722"/>
      <c r="BF686" s="722"/>
      <c r="BG686" s="722"/>
      <c r="BH686" s="722"/>
      <c r="BI686" s="722"/>
      <c r="BJ686" s="722"/>
      <c r="BK686" s="722"/>
      <c r="BL686" s="722"/>
      <c r="BM686" s="722"/>
      <c r="BN686" s="722"/>
      <c r="BO686" s="722"/>
      <c r="BP686" s="722"/>
      <c r="BQ686" s="722"/>
      <c r="BR686" s="722"/>
      <c r="BS686" s="722"/>
      <c r="BT686" s="722"/>
      <c r="BU686" s="722"/>
      <c r="BV686" s="722"/>
      <c r="BW686" s="722"/>
      <c r="BX686" s="722"/>
      <c r="BY686" s="722"/>
      <c r="BZ686" s="722"/>
      <c r="CA686" s="722"/>
      <c r="CB686" s="722"/>
      <c r="CC686" s="722"/>
      <c r="CD686" s="722"/>
      <c r="CE686" s="722"/>
      <c r="CF686" s="722"/>
      <c r="CG686" s="722"/>
      <c r="CH686" s="722"/>
      <c r="CI686" s="722"/>
      <c r="CJ686" s="722"/>
      <c r="CK686" s="722"/>
      <c r="CL686" s="722"/>
      <c r="CM686" s="722"/>
      <c r="CN686" s="722"/>
      <c r="CO686" s="722"/>
      <c r="CP686" s="722"/>
      <c r="CQ686" s="722"/>
      <c r="CR686" s="722"/>
      <c r="CS686" s="722"/>
    </row>
    <row r="687" spans="1:97" s="1376" customFormat="1">
      <c r="A687" s="722"/>
      <c r="B687" s="722"/>
      <c r="C687" s="722"/>
      <c r="D687" s="722"/>
      <c r="E687" s="722"/>
      <c r="F687" s="757"/>
      <c r="G687" s="757"/>
      <c r="H687" s="757"/>
      <c r="I687" s="757"/>
      <c r="J687" s="757"/>
      <c r="K687" s="758"/>
      <c r="L687" s="758"/>
      <c r="M687" s="722"/>
      <c r="N687" s="736"/>
      <c r="O687" s="736"/>
      <c r="P687" s="736"/>
      <c r="Q687" s="736"/>
      <c r="R687" s="736"/>
      <c r="S687" s="736"/>
      <c r="T687" s="736"/>
      <c r="U687" s="736"/>
      <c r="BA687" s="722"/>
      <c r="BB687" s="722"/>
      <c r="BC687" s="722"/>
      <c r="BD687" s="722"/>
      <c r="BE687" s="722"/>
      <c r="BF687" s="722"/>
      <c r="BG687" s="722"/>
      <c r="BH687" s="722"/>
      <c r="BI687" s="722"/>
      <c r="BJ687" s="722"/>
      <c r="BK687" s="722"/>
      <c r="BL687" s="722"/>
      <c r="BM687" s="722"/>
      <c r="BN687" s="722"/>
      <c r="BO687" s="722"/>
      <c r="BP687" s="722"/>
      <c r="BQ687" s="722"/>
      <c r="BR687" s="722"/>
      <c r="BS687" s="722"/>
      <c r="BT687" s="722"/>
      <c r="BU687" s="722"/>
      <c r="BV687" s="722"/>
      <c r="BW687" s="722"/>
      <c r="BX687" s="722"/>
      <c r="BY687" s="722"/>
      <c r="BZ687" s="722"/>
      <c r="CA687" s="722"/>
      <c r="CB687" s="722"/>
      <c r="CC687" s="722"/>
      <c r="CD687" s="722"/>
      <c r="CE687" s="722"/>
      <c r="CF687" s="722"/>
      <c r="CG687" s="722"/>
      <c r="CH687" s="722"/>
      <c r="CI687" s="722"/>
      <c r="CJ687" s="722"/>
      <c r="CK687" s="722"/>
      <c r="CL687" s="722"/>
      <c r="CM687" s="722"/>
      <c r="CN687" s="722"/>
      <c r="CO687" s="722"/>
      <c r="CP687" s="722"/>
      <c r="CQ687" s="722"/>
      <c r="CR687" s="722"/>
      <c r="CS687" s="722"/>
    </row>
    <row r="688" spans="1:97" s="1376" customFormat="1">
      <c r="A688" s="722"/>
      <c r="B688" s="722"/>
      <c r="C688" s="722"/>
      <c r="D688" s="722"/>
      <c r="E688" s="722"/>
      <c r="F688" s="757"/>
      <c r="G688" s="757"/>
      <c r="H688" s="757"/>
      <c r="I688" s="757"/>
      <c r="J688" s="757"/>
      <c r="K688" s="758"/>
      <c r="L688" s="758"/>
      <c r="M688" s="722"/>
      <c r="N688" s="736"/>
      <c r="O688" s="736"/>
      <c r="P688" s="736"/>
      <c r="Q688" s="736"/>
      <c r="R688" s="736"/>
      <c r="S688" s="736"/>
      <c r="T688" s="736"/>
      <c r="U688" s="736"/>
      <c r="BA688" s="722"/>
      <c r="BB688" s="722"/>
      <c r="BC688" s="722"/>
      <c r="BD688" s="722"/>
      <c r="BE688" s="722"/>
      <c r="BF688" s="722"/>
      <c r="BG688" s="722"/>
      <c r="BH688" s="722"/>
      <c r="BI688" s="722"/>
      <c r="BJ688" s="722"/>
      <c r="BK688" s="722"/>
      <c r="BL688" s="722"/>
      <c r="BM688" s="722"/>
      <c r="BN688" s="722"/>
      <c r="BO688" s="722"/>
      <c r="BP688" s="722"/>
      <c r="BQ688" s="722"/>
      <c r="BR688" s="722"/>
      <c r="BS688" s="722"/>
      <c r="BT688" s="722"/>
      <c r="BU688" s="722"/>
      <c r="BV688" s="722"/>
      <c r="BW688" s="722"/>
      <c r="BX688" s="722"/>
      <c r="BY688" s="722"/>
      <c r="BZ688" s="722"/>
      <c r="CA688" s="722"/>
      <c r="CB688" s="722"/>
      <c r="CC688" s="722"/>
      <c r="CD688" s="722"/>
      <c r="CE688" s="722"/>
      <c r="CF688" s="722"/>
      <c r="CG688" s="722"/>
      <c r="CH688" s="722"/>
      <c r="CI688" s="722"/>
      <c r="CJ688" s="722"/>
      <c r="CK688" s="722"/>
      <c r="CL688" s="722"/>
      <c r="CM688" s="722"/>
      <c r="CN688" s="722"/>
      <c r="CO688" s="722"/>
      <c r="CP688" s="722"/>
      <c r="CQ688" s="722"/>
      <c r="CR688" s="722"/>
      <c r="CS688" s="722"/>
    </row>
    <row r="689" spans="1:97" s="1376" customFormat="1">
      <c r="A689" s="722"/>
      <c r="B689" s="722"/>
      <c r="C689" s="722"/>
      <c r="D689" s="722"/>
      <c r="E689" s="722"/>
      <c r="F689" s="757"/>
      <c r="G689" s="757"/>
      <c r="H689" s="757"/>
      <c r="I689" s="757"/>
      <c r="J689" s="757"/>
      <c r="K689" s="758"/>
      <c r="L689" s="758"/>
      <c r="M689" s="722"/>
      <c r="N689" s="736"/>
      <c r="O689" s="736"/>
      <c r="P689" s="736"/>
      <c r="Q689" s="736"/>
      <c r="R689" s="736"/>
      <c r="S689" s="736"/>
      <c r="T689" s="736"/>
      <c r="U689" s="736"/>
      <c r="BA689" s="722"/>
      <c r="BB689" s="722"/>
      <c r="BC689" s="722"/>
      <c r="BD689" s="722"/>
      <c r="BE689" s="722"/>
      <c r="BF689" s="722"/>
      <c r="BG689" s="722"/>
      <c r="BH689" s="722"/>
      <c r="BI689" s="722"/>
      <c r="BJ689" s="722"/>
      <c r="BK689" s="722"/>
      <c r="BL689" s="722"/>
      <c r="BM689" s="722"/>
      <c r="BN689" s="722"/>
      <c r="BO689" s="722"/>
      <c r="BP689" s="722"/>
      <c r="BQ689" s="722"/>
      <c r="BR689" s="722"/>
      <c r="BS689" s="722"/>
      <c r="BT689" s="722"/>
      <c r="BU689" s="722"/>
      <c r="BV689" s="722"/>
      <c r="BW689" s="722"/>
      <c r="BX689" s="722"/>
      <c r="BY689" s="722"/>
      <c r="BZ689" s="722"/>
      <c r="CA689" s="722"/>
      <c r="CB689" s="722"/>
      <c r="CC689" s="722"/>
      <c r="CD689" s="722"/>
      <c r="CE689" s="722"/>
      <c r="CF689" s="722"/>
      <c r="CG689" s="722"/>
      <c r="CH689" s="722"/>
      <c r="CI689" s="722"/>
      <c r="CJ689" s="722"/>
      <c r="CK689" s="722"/>
      <c r="CL689" s="722"/>
      <c r="CM689" s="722"/>
      <c r="CN689" s="722"/>
      <c r="CO689" s="722"/>
      <c r="CP689" s="722"/>
      <c r="CQ689" s="722"/>
      <c r="CR689" s="722"/>
      <c r="CS689" s="722"/>
    </row>
    <row r="690" spans="1:97" s="1376" customFormat="1">
      <c r="A690" s="722"/>
      <c r="B690" s="722"/>
      <c r="C690" s="722"/>
      <c r="D690" s="722"/>
      <c r="E690" s="722"/>
      <c r="F690" s="757"/>
      <c r="G690" s="757"/>
      <c r="H690" s="757"/>
      <c r="I690" s="757"/>
      <c r="J690" s="757"/>
      <c r="K690" s="758"/>
      <c r="L690" s="758"/>
      <c r="M690" s="722"/>
      <c r="N690" s="736"/>
      <c r="O690" s="736"/>
      <c r="P690" s="736"/>
      <c r="Q690" s="736"/>
      <c r="R690" s="736"/>
      <c r="S690" s="736"/>
      <c r="T690" s="736"/>
      <c r="U690" s="736"/>
      <c r="BA690" s="722"/>
      <c r="BB690" s="722"/>
      <c r="BC690" s="722"/>
      <c r="BD690" s="722"/>
      <c r="BE690" s="722"/>
      <c r="BF690" s="722"/>
      <c r="BG690" s="722"/>
      <c r="BH690" s="722"/>
      <c r="BI690" s="722"/>
      <c r="BJ690" s="722"/>
      <c r="BK690" s="722"/>
      <c r="BL690" s="722"/>
      <c r="BM690" s="722"/>
      <c r="BN690" s="722"/>
      <c r="BO690" s="722"/>
      <c r="BP690" s="722"/>
      <c r="BQ690" s="722"/>
      <c r="BR690" s="722"/>
      <c r="BS690" s="722"/>
      <c r="BT690" s="722"/>
      <c r="BU690" s="722"/>
      <c r="BV690" s="722"/>
      <c r="BW690" s="722"/>
      <c r="BX690" s="722"/>
      <c r="BY690" s="722"/>
      <c r="BZ690" s="722"/>
      <c r="CA690" s="722"/>
      <c r="CB690" s="722"/>
      <c r="CC690" s="722"/>
      <c r="CD690" s="722"/>
      <c r="CE690" s="722"/>
      <c r="CF690" s="722"/>
      <c r="CG690" s="722"/>
      <c r="CH690" s="722"/>
      <c r="CI690" s="722"/>
      <c r="CJ690" s="722"/>
      <c r="CK690" s="722"/>
      <c r="CL690" s="722"/>
      <c r="CM690" s="722"/>
      <c r="CN690" s="722"/>
      <c r="CO690" s="722"/>
      <c r="CP690" s="722"/>
      <c r="CQ690" s="722"/>
      <c r="CR690" s="722"/>
      <c r="CS690" s="722"/>
    </row>
    <row r="691" spans="1:97" s="1376" customFormat="1">
      <c r="A691" s="722"/>
      <c r="B691" s="722"/>
      <c r="C691" s="722"/>
      <c r="D691" s="722"/>
      <c r="E691" s="722"/>
      <c r="F691" s="757"/>
      <c r="G691" s="757"/>
      <c r="H691" s="757"/>
      <c r="I691" s="757"/>
      <c r="J691" s="757"/>
      <c r="K691" s="758"/>
      <c r="L691" s="758"/>
      <c r="M691" s="722"/>
      <c r="N691" s="736"/>
      <c r="O691" s="736"/>
      <c r="P691" s="736"/>
      <c r="Q691" s="736"/>
      <c r="R691" s="736"/>
      <c r="S691" s="736"/>
      <c r="T691" s="736"/>
      <c r="U691" s="736"/>
      <c r="BA691" s="722"/>
      <c r="BB691" s="722"/>
      <c r="BC691" s="722"/>
      <c r="BD691" s="722"/>
      <c r="BE691" s="722"/>
      <c r="BF691" s="722"/>
      <c r="BG691" s="722"/>
      <c r="BH691" s="722"/>
      <c r="BI691" s="722"/>
      <c r="BJ691" s="722"/>
      <c r="BK691" s="722"/>
      <c r="BL691" s="722"/>
      <c r="BM691" s="722"/>
      <c r="BN691" s="722"/>
      <c r="BO691" s="722"/>
      <c r="BP691" s="722"/>
      <c r="BQ691" s="722"/>
      <c r="BR691" s="722"/>
      <c r="BS691" s="722"/>
      <c r="BT691" s="722"/>
      <c r="BU691" s="722"/>
      <c r="BV691" s="722"/>
      <c r="BW691" s="722"/>
      <c r="BX691" s="722"/>
      <c r="BY691" s="722"/>
      <c r="BZ691" s="722"/>
      <c r="CA691" s="722"/>
      <c r="CB691" s="722"/>
      <c r="CC691" s="722"/>
      <c r="CD691" s="722"/>
      <c r="CE691" s="722"/>
      <c r="CF691" s="722"/>
      <c r="CG691" s="722"/>
      <c r="CH691" s="722"/>
      <c r="CI691" s="722"/>
      <c r="CJ691" s="722"/>
      <c r="CK691" s="722"/>
      <c r="CL691" s="722"/>
      <c r="CM691" s="722"/>
      <c r="CN691" s="722"/>
      <c r="CO691" s="722"/>
      <c r="CP691" s="722"/>
      <c r="CQ691" s="722"/>
      <c r="CR691" s="722"/>
      <c r="CS691" s="722"/>
    </row>
    <row r="692" spans="1:97" s="1376" customFormat="1">
      <c r="A692" s="722"/>
      <c r="B692" s="722"/>
      <c r="C692" s="722"/>
      <c r="D692" s="722"/>
      <c r="E692" s="722"/>
      <c r="F692" s="757"/>
      <c r="G692" s="757"/>
      <c r="H692" s="757"/>
      <c r="I692" s="757"/>
      <c r="J692" s="757"/>
      <c r="K692" s="758"/>
      <c r="L692" s="758"/>
      <c r="M692" s="722"/>
      <c r="N692" s="736"/>
      <c r="O692" s="736"/>
      <c r="P692" s="736"/>
      <c r="Q692" s="736"/>
      <c r="R692" s="736"/>
      <c r="S692" s="736"/>
      <c r="T692" s="736"/>
      <c r="U692" s="736"/>
      <c r="BA692" s="722"/>
      <c r="BB692" s="722"/>
      <c r="BC692" s="722"/>
      <c r="BD692" s="722"/>
      <c r="BE692" s="722"/>
      <c r="BF692" s="722"/>
      <c r="BG692" s="722"/>
      <c r="BH692" s="722"/>
      <c r="BI692" s="722"/>
      <c r="BJ692" s="722"/>
      <c r="BK692" s="722"/>
      <c r="BL692" s="722"/>
      <c r="BM692" s="722"/>
      <c r="BN692" s="722"/>
      <c r="BO692" s="722"/>
      <c r="BP692" s="722"/>
      <c r="BQ692" s="722"/>
      <c r="BR692" s="722"/>
      <c r="BS692" s="722"/>
      <c r="BT692" s="722"/>
      <c r="BU692" s="722"/>
      <c r="BV692" s="722"/>
      <c r="BW692" s="722"/>
      <c r="BX692" s="722"/>
      <c r="BY692" s="722"/>
      <c r="BZ692" s="722"/>
      <c r="CA692" s="722"/>
      <c r="CB692" s="722"/>
      <c r="CC692" s="722"/>
      <c r="CD692" s="722"/>
      <c r="CE692" s="722"/>
      <c r="CF692" s="722"/>
      <c r="CG692" s="722"/>
      <c r="CH692" s="722"/>
      <c r="CI692" s="722"/>
      <c r="CJ692" s="722"/>
      <c r="CK692" s="722"/>
      <c r="CL692" s="722"/>
      <c r="CM692" s="722"/>
      <c r="CN692" s="722"/>
      <c r="CO692" s="722"/>
      <c r="CP692" s="722"/>
      <c r="CQ692" s="722"/>
      <c r="CR692" s="722"/>
      <c r="CS692" s="722"/>
    </row>
    <row r="693" spans="1:97" s="1376" customFormat="1">
      <c r="A693" s="722"/>
      <c r="B693" s="722"/>
      <c r="C693" s="722"/>
      <c r="D693" s="722"/>
      <c r="E693" s="722"/>
      <c r="F693" s="757"/>
      <c r="G693" s="757"/>
      <c r="H693" s="757"/>
      <c r="I693" s="757"/>
      <c r="J693" s="757"/>
      <c r="K693" s="758"/>
      <c r="L693" s="758"/>
      <c r="M693" s="722"/>
      <c r="N693" s="736"/>
      <c r="O693" s="736"/>
      <c r="P693" s="736"/>
      <c r="Q693" s="736"/>
      <c r="R693" s="736"/>
      <c r="S693" s="736"/>
      <c r="T693" s="736"/>
      <c r="U693" s="736"/>
      <c r="BA693" s="722"/>
      <c r="BB693" s="722"/>
      <c r="BC693" s="722"/>
      <c r="BD693" s="722"/>
      <c r="BE693" s="722"/>
      <c r="BF693" s="722"/>
      <c r="BG693" s="722"/>
      <c r="BH693" s="722"/>
      <c r="BI693" s="722"/>
      <c r="BJ693" s="722"/>
      <c r="BK693" s="722"/>
      <c r="BL693" s="722"/>
      <c r="BM693" s="722"/>
      <c r="BN693" s="722"/>
      <c r="BO693" s="722"/>
      <c r="BP693" s="722"/>
      <c r="BQ693" s="722"/>
      <c r="BR693" s="722"/>
      <c r="BS693" s="722"/>
      <c r="BT693" s="722"/>
      <c r="BU693" s="722"/>
      <c r="BV693" s="722"/>
      <c r="BW693" s="722"/>
      <c r="BX693" s="722"/>
      <c r="BY693" s="722"/>
      <c r="BZ693" s="722"/>
      <c r="CA693" s="722"/>
      <c r="CB693" s="722"/>
      <c r="CC693" s="722"/>
      <c r="CD693" s="722"/>
      <c r="CE693" s="722"/>
      <c r="CF693" s="722"/>
      <c r="CG693" s="722"/>
      <c r="CH693" s="722"/>
      <c r="CI693" s="722"/>
      <c r="CJ693" s="722"/>
      <c r="CK693" s="722"/>
      <c r="CL693" s="722"/>
      <c r="CM693" s="722"/>
      <c r="CN693" s="722"/>
      <c r="CO693" s="722"/>
      <c r="CP693" s="722"/>
      <c r="CQ693" s="722"/>
      <c r="CR693" s="722"/>
      <c r="CS693" s="722"/>
    </row>
    <row r="694" spans="1:97" s="1376" customFormat="1">
      <c r="A694" s="722"/>
      <c r="B694" s="722"/>
      <c r="C694" s="722"/>
      <c r="D694" s="722"/>
      <c r="E694" s="722"/>
      <c r="F694" s="757"/>
      <c r="G694" s="757"/>
      <c r="H694" s="757"/>
      <c r="I694" s="757"/>
      <c r="J694" s="757"/>
      <c r="K694" s="758"/>
      <c r="L694" s="758"/>
      <c r="M694" s="722"/>
      <c r="N694" s="736"/>
      <c r="O694" s="736"/>
      <c r="P694" s="736"/>
      <c r="Q694" s="736"/>
      <c r="R694" s="736"/>
      <c r="S694" s="736"/>
      <c r="T694" s="736"/>
      <c r="U694" s="736"/>
      <c r="BA694" s="722"/>
      <c r="BB694" s="722"/>
      <c r="BC694" s="722"/>
      <c r="BD694" s="722"/>
      <c r="BE694" s="722"/>
      <c r="BF694" s="722"/>
      <c r="BG694" s="722"/>
      <c r="BH694" s="722"/>
      <c r="BI694" s="722"/>
      <c r="BJ694" s="722"/>
      <c r="BK694" s="722"/>
      <c r="BL694" s="722"/>
      <c r="BM694" s="722"/>
      <c r="BN694" s="722"/>
      <c r="BO694" s="722"/>
      <c r="BP694" s="722"/>
      <c r="BQ694" s="722"/>
      <c r="BR694" s="722"/>
      <c r="BS694" s="722"/>
      <c r="BT694" s="722"/>
      <c r="BU694" s="722"/>
      <c r="BV694" s="722"/>
      <c r="BW694" s="722"/>
      <c r="BX694" s="722"/>
      <c r="BY694" s="722"/>
      <c r="BZ694" s="722"/>
      <c r="CA694" s="722"/>
      <c r="CB694" s="722"/>
      <c r="CC694" s="722"/>
      <c r="CD694" s="722"/>
      <c r="CE694" s="722"/>
      <c r="CF694" s="722"/>
      <c r="CG694" s="722"/>
      <c r="CH694" s="722"/>
      <c r="CI694" s="722"/>
      <c r="CJ694" s="722"/>
      <c r="CK694" s="722"/>
      <c r="CL694" s="722"/>
      <c r="CM694" s="722"/>
      <c r="CN694" s="722"/>
      <c r="CO694" s="722"/>
      <c r="CP694" s="722"/>
      <c r="CQ694" s="722"/>
      <c r="CR694" s="722"/>
      <c r="CS694" s="722"/>
    </row>
    <row r="695" spans="1:97" s="1376" customFormat="1">
      <c r="A695" s="722"/>
      <c r="B695" s="722"/>
      <c r="C695" s="722"/>
      <c r="D695" s="722"/>
      <c r="E695" s="722"/>
      <c r="F695" s="757"/>
      <c r="G695" s="757"/>
      <c r="H695" s="757"/>
      <c r="I695" s="757"/>
      <c r="J695" s="757"/>
      <c r="K695" s="758"/>
      <c r="L695" s="758"/>
      <c r="M695" s="722"/>
      <c r="N695" s="736"/>
      <c r="O695" s="736"/>
      <c r="P695" s="736"/>
      <c r="Q695" s="736"/>
      <c r="R695" s="736"/>
      <c r="S695" s="736"/>
      <c r="T695" s="736"/>
      <c r="U695" s="736"/>
      <c r="BA695" s="722"/>
      <c r="BB695" s="722"/>
      <c r="BC695" s="722"/>
      <c r="BD695" s="722"/>
      <c r="BE695" s="722"/>
      <c r="BF695" s="722"/>
      <c r="BG695" s="722"/>
      <c r="BH695" s="722"/>
      <c r="BI695" s="722"/>
      <c r="BJ695" s="722"/>
      <c r="BK695" s="722"/>
      <c r="BL695" s="722"/>
      <c r="BM695" s="722"/>
      <c r="BN695" s="722"/>
      <c r="BO695" s="722"/>
      <c r="BP695" s="722"/>
      <c r="BQ695" s="722"/>
      <c r="BR695" s="722"/>
      <c r="BS695" s="722"/>
      <c r="BT695" s="722"/>
      <c r="BU695" s="722"/>
      <c r="BV695" s="722"/>
      <c r="BW695" s="722"/>
      <c r="BX695" s="722"/>
      <c r="BY695" s="722"/>
      <c r="BZ695" s="722"/>
      <c r="CA695" s="722"/>
      <c r="CB695" s="722"/>
      <c r="CC695" s="722"/>
      <c r="CD695" s="722"/>
      <c r="CE695" s="722"/>
      <c r="CF695" s="722"/>
      <c r="CG695" s="722"/>
      <c r="CH695" s="722"/>
      <c r="CI695" s="722"/>
      <c r="CJ695" s="722"/>
      <c r="CK695" s="722"/>
      <c r="CL695" s="722"/>
      <c r="CM695" s="722"/>
      <c r="CN695" s="722"/>
      <c r="CO695" s="722"/>
      <c r="CP695" s="722"/>
      <c r="CQ695" s="722"/>
      <c r="CR695" s="722"/>
      <c r="CS695" s="722"/>
    </row>
    <row r="696" spans="1:97" s="1376" customFormat="1">
      <c r="A696" s="722"/>
      <c r="B696" s="722"/>
      <c r="C696" s="722"/>
      <c r="D696" s="722"/>
      <c r="E696" s="722"/>
      <c r="F696" s="757"/>
      <c r="G696" s="757"/>
      <c r="H696" s="757"/>
      <c r="I696" s="757"/>
      <c r="J696" s="757"/>
      <c r="K696" s="758"/>
      <c r="L696" s="758"/>
      <c r="M696" s="722"/>
      <c r="N696" s="736"/>
      <c r="O696" s="736"/>
      <c r="P696" s="736"/>
      <c r="Q696" s="736"/>
      <c r="R696" s="736"/>
      <c r="S696" s="736"/>
      <c r="T696" s="736"/>
      <c r="U696" s="736"/>
      <c r="BA696" s="722"/>
      <c r="BB696" s="722"/>
      <c r="BC696" s="722"/>
      <c r="BD696" s="722"/>
      <c r="BE696" s="722"/>
      <c r="BF696" s="722"/>
      <c r="BG696" s="722"/>
      <c r="BH696" s="722"/>
      <c r="BI696" s="722"/>
      <c r="BJ696" s="722"/>
      <c r="BK696" s="722"/>
      <c r="BL696" s="722"/>
      <c r="BM696" s="722"/>
      <c r="BN696" s="722"/>
      <c r="BO696" s="722"/>
      <c r="BP696" s="722"/>
      <c r="BQ696" s="722"/>
      <c r="BR696" s="722"/>
      <c r="BS696" s="722"/>
      <c r="BT696" s="722"/>
      <c r="BU696" s="722"/>
      <c r="BV696" s="722"/>
      <c r="BW696" s="722"/>
      <c r="BX696" s="722"/>
      <c r="BY696" s="722"/>
      <c r="BZ696" s="722"/>
      <c r="CA696" s="722"/>
      <c r="CB696" s="722"/>
      <c r="CC696" s="722"/>
      <c r="CD696" s="722"/>
      <c r="CE696" s="722"/>
      <c r="CF696" s="722"/>
      <c r="CG696" s="722"/>
      <c r="CH696" s="722"/>
      <c r="CI696" s="722"/>
      <c r="CJ696" s="722"/>
      <c r="CK696" s="722"/>
      <c r="CL696" s="722"/>
      <c r="CM696" s="722"/>
      <c r="CN696" s="722"/>
      <c r="CO696" s="722"/>
      <c r="CP696" s="722"/>
      <c r="CQ696" s="722"/>
      <c r="CR696" s="722"/>
      <c r="CS696" s="722"/>
    </row>
    <row r="697" spans="1:97" s="1376" customFormat="1">
      <c r="A697" s="722"/>
      <c r="B697" s="722"/>
      <c r="C697" s="722"/>
      <c r="D697" s="722"/>
      <c r="E697" s="722"/>
      <c r="F697" s="757"/>
      <c r="G697" s="757"/>
      <c r="H697" s="757"/>
      <c r="I697" s="757"/>
      <c r="J697" s="757"/>
      <c r="K697" s="758"/>
      <c r="L697" s="758"/>
      <c r="M697" s="722"/>
      <c r="N697" s="736"/>
      <c r="O697" s="736"/>
      <c r="P697" s="736"/>
      <c r="Q697" s="736"/>
      <c r="R697" s="736"/>
      <c r="S697" s="736"/>
      <c r="T697" s="736"/>
      <c r="U697" s="736"/>
      <c r="BA697" s="722"/>
      <c r="BB697" s="722"/>
      <c r="BC697" s="722"/>
      <c r="BD697" s="722"/>
      <c r="BE697" s="722"/>
      <c r="BF697" s="722"/>
      <c r="BG697" s="722"/>
      <c r="BH697" s="722"/>
      <c r="BI697" s="722"/>
      <c r="BJ697" s="722"/>
      <c r="BK697" s="722"/>
      <c r="BL697" s="722"/>
      <c r="BM697" s="722"/>
      <c r="BN697" s="722"/>
      <c r="BO697" s="722"/>
      <c r="BP697" s="722"/>
      <c r="BQ697" s="722"/>
      <c r="BR697" s="722"/>
      <c r="BS697" s="722"/>
      <c r="BT697" s="722"/>
      <c r="BU697" s="722"/>
      <c r="BV697" s="722"/>
      <c r="BW697" s="722"/>
      <c r="BX697" s="722"/>
      <c r="BY697" s="722"/>
      <c r="BZ697" s="722"/>
      <c r="CA697" s="722"/>
      <c r="CB697" s="722"/>
      <c r="CC697" s="722"/>
      <c r="CD697" s="722"/>
      <c r="CE697" s="722"/>
      <c r="CF697" s="722"/>
      <c r="CG697" s="722"/>
      <c r="CH697" s="722"/>
      <c r="CI697" s="722"/>
      <c r="CJ697" s="722"/>
      <c r="CK697" s="722"/>
      <c r="CL697" s="722"/>
      <c r="CM697" s="722"/>
      <c r="CN697" s="722"/>
      <c r="CO697" s="722"/>
      <c r="CP697" s="722"/>
      <c r="CQ697" s="722"/>
      <c r="CR697" s="722"/>
      <c r="CS697" s="722"/>
    </row>
    <row r="698" spans="1:97" s="1376" customFormat="1">
      <c r="A698" s="722"/>
      <c r="B698" s="722"/>
      <c r="C698" s="722"/>
      <c r="D698" s="722"/>
      <c r="E698" s="722"/>
      <c r="F698" s="757"/>
      <c r="G698" s="757"/>
      <c r="H698" s="757"/>
      <c r="I698" s="757"/>
      <c r="J698" s="757"/>
      <c r="K698" s="758"/>
      <c r="L698" s="758"/>
      <c r="M698" s="722"/>
      <c r="N698" s="736"/>
      <c r="O698" s="736"/>
      <c r="P698" s="736"/>
      <c r="Q698" s="736"/>
      <c r="R698" s="736"/>
      <c r="S698" s="736"/>
      <c r="T698" s="736"/>
      <c r="U698" s="736"/>
      <c r="BA698" s="722"/>
      <c r="BB698" s="722"/>
      <c r="BC698" s="722"/>
      <c r="BD698" s="722"/>
      <c r="BE698" s="722"/>
      <c r="BF698" s="722"/>
      <c r="BG698" s="722"/>
      <c r="BH698" s="722"/>
      <c r="BI698" s="722"/>
      <c r="BJ698" s="722"/>
      <c r="BK698" s="722"/>
      <c r="BL698" s="722"/>
      <c r="BM698" s="722"/>
      <c r="BN698" s="722"/>
      <c r="BO698" s="722"/>
      <c r="BP698" s="722"/>
      <c r="BQ698" s="722"/>
      <c r="BR698" s="722"/>
      <c r="BS698" s="722"/>
      <c r="BT698" s="722"/>
      <c r="BU698" s="722"/>
      <c r="BV698" s="722"/>
      <c r="BW698" s="722"/>
      <c r="BX698" s="722"/>
      <c r="BY698" s="722"/>
      <c r="BZ698" s="722"/>
      <c r="CA698" s="722"/>
      <c r="CB698" s="722"/>
      <c r="CC698" s="722"/>
      <c r="CD698" s="722"/>
      <c r="CE698" s="722"/>
      <c r="CF698" s="722"/>
      <c r="CG698" s="722"/>
      <c r="CH698" s="722"/>
      <c r="CI698" s="722"/>
      <c r="CJ698" s="722"/>
      <c r="CK698" s="722"/>
      <c r="CL698" s="722"/>
      <c r="CM698" s="722"/>
      <c r="CN698" s="722"/>
      <c r="CO698" s="722"/>
      <c r="CP698" s="722"/>
      <c r="CQ698" s="722"/>
      <c r="CR698" s="722"/>
      <c r="CS698" s="722"/>
    </row>
    <row r="699" spans="1:97" s="1376" customFormat="1">
      <c r="A699" s="722"/>
      <c r="B699" s="722"/>
      <c r="C699" s="722"/>
      <c r="D699" s="722"/>
      <c r="E699" s="722"/>
      <c r="F699" s="757"/>
      <c r="G699" s="757"/>
      <c r="H699" s="757"/>
      <c r="I699" s="757"/>
      <c r="J699" s="757"/>
      <c r="K699" s="758"/>
      <c r="L699" s="758"/>
      <c r="M699" s="722"/>
      <c r="N699" s="736"/>
      <c r="O699" s="736"/>
      <c r="P699" s="736"/>
      <c r="Q699" s="736"/>
      <c r="R699" s="736"/>
      <c r="S699" s="736"/>
      <c r="T699" s="736"/>
      <c r="U699" s="736"/>
      <c r="BA699" s="722"/>
      <c r="BB699" s="722"/>
      <c r="BC699" s="722"/>
      <c r="BD699" s="722"/>
      <c r="BE699" s="722"/>
      <c r="BF699" s="722"/>
      <c r="BG699" s="722"/>
      <c r="BH699" s="722"/>
      <c r="BI699" s="722"/>
      <c r="BJ699" s="722"/>
      <c r="BK699" s="722"/>
      <c r="BL699" s="722"/>
      <c r="BM699" s="722"/>
      <c r="BN699" s="722"/>
      <c r="BO699" s="722"/>
      <c r="BP699" s="722"/>
      <c r="BQ699" s="722"/>
      <c r="BR699" s="722"/>
      <c r="BS699" s="722"/>
      <c r="BT699" s="722"/>
      <c r="BU699" s="722"/>
      <c r="BV699" s="722"/>
      <c r="BW699" s="722"/>
      <c r="BX699" s="722"/>
      <c r="BY699" s="722"/>
      <c r="BZ699" s="722"/>
      <c r="CA699" s="722"/>
      <c r="CB699" s="722"/>
      <c r="CC699" s="722"/>
      <c r="CD699" s="722"/>
      <c r="CE699" s="722"/>
      <c r="CF699" s="722"/>
      <c r="CG699" s="722"/>
      <c r="CH699" s="722"/>
      <c r="CI699" s="722"/>
      <c r="CJ699" s="722"/>
      <c r="CK699" s="722"/>
      <c r="CL699" s="722"/>
      <c r="CM699" s="722"/>
      <c r="CN699" s="722"/>
      <c r="CO699" s="722"/>
      <c r="CP699" s="722"/>
      <c r="CQ699" s="722"/>
      <c r="CR699" s="722"/>
      <c r="CS699" s="722"/>
    </row>
    <row r="700" spans="1:97" s="1376" customFormat="1">
      <c r="A700" s="722"/>
      <c r="B700" s="722"/>
      <c r="C700" s="722"/>
      <c r="D700" s="722"/>
      <c r="E700" s="722"/>
      <c r="F700" s="757"/>
      <c r="G700" s="757"/>
      <c r="H700" s="757"/>
      <c r="I700" s="757"/>
      <c r="J700" s="757"/>
      <c r="K700" s="758"/>
      <c r="L700" s="758"/>
      <c r="M700" s="722"/>
      <c r="N700" s="736"/>
      <c r="O700" s="736"/>
      <c r="P700" s="736"/>
      <c r="Q700" s="736"/>
      <c r="R700" s="736"/>
      <c r="S700" s="736"/>
      <c r="T700" s="736"/>
      <c r="U700" s="736"/>
      <c r="BA700" s="722"/>
      <c r="BB700" s="722"/>
      <c r="BC700" s="722"/>
      <c r="BD700" s="722"/>
      <c r="BE700" s="722"/>
      <c r="BF700" s="722"/>
      <c r="BG700" s="722"/>
      <c r="BH700" s="722"/>
      <c r="BI700" s="722"/>
      <c r="BJ700" s="722"/>
      <c r="BK700" s="722"/>
      <c r="BL700" s="722"/>
      <c r="BM700" s="722"/>
      <c r="BN700" s="722"/>
      <c r="BO700" s="722"/>
      <c r="BP700" s="722"/>
      <c r="BQ700" s="722"/>
      <c r="BR700" s="722"/>
      <c r="BS700" s="722"/>
      <c r="BT700" s="722"/>
      <c r="BU700" s="722"/>
      <c r="BV700" s="722"/>
      <c r="BW700" s="722"/>
      <c r="BX700" s="722"/>
      <c r="BY700" s="722"/>
      <c r="BZ700" s="722"/>
      <c r="CA700" s="722"/>
      <c r="CB700" s="722"/>
      <c r="CC700" s="722"/>
      <c r="CD700" s="722"/>
      <c r="CE700" s="722"/>
      <c r="CF700" s="722"/>
      <c r="CG700" s="722"/>
      <c r="CH700" s="722"/>
      <c r="CI700" s="722"/>
      <c r="CJ700" s="722"/>
      <c r="CK700" s="722"/>
      <c r="CL700" s="722"/>
      <c r="CM700" s="722"/>
      <c r="CN700" s="722"/>
      <c r="CO700" s="722"/>
      <c r="CP700" s="722"/>
      <c r="CQ700" s="722"/>
      <c r="CR700" s="722"/>
      <c r="CS700" s="722"/>
    </row>
    <row r="701" spans="1:97" s="1376" customFormat="1">
      <c r="A701" s="722"/>
      <c r="B701" s="722"/>
      <c r="C701" s="722"/>
      <c r="D701" s="722"/>
      <c r="E701" s="722"/>
      <c r="F701" s="757"/>
      <c r="G701" s="757"/>
      <c r="H701" s="757"/>
      <c r="I701" s="757"/>
      <c r="J701" s="757"/>
      <c r="K701" s="758"/>
      <c r="L701" s="758"/>
      <c r="M701" s="722"/>
      <c r="N701" s="736"/>
      <c r="O701" s="736"/>
      <c r="P701" s="736"/>
      <c r="Q701" s="736"/>
      <c r="R701" s="736"/>
      <c r="S701" s="736"/>
      <c r="T701" s="736"/>
      <c r="U701" s="736"/>
      <c r="BA701" s="722"/>
      <c r="BB701" s="722"/>
      <c r="BC701" s="722"/>
      <c r="BD701" s="722"/>
      <c r="BE701" s="722"/>
      <c r="BF701" s="722"/>
      <c r="BG701" s="722"/>
      <c r="BH701" s="722"/>
      <c r="BI701" s="722"/>
      <c r="BJ701" s="722"/>
      <c r="BK701" s="722"/>
      <c r="BL701" s="722"/>
      <c r="BM701" s="722"/>
      <c r="BN701" s="722"/>
      <c r="BO701" s="722"/>
      <c r="BP701" s="722"/>
      <c r="BQ701" s="722"/>
      <c r="BR701" s="722"/>
      <c r="BS701" s="722"/>
      <c r="BT701" s="722"/>
      <c r="BU701" s="722"/>
      <c r="BV701" s="722"/>
      <c r="BW701" s="722"/>
      <c r="BX701" s="722"/>
      <c r="BY701" s="722"/>
      <c r="BZ701" s="722"/>
      <c r="CA701" s="722"/>
      <c r="CB701" s="722"/>
      <c r="CC701" s="722"/>
      <c r="CD701" s="722"/>
      <c r="CE701" s="722"/>
      <c r="CF701" s="722"/>
      <c r="CG701" s="722"/>
      <c r="CH701" s="722"/>
      <c r="CI701" s="722"/>
      <c r="CJ701" s="722"/>
      <c r="CK701" s="722"/>
      <c r="CL701" s="722"/>
      <c r="CM701" s="722"/>
      <c r="CN701" s="722"/>
      <c r="CO701" s="722"/>
      <c r="CP701" s="722"/>
      <c r="CQ701" s="722"/>
      <c r="CR701" s="722"/>
      <c r="CS701" s="722"/>
    </row>
    <row r="702" spans="1:97" s="1376" customFormat="1">
      <c r="A702" s="722"/>
      <c r="B702" s="722"/>
      <c r="C702" s="722"/>
      <c r="D702" s="722"/>
      <c r="E702" s="722"/>
      <c r="F702" s="757"/>
      <c r="G702" s="757"/>
      <c r="H702" s="757"/>
      <c r="I702" s="757"/>
      <c r="J702" s="757"/>
      <c r="K702" s="758"/>
      <c r="L702" s="758"/>
      <c r="M702" s="722"/>
      <c r="N702" s="736"/>
      <c r="O702" s="736"/>
      <c r="P702" s="736"/>
      <c r="Q702" s="736"/>
      <c r="R702" s="736"/>
      <c r="S702" s="736"/>
      <c r="T702" s="736"/>
      <c r="U702" s="736"/>
      <c r="BA702" s="722"/>
      <c r="BB702" s="722"/>
      <c r="BC702" s="722"/>
      <c r="BD702" s="722"/>
      <c r="BE702" s="722"/>
      <c r="BF702" s="722"/>
      <c r="BG702" s="722"/>
      <c r="BH702" s="722"/>
      <c r="BI702" s="722"/>
      <c r="BJ702" s="722"/>
      <c r="BK702" s="722"/>
      <c r="BL702" s="722"/>
      <c r="BM702" s="722"/>
      <c r="BN702" s="722"/>
      <c r="BO702" s="722"/>
      <c r="BP702" s="722"/>
      <c r="BQ702" s="722"/>
      <c r="BR702" s="722"/>
      <c r="BS702" s="722"/>
      <c r="BT702" s="722"/>
      <c r="BU702" s="722"/>
      <c r="BV702" s="722"/>
      <c r="BW702" s="722"/>
      <c r="BX702" s="722"/>
      <c r="BY702" s="722"/>
      <c r="BZ702" s="722"/>
      <c r="CA702" s="722"/>
      <c r="CB702" s="722"/>
      <c r="CC702" s="722"/>
      <c r="CD702" s="722"/>
      <c r="CE702" s="722"/>
      <c r="CF702" s="722"/>
      <c r="CG702" s="722"/>
      <c r="CH702" s="722"/>
      <c r="CI702" s="722"/>
      <c r="CJ702" s="722"/>
      <c r="CK702" s="722"/>
      <c r="CL702" s="722"/>
      <c r="CM702" s="722"/>
      <c r="CN702" s="722"/>
      <c r="CO702" s="722"/>
      <c r="CP702" s="722"/>
      <c r="CQ702" s="722"/>
      <c r="CR702" s="722"/>
      <c r="CS702" s="722"/>
    </row>
    <row r="703" spans="1:97" s="1376" customFormat="1">
      <c r="A703" s="722"/>
      <c r="B703" s="722"/>
      <c r="C703" s="722"/>
      <c r="D703" s="722"/>
      <c r="E703" s="722"/>
      <c r="F703" s="757"/>
      <c r="G703" s="757"/>
      <c r="H703" s="757"/>
      <c r="I703" s="757"/>
      <c r="J703" s="757"/>
      <c r="K703" s="758"/>
      <c r="L703" s="758"/>
      <c r="M703" s="722"/>
      <c r="N703" s="736"/>
      <c r="O703" s="736"/>
      <c r="P703" s="736"/>
      <c r="Q703" s="736"/>
      <c r="R703" s="736"/>
      <c r="S703" s="736"/>
      <c r="T703" s="736"/>
      <c r="U703" s="736"/>
      <c r="BA703" s="722"/>
      <c r="BB703" s="722"/>
      <c r="BC703" s="722"/>
      <c r="BD703" s="722"/>
      <c r="BE703" s="722"/>
      <c r="BF703" s="722"/>
      <c r="BG703" s="722"/>
      <c r="BH703" s="722"/>
      <c r="BI703" s="722"/>
      <c r="BJ703" s="722"/>
      <c r="BK703" s="722"/>
      <c r="BL703" s="722"/>
      <c r="BM703" s="722"/>
      <c r="BN703" s="722"/>
      <c r="BO703" s="722"/>
      <c r="BP703" s="722"/>
      <c r="BQ703" s="722"/>
      <c r="BR703" s="722"/>
      <c r="BS703" s="722"/>
      <c r="BT703" s="722"/>
      <c r="BU703" s="722"/>
      <c r="BV703" s="722"/>
      <c r="BW703" s="722"/>
      <c r="BX703" s="722"/>
      <c r="BY703" s="722"/>
      <c r="BZ703" s="722"/>
      <c r="CA703" s="722"/>
      <c r="CB703" s="722"/>
      <c r="CC703" s="722"/>
      <c r="CD703" s="722"/>
      <c r="CE703" s="722"/>
      <c r="CF703" s="722"/>
      <c r="CG703" s="722"/>
      <c r="CH703" s="722"/>
      <c r="CI703" s="722"/>
      <c r="CJ703" s="722"/>
      <c r="CK703" s="722"/>
      <c r="CL703" s="722"/>
      <c r="CM703" s="722"/>
      <c r="CN703" s="722"/>
      <c r="CO703" s="722"/>
      <c r="CP703" s="722"/>
      <c r="CQ703" s="722"/>
      <c r="CR703" s="722"/>
      <c r="CS703" s="722"/>
    </row>
    <row r="704" spans="1:97" s="1376" customFormat="1">
      <c r="A704" s="722"/>
      <c r="B704" s="722"/>
      <c r="C704" s="722"/>
      <c r="D704" s="722"/>
      <c r="E704" s="722"/>
      <c r="F704" s="757"/>
      <c r="G704" s="757"/>
      <c r="H704" s="757"/>
      <c r="I704" s="757"/>
      <c r="J704" s="757"/>
      <c r="K704" s="758"/>
      <c r="L704" s="758"/>
      <c r="M704" s="722"/>
      <c r="N704" s="736"/>
      <c r="O704" s="736"/>
      <c r="P704" s="736"/>
      <c r="Q704" s="736"/>
      <c r="R704" s="736"/>
      <c r="S704" s="736"/>
      <c r="T704" s="736"/>
      <c r="U704" s="736"/>
      <c r="BA704" s="722"/>
      <c r="BB704" s="722"/>
      <c r="BC704" s="722"/>
      <c r="BD704" s="722"/>
      <c r="BE704" s="722"/>
      <c r="BF704" s="722"/>
      <c r="BG704" s="722"/>
      <c r="BH704" s="722"/>
      <c r="BI704" s="722"/>
      <c r="BJ704" s="722"/>
      <c r="BK704" s="722"/>
      <c r="BL704" s="722"/>
      <c r="BM704" s="722"/>
      <c r="BN704" s="722"/>
      <c r="BO704" s="722"/>
      <c r="BP704" s="722"/>
      <c r="BQ704" s="722"/>
      <c r="BR704" s="722"/>
      <c r="BS704" s="722"/>
      <c r="BT704" s="722"/>
      <c r="BU704" s="722"/>
      <c r="BV704" s="722"/>
      <c r="BW704" s="722"/>
      <c r="BX704" s="722"/>
      <c r="BY704" s="722"/>
      <c r="BZ704" s="722"/>
      <c r="CA704" s="722"/>
      <c r="CB704" s="722"/>
      <c r="CC704" s="722"/>
      <c r="CD704" s="722"/>
      <c r="CE704" s="722"/>
      <c r="CF704" s="722"/>
      <c r="CG704" s="722"/>
      <c r="CH704" s="722"/>
      <c r="CI704" s="722"/>
      <c r="CJ704" s="722"/>
      <c r="CK704" s="722"/>
      <c r="CL704" s="722"/>
      <c r="CM704" s="722"/>
      <c r="CN704" s="722"/>
      <c r="CO704" s="722"/>
      <c r="CP704" s="722"/>
      <c r="CQ704" s="722"/>
      <c r="CR704" s="722"/>
      <c r="CS704" s="722"/>
    </row>
    <row r="705" spans="1:97" s="1376" customFormat="1">
      <c r="A705" s="722"/>
      <c r="B705" s="722"/>
      <c r="C705" s="722"/>
      <c r="D705" s="722"/>
      <c r="E705" s="722"/>
      <c r="F705" s="757"/>
      <c r="G705" s="757"/>
      <c r="H705" s="757"/>
      <c r="I705" s="757"/>
      <c r="J705" s="757"/>
      <c r="K705" s="758"/>
      <c r="L705" s="758"/>
      <c r="M705" s="722"/>
      <c r="N705" s="736"/>
      <c r="O705" s="736"/>
      <c r="P705" s="736"/>
      <c r="Q705" s="736"/>
      <c r="R705" s="736"/>
      <c r="S705" s="736"/>
      <c r="T705" s="736"/>
      <c r="U705" s="736"/>
      <c r="BA705" s="722"/>
      <c r="BB705" s="722"/>
      <c r="BC705" s="722"/>
      <c r="BD705" s="722"/>
      <c r="BE705" s="722"/>
      <c r="BF705" s="722"/>
      <c r="BG705" s="722"/>
      <c r="BH705" s="722"/>
      <c r="BI705" s="722"/>
      <c r="BJ705" s="722"/>
      <c r="BK705" s="722"/>
      <c r="BL705" s="722"/>
      <c r="BM705" s="722"/>
      <c r="BN705" s="722"/>
      <c r="BO705" s="722"/>
      <c r="BP705" s="722"/>
      <c r="BQ705" s="722"/>
      <c r="BR705" s="722"/>
      <c r="BS705" s="722"/>
      <c r="BT705" s="722"/>
      <c r="BU705" s="722"/>
      <c r="BV705" s="722"/>
      <c r="BW705" s="722"/>
      <c r="BX705" s="722"/>
      <c r="BY705" s="722"/>
      <c r="BZ705" s="722"/>
      <c r="CA705" s="722"/>
      <c r="CB705" s="722"/>
      <c r="CC705" s="722"/>
      <c r="CD705" s="722"/>
      <c r="CE705" s="722"/>
      <c r="CF705" s="722"/>
      <c r="CG705" s="722"/>
      <c r="CH705" s="722"/>
      <c r="CI705" s="722"/>
      <c r="CJ705" s="722"/>
      <c r="CK705" s="722"/>
      <c r="CL705" s="722"/>
      <c r="CM705" s="722"/>
      <c r="CN705" s="722"/>
      <c r="CO705" s="722"/>
      <c r="CP705" s="722"/>
      <c r="CQ705" s="722"/>
      <c r="CR705" s="722"/>
      <c r="CS705" s="722"/>
    </row>
    <row r="706" spans="1:97" s="1376" customFormat="1">
      <c r="A706" s="722"/>
      <c r="B706" s="722"/>
      <c r="C706" s="722"/>
      <c r="D706" s="722"/>
      <c r="E706" s="722"/>
      <c r="F706" s="757"/>
      <c r="G706" s="757"/>
      <c r="H706" s="757"/>
      <c r="I706" s="757"/>
      <c r="J706" s="757"/>
      <c r="K706" s="758"/>
      <c r="L706" s="758"/>
      <c r="M706" s="722"/>
      <c r="N706" s="736"/>
      <c r="O706" s="736"/>
      <c r="P706" s="736"/>
      <c r="Q706" s="736"/>
      <c r="R706" s="736"/>
      <c r="S706" s="736"/>
      <c r="T706" s="736"/>
      <c r="U706" s="736"/>
      <c r="BA706" s="722"/>
      <c r="BB706" s="722"/>
      <c r="BC706" s="722"/>
      <c r="BD706" s="722"/>
      <c r="BE706" s="722"/>
      <c r="BF706" s="722"/>
      <c r="BG706" s="722"/>
      <c r="BH706" s="722"/>
      <c r="BI706" s="722"/>
      <c r="BJ706" s="722"/>
      <c r="BK706" s="722"/>
      <c r="BL706" s="722"/>
      <c r="BM706" s="722"/>
      <c r="BN706" s="722"/>
      <c r="BO706" s="722"/>
      <c r="BP706" s="722"/>
      <c r="BQ706" s="722"/>
      <c r="BR706" s="722"/>
      <c r="BS706" s="722"/>
      <c r="BT706" s="722"/>
      <c r="BU706" s="722"/>
      <c r="BV706" s="722"/>
      <c r="BW706" s="722"/>
      <c r="BX706" s="722"/>
      <c r="BY706" s="722"/>
      <c r="BZ706" s="722"/>
      <c r="CA706" s="722"/>
      <c r="CB706" s="722"/>
      <c r="CC706" s="722"/>
      <c r="CD706" s="722"/>
      <c r="CE706" s="722"/>
      <c r="CF706" s="722"/>
      <c r="CG706" s="722"/>
      <c r="CH706" s="722"/>
      <c r="CI706" s="722"/>
      <c r="CJ706" s="722"/>
      <c r="CK706" s="722"/>
      <c r="CL706" s="722"/>
      <c r="CM706" s="722"/>
      <c r="CN706" s="722"/>
      <c r="CO706" s="722"/>
      <c r="CP706" s="722"/>
      <c r="CQ706" s="722"/>
      <c r="CR706" s="722"/>
      <c r="CS706" s="722"/>
    </row>
    <row r="707" spans="1:97" s="1376" customFormat="1">
      <c r="A707" s="722"/>
      <c r="B707" s="722"/>
      <c r="C707" s="722"/>
      <c r="D707" s="722"/>
      <c r="E707" s="722"/>
      <c r="F707" s="757"/>
      <c r="G707" s="757"/>
      <c r="H707" s="757"/>
      <c r="I707" s="757"/>
      <c r="J707" s="757"/>
      <c r="K707" s="758"/>
      <c r="L707" s="758"/>
      <c r="M707" s="722"/>
      <c r="N707" s="736"/>
      <c r="O707" s="736"/>
      <c r="P707" s="736"/>
      <c r="Q707" s="736"/>
      <c r="R707" s="736"/>
      <c r="S707" s="736"/>
      <c r="T707" s="736"/>
      <c r="U707" s="736"/>
      <c r="BA707" s="722"/>
      <c r="BB707" s="722"/>
      <c r="BC707" s="722"/>
      <c r="BD707" s="722"/>
      <c r="BE707" s="722"/>
      <c r="BF707" s="722"/>
      <c r="BG707" s="722"/>
      <c r="BH707" s="722"/>
      <c r="BI707" s="722"/>
      <c r="BJ707" s="722"/>
      <c r="BK707" s="722"/>
      <c r="BL707" s="722"/>
      <c r="BM707" s="722"/>
      <c r="BN707" s="722"/>
      <c r="BO707" s="722"/>
      <c r="BP707" s="722"/>
      <c r="BQ707" s="722"/>
      <c r="BR707" s="722"/>
      <c r="BS707" s="722"/>
      <c r="BT707" s="722"/>
      <c r="BU707" s="722"/>
      <c r="BV707" s="722"/>
      <c r="BW707" s="722"/>
      <c r="BX707" s="722"/>
      <c r="BY707" s="722"/>
      <c r="BZ707" s="722"/>
      <c r="CA707" s="722"/>
      <c r="CB707" s="722"/>
      <c r="CC707" s="722"/>
      <c r="CD707" s="722"/>
      <c r="CE707" s="722"/>
      <c r="CF707" s="722"/>
      <c r="CG707" s="722"/>
      <c r="CH707" s="722"/>
      <c r="CI707" s="722"/>
      <c r="CJ707" s="722"/>
      <c r="CK707" s="722"/>
      <c r="CL707" s="722"/>
      <c r="CM707" s="722"/>
      <c r="CN707" s="722"/>
      <c r="CO707" s="722"/>
      <c r="CP707" s="722"/>
      <c r="CQ707" s="722"/>
      <c r="CR707" s="722"/>
      <c r="CS707" s="722"/>
    </row>
    <row r="708" spans="1:97" s="1376" customFormat="1">
      <c r="A708" s="722"/>
      <c r="B708" s="722"/>
      <c r="C708" s="722"/>
      <c r="D708" s="722"/>
      <c r="E708" s="722"/>
      <c r="F708" s="757"/>
      <c r="G708" s="757"/>
      <c r="H708" s="757"/>
      <c r="I708" s="757"/>
      <c r="J708" s="757"/>
      <c r="K708" s="758"/>
      <c r="L708" s="758"/>
      <c r="M708" s="722"/>
      <c r="N708" s="736"/>
      <c r="O708" s="736"/>
      <c r="P708" s="736"/>
      <c r="Q708" s="736"/>
      <c r="R708" s="736"/>
      <c r="S708" s="736"/>
      <c r="T708" s="736"/>
      <c r="U708" s="736"/>
      <c r="BA708" s="722"/>
      <c r="BB708" s="722"/>
      <c r="BC708" s="722"/>
      <c r="BD708" s="722"/>
      <c r="BE708" s="722"/>
      <c r="BF708" s="722"/>
      <c r="BG708" s="722"/>
      <c r="BH708" s="722"/>
      <c r="BI708" s="722"/>
      <c r="BJ708" s="722"/>
      <c r="BK708" s="722"/>
      <c r="BL708" s="722"/>
      <c r="BM708" s="722"/>
      <c r="BN708" s="722"/>
      <c r="BO708" s="722"/>
      <c r="BP708" s="722"/>
      <c r="BQ708" s="722"/>
      <c r="BR708" s="722"/>
      <c r="BS708" s="722"/>
      <c r="BT708" s="722"/>
      <c r="BU708" s="722"/>
      <c r="BV708" s="722"/>
      <c r="BW708" s="722"/>
      <c r="BX708" s="722"/>
      <c r="BY708" s="722"/>
      <c r="BZ708" s="722"/>
      <c r="CA708" s="722"/>
      <c r="CB708" s="722"/>
      <c r="CC708" s="722"/>
      <c r="CD708" s="722"/>
      <c r="CE708" s="722"/>
      <c r="CF708" s="722"/>
      <c r="CG708" s="722"/>
      <c r="CH708" s="722"/>
      <c r="CI708" s="722"/>
      <c r="CJ708" s="722"/>
      <c r="CK708" s="722"/>
      <c r="CL708" s="722"/>
      <c r="CM708" s="722"/>
      <c r="CN708" s="722"/>
      <c r="CO708" s="722"/>
      <c r="CP708" s="722"/>
      <c r="CQ708" s="722"/>
      <c r="CR708" s="722"/>
      <c r="CS708" s="722"/>
    </row>
    <row r="709" spans="1:97" s="1376" customFormat="1">
      <c r="A709" s="722"/>
      <c r="B709" s="722"/>
      <c r="C709" s="722"/>
      <c r="D709" s="722"/>
      <c r="E709" s="722"/>
      <c r="F709" s="757"/>
      <c r="G709" s="757"/>
      <c r="H709" s="757"/>
      <c r="I709" s="757"/>
      <c r="J709" s="757"/>
      <c r="K709" s="758"/>
      <c r="L709" s="758"/>
      <c r="M709" s="722"/>
      <c r="N709" s="736"/>
      <c r="O709" s="736"/>
      <c r="P709" s="736"/>
      <c r="Q709" s="736"/>
      <c r="R709" s="736"/>
      <c r="S709" s="736"/>
      <c r="T709" s="736"/>
      <c r="U709" s="736"/>
      <c r="BA709" s="722"/>
      <c r="BB709" s="722"/>
      <c r="BC709" s="722"/>
      <c r="BD709" s="722"/>
      <c r="BE709" s="722"/>
      <c r="BF709" s="722"/>
      <c r="BG709" s="722"/>
      <c r="BH709" s="722"/>
      <c r="BI709" s="722"/>
      <c r="BJ709" s="722"/>
      <c r="BK709" s="722"/>
      <c r="BL709" s="722"/>
      <c r="BM709" s="722"/>
      <c r="BN709" s="722"/>
      <c r="BO709" s="722"/>
      <c r="BP709" s="722"/>
      <c r="BQ709" s="722"/>
      <c r="BR709" s="722"/>
      <c r="BS709" s="722"/>
      <c r="BT709" s="722"/>
      <c r="BU709" s="722"/>
      <c r="BV709" s="722"/>
      <c r="BW709" s="722"/>
      <c r="BX709" s="722"/>
      <c r="BY709" s="722"/>
      <c r="BZ709" s="722"/>
      <c r="CA709" s="722"/>
      <c r="CB709" s="722"/>
      <c r="CC709" s="722"/>
      <c r="CD709" s="722"/>
      <c r="CE709" s="722"/>
      <c r="CF709" s="722"/>
      <c r="CG709" s="722"/>
      <c r="CH709" s="722"/>
      <c r="CI709" s="722"/>
      <c r="CJ709" s="722"/>
      <c r="CK709" s="722"/>
      <c r="CL709" s="722"/>
      <c r="CM709" s="722"/>
      <c r="CN709" s="722"/>
      <c r="CO709" s="722"/>
      <c r="CP709" s="722"/>
      <c r="CQ709" s="722"/>
      <c r="CR709" s="722"/>
      <c r="CS709" s="722"/>
    </row>
    <row r="710" spans="1:97" s="1376" customFormat="1">
      <c r="A710" s="722"/>
      <c r="B710" s="722"/>
      <c r="C710" s="722"/>
      <c r="D710" s="722"/>
      <c r="E710" s="722"/>
      <c r="F710" s="757"/>
      <c r="G710" s="757"/>
      <c r="H710" s="757"/>
      <c r="I710" s="757"/>
      <c r="J710" s="757"/>
      <c r="K710" s="758"/>
      <c r="L710" s="758"/>
      <c r="M710" s="722"/>
      <c r="N710" s="736"/>
      <c r="O710" s="736"/>
      <c r="P710" s="736"/>
      <c r="Q710" s="736"/>
      <c r="R710" s="736"/>
      <c r="S710" s="736"/>
      <c r="T710" s="736"/>
      <c r="U710" s="736"/>
      <c r="BA710" s="722"/>
      <c r="BB710" s="722"/>
      <c r="BC710" s="722"/>
      <c r="BD710" s="722"/>
      <c r="BE710" s="722"/>
      <c r="BF710" s="722"/>
      <c r="BG710" s="722"/>
      <c r="BH710" s="722"/>
      <c r="BI710" s="722"/>
      <c r="BJ710" s="722"/>
      <c r="BK710" s="722"/>
      <c r="BL710" s="722"/>
      <c r="BM710" s="722"/>
      <c r="BN710" s="722"/>
      <c r="BO710" s="722"/>
      <c r="BP710" s="722"/>
      <c r="BQ710" s="722"/>
      <c r="BR710" s="722"/>
      <c r="BS710" s="722"/>
      <c r="BT710" s="722"/>
      <c r="BU710" s="722"/>
      <c r="BV710" s="722"/>
      <c r="BW710" s="722"/>
      <c r="BX710" s="722"/>
      <c r="BY710" s="722"/>
      <c r="BZ710" s="722"/>
      <c r="CA710" s="722"/>
      <c r="CB710" s="722"/>
      <c r="CC710" s="722"/>
      <c r="CD710" s="722"/>
      <c r="CE710" s="722"/>
      <c r="CF710" s="722"/>
      <c r="CG710" s="722"/>
      <c r="CH710" s="722"/>
      <c r="CI710" s="722"/>
      <c r="CJ710" s="722"/>
      <c r="CK710" s="722"/>
      <c r="CL710" s="722"/>
      <c r="CM710" s="722"/>
      <c r="CN710" s="722"/>
      <c r="CO710" s="722"/>
      <c r="CP710" s="722"/>
      <c r="CQ710" s="722"/>
      <c r="CR710" s="722"/>
      <c r="CS710" s="722"/>
    </row>
    <row r="711" spans="1:97" s="1376" customFormat="1">
      <c r="A711" s="722"/>
      <c r="B711" s="722"/>
      <c r="C711" s="722"/>
      <c r="D711" s="722"/>
      <c r="E711" s="722"/>
      <c r="F711" s="757"/>
      <c r="G711" s="757"/>
      <c r="H711" s="757"/>
      <c r="I711" s="757"/>
      <c r="J711" s="757"/>
      <c r="K711" s="758"/>
      <c r="L711" s="758"/>
      <c r="M711" s="722"/>
      <c r="N711" s="736"/>
      <c r="O711" s="736"/>
      <c r="P711" s="736"/>
      <c r="Q711" s="736"/>
      <c r="R711" s="736"/>
      <c r="S711" s="736"/>
      <c r="T711" s="736"/>
      <c r="U711" s="736"/>
      <c r="BA711" s="722"/>
      <c r="BB711" s="722"/>
      <c r="BC711" s="722"/>
      <c r="BD711" s="722"/>
      <c r="BE711" s="722"/>
      <c r="BF711" s="722"/>
      <c r="BG711" s="722"/>
      <c r="BH711" s="722"/>
      <c r="BI711" s="722"/>
      <c r="BJ711" s="722"/>
      <c r="BK711" s="722"/>
      <c r="BL711" s="722"/>
      <c r="BM711" s="722"/>
      <c r="BN711" s="722"/>
      <c r="BO711" s="722"/>
      <c r="BP711" s="722"/>
      <c r="BQ711" s="722"/>
      <c r="BR711" s="722"/>
      <c r="BS711" s="722"/>
      <c r="BT711" s="722"/>
      <c r="BU711" s="722"/>
      <c r="BV711" s="722"/>
      <c r="BW711" s="722"/>
      <c r="BX711" s="722"/>
      <c r="BY711" s="722"/>
      <c r="BZ711" s="722"/>
      <c r="CA711" s="722"/>
      <c r="CB711" s="722"/>
      <c r="CC711" s="722"/>
      <c r="CD711" s="722"/>
      <c r="CE711" s="722"/>
      <c r="CF711" s="722"/>
      <c r="CG711" s="722"/>
      <c r="CH711" s="722"/>
      <c r="CI711" s="722"/>
      <c r="CJ711" s="722"/>
      <c r="CK711" s="722"/>
      <c r="CL711" s="722"/>
      <c r="CM711" s="722"/>
      <c r="CN711" s="722"/>
      <c r="CO711" s="722"/>
      <c r="CP711" s="722"/>
      <c r="CQ711" s="722"/>
      <c r="CR711" s="722"/>
      <c r="CS711" s="722"/>
    </row>
    <row r="712" spans="1:97" s="1376" customFormat="1">
      <c r="A712" s="722"/>
      <c r="B712" s="722"/>
      <c r="C712" s="722"/>
      <c r="D712" s="722"/>
      <c r="E712" s="722"/>
      <c r="F712" s="757"/>
      <c r="G712" s="757"/>
      <c r="H712" s="757"/>
      <c r="I712" s="757"/>
      <c r="J712" s="757"/>
      <c r="K712" s="758"/>
      <c r="L712" s="758"/>
      <c r="M712" s="722"/>
      <c r="N712" s="736"/>
      <c r="O712" s="736"/>
      <c r="P712" s="736"/>
      <c r="Q712" s="736"/>
      <c r="R712" s="736"/>
      <c r="S712" s="736"/>
      <c r="T712" s="736"/>
      <c r="U712" s="736"/>
      <c r="BA712" s="722"/>
      <c r="BB712" s="722"/>
      <c r="BC712" s="722"/>
      <c r="BD712" s="722"/>
      <c r="BE712" s="722"/>
      <c r="BF712" s="722"/>
      <c r="BG712" s="722"/>
      <c r="BH712" s="722"/>
      <c r="BI712" s="722"/>
      <c r="BJ712" s="722"/>
      <c r="BK712" s="722"/>
      <c r="BL712" s="722"/>
      <c r="BM712" s="722"/>
      <c r="BN712" s="722"/>
      <c r="BO712" s="722"/>
      <c r="BP712" s="722"/>
      <c r="BQ712" s="722"/>
      <c r="BR712" s="722"/>
      <c r="BS712" s="722"/>
      <c r="BT712" s="722"/>
      <c r="BU712" s="722"/>
      <c r="BV712" s="722"/>
      <c r="BW712" s="722"/>
      <c r="BX712" s="722"/>
      <c r="BY712" s="722"/>
      <c r="BZ712" s="722"/>
      <c r="CA712" s="722"/>
      <c r="CB712" s="722"/>
      <c r="CC712" s="722"/>
      <c r="CD712" s="722"/>
      <c r="CE712" s="722"/>
      <c r="CF712" s="722"/>
      <c r="CG712" s="722"/>
      <c r="CH712" s="722"/>
      <c r="CI712" s="722"/>
      <c r="CJ712" s="722"/>
      <c r="CK712" s="722"/>
      <c r="CL712" s="722"/>
      <c r="CM712" s="722"/>
      <c r="CN712" s="722"/>
      <c r="CO712" s="722"/>
      <c r="CP712" s="722"/>
      <c r="CQ712" s="722"/>
      <c r="CR712" s="722"/>
      <c r="CS712" s="722"/>
    </row>
    <row r="713" spans="1:97" s="1376" customFormat="1">
      <c r="A713" s="722"/>
      <c r="B713" s="722"/>
      <c r="C713" s="722"/>
      <c r="D713" s="722"/>
      <c r="E713" s="722"/>
      <c r="F713" s="757"/>
      <c r="G713" s="757"/>
      <c r="H713" s="757"/>
      <c r="I713" s="757"/>
      <c r="J713" s="757"/>
      <c r="K713" s="758"/>
      <c r="L713" s="758"/>
      <c r="M713" s="722"/>
      <c r="N713" s="736"/>
      <c r="O713" s="736"/>
      <c r="P713" s="736"/>
      <c r="Q713" s="736"/>
      <c r="R713" s="736"/>
      <c r="S713" s="736"/>
      <c r="T713" s="736"/>
      <c r="U713" s="736"/>
      <c r="BA713" s="722"/>
      <c r="BB713" s="722"/>
      <c r="BC713" s="722"/>
      <c r="BD713" s="722"/>
      <c r="BE713" s="722"/>
      <c r="BF713" s="722"/>
      <c r="BG713" s="722"/>
      <c r="BH713" s="722"/>
      <c r="BI713" s="722"/>
      <c r="BJ713" s="722"/>
      <c r="BK713" s="722"/>
      <c r="BL713" s="722"/>
      <c r="BM713" s="722"/>
      <c r="BN713" s="722"/>
      <c r="BO713" s="722"/>
      <c r="BP713" s="722"/>
      <c r="BQ713" s="722"/>
      <c r="BR713" s="722"/>
      <c r="BS713" s="722"/>
      <c r="BT713" s="722"/>
      <c r="BU713" s="722"/>
      <c r="BV713" s="722"/>
      <c r="BW713" s="722"/>
      <c r="BX713" s="722"/>
      <c r="BY713" s="722"/>
      <c r="BZ713" s="722"/>
      <c r="CA713" s="722"/>
      <c r="CB713" s="722"/>
      <c r="CC713" s="722"/>
      <c r="CD713" s="722"/>
      <c r="CE713" s="722"/>
      <c r="CF713" s="722"/>
      <c r="CG713" s="722"/>
      <c r="CH713" s="722"/>
      <c r="CI713" s="722"/>
      <c r="CJ713" s="722"/>
      <c r="CK713" s="722"/>
      <c r="CL713" s="722"/>
      <c r="CM713" s="722"/>
      <c r="CN713" s="722"/>
      <c r="CO713" s="722"/>
      <c r="CP713" s="722"/>
      <c r="CQ713" s="722"/>
      <c r="CR713" s="722"/>
      <c r="CS713" s="722"/>
    </row>
    <row r="714" spans="1:97" s="1376" customFormat="1">
      <c r="A714" s="722"/>
      <c r="B714" s="722"/>
      <c r="C714" s="722"/>
      <c r="D714" s="722"/>
      <c r="E714" s="722"/>
      <c r="F714" s="757"/>
      <c r="G714" s="757"/>
      <c r="H714" s="757"/>
      <c r="I714" s="757"/>
      <c r="J714" s="757"/>
      <c r="K714" s="758"/>
      <c r="L714" s="758"/>
      <c r="M714" s="722"/>
      <c r="N714" s="736"/>
      <c r="O714" s="736"/>
      <c r="P714" s="736"/>
      <c r="Q714" s="736"/>
      <c r="R714" s="736"/>
      <c r="S714" s="736"/>
      <c r="T714" s="736"/>
      <c r="U714" s="736"/>
      <c r="BA714" s="722"/>
      <c r="BB714" s="722"/>
      <c r="BC714" s="722"/>
      <c r="BD714" s="722"/>
      <c r="BE714" s="722"/>
      <c r="BF714" s="722"/>
      <c r="BG714" s="722"/>
      <c r="BH714" s="722"/>
      <c r="BI714" s="722"/>
      <c r="BJ714" s="722"/>
      <c r="BK714" s="722"/>
      <c r="BL714" s="722"/>
      <c r="BM714" s="722"/>
      <c r="BN714" s="722"/>
      <c r="BO714" s="722"/>
      <c r="BP714" s="722"/>
      <c r="BQ714" s="722"/>
      <c r="BR714" s="722"/>
      <c r="BS714" s="722"/>
      <c r="BT714" s="722"/>
      <c r="BU714" s="722"/>
      <c r="BV714" s="722"/>
      <c r="BW714" s="722"/>
      <c r="BX714" s="722"/>
      <c r="BY714" s="722"/>
      <c r="BZ714" s="722"/>
      <c r="CA714" s="722"/>
      <c r="CB714" s="722"/>
      <c r="CC714" s="722"/>
      <c r="CD714" s="722"/>
      <c r="CE714" s="722"/>
      <c r="CF714" s="722"/>
      <c r="CG714" s="722"/>
      <c r="CH714" s="722"/>
      <c r="CI714" s="722"/>
      <c r="CJ714" s="722"/>
      <c r="CK714" s="722"/>
      <c r="CL714" s="722"/>
      <c r="CM714" s="722"/>
      <c r="CN714" s="722"/>
      <c r="CO714" s="722"/>
      <c r="CP714" s="722"/>
      <c r="CQ714" s="722"/>
      <c r="CR714" s="722"/>
      <c r="CS714" s="722"/>
    </row>
    <row r="715" spans="1:97" s="1376" customFormat="1">
      <c r="A715" s="722"/>
      <c r="B715" s="722"/>
      <c r="C715" s="722"/>
      <c r="D715" s="722"/>
      <c r="E715" s="722"/>
      <c r="F715" s="757"/>
      <c r="G715" s="757"/>
      <c r="H715" s="757"/>
      <c r="I715" s="757"/>
      <c r="J715" s="757"/>
      <c r="K715" s="758"/>
      <c r="L715" s="758"/>
      <c r="M715" s="722"/>
      <c r="N715" s="736"/>
      <c r="O715" s="736"/>
      <c r="P715" s="736"/>
      <c r="Q715" s="736"/>
      <c r="R715" s="736"/>
      <c r="S715" s="736"/>
      <c r="T715" s="736"/>
      <c r="U715" s="736"/>
      <c r="BA715" s="722"/>
      <c r="BB715" s="722"/>
      <c r="BC715" s="722"/>
      <c r="BD715" s="722"/>
      <c r="BE715" s="722"/>
      <c r="BF715" s="722"/>
      <c r="BG715" s="722"/>
      <c r="BH715" s="722"/>
      <c r="BI715" s="722"/>
      <c r="BJ715" s="722"/>
      <c r="BK715" s="722"/>
      <c r="BL715" s="722"/>
      <c r="BM715" s="722"/>
      <c r="BN715" s="722"/>
      <c r="BO715" s="722"/>
      <c r="BP715" s="722"/>
      <c r="BQ715" s="722"/>
      <c r="BR715" s="722"/>
      <c r="BS715" s="722"/>
      <c r="BT715" s="722"/>
      <c r="BU715" s="722"/>
      <c r="BV715" s="722"/>
      <c r="BW715" s="722"/>
      <c r="BX715" s="722"/>
      <c r="BY715" s="722"/>
      <c r="BZ715" s="722"/>
      <c r="CA715" s="722"/>
      <c r="CB715" s="722"/>
      <c r="CC715" s="722"/>
      <c r="CD715" s="722"/>
      <c r="CE715" s="722"/>
      <c r="CF715" s="722"/>
      <c r="CG715" s="722"/>
      <c r="CH715" s="722"/>
      <c r="CI715" s="722"/>
      <c r="CJ715" s="722"/>
      <c r="CK715" s="722"/>
      <c r="CL715" s="722"/>
      <c r="CM715" s="722"/>
      <c r="CN715" s="722"/>
      <c r="CO715" s="722"/>
      <c r="CP715" s="722"/>
      <c r="CQ715" s="722"/>
      <c r="CR715" s="722"/>
      <c r="CS715" s="722"/>
    </row>
    <row r="716" spans="1:97" s="1376" customFormat="1">
      <c r="A716" s="722"/>
      <c r="B716" s="722"/>
      <c r="C716" s="722"/>
      <c r="D716" s="722"/>
      <c r="E716" s="722"/>
      <c r="F716" s="757"/>
      <c r="G716" s="757"/>
      <c r="H716" s="757"/>
      <c r="I716" s="757"/>
      <c r="J716" s="757"/>
      <c r="K716" s="758"/>
      <c r="L716" s="758"/>
      <c r="M716" s="722"/>
      <c r="N716" s="736"/>
      <c r="O716" s="736"/>
      <c r="P716" s="736"/>
      <c r="Q716" s="736"/>
      <c r="R716" s="736"/>
      <c r="S716" s="736"/>
      <c r="T716" s="736"/>
      <c r="U716" s="736"/>
      <c r="BA716" s="722"/>
      <c r="BB716" s="722"/>
      <c r="BC716" s="722"/>
      <c r="BD716" s="722"/>
      <c r="BE716" s="722"/>
      <c r="BF716" s="722"/>
      <c r="BG716" s="722"/>
      <c r="BH716" s="722"/>
      <c r="BI716" s="722"/>
      <c r="BJ716" s="722"/>
      <c r="BK716" s="722"/>
      <c r="BL716" s="722"/>
      <c r="BM716" s="722"/>
      <c r="BN716" s="722"/>
      <c r="BO716" s="722"/>
      <c r="BP716" s="722"/>
      <c r="BQ716" s="722"/>
      <c r="BR716" s="722"/>
      <c r="BS716" s="722"/>
      <c r="BT716" s="722"/>
      <c r="BU716" s="722"/>
      <c r="BV716" s="722"/>
      <c r="BW716" s="722"/>
      <c r="BX716" s="722"/>
      <c r="BY716" s="722"/>
      <c r="BZ716" s="722"/>
      <c r="CA716" s="722"/>
      <c r="CB716" s="722"/>
      <c r="CC716" s="722"/>
      <c r="CD716" s="722"/>
      <c r="CE716" s="722"/>
      <c r="CF716" s="722"/>
      <c r="CG716" s="722"/>
      <c r="CH716" s="722"/>
      <c r="CI716" s="722"/>
      <c r="CJ716" s="722"/>
      <c r="CK716" s="722"/>
      <c r="CL716" s="722"/>
      <c r="CM716" s="722"/>
      <c r="CN716" s="722"/>
      <c r="CO716" s="722"/>
      <c r="CP716" s="722"/>
      <c r="CQ716" s="722"/>
      <c r="CR716" s="722"/>
      <c r="CS716" s="722"/>
    </row>
    <row r="717" spans="1:97" s="1376" customFormat="1">
      <c r="A717" s="722"/>
      <c r="B717" s="722"/>
      <c r="C717" s="722"/>
      <c r="D717" s="722"/>
      <c r="E717" s="722"/>
      <c r="F717" s="757"/>
      <c r="G717" s="757"/>
      <c r="H717" s="757"/>
      <c r="I717" s="757"/>
      <c r="J717" s="757"/>
      <c r="K717" s="758"/>
      <c r="L717" s="758"/>
      <c r="M717" s="722"/>
      <c r="N717" s="736"/>
      <c r="O717" s="736"/>
      <c r="P717" s="736"/>
      <c r="Q717" s="736"/>
      <c r="R717" s="736"/>
      <c r="S717" s="736"/>
      <c r="T717" s="736"/>
      <c r="U717" s="736"/>
      <c r="BA717" s="722"/>
      <c r="BB717" s="722"/>
      <c r="BC717" s="722"/>
      <c r="BD717" s="722"/>
      <c r="BE717" s="722"/>
      <c r="BF717" s="722"/>
      <c r="BG717" s="722"/>
      <c r="BH717" s="722"/>
      <c r="BI717" s="722"/>
      <c r="BJ717" s="722"/>
      <c r="BK717" s="722"/>
      <c r="BL717" s="722"/>
      <c r="BM717" s="722"/>
      <c r="BN717" s="722"/>
      <c r="BO717" s="722"/>
      <c r="BP717" s="722"/>
      <c r="BQ717" s="722"/>
      <c r="BR717" s="722"/>
      <c r="BS717" s="722"/>
      <c r="BT717" s="722"/>
      <c r="BU717" s="722"/>
      <c r="BV717" s="722"/>
      <c r="BW717" s="722"/>
      <c r="BX717" s="722"/>
      <c r="BY717" s="722"/>
      <c r="BZ717" s="722"/>
      <c r="CA717" s="722"/>
      <c r="CB717" s="722"/>
      <c r="CC717" s="722"/>
      <c r="CD717" s="722"/>
      <c r="CE717" s="722"/>
      <c r="CF717" s="722"/>
      <c r="CG717" s="722"/>
      <c r="CH717" s="722"/>
      <c r="CI717" s="722"/>
      <c r="CJ717" s="722"/>
      <c r="CK717" s="722"/>
      <c r="CL717" s="722"/>
      <c r="CM717" s="722"/>
      <c r="CN717" s="722"/>
      <c r="CO717" s="722"/>
      <c r="CP717" s="722"/>
      <c r="CQ717" s="722"/>
      <c r="CR717" s="722"/>
      <c r="CS717" s="722"/>
    </row>
    <row r="718" spans="1:97" s="1376" customFormat="1">
      <c r="A718" s="722"/>
      <c r="B718" s="722"/>
      <c r="C718" s="722"/>
      <c r="D718" s="722"/>
      <c r="E718" s="722"/>
      <c r="F718" s="757"/>
      <c r="G718" s="757"/>
      <c r="H718" s="757"/>
      <c r="I718" s="757"/>
      <c r="J718" s="757"/>
      <c r="K718" s="758"/>
      <c r="L718" s="758"/>
      <c r="M718" s="722"/>
      <c r="N718" s="736"/>
      <c r="O718" s="736"/>
      <c r="P718" s="736"/>
      <c r="Q718" s="736"/>
      <c r="R718" s="736"/>
      <c r="S718" s="736"/>
      <c r="T718" s="736"/>
      <c r="U718" s="736"/>
      <c r="BA718" s="722"/>
      <c r="BB718" s="722"/>
      <c r="BC718" s="722"/>
      <c r="BD718" s="722"/>
      <c r="BE718" s="722"/>
      <c r="BF718" s="722"/>
      <c r="BG718" s="722"/>
      <c r="BH718" s="722"/>
      <c r="BI718" s="722"/>
      <c r="BJ718" s="722"/>
      <c r="BK718" s="722"/>
      <c r="BL718" s="722"/>
      <c r="BM718" s="722"/>
      <c r="BN718" s="722"/>
      <c r="BO718" s="722"/>
      <c r="BP718" s="722"/>
      <c r="BQ718" s="722"/>
      <c r="BR718" s="722"/>
      <c r="BS718" s="722"/>
      <c r="BT718" s="722"/>
      <c r="BU718" s="722"/>
      <c r="BV718" s="722"/>
      <c r="BW718" s="722"/>
      <c r="BX718" s="722"/>
      <c r="BY718" s="722"/>
      <c r="BZ718" s="722"/>
      <c r="CA718" s="722"/>
      <c r="CB718" s="722"/>
      <c r="CC718" s="722"/>
      <c r="CD718" s="722"/>
      <c r="CE718" s="722"/>
      <c r="CF718" s="722"/>
      <c r="CG718" s="722"/>
      <c r="CH718" s="722"/>
      <c r="CI718" s="722"/>
      <c r="CJ718" s="722"/>
      <c r="CK718" s="722"/>
      <c r="CL718" s="722"/>
      <c r="CM718" s="722"/>
      <c r="CN718" s="722"/>
      <c r="CO718" s="722"/>
      <c r="CP718" s="722"/>
      <c r="CQ718" s="722"/>
      <c r="CR718" s="722"/>
      <c r="CS718" s="722"/>
    </row>
    <row r="719" spans="1:97" s="1376" customFormat="1">
      <c r="A719" s="722"/>
      <c r="B719" s="722"/>
      <c r="C719" s="722"/>
      <c r="D719" s="722"/>
      <c r="E719" s="722"/>
      <c r="F719" s="757"/>
      <c r="G719" s="757"/>
      <c r="H719" s="757"/>
      <c r="I719" s="757"/>
      <c r="J719" s="757"/>
      <c r="K719" s="758"/>
      <c r="L719" s="758"/>
      <c r="M719" s="722"/>
      <c r="N719" s="736"/>
      <c r="O719" s="736"/>
      <c r="P719" s="736"/>
      <c r="Q719" s="736"/>
      <c r="R719" s="736"/>
      <c r="S719" s="736"/>
      <c r="T719" s="736"/>
      <c r="U719" s="736"/>
      <c r="BA719" s="722"/>
      <c r="BB719" s="722"/>
      <c r="BC719" s="722"/>
      <c r="BD719" s="722"/>
      <c r="BE719" s="722"/>
      <c r="BF719" s="722"/>
      <c r="BG719" s="722"/>
      <c r="BH719" s="722"/>
      <c r="BI719" s="722"/>
      <c r="BJ719" s="722"/>
      <c r="BK719" s="722"/>
      <c r="BL719" s="722"/>
      <c r="BM719" s="722"/>
      <c r="BN719" s="722"/>
      <c r="BO719" s="722"/>
      <c r="BP719" s="722"/>
      <c r="BQ719" s="722"/>
      <c r="BR719" s="722"/>
      <c r="BS719" s="722"/>
      <c r="BT719" s="722"/>
      <c r="BU719" s="722"/>
      <c r="BV719" s="722"/>
      <c r="BW719" s="722"/>
      <c r="BX719" s="722"/>
      <c r="BY719" s="722"/>
      <c r="BZ719" s="722"/>
      <c r="CA719" s="722"/>
      <c r="CB719" s="722"/>
      <c r="CC719" s="722"/>
      <c r="CD719" s="722"/>
      <c r="CE719" s="722"/>
      <c r="CF719" s="722"/>
      <c r="CG719" s="722"/>
      <c r="CH719" s="722"/>
      <c r="CI719" s="722"/>
      <c r="CJ719" s="722"/>
      <c r="CK719" s="722"/>
      <c r="CL719" s="722"/>
      <c r="CM719" s="722"/>
      <c r="CN719" s="722"/>
      <c r="CO719" s="722"/>
      <c r="CP719" s="722"/>
      <c r="CQ719" s="722"/>
      <c r="CR719" s="722"/>
      <c r="CS719" s="722"/>
    </row>
    <row r="720" spans="1:97" s="1376" customFormat="1">
      <c r="A720" s="722"/>
      <c r="B720" s="722"/>
      <c r="C720" s="722"/>
      <c r="D720" s="722"/>
      <c r="E720" s="722"/>
      <c r="F720" s="757"/>
      <c r="G720" s="757"/>
      <c r="H720" s="757"/>
      <c r="I720" s="757"/>
      <c r="J720" s="757"/>
      <c r="K720" s="758"/>
      <c r="L720" s="758"/>
      <c r="M720" s="722"/>
      <c r="N720" s="736"/>
      <c r="O720" s="736"/>
      <c r="P720" s="736"/>
      <c r="Q720" s="736"/>
      <c r="R720" s="736"/>
      <c r="S720" s="736"/>
      <c r="T720" s="736"/>
      <c r="U720" s="736"/>
      <c r="BA720" s="722"/>
      <c r="BB720" s="722"/>
      <c r="BC720" s="722"/>
      <c r="BD720" s="722"/>
      <c r="BE720" s="722"/>
      <c r="BF720" s="722"/>
      <c r="BG720" s="722"/>
      <c r="BH720" s="722"/>
      <c r="BI720" s="722"/>
      <c r="BJ720" s="722"/>
      <c r="BK720" s="722"/>
      <c r="BL720" s="722"/>
      <c r="BM720" s="722"/>
      <c r="BN720" s="722"/>
      <c r="BO720" s="722"/>
      <c r="BP720" s="722"/>
      <c r="BQ720" s="722"/>
      <c r="BR720" s="722"/>
      <c r="BS720" s="722"/>
      <c r="BT720" s="722"/>
      <c r="BU720" s="722"/>
      <c r="BV720" s="722"/>
      <c r="BW720" s="722"/>
      <c r="BX720" s="722"/>
      <c r="BY720" s="722"/>
      <c r="BZ720" s="722"/>
      <c r="CA720" s="722"/>
      <c r="CB720" s="722"/>
      <c r="CC720" s="722"/>
      <c r="CD720" s="722"/>
      <c r="CE720" s="722"/>
      <c r="CF720" s="722"/>
      <c r="CG720" s="722"/>
      <c r="CH720" s="722"/>
      <c r="CI720" s="722"/>
      <c r="CJ720" s="722"/>
      <c r="CK720" s="722"/>
      <c r="CL720" s="722"/>
      <c r="CM720" s="722"/>
      <c r="CN720" s="722"/>
      <c r="CO720" s="722"/>
      <c r="CP720" s="722"/>
      <c r="CQ720" s="722"/>
      <c r="CR720" s="722"/>
      <c r="CS720" s="722"/>
    </row>
    <row r="721" spans="1:97" s="1376" customFormat="1">
      <c r="A721" s="722"/>
      <c r="B721" s="722"/>
      <c r="C721" s="722"/>
      <c r="D721" s="722"/>
      <c r="E721" s="722"/>
      <c r="F721" s="757"/>
      <c r="G721" s="757"/>
      <c r="H721" s="757"/>
      <c r="I721" s="757"/>
      <c r="J721" s="757"/>
      <c r="K721" s="758"/>
      <c r="L721" s="758"/>
      <c r="M721" s="722"/>
      <c r="N721" s="736"/>
      <c r="O721" s="736"/>
      <c r="P721" s="736"/>
      <c r="Q721" s="736"/>
      <c r="R721" s="736"/>
      <c r="S721" s="736"/>
      <c r="T721" s="736"/>
      <c r="U721" s="736"/>
      <c r="BA721" s="722"/>
      <c r="BB721" s="722"/>
      <c r="BC721" s="722"/>
      <c r="BD721" s="722"/>
      <c r="BE721" s="722"/>
      <c r="BF721" s="722"/>
      <c r="BG721" s="722"/>
      <c r="BH721" s="722"/>
      <c r="BI721" s="722"/>
      <c r="BJ721" s="722"/>
      <c r="BK721" s="722"/>
      <c r="BL721" s="722"/>
      <c r="BM721" s="722"/>
      <c r="BN721" s="722"/>
      <c r="BO721" s="722"/>
      <c r="BP721" s="722"/>
      <c r="BQ721" s="722"/>
      <c r="BR721" s="722"/>
      <c r="BS721" s="722"/>
      <c r="BT721" s="722"/>
      <c r="BU721" s="722"/>
      <c r="BV721" s="722"/>
      <c r="BW721" s="722"/>
      <c r="BX721" s="722"/>
      <c r="BY721" s="722"/>
      <c r="BZ721" s="722"/>
      <c r="CA721" s="722"/>
      <c r="CB721" s="722"/>
      <c r="CC721" s="722"/>
      <c r="CD721" s="722"/>
      <c r="CE721" s="722"/>
      <c r="CF721" s="722"/>
      <c r="CG721" s="722"/>
      <c r="CH721" s="722"/>
      <c r="CI721" s="722"/>
      <c r="CJ721" s="722"/>
      <c r="CK721" s="722"/>
      <c r="CL721" s="722"/>
      <c r="CM721" s="722"/>
      <c r="CN721" s="722"/>
      <c r="CO721" s="722"/>
      <c r="CP721" s="722"/>
      <c r="CQ721" s="722"/>
      <c r="CR721" s="722"/>
      <c r="CS721" s="722"/>
    </row>
    <row r="722" spans="1:97" s="1376" customFormat="1">
      <c r="A722" s="722"/>
      <c r="B722" s="722"/>
      <c r="C722" s="722"/>
      <c r="D722" s="722"/>
      <c r="E722" s="722"/>
      <c r="F722" s="757"/>
      <c r="G722" s="757"/>
      <c r="H722" s="757"/>
      <c r="I722" s="757"/>
      <c r="J722" s="757"/>
      <c r="K722" s="758"/>
      <c r="L722" s="758"/>
      <c r="M722" s="722"/>
      <c r="N722" s="736"/>
      <c r="O722" s="736"/>
      <c r="P722" s="736"/>
      <c r="Q722" s="736"/>
      <c r="R722" s="736"/>
      <c r="S722" s="736"/>
      <c r="T722" s="736"/>
      <c r="U722" s="736"/>
      <c r="BA722" s="722"/>
      <c r="BB722" s="722"/>
      <c r="BC722" s="722"/>
      <c r="BD722" s="722"/>
      <c r="BE722" s="722"/>
      <c r="BF722" s="722"/>
      <c r="BG722" s="722"/>
      <c r="BH722" s="722"/>
      <c r="BI722" s="722"/>
      <c r="BJ722" s="722"/>
      <c r="BK722" s="722"/>
      <c r="BL722" s="722"/>
      <c r="BM722" s="722"/>
      <c r="BN722" s="722"/>
      <c r="BO722" s="722"/>
      <c r="BP722" s="722"/>
      <c r="BQ722" s="722"/>
      <c r="BR722" s="722"/>
      <c r="BS722" s="722"/>
      <c r="BT722" s="722"/>
      <c r="BU722" s="722"/>
      <c r="BV722" s="722"/>
      <c r="BW722" s="722"/>
      <c r="BX722" s="722"/>
      <c r="BY722" s="722"/>
      <c r="BZ722" s="722"/>
      <c r="CA722" s="722"/>
      <c r="CB722" s="722"/>
      <c r="CC722" s="722"/>
      <c r="CD722" s="722"/>
      <c r="CE722" s="722"/>
      <c r="CF722" s="722"/>
      <c r="CG722" s="722"/>
      <c r="CH722" s="722"/>
      <c r="CI722" s="722"/>
      <c r="CJ722" s="722"/>
      <c r="CK722" s="722"/>
      <c r="CL722" s="722"/>
      <c r="CM722" s="722"/>
      <c r="CN722" s="722"/>
      <c r="CO722" s="722"/>
      <c r="CP722" s="722"/>
      <c r="CQ722" s="722"/>
      <c r="CR722" s="722"/>
      <c r="CS722" s="722"/>
    </row>
    <row r="723" spans="1:97" s="1376" customFormat="1">
      <c r="A723" s="722"/>
      <c r="B723" s="722"/>
      <c r="C723" s="722"/>
      <c r="D723" s="722"/>
      <c r="E723" s="722"/>
      <c r="F723" s="757"/>
      <c r="G723" s="757"/>
      <c r="H723" s="757"/>
      <c r="I723" s="757"/>
      <c r="J723" s="757"/>
      <c r="K723" s="758"/>
      <c r="L723" s="758"/>
      <c r="M723" s="722"/>
      <c r="N723" s="736"/>
      <c r="O723" s="736"/>
      <c r="P723" s="736"/>
      <c r="Q723" s="736"/>
      <c r="R723" s="736"/>
      <c r="S723" s="736"/>
      <c r="T723" s="736"/>
      <c r="U723" s="736"/>
      <c r="BA723" s="722"/>
      <c r="BB723" s="722"/>
      <c r="BC723" s="722"/>
      <c r="BD723" s="722"/>
      <c r="BE723" s="722"/>
      <c r="BF723" s="722"/>
      <c r="BG723" s="722"/>
      <c r="BH723" s="722"/>
      <c r="BI723" s="722"/>
      <c r="BJ723" s="722"/>
      <c r="BK723" s="722"/>
      <c r="BL723" s="722"/>
      <c r="BM723" s="722"/>
      <c r="BN723" s="722"/>
      <c r="BO723" s="722"/>
      <c r="BP723" s="722"/>
      <c r="BQ723" s="722"/>
      <c r="BR723" s="722"/>
      <c r="BS723" s="722"/>
      <c r="BT723" s="722"/>
      <c r="BU723" s="722"/>
      <c r="BV723" s="722"/>
      <c r="BW723" s="722"/>
      <c r="BX723" s="722"/>
      <c r="BY723" s="722"/>
      <c r="BZ723" s="722"/>
      <c r="CA723" s="722"/>
      <c r="CB723" s="722"/>
      <c r="CC723" s="722"/>
      <c r="CD723" s="722"/>
      <c r="CE723" s="722"/>
      <c r="CF723" s="722"/>
      <c r="CG723" s="722"/>
      <c r="CH723" s="722"/>
      <c r="CI723" s="722"/>
      <c r="CJ723" s="722"/>
      <c r="CK723" s="722"/>
      <c r="CL723" s="722"/>
      <c r="CM723" s="722"/>
      <c r="CN723" s="722"/>
      <c r="CO723" s="722"/>
      <c r="CP723" s="722"/>
      <c r="CQ723" s="722"/>
      <c r="CR723" s="722"/>
      <c r="CS723" s="722"/>
    </row>
    <row r="724" spans="1:97" s="1376" customFormat="1">
      <c r="A724" s="722"/>
      <c r="B724" s="722"/>
      <c r="C724" s="722"/>
      <c r="D724" s="722"/>
      <c r="E724" s="722"/>
      <c r="F724" s="757"/>
      <c r="G724" s="757"/>
      <c r="H724" s="757"/>
      <c r="I724" s="757"/>
      <c r="J724" s="757"/>
      <c r="K724" s="758"/>
      <c r="L724" s="758"/>
      <c r="M724" s="722"/>
      <c r="N724" s="736"/>
      <c r="O724" s="736"/>
      <c r="P724" s="736"/>
      <c r="Q724" s="736"/>
      <c r="R724" s="736"/>
      <c r="S724" s="736"/>
      <c r="T724" s="736"/>
      <c r="U724" s="736"/>
      <c r="BA724" s="722"/>
      <c r="BB724" s="722"/>
      <c r="BC724" s="722"/>
      <c r="BD724" s="722"/>
      <c r="BE724" s="722"/>
      <c r="BF724" s="722"/>
      <c r="BG724" s="722"/>
      <c r="BH724" s="722"/>
      <c r="BI724" s="722"/>
      <c r="BJ724" s="722"/>
      <c r="BK724" s="722"/>
      <c r="BL724" s="722"/>
      <c r="BM724" s="722"/>
      <c r="BN724" s="722"/>
      <c r="BO724" s="722"/>
      <c r="BP724" s="722"/>
      <c r="BQ724" s="722"/>
      <c r="BR724" s="722"/>
      <c r="BS724" s="722"/>
      <c r="BT724" s="722"/>
      <c r="BU724" s="722"/>
      <c r="BV724" s="722"/>
      <c r="BW724" s="722"/>
      <c r="BX724" s="722"/>
      <c r="BY724" s="722"/>
      <c r="BZ724" s="722"/>
      <c r="CA724" s="722"/>
      <c r="CB724" s="722"/>
      <c r="CC724" s="722"/>
      <c r="CD724" s="722"/>
      <c r="CE724" s="722"/>
      <c r="CF724" s="722"/>
      <c r="CG724" s="722"/>
      <c r="CH724" s="722"/>
      <c r="CI724" s="722"/>
      <c r="CJ724" s="722"/>
      <c r="CK724" s="722"/>
      <c r="CL724" s="722"/>
      <c r="CM724" s="722"/>
      <c r="CN724" s="722"/>
      <c r="CO724" s="722"/>
      <c r="CP724" s="722"/>
      <c r="CQ724" s="722"/>
      <c r="CR724" s="722"/>
      <c r="CS724" s="722"/>
    </row>
    <row r="725" spans="1:97" s="1376" customFormat="1">
      <c r="A725" s="722"/>
      <c r="B725" s="722"/>
      <c r="C725" s="722"/>
      <c r="D725" s="722"/>
      <c r="E725" s="722"/>
      <c r="F725" s="757"/>
      <c r="G725" s="757"/>
      <c r="H725" s="757"/>
      <c r="I725" s="757"/>
      <c r="J725" s="757"/>
      <c r="K725" s="758"/>
      <c r="L725" s="758"/>
      <c r="M725" s="722"/>
      <c r="N725" s="736"/>
      <c r="O725" s="736"/>
      <c r="P725" s="736"/>
      <c r="Q725" s="736"/>
      <c r="R725" s="736"/>
      <c r="S725" s="736"/>
      <c r="T725" s="736"/>
      <c r="U725" s="736"/>
      <c r="BA725" s="722"/>
      <c r="BB725" s="722"/>
      <c r="BC725" s="722"/>
      <c r="BD725" s="722"/>
      <c r="BE725" s="722"/>
      <c r="BF725" s="722"/>
      <c r="BG725" s="722"/>
      <c r="BH725" s="722"/>
      <c r="BI725" s="722"/>
      <c r="BJ725" s="722"/>
      <c r="BK725" s="722"/>
      <c r="BL725" s="722"/>
      <c r="BM725" s="722"/>
      <c r="BN725" s="722"/>
      <c r="BO725" s="722"/>
      <c r="BP725" s="722"/>
      <c r="BQ725" s="722"/>
      <c r="BR725" s="722"/>
      <c r="BS725" s="722"/>
      <c r="BT725" s="722"/>
      <c r="BU725" s="722"/>
      <c r="BV725" s="722"/>
      <c r="BW725" s="722"/>
      <c r="BX725" s="722"/>
      <c r="BY725" s="722"/>
      <c r="BZ725" s="722"/>
      <c r="CA725" s="722"/>
      <c r="CB725" s="722"/>
      <c r="CC725" s="722"/>
      <c r="CD725" s="722"/>
      <c r="CE725" s="722"/>
      <c r="CF725" s="722"/>
      <c r="CG725" s="722"/>
      <c r="CH725" s="722"/>
      <c r="CI725" s="722"/>
      <c r="CJ725" s="722"/>
      <c r="CK725" s="722"/>
      <c r="CL725" s="722"/>
      <c r="CM725" s="722"/>
      <c r="CN725" s="722"/>
      <c r="CO725" s="722"/>
      <c r="CP725" s="722"/>
      <c r="CQ725" s="722"/>
      <c r="CR725" s="722"/>
      <c r="CS725" s="722"/>
    </row>
    <row r="726" spans="1:97" s="1376" customFormat="1">
      <c r="A726" s="722"/>
      <c r="B726" s="722"/>
      <c r="C726" s="722"/>
      <c r="D726" s="722"/>
      <c r="E726" s="722"/>
      <c r="F726" s="757"/>
      <c r="G726" s="757"/>
      <c r="H726" s="757"/>
      <c r="I726" s="757"/>
      <c r="J726" s="757"/>
      <c r="K726" s="758"/>
      <c r="L726" s="758"/>
      <c r="M726" s="722"/>
      <c r="N726" s="736"/>
      <c r="O726" s="736"/>
      <c r="P726" s="736"/>
      <c r="Q726" s="736"/>
      <c r="R726" s="736"/>
      <c r="S726" s="736"/>
      <c r="T726" s="736"/>
      <c r="U726" s="736"/>
      <c r="BA726" s="722"/>
      <c r="BB726" s="722"/>
      <c r="BC726" s="722"/>
      <c r="BD726" s="722"/>
      <c r="BE726" s="722"/>
      <c r="BF726" s="722"/>
      <c r="BG726" s="722"/>
      <c r="BH726" s="722"/>
      <c r="BI726" s="722"/>
      <c r="BJ726" s="722"/>
      <c r="BK726" s="722"/>
      <c r="BL726" s="722"/>
      <c r="BM726" s="722"/>
      <c r="BN726" s="722"/>
      <c r="BO726" s="722"/>
      <c r="BP726" s="722"/>
      <c r="BQ726" s="722"/>
      <c r="BR726" s="722"/>
      <c r="BS726" s="722"/>
      <c r="BT726" s="722"/>
      <c r="BU726" s="722"/>
      <c r="BV726" s="722"/>
      <c r="BW726" s="722"/>
      <c r="BX726" s="722"/>
      <c r="BY726" s="722"/>
      <c r="BZ726" s="722"/>
      <c r="CA726" s="722"/>
      <c r="CB726" s="722"/>
      <c r="CC726" s="722"/>
      <c r="CD726" s="722"/>
      <c r="CE726" s="722"/>
      <c r="CF726" s="722"/>
      <c r="CG726" s="722"/>
      <c r="CH726" s="722"/>
      <c r="CI726" s="722"/>
      <c r="CJ726" s="722"/>
      <c r="CK726" s="722"/>
      <c r="CL726" s="722"/>
      <c r="CM726" s="722"/>
      <c r="CN726" s="722"/>
      <c r="CO726" s="722"/>
      <c r="CP726" s="722"/>
      <c r="CQ726" s="722"/>
      <c r="CR726" s="722"/>
      <c r="CS726" s="722"/>
    </row>
    <row r="727" spans="1:97" s="1376" customFormat="1">
      <c r="A727" s="722"/>
      <c r="B727" s="722"/>
      <c r="C727" s="722"/>
      <c r="D727" s="722"/>
      <c r="E727" s="722"/>
      <c r="F727" s="757"/>
      <c r="G727" s="757"/>
      <c r="H727" s="757"/>
      <c r="I727" s="757"/>
      <c r="J727" s="757"/>
      <c r="K727" s="758"/>
      <c r="L727" s="758"/>
      <c r="M727" s="722"/>
      <c r="N727" s="736"/>
      <c r="O727" s="736"/>
      <c r="P727" s="736"/>
      <c r="Q727" s="736"/>
      <c r="R727" s="736"/>
      <c r="S727" s="736"/>
      <c r="T727" s="736"/>
      <c r="U727" s="736"/>
      <c r="BA727" s="722"/>
      <c r="BB727" s="722"/>
      <c r="BC727" s="722"/>
      <c r="BD727" s="722"/>
      <c r="BE727" s="722"/>
      <c r="BF727" s="722"/>
      <c r="BG727" s="722"/>
      <c r="BH727" s="722"/>
      <c r="BI727" s="722"/>
      <c r="BJ727" s="722"/>
      <c r="BK727" s="722"/>
      <c r="BL727" s="722"/>
      <c r="BM727" s="722"/>
      <c r="BN727" s="722"/>
      <c r="BO727" s="722"/>
      <c r="BP727" s="722"/>
      <c r="BQ727" s="722"/>
      <c r="BR727" s="722"/>
      <c r="BS727" s="722"/>
      <c r="BT727" s="722"/>
      <c r="BU727" s="722"/>
      <c r="BV727" s="722"/>
      <c r="BW727" s="722"/>
      <c r="BX727" s="722"/>
      <c r="BY727" s="722"/>
      <c r="BZ727" s="722"/>
      <c r="CA727" s="722"/>
      <c r="CB727" s="722"/>
      <c r="CC727" s="722"/>
      <c r="CD727" s="722"/>
      <c r="CE727" s="722"/>
      <c r="CF727" s="722"/>
      <c r="CG727" s="722"/>
      <c r="CH727" s="722"/>
      <c r="CI727" s="722"/>
      <c r="CJ727" s="722"/>
      <c r="CK727" s="722"/>
      <c r="CL727" s="722"/>
      <c r="CM727" s="722"/>
      <c r="CN727" s="722"/>
      <c r="CO727" s="722"/>
      <c r="CP727" s="722"/>
      <c r="CQ727" s="722"/>
      <c r="CR727" s="722"/>
      <c r="CS727" s="722"/>
    </row>
    <row r="728" spans="1:97" s="1376" customFormat="1">
      <c r="A728" s="722"/>
      <c r="B728" s="722"/>
      <c r="C728" s="722"/>
      <c r="D728" s="722"/>
      <c r="E728" s="722"/>
      <c r="F728" s="757"/>
      <c r="G728" s="757"/>
      <c r="H728" s="757"/>
      <c r="I728" s="757"/>
      <c r="J728" s="757"/>
      <c r="K728" s="758"/>
      <c r="L728" s="758"/>
      <c r="M728" s="722"/>
      <c r="N728" s="736"/>
      <c r="O728" s="736"/>
      <c r="P728" s="736"/>
      <c r="Q728" s="736"/>
      <c r="R728" s="736"/>
      <c r="S728" s="736"/>
      <c r="T728" s="736"/>
      <c r="U728" s="736"/>
      <c r="BA728" s="722"/>
      <c r="BB728" s="722"/>
      <c r="BC728" s="722"/>
      <c r="BD728" s="722"/>
      <c r="BE728" s="722"/>
      <c r="BF728" s="722"/>
      <c r="BG728" s="722"/>
      <c r="BH728" s="722"/>
      <c r="BI728" s="722"/>
      <c r="BJ728" s="722"/>
      <c r="BK728" s="722"/>
      <c r="BL728" s="722"/>
      <c r="BM728" s="722"/>
      <c r="BN728" s="722"/>
      <c r="BO728" s="722"/>
      <c r="BP728" s="722"/>
      <c r="BQ728" s="722"/>
      <c r="BR728" s="722"/>
      <c r="BS728" s="722"/>
      <c r="BT728" s="722"/>
      <c r="BU728" s="722"/>
      <c r="BV728" s="722"/>
      <c r="BW728" s="722"/>
      <c r="BX728" s="722"/>
      <c r="BY728" s="722"/>
      <c r="BZ728" s="722"/>
      <c r="CA728" s="722"/>
      <c r="CB728" s="722"/>
      <c r="CC728" s="722"/>
      <c r="CD728" s="722"/>
      <c r="CE728" s="722"/>
      <c r="CF728" s="722"/>
      <c r="CG728" s="722"/>
      <c r="CH728" s="722"/>
      <c r="CI728" s="722"/>
      <c r="CJ728" s="722"/>
      <c r="CK728" s="722"/>
      <c r="CL728" s="722"/>
      <c r="CM728" s="722"/>
      <c r="CN728" s="722"/>
      <c r="CO728" s="722"/>
      <c r="CP728" s="722"/>
      <c r="CQ728" s="722"/>
      <c r="CR728" s="722"/>
      <c r="CS728" s="722"/>
    </row>
    <row r="729" spans="1:97" s="1376" customFormat="1">
      <c r="A729" s="722"/>
      <c r="B729" s="722"/>
      <c r="C729" s="722"/>
      <c r="D729" s="722"/>
      <c r="E729" s="722"/>
      <c r="F729" s="757"/>
      <c r="G729" s="757"/>
      <c r="H729" s="757"/>
      <c r="I729" s="757"/>
      <c r="J729" s="757"/>
      <c r="K729" s="758"/>
      <c r="L729" s="758"/>
      <c r="M729" s="722"/>
      <c r="N729" s="736"/>
      <c r="O729" s="736"/>
      <c r="P729" s="736"/>
      <c r="Q729" s="736"/>
      <c r="R729" s="736"/>
      <c r="S729" s="736"/>
      <c r="T729" s="736"/>
      <c r="U729" s="736"/>
      <c r="BA729" s="722"/>
      <c r="BB729" s="722"/>
      <c r="BC729" s="722"/>
      <c r="BD729" s="722"/>
      <c r="BE729" s="722"/>
      <c r="BF729" s="722"/>
      <c r="BG729" s="722"/>
      <c r="BH729" s="722"/>
      <c r="BI729" s="722"/>
      <c r="BJ729" s="722"/>
      <c r="BK729" s="722"/>
      <c r="BL729" s="722"/>
      <c r="BM729" s="722"/>
      <c r="BN729" s="722"/>
      <c r="BO729" s="722"/>
      <c r="BP729" s="722"/>
      <c r="BQ729" s="722"/>
      <c r="BR729" s="722"/>
      <c r="BS729" s="722"/>
      <c r="BT729" s="722"/>
      <c r="BU729" s="722"/>
      <c r="BV729" s="722"/>
      <c r="BW729" s="722"/>
      <c r="BX729" s="722"/>
      <c r="BY729" s="722"/>
      <c r="BZ729" s="722"/>
      <c r="CA729" s="722"/>
      <c r="CB729" s="722"/>
      <c r="CC729" s="722"/>
      <c r="CD729" s="722"/>
      <c r="CE729" s="722"/>
      <c r="CF729" s="722"/>
      <c r="CG729" s="722"/>
      <c r="CH729" s="722"/>
      <c r="CI729" s="722"/>
      <c r="CJ729" s="722"/>
      <c r="CK729" s="722"/>
      <c r="CL729" s="722"/>
      <c r="CM729" s="722"/>
      <c r="CN729" s="722"/>
      <c r="CO729" s="722"/>
      <c r="CP729" s="722"/>
      <c r="CQ729" s="722"/>
      <c r="CR729" s="722"/>
      <c r="CS729" s="722"/>
    </row>
    <row r="730" spans="1:97" s="1376" customFormat="1">
      <c r="A730" s="722"/>
      <c r="B730" s="722"/>
      <c r="C730" s="722"/>
      <c r="D730" s="722"/>
      <c r="E730" s="722"/>
      <c r="F730" s="757"/>
      <c r="G730" s="757"/>
      <c r="H730" s="757"/>
      <c r="I730" s="757"/>
      <c r="J730" s="757"/>
      <c r="K730" s="758"/>
      <c r="L730" s="758"/>
      <c r="M730" s="722"/>
      <c r="N730" s="736"/>
      <c r="O730" s="736"/>
      <c r="P730" s="736"/>
      <c r="Q730" s="736"/>
      <c r="R730" s="736"/>
      <c r="S730" s="736"/>
      <c r="T730" s="736"/>
      <c r="U730" s="736"/>
      <c r="BA730" s="722"/>
      <c r="BB730" s="722"/>
      <c r="BC730" s="722"/>
      <c r="BD730" s="722"/>
      <c r="BE730" s="722"/>
      <c r="BF730" s="722"/>
      <c r="BG730" s="722"/>
      <c r="BH730" s="722"/>
      <c r="BI730" s="722"/>
      <c r="BJ730" s="722"/>
      <c r="BK730" s="722"/>
      <c r="BL730" s="722"/>
      <c r="BM730" s="722"/>
      <c r="BN730" s="722"/>
      <c r="BO730" s="722"/>
      <c r="BP730" s="722"/>
      <c r="BQ730" s="722"/>
      <c r="BR730" s="722"/>
      <c r="BS730" s="722"/>
      <c r="BT730" s="722"/>
      <c r="BU730" s="722"/>
      <c r="BV730" s="722"/>
      <c r="BW730" s="722"/>
      <c r="BX730" s="722"/>
      <c r="BY730" s="722"/>
      <c r="BZ730" s="722"/>
      <c r="CA730" s="722"/>
      <c r="CB730" s="722"/>
      <c r="CC730" s="722"/>
      <c r="CD730" s="722"/>
      <c r="CE730" s="722"/>
      <c r="CF730" s="722"/>
      <c r="CG730" s="722"/>
      <c r="CH730" s="722"/>
      <c r="CI730" s="722"/>
      <c r="CJ730" s="722"/>
      <c r="CK730" s="722"/>
      <c r="CL730" s="722"/>
      <c r="CM730" s="722"/>
      <c r="CN730" s="722"/>
      <c r="CO730" s="722"/>
      <c r="CP730" s="722"/>
      <c r="CQ730" s="722"/>
      <c r="CR730" s="722"/>
      <c r="CS730" s="722"/>
    </row>
    <row r="731" spans="1:97" s="1376" customFormat="1">
      <c r="A731" s="722"/>
      <c r="B731" s="722"/>
      <c r="C731" s="722"/>
      <c r="D731" s="722"/>
      <c r="E731" s="722"/>
      <c r="F731" s="757"/>
      <c r="G731" s="757"/>
      <c r="H731" s="757"/>
      <c r="I731" s="757"/>
      <c r="J731" s="757"/>
      <c r="K731" s="758"/>
      <c r="L731" s="758"/>
      <c r="M731" s="722"/>
      <c r="N731" s="736"/>
      <c r="O731" s="736"/>
      <c r="P731" s="736"/>
      <c r="Q731" s="736"/>
      <c r="R731" s="736"/>
      <c r="S731" s="736"/>
      <c r="T731" s="736"/>
      <c r="U731" s="736"/>
      <c r="BA731" s="722"/>
      <c r="BB731" s="722"/>
      <c r="BC731" s="722"/>
      <c r="BD731" s="722"/>
      <c r="BE731" s="722"/>
      <c r="BF731" s="722"/>
      <c r="BG731" s="722"/>
      <c r="BH731" s="722"/>
      <c r="BI731" s="722"/>
      <c r="BJ731" s="722"/>
      <c r="BK731" s="722"/>
      <c r="BL731" s="722"/>
      <c r="BM731" s="722"/>
      <c r="BN731" s="722"/>
      <c r="BO731" s="722"/>
      <c r="BP731" s="722"/>
      <c r="BQ731" s="722"/>
      <c r="BR731" s="722"/>
      <c r="BS731" s="722"/>
      <c r="BT731" s="722"/>
      <c r="BU731" s="722"/>
      <c r="BV731" s="722"/>
      <c r="BW731" s="722"/>
      <c r="BX731" s="722"/>
      <c r="BY731" s="722"/>
      <c r="BZ731" s="722"/>
      <c r="CA731" s="722"/>
      <c r="CB731" s="722"/>
      <c r="CC731" s="722"/>
      <c r="CD731" s="722"/>
      <c r="CE731" s="722"/>
      <c r="CF731" s="722"/>
      <c r="CG731" s="722"/>
      <c r="CH731" s="722"/>
      <c r="CI731" s="722"/>
      <c r="CJ731" s="722"/>
      <c r="CK731" s="722"/>
      <c r="CL731" s="722"/>
      <c r="CM731" s="722"/>
      <c r="CN731" s="722"/>
      <c r="CO731" s="722"/>
      <c r="CP731" s="722"/>
      <c r="CQ731" s="722"/>
      <c r="CR731" s="722"/>
      <c r="CS731" s="722"/>
    </row>
    <row r="732" spans="1:97" s="1376" customFormat="1">
      <c r="A732" s="722"/>
      <c r="B732" s="722"/>
      <c r="C732" s="722"/>
      <c r="D732" s="722"/>
      <c r="E732" s="722"/>
      <c r="F732" s="757"/>
      <c r="G732" s="757"/>
      <c r="H732" s="757"/>
      <c r="I732" s="757"/>
      <c r="J732" s="757"/>
      <c r="K732" s="758"/>
      <c r="L732" s="758"/>
      <c r="M732" s="722"/>
      <c r="N732" s="736"/>
      <c r="O732" s="736"/>
      <c r="P732" s="736"/>
      <c r="Q732" s="736"/>
      <c r="R732" s="736"/>
      <c r="S732" s="736"/>
      <c r="T732" s="736"/>
      <c r="U732" s="736"/>
      <c r="BA732" s="722"/>
      <c r="BB732" s="722"/>
      <c r="BC732" s="722"/>
      <c r="BD732" s="722"/>
      <c r="BE732" s="722"/>
      <c r="BF732" s="722"/>
      <c r="BG732" s="722"/>
      <c r="BH732" s="722"/>
      <c r="BI732" s="722"/>
      <c r="BJ732" s="722"/>
      <c r="BK732" s="722"/>
      <c r="BL732" s="722"/>
      <c r="BM732" s="722"/>
      <c r="BN732" s="722"/>
      <c r="BO732" s="722"/>
      <c r="BP732" s="722"/>
      <c r="BQ732" s="722"/>
      <c r="BR732" s="722"/>
      <c r="BS732" s="722"/>
      <c r="BT732" s="722"/>
      <c r="BU732" s="722"/>
      <c r="BV732" s="722"/>
      <c r="BW732" s="722"/>
      <c r="BX732" s="722"/>
      <c r="BY732" s="722"/>
      <c r="BZ732" s="722"/>
      <c r="CA732" s="722"/>
      <c r="CB732" s="722"/>
      <c r="CC732" s="722"/>
      <c r="CD732" s="722"/>
      <c r="CE732" s="722"/>
      <c r="CF732" s="722"/>
      <c r="CG732" s="722"/>
      <c r="CH732" s="722"/>
      <c r="CI732" s="722"/>
      <c r="CJ732" s="722"/>
      <c r="CK732" s="722"/>
      <c r="CL732" s="722"/>
      <c r="CM732" s="722"/>
      <c r="CN732" s="722"/>
      <c r="CO732" s="722"/>
      <c r="CP732" s="722"/>
      <c r="CQ732" s="722"/>
      <c r="CR732" s="722"/>
      <c r="CS732" s="722"/>
    </row>
    <row r="733" spans="1:97" s="1376" customFormat="1">
      <c r="A733" s="722"/>
      <c r="B733" s="722"/>
      <c r="C733" s="722"/>
      <c r="D733" s="722"/>
      <c r="E733" s="722"/>
      <c r="F733" s="757"/>
      <c r="G733" s="757"/>
      <c r="H733" s="757"/>
      <c r="I733" s="757"/>
      <c r="J733" s="757"/>
      <c r="K733" s="758"/>
      <c r="L733" s="758"/>
      <c r="M733" s="722"/>
      <c r="N733" s="736"/>
      <c r="O733" s="736"/>
      <c r="P733" s="736"/>
      <c r="Q733" s="736"/>
      <c r="R733" s="736"/>
      <c r="S733" s="736"/>
      <c r="T733" s="736"/>
      <c r="U733" s="736"/>
      <c r="BA733" s="722"/>
      <c r="BB733" s="722"/>
      <c r="BC733" s="722"/>
      <c r="BD733" s="722"/>
      <c r="BE733" s="722"/>
      <c r="BF733" s="722"/>
      <c r="BG733" s="722"/>
      <c r="BH733" s="722"/>
      <c r="BI733" s="722"/>
      <c r="BJ733" s="722"/>
      <c r="BK733" s="722"/>
      <c r="BL733" s="722"/>
      <c r="BM733" s="722"/>
      <c r="BN733" s="722"/>
      <c r="BO733" s="722"/>
      <c r="BP733" s="722"/>
      <c r="BQ733" s="722"/>
      <c r="BR733" s="722"/>
      <c r="BS733" s="722"/>
      <c r="BT733" s="722"/>
      <c r="BU733" s="722"/>
      <c r="BV733" s="722"/>
      <c r="BW733" s="722"/>
      <c r="BX733" s="722"/>
      <c r="BY733" s="722"/>
      <c r="BZ733" s="722"/>
      <c r="CA733" s="722"/>
      <c r="CB733" s="722"/>
      <c r="CC733" s="722"/>
      <c r="CD733" s="722"/>
      <c r="CE733" s="722"/>
      <c r="CF733" s="722"/>
      <c r="CG733" s="722"/>
      <c r="CH733" s="722"/>
      <c r="CI733" s="722"/>
      <c r="CJ733" s="722"/>
      <c r="CK733" s="722"/>
      <c r="CL733" s="722"/>
      <c r="CM733" s="722"/>
      <c r="CN733" s="722"/>
      <c r="CO733" s="722"/>
      <c r="CP733" s="722"/>
      <c r="CQ733" s="722"/>
      <c r="CR733" s="722"/>
      <c r="CS733" s="722"/>
    </row>
    <row r="734" spans="1:97" s="1376" customFormat="1">
      <c r="A734" s="722"/>
      <c r="B734" s="722"/>
      <c r="C734" s="722"/>
      <c r="D734" s="722"/>
      <c r="E734" s="722"/>
      <c r="F734" s="757"/>
      <c r="G734" s="757"/>
      <c r="H734" s="757"/>
      <c r="I734" s="757"/>
      <c r="J734" s="757"/>
      <c r="K734" s="758"/>
      <c r="L734" s="758"/>
      <c r="M734" s="722"/>
      <c r="N734" s="736"/>
      <c r="O734" s="736"/>
      <c r="P734" s="736"/>
      <c r="Q734" s="736"/>
      <c r="R734" s="736"/>
      <c r="S734" s="736"/>
      <c r="T734" s="736"/>
      <c r="U734" s="736"/>
      <c r="BA734" s="722"/>
      <c r="BB734" s="722"/>
      <c r="BC734" s="722"/>
      <c r="BD734" s="722"/>
      <c r="BE734" s="722"/>
      <c r="BF734" s="722"/>
      <c r="BG734" s="722"/>
      <c r="BH734" s="722"/>
      <c r="BI734" s="722"/>
      <c r="BJ734" s="722"/>
      <c r="BK734" s="722"/>
      <c r="BL734" s="722"/>
      <c r="BM734" s="722"/>
      <c r="BN734" s="722"/>
      <c r="BO734" s="722"/>
      <c r="BP734" s="722"/>
      <c r="BQ734" s="722"/>
      <c r="BR734" s="722"/>
      <c r="BS734" s="722"/>
      <c r="BT734" s="722"/>
      <c r="BU734" s="722"/>
      <c r="BV734" s="722"/>
      <c r="BW734" s="722"/>
      <c r="BX734" s="722"/>
      <c r="BY734" s="722"/>
      <c r="BZ734" s="722"/>
      <c r="CA734" s="722"/>
      <c r="CB734" s="722"/>
      <c r="CC734" s="722"/>
      <c r="CD734" s="722"/>
      <c r="CE734" s="722"/>
      <c r="CF734" s="722"/>
      <c r="CG734" s="722"/>
      <c r="CH734" s="722"/>
      <c r="CI734" s="722"/>
      <c r="CJ734" s="722"/>
      <c r="CK734" s="722"/>
      <c r="CL734" s="722"/>
      <c r="CM734" s="722"/>
      <c r="CN734" s="722"/>
      <c r="CO734" s="722"/>
      <c r="CP734" s="722"/>
      <c r="CQ734" s="722"/>
      <c r="CR734" s="722"/>
      <c r="CS734" s="722"/>
    </row>
    <row r="735" spans="1:97" s="1376" customFormat="1">
      <c r="A735" s="722"/>
      <c r="B735" s="722"/>
      <c r="C735" s="722"/>
      <c r="D735" s="722"/>
      <c r="E735" s="722"/>
      <c r="F735" s="757"/>
      <c r="G735" s="757"/>
      <c r="H735" s="757"/>
      <c r="I735" s="757"/>
      <c r="J735" s="757"/>
      <c r="K735" s="758"/>
      <c r="L735" s="758"/>
      <c r="M735" s="722"/>
      <c r="N735" s="736"/>
      <c r="O735" s="736"/>
      <c r="P735" s="736"/>
      <c r="Q735" s="736"/>
      <c r="R735" s="736"/>
      <c r="S735" s="736"/>
      <c r="T735" s="736"/>
      <c r="U735" s="736"/>
      <c r="BA735" s="722"/>
      <c r="BB735" s="722"/>
      <c r="BC735" s="722"/>
      <c r="BD735" s="722"/>
      <c r="BE735" s="722"/>
      <c r="BF735" s="722"/>
      <c r="BG735" s="722"/>
      <c r="BH735" s="722"/>
      <c r="BI735" s="722"/>
      <c r="BJ735" s="722"/>
      <c r="BK735" s="722"/>
      <c r="BL735" s="722"/>
      <c r="BM735" s="722"/>
      <c r="BN735" s="722"/>
      <c r="BO735" s="722"/>
      <c r="BP735" s="722"/>
      <c r="BQ735" s="722"/>
      <c r="BR735" s="722"/>
      <c r="BS735" s="722"/>
      <c r="BT735" s="722"/>
      <c r="BU735" s="722"/>
      <c r="BV735" s="722"/>
      <c r="BW735" s="722"/>
      <c r="BX735" s="722"/>
      <c r="BY735" s="722"/>
      <c r="BZ735" s="722"/>
      <c r="CA735" s="722"/>
      <c r="CB735" s="722"/>
      <c r="CC735" s="722"/>
      <c r="CD735" s="722"/>
      <c r="CE735" s="722"/>
      <c r="CF735" s="722"/>
      <c r="CG735" s="722"/>
      <c r="CH735" s="722"/>
      <c r="CI735" s="722"/>
      <c r="CJ735" s="722"/>
      <c r="CK735" s="722"/>
      <c r="CL735" s="722"/>
      <c r="CM735" s="722"/>
      <c r="CN735" s="722"/>
      <c r="CO735" s="722"/>
      <c r="CP735" s="722"/>
      <c r="CQ735" s="722"/>
      <c r="CR735" s="722"/>
      <c r="CS735" s="722"/>
    </row>
    <row r="736" spans="1:97" s="1376" customFormat="1">
      <c r="A736" s="722"/>
      <c r="B736" s="722"/>
      <c r="C736" s="722"/>
      <c r="D736" s="722"/>
      <c r="E736" s="722"/>
      <c r="F736" s="757"/>
      <c r="G736" s="757"/>
      <c r="H736" s="757"/>
      <c r="I736" s="757"/>
      <c r="J736" s="757"/>
      <c r="K736" s="758"/>
      <c r="L736" s="758"/>
      <c r="M736" s="722"/>
      <c r="N736" s="736"/>
      <c r="O736" s="736"/>
      <c r="P736" s="736"/>
      <c r="Q736" s="736"/>
      <c r="R736" s="736"/>
      <c r="S736" s="736"/>
      <c r="T736" s="736"/>
      <c r="U736" s="736"/>
      <c r="BA736" s="722"/>
      <c r="BB736" s="722"/>
      <c r="BC736" s="722"/>
      <c r="BD736" s="722"/>
      <c r="BE736" s="722"/>
      <c r="BF736" s="722"/>
      <c r="BG736" s="722"/>
      <c r="BH736" s="722"/>
      <c r="BI736" s="722"/>
      <c r="BJ736" s="722"/>
      <c r="BK736" s="722"/>
      <c r="BL736" s="722"/>
      <c r="BM736" s="722"/>
      <c r="BN736" s="722"/>
      <c r="BO736" s="722"/>
      <c r="BP736" s="722"/>
      <c r="BQ736" s="722"/>
      <c r="BR736" s="722"/>
      <c r="BS736" s="722"/>
      <c r="BT736" s="722"/>
      <c r="BU736" s="722"/>
      <c r="BV736" s="722"/>
      <c r="BW736" s="722"/>
      <c r="BX736" s="722"/>
      <c r="BY736" s="722"/>
      <c r="BZ736" s="722"/>
      <c r="CA736" s="722"/>
      <c r="CB736" s="722"/>
      <c r="CC736" s="722"/>
      <c r="CD736" s="722"/>
      <c r="CE736" s="722"/>
      <c r="CF736" s="722"/>
      <c r="CG736" s="722"/>
      <c r="CH736" s="722"/>
      <c r="CI736" s="722"/>
      <c r="CJ736" s="722"/>
      <c r="CK736" s="722"/>
      <c r="CL736" s="722"/>
      <c r="CM736" s="722"/>
      <c r="CN736" s="722"/>
      <c r="CO736" s="722"/>
      <c r="CP736" s="722"/>
      <c r="CQ736" s="722"/>
      <c r="CR736" s="722"/>
      <c r="CS736" s="722"/>
    </row>
    <row r="737" spans="1:97" s="1376" customFormat="1">
      <c r="A737" s="722"/>
      <c r="B737" s="722"/>
      <c r="C737" s="722"/>
      <c r="D737" s="722"/>
      <c r="E737" s="722"/>
      <c r="F737" s="757"/>
      <c r="G737" s="757"/>
      <c r="H737" s="757"/>
      <c r="I737" s="757"/>
      <c r="J737" s="757"/>
      <c r="K737" s="758"/>
      <c r="L737" s="758"/>
      <c r="M737" s="722"/>
      <c r="N737" s="736"/>
      <c r="O737" s="736"/>
      <c r="P737" s="736"/>
      <c r="Q737" s="736"/>
      <c r="R737" s="736"/>
      <c r="S737" s="736"/>
      <c r="T737" s="736"/>
      <c r="U737" s="736"/>
      <c r="BA737" s="722"/>
      <c r="BB737" s="722"/>
      <c r="BC737" s="722"/>
      <c r="BD737" s="722"/>
      <c r="BE737" s="722"/>
      <c r="BF737" s="722"/>
      <c r="BG737" s="722"/>
      <c r="BH737" s="722"/>
      <c r="BI737" s="722"/>
      <c r="BJ737" s="722"/>
      <c r="BK737" s="722"/>
      <c r="BL737" s="722"/>
      <c r="BM737" s="722"/>
      <c r="BN737" s="722"/>
      <c r="BO737" s="722"/>
      <c r="BP737" s="722"/>
      <c r="BQ737" s="722"/>
      <c r="BR737" s="722"/>
      <c r="BS737" s="722"/>
      <c r="BT737" s="722"/>
      <c r="BU737" s="722"/>
      <c r="BV737" s="722"/>
      <c r="BW737" s="722"/>
      <c r="BX737" s="722"/>
      <c r="BY737" s="722"/>
      <c r="BZ737" s="722"/>
      <c r="CA737" s="722"/>
      <c r="CB737" s="722"/>
      <c r="CC737" s="722"/>
      <c r="CD737" s="722"/>
      <c r="CE737" s="722"/>
      <c r="CF737" s="722"/>
      <c r="CG737" s="722"/>
      <c r="CH737" s="722"/>
      <c r="CI737" s="722"/>
      <c r="CJ737" s="722"/>
      <c r="CK737" s="722"/>
      <c r="CL737" s="722"/>
      <c r="CM737" s="722"/>
      <c r="CN737" s="722"/>
      <c r="CO737" s="722"/>
      <c r="CP737" s="722"/>
      <c r="CQ737" s="722"/>
      <c r="CR737" s="722"/>
      <c r="CS737" s="722"/>
    </row>
    <row r="738" spans="1:97" s="1376" customFormat="1">
      <c r="A738" s="722"/>
      <c r="B738" s="722"/>
      <c r="C738" s="722"/>
      <c r="D738" s="722"/>
      <c r="E738" s="722"/>
      <c r="F738" s="757"/>
      <c r="G738" s="757"/>
      <c r="H738" s="757"/>
      <c r="I738" s="757"/>
      <c r="J738" s="757"/>
      <c r="K738" s="758"/>
      <c r="L738" s="758"/>
      <c r="M738" s="722"/>
      <c r="N738" s="736"/>
      <c r="O738" s="736"/>
      <c r="P738" s="736"/>
      <c r="Q738" s="736"/>
      <c r="R738" s="736"/>
      <c r="S738" s="736"/>
      <c r="T738" s="736"/>
      <c r="U738" s="736"/>
      <c r="BA738" s="722"/>
      <c r="BB738" s="722"/>
      <c r="BC738" s="722"/>
      <c r="BD738" s="722"/>
      <c r="BE738" s="722"/>
      <c r="BF738" s="722"/>
      <c r="BG738" s="722"/>
      <c r="BH738" s="722"/>
      <c r="BI738" s="722"/>
      <c r="BJ738" s="722"/>
      <c r="BK738" s="722"/>
      <c r="BL738" s="722"/>
      <c r="BM738" s="722"/>
      <c r="BN738" s="722"/>
      <c r="BO738" s="722"/>
      <c r="BP738" s="722"/>
      <c r="BQ738" s="722"/>
      <c r="BR738" s="722"/>
      <c r="BS738" s="722"/>
      <c r="BT738" s="722"/>
      <c r="BU738" s="722"/>
      <c r="BV738" s="722"/>
      <c r="BW738" s="722"/>
      <c r="BX738" s="722"/>
      <c r="BY738" s="722"/>
      <c r="BZ738" s="722"/>
      <c r="CA738" s="722"/>
      <c r="CB738" s="722"/>
      <c r="CC738" s="722"/>
      <c r="CD738" s="722"/>
      <c r="CE738" s="722"/>
      <c r="CF738" s="722"/>
      <c r="CG738" s="722"/>
      <c r="CH738" s="722"/>
      <c r="CI738" s="722"/>
      <c r="CJ738" s="722"/>
      <c r="CK738" s="722"/>
      <c r="CL738" s="722"/>
      <c r="CM738" s="722"/>
      <c r="CN738" s="722"/>
      <c r="CO738" s="722"/>
      <c r="CP738" s="722"/>
      <c r="CQ738" s="722"/>
      <c r="CR738" s="722"/>
      <c r="CS738" s="722"/>
    </row>
    <row r="739" spans="1:97" s="1376" customFormat="1">
      <c r="A739" s="722"/>
      <c r="B739" s="722"/>
      <c r="C739" s="722"/>
      <c r="D739" s="722"/>
      <c r="E739" s="722"/>
      <c r="F739" s="757"/>
      <c r="G739" s="757"/>
      <c r="H739" s="757"/>
      <c r="I739" s="757"/>
      <c r="J739" s="757"/>
      <c r="K739" s="758"/>
      <c r="L739" s="758"/>
      <c r="M739" s="722"/>
      <c r="N739" s="736"/>
      <c r="O739" s="736"/>
      <c r="P739" s="736"/>
      <c r="Q739" s="736"/>
      <c r="R739" s="736"/>
      <c r="S739" s="736"/>
      <c r="T739" s="736"/>
      <c r="U739" s="736"/>
      <c r="BA739" s="722"/>
      <c r="BB739" s="722"/>
      <c r="BC739" s="722"/>
      <c r="BD739" s="722"/>
      <c r="BE739" s="722"/>
      <c r="BF739" s="722"/>
      <c r="BG739" s="722"/>
      <c r="BH739" s="722"/>
      <c r="BI739" s="722"/>
      <c r="BJ739" s="722"/>
      <c r="BK739" s="722"/>
      <c r="BL739" s="722"/>
      <c r="BM739" s="722"/>
      <c r="BN739" s="722"/>
      <c r="BO739" s="722"/>
      <c r="BP739" s="722"/>
      <c r="BQ739" s="722"/>
      <c r="BR739" s="722"/>
      <c r="BS739" s="722"/>
      <c r="BT739" s="722"/>
      <c r="BU739" s="722"/>
      <c r="BV739" s="722"/>
      <c r="BW739" s="722"/>
      <c r="BX739" s="722"/>
      <c r="BY739" s="722"/>
      <c r="BZ739" s="722"/>
      <c r="CA739" s="722"/>
      <c r="CB739" s="722"/>
      <c r="CC739" s="722"/>
      <c r="CD739" s="722"/>
      <c r="CE739" s="722"/>
      <c r="CF739" s="722"/>
      <c r="CG739" s="722"/>
      <c r="CH739" s="722"/>
      <c r="CI739" s="722"/>
      <c r="CJ739" s="722"/>
      <c r="CK739" s="722"/>
      <c r="CL739" s="722"/>
      <c r="CM739" s="722"/>
      <c r="CN739" s="722"/>
      <c r="CO739" s="722"/>
      <c r="CP739" s="722"/>
      <c r="CQ739" s="722"/>
      <c r="CR739" s="722"/>
      <c r="CS739" s="722"/>
    </row>
    <row r="740" spans="1:97" s="1376" customFormat="1">
      <c r="A740" s="722"/>
      <c r="B740" s="722"/>
      <c r="C740" s="722"/>
      <c r="D740" s="722"/>
      <c r="E740" s="722"/>
      <c r="F740" s="757"/>
      <c r="G740" s="757"/>
      <c r="H740" s="757"/>
      <c r="I740" s="757"/>
      <c r="J740" s="757"/>
      <c r="K740" s="758"/>
      <c r="L740" s="758"/>
      <c r="M740" s="722"/>
      <c r="N740" s="736"/>
      <c r="O740" s="736"/>
      <c r="P740" s="736"/>
      <c r="Q740" s="736"/>
      <c r="R740" s="736"/>
      <c r="S740" s="736"/>
      <c r="T740" s="736"/>
      <c r="U740" s="736"/>
      <c r="BA740" s="722"/>
      <c r="BB740" s="722"/>
      <c r="BC740" s="722"/>
      <c r="BD740" s="722"/>
      <c r="BE740" s="722"/>
      <c r="BF740" s="722"/>
      <c r="BG740" s="722"/>
      <c r="BH740" s="722"/>
      <c r="BI740" s="722"/>
      <c r="BJ740" s="722"/>
      <c r="BK740" s="722"/>
      <c r="BL740" s="722"/>
      <c r="BM740" s="722"/>
      <c r="BN740" s="722"/>
      <c r="BO740" s="722"/>
      <c r="BP740" s="722"/>
      <c r="BQ740" s="722"/>
      <c r="BR740" s="722"/>
      <c r="BS740" s="722"/>
      <c r="BT740" s="722"/>
      <c r="BU740" s="722"/>
      <c r="BV740" s="722"/>
      <c r="BW740" s="722"/>
      <c r="BX740" s="722"/>
      <c r="BY740" s="722"/>
      <c r="BZ740" s="722"/>
      <c r="CA740" s="722"/>
      <c r="CB740" s="722"/>
      <c r="CC740" s="722"/>
      <c r="CD740" s="722"/>
      <c r="CE740" s="722"/>
      <c r="CF740" s="722"/>
      <c r="CG740" s="722"/>
      <c r="CH740" s="722"/>
      <c r="CI740" s="722"/>
      <c r="CJ740" s="722"/>
      <c r="CK740" s="722"/>
      <c r="CL740" s="722"/>
      <c r="CM740" s="722"/>
      <c r="CN740" s="722"/>
      <c r="CO740" s="722"/>
      <c r="CP740" s="722"/>
      <c r="CQ740" s="722"/>
      <c r="CR740" s="722"/>
      <c r="CS740" s="722"/>
    </row>
    <row r="741" spans="1:97" s="1376" customFormat="1">
      <c r="A741" s="722"/>
      <c r="B741" s="722"/>
      <c r="C741" s="722"/>
      <c r="D741" s="722"/>
      <c r="E741" s="722"/>
      <c r="F741" s="757"/>
      <c r="G741" s="757"/>
      <c r="H741" s="757"/>
      <c r="I741" s="757"/>
      <c r="J741" s="757"/>
      <c r="K741" s="758"/>
      <c r="L741" s="758"/>
      <c r="M741" s="722"/>
      <c r="N741" s="736"/>
      <c r="O741" s="736"/>
      <c r="P741" s="736"/>
      <c r="Q741" s="736"/>
      <c r="R741" s="736"/>
      <c r="S741" s="736"/>
      <c r="T741" s="736"/>
      <c r="U741" s="736"/>
      <c r="BA741" s="722"/>
      <c r="BB741" s="722"/>
      <c r="BC741" s="722"/>
      <c r="BD741" s="722"/>
      <c r="BE741" s="722"/>
      <c r="BF741" s="722"/>
      <c r="BG741" s="722"/>
      <c r="BH741" s="722"/>
      <c r="BI741" s="722"/>
      <c r="BJ741" s="722"/>
      <c r="BK741" s="722"/>
      <c r="BL741" s="722"/>
      <c r="BM741" s="722"/>
      <c r="BN741" s="722"/>
      <c r="BO741" s="722"/>
      <c r="BP741" s="722"/>
      <c r="BQ741" s="722"/>
      <c r="BR741" s="722"/>
      <c r="BS741" s="722"/>
      <c r="BT741" s="722"/>
      <c r="BU741" s="722"/>
      <c r="BV741" s="722"/>
      <c r="BW741" s="722"/>
      <c r="BX741" s="722"/>
      <c r="BY741" s="722"/>
      <c r="BZ741" s="722"/>
      <c r="CA741" s="722"/>
      <c r="CB741" s="722"/>
      <c r="CC741" s="722"/>
      <c r="CD741" s="722"/>
      <c r="CE741" s="722"/>
      <c r="CF741" s="722"/>
      <c r="CG741" s="722"/>
      <c r="CH741" s="722"/>
      <c r="CI741" s="722"/>
      <c r="CJ741" s="722"/>
      <c r="CK741" s="722"/>
      <c r="CL741" s="722"/>
      <c r="CM741" s="722"/>
      <c r="CN741" s="722"/>
      <c r="CO741" s="722"/>
      <c r="CP741" s="722"/>
      <c r="CQ741" s="722"/>
      <c r="CR741" s="722"/>
      <c r="CS741" s="722"/>
    </row>
    <row r="742" spans="1:97" s="1376" customFormat="1">
      <c r="A742" s="722"/>
      <c r="B742" s="722"/>
      <c r="C742" s="722"/>
      <c r="D742" s="722"/>
      <c r="E742" s="722"/>
      <c r="F742" s="757"/>
      <c r="G742" s="757"/>
      <c r="H742" s="757"/>
      <c r="I742" s="757"/>
      <c r="J742" s="757"/>
      <c r="K742" s="758"/>
      <c r="L742" s="758"/>
      <c r="M742" s="722"/>
      <c r="N742" s="736"/>
      <c r="O742" s="736"/>
      <c r="P742" s="736"/>
      <c r="Q742" s="736"/>
      <c r="R742" s="736"/>
      <c r="S742" s="736"/>
      <c r="T742" s="736"/>
      <c r="U742" s="736"/>
      <c r="BA742" s="722"/>
      <c r="BB742" s="722"/>
      <c r="BC742" s="722"/>
      <c r="BD742" s="722"/>
      <c r="BE742" s="722"/>
      <c r="BF742" s="722"/>
      <c r="BG742" s="722"/>
      <c r="BH742" s="722"/>
      <c r="BI742" s="722"/>
      <c r="BJ742" s="722"/>
      <c r="BK742" s="722"/>
      <c r="BL742" s="722"/>
      <c r="BM742" s="722"/>
      <c r="BN742" s="722"/>
      <c r="BO742" s="722"/>
      <c r="BP742" s="722"/>
      <c r="BQ742" s="722"/>
      <c r="BR742" s="722"/>
      <c r="BS742" s="722"/>
      <c r="BT742" s="722"/>
      <c r="BU742" s="722"/>
      <c r="BV742" s="722"/>
      <c r="BW742" s="722"/>
      <c r="BX742" s="722"/>
      <c r="BY742" s="722"/>
      <c r="BZ742" s="722"/>
      <c r="CA742" s="722"/>
      <c r="CB742" s="722"/>
      <c r="CC742" s="722"/>
      <c r="CD742" s="722"/>
      <c r="CE742" s="722"/>
      <c r="CF742" s="722"/>
      <c r="CG742" s="722"/>
      <c r="CH742" s="722"/>
      <c r="CI742" s="722"/>
      <c r="CJ742" s="722"/>
      <c r="CK742" s="722"/>
      <c r="CL742" s="722"/>
      <c r="CM742" s="722"/>
      <c r="CN742" s="722"/>
      <c r="CO742" s="722"/>
      <c r="CP742" s="722"/>
      <c r="CQ742" s="722"/>
      <c r="CR742" s="722"/>
      <c r="CS742" s="722"/>
    </row>
    <row r="743" spans="1:97" s="1376" customFormat="1">
      <c r="A743" s="722"/>
      <c r="B743" s="722"/>
      <c r="C743" s="722"/>
      <c r="D743" s="722"/>
      <c r="E743" s="722"/>
      <c r="F743" s="757"/>
      <c r="G743" s="757"/>
      <c r="H743" s="757"/>
      <c r="I743" s="757"/>
      <c r="J743" s="757"/>
      <c r="K743" s="758"/>
      <c r="L743" s="758"/>
      <c r="M743" s="722"/>
      <c r="N743" s="736"/>
      <c r="O743" s="736"/>
      <c r="P743" s="736"/>
      <c r="Q743" s="736"/>
      <c r="R743" s="736"/>
      <c r="S743" s="736"/>
      <c r="T743" s="736"/>
      <c r="U743" s="736"/>
      <c r="BA743" s="722"/>
      <c r="BB743" s="722"/>
      <c r="BC743" s="722"/>
      <c r="BD743" s="722"/>
      <c r="BE743" s="722"/>
      <c r="BF743" s="722"/>
      <c r="BG743" s="722"/>
      <c r="BH743" s="722"/>
      <c r="BI743" s="722"/>
      <c r="BJ743" s="722"/>
      <c r="BK743" s="722"/>
      <c r="BL743" s="722"/>
      <c r="BM743" s="722"/>
      <c r="BN743" s="722"/>
      <c r="BO743" s="722"/>
      <c r="BP743" s="722"/>
      <c r="BQ743" s="722"/>
      <c r="BR743" s="722"/>
      <c r="BS743" s="722"/>
      <c r="BT743" s="722"/>
      <c r="BU743" s="722"/>
      <c r="BV743" s="722"/>
      <c r="BW743" s="722"/>
      <c r="BX743" s="722"/>
      <c r="BY743" s="722"/>
      <c r="BZ743" s="722"/>
      <c r="CA743" s="722"/>
      <c r="CB743" s="722"/>
      <c r="CC743" s="722"/>
      <c r="CD743" s="722"/>
      <c r="CE743" s="722"/>
      <c r="CF743" s="722"/>
      <c r="CG743" s="722"/>
      <c r="CH743" s="722"/>
      <c r="CI743" s="722"/>
      <c r="CJ743" s="722"/>
      <c r="CK743" s="722"/>
      <c r="CL743" s="722"/>
      <c r="CM743" s="722"/>
      <c r="CN743" s="722"/>
      <c r="CO743" s="722"/>
      <c r="CP743" s="722"/>
      <c r="CQ743" s="722"/>
      <c r="CR743" s="722"/>
      <c r="CS743" s="722"/>
    </row>
    <row r="744" spans="1:97" s="1376" customFormat="1">
      <c r="A744" s="722"/>
      <c r="B744" s="722"/>
      <c r="C744" s="722"/>
      <c r="D744" s="722"/>
      <c r="E744" s="722"/>
      <c r="F744" s="757"/>
      <c r="G744" s="757"/>
      <c r="H744" s="757"/>
      <c r="I744" s="757"/>
      <c r="J744" s="757"/>
      <c r="K744" s="758"/>
      <c r="L744" s="758"/>
      <c r="M744" s="722"/>
      <c r="N744" s="736"/>
      <c r="O744" s="736"/>
      <c r="P744" s="736"/>
      <c r="Q744" s="736"/>
      <c r="R744" s="736"/>
      <c r="S744" s="736"/>
      <c r="T744" s="736"/>
      <c r="U744" s="736"/>
      <c r="BA744" s="722"/>
      <c r="BB744" s="722"/>
      <c r="BC744" s="722"/>
      <c r="BD744" s="722"/>
      <c r="BE744" s="722"/>
      <c r="BF744" s="722"/>
      <c r="BG744" s="722"/>
      <c r="BH744" s="722"/>
      <c r="BI744" s="722"/>
      <c r="BJ744" s="722"/>
      <c r="BK744" s="722"/>
      <c r="BL744" s="722"/>
      <c r="BM744" s="722"/>
      <c r="BN744" s="722"/>
      <c r="BO744" s="722"/>
      <c r="BP744" s="722"/>
      <c r="BQ744" s="722"/>
      <c r="BR744" s="722"/>
      <c r="BS744" s="722"/>
      <c r="BT744" s="722"/>
      <c r="BU744" s="722"/>
      <c r="BV744" s="722"/>
      <c r="BW744" s="722"/>
      <c r="BX744" s="722"/>
      <c r="BY744" s="722"/>
      <c r="BZ744" s="722"/>
      <c r="CA744" s="722"/>
      <c r="CB744" s="722"/>
      <c r="CC744" s="722"/>
      <c r="CD744" s="722"/>
      <c r="CE744" s="722"/>
      <c r="CF744" s="722"/>
      <c r="CG744" s="722"/>
      <c r="CH744" s="722"/>
      <c r="CI744" s="722"/>
      <c r="CJ744" s="722"/>
      <c r="CK744" s="722"/>
      <c r="CL744" s="722"/>
      <c r="CM744" s="722"/>
      <c r="CN744" s="722"/>
      <c r="CO744" s="722"/>
      <c r="CP744" s="722"/>
      <c r="CQ744" s="722"/>
      <c r="CR744" s="722"/>
      <c r="CS744" s="722"/>
    </row>
    <row r="745" spans="1:97" s="1376" customFormat="1">
      <c r="A745" s="722"/>
      <c r="B745" s="722"/>
      <c r="C745" s="722"/>
      <c r="D745" s="722"/>
      <c r="E745" s="722"/>
      <c r="F745" s="757"/>
      <c r="G745" s="757"/>
      <c r="H745" s="757"/>
      <c r="I745" s="757"/>
      <c r="J745" s="757"/>
      <c r="K745" s="758"/>
      <c r="L745" s="758"/>
      <c r="M745" s="722"/>
      <c r="N745" s="736"/>
      <c r="O745" s="736"/>
      <c r="P745" s="736"/>
      <c r="Q745" s="736"/>
      <c r="R745" s="736"/>
      <c r="S745" s="736"/>
      <c r="T745" s="736"/>
      <c r="U745" s="736"/>
      <c r="BA745" s="722"/>
      <c r="BB745" s="722"/>
      <c r="BC745" s="722"/>
      <c r="BD745" s="722"/>
      <c r="BE745" s="722"/>
      <c r="BF745" s="722"/>
      <c r="BG745" s="722"/>
      <c r="BH745" s="722"/>
      <c r="BI745" s="722"/>
      <c r="BJ745" s="722"/>
      <c r="BK745" s="722"/>
      <c r="BL745" s="722"/>
      <c r="BM745" s="722"/>
      <c r="BN745" s="722"/>
      <c r="BO745" s="722"/>
      <c r="BP745" s="722"/>
      <c r="BQ745" s="722"/>
      <c r="BR745" s="722"/>
      <c r="BS745" s="722"/>
      <c r="BT745" s="722"/>
      <c r="BU745" s="722"/>
      <c r="BV745" s="722"/>
      <c r="BW745" s="722"/>
      <c r="BX745" s="722"/>
      <c r="BY745" s="722"/>
      <c r="BZ745" s="722"/>
      <c r="CA745" s="722"/>
      <c r="CB745" s="722"/>
      <c r="CC745" s="722"/>
      <c r="CD745" s="722"/>
      <c r="CE745" s="722"/>
      <c r="CF745" s="722"/>
      <c r="CG745" s="722"/>
      <c r="CH745" s="722"/>
      <c r="CI745" s="722"/>
      <c r="CJ745" s="722"/>
      <c r="CK745" s="722"/>
      <c r="CL745" s="722"/>
      <c r="CM745" s="722"/>
      <c r="CN745" s="722"/>
      <c r="CO745" s="722"/>
      <c r="CP745" s="722"/>
      <c r="CQ745" s="722"/>
      <c r="CR745" s="722"/>
      <c r="CS745" s="722"/>
    </row>
    <row r="746" spans="1:97" s="1376" customFormat="1">
      <c r="A746" s="722"/>
      <c r="B746" s="722"/>
      <c r="C746" s="722"/>
      <c r="D746" s="722"/>
      <c r="E746" s="722"/>
      <c r="F746" s="757"/>
      <c r="G746" s="757"/>
      <c r="H746" s="757"/>
      <c r="I746" s="757"/>
      <c r="J746" s="757"/>
      <c r="K746" s="758"/>
      <c r="L746" s="758"/>
      <c r="M746" s="722"/>
      <c r="N746" s="736"/>
      <c r="O746" s="736"/>
      <c r="P746" s="736"/>
      <c r="Q746" s="736"/>
      <c r="R746" s="736"/>
      <c r="S746" s="736"/>
      <c r="T746" s="736"/>
      <c r="U746" s="736"/>
      <c r="BA746" s="722"/>
      <c r="BB746" s="722"/>
      <c r="BC746" s="722"/>
      <c r="BD746" s="722"/>
      <c r="BE746" s="722"/>
      <c r="BF746" s="722"/>
      <c r="BG746" s="722"/>
      <c r="BH746" s="722"/>
      <c r="BI746" s="722"/>
      <c r="BJ746" s="722"/>
      <c r="BK746" s="722"/>
      <c r="BL746" s="722"/>
      <c r="BM746" s="722"/>
      <c r="BN746" s="722"/>
      <c r="BO746" s="722"/>
      <c r="BP746" s="722"/>
      <c r="BQ746" s="722"/>
      <c r="BR746" s="722"/>
      <c r="BS746" s="722"/>
      <c r="BT746" s="722"/>
      <c r="BU746" s="722"/>
      <c r="BV746" s="722"/>
      <c r="BW746" s="722"/>
      <c r="BX746" s="722"/>
      <c r="BY746" s="722"/>
      <c r="BZ746" s="722"/>
      <c r="CA746" s="722"/>
      <c r="CB746" s="722"/>
      <c r="CC746" s="722"/>
      <c r="CD746" s="722"/>
      <c r="CE746" s="722"/>
      <c r="CF746" s="722"/>
      <c r="CG746" s="722"/>
      <c r="CH746" s="722"/>
      <c r="CI746" s="722"/>
      <c r="CJ746" s="722"/>
      <c r="CK746" s="722"/>
      <c r="CL746" s="722"/>
      <c r="CM746" s="722"/>
      <c r="CN746" s="722"/>
      <c r="CO746" s="722"/>
      <c r="CP746" s="722"/>
      <c r="CQ746" s="722"/>
      <c r="CR746" s="722"/>
      <c r="CS746" s="722"/>
    </row>
    <row r="747" spans="1:97" s="1376" customFormat="1">
      <c r="A747" s="722"/>
      <c r="B747" s="722"/>
      <c r="C747" s="722"/>
      <c r="D747" s="722"/>
      <c r="E747" s="722"/>
      <c r="F747" s="757"/>
      <c r="G747" s="757"/>
      <c r="H747" s="757"/>
      <c r="I747" s="757"/>
      <c r="J747" s="757"/>
      <c r="K747" s="758"/>
      <c r="L747" s="758"/>
      <c r="M747" s="722"/>
      <c r="N747" s="736"/>
      <c r="O747" s="736"/>
      <c r="P747" s="736"/>
      <c r="Q747" s="736"/>
      <c r="R747" s="736"/>
      <c r="S747" s="736"/>
      <c r="T747" s="736"/>
      <c r="U747" s="736"/>
      <c r="BA747" s="722"/>
      <c r="BB747" s="722"/>
      <c r="BC747" s="722"/>
      <c r="BD747" s="722"/>
      <c r="BE747" s="722"/>
      <c r="BF747" s="722"/>
      <c r="BG747" s="722"/>
      <c r="BH747" s="722"/>
      <c r="BI747" s="722"/>
      <c r="BJ747" s="722"/>
      <c r="BK747" s="722"/>
      <c r="BL747" s="722"/>
      <c r="BM747" s="722"/>
      <c r="BN747" s="722"/>
      <c r="BO747" s="722"/>
      <c r="BP747" s="722"/>
      <c r="BQ747" s="722"/>
      <c r="BR747" s="722"/>
      <c r="BS747" s="722"/>
      <c r="BT747" s="722"/>
      <c r="BU747" s="722"/>
      <c r="BV747" s="722"/>
      <c r="BW747" s="722"/>
      <c r="BX747" s="722"/>
      <c r="BY747" s="722"/>
      <c r="BZ747" s="722"/>
      <c r="CA747" s="722"/>
      <c r="CB747" s="722"/>
      <c r="CC747" s="722"/>
      <c r="CD747" s="722"/>
      <c r="CE747" s="722"/>
      <c r="CF747" s="722"/>
      <c r="CG747" s="722"/>
      <c r="CH747" s="722"/>
      <c r="CI747" s="722"/>
      <c r="CJ747" s="722"/>
      <c r="CK747" s="722"/>
      <c r="CL747" s="722"/>
      <c r="CM747" s="722"/>
      <c r="CN747" s="722"/>
      <c r="CO747" s="722"/>
      <c r="CP747" s="722"/>
      <c r="CQ747" s="722"/>
      <c r="CR747" s="722"/>
      <c r="CS747" s="722"/>
    </row>
    <row r="748" spans="1:97" s="1376" customFormat="1">
      <c r="A748" s="722"/>
      <c r="B748" s="722"/>
      <c r="C748" s="722"/>
      <c r="D748" s="722"/>
      <c r="E748" s="722"/>
      <c r="F748" s="757"/>
      <c r="G748" s="757"/>
      <c r="H748" s="757"/>
      <c r="I748" s="757"/>
      <c r="J748" s="757"/>
      <c r="K748" s="758"/>
      <c r="L748" s="758"/>
      <c r="M748" s="722"/>
      <c r="N748" s="736"/>
      <c r="O748" s="736"/>
      <c r="P748" s="736"/>
      <c r="Q748" s="736"/>
      <c r="R748" s="736"/>
      <c r="S748" s="736"/>
      <c r="T748" s="736"/>
      <c r="U748" s="736"/>
      <c r="BA748" s="722"/>
      <c r="BB748" s="722"/>
      <c r="BC748" s="722"/>
      <c r="BD748" s="722"/>
      <c r="BE748" s="722"/>
      <c r="BF748" s="722"/>
      <c r="BG748" s="722"/>
      <c r="BH748" s="722"/>
      <c r="BI748" s="722"/>
      <c r="BJ748" s="722"/>
      <c r="BK748" s="722"/>
      <c r="BL748" s="722"/>
      <c r="BM748" s="722"/>
      <c r="BN748" s="722"/>
      <c r="BO748" s="722"/>
      <c r="BP748" s="722"/>
      <c r="BQ748" s="722"/>
      <c r="BR748" s="722"/>
      <c r="BS748" s="722"/>
      <c r="BT748" s="722"/>
      <c r="BU748" s="722"/>
      <c r="BV748" s="722"/>
      <c r="BW748" s="722"/>
      <c r="BX748" s="722"/>
      <c r="BY748" s="722"/>
      <c r="BZ748" s="722"/>
      <c r="CA748" s="722"/>
      <c r="CB748" s="722"/>
      <c r="CC748" s="722"/>
      <c r="CD748" s="722"/>
      <c r="CE748" s="722"/>
      <c r="CF748" s="722"/>
      <c r="CG748" s="722"/>
      <c r="CH748" s="722"/>
      <c r="CI748" s="722"/>
      <c r="CJ748" s="722"/>
      <c r="CK748" s="722"/>
      <c r="CL748" s="722"/>
      <c r="CM748" s="722"/>
      <c r="CN748" s="722"/>
      <c r="CO748" s="722"/>
      <c r="CP748" s="722"/>
      <c r="CQ748" s="722"/>
      <c r="CR748" s="722"/>
      <c r="CS748" s="722"/>
    </row>
    <row r="749" spans="1:97" s="1376" customFormat="1">
      <c r="A749" s="722"/>
      <c r="B749" s="722"/>
      <c r="C749" s="722"/>
      <c r="D749" s="722"/>
      <c r="E749" s="722"/>
      <c r="F749" s="757"/>
      <c r="G749" s="757"/>
      <c r="H749" s="757"/>
      <c r="I749" s="757"/>
      <c r="J749" s="757"/>
      <c r="K749" s="758"/>
      <c r="L749" s="758"/>
      <c r="M749" s="722"/>
      <c r="N749" s="736"/>
      <c r="O749" s="736"/>
      <c r="P749" s="736"/>
      <c r="Q749" s="736"/>
      <c r="R749" s="736"/>
      <c r="S749" s="736"/>
      <c r="T749" s="736"/>
      <c r="U749" s="736"/>
      <c r="BA749" s="722"/>
      <c r="BB749" s="722"/>
      <c r="BC749" s="722"/>
      <c r="BD749" s="722"/>
      <c r="BE749" s="722"/>
      <c r="BF749" s="722"/>
      <c r="BG749" s="722"/>
      <c r="BH749" s="722"/>
      <c r="BI749" s="722"/>
      <c r="BJ749" s="722"/>
      <c r="BK749" s="722"/>
      <c r="BL749" s="722"/>
      <c r="BM749" s="722"/>
      <c r="BN749" s="722"/>
      <c r="BO749" s="722"/>
      <c r="BP749" s="722"/>
      <c r="BQ749" s="722"/>
      <c r="BR749" s="722"/>
      <c r="BS749" s="722"/>
      <c r="BT749" s="722"/>
      <c r="BU749" s="722"/>
      <c r="BV749" s="722"/>
      <c r="BW749" s="722"/>
      <c r="BX749" s="722"/>
      <c r="BY749" s="722"/>
      <c r="BZ749" s="722"/>
      <c r="CA749" s="722"/>
      <c r="CB749" s="722"/>
      <c r="CC749" s="722"/>
      <c r="CD749" s="722"/>
      <c r="CE749" s="722"/>
      <c r="CF749" s="722"/>
      <c r="CG749" s="722"/>
      <c r="CH749" s="722"/>
      <c r="CI749" s="722"/>
      <c r="CJ749" s="722"/>
      <c r="CK749" s="722"/>
      <c r="CL749" s="722"/>
      <c r="CM749" s="722"/>
      <c r="CN749" s="722"/>
      <c r="CO749" s="722"/>
      <c r="CP749" s="722"/>
      <c r="CQ749" s="722"/>
      <c r="CR749" s="722"/>
      <c r="CS749" s="722"/>
    </row>
    <row r="750" spans="1:97" s="1376" customFormat="1">
      <c r="A750" s="722"/>
      <c r="B750" s="722"/>
      <c r="C750" s="722"/>
      <c r="D750" s="722"/>
      <c r="E750" s="722"/>
      <c r="F750" s="757"/>
      <c r="G750" s="757"/>
      <c r="H750" s="757"/>
      <c r="I750" s="757"/>
      <c r="J750" s="757"/>
      <c r="K750" s="758"/>
      <c r="L750" s="758"/>
      <c r="M750" s="722"/>
      <c r="N750" s="736"/>
      <c r="O750" s="736"/>
      <c r="P750" s="736"/>
      <c r="Q750" s="736"/>
      <c r="R750" s="736"/>
      <c r="S750" s="736"/>
      <c r="T750" s="736"/>
      <c r="U750" s="736"/>
      <c r="BA750" s="722"/>
      <c r="BB750" s="722"/>
      <c r="BC750" s="722"/>
      <c r="BD750" s="722"/>
      <c r="BE750" s="722"/>
      <c r="BF750" s="722"/>
      <c r="BG750" s="722"/>
      <c r="BH750" s="722"/>
      <c r="BI750" s="722"/>
      <c r="BJ750" s="722"/>
      <c r="BK750" s="722"/>
      <c r="BL750" s="722"/>
      <c r="BM750" s="722"/>
      <c r="BN750" s="722"/>
      <c r="BO750" s="722"/>
      <c r="BP750" s="722"/>
      <c r="BQ750" s="722"/>
      <c r="BR750" s="722"/>
      <c r="BS750" s="722"/>
      <c r="BT750" s="722"/>
      <c r="BU750" s="722"/>
      <c r="BV750" s="722"/>
      <c r="BW750" s="722"/>
      <c r="BX750" s="722"/>
      <c r="BY750" s="722"/>
      <c r="BZ750" s="722"/>
      <c r="CA750" s="722"/>
      <c r="CB750" s="722"/>
      <c r="CC750" s="722"/>
      <c r="CD750" s="722"/>
      <c r="CE750" s="722"/>
      <c r="CF750" s="722"/>
      <c r="CG750" s="722"/>
      <c r="CH750" s="722"/>
      <c r="CI750" s="722"/>
      <c r="CJ750" s="722"/>
      <c r="CK750" s="722"/>
      <c r="CL750" s="722"/>
      <c r="CM750" s="722"/>
      <c r="CN750" s="722"/>
      <c r="CO750" s="722"/>
      <c r="CP750" s="722"/>
      <c r="CQ750" s="722"/>
      <c r="CR750" s="722"/>
      <c r="CS750" s="722"/>
    </row>
    <row r="751" spans="1:97" s="1376" customFormat="1">
      <c r="A751" s="722"/>
      <c r="B751" s="722"/>
      <c r="C751" s="722"/>
      <c r="D751" s="722"/>
      <c r="E751" s="722"/>
      <c r="F751" s="757"/>
      <c r="G751" s="757"/>
      <c r="H751" s="757"/>
      <c r="I751" s="757"/>
      <c r="J751" s="757"/>
      <c r="K751" s="758"/>
      <c r="L751" s="758"/>
      <c r="M751" s="722"/>
      <c r="N751" s="736"/>
      <c r="O751" s="736"/>
      <c r="P751" s="736"/>
      <c r="Q751" s="736"/>
      <c r="R751" s="736"/>
      <c r="S751" s="736"/>
      <c r="T751" s="736"/>
      <c r="U751" s="736"/>
      <c r="BA751" s="722"/>
      <c r="BB751" s="722"/>
      <c r="BC751" s="722"/>
      <c r="BD751" s="722"/>
      <c r="BE751" s="722"/>
      <c r="BF751" s="722"/>
      <c r="BG751" s="722"/>
      <c r="BH751" s="722"/>
      <c r="BI751" s="722"/>
      <c r="BJ751" s="722"/>
      <c r="BK751" s="722"/>
      <c r="BL751" s="722"/>
      <c r="BM751" s="722"/>
      <c r="BN751" s="722"/>
      <c r="BO751" s="722"/>
      <c r="BP751" s="722"/>
      <c r="BQ751" s="722"/>
      <c r="BR751" s="722"/>
      <c r="BS751" s="722"/>
      <c r="BT751" s="722"/>
      <c r="BU751" s="722"/>
      <c r="BV751" s="722"/>
      <c r="BW751" s="722"/>
      <c r="BX751" s="722"/>
      <c r="BY751" s="722"/>
      <c r="BZ751" s="722"/>
      <c r="CA751" s="722"/>
      <c r="CB751" s="722"/>
      <c r="CC751" s="722"/>
      <c r="CD751" s="722"/>
      <c r="CE751" s="722"/>
      <c r="CF751" s="722"/>
      <c r="CG751" s="722"/>
      <c r="CH751" s="722"/>
      <c r="CI751" s="722"/>
      <c r="CJ751" s="722"/>
      <c r="CK751" s="722"/>
      <c r="CL751" s="722"/>
      <c r="CM751" s="722"/>
      <c r="CN751" s="722"/>
      <c r="CO751" s="722"/>
      <c r="CP751" s="722"/>
      <c r="CQ751" s="722"/>
      <c r="CR751" s="722"/>
      <c r="CS751" s="722"/>
    </row>
    <row r="752" spans="1:97" s="1376" customFormat="1">
      <c r="A752" s="722"/>
      <c r="B752" s="722"/>
      <c r="C752" s="722"/>
      <c r="D752" s="722"/>
      <c r="E752" s="722"/>
      <c r="F752" s="757"/>
      <c r="G752" s="757"/>
      <c r="H752" s="757"/>
      <c r="I752" s="757"/>
      <c r="J752" s="757"/>
      <c r="K752" s="758"/>
      <c r="L752" s="758"/>
      <c r="M752" s="722"/>
      <c r="N752" s="736"/>
      <c r="O752" s="736"/>
      <c r="P752" s="736"/>
      <c r="Q752" s="736"/>
      <c r="R752" s="736"/>
      <c r="S752" s="736"/>
      <c r="T752" s="736"/>
      <c r="U752" s="736"/>
      <c r="BA752" s="722"/>
      <c r="BB752" s="722"/>
      <c r="BC752" s="722"/>
      <c r="BD752" s="722"/>
      <c r="BE752" s="722"/>
      <c r="BF752" s="722"/>
      <c r="BG752" s="722"/>
      <c r="BH752" s="722"/>
      <c r="BI752" s="722"/>
      <c r="BJ752" s="722"/>
      <c r="BK752" s="722"/>
      <c r="BL752" s="722"/>
      <c r="BM752" s="722"/>
      <c r="BN752" s="722"/>
      <c r="BO752" s="722"/>
      <c r="BP752" s="722"/>
      <c r="BQ752" s="722"/>
      <c r="BR752" s="722"/>
      <c r="BS752" s="722"/>
      <c r="BT752" s="722"/>
      <c r="BU752" s="722"/>
      <c r="BV752" s="722"/>
      <c r="BW752" s="722"/>
      <c r="BX752" s="722"/>
      <c r="BY752" s="722"/>
      <c r="BZ752" s="722"/>
      <c r="CA752" s="722"/>
      <c r="CB752" s="722"/>
      <c r="CC752" s="722"/>
      <c r="CD752" s="722"/>
      <c r="CE752" s="722"/>
      <c r="CF752" s="722"/>
      <c r="CG752" s="722"/>
      <c r="CH752" s="722"/>
      <c r="CI752" s="722"/>
      <c r="CJ752" s="722"/>
      <c r="CK752" s="722"/>
      <c r="CL752" s="722"/>
      <c r="CM752" s="722"/>
      <c r="CN752" s="722"/>
      <c r="CO752" s="722"/>
      <c r="CP752" s="722"/>
      <c r="CQ752" s="722"/>
      <c r="CR752" s="722"/>
      <c r="CS752" s="722"/>
    </row>
    <row r="753" spans="1:97" s="1376" customFormat="1">
      <c r="A753" s="722"/>
      <c r="B753" s="722"/>
      <c r="C753" s="722"/>
      <c r="D753" s="722"/>
      <c r="E753" s="722"/>
      <c r="F753" s="757"/>
      <c r="G753" s="757"/>
      <c r="H753" s="757"/>
      <c r="I753" s="757"/>
      <c r="J753" s="757"/>
      <c r="K753" s="758"/>
      <c r="L753" s="758"/>
      <c r="M753" s="722"/>
      <c r="N753" s="736"/>
      <c r="O753" s="736"/>
      <c r="P753" s="736"/>
      <c r="Q753" s="736"/>
      <c r="R753" s="736"/>
      <c r="S753" s="736"/>
      <c r="T753" s="736"/>
      <c r="U753" s="736"/>
      <c r="BA753" s="722"/>
      <c r="BB753" s="722"/>
      <c r="BC753" s="722"/>
      <c r="BD753" s="722"/>
      <c r="BE753" s="722"/>
      <c r="BF753" s="722"/>
      <c r="BG753" s="722"/>
      <c r="BH753" s="722"/>
      <c r="BI753" s="722"/>
      <c r="BJ753" s="722"/>
      <c r="BK753" s="722"/>
      <c r="BL753" s="722"/>
      <c r="BM753" s="722"/>
      <c r="BN753" s="722"/>
      <c r="BO753" s="722"/>
      <c r="BP753" s="722"/>
      <c r="BQ753" s="722"/>
      <c r="BR753" s="722"/>
      <c r="BS753" s="722"/>
      <c r="BT753" s="722"/>
      <c r="BU753" s="722"/>
      <c r="BV753" s="722"/>
      <c r="BW753" s="722"/>
      <c r="BX753" s="722"/>
      <c r="BY753" s="722"/>
      <c r="BZ753" s="722"/>
      <c r="CA753" s="722"/>
      <c r="CB753" s="722"/>
      <c r="CC753" s="722"/>
      <c r="CD753" s="722"/>
      <c r="CE753" s="722"/>
      <c r="CF753" s="722"/>
      <c r="CG753" s="722"/>
      <c r="CH753" s="722"/>
      <c r="CI753" s="722"/>
      <c r="CJ753" s="722"/>
      <c r="CK753" s="722"/>
      <c r="CL753" s="722"/>
      <c r="CM753" s="722"/>
      <c r="CN753" s="722"/>
      <c r="CO753" s="722"/>
      <c r="CP753" s="722"/>
      <c r="CQ753" s="722"/>
      <c r="CR753" s="722"/>
      <c r="CS753" s="722"/>
    </row>
    <row r="754" spans="1:97" s="1376" customFormat="1">
      <c r="A754" s="722"/>
      <c r="B754" s="722"/>
      <c r="C754" s="722"/>
      <c r="D754" s="722"/>
      <c r="E754" s="722"/>
      <c r="F754" s="757"/>
      <c r="G754" s="757"/>
      <c r="H754" s="757"/>
      <c r="I754" s="757"/>
      <c r="J754" s="757"/>
      <c r="K754" s="758"/>
      <c r="L754" s="758"/>
      <c r="M754" s="722"/>
      <c r="N754" s="736"/>
      <c r="O754" s="736"/>
      <c r="P754" s="736"/>
      <c r="Q754" s="736"/>
      <c r="R754" s="736"/>
      <c r="S754" s="736"/>
      <c r="T754" s="736"/>
      <c r="U754" s="736"/>
      <c r="BA754" s="722"/>
      <c r="BB754" s="722"/>
      <c r="BC754" s="722"/>
      <c r="BD754" s="722"/>
      <c r="BE754" s="722"/>
      <c r="BF754" s="722"/>
      <c r="BG754" s="722"/>
      <c r="BH754" s="722"/>
      <c r="BI754" s="722"/>
      <c r="BJ754" s="722"/>
      <c r="BK754" s="722"/>
      <c r="BL754" s="722"/>
      <c r="BM754" s="722"/>
      <c r="BN754" s="722"/>
      <c r="BO754" s="722"/>
      <c r="BP754" s="722"/>
      <c r="BQ754" s="722"/>
      <c r="BR754" s="722"/>
      <c r="BS754" s="722"/>
      <c r="BT754" s="722"/>
      <c r="BU754" s="722"/>
      <c r="BV754" s="722"/>
      <c r="BW754" s="722"/>
      <c r="BX754" s="722"/>
      <c r="BY754" s="722"/>
      <c r="BZ754" s="722"/>
      <c r="CA754" s="722"/>
      <c r="CB754" s="722"/>
      <c r="CC754" s="722"/>
      <c r="CD754" s="722"/>
      <c r="CE754" s="722"/>
      <c r="CF754" s="722"/>
      <c r="CG754" s="722"/>
      <c r="CH754" s="722"/>
      <c r="CI754" s="722"/>
      <c r="CJ754" s="722"/>
      <c r="CK754" s="722"/>
      <c r="CL754" s="722"/>
      <c r="CM754" s="722"/>
      <c r="CN754" s="722"/>
      <c r="CO754" s="722"/>
      <c r="CP754" s="722"/>
      <c r="CQ754" s="722"/>
      <c r="CR754" s="722"/>
      <c r="CS754" s="722"/>
    </row>
    <row r="755" spans="1:97" s="1376" customFormat="1">
      <c r="A755" s="722"/>
      <c r="B755" s="722"/>
      <c r="C755" s="722"/>
      <c r="D755" s="722"/>
      <c r="E755" s="722"/>
      <c r="F755" s="757"/>
      <c r="G755" s="757"/>
      <c r="H755" s="757"/>
      <c r="I755" s="757"/>
      <c r="J755" s="757"/>
      <c r="K755" s="758"/>
      <c r="L755" s="758"/>
      <c r="M755" s="722"/>
      <c r="N755" s="736"/>
      <c r="O755" s="736"/>
      <c r="P755" s="736"/>
      <c r="Q755" s="736"/>
      <c r="R755" s="736"/>
      <c r="S755" s="736"/>
      <c r="T755" s="736"/>
      <c r="U755" s="736"/>
      <c r="BA755" s="722"/>
      <c r="BB755" s="722"/>
      <c r="BC755" s="722"/>
      <c r="BD755" s="722"/>
      <c r="BE755" s="722"/>
      <c r="BF755" s="722"/>
      <c r="BG755" s="722"/>
      <c r="BH755" s="722"/>
      <c r="BI755" s="722"/>
      <c r="BJ755" s="722"/>
      <c r="BK755" s="722"/>
      <c r="BL755" s="722"/>
      <c r="BM755" s="722"/>
      <c r="BN755" s="722"/>
      <c r="BO755" s="722"/>
      <c r="BP755" s="722"/>
      <c r="BQ755" s="722"/>
      <c r="BR755" s="722"/>
      <c r="BS755" s="722"/>
      <c r="BT755" s="722"/>
      <c r="BU755" s="722"/>
      <c r="BV755" s="722"/>
      <c r="BW755" s="722"/>
      <c r="BX755" s="722"/>
      <c r="BY755" s="722"/>
      <c r="BZ755" s="722"/>
      <c r="CA755" s="722"/>
      <c r="CB755" s="722"/>
      <c r="CC755" s="722"/>
      <c r="CD755" s="722"/>
      <c r="CE755" s="722"/>
      <c r="CF755" s="722"/>
      <c r="CG755" s="722"/>
      <c r="CH755" s="722"/>
      <c r="CI755" s="722"/>
      <c r="CJ755" s="722"/>
      <c r="CK755" s="722"/>
      <c r="CL755" s="722"/>
      <c r="CM755" s="722"/>
      <c r="CN755" s="722"/>
      <c r="CO755" s="722"/>
      <c r="CP755" s="722"/>
      <c r="CQ755" s="722"/>
      <c r="CR755" s="722"/>
      <c r="CS755" s="722"/>
    </row>
    <row r="756" spans="1:97" s="1376" customFormat="1">
      <c r="A756" s="722"/>
      <c r="B756" s="722"/>
      <c r="C756" s="722"/>
      <c r="D756" s="722"/>
      <c r="E756" s="722"/>
      <c r="F756" s="757"/>
      <c r="G756" s="757"/>
      <c r="H756" s="757"/>
      <c r="I756" s="757"/>
      <c r="J756" s="757"/>
      <c r="K756" s="758"/>
      <c r="L756" s="758"/>
      <c r="M756" s="722"/>
      <c r="N756" s="736"/>
      <c r="O756" s="736"/>
      <c r="P756" s="736"/>
      <c r="Q756" s="736"/>
      <c r="R756" s="736"/>
      <c r="S756" s="736"/>
      <c r="T756" s="736"/>
      <c r="U756" s="736"/>
      <c r="BA756" s="722"/>
      <c r="BB756" s="722"/>
      <c r="BC756" s="722"/>
      <c r="BD756" s="722"/>
      <c r="BE756" s="722"/>
      <c r="BF756" s="722"/>
      <c r="BG756" s="722"/>
      <c r="BH756" s="722"/>
      <c r="BI756" s="722"/>
      <c r="BJ756" s="722"/>
      <c r="BK756" s="722"/>
      <c r="BL756" s="722"/>
      <c r="BM756" s="722"/>
      <c r="BN756" s="722"/>
      <c r="BO756" s="722"/>
      <c r="BP756" s="722"/>
      <c r="BQ756" s="722"/>
      <c r="BR756" s="722"/>
      <c r="BS756" s="722"/>
      <c r="BT756" s="722"/>
      <c r="BU756" s="722"/>
      <c r="BV756" s="722"/>
      <c r="BW756" s="722"/>
      <c r="BX756" s="722"/>
      <c r="BY756" s="722"/>
      <c r="BZ756" s="722"/>
      <c r="CA756" s="722"/>
      <c r="CB756" s="722"/>
      <c r="CC756" s="722"/>
      <c r="CD756" s="722"/>
      <c r="CE756" s="722"/>
      <c r="CF756" s="722"/>
      <c r="CG756" s="722"/>
      <c r="CH756" s="722"/>
      <c r="CI756" s="722"/>
      <c r="CJ756" s="722"/>
      <c r="CK756" s="722"/>
      <c r="CL756" s="722"/>
      <c r="CM756" s="722"/>
      <c r="CN756" s="722"/>
      <c r="CO756" s="722"/>
      <c r="CP756" s="722"/>
      <c r="CQ756" s="722"/>
      <c r="CR756" s="722"/>
      <c r="CS756" s="722"/>
    </row>
    <row r="757" spans="1:97" s="1376" customFormat="1">
      <c r="A757" s="722"/>
      <c r="B757" s="722"/>
      <c r="C757" s="722"/>
      <c r="D757" s="722"/>
      <c r="E757" s="722"/>
      <c r="F757" s="757"/>
      <c r="G757" s="757"/>
      <c r="H757" s="757"/>
      <c r="I757" s="757"/>
      <c r="J757" s="757"/>
      <c r="K757" s="758"/>
      <c r="L757" s="758"/>
      <c r="M757" s="722"/>
      <c r="N757" s="736"/>
      <c r="O757" s="736"/>
      <c r="P757" s="736"/>
      <c r="Q757" s="736"/>
      <c r="R757" s="736"/>
      <c r="S757" s="736"/>
      <c r="T757" s="736"/>
      <c r="U757" s="736"/>
      <c r="BA757" s="722"/>
      <c r="BB757" s="722"/>
      <c r="BC757" s="722"/>
      <c r="BD757" s="722"/>
      <c r="BE757" s="722"/>
      <c r="BF757" s="722"/>
      <c r="BG757" s="722"/>
      <c r="BH757" s="722"/>
      <c r="BI757" s="722"/>
      <c r="BJ757" s="722"/>
      <c r="BK757" s="722"/>
      <c r="BL757" s="722"/>
      <c r="BM757" s="722"/>
      <c r="BN757" s="722"/>
      <c r="BO757" s="722"/>
      <c r="BP757" s="722"/>
      <c r="BQ757" s="722"/>
      <c r="BR757" s="722"/>
      <c r="BS757" s="722"/>
      <c r="BT757" s="722"/>
      <c r="BU757" s="722"/>
      <c r="BV757" s="722"/>
      <c r="BW757" s="722"/>
      <c r="BX757" s="722"/>
      <c r="BY757" s="722"/>
      <c r="BZ757" s="722"/>
      <c r="CA757" s="722"/>
      <c r="CB757" s="722"/>
      <c r="CC757" s="722"/>
      <c r="CD757" s="722"/>
      <c r="CE757" s="722"/>
      <c r="CF757" s="722"/>
      <c r="CG757" s="722"/>
      <c r="CH757" s="722"/>
      <c r="CI757" s="722"/>
      <c r="CJ757" s="722"/>
      <c r="CK757" s="722"/>
      <c r="CL757" s="722"/>
      <c r="CM757" s="722"/>
      <c r="CN757" s="722"/>
      <c r="CO757" s="722"/>
      <c r="CP757" s="722"/>
      <c r="CQ757" s="722"/>
      <c r="CR757" s="722"/>
      <c r="CS757" s="722"/>
    </row>
    <row r="758" spans="1:97" s="1376" customFormat="1">
      <c r="A758" s="722"/>
      <c r="B758" s="722"/>
      <c r="C758" s="722"/>
      <c r="D758" s="722"/>
      <c r="E758" s="722"/>
      <c r="F758" s="757"/>
      <c r="G758" s="757"/>
      <c r="H758" s="757"/>
      <c r="I758" s="757"/>
      <c r="J758" s="757"/>
      <c r="K758" s="758"/>
      <c r="L758" s="758"/>
      <c r="M758" s="722"/>
      <c r="N758" s="736"/>
      <c r="O758" s="736"/>
      <c r="P758" s="736"/>
      <c r="Q758" s="736"/>
      <c r="R758" s="736"/>
      <c r="S758" s="736"/>
      <c r="T758" s="736"/>
      <c r="U758" s="736"/>
      <c r="BA758" s="722"/>
      <c r="BB758" s="722"/>
      <c r="BC758" s="722"/>
      <c r="BD758" s="722"/>
      <c r="BE758" s="722"/>
      <c r="BF758" s="722"/>
      <c r="BG758" s="722"/>
      <c r="BH758" s="722"/>
      <c r="BI758" s="722"/>
      <c r="BJ758" s="722"/>
      <c r="BK758" s="722"/>
      <c r="BL758" s="722"/>
      <c r="BM758" s="722"/>
      <c r="BN758" s="722"/>
      <c r="BO758" s="722"/>
      <c r="BP758" s="722"/>
      <c r="BQ758" s="722"/>
      <c r="BR758" s="722"/>
      <c r="BS758" s="722"/>
      <c r="BT758" s="722"/>
      <c r="BU758" s="722"/>
      <c r="BV758" s="722"/>
      <c r="BW758" s="722"/>
      <c r="BX758" s="722"/>
      <c r="BY758" s="722"/>
      <c r="BZ758" s="722"/>
      <c r="CA758" s="722"/>
      <c r="CB758" s="722"/>
      <c r="CC758" s="722"/>
      <c r="CD758" s="722"/>
      <c r="CE758" s="722"/>
      <c r="CF758" s="722"/>
      <c r="CG758" s="722"/>
      <c r="CH758" s="722"/>
      <c r="CI758" s="722"/>
      <c r="CJ758" s="722"/>
      <c r="CK758" s="722"/>
      <c r="CL758" s="722"/>
      <c r="CM758" s="722"/>
      <c r="CN758" s="722"/>
      <c r="CO758" s="722"/>
      <c r="CP758" s="722"/>
      <c r="CQ758" s="722"/>
      <c r="CR758" s="722"/>
      <c r="CS758" s="722"/>
    </row>
    <row r="759" spans="1:97" s="1376" customFormat="1">
      <c r="A759" s="722"/>
      <c r="B759" s="722"/>
      <c r="C759" s="722"/>
      <c r="D759" s="722"/>
      <c r="E759" s="722"/>
      <c r="F759" s="757"/>
      <c r="G759" s="757"/>
      <c r="H759" s="757"/>
      <c r="I759" s="757"/>
      <c r="J759" s="757"/>
      <c r="K759" s="758"/>
      <c r="L759" s="758"/>
      <c r="M759" s="722"/>
      <c r="N759" s="736"/>
      <c r="O759" s="736"/>
      <c r="P759" s="736"/>
      <c r="Q759" s="736"/>
      <c r="R759" s="736"/>
      <c r="S759" s="736"/>
      <c r="T759" s="736"/>
      <c r="U759" s="736"/>
      <c r="BA759" s="722"/>
      <c r="BB759" s="722"/>
      <c r="BC759" s="722"/>
      <c r="BD759" s="722"/>
      <c r="BE759" s="722"/>
      <c r="BF759" s="722"/>
      <c r="BG759" s="722"/>
      <c r="BH759" s="722"/>
      <c r="BI759" s="722"/>
      <c r="BJ759" s="722"/>
      <c r="BK759" s="722"/>
      <c r="BL759" s="722"/>
      <c r="BM759" s="722"/>
      <c r="BN759" s="722"/>
      <c r="BO759" s="722"/>
      <c r="BP759" s="722"/>
      <c r="BQ759" s="722"/>
      <c r="BR759" s="722"/>
      <c r="BS759" s="722"/>
      <c r="BT759" s="722"/>
      <c r="BU759" s="722"/>
      <c r="BV759" s="722"/>
      <c r="BW759" s="722"/>
      <c r="BX759" s="722"/>
      <c r="BY759" s="722"/>
      <c r="BZ759" s="722"/>
      <c r="CA759" s="722"/>
      <c r="CB759" s="722"/>
      <c r="CC759" s="722"/>
      <c r="CD759" s="722"/>
      <c r="CE759" s="722"/>
      <c r="CF759" s="722"/>
      <c r="CG759" s="722"/>
      <c r="CH759" s="722"/>
      <c r="CI759" s="722"/>
      <c r="CJ759" s="722"/>
      <c r="CK759" s="722"/>
      <c r="CL759" s="722"/>
      <c r="CM759" s="722"/>
      <c r="CN759" s="722"/>
      <c r="CO759" s="722"/>
      <c r="CP759" s="722"/>
      <c r="CQ759" s="722"/>
      <c r="CR759" s="722"/>
      <c r="CS759" s="722"/>
    </row>
    <row r="760" spans="1:97" s="1376" customFormat="1">
      <c r="A760" s="722"/>
      <c r="B760" s="722"/>
      <c r="C760" s="722"/>
      <c r="D760" s="722"/>
      <c r="E760" s="722"/>
      <c r="F760" s="757"/>
      <c r="G760" s="757"/>
      <c r="H760" s="757"/>
      <c r="I760" s="757"/>
      <c r="J760" s="757"/>
      <c r="K760" s="758"/>
      <c r="L760" s="758"/>
      <c r="M760" s="722"/>
      <c r="N760" s="736"/>
      <c r="O760" s="736"/>
      <c r="P760" s="736"/>
      <c r="Q760" s="736"/>
      <c r="R760" s="736"/>
      <c r="S760" s="736"/>
      <c r="T760" s="736"/>
      <c r="U760" s="736"/>
      <c r="BA760" s="722"/>
      <c r="BB760" s="722"/>
      <c r="BC760" s="722"/>
      <c r="BD760" s="722"/>
      <c r="BE760" s="722"/>
      <c r="BF760" s="722"/>
      <c r="BG760" s="722"/>
      <c r="BH760" s="722"/>
      <c r="BI760" s="722"/>
      <c r="BJ760" s="722"/>
      <c r="BK760" s="722"/>
      <c r="BL760" s="722"/>
      <c r="BM760" s="722"/>
      <c r="BN760" s="722"/>
      <c r="BO760" s="722"/>
      <c r="BP760" s="722"/>
      <c r="BQ760" s="722"/>
      <c r="BR760" s="722"/>
      <c r="BS760" s="722"/>
      <c r="BT760" s="722"/>
      <c r="BU760" s="722"/>
      <c r="BV760" s="722"/>
      <c r="BW760" s="722"/>
      <c r="BX760" s="722"/>
      <c r="BY760" s="722"/>
      <c r="BZ760" s="722"/>
      <c r="CA760" s="722"/>
      <c r="CB760" s="722"/>
      <c r="CC760" s="722"/>
      <c r="CD760" s="722"/>
      <c r="CE760" s="722"/>
      <c r="CF760" s="722"/>
      <c r="CG760" s="722"/>
      <c r="CH760" s="722"/>
      <c r="CI760" s="722"/>
      <c r="CJ760" s="722"/>
      <c r="CK760" s="722"/>
      <c r="CL760" s="722"/>
      <c r="CM760" s="722"/>
      <c r="CN760" s="722"/>
      <c r="CO760" s="722"/>
      <c r="CP760" s="722"/>
      <c r="CQ760" s="722"/>
      <c r="CR760" s="722"/>
      <c r="CS760" s="722"/>
    </row>
    <row r="761" spans="1:97" s="1376" customFormat="1">
      <c r="A761" s="722"/>
      <c r="B761" s="722"/>
      <c r="C761" s="722"/>
      <c r="D761" s="722"/>
      <c r="E761" s="722"/>
      <c r="F761" s="757"/>
      <c r="G761" s="757"/>
      <c r="H761" s="757"/>
      <c r="I761" s="757"/>
      <c r="J761" s="757"/>
      <c r="K761" s="758"/>
      <c r="L761" s="758"/>
      <c r="M761" s="722"/>
      <c r="N761" s="736"/>
      <c r="O761" s="736"/>
      <c r="P761" s="736"/>
      <c r="Q761" s="736"/>
      <c r="R761" s="736"/>
      <c r="S761" s="736"/>
      <c r="T761" s="736"/>
      <c r="U761" s="736"/>
      <c r="BA761" s="722"/>
      <c r="BB761" s="722"/>
      <c r="BC761" s="722"/>
      <c r="BD761" s="722"/>
      <c r="BE761" s="722"/>
      <c r="BF761" s="722"/>
      <c r="BG761" s="722"/>
      <c r="BH761" s="722"/>
      <c r="BI761" s="722"/>
      <c r="BJ761" s="722"/>
      <c r="BK761" s="722"/>
      <c r="BL761" s="722"/>
      <c r="BM761" s="722"/>
      <c r="BN761" s="722"/>
      <c r="BO761" s="722"/>
      <c r="BP761" s="722"/>
      <c r="BQ761" s="722"/>
      <c r="BR761" s="722"/>
      <c r="BS761" s="722"/>
      <c r="BT761" s="722"/>
      <c r="BU761" s="722"/>
      <c r="BV761" s="722"/>
      <c r="BW761" s="722"/>
      <c r="BX761" s="722"/>
      <c r="BY761" s="722"/>
      <c r="BZ761" s="722"/>
      <c r="CA761" s="722"/>
      <c r="CB761" s="722"/>
      <c r="CC761" s="722"/>
      <c r="CD761" s="722"/>
      <c r="CE761" s="722"/>
      <c r="CF761" s="722"/>
      <c r="CG761" s="722"/>
      <c r="CH761" s="722"/>
      <c r="CI761" s="722"/>
      <c r="CJ761" s="722"/>
      <c r="CK761" s="722"/>
      <c r="CL761" s="722"/>
      <c r="CM761" s="722"/>
      <c r="CN761" s="722"/>
      <c r="CO761" s="722"/>
      <c r="CP761" s="722"/>
      <c r="CQ761" s="722"/>
      <c r="CR761" s="722"/>
      <c r="CS761" s="722"/>
    </row>
    <row r="762" spans="1:97" s="1376" customFormat="1">
      <c r="A762" s="722"/>
      <c r="B762" s="722"/>
      <c r="C762" s="722"/>
      <c r="D762" s="722"/>
      <c r="E762" s="722"/>
      <c r="F762" s="757"/>
      <c r="G762" s="757"/>
      <c r="H762" s="757"/>
      <c r="I762" s="757"/>
      <c r="J762" s="757"/>
      <c r="K762" s="758"/>
      <c r="L762" s="758"/>
      <c r="M762" s="722"/>
      <c r="N762" s="736"/>
      <c r="O762" s="736"/>
      <c r="P762" s="736"/>
      <c r="Q762" s="736"/>
      <c r="R762" s="736"/>
      <c r="S762" s="736"/>
      <c r="T762" s="736"/>
      <c r="U762" s="736"/>
      <c r="BA762" s="722"/>
      <c r="BB762" s="722"/>
      <c r="BC762" s="722"/>
      <c r="BD762" s="722"/>
      <c r="BE762" s="722"/>
      <c r="BF762" s="722"/>
      <c r="BG762" s="722"/>
      <c r="BH762" s="722"/>
      <c r="BI762" s="722"/>
      <c r="BJ762" s="722"/>
      <c r="BK762" s="722"/>
      <c r="BL762" s="722"/>
      <c r="BM762" s="722"/>
      <c r="BN762" s="722"/>
      <c r="BO762" s="722"/>
      <c r="BP762" s="722"/>
      <c r="BQ762" s="722"/>
      <c r="BR762" s="722"/>
      <c r="BS762" s="722"/>
      <c r="BT762" s="722"/>
      <c r="BU762" s="722"/>
      <c r="BV762" s="722"/>
      <c r="BW762" s="722"/>
      <c r="BX762" s="722"/>
      <c r="BY762" s="722"/>
      <c r="BZ762" s="722"/>
      <c r="CA762" s="722"/>
      <c r="CB762" s="722"/>
      <c r="CC762" s="722"/>
      <c r="CD762" s="722"/>
      <c r="CE762" s="722"/>
      <c r="CF762" s="722"/>
      <c r="CG762" s="722"/>
      <c r="CH762" s="722"/>
      <c r="CI762" s="722"/>
      <c r="CJ762" s="722"/>
      <c r="CK762" s="722"/>
      <c r="CL762" s="722"/>
      <c r="CM762" s="722"/>
      <c r="CN762" s="722"/>
      <c r="CO762" s="722"/>
      <c r="CP762" s="722"/>
      <c r="CQ762" s="722"/>
      <c r="CR762" s="722"/>
      <c r="CS762" s="722"/>
    </row>
    <row r="763" spans="1:97" s="1376" customFormat="1">
      <c r="A763" s="722"/>
      <c r="B763" s="722"/>
      <c r="C763" s="722"/>
      <c r="D763" s="722"/>
      <c r="E763" s="722"/>
      <c r="F763" s="757"/>
      <c r="G763" s="757"/>
      <c r="H763" s="757"/>
      <c r="I763" s="757"/>
      <c r="J763" s="757"/>
      <c r="K763" s="758"/>
      <c r="L763" s="758"/>
      <c r="M763" s="722"/>
      <c r="N763" s="736"/>
      <c r="O763" s="736"/>
      <c r="P763" s="736"/>
      <c r="Q763" s="736"/>
      <c r="R763" s="736"/>
      <c r="S763" s="736"/>
      <c r="T763" s="736"/>
      <c r="U763" s="736"/>
      <c r="BA763" s="722"/>
      <c r="BB763" s="722"/>
      <c r="BC763" s="722"/>
      <c r="BD763" s="722"/>
      <c r="BE763" s="722"/>
      <c r="BF763" s="722"/>
      <c r="BG763" s="722"/>
      <c r="BH763" s="722"/>
      <c r="BI763" s="722"/>
      <c r="BJ763" s="722"/>
      <c r="BK763" s="722"/>
      <c r="BL763" s="722"/>
      <c r="BM763" s="722"/>
      <c r="BN763" s="722"/>
      <c r="BO763" s="722"/>
      <c r="BP763" s="722"/>
      <c r="BQ763" s="722"/>
      <c r="BR763" s="722"/>
      <c r="BS763" s="722"/>
      <c r="BT763" s="722"/>
      <c r="BU763" s="722"/>
      <c r="BV763" s="722"/>
      <c r="BW763" s="722"/>
      <c r="BX763" s="722"/>
      <c r="BY763" s="722"/>
      <c r="BZ763" s="722"/>
      <c r="CA763" s="722"/>
      <c r="CB763" s="722"/>
      <c r="CC763" s="722"/>
      <c r="CD763" s="722"/>
      <c r="CE763" s="722"/>
      <c r="CF763" s="722"/>
      <c r="CG763" s="722"/>
      <c r="CH763" s="722"/>
      <c r="CI763" s="722"/>
      <c r="CJ763" s="722"/>
      <c r="CK763" s="722"/>
      <c r="CL763" s="722"/>
      <c r="CM763" s="722"/>
      <c r="CN763" s="722"/>
      <c r="CO763" s="722"/>
      <c r="CP763" s="722"/>
      <c r="CQ763" s="722"/>
      <c r="CR763" s="722"/>
      <c r="CS763" s="722"/>
    </row>
    <row r="764" spans="1:97" s="1376" customFormat="1">
      <c r="A764" s="722"/>
      <c r="B764" s="722"/>
      <c r="C764" s="722"/>
      <c r="D764" s="722"/>
      <c r="E764" s="722"/>
      <c r="F764" s="757"/>
      <c r="G764" s="757"/>
      <c r="H764" s="757"/>
      <c r="I764" s="757"/>
      <c r="J764" s="757"/>
      <c r="K764" s="758"/>
      <c r="L764" s="758"/>
      <c r="M764" s="722"/>
      <c r="N764" s="736"/>
      <c r="O764" s="736"/>
      <c r="P764" s="736"/>
      <c r="Q764" s="736"/>
      <c r="R764" s="736"/>
      <c r="S764" s="736"/>
      <c r="T764" s="736"/>
      <c r="U764" s="736"/>
      <c r="BA764" s="722"/>
      <c r="BB764" s="722"/>
      <c r="BC764" s="722"/>
      <c r="BD764" s="722"/>
      <c r="BE764" s="722"/>
      <c r="BF764" s="722"/>
      <c r="BG764" s="722"/>
      <c r="BH764" s="722"/>
      <c r="BI764" s="722"/>
      <c r="BJ764" s="722"/>
      <c r="BK764" s="722"/>
      <c r="BL764" s="722"/>
      <c r="BM764" s="722"/>
      <c r="BN764" s="722"/>
      <c r="BO764" s="722"/>
      <c r="BP764" s="722"/>
      <c r="BQ764" s="722"/>
      <c r="BR764" s="722"/>
      <c r="BS764" s="722"/>
      <c r="BT764" s="722"/>
      <c r="BU764" s="722"/>
      <c r="BV764" s="722"/>
      <c r="BW764" s="722"/>
      <c r="BX764" s="722"/>
      <c r="BY764" s="722"/>
      <c r="BZ764" s="722"/>
      <c r="CA764" s="722"/>
      <c r="CB764" s="722"/>
      <c r="CC764" s="722"/>
      <c r="CD764" s="722"/>
      <c r="CE764" s="722"/>
      <c r="CF764" s="722"/>
      <c r="CG764" s="722"/>
      <c r="CH764" s="722"/>
      <c r="CI764" s="722"/>
      <c r="CJ764" s="722"/>
      <c r="CK764" s="722"/>
      <c r="CL764" s="722"/>
      <c r="CM764" s="722"/>
      <c r="CN764" s="722"/>
      <c r="CO764" s="722"/>
      <c r="CP764" s="722"/>
      <c r="CQ764" s="722"/>
      <c r="CR764" s="722"/>
      <c r="CS764" s="722"/>
    </row>
    <row r="765" spans="1:97" s="1376" customFormat="1">
      <c r="A765" s="722"/>
      <c r="B765" s="722"/>
      <c r="C765" s="722"/>
      <c r="D765" s="722"/>
      <c r="E765" s="722"/>
      <c r="F765" s="757"/>
      <c r="G765" s="757"/>
      <c r="H765" s="757"/>
      <c r="I765" s="757"/>
      <c r="J765" s="757"/>
      <c r="K765" s="758"/>
      <c r="L765" s="758"/>
      <c r="M765" s="722"/>
      <c r="N765" s="736"/>
      <c r="O765" s="736"/>
      <c r="P765" s="736"/>
      <c r="Q765" s="736"/>
      <c r="R765" s="736"/>
      <c r="S765" s="736"/>
      <c r="T765" s="736"/>
      <c r="U765" s="736"/>
      <c r="BA765" s="722"/>
      <c r="BB765" s="722"/>
      <c r="BC765" s="722"/>
      <c r="BD765" s="722"/>
      <c r="BE765" s="722"/>
      <c r="BF765" s="722"/>
      <c r="BG765" s="722"/>
      <c r="BH765" s="722"/>
      <c r="BI765" s="722"/>
      <c r="BJ765" s="722"/>
      <c r="BK765" s="722"/>
      <c r="BL765" s="722"/>
      <c r="BM765" s="722"/>
      <c r="BN765" s="722"/>
      <c r="BO765" s="722"/>
      <c r="BP765" s="722"/>
      <c r="BQ765" s="722"/>
      <c r="BR765" s="722"/>
      <c r="BS765" s="722"/>
      <c r="BT765" s="722"/>
      <c r="BU765" s="722"/>
      <c r="BV765" s="722"/>
      <c r="BW765" s="722"/>
      <c r="BX765" s="722"/>
      <c r="BY765" s="722"/>
      <c r="BZ765" s="722"/>
      <c r="CA765" s="722"/>
      <c r="CB765" s="722"/>
      <c r="CC765" s="722"/>
      <c r="CD765" s="722"/>
      <c r="CE765" s="722"/>
      <c r="CF765" s="722"/>
      <c r="CG765" s="722"/>
      <c r="CH765" s="722"/>
      <c r="CI765" s="722"/>
      <c r="CJ765" s="722"/>
      <c r="CK765" s="722"/>
      <c r="CL765" s="722"/>
      <c r="CM765" s="722"/>
      <c r="CN765" s="722"/>
      <c r="CO765" s="722"/>
      <c r="CP765" s="722"/>
      <c r="CQ765" s="722"/>
      <c r="CR765" s="722"/>
      <c r="CS765" s="722"/>
    </row>
    <row r="766" spans="1:97" s="1376" customFormat="1">
      <c r="A766" s="722"/>
      <c r="B766" s="722"/>
      <c r="C766" s="722"/>
      <c r="D766" s="722"/>
      <c r="E766" s="722"/>
      <c r="F766" s="757"/>
      <c r="G766" s="757"/>
      <c r="H766" s="757"/>
      <c r="I766" s="757"/>
      <c r="J766" s="757"/>
      <c r="K766" s="758"/>
      <c r="L766" s="758"/>
      <c r="M766" s="722"/>
      <c r="N766" s="736"/>
      <c r="O766" s="736"/>
      <c r="P766" s="736"/>
      <c r="Q766" s="736"/>
      <c r="R766" s="736"/>
      <c r="S766" s="736"/>
      <c r="T766" s="736"/>
      <c r="U766" s="736"/>
      <c r="BA766" s="722"/>
      <c r="BB766" s="722"/>
      <c r="BC766" s="722"/>
      <c r="BD766" s="722"/>
      <c r="BE766" s="722"/>
      <c r="BF766" s="722"/>
      <c r="BG766" s="722"/>
      <c r="BH766" s="722"/>
      <c r="BI766" s="722"/>
      <c r="BJ766" s="722"/>
      <c r="BK766" s="722"/>
      <c r="BL766" s="722"/>
      <c r="BM766" s="722"/>
      <c r="BN766" s="722"/>
      <c r="BO766" s="722"/>
      <c r="BP766" s="722"/>
      <c r="BQ766" s="722"/>
      <c r="BR766" s="722"/>
      <c r="BS766" s="722"/>
      <c r="BT766" s="722"/>
      <c r="BU766" s="722"/>
      <c r="BV766" s="722"/>
      <c r="BW766" s="722"/>
      <c r="BX766" s="722"/>
      <c r="BY766" s="722"/>
      <c r="BZ766" s="722"/>
      <c r="CA766" s="722"/>
      <c r="CB766" s="722"/>
      <c r="CC766" s="722"/>
      <c r="CD766" s="722"/>
      <c r="CE766" s="722"/>
      <c r="CF766" s="722"/>
      <c r="CG766" s="722"/>
      <c r="CH766" s="722"/>
      <c r="CI766" s="722"/>
      <c r="CJ766" s="722"/>
      <c r="CK766" s="722"/>
      <c r="CL766" s="722"/>
      <c r="CM766" s="722"/>
      <c r="CN766" s="722"/>
      <c r="CO766" s="722"/>
      <c r="CP766" s="722"/>
      <c r="CQ766" s="722"/>
      <c r="CR766" s="722"/>
      <c r="CS766" s="722"/>
    </row>
    <row r="767" spans="1:97" s="1376" customFormat="1">
      <c r="A767" s="722"/>
      <c r="B767" s="722"/>
      <c r="C767" s="722"/>
      <c r="D767" s="722"/>
      <c r="E767" s="722"/>
      <c r="F767" s="757"/>
      <c r="G767" s="757"/>
      <c r="H767" s="757"/>
      <c r="I767" s="757"/>
      <c r="J767" s="757"/>
      <c r="K767" s="758"/>
      <c r="L767" s="758"/>
      <c r="M767" s="722"/>
      <c r="N767" s="736"/>
      <c r="O767" s="736"/>
      <c r="P767" s="736"/>
      <c r="Q767" s="736"/>
      <c r="R767" s="736"/>
      <c r="S767" s="736"/>
      <c r="T767" s="736"/>
      <c r="U767" s="736"/>
      <c r="BA767" s="722"/>
      <c r="BB767" s="722"/>
      <c r="BC767" s="722"/>
      <c r="BD767" s="722"/>
      <c r="BE767" s="722"/>
      <c r="BF767" s="722"/>
      <c r="BG767" s="722"/>
      <c r="BH767" s="722"/>
      <c r="BI767" s="722"/>
      <c r="BJ767" s="722"/>
      <c r="BK767" s="722"/>
      <c r="BL767" s="722"/>
      <c r="BM767" s="722"/>
      <c r="BN767" s="722"/>
      <c r="BO767" s="722"/>
      <c r="BP767" s="722"/>
      <c r="BQ767" s="722"/>
      <c r="BR767" s="722"/>
      <c r="BS767" s="722"/>
      <c r="BT767" s="722"/>
      <c r="BU767" s="722"/>
      <c r="BV767" s="722"/>
      <c r="BW767" s="722"/>
      <c r="BX767" s="722"/>
      <c r="BY767" s="722"/>
      <c r="BZ767" s="722"/>
      <c r="CA767" s="722"/>
      <c r="CB767" s="722"/>
      <c r="CC767" s="722"/>
      <c r="CD767" s="722"/>
      <c r="CE767" s="722"/>
      <c r="CF767" s="722"/>
      <c r="CG767" s="722"/>
      <c r="CH767" s="722"/>
      <c r="CI767" s="722"/>
      <c r="CJ767" s="722"/>
      <c r="CK767" s="722"/>
      <c r="CL767" s="722"/>
      <c r="CM767" s="722"/>
      <c r="CN767" s="722"/>
      <c r="CO767" s="722"/>
      <c r="CP767" s="722"/>
      <c r="CQ767" s="722"/>
      <c r="CR767" s="722"/>
      <c r="CS767" s="722"/>
    </row>
    <row r="768" spans="1:97" s="1376" customFormat="1">
      <c r="A768" s="722"/>
      <c r="B768" s="722"/>
      <c r="C768" s="722"/>
      <c r="D768" s="722"/>
      <c r="E768" s="722"/>
      <c r="F768" s="757"/>
      <c r="G768" s="757"/>
      <c r="H768" s="757"/>
      <c r="I768" s="757"/>
      <c r="J768" s="757"/>
      <c r="K768" s="758"/>
      <c r="L768" s="758"/>
      <c r="M768" s="722"/>
      <c r="N768" s="736"/>
      <c r="O768" s="736"/>
      <c r="P768" s="736"/>
      <c r="Q768" s="736"/>
      <c r="R768" s="736"/>
      <c r="S768" s="736"/>
      <c r="T768" s="736"/>
      <c r="U768" s="736"/>
      <c r="BA768" s="722"/>
      <c r="BB768" s="722"/>
      <c r="BC768" s="722"/>
      <c r="BD768" s="722"/>
      <c r="BE768" s="722"/>
      <c r="BF768" s="722"/>
      <c r="BG768" s="722"/>
      <c r="BH768" s="722"/>
      <c r="BI768" s="722"/>
      <c r="BJ768" s="722"/>
      <c r="BK768" s="722"/>
      <c r="BL768" s="722"/>
      <c r="BM768" s="722"/>
      <c r="BN768" s="722"/>
      <c r="BO768" s="722"/>
      <c r="BP768" s="722"/>
      <c r="BQ768" s="722"/>
      <c r="BR768" s="722"/>
      <c r="BS768" s="722"/>
      <c r="BT768" s="722"/>
      <c r="BU768" s="722"/>
      <c r="BV768" s="722"/>
      <c r="BW768" s="722"/>
      <c r="BX768" s="722"/>
      <c r="BY768" s="722"/>
      <c r="BZ768" s="722"/>
      <c r="CA768" s="722"/>
      <c r="CB768" s="722"/>
      <c r="CC768" s="722"/>
      <c r="CD768" s="722"/>
      <c r="CE768" s="722"/>
      <c r="CF768" s="722"/>
      <c r="CG768" s="722"/>
      <c r="CH768" s="722"/>
      <c r="CI768" s="722"/>
      <c r="CJ768" s="722"/>
      <c r="CK768" s="722"/>
      <c r="CL768" s="722"/>
      <c r="CM768" s="722"/>
      <c r="CN768" s="722"/>
      <c r="CO768" s="722"/>
      <c r="CP768" s="722"/>
      <c r="CQ768" s="722"/>
      <c r="CR768" s="722"/>
      <c r="CS768" s="722"/>
    </row>
    <row r="769" spans="1:97" s="1376" customFormat="1">
      <c r="A769" s="722"/>
      <c r="B769" s="722"/>
      <c r="C769" s="722"/>
      <c r="D769" s="722"/>
      <c r="E769" s="722"/>
      <c r="F769" s="757"/>
      <c r="G769" s="757"/>
      <c r="H769" s="757"/>
      <c r="I769" s="757"/>
      <c r="J769" s="757"/>
      <c r="K769" s="758"/>
      <c r="L769" s="758"/>
      <c r="M769" s="722"/>
      <c r="N769" s="736"/>
      <c r="O769" s="736"/>
      <c r="P769" s="736"/>
      <c r="Q769" s="736"/>
      <c r="R769" s="736"/>
      <c r="S769" s="736"/>
      <c r="T769" s="736"/>
      <c r="U769" s="736"/>
      <c r="BA769" s="722"/>
      <c r="BB769" s="722"/>
      <c r="BC769" s="722"/>
      <c r="BD769" s="722"/>
      <c r="BE769" s="722"/>
      <c r="BF769" s="722"/>
      <c r="BG769" s="722"/>
      <c r="BH769" s="722"/>
      <c r="BI769" s="722"/>
      <c r="BJ769" s="722"/>
      <c r="BK769" s="722"/>
      <c r="BL769" s="722"/>
      <c r="BM769" s="722"/>
      <c r="BN769" s="722"/>
      <c r="BO769" s="722"/>
      <c r="BP769" s="722"/>
      <c r="BQ769" s="722"/>
      <c r="BR769" s="722"/>
      <c r="BS769" s="722"/>
      <c r="BT769" s="722"/>
      <c r="BU769" s="722"/>
      <c r="BV769" s="722"/>
      <c r="BW769" s="722"/>
      <c r="BX769" s="722"/>
      <c r="BY769" s="722"/>
      <c r="BZ769" s="722"/>
      <c r="CA769" s="722"/>
      <c r="CB769" s="722"/>
      <c r="CC769" s="722"/>
      <c r="CD769" s="722"/>
      <c r="CE769" s="722"/>
      <c r="CF769" s="722"/>
      <c r="CG769" s="722"/>
      <c r="CH769" s="722"/>
      <c r="CI769" s="722"/>
      <c r="CJ769" s="722"/>
      <c r="CK769" s="722"/>
      <c r="CL769" s="722"/>
      <c r="CM769" s="722"/>
      <c r="CN769" s="722"/>
      <c r="CO769" s="722"/>
      <c r="CP769" s="722"/>
      <c r="CQ769" s="722"/>
      <c r="CR769" s="722"/>
      <c r="CS769" s="722"/>
    </row>
    <row r="770" spans="1:97" s="1376" customFormat="1">
      <c r="A770" s="722"/>
      <c r="B770" s="722"/>
      <c r="C770" s="722"/>
      <c r="D770" s="722"/>
      <c r="E770" s="722"/>
      <c r="F770" s="757"/>
      <c r="G770" s="757"/>
      <c r="H770" s="757"/>
      <c r="I770" s="757"/>
      <c r="J770" s="757"/>
      <c r="K770" s="758"/>
      <c r="L770" s="758"/>
      <c r="M770" s="722"/>
      <c r="N770" s="736"/>
      <c r="O770" s="736"/>
      <c r="P770" s="736"/>
      <c r="Q770" s="736"/>
      <c r="R770" s="736"/>
      <c r="S770" s="736"/>
      <c r="T770" s="736"/>
      <c r="U770" s="736"/>
      <c r="BA770" s="722"/>
      <c r="BB770" s="722"/>
      <c r="BC770" s="722"/>
      <c r="BD770" s="722"/>
      <c r="BE770" s="722"/>
      <c r="BF770" s="722"/>
      <c r="BG770" s="722"/>
      <c r="BH770" s="722"/>
      <c r="BI770" s="722"/>
      <c r="BJ770" s="722"/>
      <c r="BK770" s="722"/>
      <c r="BL770" s="722"/>
      <c r="BM770" s="722"/>
      <c r="BN770" s="722"/>
      <c r="BO770" s="722"/>
      <c r="BP770" s="722"/>
      <c r="BQ770" s="722"/>
      <c r="BR770" s="722"/>
      <c r="BS770" s="722"/>
      <c r="BT770" s="722"/>
      <c r="BU770" s="722"/>
      <c r="BV770" s="722"/>
      <c r="BW770" s="722"/>
      <c r="BX770" s="722"/>
      <c r="BY770" s="722"/>
      <c r="BZ770" s="722"/>
      <c r="CA770" s="722"/>
      <c r="CB770" s="722"/>
      <c r="CC770" s="722"/>
      <c r="CD770" s="722"/>
      <c r="CE770" s="722"/>
      <c r="CF770" s="722"/>
      <c r="CG770" s="722"/>
      <c r="CH770" s="722"/>
      <c r="CI770" s="722"/>
      <c r="CJ770" s="722"/>
      <c r="CK770" s="722"/>
      <c r="CL770" s="722"/>
      <c r="CM770" s="722"/>
      <c r="CN770" s="722"/>
      <c r="CO770" s="722"/>
      <c r="CP770" s="722"/>
      <c r="CQ770" s="722"/>
      <c r="CR770" s="722"/>
      <c r="CS770" s="722"/>
    </row>
    <row r="771" spans="1:97" s="1376" customFormat="1">
      <c r="A771" s="722"/>
      <c r="B771" s="722"/>
      <c r="C771" s="722"/>
      <c r="D771" s="722"/>
      <c r="E771" s="722"/>
      <c r="F771" s="757"/>
      <c r="G771" s="757"/>
      <c r="H771" s="757"/>
      <c r="I771" s="757"/>
      <c r="J771" s="757"/>
      <c r="K771" s="758"/>
      <c r="L771" s="758"/>
      <c r="M771" s="722"/>
      <c r="N771" s="736"/>
      <c r="O771" s="736"/>
      <c r="P771" s="736"/>
      <c r="Q771" s="736"/>
      <c r="R771" s="736"/>
      <c r="S771" s="736"/>
      <c r="T771" s="736"/>
      <c r="U771" s="736"/>
      <c r="BA771" s="722"/>
      <c r="BB771" s="722"/>
      <c r="BC771" s="722"/>
      <c r="BD771" s="722"/>
      <c r="BE771" s="722"/>
      <c r="BF771" s="722"/>
      <c r="BG771" s="722"/>
      <c r="BH771" s="722"/>
      <c r="BI771" s="722"/>
      <c r="BJ771" s="722"/>
      <c r="BK771" s="722"/>
      <c r="BL771" s="722"/>
      <c r="BM771" s="722"/>
      <c r="BN771" s="722"/>
      <c r="BO771" s="722"/>
      <c r="BP771" s="722"/>
      <c r="BQ771" s="722"/>
      <c r="BR771" s="722"/>
      <c r="BS771" s="722"/>
      <c r="BT771" s="722"/>
      <c r="BU771" s="722"/>
      <c r="BV771" s="722"/>
      <c r="BW771" s="722"/>
      <c r="BX771" s="722"/>
      <c r="BY771" s="722"/>
      <c r="BZ771" s="722"/>
      <c r="CA771" s="722"/>
      <c r="CB771" s="722"/>
      <c r="CC771" s="722"/>
      <c r="CD771" s="722"/>
      <c r="CE771" s="722"/>
      <c r="CF771" s="722"/>
      <c r="CG771" s="722"/>
      <c r="CH771" s="722"/>
      <c r="CI771" s="722"/>
      <c r="CJ771" s="722"/>
      <c r="CK771" s="722"/>
      <c r="CL771" s="722"/>
      <c r="CM771" s="722"/>
      <c r="CN771" s="722"/>
      <c r="CO771" s="722"/>
      <c r="CP771" s="722"/>
      <c r="CQ771" s="722"/>
      <c r="CR771" s="722"/>
      <c r="CS771" s="722"/>
    </row>
    <row r="772" spans="1:97" s="1376" customFormat="1">
      <c r="A772" s="722"/>
      <c r="B772" s="722"/>
      <c r="C772" s="722"/>
      <c r="D772" s="722"/>
      <c r="E772" s="722"/>
      <c r="F772" s="757"/>
      <c r="G772" s="757"/>
      <c r="H772" s="757"/>
      <c r="I772" s="757"/>
      <c r="J772" s="757"/>
      <c r="K772" s="758"/>
      <c r="L772" s="758"/>
      <c r="M772" s="722"/>
      <c r="N772" s="736"/>
      <c r="O772" s="736"/>
      <c r="P772" s="736"/>
      <c r="Q772" s="736"/>
      <c r="R772" s="736"/>
      <c r="S772" s="736"/>
      <c r="T772" s="736"/>
      <c r="U772" s="736"/>
      <c r="BA772" s="722"/>
      <c r="BB772" s="722"/>
      <c r="BC772" s="722"/>
      <c r="BD772" s="722"/>
      <c r="BE772" s="722"/>
      <c r="BF772" s="722"/>
      <c r="BG772" s="722"/>
      <c r="BH772" s="722"/>
      <c r="BI772" s="722"/>
      <c r="BJ772" s="722"/>
      <c r="BK772" s="722"/>
      <c r="BL772" s="722"/>
      <c r="BM772" s="722"/>
      <c r="BN772" s="722"/>
      <c r="BO772" s="722"/>
      <c r="BP772" s="722"/>
      <c r="BQ772" s="722"/>
      <c r="BR772" s="722"/>
      <c r="BS772" s="722"/>
      <c r="BT772" s="722"/>
      <c r="BU772" s="722"/>
      <c r="BV772" s="722"/>
      <c r="BW772" s="722"/>
      <c r="BX772" s="722"/>
      <c r="BY772" s="722"/>
      <c r="BZ772" s="722"/>
      <c r="CA772" s="722"/>
      <c r="CB772" s="722"/>
      <c r="CC772" s="722"/>
      <c r="CD772" s="722"/>
      <c r="CE772" s="722"/>
      <c r="CF772" s="722"/>
      <c r="CG772" s="722"/>
      <c r="CH772" s="722"/>
      <c r="CI772" s="722"/>
      <c r="CJ772" s="722"/>
      <c r="CK772" s="722"/>
      <c r="CL772" s="722"/>
      <c r="CM772" s="722"/>
      <c r="CN772" s="722"/>
      <c r="CO772" s="722"/>
      <c r="CP772" s="722"/>
      <c r="CQ772" s="722"/>
      <c r="CR772" s="722"/>
      <c r="CS772" s="722"/>
    </row>
    <row r="773" spans="1:97" s="1376" customFormat="1">
      <c r="A773" s="722"/>
      <c r="B773" s="722"/>
      <c r="C773" s="722"/>
      <c r="D773" s="722"/>
      <c r="E773" s="722"/>
      <c r="F773" s="757"/>
      <c r="G773" s="757"/>
      <c r="H773" s="757"/>
      <c r="I773" s="757"/>
      <c r="J773" s="757"/>
      <c r="K773" s="758"/>
      <c r="L773" s="758"/>
      <c r="M773" s="722"/>
      <c r="N773" s="736"/>
      <c r="O773" s="736"/>
      <c r="P773" s="736"/>
      <c r="Q773" s="736"/>
      <c r="R773" s="736"/>
      <c r="S773" s="736"/>
      <c r="T773" s="736"/>
      <c r="U773" s="736"/>
      <c r="BA773" s="722"/>
      <c r="BB773" s="722"/>
      <c r="BC773" s="722"/>
      <c r="BD773" s="722"/>
      <c r="BE773" s="722"/>
      <c r="BF773" s="722"/>
      <c r="BG773" s="722"/>
      <c r="BH773" s="722"/>
      <c r="BI773" s="722"/>
      <c r="BJ773" s="722"/>
      <c r="BK773" s="722"/>
      <c r="BL773" s="722"/>
      <c r="BM773" s="722"/>
      <c r="BN773" s="722"/>
      <c r="BO773" s="722"/>
      <c r="BP773" s="722"/>
      <c r="BQ773" s="722"/>
      <c r="BR773" s="722"/>
      <c r="BS773" s="722"/>
      <c r="BT773" s="722"/>
      <c r="BU773" s="722"/>
      <c r="BV773" s="722"/>
      <c r="BW773" s="722"/>
      <c r="BX773" s="722"/>
      <c r="BY773" s="722"/>
      <c r="BZ773" s="722"/>
      <c r="CA773" s="722"/>
      <c r="CB773" s="722"/>
      <c r="CC773" s="722"/>
      <c r="CD773" s="722"/>
      <c r="CE773" s="722"/>
      <c r="CF773" s="722"/>
      <c r="CG773" s="722"/>
      <c r="CH773" s="722"/>
      <c r="CI773" s="722"/>
      <c r="CJ773" s="722"/>
      <c r="CK773" s="722"/>
      <c r="CL773" s="722"/>
      <c r="CM773" s="722"/>
      <c r="CN773" s="722"/>
      <c r="CO773" s="722"/>
      <c r="CP773" s="722"/>
      <c r="CQ773" s="722"/>
      <c r="CR773" s="722"/>
      <c r="CS773" s="722"/>
    </row>
    <row r="774" spans="1:97" s="1376" customFormat="1">
      <c r="A774" s="722"/>
      <c r="B774" s="722"/>
      <c r="C774" s="722"/>
      <c r="D774" s="722"/>
      <c r="E774" s="722"/>
      <c r="F774" s="757"/>
      <c r="G774" s="757"/>
      <c r="H774" s="757"/>
      <c r="I774" s="757"/>
      <c r="J774" s="757"/>
      <c r="K774" s="758"/>
      <c r="L774" s="758"/>
      <c r="M774" s="722"/>
      <c r="N774" s="736"/>
      <c r="O774" s="736"/>
      <c r="P774" s="736"/>
      <c r="Q774" s="736"/>
      <c r="R774" s="736"/>
      <c r="S774" s="736"/>
      <c r="T774" s="736"/>
      <c r="U774" s="736"/>
      <c r="BA774" s="722"/>
      <c r="BB774" s="722"/>
      <c r="BC774" s="722"/>
      <c r="BD774" s="722"/>
      <c r="BE774" s="722"/>
      <c r="BF774" s="722"/>
      <c r="BG774" s="722"/>
      <c r="BH774" s="722"/>
      <c r="BI774" s="722"/>
      <c r="BJ774" s="722"/>
      <c r="BK774" s="722"/>
      <c r="BL774" s="722"/>
      <c r="BM774" s="722"/>
      <c r="BN774" s="722"/>
      <c r="BO774" s="722"/>
      <c r="BP774" s="722"/>
      <c r="BQ774" s="722"/>
      <c r="BR774" s="722"/>
      <c r="BS774" s="722"/>
      <c r="BT774" s="722"/>
      <c r="BU774" s="722"/>
      <c r="BV774" s="722"/>
      <c r="BW774" s="722"/>
      <c r="BX774" s="722"/>
      <c r="BY774" s="722"/>
      <c r="BZ774" s="722"/>
      <c r="CA774" s="722"/>
      <c r="CB774" s="722"/>
      <c r="CC774" s="722"/>
      <c r="CD774" s="722"/>
      <c r="CE774" s="722"/>
      <c r="CF774" s="722"/>
      <c r="CG774" s="722"/>
      <c r="CH774" s="722"/>
      <c r="CI774" s="722"/>
      <c r="CJ774" s="722"/>
      <c r="CK774" s="722"/>
      <c r="CL774" s="722"/>
      <c r="CM774" s="722"/>
      <c r="CN774" s="722"/>
      <c r="CO774" s="722"/>
      <c r="CP774" s="722"/>
      <c r="CQ774" s="722"/>
      <c r="CR774" s="722"/>
      <c r="CS774" s="722"/>
    </row>
    <row r="775" spans="1:97" s="1376" customFormat="1">
      <c r="A775" s="722"/>
      <c r="B775" s="722"/>
      <c r="C775" s="722"/>
      <c r="D775" s="722"/>
      <c r="E775" s="722"/>
      <c r="F775" s="757"/>
      <c r="G775" s="757"/>
      <c r="H775" s="757"/>
      <c r="I775" s="757"/>
      <c r="J775" s="757"/>
      <c r="K775" s="758"/>
      <c r="L775" s="758"/>
      <c r="M775" s="722"/>
      <c r="N775" s="736"/>
      <c r="O775" s="736"/>
      <c r="P775" s="736"/>
      <c r="Q775" s="736"/>
      <c r="R775" s="736"/>
      <c r="S775" s="736"/>
      <c r="T775" s="736"/>
      <c r="U775" s="736"/>
      <c r="BA775" s="722"/>
      <c r="BB775" s="722"/>
      <c r="BC775" s="722"/>
      <c r="BD775" s="722"/>
      <c r="BE775" s="722"/>
      <c r="BF775" s="722"/>
      <c r="BG775" s="722"/>
      <c r="BH775" s="722"/>
      <c r="BI775" s="722"/>
      <c r="BJ775" s="722"/>
      <c r="BK775" s="722"/>
      <c r="BL775" s="722"/>
      <c r="BM775" s="722"/>
      <c r="BN775" s="722"/>
      <c r="BO775" s="722"/>
      <c r="BP775" s="722"/>
      <c r="BQ775" s="722"/>
      <c r="BR775" s="722"/>
      <c r="BS775" s="722"/>
      <c r="BT775" s="722"/>
      <c r="BU775" s="722"/>
      <c r="BV775" s="722"/>
      <c r="BW775" s="722"/>
      <c r="BX775" s="722"/>
      <c r="BY775" s="722"/>
      <c r="BZ775" s="722"/>
      <c r="CA775" s="722"/>
      <c r="CB775" s="722"/>
      <c r="CC775" s="722"/>
      <c r="CD775" s="722"/>
      <c r="CE775" s="722"/>
      <c r="CF775" s="722"/>
      <c r="CG775" s="722"/>
      <c r="CH775" s="722"/>
      <c r="CI775" s="722"/>
      <c r="CJ775" s="722"/>
      <c r="CK775" s="722"/>
      <c r="CL775" s="722"/>
      <c r="CM775" s="722"/>
      <c r="CN775" s="722"/>
      <c r="CO775" s="722"/>
      <c r="CP775" s="722"/>
      <c r="CQ775" s="722"/>
      <c r="CR775" s="722"/>
      <c r="CS775" s="722"/>
    </row>
    <row r="776" spans="1:97" s="1376" customFormat="1">
      <c r="A776" s="722"/>
      <c r="B776" s="722"/>
      <c r="C776" s="722"/>
      <c r="D776" s="722"/>
      <c r="E776" s="722"/>
      <c r="F776" s="757"/>
      <c r="G776" s="757"/>
      <c r="H776" s="757"/>
      <c r="I776" s="757"/>
      <c r="J776" s="757"/>
      <c r="K776" s="758"/>
      <c r="L776" s="758"/>
      <c r="M776" s="722"/>
      <c r="N776" s="736"/>
      <c r="O776" s="736"/>
      <c r="P776" s="736"/>
      <c r="Q776" s="736"/>
      <c r="R776" s="736"/>
      <c r="S776" s="736"/>
      <c r="T776" s="736"/>
      <c r="U776" s="736"/>
      <c r="BA776" s="722"/>
      <c r="BB776" s="722"/>
      <c r="BC776" s="722"/>
      <c r="BD776" s="722"/>
      <c r="BE776" s="722"/>
      <c r="BF776" s="722"/>
      <c r="BG776" s="722"/>
      <c r="BH776" s="722"/>
      <c r="BI776" s="722"/>
      <c r="BJ776" s="722"/>
      <c r="BK776" s="722"/>
      <c r="BL776" s="722"/>
      <c r="BM776" s="722"/>
      <c r="BN776" s="722"/>
      <c r="BO776" s="722"/>
      <c r="BP776" s="722"/>
      <c r="BQ776" s="722"/>
      <c r="BR776" s="722"/>
      <c r="BS776" s="722"/>
      <c r="BT776" s="722"/>
      <c r="BU776" s="722"/>
      <c r="BV776" s="722"/>
      <c r="BW776" s="722"/>
      <c r="BX776" s="722"/>
      <c r="BY776" s="722"/>
      <c r="BZ776" s="722"/>
      <c r="CA776" s="722"/>
      <c r="CB776" s="722"/>
      <c r="CC776" s="722"/>
      <c r="CD776" s="722"/>
      <c r="CE776" s="722"/>
      <c r="CF776" s="722"/>
      <c r="CG776" s="722"/>
      <c r="CH776" s="722"/>
      <c r="CI776" s="722"/>
      <c r="CJ776" s="722"/>
      <c r="CK776" s="722"/>
      <c r="CL776" s="722"/>
      <c r="CM776" s="722"/>
      <c r="CN776" s="722"/>
      <c r="CO776" s="722"/>
      <c r="CP776" s="722"/>
      <c r="CQ776" s="722"/>
      <c r="CR776" s="722"/>
      <c r="CS776" s="722"/>
    </row>
    <row r="777" spans="1:97" s="1376" customFormat="1">
      <c r="A777" s="722"/>
      <c r="B777" s="722"/>
      <c r="C777" s="722"/>
      <c r="D777" s="722"/>
      <c r="E777" s="722"/>
      <c r="F777" s="757"/>
      <c r="G777" s="757"/>
      <c r="H777" s="757"/>
      <c r="I777" s="757"/>
      <c r="J777" s="757"/>
      <c r="K777" s="758"/>
      <c r="L777" s="758"/>
      <c r="M777" s="722"/>
      <c r="N777" s="736"/>
      <c r="O777" s="736"/>
      <c r="P777" s="736"/>
      <c r="Q777" s="736"/>
      <c r="R777" s="736"/>
      <c r="S777" s="736"/>
      <c r="T777" s="736"/>
      <c r="U777" s="736"/>
      <c r="BA777" s="722"/>
      <c r="BB777" s="722"/>
      <c r="BC777" s="722"/>
      <c r="BD777" s="722"/>
      <c r="BE777" s="722"/>
      <c r="BF777" s="722"/>
      <c r="BG777" s="722"/>
      <c r="BH777" s="722"/>
      <c r="BI777" s="722"/>
      <c r="BJ777" s="722"/>
      <c r="BK777" s="722"/>
      <c r="BL777" s="722"/>
      <c r="BM777" s="722"/>
      <c r="BN777" s="722"/>
      <c r="BO777" s="722"/>
      <c r="BP777" s="722"/>
      <c r="BQ777" s="722"/>
      <c r="BR777" s="722"/>
      <c r="BS777" s="722"/>
      <c r="BT777" s="722"/>
      <c r="BU777" s="722"/>
      <c r="BV777" s="722"/>
      <c r="BW777" s="722"/>
      <c r="BX777" s="722"/>
      <c r="BY777" s="722"/>
      <c r="BZ777" s="722"/>
      <c r="CA777" s="722"/>
      <c r="CB777" s="722"/>
      <c r="CC777" s="722"/>
      <c r="CD777" s="722"/>
      <c r="CE777" s="722"/>
      <c r="CF777" s="722"/>
      <c r="CG777" s="722"/>
      <c r="CH777" s="722"/>
      <c r="CI777" s="722"/>
      <c r="CJ777" s="722"/>
      <c r="CK777" s="722"/>
      <c r="CL777" s="722"/>
      <c r="CM777" s="722"/>
      <c r="CN777" s="722"/>
      <c r="CO777" s="722"/>
      <c r="CP777" s="722"/>
      <c r="CQ777" s="722"/>
      <c r="CR777" s="722"/>
      <c r="CS777" s="722"/>
    </row>
    <row r="778" spans="1:97" s="1376" customFormat="1">
      <c r="A778" s="722"/>
      <c r="B778" s="722"/>
      <c r="C778" s="722"/>
      <c r="D778" s="722"/>
      <c r="E778" s="722"/>
      <c r="F778" s="757"/>
      <c r="G778" s="757"/>
      <c r="H778" s="757"/>
      <c r="I778" s="757"/>
      <c r="J778" s="757"/>
      <c r="K778" s="758"/>
      <c r="L778" s="758"/>
      <c r="M778" s="722"/>
      <c r="N778" s="736"/>
      <c r="O778" s="736"/>
      <c r="P778" s="736"/>
      <c r="Q778" s="736"/>
      <c r="R778" s="736"/>
      <c r="S778" s="736"/>
      <c r="T778" s="736"/>
      <c r="U778" s="736"/>
      <c r="BA778" s="722"/>
      <c r="BB778" s="722"/>
      <c r="BC778" s="722"/>
      <c r="BD778" s="722"/>
      <c r="BE778" s="722"/>
      <c r="BF778" s="722"/>
      <c r="BG778" s="722"/>
      <c r="BH778" s="722"/>
      <c r="BI778" s="722"/>
      <c r="BJ778" s="722"/>
      <c r="BK778" s="722"/>
      <c r="BL778" s="722"/>
      <c r="BM778" s="722"/>
      <c r="BN778" s="722"/>
      <c r="BO778" s="722"/>
      <c r="BP778" s="722"/>
      <c r="BQ778" s="722"/>
      <c r="BR778" s="722"/>
      <c r="BS778" s="722"/>
      <c r="BT778" s="722"/>
      <c r="BU778" s="722"/>
      <c r="BV778" s="722"/>
      <c r="BW778" s="722"/>
      <c r="BX778" s="722"/>
      <c r="BY778" s="722"/>
      <c r="BZ778" s="722"/>
      <c r="CA778" s="722"/>
      <c r="CB778" s="722"/>
      <c r="CC778" s="722"/>
      <c r="CD778" s="722"/>
      <c r="CE778" s="722"/>
      <c r="CF778" s="722"/>
      <c r="CG778" s="722"/>
      <c r="CH778" s="722"/>
      <c r="CI778" s="722"/>
      <c r="CJ778" s="722"/>
      <c r="CK778" s="722"/>
      <c r="CL778" s="722"/>
      <c r="CM778" s="722"/>
      <c r="CN778" s="722"/>
      <c r="CO778" s="722"/>
      <c r="CP778" s="722"/>
      <c r="CQ778" s="722"/>
      <c r="CR778" s="722"/>
      <c r="CS778" s="722"/>
    </row>
    <row r="779" spans="1:97" s="1376" customFormat="1">
      <c r="A779" s="722"/>
      <c r="B779" s="722"/>
      <c r="C779" s="722"/>
      <c r="D779" s="722"/>
      <c r="E779" s="722"/>
      <c r="F779" s="757"/>
      <c r="G779" s="757"/>
      <c r="H779" s="757"/>
      <c r="I779" s="757"/>
      <c r="J779" s="757"/>
      <c r="K779" s="758"/>
      <c r="L779" s="758"/>
      <c r="M779" s="722"/>
      <c r="N779" s="736"/>
      <c r="O779" s="736"/>
      <c r="P779" s="736"/>
      <c r="Q779" s="736"/>
      <c r="R779" s="736"/>
      <c r="S779" s="736"/>
      <c r="T779" s="736"/>
      <c r="U779" s="736"/>
      <c r="BA779" s="722"/>
      <c r="BB779" s="722"/>
      <c r="BC779" s="722"/>
      <c r="BD779" s="722"/>
      <c r="BE779" s="722"/>
      <c r="BF779" s="722"/>
      <c r="BG779" s="722"/>
      <c r="BH779" s="722"/>
      <c r="BI779" s="722"/>
      <c r="BJ779" s="722"/>
      <c r="BK779" s="722"/>
      <c r="BL779" s="722"/>
      <c r="BM779" s="722"/>
      <c r="BN779" s="722"/>
      <c r="BO779" s="722"/>
      <c r="BP779" s="722"/>
      <c r="BQ779" s="722"/>
      <c r="BR779" s="722"/>
      <c r="BS779" s="722"/>
      <c r="BT779" s="722"/>
      <c r="BU779" s="722"/>
      <c r="BV779" s="722"/>
      <c r="BW779" s="722"/>
      <c r="BX779" s="722"/>
      <c r="BY779" s="722"/>
      <c r="BZ779" s="722"/>
      <c r="CA779" s="722"/>
      <c r="CB779" s="722"/>
      <c r="CC779" s="722"/>
      <c r="CD779" s="722"/>
      <c r="CE779" s="722"/>
      <c r="CF779" s="722"/>
      <c r="CG779" s="722"/>
      <c r="CH779" s="722"/>
      <c r="CI779" s="722"/>
      <c r="CJ779" s="722"/>
      <c r="CK779" s="722"/>
      <c r="CL779" s="722"/>
      <c r="CM779" s="722"/>
      <c r="CN779" s="722"/>
      <c r="CO779" s="722"/>
      <c r="CP779" s="722"/>
      <c r="CQ779" s="722"/>
      <c r="CR779" s="722"/>
      <c r="CS779" s="722"/>
    </row>
    <row r="780" spans="1:97" s="1376" customFormat="1">
      <c r="A780" s="722"/>
      <c r="B780" s="722"/>
      <c r="C780" s="722"/>
      <c r="D780" s="722"/>
      <c r="E780" s="722"/>
      <c r="F780" s="757"/>
      <c r="G780" s="757"/>
      <c r="H780" s="757"/>
      <c r="I780" s="757"/>
      <c r="J780" s="757"/>
      <c r="K780" s="758"/>
      <c r="L780" s="758"/>
      <c r="M780" s="722"/>
      <c r="N780" s="736"/>
      <c r="O780" s="736"/>
      <c r="P780" s="736"/>
      <c r="Q780" s="736"/>
      <c r="R780" s="736"/>
      <c r="S780" s="736"/>
      <c r="T780" s="736"/>
      <c r="U780" s="736"/>
      <c r="BA780" s="722"/>
      <c r="BB780" s="722"/>
      <c r="BC780" s="722"/>
      <c r="BD780" s="722"/>
      <c r="BE780" s="722"/>
      <c r="BF780" s="722"/>
      <c r="BG780" s="722"/>
      <c r="BH780" s="722"/>
      <c r="BI780" s="722"/>
      <c r="BJ780" s="722"/>
      <c r="BK780" s="722"/>
      <c r="BL780" s="722"/>
      <c r="BM780" s="722"/>
      <c r="BN780" s="722"/>
      <c r="BO780" s="722"/>
      <c r="BP780" s="722"/>
      <c r="BQ780" s="722"/>
      <c r="BR780" s="722"/>
      <c r="BS780" s="722"/>
      <c r="BT780" s="722"/>
      <c r="BU780" s="722"/>
      <c r="BV780" s="722"/>
      <c r="BW780" s="722"/>
      <c r="BX780" s="722"/>
      <c r="BY780" s="722"/>
      <c r="BZ780" s="722"/>
      <c r="CA780" s="722"/>
      <c r="CB780" s="722"/>
      <c r="CC780" s="722"/>
      <c r="CD780" s="722"/>
      <c r="CE780" s="722"/>
      <c r="CF780" s="722"/>
      <c r="CG780" s="722"/>
      <c r="CH780" s="722"/>
      <c r="CI780" s="722"/>
      <c r="CJ780" s="722"/>
      <c r="CK780" s="722"/>
      <c r="CL780" s="722"/>
      <c r="CM780" s="722"/>
      <c r="CN780" s="722"/>
      <c r="CO780" s="722"/>
      <c r="CP780" s="722"/>
      <c r="CQ780" s="722"/>
      <c r="CR780" s="722"/>
      <c r="CS780" s="722"/>
    </row>
    <row r="781" spans="1:97" s="1376" customFormat="1">
      <c r="A781" s="722"/>
      <c r="B781" s="722"/>
      <c r="C781" s="722"/>
      <c r="D781" s="722"/>
      <c r="E781" s="722"/>
      <c r="F781" s="757"/>
      <c r="G781" s="757"/>
      <c r="H781" s="757"/>
      <c r="I781" s="757"/>
      <c r="J781" s="757"/>
      <c r="K781" s="758"/>
      <c r="L781" s="758"/>
      <c r="M781" s="722"/>
      <c r="N781" s="736"/>
      <c r="O781" s="736"/>
      <c r="P781" s="736"/>
      <c r="Q781" s="736"/>
      <c r="R781" s="736"/>
      <c r="S781" s="736"/>
      <c r="T781" s="736"/>
      <c r="U781" s="736"/>
      <c r="BA781" s="722"/>
      <c r="BB781" s="722"/>
      <c r="BC781" s="722"/>
      <c r="BD781" s="722"/>
      <c r="BE781" s="722"/>
      <c r="BF781" s="722"/>
      <c r="BG781" s="722"/>
      <c r="BH781" s="722"/>
      <c r="BI781" s="722"/>
      <c r="BJ781" s="722"/>
      <c r="BK781" s="722"/>
      <c r="BL781" s="722"/>
      <c r="BM781" s="722"/>
      <c r="BN781" s="722"/>
      <c r="BO781" s="722"/>
      <c r="BP781" s="722"/>
      <c r="BQ781" s="722"/>
      <c r="BR781" s="722"/>
      <c r="BS781" s="722"/>
      <c r="BT781" s="722"/>
      <c r="BU781" s="722"/>
      <c r="BV781" s="722"/>
      <c r="BW781" s="722"/>
      <c r="BX781" s="722"/>
      <c r="BY781" s="722"/>
      <c r="BZ781" s="722"/>
      <c r="CA781" s="722"/>
      <c r="CB781" s="722"/>
      <c r="CC781" s="722"/>
      <c r="CD781" s="722"/>
      <c r="CE781" s="722"/>
      <c r="CF781" s="722"/>
      <c r="CG781" s="722"/>
      <c r="CH781" s="722"/>
      <c r="CI781" s="722"/>
      <c r="CJ781" s="722"/>
      <c r="CK781" s="722"/>
      <c r="CL781" s="722"/>
      <c r="CM781" s="722"/>
      <c r="CN781" s="722"/>
      <c r="CO781" s="722"/>
      <c r="CP781" s="722"/>
      <c r="CQ781" s="722"/>
      <c r="CR781" s="722"/>
      <c r="CS781" s="722"/>
    </row>
    <row r="782" spans="1:97" s="1376" customFormat="1">
      <c r="A782" s="722"/>
      <c r="B782" s="722"/>
      <c r="C782" s="722"/>
      <c r="D782" s="722"/>
      <c r="E782" s="722"/>
      <c r="F782" s="757"/>
      <c r="G782" s="757"/>
      <c r="H782" s="757"/>
      <c r="I782" s="757"/>
      <c r="J782" s="757"/>
      <c r="K782" s="758"/>
      <c r="L782" s="758"/>
      <c r="M782" s="722"/>
      <c r="N782" s="736"/>
      <c r="O782" s="736"/>
      <c r="P782" s="736"/>
      <c r="Q782" s="736"/>
      <c r="R782" s="736"/>
      <c r="S782" s="736"/>
      <c r="T782" s="736"/>
      <c r="U782" s="736"/>
      <c r="BA782" s="722"/>
      <c r="BB782" s="722"/>
      <c r="BC782" s="722"/>
      <c r="BD782" s="722"/>
      <c r="BE782" s="722"/>
      <c r="BF782" s="722"/>
      <c r="BG782" s="722"/>
      <c r="BH782" s="722"/>
      <c r="BI782" s="722"/>
      <c r="BJ782" s="722"/>
      <c r="BK782" s="722"/>
      <c r="BL782" s="722"/>
      <c r="BM782" s="722"/>
      <c r="BN782" s="722"/>
      <c r="BO782" s="722"/>
      <c r="BP782" s="722"/>
      <c r="BQ782" s="722"/>
      <c r="BR782" s="722"/>
      <c r="BS782" s="722"/>
      <c r="BT782" s="722"/>
      <c r="BU782" s="722"/>
      <c r="BV782" s="722"/>
      <c r="BW782" s="722"/>
      <c r="BX782" s="722"/>
      <c r="BY782" s="722"/>
      <c r="BZ782" s="722"/>
      <c r="CA782" s="722"/>
      <c r="CB782" s="722"/>
      <c r="CC782" s="722"/>
      <c r="CD782" s="722"/>
      <c r="CE782" s="722"/>
      <c r="CF782" s="722"/>
      <c r="CG782" s="722"/>
      <c r="CH782" s="722"/>
      <c r="CI782" s="722"/>
      <c r="CJ782" s="722"/>
      <c r="CK782" s="722"/>
      <c r="CL782" s="722"/>
      <c r="CM782" s="722"/>
      <c r="CN782" s="722"/>
      <c r="CO782" s="722"/>
      <c r="CP782" s="722"/>
      <c r="CQ782" s="722"/>
      <c r="CR782" s="722"/>
      <c r="CS782" s="722"/>
    </row>
    <row r="783" spans="1:97" s="1376" customFormat="1">
      <c r="A783" s="722"/>
      <c r="B783" s="722"/>
      <c r="C783" s="722"/>
      <c r="D783" s="722"/>
      <c r="E783" s="722"/>
      <c r="F783" s="757"/>
      <c r="G783" s="757"/>
      <c r="H783" s="757"/>
      <c r="I783" s="757"/>
      <c r="J783" s="757"/>
      <c r="K783" s="758"/>
      <c r="L783" s="758"/>
      <c r="M783" s="722"/>
      <c r="N783" s="736"/>
      <c r="O783" s="736"/>
      <c r="P783" s="736"/>
      <c r="Q783" s="736"/>
      <c r="R783" s="736"/>
      <c r="S783" s="736"/>
      <c r="T783" s="736"/>
      <c r="U783" s="736"/>
      <c r="BA783" s="722"/>
      <c r="BB783" s="722"/>
      <c r="BC783" s="722"/>
      <c r="BD783" s="722"/>
      <c r="BE783" s="722"/>
      <c r="BF783" s="722"/>
      <c r="BG783" s="722"/>
      <c r="BH783" s="722"/>
      <c r="BI783" s="722"/>
      <c r="BJ783" s="722"/>
      <c r="BK783" s="722"/>
      <c r="BL783" s="722"/>
      <c r="BM783" s="722"/>
      <c r="BN783" s="722"/>
      <c r="BO783" s="722"/>
      <c r="BP783" s="722"/>
      <c r="BQ783" s="722"/>
      <c r="BR783" s="722"/>
      <c r="BS783" s="722"/>
      <c r="BT783" s="722"/>
      <c r="BU783" s="722"/>
      <c r="BV783" s="722"/>
      <c r="BW783" s="722"/>
      <c r="BX783" s="722"/>
      <c r="BY783" s="722"/>
      <c r="BZ783" s="722"/>
      <c r="CA783" s="722"/>
      <c r="CB783" s="722"/>
      <c r="CC783" s="722"/>
      <c r="CD783" s="722"/>
      <c r="CE783" s="722"/>
      <c r="CF783" s="722"/>
      <c r="CG783" s="722"/>
      <c r="CH783" s="722"/>
      <c r="CI783" s="722"/>
      <c r="CJ783" s="722"/>
      <c r="CK783" s="722"/>
      <c r="CL783" s="722"/>
      <c r="CM783" s="722"/>
      <c r="CN783" s="722"/>
      <c r="CO783" s="722"/>
      <c r="CP783" s="722"/>
      <c r="CQ783" s="722"/>
      <c r="CR783" s="722"/>
      <c r="CS783" s="722"/>
    </row>
    <row r="784" spans="1:97" s="1376" customFormat="1">
      <c r="A784" s="722"/>
      <c r="B784" s="722"/>
      <c r="C784" s="722"/>
      <c r="D784" s="722"/>
      <c r="E784" s="722"/>
      <c r="F784" s="757"/>
      <c r="G784" s="757"/>
      <c r="H784" s="757"/>
      <c r="I784" s="757"/>
      <c r="J784" s="757"/>
      <c r="K784" s="758"/>
      <c r="L784" s="758"/>
      <c r="M784" s="722"/>
      <c r="N784" s="736"/>
      <c r="O784" s="736"/>
      <c r="P784" s="736"/>
      <c r="Q784" s="736"/>
      <c r="R784" s="736"/>
      <c r="S784" s="736"/>
      <c r="T784" s="736"/>
      <c r="U784" s="736"/>
      <c r="BA784" s="722"/>
      <c r="BB784" s="722"/>
      <c r="BC784" s="722"/>
      <c r="BD784" s="722"/>
      <c r="BE784" s="722"/>
      <c r="BF784" s="722"/>
      <c r="BG784" s="722"/>
      <c r="BH784" s="722"/>
      <c r="BI784" s="722"/>
      <c r="BJ784" s="722"/>
      <c r="BK784" s="722"/>
      <c r="BL784" s="722"/>
      <c r="BM784" s="722"/>
      <c r="BN784" s="722"/>
      <c r="BO784" s="722"/>
      <c r="BP784" s="722"/>
      <c r="BQ784" s="722"/>
      <c r="BR784" s="722"/>
      <c r="BS784" s="722"/>
      <c r="BT784" s="722"/>
      <c r="BU784" s="722"/>
      <c r="BV784" s="722"/>
      <c r="BW784" s="722"/>
      <c r="BX784" s="722"/>
      <c r="BY784" s="722"/>
      <c r="BZ784" s="722"/>
      <c r="CA784" s="722"/>
      <c r="CB784" s="722"/>
      <c r="CC784" s="722"/>
      <c r="CD784" s="722"/>
      <c r="CE784" s="722"/>
      <c r="CF784" s="722"/>
      <c r="CG784" s="722"/>
      <c r="CH784" s="722"/>
      <c r="CI784" s="722"/>
      <c r="CJ784" s="722"/>
      <c r="CK784" s="722"/>
      <c r="CL784" s="722"/>
      <c r="CM784" s="722"/>
      <c r="CN784" s="722"/>
      <c r="CO784" s="722"/>
      <c r="CP784" s="722"/>
      <c r="CQ784" s="722"/>
      <c r="CR784" s="722"/>
      <c r="CS784" s="722"/>
    </row>
    <row r="785" spans="1:97" s="1376" customFormat="1">
      <c r="A785" s="722"/>
      <c r="B785" s="722"/>
      <c r="C785" s="722"/>
      <c r="D785" s="722"/>
      <c r="E785" s="722"/>
      <c r="F785" s="757"/>
      <c r="G785" s="757"/>
      <c r="H785" s="757"/>
      <c r="I785" s="757"/>
      <c r="J785" s="757"/>
      <c r="K785" s="758"/>
      <c r="L785" s="758"/>
      <c r="M785" s="722"/>
      <c r="N785" s="736"/>
      <c r="O785" s="736"/>
      <c r="P785" s="736"/>
      <c r="Q785" s="736"/>
      <c r="R785" s="736"/>
      <c r="S785" s="736"/>
      <c r="T785" s="736"/>
      <c r="U785" s="736"/>
      <c r="BA785" s="722"/>
      <c r="BB785" s="722"/>
      <c r="BC785" s="722"/>
      <c r="BD785" s="722"/>
      <c r="BE785" s="722"/>
      <c r="BF785" s="722"/>
      <c r="BG785" s="722"/>
      <c r="BH785" s="722"/>
      <c r="BI785" s="722"/>
      <c r="BJ785" s="722"/>
      <c r="BK785" s="722"/>
      <c r="BL785" s="722"/>
      <c r="BM785" s="722"/>
      <c r="BN785" s="722"/>
      <c r="BO785" s="722"/>
      <c r="BP785" s="722"/>
      <c r="BQ785" s="722"/>
      <c r="BR785" s="722"/>
      <c r="BS785" s="722"/>
      <c r="BT785" s="722"/>
      <c r="BU785" s="722"/>
      <c r="BV785" s="722"/>
      <c r="BW785" s="722"/>
      <c r="BX785" s="722"/>
      <c r="BY785" s="722"/>
      <c r="BZ785" s="722"/>
      <c r="CA785" s="722"/>
      <c r="CB785" s="722"/>
      <c r="CC785" s="722"/>
      <c r="CD785" s="722"/>
      <c r="CE785" s="722"/>
      <c r="CF785" s="722"/>
      <c r="CG785" s="722"/>
      <c r="CH785" s="722"/>
      <c r="CI785" s="722"/>
      <c r="CJ785" s="722"/>
      <c r="CK785" s="722"/>
      <c r="CL785" s="722"/>
      <c r="CM785" s="722"/>
      <c r="CN785" s="722"/>
      <c r="CO785" s="722"/>
      <c r="CP785" s="722"/>
      <c r="CQ785" s="722"/>
      <c r="CR785" s="722"/>
      <c r="CS785" s="722"/>
    </row>
    <row r="786" spans="1:97" s="1376" customFormat="1">
      <c r="A786" s="722"/>
      <c r="B786" s="722"/>
      <c r="C786" s="722"/>
      <c r="D786" s="722"/>
      <c r="E786" s="722"/>
      <c r="F786" s="757"/>
      <c r="G786" s="757"/>
      <c r="H786" s="757"/>
      <c r="I786" s="757"/>
      <c r="J786" s="757"/>
      <c r="K786" s="758"/>
      <c r="L786" s="758"/>
      <c r="M786" s="722"/>
      <c r="N786" s="736"/>
      <c r="O786" s="736"/>
      <c r="P786" s="736"/>
      <c r="Q786" s="736"/>
      <c r="R786" s="736"/>
      <c r="S786" s="736"/>
      <c r="T786" s="736"/>
      <c r="U786" s="736"/>
      <c r="BA786" s="722"/>
      <c r="BB786" s="722"/>
      <c r="BC786" s="722"/>
      <c r="BD786" s="722"/>
      <c r="BE786" s="722"/>
      <c r="BF786" s="722"/>
      <c r="BG786" s="722"/>
      <c r="BH786" s="722"/>
      <c r="BI786" s="722"/>
      <c r="BJ786" s="722"/>
      <c r="BK786" s="722"/>
      <c r="BL786" s="722"/>
      <c r="BM786" s="722"/>
      <c r="BN786" s="722"/>
      <c r="BO786" s="722"/>
      <c r="BP786" s="722"/>
      <c r="BQ786" s="722"/>
      <c r="BR786" s="722"/>
      <c r="BS786" s="722"/>
      <c r="BT786" s="722"/>
      <c r="BU786" s="722"/>
      <c r="BV786" s="722"/>
      <c r="BW786" s="722"/>
      <c r="BX786" s="722"/>
      <c r="BY786" s="722"/>
      <c r="BZ786" s="722"/>
      <c r="CA786" s="722"/>
      <c r="CB786" s="722"/>
      <c r="CC786" s="722"/>
      <c r="CD786" s="722"/>
      <c r="CE786" s="722"/>
      <c r="CF786" s="722"/>
      <c r="CG786" s="722"/>
      <c r="CH786" s="722"/>
      <c r="CI786" s="722"/>
      <c r="CJ786" s="722"/>
      <c r="CK786" s="722"/>
      <c r="CL786" s="722"/>
      <c r="CM786" s="722"/>
      <c r="CN786" s="722"/>
      <c r="CO786" s="722"/>
      <c r="CP786" s="722"/>
      <c r="CQ786" s="722"/>
      <c r="CR786" s="722"/>
      <c r="CS786" s="722"/>
    </row>
    <row r="787" spans="1:97" s="1376" customFormat="1">
      <c r="A787" s="722"/>
      <c r="B787" s="722"/>
      <c r="C787" s="722"/>
      <c r="D787" s="722"/>
      <c r="E787" s="722"/>
      <c r="F787" s="757"/>
      <c r="G787" s="757"/>
      <c r="H787" s="757"/>
      <c r="I787" s="757"/>
      <c r="J787" s="757"/>
      <c r="K787" s="758"/>
      <c r="L787" s="758"/>
      <c r="M787" s="722"/>
      <c r="N787" s="736"/>
      <c r="O787" s="736"/>
      <c r="P787" s="736"/>
      <c r="Q787" s="736"/>
      <c r="R787" s="736"/>
      <c r="S787" s="736"/>
      <c r="T787" s="736"/>
      <c r="U787" s="736"/>
      <c r="BA787" s="722"/>
      <c r="BB787" s="722"/>
      <c r="BC787" s="722"/>
      <c r="BD787" s="722"/>
      <c r="BE787" s="722"/>
      <c r="BF787" s="722"/>
      <c r="BG787" s="722"/>
      <c r="BH787" s="722"/>
      <c r="BI787" s="722"/>
      <c r="BJ787" s="722"/>
      <c r="BK787" s="722"/>
      <c r="BL787" s="722"/>
      <c r="BM787" s="722"/>
      <c r="BN787" s="722"/>
      <c r="BO787" s="722"/>
      <c r="BP787" s="722"/>
      <c r="BQ787" s="722"/>
      <c r="BR787" s="722"/>
      <c r="BS787" s="722"/>
      <c r="BT787" s="722"/>
      <c r="BU787" s="722"/>
      <c r="BV787" s="722"/>
      <c r="BW787" s="722"/>
      <c r="BX787" s="722"/>
      <c r="BY787" s="722"/>
      <c r="BZ787" s="722"/>
      <c r="CA787" s="722"/>
      <c r="CB787" s="722"/>
      <c r="CC787" s="722"/>
      <c r="CD787" s="722"/>
      <c r="CE787" s="722"/>
      <c r="CF787" s="722"/>
      <c r="CG787" s="722"/>
      <c r="CH787" s="722"/>
      <c r="CI787" s="722"/>
      <c r="CJ787" s="722"/>
      <c r="CK787" s="722"/>
      <c r="CL787" s="722"/>
      <c r="CM787" s="722"/>
      <c r="CN787" s="722"/>
      <c r="CO787" s="722"/>
      <c r="CP787" s="722"/>
      <c r="CQ787" s="722"/>
      <c r="CR787" s="722"/>
      <c r="CS787" s="722"/>
    </row>
    <row r="788" spans="1:97" s="1376" customFormat="1">
      <c r="A788" s="722"/>
      <c r="B788" s="722"/>
      <c r="C788" s="722"/>
      <c r="D788" s="722"/>
      <c r="E788" s="722"/>
      <c r="F788" s="757"/>
      <c r="G788" s="757"/>
      <c r="H788" s="757"/>
      <c r="I788" s="757"/>
      <c r="J788" s="757"/>
      <c r="K788" s="758"/>
      <c r="L788" s="758"/>
      <c r="M788" s="722"/>
      <c r="N788" s="736"/>
      <c r="O788" s="736"/>
      <c r="P788" s="736"/>
      <c r="Q788" s="736"/>
      <c r="R788" s="736"/>
      <c r="S788" s="736"/>
      <c r="T788" s="736"/>
      <c r="U788" s="736"/>
      <c r="BA788" s="722"/>
      <c r="BB788" s="722"/>
      <c r="BC788" s="722"/>
      <c r="BD788" s="722"/>
      <c r="BE788" s="722"/>
      <c r="BF788" s="722"/>
      <c r="BG788" s="722"/>
      <c r="BH788" s="722"/>
      <c r="BI788" s="722"/>
      <c r="BJ788" s="722"/>
      <c r="BK788" s="722"/>
      <c r="BL788" s="722"/>
      <c r="BM788" s="722"/>
      <c r="BN788" s="722"/>
      <c r="BO788" s="722"/>
      <c r="BP788" s="722"/>
      <c r="BQ788" s="722"/>
      <c r="BR788" s="722"/>
      <c r="BS788" s="722"/>
      <c r="BT788" s="722"/>
      <c r="BU788" s="722"/>
      <c r="BV788" s="722"/>
      <c r="BW788" s="722"/>
      <c r="BX788" s="722"/>
      <c r="BY788" s="722"/>
      <c r="BZ788" s="722"/>
      <c r="CA788" s="722"/>
      <c r="CB788" s="722"/>
      <c r="CC788" s="722"/>
      <c r="CD788" s="722"/>
      <c r="CE788" s="722"/>
      <c r="CF788" s="722"/>
      <c r="CG788" s="722"/>
      <c r="CH788" s="722"/>
      <c r="CI788" s="722"/>
      <c r="CJ788" s="722"/>
      <c r="CK788" s="722"/>
      <c r="CL788" s="722"/>
      <c r="CM788" s="722"/>
      <c r="CN788" s="722"/>
      <c r="CO788" s="722"/>
      <c r="CP788" s="722"/>
      <c r="CQ788" s="722"/>
      <c r="CR788" s="722"/>
      <c r="CS788" s="722"/>
    </row>
    <row r="789" spans="1:97" s="1376" customFormat="1">
      <c r="A789" s="722"/>
      <c r="B789" s="722"/>
      <c r="C789" s="722"/>
      <c r="D789" s="722"/>
      <c r="E789" s="722"/>
      <c r="F789" s="757"/>
      <c r="G789" s="757"/>
      <c r="H789" s="757"/>
      <c r="I789" s="757"/>
      <c r="J789" s="757"/>
      <c r="K789" s="758"/>
      <c r="L789" s="758"/>
      <c r="M789" s="722"/>
      <c r="N789" s="736"/>
      <c r="O789" s="736"/>
      <c r="P789" s="736"/>
      <c r="Q789" s="736"/>
      <c r="R789" s="736"/>
      <c r="S789" s="736"/>
      <c r="T789" s="736"/>
      <c r="U789" s="736"/>
      <c r="BA789" s="722"/>
      <c r="BB789" s="722"/>
      <c r="BC789" s="722"/>
      <c r="BD789" s="722"/>
      <c r="BE789" s="722"/>
      <c r="BF789" s="722"/>
      <c r="BG789" s="722"/>
      <c r="BH789" s="722"/>
      <c r="BI789" s="722"/>
      <c r="BJ789" s="722"/>
      <c r="BK789" s="722"/>
      <c r="BL789" s="722"/>
      <c r="BM789" s="722"/>
      <c r="BN789" s="722"/>
      <c r="BO789" s="722"/>
      <c r="BP789" s="722"/>
      <c r="BQ789" s="722"/>
      <c r="BR789" s="722"/>
      <c r="BS789" s="722"/>
      <c r="BT789" s="722"/>
      <c r="BU789" s="722"/>
      <c r="BV789" s="722"/>
      <c r="BW789" s="722"/>
      <c r="BX789" s="722"/>
      <c r="BY789" s="722"/>
      <c r="BZ789" s="722"/>
      <c r="CA789" s="722"/>
      <c r="CB789" s="722"/>
      <c r="CC789" s="722"/>
      <c r="CD789" s="722"/>
      <c r="CE789" s="722"/>
      <c r="CF789" s="722"/>
      <c r="CG789" s="722"/>
      <c r="CH789" s="722"/>
      <c r="CI789" s="722"/>
      <c r="CJ789" s="722"/>
      <c r="CK789" s="722"/>
      <c r="CL789" s="722"/>
      <c r="CM789" s="722"/>
      <c r="CN789" s="722"/>
      <c r="CO789" s="722"/>
      <c r="CP789" s="722"/>
      <c r="CQ789" s="722"/>
      <c r="CR789" s="722"/>
      <c r="CS789" s="722"/>
    </row>
    <row r="790" spans="1:97" s="1376" customFormat="1">
      <c r="A790" s="722"/>
      <c r="B790" s="722"/>
      <c r="C790" s="722"/>
      <c r="D790" s="722"/>
      <c r="E790" s="722"/>
      <c r="F790" s="757"/>
      <c r="G790" s="757"/>
      <c r="H790" s="757"/>
      <c r="I790" s="757"/>
      <c r="J790" s="757"/>
      <c r="K790" s="758"/>
      <c r="L790" s="758"/>
      <c r="M790" s="722"/>
      <c r="N790" s="736"/>
      <c r="O790" s="736"/>
      <c r="P790" s="736"/>
      <c r="Q790" s="736"/>
      <c r="R790" s="736"/>
      <c r="S790" s="736"/>
      <c r="T790" s="736"/>
      <c r="U790" s="736"/>
      <c r="BA790" s="722"/>
      <c r="BB790" s="722"/>
      <c r="BC790" s="722"/>
      <c r="BD790" s="722"/>
      <c r="BE790" s="722"/>
      <c r="BF790" s="722"/>
      <c r="BG790" s="722"/>
      <c r="BH790" s="722"/>
      <c r="BI790" s="722"/>
      <c r="BJ790" s="722"/>
      <c r="BK790" s="722"/>
      <c r="BL790" s="722"/>
      <c r="BM790" s="722"/>
      <c r="BN790" s="722"/>
      <c r="BO790" s="722"/>
      <c r="BP790" s="722"/>
      <c r="BQ790" s="722"/>
      <c r="BR790" s="722"/>
      <c r="BS790" s="722"/>
      <c r="BT790" s="722"/>
      <c r="BU790" s="722"/>
      <c r="BV790" s="722"/>
      <c r="BW790" s="722"/>
      <c r="BX790" s="722"/>
      <c r="BY790" s="722"/>
      <c r="BZ790" s="722"/>
      <c r="CA790" s="722"/>
      <c r="CB790" s="722"/>
      <c r="CC790" s="722"/>
      <c r="CD790" s="722"/>
      <c r="CE790" s="722"/>
      <c r="CF790" s="722"/>
      <c r="CG790" s="722"/>
      <c r="CH790" s="722"/>
      <c r="CI790" s="722"/>
      <c r="CJ790" s="722"/>
      <c r="CK790" s="722"/>
      <c r="CL790" s="722"/>
      <c r="CM790" s="722"/>
      <c r="CN790" s="722"/>
      <c r="CO790" s="722"/>
      <c r="CP790" s="722"/>
      <c r="CQ790" s="722"/>
      <c r="CR790" s="722"/>
      <c r="CS790" s="722"/>
    </row>
    <row r="791" spans="1:97" s="1376" customFormat="1">
      <c r="A791" s="722"/>
      <c r="B791" s="722"/>
      <c r="C791" s="722"/>
      <c r="D791" s="722"/>
      <c r="E791" s="722"/>
      <c r="F791" s="757"/>
      <c r="G791" s="757"/>
      <c r="H791" s="757"/>
      <c r="I791" s="757"/>
      <c r="J791" s="757"/>
      <c r="K791" s="758"/>
      <c r="L791" s="758"/>
      <c r="M791" s="722"/>
      <c r="N791" s="736"/>
      <c r="O791" s="736"/>
      <c r="P791" s="736"/>
      <c r="Q791" s="736"/>
      <c r="R791" s="736"/>
      <c r="S791" s="736"/>
      <c r="T791" s="736"/>
      <c r="U791" s="736"/>
      <c r="BA791" s="722"/>
      <c r="BB791" s="722"/>
      <c r="BC791" s="722"/>
      <c r="BD791" s="722"/>
      <c r="BE791" s="722"/>
      <c r="BF791" s="722"/>
      <c r="BG791" s="722"/>
      <c r="BH791" s="722"/>
      <c r="BI791" s="722"/>
      <c r="BJ791" s="722"/>
      <c r="BK791" s="722"/>
      <c r="BL791" s="722"/>
      <c r="BM791" s="722"/>
      <c r="BN791" s="722"/>
      <c r="BO791" s="722"/>
      <c r="BP791" s="722"/>
      <c r="BQ791" s="722"/>
      <c r="BR791" s="722"/>
      <c r="BS791" s="722"/>
      <c r="BT791" s="722"/>
      <c r="BU791" s="722"/>
      <c r="BV791" s="722"/>
      <c r="BW791" s="722"/>
      <c r="BX791" s="722"/>
      <c r="BY791" s="722"/>
      <c r="BZ791" s="722"/>
      <c r="CA791" s="722"/>
      <c r="CB791" s="722"/>
      <c r="CC791" s="722"/>
      <c r="CD791" s="722"/>
      <c r="CE791" s="722"/>
      <c r="CF791" s="722"/>
      <c r="CG791" s="722"/>
      <c r="CH791" s="722"/>
      <c r="CI791" s="722"/>
      <c r="CJ791" s="722"/>
      <c r="CK791" s="722"/>
      <c r="CL791" s="722"/>
      <c r="CM791" s="722"/>
      <c r="CN791" s="722"/>
      <c r="CO791" s="722"/>
      <c r="CP791" s="722"/>
      <c r="CQ791" s="722"/>
      <c r="CR791" s="722"/>
      <c r="CS791" s="722"/>
    </row>
    <row r="792" spans="1:97" s="1376" customFormat="1">
      <c r="A792" s="722"/>
      <c r="B792" s="722"/>
      <c r="C792" s="722"/>
      <c r="D792" s="722"/>
      <c r="E792" s="722"/>
      <c r="F792" s="757"/>
      <c r="G792" s="757"/>
      <c r="H792" s="757"/>
      <c r="I792" s="757"/>
      <c r="J792" s="757"/>
      <c r="K792" s="758"/>
      <c r="L792" s="758"/>
      <c r="M792" s="722"/>
      <c r="N792" s="736"/>
      <c r="O792" s="736"/>
      <c r="P792" s="736"/>
      <c r="Q792" s="736"/>
      <c r="R792" s="736"/>
      <c r="S792" s="736"/>
      <c r="T792" s="736"/>
      <c r="U792" s="736"/>
      <c r="BA792" s="722"/>
      <c r="BB792" s="722"/>
      <c r="BC792" s="722"/>
      <c r="BD792" s="722"/>
      <c r="BE792" s="722"/>
      <c r="BF792" s="722"/>
      <c r="BG792" s="722"/>
      <c r="BH792" s="722"/>
      <c r="BI792" s="722"/>
      <c r="BJ792" s="722"/>
      <c r="BK792" s="722"/>
      <c r="BL792" s="722"/>
      <c r="BM792" s="722"/>
      <c r="BN792" s="722"/>
      <c r="BO792" s="722"/>
      <c r="BP792" s="722"/>
      <c r="BQ792" s="722"/>
      <c r="BR792" s="722"/>
      <c r="BS792" s="722"/>
      <c r="BT792" s="722"/>
      <c r="BU792" s="722"/>
      <c r="BV792" s="722"/>
      <c r="BW792" s="722"/>
      <c r="BX792" s="722"/>
      <c r="BY792" s="722"/>
      <c r="BZ792" s="722"/>
      <c r="CA792" s="722"/>
      <c r="CB792" s="722"/>
      <c r="CC792" s="722"/>
      <c r="CD792" s="722"/>
      <c r="CE792" s="722"/>
      <c r="CF792" s="722"/>
      <c r="CG792" s="722"/>
      <c r="CH792" s="722"/>
      <c r="CI792" s="722"/>
      <c r="CJ792" s="722"/>
      <c r="CK792" s="722"/>
      <c r="CL792" s="722"/>
      <c r="CM792" s="722"/>
      <c r="CN792" s="722"/>
      <c r="CO792" s="722"/>
      <c r="CP792" s="722"/>
      <c r="CQ792" s="722"/>
      <c r="CR792" s="722"/>
      <c r="CS792" s="722"/>
    </row>
    <row r="793" spans="1:97" s="1376" customFormat="1">
      <c r="A793" s="722"/>
      <c r="B793" s="722"/>
      <c r="C793" s="722"/>
      <c r="D793" s="722"/>
      <c r="E793" s="722"/>
      <c r="F793" s="757"/>
      <c r="G793" s="757"/>
      <c r="H793" s="757"/>
      <c r="I793" s="757"/>
      <c r="J793" s="757"/>
      <c r="K793" s="758"/>
      <c r="L793" s="758"/>
      <c r="M793" s="722"/>
      <c r="N793" s="736"/>
      <c r="O793" s="736"/>
      <c r="P793" s="736"/>
      <c r="Q793" s="736"/>
      <c r="R793" s="736"/>
      <c r="S793" s="736"/>
      <c r="T793" s="736"/>
      <c r="U793" s="736"/>
      <c r="BA793" s="722"/>
      <c r="BB793" s="722"/>
      <c r="BC793" s="722"/>
      <c r="BD793" s="722"/>
      <c r="BE793" s="722"/>
      <c r="BF793" s="722"/>
      <c r="BG793" s="722"/>
      <c r="BH793" s="722"/>
      <c r="BI793" s="722"/>
      <c r="BJ793" s="722"/>
      <c r="BK793" s="722"/>
      <c r="BL793" s="722"/>
      <c r="BM793" s="722"/>
      <c r="BN793" s="722"/>
      <c r="BO793" s="722"/>
      <c r="BP793" s="722"/>
      <c r="BQ793" s="722"/>
      <c r="BR793" s="722"/>
      <c r="BS793" s="722"/>
      <c r="BT793" s="722"/>
      <c r="BU793" s="722"/>
      <c r="BV793" s="722"/>
      <c r="BW793" s="722"/>
      <c r="BX793" s="722"/>
      <c r="BY793" s="722"/>
      <c r="BZ793" s="722"/>
      <c r="CA793" s="722"/>
      <c r="CB793" s="722"/>
      <c r="CC793" s="722"/>
      <c r="CD793" s="722"/>
      <c r="CE793" s="722"/>
      <c r="CF793" s="722"/>
      <c r="CG793" s="722"/>
      <c r="CH793" s="722"/>
      <c r="CI793" s="722"/>
      <c r="CJ793" s="722"/>
      <c r="CK793" s="722"/>
      <c r="CL793" s="722"/>
      <c r="CM793" s="722"/>
      <c r="CN793" s="722"/>
      <c r="CO793" s="722"/>
      <c r="CP793" s="722"/>
      <c r="CQ793" s="722"/>
      <c r="CR793" s="722"/>
      <c r="CS793" s="722"/>
    </row>
    <row r="794" spans="1:97" s="1376" customFormat="1">
      <c r="A794" s="722"/>
      <c r="B794" s="722"/>
      <c r="C794" s="722"/>
      <c r="D794" s="722"/>
      <c r="E794" s="722"/>
      <c r="F794" s="757"/>
      <c r="G794" s="757"/>
      <c r="H794" s="757"/>
      <c r="I794" s="757"/>
      <c r="J794" s="757"/>
      <c r="K794" s="758"/>
      <c r="L794" s="758"/>
      <c r="M794" s="722"/>
      <c r="N794" s="736"/>
      <c r="O794" s="736"/>
      <c r="P794" s="736"/>
      <c r="Q794" s="736"/>
      <c r="R794" s="736"/>
      <c r="S794" s="736"/>
      <c r="T794" s="736"/>
      <c r="U794" s="736"/>
      <c r="BA794" s="722"/>
      <c r="BB794" s="722"/>
      <c r="BC794" s="722"/>
      <c r="BD794" s="722"/>
      <c r="BE794" s="722"/>
      <c r="BF794" s="722"/>
      <c r="BG794" s="722"/>
      <c r="BH794" s="722"/>
      <c r="BI794" s="722"/>
      <c r="BJ794" s="722"/>
      <c r="BK794" s="722"/>
      <c r="BL794" s="722"/>
      <c r="BM794" s="722"/>
      <c r="BN794" s="722"/>
      <c r="BO794" s="722"/>
      <c r="BP794" s="722"/>
      <c r="BQ794" s="722"/>
      <c r="BR794" s="722"/>
      <c r="BS794" s="722"/>
      <c r="BT794" s="722"/>
      <c r="BU794" s="722"/>
      <c r="BV794" s="722"/>
      <c r="BW794" s="722"/>
      <c r="BX794" s="722"/>
      <c r="BY794" s="722"/>
      <c r="BZ794" s="722"/>
      <c r="CA794" s="722"/>
      <c r="CB794" s="722"/>
      <c r="CC794" s="722"/>
      <c r="CD794" s="722"/>
      <c r="CE794" s="722"/>
      <c r="CF794" s="722"/>
      <c r="CG794" s="722"/>
      <c r="CH794" s="722"/>
      <c r="CI794" s="722"/>
      <c r="CJ794" s="722"/>
      <c r="CK794" s="722"/>
      <c r="CL794" s="722"/>
      <c r="CM794" s="722"/>
      <c r="CN794" s="722"/>
      <c r="CO794" s="722"/>
      <c r="CP794" s="722"/>
      <c r="CQ794" s="722"/>
      <c r="CR794" s="722"/>
      <c r="CS794" s="722"/>
    </row>
    <row r="795" spans="1:97" s="1376" customFormat="1">
      <c r="A795" s="722"/>
      <c r="B795" s="722"/>
      <c r="C795" s="722"/>
      <c r="D795" s="722"/>
      <c r="E795" s="722"/>
      <c r="F795" s="757"/>
      <c r="G795" s="757"/>
      <c r="H795" s="757"/>
      <c r="I795" s="757"/>
      <c r="J795" s="757"/>
      <c r="K795" s="758"/>
      <c r="L795" s="758"/>
      <c r="M795" s="722"/>
      <c r="N795" s="736"/>
      <c r="O795" s="736"/>
      <c r="P795" s="736"/>
      <c r="Q795" s="736"/>
      <c r="R795" s="736"/>
      <c r="S795" s="736"/>
      <c r="T795" s="736"/>
      <c r="U795" s="736"/>
      <c r="BA795" s="722"/>
      <c r="BB795" s="722"/>
      <c r="BC795" s="722"/>
      <c r="BD795" s="722"/>
      <c r="BE795" s="722"/>
      <c r="BF795" s="722"/>
      <c r="BG795" s="722"/>
      <c r="BH795" s="722"/>
      <c r="BI795" s="722"/>
      <c r="BJ795" s="722"/>
      <c r="BK795" s="722"/>
      <c r="BL795" s="722"/>
      <c r="BM795" s="722"/>
      <c r="BN795" s="722"/>
      <c r="BO795" s="722"/>
      <c r="BP795" s="722"/>
      <c r="BQ795" s="722"/>
      <c r="BR795" s="722"/>
      <c r="BS795" s="722"/>
      <c r="BT795" s="722"/>
      <c r="BU795" s="722"/>
      <c r="BV795" s="722"/>
      <c r="BW795" s="722"/>
      <c r="BX795" s="722"/>
      <c r="BY795" s="722"/>
      <c r="BZ795" s="722"/>
      <c r="CA795" s="722"/>
      <c r="CB795" s="722"/>
      <c r="CC795" s="722"/>
      <c r="CD795" s="722"/>
      <c r="CE795" s="722"/>
      <c r="CF795" s="722"/>
      <c r="CG795" s="722"/>
      <c r="CH795" s="722"/>
      <c r="CI795" s="722"/>
      <c r="CJ795" s="722"/>
      <c r="CK795" s="722"/>
      <c r="CL795" s="722"/>
      <c r="CM795" s="722"/>
      <c r="CN795" s="722"/>
      <c r="CO795" s="722"/>
      <c r="CP795" s="722"/>
      <c r="CQ795" s="722"/>
      <c r="CR795" s="722"/>
      <c r="CS795" s="722"/>
    </row>
    <row r="796" spans="1:97" s="1376" customFormat="1">
      <c r="A796" s="722"/>
      <c r="B796" s="722"/>
      <c r="C796" s="722"/>
      <c r="D796" s="722"/>
      <c r="E796" s="722"/>
      <c r="F796" s="757"/>
      <c r="G796" s="757"/>
      <c r="H796" s="757"/>
      <c r="I796" s="757"/>
      <c r="J796" s="757"/>
      <c r="K796" s="758"/>
      <c r="L796" s="758"/>
      <c r="M796" s="722"/>
      <c r="N796" s="736"/>
      <c r="O796" s="736"/>
      <c r="P796" s="736"/>
      <c r="Q796" s="736"/>
      <c r="R796" s="736"/>
      <c r="S796" s="736"/>
      <c r="T796" s="736"/>
      <c r="U796" s="736"/>
      <c r="BA796" s="722"/>
      <c r="BB796" s="722"/>
      <c r="BC796" s="722"/>
      <c r="BD796" s="722"/>
      <c r="BE796" s="722"/>
      <c r="BF796" s="722"/>
      <c r="BG796" s="722"/>
      <c r="BH796" s="722"/>
      <c r="BI796" s="722"/>
      <c r="BJ796" s="722"/>
      <c r="BK796" s="722"/>
      <c r="BL796" s="722"/>
      <c r="BM796" s="722"/>
      <c r="BN796" s="722"/>
      <c r="BO796" s="722"/>
      <c r="BP796" s="722"/>
      <c r="BQ796" s="722"/>
      <c r="BR796" s="722"/>
      <c r="BS796" s="722"/>
      <c r="BT796" s="722"/>
      <c r="BU796" s="722"/>
      <c r="BV796" s="722"/>
      <c r="BW796" s="722"/>
      <c r="BX796" s="722"/>
      <c r="BY796" s="722"/>
      <c r="BZ796" s="722"/>
      <c r="CA796" s="722"/>
      <c r="CB796" s="722"/>
      <c r="CC796" s="722"/>
      <c r="CD796" s="722"/>
      <c r="CE796" s="722"/>
      <c r="CF796" s="722"/>
      <c r="CG796" s="722"/>
      <c r="CH796" s="722"/>
      <c r="CI796" s="722"/>
      <c r="CJ796" s="722"/>
      <c r="CK796" s="722"/>
      <c r="CL796" s="722"/>
      <c r="CM796" s="722"/>
      <c r="CN796" s="722"/>
      <c r="CO796" s="722"/>
      <c r="CP796" s="722"/>
      <c r="CQ796" s="722"/>
      <c r="CR796" s="722"/>
      <c r="CS796" s="722"/>
    </row>
    <row r="797" spans="1:97" s="1376" customFormat="1">
      <c r="A797" s="722"/>
      <c r="B797" s="722"/>
      <c r="C797" s="722"/>
      <c r="D797" s="722"/>
      <c r="E797" s="722"/>
      <c r="F797" s="757"/>
      <c r="G797" s="757"/>
      <c r="H797" s="757"/>
      <c r="I797" s="757"/>
      <c r="J797" s="757"/>
      <c r="K797" s="758"/>
      <c r="L797" s="758"/>
      <c r="M797" s="722"/>
      <c r="N797" s="736"/>
      <c r="O797" s="736"/>
      <c r="P797" s="736"/>
      <c r="Q797" s="736"/>
      <c r="R797" s="736"/>
      <c r="S797" s="736"/>
      <c r="T797" s="736"/>
      <c r="U797" s="736"/>
      <c r="BA797" s="722"/>
      <c r="BB797" s="722"/>
      <c r="BC797" s="722"/>
      <c r="BD797" s="722"/>
      <c r="BE797" s="722"/>
      <c r="BF797" s="722"/>
      <c r="BG797" s="722"/>
      <c r="BH797" s="722"/>
      <c r="BI797" s="722"/>
      <c r="BJ797" s="722"/>
      <c r="BK797" s="722"/>
      <c r="BL797" s="722"/>
      <c r="BM797" s="722"/>
      <c r="BN797" s="722"/>
      <c r="BO797" s="722"/>
      <c r="BP797" s="722"/>
      <c r="BQ797" s="722"/>
      <c r="BR797" s="722"/>
      <c r="BS797" s="722"/>
      <c r="BT797" s="722"/>
      <c r="BU797" s="722"/>
      <c r="BV797" s="722"/>
      <c r="BW797" s="722"/>
      <c r="BX797" s="722"/>
      <c r="BY797" s="722"/>
      <c r="BZ797" s="722"/>
      <c r="CA797" s="722"/>
      <c r="CB797" s="722"/>
      <c r="CC797" s="722"/>
      <c r="CD797" s="722"/>
      <c r="CE797" s="722"/>
      <c r="CF797" s="722"/>
      <c r="CG797" s="722"/>
      <c r="CH797" s="722"/>
      <c r="CI797" s="722"/>
      <c r="CJ797" s="722"/>
      <c r="CK797" s="722"/>
      <c r="CL797" s="722"/>
      <c r="CM797" s="722"/>
      <c r="CN797" s="722"/>
      <c r="CO797" s="722"/>
      <c r="CP797" s="722"/>
      <c r="CQ797" s="722"/>
      <c r="CR797" s="722"/>
      <c r="CS797" s="722"/>
    </row>
    <row r="798" spans="1:97" s="1376" customFormat="1">
      <c r="A798" s="722"/>
      <c r="B798" s="722"/>
      <c r="C798" s="722"/>
      <c r="D798" s="722"/>
      <c r="E798" s="722"/>
      <c r="F798" s="757"/>
      <c r="G798" s="757"/>
      <c r="H798" s="757"/>
      <c r="I798" s="757"/>
      <c r="J798" s="757"/>
      <c r="K798" s="758"/>
      <c r="L798" s="758"/>
      <c r="M798" s="722"/>
      <c r="N798" s="736"/>
      <c r="O798" s="736"/>
      <c r="P798" s="736"/>
      <c r="Q798" s="736"/>
      <c r="R798" s="736"/>
      <c r="S798" s="736"/>
      <c r="T798" s="736"/>
      <c r="U798" s="736"/>
      <c r="BA798" s="722"/>
      <c r="BB798" s="722"/>
      <c r="BC798" s="722"/>
      <c r="BD798" s="722"/>
      <c r="BE798" s="722"/>
      <c r="BF798" s="722"/>
      <c r="BG798" s="722"/>
      <c r="BH798" s="722"/>
      <c r="BI798" s="722"/>
      <c r="BJ798" s="722"/>
      <c r="BK798" s="722"/>
      <c r="BL798" s="722"/>
      <c r="BM798" s="722"/>
      <c r="BN798" s="722"/>
      <c r="BO798" s="722"/>
      <c r="BP798" s="722"/>
      <c r="BQ798" s="722"/>
      <c r="BR798" s="722"/>
      <c r="BS798" s="722"/>
      <c r="BT798" s="722"/>
      <c r="BU798" s="722"/>
      <c r="BV798" s="722"/>
      <c r="BW798" s="722"/>
      <c r="BX798" s="722"/>
      <c r="BY798" s="722"/>
      <c r="BZ798" s="722"/>
      <c r="CA798" s="722"/>
      <c r="CB798" s="722"/>
      <c r="CC798" s="722"/>
      <c r="CD798" s="722"/>
      <c r="CE798" s="722"/>
      <c r="CF798" s="722"/>
      <c r="CG798" s="722"/>
      <c r="CH798" s="722"/>
      <c r="CI798" s="722"/>
      <c r="CJ798" s="722"/>
      <c r="CK798" s="722"/>
      <c r="CL798" s="722"/>
      <c r="CM798" s="722"/>
      <c r="CN798" s="722"/>
      <c r="CO798" s="722"/>
      <c r="CP798" s="722"/>
      <c r="CQ798" s="722"/>
      <c r="CR798" s="722"/>
      <c r="CS798" s="722"/>
    </row>
    <row r="799" spans="1:97" s="1376" customFormat="1">
      <c r="A799" s="722"/>
      <c r="B799" s="722"/>
      <c r="C799" s="722"/>
      <c r="D799" s="722"/>
      <c r="E799" s="722"/>
      <c r="F799" s="757"/>
      <c r="G799" s="757"/>
      <c r="H799" s="757"/>
      <c r="I799" s="757"/>
      <c r="J799" s="757"/>
      <c r="K799" s="758"/>
      <c r="L799" s="758"/>
      <c r="M799" s="722"/>
      <c r="N799" s="736"/>
      <c r="O799" s="736"/>
      <c r="P799" s="736"/>
      <c r="Q799" s="736"/>
      <c r="R799" s="736"/>
      <c r="S799" s="736"/>
      <c r="T799" s="736"/>
      <c r="U799" s="736"/>
      <c r="BA799" s="722"/>
      <c r="BB799" s="722"/>
      <c r="BC799" s="722"/>
      <c r="BD799" s="722"/>
      <c r="BE799" s="722"/>
      <c r="BF799" s="722"/>
      <c r="BG799" s="722"/>
      <c r="BH799" s="722"/>
      <c r="BI799" s="722"/>
      <c r="BJ799" s="722"/>
      <c r="BK799" s="722"/>
      <c r="BL799" s="722"/>
      <c r="BM799" s="722"/>
      <c r="BN799" s="722"/>
      <c r="BO799" s="722"/>
      <c r="BP799" s="722"/>
      <c r="BQ799" s="722"/>
      <c r="BR799" s="722"/>
      <c r="BS799" s="722"/>
      <c r="BT799" s="722"/>
      <c r="BU799" s="722"/>
      <c r="BV799" s="722"/>
      <c r="BW799" s="722"/>
      <c r="BX799" s="722"/>
      <c r="BY799" s="722"/>
      <c r="BZ799" s="722"/>
      <c r="CA799" s="722"/>
      <c r="CB799" s="722"/>
      <c r="CC799" s="722"/>
      <c r="CD799" s="722"/>
      <c r="CE799" s="722"/>
      <c r="CF799" s="722"/>
      <c r="CG799" s="722"/>
      <c r="CH799" s="722"/>
      <c r="CI799" s="722"/>
      <c r="CJ799" s="722"/>
      <c r="CK799" s="722"/>
      <c r="CL799" s="722"/>
      <c r="CM799" s="722"/>
      <c r="CN799" s="722"/>
      <c r="CO799" s="722"/>
      <c r="CP799" s="722"/>
      <c r="CQ799" s="722"/>
      <c r="CR799" s="722"/>
      <c r="CS799" s="722"/>
    </row>
    <row r="800" spans="1:97" s="1376" customFormat="1">
      <c r="A800" s="722"/>
      <c r="B800" s="722"/>
      <c r="C800" s="722"/>
      <c r="D800" s="722"/>
      <c r="E800" s="722"/>
      <c r="F800" s="757"/>
      <c r="G800" s="757"/>
      <c r="H800" s="757"/>
      <c r="I800" s="757"/>
      <c r="J800" s="757"/>
      <c r="K800" s="758"/>
      <c r="L800" s="758"/>
      <c r="M800" s="722"/>
      <c r="N800" s="736"/>
      <c r="O800" s="736"/>
      <c r="P800" s="736"/>
      <c r="Q800" s="736"/>
      <c r="R800" s="736"/>
      <c r="S800" s="736"/>
      <c r="T800" s="736"/>
      <c r="U800" s="736"/>
      <c r="BA800" s="722"/>
      <c r="BB800" s="722"/>
      <c r="BC800" s="722"/>
      <c r="BD800" s="722"/>
      <c r="BE800" s="722"/>
      <c r="BF800" s="722"/>
      <c r="BG800" s="722"/>
      <c r="BH800" s="722"/>
      <c r="BI800" s="722"/>
      <c r="BJ800" s="722"/>
      <c r="BK800" s="722"/>
      <c r="BL800" s="722"/>
      <c r="BM800" s="722"/>
      <c r="BN800" s="722"/>
      <c r="BO800" s="722"/>
      <c r="BP800" s="722"/>
      <c r="BQ800" s="722"/>
      <c r="BR800" s="722"/>
      <c r="BS800" s="722"/>
      <c r="BT800" s="722"/>
      <c r="BU800" s="722"/>
      <c r="BV800" s="722"/>
      <c r="BW800" s="722"/>
      <c r="BX800" s="722"/>
      <c r="BY800" s="722"/>
      <c r="BZ800" s="722"/>
      <c r="CA800" s="722"/>
      <c r="CB800" s="722"/>
      <c r="CC800" s="722"/>
      <c r="CD800" s="722"/>
      <c r="CE800" s="722"/>
      <c r="CF800" s="722"/>
      <c r="CG800" s="722"/>
      <c r="CH800" s="722"/>
      <c r="CI800" s="722"/>
      <c r="CJ800" s="722"/>
      <c r="CK800" s="722"/>
      <c r="CL800" s="722"/>
      <c r="CM800" s="722"/>
      <c r="CN800" s="722"/>
      <c r="CO800" s="722"/>
      <c r="CP800" s="722"/>
      <c r="CQ800" s="722"/>
      <c r="CR800" s="722"/>
      <c r="CS800" s="722"/>
    </row>
    <row r="801" spans="1:97" s="1376" customFormat="1">
      <c r="A801" s="722"/>
      <c r="B801" s="722"/>
      <c r="C801" s="722"/>
      <c r="D801" s="722"/>
      <c r="E801" s="722"/>
      <c r="F801" s="757"/>
      <c r="G801" s="757"/>
      <c r="H801" s="757"/>
      <c r="I801" s="757"/>
      <c r="J801" s="757"/>
      <c r="K801" s="758"/>
      <c r="L801" s="758"/>
      <c r="M801" s="722"/>
      <c r="N801" s="736"/>
      <c r="O801" s="736"/>
      <c r="P801" s="736"/>
      <c r="Q801" s="736"/>
      <c r="R801" s="736"/>
      <c r="S801" s="736"/>
      <c r="T801" s="736"/>
      <c r="U801" s="736"/>
      <c r="BA801" s="722"/>
      <c r="BB801" s="722"/>
      <c r="BC801" s="722"/>
      <c r="BD801" s="722"/>
      <c r="BE801" s="722"/>
      <c r="BF801" s="722"/>
      <c r="BG801" s="722"/>
      <c r="BH801" s="722"/>
      <c r="BI801" s="722"/>
      <c r="BJ801" s="722"/>
      <c r="BK801" s="722"/>
      <c r="BL801" s="722"/>
      <c r="BM801" s="722"/>
      <c r="BN801" s="722"/>
      <c r="BO801" s="722"/>
      <c r="BP801" s="722"/>
      <c r="BQ801" s="722"/>
      <c r="BR801" s="722"/>
      <c r="BS801" s="722"/>
      <c r="BT801" s="722"/>
      <c r="BU801" s="722"/>
      <c r="BV801" s="722"/>
      <c r="BW801" s="722"/>
      <c r="BX801" s="722"/>
      <c r="BY801" s="722"/>
      <c r="BZ801" s="722"/>
      <c r="CA801" s="722"/>
      <c r="CB801" s="722"/>
      <c r="CC801" s="722"/>
      <c r="CD801" s="722"/>
      <c r="CE801" s="722"/>
      <c r="CF801" s="722"/>
      <c r="CG801" s="722"/>
      <c r="CH801" s="722"/>
      <c r="CI801" s="722"/>
      <c r="CJ801" s="722"/>
      <c r="CK801" s="722"/>
      <c r="CL801" s="722"/>
      <c r="CM801" s="722"/>
      <c r="CN801" s="722"/>
      <c r="CO801" s="722"/>
      <c r="CP801" s="722"/>
      <c r="CQ801" s="722"/>
      <c r="CR801" s="722"/>
      <c r="CS801" s="722"/>
    </row>
    <row r="802" spans="1:97" s="1376" customFormat="1">
      <c r="A802" s="722"/>
      <c r="B802" s="722"/>
      <c r="C802" s="722"/>
      <c r="D802" s="722"/>
      <c r="E802" s="722"/>
      <c r="F802" s="757"/>
      <c r="G802" s="757"/>
      <c r="H802" s="757"/>
      <c r="I802" s="757"/>
      <c r="J802" s="757"/>
      <c r="K802" s="758"/>
      <c r="L802" s="758"/>
      <c r="M802" s="722"/>
      <c r="N802" s="736"/>
      <c r="O802" s="736"/>
      <c r="P802" s="736"/>
      <c r="Q802" s="736"/>
      <c r="R802" s="736"/>
      <c r="S802" s="736"/>
      <c r="T802" s="736"/>
      <c r="U802" s="736"/>
      <c r="BA802" s="722"/>
      <c r="BB802" s="722"/>
      <c r="BC802" s="722"/>
      <c r="BD802" s="722"/>
      <c r="BE802" s="722"/>
      <c r="BF802" s="722"/>
      <c r="BG802" s="722"/>
      <c r="BH802" s="722"/>
      <c r="BI802" s="722"/>
      <c r="BJ802" s="722"/>
      <c r="BK802" s="722"/>
      <c r="BL802" s="722"/>
      <c r="BM802" s="722"/>
      <c r="BN802" s="722"/>
      <c r="BO802" s="722"/>
      <c r="BP802" s="722"/>
      <c r="BQ802" s="722"/>
      <c r="BR802" s="722"/>
      <c r="BS802" s="722"/>
      <c r="BT802" s="722"/>
      <c r="BU802" s="722"/>
      <c r="BV802" s="722"/>
      <c r="BW802" s="722"/>
      <c r="BX802" s="722"/>
      <c r="BY802" s="722"/>
      <c r="BZ802" s="722"/>
      <c r="CA802" s="722"/>
      <c r="CB802" s="722"/>
      <c r="CC802" s="722"/>
      <c r="CD802" s="722"/>
      <c r="CE802" s="722"/>
      <c r="CF802" s="722"/>
      <c r="CG802" s="722"/>
      <c r="CH802" s="722"/>
      <c r="CI802" s="722"/>
      <c r="CJ802" s="722"/>
      <c r="CK802" s="722"/>
      <c r="CL802" s="722"/>
      <c r="CM802" s="722"/>
      <c r="CN802" s="722"/>
      <c r="CO802" s="722"/>
      <c r="CP802" s="722"/>
      <c r="CQ802" s="722"/>
      <c r="CR802" s="722"/>
      <c r="CS802" s="722"/>
    </row>
    <row r="803" spans="1:97" s="1376" customFormat="1">
      <c r="A803" s="722"/>
      <c r="B803" s="722"/>
      <c r="C803" s="722"/>
      <c r="D803" s="722"/>
      <c r="E803" s="722"/>
      <c r="F803" s="757"/>
      <c r="G803" s="757"/>
      <c r="H803" s="757"/>
      <c r="I803" s="757"/>
      <c r="J803" s="757"/>
      <c r="K803" s="758"/>
      <c r="L803" s="758"/>
      <c r="M803" s="722"/>
      <c r="N803" s="736"/>
      <c r="O803" s="736"/>
      <c r="P803" s="736"/>
      <c r="Q803" s="736"/>
      <c r="R803" s="736"/>
      <c r="S803" s="736"/>
      <c r="T803" s="736"/>
      <c r="U803" s="736"/>
      <c r="BA803" s="722"/>
      <c r="BB803" s="722"/>
      <c r="BC803" s="722"/>
      <c r="BD803" s="722"/>
      <c r="BE803" s="722"/>
      <c r="BF803" s="722"/>
      <c r="BG803" s="722"/>
      <c r="BH803" s="722"/>
      <c r="BI803" s="722"/>
      <c r="BJ803" s="722"/>
      <c r="BK803" s="722"/>
      <c r="BL803" s="722"/>
      <c r="BM803" s="722"/>
      <c r="BN803" s="722"/>
      <c r="BO803" s="722"/>
      <c r="BP803" s="722"/>
      <c r="BQ803" s="722"/>
      <c r="BR803" s="722"/>
      <c r="BS803" s="722"/>
      <c r="BT803" s="722"/>
      <c r="BU803" s="722"/>
      <c r="BV803" s="722"/>
      <c r="BW803" s="722"/>
      <c r="BX803" s="722"/>
      <c r="BY803" s="722"/>
      <c r="BZ803" s="722"/>
      <c r="CA803" s="722"/>
      <c r="CB803" s="722"/>
      <c r="CC803" s="722"/>
      <c r="CD803" s="722"/>
      <c r="CE803" s="722"/>
      <c r="CF803" s="722"/>
      <c r="CG803" s="722"/>
      <c r="CH803" s="722"/>
      <c r="CI803" s="722"/>
      <c r="CJ803" s="722"/>
      <c r="CK803" s="722"/>
      <c r="CL803" s="722"/>
      <c r="CM803" s="722"/>
      <c r="CN803" s="722"/>
      <c r="CO803" s="722"/>
      <c r="CP803" s="722"/>
      <c r="CQ803" s="722"/>
      <c r="CR803" s="722"/>
      <c r="CS803" s="722"/>
    </row>
    <row r="804" spans="1:97" s="1376" customFormat="1">
      <c r="A804" s="722"/>
      <c r="B804" s="722"/>
      <c r="C804" s="722"/>
      <c r="D804" s="722"/>
      <c r="E804" s="722"/>
      <c r="F804" s="757"/>
      <c r="G804" s="757"/>
      <c r="H804" s="757"/>
      <c r="I804" s="757"/>
      <c r="J804" s="757"/>
      <c r="K804" s="758"/>
      <c r="L804" s="758"/>
      <c r="M804" s="722"/>
      <c r="N804" s="736"/>
      <c r="O804" s="736"/>
      <c r="P804" s="736"/>
      <c r="Q804" s="736"/>
      <c r="R804" s="736"/>
      <c r="S804" s="736"/>
      <c r="T804" s="736"/>
      <c r="U804" s="736"/>
      <c r="BA804" s="722"/>
      <c r="BB804" s="722"/>
      <c r="BC804" s="722"/>
      <c r="BD804" s="722"/>
      <c r="BE804" s="722"/>
      <c r="BF804" s="722"/>
      <c r="BG804" s="722"/>
      <c r="BH804" s="722"/>
      <c r="BI804" s="722"/>
      <c r="BJ804" s="722"/>
      <c r="BK804" s="722"/>
      <c r="BL804" s="722"/>
      <c r="BM804" s="722"/>
      <c r="BN804" s="722"/>
      <c r="BO804" s="722"/>
      <c r="BP804" s="722"/>
      <c r="BQ804" s="722"/>
      <c r="BR804" s="722"/>
      <c r="BS804" s="722"/>
      <c r="BT804" s="722"/>
      <c r="BU804" s="722"/>
      <c r="BV804" s="722"/>
      <c r="BW804" s="722"/>
      <c r="BX804" s="722"/>
      <c r="BY804" s="722"/>
      <c r="BZ804" s="722"/>
      <c r="CA804" s="722"/>
      <c r="CB804" s="722"/>
      <c r="CC804" s="722"/>
      <c r="CD804" s="722"/>
      <c r="CE804" s="722"/>
      <c r="CF804" s="722"/>
      <c r="CG804" s="722"/>
      <c r="CH804" s="722"/>
      <c r="CI804" s="722"/>
      <c r="CJ804" s="722"/>
      <c r="CK804" s="722"/>
      <c r="CL804" s="722"/>
      <c r="CM804" s="722"/>
      <c r="CN804" s="722"/>
      <c r="CO804" s="722"/>
      <c r="CP804" s="722"/>
      <c r="CQ804" s="722"/>
      <c r="CR804" s="722"/>
      <c r="CS804" s="722"/>
    </row>
    <row r="805" spans="1:97" s="1376" customFormat="1">
      <c r="A805" s="722"/>
      <c r="B805" s="722"/>
      <c r="C805" s="722"/>
      <c r="D805" s="722"/>
      <c r="E805" s="722"/>
      <c r="F805" s="757"/>
      <c r="G805" s="757"/>
      <c r="H805" s="757"/>
      <c r="I805" s="757"/>
      <c r="J805" s="757"/>
      <c r="K805" s="758"/>
      <c r="L805" s="758"/>
      <c r="M805" s="722"/>
      <c r="N805" s="736"/>
      <c r="O805" s="736"/>
      <c r="P805" s="736"/>
      <c r="Q805" s="736"/>
      <c r="R805" s="736"/>
      <c r="S805" s="736"/>
      <c r="T805" s="736"/>
      <c r="U805" s="736"/>
      <c r="BA805" s="722"/>
      <c r="BB805" s="722"/>
      <c r="BC805" s="722"/>
      <c r="BD805" s="722"/>
      <c r="BE805" s="722"/>
      <c r="BF805" s="722"/>
      <c r="BG805" s="722"/>
      <c r="BH805" s="722"/>
      <c r="BI805" s="722"/>
      <c r="BJ805" s="722"/>
      <c r="BK805" s="722"/>
      <c r="BL805" s="722"/>
      <c r="BM805" s="722"/>
      <c r="BN805" s="722"/>
      <c r="BO805" s="722"/>
      <c r="BP805" s="722"/>
      <c r="BQ805" s="722"/>
      <c r="BR805" s="722"/>
      <c r="BS805" s="722"/>
      <c r="BT805" s="722"/>
      <c r="BU805" s="722"/>
      <c r="BV805" s="722"/>
      <c r="BW805" s="722"/>
      <c r="BX805" s="722"/>
      <c r="BY805" s="722"/>
      <c r="BZ805" s="722"/>
      <c r="CA805" s="722"/>
      <c r="CB805" s="722"/>
      <c r="CC805" s="722"/>
      <c r="CD805" s="722"/>
      <c r="CE805" s="722"/>
      <c r="CF805" s="722"/>
      <c r="CG805" s="722"/>
      <c r="CH805" s="722"/>
      <c r="CI805" s="722"/>
      <c r="CJ805" s="722"/>
      <c r="CK805" s="722"/>
      <c r="CL805" s="722"/>
      <c r="CM805" s="722"/>
      <c r="CN805" s="722"/>
      <c r="CO805" s="722"/>
      <c r="CP805" s="722"/>
      <c r="CQ805" s="722"/>
      <c r="CR805" s="722"/>
      <c r="CS805" s="722"/>
    </row>
    <row r="806" spans="1:97" s="1376" customFormat="1">
      <c r="A806" s="722"/>
      <c r="B806" s="722"/>
      <c r="C806" s="722"/>
      <c r="D806" s="722"/>
      <c r="E806" s="722"/>
      <c r="F806" s="757"/>
      <c r="G806" s="757"/>
      <c r="H806" s="757"/>
      <c r="I806" s="757"/>
      <c r="J806" s="757"/>
      <c r="K806" s="758"/>
      <c r="L806" s="758"/>
      <c r="M806" s="722"/>
      <c r="N806" s="736"/>
      <c r="O806" s="736"/>
      <c r="P806" s="736"/>
      <c r="Q806" s="736"/>
      <c r="R806" s="736"/>
      <c r="S806" s="736"/>
      <c r="T806" s="736"/>
      <c r="U806" s="736"/>
      <c r="BA806" s="722"/>
      <c r="BB806" s="722"/>
      <c r="BC806" s="722"/>
      <c r="BD806" s="722"/>
      <c r="BE806" s="722"/>
      <c r="BF806" s="722"/>
      <c r="BG806" s="722"/>
      <c r="BH806" s="722"/>
      <c r="BI806" s="722"/>
      <c r="BJ806" s="722"/>
      <c r="BK806" s="722"/>
      <c r="BL806" s="722"/>
      <c r="BM806" s="722"/>
      <c r="BN806" s="722"/>
      <c r="BO806" s="722"/>
      <c r="BP806" s="722"/>
      <c r="BQ806" s="722"/>
      <c r="BR806" s="722"/>
      <c r="BS806" s="722"/>
      <c r="BT806" s="722"/>
      <c r="BU806" s="722"/>
      <c r="BV806" s="722"/>
      <c r="BW806" s="722"/>
      <c r="BX806" s="722"/>
      <c r="BY806" s="722"/>
      <c r="BZ806" s="722"/>
      <c r="CA806" s="722"/>
      <c r="CB806" s="722"/>
      <c r="CC806" s="722"/>
      <c r="CD806" s="722"/>
      <c r="CE806" s="722"/>
      <c r="CF806" s="722"/>
      <c r="CG806" s="722"/>
      <c r="CH806" s="722"/>
      <c r="CI806" s="722"/>
      <c r="CJ806" s="722"/>
      <c r="CK806" s="722"/>
      <c r="CL806" s="722"/>
      <c r="CM806" s="722"/>
      <c r="CN806" s="722"/>
      <c r="CO806" s="722"/>
      <c r="CP806" s="722"/>
      <c r="CQ806" s="722"/>
      <c r="CR806" s="722"/>
      <c r="CS806" s="722"/>
    </row>
    <row r="807" spans="1:97" s="1376" customFormat="1">
      <c r="A807" s="722"/>
      <c r="B807" s="722"/>
      <c r="C807" s="722"/>
      <c r="D807" s="722"/>
      <c r="E807" s="722"/>
      <c r="F807" s="757"/>
      <c r="G807" s="757"/>
      <c r="H807" s="757"/>
      <c r="I807" s="757"/>
      <c r="J807" s="757"/>
      <c r="K807" s="758"/>
      <c r="L807" s="758"/>
      <c r="M807" s="722"/>
      <c r="N807" s="736"/>
      <c r="O807" s="736"/>
      <c r="P807" s="736"/>
      <c r="Q807" s="736"/>
      <c r="R807" s="736"/>
      <c r="S807" s="736"/>
      <c r="T807" s="736"/>
      <c r="U807" s="736"/>
      <c r="BA807" s="722"/>
      <c r="BB807" s="722"/>
      <c r="BC807" s="722"/>
      <c r="BD807" s="722"/>
      <c r="BE807" s="722"/>
      <c r="BF807" s="722"/>
      <c r="BG807" s="722"/>
      <c r="BH807" s="722"/>
      <c r="BI807" s="722"/>
      <c r="BJ807" s="722"/>
      <c r="BK807" s="722"/>
      <c r="BL807" s="722"/>
      <c r="BM807" s="722"/>
      <c r="BN807" s="722"/>
      <c r="BO807" s="722"/>
      <c r="BP807" s="722"/>
      <c r="BQ807" s="722"/>
      <c r="BR807" s="722"/>
      <c r="BS807" s="722"/>
      <c r="BT807" s="722"/>
      <c r="BU807" s="722"/>
      <c r="BV807" s="722"/>
      <c r="BW807" s="722"/>
      <c r="BX807" s="722"/>
      <c r="BY807" s="722"/>
      <c r="BZ807" s="722"/>
      <c r="CA807" s="722"/>
      <c r="CB807" s="722"/>
      <c r="CC807" s="722"/>
      <c r="CD807" s="722"/>
      <c r="CE807" s="722"/>
      <c r="CF807" s="722"/>
      <c r="CG807" s="722"/>
      <c r="CH807" s="722"/>
      <c r="CI807" s="722"/>
      <c r="CJ807" s="722"/>
      <c r="CK807" s="722"/>
      <c r="CL807" s="722"/>
      <c r="CM807" s="722"/>
      <c r="CN807" s="722"/>
      <c r="CO807" s="722"/>
      <c r="CP807" s="722"/>
      <c r="CQ807" s="722"/>
      <c r="CR807" s="722"/>
      <c r="CS807" s="722"/>
    </row>
    <row r="808" spans="1:97" s="1376" customFormat="1">
      <c r="A808" s="722"/>
      <c r="B808" s="722"/>
      <c r="C808" s="722"/>
      <c r="D808" s="722"/>
      <c r="E808" s="722"/>
      <c r="F808" s="757"/>
      <c r="G808" s="757"/>
      <c r="H808" s="757"/>
      <c r="I808" s="757"/>
      <c r="J808" s="757"/>
      <c r="K808" s="758"/>
      <c r="L808" s="758"/>
      <c r="M808" s="722"/>
      <c r="N808" s="736"/>
      <c r="O808" s="736"/>
      <c r="P808" s="736"/>
      <c r="Q808" s="736"/>
      <c r="R808" s="736"/>
      <c r="S808" s="736"/>
      <c r="T808" s="736"/>
      <c r="U808" s="736"/>
      <c r="BA808" s="722"/>
      <c r="BB808" s="722"/>
      <c r="BC808" s="722"/>
      <c r="BD808" s="722"/>
      <c r="BE808" s="722"/>
      <c r="BF808" s="722"/>
      <c r="BG808" s="722"/>
      <c r="BH808" s="722"/>
      <c r="BI808" s="722"/>
      <c r="BJ808" s="722"/>
      <c r="BK808" s="722"/>
      <c r="BL808" s="722"/>
      <c r="BM808" s="722"/>
      <c r="BN808" s="722"/>
      <c r="BO808" s="722"/>
      <c r="BP808" s="722"/>
      <c r="BQ808" s="722"/>
      <c r="BR808" s="722"/>
      <c r="BS808" s="722"/>
      <c r="BT808" s="722"/>
      <c r="BU808" s="722"/>
      <c r="BV808" s="722"/>
      <c r="BW808" s="722"/>
      <c r="BX808" s="722"/>
      <c r="BY808" s="722"/>
      <c r="BZ808" s="722"/>
      <c r="CA808" s="722"/>
      <c r="CB808" s="722"/>
      <c r="CC808" s="722"/>
      <c r="CD808" s="722"/>
      <c r="CE808" s="722"/>
      <c r="CF808" s="722"/>
      <c r="CG808" s="722"/>
      <c r="CH808" s="722"/>
      <c r="CI808" s="722"/>
      <c r="CJ808" s="722"/>
      <c r="CK808" s="722"/>
      <c r="CL808" s="722"/>
      <c r="CM808" s="722"/>
      <c r="CN808" s="722"/>
      <c r="CO808" s="722"/>
      <c r="CP808" s="722"/>
      <c r="CQ808" s="722"/>
      <c r="CR808" s="722"/>
      <c r="CS808" s="722"/>
    </row>
    <row r="809" spans="1:97" s="1376" customFormat="1">
      <c r="A809" s="722"/>
      <c r="B809" s="722"/>
      <c r="C809" s="722"/>
      <c r="D809" s="722"/>
      <c r="E809" s="722"/>
      <c r="F809" s="757"/>
      <c r="G809" s="757"/>
      <c r="H809" s="757"/>
      <c r="I809" s="757"/>
      <c r="J809" s="757"/>
      <c r="K809" s="758"/>
      <c r="L809" s="758"/>
      <c r="M809" s="722"/>
      <c r="N809" s="736"/>
      <c r="O809" s="736"/>
      <c r="P809" s="736"/>
      <c r="Q809" s="736"/>
      <c r="R809" s="736"/>
      <c r="S809" s="736"/>
      <c r="T809" s="736"/>
      <c r="U809" s="736"/>
      <c r="BA809" s="722"/>
      <c r="BB809" s="722"/>
      <c r="BC809" s="722"/>
      <c r="BD809" s="722"/>
      <c r="BE809" s="722"/>
      <c r="BF809" s="722"/>
      <c r="BG809" s="722"/>
      <c r="BH809" s="722"/>
      <c r="BI809" s="722"/>
      <c r="BJ809" s="722"/>
      <c r="BK809" s="722"/>
      <c r="BL809" s="722"/>
      <c r="BM809" s="722"/>
      <c r="BN809" s="722"/>
      <c r="BO809" s="722"/>
      <c r="BP809" s="722"/>
      <c r="BQ809" s="722"/>
      <c r="BR809" s="722"/>
      <c r="BS809" s="722"/>
      <c r="BT809" s="722"/>
      <c r="BU809" s="722"/>
      <c r="BV809" s="722"/>
      <c r="BW809" s="722"/>
      <c r="BX809" s="722"/>
      <c r="BY809" s="722"/>
      <c r="BZ809" s="722"/>
      <c r="CA809" s="722"/>
      <c r="CB809" s="722"/>
      <c r="CC809" s="722"/>
      <c r="CD809" s="722"/>
      <c r="CE809" s="722"/>
      <c r="CF809" s="722"/>
      <c r="CG809" s="722"/>
      <c r="CH809" s="722"/>
      <c r="CI809" s="722"/>
      <c r="CJ809" s="722"/>
      <c r="CK809" s="722"/>
      <c r="CL809" s="722"/>
      <c r="CM809" s="722"/>
      <c r="CN809" s="722"/>
      <c r="CO809" s="722"/>
      <c r="CP809" s="722"/>
      <c r="CQ809" s="722"/>
      <c r="CR809" s="722"/>
      <c r="CS809" s="722"/>
    </row>
    <row r="810" spans="1:97" s="1376" customFormat="1">
      <c r="A810" s="722"/>
      <c r="B810" s="722"/>
      <c r="C810" s="722"/>
      <c r="D810" s="722"/>
      <c r="E810" s="722"/>
      <c r="F810" s="757"/>
      <c r="G810" s="757"/>
      <c r="H810" s="757"/>
      <c r="I810" s="757"/>
      <c r="J810" s="757"/>
      <c r="K810" s="758"/>
      <c r="L810" s="758"/>
      <c r="M810" s="722"/>
      <c r="N810" s="736"/>
      <c r="O810" s="736"/>
      <c r="P810" s="736"/>
      <c r="Q810" s="736"/>
      <c r="R810" s="736"/>
      <c r="S810" s="736"/>
      <c r="T810" s="736"/>
      <c r="U810" s="736"/>
      <c r="BA810" s="722"/>
      <c r="BB810" s="722"/>
      <c r="BC810" s="722"/>
      <c r="BD810" s="722"/>
      <c r="BE810" s="722"/>
      <c r="BF810" s="722"/>
      <c r="BG810" s="722"/>
      <c r="BH810" s="722"/>
      <c r="BI810" s="722"/>
      <c r="BJ810" s="722"/>
      <c r="BK810" s="722"/>
      <c r="BL810" s="722"/>
      <c r="BM810" s="722"/>
      <c r="BN810" s="722"/>
      <c r="BO810" s="722"/>
      <c r="BP810" s="722"/>
      <c r="BQ810" s="722"/>
      <c r="BR810" s="722"/>
      <c r="BS810" s="722"/>
      <c r="BT810" s="722"/>
      <c r="BU810" s="722"/>
      <c r="BV810" s="722"/>
      <c r="BW810" s="722"/>
      <c r="BX810" s="722"/>
      <c r="BY810" s="722"/>
      <c r="BZ810" s="722"/>
      <c r="CA810" s="722"/>
      <c r="CB810" s="722"/>
      <c r="CC810" s="722"/>
      <c r="CD810" s="722"/>
      <c r="CE810" s="722"/>
      <c r="CF810" s="722"/>
      <c r="CG810" s="722"/>
      <c r="CH810" s="722"/>
      <c r="CI810" s="722"/>
      <c r="CJ810" s="722"/>
      <c r="CK810" s="722"/>
      <c r="CL810" s="722"/>
      <c r="CM810" s="722"/>
      <c r="CN810" s="722"/>
      <c r="CO810" s="722"/>
      <c r="CP810" s="722"/>
      <c r="CQ810" s="722"/>
      <c r="CR810" s="722"/>
      <c r="CS810" s="722"/>
    </row>
    <row r="811" spans="1:97" s="1376" customFormat="1">
      <c r="A811" s="722"/>
      <c r="B811" s="722"/>
      <c r="C811" s="722"/>
      <c r="D811" s="722"/>
      <c r="E811" s="722"/>
      <c r="F811" s="757"/>
      <c r="G811" s="757"/>
      <c r="H811" s="757"/>
      <c r="I811" s="757"/>
      <c r="J811" s="757"/>
      <c r="K811" s="758"/>
      <c r="L811" s="758"/>
      <c r="M811" s="722"/>
      <c r="N811" s="736"/>
      <c r="O811" s="736"/>
      <c r="P811" s="736"/>
      <c r="Q811" s="736"/>
      <c r="R811" s="736"/>
      <c r="S811" s="736"/>
      <c r="T811" s="736"/>
      <c r="U811" s="736"/>
      <c r="BA811" s="722"/>
      <c r="BB811" s="722"/>
      <c r="BC811" s="722"/>
      <c r="BD811" s="722"/>
      <c r="BE811" s="722"/>
      <c r="BF811" s="722"/>
      <c r="BG811" s="722"/>
      <c r="BH811" s="722"/>
      <c r="BI811" s="722"/>
      <c r="BJ811" s="722"/>
      <c r="BK811" s="722"/>
      <c r="BL811" s="722"/>
      <c r="BM811" s="722"/>
      <c r="BN811" s="722"/>
      <c r="BO811" s="722"/>
      <c r="BP811" s="722"/>
      <c r="BQ811" s="722"/>
      <c r="BR811" s="722"/>
      <c r="BS811" s="722"/>
      <c r="BT811" s="722"/>
      <c r="BU811" s="722"/>
      <c r="BV811" s="722"/>
      <c r="BW811" s="722"/>
      <c r="BX811" s="722"/>
      <c r="BY811" s="722"/>
      <c r="BZ811" s="722"/>
      <c r="CA811" s="722"/>
      <c r="CB811" s="722"/>
      <c r="CC811" s="722"/>
      <c r="CD811" s="722"/>
      <c r="CE811" s="722"/>
      <c r="CF811" s="722"/>
      <c r="CG811" s="722"/>
      <c r="CH811" s="722"/>
      <c r="CI811" s="722"/>
      <c r="CJ811" s="722"/>
      <c r="CK811" s="722"/>
      <c r="CL811" s="722"/>
      <c r="CM811" s="722"/>
      <c r="CN811" s="722"/>
      <c r="CO811" s="722"/>
      <c r="CP811" s="722"/>
      <c r="CQ811" s="722"/>
      <c r="CR811" s="722"/>
      <c r="CS811" s="722"/>
    </row>
    <row r="812" spans="1:97" s="1376" customFormat="1">
      <c r="A812" s="722"/>
      <c r="B812" s="722"/>
      <c r="C812" s="722"/>
      <c r="D812" s="722"/>
      <c r="E812" s="722"/>
      <c r="F812" s="757"/>
      <c r="G812" s="757"/>
      <c r="H812" s="757"/>
      <c r="I812" s="757"/>
      <c r="J812" s="757"/>
      <c r="K812" s="758"/>
      <c r="L812" s="758"/>
      <c r="M812" s="722"/>
      <c r="N812" s="736"/>
      <c r="O812" s="736"/>
      <c r="P812" s="736"/>
      <c r="Q812" s="736"/>
      <c r="R812" s="736"/>
      <c r="S812" s="736"/>
      <c r="T812" s="736"/>
      <c r="U812" s="736"/>
      <c r="BA812" s="722"/>
      <c r="BB812" s="722"/>
      <c r="BC812" s="722"/>
      <c r="BD812" s="722"/>
      <c r="BE812" s="722"/>
      <c r="BF812" s="722"/>
      <c r="BG812" s="722"/>
      <c r="BH812" s="722"/>
      <c r="BI812" s="722"/>
      <c r="BJ812" s="722"/>
      <c r="BK812" s="722"/>
      <c r="BL812" s="722"/>
      <c r="BM812" s="722"/>
      <c r="BN812" s="722"/>
      <c r="BO812" s="722"/>
      <c r="BP812" s="722"/>
      <c r="BQ812" s="722"/>
      <c r="BR812" s="722"/>
      <c r="BS812" s="722"/>
      <c r="BT812" s="722"/>
      <c r="BU812" s="722"/>
      <c r="BV812" s="722"/>
      <c r="BW812" s="722"/>
      <c r="BX812" s="722"/>
      <c r="BY812" s="722"/>
      <c r="BZ812" s="722"/>
      <c r="CA812" s="722"/>
      <c r="CB812" s="722"/>
      <c r="CC812" s="722"/>
      <c r="CD812" s="722"/>
      <c r="CE812" s="722"/>
      <c r="CF812" s="722"/>
      <c r="CG812" s="722"/>
      <c r="CH812" s="722"/>
      <c r="CI812" s="722"/>
      <c r="CJ812" s="722"/>
      <c r="CK812" s="722"/>
      <c r="CL812" s="722"/>
      <c r="CM812" s="722"/>
      <c r="CN812" s="722"/>
      <c r="CO812" s="722"/>
      <c r="CP812" s="722"/>
      <c r="CQ812" s="722"/>
      <c r="CR812" s="722"/>
      <c r="CS812" s="722"/>
    </row>
    <row r="813" spans="1:97" s="1376" customFormat="1">
      <c r="A813" s="722"/>
      <c r="B813" s="722"/>
      <c r="C813" s="722"/>
      <c r="D813" s="722"/>
      <c r="E813" s="722"/>
      <c r="F813" s="757"/>
      <c r="G813" s="757"/>
      <c r="H813" s="757"/>
      <c r="I813" s="757"/>
      <c r="J813" s="757"/>
      <c r="K813" s="758"/>
      <c r="L813" s="758"/>
      <c r="M813" s="722"/>
      <c r="N813" s="736"/>
      <c r="O813" s="736"/>
      <c r="P813" s="736"/>
      <c r="Q813" s="736"/>
      <c r="R813" s="736"/>
      <c r="S813" s="736"/>
      <c r="T813" s="736"/>
      <c r="U813" s="736"/>
      <c r="BA813" s="722"/>
      <c r="BB813" s="722"/>
      <c r="BC813" s="722"/>
      <c r="BD813" s="722"/>
      <c r="BE813" s="722"/>
      <c r="BF813" s="722"/>
      <c r="BG813" s="722"/>
      <c r="BH813" s="722"/>
      <c r="BI813" s="722"/>
      <c r="BJ813" s="722"/>
      <c r="BK813" s="722"/>
      <c r="BL813" s="722"/>
      <c r="BM813" s="722"/>
      <c r="BN813" s="722"/>
      <c r="BO813" s="722"/>
      <c r="BP813" s="722"/>
      <c r="BQ813" s="722"/>
      <c r="BR813" s="722"/>
      <c r="BS813" s="722"/>
      <c r="BT813" s="722"/>
      <c r="BU813" s="722"/>
      <c r="BV813" s="722"/>
      <c r="BW813" s="722"/>
      <c r="BX813" s="722"/>
      <c r="BY813" s="722"/>
      <c r="BZ813" s="722"/>
      <c r="CA813" s="722"/>
      <c r="CB813" s="722"/>
      <c r="CC813" s="722"/>
      <c r="CD813" s="722"/>
      <c r="CE813" s="722"/>
      <c r="CF813" s="722"/>
      <c r="CG813" s="722"/>
      <c r="CH813" s="722"/>
      <c r="CI813" s="722"/>
      <c r="CJ813" s="722"/>
      <c r="CK813" s="722"/>
      <c r="CL813" s="722"/>
      <c r="CM813" s="722"/>
      <c r="CN813" s="722"/>
      <c r="CO813" s="722"/>
      <c r="CP813" s="722"/>
      <c r="CQ813" s="722"/>
      <c r="CR813" s="722"/>
      <c r="CS813" s="722"/>
    </row>
    <row r="814" spans="1:97" s="1376" customFormat="1">
      <c r="A814" s="722"/>
      <c r="B814" s="722"/>
      <c r="C814" s="722"/>
      <c r="D814" s="722"/>
      <c r="E814" s="722"/>
      <c r="F814" s="757"/>
      <c r="G814" s="757"/>
      <c r="H814" s="757"/>
      <c r="I814" s="757"/>
      <c r="J814" s="757"/>
      <c r="K814" s="758"/>
      <c r="L814" s="758"/>
      <c r="M814" s="722"/>
      <c r="N814" s="736"/>
      <c r="O814" s="736"/>
      <c r="P814" s="736"/>
      <c r="Q814" s="736"/>
      <c r="R814" s="736"/>
      <c r="S814" s="736"/>
      <c r="T814" s="736"/>
      <c r="U814" s="736"/>
      <c r="BA814" s="722"/>
      <c r="BB814" s="722"/>
      <c r="BC814" s="722"/>
      <c r="BD814" s="722"/>
      <c r="BE814" s="722"/>
      <c r="BF814" s="722"/>
      <c r="BG814" s="722"/>
      <c r="BH814" s="722"/>
      <c r="BI814" s="722"/>
      <c r="BJ814" s="722"/>
      <c r="BK814" s="722"/>
      <c r="BL814" s="722"/>
      <c r="BM814" s="722"/>
      <c r="BN814" s="722"/>
      <c r="BO814" s="722"/>
      <c r="BP814" s="722"/>
      <c r="BQ814" s="722"/>
      <c r="BR814" s="722"/>
      <c r="BS814" s="722"/>
      <c r="BT814" s="722"/>
      <c r="BU814" s="722"/>
      <c r="BV814" s="722"/>
      <c r="BW814" s="722"/>
      <c r="BX814" s="722"/>
      <c r="BY814" s="722"/>
      <c r="BZ814" s="722"/>
      <c r="CA814" s="722"/>
      <c r="CB814" s="722"/>
      <c r="CC814" s="722"/>
      <c r="CD814" s="722"/>
      <c r="CE814" s="722"/>
      <c r="CF814" s="722"/>
      <c r="CG814" s="722"/>
      <c r="CH814" s="722"/>
      <c r="CI814" s="722"/>
      <c r="CJ814" s="722"/>
      <c r="CK814" s="722"/>
      <c r="CL814" s="722"/>
      <c r="CM814" s="722"/>
      <c r="CN814" s="722"/>
      <c r="CO814" s="722"/>
      <c r="CP814" s="722"/>
      <c r="CQ814" s="722"/>
      <c r="CR814" s="722"/>
      <c r="CS814" s="722"/>
    </row>
    <row r="815" spans="1:97" s="1376" customFormat="1">
      <c r="A815" s="722"/>
      <c r="B815" s="722"/>
      <c r="C815" s="722"/>
      <c r="D815" s="722"/>
      <c r="E815" s="722"/>
      <c r="F815" s="757"/>
      <c r="G815" s="757"/>
      <c r="H815" s="757"/>
      <c r="I815" s="757"/>
      <c r="J815" s="757"/>
      <c r="K815" s="758"/>
      <c r="L815" s="758"/>
      <c r="M815" s="722"/>
      <c r="N815" s="736"/>
      <c r="O815" s="736"/>
      <c r="P815" s="736"/>
      <c r="Q815" s="736"/>
      <c r="R815" s="736"/>
      <c r="S815" s="736"/>
      <c r="T815" s="736"/>
      <c r="U815" s="736"/>
      <c r="BA815" s="722"/>
      <c r="BB815" s="722"/>
      <c r="BC815" s="722"/>
      <c r="BD815" s="722"/>
      <c r="BE815" s="722"/>
      <c r="BF815" s="722"/>
      <c r="BG815" s="722"/>
      <c r="BH815" s="722"/>
      <c r="BI815" s="722"/>
      <c r="BJ815" s="722"/>
      <c r="BK815" s="722"/>
      <c r="BL815" s="722"/>
      <c r="BM815" s="722"/>
      <c r="BN815" s="722"/>
      <c r="BO815" s="722"/>
      <c r="BP815" s="722"/>
      <c r="BQ815" s="722"/>
      <c r="BR815" s="722"/>
      <c r="BS815" s="722"/>
      <c r="BT815" s="722"/>
      <c r="BU815" s="722"/>
      <c r="BV815" s="722"/>
      <c r="BW815" s="722"/>
      <c r="BX815" s="722"/>
      <c r="BY815" s="722"/>
      <c r="BZ815" s="722"/>
      <c r="CA815" s="722"/>
      <c r="CB815" s="722"/>
      <c r="CC815" s="722"/>
      <c r="CD815" s="722"/>
      <c r="CE815" s="722"/>
      <c r="CF815" s="722"/>
      <c r="CG815" s="722"/>
      <c r="CH815" s="722"/>
      <c r="CI815" s="722"/>
      <c r="CJ815" s="722"/>
      <c r="CK815" s="722"/>
      <c r="CL815" s="722"/>
      <c r="CM815" s="722"/>
      <c r="CN815" s="722"/>
      <c r="CO815" s="722"/>
      <c r="CP815" s="722"/>
      <c r="CQ815" s="722"/>
      <c r="CR815" s="722"/>
      <c r="CS815" s="722"/>
    </row>
    <row r="816" spans="1:97" s="1376" customFormat="1">
      <c r="A816" s="722"/>
      <c r="B816" s="722"/>
      <c r="C816" s="722"/>
      <c r="D816" s="722"/>
      <c r="E816" s="722"/>
      <c r="F816" s="757"/>
      <c r="G816" s="757"/>
      <c r="H816" s="757"/>
      <c r="I816" s="757"/>
      <c r="J816" s="757"/>
      <c r="K816" s="758"/>
      <c r="L816" s="758"/>
      <c r="M816" s="722"/>
      <c r="N816" s="736"/>
      <c r="O816" s="736"/>
      <c r="P816" s="736"/>
      <c r="Q816" s="736"/>
      <c r="R816" s="736"/>
      <c r="S816" s="736"/>
      <c r="T816" s="736"/>
      <c r="U816" s="736"/>
      <c r="BA816" s="722"/>
      <c r="BB816" s="722"/>
      <c r="BC816" s="722"/>
      <c r="BD816" s="722"/>
      <c r="BE816" s="722"/>
      <c r="BF816" s="722"/>
      <c r="BG816" s="722"/>
      <c r="BH816" s="722"/>
      <c r="BI816" s="722"/>
      <c r="BJ816" s="722"/>
      <c r="BK816" s="722"/>
      <c r="BL816" s="722"/>
      <c r="BM816" s="722"/>
      <c r="BN816" s="722"/>
      <c r="BO816" s="722"/>
      <c r="BP816" s="722"/>
      <c r="BQ816" s="722"/>
      <c r="BR816" s="722"/>
      <c r="BS816" s="722"/>
      <c r="BT816" s="722"/>
      <c r="BU816" s="722"/>
      <c r="BV816" s="722"/>
      <c r="BW816" s="722"/>
      <c r="BX816" s="722"/>
      <c r="BY816" s="722"/>
      <c r="BZ816" s="722"/>
      <c r="CA816" s="722"/>
      <c r="CB816" s="722"/>
      <c r="CC816" s="722"/>
      <c r="CD816" s="722"/>
      <c r="CE816" s="722"/>
      <c r="CF816" s="722"/>
      <c r="CG816" s="722"/>
      <c r="CH816" s="722"/>
      <c r="CI816" s="722"/>
      <c r="CJ816" s="722"/>
      <c r="CK816" s="722"/>
      <c r="CL816" s="722"/>
      <c r="CM816" s="722"/>
      <c r="CN816" s="722"/>
      <c r="CO816" s="722"/>
      <c r="CP816" s="722"/>
      <c r="CQ816" s="722"/>
      <c r="CR816" s="722"/>
      <c r="CS816" s="722"/>
    </row>
    <row r="817" spans="1:97" s="1376" customFormat="1">
      <c r="A817" s="722"/>
      <c r="B817" s="722"/>
      <c r="C817" s="722"/>
      <c r="D817" s="722"/>
      <c r="E817" s="722"/>
      <c r="F817" s="757"/>
      <c r="G817" s="757"/>
      <c r="H817" s="757"/>
      <c r="I817" s="757"/>
      <c r="J817" s="757"/>
      <c r="K817" s="758"/>
      <c r="L817" s="758"/>
      <c r="M817" s="722"/>
      <c r="N817" s="736"/>
      <c r="O817" s="736"/>
      <c r="P817" s="736"/>
      <c r="Q817" s="736"/>
      <c r="R817" s="736"/>
      <c r="S817" s="736"/>
      <c r="T817" s="736"/>
      <c r="U817" s="736"/>
      <c r="BA817" s="722"/>
      <c r="BB817" s="722"/>
      <c r="BC817" s="722"/>
      <c r="BD817" s="722"/>
      <c r="BE817" s="722"/>
      <c r="BF817" s="722"/>
      <c r="BG817" s="722"/>
      <c r="BH817" s="722"/>
      <c r="BI817" s="722"/>
      <c r="BJ817" s="722"/>
      <c r="BK817" s="722"/>
      <c r="BL817" s="722"/>
      <c r="BM817" s="722"/>
      <c r="BN817" s="722"/>
      <c r="BO817" s="722"/>
      <c r="BP817" s="722"/>
      <c r="BQ817" s="722"/>
      <c r="BR817" s="722"/>
      <c r="BS817" s="722"/>
      <c r="BT817" s="722"/>
      <c r="BU817" s="722"/>
      <c r="BV817" s="722"/>
      <c r="BW817" s="722"/>
      <c r="BX817" s="722"/>
      <c r="BY817" s="722"/>
      <c r="BZ817" s="722"/>
      <c r="CA817" s="722"/>
      <c r="CB817" s="722"/>
      <c r="CC817" s="722"/>
      <c r="CD817" s="722"/>
      <c r="CE817" s="722"/>
      <c r="CF817" s="722"/>
      <c r="CG817" s="722"/>
      <c r="CH817" s="722"/>
      <c r="CI817" s="722"/>
      <c r="CJ817" s="722"/>
      <c r="CK817" s="722"/>
      <c r="CL817" s="722"/>
      <c r="CM817" s="722"/>
      <c r="CN817" s="722"/>
      <c r="CO817" s="722"/>
      <c r="CP817" s="722"/>
      <c r="CQ817" s="722"/>
      <c r="CR817" s="722"/>
      <c r="CS817" s="722"/>
    </row>
    <row r="818" spans="1:97" s="1376" customFormat="1">
      <c r="A818" s="722"/>
      <c r="B818" s="722"/>
      <c r="C818" s="722"/>
      <c r="D818" s="722"/>
      <c r="E818" s="722"/>
      <c r="F818" s="757"/>
      <c r="G818" s="757"/>
      <c r="H818" s="757"/>
      <c r="I818" s="757"/>
      <c r="J818" s="757"/>
      <c r="K818" s="758"/>
      <c r="L818" s="758"/>
      <c r="M818" s="722"/>
      <c r="N818" s="736"/>
      <c r="O818" s="736"/>
      <c r="P818" s="736"/>
      <c r="Q818" s="736"/>
      <c r="R818" s="736"/>
      <c r="S818" s="736"/>
      <c r="T818" s="736"/>
      <c r="U818" s="736"/>
      <c r="BA818" s="722"/>
      <c r="BB818" s="722"/>
      <c r="BC818" s="722"/>
      <c r="BD818" s="722"/>
      <c r="BE818" s="722"/>
      <c r="BF818" s="722"/>
      <c r="BG818" s="722"/>
      <c r="BH818" s="722"/>
      <c r="BI818" s="722"/>
      <c r="BJ818" s="722"/>
      <c r="BK818" s="722"/>
      <c r="BL818" s="722"/>
      <c r="BM818" s="722"/>
      <c r="BN818" s="722"/>
      <c r="BO818" s="722"/>
      <c r="BP818" s="722"/>
      <c r="BQ818" s="722"/>
      <c r="BR818" s="722"/>
      <c r="BS818" s="722"/>
      <c r="BT818" s="722"/>
      <c r="BU818" s="722"/>
      <c r="BV818" s="722"/>
      <c r="BW818" s="722"/>
      <c r="BX818" s="722"/>
      <c r="BY818" s="722"/>
      <c r="BZ818" s="722"/>
      <c r="CA818" s="722"/>
      <c r="CB818" s="722"/>
      <c r="CC818" s="722"/>
      <c r="CD818" s="722"/>
      <c r="CE818" s="722"/>
      <c r="CF818" s="722"/>
      <c r="CG818" s="722"/>
      <c r="CH818" s="722"/>
      <c r="CI818" s="722"/>
      <c r="CJ818" s="722"/>
      <c r="CK818" s="722"/>
      <c r="CL818" s="722"/>
      <c r="CM818" s="722"/>
      <c r="CN818" s="722"/>
      <c r="CO818" s="722"/>
      <c r="CP818" s="722"/>
      <c r="CQ818" s="722"/>
      <c r="CR818" s="722"/>
      <c r="CS818" s="722"/>
    </row>
    <row r="819" spans="1:97" s="1376" customFormat="1">
      <c r="A819" s="722"/>
      <c r="B819" s="722"/>
      <c r="C819" s="722"/>
      <c r="D819" s="722"/>
      <c r="E819" s="722"/>
      <c r="F819" s="757"/>
      <c r="G819" s="757"/>
      <c r="H819" s="757"/>
      <c r="I819" s="757"/>
      <c r="J819" s="757"/>
      <c r="K819" s="758"/>
      <c r="L819" s="758"/>
      <c r="M819" s="722"/>
      <c r="N819" s="736"/>
      <c r="O819" s="736"/>
      <c r="P819" s="736"/>
      <c r="Q819" s="736"/>
      <c r="R819" s="736"/>
      <c r="S819" s="736"/>
      <c r="T819" s="736"/>
      <c r="U819" s="736"/>
      <c r="BA819" s="722"/>
      <c r="BB819" s="722"/>
      <c r="BC819" s="722"/>
      <c r="BD819" s="722"/>
      <c r="BE819" s="722"/>
      <c r="BF819" s="722"/>
      <c r="BG819" s="722"/>
      <c r="BH819" s="722"/>
      <c r="BI819" s="722"/>
      <c r="BJ819" s="722"/>
      <c r="BK819" s="722"/>
      <c r="BL819" s="722"/>
      <c r="BM819" s="722"/>
      <c r="BN819" s="722"/>
      <c r="BO819" s="722"/>
      <c r="BP819" s="722"/>
      <c r="BQ819" s="722"/>
      <c r="BR819" s="722"/>
      <c r="BS819" s="722"/>
      <c r="BT819" s="722"/>
      <c r="BU819" s="722"/>
      <c r="BV819" s="722"/>
      <c r="BW819" s="722"/>
      <c r="BX819" s="722"/>
      <c r="BY819" s="722"/>
      <c r="BZ819" s="722"/>
      <c r="CA819" s="722"/>
      <c r="CB819" s="722"/>
      <c r="CC819" s="722"/>
      <c r="CD819" s="722"/>
      <c r="CE819" s="722"/>
      <c r="CF819" s="722"/>
      <c r="CG819" s="722"/>
      <c r="CH819" s="722"/>
      <c r="CI819" s="722"/>
      <c r="CJ819" s="722"/>
      <c r="CK819" s="722"/>
      <c r="CL819" s="722"/>
      <c r="CM819" s="722"/>
      <c r="CN819" s="722"/>
      <c r="CO819" s="722"/>
      <c r="CP819" s="722"/>
      <c r="CQ819" s="722"/>
      <c r="CR819" s="722"/>
      <c r="CS819" s="722"/>
    </row>
    <row r="820" spans="1:97" s="1376" customFormat="1">
      <c r="A820" s="722"/>
      <c r="B820" s="722"/>
      <c r="C820" s="722"/>
      <c r="D820" s="722"/>
      <c r="E820" s="722"/>
      <c r="F820" s="757"/>
      <c r="G820" s="757"/>
      <c r="H820" s="757"/>
      <c r="I820" s="757"/>
      <c r="J820" s="757"/>
      <c r="K820" s="758"/>
      <c r="L820" s="758"/>
      <c r="M820" s="722"/>
      <c r="N820" s="736"/>
      <c r="O820" s="736"/>
      <c r="P820" s="736"/>
      <c r="Q820" s="736"/>
      <c r="R820" s="736"/>
      <c r="S820" s="736"/>
      <c r="T820" s="736"/>
      <c r="U820" s="736"/>
      <c r="BA820" s="722"/>
      <c r="BB820" s="722"/>
      <c r="BC820" s="722"/>
      <c r="BD820" s="722"/>
      <c r="BE820" s="722"/>
      <c r="BF820" s="722"/>
      <c r="BG820" s="722"/>
      <c r="BH820" s="722"/>
      <c r="BI820" s="722"/>
      <c r="BJ820" s="722"/>
      <c r="BK820" s="722"/>
      <c r="BL820" s="722"/>
      <c r="BM820" s="722"/>
      <c r="BN820" s="722"/>
      <c r="BO820" s="722"/>
      <c r="BP820" s="722"/>
      <c r="BQ820" s="722"/>
      <c r="BR820" s="722"/>
      <c r="BS820" s="722"/>
      <c r="BT820" s="722"/>
      <c r="BU820" s="722"/>
      <c r="BV820" s="722"/>
      <c r="BW820" s="722"/>
      <c r="BX820" s="722"/>
      <c r="BY820" s="722"/>
      <c r="BZ820" s="722"/>
      <c r="CA820" s="722"/>
      <c r="CB820" s="722"/>
      <c r="CC820" s="722"/>
      <c r="CD820" s="722"/>
      <c r="CE820" s="722"/>
      <c r="CF820" s="722"/>
      <c r="CG820" s="722"/>
      <c r="CH820" s="722"/>
      <c r="CI820" s="722"/>
      <c r="CJ820" s="722"/>
      <c r="CK820" s="722"/>
      <c r="CL820" s="722"/>
      <c r="CM820" s="722"/>
      <c r="CN820" s="722"/>
      <c r="CO820" s="722"/>
      <c r="CP820" s="722"/>
      <c r="CQ820" s="722"/>
      <c r="CR820" s="722"/>
      <c r="CS820" s="722"/>
    </row>
    <row r="821" spans="1:97" s="1376" customFormat="1">
      <c r="A821" s="722"/>
      <c r="B821" s="722"/>
      <c r="C821" s="722"/>
      <c r="D821" s="722"/>
      <c r="E821" s="722"/>
      <c r="F821" s="757"/>
      <c r="G821" s="757"/>
      <c r="H821" s="757"/>
      <c r="I821" s="757"/>
      <c r="J821" s="757"/>
      <c r="K821" s="758"/>
      <c r="L821" s="758"/>
      <c r="M821" s="722"/>
      <c r="N821" s="736"/>
      <c r="O821" s="736"/>
      <c r="P821" s="736"/>
      <c r="Q821" s="736"/>
      <c r="R821" s="736"/>
      <c r="S821" s="736"/>
      <c r="T821" s="736"/>
      <c r="U821" s="736"/>
      <c r="BA821" s="722"/>
      <c r="BB821" s="722"/>
      <c r="BC821" s="722"/>
      <c r="BD821" s="722"/>
      <c r="BE821" s="722"/>
      <c r="BF821" s="722"/>
      <c r="BG821" s="722"/>
      <c r="BH821" s="722"/>
      <c r="BI821" s="722"/>
      <c r="BJ821" s="722"/>
      <c r="BK821" s="722"/>
      <c r="BL821" s="722"/>
      <c r="BM821" s="722"/>
      <c r="BN821" s="722"/>
      <c r="BO821" s="722"/>
      <c r="BP821" s="722"/>
      <c r="BQ821" s="722"/>
      <c r="BR821" s="722"/>
      <c r="BS821" s="722"/>
      <c r="BT821" s="722"/>
      <c r="BU821" s="722"/>
      <c r="BV821" s="722"/>
      <c r="BW821" s="722"/>
      <c r="BX821" s="722"/>
      <c r="BY821" s="722"/>
      <c r="BZ821" s="722"/>
      <c r="CA821" s="722"/>
      <c r="CB821" s="722"/>
      <c r="CC821" s="722"/>
      <c r="CD821" s="722"/>
      <c r="CE821" s="722"/>
      <c r="CF821" s="722"/>
      <c r="CG821" s="722"/>
      <c r="CH821" s="722"/>
      <c r="CI821" s="722"/>
      <c r="CJ821" s="722"/>
      <c r="CK821" s="722"/>
      <c r="CL821" s="722"/>
      <c r="CM821" s="722"/>
      <c r="CN821" s="722"/>
      <c r="CO821" s="722"/>
      <c r="CP821" s="722"/>
      <c r="CQ821" s="722"/>
      <c r="CR821" s="722"/>
      <c r="CS821" s="722"/>
    </row>
    <row r="822" spans="1:97" s="1376" customFormat="1">
      <c r="A822" s="722"/>
      <c r="B822" s="722"/>
      <c r="C822" s="722"/>
      <c r="D822" s="722"/>
      <c r="E822" s="722"/>
      <c r="F822" s="757"/>
      <c r="G822" s="757"/>
      <c r="H822" s="757"/>
      <c r="I822" s="757"/>
      <c r="J822" s="757"/>
      <c r="K822" s="758"/>
      <c r="L822" s="758"/>
      <c r="M822" s="722"/>
      <c r="N822" s="736"/>
      <c r="O822" s="736"/>
      <c r="P822" s="736"/>
      <c r="Q822" s="736"/>
      <c r="R822" s="736"/>
      <c r="S822" s="736"/>
      <c r="T822" s="736"/>
      <c r="U822" s="736"/>
      <c r="BA822" s="722"/>
      <c r="BB822" s="722"/>
      <c r="BC822" s="722"/>
      <c r="BD822" s="722"/>
      <c r="BE822" s="722"/>
      <c r="BF822" s="722"/>
      <c r="BG822" s="722"/>
      <c r="BH822" s="722"/>
      <c r="BI822" s="722"/>
      <c r="BJ822" s="722"/>
      <c r="BK822" s="722"/>
      <c r="BL822" s="722"/>
      <c r="BM822" s="722"/>
      <c r="BN822" s="722"/>
      <c r="BO822" s="722"/>
      <c r="BP822" s="722"/>
      <c r="BQ822" s="722"/>
      <c r="BR822" s="722"/>
      <c r="BS822" s="722"/>
      <c r="BT822" s="722"/>
      <c r="BU822" s="722"/>
      <c r="BV822" s="722"/>
      <c r="BW822" s="722"/>
      <c r="BX822" s="722"/>
      <c r="BY822" s="722"/>
      <c r="BZ822" s="722"/>
      <c r="CA822" s="722"/>
      <c r="CB822" s="722"/>
      <c r="CC822" s="722"/>
      <c r="CD822" s="722"/>
      <c r="CE822" s="722"/>
      <c r="CF822" s="722"/>
      <c r="CG822" s="722"/>
      <c r="CH822" s="722"/>
      <c r="CI822" s="722"/>
      <c r="CJ822" s="722"/>
      <c r="CK822" s="722"/>
      <c r="CL822" s="722"/>
      <c r="CM822" s="722"/>
      <c r="CN822" s="722"/>
      <c r="CO822" s="722"/>
      <c r="CP822" s="722"/>
      <c r="CQ822" s="722"/>
      <c r="CR822" s="722"/>
      <c r="CS822" s="722"/>
    </row>
    <row r="823" spans="1:97" s="1376" customFormat="1">
      <c r="A823" s="722"/>
      <c r="B823" s="722"/>
      <c r="C823" s="722"/>
      <c r="D823" s="722"/>
      <c r="E823" s="722"/>
      <c r="F823" s="757"/>
      <c r="G823" s="757"/>
      <c r="H823" s="757"/>
      <c r="I823" s="757"/>
      <c r="J823" s="757"/>
      <c r="K823" s="758"/>
      <c r="L823" s="758"/>
      <c r="M823" s="722"/>
      <c r="N823" s="736"/>
      <c r="O823" s="736"/>
      <c r="P823" s="736"/>
      <c r="Q823" s="736"/>
      <c r="R823" s="736"/>
      <c r="S823" s="736"/>
      <c r="T823" s="736"/>
      <c r="U823" s="736"/>
      <c r="BA823" s="722"/>
      <c r="BB823" s="722"/>
      <c r="BC823" s="722"/>
      <c r="BD823" s="722"/>
      <c r="BE823" s="722"/>
      <c r="BF823" s="722"/>
      <c r="BG823" s="722"/>
      <c r="BH823" s="722"/>
      <c r="BI823" s="722"/>
      <c r="BJ823" s="722"/>
      <c r="BK823" s="722"/>
      <c r="BL823" s="722"/>
      <c r="BM823" s="722"/>
      <c r="BN823" s="722"/>
      <c r="BO823" s="722"/>
      <c r="BP823" s="722"/>
      <c r="BQ823" s="722"/>
      <c r="BR823" s="722"/>
      <c r="BS823" s="722"/>
      <c r="BT823" s="722"/>
      <c r="BU823" s="722"/>
      <c r="BV823" s="722"/>
      <c r="BW823" s="722"/>
      <c r="BX823" s="722"/>
      <c r="BY823" s="722"/>
      <c r="BZ823" s="722"/>
      <c r="CA823" s="722"/>
      <c r="CB823" s="722"/>
      <c r="CC823" s="722"/>
      <c r="CD823" s="722"/>
      <c r="CE823" s="722"/>
      <c r="CF823" s="722"/>
      <c r="CG823" s="722"/>
      <c r="CH823" s="722"/>
      <c r="CI823" s="722"/>
      <c r="CJ823" s="722"/>
      <c r="CK823" s="722"/>
      <c r="CL823" s="722"/>
      <c r="CM823" s="722"/>
      <c r="CN823" s="722"/>
      <c r="CO823" s="722"/>
      <c r="CP823" s="722"/>
      <c r="CQ823" s="722"/>
      <c r="CR823" s="722"/>
      <c r="CS823" s="722"/>
    </row>
    <row r="824" spans="1:97" s="1376" customFormat="1">
      <c r="A824" s="722"/>
      <c r="B824" s="722"/>
      <c r="C824" s="722"/>
      <c r="D824" s="722"/>
      <c r="E824" s="722"/>
      <c r="F824" s="757"/>
      <c r="G824" s="757"/>
      <c r="H824" s="757"/>
      <c r="I824" s="757"/>
      <c r="J824" s="757"/>
      <c r="K824" s="758"/>
      <c r="L824" s="758"/>
      <c r="M824" s="722"/>
      <c r="N824" s="736"/>
      <c r="O824" s="736"/>
      <c r="P824" s="736"/>
      <c r="Q824" s="736"/>
      <c r="R824" s="736"/>
      <c r="S824" s="736"/>
      <c r="T824" s="736"/>
      <c r="U824" s="736"/>
      <c r="BA824" s="722"/>
      <c r="BB824" s="722"/>
      <c r="BC824" s="722"/>
      <c r="BD824" s="722"/>
      <c r="BE824" s="722"/>
      <c r="BF824" s="722"/>
      <c r="BG824" s="722"/>
      <c r="BH824" s="722"/>
      <c r="BI824" s="722"/>
      <c r="BJ824" s="722"/>
      <c r="BK824" s="722"/>
      <c r="BL824" s="722"/>
      <c r="BM824" s="722"/>
      <c r="BN824" s="722"/>
      <c r="BO824" s="722"/>
      <c r="BP824" s="722"/>
      <c r="BQ824" s="722"/>
      <c r="BR824" s="722"/>
      <c r="BS824" s="722"/>
      <c r="BT824" s="722"/>
      <c r="BU824" s="722"/>
      <c r="BV824" s="722"/>
      <c r="BW824" s="722"/>
      <c r="BX824" s="722"/>
      <c r="BY824" s="722"/>
      <c r="BZ824" s="722"/>
      <c r="CA824" s="722"/>
      <c r="CB824" s="722"/>
      <c r="CC824" s="722"/>
      <c r="CD824" s="722"/>
      <c r="CE824" s="722"/>
      <c r="CF824" s="722"/>
      <c r="CG824" s="722"/>
      <c r="CH824" s="722"/>
      <c r="CI824" s="722"/>
      <c r="CJ824" s="722"/>
      <c r="CK824" s="722"/>
      <c r="CL824" s="722"/>
      <c r="CM824" s="722"/>
      <c r="CN824" s="722"/>
      <c r="CO824" s="722"/>
      <c r="CP824" s="722"/>
      <c r="CQ824" s="722"/>
      <c r="CR824" s="722"/>
      <c r="CS824" s="722"/>
    </row>
    <row r="825" spans="1:97" s="1376" customFormat="1">
      <c r="A825" s="722"/>
      <c r="B825" s="722"/>
      <c r="C825" s="722"/>
      <c r="D825" s="722"/>
      <c r="E825" s="722"/>
      <c r="F825" s="757"/>
      <c r="G825" s="757"/>
      <c r="H825" s="757"/>
      <c r="I825" s="757"/>
      <c r="J825" s="757"/>
      <c r="K825" s="758"/>
      <c r="L825" s="758"/>
      <c r="M825" s="722"/>
      <c r="N825" s="736"/>
      <c r="O825" s="736"/>
      <c r="P825" s="736"/>
      <c r="Q825" s="736"/>
      <c r="R825" s="736"/>
      <c r="S825" s="736"/>
      <c r="T825" s="736"/>
      <c r="U825" s="736"/>
      <c r="BA825" s="722"/>
      <c r="BB825" s="722"/>
      <c r="BC825" s="722"/>
      <c r="BD825" s="722"/>
      <c r="BE825" s="722"/>
      <c r="BF825" s="722"/>
      <c r="BG825" s="722"/>
      <c r="BH825" s="722"/>
      <c r="BI825" s="722"/>
      <c r="BJ825" s="722"/>
      <c r="BK825" s="722"/>
      <c r="BL825" s="722"/>
      <c r="BM825" s="722"/>
      <c r="BN825" s="722"/>
      <c r="BO825" s="722"/>
      <c r="BP825" s="722"/>
      <c r="BQ825" s="722"/>
      <c r="BR825" s="722"/>
      <c r="BS825" s="722"/>
      <c r="BT825" s="722"/>
      <c r="BU825" s="722"/>
      <c r="BV825" s="722"/>
      <c r="BW825" s="722"/>
      <c r="BX825" s="722"/>
      <c r="BY825" s="722"/>
      <c r="BZ825" s="722"/>
      <c r="CA825" s="722"/>
      <c r="CB825" s="722"/>
      <c r="CC825" s="722"/>
      <c r="CD825" s="722"/>
      <c r="CE825" s="722"/>
      <c r="CF825" s="722"/>
      <c r="CG825" s="722"/>
      <c r="CH825" s="722"/>
      <c r="CI825" s="722"/>
      <c r="CJ825" s="722"/>
      <c r="CK825" s="722"/>
      <c r="CL825" s="722"/>
      <c r="CM825" s="722"/>
      <c r="CN825" s="722"/>
      <c r="CO825" s="722"/>
      <c r="CP825" s="722"/>
      <c r="CQ825" s="722"/>
      <c r="CR825" s="722"/>
      <c r="CS825" s="722"/>
    </row>
    <row r="826" spans="1:97" s="1376" customFormat="1">
      <c r="A826" s="722"/>
      <c r="B826" s="722"/>
      <c r="C826" s="722"/>
      <c r="D826" s="722"/>
      <c r="E826" s="722"/>
      <c r="F826" s="757"/>
      <c r="G826" s="757"/>
      <c r="H826" s="757"/>
      <c r="I826" s="757"/>
      <c r="J826" s="757"/>
      <c r="K826" s="758"/>
      <c r="L826" s="758"/>
      <c r="M826" s="722"/>
      <c r="N826" s="736"/>
      <c r="O826" s="736"/>
      <c r="P826" s="736"/>
      <c r="Q826" s="736"/>
      <c r="R826" s="736"/>
      <c r="S826" s="736"/>
      <c r="T826" s="736"/>
      <c r="U826" s="736"/>
      <c r="BA826" s="722"/>
      <c r="BB826" s="722"/>
      <c r="BC826" s="722"/>
      <c r="BD826" s="722"/>
      <c r="BE826" s="722"/>
      <c r="BF826" s="722"/>
      <c r="BG826" s="722"/>
      <c r="BH826" s="722"/>
      <c r="BI826" s="722"/>
      <c r="BJ826" s="722"/>
      <c r="BK826" s="722"/>
      <c r="BL826" s="722"/>
      <c r="BM826" s="722"/>
      <c r="BN826" s="722"/>
      <c r="BO826" s="722"/>
      <c r="BP826" s="722"/>
      <c r="BQ826" s="722"/>
      <c r="BR826" s="722"/>
      <c r="BS826" s="722"/>
      <c r="BT826" s="722"/>
      <c r="BU826" s="722"/>
      <c r="BV826" s="722"/>
      <c r="BW826" s="722"/>
      <c r="BX826" s="722"/>
      <c r="BY826" s="722"/>
      <c r="BZ826" s="722"/>
      <c r="CA826" s="722"/>
      <c r="CB826" s="722"/>
      <c r="CC826" s="722"/>
      <c r="CD826" s="722"/>
      <c r="CE826" s="722"/>
      <c r="CF826" s="722"/>
      <c r="CG826" s="722"/>
      <c r="CH826" s="722"/>
      <c r="CI826" s="722"/>
      <c r="CJ826" s="722"/>
      <c r="CK826" s="722"/>
      <c r="CL826" s="722"/>
      <c r="CM826" s="722"/>
      <c r="CN826" s="722"/>
      <c r="CO826" s="722"/>
      <c r="CP826" s="722"/>
      <c r="CQ826" s="722"/>
      <c r="CR826" s="722"/>
      <c r="CS826" s="722"/>
    </row>
    <row r="827" spans="1:97" s="1376" customFormat="1">
      <c r="A827" s="722"/>
      <c r="B827" s="722"/>
      <c r="C827" s="722"/>
      <c r="D827" s="722"/>
      <c r="E827" s="722"/>
      <c r="F827" s="757"/>
      <c r="G827" s="757"/>
      <c r="H827" s="757"/>
      <c r="I827" s="757"/>
      <c r="J827" s="757"/>
      <c r="K827" s="758"/>
      <c r="L827" s="758"/>
      <c r="M827" s="722"/>
      <c r="N827" s="736"/>
      <c r="O827" s="736"/>
      <c r="P827" s="736"/>
      <c r="Q827" s="736"/>
      <c r="R827" s="736"/>
      <c r="S827" s="736"/>
      <c r="T827" s="736"/>
      <c r="U827" s="736"/>
      <c r="BA827" s="722"/>
      <c r="BB827" s="722"/>
      <c r="BC827" s="722"/>
      <c r="BD827" s="722"/>
      <c r="BE827" s="722"/>
      <c r="BF827" s="722"/>
      <c r="BG827" s="722"/>
      <c r="BH827" s="722"/>
      <c r="BI827" s="722"/>
      <c r="BJ827" s="722"/>
      <c r="BK827" s="722"/>
      <c r="BL827" s="722"/>
      <c r="BM827" s="722"/>
      <c r="BN827" s="722"/>
      <c r="BO827" s="722"/>
      <c r="BP827" s="722"/>
      <c r="BQ827" s="722"/>
      <c r="BR827" s="722"/>
      <c r="BS827" s="722"/>
      <c r="BT827" s="722"/>
      <c r="BU827" s="722"/>
      <c r="BV827" s="722"/>
      <c r="BW827" s="722"/>
      <c r="BX827" s="722"/>
      <c r="BY827" s="722"/>
      <c r="BZ827" s="722"/>
      <c r="CA827" s="722"/>
      <c r="CB827" s="722"/>
      <c r="CC827" s="722"/>
      <c r="CD827" s="722"/>
      <c r="CE827" s="722"/>
      <c r="CF827" s="722"/>
      <c r="CG827" s="722"/>
      <c r="CH827" s="722"/>
      <c r="CI827" s="722"/>
      <c r="CJ827" s="722"/>
      <c r="CK827" s="722"/>
      <c r="CL827" s="722"/>
      <c r="CM827" s="722"/>
      <c r="CN827" s="722"/>
      <c r="CO827" s="722"/>
      <c r="CP827" s="722"/>
      <c r="CQ827" s="722"/>
      <c r="CR827" s="722"/>
      <c r="CS827" s="722"/>
    </row>
    <row r="828" spans="1:97" s="1376" customFormat="1">
      <c r="A828" s="722"/>
      <c r="B828" s="722"/>
      <c r="C828" s="722"/>
      <c r="D828" s="722"/>
      <c r="E828" s="722"/>
      <c r="F828" s="757"/>
      <c r="G828" s="757"/>
      <c r="H828" s="757"/>
      <c r="I828" s="757"/>
      <c r="J828" s="757"/>
      <c r="K828" s="758"/>
      <c r="L828" s="758"/>
      <c r="M828" s="722"/>
      <c r="N828" s="736"/>
      <c r="O828" s="736"/>
      <c r="P828" s="736"/>
      <c r="Q828" s="736"/>
      <c r="R828" s="736"/>
      <c r="S828" s="736"/>
      <c r="T828" s="736"/>
      <c r="U828" s="736"/>
      <c r="BA828" s="722"/>
      <c r="BB828" s="722"/>
      <c r="BC828" s="722"/>
      <c r="BD828" s="722"/>
      <c r="BE828" s="722"/>
      <c r="BF828" s="722"/>
      <c r="BG828" s="722"/>
      <c r="BH828" s="722"/>
      <c r="BI828" s="722"/>
      <c r="BJ828" s="722"/>
      <c r="BK828" s="722"/>
      <c r="BL828" s="722"/>
      <c r="BM828" s="722"/>
      <c r="BN828" s="722"/>
      <c r="BO828" s="722"/>
      <c r="BP828" s="722"/>
      <c r="BQ828" s="722"/>
      <c r="BR828" s="722"/>
      <c r="BS828" s="722"/>
      <c r="BT828" s="722"/>
      <c r="BU828" s="722"/>
      <c r="BV828" s="722"/>
      <c r="BW828" s="722"/>
      <c r="BX828" s="722"/>
      <c r="BY828" s="722"/>
      <c r="BZ828" s="722"/>
      <c r="CA828" s="722"/>
      <c r="CB828" s="722"/>
      <c r="CC828" s="722"/>
      <c r="CD828" s="722"/>
      <c r="CE828" s="722"/>
      <c r="CF828" s="722"/>
      <c r="CG828" s="722"/>
      <c r="CH828" s="722"/>
      <c r="CI828" s="722"/>
      <c r="CJ828" s="722"/>
      <c r="CK828" s="722"/>
      <c r="CL828" s="722"/>
      <c r="CM828" s="722"/>
      <c r="CN828" s="722"/>
      <c r="CO828" s="722"/>
      <c r="CP828" s="722"/>
      <c r="CQ828" s="722"/>
      <c r="CR828" s="722"/>
      <c r="CS828" s="722"/>
    </row>
    <row r="829" spans="1:97" s="1376" customFormat="1">
      <c r="A829" s="722"/>
      <c r="B829" s="722"/>
      <c r="C829" s="722"/>
      <c r="D829" s="722"/>
      <c r="E829" s="722"/>
      <c r="F829" s="757"/>
      <c r="G829" s="757"/>
      <c r="H829" s="757"/>
      <c r="I829" s="757"/>
      <c r="J829" s="757"/>
      <c r="K829" s="758"/>
      <c r="L829" s="758"/>
      <c r="M829" s="722"/>
      <c r="N829" s="736"/>
      <c r="O829" s="736"/>
      <c r="P829" s="736"/>
      <c r="Q829" s="736"/>
      <c r="R829" s="736"/>
      <c r="S829" s="736"/>
      <c r="T829" s="736"/>
      <c r="U829" s="736"/>
      <c r="BA829" s="722"/>
      <c r="BB829" s="722"/>
      <c r="BC829" s="722"/>
      <c r="BD829" s="722"/>
      <c r="BE829" s="722"/>
      <c r="BF829" s="722"/>
      <c r="BG829" s="722"/>
      <c r="BH829" s="722"/>
      <c r="BI829" s="722"/>
      <c r="BJ829" s="722"/>
      <c r="BK829" s="722"/>
      <c r="BL829" s="722"/>
      <c r="BM829" s="722"/>
      <c r="BN829" s="722"/>
      <c r="BO829" s="722"/>
      <c r="BP829" s="722"/>
      <c r="BQ829" s="722"/>
      <c r="BR829" s="722"/>
      <c r="BS829" s="722"/>
      <c r="BT829" s="722"/>
      <c r="BU829" s="722"/>
      <c r="BV829" s="722"/>
      <c r="BW829" s="722"/>
      <c r="BX829" s="722"/>
      <c r="BY829" s="722"/>
      <c r="BZ829" s="722"/>
      <c r="CA829" s="722"/>
      <c r="CB829" s="722"/>
      <c r="CC829" s="722"/>
      <c r="CD829" s="722"/>
      <c r="CE829" s="722"/>
      <c r="CF829" s="722"/>
      <c r="CG829" s="722"/>
      <c r="CH829" s="722"/>
      <c r="CI829" s="722"/>
      <c r="CJ829" s="722"/>
      <c r="CK829" s="722"/>
      <c r="CL829" s="722"/>
      <c r="CM829" s="722"/>
      <c r="CN829" s="722"/>
      <c r="CO829" s="722"/>
      <c r="CP829" s="722"/>
      <c r="CQ829" s="722"/>
      <c r="CR829" s="722"/>
      <c r="CS829" s="722"/>
    </row>
    <row r="830" spans="1:97" s="1376" customFormat="1">
      <c r="A830" s="722"/>
      <c r="B830" s="722"/>
      <c r="C830" s="722"/>
      <c r="D830" s="722"/>
      <c r="E830" s="722"/>
      <c r="F830" s="757"/>
      <c r="G830" s="757"/>
      <c r="H830" s="757"/>
      <c r="I830" s="757"/>
      <c r="J830" s="757"/>
      <c r="K830" s="758"/>
      <c r="L830" s="758"/>
      <c r="M830" s="722"/>
      <c r="N830" s="736"/>
      <c r="O830" s="736"/>
      <c r="P830" s="736"/>
      <c r="Q830" s="736"/>
      <c r="R830" s="736"/>
      <c r="S830" s="736"/>
      <c r="T830" s="736"/>
      <c r="U830" s="736"/>
      <c r="BA830" s="722"/>
      <c r="BB830" s="722"/>
      <c r="BC830" s="722"/>
      <c r="BD830" s="722"/>
      <c r="BE830" s="722"/>
      <c r="BF830" s="722"/>
      <c r="BG830" s="722"/>
      <c r="BH830" s="722"/>
      <c r="BI830" s="722"/>
      <c r="BJ830" s="722"/>
      <c r="BK830" s="722"/>
      <c r="BL830" s="722"/>
      <c r="BM830" s="722"/>
      <c r="BN830" s="722"/>
      <c r="BO830" s="722"/>
      <c r="BP830" s="722"/>
      <c r="BQ830" s="722"/>
      <c r="BR830" s="722"/>
      <c r="BS830" s="722"/>
      <c r="BT830" s="722"/>
      <c r="BU830" s="722"/>
      <c r="BV830" s="722"/>
      <c r="BW830" s="722"/>
      <c r="BX830" s="722"/>
      <c r="BY830" s="722"/>
      <c r="BZ830" s="722"/>
      <c r="CA830" s="722"/>
      <c r="CB830" s="722"/>
      <c r="CC830" s="722"/>
      <c r="CD830" s="722"/>
      <c r="CE830" s="722"/>
      <c r="CF830" s="722"/>
      <c r="CG830" s="722"/>
      <c r="CH830" s="722"/>
      <c r="CI830" s="722"/>
      <c r="CJ830" s="722"/>
      <c r="CK830" s="722"/>
      <c r="CL830" s="722"/>
      <c r="CM830" s="722"/>
      <c r="CN830" s="722"/>
      <c r="CO830" s="722"/>
      <c r="CP830" s="722"/>
      <c r="CQ830" s="722"/>
      <c r="CR830" s="722"/>
      <c r="CS830" s="722"/>
    </row>
    <row r="831" spans="1:97" s="1376" customFormat="1">
      <c r="A831" s="722"/>
      <c r="B831" s="722"/>
      <c r="C831" s="722"/>
      <c r="D831" s="722"/>
      <c r="E831" s="722"/>
      <c r="F831" s="757"/>
      <c r="G831" s="757"/>
      <c r="H831" s="757"/>
      <c r="I831" s="757"/>
      <c r="J831" s="757"/>
      <c r="K831" s="758"/>
      <c r="L831" s="758"/>
      <c r="M831" s="722"/>
      <c r="N831" s="736"/>
      <c r="O831" s="736"/>
      <c r="P831" s="736"/>
      <c r="Q831" s="736"/>
      <c r="R831" s="736"/>
      <c r="S831" s="736"/>
      <c r="T831" s="736"/>
      <c r="U831" s="736"/>
      <c r="BA831" s="722"/>
      <c r="BB831" s="722"/>
      <c r="BC831" s="722"/>
      <c r="BD831" s="722"/>
      <c r="BE831" s="722"/>
      <c r="BF831" s="722"/>
      <c r="BG831" s="722"/>
      <c r="BH831" s="722"/>
      <c r="BI831" s="722"/>
      <c r="BJ831" s="722"/>
      <c r="BK831" s="722"/>
      <c r="BL831" s="722"/>
      <c r="BM831" s="722"/>
      <c r="BN831" s="722"/>
      <c r="BO831" s="722"/>
      <c r="BP831" s="722"/>
      <c r="BQ831" s="722"/>
      <c r="BR831" s="722"/>
      <c r="BS831" s="722"/>
      <c r="BT831" s="722"/>
      <c r="BU831" s="722"/>
      <c r="BV831" s="722"/>
      <c r="BW831" s="722"/>
      <c r="BX831" s="722"/>
      <c r="BY831" s="722"/>
      <c r="BZ831" s="722"/>
      <c r="CA831" s="722"/>
      <c r="CB831" s="722"/>
      <c r="CC831" s="722"/>
      <c r="CD831" s="722"/>
      <c r="CE831" s="722"/>
      <c r="CF831" s="722"/>
      <c r="CG831" s="722"/>
      <c r="CH831" s="722"/>
      <c r="CI831" s="722"/>
      <c r="CJ831" s="722"/>
      <c r="CK831" s="722"/>
      <c r="CL831" s="722"/>
      <c r="CM831" s="722"/>
      <c r="CN831" s="722"/>
      <c r="CO831" s="722"/>
      <c r="CP831" s="722"/>
      <c r="CQ831" s="722"/>
      <c r="CR831" s="722"/>
      <c r="CS831" s="722"/>
    </row>
    <row r="832" spans="1:97" s="1376" customFormat="1">
      <c r="A832" s="722"/>
      <c r="B832" s="722"/>
      <c r="C832" s="722"/>
      <c r="D832" s="722"/>
      <c r="E832" s="722"/>
      <c r="F832" s="757"/>
      <c r="G832" s="757"/>
      <c r="H832" s="757"/>
      <c r="I832" s="757"/>
      <c r="J832" s="757"/>
      <c r="K832" s="758"/>
      <c r="L832" s="758"/>
      <c r="M832" s="722"/>
      <c r="N832" s="736"/>
      <c r="O832" s="736"/>
      <c r="P832" s="736"/>
      <c r="Q832" s="736"/>
      <c r="R832" s="736"/>
      <c r="S832" s="736"/>
      <c r="T832" s="736"/>
      <c r="U832" s="736"/>
      <c r="BA832" s="722"/>
      <c r="BB832" s="722"/>
      <c r="BC832" s="722"/>
      <c r="BD832" s="722"/>
      <c r="BE832" s="722"/>
      <c r="BF832" s="722"/>
      <c r="BG832" s="722"/>
      <c r="BH832" s="722"/>
      <c r="BI832" s="722"/>
      <c r="BJ832" s="722"/>
      <c r="BK832" s="722"/>
      <c r="BL832" s="722"/>
      <c r="BM832" s="722"/>
      <c r="BN832" s="722"/>
      <c r="BO832" s="722"/>
      <c r="BP832" s="722"/>
      <c r="BQ832" s="722"/>
      <c r="BR832" s="722"/>
      <c r="BS832" s="722"/>
      <c r="BT832" s="722"/>
      <c r="BU832" s="722"/>
      <c r="BV832" s="722"/>
      <c r="BW832" s="722"/>
      <c r="BX832" s="722"/>
      <c r="BY832" s="722"/>
      <c r="BZ832" s="722"/>
      <c r="CA832" s="722"/>
      <c r="CB832" s="722"/>
      <c r="CC832" s="722"/>
      <c r="CD832" s="722"/>
      <c r="CE832" s="722"/>
      <c r="CF832" s="722"/>
      <c r="CG832" s="722"/>
      <c r="CH832" s="722"/>
      <c r="CI832" s="722"/>
      <c r="CJ832" s="722"/>
      <c r="CK832" s="722"/>
      <c r="CL832" s="722"/>
      <c r="CM832" s="722"/>
      <c r="CN832" s="722"/>
      <c r="CO832" s="722"/>
      <c r="CP832" s="722"/>
      <c r="CQ832" s="722"/>
      <c r="CR832" s="722"/>
      <c r="CS832" s="722"/>
    </row>
    <row r="833" spans="1:97" s="1376" customFormat="1">
      <c r="A833" s="722"/>
      <c r="B833" s="722"/>
      <c r="C833" s="722"/>
      <c r="D833" s="722"/>
      <c r="E833" s="722"/>
      <c r="F833" s="757"/>
      <c r="G833" s="757"/>
      <c r="H833" s="757"/>
      <c r="I833" s="757"/>
      <c r="J833" s="757"/>
      <c r="K833" s="758"/>
      <c r="L833" s="758"/>
      <c r="M833" s="722"/>
      <c r="N833" s="736"/>
      <c r="O833" s="736"/>
      <c r="P833" s="736"/>
      <c r="Q833" s="736"/>
      <c r="R833" s="736"/>
      <c r="S833" s="736"/>
      <c r="T833" s="736"/>
      <c r="U833" s="736"/>
      <c r="BA833" s="722"/>
      <c r="BB833" s="722"/>
      <c r="BC833" s="722"/>
      <c r="BD833" s="722"/>
      <c r="BE833" s="722"/>
      <c r="BF833" s="722"/>
      <c r="BG833" s="722"/>
      <c r="BH833" s="722"/>
      <c r="BI833" s="722"/>
      <c r="BJ833" s="722"/>
      <c r="BK833" s="722"/>
      <c r="BL833" s="722"/>
      <c r="BM833" s="722"/>
      <c r="BN833" s="722"/>
      <c r="BO833" s="722"/>
      <c r="BP833" s="722"/>
      <c r="BQ833" s="722"/>
      <c r="BR833" s="722"/>
      <c r="BS833" s="722"/>
      <c r="BT833" s="722"/>
      <c r="BU833" s="722"/>
      <c r="BV833" s="722"/>
      <c r="BW833" s="722"/>
      <c r="BX833" s="722"/>
      <c r="BY833" s="722"/>
      <c r="BZ833" s="722"/>
      <c r="CA833" s="722"/>
      <c r="CB833" s="722"/>
      <c r="CC833" s="722"/>
      <c r="CD833" s="722"/>
      <c r="CE833" s="722"/>
      <c r="CF833" s="722"/>
      <c r="CG833" s="722"/>
      <c r="CH833" s="722"/>
      <c r="CI833" s="722"/>
      <c r="CJ833" s="722"/>
      <c r="CK833" s="722"/>
      <c r="CL833" s="722"/>
      <c r="CM833" s="722"/>
      <c r="CN833" s="722"/>
      <c r="CO833" s="722"/>
      <c r="CP833" s="722"/>
      <c r="CQ833" s="722"/>
      <c r="CR833" s="722"/>
      <c r="CS833" s="722"/>
    </row>
    <row r="834" spans="1:97" s="1376" customFormat="1">
      <c r="A834" s="722"/>
      <c r="B834" s="722"/>
      <c r="C834" s="722"/>
      <c r="D834" s="722"/>
      <c r="E834" s="722"/>
      <c r="F834" s="757"/>
      <c r="G834" s="757"/>
      <c r="H834" s="757"/>
      <c r="I834" s="757"/>
      <c r="J834" s="757"/>
      <c r="K834" s="758"/>
      <c r="L834" s="758"/>
      <c r="M834" s="722"/>
      <c r="N834" s="736"/>
      <c r="O834" s="736"/>
      <c r="P834" s="736"/>
      <c r="Q834" s="736"/>
      <c r="R834" s="736"/>
      <c r="S834" s="736"/>
      <c r="T834" s="736"/>
      <c r="U834" s="736"/>
      <c r="BA834" s="722"/>
      <c r="BB834" s="722"/>
      <c r="BC834" s="722"/>
      <c r="BD834" s="722"/>
      <c r="BE834" s="722"/>
      <c r="BF834" s="722"/>
      <c r="BG834" s="722"/>
      <c r="BH834" s="722"/>
      <c r="BI834" s="722"/>
      <c r="BJ834" s="722"/>
      <c r="BK834" s="722"/>
      <c r="BL834" s="722"/>
      <c r="BM834" s="722"/>
      <c r="BN834" s="722"/>
      <c r="BO834" s="722"/>
      <c r="BP834" s="722"/>
      <c r="BQ834" s="722"/>
      <c r="BR834" s="722"/>
      <c r="BS834" s="722"/>
      <c r="BT834" s="722"/>
      <c r="BU834" s="722"/>
      <c r="BV834" s="722"/>
      <c r="BW834" s="722"/>
      <c r="BX834" s="722"/>
      <c r="BY834" s="722"/>
      <c r="BZ834" s="722"/>
      <c r="CA834" s="722"/>
      <c r="CB834" s="722"/>
      <c r="CC834" s="722"/>
      <c r="CD834" s="722"/>
      <c r="CE834" s="722"/>
      <c r="CF834" s="722"/>
      <c r="CG834" s="722"/>
      <c r="CH834" s="722"/>
      <c r="CI834" s="722"/>
      <c r="CJ834" s="722"/>
      <c r="CK834" s="722"/>
      <c r="CL834" s="722"/>
      <c r="CM834" s="722"/>
      <c r="CN834" s="722"/>
      <c r="CO834" s="722"/>
      <c r="CP834" s="722"/>
      <c r="CQ834" s="722"/>
      <c r="CR834" s="722"/>
      <c r="CS834" s="722"/>
    </row>
    <row r="835" spans="1:97" s="1376" customFormat="1">
      <c r="A835" s="722"/>
      <c r="B835" s="722"/>
      <c r="C835" s="722"/>
      <c r="D835" s="722"/>
      <c r="E835" s="722"/>
      <c r="F835" s="757"/>
      <c r="G835" s="757"/>
      <c r="H835" s="757"/>
      <c r="I835" s="757"/>
      <c r="J835" s="757"/>
      <c r="K835" s="758"/>
      <c r="L835" s="758"/>
      <c r="M835" s="722"/>
      <c r="N835" s="736"/>
      <c r="O835" s="736"/>
      <c r="P835" s="736"/>
      <c r="Q835" s="736"/>
      <c r="R835" s="736"/>
      <c r="S835" s="736"/>
      <c r="T835" s="736"/>
      <c r="U835" s="736"/>
      <c r="BA835" s="722"/>
      <c r="BB835" s="722"/>
      <c r="BC835" s="722"/>
      <c r="BD835" s="722"/>
      <c r="BE835" s="722"/>
      <c r="BF835" s="722"/>
      <c r="BG835" s="722"/>
      <c r="BH835" s="722"/>
      <c r="BI835" s="722"/>
      <c r="BJ835" s="722"/>
      <c r="BK835" s="722"/>
      <c r="BL835" s="722"/>
      <c r="BM835" s="722"/>
      <c r="BN835" s="722"/>
      <c r="BO835" s="722"/>
      <c r="BP835" s="722"/>
      <c r="BQ835" s="722"/>
      <c r="BR835" s="722"/>
      <c r="BS835" s="722"/>
      <c r="BT835" s="722"/>
      <c r="BU835" s="722"/>
      <c r="BV835" s="722"/>
      <c r="BW835" s="722"/>
      <c r="BX835" s="722"/>
      <c r="BY835" s="722"/>
      <c r="BZ835" s="722"/>
      <c r="CA835" s="722"/>
      <c r="CB835" s="722"/>
      <c r="CC835" s="722"/>
      <c r="CD835" s="722"/>
      <c r="CE835" s="722"/>
      <c r="CF835" s="722"/>
      <c r="CG835" s="722"/>
      <c r="CH835" s="722"/>
      <c r="CI835" s="722"/>
      <c r="CJ835" s="722"/>
      <c r="CK835" s="722"/>
      <c r="CL835" s="722"/>
      <c r="CM835" s="722"/>
      <c r="CN835" s="722"/>
      <c r="CO835" s="722"/>
      <c r="CP835" s="722"/>
      <c r="CQ835" s="722"/>
      <c r="CR835" s="722"/>
      <c r="CS835" s="722"/>
    </row>
    <row r="836" spans="1:97" s="1376" customFormat="1">
      <c r="A836" s="722"/>
      <c r="B836" s="722"/>
      <c r="C836" s="722"/>
      <c r="D836" s="722"/>
      <c r="E836" s="722"/>
      <c r="F836" s="757"/>
      <c r="G836" s="757"/>
      <c r="H836" s="757"/>
      <c r="I836" s="757"/>
      <c r="J836" s="757"/>
      <c r="K836" s="758"/>
      <c r="L836" s="758"/>
      <c r="M836" s="722"/>
      <c r="N836" s="736"/>
      <c r="O836" s="736"/>
      <c r="P836" s="736"/>
      <c r="Q836" s="736"/>
      <c r="R836" s="736"/>
      <c r="S836" s="736"/>
      <c r="T836" s="736"/>
      <c r="U836" s="736"/>
      <c r="BA836" s="722"/>
      <c r="BB836" s="722"/>
      <c r="BC836" s="722"/>
      <c r="BD836" s="722"/>
      <c r="BE836" s="722"/>
      <c r="BF836" s="722"/>
      <c r="BG836" s="722"/>
      <c r="BH836" s="722"/>
      <c r="BI836" s="722"/>
      <c r="BJ836" s="722"/>
      <c r="BK836" s="722"/>
      <c r="BL836" s="722"/>
      <c r="BM836" s="722"/>
      <c r="BN836" s="722"/>
      <c r="BO836" s="722"/>
      <c r="BP836" s="722"/>
      <c r="BQ836" s="722"/>
      <c r="BR836" s="722"/>
      <c r="BS836" s="722"/>
      <c r="BT836" s="722"/>
      <c r="BU836" s="722"/>
      <c r="BV836" s="722"/>
      <c r="BW836" s="722"/>
      <c r="BX836" s="722"/>
      <c r="BY836" s="722"/>
      <c r="BZ836" s="722"/>
      <c r="CA836" s="722"/>
      <c r="CB836" s="722"/>
      <c r="CC836" s="722"/>
      <c r="CD836" s="722"/>
      <c r="CE836" s="722"/>
      <c r="CF836" s="722"/>
      <c r="CG836" s="722"/>
      <c r="CH836" s="722"/>
      <c r="CI836" s="722"/>
      <c r="CJ836" s="722"/>
      <c r="CK836" s="722"/>
      <c r="CL836" s="722"/>
      <c r="CM836" s="722"/>
      <c r="CN836" s="722"/>
      <c r="CO836" s="722"/>
      <c r="CP836" s="722"/>
      <c r="CQ836" s="722"/>
      <c r="CR836" s="722"/>
      <c r="CS836" s="722"/>
    </row>
    <row r="837" spans="1:97" s="1376" customFormat="1">
      <c r="A837" s="722"/>
      <c r="B837" s="722"/>
      <c r="C837" s="722"/>
      <c r="D837" s="722"/>
      <c r="E837" s="722"/>
      <c r="F837" s="757"/>
      <c r="G837" s="757"/>
      <c r="H837" s="757"/>
      <c r="I837" s="757"/>
      <c r="J837" s="757"/>
      <c r="K837" s="758"/>
      <c r="L837" s="758"/>
      <c r="M837" s="722"/>
      <c r="N837" s="736"/>
      <c r="O837" s="736"/>
      <c r="P837" s="736"/>
      <c r="Q837" s="736"/>
      <c r="R837" s="736"/>
      <c r="S837" s="736"/>
      <c r="T837" s="736"/>
      <c r="U837" s="736"/>
      <c r="BA837" s="722"/>
      <c r="BB837" s="722"/>
      <c r="BC837" s="722"/>
      <c r="BD837" s="722"/>
      <c r="BE837" s="722"/>
      <c r="BF837" s="722"/>
      <c r="BG837" s="722"/>
      <c r="BH837" s="722"/>
      <c r="BI837" s="722"/>
      <c r="BJ837" s="722"/>
      <c r="BK837" s="722"/>
      <c r="BL837" s="722"/>
      <c r="BM837" s="722"/>
      <c r="BN837" s="722"/>
      <c r="BO837" s="722"/>
      <c r="BP837" s="722"/>
      <c r="BQ837" s="722"/>
      <c r="BR837" s="722"/>
      <c r="BS837" s="722"/>
      <c r="BT837" s="722"/>
      <c r="BU837" s="722"/>
      <c r="BV837" s="722"/>
      <c r="BW837" s="722"/>
      <c r="BX837" s="722"/>
      <c r="BY837" s="722"/>
      <c r="BZ837" s="722"/>
      <c r="CA837" s="722"/>
      <c r="CB837" s="722"/>
      <c r="CC837" s="722"/>
      <c r="CD837" s="722"/>
      <c r="CE837" s="722"/>
      <c r="CF837" s="722"/>
      <c r="CG837" s="722"/>
      <c r="CH837" s="722"/>
      <c r="CI837" s="722"/>
      <c r="CJ837" s="722"/>
      <c r="CK837" s="722"/>
      <c r="CL837" s="722"/>
      <c r="CM837" s="722"/>
      <c r="CN837" s="722"/>
      <c r="CO837" s="722"/>
      <c r="CP837" s="722"/>
      <c r="CQ837" s="722"/>
      <c r="CR837" s="722"/>
      <c r="CS837" s="722"/>
    </row>
    <row r="838" spans="1:97" s="1376" customFormat="1">
      <c r="A838" s="722"/>
      <c r="B838" s="722"/>
      <c r="C838" s="722"/>
      <c r="D838" s="722"/>
      <c r="E838" s="722"/>
      <c r="F838" s="757"/>
      <c r="G838" s="757"/>
      <c r="H838" s="757"/>
      <c r="I838" s="757"/>
      <c r="J838" s="757"/>
      <c r="K838" s="758"/>
      <c r="L838" s="758"/>
      <c r="M838" s="722"/>
      <c r="N838" s="736"/>
      <c r="O838" s="736"/>
      <c r="P838" s="736"/>
      <c r="Q838" s="736"/>
      <c r="R838" s="736"/>
      <c r="S838" s="736"/>
      <c r="T838" s="736"/>
      <c r="U838" s="736"/>
      <c r="BA838" s="722"/>
      <c r="BB838" s="722"/>
      <c r="BC838" s="722"/>
      <c r="BD838" s="722"/>
      <c r="BE838" s="722"/>
      <c r="BF838" s="722"/>
      <c r="BG838" s="722"/>
      <c r="BH838" s="722"/>
      <c r="BI838" s="722"/>
      <c r="BJ838" s="722"/>
      <c r="BK838" s="722"/>
      <c r="BL838" s="722"/>
      <c r="BM838" s="722"/>
      <c r="BN838" s="722"/>
      <c r="BO838" s="722"/>
      <c r="BP838" s="722"/>
      <c r="BQ838" s="722"/>
      <c r="BR838" s="722"/>
      <c r="BS838" s="722"/>
      <c r="BT838" s="722"/>
      <c r="BU838" s="722"/>
      <c r="BV838" s="722"/>
      <c r="BW838" s="722"/>
      <c r="BX838" s="722"/>
      <c r="BY838" s="722"/>
      <c r="BZ838" s="722"/>
      <c r="CA838" s="722"/>
      <c r="CB838" s="722"/>
      <c r="CC838" s="722"/>
      <c r="CD838" s="722"/>
      <c r="CE838" s="722"/>
      <c r="CF838" s="722"/>
      <c r="CG838" s="722"/>
      <c r="CH838" s="722"/>
      <c r="CI838" s="722"/>
      <c r="CJ838" s="722"/>
      <c r="CK838" s="722"/>
      <c r="CL838" s="722"/>
      <c r="CM838" s="722"/>
      <c r="CN838" s="722"/>
      <c r="CO838" s="722"/>
      <c r="CP838" s="722"/>
      <c r="CQ838" s="722"/>
      <c r="CR838" s="722"/>
      <c r="CS838" s="722"/>
    </row>
    <row r="839" spans="1:97" s="1376" customFormat="1">
      <c r="A839" s="722"/>
      <c r="B839" s="722"/>
      <c r="C839" s="722"/>
      <c r="D839" s="722"/>
      <c r="E839" s="722"/>
      <c r="F839" s="757"/>
      <c r="G839" s="757"/>
      <c r="H839" s="757"/>
      <c r="I839" s="757"/>
      <c r="J839" s="757"/>
      <c r="K839" s="758"/>
      <c r="L839" s="758"/>
      <c r="M839" s="722"/>
      <c r="N839" s="736"/>
      <c r="O839" s="736"/>
      <c r="P839" s="736"/>
      <c r="Q839" s="736"/>
      <c r="R839" s="736"/>
      <c r="S839" s="736"/>
      <c r="T839" s="736"/>
      <c r="U839" s="736"/>
      <c r="BA839" s="722"/>
      <c r="BB839" s="722"/>
      <c r="BC839" s="722"/>
      <c r="BD839" s="722"/>
      <c r="BE839" s="722"/>
      <c r="BF839" s="722"/>
      <c r="BG839" s="722"/>
      <c r="BH839" s="722"/>
      <c r="BI839" s="722"/>
      <c r="BJ839" s="722"/>
      <c r="BK839" s="722"/>
      <c r="BL839" s="722"/>
      <c r="BM839" s="722"/>
      <c r="BN839" s="722"/>
      <c r="BO839" s="722"/>
      <c r="BP839" s="722"/>
      <c r="BQ839" s="722"/>
      <c r="BR839" s="722"/>
      <c r="BS839" s="722"/>
      <c r="BT839" s="722"/>
      <c r="BU839" s="722"/>
      <c r="BV839" s="722"/>
      <c r="BW839" s="722"/>
      <c r="BX839" s="722"/>
      <c r="BY839" s="722"/>
      <c r="BZ839" s="722"/>
      <c r="CA839" s="722"/>
      <c r="CB839" s="722"/>
      <c r="CC839" s="722"/>
      <c r="CD839" s="722"/>
      <c r="CE839" s="722"/>
      <c r="CF839" s="722"/>
      <c r="CG839" s="722"/>
      <c r="CH839" s="722"/>
      <c r="CI839" s="722"/>
      <c r="CJ839" s="722"/>
      <c r="CK839" s="722"/>
      <c r="CL839" s="722"/>
      <c r="CM839" s="722"/>
      <c r="CN839" s="722"/>
      <c r="CO839" s="722"/>
      <c r="CP839" s="722"/>
      <c r="CQ839" s="722"/>
      <c r="CR839" s="722"/>
      <c r="CS839" s="722"/>
    </row>
    <row r="840" spans="1:97" s="1376" customFormat="1">
      <c r="A840" s="722"/>
      <c r="B840" s="722"/>
      <c r="C840" s="722"/>
      <c r="D840" s="722"/>
      <c r="E840" s="722"/>
      <c r="F840" s="757"/>
      <c r="G840" s="757"/>
      <c r="H840" s="757"/>
      <c r="I840" s="757"/>
      <c r="J840" s="757"/>
      <c r="K840" s="758"/>
      <c r="L840" s="758"/>
      <c r="M840" s="722"/>
      <c r="N840" s="736"/>
      <c r="O840" s="736"/>
      <c r="P840" s="736"/>
      <c r="Q840" s="736"/>
      <c r="R840" s="736"/>
      <c r="S840" s="736"/>
      <c r="T840" s="736"/>
      <c r="U840" s="736"/>
      <c r="BA840" s="722"/>
      <c r="BB840" s="722"/>
      <c r="BC840" s="722"/>
      <c r="BD840" s="722"/>
      <c r="BE840" s="722"/>
      <c r="BF840" s="722"/>
      <c r="BG840" s="722"/>
      <c r="BH840" s="722"/>
      <c r="BI840" s="722"/>
      <c r="BJ840" s="722"/>
      <c r="BK840" s="722"/>
      <c r="BL840" s="722"/>
      <c r="BM840" s="722"/>
      <c r="BN840" s="722"/>
      <c r="BO840" s="722"/>
      <c r="BP840" s="722"/>
      <c r="BQ840" s="722"/>
      <c r="BR840" s="722"/>
      <c r="BS840" s="722"/>
      <c r="BT840" s="722"/>
      <c r="BU840" s="722"/>
      <c r="BV840" s="722"/>
      <c r="BW840" s="722"/>
      <c r="BX840" s="722"/>
      <c r="BY840" s="722"/>
      <c r="BZ840" s="722"/>
      <c r="CA840" s="722"/>
      <c r="CB840" s="722"/>
      <c r="CC840" s="722"/>
      <c r="CD840" s="722"/>
      <c r="CE840" s="722"/>
      <c r="CF840" s="722"/>
      <c r="CG840" s="722"/>
      <c r="CH840" s="722"/>
      <c r="CI840" s="722"/>
      <c r="CJ840" s="722"/>
      <c r="CK840" s="722"/>
      <c r="CL840" s="722"/>
      <c r="CM840" s="722"/>
      <c r="CN840" s="722"/>
      <c r="CO840" s="722"/>
      <c r="CP840" s="722"/>
      <c r="CQ840" s="722"/>
      <c r="CR840" s="722"/>
      <c r="CS840" s="722"/>
    </row>
    <row r="841" spans="1:97" s="1376" customFormat="1">
      <c r="A841" s="722"/>
      <c r="B841" s="722"/>
      <c r="C841" s="722"/>
      <c r="D841" s="722"/>
      <c r="E841" s="722"/>
      <c r="F841" s="757"/>
      <c r="G841" s="757"/>
      <c r="H841" s="757"/>
      <c r="I841" s="757"/>
      <c r="J841" s="757"/>
      <c r="K841" s="758"/>
      <c r="L841" s="758"/>
      <c r="M841" s="722"/>
      <c r="N841" s="736"/>
      <c r="O841" s="736"/>
      <c r="P841" s="736"/>
      <c r="Q841" s="736"/>
      <c r="R841" s="736"/>
      <c r="S841" s="736"/>
      <c r="T841" s="736"/>
      <c r="U841" s="736"/>
      <c r="BA841" s="722"/>
      <c r="BB841" s="722"/>
      <c r="BC841" s="722"/>
      <c r="BD841" s="722"/>
      <c r="BE841" s="722"/>
      <c r="BF841" s="722"/>
      <c r="BG841" s="722"/>
      <c r="BH841" s="722"/>
      <c r="BI841" s="722"/>
      <c r="BJ841" s="722"/>
      <c r="BK841" s="722"/>
      <c r="BL841" s="722"/>
      <c r="BM841" s="722"/>
      <c r="BN841" s="722"/>
      <c r="BO841" s="722"/>
      <c r="BP841" s="722"/>
      <c r="BQ841" s="722"/>
      <c r="BR841" s="722"/>
      <c r="BS841" s="722"/>
      <c r="BT841" s="722"/>
      <c r="BU841" s="722"/>
      <c r="BV841" s="722"/>
      <c r="BW841" s="722"/>
      <c r="BX841" s="722"/>
      <c r="BY841" s="722"/>
      <c r="BZ841" s="722"/>
      <c r="CA841" s="722"/>
      <c r="CB841" s="722"/>
      <c r="CC841" s="722"/>
      <c r="CD841" s="722"/>
      <c r="CE841" s="722"/>
      <c r="CF841" s="722"/>
      <c r="CG841" s="722"/>
      <c r="CH841" s="722"/>
      <c r="CI841" s="722"/>
      <c r="CJ841" s="722"/>
      <c r="CK841" s="722"/>
      <c r="CL841" s="722"/>
      <c r="CM841" s="722"/>
      <c r="CN841" s="722"/>
      <c r="CO841" s="722"/>
      <c r="CP841" s="722"/>
      <c r="CQ841" s="722"/>
      <c r="CR841" s="722"/>
      <c r="CS841" s="722"/>
    </row>
    <row r="842" spans="1:97" s="1376" customFormat="1">
      <c r="A842" s="722"/>
      <c r="B842" s="722"/>
      <c r="C842" s="722"/>
      <c r="D842" s="722"/>
      <c r="E842" s="722"/>
      <c r="F842" s="757"/>
      <c r="G842" s="757"/>
      <c r="H842" s="757"/>
      <c r="I842" s="757"/>
      <c r="J842" s="757"/>
      <c r="K842" s="758"/>
      <c r="L842" s="758"/>
      <c r="M842" s="722"/>
      <c r="N842" s="736"/>
      <c r="O842" s="736"/>
      <c r="P842" s="736"/>
      <c r="Q842" s="736"/>
      <c r="R842" s="736"/>
      <c r="S842" s="736"/>
      <c r="T842" s="736"/>
      <c r="U842" s="736"/>
      <c r="BA842" s="722"/>
      <c r="BB842" s="722"/>
      <c r="BC842" s="722"/>
      <c r="BD842" s="722"/>
      <c r="BE842" s="722"/>
      <c r="BF842" s="722"/>
      <c r="BG842" s="722"/>
      <c r="BH842" s="722"/>
      <c r="BI842" s="722"/>
      <c r="BJ842" s="722"/>
      <c r="BK842" s="722"/>
      <c r="BL842" s="722"/>
      <c r="BM842" s="722"/>
      <c r="BN842" s="722"/>
      <c r="BO842" s="722"/>
      <c r="BP842" s="722"/>
      <c r="BQ842" s="722"/>
      <c r="BR842" s="722"/>
      <c r="BS842" s="722"/>
      <c r="BT842" s="722"/>
      <c r="BU842" s="722"/>
      <c r="BV842" s="722"/>
      <c r="BW842" s="722"/>
      <c r="BX842" s="722"/>
      <c r="BY842" s="722"/>
      <c r="BZ842" s="722"/>
      <c r="CA842" s="722"/>
      <c r="CB842" s="722"/>
      <c r="CC842" s="722"/>
      <c r="CD842" s="722"/>
      <c r="CE842" s="722"/>
      <c r="CF842" s="722"/>
      <c r="CG842" s="722"/>
      <c r="CH842" s="722"/>
      <c r="CI842" s="722"/>
      <c r="CJ842" s="722"/>
      <c r="CK842" s="722"/>
      <c r="CL842" s="722"/>
      <c r="CM842" s="722"/>
      <c r="CN842" s="722"/>
      <c r="CO842" s="722"/>
      <c r="CP842" s="722"/>
      <c r="CQ842" s="722"/>
      <c r="CR842" s="722"/>
      <c r="CS842" s="722"/>
    </row>
    <row r="843" spans="1:97" s="1376" customFormat="1">
      <c r="A843" s="722"/>
      <c r="B843" s="722"/>
      <c r="C843" s="722"/>
      <c r="D843" s="722"/>
      <c r="E843" s="722"/>
      <c r="F843" s="757"/>
      <c r="G843" s="757"/>
      <c r="H843" s="757"/>
      <c r="I843" s="757"/>
      <c r="J843" s="757"/>
      <c r="K843" s="758"/>
      <c r="L843" s="758"/>
      <c r="M843" s="722"/>
      <c r="N843" s="736"/>
      <c r="O843" s="736"/>
      <c r="P843" s="736"/>
      <c r="Q843" s="736"/>
      <c r="R843" s="736"/>
      <c r="S843" s="736"/>
      <c r="T843" s="736"/>
      <c r="U843" s="736"/>
      <c r="BA843" s="722"/>
      <c r="BB843" s="722"/>
      <c r="BC843" s="722"/>
      <c r="BD843" s="722"/>
      <c r="BE843" s="722"/>
      <c r="BF843" s="722"/>
      <c r="BG843" s="722"/>
      <c r="BH843" s="722"/>
      <c r="BI843" s="722"/>
      <c r="BJ843" s="722"/>
      <c r="BK843" s="722"/>
      <c r="BL843" s="722"/>
      <c r="BM843" s="722"/>
      <c r="BN843" s="722"/>
      <c r="BO843" s="722"/>
      <c r="BP843" s="722"/>
      <c r="BQ843" s="722"/>
      <c r="BR843" s="722"/>
      <c r="BS843" s="722"/>
      <c r="BT843" s="722"/>
      <c r="BU843" s="722"/>
      <c r="BV843" s="722"/>
      <c r="BW843" s="722"/>
      <c r="BX843" s="722"/>
      <c r="BY843" s="722"/>
      <c r="BZ843" s="722"/>
      <c r="CA843" s="722"/>
      <c r="CB843" s="722"/>
      <c r="CC843" s="722"/>
      <c r="CD843" s="722"/>
      <c r="CE843" s="722"/>
      <c r="CF843" s="722"/>
      <c r="CG843" s="722"/>
      <c r="CH843" s="722"/>
      <c r="CI843" s="722"/>
      <c r="CJ843" s="722"/>
      <c r="CK843" s="722"/>
      <c r="CL843" s="722"/>
      <c r="CM843" s="722"/>
      <c r="CN843" s="722"/>
      <c r="CO843" s="722"/>
      <c r="CP843" s="722"/>
      <c r="CQ843" s="722"/>
      <c r="CR843" s="722"/>
      <c r="CS843" s="722"/>
    </row>
    <row r="844" spans="1:97" s="1376" customFormat="1">
      <c r="A844" s="722"/>
      <c r="B844" s="722"/>
      <c r="C844" s="722"/>
      <c r="D844" s="722"/>
      <c r="E844" s="722"/>
      <c r="F844" s="757"/>
      <c r="G844" s="757"/>
      <c r="H844" s="757"/>
      <c r="I844" s="757"/>
      <c r="J844" s="757"/>
      <c r="K844" s="758"/>
      <c r="L844" s="758"/>
      <c r="M844" s="722"/>
      <c r="N844" s="736"/>
      <c r="O844" s="736"/>
      <c r="P844" s="736"/>
      <c r="Q844" s="736"/>
      <c r="R844" s="736"/>
      <c r="S844" s="736"/>
      <c r="T844" s="736"/>
      <c r="U844" s="736"/>
      <c r="BA844" s="722"/>
      <c r="BB844" s="722"/>
      <c r="BC844" s="722"/>
      <c r="BD844" s="722"/>
      <c r="BE844" s="722"/>
      <c r="BF844" s="722"/>
      <c r="BG844" s="722"/>
      <c r="BH844" s="722"/>
      <c r="BI844" s="722"/>
      <c r="BJ844" s="722"/>
      <c r="BK844" s="722"/>
      <c r="BL844" s="722"/>
      <c r="BM844" s="722"/>
      <c r="BN844" s="722"/>
      <c r="BO844" s="722"/>
      <c r="BP844" s="722"/>
      <c r="BQ844" s="722"/>
      <c r="BR844" s="722"/>
      <c r="BS844" s="722"/>
      <c r="BT844" s="722"/>
      <c r="BU844" s="722"/>
      <c r="BV844" s="722"/>
      <c r="BW844" s="722"/>
      <c r="BX844" s="722"/>
      <c r="BY844" s="722"/>
      <c r="BZ844" s="722"/>
      <c r="CA844" s="722"/>
      <c r="CB844" s="722"/>
      <c r="CC844" s="722"/>
      <c r="CD844" s="722"/>
      <c r="CE844" s="722"/>
      <c r="CF844" s="722"/>
      <c r="CG844" s="722"/>
      <c r="CH844" s="722"/>
      <c r="CI844" s="722"/>
      <c r="CJ844" s="722"/>
      <c r="CK844" s="722"/>
      <c r="CL844" s="722"/>
      <c r="CM844" s="722"/>
      <c r="CN844" s="722"/>
      <c r="CO844" s="722"/>
      <c r="CP844" s="722"/>
      <c r="CQ844" s="722"/>
      <c r="CR844" s="722"/>
      <c r="CS844" s="722"/>
    </row>
    <row r="845" spans="1:97" s="1376" customFormat="1">
      <c r="A845" s="722"/>
      <c r="B845" s="722"/>
      <c r="C845" s="722"/>
      <c r="D845" s="722"/>
      <c r="E845" s="722"/>
      <c r="F845" s="757"/>
      <c r="G845" s="757"/>
      <c r="H845" s="757"/>
      <c r="I845" s="757"/>
      <c r="J845" s="757"/>
      <c r="K845" s="758"/>
      <c r="L845" s="758"/>
      <c r="M845" s="722"/>
      <c r="N845" s="736"/>
      <c r="O845" s="736"/>
      <c r="P845" s="736"/>
      <c r="Q845" s="736"/>
      <c r="R845" s="736"/>
      <c r="S845" s="736"/>
      <c r="T845" s="736"/>
      <c r="U845" s="736"/>
      <c r="BA845" s="722"/>
      <c r="BB845" s="722"/>
      <c r="BC845" s="722"/>
      <c r="BD845" s="722"/>
      <c r="BE845" s="722"/>
      <c r="BF845" s="722"/>
      <c r="BG845" s="722"/>
      <c r="BH845" s="722"/>
      <c r="BI845" s="722"/>
      <c r="BJ845" s="722"/>
      <c r="BK845" s="722"/>
      <c r="BL845" s="722"/>
      <c r="BM845" s="722"/>
      <c r="BN845" s="722"/>
      <c r="BO845" s="722"/>
      <c r="BP845" s="722"/>
      <c r="BQ845" s="722"/>
      <c r="BR845" s="722"/>
      <c r="BS845" s="722"/>
      <c r="BT845" s="722"/>
      <c r="BU845" s="722"/>
      <c r="BV845" s="722"/>
      <c r="BW845" s="722"/>
      <c r="BX845" s="722"/>
      <c r="BY845" s="722"/>
      <c r="BZ845" s="722"/>
      <c r="CA845" s="722"/>
      <c r="CB845" s="722"/>
      <c r="CC845" s="722"/>
      <c r="CD845" s="722"/>
      <c r="CE845" s="722"/>
      <c r="CF845" s="722"/>
      <c r="CG845" s="722"/>
      <c r="CH845" s="722"/>
      <c r="CI845" s="722"/>
      <c r="CJ845" s="722"/>
      <c r="CK845" s="722"/>
      <c r="CL845" s="722"/>
      <c r="CM845" s="722"/>
      <c r="CN845" s="722"/>
      <c r="CO845" s="722"/>
      <c r="CP845" s="722"/>
      <c r="CQ845" s="722"/>
      <c r="CR845" s="722"/>
      <c r="CS845" s="722"/>
    </row>
    <row r="846" spans="1:97" s="1376" customFormat="1">
      <c r="A846" s="722"/>
      <c r="B846" s="722"/>
      <c r="C846" s="722"/>
      <c r="D846" s="722"/>
      <c r="E846" s="722"/>
      <c r="F846" s="757"/>
      <c r="G846" s="757"/>
      <c r="H846" s="757"/>
      <c r="I846" s="757"/>
      <c r="J846" s="757"/>
      <c r="K846" s="758"/>
      <c r="L846" s="758"/>
      <c r="M846" s="722"/>
      <c r="N846" s="736"/>
      <c r="O846" s="736"/>
      <c r="P846" s="736"/>
      <c r="Q846" s="736"/>
      <c r="R846" s="736"/>
      <c r="S846" s="736"/>
      <c r="T846" s="736"/>
      <c r="U846" s="736"/>
      <c r="BA846" s="722"/>
      <c r="BB846" s="722"/>
      <c r="BC846" s="722"/>
      <c r="BD846" s="722"/>
      <c r="BE846" s="722"/>
      <c r="BF846" s="722"/>
      <c r="BG846" s="722"/>
      <c r="BH846" s="722"/>
      <c r="BI846" s="722"/>
      <c r="BJ846" s="722"/>
      <c r="BK846" s="722"/>
      <c r="BL846" s="722"/>
      <c r="BM846" s="722"/>
      <c r="BN846" s="722"/>
      <c r="BO846" s="722"/>
      <c r="BP846" s="722"/>
      <c r="BQ846" s="722"/>
      <c r="BR846" s="722"/>
      <c r="BS846" s="722"/>
      <c r="BT846" s="722"/>
      <c r="BU846" s="722"/>
      <c r="BV846" s="722"/>
      <c r="BW846" s="722"/>
      <c r="BX846" s="722"/>
      <c r="BY846" s="722"/>
      <c r="BZ846" s="722"/>
      <c r="CA846" s="722"/>
      <c r="CB846" s="722"/>
      <c r="CC846" s="722"/>
      <c r="CD846" s="722"/>
      <c r="CE846" s="722"/>
      <c r="CF846" s="722"/>
      <c r="CG846" s="722"/>
      <c r="CH846" s="722"/>
      <c r="CI846" s="722"/>
      <c r="CJ846" s="722"/>
      <c r="CK846" s="722"/>
      <c r="CL846" s="722"/>
      <c r="CM846" s="722"/>
      <c r="CN846" s="722"/>
      <c r="CO846" s="722"/>
      <c r="CP846" s="722"/>
      <c r="CQ846" s="722"/>
      <c r="CR846" s="722"/>
      <c r="CS846" s="722"/>
    </row>
    <row r="847" spans="1:97" s="1376" customFormat="1">
      <c r="A847" s="722"/>
      <c r="B847" s="722"/>
      <c r="C847" s="722"/>
      <c r="D847" s="722"/>
      <c r="E847" s="722"/>
      <c r="F847" s="757"/>
      <c r="G847" s="757"/>
      <c r="H847" s="757"/>
      <c r="I847" s="757"/>
      <c r="J847" s="757"/>
      <c r="K847" s="758"/>
      <c r="L847" s="758"/>
      <c r="M847" s="722"/>
      <c r="N847" s="736"/>
      <c r="O847" s="736"/>
      <c r="P847" s="736"/>
      <c r="Q847" s="736"/>
      <c r="R847" s="736"/>
      <c r="S847" s="736"/>
      <c r="T847" s="736"/>
      <c r="U847" s="736"/>
      <c r="BA847" s="722"/>
      <c r="BB847" s="722"/>
      <c r="BC847" s="722"/>
      <c r="BD847" s="722"/>
      <c r="BE847" s="722"/>
      <c r="BF847" s="722"/>
      <c r="BG847" s="722"/>
      <c r="BH847" s="722"/>
      <c r="BI847" s="722"/>
      <c r="BJ847" s="722"/>
      <c r="BK847" s="722"/>
      <c r="BL847" s="722"/>
      <c r="BM847" s="722"/>
      <c r="BN847" s="722"/>
      <c r="BO847" s="722"/>
      <c r="BP847" s="722"/>
      <c r="BQ847" s="722"/>
      <c r="BR847" s="722"/>
      <c r="BS847" s="722"/>
      <c r="BT847" s="722"/>
      <c r="BU847" s="722"/>
      <c r="BV847" s="722"/>
      <c r="BW847" s="722"/>
      <c r="BX847" s="722"/>
      <c r="BY847" s="722"/>
      <c r="BZ847" s="722"/>
      <c r="CA847" s="722"/>
      <c r="CB847" s="722"/>
      <c r="CC847" s="722"/>
      <c r="CD847" s="722"/>
      <c r="CE847" s="722"/>
      <c r="CF847" s="722"/>
      <c r="CG847" s="722"/>
      <c r="CH847" s="722"/>
      <c r="CI847" s="722"/>
      <c r="CJ847" s="722"/>
      <c r="CK847" s="722"/>
      <c r="CL847" s="722"/>
      <c r="CM847" s="722"/>
      <c r="CN847" s="722"/>
      <c r="CO847" s="722"/>
      <c r="CP847" s="722"/>
      <c r="CQ847" s="722"/>
      <c r="CR847" s="722"/>
      <c r="CS847" s="722"/>
    </row>
    <row r="848" spans="1:97" s="1376" customFormat="1">
      <c r="A848" s="722"/>
      <c r="B848" s="722"/>
      <c r="C848" s="722"/>
      <c r="D848" s="722"/>
      <c r="E848" s="722"/>
      <c r="F848" s="757"/>
      <c r="G848" s="757"/>
      <c r="H848" s="757"/>
      <c r="I848" s="757"/>
      <c r="J848" s="757"/>
      <c r="K848" s="758"/>
      <c r="L848" s="758"/>
      <c r="M848" s="722"/>
      <c r="N848" s="736"/>
      <c r="O848" s="736"/>
      <c r="P848" s="736"/>
      <c r="Q848" s="736"/>
      <c r="R848" s="736"/>
      <c r="S848" s="736"/>
      <c r="T848" s="736"/>
      <c r="U848" s="736"/>
      <c r="BA848" s="722"/>
      <c r="BB848" s="722"/>
      <c r="BC848" s="722"/>
      <c r="BD848" s="722"/>
      <c r="BE848" s="722"/>
      <c r="BF848" s="722"/>
      <c r="BG848" s="722"/>
      <c r="BH848" s="722"/>
      <c r="BI848" s="722"/>
      <c r="BJ848" s="722"/>
      <c r="BK848" s="722"/>
      <c r="BL848" s="722"/>
      <c r="BM848" s="722"/>
      <c r="BN848" s="722"/>
      <c r="BO848" s="722"/>
      <c r="BP848" s="722"/>
      <c r="BQ848" s="722"/>
      <c r="BR848" s="722"/>
      <c r="BS848" s="722"/>
      <c r="BT848" s="722"/>
      <c r="BU848" s="722"/>
      <c r="BV848" s="722"/>
      <c r="BW848" s="722"/>
      <c r="BX848" s="722"/>
      <c r="BY848" s="722"/>
      <c r="BZ848" s="722"/>
      <c r="CA848" s="722"/>
      <c r="CB848" s="722"/>
      <c r="CC848" s="722"/>
      <c r="CD848" s="722"/>
      <c r="CE848" s="722"/>
      <c r="CF848" s="722"/>
      <c r="CG848" s="722"/>
      <c r="CH848" s="722"/>
      <c r="CI848" s="722"/>
      <c r="CJ848" s="722"/>
      <c r="CK848" s="722"/>
      <c r="CL848" s="722"/>
      <c r="CM848" s="722"/>
      <c r="CN848" s="722"/>
      <c r="CO848" s="722"/>
      <c r="CP848" s="722"/>
      <c r="CQ848" s="722"/>
      <c r="CR848" s="722"/>
      <c r="CS848" s="722"/>
    </row>
    <row r="849" spans="1:97" s="1376" customFormat="1">
      <c r="A849" s="722"/>
      <c r="B849" s="722"/>
      <c r="C849" s="722"/>
      <c r="D849" s="722"/>
      <c r="E849" s="722"/>
      <c r="F849" s="757"/>
      <c r="G849" s="757"/>
      <c r="H849" s="757"/>
      <c r="I849" s="757"/>
      <c r="J849" s="757"/>
      <c r="K849" s="758"/>
      <c r="L849" s="758"/>
      <c r="M849" s="722"/>
      <c r="N849" s="736"/>
      <c r="O849" s="736"/>
      <c r="P849" s="736"/>
      <c r="Q849" s="736"/>
      <c r="R849" s="736"/>
      <c r="S849" s="736"/>
      <c r="T849" s="736"/>
      <c r="U849" s="736"/>
      <c r="BA849" s="722"/>
      <c r="BB849" s="722"/>
      <c r="BC849" s="722"/>
      <c r="BD849" s="722"/>
      <c r="BE849" s="722"/>
      <c r="BF849" s="722"/>
      <c r="BG849" s="722"/>
      <c r="BH849" s="722"/>
      <c r="BI849" s="722"/>
      <c r="BJ849" s="722"/>
      <c r="BK849" s="722"/>
      <c r="BL849" s="722"/>
      <c r="BM849" s="722"/>
      <c r="BN849" s="722"/>
      <c r="BO849" s="722"/>
      <c r="BP849" s="722"/>
      <c r="BQ849" s="722"/>
      <c r="BR849" s="722"/>
      <c r="BS849" s="722"/>
      <c r="BT849" s="722"/>
      <c r="BU849" s="722"/>
      <c r="BV849" s="722"/>
      <c r="BW849" s="722"/>
      <c r="BX849" s="722"/>
      <c r="BY849" s="722"/>
      <c r="BZ849" s="722"/>
      <c r="CA849" s="722"/>
      <c r="CB849" s="722"/>
      <c r="CC849" s="722"/>
      <c r="CD849" s="722"/>
      <c r="CE849" s="722"/>
      <c r="CF849" s="722"/>
      <c r="CG849" s="722"/>
      <c r="CH849" s="722"/>
      <c r="CI849" s="722"/>
      <c r="CJ849" s="722"/>
      <c r="CK849" s="722"/>
      <c r="CL849" s="722"/>
      <c r="CM849" s="722"/>
      <c r="CN849" s="722"/>
      <c r="CO849" s="722"/>
      <c r="CP849" s="722"/>
      <c r="CQ849" s="722"/>
      <c r="CR849" s="722"/>
      <c r="CS849" s="722"/>
    </row>
    <row r="850" spans="1:97" s="1376" customFormat="1">
      <c r="A850" s="722"/>
      <c r="B850" s="722"/>
      <c r="C850" s="722"/>
      <c r="D850" s="722"/>
      <c r="E850" s="722"/>
      <c r="F850" s="757"/>
      <c r="G850" s="757"/>
      <c r="H850" s="757"/>
      <c r="I850" s="757"/>
      <c r="J850" s="757"/>
      <c r="K850" s="758"/>
      <c r="L850" s="758"/>
      <c r="M850" s="722"/>
      <c r="N850" s="736"/>
      <c r="O850" s="736"/>
      <c r="P850" s="736"/>
      <c r="Q850" s="736"/>
      <c r="R850" s="736"/>
      <c r="S850" s="736"/>
      <c r="T850" s="736"/>
      <c r="U850" s="736"/>
      <c r="BA850" s="722"/>
      <c r="BB850" s="722"/>
      <c r="BC850" s="722"/>
      <c r="BD850" s="722"/>
      <c r="BE850" s="722"/>
      <c r="BF850" s="722"/>
      <c r="BG850" s="722"/>
      <c r="BH850" s="722"/>
      <c r="BI850" s="722"/>
      <c r="BJ850" s="722"/>
      <c r="BK850" s="722"/>
      <c r="BL850" s="722"/>
      <c r="BM850" s="722"/>
      <c r="BN850" s="722"/>
      <c r="BO850" s="722"/>
      <c r="BP850" s="722"/>
      <c r="BQ850" s="722"/>
      <c r="BR850" s="722"/>
      <c r="BS850" s="722"/>
      <c r="BT850" s="722"/>
      <c r="BU850" s="722"/>
      <c r="BV850" s="722"/>
      <c r="BW850" s="722"/>
      <c r="BX850" s="722"/>
      <c r="BY850" s="722"/>
      <c r="BZ850" s="722"/>
      <c r="CA850" s="722"/>
      <c r="CB850" s="722"/>
      <c r="CC850" s="722"/>
      <c r="CD850" s="722"/>
      <c r="CE850" s="722"/>
      <c r="CF850" s="722"/>
      <c r="CG850" s="722"/>
      <c r="CH850" s="722"/>
      <c r="CI850" s="722"/>
      <c r="CJ850" s="722"/>
      <c r="CK850" s="722"/>
      <c r="CL850" s="722"/>
      <c r="CM850" s="722"/>
      <c r="CN850" s="722"/>
      <c r="CO850" s="722"/>
      <c r="CP850" s="722"/>
      <c r="CQ850" s="722"/>
      <c r="CR850" s="722"/>
      <c r="CS850" s="722"/>
    </row>
    <row r="851" spans="1:97" s="1376" customFormat="1">
      <c r="A851" s="722"/>
      <c r="B851" s="722"/>
      <c r="C851" s="722"/>
      <c r="D851" s="722"/>
      <c r="E851" s="722"/>
      <c r="F851" s="757"/>
      <c r="G851" s="757"/>
      <c r="H851" s="757"/>
      <c r="I851" s="757"/>
      <c r="J851" s="757"/>
      <c r="K851" s="758"/>
      <c r="L851" s="758"/>
      <c r="M851" s="722"/>
      <c r="N851" s="736"/>
      <c r="O851" s="736"/>
      <c r="P851" s="736"/>
      <c r="Q851" s="736"/>
      <c r="R851" s="736"/>
      <c r="S851" s="736"/>
      <c r="T851" s="736"/>
      <c r="U851" s="736"/>
      <c r="BA851" s="722"/>
      <c r="BB851" s="722"/>
      <c r="BC851" s="722"/>
      <c r="BD851" s="722"/>
      <c r="BE851" s="722"/>
      <c r="BF851" s="722"/>
      <c r="BG851" s="722"/>
      <c r="BH851" s="722"/>
      <c r="BI851" s="722"/>
      <c r="BJ851" s="722"/>
      <c r="BK851" s="722"/>
      <c r="BL851" s="722"/>
      <c r="BM851" s="722"/>
      <c r="BN851" s="722"/>
      <c r="BO851" s="722"/>
      <c r="BP851" s="722"/>
      <c r="BQ851" s="722"/>
      <c r="BR851" s="722"/>
      <c r="BS851" s="722"/>
      <c r="BT851" s="722"/>
      <c r="BU851" s="722"/>
      <c r="BV851" s="722"/>
      <c r="BW851" s="722"/>
      <c r="BX851" s="722"/>
      <c r="BY851" s="722"/>
      <c r="BZ851" s="722"/>
      <c r="CA851" s="722"/>
      <c r="CB851" s="722"/>
      <c r="CC851" s="722"/>
      <c r="CD851" s="722"/>
      <c r="CE851" s="722"/>
      <c r="CF851" s="722"/>
      <c r="CG851" s="722"/>
      <c r="CH851" s="722"/>
      <c r="CI851" s="722"/>
      <c r="CJ851" s="722"/>
      <c r="CK851" s="722"/>
      <c r="CL851" s="722"/>
      <c r="CM851" s="722"/>
      <c r="CN851" s="722"/>
      <c r="CO851" s="722"/>
      <c r="CP851" s="722"/>
      <c r="CQ851" s="722"/>
      <c r="CR851" s="722"/>
      <c r="CS851" s="722"/>
    </row>
    <row r="852" spans="1:97" s="1376" customFormat="1">
      <c r="A852" s="722"/>
      <c r="B852" s="722"/>
      <c r="C852" s="722"/>
      <c r="D852" s="722"/>
      <c r="E852" s="722"/>
      <c r="F852" s="757"/>
      <c r="G852" s="757"/>
      <c r="H852" s="757"/>
      <c r="I852" s="757"/>
      <c r="J852" s="757"/>
      <c r="K852" s="758"/>
      <c r="L852" s="758"/>
      <c r="M852" s="722"/>
      <c r="N852" s="736"/>
      <c r="O852" s="736"/>
      <c r="P852" s="736"/>
      <c r="Q852" s="736"/>
      <c r="R852" s="736"/>
      <c r="S852" s="736"/>
      <c r="T852" s="736"/>
      <c r="U852" s="736"/>
      <c r="BA852" s="722"/>
      <c r="BB852" s="722"/>
      <c r="BC852" s="722"/>
      <c r="BD852" s="722"/>
      <c r="BE852" s="722"/>
      <c r="BF852" s="722"/>
      <c r="BG852" s="722"/>
      <c r="BH852" s="722"/>
      <c r="BI852" s="722"/>
      <c r="BJ852" s="722"/>
      <c r="BK852" s="722"/>
      <c r="BL852" s="722"/>
      <c r="BM852" s="722"/>
      <c r="BN852" s="722"/>
      <c r="BO852" s="722"/>
      <c r="BP852" s="722"/>
      <c r="BQ852" s="722"/>
      <c r="BR852" s="722"/>
      <c r="BS852" s="722"/>
      <c r="BT852" s="722"/>
      <c r="BU852" s="722"/>
      <c r="BV852" s="722"/>
      <c r="BW852" s="722"/>
      <c r="BX852" s="722"/>
      <c r="BY852" s="722"/>
      <c r="BZ852" s="722"/>
      <c r="CA852" s="722"/>
      <c r="CB852" s="722"/>
      <c r="CC852" s="722"/>
      <c r="CD852" s="722"/>
      <c r="CE852" s="722"/>
      <c r="CF852" s="722"/>
      <c r="CG852" s="722"/>
      <c r="CH852" s="722"/>
      <c r="CI852" s="722"/>
      <c r="CJ852" s="722"/>
      <c r="CK852" s="722"/>
      <c r="CL852" s="722"/>
      <c r="CM852" s="722"/>
      <c r="CN852" s="722"/>
      <c r="CO852" s="722"/>
      <c r="CP852" s="722"/>
      <c r="CQ852" s="722"/>
      <c r="CR852" s="722"/>
      <c r="CS852" s="722"/>
    </row>
    <row r="853" spans="1:97" s="1376" customFormat="1">
      <c r="A853" s="722"/>
      <c r="B853" s="722"/>
      <c r="C853" s="722"/>
      <c r="D853" s="722"/>
      <c r="E853" s="722"/>
      <c r="F853" s="757"/>
      <c r="G853" s="757"/>
      <c r="H853" s="757"/>
      <c r="I853" s="757"/>
      <c r="J853" s="757"/>
      <c r="K853" s="758"/>
      <c r="L853" s="758"/>
      <c r="M853" s="722"/>
      <c r="N853" s="736"/>
      <c r="O853" s="736"/>
      <c r="P853" s="736"/>
      <c r="Q853" s="736"/>
      <c r="R853" s="736"/>
      <c r="S853" s="736"/>
      <c r="T853" s="736"/>
      <c r="U853" s="736"/>
      <c r="BA853" s="722"/>
      <c r="BB853" s="722"/>
      <c r="BC853" s="722"/>
      <c r="BD853" s="722"/>
      <c r="BE853" s="722"/>
      <c r="BF853" s="722"/>
      <c r="BG853" s="722"/>
      <c r="BH853" s="722"/>
      <c r="BI853" s="722"/>
      <c r="BJ853" s="722"/>
      <c r="BK853" s="722"/>
      <c r="BL853" s="722"/>
      <c r="BM853" s="722"/>
      <c r="BN853" s="722"/>
      <c r="BO853" s="722"/>
      <c r="BP853" s="722"/>
      <c r="BQ853" s="722"/>
      <c r="BR853" s="722"/>
      <c r="BS853" s="722"/>
      <c r="BT853" s="722"/>
      <c r="BU853" s="722"/>
      <c r="BV853" s="722"/>
      <c r="BW853" s="722"/>
      <c r="BX853" s="722"/>
      <c r="BY853" s="722"/>
      <c r="BZ853" s="722"/>
      <c r="CA853" s="722"/>
      <c r="CB853" s="722"/>
      <c r="CC853" s="722"/>
      <c r="CD853" s="722"/>
      <c r="CE853" s="722"/>
      <c r="CF853" s="722"/>
      <c r="CG853" s="722"/>
      <c r="CH853" s="722"/>
      <c r="CI853" s="722"/>
      <c r="CJ853" s="722"/>
      <c r="CK853" s="722"/>
      <c r="CL853" s="722"/>
      <c r="CM853" s="722"/>
      <c r="CN853" s="722"/>
      <c r="CO853" s="722"/>
      <c r="CP853" s="722"/>
      <c r="CQ853" s="722"/>
      <c r="CR853" s="722"/>
      <c r="CS853" s="722"/>
    </row>
    <row r="854" spans="1:97" s="1376" customFormat="1">
      <c r="A854" s="722"/>
      <c r="B854" s="722"/>
      <c r="C854" s="722"/>
      <c r="D854" s="722"/>
      <c r="E854" s="722"/>
      <c r="F854" s="757"/>
      <c r="G854" s="757"/>
      <c r="H854" s="757"/>
      <c r="I854" s="757"/>
      <c r="J854" s="757"/>
      <c r="K854" s="758"/>
      <c r="L854" s="758"/>
      <c r="M854" s="722"/>
      <c r="N854" s="736"/>
      <c r="O854" s="736"/>
      <c r="P854" s="736"/>
      <c r="Q854" s="736"/>
      <c r="R854" s="736"/>
      <c r="S854" s="736"/>
      <c r="T854" s="736"/>
      <c r="U854" s="736"/>
      <c r="BA854" s="722"/>
      <c r="BB854" s="722"/>
      <c r="BC854" s="722"/>
      <c r="BD854" s="722"/>
      <c r="BE854" s="722"/>
      <c r="BF854" s="722"/>
      <c r="BG854" s="722"/>
      <c r="BH854" s="722"/>
      <c r="BI854" s="722"/>
      <c r="BJ854" s="722"/>
      <c r="BK854" s="722"/>
      <c r="BL854" s="722"/>
      <c r="BM854" s="722"/>
      <c r="BN854" s="722"/>
      <c r="BO854" s="722"/>
      <c r="BP854" s="722"/>
      <c r="BQ854" s="722"/>
      <c r="BR854" s="722"/>
      <c r="BS854" s="722"/>
      <c r="BT854" s="722"/>
      <c r="BU854" s="722"/>
      <c r="BV854" s="722"/>
      <c r="BW854" s="722"/>
      <c r="BX854" s="722"/>
      <c r="BY854" s="722"/>
      <c r="BZ854" s="722"/>
      <c r="CA854" s="722"/>
      <c r="CB854" s="722"/>
      <c r="CC854" s="722"/>
      <c r="CD854" s="722"/>
      <c r="CE854" s="722"/>
      <c r="CF854" s="722"/>
      <c r="CG854" s="722"/>
      <c r="CH854" s="722"/>
      <c r="CI854" s="722"/>
      <c r="CJ854" s="722"/>
      <c r="CK854" s="722"/>
      <c r="CL854" s="722"/>
      <c r="CM854" s="722"/>
      <c r="CN854" s="722"/>
      <c r="CO854" s="722"/>
      <c r="CP854" s="722"/>
      <c r="CQ854" s="722"/>
      <c r="CR854" s="722"/>
      <c r="CS854" s="722"/>
    </row>
    <row r="855" spans="1:97" s="1376" customFormat="1">
      <c r="A855" s="722"/>
      <c r="B855" s="722"/>
      <c r="C855" s="722"/>
      <c r="D855" s="722"/>
      <c r="E855" s="722"/>
      <c r="F855" s="757"/>
      <c r="G855" s="757"/>
      <c r="H855" s="757"/>
      <c r="I855" s="757"/>
      <c r="J855" s="757"/>
      <c r="K855" s="758"/>
      <c r="L855" s="758"/>
      <c r="M855" s="722"/>
      <c r="N855" s="736"/>
      <c r="O855" s="736"/>
      <c r="P855" s="736"/>
      <c r="Q855" s="736"/>
      <c r="R855" s="736"/>
      <c r="S855" s="736"/>
      <c r="T855" s="736"/>
      <c r="U855" s="736"/>
      <c r="BA855" s="722"/>
      <c r="BB855" s="722"/>
      <c r="BC855" s="722"/>
      <c r="BD855" s="722"/>
      <c r="BE855" s="722"/>
      <c r="BF855" s="722"/>
      <c r="BG855" s="722"/>
      <c r="BH855" s="722"/>
      <c r="BI855" s="722"/>
      <c r="BJ855" s="722"/>
      <c r="BK855" s="722"/>
      <c r="BL855" s="722"/>
      <c r="BM855" s="722"/>
      <c r="BN855" s="722"/>
      <c r="BO855" s="722"/>
      <c r="BP855" s="722"/>
      <c r="BQ855" s="722"/>
      <c r="BR855" s="722"/>
      <c r="BS855" s="722"/>
      <c r="BT855" s="722"/>
      <c r="BU855" s="722"/>
      <c r="BV855" s="722"/>
      <c r="BW855" s="722"/>
      <c r="BX855" s="722"/>
      <c r="BY855" s="722"/>
      <c r="BZ855" s="722"/>
      <c r="CA855" s="722"/>
      <c r="CB855" s="722"/>
      <c r="CC855" s="722"/>
      <c r="CD855" s="722"/>
      <c r="CE855" s="722"/>
      <c r="CF855" s="722"/>
      <c r="CG855" s="722"/>
      <c r="CH855" s="722"/>
      <c r="CI855" s="722"/>
      <c r="CJ855" s="722"/>
      <c r="CK855" s="722"/>
      <c r="CL855" s="722"/>
      <c r="CM855" s="722"/>
      <c r="CN855" s="722"/>
      <c r="CO855" s="722"/>
      <c r="CP855" s="722"/>
      <c r="CQ855" s="722"/>
      <c r="CR855" s="722"/>
      <c r="CS855" s="722"/>
    </row>
    <row r="856" spans="1:97" s="1376" customFormat="1">
      <c r="A856" s="722"/>
      <c r="B856" s="722"/>
      <c r="C856" s="722"/>
      <c r="D856" s="722"/>
      <c r="E856" s="722"/>
      <c r="F856" s="757"/>
      <c r="G856" s="757"/>
      <c r="H856" s="757"/>
      <c r="I856" s="757"/>
      <c r="J856" s="757"/>
      <c r="K856" s="758"/>
      <c r="L856" s="758"/>
      <c r="M856" s="722"/>
      <c r="N856" s="736"/>
      <c r="O856" s="736"/>
      <c r="P856" s="736"/>
      <c r="Q856" s="736"/>
      <c r="R856" s="736"/>
      <c r="S856" s="736"/>
      <c r="T856" s="736"/>
      <c r="U856" s="736"/>
      <c r="BA856" s="722"/>
      <c r="BB856" s="722"/>
      <c r="BC856" s="722"/>
      <c r="BD856" s="722"/>
      <c r="BE856" s="722"/>
      <c r="BF856" s="722"/>
      <c r="BG856" s="722"/>
      <c r="BH856" s="722"/>
      <c r="BI856" s="722"/>
      <c r="BJ856" s="722"/>
      <c r="BK856" s="722"/>
      <c r="BL856" s="722"/>
      <c r="BM856" s="722"/>
      <c r="BN856" s="722"/>
      <c r="BO856" s="722"/>
      <c r="BP856" s="722"/>
      <c r="BQ856" s="722"/>
      <c r="BR856" s="722"/>
      <c r="BS856" s="722"/>
      <c r="BT856" s="722"/>
      <c r="BU856" s="722"/>
      <c r="BV856" s="722"/>
      <c r="BW856" s="722"/>
      <c r="BX856" s="722"/>
      <c r="BY856" s="722"/>
      <c r="BZ856" s="722"/>
      <c r="CA856" s="722"/>
      <c r="CB856" s="722"/>
      <c r="CC856" s="722"/>
      <c r="CD856" s="722"/>
      <c r="CE856" s="722"/>
      <c r="CF856" s="722"/>
      <c r="CG856" s="722"/>
      <c r="CH856" s="722"/>
      <c r="CI856" s="722"/>
      <c r="CJ856" s="722"/>
      <c r="CK856" s="722"/>
      <c r="CL856" s="722"/>
      <c r="CM856" s="722"/>
      <c r="CN856" s="722"/>
      <c r="CO856" s="722"/>
      <c r="CP856" s="722"/>
      <c r="CQ856" s="722"/>
      <c r="CR856" s="722"/>
      <c r="CS856" s="722"/>
    </row>
    <row r="857" spans="1:97" s="1376" customFormat="1">
      <c r="A857" s="722"/>
      <c r="B857" s="722"/>
      <c r="C857" s="722"/>
      <c r="D857" s="722"/>
      <c r="E857" s="722"/>
      <c r="F857" s="757"/>
      <c r="G857" s="757"/>
      <c r="H857" s="757"/>
      <c r="I857" s="757"/>
      <c r="J857" s="757"/>
      <c r="K857" s="758"/>
      <c r="L857" s="758"/>
      <c r="M857" s="722"/>
      <c r="N857" s="736"/>
      <c r="O857" s="736"/>
      <c r="P857" s="736"/>
      <c r="Q857" s="736"/>
      <c r="R857" s="736"/>
      <c r="S857" s="736"/>
      <c r="T857" s="736"/>
      <c r="U857" s="736"/>
      <c r="BA857" s="722"/>
      <c r="BB857" s="722"/>
      <c r="BC857" s="722"/>
      <c r="BD857" s="722"/>
      <c r="BE857" s="722"/>
      <c r="BF857" s="722"/>
      <c r="BG857" s="722"/>
      <c r="BH857" s="722"/>
      <c r="BI857" s="722"/>
      <c r="BJ857" s="722"/>
      <c r="BK857" s="722"/>
      <c r="BL857" s="722"/>
      <c r="BM857" s="722"/>
      <c r="BN857" s="722"/>
      <c r="BO857" s="722"/>
      <c r="BP857" s="722"/>
      <c r="BQ857" s="722"/>
      <c r="BR857" s="722"/>
      <c r="BS857" s="722"/>
      <c r="BT857" s="722"/>
      <c r="BU857" s="722"/>
      <c r="BV857" s="722"/>
      <c r="BW857" s="722"/>
      <c r="BX857" s="722"/>
      <c r="BY857" s="722"/>
      <c r="BZ857" s="722"/>
      <c r="CA857" s="722"/>
      <c r="CB857" s="722"/>
      <c r="CC857" s="722"/>
      <c r="CD857" s="722"/>
      <c r="CE857" s="722"/>
      <c r="CF857" s="722"/>
      <c r="CG857" s="722"/>
      <c r="CH857" s="722"/>
      <c r="CI857" s="722"/>
      <c r="CJ857" s="722"/>
      <c r="CK857" s="722"/>
      <c r="CL857" s="722"/>
      <c r="CM857" s="722"/>
      <c r="CN857" s="722"/>
      <c r="CO857" s="722"/>
      <c r="CP857" s="722"/>
      <c r="CQ857" s="722"/>
      <c r="CR857" s="722"/>
      <c r="CS857" s="722"/>
    </row>
    <row r="858" spans="1:97" s="1376" customFormat="1">
      <c r="A858" s="722"/>
      <c r="B858" s="722"/>
      <c r="C858" s="722"/>
      <c r="D858" s="722"/>
      <c r="E858" s="722"/>
      <c r="F858" s="757"/>
      <c r="G858" s="757"/>
      <c r="H858" s="757"/>
      <c r="I858" s="757"/>
      <c r="J858" s="757"/>
      <c r="K858" s="758"/>
      <c r="L858" s="758"/>
      <c r="M858" s="722"/>
      <c r="N858" s="736"/>
      <c r="O858" s="736"/>
      <c r="P858" s="736"/>
      <c r="Q858" s="736"/>
      <c r="R858" s="736"/>
      <c r="S858" s="736"/>
      <c r="T858" s="736"/>
      <c r="U858" s="736"/>
      <c r="BA858" s="722"/>
      <c r="BB858" s="722"/>
      <c r="BC858" s="722"/>
      <c r="BD858" s="722"/>
      <c r="BE858" s="722"/>
      <c r="BF858" s="722"/>
      <c r="BG858" s="722"/>
      <c r="BH858" s="722"/>
      <c r="BI858" s="722"/>
      <c r="BJ858" s="722"/>
      <c r="BK858" s="722"/>
      <c r="BL858" s="722"/>
      <c r="BM858" s="722"/>
      <c r="BN858" s="722"/>
      <c r="BO858" s="722"/>
      <c r="BP858" s="722"/>
      <c r="BQ858" s="722"/>
      <c r="BR858" s="722"/>
      <c r="BS858" s="722"/>
      <c r="BT858" s="722"/>
      <c r="BU858" s="722"/>
      <c r="BV858" s="722"/>
      <c r="BW858" s="722"/>
      <c r="BX858" s="722"/>
      <c r="BY858" s="722"/>
      <c r="BZ858" s="722"/>
      <c r="CA858" s="722"/>
      <c r="CB858" s="722"/>
      <c r="CC858" s="722"/>
      <c r="CD858" s="722"/>
      <c r="CE858" s="722"/>
      <c r="CF858" s="722"/>
      <c r="CG858" s="722"/>
      <c r="CH858" s="722"/>
      <c r="CI858" s="722"/>
      <c r="CJ858" s="722"/>
      <c r="CK858" s="722"/>
      <c r="CL858" s="722"/>
      <c r="CM858" s="722"/>
      <c r="CN858" s="722"/>
      <c r="CO858" s="722"/>
      <c r="CP858" s="722"/>
      <c r="CQ858" s="722"/>
      <c r="CR858" s="722"/>
      <c r="CS858" s="722"/>
    </row>
    <row r="859" spans="1:97" s="1376" customFormat="1">
      <c r="A859" s="722"/>
      <c r="B859" s="722"/>
      <c r="C859" s="722"/>
      <c r="D859" s="722"/>
      <c r="E859" s="722"/>
      <c r="F859" s="757"/>
      <c r="G859" s="757"/>
      <c r="H859" s="757"/>
      <c r="I859" s="757"/>
      <c r="J859" s="757"/>
      <c r="K859" s="758"/>
      <c r="L859" s="758"/>
      <c r="M859" s="722"/>
      <c r="N859" s="736"/>
      <c r="O859" s="736"/>
      <c r="P859" s="736"/>
      <c r="Q859" s="736"/>
      <c r="R859" s="736"/>
      <c r="S859" s="736"/>
      <c r="T859" s="736"/>
      <c r="U859" s="736"/>
      <c r="BA859" s="722"/>
      <c r="BB859" s="722"/>
      <c r="BC859" s="722"/>
      <c r="BD859" s="722"/>
      <c r="BE859" s="722"/>
      <c r="BF859" s="722"/>
      <c r="BG859" s="722"/>
      <c r="BH859" s="722"/>
      <c r="BI859" s="722"/>
      <c r="BJ859" s="722"/>
      <c r="BK859" s="722"/>
      <c r="BL859" s="722"/>
      <c r="BM859" s="722"/>
      <c r="BN859" s="722"/>
      <c r="BO859" s="722"/>
      <c r="BP859" s="722"/>
      <c r="BQ859" s="722"/>
      <c r="BR859" s="722"/>
      <c r="BS859" s="722"/>
      <c r="BT859" s="722"/>
      <c r="BU859" s="722"/>
      <c r="BV859" s="722"/>
      <c r="BW859" s="722"/>
      <c r="BX859" s="722"/>
      <c r="BY859" s="722"/>
      <c r="BZ859" s="722"/>
      <c r="CA859" s="722"/>
      <c r="CB859" s="722"/>
      <c r="CC859" s="722"/>
      <c r="CD859" s="722"/>
      <c r="CE859" s="722"/>
      <c r="CF859" s="722"/>
      <c r="CG859" s="722"/>
      <c r="CH859" s="722"/>
      <c r="CI859" s="722"/>
      <c r="CJ859" s="722"/>
      <c r="CK859" s="722"/>
      <c r="CL859" s="722"/>
      <c r="CM859" s="722"/>
      <c r="CN859" s="722"/>
      <c r="CO859" s="722"/>
      <c r="CP859" s="722"/>
      <c r="CQ859" s="722"/>
      <c r="CR859" s="722"/>
      <c r="CS859" s="722"/>
    </row>
    <row r="860" spans="1:97" s="1376" customFormat="1">
      <c r="A860" s="722"/>
      <c r="B860" s="722"/>
      <c r="C860" s="722"/>
      <c r="D860" s="722"/>
      <c r="E860" s="722"/>
      <c r="F860" s="757"/>
      <c r="G860" s="757"/>
      <c r="H860" s="757"/>
      <c r="I860" s="757"/>
      <c r="J860" s="757"/>
      <c r="K860" s="758"/>
      <c r="L860" s="758"/>
      <c r="M860" s="722"/>
      <c r="N860" s="736"/>
      <c r="O860" s="736"/>
      <c r="P860" s="736"/>
      <c r="Q860" s="736"/>
      <c r="R860" s="736"/>
      <c r="S860" s="736"/>
      <c r="T860" s="736"/>
      <c r="U860" s="736"/>
      <c r="BA860" s="722"/>
      <c r="BB860" s="722"/>
      <c r="BC860" s="722"/>
      <c r="BD860" s="722"/>
      <c r="BE860" s="722"/>
      <c r="BF860" s="722"/>
      <c r="BG860" s="722"/>
      <c r="BH860" s="722"/>
      <c r="BI860" s="722"/>
      <c r="BJ860" s="722"/>
      <c r="BK860" s="722"/>
      <c r="BL860" s="722"/>
      <c r="BM860" s="722"/>
      <c r="BN860" s="722"/>
      <c r="BO860" s="722"/>
      <c r="BP860" s="722"/>
      <c r="BQ860" s="722"/>
      <c r="BR860" s="722"/>
      <c r="BS860" s="722"/>
      <c r="BT860" s="722"/>
      <c r="BU860" s="722"/>
      <c r="BV860" s="722"/>
      <c r="BW860" s="722"/>
      <c r="BX860" s="722"/>
      <c r="BY860" s="722"/>
      <c r="BZ860" s="722"/>
      <c r="CA860" s="722"/>
      <c r="CB860" s="722"/>
      <c r="CC860" s="722"/>
      <c r="CD860" s="722"/>
      <c r="CE860" s="722"/>
      <c r="CF860" s="722"/>
      <c r="CG860" s="722"/>
      <c r="CH860" s="722"/>
      <c r="CI860" s="722"/>
      <c r="CJ860" s="722"/>
      <c r="CK860" s="722"/>
      <c r="CL860" s="722"/>
      <c r="CM860" s="722"/>
      <c r="CN860" s="722"/>
      <c r="CO860" s="722"/>
      <c r="CP860" s="722"/>
      <c r="CQ860" s="722"/>
      <c r="CR860" s="722"/>
      <c r="CS860" s="722"/>
    </row>
    <row r="861" spans="1:97" s="1376" customFormat="1">
      <c r="A861" s="722"/>
      <c r="B861" s="722"/>
      <c r="C861" s="722"/>
      <c r="D861" s="722"/>
      <c r="E861" s="722"/>
      <c r="F861" s="757"/>
      <c r="G861" s="757"/>
      <c r="H861" s="757"/>
      <c r="I861" s="757"/>
      <c r="J861" s="757"/>
      <c r="K861" s="758"/>
      <c r="L861" s="758"/>
      <c r="M861" s="722"/>
      <c r="N861" s="736"/>
      <c r="O861" s="736"/>
      <c r="P861" s="736"/>
      <c r="Q861" s="736"/>
      <c r="R861" s="736"/>
      <c r="S861" s="736"/>
      <c r="T861" s="736"/>
      <c r="U861" s="736"/>
      <c r="BA861" s="722"/>
      <c r="BB861" s="722"/>
      <c r="BC861" s="722"/>
      <c r="BD861" s="722"/>
      <c r="BE861" s="722"/>
      <c r="BF861" s="722"/>
      <c r="BG861" s="722"/>
      <c r="BH861" s="722"/>
      <c r="BI861" s="722"/>
      <c r="BJ861" s="722"/>
      <c r="BK861" s="722"/>
      <c r="BL861" s="722"/>
      <c r="BM861" s="722"/>
      <c r="BN861" s="722"/>
      <c r="BO861" s="722"/>
      <c r="BP861" s="722"/>
      <c r="BQ861" s="722"/>
      <c r="BR861" s="722"/>
      <c r="BS861" s="722"/>
      <c r="BT861" s="722"/>
      <c r="BU861" s="722"/>
      <c r="BV861" s="722"/>
      <c r="BW861" s="722"/>
      <c r="BX861" s="722"/>
      <c r="BY861" s="722"/>
      <c r="BZ861" s="722"/>
      <c r="CA861" s="722"/>
      <c r="CB861" s="722"/>
      <c r="CC861" s="722"/>
      <c r="CD861" s="722"/>
      <c r="CE861" s="722"/>
      <c r="CF861" s="722"/>
      <c r="CG861" s="722"/>
      <c r="CH861" s="722"/>
      <c r="CI861" s="722"/>
      <c r="CJ861" s="722"/>
      <c r="CK861" s="722"/>
      <c r="CL861" s="722"/>
      <c r="CM861" s="722"/>
      <c r="CN861" s="722"/>
      <c r="CO861" s="722"/>
      <c r="CP861" s="722"/>
      <c r="CQ861" s="722"/>
      <c r="CR861" s="722"/>
      <c r="CS861" s="722"/>
    </row>
    <row r="862" spans="1:97" s="1376" customFormat="1">
      <c r="A862" s="722"/>
      <c r="B862" s="722"/>
      <c r="C862" s="722"/>
      <c r="D862" s="722"/>
      <c r="E862" s="722"/>
      <c r="F862" s="757"/>
      <c r="G862" s="757"/>
      <c r="H862" s="757"/>
      <c r="I862" s="757"/>
      <c r="J862" s="757"/>
      <c r="K862" s="758"/>
      <c r="L862" s="758"/>
      <c r="M862" s="722"/>
      <c r="N862" s="736"/>
      <c r="O862" s="736"/>
      <c r="P862" s="736"/>
      <c r="Q862" s="736"/>
      <c r="R862" s="736"/>
      <c r="S862" s="736"/>
      <c r="T862" s="736"/>
      <c r="U862" s="736"/>
      <c r="BA862" s="722"/>
      <c r="BB862" s="722"/>
      <c r="BC862" s="722"/>
      <c r="BD862" s="722"/>
      <c r="BE862" s="722"/>
      <c r="BF862" s="722"/>
      <c r="BG862" s="722"/>
      <c r="BH862" s="722"/>
      <c r="BI862" s="722"/>
      <c r="BJ862" s="722"/>
      <c r="BK862" s="722"/>
      <c r="BL862" s="722"/>
      <c r="BM862" s="722"/>
      <c r="BN862" s="722"/>
      <c r="BO862" s="722"/>
      <c r="BP862" s="722"/>
      <c r="BQ862" s="722"/>
      <c r="BR862" s="722"/>
      <c r="BS862" s="722"/>
      <c r="BT862" s="722"/>
      <c r="BU862" s="722"/>
      <c r="BV862" s="722"/>
      <c r="BW862" s="722"/>
      <c r="BX862" s="722"/>
      <c r="BY862" s="722"/>
      <c r="BZ862" s="722"/>
      <c r="CA862" s="722"/>
      <c r="CB862" s="722"/>
      <c r="CC862" s="722"/>
      <c r="CD862" s="722"/>
      <c r="CE862" s="722"/>
      <c r="CF862" s="722"/>
      <c r="CG862" s="722"/>
      <c r="CH862" s="722"/>
      <c r="CI862" s="722"/>
      <c r="CJ862" s="722"/>
      <c r="CK862" s="722"/>
      <c r="CL862" s="722"/>
      <c r="CM862" s="722"/>
      <c r="CN862" s="722"/>
      <c r="CO862" s="722"/>
      <c r="CP862" s="722"/>
      <c r="CQ862" s="722"/>
      <c r="CR862" s="722"/>
      <c r="CS862" s="722"/>
    </row>
    <row r="863" spans="1:97" s="1376" customFormat="1">
      <c r="A863" s="722"/>
      <c r="B863" s="722"/>
      <c r="C863" s="722"/>
      <c r="D863" s="722"/>
      <c r="E863" s="722"/>
      <c r="F863" s="757"/>
      <c r="G863" s="757"/>
      <c r="H863" s="757"/>
      <c r="I863" s="757"/>
      <c r="J863" s="757"/>
      <c r="K863" s="758"/>
      <c r="L863" s="758"/>
      <c r="M863" s="722"/>
      <c r="N863" s="736"/>
      <c r="O863" s="736"/>
      <c r="P863" s="736"/>
      <c r="Q863" s="736"/>
      <c r="R863" s="736"/>
      <c r="S863" s="736"/>
      <c r="T863" s="736"/>
      <c r="U863" s="736"/>
      <c r="BA863" s="722"/>
      <c r="BB863" s="722"/>
      <c r="BC863" s="722"/>
      <c r="BD863" s="722"/>
      <c r="BE863" s="722"/>
      <c r="BF863" s="722"/>
      <c r="BG863" s="722"/>
      <c r="BH863" s="722"/>
      <c r="BI863" s="722"/>
      <c r="BJ863" s="722"/>
      <c r="BK863" s="722"/>
      <c r="BL863" s="722"/>
      <c r="BM863" s="722"/>
      <c r="BN863" s="722"/>
      <c r="BO863" s="722"/>
      <c r="BP863" s="722"/>
      <c r="BQ863" s="722"/>
      <c r="BR863" s="722"/>
      <c r="BS863" s="722"/>
      <c r="BT863" s="722"/>
      <c r="BU863" s="722"/>
      <c r="BV863" s="722"/>
      <c r="BW863" s="722"/>
      <c r="BX863" s="722"/>
      <c r="BY863" s="722"/>
      <c r="BZ863" s="722"/>
      <c r="CA863" s="722"/>
      <c r="CB863" s="722"/>
      <c r="CC863" s="722"/>
      <c r="CD863" s="722"/>
      <c r="CE863" s="722"/>
      <c r="CF863" s="722"/>
      <c r="CG863" s="722"/>
      <c r="CH863" s="722"/>
      <c r="CI863" s="722"/>
      <c r="CJ863" s="722"/>
      <c r="CK863" s="722"/>
      <c r="CL863" s="722"/>
      <c r="CM863" s="722"/>
      <c r="CN863" s="722"/>
      <c r="CO863" s="722"/>
      <c r="CP863" s="722"/>
      <c r="CQ863" s="722"/>
      <c r="CR863" s="722"/>
      <c r="CS863" s="722"/>
    </row>
    <row r="864" spans="1:97" s="1376" customFormat="1">
      <c r="A864" s="722"/>
      <c r="B864" s="722"/>
      <c r="C864" s="722"/>
      <c r="D864" s="722"/>
      <c r="E864" s="722"/>
      <c r="F864" s="757"/>
      <c r="G864" s="757"/>
      <c r="H864" s="757"/>
      <c r="I864" s="757"/>
      <c r="J864" s="757"/>
      <c r="K864" s="758"/>
      <c r="L864" s="758"/>
      <c r="M864" s="722"/>
      <c r="N864" s="736"/>
      <c r="O864" s="736"/>
      <c r="P864" s="736"/>
      <c r="Q864" s="736"/>
      <c r="R864" s="736"/>
      <c r="S864" s="736"/>
      <c r="T864" s="736"/>
      <c r="U864" s="736"/>
      <c r="BA864" s="722"/>
      <c r="BB864" s="722"/>
      <c r="BC864" s="722"/>
      <c r="BD864" s="722"/>
      <c r="BE864" s="722"/>
      <c r="BF864" s="722"/>
      <c r="BG864" s="722"/>
      <c r="BH864" s="722"/>
      <c r="BI864" s="722"/>
      <c r="BJ864" s="722"/>
      <c r="BK864" s="722"/>
      <c r="BL864" s="722"/>
      <c r="BM864" s="722"/>
      <c r="BN864" s="722"/>
      <c r="BO864" s="722"/>
      <c r="BP864" s="722"/>
      <c r="BQ864" s="722"/>
      <c r="BR864" s="722"/>
      <c r="BS864" s="722"/>
      <c r="BT864" s="722"/>
      <c r="BU864" s="722"/>
      <c r="BV864" s="722"/>
      <c r="BW864" s="722"/>
      <c r="BX864" s="722"/>
      <c r="BY864" s="722"/>
      <c r="BZ864" s="722"/>
      <c r="CA864" s="722"/>
      <c r="CB864" s="722"/>
      <c r="CC864" s="722"/>
      <c r="CD864" s="722"/>
      <c r="CE864" s="722"/>
      <c r="CF864" s="722"/>
      <c r="CG864" s="722"/>
      <c r="CH864" s="722"/>
      <c r="CI864" s="722"/>
      <c r="CJ864" s="722"/>
      <c r="CK864" s="722"/>
      <c r="CL864" s="722"/>
      <c r="CM864" s="722"/>
      <c r="CN864" s="722"/>
      <c r="CO864" s="722"/>
      <c r="CP864" s="722"/>
      <c r="CQ864" s="722"/>
      <c r="CR864" s="722"/>
      <c r="CS864" s="722"/>
    </row>
    <row r="865" spans="1:97" s="1376" customFormat="1">
      <c r="A865" s="722"/>
      <c r="B865" s="722"/>
      <c r="C865" s="722"/>
      <c r="D865" s="722"/>
      <c r="E865" s="722"/>
      <c r="F865" s="757"/>
      <c r="G865" s="757"/>
      <c r="H865" s="757"/>
      <c r="I865" s="757"/>
      <c r="J865" s="757"/>
      <c r="K865" s="758"/>
      <c r="L865" s="758"/>
      <c r="M865" s="722"/>
      <c r="N865" s="736"/>
      <c r="O865" s="736"/>
      <c r="P865" s="736"/>
      <c r="Q865" s="736"/>
      <c r="R865" s="736"/>
      <c r="S865" s="736"/>
      <c r="T865" s="736"/>
      <c r="U865" s="736"/>
      <c r="BA865" s="722"/>
      <c r="BB865" s="722"/>
      <c r="BC865" s="722"/>
      <c r="BD865" s="722"/>
      <c r="BE865" s="722"/>
      <c r="BF865" s="722"/>
      <c r="BG865" s="722"/>
      <c r="BH865" s="722"/>
      <c r="BI865" s="722"/>
      <c r="BJ865" s="722"/>
      <c r="BK865" s="722"/>
      <c r="BL865" s="722"/>
      <c r="BM865" s="722"/>
      <c r="BN865" s="722"/>
      <c r="BO865" s="722"/>
      <c r="BP865" s="722"/>
      <c r="BQ865" s="722"/>
      <c r="BR865" s="722"/>
      <c r="BS865" s="722"/>
      <c r="BT865" s="722"/>
      <c r="BU865" s="722"/>
      <c r="BV865" s="722"/>
      <c r="BW865" s="722"/>
      <c r="BX865" s="722"/>
      <c r="BY865" s="722"/>
      <c r="BZ865" s="722"/>
      <c r="CA865" s="722"/>
      <c r="CB865" s="722"/>
      <c r="CC865" s="722"/>
      <c r="CD865" s="722"/>
      <c r="CE865" s="722"/>
      <c r="CF865" s="722"/>
      <c r="CG865" s="722"/>
      <c r="CH865" s="722"/>
      <c r="CI865" s="722"/>
      <c r="CJ865" s="722"/>
      <c r="CK865" s="722"/>
      <c r="CL865" s="722"/>
      <c r="CM865" s="722"/>
      <c r="CN865" s="722"/>
      <c r="CO865" s="722"/>
      <c r="CP865" s="722"/>
      <c r="CQ865" s="722"/>
      <c r="CR865" s="722"/>
      <c r="CS865" s="722"/>
    </row>
    <row r="866" spans="1:97" s="1376" customFormat="1">
      <c r="A866" s="722"/>
      <c r="B866" s="722"/>
      <c r="C866" s="722"/>
      <c r="D866" s="722"/>
      <c r="E866" s="722"/>
      <c r="F866" s="757"/>
      <c r="G866" s="757"/>
      <c r="H866" s="757"/>
      <c r="I866" s="757"/>
      <c r="J866" s="757"/>
      <c r="K866" s="758"/>
      <c r="L866" s="758"/>
      <c r="M866" s="722"/>
      <c r="N866" s="736"/>
      <c r="O866" s="736"/>
      <c r="P866" s="736"/>
      <c r="Q866" s="736"/>
      <c r="R866" s="736"/>
      <c r="S866" s="736"/>
      <c r="T866" s="736"/>
      <c r="U866" s="736"/>
      <c r="BA866" s="722"/>
      <c r="BB866" s="722"/>
      <c r="BC866" s="722"/>
      <c r="BD866" s="722"/>
      <c r="BE866" s="722"/>
      <c r="BF866" s="722"/>
      <c r="BG866" s="722"/>
      <c r="BH866" s="722"/>
      <c r="BI866" s="722"/>
      <c r="BJ866" s="722"/>
      <c r="BK866" s="722"/>
      <c r="BL866" s="722"/>
      <c r="BM866" s="722"/>
      <c r="BN866" s="722"/>
      <c r="BO866" s="722"/>
      <c r="BP866" s="722"/>
      <c r="BQ866" s="722"/>
      <c r="BR866" s="722"/>
      <c r="BS866" s="722"/>
      <c r="BT866" s="722"/>
      <c r="BU866" s="722"/>
      <c r="BV866" s="722"/>
      <c r="BW866" s="722"/>
      <c r="BX866" s="722"/>
      <c r="BY866" s="722"/>
      <c r="BZ866" s="722"/>
      <c r="CA866" s="722"/>
      <c r="CB866" s="722"/>
      <c r="CC866" s="722"/>
      <c r="CD866" s="722"/>
      <c r="CE866" s="722"/>
      <c r="CF866" s="722"/>
      <c r="CG866" s="722"/>
      <c r="CH866" s="722"/>
      <c r="CI866" s="722"/>
      <c r="CJ866" s="722"/>
      <c r="CK866" s="722"/>
      <c r="CL866" s="722"/>
      <c r="CM866" s="722"/>
      <c r="CN866" s="722"/>
      <c r="CO866" s="722"/>
      <c r="CP866" s="722"/>
      <c r="CQ866" s="722"/>
      <c r="CR866" s="722"/>
      <c r="CS866" s="722"/>
    </row>
    <row r="867" spans="1:97" s="1376" customFormat="1">
      <c r="A867" s="722"/>
      <c r="B867" s="722"/>
      <c r="C867" s="722"/>
      <c r="D867" s="722"/>
      <c r="E867" s="722"/>
      <c r="F867" s="757"/>
      <c r="G867" s="757"/>
      <c r="H867" s="757"/>
      <c r="I867" s="757"/>
      <c r="J867" s="757"/>
      <c r="K867" s="758"/>
      <c r="L867" s="758"/>
      <c r="M867" s="722"/>
      <c r="N867" s="736"/>
      <c r="O867" s="736"/>
      <c r="P867" s="736"/>
      <c r="Q867" s="736"/>
      <c r="R867" s="736"/>
      <c r="S867" s="736"/>
      <c r="T867" s="736"/>
      <c r="U867" s="736"/>
      <c r="BA867" s="722"/>
      <c r="BB867" s="722"/>
      <c r="BC867" s="722"/>
      <c r="BD867" s="722"/>
      <c r="BE867" s="722"/>
      <c r="BF867" s="722"/>
      <c r="BG867" s="722"/>
      <c r="BH867" s="722"/>
      <c r="BI867" s="722"/>
      <c r="BJ867" s="722"/>
      <c r="BK867" s="722"/>
      <c r="BL867" s="722"/>
      <c r="BM867" s="722"/>
      <c r="BN867" s="722"/>
      <c r="BO867" s="722"/>
      <c r="BP867" s="722"/>
      <c r="BQ867" s="722"/>
      <c r="BR867" s="722"/>
      <c r="BS867" s="722"/>
      <c r="BT867" s="722"/>
      <c r="BU867" s="722"/>
      <c r="BV867" s="722"/>
      <c r="BW867" s="722"/>
      <c r="BX867" s="722"/>
      <c r="BY867" s="722"/>
      <c r="BZ867" s="722"/>
      <c r="CA867" s="722"/>
      <c r="CB867" s="722"/>
      <c r="CC867" s="722"/>
      <c r="CD867" s="722"/>
      <c r="CE867" s="722"/>
      <c r="CF867" s="722"/>
      <c r="CG867" s="722"/>
      <c r="CH867" s="722"/>
      <c r="CI867" s="722"/>
      <c r="CJ867" s="722"/>
      <c r="CK867" s="722"/>
      <c r="CL867" s="722"/>
      <c r="CM867" s="722"/>
      <c r="CN867" s="722"/>
      <c r="CO867" s="722"/>
      <c r="CP867" s="722"/>
      <c r="CQ867" s="722"/>
      <c r="CR867" s="722"/>
      <c r="CS867" s="722"/>
    </row>
    <row r="868" spans="1:97" s="1376" customFormat="1">
      <c r="A868" s="722"/>
      <c r="B868" s="722"/>
      <c r="C868" s="722"/>
      <c r="D868" s="722"/>
      <c r="E868" s="722"/>
      <c r="F868" s="757"/>
      <c r="G868" s="757"/>
      <c r="H868" s="757"/>
      <c r="I868" s="757"/>
      <c r="J868" s="757"/>
      <c r="K868" s="758"/>
      <c r="L868" s="758"/>
      <c r="M868" s="722"/>
      <c r="N868" s="736"/>
      <c r="O868" s="736"/>
      <c r="P868" s="736"/>
      <c r="Q868" s="736"/>
      <c r="R868" s="736"/>
      <c r="S868" s="736"/>
      <c r="T868" s="736"/>
      <c r="U868" s="736"/>
      <c r="BA868" s="722"/>
      <c r="BB868" s="722"/>
      <c r="BC868" s="722"/>
      <c r="BD868" s="722"/>
      <c r="BE868" s="722"/>
      <c r="BF868" s="722"/>
      <c r="BG868" s="722"/>
      <c r="BH868" s="722"/>
      <c r="BI868" s="722"/>
      <c r="BJ868" s="722"/>
      <c r="BK868" s="722"/>
      <c r="BL868" s="722"/>
      <c r="BM868" s="722"/>
      <c r="BN868" s="722"/>
      <c r="BO868" s="722"/>
      <c r="BP868" s="722"/>
      <c r="BQ868" s="722"/>
      <c r="BR868" s="722"/>
      <c r="BS868" s="722"/>
      <c r="BT868" s="722"/>
      <c r="BU868" s="722"/>
      <c r="BV868" s="722"/>
      <c r="BW868" s="722"/>
      <c r="BX868" s="722"/>
      <c r="BY868" s="722"/>
      <c r="BZ868" s="722"/>
      <c r="CA868" s="722"/>
      <c r="CB868" s="722"/>
      <c r="CC868" s="722"/>
      <c r="CD868" s="722"/>
      <c r="CE868" s="722"/>
      <c r="CF868" s="722"/>
      <c r="CG868" s="722"/>
      <c r="CH868" s="722"/>
      <c r="CI868" s="722"/>
      <c r="CJ868" s="722"/>
      <c r="CK868" s="722"/>
      <c r="CL868" s="722"/>
      <c r="CM868" s="722"/>
      <c r="CN868" s="722"/>
      <c r="CO868" s="722"/>
      <c r="CP868" s="722"/>
      <c r="CQ868" s="722"/>
      <c r="CR868" s="722"/>
      <c r="CS868" s="722"/>
    </row>
    <row r="869" spans="1:97" s="1376" customFormat="1">
      <c r="A869" s="722"/>
      <c r="B869" s="722"/>
      <c r="C869" s="722"/>
      <c r="D869" s="722"/>
      <c r="E869" s="722"/>
      <c r="F869" s="757"/>
      <c r="G869" s="757"/>
      <c r="H869" s="757"/>
      <c r="I869" s="757"/>
      <c r="J869" s="757"/>
      <c r="K869" s="758"/>
      <c r="L869" s="758"/>
      <c r="M869" s="722"/>
      <c r="N869" s="736"/>
      <c r="O869" s="736"/>
      <c r="P869" s="736"/>
      <c r="Q869" s="736"/>
      <c r="R869" s="736"/>
      <c r="S869" s="736"/>
      <c r="T869" s="736"/>
      <c r="U869" s="736"/>
      <c r="BA869" s="722"/>
      <c r="BB869" s="722"/>
      <c r="BC869" s="722"/>
      <c r="BD869" s="722"/>
      <c r="BE869" s="722"/>
      <c r="BF869" s="722"/>
      <c r="BG869" s="722"/>
      <c r="BH869" s="722"/>
      <c r="BI869" s="722"/>
      <c r="BJ869" s="722"/>
      <c r="BK869" s="722"/>
      <c r="BL869" s="722"/>
      <c r="BM869" s="722"/>
      <c r="BN869" s="722"/>
      <c r="BO869" s="722"/>
      <c r="BP869" s="722"/>
      <c r="BQ869" s="722"/>
      <c r="BR869" s="722"/>
      <c r="BS869" s="722"/>
      <c r="BT869" s="722"/>
      <c r="BU869" s="722"/>
      <c r="BV869" s="722"/>
      <c r="BW869" s="722"/>
      <c r="BX869" s="722"/>
      <c r="BY869" s="722"/>
      <c r="BZ869" s="722"/>
      <c r="CA869" s="722"/>
      <c r="CB869" s="722"/>
      <c r="CC869" s="722"/>
      <c r="CD869" s="722"/>
      <c r="CE869" s="722"/>
      <c r="CF869" s="722"/>
      <c r="CG869" s="722"/>
      <c r="CH869" s="722"/>
      <c r="CI869" s="722"/>
      <c r="CJ869" s="722"/>
      <c r="CK869" s="722"/>
      <c r="CL869" s="722"/>
      <c r="CM869" s="722"/>
      <c r="CN869" s="722"/>
      <c r="CO869" s="722"/>
      <c r="CP869" s="722"/>
      <c r="CQ869" s="722"/>
      <c r="CR869" s="722"/>
      <c r="CS869" s="722"/>
    </row>
    <row r="870" spans="1:97" s="1376" customFormat="1">
      <c r="A870" s="722"/>
      <c r="B870" s="722"/>
      <c r="C870" s="722"/>
      <c r="D870" s="722"/>
      <c r="E870" s="722"/>
      <c r="F870" s="757"/>
      <c r="G870" s="757"/>
      <c r="H870" s="757"/>
      <c r="I870" s="757"/>
      <c r="J870" s="757"/>
      <c r="K870" s="758"/>
      <c r="L870" s="758"/>
      <c r="M870" s="722"/>
      <c r="N870" s="736"/>
      <c r="O870" s="736"/>
      <c r="P870" s="736"/>
      <c r="Q870" s="736"/>
      <c r="R870" s="736"/>
      <c r="S870" s="736"/>
      <c r="T870" s="736"/>
      <c r="U870" s="736"/>
      <c r="BA870" s="722"/>
      <c r="BB870" s="722"/>
      <c r="BC870" s="722"/>
      <c r="BD870" s="722"/>
      <c r="BE870" s="722"/>
      <c r="BF870" s="722"/>
      <c r="BG870" s="722"/>
      <c r="BH870" s="722"/>
      <c r="BI870" s="722"/>
      <c r="BJ870" s="722"/>
      <c r="BK870" s="722"/>
      <c r="BL870" s="722"/>
      <c r="BM870" s="722"/>
      <c r="BN870" s="722"/>
      <c r="BO870" s="722"/>
      <c r="BP870" s="722"/>
      <c r="BQ870" s="722"/>
      <c r="BR870" s="722"/>
      <c r="BS870" s="722"/>
      <c r="BT870" s="722"/>
      <c r="BU870" s="722"/>
      <c r="BV870" s="722"/>
      <c r="BW870" s="722"/>
      <c r="BX870" s="722"/>
      <c r="BY870" s="722"/>
      <c r="BZ870" s="722"/>
      <c r="CA870" s="722"/>
      <c r="CB870" s="722"/>
      <c r="CC870" s="722"/>
      <c r="CD870" s="722"/>
      <c r="CE870" s="722"/>
      <c r="CF870" s="722"/>
      <c r="CG870" s="722"/>
      <c r="CH870" s="722"/>
      <c r="CI870" s="722"/>
      <c r="CJ870" s="722"/>
      <c r="CK870" s="722"/>
      <c r="CL870" s="722"/>
      <c r="CM870" s="722"/>
      <c r="CN870" s="722"/>
      <c r="CO870" s="722"/>
      <c r="CP870" s="722"/>
      <c r="CQ870" s="722"/>
      <c r="CR870" s="722"/>
      <c r="CS870" s="722"/>
    </row>
    <row r="871" spans="1:97" s="1376" customFormat="1">
      <c r="A871" s="722"/>
      <c r="B871" s="722"/>
      <c r="C871" s="722"/>
      <c r="D871" s="722"/>
      <c r="E871" s="722"/>
      <c r="F871" s="757"/>
      <c r="G871" s="757"/>
      <c r="H871" s="757"/>
      <c r="I871" s="757"/>
      <c r="J871" s="757"/>
      <c r="K871" s="758"/>
      <c r="L871" s="758"/>
      <c r="M871" s="722"/>
      <c r="N871" s="736"/>
      <c r="O871" s="736"/>
      <c r="P871" s="736"/>
      <c r="Q871" s="736"/>
      <c r="R871" s="736"/>
      <c r="S871" s="736"/>
      <c r="T871" s="736"/>
      <c r="U871" s="736"/>
      <c r="BA871" s="722"/>
      <c r="BB871" s="722"/>
      <c r="BC871" s="722"/>
      <c r="BD871" s="722"/>
      <c r="BE871" s="722"/>
      <c r="BF871" s="722"/>
      <c r="BG871" s="722"/>
      <c r="BH871" s="722"/>
      <c r="BI871" s="722"/>
      <c r="BJ871" s="722"/>
      <c r="BK871" s="722"/>
      <c r="BL871" s="722"/>
      <c r="BM871" s="722"/>
      <c r="BN871" s="722"/>
      <c r="BO871" s="722"/>
      <c r="BP871" s="722"/>
      <c r="BQ871" s="722"/>
      <c r="BR871" s="722"/>
      <c r="BS871" s="722"/>
      <c r="BT871" s="722"/>
      <c r="BU871" s="722"/>
      <c r="BV871" s="722"/>
      <c r="BW871" s="722"/>
      <c r="BX871" s="722"/>
      <c r="BY871" s="722"/>
      <c r="BZ871" s="722"/>
      <c r="CA871" s="722"/>
      <c r="CB871" s="722"/>
      <c r="CC871" s="722"/>
      <c r="CD871" s="722"/>
      <c r="CE871" s="722"/>
      <c r="CF871" s="722"/>
      <c r="CG871" s="722"/>
      <c r="CH871" s="722"/>
      <c r="CI871" s="722"/>
      <c r="CJ871" s="722"/>
      <c r="CK871" s="722"/>
      <c r="CL871" s="722"/>
      <c r="CM871" s="722"/>
      <c r="CN871" s="722"/>
      <c r="CO871" s="722"/>
      <c r="CP871" s="722"/>
      <c r="CQ871" s="722"/>
      <c r="CR871" s="722"/>
      <c r="CS871" s="722"/>
    </row>
    <row r="872" spans="1:97" s="1376" customFormat="1">
      <c r="A872" s="722"/>
      <c r="B872" s="722"/>
      <c r="C872" s="722"/>
      <c r="D872" s="722"/>
      <c r="E872" s="722"/>
      <c r="F872" s="757"/>
      <c r="G872" s="757"/>
      <c r="H872" s="757"/>
      <c r="I872" s="757"/>
      <c r="J872" s="757"/>
      <c r="K872" s="758"/>
      <c r="L872" s="758"/>
      <c r="M872" s="722"/>
      <c r="N872" s="736"/>
      <c r="O872" s="736"/>
      <c r="P872" s="736"/>
      <c r="Q872" s="736"/>
      <c r="R872" s="736"/>
      <c r="S872" s="736"/>
      <c r="T872" s="736"/>
      <c r="U872" s="736"/>
      <c r="BA872" s="722"/>
      <c r="BB872" s="722"/>
      <c r="BC872" s="722"/>
      <c r="BD872" s="722"/>
      <c r="BE872" s="722"/>
      <c r="BF872" s="722"/>
      <c r="BG872" s="722"/>
      <c r="BH872" s="722"/>
      <c r="BI872" s="722"/>
      <c r="BJ872" s="722"/>
      <c r="BK872" s="722"/>
      <c r="BL872" s="722"/>
      <c r="BM872" s="722"/>
      <c r="BN872" s="722"/>
      <c r="BO872" s="722"/>
      <c r="BP872" s="722"/>
      <c r="BQ872" s="722"/>
      <c r="BR872" s="722"/>
      <c r="BS872" s="722"/>
      <c r="BT872" s="722"/>
      <c r="BU872" s="722"/>
      <c r="BV872" s="722"/>
      <c r="BW872" s="722"/>
      <c r="BX872" s="722"/>
      <c r="BY872" s="722"/>
      <c r="BZ872" s="722"/>
      <c r="CA872" s="722"/>
      <c r="CB872" s="722"/>
      <c r="CC872" s="722"/>
      <c r="CD872" s="722"/>
      <c r="CE872" s="722"/>
      <c r="CF872" s="722"/>
      <c r="CG872" s="722"/>
      <c r="CH872" s="722"/>
      <c r="CI872" s="722"/>
      <c r="CJ872" s="722"/>
      <c r="CK872" s="722"/>
      <c r="CL872" s="722"/>
      <c r="CM872" s="722"/>
      <c r="CN872" s="722"/>
      <c r="CO872" s="722"/>
      <c r="CP872" s="722"/>
      <c r="CQ872" s="722"/>
      <c r="CR872" s="722"/>
      <c r="CS872" s="722"/>
    </row>
    <row r="873" spans="1:97" s="1376" customFormat="1">
      <c r="A873" s="722"/>
      <c r="B873" s="722"/>
      <c r="C873" s="722"/>
      <c r="D873" s="722"/>
      <c r="E873" s="722"/>
      <c r="F873" s="757"/>
      <c r="G873" s="757"/>
      <c r="H873" s="757"/>
      <c r="I873" s="757"/>
      <c r="J873" s="757"/>
      <c r="K873" s="758"/>
      <c r="L873" s="758"/>
      <c r="M873" s="722"/>
      <c r="N873" s="736"/>
      <c r="O873" s="736"/>
      <c r="P873" s="736"/>
      <c r="Q873" s="736"/>
      <c r="R873" s="736"/>
      <c r="S873" s="736"/>
      <c r="T873" s="736"/>
      <c r="U873" s="736"/>
      <c r="BA873" s="722"/>
      <c r="BB873" s="722"/>
      <c r="BC873" s="722"/>
      <c r="BD873" s="722"/>
      <c r="BE873" s="722"/>
      <c r="BF873" s="722"/>
      <c r="BG873" s="722"/>
      <c r="BH873" s="722"/>
      <c r="BI873" s="722"/>
      <c r="BJ873" s="722"/>
      <c r="BK873" s="722"/>
      <c r="BL873" s="722"/>
      <c r="BM873" s="722"/>
      <c r="BN873" s="722"/>
      <c r="BO873" s="722"/>
      <c r="BP873" s="722"/>
      <c r="BQ873" s="722"/>
      <c r="BR873" s="722"/>
      <c r="BS873" s="722"/>
      <c r="BT873" s="722"/>
      <c r="BU873" s="722"/>
      <c r="BV873" s="722"/>
      <c r="BW873" s="722"/>
      <c r="BX873" s="722"/>
      <c r="BY873" s="722"/>
      <c r="BZ873" s="722"/>
      <c r="CA873" s="722"/>
      <c r="CB873" s="722"/>
      <c r="CC873" s="722"/>
      <c r="CD873" s="722"/>
      <c r="CE873" s="722"/>
      <c r="CF873" s="722"/>
      <c r="CG873" s="722"/>
      <c r="CH873" s="722"/>
      <c r="CI873" s="722"/>
      <c r="CJ873" s="722"/>
      <c r="CK873" s="722"/>
      <c r="CL873" s="722"/>
      <c r="CM873" s="722"/>
      <c r="CN873" s="722"/>
      <c r="CO873" s="722"/>
      <c r="CP873" s="722"/>
      <c r="CQ873" s="722"/>
      <c r="CR873" s="722"/>
      <c r="CS873" s="722"/>
    </row>
    <row r="874" spans="1:97" s="1376" customFormat="1">
      <c r="A874" s="722"/>
      <c r="B874" s="722"/>
      <c r="C874" s="722"/>
      <c r="D874" s="722"/>
      <c r="E874" s="722"/>
      <c r="F874" s="757"/>
      <c r="G874" s="757"/>
      <c r="H874" s="757"/>
      <c r="I874" s="757"/>
      <c r="J874" s="757"/>
      <c r="K874" s="758"/>
      <c r="L874" s="758"/>
      <c r="M874" s="722"/>
      <c r="N874" s="736"/>
      <c r="O874" s="736"/>
      <c r="P874" s="736"/>
      <c r="Q874" s="736"/>
      <c r="R874" s="736"/>
      <c r="S874" s="736"/>
      <c r="T874" s="736"/>
      <c r="U874" s="736"/>
      <c r="BA874" s="722"/>
      <c r="BB874" s="722"/>
      <c r="BC874" s="722"/>
      <c r="BD874" s="722"/>
      <c r="BE874" s="722"/>
      <c r="BF874" s="722"/>
      <c r="BG874" s="722"/>
      <c r="BH874" s="722"/>
      <c r="BI874" s="722"/>
      <c r="BJ874" s="722"/>
      <c r="BK874" s="722"/>
      <c r="BL874" s="722"/>
      <c r="BM874" s="722"/>
      <c r="BN874" s="722"/>
      <c r="BO874" s="722"/>
      <c r="BP874" s="722"/>
      <c r="BQ874" s="722"/>
      <c r="BR874" s="722"/>
      <c r="BS874" s="722"/>
      <c r="BT874" s="722"/>
      <c r="BU874" s="722"/>
      <c r="BV874" s="722"/>
      <c r="BW874" s="722"/>
      <c r="BX874" s="722"/>
      <c r="BY874" s="722"/>
      <c r="BZ874" s="722"/>
      <c r="CA874" s="722"/>
      <c r="CB874" s="722"/>
      <c r="CC874" s="722"/>
      <c r="CD874" s="722"/>
      <c r="CE874" s="722"/>
      <c r="CF874" s="722"/>
      <c r="CG874" s="722"/>
      <c r="CH874" s="722"/>
      <c r="CI874" s="722"/>
      <c r="CJ874" s="722"/>
      <c r="CK874" s="722"/>
      <c r="CL874" s="722"/>
      <c r="CM874" s="722"/>
      <c r="CN874" s="722"/>
      <c r="CO874" s="722"/>
      <c r="CP874" s="722"/>
      <c r="CQ874" s="722"/>
      <c r="CR874" s="722"/>
      <c r="CS874" s="722"/>
    </row>
    <row r="875" spans="1:97" s="1376" customFormat="1">
      <c r="A875" s="722"/>
      <c r="B875" s="722"/>
      <c r="C875" s="722"/>
      <c r="D875" s="722"/>
      <c r="E875" s="722"/>
      <c r="F875" s="757"/>
      <c r="G875" s="757"/>
      <c r="H875" s="757"/>
      <c r="I875" s="757"/>
      <c r="J875" s="757"/>
      <c r="K875" s="758"/>
      <c r="L875" s="758"/>
      <c r="M875" s="722"/>
      <c r="N875" s="736"/>
      <c r="O875" s="736"/>
      <c r="P875" s="736"/>
      <c r="Q875" s="736"/>
      <c r="R875" s="736"/>
      <c r="S875" s="736"/>
      <c r="T875" s="736"/>
      <c r="U875" s="736"/>
      <c r="BA875" s="722"/>
      <c r="BB875" s="722"/>
      <c r="BC875" s="722"/>
      <c r="BD875" s="722"/>
      <c r="BE875" s="722"/>
      <c r="BF875" s="722"/>
      <c r="BG875" s="722"/>
      <c r="BH875" s="722"/>
      <c r="BI875" s="722"/>
      <c r="BJ875" s="722"/>
      <c r="BK875" s="722"/>
      <c r="BL875" s="722"/>
      <c r="BM875" s="722"/>
      <c r="BN875" s="722"/>
      <c r="BO875" s="722"/>
      <c r="BP875" s="722"/>
      <c r="BQ875" s="722"/>
      <c r="BR875" s="722"/>
      <c r="BS875" s="722"/>
      <c r="BT875" s="722"/>
      <c r="BU875" s="722"/>
      <c r="BV875" s="722"/>
      <c r="BW875" s="722"/>
      <c r="BX875" s="722"/>
      <c r="BY875" s="722"/>
      <c r="BZ875" s="722"/>
      <c r="CA875" s="722"/>
      <c r="CB875" s="722"/>
      <c r="CC875" s="722"/>
      <c r="CD875" s="722"/>
      <c r="CE875" s="722"/>
      <c r="CF875" s="722"/>
      <c r="CG875" s="722"/>
      <c r="CH875" s="722"/>
      <c r="CI875" s="722"/>
      <c r="CJ875" s="722"/>
      <c r="CK875" s="722"/>
      <c r="CL875" s="722"/>
      <c r="CM875" s="722"/>
      <c r="CN875" s="722"/>
      <c r="CO875" s="722"/>
      <c r="CP875" s="722"/>
      <c r="CQ875" s="722"/>
      <c r="CR875" s="722"/>
      <c r="CS875" s="722"/>
    </row>
    <row r="876" spans="1:97" s="1376" customFormat="1">
      <c r="A876" s="722"/>
      <c r="B876" s="722"/>
      <c r="C876" s="722"/>
      <c r="D876" s="722"/>
      <c r="E876" s="722"/>
      <c r="F876" s="757"/>
      <c r="G876" s="757"/>
      <c r="H876" s="757"/>
      <c r="I876" s="757"/>
      <c r="J876" s="757"/>
      <c r="K876" s="758"/>
      <c r="L876" s="758"/>
      <c r="M876" s="722"/>
      <c r="N876" s="736"/>
      <c r="O876" s="736"/>
      <c r="P876" s="736"/>
      <c r="Q876" s="736"/>
      <c r="R876" s="736"/>
      <c r="S876" s="736"/>
      <c r="T876" s="736"/>
      <c r="U876" s="736"/>
      <c r="BA876" s="722"/>
      <c r="BB876" s="722"/>
      <c r="BC876" s="722"/>
      <c r="BD876" s="722"/>
      <c r="BE876" s="722"/>
      <c r="BF876" s="722"/>
      <c r="BG876" s="722"/>
      <c r="BH876" s="722"/>
      <c r="BI876" s="722"/>
      <c r="BJ876" s="722"/>
      <c r="BK876" s="722"/>
      <c r="BL876" s="722"/>
      <c r="BM876" s="722"/>
      <c r="BN876" s="722"/>
      <c r="BO876" s="722"/>
      <c r="BP876" s="722"/>
      <c r="BQ876" s="722"/>
      <c r="BR876" s="722"/>
      <c r="BS876" s="722"/>
      <c r="BT876" s="722"/>
      <c r="BU876" s="722"/>
      <c r="BV876" s="722"/>
      <c r="BW876" s="722"/>
      <c r="BX876" s="722"/>
      <c r="BY876" s="722"/>
      <c r="BZ876" s="722"/>
      <c r="CA876" s="722"/>
      <c r="CB876" s="722"/>
      <c r="CC876" s="722"/>
      <c r="CD876" s="722"/>
      <c r="CE876" s="722"/>
      <c r="CF876" s="722"/>
      <c r="CG876" s="722"/>
      <c r="CH876" s="722"/>
      <c r="CI876" s="722"/>
      <c r="CJ876" s="722"/>
      <c r="CK876" s="722"/>
      <c r="CL876" s="722"/>
      <c r="CM876" s="722"/>
      <c r="CN876" s="722"/>
      <c r="CO876" s="722"/>
      <c r="CP876" s="722"/>
      <c r="CQ876" s="722"/>
      <c r="CR876" s="722"/>
      <c r="CS876" s="722"/>
    </row>
    <row r="877" spans="1:97" s="1376" customFormat="1">
      <c r="A877" s="722"/>
      <c r="B877" s="722"/>
      <c r="C877" s="722"/>
      <c r="D877" s="722"/>
      <c r="E877" s="722"/>
      <c r="F877" s="757"/>
      <c r="G877" s="757"/>
      <c r="H877" s="757"/>
      <c r="I877" s="757"/>
      <c r="J877" s="757"/>
      <c r="K877" s="758"/>
      <c r="L877" s="758"/>
      <c r="M877" s="722"/>
      <c r="N877" s="736"/>
      <c r="O877" s="736"/>
      <c r="P877" s="736"/>
      <c r="Q877" s="736"/>
      <c r="R877" s="736"/>
      <c r="S877" s="736"/>
      <c r="T877" s="736"/>
      <c r="U877" s="736"/>
      <c r="BA877" s="722"/>
      <c r="BB877" s="722"/>
      <c r="BC877" s="722"/>
      <c r="BD877" s="722"/>
      <c r="BE877" s="722"/>
      <c r="BF877" s="722"/>
      <c r="BG877" s="722"/>
      <c r="BH877" s="722"/>
      <c r="BI877" s="722"/>
      <c r="BJ877" s="722"/>
      <c r="BK877" s="722"/>
      <c r="BL877" s="722"/>
      <c r="BM877" s="722"/>
      <c r="BN877" s="722"/>
      <c r="BO877" s="722"/>
      <c r="BP877" s="722"/>
      <c r="BQ877" s="722"/>
      <c r="BR877" s="722"/>
      <c r="BS877" s="722"/>
      <c r="BT877" s="722"/>
      <c r="BU877" s="722"/>
      <c r="BV877" s="722"/>
      <c r="BW877" s="722"/>
      <c r="BX877" s="722"/>
      <c r="BY877" s="722"/>
      <c r="BZ877" s="722"/>
      <c r="CA877" s="722"/>
      <c r="CB877" s="722"/>
      <c r="CC877" s="722"/>
      <c r="CD877" s="722"/>
      <c r="CE877" s="722"/>
      <c r="CF877" s="722"/>
      <c r="CG877" s="722"/>
      <c r="CH877" s="722"/>
      <c r="CI877" s="722"/>
      <c r="CJ877" s="722"/>
      <c r="CK877" s="722"/>
      <c r="CL877" s="722"/>
      <c r="CM877" s="722"/>
      <c r="CN877" s="722"/>
      <c r="CO877" s="722"/>
      <c r="CP877" s="722"/>
      <c r="CQ877" s="722"/>
      <c r="CR877" s="722"/>
      <c r="CS877" s="722"/>
    </row>
    <row r="878" spans="1:97" s="1376" customFormat="1">
      <c r="A878" s="722"/>
      <c r="B878" s="722"/>
      <c r="C878" s="722"/>
      <c r="D878" s="722"/>
      <c r="E878" s="722"/>
      <c r="F878" s="757"/>
      <c r="G878" s="757"/>
      <c r="H878" s="757"/>
      <c r="I878" s="757"/>
      <c r="J878" s="757"/>
      <c r="K878" s="758"/>
      <c r="L878" s="758"/>
      <c r="M878" s="722"/>
      <c r="N878" s="736"/>
      <c r="O878" s="736"/>
      <c r="P878" s="736"/>
      <c r="Q878" s="736"/>
      <c r="R878" s="736"/>
      <c r="S878" s="736"/>
      <c r="T878" s="736"/>
      <c r="U878" s="736"/>
      <c r="BA878" s="722"/>
      <c r="BB878" s="722"/>
      <c r="BC878" s="722"/>
      <c r="BD878" s="722"/>
      <c r="BE878" s="722"/>
      <c r="BF878" s="722"/>
      <c r="BG878" s="722"/>
      <c r="BH878" s="722"/>
      <c r="BI878" s="722"/>
      <c r="BJ878" s="722"/>
      <c r="BK878" s="722"/>
      <c r="BL878" s="722"/>
      <c r="BM878" s="722"/>
      <c r="BN878" s="722"/>
      <c r="BO878" s="722"/>
      <c r="BP878" s="722"/>
      <c r="BQ878" s="722"/>
      <c r="BR878" s="722"/>
      <c r="BS878" s="722"/>
      <c r="BT878" s="722"/>
      <c r="BU878" s="722"/>
      <c r="BV878" s="722"/>
      <c r="BW878" s="722"/>
      <c r="BX878" s="722"/>
      <c r="BY878" s="722"/>
      <c r="BZ878" s="722"/>
      <c r="CA878" s="722"/>
      <c r="CB878" s="722"/>
      <c r="CC878" s="722"/>
      <c r="CD878" s="722"/>
      <c r="CE878" s="722"/>
      <c r="CF878" s="722"/>
      <c r="CG878" s="722"/>
      <c r="CH878" s="722"/>
      <c r="CI878" s="722"/>
      <c r="CJ878" s="722"/>
      <c r="CK878" s="722"/>
      <c r="CL878" s="722"/>
      <c r="CM878" s="722"/>
      <c r="CN878" s="722"/>
      <c r="CO878" s="722"/>
      <c r="CP878" s="722"/>
      <c r="CQ878" s="722"/>
      <c r="CR878" s="722"/>
      <c r="CS878" s="722"/>
    </row>
    <row r="879" spans="1:97" s="1376" customFormat="1">
      <c r="A879" s="722"/>
      <c r="B879" s="722"/>
      <c r="C879" s="722"/>
      <c r="D879" s="722"/>
      <c r="E879" s="722"/>
      <c r="F879" s="757"/>
      <c r="G879" s="757"/>
      <c r="H879" s="757"/>
      <c r="I879" s="757"/>
      <c r="J879" s="757"/>
      <c r="K879" s="758"/>
      <c r="L879" s="758"/>
      <c r="M879" s="722"/>
      <c r="N879" s="736"/>
      <c r="O879" s="736"/>
      <c r="P879" s="736"/>
      <c r="Q879" s="736"/>
      <c r="R879" s="736"/>
      <c r="S879" s="736"/>
      <c r="T879" s="736"/>
      <c r="U879" s="736"/>
      <c r="BA879" s="722"/>
      <c r="BB879" s="722"/>
      <c r="BC879" s="722"/>
      <c r="BD879" s="722"/>
      <c r="BE879" s="722"/>
      <c r="BF879" s="722"/>
      <c r="BG879" s="722"/>
      <c r="BH879" s="722"/>
      <c r="BI879" s="722"/>
      <c r="BJ879" s="722"/>
      <c r="BK879" s="722"/>
      <c r="BL879" s="722"/>
      <c r="BM879" s="722"/>
      <c r="BN879" s="722"/>
      <c r="BO879" s="722"/>
      <c r="BP879" s="722"/>
      <c r="BQ879" s="722"/>
      <c r="BR879" s="722"/>
      <c r="BS879" s="722"/>
      <c r="BT879" s="722"/>
      <c r="BU879" s="722"/>
      <c r="BV879" s="722"/>
      <c r="BW879" s="722"/>
      <c r="BX879" s="722"/>
      <c r="BY879" s="722"/>
      <c r="BZ879" s="722"/>
      <c r="CA879" s="722"/>
      <c r="CB879" s="722"/>
      <c r="CC879" s="722"/>
      <c r="CD879" s="722"/>
      <c r="CE879" s="722"/>
      <c r="CF879" s="722"/>
      <c r="CG879" s="722"/>
      <c r="CH879" s="722"/>
      <c r="CI879" s="722"/>
      <c r="CJ879" s="722"/>
      <c r="CK879" s="722"/>
      <c r="CL879" s="722"/>
      <c r="CM879" s="722"/>
      <c r="CN879" s="722"/>
      <c r="CO879" s="722"/>
      <c r="CP879" s="722"/>
      <c r="CQ879" s="722"/>
      <c r="CR879" s="722"/>
      <c r="CS879" s="722"/>
    </row>
    <row r="880" spans="1:97" s="1376" customFormat="1">
      <c r="A880" s="722"/>
      <c r="B880" s="722"/>
      <c r="C880" s="722"/>
      <c r="D880" s="722"/>
      <c r="E880" s="722"/>
      <c r="F880" s="757"/>
      <c r="G880" s="757"/>
      <c r="H880" s="757"/>
      <c r="I880" s="757"/>
      <c r="J880" s="757"/>
      <c r="K880" s="758"/>
      <c r="L880" s="758"/>
      <c r="M880" s="722"/>
      <c r="N880" s="736"/>
      <c r="O880" s="736"/>
      <c r="P880" s="736"/>
      <c r="Q880" s="736"/>
      <c r="R880" s="736"/>
      <c r="S880" s="736"/>
      <c r="T880" s="736"/>
      <c r="U880" s="736"/>
      <c r="BA880" s="722"/>
      <c r="BB880" s="722"/>
      <c r="BC880" s="722"/>
      <c r="BD880" s="722"/>
      <c r="BE880" s="722"/>
      <c r="BF880" s="722"/>
      <c r="BG880" s="722"/>
      <c r="BH880" s="722"/>
      <c r="BI880" s="722"/>
      <c r="BJ880" s="722"/>
      <c r="BK880" s="722"/>
      <c r="BL880" s="722"/>
      <c r="BM880" s="722"/>
      <c r="BN880" s="722"/>
      <c r="BO880" s="722"/>
      <c r="BP880" s="722"/>
      <c r="BQ880" s="722"/>
      <c r="BR880" s="722"/>
      <c r="BS880" s="722"/>
      <c r="BT880" s="722"/>
      <c r="BU880" s="722"/>
      <c r="BV880" s="722"/>
      <c r="BW880" s="722"/>
      <c r="BX880" s="722"/>
      <c r="BY880" s="722"/>
      <c r="BZ880" s="722"/>
      <c r="CA880" s="722"/>
      <c r="CB880" s="722"/>
      <c r="CC880" s="722"/>
      <c r="CD880" s="722"/>
      <c r="CE880" s="722"/>
      <c r="CF880" s="722"/>
      <c r="CG880" s="722"/>
      <c r="CH880" s="722"/>
      <c r="CI880" s="722"/>
      <c r="CJ880" s="722"/>
      <c r="CK880" s="722"/>
      <c r="CL880" s="722"/>
      <c r="CM880" s="722"/>
      <c r="CN880" s="722"/>
      <c r="CO880" s="722"/>
      <c r="CP880" s="722"/>
      <c r="CQ880" s="722"/>
      <c r="CR880" s="722"/>
      <c r="CS880" s="722"/>
    </row>
    <row r="881" spans="1:97" s="1376" customFormat="1">
      <c r="A881" s="722"/>
      <c r="B881" s="722"/>
      <c r="C881" s="722"/>
      <c r="D881" s="722"/>
      <c r="E881" s="722"/>
      <c r="F881" s="757"/>
      <c r="G881" s="757"/>
      <c r="H881" s="757"/>
      <c r="I881" s="757"/>
      <c r="J881" s="757"/>
      <c r="K881" s="758"/>
      <c r="L881" s="758"/>
      <c r="M881" s="722"/>
      <c r="N881" s="736"/>
      <c r="O881" s="736"/>
      <c r="P881" s="736"/>
      <c r="Q881" s="736"/>
      <c r="R881" s="736"/>
      <c r="S881" s="736"/>
      <c r="T881" s="736"/>
      <c r="U881" s="736"/>
      <c r="BA881" s="722"/>
      <c r="BB881" s="722"/>
      <c r="BC881" s="722"/>
      <c r="BD881" s="722"/>
      <c r="BE881" s="722"/>
      <c r="BF881" s="722"/>
      <c r="BG881" s="722"/>
      <c r="BH881" s="722"/>
      <c r="BI881" s="722"/>
      <c r="BJ881" s="722"/>
      <c r="BK881" s="722"/>
      <c r="BL881" s="722"/>
      <c r="BM881" s="722"/>
      <c r="BN881" s="722"/>
      <c r="BO881" s="722"/>
      <c r="BP881" s="722"/>
      <c r="BQ881" s="722"/>
      <c r="BR881" s="722"/>
      <c r="BS881" s="722"/>
      <c r="BT881" s="722"/>
      <c r="BU881" s="722"/>
      <c r="BV881" s="722"/>
      <c r="BW881" s="722"/>
      <c r="BX881" s="722"/>
      <c r="BY881" s="722"/>
      <c r="BZ881" s="722"/>
      <c r="CA881" s="722"/>
      <c r="CB881" s="722"/>
      <c r="CC881" s="722"/>
      <c r="CD881" s="722"/>
      <c r="CE881" s="722"/>
      <c r="CF881" s="722"/>
      <c r="CG881" s="722"/>
      <c r="CH881" s="722"/>
      <c r="CI881" s="722"/>
      <c r="CJ881" s="722"/>
      <c r="CK881" s="722"/>
      <c r="CL881" s="722"/>
      <c r="CM881" s="722"/>
      <c r="CN881" s="722"/>
      <c r="CO881" s="722"/>
      <c r="CP881" s="722"/>
      <c r="CQ881" s="722"/>
      <c r="CR881" s="722"/>
      <c r="CS881" s="722"/>
    </row>
    <row r="882" spans="1:97" s="1376" customFormat="1">
      <c r="A882" s="722"/>
      <c r="B882" s="722"/>
      <c r="C882" s="722"/>
      <c r="D882" s="722"/>
      <c r="E882" s="722"/>
      <c r="F882" s="757"/>
      <c r="G882" s="757"/>
      <c r="H882" s="757"/>
      <c r="I882" s="757"/>
      <c r="J882" s="757"/>
      <c r="K882" s="758"/>
      <c r="L882" s="758"/>
      <c r="M882" s="722"/>
      <c r="N882" s="736"/>
      <c r="O882" s="736"/>
      <c r="P882" s="736"/>
      <c r="Q882" s="736"/>
      <c r="R882" s="736"/>
      <c r="S882" s="736"/>
      <c r="T882" s="736"/>
      <c r="U882" s="736"/>
      <c r="BA882" s="722"/>
      <c r="BB882" s="722"/>
      <c r="BC882" s="722"/>
      <c r="BD882" s="722"/>
      <c r="BE882" s="722"/>
      <c r="BF882" s="722"/>
      <c r="BG882" s="722"/>
      <c r="BH882" s="722"/>
      <c r="BI882" s="722"/>
      <c r="BJ882" s="722"/>
      <c r="BK882" s="722"/>
      <c r="BL882" s="722"/>
      <c r="BM882" s="722"/>
      <c r="BN882" s="722"/>
      <c r="BO882" s="722"/>
      <c r="BP882" s="722"/>
      <c r="BQ882" s="722"/>
      <c r="BR882" s="722"/>
      <c r="BS882" s="722"/>
      <c r="BT882" s="722"/>
      <c r="BU882" s="722"/>
      <c r="BV882" s="722"/>
      <c r="BW882" s="722"/>
      <c r="BX882" s="722"/>
      <c r="BY882" s="722"/>
      <c r="BZ882" s="722"/>
      <c r="CA882" s="722"/>
      <c r="CB882" s="722"/>
      <c r="CC882" s="722"/>
      <c r="CD882" s="722"/>
      <c r="CE882" s="722"/>
      <c r="CF882" s="722"/>
      <c r="CG882" s="722"/>
      <c r="CH882" s="722"/>
      <c r="CI882" s="722"/>
      <c r="CJ882" s="722"/>
      <c r="CK882" s="722"/>
      <c r="CL882" s="722"/>
      <c r="CM882" s="722"/>
      <c r="CN882" s="722"/>
      <c r="CO882" s="722"/>
      <c r="CP882" s="722"/>
      <c r="CQ882" s="722"/>
      <c r="CR882" s="722"/>
      <c r="CS882" s="722"/>
    </row>
    <row r="883" spans="1:97" s="1376" customFormat="1">
      <c r="A883" s="722"/>
      <c r="B883" s="722"/>
      <c r="C883" s="722"/>
      <c r="D883" s="722"/>
      <c r="E883" s="722"/>
      <c r="F883" s="757"/>
      <c r="G883" s="757"/>
      <c r="H883" s="757"/>
      <c r="I883" s="757"/>
      <c r="J883" s="757"/>
      <c r="K883" s="758"/>
      <c r="L883" s="758"/>
      <c r="M883" s="722"/>
      <c r="N883" s="736"/>
      <c r="O883" s="736"/>
      <c r="P883" s="736"/>
      <c r="Q883" s="736"/>
      <c r="R883" s="736"/>
      <c r="S883" s="736"/>
      <c r="T883" s="736"/>
      <c r="U883" s="736"/>
      <c r="BA883" s="722"/>
      <c r="BB883" s="722"/>
      <c r="BC883" s="722"/>
      <c r="BD883" s="722"/>
      <c r="BE883" s="722"/>
      <c r="BF883" s="722"/>
      <c r="BG883" s="722"/>
      <c r="BH883" s="722"/>
      <c r="BI883" s="722"/>
      <c r="BJ883" s="722"/>
      <c r="BK883" s="722"/>
      <c r="BL883" s="722"/>
      <c r="BM883" s="722"/>
      <c r="BN883" s="722"/>
      <c r="BO883" s="722"/>
      <c r="BP883" s="722"/>
      <c r="BQ883" s="722"/>
      <c r="BR883" s="722"/>
      <c r="BS883" s="722"/>
      <c r="BT883" s="722"/>
      <c r="BU883" s="722"/>
      <c r="BV883" s="722"/>
      <c r="BW883" s="722"/>
      <c r="BX883" s="722"/>
      <c r="BY883" s="722"/>
      <c r="BZ883" s="722"/>
      <c r="CA883" s="722"/>
      <c r="CB883" s="722"/>
      <c r="CC883" s="722"/>
      <c r="CD883" s="722"/>
      <c r="CE883" s="722"/>
      <c r="CF883" s="722"/>
      <c r="CG883" s="722"/>
      <c r="CH883" s="722"/>
      <c r="CI883" s="722"/>
      <c r="CJ883" s="722"/>
      <c r="CK883" s="722"/>
      <c r="CL883" s="722"/>
      <c r="CM883" s="722"/>
      <c r="CN883" s="722"/>
      <c r="CO883" s="722"/>
      <c r="CP883" s="722"/>
      <c r="CQ883" s="722"/>
      <c r="CR883" s="722"/>
      <c r="CS883" s="722"/>
    </row>
    <row r="884" spans="1:97" s="1376" customFormat="1">
      <c r="A884" s="722"/>
      <c r="B884" s="722"/>
      <c r="C884" s="722"/>
      <c r="D884" s="722"/>
      <c r="E884" s="722"/>
      <c r="F884" s="757"/>
      <c r="G884" s="757"/>
      <c r="H884" s="757"/>
      <c r="I884" s="757"/>
      <c r="J884" s="757"/>
      <c r="K884" s="758"/>
      <c r="L884" s="758"/>
      <c r="M884" s="722"/>
      <c r="N884" s="736"/>
      <c r="O884" s="736"/>
      <c r="P884" s="736"/>
      <c r="Q884" s="736"/>
      <c r="R884" s="736"/>
      <c r="S884" s="736"/>
      <c r="T884" s="736"/>
      <c r="U884" s="736"/>
      <c r="BA884" s="722"/>
      <c r="BB884" s="722"/>
      <c r="BC884" s="722"/>
      <c r="BD884" s="722"/>
      <c r="BE884" s="722"/>
      <c r="BF884" s="722"/>
      <c r="BG884" s="722"/>
      <c r="BH884" s="722"/>
      <c r="BI884" s="722"/>
      <c r="BJ884" s="722"/>
      <c r="BK884" s="722"/>
      <c r="BL884" s="722"/>
      <c r="BM884" s="722"/>
      <c r="BN884" s="722"/>
      <c r="BO884" s="722"/>
      <c r="BP884" s="722"/>
      <c r="BQ884" s="722"/>
      <c r="BR884" s="722"/>
      <c r="BS884" s="722"/>
      <c r="BT884" s="722"/>
      <c r="BU884" s="722"/>
      <c r="BV884" s="722"/>
      <c r="BW884" s="722"/>
      <c r="BX884" s="722"/>
      <c r="BY884" s="722"/>
      <c r="BZ884" s="722"/>
      <c r="CA884" s="722"/>
      <c r="CB884" s="722"/>
      <c r="CC884" s="722"/>
      <c r="CD884" s="722"/>
      <c r="CE884" s="722"/>
      <c r="CF884" s="722"/>
      <c r="CG884" s="722"/>
      <c r="CH884" s="722"/>
      <c r="CI884" s="722"/>
      <c r="CJ884" s="722"/>
      <c r="CK884" s="722"/>
      <c r="CL884" s="722"/>
      <c r="CM884" s="722"/>
      <c r="CN884" s="722"/>
      <c r="CO884" s="722"/>
      <c r="CP884" s="722"/>
      <c r="CQ884" s="722"/>
      <c r="CR884" s="722"/>
      <c r="CS884" s="722"/>
    </row>
    <row r="885" spans="1:97" s="1376" customFormat="1">
      <c r="A885" s="722"/>
      <c r="B885" s="722"/>
      <c r="C885" s="722"/>
      <c r="D885" s="722"/>
      <c r="E885" s="722"/>
      <c r="F885" s="757"/>
      <c r="G885" s="757"/>
      <c r="H885" s="757"/>
      <c r="I885" s="757"/>
      <c r="J885" s="757"/>
      <c r="K885" s="758"/>
      <c r="L885" s="758"/>
      <c r="M885" s="722"/>
      <c r="N885" s="736"/>
      <c r="O885" s="736"/>
      <c r="P885" s="736"/>
      <c r="Q885" s="736"/>
      <c r="R885" s="736"/>
      <c r="S885" s="736"/>
      <c r="T885" s="736"/>
      <c r="U885" s="736"/>
      <c r="BA885" s="722"/>
      <c r="BB885" s="722"/>
      <c r="BC885" s="722"/>
      <c r="BD885" s="722"/>
      <c r="BE885" s="722"/>
      <c r="BF885" s="722"/>
      <c r="BG885" s="722"/>
      <c r="BH885" s="722"/>
      <c r="BI885" s="722"/>
      <c r="BJ885" s="722"/>
      <c r="BK885" s="722"/>
      <c r="BL885" s="722"/>
      <c r="BM885" s="722"/>
      <c r="BN885" s="722"/>
      <c r="BO885" s="722"/>
      <c r="BP885" s="722"/>
      <c r="BQ885" s="722"/>
      <c r="BR885" s="722"/>
      <c r="BS885" s="722"/>
      <c r="BT885" s="722"/>
      <c r="BU885" s="722"/>
      <c r="BV885" s="722"/>
      <c r="BW885" s="722"/>
      <c r="BX885" s="722"/>
      <c r="BY885" s="722"/>
      <c r="BZ885" s="722"/>
      <c r="CA885" s="722"/>
      <c r="CB885" s="722"/>
      <c r="CC885" s="722"/>
      <c r="CD885" s="722"/>
      <c r="CE885" s="722"/>
      <c r="CF885" s="722"/>
      <c r="CG885" s="722"/>
      <c r="CH885" s="722"/>
      <c r="CI885" s="722"/>
      <c r="CJ885" s="722"/>
      <c r="CK885" s="722"/>
      <c r="CL885" s="722"/>
      <c r="CM885" s="722"/>
      <c r="CN885" s="722"/>
      <c r="CO885" s="722"/>
      <c r="CP885" s="722"/>
      <c r="CQ885" s="722"/>
      <c r="CR885" s="722"/>
      <c r="CS885" s="722"/>
    </row>
    <row r="886" spans="1:97" s="1376" customFormat="1">
      <c r="A886" s="722"/>
      <c r="B886" s="722"/>
      <c r="C886" s="722"/>
      <c r="D886" s="722"/>
      <c r="E886" s="722"/>
      <c r="F886" s="757"/>
      <c r="G886" s="757"/>
      <c r="H886" s="757"/>
      <c r="I886" s="757"/>
      <c r="J886" s="757"/>
      <c r="K886" s="758"/>
      <c r="L886" s="758"/>
      <c r="M886" s="722"/>
      <c r="N886" s="736"/>
      <c r="O886" s="736"/>
      <c r="P886" s="736"/>
      <c r="Q886" s="736"/>
      <c r="R886" s="736"/>
      <c r="S886" s="736"/>
      <c r="T886" s="736"/>
      <c r="U886" s="736"/>
      <c r="BA886" s="722"/>
      <c r="BB886" s="722"/>
      <c r="BC886" s="722"/>
      <c r="BD886" s="722"/>
      <c r="BE886" s="722"/>
      <c r="BF886" s="722"/>
      <c r="BG886" s="722"/>
      <c r="BH886" s="722"/>
      <c r="BI886" s="722"/>
      <c r="BJ886" s="722"/>
      <c r="BK886" s="722"/>
      <c r="BL886" s="722"/>
      <c r="BM886" s="722"/>
      <c r="BN886" s="722"/>
      <c r="BO886" s="722"/>
      <c r="BP886" s="722"/>
      <c r="BQ886" s="722"/>
      <c r="BR886" s="722"/>
      <c r="BS886" s="722"/>
      <c r="BT886" s="722"/>
      <c r="BU886" s="722"/>
      <c r="BV886" s="722"/>
      <c r="BW886" s="722"/>
      <c r="BX886" s="722"/>
      <c r="BY886" s="722"/>
      <c r="BZ886" s="722"/>
      <c r="CA886" s="722"/>
      <c r="CB886" s="722"/>
      <c r="CC886" s="722"/>
      <c r="CD886" s="722"/>
      <c r="CE886" s="722"/>
      <c r="CF886" s="722"/>
      <c r="CG886" s="722"/>
      <c r="CH886" s="722"/>
      <c r="CI886" s="722"/>
      <c r="CJ886" s="722"/>
      <c r="CK886" s="722"/>
      <c r="CL886" s="722"/>
      <c r="CM886" s="722"/>
      <c r="CN886" s="722"/>
      <c r="CO886" s="722"/>
      <c r="CP886" s="722"/>
      <c r="CQ886" s="722"/>
      <c r="CR886" s="722"/>
      <c r="CS886" s="722"/>
    </row>
    <row r="887" spans="1:97" s="1376" customFormat="1">
      <c r="A887" s="722"/>
      <c r="B887" s="722"/>
      <c r="C887" s="722"/>
      <c r="D887" s="722"/>
      <c r="E887" s="722"/>
      <c r="F887" s="757"/>
      <c r="G887" s="757"/>
      <c r="H887" s="757"/>
      <c r="I887" s="757"/>
      <c r="J887" s="757"/>
      <c r="K887" s="758"/>
      <c r="L887" s="758"/>
      <c r="M887" s="722"/>
      <c r="N887" s="736"/>
      <c r="O887" s="736"/>
      <c r="P887" s="736"/>
      <c r="Q887" s="736"/>
      <c r="R887" s="736"/>
      <c r="S887" s="736"/>
      <c r="T887" s="736"/>
      <c r="U887" s="736"/>
      <c r="BA887" s="722"/>
      <c r="BB887" s="722"/>
      <c r="BC887" s="722"/>
      <c r="BD887" s="722"/>
      <c r="BE887" s="722"/>
      <c r="BF887" s="722"/>
      <c r="BG887" s="722"/>
      <c r="BH887" s="722"/>
      <c r="BI887" s="722"/>
      <c r="BJ887" s="722"/>
      <c r="BK887" s="722"/>
      <c r="BL887" s="722"/>
      <c r="BM887" s="722"/>
      <c r="BN887" s="722"/>
      <c r="BO887" s="722"/>
      <c r="BP887" s="722"/>
      <c r="BQ887" s="722"/>
      <c r="BR887" s="722"/>
      <c r="BS887" s="722"/>
      <c r="BT887" s="722"/>
      <c r="BU887" s="722"/>
      <c r="BV887" s="722"/>
      <c r="BW887" s="722"/>
      <c r="BX887" s="722"/>
      <c r="BY887" s="722"/>
      <c r="BZ887" s="722"/>
      <c r="CA887" s="722"/>
      <c r="CB887" s="722"/>
      <c r="CC887" s="722"/>
      <c r="CD887" s="722"/>
      <c r="CE887" s="722"/>
      <c r="CF887" s="722"/>
      <c r="CG887" s="722"/>
      <c r="CH887" s="722"/>
      <c r="CI887" s="722"/>
      <c r="CJ887" s="722"/>
      <c r="CK887" s="722"/>
      <c r="CL887" s="722"/>
      <c r="CM887" s="722"/>
      <c r="CN887" s="722"/>
      <c r="CO887" s="722"/>
      <c r="CP887" s="722"/>
      <c r="CQ887" s="722"/>
      <c r="CR887" s="722"/>
      <c r="CS887" s="722"/>
    </row>
    <row r="888" spans="1:97" s="1376" customFormat="1">
      <c r="A888" s="722"/>
      <c r="B888" s="722"/>
      <c r="C888" s="722"/>
      <c r="D888" s="722"/>
      <c r="E888" s="722"/>
      <c r="F888" s="757"/>
      <c r="G888" s="757"/>
      <c r="H888" s="757"/>
      <c r="I888" s="757"/>
      <c r="J888" s="757"/>
      <c r="K888" s="758"/>
      <c r="L888" s="758"/>
      <c r="M888" s="722"/>
      <c r="N888" s="736"/>
      <c r="O888" s="736"/>
      <c r="P888" s="736"/>
      <c r="Q888" s="736"/>
      <c r="R888" s="736"/>
      <c r="S888" s="736"/>
      <c r="T888" s="736"/>
      <c r="U888" s="736"/>
      <c r="BA888" s="722"/>
      <c r="BB888" s="722"/>
      <c r="BC888" s="722"/>
      <c r="BD888" s="722"/>
      <c r="BE888" s="722"/>
      <c r="BF888" s="722"/>
      <c r="BG888" s="722"/>
      <c r="BH888" s="722"/>
      <c r="BI888" s="722"/>
      <c r="BJ888" s="722"/>
      <c r="BK888" s="722"/>
      <c r="BL888" s="722"/>
      <c r="BM888" s="722"/>
      <c r="BN888" s="722"/>
      <c r="BO888" s="722"/>
      <c r="BP888" s="722"/>
      <c r="BQ888" s="722"/>
      <c r="BR888" s="722"/>
      <c r="BS888" s="722"/>
      <c r="BT888" s="722"/>
      <c r="BU888" s="722"/>
      <c r="BV888" s="722"/>
      <c r="BW888" s="722"/>
      <c r="BX888" s="722"/>
      <c r="BY888" s="722"/>
      <c r="BZ888" s="722"/>
      <c r="CA888" s="722"/>
      <c r="CB888" s="722"/>
      <c r="CC888" s="722"/>
      <c r="CD888" s="722"/>
      <c r="CE888" s="722"/>
      <c r="CF888" s="722"/>
      <c r="CG888" s="722"/>
      <c r="CH888" s="722"/>
      <c r="CI888" s="722"/>
      <c r="CJ888" s="722"/>
      <c r="CK888" s="722"/>
      <c r="CL888" s="722"/>
      <c r="CM888" s="722"/>
      <c r="CN888" s="722"/>
      <c r="CO888" s="722"/>
      <c r="CP888" s="722"/>
      <c r="CQ888" s="722"/>
      <c r="CR888" s="722"/>
      <c r="CS888" s="722"/>
    </row>
    <row r="889" spans="1:97" s="1376" customFormat="1">
      <c r="A889" s="722"/>
      <c r="B889" s="722"/>
      <c r="C889" s="722"/>
      <c r="D889" s="722"/>
      <c r="E889" s="722"/>
      <c r="F889" s="757"/>
      <c r="G889" s="757"/>
      <c r="H889" s="757"/>
      <c r="I889" s="757"/>
      <c r="J889" s="757"/>
      <c r="K889" s="758"/>
      <c r="L889" s="758"/>
      <c r="M889" s="722"/>
      <c r="N889" s="736"/>
      <c r="O889" s="736"/>
      <c r="P889" s="736"/>
      <c r="Q889" s="736"/>
      <c r="R889" s="736"/>
      <c r="S889" s="736"/>
      <c r="T889" s="736"/>
      <c r="U889" s="736"/>
      <c r="BA889" s="722"/>
      <c r="BB889" s="722"/>
      <c r="BC889" s="722"/>
      <c r="BD889" s="722"/>
      <c r="BE889" s="722"/>
      <c r="BF889" s="722"/>
      <c r="BG889" s="722"/>
      <c r="BH889" s="722"/>
      <c r="BI889" s="722"/>
      <c r="BJ889" s="722"/>
      <c r="BK889" s="722"/>
      <c r="BL889" s="722"/>
      <c r="BM889" s="722"/>
      <c r="BN889" s="722"/>
      <c r="BO889" s="722"/>
      <c r="BP889" s="722"/>
      <c r="BQ889" s="722"/>
      <c r="BR889" s="722"/>
      <c r="BS889" s="722"/>
      <c r="BT889" s="722"/>
      <c r="BU889" s="722"/>
      <c r="BV889" s="722"/>
      <c r="BW889" s="722"/>
      <c r="BX889" s="722"/>
      <c r="BY889" s="722"/>
      <c r="BZ889" s="722"/>
      <c r="CA889" s="722"/>
      <c r="CB889" s="722"/>
      <c r="CC889" s="722"/>
      <c r="CD889" s="722"/>
      <c r="CE889" s="722"/>
      <c r="CF889" s="722"/>
      <c r="CG889" s="722"/>
      <c r="CH889" s="722"/>
      <c r="CI889" s="722"/>
      <c r="CJ889" s="722"/>
      <c r="CK889" s="722"/>
      <c r="CL889" s="722"/>
      <c r="CM889" s="722"/>
      <c r="CN889" s="722"/>
      <c r="CO889" s="722"/>
      <c r="CP889" s="722"/>
      <c r="CQ889" s="722"/>
      <c r="CR889" s="722"/>
      <c r="CS889" s="722"/>
    </row>
    <row r="890" spans="1:97" s="1376" customFormat="1">
      <c r="A890" s="722"/>
      <c r="B890" s="722"/>
      <c r="C890" s="722"/>
      <c r="D890" s="722"/>
      <c r="E890" s="722"/>
      <c r="F890" s="757"/>
      <c r="G890" s="757"/>
      <c r="H890" s="757"/>
      <c r="I890" s="757"/>
      <c r="J890" s="757"/>
      <c r="K890" s="758"/>
      <c r="L890" s="758"/>
      <c r="M890" s="722"/>
      <c r="N890" s="736"/>
      <c r="O890" s="736"/>
      <c r="P890" s="736"/>
      <c r="Q890" s="736"/>
      <c r="R890" s="736"/>
      <c r="S890" s="736"/>
      <c r="T890" s="736"/>
      <c r="U890" s="736"/>
      <c r="BA890" s="722"/>
      <c r="BB890" s="722"/>
      <c r="BC890" s="722"/>
      <c r="BD890" s="722"/>
      <c r="BE890" s="722"/>
      <c r="BF890" s="722"/>
      <c r="BG890" s="722"/>
      <c r="BH890" s="722"/>
      <c r="BI890" s="722"/>
      <c r="BJ890" s="722"/>
      <c r="BK890" s="722"/>
      <c r="BL890" s="722"/>
      <c r="BM890" s="722"/>
      <c r="BN890" s="722"/>
      <c r="BO890" s="722"/>
      <c r="BP890" s="722"/>
      <c r="BQ890" s="722"/>
      <c r="BR890" s="722"/>
      <c r="BS890" s="722"/>
      <c r="BT890" s="722"/>
      <c r="BU890" s="722"/>
      <c r="BV890" s="722"/>
      <c r="BW890" s="722"/>
      <c r="BX890" s="722"/>
      <c r="BY890" s="722"/>
      <c r="BZ890" s="722"/>
      <c r="CA890" s="722"/>
      <c r="CB890" s="722"/>
      <c r="CC890" s="722"/>
      <c r="CD890" s="722"/>
      <c r="CE890" s="722"/>
      <c r="CF890" s="722"/>
      <c r="CG890" s="722"/>
      <c r="CH890" s="722"/>
      <c r="CI890" s="722"/>
      <c r="CJ890" s="722"/>
      <c r="CK890" s="722"/>
      <c r="CL890" s="722"/>
      <c r="CM890" s="722"/>
      <c r="CN890" s="722"/>
      <c r="CO890" s="722"/>
      <c r="CP890" s="722"/>
      <c r="CQ890" s="722"/>
      <c r="CR890" s="722"/>
      <c r="CS890" s="722"/>
    </row>
    <row r="891" spans="1:97" s="1376" customFormat="1">
      <c r="A891" s="722"/>
      <c r="B891" s="722"/>
      <c r="C891" s="722"/>
      <c r="D891" s="722"/>
      <c r="E891" s="722"/>
      <c r="F891" s="757"/>
      <c r="G891" s="757"/>
      <c r="H891" s="757"/>
      <c r="I891" s="757"/>
      <c r="J891" s="757"/>
      <c r="K891" s="758"/>
      <c r="L891" s="758"/>
      <c r="M891" s="722"/>
      <c r="N891" s="736"/>
      <c r="O891" s="736"/>
      <c r="P891" s="736"/>
      <c r="Q891" s="736"/>
      <c r="R891" s="736"/>
      <c r="S891" s="736"/>
      <c r="T891" s="736"/>
      <c r="U891" s="736"/>
      <c r="BA891" s="722"/>
      <c r="BB891" s="722"/>
      <c r="BC891" s="722"/>
      <c r="BD891" s="722"/>
      <c r="BE891" s="722"/>
      <c r="BF891" s="722"/>
      <c r="BG891" s="722"/>
      <c r="BH891" s="722"/>
      <c r="BI891" s="722"/>
      <c r="BJ891" s="722"/>
      <c r="BK891" s="722"/>
      <c r="BL891" s="722"/>
      <c r="BM891" s="722"/>
      <c r="BN891" s="722"/>
      <c r="BO891" s="722"/>
      <c r="BP891" s="722"/>
      <c r="BQ891" s="722"/>
      <c r="BR891" s="722"/>
      <c r="BS891" s="722"/>
      <c r="BT891" s="722"/>
      <c r="BU891" s="722"/>
      <c r="BV891" s="722"/>
      <c r="BW891" s="722"/>
      <c r="BX891" s="722"/>
      <c r="BY891" s="722"/>
      <c r="BZ891" s="722"/>
      <c r="CA891" s="722"/>
      <c r="CB891" s="722"/>
      <c r="CC891" s="722"/>
      <c r="CD891" s="722"/>
      <c r="CE891" s="722"/>
      <c r="CF891" s="722"/>
      <c r="CG891" s="722"/>
      <c r="CH891" s="722"/>
      <c r="CI891" s="722"/>
      <c r="CJ891" s="722"/>
      <c r="CK891" s="722"/>
      <c r="CL891" s="722"/>
      <c r="CM891" s="722"/>
      <c r="CN891" s="722"/>
      <c r="CO891" s="722"/>
      <c r="CP891" s="722"/>
      <c r="CQ891" s="722"/>
      <c r="CR891" s="722"/>
      <c r="CS891" s="722"/>
    </row>
    <row r="892" spans="1:97" s="1376" customFormat="1">
      <c r="A892" s="722"/>
      <c r="B892" s="722"/>
      <c r="C892" s="722"/>
      <c r="D892" s="722"/>
      <c r="E892" s="722"/>
      <c r="F892" s="757"/>
      <c r="G892" s="757"/>
      <c r="H892" s="757"/>
      <c r="I892" s="757"/>
      <c r="J892" s="757"/>
      <c r="K892" s="758"/>
      <c r="L892" s="758"/>
      <c r="M892" s="722"/>
      <c r="N892" s="736"/>
      <c r="O892" s="736"/>
      <c r="P892" s="736"/>
      <c r="Q892" s="736"/>
      <c r="R892" s="736"/>
      <c r="S892" s="736"/>
      <c r="T892" s="736"/>
      <c r="U892" s="736"/>
      <c r="BA892" s="722"/>
      <c r="BB892" s="722"/>
      <c r="BC892" s="722"/>
      <c r="BD892" s="722"/>
      <c r="BE892" s="722"/>
      <c r="BF892" s="722"/>
      <c r="BG892" s="722"/>
      <c r="BH892" s="722"/>
      <c r="BI892" s="722"/>
      <c r="BJ892" s="722"/>
      <c r="BK892" s="722"/>
      <c r="BL892" s="722"/>
      <c r="BM892" s="722"/>
      <c r="BN892" s="722"/>
      <c r="BO892" s="722"/>
      <c r="BP892" s="722"/>
      <c r="BQ892" s="722"/>
      <c r="BR892" s="722"/>
      <c r="BS892" s="722"/>
      <c r="BT892" s="722"/>
      <c r="BU892" s="722"/>
      <c r="BV892" s="722"/>
      <c r="BW892" s="722"/>
      <c r="BX892" s="722"/>
      <c r="BY892" s="722"/>
      <c r="BZ892" s="722"/>
      <c r="CA892" s="722"/>
      <c r="CB892" s="722"/>
      <c r="CC892" s="722"/>
      <c r="CD892" s="722"/>
      <c r="CE892" s="722"/>
      <c r="CF892" s="722"/>
      <c r="CG892" s="722"/>
      <c r="CH892" s="722"/>
      <c r="CI892" s="722"/>
      <c r="CJ892" s="722"/>
      <c r="CK892" s="722"/>
      <c r="CL892" s="722"/>
      <c r="CM892" s="722"/>
      <c r="CN892" s="722"/>
      <c r="CO892" s="722"/>
      <c r="CP892" s="722"/>
      <c r="CQ892" s="722"/>
      <c r="CR892" s="722"/>
      <c r="CS892" s="722"/>
    </row>
    <row r="893" spans="1:97" s="1376" customFormat="1">
      <c r="A893" s="722"/>
      <c r="B893" s="722"/>
      <c r="C893" s="722"/>
      <c r="D893" s="722"/>
      <c r="E893" s="722"/>
      <c r="F893" s="757"/>
      <c r="G893" s="757"/>
      <c r="H893" s="757"/>
      <c r="I893" s="757"/>
      <c r="J893" s="757"/>
      <c r="K893" s="758"/>
      <c r="L893" s="758"/>
      <c r="M893" s="722"/>
      <c r="N893" s="736"/>
      <c r="O893" s="736"/>
      <c r="P893" s="736"/>
      <c r="Q893" s="736"/>
      <c r="R893" s="736"/>
      <c r="S893" s="736"/>
      <c r="T893" s="736"/>
      <c r="U893" s="736"/>
      <c r="BA893" s="722"/>
      <c r="BB893" s="722"/>
      <c r="BC893" s="722"/>
      <c r="BD893" s="722"/>
      <c r="BE893" s="722"/>
      <c r="BF893" s="722"/>
      <c r="BG893" s="722"/>
      <c r="BH893" s="722"/>
      <c r="BI893" s="722"/>
      <c r="BJ893" s="722"/>
      <c r="BK893" s="722"/>
      <c r="BL893" s="722"/>
      <c r="BM893" s="722"/>
      <c r="BN893" s="722"/>
      <c r="BO893" s="722"/>
      <c r="BP893" s="722"/>
      <c r="BQ893" s="722"/>
      <c r="BR893" s="722"/>
      <c r="BS893" s="722"/>
      <c r="BT893" s="722"/>
      <c r="BU893" s="722"/>
      <c r="BV893" s="722"/>
      <c r="BW893" s="722"/>
      <c r="BX893" s="722"/>
      <c r="BY893" s="722"/>
      <c r="BZ893" s="722"/>
      <c r="CA893" s="722"/>
      <c r="CB893" s="722"/>
      <c r="CC893" s="722"/>
      <c r="CD893" s="722"/>
      <c r="CE893" s="722"/>
      <c r="CF893" s="722"/>
      <c r="CG893" s="722"/>
      <c r="CH893" s="722"/>
      <c r="CI893" s="722"/>
      <c r="CJ893" s="722"/>
      <c r="CK893" s="722"/>
      <c r="CL893" s="722"/>
      <c r="CM893" s="722"/>
      <c r="CN893" s="722"/>
      <c r="CO893" s="722"/>
      <c r="CP893" s="722"/>
      <c r="CQ893" s="722"/>
      <c r="CR893" s="722"/>
      <c r="CS893" s="722"/>
    </row>
    <row r="894" spans="1:97" s="1376" customFormat="1">
      <c r="A894" s="722"/>
      <c r="B894" s="722"/>
      <c r="C894" s="722"/>
      <c r="D894" s="722"/>
      <c r="E894" s="722"/>
      <c r="F894" s="757"/>
      <c r="G894" s="757"/>
      <c r="H894" s="757"/>
      <c r="I894" s="757"/>
      <c r="J894" s="757"/>
      <c r="K894" s="758"/>
      <c r="L894" s="758"/>
      <c r="M894" s="722"/>
      <c r="N894" s="736"/>
      <c r="O894" s="736"/>
      <c r="P894" s="736"/>
      <c r="Q894" s="736"/>
      <c r="R894" s="736"/>
      <c r="S894" s="736"/>
      <c r="T894" s="736"/>
      <c r="U894" s="736"/>
      <c r="BA894" s="722"/>
      <c r="BB894" s="722"/>
      <c r="BC894" s="722"/>
      <c r="BD894" s="722"/>
      <c r="BE894" s="722"/>
      <c r="BF894" s="722"/>
      <c r="BG894" s="722"/>
      <c r="BH894" s="722"/>
      <c r="BI894" s="722"/>
      <c r="BJ894" s="722"/>
      <c r="BK894" s="722"/>
      <c r="BL894" s="722"/>
      <c r="BM894" s="722"/>
      <c r="BN894" s="722"/>
      <c r="BO894" s="722"/>
      <c r="BP894" s="722"/>
      <c r="BQ894" s="722"/>
      <c r="BR894" s="722"/>
      <c r="BS894" s="722"/>
      <c r="BT894" s="722"/>
      <c r="BU894" s="722"/>
      <c r="BV894" s="722"/>
      <c r="BW894" s="722"/>
      <c r="BX894" s="722"/>
      <c r="BY894" s="722"/>
      <c r="BZ894" s="722"/>
      <c r="CA894" s="722"/>
      <c r="CB894" s="722"/>
      <c r="CC894" s="722"/>
      <c r="CD894" s="722"/>
      <c r="CE894" s="722"/>
      <c r="CF894" s="722"/>
      <c r="CG894" s="722"/>
      <c r="CH894" s="722"/>
      <c r="CI894" s="722"/>
      <c r="CJ894" s="722"/>
      <c r="CK894" s="722"/>
      <c r="CL894" s="722"/>
      <c r="CM894" s="722"/>
      <c r="CN894" s="722"/>
      <c r="CO894" s="722"/>
      <c r="CP894" s="722"/>
      <c r="CQ894" s="722"/>
      <c r="CR894" s="722"/>
      <c r="CS894" s="722"/>
    </row>
    <row r="895" spans="1:97" s="1376" customFormat="1">
      <c r="A895" s="722"/>
      <c r="B895" s="722"/>
      <c r="C895" s="722"/>
      <c r="D895" s="722"/>
      <c r="E895" s="722"/>
      <c r="F895" s="757"/>
      <c r="G895" s="757"/>
      <c r="H895" s="757"/>
      <c r="I895" s="757"/>
      <c r="J895" s="757"/>
      <c r="K895" s="758"/>
      <c r="L895" s="758"/>
      <c r="M895" s="722"/>
      <c r="N895" s="736"/>
      <c r="O895" s="736"/>
      <c r="P895" s="736"/>
      <c r="Q895" s="736"/>
      <c r="R895" s="736"/>
      <c r="S895" s="736"/>
      <c r="T895" s="736"/>
      <c r="U895" s="736"/>
      <c r="BA895" s="722"/>
      <c r="BB895" s="722"/>
      <c r="BC895" s="722"/>
      <c r="BD895" s="722"/>
      <c r="BE895" s="722"/>
      <c r="BF895" s="722"/>
      <c r="BG895" s="722"/>
      <c r="BH895" s="722"/>
      <c r="BI895" s="722"/>
      <c r="BJ895" s="722"/>
      <c r="BK895" s="722"/>
      <c r="BL895" s="722"/>
      <c r="BM895" s="722"/>
      <c r="BN895" s="722"/>
      <c r="BO895" s="722"/>
      <c r="BP895" s="722"/>
      <c r="BQ895" s="722"/>
      <c r="BR895" s="722"/>
      <c r="BS895" s="722"/>
      <c r="BT895" s="722"/>
      <c r="BU895" s="722"/>
      <c r="BV895" s="722"/>
      <c r="BW895" s="722"/>
      <c r="BX895" s="722"/>
      <c r="BY895" s="722"/>
      <c r="BZ895" s="722"/>
      <c r="CA895" s="722"/>
      <c r="CB895" s="722"/>
      <c r="CC895" s="722"/>
      <c r="CD895" s="722"/>
      <c r="CE895" s="722"/>
      <c r="CF895" s="722"/>
      <c r="CG895" s="722"/>
      <c r="CH895" s="722"/>
      <c r="CI895" s="722"/>
      <c r="CJ895" s="722"/>
      <c r="CK895" s="722"/>
      <c r="CL895" s="722"/>
      <c r="CM895" s="722"/>
      <c r="CN895" s="722"/>
      <c r="CO895" s="722"/>
      <c r="CP895" s="722"/>
      <c r="CQ895" s="722"/>
      <c r="CR895" s="722"/>
      <c r="CS895" s="722"/>
    </row>
    <row r="896" spans="1:97" s="1376" customFormat="1">
      <c r="A896" s="722"/>
      <c r="B896" s="722"/>
      <c r="C896" s="722"/>
      <c r="D896" s="722"/>
      <c r="E896" s="722"/>
      <c r="F896" s="757"/>
      <c r="G896" s="757"/>
      <c r="H896" s="757"/>
      <c r="I896" s="757"/>
      <c r="J896" s="757"/>
      <c r="K896" s="758"/>
      <c r="L896" s="758"/>
      <c r="M896" s="722"/>
      <c r="N896" s="736"/>
      <c r="O896" s="736"/>
      <c r="P896" s="736"/>
      <c r="Q896" s="736"/>
      <c r="R896" s="736"/>
      <c r="S896" s="736"/>
      <c r="T896" s="736"/>
      <c r="U896" s="736"/>
      <c r="BA896" s="722"/>
      <c r="BB896" s="722"/>
      <c r="BC896" s="722"/>
      <c r="BD896" s="722"/>
      <c r="BE896" s="722"/>
      <c r="BF896" s="722"/>
      <c r="BG896" s="722"/>
      <c r="BH896" s="722"/>
      <c r="BI896" s="722"/>
      <c r="BJ896" s="722"/>
      <c r="BK896" s="722"/>
      <c r="BL896" s="722"/>
      <c r="BM896" s="722"/>
      <c r="BN896" s="722"/>
      <c r="BO896" s="722"/>
      <c r="BP896" s="722"/>
      <c r="BQ896" s="722"/>
      <c r="BR896" s="722"/>
      <c r="BS896" s="722"/>
      <c r="BT896" s="722"/>
      <c r="BU896" s="722"/>
      <c r="BV896" s="722"/>
      <c r="BW896" s="722"/>
      <c r="BX896" s="722"/>
      <c r="BY896" s="722"/>
      <c r="BZ896" s="722"/>
      <c r="CA896" s="722"/>
      <c r="CB896" s="722"/>
      <c r="CC896" s="722"/>
      <c r="CD896" s="722"/>
      <c r="CE896" s="722"/>
      <c r="CF896" s="722"/>
      <c r="CG896" s="722"/>
      <c r="CH896" s="722"/>
      <c r="CI896" s="722"/>
      <c r="CJ896" s="722"/>
      <c r="CK896" s="722"/>
      <c r="CL896" s="722"/>
      <c r="CM896" s="722"/>
      <c r="CN896" s="722"/>
      <c r="CO896" s="722"/>
      <c r="CP896" s="722"/>
      <c r="CQ896" s="722"/>
      <c r="CR896" s="722"/>
      <c r="CS896" s="722"/>
    </row>
    <row r="897" spans="1:97" s="1376" customFormat="1">
      <c r="A897" s="722"/>
      <c r="B897" s="722"/>
      <c r="C897" s="722"/>
      <c r="D897" s="722"/>
      <c r="E897" s="722"/>
      <c r="F897" s="757"/>
      <c r="G897" s="757"/>
      <c r="H897" s="757"/>
      <c r="I897" s="757"/>
      <c r="J897" s="757"/>
      <c r="K897" s="758"/>
      <c r="L897" s="758"/>
      <c r="M897" s="722"/>
      <c r="N897" s="736"/>
      <c r="O897" s="736"/>
      <c r="P897" s="736"/>
      <c r="Q897" s="736"/>
      <c r="R897" s="736"/>
      <c r="S897" s="736"/>
      <c r="T897" s="736"/>
      <c r="U897" s="736"/>
      <c r="BA897" s="722"/>
      <c r="BB897" s="722"/>
      <c r="BC897" s="722"/>
      <c r="BD897" s="722"/>
      <c r="BE897" s="722"/>
      <c r="BF897" s="722"/>
      <c r="BG897" s="722"/>
      <c r="BH897" s="722"/>
      <c r="BI897" s="722"/>
      <c r="BJ897" s="722"/>
      <c r="BK897" s="722"/>
      <c r="BL897" s="722"/>
      <c r="BM897" s="722"/>
      <c r="BN897" s="722"/>
      <c r="BO897" s="722"/>
      <c r="BP897" s="722"/>
      <c r="BQ897" s="722"/>
      <c r="BR897" s="722"/>
      <c r="BS897" s="722"/>
      <c r="BT897" s="722"/>
      <c r="BU897" s="722"/>
      <c r="BV897" s="722"/>
      <c r="BW897" s="722"/>
      <c r="BX897" s="722"/>
      <c r="BY897" s="722"/>
      <c r="BZ897" s="722"/>
      <c r="CA897" s="722"/>
      <c r="CB897" s="722"/>
      <c r="CC897" s="722"/>
      <c r="CD897" s="722"/>
      <c r="CE897" s="722"/>
      <c r="CF897" s="722"/>
      <c r="CG897" s="722"/>
      <c r="CH897" s="722"/>
      <c r="CI897" s="722"/>
      <c r="CJ897" s="722"/>
      <c r="CK897" s="722"/>
      <c r="CL897" s="722"/>
      <c r="CM897" s="722"/>
      <c r="CN897" s="722"/>
      <c r="CO897" s="722"/>
      <c r="CP897" s="722"/>
      <c r="CQ897" s="722"/>
      <c r="CR897" s="722"/>
      <c r="CS897" s="722"/>
    </row>
    <row r="898" spans="1:97" s="1376" customFormat="1">
      <c r="A898" s="722"/>
      <c r="B898" s="722"/>
      <c r="C898" s="722"/>
      <c r="D898" s="722"/>
      <c r="E898" s="722"/>
      <c r="F898" s="757"/>
      <c r="G898" s="757"/>
      <c r="H898" s="757"/>
      <c r="I898" s="757"/>
      <c r="J898" s="757"/>
      <c r="K898" s="758"/>
      <c r="L898" s="758"/>
      <c r="M898" s="722"/>
      <c r="N898" s="736"/>
      <c r="O898" s="736"/>
      <c r="P898" s="736"/>
      <c r="Q898" s="736"/>
      <c r="R898" s="736"/>
      <c r="S898" s="736"/>
      <c r="T898" s="736"/>
      <c r="U898" s="736"/>
      <c r="BA898" s="722"/>
      <c r="BB898" s="722"/>
      <c r="BC898" s="722"/>
      <c r="BD898" s="722"/>
      <c r="BE898" s="722"/>
      <c r="BF898" s="722"/>
      <c r="BG898" s="722"/>
      <c r="BH898" s="722"/>
      <c r="BI898" s="722"/>
      <c r="BJ898" s="722"/>
      <c r="BK898" s="722"/>
      <c r="BL898" s="722"/>
      <c r="BM898" s="722"/>
      <c r="BN898" s="722"/>
      <c r="BO898" s="722"/>
      <c r="BP898" s="722"/>
      <c r="BQ898" s="722"/>
      <c r="BR898" s="722"/>
      <c r="BS898" s="722"/>
      <c r="BT898" s="722"/>
      <c r="BU898" s="722"/>
      <c r="BV898" s="722"/>
      <c r="BW898" s="722"/>
      <c r="BX898" s="722"/>
      <c r="BY898" s="722"/>
      <c r="BZ898" s="722"/>
      <c r="CA898" s="722"/>
      <c r="CB898" s="722"/>
      <c r="CC898" s="722"/>
      <c r="CD898" s="722"/>
      <c r="CE898" s="722"/>
      <c r="CF898" s="722"/>
      <c r="CG898" s="722"/>
      <c r="CH898" s="722"/>
      <c r="CI898" s="722"/>
      <c r="CJ898" s="722"/>
      <c r="CK898" s="722"/>
      <c r="CL898" s="722"/>
      <c r="CM898" s="722"/>
      <c r="CN898" s="722"/>
      <c r="CO898" s="722"/>
      <c r="CP898" s="722"/>
      <c r="CQ898" s="722"/>
      <c r="CR898" s="722"/>
      <c r="CS898" s="722"/>
    </row>
    <row r="899" spans="1:97" s="1376" customFormat="1">
      <c r="A899" s="722"/>
      <c r="B899" s="722"/>
      <c r="C899" s="722"/>
      <c r="D899" s="722"/>
      <c r="E899" s="722"/>
      <c r="F899" s="757"/>
      <c r="G899" s="757"/>
      <c r="H899" s="757"/>
      <c r="I899" s="757"/>
      <c r="J899" s="757"/>
      <c r="K899" s="758"/>
      <c r="L899" s="758"/>
      <c r="M899" s="722"/>
      <c r="N899" s="736"/>
      <c r="O899" s="736"/>
      <c r="P899" s="736"/>
      <c r="Q899" s="736"/>
      <c r="R899" s="736"/>
      <c r="S899" s="736"/>
      <c r="T899" s="736"/>
      <c r="U899" s="736"/>
      <c r="BA899" s="722"/>
      <c r="BB899" s="722"/>
      <c r="BC899" s="722"/>
      <c r="BD899" s="722"/>
      <c r="BE899" s="722"/>
      <c r="BF899" s="722"/>
      <c r="BG899" s="722"/>
      <c r="BH899" s="722"/>
      <c r="BI899" s="722"/>
      <c r="BJ899" s="722"/>
      <c r="BK899" s="722"/>
      <c r="BL899" s="722"/>
      <c r="BM899" s="722"/>
      <c r="BN899" s="722"/>
      <c r="BO899" s="722"/>
      <c r="BP899" s="722"/>
      <c r="BQ899" s="722"/>
      <c r="BR899" s="722"/>
      <c r="BS899" s="722"/>
      <c r="BT899" s="722"/>
      <c r="BU899" s="722"/>
      <c r="BV899" s="722"/>
      <c r="BW899" s="722"/>
      <c r="BX899" s="722"/>
      <c r="BY899" s="722"/>
      <c r="BZ899" s="722"/>
      <c r="CA899" s="722"/>
      <c r="CB899" s="722"/>
      <c r="CC899" s="722"/>
      <c r="CD899" s="722"/>
      <c r="CE899" s="722"/>
      <c r="CF899" s="722"/>
      <c r="CG899" s="722"/>
      <c r="CH899" s="722"/>
      <c r="CI899" s="722"/>
      <c r="CJ899" s="722"/>
      <c r="CK899" s="722"/>
      <c r="CL899" s="722"/>
      <c r="CM899" s="722"/>
      <c r="CN899" s="722"/>
      <c r="CO899" s="722"/>
      <c r="CP899" s="722"/>
      <c r="CQ899" s="722"/>
      <c r="CR899" s="722"/>
      <c r="CS899" s="722"/>
    </row>
    <row r="900" spans="1:97" s="1376" customFormat="1">
      <c r="A900" s="722"/>
      <c r="B900" s="722"/>
      <c r="C900" s="722"/>
      <c r="D900" s="722"/>
      <c r="E900" s="722"/>
      <c r="F900" s="757"/>
      <c r="G900" s="757"/>
      <c r="H900" s="757"/>
      <c r="I900" s="757"/>
      <c r="J900" s="757"/>
      <c r="K900" s="758"/>
      <c r="L900" s="758"/>
      <c r="M900" s="722"/>
      <c r="N900" s="736"/>
      <c r="O900" s="736"/>
      <c r="P900" s="736"/>
      <c r="Q900" s="736"/>
      <c r="R900" s="736"/>
      <c r="S900" s="736"/>
      <c r="T900" s="736"/>
      <c r="U900" s="736"/>
      <c r="BA900" s="722"/>
      <c r="BB900" s="722"/>
      <c r="BC900" s="722"/>
      <c r="BD900" s="722"/>
      <c r="BE900" s="722"/>
      <c r="BF900" s="722"/>
      <c r="BG900" s="722"/>
      <c r="BH900" s="722"/>
      <c r="BI900" s="722"/>
      <c r="BJ900" s="722"/>
      <c r="BK900" s="722"/>
      <c r="BL900" s="722"/>
      <c r="BM900" s="722"/>
      <c r="BN900" s="722"/>
      <c r="BO900" s="722"/>
      <c r="BP900" s="722"/>
      <c r="BQ900" s="722"/>
      <c r="BR900" s="722"/>
      <c r="BS900" s="722"/>
      <c r="BT900" s="722"/>
      <c r="BU900" s="722"/>
      <c r="BV900" s="722"/>
      <c r="BW900" s="722"/>
      <c r="BX900" s="722"/>
      <c r="BY900" s="722"/>
      <c r="BZ900" s="722"/>
      <c r="CA900" s="722"/>
      <c r="CB900" s="722"/>
      <c r="CC900" s="722"/>
      <c r="CD900" s="722"/>
      <c r="CE900" s="722"/>
      <c r="CF900" s="722"/>
      <c r="CG900" s="722"/>
      <c r="CH900" s="722"/>
      <c r="CI900" s="722"/>
      <c r="CJ900" s="722"/>
      <c r="CK900" s="722"/>
      <c r="CL900" s="722"/>
      <c r="CM900" s="722"/>
      <c r="CN900" s="722"/>
      <c r="CO900" s="722"/>
      <c r="CP900" s="722"/>
      <c r="CQ900" s="722"/>
      <c r="CR900" s="722"/>
      <c r="CS900" s="722"/>
    </row>
    <row r="901" spans="1:97" s="1376" customFormat="1">
      <c r="A901" s="722"/>
      <c r="B901" s="722"/>
      <c r="C901" s="722"/>
      <c r="D901" s="722"/>
      <c r="E901" s="722"/>
      <c r="F901" s="757"/>
      <c r="G901" s="757"/>
      <c r="H901" s="757"/>
      <c r="I901" s="757"/>
      <c r="J901" s="757"/>
      <c r="K901" s="758"/>
      <c r="L901" s="758"/>
      <c r="M901" s="722"/>
      <c r="N901" s="736"/>
      <c r="O901" s="736"/>
      <c r="P901" s="736"/>
      <c r="Q901" s="736"/>
      <c r="R901" s="736"/>
      <c r="S901" s="736"/>
      <c r="T901" s="736"/>
      <c r="U901" s="736"/>
      <c r="BA901" s="722"/>
      <c r="BB901" s="722"/>
      <c r="BC901" s="722"/>
      <c r="BD901" s="722"/>
      <c r="BE901" s="722"/>
      <c r="BF901" s="722"/>
      <c r="BG901" s="722"/>
      <c r="BH901" s="722"/>
      <c r="BI901" s="722"/>
      <c r="BJ901" s="722"/>
      <c r="BK901" s="722"/>
      <c r="BL901" s="722"/>
      <c r="BM901" s="722"/>
      <c r="BN901" s="722"/>
      <c r="BO901" s="722"/>
      <c r="BP901" s="722"/>
      <c r="BQ901" s="722"/>
      <c r="BR901" s="722"/>
      <c r="BS901" s="722"/>
      <c r="BT901" s="722"/>
      <c r="BU901" s="722"/>
      <c r="BV901" s="722"/>
      <c r="BW901" s="722"/>
      <c r="BX901" s="722"/>
      <c r="BY901" s="722"/>
      <c r="BZ901" s="722"/>
      <c r="CA901" s="722"/>
      <c r="CB901" s="722"/>
      <c r="CC901" s="722"/>
      <c r="CD901" s="722"/>
      <c r="CE901" s="722"/>
      <c r="CF901" s="722"/>
      <c r="CG901" s="722"/>
      <c r="CH901" s="722"/>
      <c r="CI901" s="722"/>
      <c r="CJ901" s="722"/>
      <c r="CK901" s="722"/>
      <c r="CL901" s="722"/>
      <c r="CM901" s="722"/>
      <c r="CN901" s="722"/>
      <c r="CO901" s="722"/>
      <c r="CP901" s="722"/>
      <c r="CQ901" s="722"/>
      <c r="CR901" s="722"/>
      <c r="CS901" s="722"/>
    </row>
    <row r="902" spans="1:97" s="1376" customFormat="1">
      <c r="A902" s="722"/>
      <c r="B902" s="722"/>
      <c r="C902" s="722"/>
      <c r="D902" s="722"/>
      <c r="E902" s="722"/>
      <c r="F902" s="757"/>
      <c r="G902" s="757"/>
      <c r="H902" s="757"/>
      <c r="I902" s="757"/>
      <c r="J902" s="757"/>
      <c r="K902" s="758"/>
      <c r="L902" s="758"/>
      <c r="M902" s="722"/>
      <c r="N902" s="736"/>
      <c r="O902" s="736"/>
      <c r="P902" s="736"/>
      <c r="Q902" s="736"/>
      <c r="R902" s="736"/>
      <c r="S902" s="736"/>
      <c r="T902" s="736"/>
      <c r="U902" s="736"/>
      <c r="BA902" s="722"/>
      <c r="BB902" s="722"/>
      <c r="BC902" s="722"/>
      <c r="BD902" s="722"/>
      <c r="BE902" s="722"/>
      <c r="BF902" s="722"/>
      <c r="BG902" s="722"/>
      <c r="BH902" s="722"/>
      <c r="BI902" s="722"/>
      <c r="BJ902" s="722"/>
      <c r="BK902" s="722"/>
      <c r="BL902" s="722"/>
      <c r="BM902" s="722"/>
      <c r="BN902" s="722"/>
      <c r="BO902" s="722"/>
      <c r="BP902" s="722"/>
      <c r="BQ902" s="722"/>
      <c r="BR902" s="722"/>
      <c r="BS902" s="722"/>
      <c r="BT902" s="722"/>
      <c r="BU902" s="722"/>
      <c r="BV902" s="722"/>
      <c r="BW902" s="722"/>
      <c r="BX902" s="722"/>
      <c r="BY902" s="722"/>
      <c r="BZ902" s="722"/>
      <c r="CA902" s="722"/>
      <c r="CB902" s="722"/>
      <c r="CC902" s="722"/>
      <c r="CD902" s="722"/>
      <c r="CE902" s="722"/>
      <c r="CF902" s="722"/>
      <c r="CG902" s="722"/>
      <c r="CH902" s="722"/>
      <c r="CI902" s="722"/>
      <c r="CJ902" s="722"/>
      <c r="CK902" s="722"/>
      <c r="CL902" s="722"/>
      <c r="CM902" s="722"/>
      <c r="CN902" s="722"/>
      <c r="CO902" s="722"/>
      <c r="CP902" s="722"/>
      <c r="CQ902" s="722"/>
      <c r="CR902" s="722"/>
      <c r="CS902" s="722"/>
    </row>
    <row r="903" spans="1:97" s="1376" customFormat="1">
      <c r="A903" s="722"/>
      <c r="B903" s="722"/>
      <c r="C903" s="722"/>
      <c r="D903" s="722"/>
      <c r="E903" s="722"/>
      <c r="F903" s="757"/>
      <c r="G903" s="757"/>
      <c r="H903" s="757"/>
      <c r="I903" s="757"/>
      <c r="J903" s="757"/>
      <c r="K903" s="758"/>
      <c r="L903" s="758"/>
      <c r="M903" s="722"/>
      <c r="N903" s="736"/>
      <c r="O903" s="736"/>
      <c r="P903" s="736"/>
      <c r="Q903" s="736"/>
      <c r="R903" s="736"/>
      <c r="S903" s="736"/>
      <c r="T903" s="736"/>
      <c r="U903" s="736"/>
      <c r="BA903" s="722"/>
      <c r="BB903" s="722"/>
      <c r="BC903" s="722"/>
      <c r="BD903" s="722"/>
      <c r="BE903" s="722"/>
      <c r="BF903" s="722"/>
      <c r="BG903" s="722"/>
      <c r="BH903" s="722"/>
      <c r="BI903" s="722"/>
      <c r="BJ903" s="722"/>
      <c r="BK903" s="722"/>
      <c r="BL903" s="722"/>
      <c r="BM903" s="722"/>
      <c r="BN903" s="722"/>
      <c r="BO903" s="722"/>
      <c r="BP903" s="722"/>
      <c r="BQ903" s="722"/>
      <c r="BR903" s="722"/>
      <c r="BS903" s="722"/>
      <c r="BT903" s="722"/>
      <c r="BU903" s="722"/>
      <c r="BV903" s="722"/>
      <c r="BW903" s="722"/>
      <c r="BX903" s="722"/>
      <c r="BY903" s="722"/>
      <c r="BZ903" s="722"/>
      <c r="CA903" s="722"/>
      <c r="CB903" s="722"/>
      <c r="CC903" s="722"/>
      <c r="CD903" s="722"/>
      <c r="CE903" s="722"/>
      <c r="CF903" s="722"/>
      <c r="CG903" s="722"/>
      <c r="CH903" s="722"/>
      <c r="CI903" s="722"/>
      <c r="CJ903" s="722"/>
      <c r="CK903" s="722"/>
      <c r="CL903" s="722"/>
      <c r="CM903" s="722"/>
      <c r="CN903" s="722"/>
      <c r="CO903" s="722"/>
      <c r="CP903" s="722"/>
      <c r="CQ903" s="722"/>
      <c r="CR903" s="722"/>
      <c r="CS903" s="722"/>
    </row>
    <row r="904" spans="1:97" s="1376" customFormat="1">
      <c r="A904" s="722"/>
      <c r="B904" s="722"/>
      <c r="C904" s="722"/>
      <c r="D904" s="722"/>
      <c r="E904" s="722"/>
      <c r="F904" s="757"/>
      <c r="G904" s="757"/>
      <c r="H904" s="757"/>
      <c r="I904" s="757"/>
      <c r="J904" s="757"/>
      <c r="K904" s="758"/>
      <c r="L904" s="758"/>
      <c r="M904" s="722"/>
      <c r="N904" s="736"/>
      <c r="O904" s="736"/>
      <c r="P904" s="736"/>
      <c r="Q904" s="736"/>
      <c r="R904" s="736"/>
      <c r="S904" s="736"/>
      <c r="T904" s="736"/>
      <c r="U904" s="736"/>
      <c r="BA904" s="722"/>
      <c r="BB904" s="722"/>
      <c r="BC904" s="722"/>
      <c r="BD904" s="722"/>
      <c r="BE904" s="722"/>
      <c r="BF904" s="722"/>
      <c r="BG904" s="722"/>
      <c r="BH904" s="722"/>
      <c r="BI904" s="722"/>
      <c r="BJ904" s="722"/>
      <c r="BK904" s="722"/>
      <c r="BL904" s="722"/>
      <c r="BM904" s="722"/>
      <c r="BN904" s="722"/>
      <c r="BO904" s="722"/>
      <c r="BP904" s="722"/>
      <c r="BQ904" s="722"/>
      <c r="BR904" s="722"/>
      <c r="BS904" s="722"/>
      <c r="BT904" s="722"/>
      <c r="BU904" s="722"/>
      <c r="BV904" s="722"/>
      <c r="BW904" s="722"/>
      <c r="BX904" s="722"/>
      <c r="BY904" s="722"/>
      <c r="BZ904" s="722"/>
      <c r="CA904" s="722"/>
      <c r="CB904" s="722"/>
      <c r="CC904" s="722"/>
      <c r="CD904" s="722"/>
      <c r="CE904" s="722"/>
      <c r="CF904" s="722"/>
      <c r="CG904" s="722"/>
      <c r="CH904" s="722"/>
      <c r="CI904" s="722"/>
      <c r="CJ904" s="722"/>
      <c r="CK904" s="722"/>
      <c r="CL904" s="722"/>
      <c r="CM904" s="722"/>
      <c r="CN904" s="722"/>
      <c r="CO904" s="722"/>
      <c r="CP904" s="722"/>
      <c r="CQ904" s="722"/>
      <c r="CR904" s="722"/>
      <c r="CS904" s="722"/>
    </row>
    <row r="905" spans="1:97" s="1376" customFormat="1">
      <c r="A905" s="722"/>
      <c r="B905" s="722"/>
      <c r="C905" s="722"/>
      <c r="D905" s="722"/>
      <c r="E905" s="722"/>
      <c r="F905" s="757"/>
      <c r="G905" s="757"/>
      <c r="H905" s="757"/>
      <c r="I905" s="757"/>
      <c r="J905" s="757"/>
      <c r="K905" s="758"/>
      <c r="L905" s="758"/>
      <c r="M905" s="722"/>
      <c r="N905" s="736"/>
      <c r="O905" s="736"/>
      <c r="P905" s="736"/>
      <c r="Q905" s="736"/>
      <c r="R905" s="736"/>
      <c r="S905" s="736"/>
      <c r="T905" s="736"/>
      <c r="U905" s="736"/>
      <c r="BA905" s="722"/>
      <c r="BB905" s="722"/>
      <c r="BC905" s="722"/>
      <c r="BD905" s="722"/>
      <c r="BE905" s="722"/>
      <c r="BF905" s="722"/>
      <c r="BG905" s="722"/>
      <c r="BH905" s="722"/>
      <c r="BI905" s="722"/>
      <c r="BJ905" s="722"/>
      <c r="BK905" s="722"/>
      <c r="BL905" s="722"/>
      <c r="BM905" s="722"/>
      <c r="BN905" s="722"/>
      <c r="BO905" s="722"/>
      <c r="BP905" s="722"/>
      <c r="BQ905" s="722"/>
      <c r="BR905" s="722"/>
      <c r="BS905" s="722"/>
      <c r="BT905" s="722"/>
      <c r="BU905" s="722"/>
      <c r="BV905" s="722"/>
      <c r="BW905" s="722"/>
      <c r="BX905" s="722"/>
      <c r="BY905" s="722"/>
      <c r="BZ905" s="722"/>
      <c r="CA905" s="722"/>
      <c r="CB905" s="722"/>
      <c r="CC905" s="722"/>
      <c r="CD905" s="722"/>
      <c r="CE905" s="722"/>
      <c r="CF905" s="722"/>
      <c r="CG905" s="722"/>
      <c r="CH905" s="722"/>
      <c r="CI905" s="722"/>
      <c r="CJ905" s="722"/>
      <c r="CK905" s="722"/>
      <c r="CL905" s="722"/>
      <c r="CM905" s="722"/>
      <c r="CN905" s="722"/>
      <c r="CO905" s="722"/>
      <c r="CP905" s="722"/>
      <c r="CQ905" s="722"/>
      <c r="CR905" s="722"/>
      <c r="CS905" s="722"/>
    </row>
    <row r="906" spans="1:97" s="1376" customFormat="1">
      <c r="A906" s="722"/>
      <c r="B906" s="722"/>
      <c r="C906" s="722"/>
      <c r="D906" s="722"/>
      <c r="E906" s="722"/>
      <c r="F906" s="757"/>
      <c r="G906" s="757"/>
      <c r="H906" s="757"/>
      <c r="I906" s="757"/>
      <c r="J906" s="757"/>
      <c r="K906" s="758"/>
      <c r="L906" s="758"/>
      <c r="M906" s="722"/>
      <c r="N906" s="736"/>
      <c r="O906" s="736"/>
      <c r="P906" s="736"/>
      <c r="Q906" s="736"/>
      <c r="R906" s="736"/>
      <c r="S906" s="736"/>
      <c r="T906" s="736"/>
      <c r="U906" s="736"/>
      <c r="BA906" s="722"/>
      <c r="BB906" s="722"/>
      <c r="BC906" s="722"/>
      <c r="BD906" s="722"/>
      <c r="BE906" s="722"/>
      <c r="BF906" s="722"/>
      <c r="BG906" s="722"/>
      <c r="BH906" s="722"/>
      <c r="BI906" s="722"/>
      <c r="BJ906" s="722"/>
      <c r="BK906" s="722"/>
      <c r="BL906" s="722"/>
      <c r="BM906" s="722"/>
      <c r="BN906" s="722"/>
      <c r="BO906" s="722"/>
      <c r="BP906" s="722"/>
      <c r="BQ906" s="722"/>
      <c r="BR906" s="722"/>
      <c r="BS906" s="722"/>
      <c r="BT906" s="722"/>
      <c r="BU906" s="722"/>
      <c r="BV906" s="722"/>
      <c r="BW906" s="722"/>
      <c r="BX906" s="722"/>
      <c r="BY906" s="722"/>
      <c r="BZ906" s="722"/>
      <c r="CA906" s="722"/>
      <c r="CB906" s="722"/>
      <c r="CC906" s="722"/>
      <c r="CD906" s="722"/>
      <c r="CE906" s="722"/>
      <c r="CF906" s="722"/>
      <c r="CG906" s="722"/>
      <c r="CH906" s="722"/>
      <c r="CI906" s="722"/>
      <c r="CJ906" s="722"/>
      <c r="CK906" s="722"/>
      <c r="CL906" s="722"/>
      <c r="CM906" s="722"/>
      <c r="CN906" s="722"/>
      <c r="CO906" s="722"/>
      <c r="CP906" s="722"/>
      <c r="CQ906" s="722"/>
      <c r="CR906" s="722"/>
      <c r="CS906" s="722"/>
    </row>
    <row r="907" spans="1:97" s="1376" customFormat="1">
      <c r="A907" s="722"/>
      <c r="B907" s="722"/>
      <c r="C907" s="722"/>
      <c r="D907" s="722"/>
      <c r="E907" s="722"/>
      <c r="F907" s="757"/>
      <c r="G907" s="757"/>
      <c r="H907" s="757"/>
      <c r="I907" s="757"/>
      <c r="J907" s="757"/>
      <c r="K907" s="758"/>
      <c r="L907" s="758"/>
      <c r="M907" s="722"/>
      <c r="N907" s="736"/>
      <c r="O907" s="736"/>
      <c r="P907" s="736"/>
      <c r="Q907" s="736"/>
      <c r="R907" s="736"/>
      <c r="S907" s="736"/>
      <c r="T907" s="736"/>
      <c r="U907" s="736"/>
      <c r="BA907" s="722"/>
      <c r="BB907" s="722"/>
      <c r="BC907" s="722"/>
      <c r="BD907" s="722"/>
      <c r="BE907" s="722"/>
      <c r="BF907" s="722"/>
      <c r="BG907" s="722"/>
      <c r="BH907" s="722"/>
      <c r="BI907" s="722"/>
      <c r="BJ907" s="722"/>
      <c r="BK907" s="722"/>
      <c r="BL907" s="722"/>
      <c r="BM907" s="722"/>
      <c r="BN907" s="722"/>
      <c r="BO907" s="722"/>
      <c r="BP907" s="722"/>
      <c r="BQ907" s="722"/>
      <c r="BR907" s="722"/>
      <c r="BS907" s="722"/>
      <c r="BT907" s="722"/>
      <c r="BU907" s="722"/>
      <c r="BV907" s="722"/>
      <c r="BW907" s="722"/>
      <c r="BX907" s="722"/>
      <c r="BY907" s="722"/>
      <c r="BZ907" s="722"/>
      <c r="CA907" s="722"/>
      <c r="CB907" s="722"/>
      <c r="CC907" s="722"/>
      <c r="CD907" s="722"/>
      <c r="CE907" s="722"/>
      <c r="CF907" s="722"/>
      <c r="CG907" s="722"/>
      <c r="CH907" s="722"/>
      <c r="CI907" s="722"/>
      <c r="CJ907" s="722"/>
      <c r="CK907" s="722"/>
      <c r="CL907" s="722"/>
      <c r="CM907" s="722"/>
      <c r="CN907" s="722"/>
      <c r="CO907" s="722"/>
      <c r="CP907" s="722"/>
      <c r="CQ907" s="722"/>
      <c r="CR907" s="722"/>
      <c r="CS907" s="722"/>
    </row>
    <row r="908" spans="1:97" s="1376" customFormat="1">
      <c r="A908" s="722"/>
      <c r="B908" s="722"/>
      <c r="C908" s="722"/>
      <c r="D908" s="722"/>
      <c r="E908" s="722"/>
      <c r="F908" s="757"/>
      <c r="G908" s="757"/>
      <c r="H908" s="757"/>
      <c r="I908" s="757"/>
      <c r="J908" s="757"/>
      <c r="K908" s="758"/>
      <c r="L908" s="758"/>
      <c r="M908" s="722"/>
      <c r="N908" s="736"/>
      <c r="O908" s="736"/>
      <c r="P908" s="736"/>
      <c r="Q908" s="736"/>
      <c r="R908" s="736"/>
      <c r="S908" s="736"/>
      <c r="T908" s="736"/>
      <c r="U908" s="736"/>
      <c r="BA908" s="722"/>
      <c r="BB908" s="722"/>
      <c r="BC908" s="722"/>
      <c r="BD908" s="722"/>
      <c r="BE908" s="722"/>
      <c r="BF908" s="722"/>
      <c r="BG908" s="722"/>
      <c r="BH908" s="722"/>
      <c r="BI908" s="722"/>
      <c r="BJ908" s="722"/>
      <c r="BK908" s="722"/>
      <c r="BL908" s="722"/>
      <c r="BM908" s="722"/>
      <c r="BN908" s="722"/>
      <c r="BO908" s="722"/>
      <c r="BP908" s="722"/>
      <c r="BQ908" s="722"/>
      <c r="BR908" s="722"/>
      <c r="BS908" s="722"/>
      <c r="BT908" s="722"/>
      <c r="BU908" s="722"/>
      <c r="BV908" s="722"/>
      <c r="BW908" s="722"/>
      <c r="BX908" s="722"/>
      <c r="BY908" s="722"/>
      <c r="BZ908" s="722"/>
      <c r="CA908" s="722"/>
      <c r="CB908" s="722"/>
      <c r="CC908" s="722"/>
      <c r="CD908" s="722"/>
      <c r="CE908" s="722"/>
      <c r="CF908" s="722"/>
      <c r="CG908" s="722"/>
      <c r="CH908" s="722"/>
      <c r="CI908" s="722"/>
      <c r="CJ908" s="722"/>
      <c r="CK908" s="722"/>
      <c r="CL908" s="722"/>
      <c r="CM908" s="722"/>
      <c r="CN908" s="722"/>
      <c r="CO908" s="722"/>
      <c r="CP908" s="722"/>
      <c r="CQ908" s="722"/>
      <c r="CR908" s="722"/>
      <c r="CS908" s="722"/>
    </row>
    <row r="909" spans="1:97" s="1376" customFormat="1">
      <c r="A909" s="722"/>
      <c r="B909" s="722"/>
      <c r="C909" s="722"/>
      <c r="D909" s="722"/>
      <c r="E909" s="722"/>
      <c r="F909" s="757"/>
      <c r="G909" s="757"/>
      <c r="H909" s="757"/>
      <c r="I909" s="757"/>
      <c r="J909" s="757"/>
      <c r="K909" s="758"/>
      <c r="L909" s="758"/>
      <c r="M909" s="722"/>
      <c r="N909" s="736"/>
      <c r="O909" s="736"/>
      <c r="P909" s="736"/>
      <c r="Q909" s="736"/>
      <c r="R909" s="736"/>
      <c r="S909" s="736"/>
      <c r="T909" s="736"/>
      <c r="U909" s="736"/>
      <c r="BA909" s="722"/>
      <c r="BB909" s="722"/>
      <c r="BC909" s="722"/>
      <c r="BD909" s="722"/>
      <c r="BE909" s="722"/>
      <c r="BF909" s="722"/>
      <c r="BG909" s="722"/>
      <c r="BH909" s="722"/>
      <c r="BI909" s="722"/>
      <c r="BJ909" s="722"/>
      <c r="BK909" s="722"/>
      <c r="BL909" s="722"/>
      <c r="BM909" s="722"/>
      <c r="BN909" s="722"/>
      <c r="BO909" s="722"/>
      <c r="BP909" s="722"/>
      <c r="BQ909" s="722"/>
      <c r="BR909" s="722"/>
      <c r="BS909" s="722"/>
      <c r="BT909" s="722"/>
      <c r="BU909" s="722"/>
      <c r="BV909" s="722"/>
      <c r="BW909" s="722"/>
      <c r="BX909" s="722"/>
      <c r="BY909" s="722"/>
      <c r="BZ909" s="722"/>
      <c r="CA909" s="722"/>
      <c r="CB909" s="722"/>
      <c r="CC909" s="722"/>
      <c r="CD909" s="722"/>
      <c r="CE909" s="722"/>
      <c r="CF909" s="722"/>
      <c r="CG909" s="722"/>
      <c r="CH909" s="722"/>
      <c r="CI909" s="722"/>
      <c r="CJ909" s="722"/>
      <c r="CK909" s="722"/>
      <c r="CL909" s="722"/>
      <c r="CM909" s="722"/>
      <c r="CN909" s="722"/>
      <c r="CO909" s="722"/>
      <c r="CP909" s="722"/>
      <c r="CQ909" s="722"/>
      <c r="CR909" s="722"/>
      <c r="CS909" s="722"/>
    </row>
    <row r="910" spans="1:97" s="1376" customFormat="1">
      <c r="A910" s="722"/>
      <c r="B910" s="722"/>
      <c r="C910" s="722"/>
      <c r="D910" s="722"/>
      <c r="E910" s="722"/>
      <c r="F910" s="757"/>
      <c r="G910" s="757"/>
      <c r="H910" s="757"/>
      <c r="I910" s="757"/>
      <c r="J910" s="757"/>
      <c r="K910" s="758"/>
      <c r="L910" s="758"/>
      <c r="M910" s="722"/>
      <c r="N910" s="736"/>
      <c r="O910" s="736"/>
      <c r="P910" s="736"/>
      <c r="Q910" s="736"/>
      <c r="R910" s="736"/>
      <c r="S910" s="736"/>
      <c r="T910" s="736"/>
      <c r="U910" s="736"/>
      <c r="BA910" s="722"/>
      <c r="BB910" s="722"/>
      <c r="BC910" s="722"/>
      <c r="BD910" s="722"/>
      <c r="BE910" s="722"/>
      <c r="BF910" s="722"/>
      <c r="BG910" s="722"/>
      <c r="BH910" s="722"/>
      <c r="BI910" s="722"/>
      <c r="BJ910" s="722"/>
      <c r="BK910" s="722"/>
      <c r="BL910" s="722"/>
      <c r="BM910" s="722"/>
      <c r="BN910" s="722"/>
      <c r="BO910" s="722"/>
      <c r="BP910" s="722"/>
      <c r="BQ910" s="722"/>
      <c r="BR910" s="722"/>
      <c r="BS910" s="722"/>
      <c r="BT910" s="722"/>
      <c r="BU910" s="722"/>
      <c r="BV910" s="722"/>
      <c r="BW910" s="722"/>
      <c r="BX910" s="722"/>
      <c r="BY910" s="722"/>
      <c r="BZ910" s="722"/>
      <c r="CA910" s="722"/>
      <c r="CB910" s="722"/>
      <c r="CC910" s="722"/>
      <c r="CD910" s="722"/>
      <c r="CE910" s="722"/>
      <c r="CF910" s="722"/>
      <c r="CG910" s="722"/>
      <c r="CH910" s="722"/>
      <c r="CI910" s="722"/>
      <c r="CJ910" s="722"/>
      <c r="CK910" s="722"/>
      <c r="CL910" s="722"/>
      <c r="CM910" s="722"/>
      <c r="CN910" s="722"/>
      <c r="CO910" s="722"/>
      <c r="CP910" s="722"/>
      <c r="CQ910" s="722"/>
      <c r="CR910" s="722"/>
      <c r="CS910" s="722"/>
    </row>
    <row r="911" spans="1:97" s="1376" customFormat="1">
      <c r="A911" s="722"/>
      <c r="B911" s="722"/>
      <c r="C911" s="722"/>
      <c r="D911" s="722"/>
      <c r="E911" s="722"/>
      <c r="F911" s="757"/>
      <c r="G911" s="757"/>
      <c r="H911" s="757"/>
      <c r="I911" s="757"/>
      <c r="J911" s="757"/>
      <c r="K911" s="758"/>
      <c r="L911" s="758"/>
      <c r="M911" s="722"/>
      <c r="N911" s="736"/>
      <c r="O911" s="736"/>
      <c r="P911" s="736"/>
      <c r="Q911" s="736"/>
      <c r="R911" s="736"/>
      <c r="S911" s="736"/>
      <c r="T911" s="736"/>
      <c r="U911" s="736"/>
      <c r="BA911" s="722"/>
      <c r="BB911" s="722"/>
      <c r="BC911" s="722"/>
      <c r="BD911" s="722"/>
      <c r="BE911" s="722"/>
      <c r="BF911" s="722"/>
      <c r="BG911" s="722"/>
      <c r="BH911" s="722"/>
      <c r="BI911" s="722"/>
      <c r="BJ911" s="722"/>
      <c r="BK911" s="722"/>
      <c r="BL911" s="722"/>
      <c r="BM911" s="722"/>
      <c r="BN911" s="722"/>
      <c r="BO911" s="722"/>
      <c r="BP911" s="722"/>
      <c r="BQ911" s="722"/>
      <c r="BR911" s="722"/>
      <c r="BS911" s="722"/>
      <c r="BT911" s="722"/>
      <c r="BU911" s="722"/>
      <c r="BV911" s="722"/>
      <c r="BW911" s="722"/>
      <c r="BX911" s="722"/>
      <c r="BY911" s="722"/>
      <c r="BZ911" s="722"/>
      <c r="CA911" s="722"/>
      <c r="CB911" s="722"/>
      <c r="CC911" s="722"/>
      <c r="CD911" s="722"/>
      <c r="CE911" s="722"/>
      <c r="CF911" s="722"/>
      <c r="CG911" s="722"/>
      <c r="CH911" s="722"/>
      <c r="CI911" s="722"/>
      <c r="CJ911" s="722"/>
      <c r="CK911" s="722"/>
      <c r="CL911" s="722"/>
      <c r="CM911" s="722"/>
      <c r="CN911" s="722"/>
      <c r="CO911" s="722"/>
      <c r="CP911" s="722"/>
      <c r="CQ911" s="722"/>
      <c r="CR911" s="722"/>
      <c r="CS911" s="722"/>
    </row>
    <row r="912" spans="1:97" s="1376" customFormat="1">
      <c r="A912" s="722"/>
      <c r="B912" s="722"/>
      <c r="C912" s="722"/>
      <c r="D912" s="722"/>
      <c r="E912" s="722"/>
      <c r="F912" s="757"/>
      <c r="G912" s="757"/>
      <c r="H912" s="757"/>
      <c r="I912" s="757"/>
      <c r="J912" s="757"/>
      <c r="K912" s="758"/>
      <c r="L912" s="758"/>
      <c r="M912" s="722"/>
      <c r="N912" s="736"/>
      <c r="O912" s="736"/>
      <c r="P912" s="736"/>
      <c r="Q912" s="736"/>
      <c r="R912" s="736"/>
      <c r="S912" s="736"/>
      <c r="T912" s="736"/>
      <c r="U912" s="736"/>
      <c r="BA912" s="722"/>
      <c r="BB912" s="722"/>
      <c r="BC912" s="722"/>
      <c r="BD912" s="722"/>
      <c r="BE912" s="722"/>
      <c r="BF912" s="722"/>
      <c r="BG912" s="722"/>
      <c r="BH912" s="722"/>
      <c r="BI912" s="722"/>
      <c r="BJ912" s="722"/>
      <c r="BK912" s="722"/>
      <c r="BL912" s="722"/>
      <c r="BM912" s="722"/>
      <c r="BN912" s="722"/>
      <c r="BO912" s="722"/>
      <c r="BP912" s="722"/>
      <c r="BQ912" s="722"/>
      <c r="BR912" s="722"/>
      <c r="BS912" s="722"/>
      <c r="BT912" s="722"/>
      <c r="BU912" s="722"/>
      <c r="BV912" s="722"/>
      <c r="BW912" s="722"/>
      <c r="BX912" s="722"/>
      <c r="BY912" s="722"/>
      <c r="BZ912" s="722"/>
      <c r="CA912" s="722"/>
      <c r="CB912" s="722"/>
      <c r="CC912" s="722"/>
      <c r="CD912" s="722"/>
      <c r="CE912" s="722"/>
      <c r="CF912" s="722"/>
      <c r="CG912" s="722"/>
      <c r="CH912" s="722"/>
      <c r="CI912" s="722"/>
      <c r="CJ912" s="722"/>
      <c r="CK912" s="722"/>
      <c r="CL912" s="722"/>
      <c r="CM912" s="722"/>
      <c r="CN912" s="722"/>
      <c r="CO912" s="722"/>
      <c r="CP912" s="722"/>
      <c r="CQ912" s="722"/>
      <c r="CR912" s="722"/>
      <c r="CS912" s="722"/>
    </row>
    <row r="913" spans="1:97" s="1376" customFormat="1">
      <c r="A913" s="722"/>
      <c r="B913" s="722"/>
      <c r="C913" s="722"/>
      <c r="D913" s="722"/>
      <c r="E913" s="722"/>
      <c r="F913" s="757"/>
      <c r="G913" s="757"/>
      <c r="H913" s="757"/>
      <c r="I913" s="757"/>
      <c r="J913" s="757"/>
      <c r="K913" s="758"/>
      <c r="L913" s="758"/>
      <c r="M913" s="722"/>
      <c r="N913" s="736"/>
      <c r="O913" s="736"/>
      <c r="P913" s="736"/>
      <c r="Q913" s="736"/>
      <c r="R913" s="736"/>
      <c r="S913" s="736"/>
      <c r="T913" s="736"/>
      <c r="U913" s="736"/>
      <c r="BA913" s="722"/>
      <c r="BB913" s="722"/>
      <c r="BC913" s="722"/>
      <c r="BD913" s="722"/>
      <c r="BE913" s="722"/>
      <c r="BF913" s="722"/>
      <c r="BG913" s="722"/>
      <c r="BH913" s="722"/>
      <c r="BI913" s="722"/>
      <c r="BJ913" s="722"/>
      <c r="BK913" s="722"/>
      <c r="BL913" s="722"/>
      <c r="BM913" s="722"/>
      <c r="BN913" s="722"/>
      <c r="BO913" s="722"/>
      <c r="BP913" s="722"/>
      <c r="BQ913" s="722"/>
      <c r="BR913" s="722"/>
      <c r="BS913" s="722"/>
      <c r="BT913" s="722"/>
      <c r="BU913" s="722"/>
      <c r="BV913" s="722"/>
      <c r="BW913" s="722"/>
      <c r="BX913" s="722"/>
      <c r="BY913" s="722"/>
      <c r="BZ913" s="722"/>
      <c r="CA913" s="722"/>
      <c r="CB913" s="722"/>
      <c r="CC913" s="722"/>
      <c r="CD913" s="722"/>
      <c r="CE913" s="722"/>
      <c r="CF913" s="722"/>
      <c r="CG913" s="722"/>
      <c r="CH913" s="722"/>
      <c r="CI913" s="722"/>
      <c r="CJ913" s="722"/>
      <c r="CK913" s="722"/>
      <c r="CL913" s="722"/>
      <c r="CM913" s="722"/>
      <c r="CN913" s="722"/>
      <c r="CO913" s="722"/>
      <c r="CP913" s="722"/>
      <c r="CQ913" s="722"/>
      <c r="CR913" s="722"/>
      <c r="CS913" s="722"/>
    </row>
    <row r="914" spans="1:97" s="1376" customFormat="1">
      <c r="A914" s="722"/>
      <c r="B914" s="722"/>
      <c r="C914" s="722"/>
      <c r="D914" s="722"/>
      <c r="E914" s="722"/>
      <c r="F914" s="757"/>
      <c r="G914" s="757"/>
      <c r="H914" s="757"/>
      <c r="I914" s="757"/>
      <c r="J914" s="757"/>
      <c r="K914" s="758"/>
      <c r="L914" s="758"/>
      <c r="M914" s="722"/>
      <c r="N914" s="736"/>
      <c r="O914" s="736"/>
      <c r="P914" s="736"/>
      <c r="Q914" s="736"/>
      <c r="R914" s="736"/>
      <c r="S914" s="736"/>
      <c r="T914" s="736"/>
      <c r="U914" s="736"/>
      <c r="BA914" s="722"/>
      <c r="BB914" s="722"/>
      <c r="BC914" s="722"/>
      <c r="BD914" s="722"/>
      <c r="BE914" s="722"/>
      <c r="BF914" s="722"/>
      <c r="BG914" s="722"/>
      <c r="BH914" s="722"/>
      <c r="BI914" s="722"/>
      <c r="BJ914" s="722"/>
      <c r="BK914" s="722"/>
      <c r="BL914" s="722"/>
      <c r="BM914" s="722"/>
      <c r="BN914" s="722"/>
      <c r="BO914" s="722"/>
      <c r="BP914" s="722"/>
      <c r="BQ914" s="722"/>
      <c r="BR914" s="722"/>
      <c r="BS914" s="722"/>
      <c r="BT914" s="722"/>
      <c r="BU914" s="722"/>
      <c r="BV914" s="722"/>
      <c r="BW914" s="722"/>
      <c r="BX914" s="722"/>
      <c r="BY914" s="722"/>
      <c r="BZ914" s="722"/>
      <c r="CA914" s="722"/>
      <c r="CB914" s="722"/>
      <c r="CC914" s="722"/>
      <c r="CD914" s="722"/>
      <c r="CE914" s="722"/>
      <c r="CF914" s="722"/>
      <c r="CG914" s="722"/>
      <c r="CH914" s="722"/>
      <c r="CI914" s="722"/>
      <c r="CJ914" s="722"/>
      <c r="CK914" s="722"/>
      <c r="CL914" s="722"/>
      <c r="CM914" s="722"/>
      <c r="CN914" s="722"/>
      <c r="CO914" s="722"/>
      <c r="CP914" s="722"/>
      <c r="CQ914" s="722"/>
      <c r="CR914" s="722"/>
      <c r="CS914" s="722"/>
    </row>
    <row r="915" spans="1:97" s="1376" customFormat="1">
      <c r="A915" s="722"/>
      <c r="B915" s="722"/>
      <c r="C915" s="722"/>
      <c r="D915" s="722"/>
      <c r="E915" s="722"/>
      <c r="F915" s="757"/>
      <c r="G915" s="757"/>
      <c r="H915" s="757"/>
      <c r="I915" s="757"/>
      <c r="J915" s="757"/>
      <c r="K915" s="758"/>
      <c r="L915" s="758"/>
      <c r="M915" s="722"/>
      <c r="N915" s="736"/>
      <c r="O915" s="736"/>
      <c r="P915" s="736"/>
      <c r="Q915" s="736"/>
      <c r="R915" s="736"/>
      <c r="S915" s="736"/>
      <c r="T915" s="736"/>
      <c r="U915" s="736"/>
      <c r="BA915" s="722"/>
      <c r="BB915" s="722"/>
      <c r="BC915" s="722"/>
      <c r="BD915" s="722"/>
      <c r="BE915" s="722"/>
      <c r="BF915" s="722"/>
      <c r="BG915" s="722"/>
      <c r="BH915" s="722"/>
      <c r="BI915" s="722"/>
      <c r="BJ915" s="722"/>
      <c r="BK915" s="722"/>
      <c r="BL915" s="722"/>
      <c r="BM915" s="722"/>
      <c r="BN915" s="722"/>
      <c r="BO915" s="722"/>
      <c r="BP915" s="722"/>
      <c r="BQ915" s="722"/>
      <c r="BR915" s="722"/>
      <c r="BS915" s="722"/>
      <c r="BT915" s="722"/>
      <c r="BU915" s="722"/>
      <c r="BV915" s="722"/>
      <c r="BW915" s="722"/>
      <c r="BX915" s="722"/>
      <c r="BY915" s="722"/>
      <c r="BZ915" s="722"/>
      <c r="CA915" s="722"/>
      <c r="CB915" s="722"/>
      <c r="CC915" s="722"/>
      <c r="CD915" s="722"/>
      <c r="CE915" s="722"/>
      <c r="CF915" s="722"/>
      <c r="CG915" s="722"/>
      <c r="CH915" s="722"/>
      <c r="CI915" s="722"/>
      <c r="CJ915" s="722"/>
      <c r="CK915" s="722"/>
      <c r="CL915" s="722"/>
      <c r="CM915" s="722"/>
      <c r="CN915" s="722"/>
      <c r="CO915" s="722"/>
      <c r="CP915" s="722"/>
      <c r="CQ915" s="722"/>
      <c r="CR915" s="722"/>
      <c r="CS915" s="722"/>
    </row>
    <row r="916" spans="1:97" s="1376" customFormat="1">
      <c r="A916" s="722"/>
      <c r="B916" s="722"/>
      <c r="C916" s="722"/>
      <c r="D916" s="722"/>
      <c r="E916" s="722"/>
      <c r="F916" s="757"/>
      <c r="G916" s="757"/>
      <c r="H916" s="757"/>
      <c r="I916" s="757"/>
      <c r="J916" s="757"/>
      <c r="K916" s="758"/>
      <c r="L916" s="758"/>
      <c r="M916" s="722"/>
      <c r="N916" s="736"/>
      <c r="O916" s="736"/>
      <c r="P916" s="736"/>
      <c r="Q916" s="736"/>
      <c r="R916" s="736"/>
      <c r="S916" s="736"/>
      <c r="T916" s="736"/>
      <c r="U916" s="736"/>
      <c r="BA916" s="722"/>
      <c r="BB916" s="722"/>
      <c r="BC916" s="722"/>
      <c r="BD916" s="722"/>
      <c r="BE916" s="722"/>
      <c r="BF916" s="722"/>
      <c r="BG916" s="722"/>
      <c r="BH916" s="722"/>
      <c r="BI916" s="722"/>
      <c r="BJ916" s="722"/>
      <c r="BK916" s="722"/>
      <c r="BL916" s="722"/>
      <c r="BM916" s="722"/>
      <c r="BN916" s="722"/>
      <c r="BO916" s="722"/>
      <c r="BP916" s="722"/>
      <c r="BQ916" s="722"/>
      <c r="BR916" s="722"/>
      <c r="BS916" s="722"/>
      <c r="BT916" s="722"/>
      <c r="BU916" s="722"/>
      <c r="BV916" s="722"/>
      <c r="BW916" s="722"/>
      <c r="BX916" s="722"/>
      <c r="BY916" s="722"/>
      <c r="BZ916" s="722"/>
      <c r="CA916" s="722"/>
      <c r="CB916" s="722"/>
      <c r="CC916" s="722"/>
      <c r="CD916" s="722"/>
      <c r="CE916" s="722"/>
      <c r="CF916" s="722"/>
      <c r="CG916" s="722"/>
      <c r="CH916" s="722"/>
      <c r="CI916" s="722"/>
      <c r="CJ916" s="722"/>
      <c r="CK916" s="722"/>
      <c r="CL916" s="722"/>
      <c r="CM916" s="722"/>
      <c r="CN916" s="722"/>
      <c r="CO916" s="722"/>
      <c r="CP916" s="722"/>
      <c r="CQ916" s="722"/>
      <c r="CR916" s="722"/>
      <c r="CS916" s="722"/>
    </row>
    <row r="917" spans="1:97" s="1376" customFormat="1">
      <c r="A917" s="722"/>
      <c r="B917" s="722"/>
      <c r="C917" s="722"/>
      <c r="D917" s="722"/>
      <c r="E917" s="722"/>
      <c r="F917" s="757"/>
      <c r="G917" s="757"/>
      <c r="H917" s="757"/>
      <c r="I917" s="757"/>
      <c r="J917" s="757"/>
      <c r="K917" s="758"/>
      <c r="L917" s="758"/>
      <c r="M917" s="722"/>
      <c r="N917" s="736"/>
      <c r="O917" s="736"/>
      <c r="P917" s="736"/>
      <c r="Q917" s="736"/>
      <c r="R917" s="736"/>
      <c r="S917" s="736"/>
      <c r="T917" s="736"/>
      <c r="U917" s="736"/>
      <c r="BA917" s="722"/>
      <c r="BB917" s="722"/>
      <c r="BC917" s="722"/>
      <c r="BD917" s="722"/>
      <c r="BE917" s="722"/>
      <c r="BF917" s="722"/>
      <c r="BG917" s="722"/>
      <c r="BH917" s="722"/>
      <c r="BI917" s="722"/>
      <c r="BJ917" s="722"/>
      <c r="BK917" s="722"/>
      <c r="BL917" s="722"/>
      <c r="BM917" s="722"/>
      <c r="BN917" s="722"/>
      <c r="BO917" s="722"/>
      <c r="BP917" s="722"/>
      <c r="BQ917" s="722"/>
      <c r="BR917" s="722"/>
      <c r="BS917" s="722"/>
      <c r="BT917" s="722"/>
      <c r="BU917" s="722"/>
      <c r="BV917" s="722"/>
      <c r="BW917" s="722"/>
      <c r="BX917" s="722"/>
      <c r="BY917" s="722"/>
      <c r="BZ917" s="722"/>
      <c r="CA917" s="722"/>
      <c r="CB917" s="722"/>
      <c r="CC917" s="722"/>
      <c r="CD917" s="722"/>
      <c r="CE917" s="722"/>
      <c r="CF917" s="722"/>
      <c r="CG917" s="722"/>
      <c r="CH917" s="722"/>
      <c r="CI917" s="722"/>
      <c r="CJ917" s="722"/>
      <c r="CK917" s="722"/>
      <c r="CL917" s="722"/>
      <c r="CM917" s="722"/>
      <c r="CN917" s="722"/>
      <c r="CO917" s="722"/>
      <c r="CP917" s="722"/>
      <c r="CQ917" s="722"/>
      <c r="CR917" s="722"/>
      <c r="CS917" s="722"/>
    </row>
    <row r="918" spans="1:97" s="1376" customFormat="1">
      <c r="A918" s="722"/>
      <c r="B918" s="722"/>
      <c r="C918" s="722"/>
      <c r="D918" s="722"/>
      <c r="E918" s="722"/>
      <c r="F918" s="757"/>
      <c r="G918" s="757"/>
      <c r="H918" s="757"/>
      <c r="I918" s="757"/>
      <c r="J918" s="757"/>
      <c r="K918" s="758"/>
      <c r="L918" s="758"/>
      <c r="M918" s="722"/>
      <c r="N918" s="736"/>
      <c r="O918" s="736"/>
      <c r="P918" s="736"/>
      <c r="Q918" s="736"/>
      <c r="R918" s="736"/>
      <c r="S918" s="736"/>
      <c r="T918" s="736"/>
      <c r="U918" s="736"/>
      <c r="BA918" s="722"/>
      <c r="BB918" s="722"/>
      <c r="BC918" s="722"/>
      <c r="BD918" s="722"/>
      <c r="BE918" s="722"/>
      <c r="BF918" s="722"/>
      <c r="BG918" s="722"/>
      <c r="BH918" s="722"/>
      <c r="BI918" s="722"/>
      <c r="BJ918" s="722"/>
      <c r="BK918" s="722"/>
      <c r="BL918" s="722"/>
      <c r="BM918" s="722"/>
      <c r="BN918" s="722"/>
      <c r="BO918" s="722"/>
      <c r="BP918" s="722"/>
      <c r="BQ918" s="722"/>
      <c r="BR918" s="722"/>
      <c r="BS918" s="722"/>
      <c r="BT918" s="722"/>
      <c r="BU918" s="722"/>
      <c r="BV918" s="722"/>
      <c r="BW918" s="722"/>
      <c r="BX918" s="722"/>
      <c r="BY918" s="722"/>
      <c r="BZ918" s="722"/>
      <c r="CA918" s="722"/>
      <c r="CB918" s="722"/>
      <c r="CC918" s="722"/>
      <c r="CD918" s="722"/>
      <c r="CE918" s="722"/>
      <c r="CF918" s="722"/>
      <c r="CG918" s="722"/>
      <c r="CH918" s="722"/>
      <c r="CI918" s="722"/>
      <c r="CJ918" s="722"/>
      <c r="CK918" s="722"/>
      <c r="CL918" s="722"/>
      <c r="CM918" s="722"/>
      <c r="CN918" s="722"/>
      <c r="CO918" s="722"/>
      <c r="CP918" s="722"/>
      <c r="CQ918" s="722"/>
      <c r="CR918" s="722"/>
      <c r="CS918" s="722"/>
    </row>
    <row r="919" spans="1:97" s="1376" customFormat="1">
      <c r="A919" s="722"/>
      <c r="B919" s="722"/>
      <c r="C919" s="722"/>
      <c r="D919" s="722"/>
      <c r="E919" s="722"/>
      <c r="F919" s="757"/>
      <c r="G919" s="757"/>
      <c r="H919" s="757"/>
      <c r="I919" s="757"/>
      <c r="J919" s="757"/>
      <c r="K919" s="758"/>
      <c r="L919" s="758"/>
      <c r="M919" s="722"/>
      <c r="N919" s="736"/>
      <c r="O919" s="736"/>
      <c r="P919" s="736"/>
      <c r="Q919" s="736"/>
      <c r="R919" s="736"/>
      <c r="S919" s="736"/>
      <c r="T919" s="736"/>
      <c r="U919" s="736"/>
      <c r="BA919" s="722"/>
      <c r="BB919" s="722"/>
      <c r="BC919" s="722"/>
      <c r="BD919" s="722"/>
      <c r="BE919" s="722"/>
      <c r="BF919" s="722"/>
      <c r="BG919" s="722"/>
      <c r="BH919" s="722"/>
      <c r="BI919" s="722"/>
      <c r="BJ919" s="722"/>
      <c r="BK919" s="722"/>
      <c r="BL919" s="722"/>
      <c r="BM919" s="722"/>
      <c r="BN919" s="722"/>
      <c r="BO919" s="722"/>
      <c r="BP919" s="722"/>
      <c r="BQ919" s="722"/>
      <c r="BR919" s="722"/>
      <c r="BS919" s="722"/>
      <c r="BT919" s="722"/>
      <c r="BU919" s="722"/>
      <c r="BV919" s="722"/>
      <c r="BW919" s="722"/>
      <c r="BX919" s="722"/>
      <c r="BY919" s="722"/>
      <c r="BZ919" s="722"/>
      <c r="CA919" s="722"/>
      <c r="CB919" s="722"/>
      <c r="CC919" s="722"/>
      <c r="CD919" s="722"/>
      <c r="CE919" s="722"/>
      <c r="CF919" s="722"/>
      <c r="CG919" s="722"/>
      <c r="CH919" s="722"/>
      <c r="CI919" s="722"/>
      <c r="CJ919" s="722"/>
      <c r="CK919" s="722"/>
      <c r="CL919" s="722"/>
      <c r="CM919" s="722"/>
      <c r="CN919" s="722"/>
      <c r="CO919" s="722"/>
      <c r="CP919" s="722"/>
      <c r="CQ919" s="722"/>
      <c r="CR919" s="722"/>
      <c r="CS919" s="722"/>
    </row>
    <row r="920" spans="1:97" s="1376" customFormat="1">
      <c r="A920" s="722"/>
      <c r="B920" s="722"/>
      <c r="C920" s="722"/>
      <c r="D920" s="722"/>
      <c r="E920" s="722"/>
      <c r="F920" s="757"/>
      <c r="G920" s="757"/>
      <c r="H920" s="757"/>
      <c r="I920" s="757"/>
      <c r="J920" s="757"/>
      <c r="K920" s="758"/>
      <c r="L920" s="758"/>
      <c r="M920" s="722"/>
      <c r="N920" s="736"/>
      <c r="O920" s="736"/>
      <c r="P920" s="736"/>
      <c r="Q920" s="736"/>
      <c r="R920" s="736"/>
      <c r="S920" s="736"/>
      <c r="T920" s="736"/>
      <c r="U920" s="736"/>
      <c r="BA920" s="722"/>
      <c r="BB920" s="722"/>
      <c r="BC920" s="722"/>
      <c r="BD920" s="722"/>
      <c r="BE920" s="722"/>
      <c r="BF920" s="722"/>
      <c r="BG920" s="722"/>
      <c r="BH920" s="722"/>
      <c r="BI920" s="722"/>
      <c r="BJ920" s="722"/>
      <c r="BK920" s="722"/>
      <c r="BL920" s="722"/>
      <c r="BM920" s="722"/>
      <c r="BN920" s="722"/>
      <c r="BO920" s="722"/>
      <c r="BP920" s="722"/>
      <c r="BQ920" s="722"/>
      <c r="BR920" s="722"/>
      <c r="BS920" s="722"/>
      <c r="BT920" s="722"/>
      <c r="BU920" s="722"/>
      <c r="BV920" s="722"/>
      <c r="BW920" s="722"/>
      <c r="BX920" s="722"/>
      <c r="BY920" s="722"/>
      <c r="BZ920" s="722"/>
      <c r="CA920" s="722"/>
      <c r="CB920" s="722"/>
      <c r="CC920" s="722"/>
      <c r="CD920" s="722"/>
      <c r="CE920" s="722"/>
      <c r="CF920" s="722"/>
      <c r="CG920" s="722"/>
      <c r="CH920" s="722"/>
      <c r="CI920" s="722"/>
      <c r="CJ920" s="722"/>
      <c r="CK920" s="722"/>
      <c r="CL920" s="722"/>
      <c r="CM920" s="722"/>
      <c r="CN920" s="722"/>
      <c r="CO920" s="722"/>
      <c r="CP920" s="722"/>
      <c r="CQ920" s="722"/>
      <c r="CR920" s="722"/>
      <c r="CS920" s="722"/>
    </row>
    <row r="921" spans="1:97" s="1376" customFormat="1">
      <c r="A921" s="722"/>
      <c r="B921" s="722"/>
      <c r="C921" s="722"/>
      <c r="D921" s="722"/>
      <c r="E921" s="722"/>
      <c r="F921" s="757"/>
      <c r="G921" s="757"/>
      <c r="H921" s="757"/>
      <c r="I921" s="757"/>
      <c r="J921" s="757"/>
      <c r="K921" s="758"/>
      <c r="L921" s="758"/>
      <c r="M921" s="722"/>
      <c r="N921" s="736"/>
      <c r="O921" s="736"/>
      <c r="P921" s="736"/>
      <c r="Q921" s="736"/>
      <c r="R921" s="736"/>
      <c r="S921" s="736"/>
      <c r="T921" s="736"/>
      <c r="U921" s="736"/>
      <c r="BA921" s="722"/>
      <c r="BB921" s="722"/>
      <c r="BC921" s="722"/>
      <c r="BD921" s="722"/>
      <c r="BE921" s="722"/>
      <c r="BF921" s="722"/>
      <c r="BG921" s="722"/>
      <c r="BH921" s="722"/>
      <c r="BI921" s="722"/>
      <c r="BJ921" s="722"/>
      <c r="BK921" s="722"/>
      <c r="BL921" s="722"/>
      <c r="BM921" s="722"/>
      <c r="BN921" s="722"/>
      <c r="BO921" s="722"/>
      <c r="BP921" s="722"/>
      <c r="BQ921" s="722"/>
      <c r="BR921" s="722"/>
      <c r="BS921" s="722"/>
      <c r="BT921" s="722"/>
      <c r="BU921" s="722"/>
      <c r="BV921" s="722"/>
      <c r="BW921" s="722"/>
      <c r="BX921" s="722"/>
      <c r="BY921" s="722"/>
      <c r="BZ921" s="722"/>
      <c r="CA921" s="722"/>
      <c r="CB921" s="722"/>
      <c r="CC921" s="722"/>
      <c r="CD921" s="722"/>
      <c r="CE921" s="722"/>
      <c r="CF921" s="722"/>
      <c r="CG921" s="722"/>
      <c r="CH921" s="722"/>
      <c r="CI921" s="722"/>
      <c r="CJ921" s="722"/>
      <c r="CK921" s="722"/>
      <c r="CL921" s="722"/>
      <c r="CM921" s="722"/>
      <c r="CN921" s="722"/>
      <c r="CO921" s="722"/>
      <c r="CP921" s="722"/>
      <c r="CQ921" s="722"/>
      <c r="CR921" s="722"/>
      <c r="CS921" s="722"/>
    </row>
    <row r="922" spans="1:97" s="1376" customFormat="1">
      <c r="A922" s="722"/>
      <c r="B922" s="722"/>
      <c r="C922" s="722"/>
      <c r="D922" s="722"/>
      <c r="E922" s="722"/>
      <c r="F922" s="757"/>
      <c r="G922" s="757"/>
      <c r="H922" s="757"/>
      <c r="I922" s="757"/>
      <c r="J922" s="757"/>
      <c r="K922" s="758"/>
      <c r="L922" s="758"/>
      <c r="M922" s="722"/>
      <c r="N922" s="736"/>
      <c r="O922" s="736"/>
      <c r="P922" s="736"/>
      <c r="Q922" s="736"/>
      <c r="R922" s="736"/>
      <c r="S922" s="736"/>
      <c r="T922" s="736"/>
      <c r="U922" s="736"/>
      <c r="BA922" s="722"/>
      <c r="BB922" s="722"/>
      <c r="BC922" s="722"/>
      <c r="BD922" s="722"/>
      <c r="BE922" s="722"/>
      <c r="BF922" s="722"/>
      <c r="BG922" s="722"/>
      <c r="BH922" s="722"/>
      <c r="BI922" s="722"/>
      <c r="BJ922" s="722"/>
      <c r="BK922" s="722"/>
      <c r="BL922" s="722"/>
      <c r="BM922" s="722"/>
      <c r="BN922" s="722"/>
      <c r="BO922" s="722"/>
      <c r="BP922" s="722"/>
      <c r="BQ922" s="722"/>
      <c r="BR922" s="722"/>
      <c r="BS922" s="722"/>
      <c r="BT922" s="722"/>
      <c r="BU922" s="722"/>
      <c r="BV922" s="722"/>
      <c r="BW922" s="722"/>
      <c r="BX922" s="722"/>
      <c r="BY922" s="722"/>
      <c r="BZ922" s="722"/>
      <c r="CA922" s="722"/>
      <c r="CB922" s="722"/>
      <c r="CC922" s="722"/>
      <c r="CD922" s="722"/>
      <c r="CE922" s="722"/>
      <c r="CF922" s="722"/>
      <c r="CG922" s="722"/>
      <c r="CH922" s="722"/>
      <c r="CI922" s="722"/>
      <c r="CJ922" s="722"/>
      <c r="CK922" s="722"/>
      <c r="CL922" s="722"/>
      <c r="CM922" s="722"/>
      <c r="CN922" s="722"/>
      <c r="CO922" s="722"/>
      <c r="CP922" s="722"/>
      <c r="CQ922" s="722"/>
      <c r="CR922" s="722"/>
      <c r="CS922" s="722"/>
    </row>
    <row r="923" spans="1:97" s="1376" customFormat="1">
      <c r="A923" s="722"/>
      <c r="B923" s="722"/>
      <c r="C923" s="722"/>
      <c r="D923" s="722"/>
      <c r="E923" s="722"/>
      <c r="F923" s="757"/>
      <c r="G923" s="757"/>
      <c r="H923" s="757"/>
      <c r="I923" s="757"/>
      <c r="J923" s="757"/>
      <c r="K923" s="758"/>
      <c r="L923" s="758"/>
      <c r="M923" s="722"/>
      <c r="N923" s="736"/>
      <c r="O923" s="736"/>
      <c r="P923" s="736"/>
      <c r="Q923" s="736"/>
      <c r="R923" s="736"/>
      <c r="S923" s="736"/>
      <c r="T923" s="736"/>
      <c r="U923" s="736"/>
      <c r="BA923" s="722"/>
      <c r="BB923" s="722"/>
      <c r="BC923" s="722"/>
      <c r="BD923" s="722"/>
      <c r="BE923" s="722"/>
      <c r="BF923" s="722"/>
      <c r="BG923" s="722"/>
      <c r="BH923" s="722"/>
      <c r="BI923" s="722"/>
      <c r="BJ923" s="722"/>
      <c r="BK923" s="722"/>
      <c r="BL923" s="722"/>
      <c r="BM923" s="722"/>
      <c r="BN923" s="722"/>
      <c r="BO923" s="722"/>
      <c r="BP923" s="722"/>
      <c r="BQ923" s="722"/>
      <c r="BR923" s="722"/>
      <c r="BS923" s="722"/>
      <c r="BT923" s="722"/>
      <c r="BU923" s="722"/>
      <c r="BV923" s="722"/>
      <c r="BW923" s="722"/>
      <c r="BX923" s="722"/>
      <c r="BY923" s="722"/>
      <c r="BZ923" s="722"/>
      <c r="CA923" s="722"/>
      <c r="CB923" s="722"/>
      <c r="CC923" s="722"/>
      <c r="CD923" s="722"/>
      <c r="CE923" s="722"/>
      <c r="CF923" s="722"/>
      <c r="CG923" s="722"/>
      <c r="CH923" s="722"/>
      <c r="CI923" s="722"/>
      <c r="CJ923" s="722"/>
      <c r="CK923" s="722"/>
      <c r="CL923" s="722"/>
      <c r="CM923" s="722"/>
      <c r="CN923" s="722"/>
      <c r="CO923" s="722"/>
      <c r="CP923" s="722"/>
      <c r="CQ923" s="722"/>
      <c r="CR923" s="722"/>
      <c r="CS923" s="722"/>
    </row>
    <row r="924" spans="1:97" s="1376" customFormat="1">
      <c r="A924" s="722"/>
      <c r="B924" s="722"/>
      <c r="C924" s="722"/>
      <c r="D924" s="722"/>
      <c r="E924" s="722"/>
      <c r="F924" s="757"/>
      <c r="G924" s="757"/>
      <c r="H924" s="757"/>
      <c r="I924" s="757"/>
      <c r="J924" s="757"/>
      <c r="K924" s="758"/>
      <c r="L924" s="758"/>
      <c r="M924" s="722"/>
      <c r="N924" s="736"/>
      <c r="O924" s="736"/>
      <c r="P924" s="736"/>
      <c r="Q924" s="736"/>
      <c r="R924" s="736"/>
      <c r="S924" s="736"/>
      <c r="T924" s="736"/>
      <c r="U924" s="736"/>
      <c r="BA924" s="722"/>
      <c r="BB924" s="722"/>
      <c r="BC924" s="722"/>
      <c r="BD924" s="722"/>
      <c r="BE924" s="722"/>
      <c r="BF924" s="722"/>
      <c r="BG924" s="722"/>
      <c r="BH924" s="722"/>
      <c r="BI924" s="722"/>
      <c r="BJ924" s="722"/>
      <c r="BK924" s="722"/>
      <c r="BL924" s="722"/>
      <c r="BM924" s="722"/>
      <c r="BN924" s="722"/>
      <c r="BO924" s="722"/>
      <c r="BP924" s="722"/>
      <c r="BQ924" s="722"/>
      <c r="BR924" s="722"/>
      <c r="BS924" s="722"/>
      <c r="BT924" s="722"/>
      <c r="BU924" s="722"/>
      <c r="BV924" s="722"/>
      <c r="BW924" s="722"/>
      <c r="BX924" s="722"/>
      <c r="BY924" s="722"/>
      <c r="BZ924" s="722"/>
      <c r="CA924" s="722"/>
      <c r="CB924" s="722"/>
      <c r="CC924" s="722"/>
      <c r="CD924" s="722"/>
      <c r="CE924" s="722"/>
      <c r="CF924" s="722"/>
      <c r="CG924" s="722"/>
      <c r="CH924" s="722"/>
      <c r="CI924" s="722"/>
      <c r="CJ924" s="722"/>
      <c r="CK924" s="722"/>
      <c r="CL924" s="722"/>
      <c r="CM924" s="722"/>
      <c r="CN924" s="722"/>
      <c r="CO924" s="722"/>
      <c r="CP924" s="722"/>
      <c r="CQ924" s="722"/>
      <c r="CR924" s="722"/>
      <c r="CS924" s="722"/>
    </row>
    <row r="925" spans="1:97" s="1376" customFormat="1">
      <c r="A925" s="722"/>
      <c r="B925" s="722"/>
      <c r="C925" s="722"/>
      <c r="D925" s="722"/>
      <c r="E925" s="722"/>
      <c r="F925" s="757"/>
      <c r="G925" s="757"/>
      <c r="H925" s="757"/>
      <c r="I925" s="757"/>
      <c r="J925" s="757"/>
      <c r="K925" s="758"/>
      <c r="L925" s="758"/>
      <c r="M925" s="722"/>
      <c r="N925" s="736"/>
      <c r="O925" s="736"/>
      <c r="P925" s="736"/>
      <c r="Q925" s="736"/>
      <c r="R925" s="736"/>
      <c r="S925" s="736"/>
      <c r="T925" s="736"/>
      <c r="U925" s="736"/>
      <c r="BA925" s="722"/>
      <c r="BB925" s="722"/>
      <c r="BC925" s="722"/>
      <c r="BD925" s="722"/>
      <c r="BE925" s="722"/>
      <c r="BF925" s="722"/>
      <c r="BG925" s="722"/>
      <c r="BH925" s="722"/>
      <c r="BI925" s="722"/>
      <c r="BJ925" s="722"/>
      <c r="BK925" s="722"/>
      <c r="BL925" s="722"/>
      <c r="BM925" s="722"/>
      <c r="BN925" s="722"/>
      <c r="BO925" s="722"/>
      <c r="BP925" s="722"/>
      <c r="BQ925" s="722"/>
      <c r="BR925" s="722"/>
      <c r="BS925" s="722"/>
      <c r="BT925" s="722"/>
      <c r="BU925" s="722"/>
      <c r="BV925" s="722"/>
      <c r="BW925" s="722"/>
      <c r="BX925" s="722"/>
      <c r="BY925" s="722"/>
      <c r="BZ925" s="722"/>
      <c r="CA925" s="722"/>
      <c r="CB925" s="722"/>
      <c r="CC925" s="722"/>
      <c r="CD925" s="722"/>
      <c r="CE925" s="722"/>
      <c r="CF925" s="722"/>
      <c r="CG925" s="722"/>
      <c r="CH925" s="722"/>
      <c r="CI925" s="722"/>
      <c r="CJ925" s="722"/>
      <c r="CK925" s="722"/>
      <c r="CL925" s="722"/>
      <c r="CM925" s="722"/>
      <c r="CN925" s="722"/>
      <c r="CO925" s="722"/>
      <c r="CP925" s="722"/>
      <c r="CQ925" s="722"/>
      <c r="CR925" s="722"/>
      <c r="CS925" s="722"/>
    </row>
    <row r="926" spans="1:97" s="1376" customFormat="1">
      <c r="A926" s="722"/>
      <c r="B926" s="722"/>
      <c r="C926" s="722"/>
      <c r="D926" s="722"/>
      <c r="E926" s="722"/>
      <c r="F926" s="757"/>
      <c r="G926" s="757"/>
      <c r="H926" s="757"/>
      <c r="I926" s="757"/>
      <c r="J926" s="757"/>
      <c r="K926" s="758"/>
      <c r="L926" s="758"/>
      <c r="M926" s="722"/>
      <c r="N926" s="736"/>
      <c r="O926" s="736"/>
      <c r="P926" s="736"/>
      <c r="Q926" s="736"/>
      <c r="R926" s="736"/>
      <c r="S926" s="736"/>
      <c r="T926" s="736"/>
      <c r="U926" s="736"/>
      <c r="BA926" s="722"/>
      <c r="BB926" s="722"/>
      <c r="BC926" s="722"/>
      <c r="BD926" s="722"/>
      <c r="BE926" s="722"/>
      <c r="BF926" s="722"/>
      <c r="BG926" s="722"/>
      <c r="BH926" s="722"/>
      <c r="BI926" s="722"/>
      <c r="BJ926" s="722"/>
      <c r="BK926" s="722"/>
      <c r="BL926" s="722"/>
      <c r="BM926" s="722"/>
      <c r="BN926" s="722"/>
      <c r="BO926" s="722"/>
      <c r="BP926" s="722"/>
      <c r="BQ926" s="722"/>
      <c r="BR926" s="722"/>
      <c r="BS926" s="722"/>
      <c r="BT926" s="722"/>
      <c r="BU926" s="722"/>
      <c r="BV926" s="722"/>
      <c r="BW926" s="722"/>
      <c r="BX926" s="722"/>
      <c r="BY926" s="722"/>
      <c r="BZ926" s="722"/>
      <c r="CA926" s="722"/>
      <c r="CB926" s="722"/>
      <c r="CC926" s="722"/>
      <c r="CD926" s="722"/>
      <c r="CE926" s="722"/>
      <c r="CF926" s="722"/>
      <c r="CG926" s="722"/>
      <c r="CH926" s="722"/>
      <c r="CI926" s="722"/>
      <c r="CJ926" s="722"/>
      <c r="CK926" s="722"/>
      <c r="CL926" s="722"/>
      <c r="CM926" s="722"/>
      <c r="CN926" s="722"/>
      <c r="CO926" s="722"/>
      <c r="CP926" s="722"/>
      <c r="CQ926" s="722"/>
      <c r="CR926" s="722"/>
      <c r="CS926" s="722"/>
    </row>
    <row r="927" spans="1:97" s="1376" customFormat="1">
      <c r="A927" s="722"/>
      <c r="B927" s="722"/>
      <c r="C927" s="722"/>
      <c r="D927" s="722"/>
      <c r="E927" s="722"/>
      <c r="F927" s="757"/>
      <c r="G927" s="757"/>
      <c r="H927" s="757"/>
      <c r="I927" s="757"/>
      <c r="J927" s="757"/>
      <c r="K927" s="758"/>
      <c r="L927" s="758"/>
      <c r="M927" s="722"/>
      <c r="N927" s="736"/>
      <c r="O927" s="736"/>
      <c r="P927" s="736"/>
      <c r="Q927" s="736"/>
      <c r="R927" s="736"/>
      <c r="S927" s="736"/>
      <c r="T927" s="736"/>
      <c r="U927" s="736"/>
      <c r="BA927" s="722"/>
      <c r="BB927" s="722"/>
      <c r="BC927" s="722"/>
      <c r="BD927" s="722"/>
      <c r="BE927" s="722"/>
      <c r="BF927" s="722"/>
      <c r="BG927" s="722"/>
      <c r="BH927" s="722"/>
      <c r="BI927" s="722"/>
      <c r="BJ927" s="722"/>
      <c r="BK927" s="722"/>
      <c r="BL927" s="722"/>
      <c r="BM927" s="722"/>
      <c r="BN927" s="722"/>
      <c r="BO927" s="722"/>
      <c r="BP927" s="722"/>
      <c r="BQ927" s="722"/>
      <c r="BR927" s="722"/>
      <c r="BS927" s="722"/>
      <c r="BT927" s="722"/>
      <c r="BU927" s="722"/>
      <c r="BV927" s="722"/>
      <c r="BW927" s="722"/>
      <c r="BX927" s="722"/>
      <c r="BY927" s="722"/>
      <c r="BZ927" s="722"/>
      <c r="CA927" s="722"/>
      <c r="CB927" s="722"/>
      <c r="CC927" s="722"/>
      <c r="CD927" s="722"/>
      <c r="CE927" s="722"/>
      <c r="CF927" s="722"/>
      <c r="CG927" s="722"/>
      <c r="CH927" s="722"/>
      <c r="CI927" s="722"/>
      <c r="CJ927" s="722"/>
      <c r="CK927" s="722"/>
      <c r="CL927" s="722"/>
      <c r="CM927" s="722"/>
      <c r="CN927" s="722"/>
      <c r="CO927" s="722"/>
      <c r="CP927" s="722"/>
      <c r="CQ927" s="722"/>
      <c r="CR927" s="722"/>
      <c r="CS927" s="722"/>
    </row>
    <row r="928" spans="1:97" s="1376" customFormat="1">
      <c r="A928" s="722"/>
      <c r="B928" s="722"/>
      <c r="C928" s="722"/>
      <c r="D928" s="722"/>
      <c r="E928" s="722"/>
      <c r="F928" s="757"/>
      <c r="G928" s="757"/>
      <c r="H928" s="757"/>
      <c r="I928" s="757"/>
      <c r="J928" s="757"/>
      <c r="K928" s="758"/>
      <c r="L928" s="758"/>
      <c r="M928" s="722"/>
      <c r="N928" s="736"/>
      <c r="O928" s="736"/>
      <c r="P928" s="736"/>
      <c r="Q928" s="736"/>
      <c r="R928" s="736"/>
      <c r="S928" s="736"/>
      <c r="T928" s="736"/>
      <c r="U928" s="736"/>
      <c r="BA928" s="722"/>
      <c r="BB928" s="722"/>
      <c r="BC928" s="722"/>
      <c r="BD928" s="722"/>
      <c r="BE928" s="722"/>
      <c r="BF928" s="722"/>
      <c r="BG928" s="722"/>
      <c r="BH928" s="722"/>
      <c r="BI928" s="722"/>
      <c r="BJ928" s="722"/>
      <c r="BK928" s="722"/>
      <c r="BL928" s="722"/>
      <c r="BM928" s="722"/>
      <c r="BN928" s="722"/>
      <c r="BO928" s="722"/>
      <c r="BP928" s="722"/>
      <c r="BQ928" s="722"/>
      <c r="BR928" s="722"/>
      <c r="BS928" s="722"/>
      <c r="BT928" s="722"/>
      <c r="BU928" s="722"/>
      <c r="BV928" s="722"/>
      <c r="BW928" s="722"/>
      <c r="BX928" s="722"/>
      <c r="BY928" s="722"/>
      <c r="BZ928" s="722"/>
      <c r="CA928" s="722"/>
      <c r="CB928" s="722"/>
      <c r="CC928" s="722"/>
      <c r="CD928" s="722"/>
      <c r="CE928" s="722"/>
      <c r="CF928" s="722"/>
      <c r="CG928" s="722"/>
      <c r="CH928" s="722"/>
      <c r="CI928" s="722"/>
      <c r="CJ928" s="722"/>
      <c r="CK928" s="722"/>
      <c r="CL928" s="722"/>
      <c r="CM928" s="722"/>
      <c r="CN928" s="722"/>
      <c r="CO928" s="722"/>
      <c r="CP928" s="722"/>
      <c r="CQ928" s="722"/>
      <c r="CR928" s="722"/>
      <c r="CS928" s="722"/>
    </row>
    <row r="929" spans="1:97" s="1376" customFormat="1">
      <c r="A929" s="722"/>
      <c r="B929" s="722"/>
      <c r="C929" s="722"/>
      <c r="D929" s="722"/>
      <c r="E929" s="722"/>
      <c r="F929" s="757"/>
      <c r="G929" s="757"/>
      <c r="H929" s="757"/>
      <c r="I929" s="757"/>
      <c r="J929" s="757"/>
      <c r="K929" s="758"/>
      <c r="L929" s="758"/>
      <c r="M929" s="722"/>
      <c r="N929" s="736"/>
      <c r="O929" s="736"/>
      <c r="P929" s="736"/>
      <c r="Q929" s="736"/>
      <c r="R929" s="736"/>
      <c r="S929" s="736"/>
      <c r="T929" s="736"/>
      <c r="U929" s="736"/>
      <c r="BA929" s="722"/>
      <c r="BB929" s="722"/>
      <c r="BC929" s="722"/>
      <c r="BD929" s="722"/>
      <c r="BE929" s="722"/>
      <c r="BF929" s="722"/>
      <c r="BG929" s="722"/>
      <c r="BH929" s="722"/>
      <c r="BI929" s="722"/>
      <c r="BJ929" s="722"/>
      <c r="BK929" s="722"/>
      <c r="BL929" s="722"/>
      <c r="BM929" s="722"/>
      <c r="BN929" s="722"/>
      <c r="BO929" s="722"/>
      <c r="BP929" s="722"/>
      <c r="BQ929" s="722"/>
      <c r="BR929" s="722"/>
      <c r="BS929" s="722"/>
      <c r="BT929" s="722"/>
      <c r="BU929" s="722"/>
      <c r="BV929" s="722"/>
      <c r="BW929" s="722"/>
      <c r="BX929" s="722"/>
      <c r="BY929" s="722"/>
      <c r="BZ929" s="722"/>
      <c r="CA929" s="722"/>
      <c r="CB929" s="722"/>
      <c r="CC929" s="722"/>
      <c r="CD929" s="722"/>
      <c r="CE929" s="722"/>
      <c r="CF929" s="722"/>
      <c r="CG929" s="722"/>
      <c r="CH929" s="722"/>
      <c r="CI929" s="722"/>
      <c r="CJ929" s="722"/>
      <c r="CK929" s="722"/>
      <c r="CL929" s="722"/>
      <c r="CM929" s="722"/>
      <c r="CN929" s="722"/>
      <c r="CO929" s="722"/>
      <c r="CP929" s="722"/>
      <c r="CQ929" s="722"/>
      <c r="CR929" s="722"/>
      <c r="CS929" s="722"/>
    </row>
    <row r="930" spans="1:97" s="1376" customFormat="1">
      <c r="A930" s="722"/>
      <c r="B930" s="722"/>
      <c r="C930" s="722"/>
      <c r="D930" s="722"/>
      <c r="E930" s="722"/>
      <c r="F930" s="757"/>
      <c r="G930" s="757"/>
      <c r="H930" s="757"/>
      <c r="I930" s="757"/>
      <c r="J930" s="757"/>
      <c r="K930" s="758"/>
      <c r="L930" s="758"/>
      <c r="M930" s="722"/>
      <c r="N930" s="736"/>
      <c r="O930" s="736"/>
      <c r="P930" s="736"/>
      <c r="Q930" s="736"/>
      <c r="R930" s="736"/>
      <c r="S930" s="736"/>
      <c r="T930" s="736"/>
      <c r="U930" s="736"/>
      <c r="BA930" s="722"/>
      <c r="BB930" s="722"/>
      <c r="BC930" s="722"/>
      <c r="BD930" s="722"/>
      <c r="BE930" s="722"/>
      <c r="BF930" s="722"/>
      <c r="BG930" s="722"/>
      <c r="BH930" s="722"/>
      <c r="BI930" s="722"/>
      <c r="BJ930" s="722"/>
      <c r="BK930" s="722"/>
      <c r="BL930" s="722"/>
      <c r="BM930" s="722"/>
      <c r="BN930" s="722"/>
      <c r="BO930" s="722"/>
      <c r="BP930" s="722"/>
      <c r="BQ930" s="722"/>
      <c r="BR930" s="722"/>
      <c r="BS930" s="722"/>
      <c r="BT930" s="722"/>
      <c r="BU930" s="722"/>
      <c r="BV930" s="722"/>
      <c r="BW930" s="722"/>
      <c r="BX930" s="722"/>
      <c r="BY930" s="722"/>
      <c r="BZ930" s="722"/>
      <c r="CA930" s="722"/>
      <c r="CB930" s="722"/>
      <c r="CC930" s="722"/>
      <c r="CD930" s="722"/>
      <c r="CE930" s="722"/>
      <c r="CF930" s="722"/>
      <c r="CG930" s="722"/>
      <c r="CH930" s="722"/>
      <c r="CI930" s="722"/>
      <c r="CJ930" s="722"/>
      <c r="CK930" s="722"/>
      <c r="CL930" s="722"/>
      <c r="CM930" s="722"/>
      <c r="CN930" s="722"/>
      <c r="CO930" s="722"/>
      <c r="CP930" s="722"/>
      <c r="CQ930" s="722"/>
      <c r="CR930" s="722"/>
      <c r="CS930" s="722"/>
    </row>
    <row r="931" spans="1:97" s="1376" customFormat="1">
      <c r="A931" s="722"/>
      <c r="B931" s="722"/>
      <c r="C931" s="722"/>
      <c r="D931" s="722"/>
      <c r="E931" s="722"/>
      <c r="F931" s="757"/>
      <c r="G931" s="757"/>
      <c r="H931" s="757"/>
      <c r="I931" s="757"/>
      <c r="J931" s="757"/>
      <c r="K931" s="758"/>
      <c r="L931" s="758"/>
      <c r="M931" s="722"/>
      <c r="N931" s="736"/>
      <c r="O931" s="736"/>
      <c r="P931" s="736"/>
      <c r="Q931" s="736"/>
      <c r="R931" s="736"/>
      <c r="S931" s="736"/>
      <c r="T931" s="736"/>
      <c r="U931" s="736"/>
      <c r="BA931" s="722"/>
      <c r="BB931" s="722"/>
      <c r="BC931" s="722"/>
      <c r="BD931" s="722"/>
      <c r="BE931" s="722"/>
      <c r="BF931" s="722"/>
      <c r="BG931" s="722"/>
      <c r="BH931" s="722"/>
      <c r="BI931" s="722"/>
      <c r="BJ931" s="722"/>
      <c r="BK931" s="722"/>
      <c r="BL931" s="722"/>
      <c r="BM931" s="722"/>
      <c r="BN931" s="722"/>
      <c r="BO931" s="722"/>
      <c r="BP931" s="722"/>
      <c r="BQ931" s="722"/>
      <c r="BR931" s="722"/>
      <c r="BS931" s="722"/>
      <c r="BT931" s="722"/>
      <c r="BU931" s="722"/>
      <c r="BV931" s="722"/>
      <c r="BW931" s="722"/>
      <c r="BX931" s="722"/>
      <c r="BY931" s="722"/>
      <c r="BZ931" s="722"/>
      <c r="CA931" s="722"/>
      <c r="CB931" s="722"/>
      <c r="CC931" s="722"/>
      <c r="CD931" s="722"/>
      <c r="CE931" s="722"/>
      <c r="CF931" s="722"/>
      <c r="CG931" s="722"/>
      <c r="CH931" s="722"/>
      <c r="CI931" s="722"/>
      <c r="CJ931" s="722"/>
      <c r="CK931" s="722"/>
      <c r="CL931" s="722"/>
      <c r="CM931" s="722"/>
      <c r="CN931" s="722"/>
      <c r="CO931" s="722"/>
      <c r="CP931" s="722"/>
      <c r="CQ931" s="722"/>
      <c r="CR931" s="722"/>
      <c r="CS931" s="722"/>
    </row>
    <row r="932" spans="1:97" s="1376" customFormat="1">
      <c r="A932" s="722"/>
      <c r="B932" s="722"/>
      <c r="C932" s="722"/>
      <c r="D932" s="722"/>
      <c r="E932" s="722"/>
      <c r="F932" s="757"/>
      <c r="G932" s="757"/>
      <c r="H932" s="757"/>
      <c r="I932" s="757"/>
      <c r="J932" s="757"/>
      <c r="K932" s="758"/>
      <c r="L932" s="758"/>
      <c r="M932" s="722"/>
      <c r="N932" s="736"/>
      <c r="O932" s="736"/>
      <c r="P932" s="736"/>
      <c r="Q932" s="736"/>
      <c r="R932" s="736"/>
      <c r="S932" s="736"/>
      <c r="T932" s="736"/>
      <c r="U932" s="736"/>
      <c r="BA932" s="722"/>
      <c r="BB932" s="722"/>
      <c r="BC932" s="722"/>
      <c r="BD932" s="722"/>
      <c r="BE932" s="722"/>
      <c r="BF932" s="722"/>
      <c r="BG932" s="722"/>
      <c r="BH932" s="722"/>
      <c r="BI932" s="722"/>
      <c r="BJ932" s="722"/>
      <c r="BK932" s="722"/>
      <c r="BL932" s="722"/>
      <c r="BM932" s="722"/>
      <c r="BN932" s="722"/>
      <c r="BO932" s="722"/>
      <c r="BP932" s="722"/>
      <c r="BQ932" s="722"/>
      <c r="BR932" s="722"/>
      <c r="BS932" s="722"/>
      <c r="BT932" s="722"/>
      <c r="BU932" s="722"/>
      <c r="BV932" s="722"/>
      <c r="BW932" s="722"/>
      <c r="BX932" s="722"/>
      <c r="BY932" s="722"/>
      <c r="BZ932" s="722"/>
      <c r="CA932" s="722"/>
      <c r="CB932" s="722"/>
      <c r="CC932" s="722"/>
      <c r="CD932" s="722"/>
      <c r="CE932" s="722"/>
      <c r="CF932" s="722"/>
      <c r="CG932" s="722"/>
      <c r="CH932" s="722"/>
      <c r="CI932" s="722"/>
      <c r="CJ932" s="722"/>
      <c r="CK932" s="722"/>
      <c r="CL932" s="722"/>
      <c r="CM932" s="722"/>
      <c r="CN932" s="722"/>
      <c r="CO932" s="722"/>
      <c r="CP932" s="722"/>
      <c r="CQ932" s="722"/>
      <c r="CR932" s="722"/>
      <c r="CS932" s="722"/>
    </row>
    <row r="933" spans="1:97" s="1376" customFormat="1">
      <c r="A933" s="722"/>
      <c r="B933" s="722"/>
      <c r="C933" s="722"/>
      <c r="D933" s="722"/>
      <c r="E933" s="722"/>
      <c r="F933" s="757"/>
      <c r="G933" s="757"/>
      <c r="H933" s="757"/>
      <c r="I933" s="757"/>
      <c r="J933" s="757"/>
      <c r="K933" s="758"/>
      <c r="L933" s="758"/>
      <c r="M933" s="722"/>
      <c r="N933" s="736"/>
      <c r="O933" s="736"/>
      <c r="P933" s="736"/>
      <c r="Q933" s="736"/>
      <c r="R933" s="736"/>
      <c r="S933" s="736"/>
      <c r="T933" s="736"/>
      <c r="U933" s="736"/>
      <c r="BA933" s="722"/>
      <c r="BB933" s="722"/>
      <c r="BC933" s="722"/>
      <c r="BD933" s="722"/>
      <c r="BE933" s="722"/>
      <c r="BF933" s="722"/>
      <c r="BG933" s="722"/>
      <c r="BH933" s="722"/>
      <c r="BI933" s="722"/>
      <c r="BJ933" s="722"/>
      <c r="BK933" s="722"/>
      <c r="BL933" s="722"/>
      <c r="BM933" s="722"/>
      <c r="BN933" s="722"/>
      <c r="BO933" s="722"/>
      <c r="BP933" s="722"/>
      <c r="BQ933" s="722"/>
      <c r="BR933" s="722"/>
      <c r="BS933" s="722"/>
      <c r="BT933" s="722"/>
      <c r="BU933" s="722"/>
      <c r="BV933" s="722"/>
      <c r="BW933" s="722"/>
      <c r="BX933" s="722"/>
      <c r="BY933" s="722"/>
      <c r="BZ933" s="722"/>
      <c r="CA933" s="722"/>
      <c r="CB933" s="722"/>
      <c r="CC933" s="722"/>
      <c r="CD933" s="722"/>
      <c r="CE933" s="722"/>
      <c r="CF933" s="722"/>
      <c r="CG933" s="722"/>
      <c r="CH933" s="722"/>
      <c r="CI933" s="722"/>
      <c r="CJ933" s="722"/>
      <c r="CK933" s="722"/>
      <c r="CL933" s="722"/>
      <c r="CM933" s="722"/>
      <c r="CN933" s="722"/>
      <c r="CO933" s="722"/>
      <c r="CP933" s="722"/>
      <c r="CQ933" s="722"/>
      <c r="CR933" s="722"/>
      <c r="CS933" s="722"/>
    </row>
    <row r="934" spans="1:97" s="1376" customFormat="1">
      <c r="A934" s="722"/>
      <c r="B934" s="722"/>
      <c r="C934" s="722"/>
      <c r="D934" s="722"/>
      <c r="E934" s="722"/>
      <c r="F934" s="757"/>
      <c r="G934" s="757"/>
      <c r="H934" s="757"/>
      <c r="I934" s="757"/>
      <c r="J934" s="757"/>
      <c r="K934" s="758"/>
      <c r="L934" s="758"/>
      <c r="M934" s="722"/>
      <c r="N934" s="736"/>
      <c r="O934" s="736"/>
      <c r="P934" s="736"/>
      <c r="Q934" s="736"/>
      <c r="R934" s="736"/>
      <c r="S934" s="736"/>
      <c r="T934" s="736"/>
      <c r="U934" s="736"/>
      <c r="BA934" s="722"/>
      <c r="BB934" s="722"/>
      <c r="BC934" s="722"/>
      <c r="BD934" s="722"/>
      <c r="BE934" s="722"/>
      <c r="BF934" s="722"/>
      <c r="BG934" s="722"/>
      <c r="BH934" s="722"/>
      <c r="BI934" s="722"/>
      <c r="BJ934" s="722"/>
      <c r="BK934" s="722"/>
      <c r="BL934" s="722"/>
      <c r="BM934" s="722"/>
      <c r="BN934" s="722"/>
      <c r="BO934" s="722"/>
      <c r="BP934" s="722"/>
      <c r="BQ934" s="722"/>
      <c r="BR934" s="722"/>
      <c r="BS934" s="722"/>
      <c r="BT934" s="722"/>
      <c r="BU934" s="722"/>
      <c r="BV934" s="722"/>
      <c r="BW934" s="722"/>
      <c r="BX934" s="722"/>
      <c r="BY934" s="722"/>
      <c r="BZ934" s="722"/>
      <c r="CA934" s="722"/>
      <c r="CB934" s="722"/>
      <c r="CC934" s="722"/>
      <c r="CD934" s="722"/>
      <c r="CE934" s="722"/>
      <c r="CF934" s="722"/>
      <c r="CG934" s="722"/>
      <c r="CH934" s="722"/>
      <c r="CI934" s="722"/>
      <c r="CJ934" s="722"/>
      <c r="CK934" s="722"/>
      <c r="CL934" s="722"/>
      <c r="CM934" s="722"/>
      <c r="CN934" s="722"/>
      <c r="CO934" s="722"/>
      <c r="CP934" s="722"/>
      <c r="CQ934" s="722"/>
      <c r="CR934" s="722"/>
      <c r="CS934" s="722"/>
    </row>
    <row r="935" spans="1:97" s="1376" customFormat="1">
      <c r="A935" s="722"/>
      <c r="B935" s="722"/>
      <c r="C935" s="722"/>
      <c r="D935" s="722"/>
      <c r="E935" s="722"/>
      <c r="F935" s="757"/>
      <c r="G935" s="757"/>
      <c r="H935" s="757"/>
      <c r="I935" s="757"/>
      <c r="J935" s="757"/>
      <c r="K935" s="758"/>
      <c r="L935" s="758"/>
      <c r="M935" s="722"/>
      <c r="N935" s="736"/>
      <c r="O935" s="736"/>
      <c r="P935" s="736"/>
      <c r="Q935" s="736"/>
      <c r="R935" s="736"/>
      <c r="S935" s="736"/>
      <c r="T935" s="736"/>
      <c r="U935" s="736"/>
      <c r="BA935" s="722"/>
      <c r="BB935" s="722"/>
      <c r="BC935" s="722"/>
      <c r="BD935" s="722"/>
      <c r="BE935" s="722"/>
      <c r="BF935" s="722"/>
      <c r="BG935" s="722"/>
      <c r="BH935" s="722"/>
      <c r="BI935" s="722"/>
      <c r="BJ935" s="722"/>
      <c r="BK935" s="722"/>
      <c r="BL935" s="722"/>
      <c r="BM935" s="722"/>
      <c r="BN935" s="722"/>
      <c r="BO935" s="722"/>
      <c r="BP935" s="722"/>
      <c r="BQ935" s="722"/>
      <c r="BR935" s="722"/>
      <c r="BS935" s="722"/>
      <c r="BT935" s="722"/>
      <c r="BU935" s="722"/>
      <c r="BV935" s="722"/>
      <c r="BW935" s="722"/>
      <c r="BX935" s="722"/>
      <c r="BY935" s="722"/>
      <c r="BZ935" s="722"/>
      <c r="CA935" s="722"/>
      <c r="CB935" s="722"/>
      <c r="CC935" s="722"/>
      <c r="CD935" s="722"/>
      <c r="CE935" s="722"/>
      <c r="CF935" s="722"/>
      <c r="CG935" s="722"/>
      <c r="CH935" s="722"/>
      <c r="CI935" s="722"/>
      <c r="CJ935" s="722"/>
      <c r="CK935" s="722"/>
      <c r="CL935" s="722"/>
      <c r="CM935" s="722"/>
      <c r="CN935" s="722"/>
      <c r="CO935" s="722"/>
      <c r="CP935" s="722"/>
      <c r="CQ935" s="722"/>
      <c r="CR935" s="722"/>
      <c r="CS935" s="722"/>
    </row>
    <row r="936" spans="1:97" s="1376" customFormat="1">
      <c r="A936" s="722"/>
      <c r="B936" s="722"/>
      <c r="C936" s="722"/>
      <c r="D936" s="722"/>
      <c r="E936" s="722"/>
      <c r="F936" s="757"/>
      <c r="G936" s="757"/>
      <c r="H936" s="757"/>
      <c r="I936" s="757"/>
      <c r="J936" s="757"/>
      <c r="K936" s="758"/>
      <c r="L936" s="758"/>
      <c r="M936" s="722"/>
      <c r="N936" s="736"/>
      <c r="O936" s="736"/>
      <c r="P936" s="736"/>
      <c r="Q936" s="736"/>
      <c r="R936" s="736"/>
      <c r="S936" s="736"/>
      <c r="T936" s="736"/>
      <c r="U936" s="736"/>
      <c r="BA936" s="722"/>
      <c r="BB936" s="722"/>
      <c r="BC936" s="722"/>
      <c r="BD936" s="722"/>
      <c r="BE936" s="722"/>
      <c r="BF936" s="722"/>
      <c r="BG936" s="722"/>
      <c r="BH936" s="722"/>
      <c r="BI936" s="722"/>
      <c r="BJ936" s="722"/>
      <c r="BK936" s="722"/>
      <c r="BL936" s="722"/>
      <c r="BM936" s="722"/>
      <c r="BN936" s="722"/>
      <c r="BO936" s="722"/>
      <c r="BP936" s="722"/>
      <c r="BQ936" s="722"/>
      <c r="BR936" s="722"/>
      <c r="BS936" s="722"/>
      <c r="BT936" s="722"/>
      <c r="BU936" s="722"/>
      <c r="BV936" s="722"/>
      <c r="BW936" s="722"/>
      <c r="BX936" s="722"/>
      <c r="BY936" s="722"/>
      <c r="BZ936" s="722"/>
      <c r="CA936" s="722"/>
      <c r="CB936" s="722"/>
      <c r="CC936" s="722"/>
      <c r="CD936" s="722"/>
      <c r="CE936" s="722"/>
      <c r="CF936" s="722"/>
      <c r="CG936" s="722"/>
      <c r="CH936" s="722"/>
      <c r="CI936" s="722"/>
      <c r="CJ936" s="722"/>
      <c r="CK936" s="722"/>
      <c r="CL936" s="722"/>
      <c r="CM936" s="722"/>
      <c r="CN936" s="722"/>
      <c r="CO936" s="722"/>
      <c r="CP936" s="722"/>
      <c r="CQ936" s="722"/>
      <c r="CR936" s="722"/>
      <c r="CS936" s="722"/>
    </row>
    <row r="937" spans="1:97" s="1376" customFormat="1">
      <c r="A937" s="722"/>
      <c r="B937" s="722"/>
      <c r="C937" s="722"/>
      <c r="D937" s="722"/>
      <c r="E937" s="722"/>
      <c r="F937" s="757"/>
      <c r="G937" s="757"/>
      <c r="H937" s="757"/>
      <c r="I937" s="757"/>
      <c r="J937" s="757"/>
      <c r="K937" s="758"/>
      <c r="L937" s="758"/>
      <c r="M937" s="722"/>
      <c r="N937" s="736"/>
      <c r="O937" s="736"/>
      <c r="P937" s="736"/>
      <c r="Q937" s="736"/>
      <c r="R937" s="736"/>
      <c r="S937" s="736"/>
      <c r="T937" s="736"/>
      <c r="U937" s="736"/>
      <c r="BA937" s="722"/>
      <c r="BB937" s="722"/>
      <c r="BC937" s="722"/>
      <c r="BD937" s="722"/>
      <c r="BE937" s="722"/>
      <c r="BF937" s="722"/>
      <c r="BG937" s="722"/>
      <c r="BH937" s="722"/>
      <c r="BI937" s="722"/>
      <c r="BJ937" s="722"/>
      <c r="BK937" s="722"/>
      <c r="BL937" s="722"/>
      <c r="BM937" s="722"/>
      <c r="BN937" s="722"/>
      <c r="BO937" s="722"/>
      <c r="BP937" s="722"/>
      <c r="BQ937" s="722"/>
      <c r="BR937" s="722"/>
      <c r="BS937" s="722"/>
      <c r="BT937" s="722"/>
      <c r="BU937" s="722"/>
      <c r="BV937" s="722"/>
      <c r="BW937" s="722"/>
      <c r="BX937" s="722"/>
      <c r="BY937" s="722"/>
      <c r="BZ937" s="722"/>
      <c r="CA937" s="722"/>
      <c r="CB937" s="722"/>
      <c r="CC937" s="722"/>
      <c r="CD937" s="722"/>
      <c r="CE937" s="722"/>
      <c r="CF937" s="722"/>
      <c r="CG937" s="722"/>
      <c r="CH937" s="722"/>
      <c r="CI937" s="722"/>
      <c r="CJ937" s="722"/>
      <c r="CK937" s="722"/>
      <c r="CL937" s="722"/>
      <c r="CM937" s="722"/>
      <c r="CN937" s="722"/>
      <c r="CO937" s="722"/>
      <c r="CP937" s="722"/>
      <c r="CQ937" s="722"/>
      <c r="CR937" s="722"/>
      <c r="CS937" s="722"/>
    </row>
    <row r="938" spans="1:97" s="1376" customFormat="1">
      <c r="A938" s="722"/>
      <c r="B938" s="722"/>
      <c r="C938" s="722"/>
      <c r="D938" s="722"/>
      <c r="E938" s="722"/>
      <c r="F938" s="757"/>
      <c r="G938" s="757"/>
      <c r="H938" s="757"/>
      <c r="I938" s="757"/>
      <c r="J938" s="757"/>
      <c r="K938" s="758"/>
      <c r="L938" s="758"/>
      <c r="M938" s="722"/>
      <c r="N938" s="736"/>
      <c r="O938" s="736"/>
      <c r="P938" s="736"/>
      <c r="Q938" s="736"/>
      <c r="R938" s="736"/>
      <c r="S938" s="736"/>
      <c r="T938" s="736"/>
      <c r="U938" s="736"/>
      <c r="BA938" s="722"/>
      <c r="BB938" s="722"/>
      <c r="BC938" s="722"/>
      <c r="BD938" s="722"/>
      <c r="BE938" s="722"/>
      <c r="BF938" s="722"/>
      <c r="BG938" s="722"/>
      <c r="BH938" s="722"/>
      <c r="BI938" s="722"/>
      <c r="BJ938" s="722"/>
      <c r="BK938" s="722"/>
      <c r="BL938" s="722"/>
      <c r="BM938" s="722"/>
      <c r="BN938" s="722"/>
      <c r="BO938" s="722"/>
      <c r="BP938" s="722"/>
      <c r="BQ938" s="722"/>
      <c r="BR938" s="722"/>
      <c r="BS938" s="722"/>
      <c r="BT938" s="722"/>
      <c r="BU938" s="722"/>
      <c r="BV938" s="722"/>
      <c r="BW938" s="722"/>
      <c r="BX938" s="722"/>
      <c r="BY938" s="722"/>
      <c r="BZ938" s="722"/>
      <c r="CA938" s="722"/>
      <c r="CB938" s="722"/>
      <c r="CC938" s="722"/>
      <c r="CD938" s="722"/>
      <c r="CE938" s="722"/>
      <c r="CF938" s="722"/>
      <c r="CG938" s="722"/>
      <c r="CH938" s="722"/>
      <c r="CI938" s="722"/>
      <c r="CJ938" s="722"/>
      <c r="CK938" s="722"/>
      <c r="CL938" s="722"/>
      <c r="CM938" s="722"/>
      <c r="CN938" s="722"/>
      <c r="CO938" s="722"/>
      <c r="CP938" s="722"/>
      <c r="CQ938" s="722"/>
      <c r="CR938" s="722"/>
      <c r="CS938" s="722"/>
    </row>
    <row r="939" spans="1:97" s="1376" customFormat="1">
      <c r="A939" s="722"/>
      <c r="B939" s="722"/>
      <c r="C939" s="722"/>
      <c r="D939" s="722"/>
      <c r="E939" s="722"/>
      <c r="F939" s="757"/>
      <c r="G939" s="757"/>
      <c r="H939" s="757"/>
      <c r="I939" s="757"/>
      <c r="J939" s="757"/>
      <c r="K939" s="758"/>
      <c r="L939" s="758"/>
      <c r="M939" s="722"/>
      <c r="N939" s="736"/>
      <c r="O939" s="736"/>
      <c r="P939" s="736"/>
      <c r="Q939" s="736"/>
      <c r="R939" s="736"/>
      <c r="S939" s="736"/>
      <c r="T939" s="736"/>
      <c r="U939" s="736"/>
      <c r="BA939" s="722"/>
      <c r="BB939" s="722"/>
      <c r="BC939" s="722"/>
      <c r="BD939" s="722"/>
      <c r="BE939" s="722"/>
      <c r="BF939" s="722"/>
      <c r="BG939" s="722"/>
      <c r="BH939" s="722"/>
      <c r="BI939" s="722"/>
      <c r="BJ939" s="722"/>
      <c r="BK939" s="722"/>
      <c r="BL939" s="722"/>
      <c r="BM939" s="722"/>
      <c r="BN939" s="722"/>
      <c r="BO939" s="722"/>
      <c r="BP939" s="722"/>
      <c r="BQ939" s="722"/>
      <c r="BR939" s="722"/>
      <c r="BS939" s="722"/>
      <c r="BT939" s="722"/>
      <c r="BU939" s="722"/>
      <c r="BV939" s="722"/>
      <c r="BW939" s="722"/>
      <c r="BX939" s="722"/>
      <c r="BY939" s="722"/>
      <c r="BZ939" s="722"/>
      <c r="CA939" s="722"/>
      <c r="CB939" s="722"/>
      <c r="CC939" s="722"/>
      <c r="CD939" s="722"/>
      <c r="CE939" s="722"/>
      <c r="CF939" s="722"/>
      <c r="CG939" s="722"/>
      <c r="CH939" s="722"/>
      <c r="CI939" s="722"/>
      <c r="CJ939" s="722"/>
      <c r="CK939" s="722"/>
      <c r="CL939" s="722"/>
      <c r="CM939" s="722"/>
      <c r="CN939" s="722"/>
      <c r="CO939" s="722"/>
      <c r="CP939" s="722"/>
      <c r="CQ939" s="722"/>
      <c r="CR939" s="722"/>
      <c r="CS939" s="722"/>
    </row>
    <row r="940" spans="1:97" s="1376" customFormat="1">
      <c r="A940" s="722"/>
      <c r="B940" s="722"/>
      <c r="C940" s="722"/>
      <c r="D940" s="722"/>
      <c r="E940" s="722"/>
      <c r="F940" s="757"/>
      <c r="G940" s="757"/>
      <c r="H940" s="757"/>
      <c r="I940" s="757"/>
      <c r="J940" s="757"/>
      <c r="K940" s="758"/>
      <c r="L940" s="758"/>
      <c r="M940" s="722"/>
      <c r="N940" s="736"/>
      <c r="O940" s="736"/>
      <c r="P940" s="736"/>
      <c r="Q940" s="736"/>
      <c r="R940" s="736"/>
      <c r="S940" s="736"/>
      <c r="T940" s="736"/>
      <c r="U940" s="736"/>
      <c r="BA940" s="722"/>
      <c r="BB940" s="722"/>
      <c r="BC940" s="722"/>
      <c r="BD940" s="722"/>
      <c r="BE940" s="722"/>
      <c r="BF940" s="722"/>
      <c r="BG940" s="722"/>
      <c r="BH940" s="722"/>
      <c r="BI940" s="722"/>
      <c r="BJ940" s="722"/>
      <c r="BK940" s="722"/>
      <c r="BL940" s="722"/>
      <c r="BM940" s="722"/>
      <c r="BN940" s="722"/>
      <c r="BO940" s="722"/>
      <c r="BP940" s="722"/>
      <c r="BQ940" s="722"/>
      <c r="BR940" s="722"/>
      <c r="BS940" s="722"/>
      <c r="BT940" s="722"/>
      <c r="BU940" s="722"/>
      <c r="BV940" s="722"/>
      <c r="BW940" s="722"/>
      <c r="BX940" s="722"/>
      <c r="BY940" s="722"/>
      <c r="BZ940" s="722"/>
      <c r="CA940" s="722"/>
      <c r="CB940" s="722"/>
      <c r="CC940" s="722"/>
      <c r="CD940" s="722"/>
      <c r="CE940" s="722"/>
      <c r="CF940" s="722"/>
      <c r="CG940" s="722"/>
      <c r="CH940" s="722"/>
      <c r="CI940" s="722"/>
      <c r="CJ940" s="722"/>
      <c r="CK940" s="722"/>
      <c r="CL940" s="722"/>
      <c r="CM940" s="722"/>
      <c r="CN940" s="722"/>
      <c r="CO940" s="722"/>
      <c r="CP940" s="722"/>
      <c r="CQ940" s="722"/>
      <c r="CR940" s="722"/>
      <c r="CS940" s="722"/>
    </row>
    <row r="941" spans="1:97" s="1376" customFormat="1">
      <c r="A941" s="722"/>
      <c r="B941" s="722"/>
      <c r="C941" s="722"/>
      <c r="D941" s="722"/>
      <c r="E941" s="722"/>
      <c r="F941" s="757"/>
      <c r="G941" s="757"/>
      <c r="H941" s="757"/>
      <c r="I941" s="757"/>
      <c r="J941" s="757"/>
      <c r="K941" s="758"/>
      <c r="L941" s="758"/>
      <c r="M941" s="722"/>
      <c r="N941" s="736"/>
      <c r="O941" s="736"/>
      <c r="P941" s="736"/>
      <c r="Q941" s="736"/>
      <c r="R941" s="736"/>
      <c r="S941" s="736"/>
      <c r="T941" s="736"/>
      <c r="U941" s="736"/>
      <c r="BA941" s="722"/>
      <c r="BB941" s="722"/>
      <c r="BC941" s="722"/>
      <c r="BD941" s="722"/>
      <c r="BE941" s="722"/>
      <c r="BF941" s="722"/>
      <c r="BG941" s="722"/>
      <c r="BH941" s="722"/>
      <c r="BI941" s="722"/>
      <c r="BJ941" s="722"/>
      <c r="BK941" s="722"/>
      <c r="BL941" s="722"/>
      <c r="BM941" s="722"/>
      <c r="BN941" s="722"/>
      <c r="BO941" s="722"/>
      <c r="BP941" s="722"/>
      <c r="BQ941" s="722"/>
      <c r="BR941" s="722"/>
      <c r="BS941" s="722"/>
      <c r="BT941" s="722"/>
      <c r="BU941" s="722"/>
      <c r="BV941" s="722"/>
      <c r="BW941" s="722"/>
      <c r="BX941" s="722"/>
      <c r="BY941" s="722"/>
      <c r="BZ941" s="722"/>
      <c r="CA941" s="722"/>
      <c r="CB941" s="722"/>
      <c r="CC941" s="722"/>
      <c r="CD941" s="722"/>
      <c r="CE941" s="722"/>
      <c r="CF941" s="722"/>
      <c r="CG941" s="722"/>
      <c r="CH941" s="722"/>
      <c r="CI941" s="722"/>
      <c r="CJ941" s="722"/>
      <c r="CK941" s="722"/>
      <c r="CL941" s="722"/>
      <c r="CM941" s="722"/>
      <c r="CN941" s="722"/>
      <c r="CO941" s="722"/>
      <c r="CP941" s="722"/>
      <c r="CQ941" s="722"/>
      <c r="CR941" s="722"/>
      <c r="CS941" s="722"/>
    </row>
    <row r="942" spans="1:97" s="1376" customFormat="1">
      <c r="A942" s="722"/>
      <c r="B942" s="722"/>
      <c r="C942" s="722"/>
      <c r="D942" s="722"/>
      <c r="E942" s="722"/>
      <c r="F942" s="757"/>
      <c r="G942" s="757"/>
      <c r="H942" s="757"/>
      <c r="I942" s="757"/>
      <c r="J942" s="757"/>
      <c r="K942" s="758"/>
      <c r="L942" s="758"/>
      <c r="M942" s="722"/>
      <c r="N942" s="736"/>
      <c r="O942" s="736"/>
      <c r="P942" s="736"/>
      <c r="Q942" s="736"/>
      <c r="R942" s="736"/>
      <c r="S942" s="736"/>
      <c r="T942" s="736"/>
      <c r="U942" s="736"/>
      <c r="BA942" s="722"/>
      <c r="BB942" s="722"/>
      <c r="BC942" s="722"/>
      <c r="BD942" s="722"/>
      <c r="BE942" s="722"/>
      <c r="BF942" s="722"/>
      <c r="BG942" s="722"/>
      <c r="BH942" s="722"/>
      <c r="BI942" s="722"/>
      <c r="BJ942" s="722"/>
      <c r="BK942" s="722"/>
      <c r="BL942" s="722"/>
      <c r="BM942" s="722"/>
      <c r="BN942" s="722"/>
      <c r="BO942" s="722"/>
      <c r="BP942" s="722"/>
      <c r="BQ942" s="722"/>
      <c r="BR942" s="722"/>
      <c r="BS942" s="722"/>
      <c r="BT942" s="722"/>
      <c r="BU942" s="722"/>
      <c r="BV942" s="722"/>
      <c r="BW942" s="722"/>
      <c r="BX942" s="722"/>
      <c r="BY942" s="722"/>
      <c r="BZ942" s="722"/>
      <c r="CA942" s="722"/>
      <c r="CB942" s="722"/>
      <c r="CC942" s="722"/>
      <c r="CD942" s="722"/>
      <c r="CE942" s="722"/>
      <c r="CF942" s="722"/>
      <c r="CG942" s="722"/>
      <c r="CH942" s="722"/>
      <c r="CI942" s="722"/>
      <c r="CJ942" s="722"/>
      <c r="CK942" s="722"/>
      <c r="CL942" s="722"/>
      <c r="CM942" s="722"/>
      <c r="CN942" s="722"/>
      <c r="CO942" s="722"/>
      <c r="CP942" s="722"/>
      <c r="CQ942" s="722"/>
      <c r="CR942" s="722"/>
      <c r="CS942" s="722"/>
    </row>
    <row r="943" spans="1:97" s="1376" customFormat="1">
      <c r="A943" s="722"/>
      <c r="B943" s="722"/>
      <c r="C943" s="722"/>
      <c r="D943" s="722"/>
      <c r="E943" s="722"/>
      <c r="F943" s="757"/>
      <c r="G943" s="757"/>
      <c r="H943" s="757"/>
      <c r="I943" s="757"/>
      <c r="J943" s="757"/>
      <c r="K943" s="758"/>
      <c r="L943" s="758"/>
      <c r="M943" s="722"/>
      <c r="N943" s="736"/>
      <c r="O943" s="736"/>
      <c r="P943" s="736"/>
      <c r="Q943" s="736"/>
      <c r="R943" s="736"/>
      <c r="S943" s="736"/>
      <c r="T943" s="736"/>
      <c r="U943" s="736"/>
      <c r="BA943" s="722"/>
      <c r="BB943" s="722"/>
      <c r="BC943" s="722"/>
      <c r="BD943" s="722"/>
      <c r="BE943" s="722"/>
      <c r="BF943" s="722"/>
      <c r="BG943" s="722"/>
      <c r="BH943" s="722"/>
      <c r="BI943" s="722"/>
      <c r="BJ943" s="722"/>
      <c r="BK943" s="722"/>
      <c r="BL943" s="722"/>
      <c r="BM943" s="722"/>
      <c r="BN943" s="722"/>
      <c r="BO943" s="722"/>
      <c r="BP943" s="722"/>
      <c r="BQ943" s="722"/>
      <c r="BR943" s="722"/>
      <c r="BS943" s="722"/>
      <c r="BT943" s="722"/>
      <c r="BU943" s="722"/>
      <c r="BV943" s="722"/>
      <c r="BW943" s="722"/>
      <c r="BX943" s="722"/>
      <c r="BY943" s="722"/>
      <c r="BZ943" s="722"/>
      <c r="CA943" s="722"/>
      <c r="CB943" s="722"/>
      <c r="CC943" s="722"/>
      <c r="CD943" s="722"/>
      <c r="CE943" s="722"/>
      <c r="CF943" s="722"/>
      <c r="CG943" s="722"/>
      <c r="CH943" s="722"/>
      <c r="CI943" s="722"/>
      <c r="CJ943" s="722"/>
      <c r="CK943" s="722"/>
      <c r="CL943" s="722"/>
      <c r="CM943" s="722"/>
      <c r="CN943" s="722"/>
      <c r="CO943" s="722"/>
      <c r="CP943" s="722"/>
      <c r="CQ943" s="722"/>
      <c r="CR943" s="722"/>
      <c r="CS943" s="722"/>
    </row>
    <row r="944" spans="1:97" s="1376" customFormat="1">
      <c r="A944" s="722"/>
      <c r="B944" s="722"/>
      <c r="C944" s="722"/>
      <c r="D944" s="722"/>
      <c r="E944" s="722"/>
      <c r="F944" s="757"/>
      <c r="G944" s="757"/>
      <c r="H944" s="757"/>
      <c r="I944" s="757"/>
      <c r="J944" s="757"/>
      <c r="K944" s="758"/>
      <c r="L944" s="758"/>
      <c r="M944" s="722"/>
      <c r="N944" s="736"/>
      <c r="O944" s="736"/>
      <c r="P944" s="736"/>
      <c r="Q944" s="736"/>
      <c r="R944" s="736"/>
      <c r="S944" s="736"/>
      <c r="T944" s="736"/>
      <c r="U944" s="736"/>
      <c r="BA944" s="722"/>
      <c r="BB944" s="722"/>
      <c r="BC944" s="722"/>
      <c r="BD944" s="722"/>
      <c r="BE944" s="722"/>
      <c r="BF944" s="722"/>
      <c r="BG944" s="722"/>
      <c r="BH944" s="722"/>
      <c r="BI944" s="722"/>
      <c r="BJ944" s="722"/>
      <c r="BK944" s="722"/>
      <c r="BL944" s="722"/>
      <c r="BM944" s="722"/>
      <c r="BN944" s="722"/>
      <c r="BO944" s="722"/>
      <c r="BP944" s="722"/>
      <c r="BQ944" s="722"/>
      <c r="BR944" s="722"/>
      <c r="BS944" s="722"/>
      <c r="BT944" s="722"/>
      <c r="BU944" s="722"/>
      <c r="BV944" s="722"/>
      <c r="BW944" s="722"/>
      <c r="BX944" s="722"/>
      <c r="BY944" s="722"/>
      <c r="BZ944" s="722"/>
      <c r="CA944" s="722"/>
      <c r="CB944" s="722"/>
      <c r="CC944" s="722"/>
      <c r="CD944" s="722"/>
      <c r="CE944" s="722"/>
      <c r="CF944" s="722"/>
      <c r="CG944" s="722"/>
      <c r="CH944" s="722"/>
      <c r="CI944" s="722"/>
      <c r="CJ944" s="722"/>
      <c r="CK944" s="722"/>
      <c r="CL944" s="722"/>
      <c r="CM944" s="722"/>
      <c r="CN944" s="722"/>
      <c r="CO944" s="722"/>
      <c r="CP944" s="722"/>
      <c r="CQ944" s="722"/>
      <c r="CR944" s="722"/>
      <c r="CS944" s="722"/>
    </row>
    <row r="945" spans="1:97" s="1376" customFormat="1">
      <c r="A945" s="722"/>
      <c r="B945" s="722"/>
      <c r="C945" s="722"/>
      <c r="D945" s="722"/>
      <c r="E945" s="722"/>
      <c r="F945" s="757"/>
      <c r="G945" s="757"/>
      <c r="H945" s="757"/>
      <c r="I945" s="757"/>
      <c r="J945" s="757"/>
      <c r="K945" s="758"/>
      <c r="L945" s="758"/>
      <c r="M945" s="722"/>
      <c r="N945" s="736"/>
      <c r="O945" s="736"/>
      <c r="P945" s="736"/>
      <c r="Q945" s="736"/>
      <c r="R945" s="736"/>
      <c r="S945" s="736"/>
      <c r="T945" s="736"/>
      <c r="U945" s="736"/>
      <c r="BA945" s="722"/>
      <c r="BB945" s="722"/>
      <c r="BC945" s="722"/>
      <c r="BD945" s="722"/>
      <c r="BE945" s="722"/>
      <c r="BF945" s="722"/>
      <c r="BG945" s="722"/>
      <c r="BH945" s="722"/>
      <c r="BI945" s="722"/>
      <c r="BJ945" s="722"/>
      <c r="BK945" s="722"/>
      <c r="BL945" s="722"/>
      <c r="BM945" s="722"/>
      <c r="BN945" s="722"/>
      <c r="BO945" s="722"/>
      <c r="BP945" s="722"/>
      <c r="BQ945" s="722"/>
      <c r="BR945" s="722"/>
      <c r="BS945" s="722"/>
      <c r="BT945" s="722"/>
      <c r="BU945" s="722"/>
      <c r="BV945" s="722"/>
      <c r="BW945" s="722"/>
      <c r="BX945" s="722"/>
      <c r="BY945" s="722"/>
      <c r="BZ945" s="722"/>
      <c r="CA945" s="722"/>
      <c r="CB945" s="722"/>
      <c r="CC945" s="722"/>
      <c r="CD945" s="722"/>
      <c r="CE945" s="722"/>
      <c r="CF945" s="722"/>
      <c r="CG945" s="722"/>
      <c r="CH945" s="722"/>
      <c r="CI945" s="722"/>
      <c r="CJ945" s="722"/>
      <c r="CK945" s="722"/>
      <c r="CL945" s="722"/>
      <c r="CM945" s="722"/>
      <c r="CN945" s="722"/>
      <c r="CO945" s="722"/>
      <c r="CP945" s="722"/>
      <c r="CQ945" s="722"/>
      <c r="CR945" s="722"/>
      <c r="CS945" s="722"/>
    </row>
    <row r="946" spans="1:97" s="1376" customFormat="1">
      <c r="A946" s="722"/>
      <c r="B946" s="722"/>
      <c r="C946" s="722"/>
      <c r="D946" s="722"/>
      <c r="E946" s="722"/>
      <c r="F946" s="757"/>
      <c r="G946" s="757"/>
      <c r="H946" s="757"/>
      <c r="I946" s="757"/>
      <c r="J946" s="757"/>
      <c r="K946" s="758"/>
      <c r="L946" s="758"/>
      <c r="M946" s="722"/>
      <c r="N946" s="736"/>
      <c r="O946" s="736"/>
      <c r="P946" s="736"/>
      <c r="Q946" s="736"/>
      <c r="R946" s="736"/>
      <c r="S946" s="736"/>
      <c r="T946" s="736"/>
      <c r="U946" s="736"/>
      <c r="BA946" s="722"/>
      <c r="BB946" s="722"/>
      <c r="BC946" s="722"/>
      <c r="BD946" s="722"/>
      <c r="BE946" s="722"/>
      <c r="BF946" s="722"/>
      <c r="BG946" s="722"/>
      <c r="BH946" s="722"/>
      <c r="BI946" s="722"/>
      <c r="BJ946" s="722"/>
      <c r="BK946" s="722"/>
      <c r="BL946" s="722"/>
      <c r="BM946" s="722"/>
      <c r="BN946" s="722"/>
      <c r="BO946" s="722"/>
      <c r="BP946" s="722"/>
      <c r="BQ946" s="722"/>
      <c r="BR946" s="722"/>
      <c r="BS946" s="722"/>
      <c r="BT946" s="722"/>
      <c r="BU946" s="722"/>
      <c r="BV946" s="722"/>
      <c r="BW946" s="722"/>
      <c r="BX946" s="722"/>
      <c r="BY946" s="722"/>
      <c r="BZ946" s="722"/>
      <c r="CA946" s="722"/>
      <c r="CB946" s="722"/>
      <c r="CC946" s="722"/>
      <c r="CD946" s="722"/>
      <c r="CE946" s="722"/>
      <c r="CF946" s="722"/>
      <c r="CG946" s="722"/>
      <c r="CH946" s="722"/>
      <c r="CI946" s="722"/>
      <c r="CJ946" s="722"/>
      <c r="CK946" s="722"/>
      <c r="CL946" s="722"/>
      <c r="CM946" s="722"/>
      <c r="CN946" s="722"/>
      <c r="CO946" s="722"/>
      <c r="CP946" s="722"/>
      <c r="CQ946" s="722"/>
      <c r="CR946" s="722"/>
      <c r="CS946" s="722"/>
    </row>
    <row r="947" spans="1:97" s="1376" customFormat="1">
      <c r="A947" s="722"/>
      <c r="B947" s="722"/>
      <c r="C947" s="722"/>
      <c r="D947" s="722"/>
      <c r="E947" s="722"/>
      <c r="F947" s="757"/>
      <c r="G947" s="757"/>
      <c r="H947" s="757"/>
      <c r="I947" s="757"/>
      <c r="J947" s="757"/>
      <c r="K947" s="758"/>
      <c r="L947" s="758"/>
      <c r="M947" s="722"/>
      <c r="N947" s="736"/>
      <c r="O947" s="736"/>
      <c r="P947" s="736"/>
      <c r="Q947" s="736"/>
      <c r="R947" s="736"/>
      <c r="S947" s="736"/>
      <c r="T947" s="736"/>
      <c r="U947" s="736"/>
      <c r="BA947" s="722"/>
      <c r="BB947" s="722"/>
      <c r="BC947" s="722"/>
      <c r="BD947" s="722"/>
      <c r="BE947" s="722"/>
      <c r="BF947" s="722"/>
      <c r="BG947" s="722"/>
      <c r="BH947" s="722"/>
      <c r="BI947" s="722"/>
      <c r="BJ947" s="722"/>
      <c r="BK947" s="722"/>
      <c r="BL947" s="722"/>
      <c r="BM947" s="722"/>
      <c r="BN947" s="722"/>
      <c r="BO947" s="722"/>
      <c r="BP947" s="722"/>
      <c r="BQ947" s="722"/>
      <c r="BR947" s="722"/>
      <c r="BS947" s="722"/>
      <c r="BT947" s="722"/>
      <c r="BU947" s="722"/>
      <c r="BV947" s="722"/>
      <c r="BW947" s="722"/>
      <c r="BX947" s="722"/>
      <c r="BY947" s="722"/>
      <c r="BZ947" s="722"/>
      <c r="CA947" s="722"/>
      <c r="CB947" s="722"/>
      <c r="CC947" s="722"/>
      <c r="CD947" s="722"/>
      <c r="CE947" s="722"/>
      <c r="CF947" s="722"/>
      <c r="CG947" s="722"/>
      <c r="CH947" s="722"/>
      <c r="CI947" s="722"/>
      <c r="CJ947" s="722"/>
      <c r="CK947" s="722"/>
      <c r="CL947" s="722"/>
      <c r="CM947" s="722"/>
      <c r="CN947" s="722"/>
      <c r="CO947" s="722"/>
      <c r="CP947" s="722"/>
      <c r="CQ947" s="722"/>
      <c r="CR947" s="722"/>
      <c r="CS947" s="722"/>
    </row>
    <row r="948" spans="1:97" s="1376" customFormat="1">
      <c r="A948" s="722"/>
      <c r="B948" s="722"/>
      <c r="C948" s="722"/>
      <c r="D948" s="722"/>
      <c r="E948" s="722"/>
      <c r="F948" s="757"/>
      <c r="G948" s="757"/>
      <c r="H948" s="757"/>
      <c r="I948" s="757"/>
      <c r="J948" s="757"/>
      <c r="K948" s="758"/>
      <c r="L948" s="758"/>
      <c r="M948" s="722"/>
      <c r="N948" s="736"/>
      <c r="O948" s="736"/>
      <c r="P948" s="736"/>
      <c r="Q948" s="736"/>
      <c r="R948" s="736"/>
      <c r="S948" s="736"/>
      <c r="T948" s="736"/>
      <c r="U948" s="736"/>
      <c r="BA948" s="722"/>
      <c r="BB948" s="722"/>
      <c r="BC948" s="722"/>
      <c r="BD948" s="722"/>
      <c r="BE948" s="722"/>
      <c r="BF948" s="722"/>
      <c r="BG948" s="722"/>
      <c r="BH948" s="722"/>
      <c r="BI948" s="722"/>
      <c r="BJ948" s="722"/>
      <c r="BK948" s="722"/>
      <c r="BL948" s="722"/>
      <c r="BM948" s="722"/>
      <c r="BN948" s="722"/>
      <c r="BO948" s="722"/>
      <c r="BP948" s="722"/>
      <c r="BQ948" s="722"/>
      <c r="BR948" s="722"/>
      <c r="BS948" s="722"/>
      <c r="BT948" s="722"/>
      <c r="BU948" s="722"/>
      <c r="BV948" s="722"/>
      <c r="BW948" s="722"/>
      <c r="BX948" s="722"/>
      <c r="BY948" s="722"/>
      <c r="BZ948" s="722"/>
      <c r="CA948" s="722"/>
      <c r="CB948" s="722"/>
      <c r="CC948" s="722"/>
      <c r="CD948" s="722"/>
      <c r="CE948" s="722"/>
      <c r="CF948" s="722"/>
      <c r="CG948" s="722"/>
      <c r="CH948" s="722"/>
      <c r="CI948" s="722"/>
      <c r="CJ948" s="722"/>
      <c r="CK948" s="722"/>
      <c r="CL948" s="722"/>
      <c r="CM948" s="722"/>
      <c r="CN948" s="722"/>
      <c r="CO948" s="722"/>
      <c r="CP948" s="722"/>
      <c r="CQ948" s="722"/>
      <c r="CR948" s="722"/>
      <c r="CS948" s="722"/>
    </row>
    <row r="949" spans="1:97" s="1376" customFormat="1">
      <c r="A949" s="722"/>
      <c r="B949" s="722"/>
      <c r="C949" s="722"/>
      <c r="D949" s="722"/>
      <c r="E949" s="722"/>
      <c r="F949" s="757"/>
      <c r="G949" s="757"/>
      <c r="H949" s="757"/>
      <c r="I949" s="757"/>
      <c r="J949" s="757"/>
      <c r="K949" s="758"/>
      <c r="L949" s="758"/>
      <c r="M949" s="722"/>
      <c r="N949" s="736"/>
      <c r="O949" s="736"/>
      <c r="P949" s="736"/>
      <c r="Q949" s="736"/>
      <c r="R949" s="736"/>
      <c r="S949" s="736"/>
      <c r="T949" s="736"/>
      <c r="U949" s="736"/>
      <c r="BA949" s="722"/>
      <c r="BB949" s="722"/>
      <c r="BC949" s="722"/>
      <c r="BD949" s="722"/>
      <c r="BE949" s="722"/>
      <c r="BF949" s="722"/>
      <c r="BG949" s="722"/>
      <c r="BH949" s="722"/>
      <c r="BI949" s="722"/>
      <c r="BJ949" s="722"/>
      <c r="BK949" s="722"/>
      <c r="BL949" s="722"/>
      <c r="BM949" s="722"/>
      <c r="BN949" s="722"/>
      <c r="BO949" s="722"/>
      <c r="BP949" s="722"/>
      <c r="BQ949" s="722"/>
      <c r="BR949" s="722"/>
      <c r="BS949" s="722"/>
      <c r="BT949" s="722"/>
      <c r="BU949" s="722"/>
      <c r="BV949" s="722"/>
      <c r="BW949" s="722"/>
      <c r="BX949" s="722"/>
      <c r="BY949" s="722"/>
      <c r="BZ949" s="722"/>
      <c r="CA949" s="722"/>
      <c r="CB949" s="722"/>
      <c r="CC949" s="722"/>
      <c r="CD949" s="722"/>
      <c r="CE949" s="722"/>
      <c r="CF949" s="722"/>
      <c r="CG949" s="722"/>
      <c r="CH949" s="722"/>
      <c r="CI949" s="722"/>
      <c r="CJ949" s="722"/>
      <c r="CK949" s="722"/>
      <c r="CL949" s="722"/>
      <c r="CM949" s="722"/>
      <c r="CN949" s="722"/>
      <c r="CO949" s="722"/>
      <c r="CP949" s="722"/>
      <c r="CQ949" s="722"/>
      <c r="CR949" s="722"/>
      <c r="CS949" s="722"/>
    </row>
    <row r="950" spans="1:97" s="1376" customFormat="1">
      <c r="A950" s="722"/>
      <c r="B950" s="722"/>
      <c r="C950" s="722"/>
      <c r="D950" s="722"/>
      <c r="E950" s="722"/>
      <c r="F950" s="757"/>
      <c r="G950" s="757"/>
      <c r="H950" s="757"/>
      <c r="I950" s="757"/>
      <c r="J950" s="757"/>
      <c r="K950" s="758"/>
      <c r="L950" s="758"/>
      <c r="M950" s="722"/>
      <c r="N950" s="736"/>
      <c r="O950" s="736"/>
      <c r="P950" s="736"/>
      <c r="Q950" s="736"/>
      <c r="R950" s="736"/>
      <c r="S950" s="736"/>
      <c r="T950" s="736"/>
      <c r="U950" s="736"/>
      <c r="BA950" s="722"/>
      <c r="BB950" s="722"/>
      <c r="BC950" s="722"/>
      <c r="BD950" s="722"/>
      <c r="BE950" s="722"/>
      <c r="BF950" s="722"/>
      <c r="BG950" s="722"/>
      <c r="BH950" s="722"/>
      <c r="BI950" s="722"/>
      <c r="BJ950" s="722"/>
      <c r="BK950" s="722"/>
      <c r="BL950" s="722"/>
      <c r="BM950" s="722"/>
      <c r="BN950" s="722"/>
      <c r="BO950" s="722"/>
      <c r="BP950" s="722"/>
      <c r="BQ950" s="722"/>
      <c r="BR950" s="722"/>
      <c r="BS950" s="722"/>
      <c r="BT950" s="722"/>
      <c r="BU950" s="722"/>
      <c r="BV950" s="722"/>
      <c r="BW950" s="722"/>
      <c r="BX950" s="722"/>
      <c r="BY950" s="722"/>
      <c r="BZ950" s="722"/>
      <c r="CA950" s="722"/>
      <c r="CB950" s="722"/>
      <c r="CC950" s="722"/>
      <c r="CD950" s="722"/>
      <c r="CE950" s="722"/>
      <c r="CF950" s="722"/>
      <c r="CG950" s="722"/>
      <c r="CH950" s="722"/>
      <c r="CI950" s="722"/>
      <c r="CJ950" s="722"/>
      <c r="CK950" s="722"/>
      <c r="CL950" s="722"/>
      <c r="CM950" s="722"/>
      <c r="CN950" s="722"/>
      <c r="CO950" s="722"/>
      <c r="CP950" s="722"/>
      <c r="CQ950" s="722"/>
      <c r="CR950" s="722"/>
      <c r="CS950" s="722"/>
    </row>
    <row r="951" spans="1:97" s="1376" customFormat="1">
      <c r="A951" s="722"/>
      <c r="B951" s="722"/>
      <c r="C951" s="722"/>
      <c r="D951" s="722"/>
      <c r="E951" s="722"/>
      <c r="F951" s="757"/>
      <c r="G951" s="757"/>
      <c r="H951" s="757"/>
      <c r="I951" s="757"/>
      <c r="J951" s="757"/>
      <c r="K951" s="758"/>
      <c r="L951" s="758"/>
      <c r="M951" s="722"/>
      <c r="N951" s="736"/>
      <c r="O951" s="736"/>
      <c r="P951" s="736"/>
      <c r="Q951" s="736"/>
      <c r="R951" s="736"/>
      <c r="S951" s="736"/>
      <c r="T951" s="736"/>
      <c r="U951" s="736"/>
      <c r="BA951" s="722"/>
      <c r="BB951" s="722"/>
      <c r="BC951" s="722"/>
      <c r="BD951" s="722"/>
      <c r="BE951" s="722"/>
      <c r="BF951" s="722"/>
      <c r="BG951" s="722"/>
      <c r="BH951" s="722"/>
      <c r="BI951" s="722"/>
      <c r="BJ951" s="722"/>
      <c r="BK951" s="722"/>
      <c r="BL951" s="722"/>
      <c r="BM951" s="722"/>
      <c r="BN951" s="722"/>
      <c r="BO951" s="722"/>
      <c r="BP951" s="722"/>
      <c r="BQ951" s="722"/>
      <c r="BR951" s="722"/>
      <c r="BS951" s="722"/>
      <c r="BT951" s="722"/>
      <c r="BU951" s="722"/>
      <c r="BV951" s="722"/>
      <c r="BW951" s="722"/>
      <c r="BX951" s="722"/>
      <c r="BY951" s="722"/>
      <c r="BZ951" s="722"/>
      <c r="CA951" s="722"/>
      <c r="CB951" s="722"/>
      <c r="CC951" s="722"/>
      <c r="CD951" s="722"/>
      <c r="CE951" s="722"/>
      <c r="CF951" s="722"/>
      <c r="CG951" s="722"/>
      <c r="CH951" s="722"/>
      <c r="CI951" s="722"/>
      <c r="CJ951" s="722"/>
      <c r="CK951" s="722"/>
      <c r="CL951" s="722"/>
      <c r="CM951" s="722"/>
      <c r="CN951" s="722"/>
      <c r="CO951" s="722"/>
      <c r="CP951" s="722"/>
      <c r="CQ951" s="722"/>
      <c r="CR951" s="722"/>
      <c r="CS951" s="722"/>
    </row>
    <row r="952" spans="1:97" s="1376" customFormat="1">
      <c r="A952" s="722"/>
      <c r="B952" s="722"/>
      <c r="C952" s="722"/>
      <c r="D952" s="722"/>
      <c r="E952" s="722"/>
      <c r="F952" s="757"/>
      <c r="G952" s="757"/>
      <c r="H952" s="757"/>
      <c r="I952" s="757"/>
      <c r="J952" s="757"/>
      <c r="K952" s="758"/>
      <c r="L952" s="758"/>
      <c r="M952" s="722"/>
      <c r="N952" s="736"/>
      <c r="O952" s="736"/>
      <c r="P952" s="736"/>
      <c r="Q952" s="736"/>
      <c r="R952" s="736"/>
      <c r="S952" s="736"/>
      <c r="T952" s="736"/>
      <c r="U952" s="736"/>
      <c r="BA952" s="722"/>
      <c r="BB952" s="722"/>
      <c r="BC952" s="722"/>
      <c r="BD952" s="722"/>
      <c r="BE952" s="722"/>
      <c r="BF952" s="722"/>
      <c r="BG952" s="722"/>
      <c r="BH952" s="722"/>
      <c r="BI952" s="722"/>
      <c r="BJ952" s="722"/>
      <c r="BK952" s="722"/>
      <c r="BL952" s="722"/>
      <c r="BM952" s="722"/>
      <c r="BN952" s="722"/>
      <c r="BO952" s="722"/>
      <c r="BP952" s="722"/>
      <c r="BQ952" s="722"/>
      <c r="BR952" s="722"/>
      <c r="BS952" s="722"/>
      <c r="BT952" s="722"/>
      <c r="BU952" s="722"/>
      <c r="BV952" s="722"/>
      <c r="BW952" s="722"/>
      <c r="BX952" s="722"/>
      <c r="BY952" s="722"/>
      <c r="BZ952" s="722"/>
      <c r="CA952" s="722"/>
      <c r="CB952" s="722"/>
      <c r="CC952" s="722"/>
      <c r="CD952" s="722"/>
      <c r="CE952" s="722"/>
      <c r="CF952" s="722"/>
      <c r="CG952" s="722"/>
      <c r="CH952" s="722"/>
      <c r="CI952" s="722"/>
      <c r="CJ952" s="722"/>
      <c r="CK952" s="722"/>
      <c r="CL952" s="722"/>
      <c r="CM952" s="722"/>
      <c r="CN952" s="722"/>
      <c r="CO952" s="722"/>
      <c r="CP952" s="722"/>
      <c r="CQ952" s="722"/>
      <c r="CR952" s="722"/>
      <c r="CS952" s="722"/>
    </row>
    <row r="953" spans="1:97" s="1376" customFormat="1">
      <c r="A953" s="722"/>
      <c r="B953" s="722"/>
      <c r="C953" s="722"/>
      <c r="D953" s="722"/>
      <c r="E953" s="722"/>
      <c r="F953" s="757"/>
      <c r="G953" s="757"/>
      <c r="H953" s="757"/>
      <c r="I953" s="757"/>
      <c r="J953" s="757"/>
      <c r="K953" s="758"/>
      <c r="L953" s="758"/>
      <c r="M953" s="722"/>
      <c r="N953" s="736"/>
      <c r="O953" s="736"/>
      <c r="P953" s="736"/>
      <c r="Q953" s="736"/>
      <c r="R953" s="736"/>
      <c r="S953" s="736"/>
      <c r="T953" s="736"/>
      <c r="U953" s="736"/>
      <c r="BA953" s="722"/>
      <c r="BB953" s="722"/>
      <c r="BC953" s="722"/>
      <c r="BD953" s="722"/>
      <c r="BE953" s="722"/>
      <c r="BF953" s="722"/>
      <c r="BG953" s="722"/>
      <c r="BH953" s="722"/>
      <c r="BI953" s="722"/>
      <c r="BJ953" s="722"/>
      <c r="BK953" s="722"/>
      <c r="BL953" s="722"/>
      <c r="BM953" s="722"/>
      <c r="BN953" s="722"/>
      <c r="BO953" s="722"/>
      <c r="BP953" s="722"/>
      <c r="BQ953" s="722"/>
      <c r="BR953" s="722"/>
      <c r="BS953" s="722"/>
      <c r="BT953" s="722"/>
      <c r="BU953" s="722"/>
      <c r="BV953" s="722"/>
      <c r="BW953" s="722"/>
      <c r="BX953" s="722"/>
      <c r="BY953" s="722"/>
      <c r="BZ953" s="722"/>
      <c r="CA953" s="722"/>
      <c r="CB953" s="722"/>
      <c r="CC953" s="722"/>
      <c r="CD953" s="722"/>
      <c r="CE953" s="722"/>
      <c r="CF953" s="722"/>
      <c r="CG953" s="722"/>
      <c r="CH953" s="722"/>
      <c r="CI953" s="722"/>
      <c r="CJ953" s="722"/>
      <c r="CK953" s="722"/>
      <c r="CL953" s="722"/>
      <c r="CM953" s="722"/>
      <c r="CN953" s="722"/>
      <c r="CO953" s="722"/>
      <c r="CP953" s="722"/>
      <c r="CQ953" s="722"/>
      <c r="CR953" s="722"/>
      <c r="CS953" s="722"/>
    </row>
    <row r="954" spans="1:97" s="1376" customFormat="1">
      <c r="A954" s="722"/>
      <c r="B954" s="722"/>
      <c r="C954" s="722"/>
      <c r="D954" s="722"/>
      <c r="E954" s="722"/>
      <c r="F954" s="757"/>
      <c r="G954" s="757"/>
      <c r="H954" s="757"/>
      <c r="I954" s="757"/>
      <c r="J954" s="757"/>
      <c r="K954" s="758"/>
      <c r="L954" s="758"/>
      <c r="M954" s="722"/>
      <c r="N954" s="736"/>
      <c r="O954" s="736"/>
      <c r="P954" s="736"/>
      <c r="Q954" s="736"/>
      <c r="R954" s="736"/>
      <c r="S954" s="736"/>
      <c r="T954" s="736"/>
      <c r="U954" s="736"/>
      <c r="BA954" s="722"/>
      <c r="BB954" s="722"/>
      <c r="BC954" s="722"/>
      <c r="BD954" s="722"/>
      <c r="BE954" s="722"/>
      <c r="BF954" s="722"/>
      <c r="BG954" s="722"/>
      <c r="BH954" s="722"/>
      <c r="BI954" s="722"/>
      <c r="BJ954" s="722"/>
      <c r="BK954" s="722"/>
      <c r="BL954" s="722"/>
      <c r="BM954" s="722"/>
      <c r="BN954" s="722"/>
      <c r="BO954" s="722"/>
      <c r="BP954" s="722"/>
      <c r="BQ954" s="722"/>
      <c r="BR954" s="722"/>
      <c r="BS954" s="722"/>
      <c r="BT954" s="722"/>
      <c r="BU954" s="722"/>
      <c r="BV954" s="722"/>
      <c r="BW954" s="722"/>
      <c r="BX954" s="722"/>
      <c r="BY954" s="722"/>
      <c r="BZ954" s="722"/>
      <c r="CA954" s="722"/>
      <c r="CB954" s="722"/>
      <c r="CC954" s="722"/>
      <c r="CD954" s="722"/>
      <c r="CE954" s="722"/>
      <c r="CF954" s="722"/>
      <c r="CG954" s="722"/>
      <c r="CH954" s="722"/>
      <c r="CI954" s="722"/>
      <c r="CJ954" s="722"/>
      <c r="CK954" s="722"/>
      <c r="CL954" s="722"/>
      <c r="CM954" s="722"/>
      <c r="CN954" s="722"/>
      <c r="CO954" s="722"/>
      <c r="CP954" s="722"/>
      <c r="CQ954" s="722"/>
      <c r="CR954" s="722"/>
      <c r="CS954" s="722"/>
    </row>
    <row r="955" spans="1:97" s="1376" customFormat="1">
      <c r="A955" s="722"/>
      <c r="B955" s="722"/>
      <c r="C955" s="722"/>
      <c r="D955" s="722"/>
      <c r="E955" s="722"/>
      <c r="F955" s="757"/>
      <c r="G955" s="757"/>
      <c r="H955" s="757"/>
      <c r="I955" s="757"/>
      <c r="J955" s="757"/>
      <c r="K955" s="758"/>
      <c r="L955" s="758"/>
      <c r="M955" s="722"/>
      <c r="N955" s="736"/>
      <c r="O955" s="736"/>
      <c r="P955" s="736"/>
      <c r="Q955" s="736"/>
      <c r="R955" s="736"/>
      <c r="S955" s="736"/>
      <c r="T955" s="736"/>
      <c r="U955" s="736"/>
      <c r="BA955" s="722"/>
      <c r="BB955" s="722"/>
      <c r="BC955" s="722"/>
      <c r="BD955" s="722"/>
      <c r="BE955" s="722"/>
      <c r="BF955" s="722"/>
      <c r="BG955" s="722"/>
      <c r="BH955" s="722"/>
      <c r="BI955" s="722"/>
      <c r="BJ955" s="722"/>
      <c r="BK955" s="722"/>
      <c r="BL955" s="722"/>
      <c r="BM955" s="722"/>
      <c r="BN955" s="722"/>
      <c r="BO955" s="722"/>
      <c r="BP955" s="722"/>
      <c r="BQ955" s="722"/>
      <c r="BR955" s="722"/>
      <c r="BS955" s="722"/>
      <c r="BT955" s="722"/>
      <c r="BU955" s="722"/>
      <c r="BV955" s="722"/>
      <c r="BW955" s="722"/>
      <c r="BX955" s="722"/>
      <c r="BY955" s="722"/>
      <c r="BZ955" s="722"/>
      <c r="CA955" s="722"/>
      <c r="CB955" s="722"/>
      <c r="CC955" s="722"/>
      <c r="CD955" s="722"/>
      <c r="CE955" s="722"/>
      <c r="CF955" s="722"/>
      <c r="CG955" s="722"/>
      <c r="CH955" s="722"/>
      <c r="CI955" s="722"/>
      <c r="CJ955" s="722"/>
      <c r="CK955" s="722"/>
      <c r="CL955" s="722"/>
      <c r="CM955" s="722"/>
      <c r="CN955" s="722"/>
      <c r="CO955" s="722"/>
      <c r="CP955" s="722"/>
      <c r="CQ955" s="722"/>
      <c r="CR955" s="722"/>
      <c r="CS955" s="722"/>
    </row>
    <row r="956" spans="1:97" s="1376" customFormat="1">
      <c r="A956" s="722"/>
      <c r="B956" s="722"/>
      <c r="C956" s="722"/>
      <c r="D956" s="722"/>
      <c r="E956" s="722"/>
      <c r="F956" s="757"/>
      <c r="G956" s="757"/>
      <c r="H956" s="757"/>
      <c r="I956" s="757"/>
      <c r="J956" s="757"/>
      <c r="K956" s="758"/>
      <c r="L956" s="758"/>
      <c r="M956" s="722"/>
      <c r="N956" s="736"/>
      <c r="O956" s="736"/>
      <c r="P956" s="736"/>
      <c r="Q956" s="736"/>
      <c r="R956" s="736"/>
      <c r="S956" s="736"/>
      <c r="T956" s="736"/>
      <c r="U956" s="736"/>
      <c r="BA956" s="722"/>
      <c r="BB956" s="722"/>
      <c r="BC956" s="722"/>
      <c r="BD956" s="722"/>
      <c r="BE956" s="722"/>
      <c r="BF956" s="722"/>
      <c r="BG956" s="722"/>
      <c r="BH956" s="722"/>
      <c r="BI956" s="722"/>
      <c r="BJ956" s="722"/>
      <c r="BK956" s="722"/>
      <c r="BL956" s="722"/>
      <c r="BM956" s="722"/>
      <c r="BN956" s="722"/>
      <c r="BO956" s="722"/>
      <c r="BP956" s="722"/>
      <c r="BQ956" s="722"/>
      <c r="BR956" s="722"/>
      <c r="BS956" s="722"/>
      <c r="BT956" s="722"/>
      <c r="BU956" s="722"/>
      <c r="BV956" s="722"/>
      <c r="BW956" s="722"/>
      <c r="BX956" s="722"/>
      <c r="BY956" s="722"/>
      <c r="BZ956" s="722"/>
      <c r="CA956" s="722"/>
      <c r="CB956" s="722"/>
      <c r="CC956" s="722"/>
      <c r="CD956" s="722"/>
      <c r="CE956" s="722"/>
      <c r="CF956" s="722"/>
      <c r="CG956" s="722"/>
      <c r="CH956" s="722"/>
      <c r="CI956" s="722"/>
      <c r="CJ956" s="722"/>
      <c r="CK956" s="722"/>
      <c r="CL956" s="722"/>
      <c r="CM956" s="722"/>
      <c r="CN956" s="722"/>
      <c r="CO956" s="722"/>
      <c r="CP956" s="722"/>
      <c r="CQ956" s="722"/>
      <c r="CR956" s="722"/>
      <c r="CS956" s="722"/>
    </row>
    <row r="957" spans="1:97" s="1376" customFormat="1">
      <c r="A957" s="722"/>
      <c r="B957" s="722"/>
      <c r="C957" s="722"/>
      <c r="D957" s="722"/>
      <c r="E957" s="722"/>
      <c r="F957" s="757"/>
      <c r="G957" s="757"/>
      <c r="H957" s="757"/>
      <c r="I957" s="757"/>
      <c r="J957" s="757"/>
      <c r="K957" s="758"/>
      <c r="L957" s="758"/>
      <c r="M957" s="722"/>
      <c r="N957" s="736"/>
      <c r="O957" s="736"/>
      <c r="P957" s="736"/>
      <c r="Q957" s="736"/>
      <c r="R957" s="736"/>
      <c r="S957" s="736"/>
      <c r="T957" s="736"/>
      <c r="U957" s="736"/>
      <c r="BA957" s="722"/>
      <c r="BB957" s="722"/>
      <c r="BC957" s="722"/>
      <c r="BD957" s="722"/>
      <c r="BE957" s="722"/>
      <c r="BF957" s="722"/>
      <c r="BG957" s="722"/>
      <c r="BH957" s="722"/>
      <c r="BI957" s="722"/>
      <c r="BJ957" s="722"/>
      <c r="BK957" s="722"/>
      <c r="BL957" s="722"/>
      <c r="BM957" s="722"/>
      <c r="BN957" s="722"/>
      <c r="BO957" s="722"/>
      <c r="BP957" s="722"/>
      <c r="BQ957" s="722"/>
      <c r="BR957" s="722"/>
      <c r="BS957" s="722"/>
      <c r="BT957" s="722"/>
      <c r="BU957" s="722"/>
      <c r="BV957" s="722"/>
      <c r="BW957" s="722"/>
      <c r="BX957" s="722"/>
      <c r="BY957" s="722"/>
      <c r="BZ957" s="722"/>
      <c r="CA957" s="722"/>
      <c r="CB957" s="722"/>
      <c r="CC957" s="722"/>
      <c r="CD957" s="722"/>
      <c r="CE957" s="722"/>
      <c r="CF957" s="722"/>
      <c r="CG957" s="722"/>
      <c r="CH957" s="722"/>
      <c r="CI957" s="722"/>
      <c r="CJ957" s="722"/>
      <c r="CK957" s="722"/>
      <c r="CL957" s="722"/>
      <c r="CM957" s="722"/>
      <c r="CN957" s="722"/>
      <c r="CO957" s="722"/>
      <c r="CP957" s="722"/>
      <c r="CQ957" s="722"/>
      <c r="CR957" s="722"/>
      <c r="CS957" s="722"/>
    </row>
    <row r="958" spans="1:97" s="1376" customFormat="1">
      <c r="A958" s="722"/>
      <c r="B958" s="722"/>
      <c r="C958" s="722"/>
      <c r="D958" s="722"/>
      <c r="E958" s="722"/>
      <c r="F958" s="757"/>
      <c r="G958" s="757"/>
      <c r="H958" s="757"/>
      <c r="I958" s="757"/>
      <c r="J958" s="757"/>
      <c r="K958" s="758"/>
      <c r="L958" s="758"/>
      <c r="M958" s="722"/>
      <c r="N958" s="736"/>
      <c r="O958" s="736"/>
      <c r="P958" s="736"/>
      <c r="Q958" s="736"/>
      <c r="R958" s="736"/>
      <c r="S958" s="736"/>
      <c r="T958" s="736"/>
      <c r="U958" s="736"/>
      <c r="BA958" s="722"/>
      <c r="BB958" s="722"/>
      <c r="BC958" s="722"/>
      <c r="BD958" s="722"/>
      <c r="BE958" s="722"/>
      <c r="BF958" s="722"/>
      <c r="BG958" s="722"/>
      <c r="BH958" s="722"/>
      <c r="BI958" s="722"/>
      <c r="BJ958" s="722"/>
      <c r="BK958" s="722"/>
      <c r="BL958" s="722"/>
      <c r="BM958" s="722"/>
      <c r="BN958" s="722"/>
      <c r="BO958" s="722"/>
      <c r="BP958" s="722"/>
      <c r="BQ958" s="722"/>
      <c r="BR958" s="722"/>
      <c r="BS958" s="722"/>
      <c r="BT958" s="722"/>
      <c r="BU958" s="722"/>
      <c r="BV958" s="722"/>
      <c r="BW958" s="722"/>
      <c r="BX958" s="722"/>
      <c r="BY958" s="722"/>
      <c r="BZ958" s="722"/>
      <c r="CA958" s="722"/>
      <c r="CB958" s="722"/>
      <c r="CC958" s="722"/>
      <c r="CD958" s="722"/>
      <c r="CE958" s="722"/>
      <c r="CF958" s="722"/>
      <c r="CG958" s="722"/>
      <c r="CH958" s="722"/>
      <c r="CI958" s="722"/>
      <c r="CJ958" s="722"/>
      <c r="CK958" s="722"/>
      <c r="CL958" s="722"/>
      <c r="CM958" s="722"/>
      <c r="CN958" s="722"/>
      <c r="CO958" s="722"/>
      <c r="CP958" s="722"/>
      <c r="CQ958" s="722"/>
      <c r="CR958" s="722"/>
      <c r="CS958" s="722"/>
    </row>
    <row r="959" spans="1:97" s="1376" customFormat="1">
      <c r="A959" s="722"/>
      <c r="B959" s="722"/>
      <c r="C959" s="722"/>
      <c r="D959" s="722"/>
      <c r="E959" s="722"/>
      <c r="F959" s="757"/>
      <c r="G959" s="757"/>
      <c r="H959" s="757"/>
      <c r="I959" s="757"/>
      <c r="J959" s="757"/>
      <c r="K959" s="758"/>
      <c r="L959" s="758"/>
      <c r="M959" s="722"/>
      <c r="N959" s="736"/>
      <c r="O959" s="736"/>
      <c r="P959" s="736"/>
      <c r="Q959" s="736"/>
      <c r="R959" s="736"/>
      <c r="S959" s="736"/>
      <c r="T959" s="736"/>
      <c r="U959" s="736"/>
      <c r="BA959" s="722"/>
      <c r="BB959" s="722"/>
      <c r="BC959" s="722"/>
      <c r="BD959" s="722"/>
      <c r="BE959" s="722"/>
      <c r="BF959" s="722"/>
      <c r="BG959" s="722"/>
      <c r="BH959" s="722"/>
      <c r="BI959" s="722"/>
      <c r="BJ959" s="722"/>
      <c r="BK959" s="722"/>
      <c r="BL959" s="722"/>
      <c r="BM959" s="722"/>
      <c r="BN959" s="722"/>
      <c r="BO959" s="722"/>
      <c r="BP959" s="722"/>
      <c r="BQ959" s="722"/>
      <c r="BR959" s="722"/>
      <c r="BS959" s="722"/>
      <c r="BT959" s="722"/>
      <c r="BU959" s="722"/>
      <c r="BV959" s="722"/>
      <c r="BW959" s="722"/>
      <c r="BX959" s="722"/>
      <c r="BY959" s="722"/>
      <c r="BZ959" s="722"/>
      <c r="CA959" s="722"/>
      <c r="CB959" s="722"/>
      <c r="CC959" s="722"/>
      <c r="CD959" s="722"/>
      <c r="CE959" s="722"/>
      <c r="CF959" s="722"/>
      <c r="CG959" s="722"/>
      <c r="CH959" s="722"/>
      <c r="CI959" s="722"/>
      <c r="CJ959" s="722"/>
      <c r="CK959" s="722"/>
      <c r="CL959" s="722"/>
      <c r="CM959" s="722"/>
      <c r="CN959" s="722"/>
      <c r="CO959" s="722"/>
      <c r="CP959" s="722"/>
      <c r="CQ959" s="722"/>
      <c r="CR959" s="722"/>
      <c r="CS959" s="722"/>
    </row>
    <row r="960" spans="1:97" s="1376" customFormat="1">
      <c r="A960" s="722"/>
      <c r="B960" s="722"/>
      <c r="C960" s="722"/>
      <c r="D960" s="722"/>
      <c r="E960" s="722"/>
      <c r="F960" s="757"/>
      <c r="G960" s="757"/>
      <c r="H960" s="757"/>
      <c r="I960" s="757"/>
      <c r="J960" s="757"/>
      <c r="K960" s="758"/>
      <c r="L960" s="758"/>
      <c r="M960" s="722"/>
      <c r="N960" s="736"/>
      <c r="O960" s="736"/>
      <c r="P960" s="736"/>
      <c r="Q960" s="736"/>
      <c r="R960" s="736"/>
      <c r="S960" s="736"/>
      <c r="T960" s="736"/>
      <c r="U960" s="736"/>
      <c r="BA960" s="722"/>
      <c r="BB960" s="722"/>
      <c r="BC960" s="722"/>
      <c r="BD960" s="722"/>
      <c r="BE960" s="722"/>
      <c r="BF960" s="722"/>
      <c r="BG960" s="722"/>
      <c r="BH960" s="722"/>
      <c r="BI960" s="722"/>
      <c r="BJ960" s="722"/>
      <c r="BK960" s="722"/>
      <c r="BL960" s="722"/>
      <c r="BM960" s="722"/>
      <c r="BN960" s="722"/>
      <c r="BO960" s="722"/>
      <c r="BP960" s="722"/>
      <c r="BQ960" s="722"/>
      <c r="BR960" s="722"/>
      <c r="BS960" s="722"/>
      <c r="BT960" s="722"/>
      <c r="BU960" s="722"/>
      <c r="BV960" s="722"/>
      <c r="BW960" s="722"/>
      <c r="BX960" s="722"/>
      <c r="BY960" s="722"/>
      <c r="BZ960" s="722"/>
      <c r="CA960" s="722"/>
      <c r="CB960" s="722"/>
      <c r="CC960" s="722"/>
      <c r="CD960" s="722"/>
      <c r="CE960" s="722"/>
      <c r="CF960" s="722"/>
      <c r="CG960" s="722"/>
      <c r="CH960" s="722"/>
      <c r="CI960" s="722"/>
      <c r="CJ960" s="722"/>
      <c r="CK960" s="722"/>
      <c r="CL960" s="722"/>
      <c r="CM960" s="722"/>
      <c r="CN960" s="722"/>
      <c r="CO960" s="722"/>
      <c r="CP960" s="722"/>
      <c r="CQ960" s="722"/>
      <c r="CR960" s="722"/>
      <c r="CS960" s="722"/>
    </row>
    <row r="961" spans="1:97" s="1376" customFormat="1">
      <c r="A961" s="722"/>
      <c r="B961" s="722"/>
      <c r="C961" s="722"/>
      <c r="D961" s="722"/>
      <c r="E961" s="722"/>
      <c r="F961" s="757"/>
      <c r="G961" s="757"/>
      <c r="H961" s="757"/>
      <c r="I961" s="757"/>
      <c r="J961" s="757"/>
      <c r="K961" s="758"/>
      <c r="L961" s="758"/>
      <c r="M961" s="722"/>
      <c r="N961" s="736"/>
      <c r="O961" s="736"/>
      <c r="P961" s="736"/>
      <c r="Q961" s="736"/>
      <c r="R961" s="736"/>
      <c r="S961" s="736"/>
      <c r="T961" s="736"/>
      <c r="U961" s="736"/>
      <c r="BA961" s="722"/>
      <c r="BB961" s="722"/>
      <c r="BC961" s="722"/>
      <c r="BD961" s="722"/>
      <c r="BE961" s="722"/>
      <c r="BF961" s="722"/>
      <c r="BG961" s="722"/>
      <c r="BH961" s="722"/>
      <c r="BI961" s="722"/>
      <c r="BJ961" s="722"/>
      <c r="BK961" s="722"/>
      <c r="BL961" s="722"/>
      <c r="BM961" s="722"/>
      <c r="BN961" s="722"/>
      <c r="BO961" s="722"/>
      <c r="BP961" s="722"/>
      <c r="BQ961" s="722"/>
      <c r="BR961" s="722"/>
      <c r="BS961" s="722"/>
      <c r="BT961" s="722"/>
      <c r="BU961" s="722"/>
      <c r="BV961" s="722"/>
      <c r="BW961" s="722"/>
      <c r="BX961" s="722"/>
      <c r="BY961" s="722"/>
      <c r="BZ961" s="722"/>
      <c r="CA961" s="722"/>
      <c r="CB961" s="722"/>
      <c r="CC961" s="722"/>
      <c r="CD961" s="722"/>
      <c r="CE961" s="722"/>
      <c r="CF961" s="722"/>
      <c r="CG961" s="722"/>
      <c r="CH961" s="722"/>
      <c r="CI961" s="722"/>
      <c r="CJ961" s="722"/>
      <c r="CK961" s="722"/>
      <c r="CL961" s="722"/>
      <c r="CM961" s="722"/>
      <c r="CN961" s="722"/>
      <c r="CO961" s="722"/>
      <c r="CP961" s="722"/>
      <c r="CQ961" s="722"/>
      <c r="CR961" s="722"/>
      <c r="CS961" s="722"/>
    </row>
    <row r="962" spans="1:97" s="1376" customFormat="1">
      <c r="A962" s="722"/>
      <c r="B962" s="722"/>
      <c r="C962" s="722"/>
      <c r="D962" s="722"/>
      <c r="E962" s="722"/>
      <c r="F962" s="757"/>
      <c r="G962" s="757"/>
      <c r="H962" s="757"/>
      <c r="I962" s="757"/>
      <c r="J962" s="757"/>
      <c r="K962" s="758"/>
      <c r="L962" s="758"/>
      <c r="M962" s="722"/>
      <c r="N962" s="736"/>
      <c r="O962" s="736"/>
      <c r="P962" s="736"/>
      <c r="Q962" s="736"/>
      <c r="R962" s="736"/>
      <c r="S962" s="736"/>
      <c r="T962" s="736"/>
      <c r="U962" s="736"/>
      <c r="BA962" s="722"/>
      <c r="BB962" s="722"/>
      <c r="BC962" s="722"/>
      <c r="BD962" s="722"/>
      <c r="BE962" s="722"/>
      <c r="BF962" s="722"/>
      <c r="BG962" s="722"/>
      <c r="BH962" s="722"/>
      <c r="BI962" s="722"/>
      <c r="BJ962" s="722"/>
      <c r="BK962" s="722"/>
      <c r="BL962" s="722"/>
      <c r="BM962" s="722"/>
      <c r="BN962" s="722"/>
      <c r="BO962" s="722"/>
      <c r="BP962" s="722"/>
      <c r="BQ962" s="722"/>
      <c r="BR962" s="722"/>
      <c r="BS962" s="722"/>
      <c r="BT962" s="722"/>
      <c r="BU962" s="722"/>
      <c r="BV962" s="722"/>
      <c r="BW962" s="722"/>
      <c r="BX962" s="722"/>
      <c r="BY962" s="722"/>
      <c r="BZ962" s="722"/>
      <c r="CA962" s="722"/>
      <c r="CB962" s="722"/>
      <c r="CC962" s="722"/>
      <c r="CD962" s="722"/>
      <c r="CE962" s="722"/>
      <c r="CF962" s="722"/>
      <c r="CG962" s="722"/>
      <c r="CH962" s="722"/>
      <c r="CI962" s="722"/>
      <c r="CJ962" s="722"/>
      <c r="CK962" s="722"/>
      <c r="CL962" s="722"/>
      <c r="CM962" s="722"/>
      <c r="CN962" s="722"/>
      <c r="CO962" s="722"/>
      <c r="CP962" s="722"/>
      <c r="CQ962" s="722"/>
      <c r="CR962" s="722"/>
      <c r="CS962" s="722"/>
    </row>
    <row r="963" spans="1:97" s="1376" customFormat="1">
      <c r="A963" s="722"/>
      <c r="B963" s="722"/>
      <c r="C963" s="722"/>
      <c r="D963" s="722"/>
      <c r="E963" s="722"/>
      <c r="F963" s="757"/>
      <c r="G963" s="757"/>
      <c r="H963" s="757"/>
      <c r="I963" s="757"/>
      <c r="J963" s="757"/>
      <c r="K963" s="758"/>
      <c r="L963" s="758"/>
      <c r="M963" s="722"/>
      <c r="N963" s="736"/>
      <c r="O963" s="736"/>
      <c r="P963" s="736"/>
      <c r="Q963" s="736"/>
      <c r="R963" s="736"/>
      <c r="S963" s="736"/>
      <c r="T963" s="736"/>
      <c r="U963" s="736"/>
      <c r="BA963" s="722"/>
      <c r="BB963" s="722"/>
      <c r="BC963" s="722"/>
      <c r="BD963" s="722"/>
      <c r="BE963" s="722"/>
      <c r="BF963" s="722"/>
      <c r="BG963" s="722"/>
      <c r="BH963" s="722"/>
      <c r="BI963" s="722"/>
      <c r="BJ963" s="722"/>
      <c r="BK963" s="722"/>
      <c r="BL963" s="722"/>
      <c r="BM963" s="722"/>
      <c r="BN963" s="722"/>
      <c r="BO963" s="722"/>
      <c r="BP963" s="722"/>
      <c r="BQ963" s="722"/>
      <c r="BR963" s="722"/>
      <c r="BS963" s="722"/>
      <c r="BT963" s="722"/>
      <c r="BU963" s="722"/>
      <c r="BV963" s="722"/>
      <c r="BW963" s="722"/>
      <c r="BX963" s="722"/>
      <c r="BY963" s="722"/>
      <c r="BZ963" s="722"/>
      <c r="CA963" s="722"/>
      <c r="CB963" s="722"/>
      <c r="CC963" s="722"/>
      <c r="CD963" s="722"/>
      <c r="CE963" s="722"/>
      <c r="CF963" s="722"/>
      <c r="CG963" s="722"/>
      <c r="CH963" s="722"/>
      <c r="CI963" s="722"/>
      <c r="CJ963" s="722"/>
      <c r="CK963" s="722"/>
      <c r="CL963" s="722"/>
      <c r="CM963" s="722"/>
      <c r="CN963" s="722"/>
      <c r="CO963" s="722"/>
      <c r="CP963" s="722"/>
      <c r="CQ963" s="722"/>
      <c r="CR963" s="722"/>
      <c r="CS963" s="722"/>
    </row>
    <row r="964" spans="1:97" s="1376" customFormat="1">
      <c r="A964" s="722"/>
      <c r="B964" s="722"/>
      <c r="C964" s="722"/>
      <c r="D964" s="722"/>
      <c r="E964" s="722"/>
      <c r="F964" s="757"/>
      <c r="G964" s="757"/>
      <c r="H964" s="757"/>
      <c r="I964" s="757"/>
      <c r="J964" s="757"/>
      <c r="K964" s="758"/>
      <c r="L964" s="758"/>
      <c r="M964" s="722"/>
      <c r="N964" s="736"/>
      <c r="O964" s="736"/>
      <c r="P964" s="736"/>
      <c r="Q964" s="736"/>
      <c r="R964" s="736"/>
      <c r="S964" s="736"/>
      <c r="T964" s="736"/>
      <c r="U964" s="736"/>
      <c r="BA964" s="722"/>
      <c r="BB964" s="722"/>
      <c r="BC964" s="722"/>
      <c r="BD964" s="722"/>
      <c r="BE964" s="722"/>
      <c r="BF964" s="722"/>
      <c r="BG964" s="722"/>
      <c r="BH964" s="722"/>
      <c r="BI964" s="722"/>
      <c r="BJ964" s="722"/>
      <c r="BK964" s="722"/>
      <c r="BL964" s="722"/>
      <c r="BM964" s="722"/>
      <c r="BN964" s="722"/>
      <c r="BO964" s="722"/>
      <c r="BP964" s="722"/>
      <c r="BQ964" s="722"/>
      <c r="BR964" s="722"/>
      <c r="BS964" s="722"/>
      <c r="BT964" s="722"/>
      <c r="BU964" s="722"/>
      <c r="BV964" s="722"/>
      <c r="BW964" s="722"/>
      <c r="BX964" s="722"/>
      <c r="BY964" s="722"/>
      <c r="BZ964" s="722"/>
      <c r="CA964" s="722"/>
      <c r="CB964" s="722"/>
      <c r="CC964" s="722"/>
      <c r="CD964" s="722"/>
      <c r="CE964" s="722"/>
      <c r="CF964" s="722"/>
      <c r="CG964" s="722"/>
      <c r="CH964" s="722"/>
      <c r="CI964" s="722"/>
      <c r="CJ964" s="722"/>
      <c r="CK964" s="722"/>
      <c r="CL964" s="722"/>
      <c r="CM964" s="722"/>
      <c r="CN964" s="722"/>
      <c r="CO964" s="722"/>
      <c r="CP964" s="722"/>
      <c r="CQ964" s="722"/>
      <c r="CR964" s="722"/>
      <c r="CS964" s="722"/>
    </row>
    <row r="965" spans="1:97" s="1376" customFormat="1">
      <c r="A965" s="722"/>
      <c r="B965" s="722"/>
      <c r="C965" s="722"/>
      <c r="D965" s="722"/>
      <c r="E965" s="722"/>
      <c r="F965" s="757"/>
      <c r="G965" s="757"/>
      <c r="H965" s="757"/>
      <c r="I965" s="757"/>
      <c r="J965" s="757"/>
      <c r="K965" s="758"/>
      <c r="L965" s="758"/>
      <c r="M965" s="722"/>
      <c r="N965" s="736"/>
      <c r="O965" s="736"/>
      <c r="P965" s="736"/>
      <c r="Q965" s="736"/>
      <c r="R965" s="736"/>
      <c r="S965" s="736"/>
      <c r="T965" s="736"/>
      <c r="U965" s="736"/>
      <c r="BA965" s="722"/>
      <c r="BB965" s="722"/>
      <c r="BC965" s="722"/>
      <c r="BD965" s="722"/>
      <c r="BE965" s="722"/>
      <c r="BF965" s="722"/>
      <c r="BG965" s="722"/>
      <c r="BH965" s="722"/>
      <c r="BI965" s="722"/>
      <c r="BJ965" s="722"/>
      <c r="BK965" s="722"/>
      <c r="BL965" s="722"/>
      <c r="BM965" s="722"/>
      <c r="BN965" s="722"/>
      <c r="BO965" s="722"/>
      <c r="BP965" s="722"/>
      <c r="BQ965" s="722"/>
      <c r="BR965" s="722"/>
      <c r="BS965" s="722"/>
      <c r="BT965" s="722"/>
      <c r="BU965" s="722"/>
      <c r="BV965" s="722"/>
      <c r="BW965" s="722"/>
      <c r="BX965" s="722"/>
      <c r="BY965" s="722"/>
      <c r="BZ965" s="722"/>
      <c r="CA965" s="722"/>
      <c r="CB965" s="722"/>
      <c r="CC965" s="722"/>
      <c r="CD965" s="722"/>
      <c r="CE965" s="722"/>
      <c r="CF965" s="722"/>
      <c r="CG965" s="722"/>
      <c r="CH965" s="722"/>
      <c r="CI965" s="722"/>
      <c r="CJ965" s="722"/>
      <c r="CK965" s="722"/>
      <c r="CL965" s="722"/>
      <c r="CM965" s="722"/>
      <c r="CN965" s="722"/>
      <c r="CO965" s="722"/>
      <c r="CP965" s="722"/>
      <c r="CQ965" s="722"/>
      <c r="CR965" s="722"/>
      <c r="CS965" s="722"/>
    </row>
    <row r="966" spans="1:97" s="1376" customFormat="1">
      <c r="A966" s="722"/>
      <c r="B966" s="722"/>
      <c r="C966" s="722"/>
      <c r="D966" s="722"/>
      <c r="E966" s="722"/>
      <c r="F966" s="757"/>
      <c r="G966" s="757"/>
      <c r="H966" s="757"/>
      <c r="I966" s="757"/>
      <c r="J966" s="757"/>
      <c r="K966" s="758"/>
      <c r="L966" s="758"/>
      <c r="M966" s="722"/>
      <c r="N966" s="736"/>
      <c r="O966" s="736"/>
      <c r="P966" s="736"/>
      <c r="Q966" s="736"/>
      <c r="R966" s="736"/>
      <c r="S966" s="736"/>
      <c r="T966" s="736"/>
      <c r="U966" s="736"/>
      <c r="BA966" s="722"/>
      <c r="BB966" s="722"/>
      <c r="BC966" s="722"/>
      <c r="BD966" s="722"/>
      <c r="BE966" s="722"/>
      <c r="BF966" s="722"/>
      <c r="BG966" s="722"/>
      <c r="BH966" s="722"/>
      <c r="BI966" s="722"/>
      <c r="BJ966" s="722"/>
      <c r="BK966" s="722"/>
      <c r="BL966" s="722"/>
      <c r="BM966" s="722"/>
      <c r="BN966" s="722"/>
      <c r="BO966" s="722"/>
      <c r="BP966" s="722"/>
      <c r="BQ966" s="722"/>
      <c r="BR966" s="722"/>
      <c r="BS966" s="722"/>
      <c r="BT966" s="722"/>
      <c r="BU966" s="722"/>
      <c r="BV966" s="722"/>
      <c r="BW966" s="722"/>
      <c r="BX966" s="722"/>
      <c r="BY966" s="722"/>
      <c r="BZ966" s="722"/>
      <c r="CA966" s="722"/>
      <c r="CB966" s="722"/>
      <c r="CC966" s="722"/>
      <c r="CD966" s="722"/>
      <c r="CE966" s="722"/>
      <c r="CF966" s="722"/>
      <c r="CG966" s="722"/>
      <c r="CH966" s="722"/>
      <c r="CI966" s="722"/>
      <c r="CJ966" s="722"/>
      <c r="CK966" s="722"/>
      <c r="CL966" s="722"/>
      <c r="CM966" s="722"/>
      <c r="CN966" s="722"/>
      <c r="CO966" s="722"/>
      <c r="CP966" s="722"/>
      <c r="CQ966" s="722"/>
      <c r="CR966" s="722"/>
      <c r="CS966" s="722"/>
    </row>
    <row r="967" spans="1:97" s="1376" customFormat="1">
      <c r="A967" s="722"/>
      <c r="B967" s="722"/>
      <c r="C967" s="722"/>
      <c r="D967" s="722"/>
      <c r="E967" s="722"/>
      <c r="F967" s="757"/>
      <c r="G967" s="757"/>
      <c r="H967" s="757"/>
      <c r="I967" s="757"/>
      <c r="J967" s="757"/>
      <c r="K967" s="758"/>
      <c r="L967" s="758"/>
      <c r="M967" s="722"/>
      <c r="N967" s="736"/>
      <c r="O967" s="736"/>
      <c r="P967" s="736"/>
      <c r="Q967" s="736"/>
      <c r="R967" s="736"/>
      <c r="S967" s="736"/>
      <c r="T967" s="736"/>
      <c r="U967" s="736"/>
      <c r="BA967" s="722"/>
      <c r="BB967" s="722"/>
      <c r="BC967" s="722"/>
      <c r="BD967" s="722"/>
      <c r="BE967" s="722"/>
      <c r="BF967" s="722"/>
      <c r="BG967" s="722"/>
      <c r="BH967" s="722"/>
      <c r="BI967" s="722"/>
      <c r="BJ967" s="722"/>
      <c r="BK967" s="722"/>
      <c r="BL967" s="722"/>
      <c r="BM967" s="722"/>
      <c r="BN967" s="722"/>
      <c r="BO967" s="722"/>
      <c r="BP967" s="722"/>
      <c r="BQ967" s="722"/>
      <c r="BR967" s="722"/>
      <c r="BS967" s="722"/>
      <c r="BT967" s="722"/>
      <c r="BU967" s="722"/>
      <c r="BV967" s="722"/>
      <c r="BW967" s="722"/>
      <c r="BX967" s="722"/>
      <c r="BY967" s="722"/>
      <c r="BZ967" s="722"/>
      <c r="CA967" s="722"/>
      <c r="CB967" s="722"/>
      <c r="CC967" s="722"/>
      <c r="CD967" s="722"/>
      <c r="CE967" s="722"/>
      <c r="CF967" s="722"/>
      <c r="CG967" s="722"/>
      <c r="CH967" s="722"/>
      <c r="CI967" s="722"/>
      <c r="CJ967" s="722"/>
      <c r="CK967" s="722"/>
      <c r="CL967" s="722"/>
      <c r="CM967" s="722"/>
      <c r="CN967" s="722"/>
      <c r="CO967" s="722"/>
      <c r="CP967" s="722"/>
      <c r="CQ967" s="722"/>
      <c r="CR967" s="722"/>
      <c r="CS967" s="722"/>
    </row>
    <row r="968" spans="1:97" s="1376" customFormat="1">
      <c r="A968" s="722"/>
      <c r="B968" s="722"/>
      <c r="C968" s="722"/>
      <c r="D968" s="722"/>
      <c r="E968" s="722"/>
      <c r="F968" s="757"/>
      <c r="G968" s="757"/>
      <c r="H968" s="757"/>
      <c r="I968" s="757"/>
      <c r="J968" s="757"/>
      <c r="K968" s="758"/>
      <c r="L968" s="758"/>
      <c r="M968" s="722"/>
      <c r="N968" s="736"/>
      <c r="O968" s="736"/>
      <c r="P968" s="736"/>
      <c r="Q968" s="736"/>
      <c r="R968" s="736"/>
      <c r="S968" s="736"/>
      <c r="T968" s="736"/>
      <c r="U968" s="736"/>
      <c r="BA968" s="722"/>
      <c r="BB968" s="722"/>
      <c r="BC968" s="722"/>
      <c r="BD968" s="722"/>
      <c r="BE968" s="722"/>
      <c r="BF968" s="722"/>
      <c r="BG968" s="722"/>
      <c r="BH968" s="722"/>
      <c r="BI968" s="722"/>
      <c r="BJ968" s="722"/>
      <c r="BK968" s="722"/>
      <c r="BL968" s="722"/>
      <c r="BM968" s="722"/>
      <c r="BN968" s="722"/>
      <c r="BO968" s="722"/>
      <c r="BP968" s="722"/>
      <c r="BQ968" s="722"/>
      <c r="BR968" s="722"/>
      <c r="BS968" s="722"/>
      <c r="BT968" s="722"/>
      <c r="BU968" s="722"/>
      <c r="BV968" s="722"/>
      <c r="BW968" s="722"/>
      <c r="BX968" s="722"/>
      <c r="BY968" s="722"/>
      <c r="BZ968" s="722"/>
      <c r="CA968" s="722"/>
      <c r="CB968" s="722"/>
      <c r="CC968" s="722"/>
      <c r="CD968" s="722"/>
      <c r="CE968" s="722"/>
      <c r="CF968" s="722"/>
      <c r="CG968" s="722"/>
      <c r="CH968" s="722"/>
      <c r="CI968" s="722"/>
      <c r="CJ968" s="722"/>
      <c r="CK968" s="722"/>
      <c r="CL968" s="722"/>
      <c r="CM968" s="722"/>
      <c r="CN968" s="722"/>
      <c r="CO968" s="722"/>
      <c r="CP968" s="722"/>
      <c r="CQ968" s="722"/>
      <c r="CR968" s="722"/>
      <c r="CS968" s="722"/>
    </row>
    <row r="969" spans="1:97" s="1376" customFormat="1">
      <c r="A969" s="722"/>
      <c r="B969" s="722"/>
      <c r="C969" s="722"/>
      <c r="D969" s="722"/>
      <c r="E969" s="722"/>
      <c r="F969" s="757"/>
      <c r="G969" s="757"/>
      <c r="H969" s="757"/>
      <c r="I969" s="757"/>
      <c r="J969" s="757"/>
      <c r="K969" s="758"/>
      <c r="L969" s="758"/>
      <c r="M969" s="722"/>
      <c r="N969" s="736"/>
      <c r="O969" s="736"/>
      <c r="P969" s="736"/>
      <c r="Q969" s="736"/>
      <c r="R969" s="736"/>
      <c r="S969" s="736"/>
      <c r="T969" s="736"/>
      <c r="U969" s="736"/>
      <c r="BA969" s="722"/>
      <c r="BB969" s="722"/>
      <c r="BC969" s="722"/>
      <c r="BD969" s="722"/>
      <c r="BE969" s="722"/>
      <c r="BF969" s="722"/>
      <c r="BG969" s="722"/>
      <c r="BH969" s="722"/>
      <c r="BI969" s="722"/>
      <c r="BJ969" s="722"/>
      <c r="BK969" s="722"/>
      <c r="BL969" s="722"/>
      <c r="BM969" s="722"/>
      <c r="BN969" s="722"/>
      <c r="BO969" s="722"/>
      <c r="BP969" s="722"/>
      <c r="BQ969" s="722"/>
      <c r="BR969" s="722"/>
      <c r="BS969" s="722"/>
      <c r="BT969" s="722"/>
      <c r="BU969" s="722"/>
      <c r="BV969" s="722"/>
      <c r="BW969" s="722"/>
      <c r="BX969" s="722"/>
      <c r="BY969" s="722"/>
      <c r="BZ969" s="722"/>
      <c r="CA969" s="722"/>
      <c r="CB969" s="722"/>
      <c r="CC969" s="722"/>
      <c r="CD969" s="722"/>
      <c r="CE969" s="722"/>
      <c r="CF969" s="722"/>
      <c r="CG969" s="722"/>
      <c r="CH969" s="722"/>
      <c r="CI969" s="722"/>
      <c r="CJ969" s="722"/>
      <c r="CK969" s="722"/>
      <c r="CL969" s="722"/>
      <c r="CM969" s="722"/>
      <c r="CN969" s="722"/>
      <c r="CO969" s="722"/>
      <c r="CP969" s="722"/>
      <c r="CQ969" s="722"/>
      <c r="CR969" s="722"/>
      <c r="CS969" s="722"/>
    </row>
    <row r="970" spans="1:97" s="1376" customFormat="1">
      <c r="A970" s="722"/>
      <c r="B970" s="722"/>
      <c r="C970" s="722"/>
      <c r="D970" s="722"/>
      <c r="E970" s="722"/>
      <c r="F970" s="757"/>
      <c r="G970" s="757"/>
      <c r="H970" s="757"/>
      <c r="I970" s="757"/>
      <c r="J970" s="757"/>
      <c r="K970" s="758"/>
      <c r="L970" s="758"/>
      <c r="M970" s="722"/>
      <c r="N970" s="736"/>
      <c r="O970" s="736"/>
      <c r="P970" s="736"/>
      <c r="Q970" s="736"/>
      <c r="R970" s="736"/>
      <c r="S970" s="736"/>
      <c r="T970" s="736"/>
      <c r="U970" s="736"/>
      <c r="BA970" s="722"/>
      <c r="BB970" s="722"/>
      <c r="BC970" s="722"/>
      <c r="BD970" s="722"/>
      <c r="BE970" s="722"/>
      <c r="BF970" s="722"/>
      <c r="BG970" s="722"/>
      <c r="BH970" s="722"/>
      <c r="BI970" s="722"/>
      <c r="BJ970" s="722"/>
      <c r="BK970" s="722"/>
      <c r="BL970" s="722"/>
      <c r="BM970" s="722"/>
      <c r="BN970" s="722"/>
      <c r="BO970" s="722"/>
      <c r="BP970" s="722"/>
      <c r="BQ970" s="722"/>
      <c r="BR970" s="722"/>
      <c r="BS970" s="722"/>
      <c r="BT970" s="722"/>
      <c r="BU970" s="722"/>
      <c r="BV970" s="722"/>
      <c r="BW970" s="722"/>
      <c r="BX970" s="722"/>
      <c r="BY970" s="722"/>
      <c r="BZ970" s="722"/>
      <c r="CA970" s="722"/>
      <c r="CB970" s="722"/>
      <c r="CC970" s="722"/>
      <c r="CD970" s="722"/>
      <c r="CE970" s="722"/>
      <c r="CF970" s="722"/>
      <c r="CG970" s="722"/>
      <c r="CH970" s="722"/>
      <c r="CI970" s="722"/>
      <c r="CJ970" s="722"/>
      <c r="CK970" s="722"/>
      <c r="CL970" s="722"/>
      <c r="CM970" s="722"/>
      <c r="CN970" s="722"/>
      <c r="CO970" s="722"/>
      <c r="CP970" s="722"/>
      <c r="CQ970" s="722"/>
      <c r="CR970" s="722"/>
      <c r="CS970" s="722"/>
    </row>
    <row r="971" spans="1:97" s="1376" customFormat="1">
      <c r="A971" s="722"/>
      <c r="B971" s="722"/>
      <c r="C971" s="722"/>
      <c r="D971" s="722"/>
      <c r="E971" s="722"/>
      <c r="F971" s="757"/>
      <c r="G971" s="757"/>
      <c r="H971" s="757"/>
      <c r="I971" s="757"/>
      <c r="J971" s="757"/>
      <c r="K971" s="758"/>
      <c r="L971" s="758"/>
      <c r="M971" s="722"/>
      <c r="N971" s="736"/>
      <c r="O971" s="736"/>
      <c r="P971" s="736"/>
      <c r="Q971" s="736"/>
      <c r="R971" s="736"/>
      <c r="S971" s="736"/>
      <c r="T971" s="736"/>
      <c r="U971" s="736"/>
      <c r="BA971" s="722"/>
      <c r="BB971" s="722"/>
      <c r="BC971" s="722"/>
      <c r="BD971" s="722"/>
      <c r="BE971" s="722"/>
      <c r="BF971" s="722"/>
      <c r="BG971" s="722"/>
      <c r="BH971" s="722"/>
      <c r="BI971" s="722"/>
      <c r="BJ971" s="722"/>
      <c r="BK971" s="722"/>
      <c r="BL971" s="722"/>
      <c r="BM971" s="722"/>
      <c r="BN971" s="722"/>
      <c r="BO971" s="722"/>
      <c r="BP971" s="722"/>
      <c r="BQ971" s="722"/>
      <c r="BR971" s="722"/>
      <c r="BS971" s="722"/>
      <c r="BT971" s="722"/>
      <c r="BU971" s="722"/>
      <c r="BV971" s="722"/>
      <c r="BW971" s="722"/>
      <c r="BX971" s="722"/>
      <c r="BY971" s="722"/>
      <c r="BZ971" s="722"/>
      <c r="CA971" s="722"/>
      <c r="CB971" s="722"/>
      <c r="CC971" s="722"/>
      <c r="CD971" s="722"/>
      <c r="CE971" s="722"/>
      <c r="CF971" s="722"/>
      <c r="CG971" s="722"/>
      <c r="CH971" s="722"/>
      <c r="CI971" s="722"/>
      <c r="CJ971" s="722"/>
      <c r="CK971" s="722"/>
      <c r="CL971" s="722"/>
      <c r="CM971" s="722"/>
      <c r="CN971" s="722"/>
      <c r="CO971" s="722"/>
      <c r="CP971" s="722"/>
      <c r="CQ971" s="722"/>
      <c r="CR971" s="722"/>
      <c r="CS971" s="722"/>
    </row>
    <row r="972" spans="1:97" s="1376" customFormat="1">
      <c r="A972" s="722"/>
      <c r="B972" s="722"/>
      <c r="C972" s="722"/>
      <c r="D972" s="722"/>
      <c r="E972" s="722"/>
      <c r="F972" s="757"/>
      <c r="G972" s="757"/>
      <c r="H972" s="757"/>
      <c r="I972" s="757"/>
      <c r="J972" s="757"/>
      <c r="K972" s="758"/>
      <c r="L972" s="758"/>
      <c r="M972" s="722"/>
      <c r="N972" s="736"/>
      <c r="O972" s="736"/>
      <c r="P972" s="736"/>
      <c r="Q972" s="736"/>
      <c r="R972" s="736"/>
      <c r="S972" s="736"/>
      <c r="T972" s="736"/>
      <c r="U972" s="736"/>
      <c r="BA972" s="722"/>
      <c r="BB972" s="722"/>
      <c r="BC972" s="722"/>
      <c r="BD972" s="722"/>
      <c r="BE972" s="722"/>
      <c r="BF972" s="722"/>
      <c r="BG972" s="722"/>
      <c r="BH972" s="722"/>
      <c r="BI972" s="722"/>
      <c r="BJ972" s="722"/>
      <c r="BK972" s="722"/>
      <c r="BL972" s="722"/>
      <c r="BM972" s="722"/>
      <c r="BN972" s="722"/>
      <c r="BO972" s="722"/>
      <c r="BP972" s="722"/>
      <c r="BQ972" s="722"/>
      <c r="BR972" s="722"/>
      <c r="BS972" s="722"/>
      <c r="BT972" s="722"/>
      <c r="BU972" s="722"/>
      <c r="BV972" s="722"/>
      <c r="BW972" s="722"/>
      <c r="BX972" s="722"/>
      <c r="BY972" s="722"/>
      <c r="BZ972" s="722"/>
      <c r="CA972" s="722"/>
      <c r="CB972" s="722"/>
      <c r="CC972" s="722"/>
      <c r="CD972" s="722"/>
      <c r="CE972" s="722"/>
      <c r="CF972" s="722"/>
      <c r="CG972" s="722"/>
      <c r="CH972" s="722"/>
      <c r="CI972" s="722"/>
      <c r="CJ972" s="722"/>
      <c r="CK972" s="722"/>
      <c r="CL972" s="722"/>
      <c r="CM972" s="722"/>
      <c r="CN972" s="722"/>
      <c r="CO972" s="722"/>
      <c r="CP972" s="722"/>
      <c r="CQ972" s="722"/>
      <c r="CR972" s="722"/>
      <c r="CS972" s="722"/>
    </row>
    <row r="973" spans="1:97" s="1376" customFormat="1">
      <c r="A973" s="722"/>
      <c r="B973" s="722"/>
      <c r="C973" s="722"/>
      <c r="D973" s="722"/>
      <c r="E973" s="722"/>
      <c r="F973" s="757"/>
      <c r="G973" s="757"/>
      <c r="H973" s="757"/>
      <c r="I973" s="757"/>
      <c r="J973" s="757"/>
      <c r="K973" s="758"/>
      <c r="L973" s="758"/>
      <c r="M973" s="722"/>
      <c r="N973" s="736"/>
      <c r="O973" s="736"/>
      <c r="P973" s="736"/>
      <c r="Q973" s="736"/>
      <c r="R973" s="736"/>
      <c r="S973" s="736"/>
      <c r="T973" s="736"/>
      <c r="U973" s="736"/>
      <c r="BA973" s="722"/>
      <c r="BB973" s="722"/>
      <c r="BC973" s="722"/>
      <c r="BD973" s="722"/>
      <c r="BE973" s="722"/>
      <c r="BF973" s="722"/>
      <c r="BG973" s="722"/>
      <c r="BH973" s="722"/>
      <c r="BI973" s="722"/>
      <c r="BJ973" s="722"/>
      <c r="BK973" s="722"/>
      <c r="BL973" s="722"/>
      <c r="BM973" s="722"/>
      <c r="BN973" s="722"/>
      <c r="BO973" s="722"/>
      <c r="BP973" s="722"/>
      <c r="BQ973" s="722"/>
      <c r="BR973" s="722"/>
      <c r="BS973" s="722"/>
      <c r="BT973" s="722"/>
      <c r="BU973" s="722"/>
      <c r="BV973" s="722"/>
      <c r="BW973" s="722"/>
      <c r="BX973" s="722"/>
      <c r="BY973" s="722"/>
      <c r="BZ973" s="722"/>
      <c r="CA973" s="722"/>
      <c r="CB973" s="722"/>
      <c r="CC973" s="722"/>
      <c r="CD973" s="722"/>
      <c r="CE973" s="722"/>
      <c r="CF973" s="722"/>
      <c r="CG973" s="722"/>
      <c r="CH973" s="722"/>
      <c r="CI973" s="722"/>
      <c r="CJ973" s="722"/>
      <c r="CK973" s="722"/>
      <c r="CL973" s="722"/>
      <c r="CM973" s="722"/>
      <c r="CN973" s="722"/>
      <c r="CO973" s="722"/>
      <c r="CP973" s="722"/>
      <c r="CQ973" s="722"/>
      <c r="CR973" s="722"/>
      <c r="CS973" s="722"/>
    </row>
    <row r="974" spans="1:97" s="1376" customFormat="1">
      <c r="A974" s="722"/>
      <c r="B974" s="722"/>
      <c r="C974" s="722"/>
      <c r="D974" s="722"/>
      <c r="E974" s="722"/>
      <c r="F974" s="757"/>
      <c r="G974" s="757"/>
      <c r="H974" s="757"/>
      <c r="I974" s="757"/>
      <c r="J974" s="757"/>
      <c r="K974" s="758"/>
      <c r="L974" s="758"/>
      <c r="M974" s="722"/>
      <c r="N974" s="736"/>
      <c r="O974" s="736"/>
      <c r="P974" s="736"/>
      <c r="Q974" s="736"/>
      <c r="R974" s="736"/>
      <c r="S974" s="736"/>
      <c r="T974" s="736"/>
      <c r="U974" s="736"/>
      <c r="BA974" s="722"/>
      <c r="BB974" s="722"/>
      <c r="BC974" s="722"/>
      <c r="BD974" s="722"/>
      <c r="BE974" s="722"/>
      <c r="BF974" s="722"/>
      <c r="BG974" s="722"/>
      <c r="BH974" s="722"/>
      <c r="BI974" s="722"/>
      <c r="BJ974" s="722"/>
      <c r="BK974" s="722"/>
      <c r="BL974" s="722"/>
      <c r="BM974" s="722"/>
      <c r="BN974" s="722"/>
      <c r="BO974" s="722"/>
      <c r="BP974" s="722"/>
      <c r="BQ974" s="722"/>
      <c r="BR974" s="722"/>
      <c r="BS974" s="722"/>
      <c r="BT974" s="722"/>
      <c r="BU974" s="722"/>
      <c r="BV974" s="722"/>
      <c r="BW974" s="722"/>
      <c r="BX974" s="722"/>
      <c r="BY974" s="722"/>
      <c r="BZ974" s="722"/>
      <c r="CA974" s="722"/>
      <c r="CB974" s="722"/>
      <c r="CC974" s="722"/>
      <c r="CD974" s="722"/>
      <c r="CE974" s="722"/>
      <c r="CF974" s="722"/>
      <c r="CG974" s="722"/>
      <c r="CH974" s="722"/>
      <c r="CI974" s="722"/>
      <c r="CJ974" s="722"/>
      <c r="CK974" s="722"/>
      <c r="CL974" s="722"/>
      <c r="CM974" s="722"/>
      <c r="CN974" s="722"/>
      <c r="CO974" s="722"/>
      <c r="CP974" s="722"/>
      <c r="CQ974" s="722"/>
      <c r="CR974" s="722"/>
      <c r="CS974" s="722"/>
    </row>
    <row r="975" spans="1:97" s="1376" customFormat="1">
      <c r="A975" s="722"/>
      <c r="B975" s="722"/>
      <c r="C975" s="722"/>
      <c r="D975" s="722"/>
      <c r="E975" s="722"/>
      <c r="F975" s="757"/>
      <c r="G975" s="757"/>
      <c r="H975" s="757"/>
      <c r="I975" s="757"/>
      <c r="J975" s="757"/>
      <c r="K975" s="758"/>
      <c r="L975" s="758"/>
      <c r="M975" s="722"/>
      <c r="N975" s="736"/>
      <c r="O975" s="736"/>
      <c r="P975" s="736"/>
      <c r="Q975" s="736"/>
      <c r="R975" s="736"/>
      <c r="S975" s="736"/>
      <c r="T975" s="736"/>
      <c r="U975" s="736"/>
      <c r="BA975" s="722"/>
      <c r="BB975" s="722"/>
      <c r="BC975" s="722"/>
      <c r="BD975" s="722"/>
      <c r="BE975" s="722"/>
      <c r="BF975" s="722"/>
      <c r="BG975" s="722"/>
      <c r="BH975" s="722"/>
      <c r="BI975" s="722"/>
      <c r="BJ975" s="722"/>
      <c r="BK975" s="722"/>
      <c r="BL975" s="722"/>
      <c r="BM975" s="722"/>
      <c r="BN975" s="722"/>
      <c r="BO975" s="722"/>
      <c r="BP975" s="722"/>
      <c r="BQ975" s="722"/>
      <c r="BR975" s="722"/>
      <c r="BS975" s="722"/>
      <c r="BT975" s="722"/>
      <c r="BU975" s="722"/>
      <c r="BV975" s="722"/>
      <c r="BW975" s="722"/>
      <c r="BX975" s="722"/>
      <c r="BY975" s="722"/>
      <c r="BZ975" s="722"/>
      <c r="CA975" s="722"/>
      <c r="CB975" s="722"/>
      <c r="CC975" s="722"/>
      <c r="CD975" s="722"/>
      <c r="CE975" s="722"/>
      <c r="CF975" s="722"/>
      <c r="CG975" s="722"/>
      <c r="CH975" s="722"/>
      <c r="CI975" s="722"/>
      <c r="CJ975" s="722"/>
      <c r="CK975" s="722"/>
      <c r="CL975" s="722"/>
      <c r="CM975" s="722"/>
      <c r="CN975" s="722"/>
      <c r="CO975" s="722"/>
      <c r="CP975" s="722"/>
      <c r="CQ975" s="722"/>
      <c r="CR975" s="722"/>
      <c r="CS975" s="722"/>
    </row>
    <row r="976" spans="1:97" s="1376" customFormat="1">
      <c r="A976" s="722"/>
      <c r="B976" s="722"/>
      <c r="C976" s="722"/>
      <c r="D976" s="722"/>
      <c r="E976" s="722"/>
      <c r="F976" s="757"/>
      <c r="G976" s="757"/>
      <c r="H976" s="757"/>
      <c r="I976" s="757"/>
      <c r="J976" s="757"/>
      <c r="K976" s="758"/>
      <c r="L976" s="758"/>
      <c r="M976" s="722"/>
      <c r="N976" s="736"/>
      <c r="O976" s="736"/>
      <c r="P976" s="736"/>
      <c r="Q976" s="736"/>
      <c r="R976" s="736"/>
      <c r="S976" s="736"/>
      <c r="T976" s="736"/>
      <c r="U976" s="736"/>
      <c r="BA976" s="722"/>
      <c r="BB976" s="722"/>
      <c r="BC976" s="722"/>
      <c r="BD976" s="722"/>
      <c r="BE976" s="722"/>
      <c r="BF976" s="722"/>
      <c r="BG976" s="722"/>
      <c r="BH976" s="722"/>
      <c r="BI976" s="722"/>
      <c r="BJ976" s="722"/>
      <c r="BK976" s="722"/>
      <c r="BL976" s="722"/>
      <c r="BM976" s="722"/>
      <c r="BN976" s="722"/>
      <c r="BO976" s="722"/>
      <c r="BP976" s="722"/>
      <c r="BQ976" s="722"/>
      <c r="BR976" s="722"/>
      <c r="BS976" s="722"/>
      <c r="BT976" s="722"/>
      <c r="BU976" s="722"/>
      <c r="BV976" s="722"/>
      <c r="BW976" s="722"/>
      <c r="BX976" s="722"/>
      <c r="BY976" s="722"/>
      <c r="BZ976" s="722"/>
      <c r="CA976" s="722"/>
      <c r="CB976" s="722"/>
      <c r="CC976" s="722"/>
      <c r="CD976" s="722"/>
      <c r="CE976" s="722"/>
      <c r="CF976" s="722"/>
      <c r="CG976" s="722"/>
      <c r="CH976" s="722"/>
      <c r="CI976" s="722"/>
      <c r="CJ976" s="722"/>
      <c r="CK976" s="722"/>
      <c r="CL976" s="722"/>
      <c r="CM976" s="722"/>
      <c r="CN976" s="722"/>
      <c r="CO976" s="722"/>
      <c r="CP976" s="722"/>
      <c r="CQ976" s="722"/>
      <c r="CR976" s="722"/>
      <c r="CS976" s="722"/>
    </row>
    <row r="977" spans="1:97" s="1376" customFormat="1">
      <c r="A977" s="722"/>
      <c r="B977" s="722"/>
      <c r="C977" s="722"/>
      <c r="D977" s="722"/>
      <c r="E977" s="722"/>
      <c r="F977" s="757"/>
      <c r="G977" s="757"/>
      <c r="H977" s="757"/>
      <c r="I977" s="757"/>
      <c r="J977" s="757"/>
      <c r="K977" s="758"/>
      <c r="L977" s="758"/>
      <c r="M977" s="722"/>
      <c r="N977" s="736"/>
      <c r="O977" s="736"/>
      <c r="P977" s="736"/>
      <c r="Q977" s="736"/>
      <c r="R977" s="736"/>
      <c r="S977" s="736"/>
      <c r="T977" s="736"/>
      <c r="U977" s="736"/>
      <c r="BA977" s="722"/>
      <c r="BB977" s="722"/>
      <c r="BC977" s="722"/>
      <c r="BD977" s="722"/>
      <c r="BE977" s="722"/>
      <c r="BF977" s="722"/>
      <c r="BG977" s="722"/>
      <c r="BH977" s="722"/>
      <c r="BI977" s="722"/>
      <c r="BJ977" s="722"/>
      <c r="BK977" s="722"/>
      <c r="BL977" s="722"/>
      <c r="BM977" s="722"/>
      <c r="BN977" s="722"/>
      <c r="BO977" s="722"/>
      <c r="BP977" s="722"/>
      <c r="BQ977" s="722"/>
      <c r="BR977" s="722"/>
      <c r="BS977" s="722"/>
      <c r="BT977" s="722"/>
      <c r="BU977" s="722"/>
      <c r="BV977" s="722"/>
      <c r="BW977" s="722"/>
      <c r="BX977" s="722"/>
      <c r="BY977" s="722"/>
      <c r="BZ977" s="722"/>
      <c r="CA977" s="722"/>
      <c r="CB977" s="722"/>
      <c r="CC977" s="722"/>
      <c r="CD977" s="722"/>
      <c r="CE977" s="722"/>
      <c r="CF977" s="722"/>
      <c r="CG977" s="722"/>
      <c r="CH977" s="722"/>
      <c r="CI977" s="722"/>
      <c r="CJ977" s="722"/>
      <c r="CK977" s="722"/>
      <c r="CL977" s="722"/>
      <c r="CM977" s="722"/>
      <c r="CN977" s="722"/>
      <c r="CO977" s="722"/>
      <c r="CP977" s="722"/>
      <c r="CQ977" s="722"/>
      <c r="CR977" s="722"/>
      <c r="CS977" s="722"/>
    </row>
    <row r="978" spans="1:97" s="1376" customFormat="1">
      <c r="A978" s="722"/>
      <c r="B978" s="722"/>
      <c r="C978" s="722"/>
      <c r="D978" s="722"/>
      <c r="E978" s="722"/>
      <c r="F978" s="757"/>
      <c r="G978" s="757"/>
      <c r="H978" s="757"/>
      <c r="I978" s="757"/>
      <c r="J978" s="757"/>
      <c r="K978" s="758"/>
      <c r="L978" s="758"/>
      <c r="M978" s="722"/>
      <c r="N978" s="736"/>
      <c r="O978" s="736"/>
      <c r="P978" s="736"/>
      <c r="Q978" s="736"/>
      <c r="R978" s="736"/>
      <c r="S978" s="736"/>
      <c r="T978" s="736"/>
      <c r="U978" s="736"/>
      <c r="BA978" s="722"/>
      <c r="BB978" s="722"/>
      <c r="BC978" s="722"/>
      <c r="BD978" s="722"/>
      <c r="BE978" s="722"/>
      <c r="BF978" s="722"/>
      <c r="BG978" s="722"/>
      <c r="BH978" s="722"/>
      <c r="BI978" s="722"/>
      <c r="BJ978" s="722"/>
      <c r="BK978" s="722"/>
      <c r="BL978" s="722"/>
      <c r="BM978" s="722"/>
      <c r="BN978" s="722"/>
      <c r="BO978" s="722"/>
      <c r="BP978" s="722"/>
      <c r="BQ978" s="722"/>
      <c r="BR978" s="722"/>
      <c r="BS978" s="722"/>
      <c r="BT978" s="722"/>
      <c r="BU978" s="722"/>
      <c r="BV978" s="722"/>
      <c r="BW978" s="722"/>
      <c r="BX978" s="722"/>
      <c r="BY978" s="722"/>
      <c r="BZ978" s="722"/>
      <c r="CA978" s="722"/>
      <c r="CB978" s="722"/>
      <c r="CC978" s="722"/>
      <c r="CD978" s="722"/>
      <c r="CE978" s="722"/>
      <c r="CF978" s="722"/>
      <c r="CG978" s="722"/>
      <c r="CH978" s="722"/>
      <c r="CI978" s="722"/>
      <c r="CJ978" s="722"/>
      <c r="CK978" s="722"/>
      <c r="CL978" s="722"/>
      <c r="CM978" s="722"/>
      <c r="CN978" s="722"/>
      <c r="CO978" s="722"/>
      <c r="CP978" s="722"/>
      <c r="CQ978" s="722"/>
      <c r="CR978" s="722"/>
      <c r="CS978" s="722"/>
    </row>
    <row r="979" spans="1:97" s="1376" customFormat="1">
      <c r="A979" s="722"/>
      <c r="B979" s="722"/>
      <c r="C979" s="722"/>
      <c r="D979" s="722"/>
      <c r="E979" s="722"/>
      <c r="F979" s="757"/>
      <c r="G979" s="757"/>
      <c r="H979" s="757"/>
      <c r="I979" s="757"/>
      <c r="J979" s="757"/>
      <c r="K979" s="758"/>
      <c r="L979" s="758"/>
      <c r="M979" s="722"/>
      <c r="N979" s="736"/>
      <c r="O979" s="736"/>
      <c r="P979" s="736"/>
      <c r="Q979" s="736"/>
      <c r="R979" s="736"/>
      <c r="S979" s="736"/>
      <c r="T979" s="736"/>
      <c r="U979" s="736"/>
      <c r="BA979" s="722"/>
      <c r="BB979" s="722"/>
      <c r="BC979" s="722"/>
      <c r="BD979" s="722"/>
      <c r="BE979" s="722"/>
      <c r="BF979" s="722"/>
      <c r="BG979" s="722"/>
      <c r="BH979" s="722"/>
      <c r="BI979" s="722"/>
      <c r="BJ979" s="722"/>
      <c r="BK979" s="722"/>
      <c r="BL979" s="722"/>
      <c r="BM979" s="722"/>
      <c r="BN979" s="722"/>
      <c r="BO979" s="722"/>
      <c r="BP979" s="722"/>
      <c r="BQ979" s="722"/>
      <c r="BR979" s="722"/>
      <c r="BS979" s="722"/>
      <c r="BT979" s="722"/>
      <c r="BU979" s="722"/>
      <c r="BV979" s="722"/>
      <c r="BW979" s="722"/>
      <c r="BX979" s="722"/>
      <c r="BY979" s="722"/>
      <c r="BZ979" s="722"/>
      <c r="CA979" s="722"/>
      <c r="CB979" s="722"/>
      <c r="CC979" s="722"/>
      <c r="CD979" s="722"/>
      <c r="CE979" s="722"/>
      <c r="CF979" s="722"/>
      <c r="CG979" s="722"/>
      <c r="CH979" s="722"/>
      <c r="CI979" s="722"/>
      <c r="CJ979" s="722"/>
      <c r="CK979" s="722"/>
      <c r="CL979" s="722"/>
      <c r="CM979" s="722"/>
      <c r="CN979" s="722"/>
      <c r="CO979" s="722"/>
      <c r="CP979" s="722"/>
      <c r="CQ979" s="722"/>
      <c r="CR979" s="722"/>
      <c r="CS979" s="722"/>
    </row>
    <row r="980" spans="1:97" s="1376" customFormat="1">
      <c r="A980" s="722"/>
      <c r="B980" s="722"/>
      <c r="C980" s="722"/>
      <c r="D980" s="722"/>
      <c r="E980" s="722"/>
      <c r="F980" s="757"/>
      <c r="G980" s="757"/>
      <c r="H980" s="757"/>
      <c r="I980" s="757"/>
      <c r="J980" s="757"/>
      <c r="K980" s="758"/>
      <c r="L980" s="758"/>
      <c r="M980" s="722"/>
      <c r="N980" s="736"/>
      <c r="O980" s="736"/>
      <c r="P980" s="736"/>
      <c r="Q980" s="736"/>
      <c r="R980" s="736"/>
      <c r="S980" s="736"/>
      <c r="T980" s="736"/>
      <c r="U980" s="736"/>
      <c r="BA980" s="722"/>
      <c r="BB980" s="722"/>
      <c r="BC980" s="722"/>
      <c r="BD980" s="722"/>
      <c r="BE980" s="722"/>
      <c r="BF980" s="722"/>
      <c r="BG980" s="722"/>
      <c r="BH980" s="722"/>
      <c r="BI980" s="722"/>
      <c r="BJ980" s="722"/>
      <c r="BK980" s="722"/>
      <c r="BL980" s="722"/>
      <c r="BM980" s="722"/>
      <c r="BN980" s="722"/>
      <c r="BO980" s="722"/>
      <c r="BP980" s="722"/>
      <c r="BQ980" s="722"/>
      <c r="BR980" s="722"/>
      <c r="BS980" s="722"/>
      <c r="BT980" s="722"/>
      <c r="BU980" s="722"/>
      <c r="BV980" s="722"/>
      <c r="BW980" s="722"/>
      <c r="BX980" s="722"/>
      <c r="BY980" s="722"/>
      <c r="BZ980" s="722"/>
      <c r="CA980" s="722"/>
      <c r="CB980" s="722"/>
      <c r="CC980" s="722"/>
      <c r="CD980" s="722"/>
      <c r="CE980" s="722"/>
      <c r="CF980" s="722"/>
      <c r="CG980" s="722"/>
      <c r="CH980" s="722"/>
      <c r="CI980" s="722"/>
      <c r="CJ980" s="722"/>
      <c r="CK980" s="722"/>
      <c r="CL980" s="722"/>
      <c r="CM980" s="722"/>
      <c r="CN980" s="722"/>
      <c r="CO980" s="722"/>
      <c r="CP980" s="722"/>
      <c r="CQ980" s="722"/>
      <c r="CR980" s="722"/>
      <c r="CS980" s="722"/>
    </row>
    <row r="981" spans="1:97" s="1376" customFormat="1">
      <c r="A981" s="722"/>
      <c r="B981" s="722"/>
      <c r="C981" s="722"/>
      <c r="D981" s="722"/>
      <c r="E981" s="722"/>
      <c r="F981" s="757"/>
      <c r="G981" s="757"/>
      <c r="H981" s="757"/>
      <c r="I981" s="757"/>
      <c r="J981" s="757"/>
      <c r="K981" s="758"/>
      <c r="L981" s="758"/>
      <c r="M981" s="722"/>
      <c r="N981" s="736"/>
      <c r="O981" s="736"/>
      <c r="P981" s="736"/>
      <c r="Q981" s="736"/>
      <c r="R981" s="736"/>
      <c r="S981" s="736"/>
      <c r="T981" s="736"/>
      <c r="U981" s="736"/>
      <c r="BA981" s="722"/>
      <c r="BB981" s="722"/>
      <c r="BC981" s="722"/>
      <c r="BD981" s="722"/>
      <c r="BE981" s="722"/>
      <c r="BF981" s="722"/>
      <c r="BG981" s="722"/>
      <c r="BH981" s="722"/>
      <c r="BI981" s="722"/>
      <c r="BJ981" s="722"/>
      <c r="BK981" s="722"/>
      <c r="BL981" s="722"/>
      <c r="BM981" s="722"/>
      <c r="BN981" s="722"/>
      <c r="BO981" s="722"/>
      <c r="BP981" s="722"/>
      <c r="BQ981" s="722"/>
      <c r="BR981" s="722"/>
      <c r="BS981" s="722"/>
      <c r="BT981" s="722"/>
      <c r="BU981" s="722"/>
      <c r="BV981" s="722"/>
      <c r="BW981" s="722"/>
      <c r="BX981" s="722"/>
      <c r="BY981" s="722"/>
      <c r="BZ981" s="722"/>
      <c r="CA981" s="722"/>
      <c r="CB981" s="722"/>
      <c r="CC981" s="722"/>
      <c r="CD981" s="722"/>
      <c r="CE981" s="722"/>
      <c r="CF981" s="722"/>
      <c r="CG981" s="722"/>
      <c r="CH981" s="722"/>
      <c r="CI981" s="722"/>
      <c r="CJ981" s="722"/>
      <c r="CK981" s="722"/>
      <c r="CL981" s="722"/>
      <c r="CM981" s="722"/>
      <c r="CN981" s="722"/>
      <c r="CO981" s="722"/>
      <c r="CP981" s="722"/>
      <c r="CQ981" s="722"/>
      <c r="CR981" s="722"/>
      <c r="CS981" s="722"/>
    </row>
    <row r="982" spans="1:97" s="1376" customFormat="1">
      <c r="A982" s="722"/>
      <c r="B982" s="722"/>
      <c r="C982" s="722"/>
      <c r="D982" s="722"/>
      <c r="E982" s="722"/>
      <c r="F982" s="757"/>
      <c r="G982" s="757"/>
      <c r="H982" s="757"/>
      <c r="I982" s="757"/>
      <c r="J982" s="757"/>
      <c r="K982" s="758"/>
      <c r="L982" s="758"/>
      <c r="M982" s="722"/>
      <c r="N982" s="736"/>
      <c r="O982" s="736"/>
      <c r="P982" s="736"/>
      <c r="Q982" s="736"/>
      <c r="R982" s="736"/>
      <c r="S982" s="736"/>
      <c r="T982" s="736"/>
      <c r="U982" s="736"/>
      <c r="BA982" s="722"/>
      <c r="BB982" s="722"/>
      <c r="BC982" s="722"/>
      <c r="BD982" s="722"/>
      <c r="BE982" s="722"/>
      <c r="BF982" s="722"/>
      <c r="BG982" s="722"/>
      <c r="BH982" s="722"/>
      <c r="BI982" s="722"/>
      <c r="BJ982" s="722"/>
      <c r="BK982" s="722"/>
      <c r="BL982" s="722"/>
      <c r="BM982" s="722"/>
      <c r="BN982" s="722"/>
      <c r="BO982" s="722"/>
      <c r="BP982" s="722"/>
      <c r="BQ982" s="722"/>
      <c r="BR982" s="722"/>
      <c r="BS982" s="722"/>
      <c r="BT982" s="722"/>
      <c r="BU982" s="722"/>
      <c r="BV982" s="722"/>
      <c r="BW982" s="722"/>
      <c r="BX982" s="722"/>
      <c r="BY982" s="722"/>
      <c r="BZ982" s="722"/>
      <c r="CA982" s="722"/>
      <c r="CB982" s="722"/>
      <c r="CC982" s="722"/>
      <c r="CD982" s="722"/>
      <c r="CE982" s="722"/>
      <c r="CF982" s="722"/>
      <c r="CG982" s="722"/>
      <c r="CH982" s="722"/>
      <c r="CI982" s="722"/>
      <c r="CJ982" s="722"/>
      <c r="CK982" s="722"/>
      <c r="CL982" s="722"/>
      <c r="CM982" s="722"/>
      <c r="CN982" s="722"/>
      <c r="CO982" s="722"/>
      <c r="CP982" s="722"/>
      <c r="CQ982" s="722"/>
      <c r="CR982" s="722"/>
      <c r="CS982" s="722"/>
    </row>
    <row r="983" spans="1:97" s="1376" customFormat="1">
      <c r="A983" s="722"/>
      <c r="B983" s="722"/>
      <c r="C983" s="722"/>
      <c r="D983" s="722"/>
      <c r="E983" s="722"/>
      <c r="F983" s="757"/>
      <c r="G983" s="757"/>
      <c r="H983" s="757"/>
      <c r="I983" s="757"/>
      <c r="J983" s="757"/>
      <c r="K983" s="758"/>
      <c r="L983" s="758"/>
      <c r="M983" s="722"/>
      <c r="N983" s="736"/>
      <c r="O983" s="736"/>
      <c r="P983" s="736"/>
      <c r="Q983" s="736"/>
      <c r="R983" s="736"/>
      <c r="S983" s="736"/>
      <c r="T983" s="736"/>
      <c r="U983" s="736"/>
      <c r="BA983" s="722"/>
      <c r="BB983" s="722"/>
      <c r="BC983" s="722"/>
      <c r="BD983" s="722"/>
      <c r="BE983" s="722"/>
      <c r="BF983" s="722"/>
      <c r="BG983" s="722"/>
      <c r="BH983" s="722"/>
      <c r="BI983" s="722"/>
      <c r="BJ983" s="722"/>
      <c r="BK983" s="722"/>
      <c r="BL983" s="722"/>
      <c r="BM983" s="722"/>
      <c r="BN983" s="722"/>
      <c r="BO983" s="722"/>
      <c r="BP983" s="722"/>
      <c r="BQ983" s="722"/>
      <c r="BR983" s="722"/>
      <c r="BS983" s="722"/>
      <c r="BT983" s="722"/>
      <c r="BU983" s="722"/>
      <c r="BV983" s="722"/>
      <c r="BW983" s="722"/>
      <c r="BX983" s="722"/>
      <c r="BY983" s="722"/>
      <c r="BZ983" s="722"/>
      <c r="CA983" s="722"/>
      <c r="CB983" s="722"/>
      <c r="CC983" s="722"/>
      <c r="CD983" s="722"/>
      <c r="CE983" s="722"/>
      <c r="CF983" s="722"/>
      <c r="CG983" s="722"/>
      <c r="CH983" s="722"/>
      <c r="CI983" s="722"/>
      <c r="CJ983" s="722"/>
      <c r="CK983" s="722"/>
      <c r="CL983" s="722"/>
      <c r="CM983" s="722"/>
      <c r="CN983" s="722"/>
      <c r="CO983" s="722"/>
      <c r="CP983" s="722"/>
      <c r="CQ983" s="722"/>
      <c r="CR983" s="722"/>
      <c r="CS983" s="722"/>
    </row>
    <row r="984" spans="1:97" s="1376" customFormat="1">
      <c r="A984" s="722"/>
      <c r="B984" s="722"/>
      <c r="C984" s="722"/>
      <c r="D984" s="722"/>
      <c r="E984" s="722"/>
      <c r="F984" s="757"/>
      <c r="G984" s="757"/>
      <c r="H984" s="757"/>
      <c r="I984" s="757"/>
      <c r="J984" s="757"/>
      <c r="K984" s="758"/>
      <c r="L984" s="758"/>
      <c r="M984" s="722"/>
      <c r="N984" s="736"/>
      <c r="O984" s="736"/>
      <c r="P984" s="736"/>
      <c r="Q984" s="736"/>
      <c r="R984" s="736"/>
      <c r="S984" s="736"/>
      <c r="T984" s="736"/>
      <c r="U984" s="736"/>
      <c r="BA984" s="722"/>
      <c r="BB984" s="722"/>
      <c r="BC984" s="722"/>
      <c r="BD984" s="722"/>
      <c r="BE984" s="722"/>
      <c r="BF984" s="722"/>
      <c r="BG984" s="722"/>
      <c r="BH984" s="722"/>
      <c r="BI984" s="722"/>
      <c r="BJ984" s="722"/>
      <c r="BK984" s="722"/>
      <c r="BL984" s="722"/>
      <c r="BM984" s="722"/>
      <c r="BN984" s="722"/>
      <c r="BO984" s="722"/>
      <c r="BP984" s="722"/>
      <c r="BQ984" s="722"/>
      <c r="BR984" s="722"/>
      <c r="BS984" s="722"/>
      <c r="BT984" s="722"/>
      <c r="BU984" s="722"/>
      <c r="BV984" s="722"/>
      <c r="BW984" s="722"/>
      <c r="BX984" s="722"/>
      <c r="BY984" s="722"/>
      <c r="BZ984" s="722"/>
      <c r="CA984" s="722"/>
      <c r="CB984" s="722"/>
      <c r="CC984" s="722"/>
      <c r="CD984" s="722"/>
      <c r="CE984" s="722"/>
      <c r="CF984" s="722"/>
      <c r="CG984" s="722"/>
      <c r="CH984" s="722"/>
      <c r="CI984" s="722"/>
      <c r="CJ984" s="722"/>
      <c r="CK984" s="722"/>
      <c r="CL984" s="722"/>
      <c r="CM984" s="722"/>
      <c r="CN984" s="722"/>
      <c r="CO984" s="722"/>
      <c r="CP984" s="722"/>
      <c r="CQ984" s="722"/>
      <c r="CR984" s="722"/>
      <c r="CS984" s="722"/>
    </row>
    <row r="985" spans="1:97" s="1376" customFormat="1">
      <c r="A985" s="722"/>
      <c r="B985" s="722"/>
      <c r="C985" s="722"/>
      <c r="D985" s="722"/>
      <c r="E985" s="722"/>
      <c r="F985" s="757"/>
      <c r="G985" s="757"/>
      <c r="H985" s="757"/>
      <c r="I985" s="757"/>
      <c r="J985" s="757"/>
      <c r="K985" s="758"/>
      <c r="L985" s="758"/>
      <c r="M985" s="722"/>
      <c r="N985" s="736"/>
      <c r="O985" s="736"/>
      <c r="P985" s="736"/>
      <c r="Q985" s="736"/>
      <c r="R985" s="736"/>
      <c r="S985" s="736"/>
      <c r="T985" s="736"/>
      <c r="U985" s="736"/>
      <c r="BA985" s="722"/>
      <c r="BB985" s="722"/>
      <c r="BC985" s="722"/>
      <c r="BD985" s="722"/>
      <c r="BE985" s="722"/>
      <c r="BF985" s="722"/>
      <c r="BG985" s="722"/>
      <c r="BH985" s="722"/>
      <c r="BI985" s="722"/>
      <c r="BJ985" s="722"/>
      <c r="BK985" s="722"/>
      <c r="BL985" s="722"/>
      <c r="BM985" s="722"/>
      <c r="BN985" s="722"/>
      <c r="BO985" s="722"/>
      <c r="BP985" s="722"/>
      <c r="BQ985" s="722"/>
      <c r="BR985" s="722"/>
      <c r="BS985" s="722"/>
      <c r="BT985" s="722"/>
      <c r="BU985" s="722"/>
      <c r="BV985" s="722"/>
      <c r="BW985" s="722"/>
      <c r="BX985" s="722"/>
      <c r="BY985" s="722"/>
      <c r="BZ985" s="722"/>
      <c r="CA985" s="722"/>
      <c r="CB985" s="722"/>
      <c r="CC985" s="722"/>
      <c r="CD985" s="722"/>
      <c r="CE985" s="722"/>
      <c r="CF985" s="722"/>
      <c r="CG985" s="722"/>
      <c r="CH985" s="722"/>
      <c r="CI985" s="722"/>
      <c r="CJ985" s="722"/>
      <c r="CK985" s="722"/>
      <c r="CL985" s="722"/>
      <c r="CM985" s="722"/>
      <c r="CN985" s="722"/>
      <c r="CO985" s="722"/>
      <c r="CP985" s="722"/>
      <c r="CQ985" s="722"/>
      <c r="CR985" s="722"/>
      <c r="CS985" s="722"/>
    </row>
    <row r="986" spans="1:97" s="1376" customFormat="1">
      <c r="A986" s="722"/>
      <c r="B986" s="722"/>
      <c r="C986" s="722"/>
      <c r="D986" s="722"/>
      <c r="E986" s="722"/>
      <c r="F986" s="757"/>
      <c r="G986" s="757"/>
      <c r="H986" s="757"/>
      <c r="I986" s="757"/>
      <c r="J986" s="757"/>
      <c r="K986" s="758"/>
      <c r="L986" s="758"/>
      <c r="M986" s="722"/>
      <c r="N986" s="736"/>
      <c r="O986" s="736"/>
      <c r="P986" s="736"/>
      <c r="Q986" s="736"/>
      <c r="R986" s="736"/>
      <c r="S986" s="736"/>
      <c r="T986" s="736"/>
      <c r="U986" s="736"/>
      <c r="BA986" s="722"/>
      <c r="BB986" s="722"/>
      <c r="BC986" s="722"/>
      <c r="BD986" s="722"/>
      <c r="BE986" s="722"/>
      <c r="BF986" s="722"/>
      <c r="BG986" s="722"/>
      <c r="BH986" s="722"/>
      <c r="BI986" s="722"/>
      <c r="BJ986" s="722"/>
      <c r="BK986" s="722"/>
      <c r="BL986" s="722"/>
      <c r="BM986" s="722"/>
      <c r="BN986" s="722"/>
      <c r="BO986" s="722"/>
      <c r="BP986" s="722"/>
      <c r="BQ986" s="722"/>
      <c r="BR986" s="722"/>
      <c r="BS986" s="722"/>
      <c r="BT986" s="722"/>
      <c r="BU986" s="722"/>
      <c r="BV986" s="722"/>
      <c r="BW986" s="722"/>
      <c r="BX986" s="722"/>
      <c r="BY986" s="722"/>
      <c r="BZ986" s="722"/>
      <c r="CA986" s="722"/>
      <c r="CB986" s="722"/>
      <c r="CC986" s="722"/>
      <c r="CD986" s="722"/>
      <c r="CE986" s="722"/>
      <c r="CF986" s="722"/>
      <c r="CG986" s="722"/>
      <c r="CH986" s="722"/>
      <c r="CI986" s="722"/>
      <c r="CJ986" s="722"/>
      <c r="CK986" s="722"/>
      <c r="CL986" s="722"/>
      <c r="CM986" s="722"/>
      <c r="CN986" s="722"/>
      <c r="CO986" s="722"/>
      <c r="CP986" s="722"/>
      <c r="CQ986" s="722"/>
      <c r="CR986" s="722"/>
      <c r="CS986" s="722"/>
    </row>
    <row r="987" spans="1:97" s="1376" customFormat="1">
      <c r="A987" s="722"/>
      <c r="B987" s="722"/>
      <c r="C987" s="722"/>
      <c r="D987" s="722"/>
      <c r="E987" s="722"/>
      <c r="F987" s="757"/>
      <c r="G987" s="757"/>
      <c r="H987" s="757"/>
      <c r="I987" s="757"/>
      <c r="J987" s="757"/>
      <c r="K987" s="758"/>
      <c r="L987" s="758"/>
      <c r="M987" s="722"/>
      <c r="N987" s="736"/>
      <c r="O987" s="736"/>
      <c r="P987" s="736"/>
      <c r="Q987" s="736"/>
      <c r="R987" s="736"/>
      <c r="S987" s="736"/>
      <c r="T987" s="736"/>
      <c r="U987" s="736"/>
      <c r="BA987" s="722"/>
      <c r="BB987" s="722"/>
      <c r="BC987" s="722"/>
      <c r="BD987" s="722"/>
      <c r="BE987" s="722"/>
      <c r="BF987" s="722"/>
      <c r="BG987" s="722"/>
      <c r="BH987" s="722"/>
      <c r="BI987" s="722"/>
      <c r="BJ987" s="722"/>
      <c r="BK987" s="722"/>
      <c r="BL987" s="722"/>
      <c r="BM987" s="722"/>
      <c r="BN987" s="722"/>
      <c r="BO987" s="722"/>
      <c r="BP987" s="722"/>
      <c r="BQ987" s="722"/>
      <c r="BR987" s="722"/>
      <c r="BS987" s="722"/>
      <c r="BT987" s="722"/>
      <c r="BU987" s="722"/>
      <c r="BV987" s="722"/>
      <c r="BW987" s="722"/>
      <c r="BX987" s="722"/>
      <c r="BY987" s="722"/>
      <c r="BZ987" s="722"/>
      <c r="CA987" s="722"/>
      <c r="CB987" s="722"/>
      <c r="CC987" s="722"/>
      <c r="CD987" s="722"/>
      <c r="CE987" s="722"/>
      <c r="CF987" s="722"/>
      <c r="CG987" s="722"/>
      <c r="CH987" s="722"/>
      <c r="CI987" s="722"/>
      <c r="CJ987" s="722"/>
      <c r="CK987" s="722"/>
      <c r="CL987" s="722"/>
      <c r="CM987" s="722"/>
      <c r="CN987" s="722"/>
      <c r="CO987" s="722"/>
      <c r="CP987" s="722"/>
      <c r="CQ987" s="722"/>
      <c r="CR987" s="722"/>
      <c r="CS987" s="722"/>
    </row>
    <row r="988" spans="1:97" s="1376" customFormat="1">
      <c r="A988" s="722"/>
      <c r="B988" s="722"/>
      <c r="C988" s="722"/>
      <c r="D988" s="722"/>
      <c r="E988" s="722"/>
      <c r="F988" s="757"/>
      <c r="G988" s="757"/>
      <c r="H988" s="757"/>
      <c r="I988" s="757"/>
      <c r="J988" s="757"/>
      <c r="K988" s="758"/>
      <c r="L988" s="758"/>
      <c r="M988" s="722"/>
      <c r="N988" s="736"/>
      <c r="O988" s="736"/>
      <c r="P988" s="736"/>
      <c r="Q988" s="736"/>
      <c r="R988" s="736"/>
      <c r="S988" s="736"/>
      <c r="T988" s="736"/>
      <c r="U988" s="736"/>
      <c r="BA988" s="722"/>
      <c r="BB988" s="722"/>
      <c r="BC988" s="722"/>
      <c r="BD988" s="722"/>
      <c r="BE988" s="722"/>
      <c r="BF988" s="722"/>
      <c r="BG988" s="722"/>
      <c r="BH988" s="722"/>
      <c r="BI988" s="722"/>
      <c r="BJ988" s="722"/>
      <c r="BK988" s="722"/>
      <c r="BL988" s="722"/>
      <c r="BM988" s="722"/>
      <c r="BN988" s="722"/>
      <c r="BO988" s="722"/>
      <c r="BP988" s="722"/>
      <c r="BQ988" s="722"/>
      <c r="BR988" s="722"/>
      <c r="BS988" s="722"/>
      <c r="BT988" s="722"/>
      <c r="BU988" s="722"/>
      <c r="BV988" s="722"/>
      <c r="BW988" s="722"/>
      <c r="BX988" s="722"/>
      <c r="BY988" s="722"/>
      <c r="BZ988" s="722"/>
      <c r="CA988" s="722"/>
      <c r="CB988" s="722"/>
      <c r="CC988" s="722"/>
      <c r="CD988" s="722"/>
      <c r="CE988" s="722"/>
      <c r="CF988" s="722"/>
      <c r="CG988" s="722"/>
      <c r="CH988" s="722"/>
      <c r="CI988" s="722"/>
      <c r="CJ988" s="722"/>
      <c r="CK988" s="722"/>
      <c r="CL988" s="722"/>
      <c r="CM988" s="722"/>
      <c r="CN988" s="722"/>
      <c r="CO988" s="722"/>
      <c r="CP988" s="722"/>
      <c r="CQ988" s="722"/>
      <c r="CR988" s="722"/>
      <c r="CS988" s="722"/>
    </row>
    <row r="989" spans="1:97" s="1376" customFormat="1">
      <c r="A989" s="722"/>
      <c r="B989" s="722"/>
      <c r="C989" s="722"/>
      <c r="D989" s="722"/>
      <c r="E989" s="722"/>
      <c r="F989" s="757"/>
      <c r="G989" s="757"/>
      <c r="H989" s="757"/>
      <c r="I989" s="757"/>
      <c r="J989" s="757"/>
      <c r="K989" s="758"/>
      <c r="L989" s="758"/>
      <c r="M989" s="722"/>
      <c r="N989" s="736"/>
      <c r="O989" s="736"/>
      <c r="P989" s="736"/>
      <c r="Q989" s="736"/>
      <c r="R989" s="736"/>
      <c r="S989" s="736"/>
      <c r="T989" s="736"/>
      <c r="U989" s="736"/>
      <c r="BA989" s="722"/>
      <c r="BB989" s="722"/>
      <c r="BC989" s="722"/>
      <c r="BD989" s="722"/>
      <c r="BE989" s="722"/>
      <c r="BF989" s="722"/>
      <c r="BG989" s="722"/>
      <c r="BH989" s="722"/>
      <c r="BI989" s="722"/>
      <c r="BJ989" s="722"/>
      <c r="BK989" s="722"/>
      <c r="BL989" s="722"/>
      <c r="BM989" s="722"/>
      <c r="BN989" s="722"/>
      <c r="BO989" s="722"/>
      <c r="BP989" s="722"/>
      <c r="BQ989" s="722"/>
      <c r="BR989" s="722"/>
      <c r="BS989" s="722"/>
      <c r="BT989" s="722"/>
      <c r="BU989" s="722"/>
      <c r="BV989" s="722"/>
      <c r="BW989" s="722"/>
      <c r="BX989" s="722"/>
      <c r="BY989" s="722"/>
      <c r="BZ989" s="722"/>
      <c r="CA989" s="722"/>
      <c r="CB989" s="722"/>
      <c r="CC989" s="722"/>
      <c r="CD989" s="722"/>
      <c r="CE989" s="722"/>
      <c r="CF989" s="722"/>
      <c r="CG989" s="722"/>
      <c r="CH989" s="722"/>
      <c r="CI989" s="722"/>
      <c r="CJ989" s="722"/>
      <c r="CK989" s="722"/>
      <c r="CL989" s="722"/>
      <c r="CM989" s="722"/>
      <c r="CN989" s="722"/>
      <c r="CO989" s="722"/>
      <c r="CP989" s="722"/>
      <c r="CQ989" s="722"/>
      <c r="CR989" s="722"/>
      <c r="CS989" s="722"/>
    </row>
    <row r="990" spans="1:97" s="1376" customFormat="1">
      <c r="A990" s="722"/>
      <c r="B990" s="722"/>
      <c r="C990" s="722"/>
      <c r="D990" s="722"/>
      <c r="E990" s="722"/>
      <c r="F990" s="757"/>
      <c r="G990" s="757"/>
      <c r="H990" s="757"/>
      <c r="I990" s="757"/>
      <c r="J990" s="757"/>
      <c r="K990" s="758"/>
      <c r="L990" s="758"/>
      <c r="M990" s="722"/>
      <c r="N990" s="736"/>
      <c r="O990" s="736"/>
      <c r="P990" s="736"/>
      <c r="Q990" s="736"/>
      <c r="R990" s="736"/>
      <c r="S990" s="736"/>
      <c r="T990" s="736"/>
      <c r="U990" s="736"/>
      <c r="BA990" s="722"/>
      <c r="BB990" s="722"/>
      <c r="BC990" s="722"/>
      <c r="BD990" s="722"/>
      <c r="BE990" s="722"/>
      <c r="BF990" s="722"/>
      <c r="BG990" s="722"/>
      <c r="BH990" s="722"/>
      <c r="BI990" s="722"/>
      <c r="BJ990" s="722"/>
      <c r="BK990" s="722"/>
      <c r="BL990" s="722"/>
      <c r="BM990" s="722"/>
      <c r="BN990" s="722"/>
      <c r="BO990" s="722"/>
      <c r="BP990" s="722"/>
      <c r="BQ990" s="722"/>
      <c r="BR990" s="722"/>
      <c r="BS990" s="722"/>
      <c r="BT990" s="722"/>
      <c r="BU990" s="722"/>
      <c r="BV990" s="722"/>
      <c r="BW990" s="722"/>
      <c r="BX990" s="722"/>
      <c r="BY990" s="722"/>
      <c r="BZ990" s="722"/>
      <c r="CA990" s="722"/>
      <c r="CB990" s="722"/>
      <c r="CC990" s="722"/>
      <c r="CD990" s="722"/>
      <c r="CE990" s="722"/>
      <c r="CF990" s="722"/>
      <c r="CG990" s="722"/>
      <c r="CH990" s="722"/>
      <c r="CI990" s="722"/>
      <c r="CJ990" s="722"/>
      <c r="CK990" s="722"/>
      <c r="CL990" s="722"/>
      <c r="CM990" s="722"/>
      <c r="CN990" s="722"/>
      <c r="CO990" s="722"/>
      <c r="CP990" s="722"/>
      <c r="CQ990" s="722"/>
      <c r="CR990" s="722"/>
      <c r="CS990" s="722"/>
    </row>
    <row r="991" spans="1:97" s="1376" customFormat="1">
      <c r="A991" s="722"/>
      <c r="B991" s="722"/>
      <c r="C991" s="722"/>
      <c r="D991" s="722"/>
      <c r="E991" s="722"/>
      <c r="F991" s="757"/>
      <c r="G991" s="757"/>
      <c r="H991" s="757"/>
      <c r="I991" s="757"/>
      <c r="J991" s="757"/>
      <c r="K991" s="758"/>
      <c r="L991" s="758"/>
      <c r="M991" s="722"/>
      <c r="N991" s="736"/>
      <c r="O991" s="736"/>
      <c r="P991" s="736"/>
      <c r="Q991" s="736"/>
      <c r="R991" s="736"/>
      <c r="S991" s="736"/>
      <c r="T991" s="736"/>
      <c r="U991" s="736"/>
      <c r="BA991" s="722"/>
      <c r="BB991" s="722"/>
      <c r="BC991" s="722"/>
      <c r="BD991" s="722"/>
      <c r="BE991" s="722"/>
      <c r="BF991" s="722"/>
      <c r="BG991" s="722"/>
      <c r="BH991" s="722"/>
      <c r="BI991" s="722"/>
      <c r="BJ991" s="722"/>
      <c r="BK991" s="722"/>
      <c r="BL991" s="722"/>
      <c r="BM991" s="722"/>
      <c r="BN991" s="722"/>
      <c r="BO991" s="722"/>
      <c r="BP991" s="722"/>
      <c r="BQ991" s="722"/>
      <c r="BR991" s="722"/>
      <c r="BS991" s="722"/>
      <c r="BT991" s="722"/>
      <c r="BU991" s="722"/>
      <c r="BV991" s="722"/>
      <c r="BW991" s="722"/>
      <c r="BX991" s="722"/>
      <c r="BY991" s="722"/>
      <c r="BZ991" s="722"/>
      <c r="CA991" s="722"/>
      <c r="CB991" s="722"/>
      <c r="CC991" s="722"/>
      <c r="CD991" s="722"/>
      <c r="CE991" s="722"/>
      <c r="CF991" s="722"/>
      <c r="CG991" s="722"/>
      <c r="CH991" s="722"/>
      <c r="CI991" s="722"/>
      <c r="CJ991" s="722"/>
      <c r="CK991" s="722"/>
      <c r="CL991" s="722"/>
      <c r="CM991" s="722"/>
      <c r="CN991" s="722"/>
      <c r="CO991" s="722"/>
      <c r="CP991" s="722"/>
      <c r="CQ991" s="722"/>
      <c r="CR991" s="722"/>
      <c r="CS991" s="722"/>
    </row>
    <row r="992" spans="1:97" s="1376" customFormat="1">
      <c r="A992" s="722"/>
      <c r="B992" s="722"/>
      <c r="C992" s="722"/>
      <c r="D992" s="722"/>
      <c r="E992" s="722"/>
      <c r="F992" s="757"/>
      <c r="G992" s="757"/>
      <c r="H992" s="757"/>
      <c r="I992" s="757"/>
      <c r="J992" s="757"/>
      <c r="K992" s="758"/>
      <c r="L992" s="758"/>
      <c r="M992" s="722"/>
      <c r="N992" s="736"/>
      <c r="O992" s="736"/>
      <c r="P992" s="736"/>
      <c r="Q992" s="736"/>
      <c r="R992" s="736"/>
      <c r="S992" s="736"/>
      <c r="T992" s="736"/>
      <c r="U992" s="736"/>
      <c r="BA992" s="722"/>
      <c r="BB992" s="722"/>
      <c r="BC992" s="722"/>
      <c r="BD992" s="722"/>
      <c r="BE992" s="722"/>
      <c r="BF992" s="722"/>
      <c r="BG992" s="722"/>
      <c r="BH992" s="722"/>
      <c r="BI992" s="722"/>
      <c r="BJ992" s="722"/>
      <c r="BK992" s="722"/>
      <c r="BL992" s="722"/>
      <c r="BM992" s="722"/>
      <c r="BN992" s="722"/>
      <c r="BO992" s="722"/>
      <c r="BP992" s="722"/>
      <c r="BQ992" s="722"/>
      <c r="BR992" s="722"/>
      <c r="BS992" s="722"/>
      <c r="BT992" s="722"/>
      <c r="BU992" s="722"/>
      <c r="BV992" s="722"/>
      <c r="BW992" s="722"/>
      <c r="BX992" s="722"/>
      <c r="BY992" s="722"/>
      <c r="BZ992" s="722"/>
      <c r="CA992" s="722"/>
      <c r="CB992" s="722"/>
      <c r="CC992" s="722"/>
      <c r="CD992" s="722"/>
      <c r="CE992" s="722"/>
      <c r="CF992" s="722"/>
      <c r="CG992" s="722"/>
      <c r="CH992" s="722"/>
      <c r="CI992" s="722"/>
      <c r="CJ992" s="722"/>
      <c r="CK992" s="722"/>
      <c r="CL992" s="722"/>
      <c r="CM992" s="722"/>
      <c r="CN992" s="722"/>
      <c r="CO992" s="722"/>
      <c r="CP992" s="722"/>
      <c r="CQ992" s="722"/>
      <c r="CR992" s="722"/>
      <c r="CS992" s="722"/>
    </row>
    <row r="993" spans="1:97" s="1376" customFormat="1">
      <c r="A993" s="722"/>
      <c r="B993" s="722"/>
      <c r="C993" s="722"/>
      <c r="D993" s="722"/>
      <c r="E993" s="722"/>
      <c r="F993" s="757"/>
      <c r="G993" s="757"/>
      <c r="H993" s="757"/>
      <c r="I993" s="757"/>
      <c r="J993" s="757"/>
      <c r="K993" s="758"/>
      <c r="L993" s="758"/>
      <c r="M993" s="722"/>
      <c r="N993" s="736"/>
      <c r="O993" s="736"/>
      <c r="P993" s="736"/>
      <c r="Q993" s="736"/>
      <c r="R993" s="736"/>
      <c r="S993" s="736"/>
      <c r="T993" s="736"/>
      <c r="U993" s="736"/>
      <c r="BA993" s="722"/>
      <c r="BB993" s="722"/>
      <c r="BC993" s="722"/>
      <c r="BD993" s="722"/>
      <c r="BE993" s="722"/>
      <c r="BF993" s="722"/>
      <c r="BG993" s="722"/>
      <c r="BH993" s="722"/>
      <c r="BI993" s="722"/>
      <c r="BJ993" s="722"/>
      <c r="BK993" s="722"/>
      <c r="BL993" s="722"/>
      <c r="BM993" s="722"/>
      <c r="BN993" s="722"/>
      <c r="BO993" s="722"/>
      <c r="BP993" s="722"/>
      <c r="BQ993" s="722"/>
      <c r="BR993" s="722"/>
      <c r="BS993" s="722"/>
      <c r="BT993" s="722"/>
      <c r="BU993" s="722"/>
      <c r="BV993" s="722"/>
      <c r="BW993" s="722"/>
      <c r="BX993" s="722"/>
      <c r="BY993" s="722"/>
      <c r="BZ993" s="722"/>
      <c r="CA993" s="722"/>
      <c r="CB993" s="722"/>
      <c r="CC993" s="722"/>
      <c r="CD993" s="722"/>
      <c r="CE993" s="722"/>
      <c r="CF993" s="722"/>
      <c r="CG993" s="722"/>
      <c r="CH993" s="722"/>
      <c r="CI993" s="722"/>
      <c r="CJ993" s="722"/>
      <c r="CK993" s="722"/>
      <c r="CL993" s="722"/>
      <c r="CM993" s="722"/>
      <c r="CN993" s="722"/>
      <c r="CO993" s="722"/>
      <c r="CP993" s="722"/>
      <c r="CQ993" s="722"/>
      <c r="CR993" s="722"/>
      <c r="CS993" s="722"/>
    </row>
    <row r="994" spans="1:97" s="1376" customFormat="1">
      <c r="A994" s="722"/>
      <c r="B994" s="722"/>
      <c r="C994" s="722"/>
      <c r="D994" s="722"/>
      <c r="E994" s="722"/>
      <c r="F994" s="757"/>
      <c r="G994" s="757"/>
      <c r="H994" s="757"/>
      <c r="I994" s="757"/>
      <c r="J994" s="757"/>
      <c r="K994" s="758"/>
      <c r="L994" s="758"/>
      <c r="M994" s="722"/>
      <c r="N994" s="736"/>
      <c r="O994" s="736"/>
      <c r="P994" s="736"/>
      <c r="Q994" s="736"/>
      <c r="R994" s="736"/>
      <c r="S994" s="736"/>
      <c r="T994" s="736"/>
      <c r="U994" s="736"/>
      <c r="BA994" s="722"/>
      <c r="BB994" s="722"/>
      <c r="BC994" s="722"/>
      <c r="BD994" s="722"/>
      <c r="BE994" s="722"/>
      <c r="BF994" s="722"/>
      <c r="BG994" s="722"/>
      <c r="BH994" s="722"/>
      <c r="BI994" s="722"/>
      <c r="BJ994" s="722"/>
      <c r="BK994" s="722"/>
      <c r="BL994" s="722"/>
      <c r="BM994" s="722"/>
      <c r="BN994" s="722"/>
      <c r="BO994" s="722"/>
      <c r="BP994" s="722"/>
      <c r="BQ994" s="722"/>
      <c r="BR994" s="722"/>
      <c r="BS994" s="722"/>
      <c r="BT994" s="722"/>
      <c r="BU994" s="722"/>
      <c r="BV994" s="722"/>
      <c r="BW994" s="722"/>
      <c r="BX994" s="722"/>
      <c r="BY994" s="722"/>
      <c r="BZ994" s="722"/>
      <c r="CA994" s="722"/>
      <c r="CB994" s="722"/>
      <c r="CC994" s="722"/>
      <c r="CD994" s="722"/>
      <c r="CE994" s="722"/>
      <c r="CF994" s="722"/>
      <c r="CG994" s="722"/>
      <c r="CH994" s="722"/>
      <c r="CI994" s="722"/>
      <c r="CJ994" s="722"/>
      <c r="CK994" s="722"/>
      <c r="CL994" s="722"/>
      <c r="CM994" s="722"/>
      <c r="CN994" s="722"/>
      <c r="CO994" s="722"/>
      <c r="CP994" s="722"/>
      <c r="CQ994" s="722"/>
      <c r="CR994" s="722"/>
      <c r="CS994" s="722"/>
    </row>
    <row r="995" spans="1:97" s="1376" customFormat="1">
      <c r="A995" s="722"/>
      <c r="B995" s="722"/>
      <c r="C995" s="722"/>
      <c r="D995" s="722"/>
      <c r="E995" s="722"/>
      <c r="F995" s="757"/>
      <c r="G995" s="757"/>
      <c r="H995" s="757"/>
      <c r="I995" s="757"/>
      <c r="J995" s="757"/>
      <c r="K995" s="758"/>
      <c r="L995" s="758"/>
      <c r="M995" s="722"/>
      <c r="N995" s="736"/>
      <c r="O995" s="736"/>
      <c r="P995" s="736"/>
      <c r="Q995" s="736"/>
      <c r="R995" s="736"/>
      <c r="S995" s="736"/>
      <c r="T995" s="736"/>
      <c r="U995" s="736"/>
      <c r="BA995" s="722"/>
      <c r="BB995" s="722"/>
      <c r="BC995" s="722"/>
      <c r="BD995" s="722"/>
      <c r="BE995" s="722"/>
      <c r="BF995" s="722"/>
      <c r="BG995" s="722"/>
      <c r="BH995" s="722"/>
      <c r="BI995" s="722"/>
      <c r="BJ995" s="722"/>
      <c r="BK995" s="722"/>
      <c r="BL995" s="722"/>
      <c r="BM995" s="722"/>
      <c r="BN995" s="722"/>
      <c r="BO995" s="722"/>
      <c r="BP995" s="722"/>
      <c r="BQ995" s="722"/>
      <c r="BR995" s="722"/>
      <c r="BS995" s="722"/>
      <c r="BT995" s="722"/>
      <c r="BU995" s="722"/>
      <c r="BV995" s="722"/>
      <c r="BW995" s="722"/>
      <c r="BX995" s="722"/>
      <c r="BY995" s="722"/>
      <c r="BZ995" s="722"/>
      <c r="CA995" s="722"/>
      <c r="CB995" s="722"/>
      <c r="CC995" s="722"/>
      <c r="CD995" s="722"/>
      <c r="CE995" s="722"/>
      <c r="CF995" s="722"/>
      <c r="CG995" s="722"/>
      <c r="CH995" s="722"/>
      <c r="CI995" s="722"/>
      <c r="CJ995" s="722"/>
      <c r="CK995" s="722"/>
      <c r="CL995" s="722"/>
      <c r="CM995" s="722"/>
      <c r="CN995" s="722"/>
      <c r="CO995" s="722"/>
      <c r="CP995" s="722"/>
      <c r="CQ995" s="722"/>
      <c r="CR995" s="722"/>
      <c r="CS995" s="722"/>
    </row>
    <row r="996" spans="1:97" s="1376" customFormat="1">
      <c r="A996" s="722"/>
      <c r="B996" s="722"/>
      <c r="C996" s="722"/>
      <c r="D996" s="722"/>
      <c r="E996" s="722"/>
      <c r="F996" s="757"/>
      <c r="G996" s="757"/>
      <c r="H996" s="757"/>
      <c r="I996" s="757"/>
      <c r="J996" s="757"/>
      <c r="K996" s="758"/>
      <c r="L996" s="758"/>
      <c r="M996" s="722"/>
      <c r="N996" s="736"/>
      <c r="O996" s="736"/>
      <c r="P996" s="736"/>
      <c r="Q996" s="736"/>
      <c r="R996" s="736"/>
      <c r="S996" s="736"/>
      <c r="T996" s="736"/>
      <c r="U996" s="736"/>
      <c r="BA996" s="722"/>
      <c r="BB996" s="722"/>
      <c r="BC996" s="722"/>
      <c r="BD996" s="722"/>
      <c r="BE996" s="722"/>
      <c r="BF996" s="722"/>
      <c r="BG996" s="722"/>
      <c r="BH996" s="722"/>
      <c r="BI996" s="722"/>
      <c r="BJ996" s="722"/>
      <c r="BK996" s="722"/>
      <c r="BL996" s="722"/>
      <c r="BM996" s="722"/>
      <c r="BN996" s="722"/>
      <c r="BO996" s="722"/>
      <c r="BP996" s="722"/>
      <c r="BQ996" s="722"/>
      <c r="BR996" s="722"/>
      <c r="BS996" s="722"/>
      <c r="BT996" s="722"/>
      <c r="BU996" s="722"/>
      <c r="BV996" s="722"/>
      <c r="BW996" s="722"/>
      <c r="BX996" s="722"/>
      <c r="BY996" s="722"/>
      <c r="BZ996" s="722"/>
      <c r="CA996" s="722"/>
      <c r="CB996" s="722"/>
      <c r="CC996" s="722"/>
      <c r="CD996" s="722"/>
      <c r="CE996" s="722"/>
      <c r="CF996" s="722"/>
      <c r="CG996" s="722"/>
      <c r="CH996" s="722"/>
      <c r="CI996" s="722"/>
      <c r="CJ996" s="722"/>
      <c r="CK996" s="722"/>
      <c r="CL996" s="722"/>
      <c r="CM996" s="722"/>
      <c r="CN996" s="722"/>
      <c r="CO996" s="722"/>
      <c r="CP996" s="722"/>
      <c r="CQ996" s="722"/>
      <c r="CR996" s="722"/>
      <c r="CS996" s="722"/>
    </row>
    <row r="997" spans="1:97" s="1376" customFormat="1">
      <c r="A997" s="722"/>
      <c r="B997" s="722"/>
      <c r="C997" s="722"/>
      <c r="D997" s="722"/>
      <c r="E997" s="722"/>
      <c r="F997" s="757"/>
      <c r="G997" s="757"/>
      <c r="H997" s="757"/>
      <c r="I997" s="757"/>
      <c r="J997" s="757"/>
      <c r="K997" s="758"/>
      <c r="L997" s="758"/>
      <c r="M997" s="722"/>
      <c r="N997" s="736"/>
      <c r="O997" s="736"/>
      <c r="P997" s="736"/>
      <c r="Q997" s="736"/>
      <c r="R997" s="736"/>
      <c r="S997" s="736"/>
      <c r="T997" s="736"/>
      <c r="U997" s="736"/>
      <c r="BA997" s="722"/>
      <c r="BB997" s="722"/>
      <c r="BC997" s="722"/>
      <c r="BD997" s="722"/>
      <c r="BE997" s="722"/>
      <c r="BF997" s="722"/>
      <c r="BG997" s="722"/>
      <c r="BH997" s="722"/>
      <c r="BI997" s="722"/>
      <c r="BJ997" s="722"/>
      <c r="BK997" s="722"/>
      <c r="BL997" s="722"/>
      <c r="BM997" s="722"/>
      <c r="BN997" s="722"/>
      <c r="BO997" s="722"/>
      <c r="BP997" s="722"/>
      <c r="BQ997" s="722"/>
      <c r="BR997" s="722"/>
      <c r="BS997" s="722"/>
      <c r="BT997" s="722"/>
      <c r="BU997" s="722"/>
      <c r="BV997" s="722"/>
      <c r="BW997" s="722"/>
      <c r="BX997" s="722"/>
      <c r="BY997" s="722"/>
      <c r="BZ997" s="722"/>
      <c r="CA997" s="722"/>
      <c r="CB997" s="722"/>
      <c r="CC997" s="722"/>
      <c r="CD997" s="722"/>
      <c r="CE997" s="722"/>
      <c r="CF997" s="722"/>
      <c r="CG997" s="722"/>
      <c r="CH997" s="722"/>
      <c r="CI997" s="722"/>
      <c r="CJ997" s="722"/>
      <c r="CK997" s="722"/>
      <c r="CL997" s="722"/>
      <c r="CM997" s="722"/>
      <c r="CN997" s="722"/>
      <c r="CO997" s="722"/>
      <c r="CP997" s="722"/>
      <c r="CQ997" s="722"/>
      <c r="CR997" s="722"/>
      <c r="CS997" s="722"/>
    </row>
    <row r="998" spans="1:97" s="1376" customFormat="1">
      <c r="A998" s="722"/>
      <c r="B998" s="722"/>
      <c r="C998" s="722"/>
      <c r="D998" s="722"/>
      <c r="E998" s="722"/>
      <c r="F998" s="757"/>
      <c r="G998" s="757"/>
      <c r="H998" s="757"/>
      <c r="I998" s="757"/>
      <c r="J998" s="757"/>
      <c r="K998" s="758"/>
      <c r="L998" s="758"/>
      <c r="M998" s="722"/>
      <c r="N998" s="736"/>
      <c r="O998" s="736"/>
      <c r="P998" s="736"/>
      <c r="Q998" s="736"/>
      <c r="R998" s="736"/>
      <c r="S998" s="736"/>
      <c r="T998" s="736"/>
      <c r="U998" s="736"/>
      <c r="BA998" s="722"/>
      <c r="BB998" s="722"/>
      <c r="BC998" s="722"/>
      <c r="BD998" s="722"/>
      <c r="BE998" s="722"/>
      <c r="BF998" s="722"/>
      <c r="BG998" s="722"/>
      <c r="BH998" s="722"/>
      <c r="BI998" s="722"/>
      <c r="BJ998" s="722"/>
      <c r="BK998" s="722"/>
      <c r="BL998" s="722"/>
      <c r="BM998" s="722"/>
      <c r="BN998" s="722"/>
      <c r="BO998" s="722"/>
      <c r="BP998" s="722"/>
      <c r="BQ998" s="722"/>
      <c r="BR998" s="722"/>
      <c r="BS998" s="722"/>
      <c r="BT998" s="722"/>
      <c r="BU998" s="722"/>
      <c r="BV998" s="722"/>
      <c r="BW998" s="722"/>
      <c r="BX998" s="722"/>
      <c r="BY998" s="722"/>
      <c r="BZ998" s="722"/>
      <c r="CA998" s="722"/>
      <c r="CB998" s="722"/>
      <c r="CC998" s="722"/>
      <c r="CD998" s="722"/>
      <c r="CE998" s="722"/>
      <c r="CF998" s="722"/>
      <c r="CG998" s="722"/>
      <c r="CH998" s="722"/>
      <c r="CI998" s="722"/>
      <c r="CJ998" s="722"/>
      <c r="CK998" s="722"/>
      <c r="CL998" s="722"/>
      <c r="CM998" s="722"/>
      <c r="CN998" s="722"/>
      <c r="CO998" s="722"/>
      <c r="CP998" s="722"/>
      <c r="CQ998" s="722"/>
      <c r="CR998" s="722"/>
      <c r="CS998" s="722"/>
    </row>
    <row r="999" spans="1:97" s="1376" customFormat="1">
      <c r="A999" s="722"/>
      <c r="B999" s="722"/>
      <c r="C999" s="722"/>
      <c r="D999" s="722"/>
      <c r="E999" s="722"/>
      <c r="F999" s="757"/>
      <c r="G999" s="757"/>
      <c r="H999" s="757"/>
      <c r="I999" s="757"/>
      <c r="J999" s="757"/>
      <c r="K999" s="758"/>
      <c r="L999" s="758"/>
      <c r="M999" s="722"/>
      <c r="N999" s="736"/>
      <c r="O999" s="736"/>
      <c r="P999" s="736"/>
      <c r="Q999" s="736"/>
      <c r="R999" s="736"/>
      <c r="S999" s="736"/>
      <c r="T999" s="736"/>
      <c r="U999" s="736"/>
      <c r="BA999" s="722"/>
      <c r="BB999" s="722"/>
      <c r="BC999" s="722"/>
      <c r="BD999" s="722"/>
      <c r="BE999" s="722"/>
      <c r="BF999" s="722"/>
      <c r="BG999" s="722"/>
      <c r="BH999" s="722"/>
      <c r="BI999" s="722"/>
      <c r="BJ999" s="722"/>
      <c r="BK999" s="722"/>
      <c r="BL999" s="722"/>
      <c r="BM999" s="722"/>
      <c r="BN999" s="722"/>
      <c r="BO999" s="722"/>
      <c r="BP999" s="722"/>
      <c r="BQ999" s="722"/>
      <c r="BR999" s="722"/>
      <c r="BS999" s="722"/>
      <c r="BT999" s="722"/>
      <c r="BU999" s="722"/>
      <c r="BV999" s="722"/>
      <c r="BW999" s="722"/>
      <c r="BX999" s="722"/>
      <c r="BY999" s="722"/>
      <c r="BZ999" s="722"/>
      <c r="CA999" s="722"/>
      <c r="CB999" s="722"/>
      <c r="CC999" s="722"/>
      <c r="CD999" s="722"/>
      <c r="CE999" s="722"/>
      <c r="CF999" s="722"/>
      <c r="CG999" s="722"/>
      <c r="CH999" s="722"/>
      <c r="CI999" s="722"/>
      <c r="CJ999" s="722"/>
      <c r="CK999" s="722"/>
      <c r="CL999" s="722"/>
      <c r="CM999" s="722"/>
      <c r="CN999" s="722"/>
      <c r="CO999" s="722"/>
      <c r="CP999" s="722"/>
      <c r="CQ999" s="722"/>
      <c r="CR999" s="722"/>
      <c r="CS999" s="722"/>
    </row>
    <row r="1000" spans="1:97" s="1376" customFormat="1">
      <c r="A1000" s="722"/>
      <c r="B1000" s="722"/>
      <c r="C1000" s="722"/>
      <c r="D1000" s="722"/>
      <c r="E1000" s="722"/>
      <c r="F1000" s="757"/>
      <c r="G1000" s="757"/>
      <c r="H1000" s="757"/>
      <c r="I1000" s="757"/>
      <c r="J1000" s="757"/>
      <c r="K1000" s="758"/>
      <c r="L1000" s="758"/>
      <c r="M1000" s="722"/>
      <c r="N1000" s="736"/>
      <c r="O1000" s="736"/>
      <c r="P1000" s="736"/>
      <c r="Q1000" s="736"/>
      <c r="R1000" s="736"/>
      <c r="S1000" s="736"/>
      <c r="T1000" s="736"/>
      <c r="U1000" s="736"/>
      <c r="BA1000" s="722"/>
      <c r="BB1000" s="722"/>
      <c r="BC1000" s="722"/>
      <c r="BD1000" s="722"/>
      <c r="BE1000" s="722"/>
      <c r="BF1000" s="722"/>
      <c r="BG1000" s="722"/>
      <c r="BH1000" s="722"/>
      <c r="BI1000" s="722"/>
      <c r="BJ1000" s="722"/>
      <c r="BK1000" s="722"/>
      <c r="BL1000" s="722"/>
      <c r="BM1000" s="722"/>
      <c r="BN1000" s="722"/>
      <c r="BO1000" s="722"/>
      <c r="BP1000" s="722"/>
      <c r="BQ1000" s="722"/>
      <c r="BR1000" s="722"/>
      <c r="BS1000" s="722"/>
      <c r="BT1000" s="722"/>
      <c r="BU1000" s="722"/>
      <c r="BV1000" s="722"/>
      <c r="BW1000" s="722"/>
      <c r="BX1000" s="722"/>
      <c r="BY1000" s="722"/>
      <c r="BZ1000" s="722"/>
      <c r="CA1000" s="722"/>
      <c r="CB1000" s="722"/>
      <c r="CC1000" s="722"/>
      <c r="CD1000" s="722"/>
      <c r="CE1000" s="722"/>
      <c r="CF1000" s="722"/>
      <c r="CG1000" s="722"/>
      <c r="CH1000" s="722"/>
      <c r="CI1000" s="722"/>
      <c r="CJ1000" s="722"/>
      <c r="CK1000" s="722"/>
      <c r="CL1000" s="722"/>
      <c r="CM1000" s="722"/>
      <c r="CN1000" s="722"/>
      <c r="CO1000" s="722"/>
      <c r="CP1000" s="722"/>
      <c r="CQ1000" s="722"/>
      <c r="CR1000" s="722"/>
      <c r="CS1000" s="722"/>
    </row>
    <row r="1001" spans="1:97" s="1376" customFormat="1">
      <c r="A1001" s="722"/>
      <c r="B1001" s="722"/>
      <c r="C1001" s="722"/>
      <c r="D1001" s="722"/>
      <c r="E1001" s="722"/>
      <c r="F1001" s="757"/>
      <c r="G1001" s="757"/>
      <c r="H1001" s="757"/>
      <c r="I1001" s="757"/>
      <c r="J1001" s="757"/>
      <c r="K1001" s="758"/>
      <c r="L1001" s="758"/>
      <c r="M1001" s="722"/>
      <c r="N1001" s="736"/>
      <c r="O1001" s="736"/>
      <c r="P1001" s="736"/>
      <c r="Q1001" s="736"/>
      <c r="R1001" s="736"/>
      <c r="S1001" s="736"/>
      <c r="T1001" s="736"/>
      <c r="U1001" s="736"/>
      <c r="BA1001" s="722"/>
      <c r="BB1001" s="722"/>
      <c r="BC1001" s="722"/>
      <c r="BD1001" s="722"/>
      <c r="BE1001" s="722"/>
      <c r="BF1001" s="722"/>
      <c r="BG1001" s="722"/>
      <c r="BH1001" s="722"/>
      <c r="BI1001" s="722"/>
      <c r="BJ1001" s="722"/>
      <c r="BK1001" s="722"/>
      <c r="BL1001" s="722"/>
      <c r="BM1001" s="722"/>
      <c r="BN1001" s="722"/>
      <c r="BO1001" s="722"/>
      <c r="BP1001" s="722"/>
      <c r="BQ1001" s="722"/>
      <c r="BR1001" s="722"/>
      <c r="BS1001" s="722"/>
      <c r="BT1001" s="722"/>
      <c r="BU1001" s="722"/>
      <c r="BV1001" s="722"/>
      <c r="BW1001" s="722"/>
      <c r="BX1001" s="722"/>
      <c r="BY1001" s="722"/>
      <c r="BZ1001" s="722"/>
      <c r="CA1001" s="722"/>
      <c r="CB1001" s="722"/>
      <c r="CC1001" s="722"/>
      <c r="CD1001" s="722"/>
      <c r="CE1001" s="722"/>
      <c r="CF1001" s="722"/>
      <c r="CG1001" s="722"/>
      <c r="CH1001" s="722"/>
      <c r="CI1001" s="722"/>
      <c r="CJ1001" s="722"/>
      <c r="CK1001" s="722"/>
      <c r="CL1001" s="722"/>
      <c r="CM1001" s="722"/>
      <c r="CN1001" s="722"/>
      <c r="CO1001" s="722"/>
      <c r="CP1001" s="722"/>
      <c r="CQ1001" s="722"/>
      <c r="CR1001" s="722"/>
      <c r="CS1001" s="722"/>
    </row>
    <row r="1002" spans="1:97" s="1376" customFormat="1">
      <c r="A1002" s="722"/>
      <c r="B1002" s="722"/>
      <c r="C1002" s="722"/>
      <c r="D1002" s="722"/>
      <c r="E1002" s="722"/>
      <c r="F1002" s="757"/>
      <c r="G1002" s="757"/>
      <c r="H1002" s="757"/>
      <c r="I1002" s="757"/>
      <c r="J1002" s="757"/>
      <c r="K1002" s="758"/>
      <c r="L1002" s="758"/>
      <c r="M1002" s="722"/>
      <c r="N1002" s="736"/>
      <c r="O1002" s="736"/>
      <c r="P1002" s="736"/>
      <c r="Q1002" s="736"/>
      <c r="R1002" s="736"/>
      <c r="S1002" s="736"/>
      <c r="T1002" s="736"/>
      <c r="U1002" s="736"/>
      <c r="BA1002" s="722"/>
      <c r="BB1002" s="722"/>
      <c r="BC1002" s="722"/>
      <c r="BD1002" s="722"/>
      <c r="BE1002" s="722"/>
      <c r="BF1002" s="722"/>
      <c r="BG1002" s="722"/>
      <c r="BH1002" s="722"/>
      <c r="BI1002" s="722"/>
      <c r="BJ1002" s="722"/>
      <c r="BK1002" s="722"/>
      <c r="BL1002" s="722"/>
      <c r="BM1002" s="722"/>
      <c r="BN1002" s="722"/>
      <c r="BO1002" s="722"/>
      <c r="BP1002" s="722"/>
      <c r="BQ1002" s="722"/>
      <c r="BR1002" s="722"/>
      <c r="BS1002" s="722"/>
      <c r="BT1002" s="722"/>
      <c r="BU1002" s="722"/>
      <c r="BV1002" s="722"/>
      <c r="BW1002" s="722"/>
      <c r="BX1002" s="722"/>
      <c r="BY1002" s="722"/>
      <c r="BZ1002" s="722"/>
      <c r="CA1002" s="722"/>
      <c r="CB1002" s="722"/>
      <c r="CC1002" s="722"/>
      <c r="CD1002" s="722"/>
      <c r="CE1002" s="722"/>
      <c r="CF1002" s="722"/>
      <c r="CG1002" s="722"/>
      <c r="CH1002" s="722"/>
      <c r="CI1002" s="722"/>
      <c r="CJ1002" s="722"/>
      <c r="CK1002" s="722"/>
      <c r="CL1002" s="722"/>
      <c r="CM1002" s="722"/>
      <c r="CN1002" s="722"/>
      <c r="CO1002" s="722"/>
      <c r="CP1002" s="722"/>
      <c r="CQ1002" s="722"/>
      <c r="CR1002" s="722"/>
      <c r="CS1002" s="722"/>
    </row>
    <row r="1003" spans="1:97" s="1376" customFormat="1">
      <c r="A1003" s="722"/>
      <c r="B1003" s="722"/>
      <c r="C1003" s="722"/>
      <c r="D1003" s="722"/>
      <c r="E1003" s="722"/>
      <c r="F1003" s="757"/>
      <c r="G1003" s="757"/>
      <c r="H1003" s="757"/>
      <c r="I1003" s="757"/>
      <c r="J1003" s="757"/>
      <c r="K1003" s="758"/>
      <c r="L1003" s="758"/>
      <c r="M1003" s="722"/>
      <c r="N1003" s="736"/>
      <c r="O1003" s="736"/>
      <c r="P1003" s="736"/>
      <c r="Q1003" s="736"/>
      <c r="R1003" s="736"/>
      <c r="S1003" s="736"/>
      <c r="T1003" s="736"/>
      <c r="U1003" s="736"/>
      <c r="BA1003" s="722"/>
      <c r="BB1003" s="722"/>
      <c r="BC1003" s="722"/>
      <c r="BD1003" s="722"/>
      <c r="BE1003" s="722"/>
      <c r="BF1003" s="722"/>
      <c r="BG1003" s="722"/>
      <c r="BH1003" s="722"/>
      <c r="BI1003" s="722"/>
      <c r="BJ1003" s="722"/>
      <c r="BK1003" s="722"/>
      <c r="BL1003" s="722"/>
      <c r="BM1003" s="722"/>
      <c r="BN1003" s="722"/>
      <c r="BO1003" s="722"/>
      <c r="BP1003" s="722"/>
      <c r="BQ1003" s="722"/>
      <c r="BR1003" s="722"/>
      <c r="BS1003" s="722"/>
      <c r="BT1003" s="722"/>
      <c r="BU1003" s="722"/>
      <c r="BV1003" s="722"/>
      <c r="BW1003" s="722"/>
      <c r="BX1003" s="722"/>
      <c r="BY1003" s="722"/>
      <c r="BZ1003" s="722"/>
      <c r="CA1003" s="722"/>
      <c r="CB1003" s="722"/>
      <c r="CC1003" s="722"/>
      <c r="CD1003" s="722"/>
      <c r="CE1003" s="722"/>
      <c r="CF1003" s="722"/>
      <c r="CG1003" s="722"/>
      <c r="CH1003" s="722"/>
      <c r="CI1003" s="722"/>
      <c r="CJ1003" s="722"/>
      <c r="CK1003" s="722"/>
      <c r="CL1003" s="722"/>
      <c r="CM1003" s="722"/>
      <c r="CN1003" s="722"/>
      <c r="CO1003" s="722"/>
      <c r="CP1003" s="722"/>
      <c r="CQ1003" s="722"/>
      <c r="CR1003" s="722"/>
      <c r="CS1003" s="722"/>
    </row>
    <row r="1004" spans="1:97" s="1376" customFormat="1">
      <c r="A1004" s="722"/>
      <c r="B1004" s="722"/>
      <c r="C1004" s="722"/>
      <c r="D1004" s="722"/>
      <c r="E1004" s="722"/>
      <c r="F1004" s="757"/>
      <c r="G1004" s="757"/>
      <c r="H1004" s="757"/>
      <c r="I1004" s="757"/>
      <c r="J1004" s="757"/>
      <c r="K1004" s="758"/>
      <c r="L1004" s="758"/>
      <c r="M1004" s="722"/>
      <c r="N1004" s="736"/>
      <c r="O1004" s="736"/>
      <c r="P1004" s="736"/>
      <c r="Q1004" s="736"/>
      <c r="R1004" s="736"/>
      <c r="S1004" s="736"/>
      <c r="T1004" s="736"/>
      <c r="U1004" s="736"/>
      <c r="BA1004" s="722"/>
      <c r="BB1004" s="722"/>
      <c r="BC1004" s="722"/>
      <c r="BD1004" s="722"/>
      <c r="BE1004" s="722"/>
      <c r="BF1004" s="722"/>
      <c r="BG1004" s="722"/>
      <c r="BH1004" s="722"/>
      <c r="BI1004" s="722"/>
      <c r="BJ1004" s="722"/>
      <c r="BK1004" s="722"/>
      <c r="BL1004" s="722"/>
      <c r="BM1004" s="722"/>
      <c r="BN1004" s="722"/>
      <c r="BO1004" s="722"/>
      <c r="BP1004" s="722"/>
      <c r="BQ1004" s="722"/>
      <c r="BR1004" s="722"/>
      <c r="BS1004" s="722"/>
      <c r="BT1004" s="722"/>
      <c r="BU1004" s="722"/>
      <c r="BV1004" s="722"/>
      <c r="BW1004" s="722"/>
      <c r="BX1004" s="722"/>
      <c r="BY1004" s="722"/>
      <c r="BZ1004" s="722"/>
      <c r="CA1004" s="722"/>
      <c r="CB1004" s="722"/>
      <c r="CC1004" s="722"/>
      <c r="CD1004" s="722"/>
      <c r="CE1004" s="722"/>
      <c r="CF1004" s="722"/>
      <c r="CG1004" s="722"/>
      <c r="CH1004" s="722"/>
      <c r="CI1004" s="722"/>
      <c r="CJ1004" s="722"/>
      <c r="CK1004" s="722"/>
      <c r="CL1004" s="722"/>
      <c r="CM1004" s="722"/>
      <c r="CN1004" s="722"/>
      <c r="CO1004" s="722"/>
      <c r="CP1004" s="722"/>
      <c r="CQ1004" s="722"/>
      <c r="CR1004" s="722"/>
      <c r="CS1004" s="722"/>
    </row>
    <row r="1005" spans="1:97" s="1376" customFormat="1">
      <c r="A1005" s="722"/>
      <c r="B1005" s="722"/>
      <c r="C1005" s="722"/>
      <c r="D1005" s="722"/>
      <c r="E1005" s="722"/>
      <c r="F1005" s="757"/>
      <c r="G1005" s="757"/>
      <c r="H1005" s="757"/>
      <c r="I1005" s="757"/>
      <c r="J1005" s="757"/>
      <c r="K1005" s="758"/>
      <c r="L1005" s="758"/>
      <c r="M1005" s="722"/>
      <c r="N1005" s="736"/>
      <c r="O1005" s="736"/>
      <c r="P1005" s="736"/>
      <c r="Q1005" s="736"/>
      <c r="R1005" s="736"/>
      <c r="S1005" s="736"/>
      <c r="T1005" s="736"/>
      <c r="U1005" s="736"/>
      <c r="BA1005" s="722"/>
      <c r="BB1005" s="722"/>
      <c r="BC1005" s="722"/>
      <c r="BD1005" s="722"/>
      <c r="BE1005" s="722"/>
      <c r="BF1005" s="722"/>
      <c r="BG1005" s="722"/>
      <c r="BH1005" s="722"/>
      <c r="BI1005" s="722"/>
      <c r="BJ1005" s="722"/>
      <c r="BK1005" s="722"/>
      <c r="BL1005" s="722"/>
      <c r="BM1005" s="722"/>
      <c r="BN1005" s="722"/>
      <c r="BO1005" s="722"/>
      <c r="BP1005" s="722"/>
      <c r="BQ1005" s="722"/>
      <c r="BR1005" s="722"/>
      <c r="BS1005" s="722"/>
      <c r="BT1005" s="722"/>
      <c r="BU1005" s="722"/>
      <c r="BV1005" s="722"/>
      <c r="BW1005" s="722"/>
      <c r="BX1005" s="722"/>
      <c r="BY1005" s="722"/>
      <c r="BZ1005" s="722"/>
      <c r="CA1005" s="722"/>
      <c r="CB1005" s="722"/>
      <c r="CC1005" s="722"/>
      <c r="CD1005" s="722"/>
      <c r="CE1005" s="722"/>
      <c r="CF1005" s="722"/>
      <c r="CG1005" s="722"/>
      <c r="CH1005" s="722"/>
      <c r="CI1005" s="722"/>
      <c r="CJ1005" s="722"/>
      <c r="CK1005" s="722"/>
      <c r="CL1005" s="722"/>
      <c r="CM1005" s="722"/>
      <c r="CN1005" s="722"/>
      <c r="CO1005" s="722"/>
      <c r="CP1005" s="722"/>
      <c r="CQ1005" s="722"/>
      <c r="CR1005" s="722"/>
      <c r="CS1005" s="722"/>
    </row>
    <row r="1006" spans="1:97" s="1376" customFormat="1">
      <c r="A1006" s="722"/>
      <c r="B1006" s="722"/>
      <c r="C1006" s="722"/>
      <c r="D1006" s="722"/>
      <c r="E1006" s="722"/>
      <c r="F1006" s="757"/>
      <c r="G1006" s="757"/>
      <c r="H1006" s="757"/>
      <c r="I1006" s="757"/>
      <c r="J1006" s="757"/>
      <c r="K1006" s="758"/>
      <c r="L1006" s="758"/>
      <c r="M1006" s="722"/>
      <c r="N1006" s="736"/>
      <c r="O1006" s="736"/>
      <c r="P1006" s="736"/>
      <c r="Q1006" s="736"/>
      <c r="R1006" s="736"/>
      <c r="S1006" s="736"/>
      <c r="T1006" s="736"/>
      <c r="U1006" s="736"/>
      <c r="BA1006" s="722"/>
      <c r="BB1006" s="722"/>
      <c r="BC1006" s="722"/>
      <c r="BD1006" s="722"/>
      <c r="BE1006" s="722"/>
      <c r="BF1006" s="722"/>
      <c r="BG1006" s="722"/>
      <c r="BH1006" s="722"/>
      <c r="BI1006" s="722"/>
      <c r="BJ1006" s="722"/>
      <c r="BK1006" s="722"/>
      <c r="BL1006" s="722"/>
      <c r="BM1006" s="722"/>
      <c r="BN1006" s="722"/>
      <c r="BO1006" s="722"/>
      <c r="BP1006" s="722"/>
      <c r="BQ1006" s="722"/>
      <c r="BR1006" s="722"/>
      <c r="BS1006" s="722"/>
      <c r="BT1006" s="722"/>
      <c r="BU1006" s="722"/>
      <c r="BV1006" s="722"/>
      <c r="BW1006" s="722"/>
      <c r="BX1006" s="722"/>
      <c r="BY1006" s="722"/>
      <c r="BZ1006" s="722"/>
      <c r="CA1006" s="722"/>
      <c r="CB1006" s="722"/>
      <c r="CC1006" s="722"/>
      <c r="CD1006" s="722"/>
      <c r="CE1006" s="722"/>
      <c r="CF1006" s="722"/>
      <c r="CG1006" s="722"/>
      <c r="CH1006" s="722"/>
      <c r="CI1006" s="722"/>
      <c r="CJ1006" s="722"/>
      <c r="CK1006" s="722"/>
      <c r="CL1006" s="722"/>
      <c r="CM1006" s="722"/>
      <c r="CN1006" s="722"/>
      <c r="CO1006" s="722"/>
      <c r="CP1006" s="722"/>
      <c r="CQ1006" s="722"/>
      <c r="CR1006" s="722"/>
      <c r="CS1006" s="722"/>
    </row>
    <row r="1007" spans="1:97" s="1376" customFormat="1">
      <c r="A1007" s="722"/>
      <c r="B1007" s="722"/>
      <c r="C1007" s="722"/>
      <c r="D1007" s="722"/>
      <c r="E1007" s="722"/>
      <c r="F1007" s="757"/>
      <c r="G1007" s="757"/>
      <c r="H1007" s="757"/>
      <c r="I1007" s="757"/>
      <c r="J1007" s="757"/>
      <c r="K1007" s="758"/>
      <c r="L1007" s="758"/>
      <c r="M1007" s="722"/>
      <c r="N1007" s="736"/>
      <c r="O1007" s="736"/>
      <c r="P1007" s="736"/>
      <c r="Q1007" s="736"/>
      <c r="R1007" s="736"/>
      <c r="S1007" s="736"/>
      <c r="T1007" s="736"/>
      <c r="U1007" s="736"/>
      <c r="BA1007" s="722"/>
      <c r="BB1007" s="722"/>
      <c r="BC1007" s="722"/>
      <c r="BD1007" s="722"/>
      <c r="BE1007" s="722"/>
      <c r="BF1007" s="722"/>
      <c r="BG1007" s="722"/>
      <c r="BH1007" s="722"/>
      <c r="BI1007" s="722"/>
      <c r="BJ1007" s="722"/>
      <c r="BK1007" s="722"/>
      <c r="BL1007" s="722"/>
      <c r="BM1007" s="722"/>
      <c r="BN1007" s="722"/>
      <c r="BO1007" s="722"/>
      <c r="BP1007" s="722"/>
      <c r="BQ1007" s="722"/>
      <c r="BR1007" s="722"/>
      <c r="BS1007" s="722"/>
      <c r="BT1007" s="722"/>
      <c r="BU1007" s="722"/>
      <c r="BV1007" s="722"/>
      <c r="BW1007" s="722"/>
      <c r="BX1007" s="722"/>
      <c r="BY1007" s="722"/>
      <c r="BZ1007" s="722"/>
      <c r="CA1007" s="722"/>
      <c r="CB1007" s="722"/>
      <c r="CC1007" s="722"/>
      <c r="CD1007" s="722"/>
      <c r="CE1007" s="722"/>
      <c r="CF1007" s="722"/>
      <c r="CG1007" s="722"/>
      <c r="CH1007" s="722"/>
      <c r="CI1007" s="722"/>
      <c r="CJ1007" s="722"/>
      <c r="CK1007" s="722"/>
      <c r="CL1007" s="722"/>
      <c r="CM1007" s="722"/>
      <c r="CN1007" s="722"/>
      <c r="CO1007" s="722"/>
      <c r="CP1007" s="722"/>
      <c r="CQ1007" s="722"/>
      <c r="CR1007" s="722"/>
      <c r="CS1007" s="722"/>
    </row>
    <row r="1008" spans="1:97" s="1376" customFormat="1">
      <c r="A1008" s="722"/>
      <c r="B1008" s="722"/>
      <c r="C1008" s="722"/>
      <c r="D1008" s="722"/>
      <c r="E1008" s="722"/>
      <c r="F1008" s="757"/>
      <c r="G1008" s="757"/>
      <c r="H1008" s="757"/>
      <c r="I1008" s="757"/>
      <c r="J1008" s="757"/>
      <c r="K1008" s="758"/>
      <c r="L1008" s="758"/>
      <c r="M1008" s="722"/>
      <c r="N1008" s="736"/>
      <c r="O1008" s="736"/>
      <c r="P1008" s="736"/>
      <c r="Q1008" s="736"/>
      <c r="R1008" s="736"/>
      <c r="S1008" s="736"/>
      <c r="T1008" s="736"/>
      <c r="U1008" s="736"/>
      <c r="BA1008" s="722"/>
      <c r="BB1008" s="722"/>
      <c r="BC1008" s="722"/>
      <c r="BD1008" s="722"/>
      <c r="BE1008" s="722"/>
      <c r="BF1008" s="722"/>
      <c r="BG1008" s="722"/>
      <c r="BH1008" s="722"/>
      <c r="BI1008" s="722"/>
      <c r="BJ1008" s="722"/>
      <c r="BK1008" s="722"/>
      <c r="BL1008" s="722"/>
      <c r="BM1008" s="722"/>
      <c r="BN1008" s="722"/>
      <c r="BO1008" s="722"/>
      <c r="BP1008" s="722"/>
      <c r="BQ1008" s="722"/>
      <c r="BR1008" s="722"/>
      <c r="BS1008" s="722"/>
      <c r="BT1008" s="722"/>
      <c r="BU1008" s="722"/>
      <c r="BV1008" s="722"/>
      <c r="BW1008" s="722"/>
      <c r="BX1008" s="722"/>
      <c r="BY1008" s="722"/>
      <c r="BZ1008" s="722"/>
      <c r="CA1008" s="722"/>
      <c r="CB1008" s="722"/>
      <c r="CC1008" s="722"/>
      <c r="CD1008" s="722"/>
      <c r="CE1008" s="722"/>
      <c r="CF1008" s="722"/>
      <c r="CG1008" s="722"/>
      <c r="CH1008" s="722"/>
      <c r="CI1008" s="722"/>
      <c r="CJ1008" s="722"/>
      <c r="CK1008" s="722"/>
      <c r="CL1008" s="722"/>
      <c r="CM1008" s="722"/>
      <c r="CN1008" s="722"/>
      <c r="CO1008" s="722"/>
      <c r="CP1008" s="722"/>
      <c r="CQ1008" s="722"/>
      <c r="CR1008" s="722"/>
      <c r="CS1008" s="722"/>
    </row>
    <row r="1009" spans="1:97" s="1376" customFormat="1">
      <c r="A1009" s="722"/>
      <c r="B1009" s="722"/>
      <c r="C1009" s="722"/>
      <c r="D1009" s="722"/>
      <c r="E1009" s="722"/>
      <c r="F1009" s="757"/>
      <c r="G1009" s="757"/>
      <c r="H1009" s="757"/>
      <c r="I1009" s="757"/>
      <c r="J1009" s="757"/>
      <c r="K1009" s="758"/>
      <c r="L1009" s="758"/>
      <c r="M1009" s="722"/>
      <c r="N1009" s="736"/>
      <c r="O1009" s="736"/>
      <c r="P1009" s="736"/>
      <c r="Q1009" s="736"/>
      <c r="R1009" s="736"/>
      <c r="S1009" s="736"/>
      <c r="T1009" s="736"/>
      <c r="U1009" s="736"/>
      <c r="BA1009" s="722"/>
      <c r="BB1009" s="722"/>
      <c r="BC1009" s="722"/>
      <c r="BD1009" s="722"/>
      <c r="BE1009" s="722"/>
      <c r="BF1009" s="722"/>
      <c r="BG1009" s="722"/>
      <c r="BH1009" s="722"/>
      <c r="BI1009" s="722"/>
      <c r="BJ1009" s="722"/>
      <c r="BK1009" s="722"/>
      <c r="BL1009" s="722"/>
      <c r="BM1009" s="722"/>
      <c r="BN1009" s="722"/>
      <c r="BO1009" s="722"/>
      <c r="BP1009" s="722"/>
      <c r="BQ1009" s="722"/>
      <c r="BR1009" s="722"/>
      <c r="BS1009" s="722"/>
      <c r="BT1009" s="722"/>
      <c r="BU1009" s="722"/>
      <c r="BV1009" s="722"/>
      <c r="BW1009" s="722"/>
      <c r="BX1009" s="722"/>
      <c r="BY1009" s="722"/>
      <c r="BZ1009" s="722"/>
      <c r="CA1009" s="722"/>
      <c r="CB1009" s="722"/>
      <c r="CC1009" s="722"/>
      <c r="CD1009" s="722"/>
      <c r="CE1009" s="722"/>
      <c r="CF1009" s="722"/>
      <c r="CG1009" s="722"/>
      <c r="CH1009" s="722"/>
      <c r="CI1009" s="722"/>
      <c r="CJ1009" s="722"/>
      <c r="CK1009" s="722"/>
      <c r="CL1009" s="722"/>
      <c r="CM1009" s="722"/>
      <c r="CN1009" s="722"/>
      <c r="CO1009" s="722"/>
      <c r="CP1009" s="722"/>
      <c r="CQ1009" s="722"/>
      <c r="CR1009" s="722"/>
      <c r="CS1009" s="722"/>
    </row>
    <row r="1010" spans="1:97" s="1376" customFormat="1">
      <c r="A1010" s="722"/>
      <c r="B1010" s="722"/>
      <c r="C1010" s="722"/>
      <c r="D1010" s="722"/>
      <c r="E1010" s="722"/>
      <c r="F1010" s="757"/>
      <c r="G1010" s="757"/>
      <c r="H1010" s="757"/>
      <c r="I1010" s="757"/>
      <c r="J1010" s="757"/>
      <c r="K1010" s="758"/>
      <c r="L1010" s="758"/>
      <c r="M1010" s="722"/>
      <c r="N1010" s="736"/>
      <c r="O1010" s="736"/>
      <c r="P1010" s="736"/>
      <c r="Q1010" s="736"/>
      <c r="R1010" s="736"/>
      <c r="S1010" s="736"/>
      <c r="T1010" s="736"/>
      <c r="U1010" s="736"/>
      <c r="BA1010" s="722"/>
      <c r="BB1010" s="722"/>
      <c r="BC1010" s="722"/>
      <c r="BD1010" s="722"/>
      <c r="BE1010" s="722"/>
      <c r="BF1010" s="722"/>
      <c r="BG1010" s="722"/>
      <c r="BH1010" s="722"/>
      <c r="BI1010" s="722"/>
      <c r="BJ1010" s="722"/>
      <c r="BK1010" s="722"/>
      <c r="BL1010" s="722"/>
      <c r="BM1010" s="722"/>
      <c r="BN1010" s="722"/>
      <c r="BO1010" s="722"/>
      <c r="BP1010" s="722"/>
      <c r="BQ1010" s="722"/>
      <c r="BR1010" s="722"/>
      <c r="BS1010" s="722"/>
      <c r="BT1010" s="722"/>
      <c r="BU1010" s="722"/>
      <c r="BV1010" s="722"/>
      <c r="BW1010" s="722"/>
      <c r="BX1010" s="722"/>
      <c r="BY1010" s="722"/>
      <c r="BZ1010" s="722"/>
      <c r="CA1010" s="722"/>
      <c r="CB1010" s="722"/>
      <c r="CC1010" s="722"/>
      <c r="CD1010" s="722"/>
      <c r="CE1010" s="722"/>
      <c r="CF1010" s="722"/>
      <c r="CG1010" s="722"/>
      <c r="CH1010" s="722"/>
      <c r="CI1010" s="722"/>
      <c r="CJ1010" s="722"/>
      <c r="CK1010" s="722"/>
      <c r="CL1010" s="722"/>
      <c r="CM1010" s="722"/>
      <c r="CN1010" s="722"/>
      <c r="CO1010" s="722"/>
      <c r="CP1010" s="722"/>
      <c r="CQ1010" s="722"/>
      <c r="CR1010" s="722"/>
      <c r="CS1010" s="722"/>
    </row>
    <row r="1011" spans="1:97" s="1376" customFormat="1">
      <c r="A1011" s="722"/>
      <c r="B1011" s="722"/>
      <c r="C1011" s="722"/>
      <c r="D1011" s="722"/>
      <c r="E1011" s="722"/>
      <c r="F1011" s="757"/>
      <c r="G1011" s="757"/>
      <c r="H1011" s="757"/>
      <c r="I1011" s="757"/>
      <c r="J1011" s="757"/>
      <c r="K1011" s="758"/>
      <c r="L1011" s="758"/>
      <c r="M1011" s="722"/>
      <c r="N1011" s="736"/>
      <c r="O1011" s="736"/>
      <c r="P1011" s="736"/>
      <c r="Q1011" s="736"/>
      <c r="R1011" s="736"/>
      <c r="S1011" s="736"/>
      <c r="T1011" s="736"/>
      <c r="U1011" s="736"/>
      <c r="BA1011" s="722"/>
      <c r="BB1011" s="722"/>
      <c r="BC1011" s="722"/>
      <c r="BD1011" s="722"/>
      <c r="BE1011" s="722"/>
      <c r="BF1011" s="722"/>
      <c r="BG1011" s="722"/>
      <c r="BH1011" s="722"/>
      <c r="BI1011" s="722"/>
      <c r="BJ1011" s="722"/>
      <c r="BK1011" s="722"/>
      <c r="BL1011" s="722"/>
      <c r="BM1011" s="722"/>
      <c r="BN1011" s="722"/>
      <c r="BO1011" s="722"/>
      <c r="BP1011" s="722"/>
      <c r="BQ1011" s="722"/>
      <c r="BR1011" s="722"/>
      <c r="BS1011" s="722"/>
      <c r="BT1011" s="722"/>
      <c r="BU1011" s="722"/>
      <c r="BV1011" s="722"/>
      <c r="BW1011" s="722"/>
      <c r="BX1011" s="722"/>
      <c r="BY1011" s="722"/>
      <c r="BZ1011" s="722"/>
      <c r="CA1011" s="722"/>
      <c r="CB1011" s="722"/>
      <c r="CC1011" s="722"/>
      <c r="CD1011" s="722"/>
      <c r="CE1011" s="722"/>
      <c r="CF1011" s="722"/>
      <c r="CG1011" s="722"/>
      <c r="CH1011" s="722"/>
      <c r="CI1011" s="722"/>
      <c r="CJ1011" s="722"/>
      <c r="CK1011" s="722"/>
      <c r="CL1011" s="722"/>
      <c r="CM1011" s="722"/>
      <c r="CN1011" s="722"/>
      <c r="CO1011" s="722"/>
      <c r="CP1011" s="722"/>
      <c r="CQ1011" s="722"/>
      <c r="CR1011" s="722"/>
      <c r="CS1011" s="722"/>
    </row>
    <row r="1012" spans="1:97" s="1376" customFormat="1">
      <c r="A1012" s="722"/>
      <c r="B1012" s="722"/>
      <c r="C1012" s="722"/>
      <c r="D1012" s="722"/>
      <c r="E1012" s="722"/>
      <c r="F1012" s="757"/>
      <c r="G1012" s="757"/>
      <c r="H1012" s="757"/>
      <c r="I1012" s="757"/>
      <c r="J1012" s="757"/>
      <c r="K1012" s="758"/>
      <c r="L1012" s="758"/>
      <c r="M1012" s="722"/>
      <c r="N1012" s="736"/>
      <c r="O1012" s="736"/>
      <c r="P1012" s="736"/>
      <c r="Q1012" s="736"/>
      <c r="R1012" s="736"/>
      <c r="S1012" s="736"/>
      <c r="T1012" s="736"/>
      <c r="U1012" s="736"/>
      <c r="BA1012" s="722"/>
      <c r="BB1012" s="722"/>
      <c r="BC1012" s="722"/>
      <c r="BD1012" s="722"/>
      <c r="BE1012" s="722"/>
      <c r="BF1012" s="722"/>
      <c r="BG1012" s="722"/>
      <c r="BH1012" s="722"/>
      <c r="BI1012" s="722"/>
      <c r="BJ1012" s="722"/>
      <c r="BK1012" s="722"/>
      <c r="BL1012" s="722"/>
      <c r="BM1012" s="722"/>
      <c r="BN1012" s="722"/>
      <c r="BO1012" s="722"/>
      <c r="BP1012" s="722"/>
      <c r="BQ1012" s="722"/>
      <c r="BR1012" s="722"/>
      <c r="BS1012" s="722"/>
      <c r="BT1012" s="722"/>
      <c r="BU1012" s="722"/>
      <c r="BV1012" s="722"/>
      <c r="BW1012" s="722"/>
      <c r="BX1012" s="722"/>
      <c r="BY1012" s="722"/>
      <c r="BZ1012" s="722"/>
      <c r="CA1012" s="722"/>
      <c r="CB1012" s="722"/>
      <c r="CC1012" s="722"/>
      <c r="CD1012" s="722"/>
      <c r="CE1012" s="722"/>
      <c r="CF1012" s="722"/>
      <c r="CG1012" s="722"/>
      <c r="CH1012" s="722"/>
      <c r="CI1012" s="722"/>
      <c r="CJ1012" s="722"/>
      <c r="CK1012" s="722"/>
      <c r="CL1012" s="722"/>
      <c r="CM1012" s="722"/>
      <c r="CN1012" s="722"/>
      <c r="CO1012" s="722"/>
      <c r="CP1012" s="722"/>
      <c r="CQ1012" s="722"/>
      <c r="CR1012" s="722"/>
      <c r="CS1012" s="722"/>
    </row>
    <row r="1013" spans="1:97" s="1376" customFormat="1">
      <c r="A1013" s="722"/>
      <c r="B1013" s="722"/>
      <c r="C1013" s="722"/>
      <c r="D1013" s="722"/>
      <c r="E1013" s="722"/>
      <c r="F1013" s="757"/>
      <c r="G1013" s="757"/>
      <c r="H1013" s="757"/>
      <c r="I1013" s="757"/>
      <c r="J1013" s="757"/>
      <c r="K1013" s="758"/>
      <c r="L1013" s="758"/>
      <c r="M1013" s="722"/>
      <c r="N1013" s="736"/>
      <c r="O1013" s="736"/>
      <c r="P1013" s="736"/>
      <c r="Q1013" s="736"/>
      <c r="R1013" s="736"/>
      <c r="S1013" s="736"/>
      <c r="T1013" s="736"/>
      <c r="U1013" s="736"/>
      <c r="BA1013" s="722"/>
      <c r="BB1013" s="722"/>
      <c r="BC1013" s="722"/>
      <c r="BD1013" s="722"/>
      <c r="BE1013" s="722"/>
      <c r="BF1013" s="722"/>
      <c r="BG1013" s="722"/>
      <c r="BH1013" s="722"/>
      <c r="BI1013" s="722"/>
      <c r="BJ1013" s="722"/>
      <c r="BK1013" s="722"/>
      <c r="BL1013" s="722"/>
      <c r="BM1013" s="722"/>
      <c r="BN1013" s="722"/>
      <c r="BO1013" s="722"/>
      <c r="BP1013" s="722"/>
      <c r="BQ1013" s="722"/>
      <c r="BR1013" s="722"/>
      <c r="BS1013" s="722"/>
      <c r="BT1013" s="722"/>
      <c r="BU1013" s="722"/>
      <c r="BV1013" s="722"/>
      <c r="BW1013" s="722"/>
      <c r="BX1013" s="722"/>
      <c r="BY1013" s="722"/>
      <c r="BZ1013" s="722"/>
      <c r="CA1013" s="722"/>
      <c r="CB1013" s="722"/>
      <c r="CC1013" s="722"/>
      <c r="CD1013" s="722"/>
      <c r="CE1013" s="722"/>
      <c r="CF1013" s="722"/>
      <c r="CG1013" s="722"/>
      <c r="CH1013" s="722"/>
      <c r="CI1013" s="722"/>
      <c r="CJ1013" s="722"/>
      <c r="CK1013" s="722"/>
      <c r="CL1013" s="722"/>
      <c r="CM1013" s="722"/>
      <c r="CN1013" s="722"/>
      <c r="CO1013" s="722"/>
      <c r="CP1013" s="722"/>
      <c r="CQ1013" s="722"/>
      <c r="CR1013" s="722"/>
      <c r="CS1013" s="722"/>
    </row>
    <row r="1014" spans="1:97" s="1376" customFormat="1">
      <c r="A1014" s="722"/>
      <c r="B1014" s="722"/>
      <c r="C1014" s="722"/>
      <c r="D1014" s="722"/>
      <c r="E1014" s="722"/>
      <c r="F1014" s="757"/>
      <c r="G1014" s="757"/>
      <c r="H1014" s="757"/>
      <c r="I1014" s="757"/>
      <c r="J1014" s="757"/>
      <c r="K1014" s="758"/>
      <c r="L1014" s="758"/>
      <c r="M1014" s="722"/>
      <c r="N1014" s="736"/>
      <c r="O1014" s="736"/>
      <c r="P1014" s="736"/>
      <c r="Q1014" s="736"/>
      <c r="R1014" s="736"/>
      <c r="S1014" s="736"/>
      <c r="T1014" s="736"/>
      <c r="U1014" s="736"/>
      <c r="BA1014" s="722"/>
      <c r="BB1014" s="722"/>
      <c r="BC1014" s="722"/>
      <c r="BD1014" s="722"/>
      <c r="BE1014" s="722"/>
      <c r="BF1014" s="722"/>
      <c r="BG1014" s="722"/>
      <c r="BH1014" s="722"/>
      <c r="BI1014" s="722"/>
      <c r="BJ1014" s="722"/>
      <c r="BK1014" s="722"/>
      <c r="BL1014" s="722"/>
      <c r="BM1014" s="722"/>
      <c r="BN1014" s="722"/>
      <c r="BO1014" s="722"/>
      <c r="BP1014" s="722"/>
      <c r="BQ1014" s="722"/>
      <c r="BR1014" s="722"/>
      <c r="BS1014" s="722"/>
      <c r="BT1014" s="722"/>
      <c r="BU1014" s="722"/>
      <c r="BV1014" s="722"/>
      <c r="BW1014" s="722"/>
      <c r="BX1014" s="722"/>
      <c r="BY1014" s="722"/>
      <c r="BZ1014" s="722"/>
      <c r="CA1014" s="722"/>
      <c r="CB1014" s="722"/>
      <c r="CC1014" s="722"/>
      <c r="CD1014" s="722"/>
      <c r="CE1014" s="722"/>
      <c r="CF1014" s="722"/>
      <c r="CG1014" s="722"/>
      <c r="CH1014" s="722"/>
      <c r="CI1014" s="722"/>
      <c r="CJ1014" s="722"/>
      <c r="CK1014" s="722"/>
      <c r="CL1014" s="722"/>
      <c r="CM1014" s="722"/>
      <c r="CN1014" s="722"/>
      <c r="CO1014" s="722"/>
      <c r="CP1014" s="722"/>
      <c r="CQ1014" s="722"/>
      <c r="CR1014" s="722"/>
      <c r="CS1014" s="722"/>
    </row>
    <row r="1015" spans="1:97" s="1376" customFormat="1">
      <c r="A1015" s="722"/>
      <c r="B1015" s="722"/>
      <c r="C1015" s="722"/>
      <c r="D1015" s="722"/>
      <c r="E1015" s="722"/>
      <c r="F1015" s="757"/>
      <c r="G1015" s="757"/>
      <c r="H1015" s="757"/>
      <c r="I1015" s="757"/>
      <c r="J1015" s="757"/>
      <c r="K1015" s="758"/>
      <c r="L1015" s="758"/>
      <c r="M1015" s="722"/>
      <c r="N1015" s="736"/>
      <c r="O1015" s="736"/>
      <c r="P1015" s="736"/>
      <c r="Q1015" s="736"/>
      <c r="R1015" s="736"/>
      <c r="S1015" s="736"/>
      <c r="T1015" s="736"/>
      <c r="U1015" s="736"/>
      <c r="BA1015" s="722"/>
      <c r="BB1015" s="722"/>
      <c r="BC1015" s="722"/>
      <c r="BD1015" s="722"/>
      <c r="BE1015" s="722"/>
      <c r="BF1015" s="722"/>
      <c r="BG1015" s="722"/>
      <c r="BH1015" s="722"/>
      <c r="BI1015" s="722"/>
      <c r="BJ1015" s="722"/>
      <c r="BK1015" s="722"/>
      <c r="BL1015" s="722"/>
      <c r="BM1015" s="722"/>
      <c r="BN1015" s="722"/>
      <c r="BO1015" s="722"/>
      <c r="BP1015" s="722"/>
      <c r="BQ1015" s="722"/>
      <c r="BR1015" s="722"/>
      <c r="BS1015" s="722"/>
      <c r="BT1015" s="722"/>
      <c r="BU1015" s="722"/>
      <c r="BV1015" s="722"/>
      <c r="BW1015" s="722"/>
      <c r="BX1015" s="722"/>
      <c r="BY1015" s="722"/>
      <c r="BZ1015" s="722"/>
      <c r="CA1015" s="722"/>
      <c r="CB1015" s="722"/>
      <c r="CC1015" s="722"/>
      <c r="CD1015" s="722"/>
      <c r="CE1015" s="722"/>
      <c r="CF1015" s="722"/>
      <c r="CG1015" s="722"/>
      <c r="CH1015" s="722"/>
      <c r="CI1015" s="722"/>
      <c r="CJ1015" s="722"/>
      <c r="CK1015" s="722"/>
      <c r="CL1015" s="722"/>
      <c r="CM1015" s="722"/>
      <c r="CN1015" s="722"/>
      <c r="CO1015" s="722"/>
      <c r="CP1015" s="722"/>
      <c r="CQ1015" s="722"/>
      <c r="CR1015" s="722"/>
      <c r="CS1015" s="722"/>
    </row>
    <row r="1016" spans="1:97" s="1376" customFormat="1">
      <c r="A1016" s="722"/>
      <c r="B1016" s="722"/>
      <c r="C1016" s="722"/>
      <c r="D1016" s="722"/>
      <c r="E1016" s="722"/>
      <c r="F1016" s="757"/>
      <c r="G1016" s="757"/>
      <c r="H1016" s="757"/>
      <c r="I1016" s="757"/>
      <c r="J1016" s="757"/>
      <c r="K1016" s="758"/>
      <c r="L1016" s="758"/>
      <c r="M1016" s="722"/>
      <c r="N1016" s="736"/>
      <c r="O1016" s="736"/>
      <c r="P1016" s="736"/>
      <c r="Q1016" s="736"/>
      <c r="R1016" s="736"/>
      <c r="S1016" s="736"/>
      <c r="T1016" s="736"/>
      <c r="U1016" s="736"/>
      <c r="BA1016" s="722"/>
      <c r="BB1016" s="722"/>
      <c r="BC1016" s="722"/>
      <c r="BD1016" s="722"/>
      <c r="BE1016" s="722"/>
      <c r="BF1016" s="722"/>
      <c r="BG1016" s="722"/>
      <c r="BH1016" s="722"/>
      <c r="BI1016" s="722"/>
      <c r="BJ1016" s="722"/>
      <c r="BK1016" s="722"/>
      <c r="BL1016" s="722"/>
      <c r="BM1016" s="722"/>
      <c r="BN1016" s="722"/>
      <c r="BO1016" s="722"/>
      <c r="BP1016" s="722"/>
      <c r="BQ1016" s="722"/>
      <c r="BR1016" s="722"/>
      <c r="BS1016" s="722"/>
      <c r="BT1016" s="722"/>
      <c r="BU1016" s="722"/>
      <c r="BV1016" s="722"/>
      <c r="BW1016" s="722"/>
      <c r="BX1016" s="722"/>
      <c r="BY1016" s="722"/>
      <c r="BZ1016" s="722"/>
      <c r="CA1016" s="722"/>
      <c r="CB1016" s="722"/>
      <c r="CC1016" s="722"/>
      <c r="CD1016" s="722"/>
      <c r="CE1016" s="722"/>
      <c r="CF1016" s="722"/>
      <c r="CG1016" s="722"/>
      <c r="CH1016" s="722"/>
      <c r="CI1016" s="722"/>
      <c r="CJ1016" s="722"/>
      <c r="CK1016" s="722"/>
      <c r="CL1016" s="722"/>
      <c r="CM1016" s="722"/>
      <c r="CN1016" s="722"/>
      <c r="CO1016" s="722"/>
      <c r="CP1016" s="722"/>
      <c r="CQ1016" s="722"/>
      <c r="CR1016" s="722"/>
      <c r="CS1016" s="722"/>
    </row>
    <row r="1017" spans="1:97" s="1376" customFormat="1">
      <c r="A1017" s="722"/>
      <c r="B1017" s="722"/>
      <c r="C1017" s="722"/>
      <c r="D1017" s="722"/>
      <c r="E1017" s="722"/>
      <c r="F1017" s="757"/>
      <c r="G1017" s="757"/>
      <c r="H1017" s="757"/>
      <c r="I1017" s="757"/>
      <c r="J1017" s="757"/>
      <c r="K1017" s="758"/>
      <c r="L1017" s="758"/>
      <c r="M1017" s="722"/>
      <c r="N1017" s="736"/>
      <c r="O1017" s="736"/>
      <c r="P1017" s="736"/>
      <c r="Q1017" s="736"/>
      <c r="R1017" s="736"/>
      <c r="S1017" s="736"/>
      <c r="T1017" s="736"/>
      <c r="U1017" s="736"/>
      <c r="BA1017" s="722"/>
      <c r="BB1017" s="722"/>
      <c r="BC1017" s="722"/>
      <c r="BD1017" s="722"/>
      <c r="BE1017" s="722"/>
      <c r="BF1017" s="722"/>
      <c r="BG1017" s="722"/>
      <c r="BH1017" s="722"/>
      <c r="BI1017" s="722"/>
      <c r="BJ1017" s="722"/>
      <c r="BK1017" s="722"/>
      <c r="BL1017" s="722"/>
      <c r="BM1017" s="722"/>
      <c r="BN1017" s="722"/>
      <c r="BO1017" s="722"/>
      <c r="BP1017" s="722"/>
      <c r="BQ1017" s="722"/>
      <c r="BR1017" s="722"/>
      <c r="BS1017" s="722"/>
      <c r="BT1017" s="722"/>
      <c r="BU1017" s="722"/>
      <c r="BV1017" s="722"/>
      <c r="BW1017" s="722"/>
      <c r="BX1017" s="722"/>
      <c r="BY1017" s="722"/>
      <c r="BZ1017" s="722"/>
      <c r="CA1017" s="722"/>
      <c r="CB1017" s="722"/>
      <c r="CC1017" s="722"/>
      <c r="CD1017" s="722"/>
      <c r="CE1017" s="722"/>
      <c r="CF1017" s="722"/>
      <c r="CG1017" s="722"/>
      <c r="CH1017" s="722"/>
      <c r="CI1017" s="722"/>
      <c r="CJ1017" s="722"/>
      <c r="CK1017" s="722"/>
      <c r="CL1017" s="722"/>
      <c r="CM1017" s="722"/>
      <c r="CN1017" s="722"/>
      <c r="CO1017" s="722"/>
      <c r="CP1017" s="722"/>
      <c r="CQ1017" s="722"/>
      <c r="CR1017" s="722"/>
      <c r="CS1017" s="722"/>
    </row>
    <row r="1018" spans="1:97" s="1376" customFormat="1">
      <c r="A1018" s="722"/>
      <c r="B1018" s="722"/>
      <c r="C1018" s="722"/>
      <c r="D1018" s="722"/>
      <c r="E1018" s="722"/>
      <c r="F1018" s="757"/>
      <c r="G1018" s="757"/>
      <c r="H1018" s="757"/>
      <c r="I1018" s="757"/>
      <c r="J1018" s="757"/>
      <c r="K1018" s="758"/>
      <c r="L1018" s="758"/>
      <c r="M1018" s="722"/>
      <c r="N1018" s="736"/>
      <c r="O1018" s="736"/>
      <c r="P1018" s="736"/>
      <c r="Q1018" s="736"/>
      <c r="R1018" s="736"/>
      <c r="S1018" s="736"/>
      <c r="T1018" s="736"/>
      <c r="U1018" s="736"/>
      <c r="BA1018" s="722"/>
      <c r="BB1018" s="722"/>
      <c r="BC1018" s="722"/>
      <c r="BD1018" s="722"/>
      <c r="BE1018" s="722"/>
      <c r="BF1018" s="722"/>
      <c r="BG1018" s="722"/>
      <c r="BH1018" s="722"/>
      <c r="BI1018" s="722"/>
      <c r="BJ1018" s="722"/>
      <c r="BK1018" s="722"/>
      <c r="BL1018" s="722"/>
      <c r="BM1018" s="722"/>
      <c r="BN1018" s="722"/>
      <c r="BO1018" s="722"/>
      <c r="BP1018" s="722"/>
      <c r="BQ1018" s="722"/>
      <c r="BR1018" s="722"/>
      <c r="BS1018" s="722"/>
      <c r="BT1018" s="722"/>
      <c r="BU1018" s="722"/>
      <c r="BV1018" s="722"/>
      <c r="BW1018" s="722"/>
      <c r="BX1018" s="722"/>
      <c r="BY1018" s="722"/>
      <c r="BZ1018" s="722"/>
      <c r="CA1018" s="722"/>
      <c r="CB1018" s="722"/>
      <c r="CC1018" s="722"/>
      <c r="CD1018" s="722"/>
      <c r="CE1018" s="722"/>
      <c r="CF1018" s="722"/>
      <c r="CG1018" s="722"/>
      <c r="CH1018" s="722"/>
      <c r="CI1018" s="722"/>
      <c r="CJ1018" s="722"/>
      <c r="CK1018" s="722"/>
      <c r="CL1018" s="722"/>
      <c r="CM1018" s="722"/>
      <c r="CN1018" s="722"/>
      <c r="CO1018" s="722"/>
      <c r="CP1018" s="722"/>
      <c r="CQ1018" s="722"/>
      <c r="CR1018" s="722"/>
      <c r="CS1018" s="722"/>
    </row>
    <row r="1019" spans="1:97" s="1376" customFormat="1">
      <c r="A1019" s="722"/>
      <c r="B1019" s="722"/>
      <c r="C1019" s="722"/>
      <c r="D1019" s="722"/>
      <c r="E1019" s="722"/>
      <c r="F1019" s="757"/>
      <c r="G1019" s="757"/>
      <c r="H1019" s="757"/>
      <c r="I1019" s="757"/>
      <c r="J1019" s="757"/>
      <c r="K1019" s="758"/>
      <c r="L1019" s="758"/>
      <c r="M1019" s="722"/>
      <c r="N1019" s="736"/>
      <c r="O1019" s="736"/>
      <c r="P1019" s="736"/>
      <c r="Q1019" s="736"/>
      <c r="R1019" s="736"/>
      <c r="S1019" s="736"/>
      <c r="T1019" s="736"/>
      <c r="U1019" s="736"/>
      <c r="BA1019" s="722"/>
      <c r="BB1019" s="722"/>
      <c r="BC1019" s="722"/>
      <c r="BD1019" s="722"/>
      <c r="BE1019" s="722"/>
      <c r="BF1019" s="722"/>
      <c r="BG1019" s="722"/>
      <c r="BH1019" s="722"/>
      <c r="BI1019" s="722"/>
      <c r="BJ1019" s="722"/>
      <c r="BK1019" s="722"/>
      <c r="BL1019" s="722"/>
      <c r="BM1019" s="722"/>
      <c r="BN1019" s="722"/>
      <c r="BO1019" s="722"/>
      <c r="BP1019" s="722"/>
      <c r="BQ1019" s="722"/>
      <c r="BR1019" s="722"/>
      <c r="BS1019" s="722"/>
      <c r="BT1019" s="722"/>
      <c r="BU1019" s="722"/>
      <c r="BV1019" s="722"/>
      <c r="BW1019" s="722"/>
      <c r="BX1019" s="722"/>
      <c r="BY1019" s="722"/>
      <c r="BZ1019" s="722"/>
      <c r="CA1019" s="722"/>
      <c r="CB1019" s="722"/>
      <c r="CC1019" s="722"/>
      <c r="CD1019" s="722"/>
      <c r="CE1019" s="722"/>
      <c r="CF1019" s="722"/>
      <c r="CG1019" s="722"/>
      <c r="CH1019" s="722"/>
      <c r="CI1019" s="722"/>
      <c r="CJ1019" s="722"/>
      <c r="CK1019" s="722"/>
      <c r="CL1019" s="722"/>
      <c r="CM1019" s="722"/>
      <c r="CN1019" s="722"/>
      <c r="CO1019" s="722"/>
      <c r="CP1019" s="722"/>
      <c r="CQ1019" s="722"/>
      <c r="CR1019" s="722"/>
      <c r="CS1019" s="722"/>
    </row>
    <row r="1020" spans="1:97" s="1376" customFormat="1">
      <c r="A1020" s="722"/>
      <c r="B1020" s="722"/>
      <c r="C1020" s="722"/>
      <c r="D1020" s="722"/>
      <c r="E1020" s="722"/>
      <c r="F1020" s="757"/>
      <c r="G1020" s="757"/>
      <c r="H1020" s="757"/>
      <c r="I1020" s="757"/>
      <c r="J1020" s="757"/>
      <c r="K1020" s="758"/>
      <c r="L1020" s="758"/>
      <c r="M1020" s="722"/>
      <c r="N1020" s="736"/>
      <c r="O1020" s="736"/>
      <c r="P1020" s="736"/>
      <c r="Q1020" s="736"/>
      <c r="R1020" s="736"/>
      <c r="S1020" s="736"/>
      <c r="T1020" s="736"/>
      <c r="U1020" s="736"/>
      <c r="BA1020" s="722"/>
      <c r="BB1020" s="722"/>
      <c r="BC1020" s="722"/>
      <c r="BD1020" s="722"/>
      <c r="BE1020" s="722"/>
      <c r="BF1020" s="722"/>
      <c r="BG1020" s="722"/>
      <c r="BH1020" s="722"/>
      <c r="BI1020" s="722"/>
      <c r="BJ1020" s="722"/>
      <c r="BK1020" s="722"/>
      <c r="BL1020" s="722"/>
      <c r="BM1020" s="722"/>
      <c r="BN1020" s="722"/>
      <c r="BO1020" s="722"/>
      <c r="BP1020" s="722"/>
      <c r="BQ1020" s="722"/>
      <c r="BR1020" s="722"/>
      <c r="BS1020" s="722"/>
      <c r="BT1020" s="722"/>
      <c r="BU1020" s="722"/>
      <c r="BV1020" s="722"/>
      <c r="BW1020" s="722"/>
      <c r="BX1020" s="722"/>
      <c r="BY1020" s="722"/>
      <c r="BZ1020" s="722"/>
      <c r="CA1020" s="722"/>
      <c r="CB1020" s="722"/>
      <c r="CC1020" s="722"/>
      <c r="CD1020" s="722"/>
      <c r="CE1020" s="722"/>
      <c r="CF1020" s="722"/>
      <c r="CG1020" s="722"/>
      <c r="CH1020" s="722"/>
      <c r="CI1020" s="722"/>
      <c r="CJ1020" s="722"/>
      <c r="CK1020" s="722"/>
      <c r="CL1020" s="722"/>
      <c r="CM1020" s="722"/>
      <c r="CN1020" s="722"/>
      <c r="CO1020" s="722"/>
      <c r="CP1020" s="722"/>
      <c r="CQ1020" s="722"/>
      <c r="CR1020" s="722"/>
      <c r="CS1020" s="722"/>
    </row>
    <row r="1021" spans="1:97" s="1376" customFormat="1">
      <c r="A1021" s="722"/>
      <c r="B1021" s="722"/>
      <c r="C1021" s="722"/>
      <c r="D1021" s="722"/>
      <c r="E1021" s="722"/>
      <c r="F1021" s="757"/>
      <c r="G1021" s="757"/>
      <c r="H1021" s="757"/>
      <c r="I1021" s="757"/>
      <c r="J1021" s="757"/>
      <c r="K1021" s="758"/>
      <c r="L1021" s="758"/>
      <c r="M1021" s="722"/>
      <c r="N1021" s="736"/>
      <c r="O1021" s="736"/>
      <c r="P1021" s="736"/>
      <c r="Q1021" s="736"/>
      <c r="R1021" s="736"/>
      <c r="S1021" s="736"/>
      <c r="T1021" s="736"/>
      <c r="U1021" s="736"/>
      <c r="BA1021" s="722"/>
      <c r="BB1021" s="722"/>
      <c r="BC1021" s="722"/>
      <c r="BD1021" s="722"/>
      <c r="BE1021" s="722"/>
      <c r="BF1021" s="722"/>
      <c r="BG1021" s="722"/>
      <c r="BH1021" s="722"/>
      <c r="BI1021" s="722"/>
      <c r="BJ1021" s="722"/>
      <c r="BK1021" s="722"/>
      <c r="BL1021" s="722"/>
      <c r="BM1021" s="722"/>
      <c r="BN1021" s="722"/>
      <c r="BO1021" s="722"/>
      <c r="BP1021" s="722"/>
      <c r="BQ1021" s="722"/>
      <c r="BR1021" s="722"/>
      <c r="BS1021" s="722"/>
      <c r="BT1021" s="722"/>
      <c r="BU1021" s="722"/>
      <c r="BV1021" s="722"/>
      <c r="BW1021" s="722"/>
      <c r="BX1021" s="722"/>
      <c r="BY1021" s="722"/>
      <c r="BZ1021" s="722"/>
      <c r="CA1021" s="722"/>
      <c r="CB1021" s="722"/>
      <c r="CC1021" s="722"/>
      <c r="CD1021" s="722"/>
      <c r="CE1021" s="722"/>
      <c r="CF1021" s="722"/>
      <c r="CG1021" s="722"/>
      <c r="CH1021" s="722"/>
      <c r="CI1021" s="722"/>
      <c r="CJ1021" s="722"/>
      <c r="CK1021" s="722"/>
      <c r="CL1021" s="722"/>
      <c r="CM1021" s="722"/>
      <c r="CN1021" s="722"/>
      <c r="CO1021" s="722"/>
      <c r="CP1021" s="722"/>
      <c r="CQ1021" s="722"/>
      <c r="CR1021" s="722"/>
      <c r="CS1021" s="722"/>
    </row>
    <row r="1022" spans="1:97" s="1376" customFormat="1">
      <c r="A1022" s="722"/>
      <c r="B1022" s="722"/>
      <c r="C1022" s="722"/>
      <c r="D1022" s="722"/>
      <c r="E1022" s="722"/>
      <c r="F1022" s="757"/>
      <c r="G1022" s="757"/>
      <c r="H1022" s="757"/>
      <c r="I1022" s="757"/>
      <c r="J1022" s="757"/>
      <c r="K1022" s="758"/>
      <c r="L1022" s="758"/>
      <c r="M1022" s="722"/>
      <c r="N1022" s="736"/>
      <c r="O1022" s="736"/>
      <c r="P1022" s="736"/>
      <c r="Q1022" s="736"/>
      <c r="R1022" s="736"/>
      <c r="S1022" s="736"/>
      <c r="T1022" s="736"/>
      <c r="U1022" s="736"/>
      <c r="BA1022" s="722"/>
      <c r="BB1022" s="722"/>
      <c r="BC1022" s="722"/>
      <c r="BD1022" s="722"/>
      <c r="BE1022" s="722"/>
      <c r="BF1022" s="722"/>
      <c r="BG1022" s="722"/>
      <c r="BH1022" s="722"/>
      <c r="BI1022" s="722"/>
      <c r="BJ1022" s="722"/>
      <c r="BK1022" s="722"/>
      <c r="BL1022" s="722"/>
      <c r="BM1022" s="722"/>
      <c r="BN1022" s="722"/>
      <c r="BO1022" s="722"/>
      <c r="BP1022" s="722"/>
      <c r="BQ1022" s="722"/>
      <c r="BR1022" s="722"/>
      <c r="BS1022" s="722"/>
      <c r="BT1022" s="722"/>
      <c r="BU1022" s="722"/>
      <c r="BV1022" s="722"/>
      <c r="BW1022" s="722"/>
      <c r="BX1022" s="722"/>
      <c r="BY1022" s="722"/>
      <c r="BZ1022" s="722"/>
      <c r="CA1022" s="722"/>
      <c r="CB1022" s="722"/>
      <c r="CC1022" s="722"/>
      <c r="CD1022" s="722"/>
      <c r="CE1022" s="722"/>
      <c r="CF1022" s="722"/>
      <c r="CG1022" s="722"/>
      <c r="CH1022" s="722"/>
      <c r="CI1022" s="722"/>
      <c r="CJ1022" s="722"/>
      <c r="CK1022" s="722"/>
      <c r="CL1022" s="722"/>
      <c r="CM1022" s="722"/>
      <c r="CN1022" s="722"/>
      <c r="CO1022" s="722"/>
      <c r="CP1022" s="722"/>
      <c r="CQ1022" s="722"/>
      <c r="CR1022" s="722"/>
      <c r="CS1022" s="722"/>
    </row>
    <row r="1023" spans="1:97" s="1376" customFormat="1">
      <c r="A1023" s="722"/>
      <c r="B1023" s="722"/>
      <c r="C1023" s="722"/>
      <c r="D1023" s="722"/>
      <c r="E1023" s="722"/>
      <c r="F1023" s="757"/>
      <c r="G1023" s="757"/>
      <c r="H1023" s="757"/>
      <c r="I1023" s="757"/>
      <c r="J1023" s="757"/>
      <c r="K1023" s="758"/>
      <c r="L1023" s="758"/>
      <c r="M1023" s="722"/>
      <c r="N1023" s="736"/>
      <c r="O1023" s="736"/>
      <c r="P1023" s="736"/>
      <c r="Q1023" s="736"/>
      <c r="R1023" s="736"/>
      <c r="S1023" s="736"/>
      <c r="T1023" s="736"/>
      <c r="U1023" s="736"/>
      <c r="BA1023" s="722"/>
      <c r="BB1023" s="722"/>
      <c r="BC1023" s="722"/>
      <c r="BD1023" s="722"/>
      <c r="BE1023" s="722"/>
      <c r="BF1023" s="722"/>
      <c r="BG1023" s="722"/>
      <c r="BH1023" s="722"/>
      <c r="BI1023" s="722"/>
      <c r="BJ1023" s="722"/>
      <c r="BK1023" s="722"/>
      <c r="BL1023" s="722"/>
      <c r="BM1023" s="722"/>
      <c r="BN1023" s="722"/>
      <c r="BO1023" s="722"/>
      <c r="BP1023" s="722"/>
      <c r="BQ1023" s="722"/>
      <c r="BR1023" s="722"/>
      <c r="BS1023" s="722"/>
      <c r="BT1023" s="722"/>
      <c r="BU1023" s="722"/>
      <c r="BV1023" s="722"/>
      <c r="BW1023" s="722"/>
      <c r="BX1023" s="722"/>
      <c r="BY1023" s="722"/>
      <c r="BZ1023" s="722"/>
      <c r="CA1023" s="722"/>
      <c r="CB1023" s="722"/>
      <c r="CC1023" s="722"/>
      <c r="CD1023" s="722"/>
      <c r="CE1023" s="722"/>
      <c r="CF1023" s="722"/>
      <c r="CG1023" s="722"/>
      <c r="CH1023" s="722"/>
      <c r="CI1023" s="722"/>
      <c r="CJ1023" s="722"/>
      <c r="CK1023" s="722"/>
      <c r="CL1023" s="722"/>
      <c r="CM1023" s="722"/>
      <c r="CN1023" s="722"/>
      <c r="CO1023" s="722"/>
      <c r="CP1023" s="722"/>
      <c r="CQ1023" s="722"/>
      <c r="CR1023" s="722"/>
      <c r="CS1023" s="722"/>
    </row>
    <row r="1024" spans="1:97" s="1376" customFormat="1">
      <c r="A1024" s="722"/>
      <c r="B1024" s="722"/>
      <c r="C1024" s="722"/>
      <c r="D1024" s="722"/>
      <c r="E1024" s="722"/>
      <c r="F1024" s="757"/>
      <c r="G1024" s="757"/>
      <c r="H1024" s="757"/>
      <c r="I1024" s="757"/>
      <c r="J1024" s="757"/>
      <c r="K1024" s="758"/>
      <c r="L1024" s="758"/>
      <c r="M1024" s="722"/>
      <c r="N1024" s="736"/>
      <c r="O1024" s="736"/>
      <c r="P1024" s="736"/>
      <c r="Q1024" s="736"/>
      <c r="R1024" s="736"/>
      <c r="S1024" s="736"/>
      <c r="T1024" s="736"/>
      <c r="U1024" s="736"/>
      <c r="BA1024" s="722"/>
      <c r="BB1024" s="722"/>
      <c r="BC1024" s="722"/>
      <c r="BD1024" s="722"/>
      <c r="BE1024" s="722"/>
      <c r="BF1024" s="722"/>
      <c r="BG1024" s="722"/>
      <c r="BH1024" s="722"/>
      <c r="BI1024" s="722"/>
      <c r="BJ1024" s="722"/>
      <c r="BK1024" s="722"/>
      <c r="BL1024" s="722"/>
      <c r="BM1024" s="722"/>
      <c r="BN1024" s="722"/>
      <c r="BO1024" s="722"/>
      <c r="BP1024" s="722"/>
      <c r="BQ1024" s="722"/>
      <c r="BR1024" s="722"/>
      <c r="BS1024" s="722"/>
      <c r="BT1024" s="722"/>
      <c r="BU1024" s="722"/>
      <c r="BV1024" s="722"/>
      <c r="BW1024" s="722"/>
      <c r="BX1024" s="722"/>
      <c r="BY1024" s="722"/>
      <c r="BZ1024" s="722"/>
      <c r="CA1024" s="722"/>
      <c r="CB1024" s="722"/>
      <c r="CC1024" s="722"/>
      <c r="CD1024" s="722"/>
      <c r="CE1024" s="722"/>
      <c r="CF1024" s="722"/>
      <c r="CG1024" s="722"/>
      <c r="CH1024" s="722"/>
      <c r="CI1024" s="722"/>
      <c r="CJ1024" s="722"/>
      <c r="CK1024" s="722"/>
      <c r="CL1024" s="722"/>
      <c r="CM1024" s="722"/>
      <c r="CN1024" s="722"/>
      <c r="CO1024" s="722"/>
      <c r="CP1024" s="722"/>
      <c r="CQ1024" s="722"/>
      <c r="CR1024" s="722"/>
      <c r="CS1024" s="722"/>
    </row>
    <row r="1025" spans="1:97" s="1376" customFormat="1">
      <c r="A1025" s="722"/>
      <c r="B1025" s="722"/>
      <c r="C1025" s="722"/>
      <c r="D1025" s="722"/>
      <c r="E1025" s="722"/>
      <c r="F1025" s="757"/>
      <c r="G1025" s="757"/>
      <c r="H1025" s="757"/>
      <c r="I1025" s="757"/>
      <c r="J1025" s="757"/>
      <c r="K1025" s="758"/>
      <c r="L1025" s="758"/>
      <c r="M1025" s="722"/>
      <c r="N1025" s="736"/>
      <c r="O1025" s="736"/>
      <c r="P1025" s="736"/>
      <c r="Q1025" s="736"/>
      <c r="R1025" s="736"/>
      <c r="S1025" s="736"/>
      <c r="T1025" s="736"/>
      <c r="U1025" s="736"/>
      <c r="BA1025" s="722"/>
      <c r="BB1025" s="722"/>
      <c r="BC1025" s="722"/>
      <c r="BD1025" s="722"/>
      <c r="BE1025" s="722"/>
      <c r="BF1025" s="722"/>
      <c r="BG1025" s="722"/>
      <c r="BH1025" s="722"/>
      <c r="BI1025" s="722"/>
      <c r="BJ1025" s="722"/>
      <c r="BK1025" s="722"/>
      <c r="BL1025" s="722"/>
      <c r="BM1025" s="722"/>
      <c r="BN1025" s="722"/>
      <c r="BO1025" s="722"/>
      <c r="BP1025" s="722"/>
      <c r="BQ1025" s="722"/>
      <c r="BR1025" s="722"/>
      <c r="BS1025" s="722"/>
      <c r="BT1025" s="722"/>
      <c r="BU1025" s="722"/>
      <c r="BV1025" s="722"/>
      <c r="BW1025" s="722"/>
      <c r="BX1025" s="722"/>
      <c r="BY1025" s="722"/>
      <c r="BZ1025" s="722"/>
      <c r="CA1025" s="722"/>
      <c r="CB1025" s="722"/>
      <c r="CC1025" s="722"/>
      <c r="CD1025" s="722"/>
      <c r="CE1025" s="722"/>
      <c r="CF1025" s="722"/>
      <c r="CG1025" s="722"/>
      <c r="CH1025" s="722"/>
      <c r="CI1025" s="722"/>
      <c r="CJ1025" s="722"/>
      <c r="CK1025" s="722"/>
      <c r="CL1025" s="722"/>
      <c r="CM1025" s="722"/>
      <c r="CN1025" s="722"/>
      <c r="CO1025" s="722"/>
      <c r="CP1025" s="722"/>
      <c r="CQ1025" s="722"/>
      <c r="CR1025" s="722"/>
      <c r="CS1025" s="722"/>
    </row>
    <row r="1026" spans="1:97" s="1376" customFormat="1">
      <c r="A1026" s="722"/>
      <c r="B1026" s="722"/>
      <c r="C1026" s="722"/>
      <c r="D1026" s="722"/>
      <c r="E1026" s="722"/>
      <c r="F1026" s="757"/>
      <c r="G1026" s="757"/>
      <c r="H1026" s="757"/>
      <c r="I1026" s="757"/>
      <c r="J1026" s="757"/>
      <c r="K1026" s="758"/>
      <c r="L1026" s="758"/>
      <c r="M1026" s="722"/>
      <c r="N1026" s="736"/>
      <c r="O1026" s="736"/>
      <c r="P1026" s="736"/>
      <c r="Q1026" s="736"/>
      <c r="R1026" s="736"/>
      <c r="S1026" s="736"/>
      <c r="T1026" s="736"/>
      <c r="U1026" s="736"/>
      <c r="BA1026" s="722"/>
      <c r="BB1026" s="722"/>
      <c r="BC1026" s="722"/>
      <c r="BD1026" s="722"/>
      <c r="BE1026" s="722"/>
      <c r="BF1026" s="722"/>
      <c r="BG1026" s="722"/>
      <c r="BH1026" s="722"/>
      <c r="BI1026" s="722"/>
      <c r="BJ1026" s="722"/>
      <c r="BK1026" s="722"/>
      <c r="BL1026" s="722"/>
      <c r="BM1026" s="722"/>
      <c r="BN1026" s="722"/>
      <c r="BO1026" s="722"/>
      <c r="BP1026" s="722"/>
      <c r="BQ1026" s="722"/>
      <c r="BR1026" s="722"/>
      <c r="BS1026" s="722"/>
      <c r="BT1026" s="722"/>
      <c r="BU1026" s="722"/>
      <c r="BV1026" s="722"/>
      <c r="BW1026" s="722"/>
      <c r="BX1026" s="722"/>
      <c r="BY1026" s="722"/>
      <c r="BZ1026" s="722"/>
      <c r="CA1026" s="722"/>
      <c r="CB1026" s="722"/>
      <c r="CC1026" s="722"/>
      <c r="CD1026" s="722"/>
      <c r="CE1026" s="722"/>
      <c r="CF1026" s="722"/>
      <c r="CG1026" s="722"/>
      <c r="CH1026" s="722"/>
      <c r="CI1026" s="722"/>
      <c r="CJ1026" s="722"/>
      <c r="CK1026" s="722"/>
      <c r="CL1026" s="722"/>
      <c r="CM1026" s="722"/>
      <c r="CN1026" s="722"/>
      <c r="CO1026" s="722"/>
      <c r="CP1026" s="722"/>
      <c r="CQ1026" s="722"/>
      <c r="CR1026" s="722"/>
      <c r="CS1026" s="722"/>
    </row>
    <row r="1027" spans="1:97" s="1376" customFormat="1">
      <c r="A1027" s="722"/>
      <c r="B1027" s="722"/>
      <c r="C1027" s="722"/>
      <c r="D1027" s="722"/>
      <c r="E1027" s="722"/>
      <c r="F1027" s="757"/>
      <c r="G1027" s="757"/>
      <c r="H1027" s="757"/>
      <c r="I1027" s="757"/>
      <c r="J1027" s="757"/>
      <c r="K1027" s="758"/>
      <c r="L1027" s="758"/>
      <c r="M1027" s="722"/>
      <c r="N1027" s="736"/>
      <c r="O1027" s="736"/>
      <c r="P1027" s="736"/>
      <c r="Q1027" s="736"/>
      <c r="R1027" s="736"/>
      <c r="S1027" s="736"/>
      <c r="T1027" s="736"/>
      <c r="U1027" s="736"/>
      <c r="BA1027" s="722"/>
      <c r="BB1027" s="722"/>
      <c r="BC1027" s="722"/>
      <c r="BD1027" s="722"/>
      <c r="BE1027" s="722"/>
      <c r="BF1027" s="722"/>
      <c r="BG1027" s="722"/>
      <c r="BH1027" s="722"/>
      <c r="BI1027" s="722"/>
      <c r="BJ1027" s="722"/>
      <c r="BK1027" s="722"/>
      <c r="BL1027" s="722"/>
      <c r="BM1027" s="722"/>
      <c r="BN1027" s="722"/>
      <c r="BO1027" s="722"/>
      <c r="BP1027" s="722"/>
      <c r="BQ1027" s="722"/>
      <c r="BR1027" s="722"/>
      <c r="BS1027" s="722"/>
      <c r="BT1027" s="722"/>
      <c r="BU1027" s="722"/>
      <c r="BV1027" s="722"/>
      <c r="BW1027" s="722"/>
      <c r="BX1027" s="722"/>
      <c r="BY1027" s="722"/>
      <c r="BZ1027" s="722"/>
      <c r="CA1027" s="722"/>
      <c r="CB1027" s="722"/>
      <c r="CC1027" s="722"/>
      <c r="CD1027" s="722"/>
      <c r="CE1027" s="722"/>
      <c r="CF1027" s="722"/>
      <c r="CG1027" s="722"/>
      <c r="CH1027" s="722"/>
      <c r="CI1027" s="722"/>
      <c r="CJ1027" s="722"/>
      <c r="CK1027" s="722"/>
      <c r="CL1027" s="722"/>
      <c r="CM1027" s="722"/>
      <c r="CN1027" s="722"/>
      <c r="CO1027" s="722"/>
      <c r="CP1027" s="722"/>
      <c r="CQ1027" s="722"/>
      <c r="CR1027" s="722"/>
      <c r="CS1027" s="722"/>
    </row>
    <row r="1028" spans="1:97" s="1376" customFormat="1">
      <c r="A1028" s="722"/>
      <c r="B1028" s="722"/>
      <c r="C1028" s="722"/>
      <c r="D1028" s="722"/>
      <c r="E1028" s="722"/>
      <c r="F1028" s="757"/>
      <c r="G1028" s="757"/>
      <c r="H1028" s="757"/>
      <c r="I1028" s="757"/>
      <c r="J1028" s="757"/>
      <c r="K1028" s="758"/>
      <c r="L1028" s="758"/>
      <c r="M1028" s="722"/>
      <c r="N1028" s="736"/>
      <c r="O1028" s="736"/>
      <c r="P1028" s="736"/>
      <c r="Q1028" s="736"/>
      <c r="R1028" s="736"/>
      <c r="S1028" s="736"/>
      <c r="T1028" s="736"/>
      <c r="U1028" s="736"/>
      <c r="BA1028" s="722"/>
      <c r="BB1028" s="722"/>
      <c r="BC1028" s="722"/>
      <c r="BD1028" s="722"/>
      <c r="BE1028" s="722"/>
      <c r="BF1028" s="722"/>
      <c r="BG1028" s="722"/>
      <c r="BH1028" s="722"/>
      <c r="BI1028" s="722"/>
      <c r="BJ1028" s="722"/>
      <c r="BK1028" s="722"/>
      <c r="BL1028" s="722"/>
      <c r="BM1028" s="722"/>
      <c r="BN1028" s="722"/>
      <c r="BO1028" s="722"/>
      <c r="BP1028" s="722"/>
      <c r="BQ1028" s="722"/>
      <c r="BR1028" s="722"/>
      <c r="BS1028" s="722"/>
      <c r="BT1028" s="722"/>
      <c r="BU1028" s="722"/>
      <c r="BV1028" s="722"/>
      <c r="BW1028" s="722"/>
      <c r="BX1028" s="722"/>
      <c r="BY1028" s="722"/>
      <c r="BZ1028" s="722"/>
      <c r="CA1028" s="722"/>
      <c r="CB1028" s="722"/>
      <c r="CC1028" s="722"/>
      <c r="CD1028" s="722"/>
      <c r="CE1028" s="722"/>
      <c r="CF1028" s="722"/>
      <c r="CG1028" s="722"/>
      <c r="CH1028" s="722"/>
      <c r="CI1028" s="722"/>
      <c r="CJ1028" s="722"/>
      <c r="CK1028" s="722"/>
      <c r="CL1028" s="722"/>
      <c r="CM1028" s="722"/>
      <c r="CN1028" s="722"/>
      <c r="CO1028" s="722"/>
      <c r="CP1028" s="722"/>
      <c r="CQ1028" s="722"/>
      <c r="CR1028" s="722"/>
      <c r="CS1028" s="722"/>
    </row>
    <row r="1029" spans="1:97" s="1376" customFormat="1">
      <c r="A1029" s="722"/>
      <c r="B1029" s="722"/>
      <c r="C1029" s="722"/>
      <c r="D1029" s="722"/>
      <c r="E1029" s="722"/>
      <c r="F1029" s="757"/>
      <c r="G1029" s="757"/>
      <c r="H1029" s="757"/>
      <c r="I1029" s="757"/>
      <c r="J1029" s="757"/>
      <c r="K1029" s="758"/>
      <c r="L1029" s="758"/>
      <c r="M1029" s="722"/>
      <c r="N1029" s="736"/>
      <c r="O1029" s="736"/>
      <c r="P1029" s="736"/>
      <c r="Q1029" s="736"/>
      <c r="R1029" s="736"/>
      <c r="S1029" s="736"/>
      <c r="T1029" s="736"/>
      <c r="U1029" s="736"/>
      <c r="BA1029" s="722"/>
      <c r="BB1029" s="722"/>
      <c r="BC1029" s="722"/>
      <c r="BD1029" s="722"/>
      <c r="BE1029" s="722"/>
      <c r="BF1029" s="722"/>
      <c r="BG1029" s="722"/>
      <c r="BH1029" s="722"/>
      <c r="BI1029" s="722"/>
      <c r="BJ1029" s="722"/>
      <c r="BK1029" s="722"/>
      <c r="BL1029" s="722"/>
      <c r="BM1029" s="722"/>
      <c r="BN1029" s="722"/>
      <c r="BO1029" s="722"/>
      <c r="BP1029" s="722"/>
      <c r="BQ1029" s="722"/>
      <c r="BR1029" s="722"/>
      <c r="BS1029" s="722"/>
      <c r="BT1029" s="722"/>
      <c r="BU1029" s="722"/>
      <c r="BV1029" s="722"/>
      <c r="BW1029" s="722"/>
      <c r="BX1029" s="722"/>
      <c r="BY1029" s="722"/>
      <c r="BZ1029" s="722"/>
      <c r="CA1029" s="722"/>
      <c r="CB1029" s="722"/>
      <c r="CC1029" s="722"/>
      <c r="CD1029" s="722"/>
      <c r="CE1029" s="722"/>
      <c r="CF1029" s="722"/>
      <c r="CG1029" s="722"/>
      <c r="CH1029" s="722"/>
      <c r="CI1029" s="722"/>
      <c r="CJ1029" s="722"/>
      <c r="CK1029" s="722"/>
      <c r="CL1029" s="722"/>
      <c r="CM1029" s="722"/>
      <c r="CN1029" s="722"/>
      <c r="CO1029" s="722"/>
      <c r="CP1029" s="722"/>
      <c r="CQ1029" s="722"/>
      <c r="CR1029" s="722"/>
      <c r="CS1029" s="722"/>
    </row>
    <row r="1030" spans="1:97" s="1376" customFormat="1">
      <c r="A1030" s="722"/>
      <c r="B1030" s="722"/>
      <c r="C1030" s="722"/>
      <c r="D1030" s="722"/>
      <c r="E1030" s="722"/>
      <c r="F1030" s="757"/>
      <c r="G1030" s="757"/>
      <c r="H1030" s="757"/>
      <c r="I1030" s="757"/>
      <c r="J1030" s="757"/>
      <c r="K1030" s="758"/>
      <c r="L1030" s="758"/>
      <c r="M1030" s="722"/>
      <c r="N1030" s="736"/>
      <c r="O1030" s="736"/>
      <c r="P1030" s="736"/>
      <c r="Q1030" s="736"/>
      <c r="R1030" s="736"/>
      <c r="S1030" s="736"/>
      <c r="T1030" s="736"/>
      <c r="U1030" s="736"/>
      <c r="BA1030" s="722"/>
      <c r="BB1030" s="722"/>
      <c r="BC1030" s="722"/>
      <c r="BD1030" s="722"/>
      <c r="BE1030" s="722"/>
      <c r="BF1030" s="722"/>
      <c r="BG1030" s="722"/>
      <c r="BH1030" s="722"/>
      <c r="BI1030" s="722"/>
      <c r="BJ1030" s="722"/>
      <c r="BK1030" s="722"/>
      <c r="BL1030" s="722"/>
      <c r="BM1030" s="722"/>
      <c r="BN1030" s="722"/>
      <c r="BO1030" s="722"/>
      <c r="BP1030" s="722"/>
      <c r="BQ1030" s="722"/>
      <c r="BR1030" s="722"/>
      <c r="BS1030" s="722"/>
      <c r="BT1030" s="722"/>
      <c r="BU1030" s="722"/>
      <c r="BV1030" s="722"/>
      <c r="BW1030" s="722"/>
      <c r="BX1030" s="722"/>
      <c r="BY1030" s="722"/>
      <c r="BZ1030" s="722"/>
      <c r="CA1030" s="722"/>
      <c r="CB1030" s="722"/>
      <c r="CC1030" s="722"/>
      <c r="CD1030" s="722"/>
      <c r="CE1030" s="722"/>
      <c r="CF1030" s="722"/>
      <c r="CG1030" s="722"/>
      <c r="CH1030" s="722"/>
      <c r="CI1030" s="722"/>
      <c r="CJ1030" s="722"/>
      <c r="CK1030" s="722"/>
      <c r="CL1030" s="722"/>
      <c r="CM1030" s="722"/>
      <c r="CN1030" s="722"/>
      <c r="CO1030" s="722"/>
      <c r="CP1030" s="722"/>
      <c r="CQ1030" s="722"/>
      <c r="CR1030" s="722"/>
      <c r="CS1030" s="722"/>
    </row>
    <row r="1031" spans="1:97" s="1376" customFormat="1">
      <c r="A1031" s="722"/>
      <c r="B1031" s="722"/>
      <c r="C1031" s="722"/>
      <c r="D1031" s="722"/>
      <c r="E1031" s="722"/>
      <c r="F1031" s="757"/>
      <c r="G1031" s="757"/>
      <c r="H1031" s="757"/>
      <c r="I1031" s="757"/>
      <c r="J1031" s="757"/>
      <c r="K1031" s="758"/>
      <c r="L1031" s="758"/>
      <c r="M1031" s="722"/>
      <c r="N1031" s="736"/>
      <c r="O1031" s="736"/>
      <c r="P1031" s="736"/>
      <c r="Q1031" s="736"/>
      <c r="R1031" s="736"/>
      <c r="S1031" s="736"/>
      <c r="T1031" s="736"/>
      <c r="U1031" s="736"/>
      <c r="BA1031" s="722"/>
      <c r="BB1031" s="722"/>
      <c r="BC1031" s="722"/>
      <c r="BD1031" s="722"/>
      <c r="BE1031" s="722"/>
      <c r="BF1031" s="722"/>
      <c r="BG1031" s="722"/>
      <c r="BH1031" s="722"/>
      <c r="BI1031" s="722"/>
      <c r="BJ1031" s="722"/>
      <c r="BK1031" s="722"/>
      <c r="BL1031" s="722"/>
      <c r="BM1031" s="722"/>
      <c r="BN1031" s="722"/>
      <c r="BO1031" s="722"/>
      <c r="BP1031" s="722"/>
      <c r="BQ1031" s="722"/>
      <c r="BR1031" s="722"/>
      <c r="BS1031" s="722"/>
      <c r="BT1031" s="722"/>
      <c r="BU1031" s="722"/>
      <c r="BV1031" s="722"/>
      <c r="BW1031" s="722"/>
      <c r="BX1031" s="722"/>
      <c r="BY1031" s="722"/>
      <c r="BZ1031" s="722"/>
      <c r="CA1031" s="722"/>
      <c r="CB1031" s="722"/>
      <c r="CC1031" s="722"/>
      <c r="CD1031" s="722"/>
      <c r="CE1031" s="722"/>
      <c r="CF1031" s="722"/>
      <c r="CG1031" s="722"/>
      <c r="CH1031" s="722"/>
      <c r="CI1031" s="722"/>
      <c r="CJ1031" s="722"/>
      <c r="CK1031" s="722"/>
      <c r="CL1031" s="722"/>
      <c r="CM1031" s="722"/>
      <c r="CN1031" s="722"/>
      <c r="CO1031" s="722"/>
      <c r="CP1031" s="722"/>
      <c r="CQ1031" s="722"/>
      <c r="CR1031" s="722"/>
      <c r="CS1031" s="722"/>
    </row>
    <row r="1032" spans="1:97" s="1376" customFormat="1">
      <c r="A1032" s="722"/>
      <c r="B1032" s="722"/>
      <c r="C1032" s="722"/>
      <c r="D1032" s="722"/>
      <c r="E1032" s="722"/>
      <c r="F1032" s="757"/>
      <c r="G1032" s="757"/>
      <c r="H1032" s="757"/>
      <c r="I1032" s="757"/>
      <c r="J1032" s="757"/>
      <c r="K1032" s="758"/>
      <c r="L1032" s="758"/>
      <c r="M1032" s="722"/>
      <c r="N1032" s="736"/>
      <c r="O1032" s="736"/>
      <c r="P1032" s="736"/>
      <c r="Q1032" s="736"/>
      <c r="R1032" s="736"/>
      <c r="S1032" s="736"/>
      <c r="T1032" s="736"/>
      <c r="U1032" s="736"/>
      <c r="BA1032" s="722"/>
      <c r="BB1032" s="722"/>
      <c r="BC1032" s="722"/>
      <c r="BD1032" s="722"/>
      <c r="BE1032" s="722"/>
      <c r="BF1032" s="722"/>
      <c r="BG1032" s="722"/>
      <c r="BH1032" s="722"/>
      <c r="BI1032" s="722"/>
      <c r="BJ1032" s="722"/>
      <c r="BK1032" s="722"/>
      <c r="BL1032" s="722"/>
      <c r="BM1032" s="722"/>
      <c r="BN1032" s="722"/>
      <c r="BO1032" s="722"/>
      <c r="BP1032" s="722"/>
      <c r="BQ1032" s="722"/>
      <c r="BR1032" s="722"/>
      <c r="BS1032" s="722"/>
      <c r="BT1032" s="722"/>
      <c r="BU1032" s="722"/>
      <c r="BV1032" s="722"/>
      <c r="BW1032" s="722"/>
      <c r="BX1032" s="722"/>
      <c r="BY1032" s="722"/>
      <c r="BZ1032" s="722"/>
      <c r="CA1032" s="722"/>
      <c r="CB1032" s="722"/>
      <c r="CC1032" s="722"/>
      <c r="CD1032" s="722"/>
      <c r="CE1032" s="722"/>
      <c r="CF1032" s="722"/>
      <c r="CG1032" s="722"/>
      <c r="CH1032" s="722"/>
      <c r="CI1032" s="722"/>
      <c r="CJ1032" s="722"/>
      <c r="CK1032" s="722"/>
      <c r="CL1032" s="722"/>
      <c r="CM1032" s="722"/>
      <c r="CN1032" s="722"/>
      <c r="CO1032" s="722"/>
      <c r="CP1032" s="722"/>
      <c r="CQ1032" s="722"/>
      <c r="CR1032" s="722"/>
      <c r="CS1032" s="722"/>
    </row>
    <row r="1033" spans="1:97" s="1376" customFormat="1">
      <c r="A1033" s="722"/>
      <c r="B1033" s="722"/>
      <c r="C1033" s="722"/>
      <c r="D1033" s="722"/>
      <c r="E1033" s="722"/>
      <c r="F1033" s="757"/>
      <c r="G1033" s="757"/>
      <c r="H1033" s="757"/>
      <c r="I1033" s="757"/>
      <c r="J1033" s="757"/>
      <c r="K1033" s="758"/>
      <c r="L1033" s="758"/>
      <c r="M1033" s="722"/>
      <c r="N1033" s="736"/>
      <c r="O1033" s="736"/>
      <c r="P1033" s="736"/>
      <c r="Q1033" s="736"/>
      <c r="R1033" s="736"/>
      <c r="S1033" s="736"/>
      <c r="T1033" s="736"/>
      <c r="U1033" s="736"/>
      <c r="BA1033" s="722"/>
      <c r="BB1033" s="722"/>
      <c r="BC1033" s="722"/>
      <c r="BD1033" s="722"/>
      <c r="BE1033" s="722"/>
      <c r="BF1033" s="722"/>
      <c r="BG1033" s="722"/>
      <c r="BH1033" s="722"/>
      <c r="BI1033" s="722"/>
      <c r="BJ1033" s="722"/>
      <c r="BK1033" s="722"/>
      <c r="BL1033" s="722"/>
      <c r="BM1033" s="722"/>
      <c r="BN1033" s="722"/>
      <c r="BO1033" s="722"/>
      <c r="BP1033" s="722"/>
      <c r="BQ1033" s="722"/>
      <c r="BR1033" s="722"/>
      <c r="BS1033" s="722"/>
      <c r="BT1033" s="722"/>
      <c r="BU1033" s="722"/>
      <c r="BV1033" s="722"/>
      <c r="BW1033" s="722"/>
      <c r="BX1033" s="722"/>
      <c r="BY1033" s="722"/>
      <c r="BZ1033" s="722"/>
      <c r="CA1033" s="722"/>
      <c r="CB1033" s="722"/>
      <c r="CC1033" s="722"/>
      <c r="CD1033" s="722"/>
      <c r="CE1033" s="722"/>
      <c r="CF1033" s="722"/>
      <c r="CG1033" s="722"/>
      <c r="CH1033" s="722"/>
      <c r="CI1033" s="722"/>
      <c r="CJ1033" s="722"/>
      <c r="CK1033" s="722"/>
      <c r="CL1033" s="722"/>
      <c r="CM1033" s="722"/>
      <c r="CN1033" s="722"/>
      <c r="CO1033" s="722"/>
      <c r="CP1033" s="722"/>
      <c r="CQ1033" s="722"/>
      <c r="CR1033" s="722"/>
      <c r="CS1033" s="722"/>
    </row>
    <row r="1034" spans="1:97" s="1376" customFormat="1">
      <c r="A1034" s="722"/>
      <c r="B1034" s="722"/>
      <c r="C1034" s="722"/>
      <c r="D1034" s="722"/>
      <c r="E1034" s="722"/>
      <c r="F1034" s="757"/>
      <c r="G1034" s="757"/>
      <c r="H1034" s="757"/>
      <c r="I1034" s="757"/>
      <c r="J1034" s="757"/>
      <c r="K1034" s="758"/>
      <c r="L1034" s="758"/>
      <c r="M1034" s="722"/>
      <c r="N1034" s="736"/>
      <c r="O1034" s="736"/>
      <c r="P1034" s="736"/>
      <c r="Q1034" s="736"/>
      <c r="R1034" s="736"/>
      <c r="S1034" s="736"/>
      <c r="T1034" s="736"/>
      <c r="U1034" s="736"/>
      <c r="BA1034" s="722"/>
      <c r="BB1034" s="722"/>
      <c r="BC1034" s="722"/>
      <c r="BD1034" s="722"/>
      <c r="BE1034" s="722"/>
      <c r="BF1034" s="722"/>
      <c r="BG1034" s="722"/>
      <c r="BH1034" s="722"/>
      <c r="BI1034" s="722"/>
      <c r="BJ1034" s="722"/>
      <c r="BK1034" s="722"/>
      <c r="BL1034" s="722"/>
      <c r="BM1034" s="722"/>
      <c r="BN1034" s="722"/>
      <c r="BO1034" s="722"/>
      <c r="BP1034" s="722"/>
      <c r="BQ1034" s="722"/>
      <c r="BR1034" s="722"/>
      <c r="BS1034" s="722"/>
      <c r="BT1034" s="722"/>
      <c r="BU1034" s="722"/>
      <c r="BV1034" s="722"/>
      <c r="BW1034" s="722"/>
      <c r="BX1034" s="722"/>
      <c r="BY1034" s="722"/>
      <c r="BZ1034" s="722"/>
      <c r="CA1034" s="722"/>
      <c r="CB1034" s="722"/>
      <c r="CC1034" s="722"/>
      <c r="CD1034" s="722"/>
      <c r="CE1034" s="722"/>
      <c r="CF1034" s="722"/>
      <c r="CG1034" s="722"/>
      <c r="CH1034" s="722"/>
      <c r="CI1034" s="722"/>
      <c r="CJ1034" s="722"/>
      <c r="CK1034" s="722"/>
      <c r="CL1034" s="722"/>
      <c r="CM1034" s="722"/>
      <c r="CN1034" s="722"/>
      <c r="CO1034" s="722"/>
      <c r="CP1034" s="722"/>
      <c r="CQ1034" s="722"/>
      <c r="CR1034" s="722"/>
      <c r="CS1034" s="722"/>
    </row>
    <row r="1035" spans="1:97" s="1376" customFormat="1">
      <c r="A1035" s="722"/>
      <c r="B1035" s="722"/>
      <c r="C1035" s="722"/>
      <c r="D1035" s="722"/>
      <c r="E1035" s="722"/>
      <c r="F1035" s="757"/>
      <c r="G1035" s="757"/>
      <c r="H1035" s="757"/>
      <c r="I1035" s="757"/>
      <c r="J1035" s="757"/>
      <c r="K1035" s="758"/>
      <c r="L1035" s="758"/>
      <c r="M1035" s="722"/>
      <c r="N1035" s="736"/>
      <c r="O1035" s="736"/>
      <c r="P1035" s="736"/>
      <c r="Q1035" s="736"/>
      <c r="R1035" s="736"/>
      <c r="S1035" s="736"/>
      <c r="T1035" s="736"/>
      <c r="U1035" s="736"/>
      <c r="BA1035" s="722"/>
      <c r="BB1035" s="722"/>
      <c r="BC1035" s="722"/>
      <c r="BD1035" s="722"/>
      <c r="BE1035" s="722"/>
      <c r="BF1035" s="722"/>
      <c r="BG1035" s="722"/>
      <c r="BH1035" s="722"/>
      <c r="BI1035" s="722"/>
      <c r="BJ1035" s="722"/>
      <c r="BK1035" s="722"/>
      <c r="BL1035" s="722"/>
      <c r="BM1035" s="722"/>
      <c r="BN1035" s="722"/>
      <c r="BO1035" s="722"/>
      <c r="BP1035" s="722"/>
      <c r="BQ1035" s="722"/>
      <c r="BR1035" s="722"/>
      <c r="BS1035" s="722"/>
      <c r="BT1035" s="722"/>
      <c r="BU1035" s="722"/>
      <c r="BV1035" s="722"/>
      <c r="BW1035" s="722"/>
      <c r="BX1035" s="722"/>
      <c r="BY1035" s="722"/>
      <c r="BZ1035" s="722"/>
      <c r="CA1035" s="722"/>
      <c r="CB1035" s="722"/>
      <c r="CC1035" s="722"/>
      <c r="CD1035" s="722"/>
      <c r="CE1035" s="722"/>
      <c r="CF1035" s="722"/>
      <c r="CG1035" s="722"/>
      <c r="CH1035" s="722"/>
      <c r="CI1035" s="722"/>
      <c r="CJ1035" s="722"/>
      <c r="CK1035" s="722"/>
      <c r="CL1035" s="722"/>
      <c r="CM1035" s="722"/>
      <c r="CN1035" s="722"/>
      <c r="CO1035" s="722"/>
      <c r="CP1035" s="722"/>
      <c r="CQ1035" s="722"/>
      <c r="CR1035" s="722"/>
      <c r="CS1035" s="722"/>
    </row>
    <row r="1036" spans="1:97" s="1376" customFormat="1">
      <c r="A1036" s="722"/>
      <c r="B1036" s="722"/>
      <c r="C1036" s="722"/>
      <c r="D1036" s="722"/>
      <c r="E1036" s="722"/>
      <c r="F1036" s="757"/>
      <c r="G1036" s="757"/>
      <c r="H1036" s="757"/>
      <c r="I1036" s="757"/>
      <c r="J1036" s="757"/>
      <c r="K1036" s="758"/>
      <c r="L1036" s="758"/>
      <c r="M1036" s="722"/>
      <c r="N1036" s="736"/>
      <c r="O1036" s="736"/>
      <c r="P1036" s="736"/>
      <c r="Q1036" s="736"/>
      <c r="R1036" s="736"/>
      <c r="S1036" s="736"/>
      <c r="T1036" s="736"/>
      <c r="U1036" s="736"/>
      <c r="BA1036" s="722"/>
      <c r="BB1036" s="722"/>
      <c r="BC1036" s="722"/>
      <c r="BD1036" s="722"/>
      <c r="BE1036" s="722"/>
      <c r="BF1036" s="722"/>
      <c r="BG1036" s="722"/>
      <c r="BH1036" s="722"/>
      <c r="BI1036" s="722"/>
      <c r="BJ1036" s="722"/>
      <c r="BK1036" s="722"/>
      <c r="BL1036" s="722"/>
      <c r="BM1036" s="722"/>
      <c r="BN1036" s="722"/>
      <c r="BO1036" s="722"/>
      <c r="BP1036" s="722"/>
      <c r="BQ1036" s="722"/>
      <c r="BR1036" s="722"/>
      <c r="BS1036" s="722"/>
      <c r="BT1036" s="722"/>
      <c r="BU1036" s="722"/>
      <c r="BV1036" s="722"/>
      <c r="BW1036" s="722"/>
      <c r="BX1036" s="722"/>
      <c r="BY1036" s="722"/>
      <c r="BZ1036" s="722"/>
      <c r="CA1036" s="722"/>
      <c r="CB1036" s="722"/>
      <c r="CC1036" s="722"/>
      <c r="CD1036" s="722"/>
      <c r="CE1036" s="722"/>
      <c r="CF1036" s="722"/>
      <c r="CG1036" s="722"/>
      <c r="CH1036" s="722"/>
      <c r="CI1036" s="722"/>
      <c r="CJ1036" s="722"/>
      <c r="CK1036" s="722"/>
      <c r="CL1036" s="722"/>
      <c r="CM1036" s="722"/>
      <c r="CN1036" s="722"/>
      <c r="CO1036" s="722"/>
      <c r="CP1036" s="722"/>
      <c r="CQ1036" s="722"/>
      <c r="CR1036" s="722"/>
      <c r="CS1036" s="722"/>
    </row>
    <row r="1037" spans="1:97" s="1376" customFormat="1">
      <c r="A1037" s="722"/>
      <c r="B1037" s="722"/>
      <c r="C1037" s="722"/>
      <c r="D1037" s="722"/>
      <c r="E1037" s="722"/>
      <c r="F1037" s="757"/>
      <c r="G1037" s="757"/>
      <c r="H1037" s="757"/>
      <c r="I1037" s="757"/>
      <c r="J1037" s="757"/>
      <c r="K1037" s="758"/>
      <c r="L1037" s="758"/>
      <c r="M1037" s="722"/>
      <c r="N1037" s="736"/>
      <c r="O1037" s="736"/>
      <c r="P1037" s="736"/>
      <c r="Q1037" s="736"/>
      <c r="R1037" s="736"/>
      <c r="S1037" s="736"/>
      <c r="T1037" s="736"/>
      <c r="U1037" s="736"/>
      <c r="BA1037" s="722"/>
      <c r="BB1037" s="722"/>
      <c r="BC1037" s="722"/>
      <c r="BD1037" s="722"/>
      <c r="BE1037" s="722"/>
      <c r="BF1037" s="722"/>
      <c r="BG1037" s="722"/>
      <c r="BH1037" s="722"/>
      <c r="BI1037" s="722"/>
      <c r="BJ1037" s="722"/>
      <c r="BK1037" s="722"/>
      <c r="BL1037" s="722"/>
      <c r="BM1037" s="722"/>
      <c r="BN1037" s="722"/>
      <c r="BO1037" s="722"/>
      <c r="BP1037" s="722"/>
      <c r="BQ1037" s="722"/>
      <c r="BR1037" s="722"/>
      <c r="BS1037" s="722"/>
      <c r="BT1037" s="722"/>
      <c r="BU1037" s="722"/>
      <c r="BV1037" s="722"/>
      <c r="BW1037" s="722"/>
      <c r="BX1037" s="722"/>
      <c r="BY1037" s="722"/>
      <c r="BZ1037" s="722"/>
      <c r="CA1037" s="722"/>
      <c r="CB1037" s="722"/>
      <c r="CC1037" s="722"/>
      <c r="CD1037" s="722"/>
      <c r="CE1037" s="722"/>
      <c r="CF1037" s="722"/>
      <c r="CG1037" s="722"/>
      <c r="CH1037" s="722"/>
      <c r="CI1037" s="722"/>
      <c r="CJ1037" s="722"/>
      <c r="CK1037" s="722"/>
      <c r="CL1037" s="722"/>
      <c r="CM1037" s="722"/>
      <c r="CN1037" s="722"/>
      <c r="CO1037" s="722"/>
      <c r="CP1037" s="722"/>
      <c r="CQ1037" s="722"/>
      <c r="CR1037" s="722"/>
      <c r="CS1037" s="722"/>
    </row>
    <row r="1038" spans="1:97" s="1376" customFormat="1">
      <c r="A1038" s="722"/>
      <c r="B1038" s="722"/>
      <c r="C1038" s="722"/>
      <c r="D1038" s="722"/>
      <c r="E1038" s="722"/>
      <c r="F1038" s="757"/>
      <c r="G1038" s="757"/>
      <c r="H1038" s="757"/>
      <c r="I1038" s="757"/>
      <c r="J1038" s="757"/>
      <c r="K1038" s="758"/>
      <c r="L1038" s="758"/>
      <c r="M1038" s="722"/>
      <c r="N1038" s="736"/>
      <c r="O1038" s="736"/>
      <c r="P1038" s="736"/>
      <c r="Q1038" s="736"/>
      <c r="R1038" s="736"/>
      <c r="S1038" s="736"/>
      <c r="T1038" s="736"/>
      <c r="U1038" s="736"/>
      <c r="BA1038" s="722"/>
      <c r="BB1038" s="722"/>
      <c r="BC1038" s="722"/>
      <c r="BD1038" s="722"/>
      <c r="BE1038" s="722"/>
      <c r="BF1038" s="722"/>
      <c r="BG1038" s="722"/>
      <c r="BH1038" s="722"/>
      <c r="BI1038" s="722"/>
      <c r="BJ1038" s="722"/>
      <c r="BK1038" s="722"/>
      <c r="BL1038" s="722"/>
      <c r="BM1038" s="722"/>
      <c r="BN1038" s="722"/>
      <c r="BO1038" s="722"/>
      <c r="BP1038" s="722"/>
      <c r="BQ1038" s="722"/>
      <c r="BR1038" s="722"/>
      <c r="BS1038" s="722"/>
      <c r="BT1038" s="722"/>
      <c r="BU1038" s="722"/>
      <c r="BV1038" s="722"/>
      <c r="BW1038" s="722"/>
      <c r="BX1038" s="722"/>
      <c r="BY1038" s="722"/>
      <c r="BZ1038" s="722"/>
      <c r="CA1038" s="722"/>
      <c r="CB1038" s="722"/>
      <c r="CC1038" s="722"/>
      <c r="CD1038" s="722"/>
      <c r="CE1038" s="722"/>
      <c r="CF1038" s="722"/>
      <c r="CG1038" s="722"/>
      <c r="CH1038" s="722"/>
      <c r="CI1038" s="722"/>
      <c r="CJ1038" s="722"/>
      <c r="CK1038" s="722"/>
      <c r="CL1038" s="722"/>
      <c r="CM1038" s="722"/>
      <c r="CN1038" s="722"/>
      <c r="CO1038" s="722"/>
      <c r="CP1038" s="722"/>
      <c r="CQ1038" s="722"/>
      <c r="CR1038" s="722"/>
      <c r="CS1038" s="722"/>
    </row>
    <row r="1039" spans="1:97" s="1376" customFormat="1">
      <c r="A1039" s="722"/>
      <c r="B1039" s="722"/>
      <c r="C1039" s="722"/>
      <c r="D1039" s="722"/>
      <c r="E1039" s="722"/>
      <c r="F1039" s="757"/>
      <c r="G1039" s="757"/>
      <c r="H1039" s="757"/>
      <c r="I1039" s="757"/>
      <c r="J1039" s="757"/>
      <c r="K1039" s="758"/>
      <c r="L1039" s="758"/>
      <c r="M1039" s="722"/>
      <c r="N1039" s="736"/>
      <c r="O1039" s="736"/>
      <c r="P1039" s="736"/>
      <c r="Q1039" s="736"/>
      <c r="R1039" s="736"/>
      <c r="S1039" s="736"/>
      <c r="T1039" s="736"/>
      <c r="U1039" s="736"/>
      <c r="BA1039" s="722"/>
      <c r="BB1039" s="722"/>
      <c r="BC1039" s="722"/>
      <c r="BD1039" s="722"/>
      <c r="BE1039" s="722"/>
      <c r="BF1039" s="722"/>
      <c r="BG1039" s="722"/>
      <c r="BH1039" s="722"/>
      <c r="BI1039" s="722"/>
      <c r="BJ1039" s="722"/>
      <c r="BK1039" s="722"/>
      <c r="BL1039" s="722"/>
      <c r="BM1039" s="722"/>
      <c r="BN1039" s="722"/>
      <c r="BO1039" s="722"/>
      <c r="BP1039" s="722"/>
      <c r="BQ1039" s="722"/>
      <c r="BR1039" s="722"/>
      <c r="BS1039" s="722"/>
      <c r="BT1039" s="722"/>
      <c r="BU1039" s="722"/>
      <c r="BV1039" s="722"/>
      <c r="BW1039" s="722"/>
      <c r="BX1039" s="722"/>
      <c r="BY1039" s="722"/>
      <c r="BZ1039" s="722"/>
      <c r="CA1039" s="722"/>
      <c r="CB1039" s="722"/>
      <c r="CC1039" s="722"/>
      <c r="CD1039" s="722"/>
      <c r="CE1039" s="722"/>
      <c r="CF1039" s="722"/>
      <c r="CG1039" s="722"/>
      <c r="CH1039" s="722"/>
      <c r="CI1039" s="722"/>
      <c r="CJ1039" s="722"/>
      <c r="CK1039" s="722"/>
      <c r="CL1039" s="722"/>
      <c r="CM1039" s="722"/>
      <c r="CN1039" s="722"/>
      <c r="CO1039" s="722"/>
      <c r="CP1039" s="722"/>
      <c r="CQ1039" s="722"/>
      <c r="CR1039" s="722"/>
      <c r="CS1039" s="722"/>
    </row>
    <row r="1040" spans="1:97" s="1376" customFormat="1">
      <c r="A1040" s="722"/>
      <c r="B1040" s="722"/>
      <c r="C1040" s="722"/>
      <c r="D1040" s="722"/>
      <c r="E1040" s="722"/>
      <c r="F1040" s="757"/>
      <c r="G1040" s="757"/>
      <c r="H1040" s="757"/>
      <c r="I1040" s="757"/>
      <c r="J1040" s="757"/>
      <c r="K1040" s="758"/>
      <c r="L1040" s="758"/>
      <c r="M1040" s="722"/>
      <c r="N1040" s="736"/>
      <c r="O1040" s="736"/>
      <c r="P1040" s="736"/>
      <c r="Q1040" s="736"/>
      <c r="R1040" s="736"/>
      <c r="S1040" s="736"/>
      <c r="T1040" s="736"/>
      <c r="U1040" s="736"/>
      <c r="BA1040" s="722"/>
      <c r="BB1040" s="722"/>
      <c r="BC1040" s="722"/>
      <c r="BD1040" s="722"/>
      <c r="BE1040" s="722"/>
      <c r="BF1040" s="722"/>
      <c r="BG1040" s="722"/>
      <c r="BH1040" s="722"/>
      <c r="BI1040" s="722"/>
      <c r="BJ1040" s="722"/>
      <c r="BK1040" s="722"/>
      <c r="BL1040" s="722"/>
      <c r="BM1040" s="722"/>
      <c r="BN1040" s="722"/>
      <c r="BO1040" s="722"/>
      <c r="BP1040" s="722"/>
      <c r="BQ1040" s="722"/>
      <c r="BR1040" s="722"/>
      <c r="BS1040" s="722"/>
      <c r="BT1040" s="722"/>
      <c r="BU1040" s="722"/>
      <c r="BV1040" s="722"/>
      <c r="BW1040" s="722"/>
      <c r="BX1040" s="722"/>
      <c r="BY1040" s="722"/>
      <c r="BZ1040" s="722"/>
      <c r="CA1040" s="722"/>
      <c r="CB1040" s="722"/>
      <c r="CC1040" s="722"/>
      <c r="CD1040" s="722"/>
      <c r="CE1040" s="722"/>
      <c r="CF1040" s="722"/>
      <c r="CG1040" s="722"/>
      <c r="CH1040" s="722"/>
      <c r="CI1040" s="722"/>
      <c r="CJ1040" s="722"/>
      <c r="CK1040" s="722"/>
      <c r="CL1040" s="722"/>
      <c r="CM1040" s="722"/>
      <c r="CN1040" s="722"/>
      <c r="CO1040" s="722"/>
      <c r="CP1040" s="722"/>
      <c r="CQ1040" s="722"/>
      <c r="CR1040" s="722"/>
      <c r="CS1040" s="722"/>
    </row>
    <row r="1041" spans="1:97" s="1376" customFormat="1">
      <c r="A1041" s="722"/>
      <c r="B1041" s="722"/>
      <c r="C1041" s="722"/>
      <c r="D1041" s="722"/>
      <c r="E1041" s="722"/>
      <c r="F1041" s="757"/>
      <c r="G1041" s="757"/>
      <c r="H1041" s="757"/>
      <c r="I1041" s="757"/>
      <c r="J1041" s="757"/>
      <c r="K1041" s="758"/>
      <c r="L1041" s="758"/>
      <c r="M1041" s="722"/>
      <c r="N1041" s="736"/>
      <c r="O1041" s="736"/>
      <c r="P1041" s="736"/>
      <c r="Q1041" s="736"/>
      <c r="R1041" s="736"/>
      <c r="S1041" s="736"/>
      <c r="T1041" s="736"/>
      <c r="U1041" s="736"/>
      <c r="BA1041" s="722"/>
      <c r="BB1041" s="722"/>
      <c r="BC1041" s="722"/>
      <c r="BD1041" s="722"/>
      <c r="BE1041" s="722"/>
      <c r="BF1041" s="722"/>
      <c r="BG1041" s="722"/>
      <c r="BH1041" s="722"/>
      <c r="BI1041" s="722"/>
      <c r="BJ1041" s="722"/>
      <c r="BK1041" s="722"/>
      <c r="BL1041" s="722"/>
      <c r="BM1041" s="722"/>
      <c r="BN1041" s="722"/>
      <c r="BO1041" s="722"/>
      <c r="BP1041" s="722"/>
      <c r="BQ1041" s="722"/>
      <c r="BR1041" s="722"/>
      <c r="BS1041" s="722"/>
      <c r="BT1041" s="722"/>
      <c r="BU1041" s="722"/>
      <c r="BV1041" s="722"/>
      <c r="BW1041" s="722"/>
      <c r="BX1041" s="722"/>
      <c r="BY1041" s="722"/>
      <c r="BZ1041" s="722"/>
      <c r="CA1041" s="722"/>
      <c r="CB1041" s="722"/>
      <c r="CC1041" s="722"/>
      <c r="CD1041" s="722"/>
      <c r="CE1041" s="722"/>
      <c r="CF1041" s="722"/>
      <c r="CG1041" s="722"/>
      <c r="CH1041" s="722"/>
      <c r="CI1041" s="722"/>
      <c r="CJ1041" s="722"/>
      <c r="CK1041" s="722"/>
      <c r="CL1041" s="722"/>
      <c r="CM1041" s="722"/>
      <c r="CN1041" s="722"/>
      <c r="CO1041" s="722"/>
      <c r="CP1041" s="722"/>
      <c r="CQ1041" s="722"/>
      <c r="CR1041" s="722"/>
      <c r="CS1041" s="722"/>
    </row>
    <row r="1042" spans="1:97" s="1376" customFormat="1">
      <c r="A1042" s="722"/>
      <c r="B1042" s="722"/>
      <c r="C1042" s="722"/>
      <c r="D1042" s="722"/>
      <c r="E1042" s="722"/>
      <c r="F1042" s="757"/>
      <c r="G1042" s="757"/>
      <c r="H1042" s="757"/>
      <c r="I1042" s="757"/>
      <c r="J1042" s="757"/>
      <c r="K1042" s="758"/>
      <c r="L1042" s="758"/>
      <c r="M1042" s="722"/>
      <c r="N1042" s="736"/>
      <c r="O1042" s="736"/>
      <c r="P1042" s="736"/>
      <c r="Q1042" s="736"/>
      <c r="R1042" s="736"/>
      <c r="S1042" s="736"/>
      <c r="T1042" s="736"/>
      <c r="U1042" s="736"/>
      <c r="BA1042" s="722"/>
      <c r="BB1042" s="722"/>
      <c r="BC1042" s="722"/>
      <c r="BD1042" s="722"/>
      <c r="BE1042" s="722"/>
      <c r="BF1042" s="722"/>
      <c r="BG1042" s="722"/>
      <c r="BH1042" s="722"/>
      <c r="BI1042" s="722"/>
      <c r="BJ1042" s="722"/>
      <c r="BK1042" s="722"/>
      <c r="BL1042" s="722"/>
      <c r="BM1042" s="722"/>
      <c r="BN1042" s="722"/>
      <c r="BO1042" s="722"/>
      <c r="BP1042" s="722"/>
      <c r="BQ1042" s="722"/>
      <c r="BR1042" s="722"/>
      <c r="BS1042" s="722"/>
      <c r="BT1042" s="722"/>
      <c r="BU1042" s="722"/>
      <c r="BV1042" s="722"/>
      <c r="BW1042" s="722"/>
      <c r="BX1042" s="722"/>
      <c r="BY1042" s="722"/>
      <c r="BZ1042" s="722"/>
      <c r="CA1042" s="722"/>
      <c r="CB1042" s="722"/>
      <c r="CC1042" s="722"/>
      <c r="CD1042" s="722"/>
      <c r="CE1042" s="722"/>
      <c r="CF1042" s="722"/>
      <c r="CG1042" s="722"/>
      <c r="CH1042" s="722"/>
      <c r="CI1042" s="722"/>
      <c r="CJ1042" s="722"/>
      <c r="CK1042" s="722"/>
      <c r="CL1042" s="722"/>
      <c r="CM1042" s="722"/>
      <c r="CN1042" s="722"/>
      <c r="CO1042" s="722"/>
      <c r="CP1042" s="722"/>
      <c r="CQ1042" s="722"/>
      <c r="CR1042" s="722"/>
      <c r="CS1042" s="722"/>
    </row>
    <row r="1043" spans="1:97" s="1376" customFormat="1">
      <c r="A1043" s="722"/>
      <c r="B1043" s="722"/>
      <c r="C1043" s="722"/>
      <c r="D1043" s="722"/>
      <c r="E1043" s="722"/>
      <c r="F1043" s="757"/>
      <c r="G1043" s="757"/>
      <c r="H1043" s="757"/>
      <c r="I1043" s="757"/>
      <c r="J1043" s="757"/>
      <c r="K1043" s="758"/>
      <c r="L1043" s="758"/>
      <c r="M1043" s="722"/>
      <c r="N1043" s="736"/>
      <c r="O1043" s="736"/>
      <c r="P1043" s="736"/>
      <c r="Q1043" s="736"/>
      <c r="R1043" s="736"/>
      <c r="S1043" s="736"/>
      <c r="T1043" s="736"/>
      <c r="U1043" s="736"/>
      <c r="BA1043" s="722"/>
      <c r="BB1043" s="722"/>
      <c r="BC1043" s="722"/>
      <c r="BD1043" s="722"/>
      <c r="BE1043" s="722"/>
      <c r="BF1043" s="722"/>
      <c r="BG1043" s="722"/>
      <c r="BH1043" s="722"/>
      <c r="BI1043" s="722"/>
      <c r="BJ1043" s="722"/>
      <c r="BK1043" s="722"/>
      <c r="BL1043" s="722"/>
      <c r="BM1043" s="722"/>
      <c r="BN1043" s="722"/>
      <c r="BO1043" s="722"/>
      <c r="BP1043" s="722"/>
      <c r="BQ1043" s="722"/>
      <c r="BR1043" s="722"/>
      <c r="BS1043" s="722"/>
      <c r="BT1043" s="722"/>
      <c r="BU1043" s="722"/>
      <c r="BV1043" s="722"/>
      <c r="BW1043" s="722"/>
      <c r="BX1043" s="722"/>
      <c r="BY1043" s="722"/>
      <c r="BZ1043" s="722"/>
      <c r="CA1043" s="722"/>
      <c r="CB1043" s="722"/>
      <c r="CC1043" s="722"/>
      <c r="CD1043" s="722"/>
      <c r="CE1043" s="722"/>
      <c r="CF1043" s="722"/>
      <c r="CG1043" s="722"/>
      <c r="CH1043" s="722"/>
      <c r="CI1043" s="722"/>
      <c r="CJ1043" s="722"/>
      <c r="CK1043" s="722"/>
      <c r="CL1043" s="722"/>
      <c r="CM1043" s="722"/>
      <c r="CN1043" s="722"/>
      <c r="CO1043" s="722"/>
      <c r="CP1043" s="722"/>
      <c r="CQ1043" s="722"/>
      <c r="CR1043" s="722"/>
      <c r="CS1043" s="722"/>
    </row>
    <row r="1044" spans="1:97" s="1376" customFormat="1">
      <c r="A1044" s="722"/>
      <c r="B1044" s="722"/>
      <c r="C1044" s="722"/>
      <c r="D1044" s="722"/>
      <c r="E1044" s="722"/>
      <c r="F1044" s="757"/>
      <c r="G1044" s="757"/>
      <c r="H1044" s="757"/>
      <c r="I1044" s="757"/>
      <c r="J1044" s="757"/>
      <c r="K1044" s="758"/>
      <c r="L1044" s="758"/>
      <c r="M1044" s="722"/>
      <c r="N1044" s="736"/>
      <c r="O1044" s="736"/>
      <c r="P1044" s="736"/>
      <c r="Q1044" s="736"/>
      <c r="R1044" s="736"/>
      <c r="S1044" s="736"/>
      <c r="T1044" s="736"/>
      <c r="U1044" s="736"/>
      <c r="BA1044" s="722"/>
      <c r="BB1044" s="722"/>
      <c r="BC1044" s="722"/>
      <c r="BD1044" s="722"/>
      <c r="BE1044" s="722"/>
      <c r="BF1044" s="722"/>
      <c r="BG1044" s="722"/>
      <c r="BH1044" s="722"/>
      <c r="BI1044" s="722"/>
      <c r="BJ1044" s="722"/>
      <c r="BK1044" s="722"/>
      <c r="BL1044" s="722"/>
      <c r="BM1044" s="722"/>
      <c r="BN1044" s="722"/>
      <c r="BO1044" s="722"/>
      <c r="BP1044" s="722"/>
      <c r="BQ1044" s="722"/>
      <c r="BR1044" s="722"/>
      <c r="BS1044" s="722"/>
      <c r="BT1044" s="722"/>
      <c r="BU1044" s="722"/>
      <c r="BV1044" s="722"/>
      <c r="BW1044" s="722"/>
      <c r="BX1044" s="722"/>
      <c r="BY1044" s="722"/>
      <c r="BZ1044" s="722"/>
      <c r="CA1044" s="722"/>
      <c r="CB1044" s="722"/>
      <c r="CC1044" s="722"/>
      <c r="CD1044" s="722"/>
      <c r="CE1044" s="722"/>
      <c r="CF1044" s="722"/>
      <c r="CG1044" s="722"/>
      <c r="CH1044" s="722"/>
      <c r="CI1044" s="722"/>
      <c r="CJ1044" s="722"/>
      <c r="CK1044" s="722"/>
      <c r="CL1044" s="722"/>
      <c r="CM1044" s="722"/>
      <c r="CN1044" s="722"/>
      <c r="CO1044" s="722"/>
      <c r="CP1044" s="722"/>
      <c r="CQ1044" s="722"/>
      <c r="CR1044" s="722"/>
      <c r="CS1044" s="722"/>
    </row>
    <row r="1045" spans="1:97" s="1376" customFormat="1">
      <c r="A1045" s="722"/>
      <c r="B1045" s="722"/>
      <c r="C1045" s="722"/>
      <c r="D1045" s="722"/>
      <c r="E1045" s="722"/>
      <c r="F1045" s="757"/>
      <c r="G1045" s="757"/>
      <c r="H1045" s="757"/>
      <c r="I1045" s="757"/>
      <c r="J1045" s="757"/>
      <c r="K1045" s="758"/>
      <c r="L1045" s="758"/>
      <c r="M1045" s="722"/>
      <c r="N1045" s="736"/>
      <c r="O1045" s="736"/>
      <c r="P1045" s="736"/>
      <c r="Q1045" s="736"/>
      <c r="R1045" s="736"/>
      <c r="S1045" s="736"/>
      <c r="T1045" s="736"/>
      <c r="U1045" s="736"/>
      <c r="BA1045" s="722"/>
      <c r="BB1045" s="722"/>
      <c r="BC1045" s="722"/>
      <c r="BD1045" s="722"/>
      <c r="BE1045" s="722"/>
      <c r="BF1045" s="722"/>
      <c r="BG1045" s="722"/>
      <c r="BH1045" s="722"/>
      <c r="BI1045" s="722"/>
      <c r="BJ1045" s="722"/>
      <c r="BK1045" s="722"/>
      <c r="BL1045" s="722"/>
      <c r="BM1045" s="722"/>
      <c r="BN1045" s="722"/>
      <c r="BO1045" s="722"/>
      <c r="BP1045" s="722"/>
      <c r="BQ1045" s="722"/>
      <c r="BR1045" s="722"/>
      <c r="BS1045" s="722"/>
      <c r="BT1045" s="722"/>
      <c r="BU1045" s="722"/>
      <c r="BV1045" s="722"/>
      <c r="BW1045" s="722"/>
      <c r="BX1045" s="722"/>
      <c r="BY1045" s="722"/>
      <c r="BZ1045" s="722"/>
      <c r="CA1045" s="722"/>
      <c r="CB1045" s="722"/>
      <c r="CC1045" s="722"/>
      <c r="CD1045" s="722"/>
      <c r="CE1045" s="722"/>
      <c r="CF1045" s="722"/>
      <c r="CG1045" s="722"/>
      <c r="CH1045" s="722"/>
      <c r="CI1045" s="722"/>
      <c r="CJ1045" s="722"/>
      <c r="CK1045" s="722"/>
      <c r="CL1045" s="722"/>
      <c r="CM1045" s="722"/>
      <c r="CN1045" s="722"/>
      <c r="CO1045" s="722"/>
      <c r="CP1045" s="722"/>
      <c r="CQ1045" s="722"/>
      <c r="CR1045" s="722"/>
      <c r="CS1045" s="722"/>
    </row>
    <row r="1046" spans="1:97" s="1376" customFormat="1">
      <c r="A1046" s="722"/>
      <c r="B1046" s="722"/>
      <c r="C1046" s="722"/>
      <c r="D1046" s="722"/>
      <c r="E1046" s="722"/>
      <c r="F1046" s="757"/>
      <c r="G1046" s="757"/>
      <c r="H1046" s="757"/>
      <c r="I1046" s="757"/>
      <c r="J1046" s="757"/>
      <c r="K1046" s="758"/>
      <c r="L1046" s="758"/>
      <c r="M1046" s="722"/>
      <c r="N1046" s="736"/>
      <c r="O1046" s="736"/>
      <c r="P1046" s="736"/>
      <c r="Q1046" s="736"/>
      <c r="R1046" s="736"/>
      <c r="S1046" s="736"/>
      <c r="T1046" s="736"/>
      <c r="U1046" s="736"/>
      <c r="BA1046" s="722"/>
      <c r="BB1046" s="722"/>
      <c r="BC1046" s="722"/>
      <c r="BD1046" s="722"/>
      <c r="BE1046" s="722"/>
      <c r="BF1046" s="722"/>
      <c r="BG1046" s="722"/>
      <c r="BH1046" s="722"/>
      <c r="BI1046" s="722"/>
      <c r="BJ1046" s="722"/>
      <c r="BK1046" s="722"/>
      <c r="BL1046" s="722"/>
      <c r="BM1046" s="722"/>
      <c r="BN1046" s="722"/>
      <c r="BO1046" s="722"/>
      <c r="BP1046" s="722"/>
      <c r="BQ1046" s="722"/>
      <c r="BR1046" s="722"/>
      <c r="BS1046" s="722"/>
      <c r="BT1046" s="722"/>
      <c r="BU1046" s="722"/>
      <c r="BV1046" s="722"/>
      <c r="BW1046" s="722"/>
      <c r="BX1046" s="722"/>
      <c r="BY1046" s="722"/>
      <c r="BZ1046" s="722"/>
      <c r="CA1046" s="722"/>
      <c r="CB1046" s="722"/>
      <c r="CC1046" s="722"/>
      <c r="CD1046" s="722"/>
      <c r="CE1046" s="722"/>
      <c r="CF1046" s="722"/>
      <c r="CG1046" s="722"/>
      <c r="CH1046" s="722"/>
      <c r="CI1046" s="722"/>
      <c r="CJ1046" s="722"/>
      <c r="CK1046" s="722"/>
      <c r="CL1046" s="722"/>
      <c r="CM1046" s="722"/>
      <c r="CN1046" s="722"/>
      <c r="CO1046" s="722"/>
      <c r="CP1046" s="722"/>
      <c r="CQ1046" s="722"/>
      <c r="CR1046" s="722"/>
      <c r="CS1046" s="722"/>
    </row>
    <row r="1047" spans="1:97" s="1376" customFormat="1">
      <c r="A1047" s="722"/>
      <c r="B1047" s="722"/>
      <c r="C1047" s="722"/>
      <c r="D1047" s="722"/>
      <c r="E1047" s="722"/>
      <c r="F1047" s="757"/>
      <c r="G1047" s="757"/>
      <c r="H1047" s="757"/>
      <c r="I1047" s="757"/>
      <c r="J1047" s="757"/>
      <c r="K1047" s="758"/>
      <c r="L1047" s="758"/>
      <c r="M1047" s="722"/>
      <c r="N1047" s="736"/>
      <c r="O1047" s="736"/>
      <c r="P1047" s="736"/>
      <c r="Q1047" s="736"/>
      <c r="R1047" s="736"/>
      <c r="S1047" s="736"/>
      <c r="T1047" s="736"/>
      <c r="U1047" s="736"/>
      <c r="BA1047" s="722"/>
      <c r="BB1047" s="722"/>
      <c r="BC1047" s="722"/>
      <c r="BD1047" s="722"/>
      <c r="BE1047" s="722"/>
      <c r="BF1047" s="722"/>
      <c r="BG1047" s="722"/>
      <c r="BH1047" s="722"/>
      <c r="BI1047" s="722"/>
      <c r="BJ1047" s="722"/>
      <c r="BK1047" s="722"/>
      <c r="BL1047" s="722"/>
      <c r="BM1047" s="722"/>
      <c r="BN1047" s="722"/>
      <c r="BO1047" s="722"/>
      <c r="BP1047" s="722"/>
      <c r="BQ1047" s="722"/>
      <c r="BR1047" s="722"/>
      <c r="BS1047" s="722"/>
      <c r="BT1047" s="722"/>
      <c r="BU1047" s="722"/>
      <c r="BV1047" s="722"/>
      <c r="BW1047" s="722"/>
      <c r="BX1047" s="722"/>
      <c r="BY1047" s="722"/>
      <c r="BZ1047" s="722"/>
      <c r="CA1047" s="722"/>
      <c r="CB1047" s="722"/>
      <c r="CC1047" s="722"/>
      <c r="CD1047" s="722"/>
      <c r="CE1047" s="722"/>
      <c r="CF1047" s="722"/>
      <c r="CG1047" s="722"/>
      <c r="CH1047" s="722"/>
      <c r="CI1047" s="722"/>
      <c r="CJ1047" s="722"/>
      <c r="CK1047" s="722"/>
      <c r="CL1047" s="722"/>
      <c r="CM1047" s="722"/>
      <c r="CN1047" s="722"/>
      <c r="CO1047" s="722"/>
      <c r="CP1047" s="722"/>
      <c r="CQ1047" s="722"/>
      <c r="CR1047" s="722"/>
      <c r="CS1047" s="722"/>
    </row>
    <row r="1048" spans="1:97" s="1376" customFormat="1">
      <c r="A1048" s="722"/>
      <c r="B1048" s="722"/>
      <c r="C1048" s="722"/>
      <c r="D1048" s="722"/>
      <c r="E1048" s="722"/>
      <c r="F1048" s="757"/>
      <c r="G1048" s="757"/>
      <c r="H1048" s="757"/>
      <c r="I1048" s="757"/>
      <c r="J1048" s="757"/>
      <c r="K1048" s="758"/>
      <c r="L1048" s="758"/>
      <c r="M1048" s="722"/>
      <c r="N1048" s="736"/>
      <c r="O1048" s="736"/>
      <c r="P1048" s="736"/>
      <c r="Q1048" s="736"/>
      <c r="R1048" s="736"/>
      <c r="S1048" s="736"/>
      <c r="T1048" s="736"/>
      <c r="U1048" s="736"/>
      <c r="BA1048" s="722"/>
      <c r="BB1048" s="722"/>
      <c r="BC1048" s="722"/>
      <c r="BD1048" s="722"/>
      <c r="BE1048" s="722"/>
      <c r="BF1048" s="722"/>
      <c r="BG1048" s="722"/>
      <c r="BH1048" s="722"/>
      <c r="BI1048" s="722"/>
      <c r="BJ1048" s="722"/>
      <c r="BK1048" s="722"/>
      <c r="BL1048" s="722"/>
      <c r="BM1048" s="722"/>
      <c r="BN1048" s="722"/>
      <c r="BO1048" s="722"/>
      <c r="BP1048" s="722"/>
      <c r="BQ1048" s="722"/>
      <c r="BR1048" s="722"/>
      <c r="BS1048" s="722"/>
      <c r="BT1048" s="722"/>
      <c r="BU1048" s="722"/>
      <c r="BV1048" s="722"/>
      <c r="BW1048" s="722"/>
      <c r="BX1048" s="722"/>
      <c r="BY1048" s="722"/>
      <c r="BZ1048" s="722"/>
      <c r="CA1048" s="722"/>
      <c r="CB1048" s="722"/>
      <c r="CC1048" s="722"/>
      <c r="CD1048" s="722"/>
      <c r="CE1048" s="722"/>
      <c r="CF1048" s="722"/>
      <c r="CG1048" s="722"/>
      <c r="CH1048" s="722"/>
      <c r="CI1048" s="722"/>
      <c r="CJ1048" s="722"/>
      <c r="CK1048" s="722"/>
      <c r="CL1048" s="722"/>
      <c r="CM1048" s="722"/>
      <c r="CN1048" s="722"/>
      <c r="CO1048" s="722"/>
      <c r="CP1048" s="722"/>
      <c r="CQ1048" s="722"/>
      <c r="CR1048" s="722"/>
      <c r="CS1048" s="722"/>
    </row>
    <row r="1049" spans="1:97" s="1376" customFormat="1">
      <c r="A1049" s="722"/>
      <c r="B1049" s="722"/>
      <c r="C1049" s="722"/>
      <c r="D1049" s="722"/>
      <c r="E1049" s="722"/>
      <c r="F1049" s="757"/>
      <c r="G1049" s="757"/>
      <c r="H1049" s="757"/>
      <c r="I1049" s="757"/>
      <c r="J1049" s="757"/>
      <c r="K1049" s="758"/>
      <c r="L1049" s="758"/>
      <c r="M1049" s="722"/>
      <c r="N1049" s="736"/>
      <c r="O1049" s="736"/>
      <c r="P1049" s="736"/>
      <c r="Q1049" s="736"/>
      <c r="R1049" s="736"/>
      <c r="S1049" s="736"/>
      <c r="T1049" s="736"/>
      <c r="U1049" s="736"/>
      <c r="BA1049" s="722"/>
      <c r="BB1049" s="722"/>
      <c r="BC1049" s="722"/>
      <c r="BD1049" s="722"/>
      <c r="BE1049" s="722"/>
      <c r="BF1049" s="722"/>
      <c r="BG1049" s="722"/>
      <c r="BH1049" s="722"/>
      <c r="BI1049" s="722"/>
      <c r="BJ1049" s="722"/>
      <c r="BK1049" s="722"/>
      <c r="BL1049" s="722"/>
      <c r="BM1049" s="722"/>
      <c r="BN1049" s="722"/>
      <c r="BO1049" s="722"/>
      <c r="BP1049" s="722"/>
      <c r="BQ1049" s="722"/>
      <c r="BR1049" s="722"/>
      <c r="BS1049" s="722"/>
      <c r="BT1049" s="722"/>
      <c r="BU1049" s="722"/>
      <c r="BV1049" s="722"/>
      <c r="BW1049" s="722"/>
      <c r="BX1049" s="722"/>
      <c r="BY1049" s="722"/>
      <c r="BZ1049" s="722"/>
      <c r="CA1049" s="722"/>
      <c r="CB1049" s="722"/>
      <c r="CC1049" s="722"/>
      <c r="CD1049" s="722"/>
      <c r="CE1049" s="722"/>
      <c r="CF1049" s="722"/>
      <c r="CG1049" s="722"/>
      <c r="CH1049" s="722"/>
      <c r="CI1049" s="722"/>
      <c r="CJ1049" s="722"/>
      <c r="CK1049" s="722"/>
      <c r="CL1049" s="722"/>
      <c r="CM1049" s="722"/>
      <c r="CN1049" s="722"/>
      <c r="CO1049" s="722"/>
      <c r="CP1049" s="722"/>
      <c r="CQ1049" s="722"/>
      <c r="CR1049" s="722"/>
      <c r="CS1049" s="722"/>
    </row>
    <row r="1050" spans="1:97" s="1376" customFormat="1">
      <c r="A1050" s="722"/>
      <c r="B1050" s="722"/>
      <c r="C1050" s="722"/>
      <c r="D1050" s="722"/>
      <c r="E1050" s="722"/>
      <c r="F1050" s="757"/>
      <c r="G1050" s="757"/>
      <c r="H1050" s="757"/>
      <c r="I1050" s="757"/>
      <c r="J1050" s="757"/>
      <c r="K1050" s="758"/>
      <c r="L1050" s="758"/>
      <c r="M1050" s="722"/>
      <c r="N1050" s="736"/>
      <c r="O1050" s="736"/>
      <c r="P1050" s="736"/>
      <c r="Q1050" s="736"/>
      <c r="R1050" s="736"/>
      <c r="S1050" s="736"/>
      <c r="T1050" s="736"/>
      <c r="U1050" s="736"/>
      <c r="BA1050" s="722"/>
      <c r="BB1050" s="722"/>
      <c r="BC1050" s="722"/>
      <c r="BD1050" s="722"/>
      <c r="BE1050" s="722"/>
      <c r="BF1050" s="722"/>
      <c r="BG1050" s="722"/>
      <c r="BH1050" s="722"/>
      <c r="BI1050" s="722"/>
      <c r="BJ1050" s="722"/>
      <c r="BK1050" s="722"/>
      <c r="BL1050" s="722"/>
      <c r="BM1050" s="722"/>
      <c r="BN1050" s="722"/>
      <c r="BO1050" s="722"/>
      <c r="BP1050" s="722"/>
      <c r="BQ1050" s="722"/>
      <c r="BR1050" s="722"/>
      <c r="BS1050" s="722"/>
      <c r="BT1050" s="722"/>
      <c r="BU1050" s="722"/>
      <c r="BV1050" s="722"/>
      <c r="BW1050" s="722"/>
      <c r="BX1050" s="722"/>
      <c r="BY1050" s="722"/>
      <c r="BZ1050" s="722"/>
      <c r="CA1050" s="722"/>
      <c r="CB1050" s="722"/>
      <c r="CC1050" s="722"/>
      <c r="CD1050" s="722"/>
      <c r="CE1050" s="722"/>
      <c r="CF1050" s="722"/>
      <c r="CG1050" s="722"/>
      <c r="CH1050" s="722"/>
      <c r="CI1050" s="722"/>
      <c r="CJ1050" s="722"/>
      <c r="CK1050" s="722"/>
      <c r="CL1050" s="722"/>
      <c r="CM1050" s="722"/>
      <c r="CN1050" s="722"/>
      <c r="CO1050" s="722"/>
      <c r="CP1050" s="722"/>
      <c r="CQ1050" s="722"/>
      <c r="CR1050" s="722"/>
      <c r="CS1050" s="722"/>
    </row>
    <row r="1051" spans="1:97" s="1376" customFormat="1">
      <c r="A1051" s="722"/>
      <c r="B1051" s="722"/>
      <c r="C1051" s="722"/>
      <c r="D1051" s="722"/>
      <c r="E1051" s="722"/>
      <c r="F1051" s="757"/>
      <c r="G1051" s="757"/>
      <c r="H1051" s="757"/>
      <c r="I1051" s="757"/>
      <c r="J1051" s="757"/>
      <c r="K1051" s="758"/>
      <c r="L1051" s="758"/>
      <c r="M1051" s="722"/>
      <c r="N1051" s="736"/>
      <c r="O1051" s="736"/>
      <c r="P1051" s="736"/>
      <c r="Q1051" s="736"/>
      <c r="R1051" s="736"/>
      <c r="S1051" s="736"/>
      <c r="T1051" s="736"/>
      <c r="U1051" s="736"/>
      <c r="BA1051" s="722"/>
      <c r="BB1051" s="722"/>
      <c r="BC1051" s="722"/>
      <c r="BD1051" s="722"/>
      <c r="BE1051" s="722"/>
      <c r="BF1051" s="722"/>
      <c r="BG1051" s="722"/>
      <c r="BH1051" s="722"/>
      <c r="BI1051" s="722"/>
      <c r="BJ1051" s="722"/>
      <c r="BK1051" s="722"/>
      <c r="BL1051" s="722"/>
      <c r="BM1051" s="722"/>
      <c r="BN1051" s="722"/>
      <c r="BO1051" s="722"/>
      <c r="BP1051" s="722"/>
      <c r="BQ1051" s="722"/>
      <c r="BR1051" s="722"/>
      <c r="BS1051" s="722"/>
      <c r="BT1051" s="722"/>
      <c r="BU1051" s="722"/>
      <c r="BV1051" s="722"/>
      <c r="BW1051" s="722"/>
      <c r="BX1051" s="722"/>
      <c r="BY1051" s="722"/>
      <c r="BZ1051" s="722"/>
      <c r="CA1051" s="722"/>
      <c r="CB1051" s="722"/>
      <c r="CC1051" s="722"/>
      <c r="CD1051" s="722"/>
      <c r="CE1051" s="722"/>
      <c r="CF1051" s="722"/>
      <c r="CG1051" s="722"/>
      <c r="CH1051" s="722"/>
      <c r="CI1051" s="722"/>
      <c r="CJ1051" s="722"/>
      <c r="CK1051" s="722"/>
      <c r="CL1051" s="722"/>
      <c r="CM1051" s="722"/>
      <c r="CN1051" s="722"/>
      <c r="CO1051" s="722"/>
      <c r="CP1051" s="722"/>
      <c r="CQ1051" s="722"/>
      <c r="CR1051" s="722"/>
      <c r="CS1051" s="722"/>
    </row>
    <row r="1052" spans="1:97" s="1376" customFormat="1">
      <c r="A1052" s="722"/>
      <c r="B1052" s="722"/>
      <c r="C1052" s="722"/>
      <c r="D1052" s="722"/>
      <c r="E1052" s="722"/>
      <c r="F1052" s="757"/>
      <c r="G1052" s="757"/>
      <c r="H1052" s="757"/>
      <c r="I1052" s="757"/>
      <c r="J1052" s="757"/>
      <c r="K1052" s="758"/>
      <c r="L1052" s="758"/>
      <c r="M1052" s="722"/>
      <c r="N1052" s="736"/>
      <c r="O1052" s="736"/>
      <c r="P1052" s="736"/>
      <c r="Q1052" s="736"/>
      <c r="R1052" s="736"/>
      <c r="S1052" s="736"/>
      <c r="T1052" s="736"/>
      <c r="U1052" s="736"/>
      <c r="BA1052" s="722"/>
      <c r="BB1052" s="722"/>
      <c r="BC1052" s="722"/>
      <c r="BD1052" s="722"/>
      <c r="BE1052" s="722"/>
      <c r="BF1052" s="722"/>
      <c r="BG1052" s="722"/>
      <c r="BH1052" s="722"/>
      <c r="BI1052" s="722"/>
      <c r="BJ1052" s="722"/>
      <c r="BK1052" s="722"/>
      <c r="BL1052" s="722"/>
      <c r="BM1052" s="722"/>
      <c r="BN1052" s="722"/>
      <c r="BO1052" s="722"/>
      <c r="BP1052" s="722"/>
      <c r="BQ1052" s="722"/>
      <c r="BR1052" s="722"/>
      <c r="BS1052" s="722"/>
      <c r="BT1052" s="722"/>
      <c r="BU1052" s="722"/>
      <c r="BV1052" s="722"/>
      <c r="BW1052" s="722"/>
      <c r="BX1052" s="722"/>
      <c r="BY1052" s="722"/>
      <c r="BZ1052" s="722"/>
      <c r="CA1052" s="722"/>
      <c r="CB1052" s="722"/>
      <c r="CC1052" s="722"/>
      <c r="CD1052" s="722"/>
      <c r="CE1052" s="722"/>
      <c r="CF1052" s="722"/>
      <c r="CG1052" s="722"/>
      <c r="CH1052" s="722"/>
      <c r="CI1052" s="722"/>
      <c r="CJ1052" s="722"/>
      <c r="CK1052" s="722"/>
      <c r="CL1052" s="722"/>
      <c r="CM1052" s="722"/>
      <c r="CN1052" s="722"/>
      <c r="CO1052" s="722"/>
      <c r="CP1052" s="722"/>
      <c r="CQ1052" s="722"/>
      <c r="CR1052" s="722"/>
      <c r="CS1052" s="722"/>
    </row>
    <row r="1053" spans="1:97" s="1376" customFormat="1">
      <c r="A1053" s="722"/>
      <c r="B1053" s="722"/>
      <c r="C1053" s="722"/>
      <c r="D1053" s="722"/>
      <c r="E1053" s="722"/>
      <c r="F1053" s="757"/>
      <c r="G1053" s="757"/>
      <c r="H1053" s="757"/>
      <c r="I1053" s="757"/>
      <c r="J1053" s="757"/>
      <c r="K1053" s="758"/>
      <c r="L1053" s="758"/>
      <c r="M1053" s="722"/>
      <c r="N1053" s="736"/>
      <c r="O1053" s="736"/>
      <c r="P1053" s="736"/>
      <c r="Q1053" s="736"/>
      <c r="R1053" s="736"/>
      <c r="S1053" s="736"/>
      <c r="T1053" s="736"/>
      <c r="U1053" s="736"/>
      <c r="BA1053" s="722"/>
      <c r="BB1053" s="722"/>
      <c r="BC1053" s="722"/>
      <c r="BD1053" s="722"/>
      <c r="BE1053" s="722"/>
      <c r="BF1053" s="722"/>
      <c r="BG1053" s="722"/>
      <c r="BH1053" s="722"/>
      <c r="BI1053" s="722"/>
      <c r="BJ1053" s="722"/>
      <c r="BK1053" s="722"/>
      <c r="BL1053" s="722"/>
      <c r="BM1053" s="722"/>
      <c r="BN1053" s="722"/>
      <c r="BO1053" s="722"/>
      <c r="BP1053" s="722"/>
      <c r="BQ1053" s="722"/>
      <c r="BR1053" s="722"/>
      <c r="BS1053" s="722"/>
      <c r="BT1053" s="722"/>
      <c r="BU1053" s="722"/>
      <c r="BV1053" s="722"/>
      <c r="BW1053" s="722"/>
      <c r="BX1053" s="722"/>
      <c r="BY1053" s="722"/>
      <c r="BZ1053" s="722"/>
      <c r="CA1053" s="722"/>
      <c r="CB1053" s="722"/>
      <c r="CC1053" s="722"/>
      <c r="CD1053" s="722"/>
      <c r="CE1053" s="722"/>
      <c r="CF1053" s="722"/>
      <c r="CG1053" s="722"/>
      <c r="CH1053" s="722"/>
      <c r="CI1053" s="722"/>
      <c r="CJ1053" s="722"/>
      <c r="CK1053" s="722"/>
      <c r="CL1053" s="722"/>
      <c r="CM1053" s="722"/>
      <c r="CN1053" s="722"/>
      <c r="CO1053" s="722"/>
      <c r="CP1053" s="722"/>
      <c r="CQ1053" s="722"/>
      <c r="CR1053" s="722"/>
      <c r="CS1053" s="722"/>
    </row>
    <row r="1054" spans="1:97" s="1376" customFormat="1">
      <c r="A1054" s="722"/>
      <c r="B1054" s="722"/>
      <c r="C1054" s="722"/>
      <c r="D1054" s="722"/>
      <c r="E1054" s="722"/>
      <c r="F1054" s="757"/>
      <c r="G1054" s="757"/>
      <c r="H1054" s="757"/>
      <c r="I1054" s="757"/>
      <c r="J1054" s="757"/>
      <c r="K1054" s="758"/>
      <c r="L1054" s="758"/>
      <c r="M1054" s="722"/>
      <c r="N1054" s="736"/>
      <c r="O1054" s="736"/>
      <c r="P1054" s="736"/>
      <c r="Q1054" s="736"/>
      <c r="R1054" s="736"/>
      <c r="S1054" s="736"/>
      <c r="T1054" s="736"/>
      <c r="U1054" s="736"/>
      <c r="BA1054" s="722"/>
      <c r="BB1054" s="722"/>
      <c r="BC1054" s="722"/>
      <c r="BD1054" s="722"/>
      <c r="BE1054" s="722"/>
      <c r="BF1054" s="722"/>
      <c r="BG1054" s="722"/>
      <c r="BH1054" s="722"/>
      <c r="BI1054" s="722"/>
      <c r="BJ1054" s="722"/>
      <c r="BK1054" s="722"/>
      <c r="BL1054" s="722"/>
      <c r="BM1054" s="722"/>
      <c r="BN1054" s="722"/>
      <c r="BO1054" s="722"/>
      <c r="BP1054" s="722"/>
      <c r="BQ1054" s="722"/>
      <c r="BR1054" s="722"/>
      <c r="BS1054" s="722"/>
      <c r="BT1054" s="722"/>
      <c r="BU1054" s="722"/>
      <c r="BV1054" s="722"/>
      <c r="BW1054" s="722"/>
      <c r="BX1054" s="722"/>
      <c r="BY1054" s="722"/>
      <c r="BZ1054" s="722"/>
      <c r="CA1054" s="722"/>
      <c r="CB1054" s="722"/>
      <c r="CC1054" s="722"/>
      <c r="CD1054" s="722"/>
      <c r="CE1054" s="722"/>
      <c r="CF1054" s="722"/>
      <c r="CG1054" s="722"/>
      <c r="CH1054" s="722"/>
      <c r="CI1054" s="722"/>
      <c r="CJ1054" s="722"/>
      <c r="CK1054" s="722"/>
      <c r="CL1054" s="722"/>
      <c r="CM1054" s="722"/>
      <c r="CN1054" s="722"/>
      <c r="CO1054" s="722"/>
      <c r="CP1054" s="722"/>
      <c r="CQ1054" s="722"/>
      <c r="CR1054" s="722"/>
      <c r="CS1054" s="722"/>
    </row>
    <row r="1055" spans="1:97" s="1376" customFormat="1">
      <c r="A1055" s="722"/>
      <c r="B1055" s="722"/>
      <c r="C1055" s="722"/>
      <c r="D1055" s="722"/>
      <c r="E1055" s="722"/>
      <c r="F1055" s="757"/>
      <c r="G1055" s="757"/>
      <c r="H1055" s="757"/>
      <c r="I1055" s="757"/>
      <c r="J1055" s="757"/>
      <c r="K1055" s="758"/>
      <c r="L1055" s="758"/>
      <c r="M1055" s="722"/>
      <c r="N1055" s="736"/>
      <c r="O1055" s="736"/>
      <c r="P1055" s="736"/>
      <c r="Q1055" s="736"/>
      <c r="R1055" s="736"/>
      <c r="S1055" s="736"/>
      <c r="T1055" s="736"/>
      <c r="U1055" s="736"/>
      <c r="BA1055" s="722"/>
      <c r="BB1055" s="722"/>
      <c r="BC1055" s="722"/>
      <c r="BD1055" s="722"/>
      <c r="BE1055" s="722"/>
      <c r="BF1055" s="722"/>
      <c r="BG1055" s="722"/>
      <c r="BH1055" s="722"/>
      <c r="BI1055" s="722"/>
      <c r="BJ1055" s="722"/>
      <c r="BK1055" s="722"/>
      <c r="BL1055" s="722"/>
      <c r="BM1055" s="722"/>
      <c r="BN1055" s="722"/>
      <c r="BO1055" s="722"/>
      <c r="BP1055" s="722"/>
      <c r="BQ1055" s="722"/>
      <c r="BR1055" s="722"/>
      <c r="BS1055" s="722"/>
      <c r="BT1055" s="722"/>
      <c r="BU1055" s="722"/>
      <c r="BV1055" s="722"/>
      <c r="BW1055" s="722"/>
      <c r="BX1055" s="722"/>
      <c r="BY1055" s="722"/>
      <c r="BZ1055" s="722"/>
      <c r="CA1055" s="722"/>
      <c r="CB1055" s="722"/>
      <c r="CC1055" s="722"/>
      <c r="CD1055" s="722"/>
      <c r="CE1055" s="722"/>
      <c r="CF1055" s="722"/>
      <c r="CG1055" s="722"/>
      <c r="CH1055" s="722"/>
      <c r="CI1055" s="722"/>
      <c r="CJ1055" s="722"/>
      <c r="CK1055" s="722"/>
      <c r="CL1055" s="722"/>
      <c r="CM1055" s="722"/>
      <c r="CN1055" s="722"/>
      <c r="CO1055" s="722"/>
      <c r="CP1055" s="722"/>
      <c r="CQ1055" s="722"/>
      <c r="CR1055" s="722"/>
      <c r="CS1055" s="722"/>
    </row>
    <row r="1056" spans="1:97" s="1376" customFormat="1">
      <c r="A1056" s="722"/>
      <c r="B1056" s="722"/>
      <c r="C1056" s="722"/>
      <c r="D1056" s="722"/>
      <c r="E1056" s="722"/>
      <c r="F1056" s="757"/>
      <c r="G1056" s="757"/>
      <c r="H1056" s="757"/>
      <c r="I1056" s="757"/>
      <c r="J1056" s="757"/>
      <c r="K1056" s="758"/>
      <c r="L1056" s="758"/>
      <c r="M1056" s="722"/>
      <c r="N1056" s="736"/>
      <c r="O1056" s="736"/>
      <c r="P1056" s="736"/>
      <c r="Q1056" s="736"/>
      <c r="R1056" s="736"/>
      <c r="S1056" s="736"/>
      <c r="T1056" s="736"/>
      <c r="U1056" s="736"/>
      <c r="BA1056" s="722"/>
      <c r="BB1056" s="722"/>
      <c r="BC1056" s="722"/>
      <c r="BD1056" s="722"/>
      <c r="BE1056" s="722"/>
      <c r="BF1056" s="722"/>
      <c r="BG1056" s="722"/>
      <c r="BH1056" s="722"/>
      <c r="BI1056" s="722"/>
      <c r="BJ1056" s="722"/>
      <c r="BK1056" s="722"/>
      <c r="BL1056" s="722"/>
      <c r="BM1056" s="722"/>
      <c r="BN1056" s="722"/>
      <c r="BO1056" s="722"/>
      <c r="BP1056" s="722"/>
      <c r="BQ1056" s="722"/>
      <c r="BR1056" s="722"/>
      <c r="BS1056" s="722"/>
      <c r="BT1056" s="722"/>
      <c r="BU1056" s="722"/>
      <c r="BV1056" s="722"/>
      <c r="BW1056" s="722"/>
      <c r="BX1056" s="722"/>
      <c r="BY1056" s="722"/>
      <c r="BZ1056" s="722"/>
      <c r="CA1056" s="722"/>
      <c r="CB1056" s="722"/>
      <c r="CC1056" s="722"/>
      <c r="CD1056" s="722"/>
      <c r="CE1056" s="722"/>
      <c r="CF1056" s="722"/>
      <c r="CG1056" s="722"/>
      <c r="CH1056" s="722"/>
      <c r="CI1056" s="722"/>
      <c r="CJ1056" s="722"/>
      <c r="CK1056" s="722"/>
      <c r="CL1056" s="722"/>
      <c r="CM1056" s="722"/>
      <c r="CN1056" s="722"/>
      <c r="CO1056" s="722"/>
      <c r="CP1056" s="722"/>
      <c r="CQ1056" s="722"/>
      <c r="CR1056" s="722"/>
      <c r="CS1056" s="722"/>
    </row>
    <row r="1057" spans="1:97" s="1376" customFormat="1">
      <c r="A1057" s="722"/>
      <c r="B1057" s="722"/>
      <c r="C1057" s="722"/>
      <c r="D1057" s="722"/>
      <c r="E1057" s="722"/>
      <c r="F1057" s="757"/>
      <c r="G1057" s="757"/>
      <c r="H1057" s="757"/>
      <c r="I1057" s="757"/>
      <c r="J1057" s="757"/>
      <c r="K1057" s="758"/>
      <c r="L1057" s="758"/>
      <c r="M1057" s="722"/>
      <c r="N1057" s="736"/>
      <c r="O1057" s="736"/>
      <c r="P1057" s="736"/>
      <c r="Q1057" s="736"/>
      <c r="R1057" s="736"/>
      <c r="S1057" s="736"/>
      <c r="T1057" s="736"/>
      <c r="U1057" s="736"/>
      <c r="BA1057" s="722"/>
      <c r="BB1057" s="722"/>
      <c r="BC1057" s="722"/>
      <c r="BD1057" s="722"/>
      <c r="BE1057" s="722"/>
      <c r="BF1057" s="722"/>
      <c r="BG1057" s="722"/>
      <c r="BH1057" s="722"/>
      <c r="BI1057" s="722"/>
      <c r="BJ1057" s="722"/>
      <c r="BK1057" s="722"/>
      <c r="BL1057" s="722"/>
      <c r="BM1057" s="722"/>
      <c r="BN1057" s="722"/>
      <c r="BO1057" s="722"/>
      <c r="BP1057" s="722"/>
      <c r="BQ1057" s="722"/>
      <c r="BR1057" s="722"/>
      <c r="BS1057" s="722"/>
      <c r="BT1057" s="722"/>
      <c r="BU1057" s="722"/>
      <c r="BV1057" s="722"/>
      <c r="BW1057" s="722"/>
      <c r="BX1057" s="722"/>
      <c r="BY1057" s="722"/>
      <c r="BZ1057" s="722"/>
      <c r="CA1057" s="722"/>
      <c r="CB1057" s="722"/>
      <c r="CC1057" s="722"/>
      <c r="CD1057" s="722"/>
      <c r="CE1057" s="722"/>
      <c r="CF1057" s="722"/>
      <c r="CG1057" s="722"/>
      <c r="CH1057" s="722"/>
      <c r="CI1057" s="722"/>
      <c r="CJ1057" s="722"/>
      <c r="CK1057" s="722"/>
      <c r="CL1057" s="722"/>
      <c r="CM1057" s="722"/>
      <c r="CN1057" s="722"/>
      <c r="CO1057" s="722"/>
      <c r="CP1057" s="722"/>
      <c r="CQ1057" s="722"/>
      <c r="CR1057" s="722"/>
      <c r="CS1057" s="722"/>
    </row>
    <row r="1058" spans="1:97" s="1376" customFormat="1">
      <c r="A1058" s="722"/>
      <c r="B1058" s="722"/>
      <c r="C1058" s="722"/>
      <c r="D1058" s="722"/>
      <c r="E1058" s="722"/>
      <c r="F1058" s="757"/>
      <c r="G1058" s="757"/>
      <c r="H1058" s="757"/>
      <c r="I1058" s="757"/>
      <c r="J1058" s="757"/>
      <c r="K1058" s="758"/>
      <c r="L1058" s="758"/>
      <c r="M1058" s="722"/>
      <c r="N1058" s="736"/>
      <c r="O1058" s="736"/>
      <c r="P1058" s="736"/>
      <c r="Q1058" s="736"/>
      <c r="R1058" s="736"/>
      <c r="S1058" s="736"/>
      <c r="T1058" s="736"/>
      <c r="U1058" s="736"/>
      <c r="BA1058" s="722"/>
      <c r="BB1058" s="722"/>
      <c r="BC1058" s="722"/>
      <c r="BD1058" s="722"/>
      <c r="BE1058" s="722"/>
      <c r="BF1058" s="722"/>
      <c r="BG1058" s="722"/>
      <c r="BH1058" s="722"/>
      <c r="BI1058" s="722"/>
      <c r="BJ1058" s="722"/>
      <c r="BK1058" s="722"/>
      <c r="BL1058" s="722"/>
      <c r="BM1058" s="722"/>
      <c r="BN1058" s="722"/>
      <c r="BO1058" s="722"/>
      <c r="BP1058" s="722"/>
      <c r="BQ1058" s="722"/>
      <c r="BR1058" s="722"/>
      <c r="BS1058" s="722"/>
      <c r="BT1058" s="722"/>
      <c r="BU1058" s="722"/>
      <c r="BV1058" s="722"/>
      <c r="BW1058" s="722"/>
      <c r="BX1058" s="722"/>
      <c r="BY1058" s="722"/>
      <c r="BZ1058" s="722"/>
      <c r="CA1058" s="722"/>
      <c r="CB1058" s="722"/>
      <c r="CC1058" s="722"/>
      <c r="CD1058" s="722"/>
      <c r="CE1058" s="722"/>
      <c r="CF1058" s="722"/>
      <c r="CG1058" s="722"/>
      <c r="CH1058" s="722"/>
      <c r="CI1058" s="722"/>
      <c r="CJ1058" s="722"/>
      <c r="CK1058" s="722"/>
      <c r="CL1058" s="722"/>
      <c r="CM1058" s="722"/>
      <c r="CN1058" s="722"/>
      <c r="CO1058" s="722"/>
      <c r="CP1058" s="722"/>
      <c r="CQ1058" s="722"/>
      <c r="CR1058" s="722"/>
      <c r="CS1058" s="722"/>
    </row>
    <row r="1059" spans="1:97" s="1376" customFormat="1">
      <c r="A1059" s="722"/>
      <c r="B1059" s="722"/>
      <c r="C1059" s="722"/>
      <c r="D1059" s="722"/>
      <c r="E1059" s="722"/>
      <c r="F1059" s="757"/>
      <c r="G1059" s="757"/>
      <c r="H1059" s="757"/>
      <c r="I1059" s="757"/>
      <c r="J1059" s="757"/>
      <c r="K1059" s="758"/>
      <c r="L1059" s="758"/>
      <c r="M1059" s="722"/>
      <c r="N1059" s="736"/>
      <c r="O1059" s="736"/>
      <c r="P1059" s="736"/>
      <c r="Q1059" s="736"/>
      <c r="R1059" s="736"/>
      <c r="S1059" s="736"/>
      <c r="T1059" s="736"/>
      <c r="U1059" s="736"/>
      <c r="BA1059" s="722"/>
      <c r="BB1059" s="722"/>
      <c r="BC1059" s="722"/>
      <c r="BD1059" s="722"/>
      <c r="BE1059" s="722"/>
      <c r="BF1059" s="722"/>
      <c r="BG1059" s="722"/>
      <c r="BH1059" s="722"/>
      <c r="BI1059" s="722"/>
      <c r="BJ1059" s="722"/>
      <c r="BK1059" s="722"/>
      <c r="BL1059" s="722"/>
      <c r="BM1059" s="722"/>
      <c r="BN1059" s="722"/>
      <c r="BO1059" s="722"/>
      <c r="BP1059" s="722"/>
      <c r="BQ1059" s="722"/>
      <c r="BR1059" s="722"/>
      <c r="BS1059" s="722"/>
      <c r="BT1059" s="722"/>
      <c r="BU1059" s="722"/>
      <c r="BV1059" s="722"/>
      <c r="BW1059" s="722"/>
      <c r="BX1059" s="722"/>
      <c r="BY1059" s="722"/>
      <c r="BZ1059" s="722"/>
      <c r="CA1059" s="722"/>
      <c r="CB1059" s="722"/>
      <c r="CC1059" s="722"/>
      <c r="CD1059" s="722"/>
      <c r="CE1059" s="722"/>
      <c r="CF1059" s="722"/>
      <c r="CG1059" s="722"/>
      <c r="CH1059" s="722"/>
      <c r="CI1059" s="722"/>
      <c r="CJ1059" s="722"/>
      <c r="CK1059" s="722"/>
      <c r="CL1059" s="722"/>
      <c r="CM1059" s="722"/>
      <c r="CN1059" s="722"/>
      <c r="CO1059" s="722"/>
      <c r="CP1059" s="722"/>
      <c r="CQ1059" s="722"/>
      <c r="CR1059" s="722"/>
      <c r="CS1059" s="722"/>
    </row>
    <row r="1060" spans="1:97" s="1376" customFormat="1">
      <c r="A1060" s="722"/>
      <c r="B1060" s="722"/>
      <c r="C1060" s="722"/>
      <c r="D1060" s="722"/>
      <c r="E1060" s="722"/>
      <c r="F1060" s="757"/>
      <c r="G1060" s="757"/>
      <c r="H1060" s="757"/>
      <c r="I1060" s="757"/>
      <c r="J1060" s="757"/>
      <c r="K1060" s="758"/>
      <c r="L1060" s="758"/>
      <c r="M1060" s="722"/>
      <c r="N1060" s="736"/>
      <c r="O1060" s="736"/>
      <c r="P1060" s="736"/>
      <c r="Q1060" s="736"/>
      <c r="R1060" s="736"/>
      <c r="S1060" s="736"/>
      <c r="T1060" s="736"/>
      <c r="U1060" s="736"/>
      <c r="BA1060" s="722"/>
      <c r="BB1060" s="722"/>
      <c r="BC1060" s="722"/>
      <c r="BD1060" s="722"/>
      <c r="BE1060" s="722"/>
      <c r="BF1060" s="722"/>
      <c r="BG1060" s="722"/>
      <c r="BH1060" s="722"/>
      <c r="BI1060" s="722"/>
      <c r="BJ1060" s="722"/>
      <c r="BK1060" s="722"/>
      <c r="BL1060" s="722"/>
      <c r="BM1060" s="722"/>
      <c r="BN1060" s="722"/>
      <c r="BO1060" s="722"/>
      <c r="BP1060" s="722"/>
      <c r="BQ1060" s="722"/>
      <c r="BR1060" s="722"/>
      <c r="BS1060" s="722"/>
      <c r="BT1060" s="722"/>
      <c r="BU1060" s="722"/>
      <c r="BV1060" s="722"/>
      <c r="BW1060" s="722"/>
      <c r="BX1060" s="722"/>
      <c r="BY1060" s="722"/>
      <c r="BZ1060" s="722"/>
      <c r="CA1060" s="722"/>
      <c r="CB1060" s="722"/>
      <c r="CC1060" s="722"/>
      <c r="CD1060" s="722"/>
      <c r="CE1060" s="722"/>
      <c r="CF1060" s="722"/>
      <c r="CG1060" s="722"/>
      <c r="CH1060" s="722"/>
      <c r="CI1060" s="722"/>
      <c r="CJ1060" s="722"/>
      <c r="CK1060" s="722"/>
      <c r="CL1060" s="722"/>
      <c r="CM1060" s="722"/>
      <c r="CN1060" s="722"/>
      <c r="CO1060" s="722"/>
      <c r="CP1060" s="722"/>
      <c r="CQ1060" s="722"/>
      <c r="CR1060" s="722"/>
      <c r="CS1060" s="722"/>
    </row>
    <row r="1061" spans="1:97" s="1376" customFormat="1">
      <c r="A1061" s="722"/>
      <c r="B1061" s="722"/>
      <c r="C1061" s="722"/>
      <c r="D1061" s="722"/>
      <c r="E1061" s="722"/>
      <c r="F1061" s="757"/>
      <c r="G1061" s="757"/>
      <c r="H1061" s="757"/>
      <c r="I1061" s="757"/>
      <c r="J1061" s="757"/>
      <c r="K1061" s="758"/>
      <c r="L1061" s="758"/>
      <c r="M1061" s="722"/>
      <c r="N1061" s="736"/>
      <c r="O1061" s="736"/>
      <c r="P1061" s="736"/>
      <c r="Q1061" s="736"/>
      <c r="R1061" s="736"/>
      <c r="S1061" s="736"/>
      <c r="T1061" s="736"/>
      <c r="U1061" s="736"/>
      <c r="BA1061" s="722"/>
      <c r="BB1061" s="722"/>
      <c r="BC1061" s="722"/>
      <c r="BD1061" s="722"/>
      <c r="BE1061" s="722"/>
      <c r="BF1061" s="722"/>
      <c r="BG1061" s="722"/>
      <c r="BH1061" s="722"/>
      <c r="BI1061" s="722"/>
      <c r="BJ1061" s="722"/>
      <c r="BK1061" s="722"/>
      <c r="BL1061" s="722"/>
      <c r="BM1061" s="722"/>
      <c r="BN1061" s="722"/>
      <c r="BO1061" s="722"/>
      <c r="BP1061" s="722"/>
      <c r="BQ1061" s="722"/>
      <c r="BR1061" s="722"/>
      <c r="BS1061" s="722"/>
      <c r="BT1061" s="722"/>
      <c r="BU1061" s="722"/>
      <c r="BV1061" s="722"/>
      <c r="BW1061" s="722"/>
      <c r="BX1061" s="722"/>
      <c r="BY1061" s="722"/>
      <c r="BZ1061" s="722"/>
      <c r="CA1061" s="722"/>
      <c r="CB1061" s="722"/>
      <c r="CC1061" s="722"/>
      <c r="CD1061" s="722"/>
      <c r="CE1061" s="722"/>
      <c r="CF1061" s="722"/>
      <c r="CG1061" s="722"/>
      <c r="CH1061" s="722"/>
      <c r="CI1061" s="722"/>
      <c r="CJ1061" s="722"/>
      <c r="CK1061" s="722"/>
      <c r="CL1061" s="722"/>
      <c r="CM1061" s="722"/>
      <c r="CN1061" s="722"/>
      <c r="CO1061" s="722"/>
      <c r="CP1061" s="722"/>
      <c r="CQ1061" s="722"/>
      <c r="CR1061" s="722"/>
      <c r="CS1061" s="722"/>
    </row>
    <row r="1062" spans="1:97" s="1376" customFormat="1">
      <c r="A1062" s="722"/>
      <c r="B1062" s="722"/>
      <c r="C1062" s="722"/>
      <c r="D1062" s="722"/>
      <c r="E1062" s="722"/>
      <c r="F1062" s="757"/>
      <c r="G1062" s="757"/>
      <c r="H1062" s="757"/>
      <c r="I1062" s="757"/>
      <c r="J1062" s="757"/>
      <c r="K1062" s="758"/>
      <c r="L1062" s="758"/>
      <c r="M1062" s="722"/>
      <c r="N1062" s="736"/>
      <c r="O1062" s="736"/>
      <c r="P1062" s="736"/>
      <c r="Q1062" s="736"/>
      <c r="R1062" s="736"/>
      <c r="S1062" s="736"/>
      <c r="T1062" s="736"/>
      <c r="U1062" s="736"/>
      <c r="BA1062" s="722"/>
      <c r="BB1062" s="722"/>
      <c r="BC1062" s="722"/>
      <c r="BD1062" s="722"/>
      <c r="BE1062" s="722"/>
      <c r="BF1062" s="722"/>
      <c r="BG1062" s="722"/>
      <c r="BH1062" s="722"/>
      <c r="BI1062" s="722"/>
      <c r="BJ1062" s="722"/>
      <c r="BK1062" s="722"/>
      <c r="BL1062" s="722"/>
      <c r="BM1062" s="722"/>
      <c r="BN1062" s="722"/>
      <c r="BO1062" s="722"/>
      <c r="BP1062" s="722"/>
      <c r="BQ1062" s="722"/>
      <c r="BR1062" s="722"/>
      <c r="BS1062" s="722"/>
      <c r="BT1062" s="722"/>
      <c r="BU1062" s="722"/>
      <c r="BV1062" s="722"/>
      <c r="BW1062" s="722"/>
      <c r="BX1062" s="722"/>
      <c r="BY1062" s="722"/>
      <c r="BZ1062" s="722"/>
      <c r="CA1062" s="722"/>
      <c r="CB1062" s="722"/>
      <c r="CC1062" s="722"/>
      <c r="CD1062" s="722"/>
      <c r="CE1062" s="722"/>
      <c r="CF1062" s="722"/>
      <c r="CG1062" s="722"/>
      <c r="CH1062" s="722"/>
      <c r="CI1062" s="722"/>
      <c r="CJ1062" s="722"/>
      <c r="CK1062" s="722"/>
      <c r="CL1062" s="722"/>
      <c r="CM1062" s="722"/>
      <c r="CN1062" s="722"/>
      <c r="CO1062" s="722"/>
      <c r="CP1062" s="722"/>
      <c r="CQ1062" s="722"/>
      <c r="CR1062" s="722"/>
      <c r="CS1062" s="722"/>
    </row>
    <row r="1063" spans="1:97" s="1376" customFormat="1">
      <c r="A1063" s="722"/>
      <c r="B1063" s="722"/>
      <c r="C1063" s="722"/>
      <c r="D1063" s="722"/>
      <c r="E1063" s="722"/>
      <c r="F1063" s="757"/>
      <c r="G1063" s="757"/>
      <c r="H1063" s="757"/>
      <c r="I1063" s="757"/>
      <c r="J1063" s="757"/>
      <c r="K1063" s="758"/>
      <c r="L1063" s="758"/>
      <c r="M1063" s="722"/>
      <c r="N1063" s="736"/>
      <c r="O1063" s="736"/>
      <c r="P1063" s="736"/>
      <c r="Q1063" s="736"/>
      <c r="R1063" s="736"/>
      <c r="S1063" s="736"/>
      <c r="T1063" s="736"/>
      <c r="U1063" s="736"/>
      <c r="BA1063" s="722"/>
      <c r="BB1063" s="722"/>
      <c r="BC1063" s="722"/>
      <c r="BD1063" s="722"/>
      <c r="BE1063" s="722"/>
      <c r="BF1063" s="722"/>
      <c r="BG1063" s="722"/>
      <c r="BH1063" s="722"/>
      <c r="BI1063" s="722"/>
      <c r="BJ1063" s="722"/>
      <c r="BK1063" s="722"/>
      <c r="BL1063" s="722"/>
      <c r="BM1063" s="722"/>
      <c r="BN1063" s="722"/>
      <c r="BO1063" s="722"/>
      <c r="BP1063" s="722"/>
      <c r="BQ1063" s="722"/>
      <c r="BR1063" s="722"/>
      <c r="BS1063" s="722"/>
      <c r="BT1063" s="722"/>
      <c r="BU1063" s="722"/>
      <c r="BV1063" s="722"/>
      <c r="BW1063" s="722"/>
      <c r="BX1063" s="722"/>
      <c r="BY1063" s="722"/>
      <c r="BZ1063" s="722"/>
      <c r="CA1063" s="722"/>
      <c r="CB1063" s="722"/>
      <c r="CC1063" s="722"/>
      <c r="CD1063" s="722"/>
      <c r="CE1063" s="722"/>
      <c r="CF1063" s="722"/>
      <c r="CG1063" s="722"/>
      <c r="CH1063" s="722"/>
      <c r="CI1063" s="722"/>
      <c r="CJ1063" s="722"/>
      <c r="CK1063" s="722"/>
      <c r="CL1063" s="722"/>
      <c r="CM1063" s="722"/>
      <c r="CN1063" s="722"/>
      <c r="CO1063" s="722"/>
      <c r="CP1063" s="722"/>
      <c r="CQ1063" s="722"/>
      <c r="CR1063" s="722"/>
      <c r="CS1063" s="722"/>
    </row>
    <row r="1064" spans="1:97" s="1376" customFormat="1">
      <c r="A1064" s="722"/>
      <c r="B1064" s="722"/>
      <c r="C1064" s="722"/>
      <c r="D1064" s="722"/>
      <c r="E1064" s="722"/>
      <c r="F1064" s="757"/>
      <c r="G1064" s="757"/>
      <c r="H1064" s="757"/>
      <c r="I1064" s="757"/>
      <c r="J1064" s="757"/>
      <c r="K1064" s="758"/>
      <c r="L1064" s="758"/>
      <c r="M1064" s="722"/>
      <c r="N1064" s="736"/>
      <c r="O1064" s="736"/>
      <c r="P1064" s="736"/>
      <c r="Q1064" s="736"/>
      <c r="R1064" s="736"/>
      <c r="S1064" s="736"/>
      <c r="T1064" s="736"/>
      <c r="U1064" s="736"/>
      <c r="BA1064" s="722"/>
      <c r="BB1064" s="722"/>
      <c r="BC1064" s="722"/>
      <c r="BD1064" s="722"/>
      <c r="BE1064" s="722"/>
      <c r="BF1064" s="722"/>
      <c r="BG1064" s="722"/>
      <c r="BH1064" s="722"/>
      <c r="BI1064" s="722"/>
      <c r="BJ1064" s="722"/>
      <c r="BK1064" s="722"/>
      <c r="BL1064" s="722"/>
      <c r="BM1064" s="722"/>
      <c r="BN1064" s="722"/>
      <c r="BO1064" s="722"/>
      <c r="BP1064" s="722"/>
      <c r="BQ1064" s="722"/>
      <c r="BR1064" s="722"/>
      <c r="BS1064" s="722"/>
      <c r="BT1064" s="722"/>
      <c r="BU1064" s="722"/>
      <c r="BV1064" s="722"/>
      <c r="BW1064" s="722"/>
      <c r="BX1064" s="722"/>
      <c r="BY1064" s="722"/>
      <c r="BZ1064" s="722"/>
      <c r="CA1064" s="722"/>
      <c r="CB1064" s="722"/>
      <c r="CC1064" s="722"/>
      <c r="CD1064" s="722"/>
      <c r="CE1064" s="722"/>
      <c r="CF1064" s="722"/>
      <c r="CG1064" s="722"/>
      <c r="CH1064" s="722"/>
      <c r="CI1064" s="722"/>
      <c r="CJ1064" s="722"/>
      <c r="CK1064" s="722"/>
      <c r="CL1064" s="722"/>
      <c r="CM1064" s="722"/>
      <c r="CN1064" s="722"/>
      <c r="CO1064" s="722"/>
      <c r="CP1064" s="722"/>
      <c r="CQ1064" s="722"/>
      <c r="CR1064" s="722"/>
      <c r="CS1064" s="722"/>
    </row>
    <row r="1065" spans="1:97" s="1376" customFormat="1">
      <c r="A1065" s="722"/>
      <c r="B1065" s="722"/>
      <c r="C1065" s="722"/>
      <c r="D1065" s="722"/>
      <c r="E1065" s="722"/>
      <c r="F1065" s="757"/>
      <c r="G1065" s="757"/>
      <c r="H1065" s="757"/>
      <c r="I1065" s="757"/>
      <c r="J1065" s="757"/>
      <c r="K1065" s="758"/>
      <c r="L1065" s="758"/>
      <c r="M1065" s="722"/>
      <c r="N1065" s="736"/>
      <c r="O1065" s="736"/>
      <c r="P1065" s="736"/>
      <c r="Q1065" s="736"/>
      <c r="R1065" s="736"/>
      <c r="S1065" s="736"/>
      <c r="T1065" s="736"/>
      <c r="U1065" s="736"/>
      <c r="BA1065" s="722"/>
      <c r="BB1065" s="722"/>
      <c r="BC1065" s="722"/>
      <c r="BD1065" s="722"/>
      <c r="BE1065" s="722"/>
      <c r="BF1065" s="722"/>
      <c r="BG1065" s="722"/>
      <c r="BH1065" s="722"/>
      <c r="BI1065" s="722"/>
      <c r="BJ1065" s="722"/>
      <c r="BK1065" s="722"/>
      <c r="BL1065" s="722"/>
      <c r="BM1065" s="722"/>
      <c r="BN1065" s="722"/>
      <c r="BO1065" s="722"/>
      <c r="BP1065" s="722"/>
      <c r="BQ1065" s="722"/>
      <c r="BR1065" s="722"/>
      <c r="BS1065" s="722"/>
      <c r="BT1065" s="722"/>
      <c r="BU1065" s="722"/>
      <c r="BV1065" s="722"/>
      <c r="BW1065" s="722"/>
      <c r="BX1065" s="722"/>
      <c r="BY1065" s="722"/>
      <c r="BZ1065" s="722"/>
      <c r="CA1065" s="722"/>
      <c r="CB1065" s="722"/>
      <c r="CC1065" s="722"/>
      <c r="CD1065" s="722"/>
      <c r="CE1065" s="722"/>
      <c r="CF1065" s="722"/>
      <c r="CG1065" s="722"/>
      <c r="CH1065" s="722"/>
      <c r="CI1065" s="722"/>
      <c r="CJ1065" s="722"/>
      <c r="CK1065" s="722"/>
      <c r="CL1065" s="722"/>
      <c r="CM1065" s="722"/>
      <c r="CN1065" s="722"/>
      <c r="CO1065" s="722"/>
      <c r="CP1065" s="722"/>
      <c r="CQ1065" s="722"/>
      <c r="CR1065" s="722"/>
      <c r="CS1065" s="722"/>
    </row>
    <row r="1066" spans="1:97" s="1376" customFormat="1">
      <c r="A1066" s="722"/>
      <c r="B1066" s="722"/>
      <c r="C1066" s="722"/>
      <c r="D1066" s="722"/>
      <c r="E1066" s="722"/>
      <c r="F1066" s="757"/>
      <c r="G1066" s="757"/>
      <c r="H1066" s="757"/>
      <c r="I1066" s="757"/>
      <c r="J1066" s="757"/>
      <c r="K1066" s="758"/>
      <c r="L1066" s="758"/>
      <c r="M1066" s="722"/>
      <c r="N1066" s="736"/>
      <c r="O1066" s="736"/>
      <c r="P1066" s="736"/>
      <c r="Q1066" s="736"/>
      <c r="R1066" s="736"/>
      <c r="S1066" s="736"/>
      <c r="T1066" s="736"/>
      <c r="U1066" s="736"/>
      <c r="BA1066" s="722"/>
      <c r="BB1066" s="722"/>
      <c r="BC1066" s="722"/>
      <c r="BD1066" s="722"/>
      <c r="BE1066" s="722"/>
      <c r="BF1066" s="722"/>
      <c r="BG1066" s="722"/>
      <c r="BH1066" s="722"/>
      <c r="BI1066" s="722"/>
      <c r="BJ1066" s="722"/>
      <c r="BK1066" s="722"/>
      <c r="BL1066" s="722"/>
      <c r="BM1066" s="722"/>
      <c r="BN1066" s="722"/>
      <c r="BO1066" s="722"/>
      <c r="BP1066" s="722"/>
      <c r="BQ1066" s="722"/>
      <c r="BR1066" s="722"/>
      <c r="BS1066" s="722"/>
      <c r="BT1066" s="722"/>
      <c r="BU1066" s="722"/>
      <c r="BV1066" s="722"/>
      <c r="BW1066" s="722"/>
      <c r="BX1066" s="722"/>
      <c r="BY1066" s="722"/>
      <c r="BZ1066" s="722"/>
      <c r="CA1066" s="722"/>
      <c r="CB1066" s="722"/>
      <c r="CC1066" s="722"/>
      <c r="CD1066" s="722"/>
      <c r="CE1066" s="722"/>
      <c r="CF1066" s="722"/>
      <c r="CG1066" s="722"/>
      <c r="CH1066" s="722"/>
      <c r="CI1066" s="722"/>
      <c r="CJ1066" s="722"/>
      <c r="CK1066" s="722"/>
      <c r="CL1066" s="722"/>
      <c r="CM1066" s="722"/>
      <c r="CN1066" s="722"/>
      <c r="CO1066" s="722"/>
      <c r="CP1066" s="722"/>
      <c r="CQ1066" s="722"/>
      <c r="CR1066" s="722"/>
      <c r="CS1066" s="722"/>
    </row>
    <row r="1067" spans="1:97" s="1376" customFormat="1">
      <c r="A1067" s="722"/>
      <c r="B1067" s="722"/>
      <c r="C1067" s="722"/>
      <c r="D1067" s="722"/>
      <c r="E1067" s="722"/>
      <c r="F1067" s="757"/>
      <c r="G1067" s="757"/>
      <c r="H1067" s="757"/>
      <c r="I1067" s="757"/>
      <c r="J1067" s="757"/>
      <c r="K1067" s="758"/>
      <c r="L1067" s="758"/>
      <c r="M1067" s="722"/>
      <c r="N1067" s="736"/>
      <c r="O1067" s="736"/>
      <c r="P1067" s="736"/>
      <c r="Q1067" s="736"/>
      <c r="R1067" s="736"/>
      <c r="S1067" s="736"/>
      <c r="T1067" s="736"/>
      <c r="U1067" s="736"/>
      <c r="BA1067" s="722"/>
      <c r="BB1067" s="722"/>
      <c r="BC1067" s="722"/>
      <c r="BD1067" s="722"/>
      <c r="BE1067" s="722"/>
      <c r="BF1067" s="722"/>
      <c r="BG1067" s="722"/>
      <c r="BH1067" s="722"/>
      <c r="BI1067" s="722"/>
      <c r="BJ1067" s="722"/>
      <c r="BK1067" s="722"/>
      <c r="BL1067" s="722"/>
      <c r="BM1067" s="722"/>
      <c r="BN1067" s="722"/>
      <c r="BO1067" s="722"/>
      <c r="BP1067" s="722"/>
      <c r="BQ1067" s="722"/>
      <c r="BR1067" s="722"/>
      <c r="BS1067" s="722"/>
      <c r="BT1067" s="722"/>
      <c r="BU1067" s="722"/>
      <c r="BV1067" s="722"/>
      <c r="BW1067" s="722"/>
      <c r="BX1067" s="722"/>
      <c r="BY1067" s="722"/>
      <c r="BZ1067" s="722"/>
      <c r="CA1067" s="722"/>
      <c r="CB1067" s="722"/>
      <c r="CC1067" s="722"/>
      <c r="CD1067" s="722"/>
      <c r="CE1067" s="722"/>
      <c r="CF1067" s="722"/>
      <c r="CG1067" s="722"/>
      <c r="CH1067" s="722"/>
      <c r="CI1067" s="722"/>
      <c r="CJ1067" s="722"/>
      <c r="CK1067" s="722"/>
      <c r="CL1067" s="722"/>
      <c r="CM1067" s="722"/>
      <c r="CN1067" s="722"/>
      <c r="CO1067" s="722"/>
      <c r="CP1067" s="722"/>
      <c r="CQ1067" s="722"/>
      <c r="CR1067" s="722"/>
      <c r="CS1067" s="722"/>
    </row>
    <row r="1068" spans="1:97" s="1376" customFormat="1">
      <c r="A1068" s="722"/>
      <c r="B1068" s="722"/>
      <c r="C1068" s="722"/>
      <c r="D1068" s="722"/>
      <c r="E1068" s="722"/>
      <c r="F1068" s="757"/>
      <c r="G1068" s="757"/>
      <c r="H1068" s="757"/>
      <c r="I1068" s="757"/>
      <c r="J1068" s="757"/>
      <c r="K1068" s="758"/>
      <c r="L1068" s="758"/>
      <c r="M1068" s="722"/>
      <c r="N1068" s="736"/>
      <c r="O1068" s="736"/>
      <c r="P1068" s="736"/>
      <c r="Q1068" s="736"/>
      <c r="R1068" s="736"/>
      <c r="S1068" s="736"/>
      <c r="T1068" s="736"/>
      <c r="U1068" s="736"/>
      <c r="BA1068" s="722"/>
      <c r="BB1068" s="722"/>
      <c r="BC1068" s="722"/>
      <c r="BD1068" s="722"/>
      <c r="BE1068" s="722"/>
      <c r="BF1068" s="722"/>
      <c r="BG1068" s="722"/>
      <c r="BH1068" s="722"/>
      <c r="BI1068" s="722"/>
      <c r="BJ1068" s="722"/>
      <c r="BK1068" s="722"/>
      <c r="BL1068" s="722"/>
      <c r="BM1068" s="722"/>
      <c r="BN1068" s="722"/>
      <c r="BO1068" s="722"/>
      <c r="BP1068" s="722"/>
      <c r="BQ1068" s="722"/>
      <c r="BR1068" s="722"/>
      <c r="BS1068" s="722"/>
      <c r="BT1068" s="722"/>
      <c r="BU1068" s="722"/>
      <c r="BV1068" s="722"/>
      <c r="BW1068" s="722"/>
      <c r="BX1068" s="722"/>
      <c r="BY1068" s="722"/>
      <c r="BZ1068" s="722"/>
      <c r="CA1068" s="722"/>
      <c r="CB1068" s="722"/>
      <c r="CC1068" s="722"/>
      <c r="CD1068" s="722"/>
      <c r="CE1068" s="722"/>
      <c r="CF1068" s="722"/>
      <c r="CG1068" s="722"/>
      <c r="CH1068" s="722"/>
      <c r="CI1068" s="722"/>
      <c r="CJ1068" s="722"/>
      <c r="CK1068" s="722"/>
      <c r="CL1068" s="722"/>
      <c r="CM1068" s="722"/>
      <c r="CN1068" s="722"/>
      <c r="CO1068" s="722"/>
      <c r="CP1068" s="722"/>
      <c r="CQ1068" s="722"/>
      <c r="CR1068" s="722"/>
      <c r="CS1068" s="722"/>
    </row>
    <row r="1069" spans="1:97" s="1376" customFormat="1">
      <c r="A1069" s="722"/>
      <c r="B1069" s="722"/>
      <c r="C1069" s="722"/>
      <c r="D1069" s="722"/>
      <c r="E1069" s="722"/>
      <c r="F1069" s="757"/>
      <c r="G1069" s="757"/>
      <c r="H1069" s="757"/>
      <c r="I1069" s="757"/>
      <c r="J1069" s="757"/>
      <c r="K1069" s="758"/>
      <c r="L1069" s="758"/>
      <c r="M1069" s="722"/>
      <c r="N1069" s="736"/>
      <c r="O1069" s="736"/>
      <c r="P1069" s="736"/>
      <c r="Q1069" s="736"/>
      <c r="R1069" s="736"/>
      <c r="S1069" s="736"/>
      <c r="T1069" s="736"/>
      <c r="U1069" s="736"/>
      <c r="BA1069" s="722"/>
      <c r="BB1069" s="722"/>
      <c r="BC1069" s="722"/>
      <c r="BD1069" s="722"/>
      <c r="BE1069" s="722"/>
      <c r="BF1069" s="722"/>
      <c r="BG1069" s="722"/>
      <c r="BH1069" s="722"/>
      <c r="BI1069" s="722"/>
      <c r="BJ1069" s="722"/>
      <c r="BK1069" s="722"/>
      <c r="BL1069" s="722"/>
      <c r="BM1069" s="722"/>
      <c r="BN1069" s="722"/>
      <c r="BO1069" s="722"/>
      <c r="BP1069" s="722"/>
      <c r="BQ1069" s="722"/>
      <c r="BR1069" s="722"/>
      <c r="BS1069" s="722"/>
      <c r="BT1069" s="722"/>
      <c r="BU1069" s="722"/>
      <c r="BV1069" s="722"/>
      <c r="BW1069" s="722"/>
      <c r="BX1069" s="722"/>
      <c r="BY1069" s="722"/>
      <c r="BZ1069" s="722"/>
      <c r="CA1069" s="722"/>
      <c r="CB1069" s="722"/>
      <c r="CC1069" s="722"/>
      <c r="CD1069" s="722"/>
      <c r="CE1069" s="722"/>
      <c r="CF1069" s="722"/>
      <c r="CG1069" s="722"/>
      <c r="CH1069" s="722"/>
      <c r="CI1069" s="722"/>
      <c r="CJ1069" s="722"/>
      <c r="CK1069" s="722"/>
      <c r="CL1069" s="722"/>
      <c r="CM1069" s="722"/>
      <c r="CN1069" s="722"/>
      <c r="CO1069" s="722"/>
      <c r="CP1069" s="722"/>
      <c r="CQ1069" s="722"/>
      <c r="CR1069" s="722"/>
      <c r="CS1069" s="722"/>
    </row>
    <row r="1070" spans="1:97" s="1376" customFormat="1">
      <c r="A1070" s="722"/>
      <c r="B1070" s="722"/>
      <c r="C1070" s="722"/>
      <c r="D1070" s="722"/>
      <c r="E1070" s="722"/>
      <c r="F1070" s="757"/>
      <c r="G1070" s="757"/>
      <c r="H1070" s="757"/>
      <c r="I1070" s="757"/>
      <c r="J1070" s="757"/>
      <c r="K1070" s="758"/>
      <c r="L1070" s="758"/>
      <c r="M1070" s="722"/>
      <c r="N1070" s="736"/>
      <c r="O1070" s="736"/>
      <c r="P1070" s="736"/>
      <c r="Q1070" s="736"/>
      <c r="R1070" s="736"/>
      <c r="S1070" s="736"/>
      <c r="T1070" s="736"/>
      <c r="U1070" s="736"/>
      <c r="BA1070" s="722"/>
      <c r="BB1070" s="722"/>
      <c r="BC1070" s="722"/>
      <c r="BD1070" s="722"/>
      <c r="BE1070" s="722"/>
      <c r="BF1070" s="722"/>
      <c r="BG1070" s="722"/>
      <c r="BH1070" s="722"/>
      <c r="BI1070" s="722"/>
      <c r="BJ1070" s="722"/>
      <c r="BK1070" s="722"/>
      <c r="BL1070" s="722"/>
      <c r="BM1070" s="722"/>
      <c r="BN1070" s="722"/>
      <c r="BO1070" s="722"/>
      <c r="BP1070" s="722"/>
      <c r="BQ1070" s="722"/>
      <c r="BR1070" s="722"/>
      <c r="BS1070" s="722"/>
      <c r="BT1070" s="722"/>
      <c r="BU1070" s="722"/>
      <c r="BV1070" s="722"/>
      <c r="BW1070" s="722"/>
      <c r="BX1070" s="722"/>
      <c r="BY1070" s="722"/>
      <c r="BZ1070" s="722"/>
      <c r="CA1070" s="722"/>
      <c r="CB1070" s="722"/>
      <c r="CC1070" s="722"/>
      <c r="CD1070" s="722"/>
      <c r="CE1070" s="722"/>
      <c r="CF1070" s="722"/>
      <c r="CG1070" s="722"/>
      <c r="CH1070" s="722"/>
      <c r="CI1070" s="722"/>
      <c r="CJ1070" s="722"/>
      <c r="CK1070" s="722"/>
      <c r="CL1070" s="722"/>
      <c r="CM1070" s="722"/>
      <c r="CN1070" s="722"/>
      <c r="CO1070" s="722"/>
      <c r="CP1070" s="722"/>
      <c r="CQ1070" s="722"/>
      <c r="CR1070" s="722"/>
      <c r="CS1070" s="722"/>
    </row>
    <row r="1071" spans="1:97" s="1376" customFormat="1">
      <c r="A1071" s="722"/>
      <c r="B1071" s="722"/>
      <c r="C1071" s="722"/>
      <c r="D1071" s="722"/>
      <c r="E1071" s="722"/>
      <c r="F1071" s="757"/>
      <c r="G1071" s="757"/>
      <c r="H1071" s="757"/>
      <c r="I1071" s="757"/>
      <c r="J1071" s="757"/>
      <c r="K1071" s="758"/>
      <c r="L1071" s="758"/>
      <c r="M1071" s="722"/>
      <c r="N1071" s="736"/>
      <c r="O1071" s="736"/>
      <c r="P1071" s="736"/>
      <c r="Q1071" s="736"/>
      <c r="R1071" s="736"/>
      <c r="S1071" s="736"/>
      <c r="T1071" s="736"/>
      <c r="U1071" s="736"/>
      <c r="BA1071" s="722"/>
      <c r="BB1071" s="722"/>
      <c r="BC1071" s="722"/>
      <c r="BD1071" s="722"/>
      <c r="BE1071" s="722"/>
      <c r="BF1071" s="722"/>
      <c r="BG1071" s="722"/>
      <c r="BH1071" s="722"/>
      <c r="BI1071" s="722"/>
      <c r="BJ1071" s="722"/>
      <c r="BK1071" s="722"/>
      <c r="BL1071" s="722"/>
      <c r="BM1071" s="722"/>
      <c r="BN1071" s="722"/>
      <c r="BO1071" s="722"/>
      <c r="BP1071" s="722"/>
      <c r="BQ1071" s="722"/>
      <c r="BR1071" s="722"/>
      <c r="BS1071" s="722"/>
      <c r="BT1071" s="722"/>
      <c r="BU1071" s="722"/>
      <c r="BV1071" s="722"/>
      <c r="BW1071" s="722"/>
      <c r="BX1071" s="722"/>
      <c r="BY1071" s="722"/>
      <c r="BZ1071" s="722"/>
      <c r="CA1071" s="722"/>
      <c r="CB1071" s="722"/>
      <c r="CC1071" s="722"/>
      <c r="CD1071" s="722"/>
      <c r="CE1071" s="722"/>
      <c r="CF1071" s="722"/>
      <c r="CG1071" s="722"/>
      <c r="CH1071" s="722"/>
      <c r="CI1071" s="722"/>
      <c r="CJ1071" s="722"/>
      <c r="CK1071" s="722"/>
      <c r="CL1071" s="722"/>
      <c r="CM1071" s="722"/>
      <c r="CN1071" s="722"/>
      <c r="CO1071" s="722"/>
      <c r="CP1071" s="722"/>
      <c r="CQ1071" s="722"/>
      <c r="CR1071" s="722"/>
      <c r="CS1071" s="722"/>
    </row>
    <row r="1072" spans="1:97" s="1376" customFormat="1">
      <c r="A1072" s="722"/>
      <c r="B1072" s="722"/>
      <c r="C1072" s="722"/>
      <c r="D1072" s="722"/>
      <c r="E1072" s="722"/>
      <c r="F1072" s="757"/>
      <c r="G1072" s="757"/>
      <c r="H1072" s="757"/>
      <c r="I1072" s="757"/>
      <c r="J1072" s="757"/>
      <c r="K1072" s="758"/>
      <c r="L1072" s="758"/>
      <c r="M1072" s="722"/>
      <c r="N1072" s="736"/>
      <c r="O1072" s="736"/>
      <c r="P1072" s="736"/>
      <c r="Q1072" s="736"/>
      <c r="R1072" s="736"/>
      <c r="S1072" s="736"/>
      <c r="T1072" s="736"/>
      <c r="U1072" s="736"/>
      <c r="BA1072" s="722"/>
      <c r="BB1072" s="722"/>
      <c r="BC1072" s="722"/>
      <c r="BD1072" s="722"/>
      <c r="BE1072" s="722"/>
      <c r="BF1072" s="722"/>
      <c r="BG1072" s="722"/>
      <c r="BH1072" s="722"/>
      <c r="BI1072" s="722"/>
      <c r="BJ1072" s="722"/>
      <c r="BK1072" s="722"/>
      <c r="BL1072" s="722"/>
      <c r="BM1072" s="722"/>
      <c r="BN1072" s="722"/>
      <c r="BO1072" s="722"/>
      <c r="BP1072" s="722"/>
      <c r="BQ1072" s="722"/>
      <c r="BR1072" s="722"/>
      <c r="BS1072" s="722"/>
      <c r="BT1072" s="722"/>
      <c r="BU1072" s="722"/>
      <c r="BV1072" s="722"/>
      <c r="BW1072" s="722"/>
      <c r="BX1072" s="722"/>
      <c r="BY1072" s="722"/>
      <c r="BZ1072" s="722"/>
      <c r="CA1072" s="722"/>
      <c r="CB1072" s="722"/>
      <c r="CC1072" s="722"/>
      <c r="CD1072" s="722"/>
      <c r="CE1072" s="722"/>
      <c r="CF1072" s="722"/>
      <c r="CG1072" s="722"/>
      <c r="CH1072" s="722"/>
      <c r="CI1072" s="722"/>
      <c r="CJ1072" s="722"/>
      <c r="CK1072" s="722"/>
      <c r="CL1072" s="722"/>
      <c r="CM1072" s="722"/>
      <c r="CN1072" s="722"/>
      <c r="CO1072" s="722"/>
      <c r="CP1072" s="722"/>
      <c r="CQ1072" s="722"/>
      <c r="CR1072" s="722"/>
      <c r="CS1072" s="722"/>
    </row>
    <row r="1073" spans="1:97" s="1376" customFormat="1">
      <c r="A1073" s="722"/>
      <c r="B1073" s="722"/>
      <c r="C1073" s="722"/>
      <c r="D1073" s="722"/>
      <c r="E1073" s="722"/>
      <c r="F1073" s="757"/>
      <c r="G1073" s="757"/>
      <c r="H1073" s="757"/>
      <c r="I1073" s="757"/>
      <c r="J1073" s="757"/>
      <c r="K1073" s="758"/>
      <c r="L1073" s="758"/>
      <c r="M1073" s="722"/>
      <c r="N1073" s="736"/>
      <c r="O1073" s="736"/>
      <c r="P1073" s="736"/>
      <c r="Q1073" s="736"/>
      <c r="R1073" s="736"/>
      <c r="S1073" s="736"/>
      <c r="T1073" s="736"/>
      <c r="U1073" s="736"/>
      <c r="BA1073" s="722"/>
      <c r="BB1073" s="722"/>
      <c r="BC1073" s="722"/>
      <c r="BD1073" s="722"/>
      <c r="BE1073" s="722"/>
      <c r="BF1073" s="722"/>
      <c r="BG1073" s="722"/>
      <c r="BH1073" s="722"/>
      <c r="BI1073" s="722"/>
      <c r="BJ1073" s="722"/>
      <c r="BK1073" s="722"/>
      <c r="BL1073" s="722"/>
      <c r="BM1073" s="722"/>
      <c r="BN1073" s="722"/>
      <c r="BO1073" s="722"/>
      <c r="BP1073" s="722"/>
      <c r="BQ1073" s="722"/>
      <c r="BR1073" s="722"/>
      <c r="BS1073" s="722"/>
      <c r="BT1073" s="722"/>
      <c r="BU1073" s="722"/>
      <c r="BV1073" s="722"/>
      <c r="BW1073" s="722"/>
      <c r="BX1073" s="722"/>
      <c r="BY1073" s="722"/>
      <c r="BZ1073" s="722"/>
      <c r="CA1073" s="722"/>
      <c r="CB1073" s="722"/>
      <c r="CC1073" s="722"/>
      <c r="CD1073" s="722"/>
      <c r="CE1073" s="722"/>
      <c r="CF1073" s="722"/>
      <c r="CG1073" s="722"/>
      <c r="CH1073" s="722"/>
      <c r="CI1073" s="722"/>
      <c r="CJ1073" s="722"/>
      <c r="CK1073" s="722"/>
      <c r="CL1073" s="722"/>
      <c r="CM1073" s="722"/>
      <c r="CN1073" s="722"/>
      <c r="CO1073" s="722"/>
      <c r="CP1073" s="722"/>
      <c r="CQ1073" s="722"/>
      <c r="CR1073" s="722"/>
      <c r="CS1073" s="722"/>
    </row>
    <row r="1074" spans="1:97" s="1376" customFormat="1">
      <c r="A1074" s="722"/>
      <c r="B1074" s="722"/>
      <c r="C1074" s="722"/>
      <c r="D1074" s="722"/>
      <c r="E1074" s="722"/>
      <c r="F1074" s="757"/>
      <c r="G1074" s="757"/>
      <c r="H1074" s="757"/>
      <c r="I1074" s="757"/>
      <c r="J1074" s="757"/>
      <c r="K1074" s="758"/>
      <c r="L1074" s="758"/>
      <c r="M1074" s="722"/>
      <c r="N1074" s="736"/>
      <c r="O1074" s="736"/>
      <c r="P1074" s="736"/>
      <c r="Q1074" s="736"/>
      <c r="R1074" s="736"/>
      <c r="S1074" s="736"/>
      <c r="T1074" s="736"/>
      <c r="U1074" s="736"/>
      <c r="BA1074" s="722"/>
      <c r="BB1074" s="722"/>
      <c r="BC1074" s="722"/>
      <c r="BD1074" s="722"/>
      <c r="BE1074" s="722"/>
      <c r="BF1074" s="722"/>
      <c r="BG1074" s="722"/>
      <c r="BH1074" s="722"/>
      <c r="BI1074" s="722"/>
      <c r="BJ1074" s="722"/>
      <c r="BK1074" s="722"/>
      <c r="BL1074" s="722"/>
      <c r="BM1074" s="722"/>
      <c r="BN1074" s="722"/>
      <c r="BO1074" s="722"/>
      <c r="BP1074" s="722"/>
      <c r="BQ1074" s="722"/>
      <c r="BR1074" s="722"/>
      <c r="BS1074" s="722"/>
      <c r="BT1074" s="722"/>
      <c r="BU1074" s="722"/>
      <c r="BV1074" s="722"/>
      <c r="BW1074" s="722"/>
      <c r="BX1074" s="722"/>
      <c r="BY1074" s="722"/>
      <c r="BZ1074" s="722"/>
      <c r="CA1074" s="722"/>
      <c r="CB1074" s="722"/>
      <c r="CC1074" s="722"/>
      <c r="CD1074" s="722"/>
      <c r="CE1074" s="722"/>
      <c r="CF1074" s="722"/>
      <c r="CG1074" s="722"/>
      <c r="CH1074" s="722"/>
      <c r="CI1074" s="722"/>
      <c r="CJ1074" s="722"/>
      <c r="CK1074" s="722"/>
      <c r="CL1074" s="722"/>
      <c r="CM1074" s="722"/>
      <c r="CN1074" s="722"/>
      <c r="CO1074" s="722"/>
      <c r="CP1074" s="722"/>
      <c r="CQ1074" s="722"/>
      <c r="CR1074" s="722"/>
      <c r="CS1074" s="722"/>
    </row>
    <row r="1075" spans="1:97" s="1376" customFormat="1">
      <c r="A1075" s="722"/>
      <c r="B1075" s="722"/>
      <c r="C1075" s="722"/>
      <c r="D1075" s="722"/>
      <c r="E1075" s="722"/>
      <c r="F1075" s="757"/>
      <c r="G1075" s="757"/>
      <c r="H1075" s="757"/>
      <c r="I1075" s="757"/>
      <c r="J1075" s="757"/>
      <c r="K1075" s="758"/>
      <c r="L1075" s="758"/>
      <c r="M1075" s="722"/>
      <c r="N1075" s="736"/>
      <c r="O1075" s="736"/>
      <c r="P1075" s="736"/>
      <c r="Q1075" s="736"/>
      <c r="R1075" s="736"/>
      <c r="S1075" s="736"/>
      <c r="T1075" s="736"/>
      <c r="U1075" s="736"/>
      <c r="BA1075" s="722"/>
      <c r="BB1075" s="722"/>
      <c r="BC1075" s="722"/>
      <c r="BD1075" s="722"/>
      <c r="BE1075" s="722"/>
      <c r="BF1075" s="722"/>
      <c r="BG1075" s="722"/>
      <c r="BH1075" s="722"/>
      <c r="BI1075" s="722"/>
      <c r="BJ1075" s="722"/>
      <c r="BK1075" s="722"/>
      <c r="BL1075" s="722"/>
      <c r="BM1075" s="722"/>
      <c r="BN1075" s="722"/>
      <c r="BO1075" s="722"/>
      <c r="BP1075" s="722"/>
      <c r="BQ1075" s="722"/>
      <c r="BR1075" s="722"/>
      <c r="BS1075" s="722"/>
      <c r="BT1075" s="722"/>
      <c r="BU1075" s="722"/>
      <c r="BV1075" s="722"/>
      <c r="BW1075" s="722"/>
      <c r="BX1075" s="722"/>
      <c r="BY1075" s="722"/>
      <c r="BZ1075" s="722"/>
      <c r="CA1075" s="722"/>
      <c r="CB1075" s="722"/>
      <c r="CC1075" s="722"/>
      <c r="CD1075" s="722"/>
      <c r="CE1075" s="722"/>
      <c r="CF1075" s="722"/>
      <c r="CG1075" s="722"/>
      <c r="CH1075" s="722"/>
      <c r="CI1075" s="722"/>
      <c r="CJ1075" s="722"/>
      <c r="CK1075" s="722"/>
      <c r="CL1075" s="722"/>
      <c r="CM1075" s="722"/>
      <c r="CN1075" s="722"/>
      <c r="CO1075" s="722"/>
      <c r="CP1075" s="722"/>
      <c r="CQ1075" s="722"/>
      <c r="CR1075" s="722"/>
      <c r="CS1075" s="722"/>
    </row>
    <row r="1076" spans="1:97" s="1376" customFormat="1">
      <c r="A1076" s="722"/>
      <c r="B1076" s="722"/>
      <c r="C1076" s="722"/>
      <c r="D1076" s="722"/>
      <c r="E1076" s="722"/>
      <c r="F1076" s="757"/>
      <c r="G1076" s="757"/>
      <c r="H1076" s="757"/>
      <c r="I1076" s="757"/>
      <c r="J1076" s="757"/>
      <c r="K1076" s="758"/>
      <c r="L1076" s="758"/>
      <c r="M1076" s="722"/>
      <c r="N1076" s="736"/>
      <c r="O1076" s="736"/>
      <c r="P1076" s="736"/>
      <c r="Q1076" s="736"/>
      <c r="R1076" s="736"/>
      <c r="S1076" s="736"/>
      <c r="T1076" s="736"/>
      <c r="U1076" s="736"/>
      <c r="BA1076" s="722"/>
      <c r="BB1076" s="722"/>
      <c r="BC1076" s="722"/>
      <c r="BD1076" s="722"/>
      <c r="BE1076" s="722"/>
      <c r="BF1076" s="722"/>
      <c r="BG1076" s="722"/>
      <c r="BH1076" s="722"/>
      <c r="BI1076" s="722"/>
      <c r="BJ1076" s="722"/>
      <c r="BK1076" s="722"/>
      <c r="BL1076" s="722"/>
      <c r="BM1076" s="722"/>
      <c r="BN1076" s="722"/>
      <c r="BO1076" s="722"/>
      <c r="BP1076" s="722"/>
      <c r="BQ1076" s="722"/>
      <c r="BR1076" s="722"/>
      <c r="BS1076" s="722"/>
      <c r="BT1076" s="722"/>
      <c r="BU1076" s="722"/>
      <c r="BV1076" s="722"/>
      <c r="BW1076" s="722"/>
      <c r="BX1076" s="722"/>
      <c r="BY1076" s="722"/>
      <c r="BZ1076" s="722"/>
      <c r="CA1076" s="722"/>
      <c r="CB1076" s="722"/>
      <c r="CC1076" s="722"/>
      <c r="CD1076" s="722"/>
      <c r="CE1076" s="722"/>
      <c r="CF1076" s="722"/>
      <c r="CG1076" s="722"/>
      <c r="CH1076" s="722"/>
      <c r="CI1076" s="722"/>
      <c r="CJ1076" s="722"/>
      <c r="CK1076" s="722"/>
      <c r="CL1076" s="722"/>
      <c r="CM1076" s="722"/>
      <c r="CN1076" s="722"/>
      <c r="CO1076" s="722"/>
      <c r="CP1076" s="722"/>
      <c r="CQ1076" s="722"/>
      <c r="CR1076" s="722"/>
      <c r="CS1076" s="722"/>
    </row>
    <row r="1077" spans="1:97" s="1376" customFormat="1">
      <c r="A1077" s="722"/>
      <c r="B1077" s="722"/>
      <c r="C1077" s="722"/>
      <c r="D1077" s="722"/>
      <c r="E1077" s="722"/>
      <c r="F1077" s="757"/>
      <c r="G1077" s="757"/>
      <c r="H1077" s="757"/>
      <c r="I1077" s="757"/>
      <c r="J1077" s="757"/>
      <c r="K1077" s="758"/>
      <c r="L1077" s="758"/>
      <c r="M1077" s="722"/>
      <c r="N1077" s="736"/>
      <c r="O1077" s="736"/>
      <c r="P1077" s="736"/>
      <c r="Q1077" s="736"/>
      <c r="R1077" s="736"/>
      <c r="S1077" s="736"/>
      <c r="T1077" s="736"/>
      <c r="U1077" s="736"/>
      <c r="BA1077" s="722"/>
      <c r="BB1077" s="722"/>
      <c r="BC1077" s="722"/>
      <c r="BD1077" s="722"/>
      <c r="BE1077" s="722"/>
      <c r="BF1077" s="722"/>
      <c r="BG1077" s="722"/>
      <c r="BH1077" s="722"/>
      <c r="BI1077" s="722"/>
      <c r="BJ1077" s="722"/>
      <c r="BK1077" s="722"/>
      <c r="BL1077" s="722"/>
      <c r="BM1077" s="722"/>
      <c r="BN1077" s="722"/>
      <c r="BO1077" s="722"/>
      <c r="BP1077" s="722"/>
      <c r="BQ1077" s="722"/>
      <c r="BR1077" s="722"/>
      <c r="BS1077" s="722"/>
      <c r="BT1077" s="722"/>
      <c r="BU1077" s="722"/>
      <c r="BV1077" s="722"/>
      <c r="BW1077" s="722"/>
      <c r="BX1077" s="722"/>
      <c r="BY1077" s="722"/>
      <c r="BZ1077" s="722"/>
      <c r="CA1077" s="722"/>
      <c r="CB1077" s="722"/>
      <c r="CC1077" s="722"/>
      <c r="CD1077" s="722"/>
      <c r="CE1077" s="722"/>
      <c r="CF1077" s="722"/>
      <c r="CG1077" s="722"/>
      <c r="CH1077" s="722"/>
      <c r="CI1077" s="722"/>
      <c r="CJ1077" s="722"/>
      <c r="CK1077" s="722"/>
      <c r="CL1077" s="722"/>
      <c r="CM1077" s="722"/>
      <c r="CN1077" s="722"/>
      <c r="CO1077" s="722"/>
      <c r="CP1077" s="722"/>
      <c r="CQ1077" s="722"/>
      <c r="CR1077" s="722"/>
      <c r="CS1077" s="722"/>
    </row>
    <row r="1078" spans="1:97" s="1376" customFormat="1">
      <c r="A1078" s="722"/>
      <c r="B1078" s="722"/>
      <c r="C1078" s="722"/>
      <c r="D1078" s="722"/>
      <c r="E1078" s="722"/>
      <c r="F1078" s="757"/>
      <c r="G1078" s="757"/>
      <c r="H1078" s="757"/>
      <c r="I1078" s="757"/>
      <c r="J1078" s="757"/>
      <c r="K1078" s="758"/>
      <c r="L1078" s="758"/>
      <c r="M1078" s="722"/>
      <c r="N1078" s="736"/>
      <c r="O1078" s="736"/>
      <c r="P1078" s="736"/>
      <c r="Q1078" s="736"/>
      <c r="R1078" s="736"/>
      <c r="S1078" s="736"/>
      <c r="T1078" s="736"/>
      <c r="U1078" s="736"/>
      <c r="BA1078" s="722"/>
      <c r="BB1078" s="722"/>
      <c r="BC1078" s="722"/>
      <c r="BD1078" s="722"/>
      <c r="BE1078" s="722"/>
      <c r="BF1078" s="722"/>
      <c r="BG1078" s="722"/>
      <c r="BH1078" s="722"/>
      <c r="BI1078" s="722"/>
      <c r="BJ1078" s="722"/>
      <c r="BK1078" s="722"/>
      <c r="BL1078" s="722"/>
      <c r="BM1078" s="722"/>
      <c r="BN1078" s="722"/>
      <c r="BO1078" s="722"/>
      <c r="BP1078" s="722"/>
      <c r="BQ1078" s="722"/>
      <c r="BR1078" s="722"/>
      <c r="BS1078" s="722"/>
      <c r="BT1078" s="722"/>
      <c r="BU1078" s="722"/>
      <c r="BV1078" s="722"/>
      <c r="BW1078" s="722"/>
      <c r="BX1078" s="722"/>
      <c r="BY1078" s="722"/>
      <c r="BZ1078" s="722"/>
      <c r="CA1078" s="722"/>
      <c r="CB1078" s="722"/>
      <c r="CC1078" s="722"/>
      <c r="CD1078" s="722"/>
      <c r="CE1078" s="722"/>
      <c r="CF1078" s="722"/>
      <c r="CG1078" s="722"/>
      <c r="CH1078" s="722"/>
      <c r="CI1078" s="722"/>
      <c r="CJ1078" s="722"/>
      <c r="CK1078" s="722"/>
      <c r="CL1078" s="722"/>
      <c r="CM1078" s="722"/>
      <c r="CN1078" s="722"/>
      <c r="CO1078" s="722"/>
      <c r="CP1078" s="722"/>
      <c r="CQ1078" s="722"/>
      <c r="CR1078" s="722"/>
      <c r="CS1078" s="722"/>
    </row>
    <row r="1079" spans="1:97" s="1376" customFormat="1">
      <c r="A1079" s="722"/>
      <c r="B1079" s="722"/>
      <c r="C1079" s="722"/>
      <c r="D1079" s="722"/>
      <c r="E1079" s="722"/>
      <c r="F1079" s="757"/>
      <c r="G1079" s="757"/>
      <c r="H1079" s="757"/>
      <c r="I1079" s="757"/>
      <c r="J1079" s="757"/>
      <c r="K1079" s="758"/>
      <c r="L1079" s="758"/>
      <c r="M1079" s="722"/>
      <c r="N1079" s="736"/>
      <c r="O1079" s="736"/>
      <c r="P1079" s="736"/>
      <c r="Q1079" s="736"/>
      <c r="R1079" s="736"/>
      <c r="S1079" s="736"/>
      <c r="T1079" s="736"/>
      <c r="U1079" s="736"/>
      <c r="BA1079" s="722"/>
      <c r="BB1079" s="722"/>
      <c r="BC1079" s="722"/>
      <c r="BD1079" s="722"/>
      <c r="BE1079" s="722"/>
      <c r="BF1079" s="722"/>
      <c r="BG1079" s="722"/>
      <c r="BH1079" s="722"/>
      <c r="BI1079" s="722"/>
      <c r="BJ1079" s="722"/>
      <c r="BK1079" s="722"/>
      <c r="BL1079" s="722"/>
      <c r="BM1079" s="722"/>
      <c r="BN1079" s="722"/>
      <c r="BO1079" s="722"/>
      <c r="BP1079" s="722"/>
      <c r="BQ1079" s="722"/>
      <c r="BR1079" s="722"/>
      <c r="BS1079" s="722"/>
      <c r="BT1079" s="722"/>
      <c r="BU1079" s="722"/>
      <c r="BV1079" s="722"/>
      <c r="BW1079" s="722"/>
      <c r="BX1079" s="722"/>
      <c r="BY1079" s="722"/>
      <c r="BZ1079" s="722"/>
      <c r="CA1079" s="722"/>
      <c r="CB1079" s="722"/>
      <c r="CC1079" s="722"/>
      <c r="CD1079" s="722"/>
      <c r="CE1079" s="722"/>
      <c r="CF1079" s="722"/>
      <c r="CG1079" s="722"/>
      <c r="CH1079" s="722"/>
      <c r="CI1079" s="722"/>
      <c r="CJ1079" s="722"/>
      <c r="CK1079" s="722"/>
      <c r="CL1079" s="722"/>
      <c r="CM1079" s="722"/>
      <c r="CN1079" s="722"/>
      <c r="CO1079" s="722"/>
      <c r="CP1079" s="722"/>
      <c r="CQ1079" s="722"/>
      <c r="CR1079" s="722"/>
      <c r="CS1079" s="722"/>
    </row>
    <row r="1080" spans="1:97" s="1376" customFormat="1">
      <c r="A1080" s="722"/>
      <c r="B1080" s="722"/>
      <c r="C1080" s="722"/>
      <c r="D1080" s="722"/>
      <c r="E1080" s="722"/>
      <c r="F1080" s="757"/>
      <c r="G1080" s="757"/>
      <c r="H1080" s="757"/>
      <c r="I1080" s="757"/>
      <c r="J1080" s="757"/>
      <c r="K1080" s="758"/>
      <c r="L1080" s="758"/>
      <c r="M1080" s="722"/>
      <c r="N1080" s="736"/>
      <c r="O1080" s="736"/>
      <c r="P1080" s="736"/>
      <c r="Q1080" s="736"/>
      <c r="R1080" s="736"/>
      <c r="S1080" s="736"/>
      <c r="T1080" s="736"/>
      <c r="U1080" s="736"/>
      <c r="BA1080" s="722"/>
      <c r="BB1080" s="722"/>
      <c r="BC1080" s="722"/>
      <c r="BD1080" s="722"/>
      <c r="BE1080" s="722"/>
      <c r="BF1080" s="722"/>
      <c r="BG1080" s="722"/>
      <c r="BH1080" s="722"/>
      <c r="BI1080" s="722"/>
      <c r="BJ1080" s="722"/>
      <c r="BK1080" s="722"/>
      <c r="BL1080" s="722"/>
      <c r="BM1080" s="722"/>
      <c r="BN1080" s="722"/>
      <c r="BO1080" s="722"/>
      <c r="BP1080" s="722"/>
      <c r="BQ1080" s="722"/>
      <c r="BR1080" s="722"/>
      <c r="BS1080" s="722"/>
      <c r="BT1080" s="722"/>
      <c r="BU1080" s="722"/>
      <c r="BV1080" s="722"/>
      <c r="BW1080" s="722"/>
      <c r="BX1080" s="722"/>
      <c r="BY1080" s="722"/>
      <c r="BZ1080" s="722"/>
      <c r="CA1080" s="722"/>
      <c r="CB1080" s="722"/>
      <c r="CC1080" s="722"/>
      <c r="CD1080" s="722"/>
      <c r="CE1080" s="722"/>
      <c r="CF1080" s="722"/>
      <c r="CG1080" s="722"/>
      <c r="CH1080" s="722"/>
      <c r="CI1080" s="722"/>
      <c r="CJ1080" s="722"/>
      <c r="CK1080" s="722"/>
      <c r="CL1080" s="722"/>
      <c r="CM1080" s="722"/>
      <c r="CN1080" s="722"/>
      <c r="CO1080" s="722"/>
      <c r="CP1080" s="722"/>
      <c r="CQ1080" s="722"/>
      <c r="CR1080" s="722"/>
      <c r="CS1080" s="722"/>
    </row>
    <row r="1081" spans="1:97" s="1376" customFormat="1">
      <c r="A1081" s="722"/>
      <c r="B1081" s="722"/>
      <c r="C1081" s="722"/>
      <c r="D1081" s="722"/>
      <c r="E1081" s="722"/>
      <c r="F1081" s="757"/>
      <c r="G1081" s="757"/>
      <c r="H1081" s="757"/>
      <c r="I1081" s="757"/>
      <c r="J1081" s="757"/>
      <c r="K1081" s="758"/>
      <c r="L1081" s="758"/>
      <c r="M1081" s="722"/>
      <c r="N1081" s="736"/>
      <c r="O1081" s="736"/>
      <c r="P1081" s="736"/>
      <c r="Q1081" s="736"/>
      <c r="R1081" s="736"/>
      <c r="S1081" s="736"/>
      <c r="T1081" s="736"/>
      <c r="U1081" s="736"/>
      <c r="BA1081" s="722"/>
      <c r="BB1081" s="722"/>
      <c r="BC1081" s="722"/>
      <c r="BD1081" s="722"/>
      <c r="BE1081" s="722"/>
      <c r="BF1081" s="722"/>
      <c r="BG1081" s="722"/>
      <c r="BH1081" s="722"/>
      <c r="BI1081" s="722"/>
      <c r="BJ1081" s="722"/>
      <c r="BK1081" s="722"/>
      <c r="BL1081" s="722"/>
      <c r="BM1081" s="722"/>
      <c r="BN1081" s="722"/>
      <c r="BO1081" s="722"/>
      <c r="BP1081" s="722"/>
      <c r="BQ1081" s="722"/>
      <c r="BR1081" s="722"/>
      <c r="BS1081" s="722"/>
      <c r="BT1081" s="722"/>
      <c r="BU1081" s="722"/>
      <c r="BV1081" s="722"/>
      <c r="BW1081" s="722"/>
      <c r="BX1081" s="722"/>
      <c r="BY1081" s="722"/>
      <c r="BZ1081" s="722"/>
      <c r="CA1081" s="722"/>
      <c r="CB1081" s="722"/>
      <c r="CC1081" s="722"/>
      <c r="CD1081" s="722"/>
      <c r="CE1081" s="722"/>
      <c r="CF1081" s="722"/>
      <c r="CG1081" s="722"/>
      <c r="CH1081" s="722"/>
      <c r="CI1081" s="722"/>
      <c r="CJ1081" s="722"/>
      <c r="CK1081" s="722"/>
      <c r="CL1081" s="722"/>
      <c r="CM1081" s="722"/>
      <c r="CN1081" s="722"/>
      <c r="CO1081" s="722"/>
      <c r="CP1081" s="722"/>
      <c r="CQ1081" s="722"/>
      <c r="CR1081" s="722"/>
      <c r="CS1081" s="722"/>
    </row>
    <row r="1082" spans="1:97" s="1376" customFormat="1">
      <c r="A1082" s="722"/>
      <c r="B1082" s="722"/>
      <c r="C1082" s="722"/>
      <c r="D1082" s="722"/>
      <c r="E1082" s="722"/>
      <c r="F1082" s="757"/>
      <c r="G1082" s="757"/>
      <c r="H1082" s="757"/>
      <c r="I1082" s="757"/>
      <c r="J1082" s="757"/>
      <c r="K1082" s="758"/>
      <c r="L1082" s="758"/>
      <c r="M1082" s="722"/>
      <c r="N1082" s="736"/>
      <c r="O1082" s="736"/>
      <c r="P1082" s="736"/>
      <c r="Q1082" s="736"/>
      <c r="R1082" s="736"/>
      <c r="S1082" s="736"/>
      <c r="T1082" s="736"/>
      <c r="U1082" s="736"/>
      <c r="BA1082" s="722"/>
      <c r="BB1082" s="722"/>
      <c r="BC1082" s="722"/>
      <c r="BD1082" s="722"/>
      <c r="BE1082" s="722"/>
      <c r="BF1082" s="722"/>
      <c r="BG1082" s="722"/>
      <c r="BH1082" s="722"/>
      <c r="BI1082" s="722"/>
      <c r="BJ1082" s="722"/>
      <c r="BK1082" s="722"/>
      <c r="BL1082" s="722"/>
      <c r="BM1082" s="722"/>
      <c r="BN1082" s="722"/>
      <c r="BO1082" s="722"/>
      <c r="BP1082" s="722"/>
      <c r="BQ1082" s="722"/>
      <c r="BR1082" s="722"/>
      <c r="BS1082" s="722"/>
      <c r="BT1082" s="722"/>
      <c r="BU1082" s="722"/>
      <c r="BV1082" s="722"/>
      <c r="BW1082" s="722"/>
      <c r="BX1082" s="722"/>
      <c r="BY1082" s="722"/>
      <c r="BZ1082" s="722"/>
      <c r="CA1082" s="722"/>
      <c r="CB1082" s="722"/>
      <c r="CC1082" s="722"/>
      <c r="CD1082" s="722"/>
      <c r="CE1082" s="722"/>
      <c r="CF1082" s="722"/>
      <c r="CG1082" s="722"/>
      <c r="CH1082" s="722"/>
      <c r="CI1082" s="722"/>
      <c r="CJ1082" s="722"/>
      <c r="CK1082" s="722"/>
      <c r="CL1082" s="722"/>
      <c r="CM1082" s="722"/>
      <c r="CN1082" s="722"/>
      <c r="CO1082" s="722"/>
      <c r="CP1082" s="722"/>
      <c r="CQ1082" s="722"/>
      <c r="CR1082" s="722"/>
      <c r="CS1082" s="722"/>
    </row>
    <row r="1083" spans="1:97" s="1376" customFormat="1">
      <c r="A1083" s="722"/>
      <c r="B1083" s="722"/>
      <c r="C1083" s="722"/>
      <c r="D1083" s="722"/>
      <c r="E1083" s="722"/>
      <c r="F1083" s="757"/>
      <c r="G1083" s="757"/>
      <c r="H1083" s="757"/>
      <c r="I1083" s="757"/>
      <c r="J1083" s="757"/>
      <c r="K1083" s="758"/>
      <c r="L1083" s="758"/>
      <c r="M1083" s="722"/>
      <c r="N1083" s="736"/>
      <c r="O1083" s="736"/>
      <c r="P1083" s="736"/>
      <c r="Q1083" s="736"/>
      <c r="R1083" s="736"/>
      <c r="S1083" s="736"/>
      <c r="T1083" s="736"/>
      <c r="U1083" s="736"/>
      <c r="BA1083" s="722"/>
      <c r="BB1083" s="722"/>
      <c r="BC1083" s="722"/>
      <c r="BD1083" s="722"/>
      <c r="BE1083" s="722"/>
      <c r="BF1083" s="722"/>
      <c r="BG1083" s="722"/>
      <c r="BH1083" s="722"/>
      <c r="BI1083" s="722"/>
      <c r="BJ1083" s="722"/>
      <c r="BK1083" s="722"/>
      <c r="BL1083" s="722"/>
      <c r="BM1083" s="722"/>
      <c r="BN1083" s="722"/>
      <c r="BO1083" s="722"/>
      <c r="BP1083" s="722"/>
      <c r="BQ1083" s="722"/>
      <c r="BR1083" s="722"/>
      <c r="BS1083" s="722"/>
      <c r="BT1083" s="722"/>
      <c r="BU1083" s="722"/>
      <c r="BV1083" s="722"/>
      <c r="BW1083" s="722"/>
      <c r="BX1083" s="722"/>
      <c r="BY1083" s="722"/>
      <c r="BZ1083" s="722"/>
      <c r="CA1083" s="722"/>
      <c r="CB1083" s="722"/>
      <c r="CC1083" s="722"/>
      <c r="CD1083" s="722"/>
      <c r="CE1083" s="722"/>
      <c r="CF1083" s="722"/>
      <c r="CG1083" s="722"/>
      <c r="CH1083" s="722"/>
      <c r="CI1083" s="722"/>
      <c r="CJ1083" s="722"/>
      <c r="CK1083" s="722"/>
      <c r="CL1083" s="722"/>
      <c r="CM1083" s="722"/>
      <c r="CN1083" s="722"/>
      <c r="CO1083" s="722"/>
      <c r="CP1083" s="722"/>
      <c r="CQ1083" s="722"/>
      <c r="CR1083" s="722"/>
      <c r="CS1083" s="722"/>
    </row>
    <row r="1084" spans="1:97" s="1376" customFormat="1">
      <c r="A1084" s="722"/>
      <c r="B1084" s="722"/>
      <c r="C1084" s="722"/>
      <c r="D1084" s="722"/>
      <c r="E1084" s="722"/>
      <c r="F1084" s="757"/>
      <c r="G1084" s="757"/>
      <c r="H1084" s="757"/>
      <c r="I1084" s="757"/>
      <c r="J1084" s="757"/>
      <c r="K1084" s="758"/>
      <c r="L1084" s="758"/>
      <c r="M1084" s="722"/>
      <c r="N1084" s="736"/>
      <c r="O1084" s="736"/>
      <c r="P1084" s="736"/>
      <c r="Q1084" s="736"/>
      <c r="R1084" s="736"/>
      <c r="S1084" s="736"/>
      <c r="T1084" s="736"/>
      <c r="U1084" s="736"/>
      <c r="BA1084" s="722"/>
      <c r="BB1084" s="722"/>
      <c r="BC1084" s="722"/>
      <c r="BD1084" s="722"/>
      <c r="BE1084" s="722"/>
      <c r="BF1084" s="722"/>
      <c r="BG1084" s="722"/>
      <c r="BH1084" s="722"/>
      <c r="BI1084" s="722"/>
      <c r="BJ1084" s="722"/>
      <c r="BK1084" s="722"/>
      <c r="BL1084" s="722"/>
      <c r="BM1084" s="722"/>
      <c r="BN1084" s="722"/>
      <c r="BO1084" s="722"/>
      <c r="BP1084" s="722"/>
      <c r="BQ1084" s="722"/>
      <c r="BR1084" s="722"/>
      <c r="BS1084" s="722"/>
      <c r="BT1084" s="722"/>
      <c r="BU1084" s="722"/>
      <c r="BV1084" s="722"/>
      <c r="BW1084" s="722"/>
      <c r="BX1084" s="722"/>
      <c r="BY1084" s="722"/>
      <c r="BZ1084" s="722"/>
      <c r="CA1084" s="722"/>
      <c r="CB1084" s="722"/>
      <c r="CC1084" s="722"/>
      <c r="CD1084" s="722"/>
      <c r="CE1084" s="722"/>
      <c r="CF1084" s="722"/>
      <c r="CG1084" s="722"/>
      <c r="CH1084" s="722"/>
      <c r="CI1084" s="722"/>
      <c r="CJ1084" s="722"/>
      <c r="CK1084" s="722"/>
      <c r="CL1084" s="722"/>
      <c r="CM1084" s="722"/>
      <c r="CN1084" s="722"/>
      <c r="CO1084" s="722"/>
      <c r="CP1084" s="722"/>
      <c r="CQ1084" s="722"/>
      <c r="CR1084" s="722"/>
      <c r="CS1084" s="722"/>
    </row>
    <row r="1085" spans="1:97" s="1376" customFormat="1">
      <c r="A1085" s="722"/>
      <c r="B1085" s="722"/>
      <c r="C1085" s="722"/>
      <c r="D1085" s="722"/>
      <c r="E1085" s="722"/>
      <c r="F1085" s="757"/>
      <c r="G1085" s="757"/>
      <c r="H1085" s="757"/>
      <c r="I1085" s="757"/>
      <c r="J1085" s="757"/>
      <c r="K1085" s="758"/>
      <c r="L1085" s="758"/>
      <c r="M1085" s="722"/>
      <c r="N1085" s="736"/>
      <c r="O1085" s="736"/>
      <c r="P1085" s="736"/>
      <c r="Q1085" s="736"/>
      <c r="R1085" s="736"/>
      <c r="S1085" s="736"/>
      <c r="T1085" s="736"/>
      <c r="U1085" s="736"/>
      <c r="BA1085" s="722"/>
      <c r="BB1085" s="722"/>
      <c r="BC1085" s="722"/>
      <c r="BD1085" s="722"/>
      <c r="BE1085" s="722"/>
      <c r="BF1085" s="722"/>
      <c r="BG1085" s="722"/>
      <c r="BH1085" s="722"/>
      <c r="BI1085" s="722"/>
      <c r="BJ1085" s="722"/>
      <c r="BK1085" s="722"/>
      <c r="BL1085" s="722"/>
      <c r="BM1085" s="722"/>
      <c r="BN1085" s="722"/>
      <c r="BO1085" s="722"/>
      <c r="BP1085" s="722"/>
      <c r="BQ1085" s="722"/>
      <c r="BR1085" s="722"/>
      <c r="BS1085" s="722"/>
      <c r="BT1085" s="722"/>
      <c r="BU1085" s="722"/>
      <c r="BV1085" s="722"/>
      <c r="BW1085" s="722"/>
      <c r="BX1085" s="722"/>
      <c r="BY1085" s="722"/>
      <c r="BZ1085" s="722"/>
      <c r="CA1085" s="722"/>
      <c r="CB1085" s="722"/>
      <c r="CC1085" s="722"/>
      <c r="CD1085" s="722"/>
      <c r="CE1085" s="722"/>
      <c r="CF1085" s="722"/>
      <c r="CG1085" s="722"/>
      <c r="CH1085" s="722"/>
      <c r="CI1085" s="722"/>
      <c r="CJ1085" s="722"/>
      <c r="CK1085" s="722"/>
      <c r="CL1085" s="722"/>
      <c r="CM1085" s="722"/>
      <c r="CN1085" s="722"/>
      <c r="CO1085" s="722"/>
      <c r="CP1085" s="722"/>
      <c r="CQ1085" s="722"/>
      <c r="CR1085" s="722"/>
      <c r="CS1085" s="722"/>
    </row>
    <row r="1086" spans="1:97" s="1376" customFormat="1">
      <c r="A1086" s="722"/>
      <c r="B1086" s="722"/>
      <c r="C1086" s="722"/>
      <c r="D1086" s="722"/>
      <c r="E1086" s="722"/>
      <c r="F1086" s="757"/>
      <c r="G1086" s="757"/>
      <c r="H1086" s="757"/>
      <c r="I1086" s="757"/>
      <c r="J1086" s="757"/>
      <c r="K1086" s="758"/>
      <c r="L1086" s="758"/>
      <c r="M1086" s="722"/>
      <c r="N1086" s="736"/>
      <c r="O1086" s="736"/>
      <c r="P1086" s="736"/>
      <c r="Q1086" s="736"/>
      <c r="R1086" s="736"/>
      <c r="S1086" s="736"/>
      <c r="T1086" s="736"/>
      <c r="U1086" s="736"/>
      <c r="BA1086" s="722"/>
      <c r="BB1086" s="722"/>
      <c r="BC1086" s="722"/>
      <c r="BD1086" s="722"/>
      <c r="BE1086" s="722"/>
      <c r="BF1086" s="722"/>
      <c r="BG1086" s="722"/>
      <c r="BH1086" s="722"/>
      <c r="BI1086" s="722"/>
      <c r="BJ1086" s="722"/>
      <c r="BK1086" s="722"/>
      <c r="BL1086" s="722"/>
      <c r="BM1086" s="722"/>
      <c r="BN1086" s="722"/>
      <c r="BO1086" s="722"/>
      <c r="BP1086" s="722"/>
      <c r="BQ1086" s="722"/>
      <c r="BR1086" s="722"/>
      <c r="BS1086" s="722"/>
      <c r="BT1086" s="722"/>
      <c r="BU1086" s="722"/>
      <c r="BV1086" s="722"/>
      <c r="BW1086" s="722"/>
      <c r="BX1086" s="722"/>
      <c r="BY1086" s="722"/>
      <c r="BZ1086" s="722"/>
      <c r="CA1086" s="722"/>
      <c r="CB1086" s="722"/>
      <c r="CC1086" s="722"/>
      <c r="CD1086" s="722"/>
      <c r="CE1086" s="722"/>
      <c r="CF1086" s="722"/>
      <c r="CG1086" s="722"/>
      <c r="CH1086" s="722"/>
      <c r="CI1086" s="722"/>
      <c r="CJ1086" s="722"/>
      <c r="CK1086" s="722"/>
      <c r="CL1086" s="722"/>
      <c r="CM1086" s="722"/>
      <c r="CN1086" s="722"/>
      <c r="CO1086" s="722"/>
      <c r="CP1086" s="722"/>
      <c r="CQ1086" s="722"/>
      <c r="CR1086" s="722"/>
      <c r="CS1086" s="722"/>
    </row>
    <row r="1087" spans="1:97" s="1376" customFormat="1">
      <c r="A1087" s="722"/>
      <c r="B1087" s="722"/>
      <c r="C1087" s="722"/>
      <c r="D1087" s="722"/>
      <c r="E1087" s="722"/>
      <c r="F1087" s="757"/>
      <c r="G1087" s="757"/>
      <c r="H1087" s="757"/>
      <c r="I1087" s="757"/>
      <c r="J1087" s="757"/>
      <c r="K1087" s="758"/>
      <c r="L1087" s="758"/>
      <c r="M1087" s="722"/>
      <c r="N1087" s="736"/>
      <c r="O1087" s="736"/>
      <c r="P1087" s="736"/>
      <c r="Q1087" s="736"/>
      <c r="R1087" s="736"/>
      <c r="S1087" s="736"/>
      <c r="T1087" s="736"/>
      <c r="U1087" s="736"/>
      <c r="BA1087" s="722"/>
      <c r="BB1087" s="722"/>
      <c r="BC1087" s="722"/>
      <c r="BD1087" s="722"/>
      <c r="BE1087" s="722"/>
      <c r="BF1087" s="722"/>
      <c r="BG1087" s="722"/>
      <c r="BH1087" s="722"/>
      <c r="BI1087" s="722"/>
      <c r="BJ1087" s="722"/>
      <c r="BK1087" s="722"/>
      <c r="BL1087" s="722"/>
      <c r="BM1087" s="722"/>
      <c r="BN1087" s="722"/>
      <c r="BO1087" s="722"/>
      <c r="BP1087" s="722"/>
      <c r="BQ1087" s="722"/>
      <c r="BR1087" s="722"/>
      <c r="BS1087" s="722"/>
      <c r="BT1087" s="722"/>
      <c r="BU1087" s="722"/>
      <c r="BV1087" s="722"/>
      <c r="BW1087" s="722"/>
      <c r="BX1087" s="722"/>
      <c r="BY1087" s="722"/>
      <c r="BZ1087" s="722"/>
      <c r="CA1087" s="722"/>
      <c r="CB1087" s="722"/>
      <c r="CC1087" s="722"/>
      <c r="CD1087" s="722"/>
      <c r="CE1087" s="722"/>
      <c r="CF1087" s="722"/>
      <c r="CG1087" s="722"/>
      <c r="CH1087" s="722"/>
      <c r="CI1087" s="722"/>
      <c r="CJ1087" s="722"/>
      <c r="CK1087" s="722"/>
      <c r="CL1087" s="722"/>
      <c r="CM1087" s="722"/>
      <c r="CN1087" s="722"/>
      <c r="CO1087" s="722"/>
      <c r="CP1087" s="722"/>
      <c r="CQ1087" s="722"/>
      <c r="CR1087" s="722"/>
      <c r="CS1087" s="722"/>
    </row>
    <row r="1088" spans="1:97" s="1376" customFormat="1">
      <c r="A1088" s="722"/>
      <c r="B1088" s="722"/>
      <c r="C1088" s="722"/>
      <c r="D1088" s="722"/>
      <c r="E1088" s="722"/>
      <c r="F1088" s="757"/>
      <c r="G1088" s="757"/>
      <c r="H1088" s="757"/>
      <c r="I1088" s="757"/>
      <c r="J1088" s="757"/>
      <c r="K1088" s="758"/>
      <c r="L1088" s="758"/>
      <c r="M1088" s="722"/>
      <c r="N1088" s="736"/>
      <c r="O1088" s="736"/>
      <c r="P1088" s="736"/>
      <c r="Q1088" s="736"/>
      <c r="R1088" s="736"/>
      <c r="S1088" s="736"/>
      <c r="T1088" s="736"/>
      <c r="U1088" s="736"/>
      <c r="BA1088" s="722"/>
      <c r="BB1088" s="722"/>
      <c r="BC1088" s="722"/>
      <c r="BD1088" s="722"/>
      <c r="BE1088" s="722"/>
      <c r="BF1088" s="722"/>
      <c r="BG1088" s="722"/>
      <c r="BH1088" s="722"/>
      <c r="BI1088" s="722"/>
      <c r="BJ1088" s="722"/>
      <c r="BK1088" s="722"/>
      <c r="BL1088" s="722"/>
      <c r="BM1088" s="722"/>
      <c r="BN1088" s="722"/>
      <c r="BO1088" s="722"/>
      <c r="BP1088" s="722"/>
      <c r="BQ1088" s="722"/>
      <c r="BR1088" s="722"/>
      <c r="BS1088" s="722"/>
      <c r="BT1088" s="722"/>
      <c r="BU1088" s="722"/>
      <c r="BV1088" s="722"/>
      <c r="BW1088" s="722"/>
      <c r="BX1088" s="722"/>
      <c r="BY1088" s="722"/>
      <c r="BZ1088" s="722"/>
      <c r="CA1088" s="722"/>
      <c r="CB1088" s="722"/>
      <c r="CC1088" s="722"/>
      <c r="CD1088" s="722"/>
      <c r="CE1088" s="722"/>
      <c r="CF1088" s="722"/>
      <c r="CG1088" s="722"/>
      <c r="CH1088" s="722"/>
      <c r="CI1088" s="722"/>
      <c r="CJ1088" s="722"/>
      <c r="CK1088" s="722"/>
      <c r="CL1088" s="722"/>
      <c r="CM1088" s="722"/>
      <c r="CN1088" s="722"/>
      <c r="CO1088" s="722"/>
      <c r="CP1088" s="722"/>
      <c r="CQ1088" s="722"/>
      <c r="CR1088" s="722"/>
      <c r="CS1088" s="722"/>
    </row>
    <row r="1089" spans="1:97" s="1376" customFormat="1">
      <c r="A1089" s="722"/>
      <c r="B1089" s="722"/>
      <c r="C1089" s="722"/>
      <c r="D1089" s="722"/>
      <c r="E1089" s="722"/>
      <c r="F1089" s="757"/>
      <c r="G1089" s="757"/>
      <c r="H1089" s="757"/>
      <c r="I1089" s="757"/>
      <c r="J1089" s="757"/>
      <c r="K1089" s="758"/>
      <c r="L1089" s="758"/>
      <c r="M1089" s="722"/>
      <c r="N1089" s="736"/>
      <c r="O1089" s="736"/>
      <c r="P1089" s="736"/>
      <c r="Q1089" s="736"/>
      <c r="R1089" s="736"/>
      <c r="S1089" s="736"/>
      <c r="T1089" s="736"/>
      <c r="U1089" s="736"/>
      <c r="BA1089" s="722"/>
      <c r="BB1089" s="722"/>
      <c r="BC1089" s="722"/>
      <c r="BD1089" s="722"/>
      <c r="BE1089" s="722"/>
      <c r="BF1089" s="722"/>
      <c r="BG1089" s="722"/>
      <c r="BH1089" s="722"/>
      <c r="BI1089" s="722"/>
      <c r="BJ1089" s="722"/>
      <c r="BK1089" s="722"/>
      <c r="BL1089" s="722"/>
      <c r="BM1089" s="722"/>
      <c r="BN1089" s="722"/>
      <c r="BO1089" s="722"/>
      <c r="BP1089" s="722"/>
      <c r="BQ1089" s="722"/>
      <c r="BR1089" s="722"/>
      <c r="BS1089" s="722"/>
      <c r="BT1089" s="722"/>
      <c r="BU1089" s="722"/>
      <c r="BV1089" s="722"/>
      <c r="BW1089" s="722"/>
      <c r="BX1089" s="722"/>
      <c r="BY1089" s="722"/>
      <c r="BZ1089" s="722"/>
      <c r="CA1089" s="722"/>
      <c r="CB1089" s="722"/>
      <c r="CC1089" s="722"/>
      <c r="CD1089" s="722"/>
      <c r="CE1089" s="722"/>
      <c r="CF1089" s="722"/>
      <c r="CG1089" s="722"/>
      <c r="CH1089" s="722"/>
      <c r="CI1089" s="722"/>
      <c r="CJ1089" s="722"/>
      <c r="CK1089" s="722"/>
      <c r="CL1089" s="722"/>
      <c r="CM1089" s="722"/>
      <c r="CN1089" s="722"/>
      <c r="CO1089" s="722"/>
      <c r="CP1089" s="722"/>
      <c r="CQ1089" s="722"/>
      <c r="CR1089" s="722"/>
      <c r="CS1089" s="722"/>
    </row>
    <row r="1090" spans="1:97" s="1376" customFormat="1">
      <c r="A1090" s="722"/>
      <c r="B1090" s="722"/>
      <c r="C1090" s="722"/>
      <c r="D1090" s="722"/>
      <c r="E1090" s="722"/>
      <c r="F1090" s="757"/>
      <c r="G1090" s="757"/>
      <c r="H1090" s="757"/>
      <c r="I1090" s="757"/>
      <c r="J1090" s="757"/>
      <c r="K1090" s="758"/>
      <c r="L1090" s="758"/>
      <c r="M1090" s="722"/>
      <c r="N1090" s="736"/>
      <c r="O1090" s="736"/>
      <c r="P1090" s="736"/>
      <c r="Q1090" s="736"/>
      <c r="R1090" s="736"/>
      <c r="S1090" s="736"/>
      <c r="T1090" s="736"/>
      <c r="U1090" s="736"/>
      <c r="BA1090" s="722"/>
      <c r="BB1090" s="722"/>
      <c r="BC1090" s="722"/>
      <c r="BD1090" s="722"/>
      <c r="BE1090" s="722"/>
      <c r="BF1090" s="722"/>
      <c r="BG1090" s="722"/>
      <c r="BH1090" s="722"/>
      <c r="BI1090" s="722"/>
      <c r="BJ1090" s="722"/>
      <c r="BK1090" s="722"/>
      <c r="BL1090" s="722"/>
      <c r="BM1090" s="722"/>
      <c r="BN1090" s="722"/>
      <c r="BO1090" s="722"/>
      <c r="BP1090" s="722"/>
      <c r="BQ1090" s="722"/>
      <c r="BR1090" s="722"/>
      <c r="BS1090" s="722"/>
      <c r="BT1090" s="722"/>
      <c r="BU1090" s="722"/>
      <c r="BV1090" s="722"/>
      <c r="BW1090" s="722"/>
      <c r="BX1090" s="722"/>
      <c r="BY1090" s="722"/>
      <c r="BZ1090" s="722"/>
      <c r="CA1090" s="722"/>
      <c r="CB1090" s="722"/>
      <c r="CC1090" s="722"/>
      <c r="CD1090" s="722"/>
      <c r="CE1090" s="722"/>
      <c r="CF1090" s="722"/>
      <c r="CG1090" s="722"/>
      <c r="CH1090" s="722"/>
      <c r="CI1090" s="722"/>
      <c r="CJ1090" s="722"/>
      <c r="CK1090" s="722"/>
      <c r="CL1090" s="722"/>
      <c r="CM1090" s="722"/>
      <c r="CN1090" s="722"/>
      <c r="CO1090" s="722"/>
      <c r="CP1090" s="722"/>
      <c r="CQ1090" s="722"/>
      <c r="CR1090" s="722"/>
      <c r="CS1090" s="722"/>
    </row>
    <row r="1091" spans="1:97" s="1376" customFormat="1">
      <c r="A1091" s="722"/>
      <c r="B1091" s="722"/>
      <c r="C1091" s="722"/>
      <c r="D1091" s="722"/>
      <c r="E1091" s="722"/>
      <c r="F1091" s="757"/>
      <c r="G1091" s="757"/>
      <c r="H1091" s="757"/>
      <c r="I1091" s="757"/>
      <c r="J1091" s="757"/>
      <c r="K1091" s="758"/>
      <c r="L1091" s="758"/>
      <c r="M1091" s="722"/>
      <c r="N1091" s="736"/>
      <c r="O1091" s="736"/>
      <c r="P1091" s="736"/>
      <c r="Q1091" s="736"/>
      <c r="R1091" s="736"/>
      <c r="S1091" s="736"/>
      <c r="T1091" s="736"/>
      <c r="U1091" s="736"/>
      <c r="BA1091" s="722"/>
      <c r="BB1091" s="722"/>
      <c r="BC1091" s="722"/>
      <c r="BD1091" s="722"/>
      <c r="BE1091" s="722"/>
      <c r="BF1091" s="722"/>
      <c r="BG1091" s="722"/>
      <c r="BH1091" s="722"/>
      <c r="BI1091" s="722"/>
      <c r="BJ1091" s="722"/>
      <c r="BK1091" s="722"/>
      <c r="BL1091" s="722"/>
      <c r="BM1091" s="722"/>
      <c r="BN1091" s="722"/>
      <c r="BO1091" s="722"/>
      <c r="BP1091" s="722"/>
      <c r="BQ1091" s="722"/>
      <c r="BR1091" s="722"/>
      <c r="BS1091" s="722"/>
      <c r="BT1091" s="722"/>
      <c r="BU1091" s="722"/>
      <c r="BV1091" s="722"/>
      <c r="BW1091" s="722"/>
      <c r="BX1091" s="722"/>
      <c r="BY1091" s="722"/>
      <c r="BZ1091" s="722"/>
      <c r="CA1091" s="722"/>
      <c r="CB1091" s="722"/>
      <c r="CC1091" s="722"/>
      <c r="CD1091" s="722"/>
      <c r="CE1091" s="722"/>
      <c r="CF1091" s="722"/>
      <c r="CG1091" s="722"/>
      <c r="CH1091" s="722"/>
      <c r="CI1091" s="722"/>
      <c r="CJ1091" s="722"/>
      <c r="CK1091" s="722"/>
      <c r="CL1091" s="722"/>
      <c r="CM1091" s="722"/>
      <c r="CN1091" s="722"/>
      <c r="CO1091" s="722"/>
      <c r="CP1091" s="722"/>
      <c r="CQ1091" s="722"/>
      <c r="CR1091" s="722"/>
      <c r="CS1091" s="722"/>
    </row>
    <row r="1092" spans="1:97" s="1376" customFormat="1">
      <c r="A1092" s="722"/>
      <c r="B1092" s="722"/>
      <c r="C1092" s="722"/>
      <c r="D1092" s="722"/>
      <c r="E1092" s="722"/>
      <c r="F1092" s="757"/>
      <c r="G1092" s="757"/>
      <c r="H1092" s="757"/>
      <c r="I1092" s="757"/>
      <c r="J1092" s="757"/>
      <c r="K1092" s="758"/>
      <c r="L1092" s="758"/>
      <c r="M1092" s="722"/>
      <c r="N1092" s="736"/>
      <c r="O1092" s="736"/>
      <c r="P1092" s="736"/>
      <c r="Q1092" s="736"/>
      <c r="R1092" s="736"/>
      <c r="S1092" s="736"/>
      <c r="T1092" s="736"/>
      <c r="U1092" s="736"/>
      <c r="BA1092" s="722"/>
      <c r="BB1092" s="722"/>
      <c r="BC1092" s="722"/>
      <c r="BD1092" s="722"/>
      <c r="BE1092" s="722"/>
      <c r="BF1092" s="722"/>
      <c r="BG1092" s="722"/>
      <c r="BH1092" s="722"/>
      <c r="BI1092" s="722"/>
      <c r="BJ1092" s="722"/>
      <c r="BK1092" s="722"/>
      <c r="BL1092" s="722"/>
      <c r="BM1092" s="722"/>
      <c r="BN1092" s="722"/>
      <c r="BO1092" s="722"/>
      <c r="BP1092" s="722"/>
      <c r="BQ1092" s="722"/>
      <c r="BR1092" s="722"/>
      <c r="BS1092" s="722"/>
      <c r="BT1092" s="722"/>
      <c r="BU1092" s="722"/>
      <c r="BV1092" s="722"/>
      <c r="BW1092" s="722"/>
      <c r="BX1092" s="722"/>
      <c r="BY1092" s="722"/>
      <c r="BZ1092" s="722"/>
      <c r="CA1092" s="722"/>
      <c r="CB1092" s="722"/>
      <c r="CC1092" s="722"/>
      <c r="CD1092" s="722"/>
      <c r="CE1092" s="722"/>
      <c r="CF1092" s="722"/>
      <c r="CG1092" s="722"/>
      <c r="CH1092" s="722"/>
      <c r="CI1092" s="722"/>
      <c r="CJ1092" s="722"/>
      <c r="CK1092" s="722"/>
      <c r="CL1092" s="722"/>
      <c r="CM1092" s="722"/>
      <c r="CN1092" s="722"/>
      <c r="CO1092" s="722"/>
      <c r="CP1092" s="722"/>
      <c r="CQ1092" s="722"/>
      <c r="CR1092" s="722"/>
      <c r="CS1092" s="722"/>
    </row>
    <row r="1093" spans="1:97" s="1376" customFormat="1">
      <c r="A1093" s="722"/>
      <c r="B1093" s="722"/>
      <c r="C1093" s="722"/>
      <c r="D1093" s="722"/>
      <c r="E1093" s="722"/>
      <c r="F1093" s="757"/>
      <c r="G1093" s="757"/>
      <c r="H1093" s="757"/>
      <c r="I1093" s="757"/>
      <c r="J1093" s="757"/>
      <c r="K1093" s="758"/>
      <c r="L1093" s="758"/>
      <c r="M1093" s="722"/>
      <c r="N1093" s="736"/>
      <c r="O1093" s="736"/>
      <c r="P1093" s="736"/>
      <c r="Q1093" s="736"/>
      <c r="R1093" s="736"/>
      <c r="S1093" s="736"/>
      <c r="T1093" s="736"/>
      <c r="U1093" s="736"/>
      <c r="BA1093" s="722"/>
      <c r="BB1093" s="722"/>
      <c r="BC1093" s="722"/>
      <c r="BD1093" s="722"/>
      <c r="BE1093" s="722"/>
      <c r="BF1093" s="722"/>
      <c r="BG1093" s="722"/>
      <c r="BH1093" s="722"/>
      <c r="BI1093" s="722"/>
      <c r="BJ1093" s="722"/>
      <c r="BK1093" s="722"/>
      <c r="BL1093" s="722"/>
      <c r="BM1093" s="722"/>
      <c r="BN1093" s="722"/>
      <c r="BO1093" s="722"/>
      <c r="BP1093" s="722"/>
      <c r="BQ1093" s="722"/>
      <c r="BR1093" s="722"/>
      <c r="BS1093" s="722"/>
      <c r="BT1093" s="722"/>
      <c r="BU1093" s="722"/>
      <c r="BV1093" s="722"/>
      <c r="BW1093" s="722"/>
      <c r="BX1093" s="722"/>
      <c r="BY1093" s="722"/>
      <c r="BZ1093" s="722"/>
      <c r="CA1093" s="722"/>
      <c r="CB1093" s="722"/>
      <c r="CC1093" s="722"/>
      <c r="CD1093" s="722"/>
      <c r="CE1093" s="722"/>
      <c r="CF1093" s="722"/>
      <c r="CG1093" s="722"/>
      <c r="CH1093" s="722"/>
      <c r="CI1093" s="722"/>
      <c r="CJ1093" s="722"/>
      <c r="CK1093" s="722"/>
      <c r="CL1093" s="722"/>
      <c r="CM1093" s="722"/>
      <c r="CN1093" s="722"/>
      <c r="CO1093" s="722"/>
      <c r="CP1093" s="722"/>
      <c r="CQ1093" s="722"/>
      <c r="CR1093" s="722"/>
      <c r="CS1093" s="722"/>
    </row>
    <row r="1094" spans="1:97" s="1376" customFormat="1">
      <c r="A1094" s="722"/>
      <c r="B1094" s="722"/>
      <c r="C1094" s="722"/>
      <c r="D1094" s="722"/>
      <c r="E1094" s="722"/>
      <c r="F1094" s="757"/>
      <c r="G1094" s="757"/>
      <c r="H1094" s="757"/>
      <c r="I1094" s="757"/>
      <c r="J1094" s="757"/>
      <c r="K1094" s="758"/>
      <c r="L1094" s="758"/>
      <c r="M1094" s="722"/>
      <c r="N1094" s="736"/>
      <c r="O1094" s="736"/>
      <c r="P1094" s="736"/>
      <c r="Q1094" s="736"/>
      <c r="R1094" s="736"/>
      <c r="S1094" s="736"/>
      <c r="T1094" s="736"/>
      <c r="U1094" s="736"/>
      <c r="BA1094" s="722"/>
      <c r="BB1094" s="722"/>
      <c r="BC1094" s="722"/>
      <c r="BD1094" s="722"/>
      <c r="BE1094" s="722"/>
      <c r="BF1094" s="722"/>
      <c r="BG1094" s="722"/>
      <c r="BH1094" s="722"/>
      <c r="BI1094" s="722"/>
      <c r="BJ1094" s="722"/>
      <c r="BK1094" s="722"/>
      <c r="BL1094" s="722"/>
      <c r="BM1094" s="722"/>
      <c r="BN1094" s="722"/>
      <c r="BO1094" s="722"/>
      <c r="BP1094" s="722"/>
      <c r="BQ1094" s="722"/>
      <c r="BR1094" s="722"/>
      <c r="BS1094" s="722"/>
      <c r="BT1094" s="722"/>
      <c r="BU1094" s="722"/>
      <c r="BV1094" s="722"/>
      <c r="BW1094" s="722"/>
      <c r="BX1094" s="722"/>
      <c r="BY1094" s="722"/>
      <c r="BZ1094" s="722"/>
      <c r="CA1094" s="722"/>
      <c r="CB1094" s="722"/>
      <c r="CC1094" s="722"/>
      <c r="CD1094" s="722"/>
      <c r="CE1094" s="722"/>
      <c r="CF1094" s="722"/>
      <c r="CG1094" s="722"/>
      <c r="CH1094" s="722"/>
      <c r="CI1094" s="722"/>
      <c r="CJ1094" s="722"/>
      <c r="CK1094" s="722"/>
      <c r="CL1094" s="722"/>
      <c r="CM1094" s="722"/>
      <c r="CN1094" s="722"/>
      <c r="CO1094" s="722"/>
      <c r="CP1094" s="722"/>
      <c r="CQ1094" s="722"/>
      <c r="CR1094" s="722"/>
      <c r="CS1094" s="722"/>
    </row>
    <row r="1095" spans="1:97" s="1376" customFormat="1">
      <c r="A1095" s="722"/>
      <c r="B1095" s="722"/>
      <c r="C1095" s="722"/>
      <c r="D1095" s="722"/>
      <c r="E1095" s="722"/>
      <c r="F1095" s="757"/>
      <c r="G1095" s="757"/>
      <c r="H1095" s="757"/>
      <c r="I1095" s="757"/>
      <c r="J1095" s="757"/>
      <c r="K1095" s="758"/>
      <c r="L1095" s="758"/>
      <c r="M1095" s="722"/>
      <c r="N1095" s="736"/>
      <c r="O1095" s="736"/>
      <c r="P1095" s="736"/>
      <c r="Q1095" s="736"/>
      <c r="R1095" s="736"/>
      <c r="S1095" s="736"/>
      <c r="T1095" s="736"/>
      <c r="U1095" s="736"/>
      <c r="BA1095" s="722"/>
      <c r="BB1095" s="722"/>
      <c r="BC1095" s="722"/>
      <c r="BD1095" s="722"/>
      <c r="BE1095" s="722"/>
      <c r="BF1095" s="722"/>
      <c r="BG1095" s="722"/>
      <c r="BH1095" s="722"/>
      <c r="BI1095" s="722"/>
      <c r="BJ1095" s="722"/>
      <c r="BK1095" s="722"/>
      <c r="BL1095" s="722"/>
      <c r="BM1095" s="722"/>
      <c r="BN1095" s="722"/>
      <c r="BO1095" s="722"/>
      <c r="BP1095" s="722"/>
      <c r="BQ1095" s="722"/>
      <c r="BR1095" s="722"/>
      <c r="BS1095" s="722"/>
      <c r="BT1095" s="722"/>
      <c r="BU1095" s="722"/>
      <c r="BV1095" s="722"/>
      <c r="BW1095" s="722"/>
      <c r="BX1095" s="722"/>
      <c r="BY1095" s="722"/>
      <c r="BZ1095" s="722"/>
      <c r="CA1095" s="722"/>
      <c r="CB1095" s="722"/>
      <c r="CC1095" s="722"/>
      <c r="CD1095" s="722"/>
      <c r="CE1095" s="722"/>
      <c r="CF1095" s="722"/>
      <c r="CG1095" s="722"/>
      <c r="CH1095" s="722"/>
      <c r="CI1095" s="722"/>
      <c r="CJ1095" s="722"/>
      <c r="CK1095" s="722"/>
      <c r="CL1095" s="722"/>
      <c r="CM1095" s="722"/>
      <c r="CN1095" s="722"/>
      <c r="CO1095" s="722"/>
      <c r="CP1095" s="722"/>
      <c r="CQ1095" s="722"/>
      <c r="CR1095" s="722"/>
      <c r="CS1095" s="722"/>
    </row>
    <row r="1096" spans="1:97" s="1376" customFormat="1">
      <c r="A1096" s="722"/>
      <c r="B1096" s="722"/>
      <c r="C1096" s="722"/>
      <c r="D1096" s="722"/>
      <c r="E1096" s="722"/>
      <c r="F1096" s="757"/>
      <c r="G1096" s="757"/>
      <c r="H1096" s="757"/>
      <c r="I1096" s="757"/>
      <c r="J1096" s="757"/>
      <c r="K1096" s="758"/>
      <c r="L1096" s="758"/>
      <c r="M1096" s="722"/>
      <c r="N1096" s="736"/>
      <c r="O1096" s="736"/>
      <c r="P1096" s="736"/>
      <c r="Q1096" s="736"/>
      <c r="R1096" s="736"/>
      <c r="S1096" s="736"/>
      <c r="T1096" s="736"/>
      <c r="U1096" s="736"/>
      <c r="BA1096" s="722"/>
      <c r="BB1096" s="722"/>
      <c r="BC1096" s="722"/>
      <c r="BD1096" s="722"/>
      <c r="BE1096" s="722"/>
      <c r="BF1096" s="722"/>
      <c r="BG1096" s="722"/>
      <c r="BH1096" s="722"/>
      <c r="BI1096" s="722"/>
      <c r="BJ1096" s="722"/>
      <c r="BK1096" s="722"/>
      <c r="BL1096" s="722"/>
      <c r="BM1096" s="722"/>
      <c r="BN1096" s="722"/>
      <c r="BO1096" s="722"/>
      <c r="BP1096" s="722"/>
      <c r="BQ1096" s="722"/>
      <c r="BR1096" s="722"/>
      <c r="BS1096" s="722"/>
      <c r="BT1096" s="722"/>
      <c r="BU1096" s="722"/>
      <c r="BV1096" s="722"/>
      <c r="BW1096" s="722"/>
      <c r="BX1096" s="722"/>
      <c r="BY1096" s="722"/>
      <c r="BZ1096" s="722"/>
      <c r="CA1096" s="722"/>
      <c r="CB1096" s="722"/>
      <c r="CC1096" s="722"/>
      <c r="CD1096" s="722"/>
      <c r="CE1096" s="722"/>
      <c r="CF1096" s="722"/>
      <c r="CG1096" s="722"/>
      <c r="CH1096" s="722"/>
      <c r="CI1096" s="722"/>
      <c r="CJ1096" s="722"/>
      <c r="CK1096" s="722"/>
      <c r="CL1096" s="722"/>
      <c r="CM1096" s="722"/>
      <c r="CN1096" s="722"/>
      <c r="CO1096" s="722"/>
      <c r="CP1096" s="722"/>
      <c r="CQ1096" s="722"/>
      <c r="CR1096" s="722"/>
      <c r="CS1096" s="722"/>
    </row>
    <row r="1097" spans="1:97" s="1376" customFormat="1">
      <c r="A1097" s="722"/>
      <c r="B1097" s="722"/>
      <c r="C1097" s="722"/>
      <c r="D1097" s="722"/>
      <c r="E1097" s="722"/>
      <c r="F1097" s="757"/>
      <c r="G1097" s="757"/>
      <c r="H1097" s="757"/>
      <c r="I1097" s="757"/>
      <c r="J1097" s="757"/>
      <c r="K1097" s="758"/>
      <c r="L1097" s="758"/>
      <c r="M1097" s="722"/>
      <c r="N1097" s="736"/>
      <c r="O1097" s="736"/>
      <c r="P1097" s="736"/>
      <c r="Q1097" s="736"/>
      <c r="R1097" s="736"/>
      <c r="S1097" s="736"/>
      <c r="T1097" s="736"/>
      <c r="U1097" s="736"/>
      <c r="BA1097" s="722"/>
      <c r="BB1097" s="722"/>
      <c r="BC1097" s="722"/>
      <c r="BD1097" s="722"/>
      <c r="BE1097" s="722"/>
      <c r="BF1097" s="722"/>
      <c r="BG1097" s="722"/>
      <c r="BH1097" s="722"/>
      <c r="BI1097" s="722"/>
      <c r="BJ1097" s="722"/>
      <c r="BK1097" s="722"/>
      <c r="BL1097" s="722"/>
      <c r="BM1097" s="722"/>
      <c r="BN1097" s="722"/>
      <c r="BO1097" s="722"/>
      <c r="BP1097" s="722"/>
      <c r="BQ1097" s="722"/>
      <c r="BR1097" s="722"/>
      <c r="BS1097" s="722"/>
      <c r="BT1097" s="722"/>
      <c r="BU1097" s="722"/>
      <c r="BV1097" s="722"/>
      <c r="BW1097" s="722"/>
      <c r="BX1097" s="722"/>
      <c r="BY1097" s="722"/>
      <c r="BZ1097" s="722"/>
      <c r="CA1097" s="722"/>
      <c r="CB1097" s="722"/>
      <c r="CC1097" s="722"/>
      <c r="CD1097" s="722"/>
      <c r="CE1097" s="722"/>
      <c r="CF1097" s="722"/>
      <c r="CG1097" s="722"/>
      <c r="CH1097" s="722"/>
      <c r="CI1097" s="722"/>
      <c r="CJ1097" s="722"/>
      <c r="CK1097" s="722"/>
      <c r="CL1097" s="722"/>
      <c r="CM1097" s="722"/>
      <c r="CN1097" s="722"/>
      <c r="CO1097" s="722"/>
      <c r="CP1097" s="722"/>
      <c r="CQ1097" s="722"/>
      <c r="CR1097" s="722"/>
      <c r="CS1097" s="722"/>
    </row>
    <row r="1098" spans="1:97" s="1376" customFormat="1">
      <c r="A1098" s="722"/>
      <c r="B1098" s="722"/>
      <c r="C1098" s="722"/>
      <c r="D1098" s="722"/>
      <c r="E1098" s="722"/>
      <c r="F1098" s="757"/>
      <c r="G1098" s="757"/>
      <c r="H1098" s="757"/>
      <c r="I1098" s="757"/>
      <c r="J1098" s="757"/>
      <c r="K1098" s="758"/>
      <c r="L1098" s="758"/>
      <c r="M1098" s="722"/>
      <c r="N1098" s="736"/>
      <c r="O1098" s="736"/>
      <c r="P1098" s="736"/>
      <c r="Q1098" s="736"/>
      <c r="R1098" s="736"/>
      <c r="S1098" s="736"/>
      <c r="T1098" s="736"/>
      <c r="U1098" s="736"/>
      <c r="BA1098" s="722"/>
      <c r="BB1098" s="722"/>
      <c r="BC1098" s="722"/>
      <c r="BD1098" s="722"/>
      <c r="BE1098" s="722"/>
      <c r="BF1098" s="722"/>
      <c r="BG1098" s="722"/>
      <c r="BH1098" s="722"/>
      <c r="BI1098" s="722"/>
      <c r="BJ1098" s="722"/>
      <c r="BK1098" s="722"/>
      <c r="BL1098" s="722"/>
      <c r="BM1098" s="722"/>
      <c r="BN1098" s="722"/>
      <c r="BO1098" s="722"/>
      <c r="BP1098" s="722"/>
      <c r="BQ1098" s="722"/>
      <c r="BR1098" s="722"/>
      <c r="BS1098" s="722"/>
      <c r="BT1098" s="722"/>
      <c r="BU1098" s="722"/>
      <c r="BV1098" s="722"/>
      <c r="BW1098" s="722"/>
      <c r="BX1098" s="722"/>
      <c r="BY1098" s="722"/>
      <c r="BZ1098" s="722"/>
      <c r="CA1098" s="722"/>
      <c r="CB1098" s="722"/>
      <c r="CC1098" s="722"/>
      <c r="CD1098" s="722"/>
      <c r="CE1098" s="722"/>
      <c r="CF1098" s="722"/>
      <c r="CG1098" s="722"/>
      <c r="CH1098" s="722"/>
      <c r="CI1098" s="722"/>
      <c r="CJ1098" s="722"/>
      <c r="CK1098" s="722"/>
      <c r="CL1098" s="722"/>
      <c r="CM1098" s="722"/>
      <c r="CN1098" s="722"/>
      <c r="CO1098" s="722"/>
      <c r="CP1098" s="722"/>
      <c r="CQ1098" s="722"/>
      <c r="CR1098" s="722"/>
      <c r="CS1098" s="722"/>
    </row>
    <row r="1099" spans="1:97" s="1376" customFormat="1">
      <c r="A1099" s="722"/>
      <c r="B1099" s="722"/>
      <c r="C1099" s="722"/>
      <c r="D1099" s="722"/>
      <c r="E1099" s="722"/>
      <c r="F1099" s="757"/>
      <c r="G1099" s="757"/>
      <c r="H1099" s="757"/>
      <c r="I1099" s="757"/>
      <c r="J1099" s="757"/>
      <c r="K1099" s="758"/>
      <c r="L1099" s="758"/>
      <c r="M1099" s="722"/>
      <c r="N1099" s="736"/>
      <c r="O1099" s="736"/>
      <c r="P1099" s="736"/>
      <c r="Q1099" s="736"/>
      <c r="R1099" s="736"/>
      <c r="S1099" s="736"/>
      <c r="T1099" s="736"/>
      <c r="U1099" s="736"/>
      <c r="BA1099" s="722"/>
      <c r="BB1099" s="722"/>
      <c r="BC1099" s="722"/>
      <c r="BD1099" s="722"/>
      <c r="BE1099" s="722"/>
      <c r="BF1099" s="722"/>
      <c r="BG1099" s="722"/>
      <c r="BH1099" s="722"/>
      <c r="BI1099" s="722"/>
      <c r="BJ1099" s="722"/>
      <c r="BK1099" s="722"/>
      <c r="BL1099" s="722"/>
      <c r="BM1099" s="722"/>
      <c r="BN1099" s="722"/>
      <c r="BO1099" s="722"/>
      <c r="BP1099" s="722"/>
      <c r="BQ1099" s="722"/>
      <c r="BR1099" s="722"/>
      <c r="BS1099" s="722"/>
      <c r="BT1099" s="722"/>
      <c r="BU1099" s="722"/>
      <c r="BV1099" s="722"/>
      <c r="BW1099" s="722"/>
      <c r="BX1099" s="722"/>
      <c r="BY1099" s="722"/>
      <c r="BZ1099" s="722"/>
      <c r="CA1099" s="722"/>
      <c r="CB1099" s="722"/>
      <c r="CC1099" s="722"/>
      <c r="CD1099" s="722"/>
      <c r="CE1099" s="722"/>
      <c r="CF1099" s="722"/>
      <c r="CG1099" s="722"/>
      <c r="CH1099" s="722"/>
      <c r="CI1099" s="722"/>
      <c r="CJ1099" s="722"/>
      <c r="CK1099" s="722"/>
      <c r="CL1099" s="722"/>
      <c r="CM1099" s="722"/>
      <c r="CN1099" s="722"/>
      <c r="CO1099" s="722"/>
      <c r="CP1099" s="722"/>
      <c r="CQ1099" s="722"/>
      <c r="CR1099" s="722"/>
      <c r="CS1099" s="722"/>
    </row>
    <row r="1100" spans="1:97" s="1376" customFormat="1">
      <c r="A1100" s="722"/>
      <c r="B1100" s="722"/>
      <c r="C1100" s="722"/>
      <c r="D1100" s="722"/>
      <c r="E1100" s="722"/>
      <c r="F1100" s="757"/>
      <c r="G1100" s="757"/>
      <c r="H1100" s="757"/>
      <c r="I1100" s="757"/>
      <c r="J1100" s="757"/>
      <c r="K1100" s="758"/>
      <c r="L1100" s="758"/>
      <c r="M1100" s="722"/>
      <c r="N1100" s="736"/>
      <c r="O1100" s="736"/>
      <c r="P1100" s="736"/>
      <c r="Q1100" s="736"/>
      <c r="R1100" s="736"/>
      <c r="S1100" s="736"/>
      <c r="T1100" s="736"/>
      <c r="U1100" s="736"/>
      <c r="BA1100" s="722"/>
      <c r="BB1100" s="722"/>
      <c r="BC1100" s="722"/>
      <c r="BD1100" s="722"/>
      <c r="BE1100" s="722"/>
      <c r="BF1100" s="722"/>
      <c r="BG1100" s="722"/>
      <c r="BH1100" s="722"/>
      <c r="BI1100" s="722"/>
      <c r="BJ1100" s="722"/>
      <c r="BK1100" s="722"/>
      <c r="BL1100" s="722"/>
      <c r="BM1100" s="722"/>
      <c r="BN1100" s="722"/>
      <c r="BO1100" s="722"/>
      <c r="BP1100" s="722"/>
      <c r="BQ1100" s="722"/>
      <c r="BR1100" s="722"/>
      <c r="BS1100" s="722"/>
      <c r="BT1100" s="722"/>
      <c r="BU1100" s="722"/>
      <c r="BV1100" s="722"/>
      <c r="BW1100" s="722"/>
      <c r="BX1100" s="722"/>
      <c r="BY1100" s="722"/>
      <c r="BZ1100" s="722"/>
      <c r="CA1100" s="722"/>
      <c r="CB1100" s="722"/>
      <c r="CC1100" s="722"/>
      <c r="CD1100" s="722"/>
      <c r="CE1100" s="722"/>
      <c r="CF1100" s="722"/>
      <c r="CG1100" s="722"/>
      <c r="CH1100" s="722"/>
      <c r="CI1100" s="722"/>
      <c r="CJ1100" s="722"/>
      <c r="CK1100" s="722"/>
      <c r="CL1100" s="722"/>
      <c r="CM1100" s="722"/>
      <c r="CN1100" s="722"/>
      <c r="CO1100" s="722"/>
      <c r="CP1100" s="722"/>
      <c r="CQ1100" s="722"/>
      <c r="CR1100" s="722"/>
      <c r="CS1100" s="722"/>
    </row>
    <row r="1101" spans="1:97" s="1376" customFormat="1">
      <c r="A1101" s="722"/>
      <c r="B1101" s="722"/>
      <c r="C1101" s="722"/>
      <c r="D1101" s="722"/>
      <c r="E1101" s="722"/>
      <c r="F1101" s="757"/>
      <c r="G1101" s="757"/>
      <c r="H1101" s="757"/>
      <c r="I1101" s="757"/>
      <c r="J1101" s="757"/>
      <c r="K1101" s="758"/>
      <c r="L1101" s="758"/>
      <c r="M1101" s="722"/>
      <c r="N1101" s="736"/>
      <c r="O1101" s="736"/>
      <c r="P1101" s="736"/>
      <c r="Q1101" s="736"/>
      <c r="R1101" s="736"/>
      <c r="S1101" s="736"/>
      <c r="T1101" s="736"/>
      <c r="U1101" s="736"/>
      <c r="BA1101" s="722"/>
      <c r="BB1101" s="722"/>
      <c r="BC1101" s="722"/>
      <c r="BD1101" s="722"/>
      <c r="BE1101" s="722"/>
      <c r="BF1101" s="722"/>
      <c r="BG1101" s="722"/>
      <c r="BH1101" s="722"/>
      <c r="BI1101" s="722"/>
      <c r="BJ1101" s="722"/>
      <c r="BK1101" s="722"/>
      <c r="BL1101" s="722"/>
      <c r="BM1101" s="722"/>
      <c r="BN1101" s="722"/>
      <c r="BO1101" s="722"/>
      <c r="BP1101" s="722"/>
      <c r="BQ1101" s="722"/>
      <c r="BR1101" s="722"/>
      <c r="BS1101" s="722"/>
      <c r="BT1101" s="722"/>
      <c r="BU1101" s="722"/>
      <c r="BV1101" s="722"/>
      <c r="BW1101" s="722"/>
      <c r="BX1101" s="722"/>
      <c r="BY1101" s="722"/>
      <c r="BZ1101" s="722"/>
      <c r="CA1101" s="722"/>
      <c r="CB1101" s="722"/>
      <c r="CC1101" s="722"/>
      <c r="CD1101" s="722"/>
      <c r="CE1101" s="722"/>
      <c r="CF1101" s="722"/>
      <c r="CG1101" s="722"/>
      <c r="CH1101" s="722"/>
      <c r="CI1101" s="722"/>
      <c r="CJ1101" s="722"/>
      <c r="CK1101" s="722"/>
      <c r="CL1101" s="722"/>
      <c r="CM1101" s="722"/>
      <c r="CN1101" s="722"/>
      <c r="CO1101" s="722"/>
      <c r="CP1101" s="722"/>
      <c r="CQ1101" s="722"/>
      <c r="CR1101" s="722"/>
      <c r="CS1101" s="722"/>
    </row>
    <row r="1102" spans="1:97" s="1376" customFormat="1">
      <c r="A1102" s="722"/>
      <c r="B1102" s="722"/>
      <c r="C1102" s="722"/>
      <c r="D1102" s="722"/>
      <c r="E1102" s="722"/>
      <c r="F1102" s="757"/>
      <c r="G1102" s="757"/>
      <c r="H1102" s="757"/>
      <c r="I1102" s="757"/>
      <c r="J1102" s="757"/>
      <c r="K1102" s="758"/>
      <c r="L1102" s="758"/>
      <c r="M1102" s="722"/>
      <c r="N1102" s="736"/>
      <c r="O1102" s="736"/>
      <c r="P1102" s="736"/>
      <c r="Q1102" s="736"/>
      <c r="R1102" s="736"/>
      <c r="S1102" s="736"/>
      <c r="T1102" s="736"/>
      <c r="U1102" s="736"/>
      <c r="BA1102" s="722"/>
      <c r="BB1102" s="722"/>
      <c r="BC1102" s="722"/>
      <c r="BD1102" s="722"/>
      <c r="BE1102" s="722"/>
      <c r="BF1102" s="722"/>
      <c r="BG1102" s="722"/>
      <c r="BH1102" s="722"/>
      <c r="BI1102" s="722"/>
      <c r="BJ1102" s="722"/>
      <c r="BK1102" s="722"/>
      <c r="BL1102" s="722"/>
      <c r="BM1102" s="722"/>
      <c r="BN1102" s="722"/>
      <c r="BO1102" s="722"/>
      <c r="BP1102" s="722"/>
      <c r="BQ1102" s="722"/>
      <c r="BR1102" s="722"/>
      <c r="BS1102" s="722"/>
      <c r="BT1102" s="722"/>
      <c r="BU1102" s="722"/>
      <c r="BV1102" s="722"/>
      <c r="BW1102" s="722"/>
      <c r="BX1102" s="722"/>
      <c r="BY1102" s="722"/>
      <c r="BZ1102" s="722"/>
      <c r="CA1102" s="722"/>
      <c r="CB1102" s="722"/>
      <c r="CC1102" s="722"/>
      <c r="CD1102" s="722"/>
      <c r="CE1102" s="722"/>
      <c r="CF1102" s="722"/>
      <c r="CG1102" s="722"/>
      <c r="CH1102" s="722"/>
      <c r="CI1102" s="722"/>
      <c r="CJ1102" s="722"/>
      <c r="CK1102" s="722"/>
      <c r="CL1102" s="722"/>
      <c r="CM1102" s="722"/>
      <c r="CN1102" s="722"/>
      <c r="CO1102" s="722"/>
      <c r="CP1102" s="722"/>
      <c r="CQ1102" s="722"/>
      <c r="CR1102" s="722"/>
      <c r="CS1102" s="722"/>
    </row>
    <row r="1103" spans="1:97" s="1376" customFormat="1">
      <c r="A1103" s="722"/>
      <c r="B1103" s="722"/>
      <c r="C1103" s="722"/>
      <c r="D1103" s="722"/>
      <c r="E1103" s="722"/>
      <c r="F1103" s="757"/>
      <c r="G1103" s="757"/>
      <c r="H1103" s="757"/>
      <c r="I1103" s="757"/>
      <c r="J1103" s="757"/>
      <c r="K1103" s="758"/>
      <c r="L1103" s="758"/>
      <c r="M1103" s="722"/>
      <c r="N1103" s="736"/>
      <c r="O1103" s="736"/>
      <c r="P1103" s="736"/>
      <c r="Q1103" s="736"/>
      <c r="R1103" s="736"/>
      <c r="S1103" s="736"/>
      <c r="T1103" s="736"/>
      <c r="U1103" s="736"/>
      <c r="BA1103" s="722"/>
      <c r="BB1103" s="722"/>
      <c r="BC1103" s="722"/>
      <c r="BD1103" s="722"/>
      <c r="BE1103" s="722"/>
      <c r="BF1103" s="722"/>
      <c r="BG1103" s="722"/>
      <c r="BH1103" s="722"/>
      <c r="BI1103" s="722"/>
      <c r="BJ1103" s="722"/>
      <c r="BK1103" s="722"/>
      <c r="BL1103" s="722"/>
      <c r="BM1103" s="722"/>
      <c r="BN1103" s="722"/>
      <c r="BO1103" s="722"/>
      <c r="BP1103" s="722"/>
      <c r="BQ1103" s="722"/>
      <c r="BR1103" s="722"/>
      <c r="BS1103" s="722"/>
      <c r="BT1103" s="722"/>
      <c r="BU1103" s="722"/>
      <c r="BV1103" s="722"/>
      <c r="BW1103" s="722"/>
      <c r="BX1103" s="722"/>
      <c r="BY1103" s="722"/>
      <c r="BZ1103" s="722"/>
      <c r="CA1103" s="722"/>
      <c r="CB1103" s="722"/>
      <c r="CC1103" s="722"/>
      <c r="CD1103" s="722"/>
      <c r="CE1103" s="722"/>
      <c r="CF1103" s="722"/>
      <c r="CG1103" s="722"/>
      <c r="CH1103" s="722"/>
      <c r="CI1103" s="722"/>
      <c r="CJ1103" s="722"/>
      <c r="CK1103" s="722"/>
      <c r="CL1103" s="722"/>
      <c r="CM1103" s="722"/>
      <c r="CN1103" s="722"/>
      <c r="CO1103" s="722"/>
      <c r="CP1103" s="722"/>
      <c r="CQ1103" s="722"/>
      <c r="CR1103" s="722"/>
      <c r="CS1103" s="722"/>
    </row>
    <row r="1104" spans="1:97" s="1376" customFormat="1">
      <c r="A1104" s="722"/>
      <c r="B1104" s="722"/>
      <c r="C1104" s="722"/>
      <c r="D1104" s="722"/>
      <c r="E1104" s="722"/>
      <c r="F1104" s="757"/>
      <c r="G1104" s="757"/>
      <c r="H1104" s="757"/>
      <c r="I1104" s="757"/>
      <c r="J1104" s="757"/>
      <c r="K1104" s="758"/>
      <c r="L1104" s="758"/>
      <c r="M1104" s="722"/>
      <c r="N1104" s="736"/>
      <c r="O1104" s="736"/>
      <c r="P1104" s="736"/>
      <c r="Q1104" s="736"/>
      <c r="R1104" s="736"/>
      <c r="S1104" s="736"/>
      <c r="T1104" s="736"/>
      <c r="U1104" s="736"/>
      <c r="BA1104" s="722"/>
      <c r="BB1104" s="722"/>
      <c r="BC1104" s="722"/>
      <c r="BD1104" s="722"/>
      <c r="BE1104" s="722"/>
      <c r="BF1104" s="722"/>
      <c r="BG1104" s="722"/>
      <c r="BH1104" s="722"/>
      <c r="BI1104" s="722"/>
      <c r="BJ1104" s="722"/>
      <c r="BK1104" s="722"/>
      <c r="BL1104" s="722"/>
      <c r="BM1104" s="722"/>
      <c r="BN1104" s="722"/>
      <c r="BO1104" s="722"/>
      <c r="BP1104" s="722"/>
      <c r="BQ1104" s="722"/>
      <c r="BR1104" s="722"/>
      <c r="BS1104" s="722"/>
      <c r="BT1104" s="722"/>
      <c r="BU1104" s="722"/>
      <c r="BV1104" s="722"/>
      <c r="BW1104" s="722"/>
      <c r="BX1104" s="722"/>
      <c r="BY1104" s="722"/>
      <c r="BZ1104" s="722"/>
      <c r="CA1104" s="722"/>
      <c r="CB1104" s="722"/>
      <c r="CC1104" s="722"/>
      <c r="CD1104" s="722"/>
      <c r="CE1104" s="722"/>
      <c r="CF1104" s="722"/>
      <c r="CG1104" s="722"/>
      <c r="CH1104" s="722"/>
      <c r="CI1104" s="722"/>
      <c r="CJ1104" s="722"/>
      <c r="CK1104" s="722"/>
      <c r="CL1104" s="722"/>
      <c r="CM1104" s="722"/>
      <c r="CN1104" s="722"/>
      <c r="CO1104" s="722"/>
      <c r="CP1104" s="722"/>
      <c r="CQ1104" s="722"/>
      <c r="CR1104" s="722"/>
      <c r="CS1104" s="722"/>
    </row>
    <row r="1105" spans="1:97" s="1376" customFormat="1">
      <c r="A1105" s="722"/>
      <c r="B1105" s="722"/>
      <c r="C1105" s="722"/>
      <c r="D1105" s="722"/>
      <c r="E1105" s="722"/>
      <c r="F1105" s="757"/>
      <c r="G1105" s="757"/>
      <c r="H1105" s="757"/>
      <c r="I1105" s="757"/>
      <c r="J1105" s="757"/>
      <c r="K1105" s="758"/>
      <c r="L1105" s="758"/>
      <c r="M1105" s="722"/>
      <c r="N1105" s="736"/>
      <c r="O1105" s="736"/>
      <c r="P1105" s="736"/>
      <c r="Q1105" s="736"/>
      <c r="R1105" s="736"/>
      <c r="S1105" s="736"/>
      <c r="T1105" s="736"/>
      <c r="U1105" s="736"/>
      <c r="BA1105" s="722"/>
      <c r="BB1105" s="722"/>
      <c r="BC1105" s="722"/>
      <c r="BD1105" s="722"/>
      <c r="BE1105" s="722"/>
      <c r="BF1105" s="722"/>
      <c r="BG1105" s="722"/>
      <c r="BH1105" s="722"/>
      <c r="BI1105" s="722"/>
      <c r="BJ1105" s="722"/>
      <c r="BK1105" s="722"/>
      <c r="BL1105" s="722"/>
      <c r="BM1105" s="722"/>
      <c r="BN1105" s="722"/>
      <c r="BO1105" s="722"/>
      <c r="BP1105" s="722"/>
      <c r="BQ1105" s="722"/>
      <c r="BR1105" s="722"/>
      <c r="BS1105" s="722"/>
      <c r="BT1105" s="722"/>
      <c r="BU1105" s="722"/>
      <c r="BV1105" s="722"/>
      <c r="BW1105" s="722"/>
      <c r="BX1105" s="722"/>
      <c r="BY1105" s="722"/>
      <c r="BZ1105" s="722"/>
      <c r="CA1105" s="722"/>
      <c r="CB1105" s="722"/>
      <c r="CC1105" s="722"/>
      <c r="CD1105" s="722"/>
      <c r="CE1105" s="722"/>
      <c r="CF1105" s="722"/>
      <c r="CG1105" s="722"/>
      <c r="CH1105" s="722"/>
      <c r="CI1105" s="722"/>
      <c r="CJ1105" s="722"/>
      <c r="CK1105" s="722"/>
      <c r="CL1105" s="722"/>
      <c r="CM1105" s="722"/>
      <c r="CN1105" s="722"/>
      <c r="CO1105" s="722"/>
      <c r="CP1105" s="722"/>
      <c r="CQ1105" s="722"/>
      <c r="CR1105" s="722"/>
      <c r="CS1105" s="722"/>
    </row>
    <row r="1106" spans="1:97" s="1376" customFormat="1">
      <c r="A1106" s="722"/>
      <c r="B1106" s="722"/>
      <c r="C1106" s="722"/>
      <c r="D1106" s="722"/>
      <c r="E1106" s="722"/>
      <c r="F1106" s="757"/>
      <c r="G1106" s="757"/>
      <c r="H1106" s="757"/>
      <c r="I1106" s="757"/>
      <c r="J1106" s="757"/>
      <c r="K1106" s="758"/>
      <c r="L1106" s="758"/>
      <c r="M1106" s="722"/>
      <c r="N1106" s="736"/>
      <c r="O1106" s="736"/>
      <c r="P1106" s="736"/>
      <c r="Q1106" s="736"/>
      <c r="R1106" s="736"/>
      <c r="S1106" s="736"/>
      <c r="T1106" s="736"/>
      <c r="U1106" s="736"/>
      <c r="BA1106" s="722"/>
      <c r="BB1106" s="722"/>
      <c r="BC1106" s="722"/>
      <c r="BD1106" s="722"/>
      <c r="BE1106" s="722"/>
      <c r="BF1106" s="722"/>
      <c r="BG1106" s="722"/>
      <c r="BH1106" s="722"/>
      <c r="BI1106" s="722"/>
      <c r="BJ1106" s="722"/>
      <c r="BK1106" s="722"/>
      <c r="BL1106" s="722"/>
      <c r="BM1106" s="722"/>
      <c r="BN1106" s="722"/>
      <c r="BO1106" s="722"/>
      <c r="BP1106" s="722"/>
      <c r="BQ1106" s="722"/>
      <c r="BR1106" s="722"/>
      <c r="BS1106" s="722"/>
      <c r="BT1106" s="722"/>
      <c r="BU1106" s="722"/>
      <c r="BV1106" s="722"/>
      <c r="BW1106" s="722"/>
      <c r="BX1106" s="722"/>
      <c r="BY1106" s="722"/>
      <c r="BZ1106" s="722"/>
      <c r="CA1106" s="722"/>
      <c r="CB1106" s="722"/>
      <c r="CC1106" s="722"/>
      <c r="CD1106" s="722"/>
      <c r="CE1106" s="722"/>
      <c r="CF1106" s="722"/>
      <c r="CG1106" s="722"/>
      <c r="CH1106" s="722"/>
      <c r="CI1106" s="722"/>
      <c r="CJ1106" s="722"/>
      <c r="CK1106" s="722"/>
      <c r="CL1106" s="722"/>
      <c r="CM1106" s="722"/>
      <c r="CN1106" s="722"/>
      <c r="CO1106" s="722"/>
      <c r="CP1106" s="722"/>
      <c r="CQ1106" s="722"/>
      <c r="CR1106" s="722"/>
      <c r="CS1106" s="722"/>
    </row>
    <row r="1107" spans="1:97" s="1376" customFormat="1">
      <c r="A1107" s="722"/>
      <c r="B1107" s="722"/>
      <c r="C1107" s="722"/>
      <c r="D1107" s="722"/>
      <c r="E1107" s="722"/>
      <c r="F1107" s="757"/>
      <c r="G1107" s="757"/>
      <c r="H1107" s="757"/>
      <c r="I1107" s="757"/>
      <c r="J1107" s="757"/>
      <c r="K1107" s="758"/>
      <c r="L1107" s="758"/>
      <c r="M1107" s="722"/>
      <c r="N1107" s="736"/>
      <c r="O1107" s="736"/>
      <c r="P1107" s="736"/>
      <c r="Q1107" s="736"/>
      <c r="R1107" s="736"/>
      <c r="S1107" s="736"/>
      <c r="T1107" s="736"/>
      <c r="U1107" s="736"/>
      <c r="BA1107" s="722"/>
      <c r="BB1107" s="722"/>
      <c r="BC1107" s="722"/>
      <c r="BD1107" s="722"/>
      <c r="BE1107" s="722"/>
      <c r="BF1107" s="722"/>
      <c r="BG1107" s="722"/>
      <c r="BH1107" s="722"/>
      <c r="BI1107" s="722"/>
      <c r="BJ1107" s="722"/>
      <c r="BK1107" s="722"/>
      <c r="BL1107" s="722"/>
      <c r="BM1107" s="722"/>
      <c r="BN1107" s="722"/>
      <c r="BO1107" s="722"/>
      <c r="BP1107" s="722"/>
      <c r="BQ1107" s="722"/>
      <c r="BR1107" s="722"/>
      <c r="BS1107" s="722"/>
      <c r="BT1107" s="722"/>
      <c r="BU1107" s="722"/>
      <c r="BV1107" s="722"/>
      <c r="BW1107" s="722"/>
      <c r="BX1107" s="722"/>
      <c r="BY1107" s="722"/>
      <c r="BZ1107" s="722"/>
      <c r="CA1107" s="722"/>
      <c r="CB1107" s="722"/>
      <c r="CC1107" s="722"/>
      <c r="CD1107" s="722"/>
      <c r="CE1107" s="722"/>
      <c r="CF1107" s="722"/>
      <c r="CG1107" s="722"/>
      <c r="CH1107" s="722"/>
      <c r="CI1107" s="722"/>
      <c r="CJ1107" s="722"/>
      <c r="CK1107" s="722"/>
      <c r="CL1107" s="722"/>
      <c r="CM1107" s="722"/>
      <c r="CN1107" s="722"/>
      <c r="CO1107" s="722"/>
      <c r="CP1107" s="722"/>
      <c r="CQ1107" s="722"/>
      <c r="CR1107" s="722"/>
      <c r="CS1107" s="722"/>
    </row>
    <row r="1108" spans="1:97" s="1376" customFormat="1">
      <c r="A1108" s="722"/>
      <c r="B1108" s="722"/>
      <c r="C1108" s="722"/>
      <c r="D1108" s="722"/>
      <c r="E1108" s="722"/>
      <c r="F1108" s="757"/>
      <c r="G1108" s="757"/>
      <c r="H1108" s="757"/>
      <c r="I1108" s="757"/>
      <c r="J1108" s="757"/>
      <c r="K1108" s="758"/>
      <c r="L1108" s="758"/>
      <c r="M1108" s="722"/>
      <c r="N1108" s="736"/>
      <c r="O1108" s="736"/>
      <c r="P1108" s="736"/>
      <c r="Q1108" s="736"/>
      <c r="R1108" s="736"/>
      <c r="S1108" s="736"/>
      <c r="T1108" s="736"/>
      <c r="U1108" s="736"/>
      <c r="BA1108" s="722"/>
      <c r="BB1108" s="722"/>
      <c r="BC1108" s="722"/>
      <c r="BD1108" s="722"/>
      <c r="BE1108" s="722"/>
      <c r="BF1108" s="722"/>
      <c r="BG1108" s="722"/>
      <c r="BH1108" s="722"/>
      <c r="BI1108" s="722"/>
      <c r="BJ1108" s="722"/>
      <c r="BK1108" s="722"/>
      <c r="BL1108" s="722"/>
      <c r="BM1108" s="722"/>
      <c r="BN1108" s="722"/>
      <c r="BO1108" s="722"/>
      <c r="BP1108" s="722"/>
      <c r="BQ1108" s="722"/>
      <c r="BR1108" s="722"/>
      <c r="BS1108" s="722"/>
      <c r="BT1108" s="722"/>
      <c r="BU1108" s="722"/>
      <c r="BV1108" s="722"/>
      <c r="BW1108" s="722"/>
      <c r="BX1108" s="722"/>
      <c r="BY1108" s="722"/>
      <c r="BZ1108" s="722"/>
      <c r="CA1108" s="722"/>
      <c r="CB1108" s="722"/>
      <c r="CC1108" s="722"/>
      <c r="CD1108" s="722"/>
      <c r="CE1108" s="722"/>
      <c r="CF1108" s="722"/>
      <c r="CG1108" s="722"/>
      <c r="CH1108" s="722"/>
      <c r="CI1108" s="722"/>
      <c r="CJ1108" s="722"/>
      <c r="CK1108" s="722"/>
      <c r="CL1108" s="722"/>
      <c r="CM1108" s="722"/>
      <c r="CN1108" s="722"/>
      <c r="CO1108" s="722"/>
      <c r="CP1108" s="722"/>
      <c r="CQ1108" s="722"/>
      <c r="CR1108" s="722"/>
      <c r="CS1108" s="722"/>
    </row>
    <row r="1109" spans="1:97" s="1376" customFormat="1">
      <c r="A1109" s="722"/>
      <c r="B1109" s="722"/>
      <c r="C1109" s="722"/>
      <c r="D1109" s="722"/>
      <c r="E1109" s="722"/>
      <c r="F1109" s="757"/>
      <c r="G1109" s="757"/>
      <c r="H1109" s="757"/>
      <c r="I1109" s="757"/>
      <c r="J1109" s="757"/>
      <c r="K1109" s="758"/>
      <c r="L1109" s="758"/>
      <c r="M1109" s="722"/>
      <c r="N1109" s="736"/>
      <c r="O1109" s="736"/>
      <c r="P1109" s="736"/>
      <c r="Q1109" s="736"/>
      <c r="R1109" s="736"/>
      <c r="S1109" s="736"/>
      <c r="T1109" s="736"/>
      <c r="U1109" s="736"/>
      <c r="BA1109" s="722"/>
      <c r="BB1109" s="722"/>
      <c r="BC1109" s="722"/>
      <c r="BD1109" s="722"/>
      <c r="BE1109" s="722"/>
      <c r="BF1109" s="722"/>
      <c r="BG1109" s="722"/>
      <c r="BH1109" s="722"/>
      <c r="BI1109" s="722"/>
      <c r="BJ1109" s="722"/>
      <c r="BK1109" s="722"/>
      <c r="BL1109" s="722"/>
      <c r="BM1109" s="722"/>
      <c r="BN1109" s="722"/>
      <c r="BO1109" s="722"/>
      <c r="BP1109" s="722"/>
      <c r="BQ1109" s="722"/>
      <c r="BR1109" s="722"/>
      <c r="BS1109" s="722"/>
      <c r="BT1109" s="722"/>
      <c r="BU1109" s="722"/>
      <c r="BV1109" s="722"/>
      <c r="BW1109" s="722"/>
      <c r="BX1109" s="722"/>
      <c r="BY1109" s="722"/>
      <c r="BZ1109" s="722"/>
      <c r="CA1109" s="722"/>
      <c r="CB1109" s="722"/>
      <c r="CC1109" s="722"/>
      <c r="CD1109" s="722"/>
      <c r="CE1109" s="722"/>
      <c r="CF1109" s="722"/>
      <c r="CG1109" s="722"/>
      <c r="CH1109" s="722"/>
      <c r="CI1109" s="722"/>
      <c r="CJ1109" s="722"/>
      <c r="CK1109" s="722"/>
      <c r="CL1109" s="722"/>
      <c r="CM1109" s="722"/>
      <c r="CN1109" s="722"/>
      <c r="CO1109" s="722"/>
      <c r="CP1109" s="722"/>
      <c r="CQ1109" s="722"/>
      <c r="CR1109" s="722"/>
      <c r="CS1109" s="722"/>
    </row>
    <row r="1110" spans="1:97" s="1376" customFormat="1">
      <c r="A1110" s="722"/>
      <c r="B1110" s="722"/>
      <c r="C1110" s="722"/>
      <c r="D1110" s="722"/>
      <c r="E1110" s="722"/>
      <c r="F1110" s="757"/>
      <c r="G1110" s="757"/>
      <c r="H1110" s="757"/>
      <c r="I1110" s="757"/>
      <c r="J1110" s="757"/>
      <c r="K1110" s="758"/>
      <c r="L1110" s="758"/>
      <c r="M1110" s="722"/>
      <c r="N1110" s="736"/>
      <c r="O1110" s="736"/>
      <c r="P1110" s="736"/>
      <c r="Q1110" s="736"/>
      <c r="R1110" s="736"/>
      <c r="S1110" s="736"/>
      <c r="T1110" s="736"/>
      <c r="U1110" s="736"/>
      <c r="BA1110" s="722"/>
      <c r="BB1110" s="722"/>
      <c r="BC1110" s="722"/>
      <c r="BD1110" s="722"/>
      <c r="BE1110" s="722"/>
      <c r="BF1110" s="722"/>
      <c r="BG1110" s="722"/>
      <c r="BH1110" s="722"/>
      <c r="BI1110" s="722"/>
      <c r="BJ1110" s="722"/>
      <c r="BK1110" s="722"/>
      <c r="BL1110" s="722"/>
      <c r="BM1110" s="722"/>
      <c r="BN1110" s="722"/>
      <c r="BO1110" s="722"/>
      <c r="BP1110" s="722"/>
      <c r="BQ1110" s="722"/>
      <c r="BR1110" s="722"/>
      <c r="BS1110" s="722"/>
      <c r="BT1110" s="722"/>
      <c r="BU1110" s="722"/>
      <c r="BV1110" s="722"/>
      <c r="BW1110" s="722"/>
      <c r="BX1110" s="722"/>
      <c r="BY1110" s="722"/>
      <c r="BZ1110" s="722"/>
      <c r="CA1110" s="722"/>
      <c r="CB1110" s="722"/>
      <c r="CC1110" s="722"/>
      <c r="CD1110" s="722"/>
      <c r="CE1110" s="722"/>
      <c r="CF1110" s="722"/>
      <c r="CG1110" s="722"/>
      <c r="CH1110" s="722"/>
      <c r="CI1110" s="722"/>
      <c r="CJ1110" s="722"/>
      <c r="CK1110" s="722"/>
      <c r="CL1110" s="722"/>
      <c r="CM1110" s="722"/>
      <c r="CN1110" s="722"/>
      <c r="CO1110" s="722"/>
      <c r="CP1110" s="722"/>
      <c r="CQ1110" s="722"/>
      <c r="CR1110" s="722"/>
      <c r="CS1110" s="722"/>
    </row>
    <row r="1111" spans="1:97" s="1376" customFormat="1">
      <c r="A1111" s="722"/>
      <c r="B1111" s="722"/>
      <c r="C1111" s="722"/>
      <c r="D1111" s="722"/>
      <c r="E1111" s="722"/>
      <c r="F1111" s="757"/>
      <c r="G1111" s="757"/>
      <c r="H1111" s="757"/>
      <c r="I1111" s="757"/>
      <c r="J1111" s="757"/>
      <c r="K1111" s="758"/>
      <c r="L1111" s="758"/>
      <c r="M1111" s="722"/>
      <c r="N1111" s="736"/>
      <c r="O1111" s="736"/>
      <c r="P1111" s="736"/>
      <c r="Q1111" s="736"/>
      <c r="R1111" s="736"/>
      <c r="S1111" s="736"/>
      <c r="T1111" s="736"/>
      <c r="U1111" s="736"/>
      <c r="BA1111" s="722"/>
      <c r="BB1111" s="722"/>
      <c r="BC1111" s="722"/>
      <c r="BD1111" s="722"/>
      <c r="BE1111" s="722"/>
      <c r="BF1111" s="722"/>
      <c r="BG1111" s="722"/>
      <c r="BH1111" s="722"/>
      <c r="BI1111" s="722"/>
      <c r="BJ1111" s="722"/>
      <c r="BK1111" s="722"/>
      <c r="BL1111" s="722"/>
      <c r="BM1111" s="722"/>
      <c r="BN1111" s="722"/>
      <c r="BO1111" s="722"/>
      <c r="BP1111" s="722"/>
      <c r="BQ1111" s="722"/>
      <c r="BR1111" s="722"/>
      <c r="BS1111" s="722"/>
      <c r="BT1111" s="722"/>
      <c r="BU1111" s="722"/>
      <c r="BV1111" s="722"/>
      <c r="BW1111" s="722"/>
      <c r="BX1111" s="722"/>
      <c r="BY1111" s="722"/>
      <c r="BZ1111" s="722"/>
      <c r="CA1111" s="722"/>
      <c r="CB1111" s="722"/>
      <c r="CC1111" s="722"/>
      <c r="CD1111" s="722"/>
      <c r="CE1111" s="722"/>
      <c r="CF1111" s="722"/>
      <c r="CG1111" s="722"/>
      <c r="CH1111" s="722"/>
      <c r="CI1111" s="722"/>
      <c r="CJ1111" s="722"/>
      <c r="CK1111" s="722"/>
      <c r="CL1111" s="722"/>
      <c r="CM1111" s="722"/>
      <c r="CN1111" s="722"/>
      <c r="CO1111" s="722"/>
      <c r="CP1111" s="722"/>
      <c r="CQ1111" s="722"/>
      <c r="CR1111" s="722"/>
      <c r="CS1111" s="722"/>
    </row>
    <row r="1112" spans="1:97" s="1376" customFormat="1">
      <c r="A1112" s="722"/>
      <c r="B1112" s="722"/>
      <c r="C1112" s="722"/>
      <c r="D1112" s="722"/>
      <c r="E1112" s="722"/>
      <c r="F1112" s="757"/>
      <c r="G1112" s="757"/>
      <c r="H1112" s="757"/>
      <c r="I1112" s="757"/>
      <c r="J1112" s="757"/>
      <c r="K1112" s="758"/>
      <c r="L1112" s="758"/>
      <c r="M1112" s="722"/>
      <c r="N1112" s="736"/>
      <c r="O1112" s="736"/>
      <c r="P1112" s="736"/>
      <c r="Q1112" s="736"/>
      <c r="R1112" s="736"/>
      <c r="S1112" s="736"/>
      <c r="T1112" s="736"/>
      <c r="U1112" s="736"/>
      <c r="BA1112" s="722"/>
      <c r="BB1112" s="722"/>
      <c r="BC1112" s="722"/>
      <c r="BD1112" s="722"/>
      <c r="BE1112" s="722"/>
      <c r="BF1112" s="722"/>
      <c r="BG1112" s="722"/>
      <c r="BH1112" s="722"/>
      <c r="BI1112" s="722"/>
      <c r="BJ1112" s="722"/>
      <c r="BK1112" s="722"/>
      <c r="BL1112" s="722"/>
      <c r="BM1112" s="722"/>
      <c r="BN1112" s="722"/>
      <c r="BO1112" s="722"/>
      <c r="BP1112" s="722"/>
      <c r="BQ1112" s="722"/>
      <c r="BR1112" s="722"/>
      <c r="BS1112" s="722"/>
      <c r="BT1112" s="722"/>
      <c r="BU1112" s="722"/>
      <c r="BV1112" s="722"/>
      <c r="BW1112" s="722"/>
      <c r="BX1112" s="722"/>
      <c r="BY1112" s="722"/>
      <c r="BZ1112" s="722"/>
      <c r="CA1112" s="722"/>
      <c r="CB1112" s="722"/>
      <c r="CC1112" s="722"/>
      <c r="CD1112" s="722"/>
      <c r="CE1112" s="722"/>
      <c r="CF1112" s="722"/>
      <c r="CG1112" s="722"/>
      <c r="CH1112" s="722"/>
      <c r="CI1112" s="722"/>
      <c r="CJ1112" s="722"/>
      <c r="CK1112" s="722"/>
      <c r="CL1112" s="722"/>
      <c r="CM1112" s="722"/>
      <c r="CN1112" s="722"/>
      <c r="CO1112" s="722"/>
      <c r="CP1112" s="722"/>
      <c r="CQ1112" s="722"/>
      <c r="CR1112" s="722"/>
      <c r="CS1112" s="722"/>
    </row>
    <row r="1113" spans="1:97" s="1376" customFormat="1">
      <c r="A1113" s="722"/>
      <c r="B1113" s="722"/>
      <c r="C1113" s="722"/>
      <c r="D1113" s="722"/>
      <c r="E1113" s="722"/>
      <c r="F1113" s="757"/>
      <c r="G1113" s="757"/>
      <c r="H1113" s="757"/>
      <c r="I1113" s="757"/>
      <c r="J1113" s="757"/>
      <c r="K1113" s="758"/>
      <c r="L1113" s="758"/>
      <c r="M1113" s="722"/>
      <c r="N1113" s="736"/>
      <c r="O1113" s="736"/>
      <c r="P1113" s="736"/>
      <c r="Q1113" s="736"/>
      <c r="R1113" s="736"/>
      <c r="S1113" s="736"/>
      <c r="T1113" s="736"/>
      <c r="U1113" s="736"/>
      <c r="BA1113" s="722"/>
      <c r="BB1113" s="722"/>
      <c r="BC1113" s="722"/>
      <c r="BD1113" s="722"/>
      <c r="BE1113" s="722"/>
      <c r="BF1113" s="722"/>
      <c r="BG1113" s="722"/>
      <c r="BH1113" s="722"/>
      <c r="BI1113" s="722"/>
      <c r="BJ1113" s="722"/>
      <c r="BK1113" s="722"/>
      <c r="BL1113" s="722"/>
      <c r="BM1113" s="722"/>
      <c r="BN1113" s="722"/>
      <c r="BO1113" s="722"/>
      <c r="BP1113" s="722"/>
      <c r="BQ1113" s="722"/>
      <c r="BR1113" s="722"/>
      <c r="BS1113" s="722"/>
      <c r="BT1113" s="722"/>
      <c r="BU1113" s="722"/>
      <c r="BV1113" s="722"/>
      <c r="BW1113" s="722"/>
      <c r="BX1113" s="722"/>
      <c r="BY1113" s="722"/>
      <c r="BZ1113" s="722"/>
      <c r="CA1113" s="722"/>
      <c r="CB1113" s="722"/>
      <c r="CC1113" s="722"/>
      <c r="CD1113" s="722"/>
      <c r="CE1113" s="722"/>
      <c r="CF1113" s="722"/>
      <c r="CG1113" s="722"/>
      <c r="CH1113" s="722"/>
      <c r="CI1113" s="722"/>
      <c r="CJ1113" s="722"/>
      <c r="CK1113" s="722"/>
      <c r="CL1113" s="722"/>
      <c r="CM1113" s="722"/>
      <c r="CN1113" s="722"/>
      <c r="CO1113" s="722"/>
      <c r="CP1113" s="722"/>
      <c r="CQ1113" s="722"/>
      <c r="CR1113" s="722"/>
      <c r="CS1113" s="722"/>
    </row>
    <row r="1114" spans="1:97" s="1376" customFormat="1">
      <c r="A1114" s="722"/>
      <c r="B1114" s="722"/>
      <c r="C1114" s="722"/>
      <c r="D1114" s="722"/>
      <c r="E1114" s="722"/>
      <c r="F1114" s="757"/>
      <c r="G1114" s="757"/>
      <c r="H1114" s="757"/>
      <c r="I1114" s="757"/>
      <c r="J1114" s="757"/>
      <c r="K1114" s="758"/>
      <c r="L1114" s="758"/>
      <c r="M1114" s="722"/>
      <c r="N1114" s="736"/>
      <c r="O1114" s="736"/>
      <c r="P1114" s="736"/>
      <c r="Q1114" s="736"/>
      <c r="R1114" s="736"/>
      <c r="S1114" s="736"/>
      <c r="T1114" s="736"/>
      <c r="U1114" s="736"/>
      <c r="BA1114" s="722"/>
      <c r="BB1114" s="722"/>
      <c r="BC1114" s="722"/>
      <c r="BD1114" s="722"/>
      <c r="BE1114" s="722"/>
      <c r="BF1114" s="722"/>
      <c r="BG1114" s="722"/>
      <c r="BH1114" s="722"/>
      <c r="BI1114" s="722"/>
      <c r="BJ1114" s="722"/>
      <c r="BK1114" s="722"/>
      <c r="BL1114" s="722"/>
      <c r="BM1114" s="722"/>
      <c r="BN1114" s="722"/>
      <c r="BO1114" s="722"/>
      <c r="BP1114" s="722"/>
      <c r="BQ1114" s="722"/>
      <c r="BR1114" s="722"/>
      <c r="BS1114" s="722"/>
      <c r="BT1114" s="722"/>
      <c r="BU1114" s="722"/>
      <c r="BV1114" s="722"/>
      <c r="BW1114" s="722"/>
      <c r="BX1114" s="722"/>
      <c r="BY1114" s="722"/>
      <c r="BZ1114" s="722"/>
      <c r="CA1114" s="722"/>
      <c r="CB1114" s="722"/>
      <c r="CC1114" s="722"/>
      <c r="CD1114" s="722"/>
      <c r="CE1114" s="722"/>
      <c r="CF1114" s="722"/>
      <c r="CG1114" s="722"/>
      <c r="CH1114" s="722"/>
      <c r="CI1114" s="722"/>
      <c r="CJ1114" s="722"/>
      <c r="CK1114" s="722"/>
      <c r="CL1114" s="722"/>
      <c r="CM1114" s="722"/>
      <c r="CN1114" s="722"/>
      <c r="CO1114" s="722"/>
      <c r="CP1114" s="722"/>
      <c r="CQ1114" s="722"/>
      <c r="CR1114" s="722"/>
      <c r="CS1114" s="722"/>
    </row>
    <row r="1115" spans="1:97" s="1376" customFormat="1">
      <c r="A1115" s="722"/>
      <c r="B1115" s="722"/>
      <c r="C1115" s="722"/>
      <c r="D1115" s="722"/>
      <c r="E1115" s="722"/>
      <c r="F1115" s="757"/>
      <c r="G1115" s="757"/>
      <c r="H1115" s="757"/>
      <c r="I1115" s="757"/>
      <c r="J1115" s="757"/>
      <c r="K1115" s="758"/>
      <c r="L1115" s="758"/>
      <c r="M1115" s="722"/>
      <c r="N1115" s="736"/>
      <c r="O1115" s="736"/>
      <c r="P1115" s="736"/>
      <c r="Q1115" s="736"/>
      <c r="R1115" s="736"/>
      <c r="S1115" s="736"/>
      <c r="T1115" s="736"/>
      <c r="U1115" s="736"/>
      <c r="BA1115" s="722"/>
      <c r="BB1115" s="722"/>
      <c r="BC1115" s="722"/>
      <c r="BD1115" s="722"/>
      <c r="BE1115" s="722"/>
      <c r="BF1115" s="722"/>
      <c r="BG1115" s="722"/>
      <c r="BH1115" s="722"/>
      <c r="BI1115" s="722"/>
      <c r="BJ1115" s="722"/>
      <c r="BK1115" s="722"/>
      <c r="BL1115" s="722"/>
      <c r="BM1115" s="722"/>
      <c r="BN1115" s="722"/>
      <c r="BO1115" s="722"/>
      <c r="BP1115" s="722"/>
      <c r="BQ1115" s="722"/>
      <c r="BR1115" s="722"/>
      <c r="BS1115" s="722"/>
      <c r="BT1115" s="722"/>
      <c r="BU1115" s="722"/>
      <c r="BV1115" s="722"/>
      <c r="BW1115" s="722"/>
      <c r="BX1115" s="722"/>
      <c r="BY1115" s="722"/>
      <c r="BZ1115" s="722"/>
      <c r="CA1115" s="722"/>
      <c r="CB1115" s="722"/>
      <c r="CC1115" s="722"/>
      <c r="CD1115" s="722"/>
      <c r="CE1115" s="722"/>
      <c r="CF1115" s="722"/>
      <c r="CG1115" s="722"/>
      <c r="CH1115" s="722"/>
      <c r="CI1115" s="722"/>
      <c r="CJ1115" s="722"/>
      <c r="CK1115" s="722"/>
      <c r="CL1115" s="722"/>
      <c r="CM1115" s="722"/>
      <c r="CN1115" s="722"/>
      <c r="CO1115" s="722"/>
      <c r="CP1115" s="722"/>
      <c r="CQ1115" s="722"/>
      <c r="CR1115" s="722"/>
      <c r="CS1115" s="722"/>
    </row>
    <row r="1116" spans="1:97" s="1376" customFormat="1">
      <c r="A1116" s="722"/>
      <c r="B1116" s="722"/>
      <c r="C1116" s="722"/>
      <c r="D1116" s="722"/>
      <c r="E1116" s="722"/>
      <c r="F1116" s="757"/>
      <c r="G1116" s="757"/>
      <c r="H1116" s="757"/>
      <c r="I1116" s="757"/>
      <c r="J1116" s="757"/>
      <c r="K1116" s="758"/>
      <c r="L1116" s="758"/>
      <c r="M1116" s="722"/>
      <c r="N1116" s="736"/>
      <c r="O1116" s="736"/>
      <c r="P1116" s="736"/>
      <c r="Q1116" s="736"/>
      <c r="R1116" s="736"/>
      <c r="S1116" s="736"/>
      <c r="T1116" s="736"/>
      <c r="U1116" s="736"/>
      <c r="BA1116" s="722"/>
      <c r="BB1116" s="722"/>
      <c r="BC1116" s="722"/>
      <c r="BD1116" s="722"/>
      <c r="BE1116" s="722"/>
      <c r="BF1116" s="722"/>
      <c r="BG1116" s="722"/>
      <c r="BH1116" s="722"/>
      <c r="BI1116" s="722"/>
      <c r="BJ1116" s="722"/>
      <c r="BK1116" s="722"/>
      <c r="BL1116" s="722"/>
      <c r="BM1116" s="722"/>
      <c r="BN1116" s="722"/>
      <c r="BO1116" s="722"/>
      <c r="BP1116" s="722"/>
      <c r="BQ1116" s="722"/>
      <c r="BR1116" s="722"/>
      <c r="BS1116" s="722"/>
      <c r="BT1116" s="722"/>
      <c r="BU1116" s="722"/>
      <c r="BV1116" s="722"/>
      <c r="BW1116" s="722"/>
      <c r="BX1116" s="722"/>
      <c r="BY1116" s="722"/>
      <c r="BZ1116" s="722"/>
      <c r="CA1116" s="722"/>
      <c r="CB1116" s="722"/>
      <c r="CC1116" s="722"/>
      <c r="CD1116" s="722"/>
      <c r="CE1116" s="722"/>
      <c r="CF1116" s="722"/>
      <c r="CG1116" s="722"/>
      <c r="CH1116" s="722"/>
      <c r="CI1116" s="722"/>
      <c r="CJ1116" s="722"/>
      <c r="CK1116" s="722"/>
      <c r="CL1116" s="722"/>
      <c r="CM1116" s="722"/>
      <c r="CN1116" s="722"/>
      <c r="CO1116" s="722"/>
      <c r="CP1116" s="722"/>
      <c r="CQ1116" s="722"/>
      <c r="CR1116" s="722"/>
      <c r="CS1116" s="722"/>
    </row>
    <row r="1117" spans="1:97" s="1376" customFormat="1">
      <c r="A1117" s="722"/>
      <c r="B1117" s="722"/>
      <c r="C1117" s="722"/>
      <c r="D1117" s="722"/>
      <c r="E1117" s="722"/>
      <c r="F1117" s="757"/>
      <c r="G1117" s="757"/>
      <c r="H1117" s="757"/>
      <c r="I1117" s="757"/>
      <c r="J1117" s="757"/>
      <c r="K1117" s="758"/>
      <c r="L1117" s="758"/>
      <c r="M1117" s="722"/>
      <c r="N1117" s="736"/>
      <c r="O1117" s="736"/>
      <c r="P1117" s="736"/>
      <c r="Q1117" s="736"/>
      <c r="R1117" s="736"/>
      <c r="S1117" s="736"/>
      <c r="T1117" s="736"/>
      <c r="U1117" s="736"/>
      <c r="BA1117" s="722"/>
      <c r="BB1117" s="722"/>
      <c r="BC1117" s="722"/>
      <c r="BD1117" s="722"/>
      <c r="BE1117" s="722"/>
      <c r="BF1117" s="722"/>
      <c r="BG1117" s="722"/>
      <c r="BH1117" s="722"/>
      <c r="BI1117" s="722"/>
      <c r="BJ1117" s="722"/>
      <c r="BK1117" s="722"/>
      <c r="BL1117" s="722"/>
      <c r="BM1117" s="722"/>
      <c r="BN1117" s="722"/>
      <c r="BO1117" s="722"/>
      <c r="BP1117" s="722"/>
      <c r="BQ1117" s="722"/>
      <c r="BR1117" s="722"/>
      <c r="BS1117" s="722"/>
      <c r="BT1117" s="722"/>
      <c r="BU1117" s="722"/>
      <c r="BV1117" s="722"/>
      <c r="BW1117" s="722"/>
      <c r="BX1117" s="722"/>
      <c r="BY1117" s="722"/>
      <c r="BZ1117" s="722"/>
      <c r="CA1117" s="722"/>
      <c r="CB1117" s="722"/>
      <c r="CC1117" s="722"/>
      <c r="CD1117" s="722"/>
      <c r="CE1117" s="722"/>
      <c r="CF1117" s="722"/>
      <c r="CG1117" s="722"/>
      <c r="CH1117" s="722"/>
      <c r="CI1117" s="722"/>
      <c r="CJ1117" s="722"/>
      <c r="CK1117" s="722"/>
      <c r="CL1117" s="722"/>
      <c r="CM1117" s="722"/>
      <c r="CN1117" s="722"/>
      <c r="CO1117" s="722"/>
      <c r="CP1117" s="722"/>
      <c r="CQ1117" s="722"/>
      <c r="CR1117" s="722"/>
      <c r="CS1117" s="722"/>
    </row>
    <row r="1118" spans="1:97" s="1376" customFormat="1">
      <c r="A1118" s="722"/>
      <c r="B1118" s="722"/>
      <c r="C1118" s="722"/>
      <c r="D1118" s="722"/>
      <c r="E1118" s="722"/>
      <c r="F1118" s="757"/>
      <c r="G1118" s="757"/>
      <c r="H1118" s="757"/>
      <c r="I1118" s="757"/>
      <c r="J1118" s="757"/>
      <c r="K1118" s="758"/>
      <c r="L1118" s="758"/>
      <c r="M1118" s="722"/>
      <c r="N1118" s="736"/>
      <c r="O1118" s="736"/>
      <c r="P1118" s="736"/>
      <c r="Q1118" s="736"/>
      <c r="R1118" s="736"/>
      <c r="S1118" s="736"/>
      <c r="T1118" s="736"/>
      <c r="U1118" s="736"/>
      <c r="BA1118" s="722"/>
      <c r="BB1118" s="722"/>
      <c r="BC1118" s="722"/>
      <c r="BD1118" s="722"/>
      <c r="BE1118" s="722"/>
      <c r="BF1118" s="722"/>
      <c r="BG1118" s="722"/>
      <c r="BH1118" s="722"/>
      <c r="BI1118" s="722"/>
      <c r="BJ1118" s="722"/>
      <c r="BK1118" s="722"/>
      <c r="BL1118" s="722"/>
      <c r="BM1118" s="722"/>
      <c r="BN1118" s="722"/>
      <c r="BO1118" s="722"/>
      <c r="BP1118" s="722"/>
      <c r="BQ1118" s="722"/>
      <c r="BR1118" s="722"/>
      <c r="BS1118" s="722"/>
      <c r="BT1118" s="722"/>
      <c r="BU1118" s="722"/>
      <c r="BV1118" s="722"/>
      <c r="BW1118" s="722"/>
      <c r="BX1118" s="722"/>
      <c r="BY1118" s="722"/>
      <c r="BZ1118" s="722"/>
      <c r="CA1118" s="722"/>
      <c r="CB1118" s="722"/>
      <c r="CC1118" s="722"/>
      <c r="CD1118" s="722"/>
      <c r="CE1118" s="722"/>
      <c r="CF1118" s="722"/>
      <c r="CG1118" s="722"/>
      <c r="CH1118" s="722"/>
      <c r="CI1118" s="722"/>
      <c r="CJ1118" s="722"/>
      <c r="CK1118" s="722"/>
      <c r="CL1118" s="722"/>
      <c r="CM1118" s="722"/>
      <c r="CN1118" s="722"/>
      <c r="CO1118" s="722"/>
      <c r="CP1118" s="722"/>
      <c r="CQ1118" s="722"/>
      <c r="CR1118" s="722"/>
      <c r="CS1118" s="722"/>
    </row>
    <row r="1119" spans="1:97" s="1376" customFormat="1">
      <c r="A1119" s="722"/>
      <c r="B1119" s="722"/>
      <c r="C1119" s="722"/>
      <c r="D1119" s="722"/>
      <c r="E1119" s="722"/>
      <c r="F1119" s="757"/>
      <c r="G1119" s="757"/>
      <c r="H1119" s="757"/>
      <c r="I1119" s="757"/>
      <c r="J1119" s="757"/>
      <c r="K1119" s="758"/>
      <c r="L1119" s="758"/>
      <c r="M1119" s="722"/>
      <c r="N1119" s="736"/>
      <c r="O1119" s="736"/>
      <c r="P1119" s="736"/>
      <c r="Q1119" s="736"/>
      <c r="R1119" s="736"/>
      <c r="S1119" s="736"/>
      <c r="T1119" s="736"/>
      <c r="U1119" s="736"/>
      <c r="BA1119" s="722"/>
      <c r="BB1119" s="722"/>
      <c r="BC1119" s="722"/>
      <c r="BD1119" s="722"/>
      <c r="BE1119" s="722"/>
      <c r="BF1119" s="722"/>
      <c r="BG1119" s="722"/>
      <c r="BH1119" s="722"/>
      <c r="BI1119" s="722"/>
      <c r="BJ1119" s="722"/>
      <c r="BK1119" s="722"/>
      <c r="BL1119" s="722"/>
      <c r="BM1119" s="722"/>
      <c r="BN1119" s="722"/>
      <c r="BO1119" s="722"/>
      <c r="BP1119" s="722"/>
      <c r="BQ1119" s="722"/>
      <c r="BR1119" s="722"/>
      <c r="BS1119" s="722"/>
      <c r="BT1119" s="722"/>
      <c r="BU1119" s="722"/>
      <c r="BV1119" s="722"/>
      <c r="BW1119" s="722"/>
      <c r="BX1119" s="722"/>
      <c r="BY1119" s="722"/>
      <c r="BZ1119" s="722"/>
      <c r="CA1119" s="722"/>
      <c r="CB1119" s="722"/>
      <c r="CC1119" s="722"/>
      <c r="CD1119" s="722"/>
      <c r="CE1119" s="722"/>
      <c r="CF1119" s="722"/>
      <c r="CG1119" s="722"/>
      <c r="CH1119" s="722"/>
      <c r="CI1119" s="722"/>
      <c r="CJ1119" s="722"/>
      <c r="CK1119" s="722"/>
      <c r="CL1119" s="722"/>
      <c r="CM1119" s="722"/>
      <c r="CN1119" s="722"/>
      <c r="CO1119" s="722"/>
      <c r="CP1119" s="722"/>
      <c r="CQ1119" s="722"/>
      <c r="CR1119" s="722"/>
      <c r="CS1119" s="722"/>
    </row>
    <row r="1120" spans="1:97" s="1376" customFormat="1">
      <c r="A1120" s="722"/>
      <c r="B1120" s="722"/>
      <c r="C1120" s="722"/>
      <c r="D1120" s="722"/>
      <c r="E1120" s="722"/>
      <c r="F1120" s="757"/>
      <c r="G1120" s="757"/>
      <c r="H1120" s="757"/>
      <c r="I1120" s="757"/>
      <c r="J1120" s="757"/>
      <c r="K1120" s="758"/>
      <c r="L1120" s="758"/>
      <c r="M1120" s="722"/>
      <c r="N1120" s="736"/>
      <c r="O1120" s="736"/>
      <c r="P1120" s="736"/>
      <c r="Q1120" s="736"/>
      <c r="R1120" s="736"/>
      <c r="S1120" s="736"/>
      <c r="T1120" s="736"/>
      <c r="U1120" s="736"/>
      <c r="BA1120" s="722"/>
      <c r="BB1120" s="722"/>
      <c r="BC1120" s="722"/>
      <c r="BD1120" s="722"/>
      <c r="BE1120" s="722"/>
      <c r="BF1120" s="722"/>
      <c r="BG1120" s="722"/>
      <c r="BH1120" s="722"/>
      <c r="BI1120" s="722"/>
      <c r="BJ1120" s="722"/>
      <c r="BK1120" s="722"/>
      <c r="BL1120" s="722"/>
      <c r="BM1120" s="722"/>
      <c r="BN1120" s="722"/>
      <c r="BO1120" s="722"/>
      <c r="BP1120" s="722"/>
      <c r="BQ1120" s="722"/>
      <c r="BR1120" s="722"/>
      <c r="BS1120" s="722"/>
      <c r="BT1120" s="722"/>
      <c r="BU1120" s="722"/>
      <c r="BV1120" s="722"/>
      <c r="BW1120" s="722"/>
      <c r="BX1120" s="722"/>
      <c r="BY1120" s="722"/>
      <c r="BZ1120" s="722"/>
      <c r="CA1120" s="722"/>
      <c r="CB1120" s="722"/>
      <c r="CC1120" s="722"/>
      <c r="CD1120" s="722"/>
      <c r="CE1120" s="722"/>
      <c r="CF1120" s="722"/>
      <c r="CG1120" s="722"/>
      <c r="CH1120" s="722"/>
      <c r="CI1120" s="722"/>
      <c r="CJ1120" s="722"/>
      <c r="CK1120" s="722"/>
      <c r="CL1120" s="722"/>
      <c r="CM1120" s="722"/>
      <c r="CN1120" s="722"/>
      <c r="CO1120" s="722"/>
      <c r="CP1120" s="722"/>
      <c r="CQ1120" s="722"/>
      <c r="CR1120" s="722"/>
      <c r="CS1120" s="722"/>
    </row>
    <row r="1121" spans="1:97" s="1376" customFormat="1">
      <c r="A1121" s="722"/>
      <c r="B1121" s="722"/>
      <c r="C1121" s="722"/>
      <c r="D1121" s="722"/>
      <c r="E1121" s="722"/>
      <c r="F1121" s="757"/>
      <c r="G1121" s="757"/>
      <c r="H1121" s="757"/>
      <c r="I1121" s="757"/>
      <c r="J1121" s="757"/>
      <c r="K1121" s="758"/>
      <c r="L1121" s="758"/>
      <c r="M1121" s="722"/>
      <c r="N1121" s="736"/>
      <c r="O1121" s="736"/>
      <c r="P1121" s="736"/>
      <c r="Q1121" s="736"/>
      <c r="R1121" s="736"/>
      <c r="S1121" s="736"/>
      <c r="T1121" s="736"/>
      <c r="U1121" s="736"/>
      <c r="BA1121" s="722"/>
      <c r="BB1121" s="722"/>
      <c r="BC1121" s="722"/>
      <c r="BD1121" s="722"/>
      <c r="BE1121" s="722"/>
      <c r="BF1121" s="722"/>
      <c r="BG1121" s="722"/>
      <c r="BH1121" s="722"/>
      <c r="BI1121" s="722"/>
      <c r="BJ1121" s="722"/>
      <c r="BK1121" s="722"/>
      <c r="BL1121" s="722"/>
      <c r="BM1121" s="722"/>
      <c r="BN1121" s="722"/>
      <c r="BO1121" s="722"/>
      <c r="BP1121" s="722"/>
      <c r="BQ1121" s="722"/>
      <c r="BR1121" s="722"/>
      <c r="BS1121" s="722"/>
      <c r="BT1121" s="722"/>
      <c r="BU1121" s="722"/>
      <c r="BV1121" s="722"/>
      <c r="BW1121" s="722"/>
      <c r="BX1121" s="722"/>
      <c r="BY1121" s="722"/>
      <c r="BZ1121" s="722"/>
      <c r="CA1121" s="722"/>
      <c r="CB1121" s="722"/>
      <c r="CC1121" s="722"/>
      <c r="CD1121" s="722"/>
      <c r="CE1121" s="722"/>
      <c r="CF1121" s="722"/>
      <c r="CG1121" s="722"/>
      <c r="CH1121" s="722"/>
      <c r="CI1121" s="722"/>
      <c r="CJ1121" s="722"/>
      <c r="CK1121" s="722"/>
      <c r="CL1121" s="722"/>
      <c r="CM1121" s="722"/>
      <c r="CN1121" s="722"/>
      <c r="CO1121" s="722"/>
      <c r="CP1121" s="722"/>
      <c r="CQ1121" s="722"/>
      <c r="CR1121" s="722"/>
      <c r="CS1121" s="722"/>
    </row>
    <row r="1122" spans="1:97" s="1376" customFormat="1">
      <c r="A1122" s="722"/>
      <c r="B1122" s="722"/>
      <c r="C1122" s="722"/>
      <c r="D1122" s="722"/>
      <c r="E1122" s="722"/>
      <c r="F1122" s="757"/>
      <c r="G1122" s="757"/>
      <c r="H1122" s="757"/>
      <c r="I1122" s="757"/>
      <c r="J1122" s="757"/>
      <c r="K1122" s="758"/>
      <c r="L1122" s="758"/>
      <c r="M1122" s="722"/>
      <c r="N1122" s="736"/>
      <c r="O1122" s="736"/>
      <c r="P1122" s="736"/>
      <c r="Q1122" s="736"/>
      <c r="R1122" s="736"/>
      <c r="S1122" s="736"/>
      <c r="T1122" s="736"/>
      <c r="U1122" s="736"/>
      <c r="BA1122" s="722"/>
      <c r="BB1122" s="722"/>
      <c r="BC1122" s="722"/>
      <c r="BD1122" s="722"/>
      <c r="BE1122" s="722"/>
      <c r="BF1122" s="722"/>
      <c r="BG1122" s="722"/>
      <c r="BH1122" s="722"/>
      <c r="BI1122" s="722"/>
      <c r="BJ1122" s="722"/>
      <c r="BK1122" s="722"/>
      <c r="BL1122" s="722"/>
      <c r="BM1122" s="722"/>
      <c r="BN1122" s="722"/>
      <c r="BO1122" s="722"/>
      <c r="BP1122" s="722"/>
      <c r="BQ1122" s="722"/>
      <c r="BR1122" s="722"/>
      <c r="BS1122" s="722"/>
      <c r="BT1122" s="722"/>
      <c r="BU1122" s="722"/>
      <c r="BV1122" s="722"/>
      <c r="BW1122" s="722"/>
      <c r="BX1122" s="722"/>
      <c r="BY1122" s="722"/>
      <c r="BZ1122" s="722"/>
      <c r="CA1122" s="722"/>
      <c r="CB1122" s="722"/>
      <c r="CC1122" s="722"/>
      <c r="CD1122" s="722"/>
      <c r="CE1122" s="722"/>
      <c r="CF1122" s="722"/>
      <c r="CG1122" s="722"/>
      <c r="CH1122" s="722"/>
      <c r="CI1122" s="722"/>
      <c r="CJ1122" s="722"/>
      <c r="CK1122" s="722"/>
      <c r="CL1122" s="722"/>
      <c r="CM1122" s="722"/>
      <c r="CN1122" s="722"/>
      <c r="CO1122" s="722"/>
      <c r="CP1122" s="722"/>
      <c r="CQ1122" s="722"/>
      <c r="CR1122" s="722"/>
      <c r="CS1122" s="722"/>
    </row>
    <row r="1123" spans="1:97" s="1376" customFormat="1">
      <c r="A1123" s="722"/>
      <c r="B1123" s="722"/>
      <c r="C1123" s="722"/>
      <c r="D1123" s="722"/>
      <c r="E1123" s="722"/>
      <c r="F1123" s="757"/>
      <c r="G1123" s="757"/>
      <c r="H1123" s="757"/>
      <c r="I1123" s="757"/>
      <c r="J1123" s="757"/>
      <c r="K1123" s="758"/>
      <c r="L1123" s="758"/>
      <c r="M1123" s="722"/>
      <c r="N1123" s="736"/>
      <c r="O1123" s="736"/>
      <c r="P1123" s="736"/>
      <c r="Q1123" s="736"/>
      <c r="R1123" s="736"/>
      <c r="S1123" s="736"/>
      <c r="T1123" s="736"/>
      <c r="U1123" s="736"/>
      <c r="BA1123" s="722"/>
      <c r="BB1123" s="722"/>
      <c r="BC1123" s="722"/>
      <c r="BD1123" s="722"/>
      <c r="BE1123" s="722"/>
      <c r="BF1123" s="722"/>
      <c r="BG1123" s="722"/>
      <c r="BH1123" s="722"/>
      <c r="BI1123" s="722"/>
      <c r="BJ1123" s="722"/>
      <c r="BK1123" s="722"/>
      <c r="BL1123" s="722"/>
      <c r="BM1123" s="722"/>
      <c r="BN1123" s="722"/>
      <c r="BO1123" s="722"/>
      <c r="BP1123" s="722"/>
      <c r="BQ1123" s="722"/>
      <c r="BR1123" s="722"/>
      <c r="BS1123" s="722"/>
      <c r="BT1123" s="722"/>
      <c r="BU1123" s="722"/>
      <c r="BV1123" s="722"/>
      <c r="BW1123" s="722"/>
      <c r="BX1123" s="722"/>
      <c r="BY1123" s="722"/>
      <c r="BZ1123" s="722"/>
      <c r="CA1123" s="722"/>
      <c r="CB1123" s="722"/>
      <c r="CC1123" s="722"/>
      <c r="CD1123" s="722"/>
      <c r="CE1123" s="722"/>
      <c r="CF1123" s="722"/>
      <c r="CG1123" s="722"/>
      <c r="CH1123" s="722"/>
      <c r="CI1123" s="722"/>
      <c r="CJ1123" s="722"/>
      <c r="CK1123" s="722"/>
      <c r="CL1123" s="722"/>
      <c r="CM1123" s="722"/>
      <c r="CN1123" s="722"/>
      <c r="CO1123" s="722"/>
      <c r="CP1123" s="722"/>
      <c r="CQ1123" s="722"/>
      <c r="CR1123" s="722"/>
      <c r="CS1123" s="722"/>
    </row>
    <row r="1124" spans="1:97" s="1376" customFormat="1">
      <c r="A1124" s="722"/>
      <c r="B1124" s="722"/>
      <c r="C1124" s="722"/>
      <c r="D1124" s="722"/>
      <c r="E1124" s="722"/>
      <c r="F1124" s="757"/>
      <c r="G1124" s="757"/>
      <c r="H1124" s="757"/>
      <c r="I1124" s="757"/>
      <c r="J1124" s="757"/>
      <c r="K1124" s="758"/>
      <c r="L1124" s="758"/>
      <c r="M1124" s="722"/>
      <c r="N1124" s="736"/>
      <c r="O1124" s="736"/>
      <c r="P1124" s="736"/>
      <c r="Q1124" s="736"/>
      <c r="R1124" s="736"/>
      <c r="S1124" s="736"/>
      <c r="T1124" s="736"/>
      <c r="U1124" s="736"/>
      <c r="BA1124" s="722"/>
      <c r="BB1124" s="722"/>
      <c r="BC1124" s="722"/>
      <c r="BD1124" s="722"/>
      <c r="BE1124" s="722"/>
      <c r="BF1124" s="722"/>
      <c r="BG1124" s="722"/>
      <c r="BH1124" s="722"/>
      <c r="BI1124" s="722"/>
      <c r="BJ1124" s="722"/>
      <c r="BK1124" s="722"/>
      <c r="BL1124" s="722"/>
      <c r="BM1124" s="722"/>
      <c r="BN1124" s="722"/>
      <c r="BO1124" s="722"/>
      <c r="BP1124" s="722"/>
      <c r="BQ1124" s="722"/>
      <c r="BR1124" s="722"/>
      <c r="BS1124" s="722"/>
      <c r="BT1124" s="722"/>
      <c r="BU1124" s="722"/>
      <c r="BV1124" s="722"/>
      <c r="BW1124" s="722"/>
      <c r="BX1124" s="722"/>
      <c r="BY1124" s="722"/>
      <c r="BZ1124" s="722"/>
      <c r="CA1124" s="722"/>
      <c r="CB1124" s="722"/>
      <c r="CC1124" s="722"/>
      <c r="CD1124" s="722"/>
      <c r="CE1124" s="722"/>
      <c r="CF1124" s="722"/>
      <c r="CG1124" s="722"/>
      <c r="CH1124" s="722"/>
      <c r="CI1124" s="722"/>
      <c r="CJ1124" s="722"/>
      <c r="CK1124" s="722"/>
      <c r="CL1124" s="722"/>
      <c r="CM1124" s="722"/>
      <c r="CN1124" s="722"/>
      <c r="CO1124" s="722"/>
      <c r="CP1124" s="722"/>
      <c r="CQ1124" s="722"/>
      <c r="CR1124" s="722"/>
      <c r="CS1124" s="722"/>
    </row>
    <row r="1125" spans="1:97" s="1376" customFormat="1">
      <c r="A1125" s="722"/>
      <c r="B1125" s="722"/>
      <c r="C1125" s="722"/>
      <c r="D1125" s="722"/>
      <c r="E1125" s="722"/>
      <c r="F1125" s="757"/>
      <c r="G1125" s="757"/>
      <c r="H1125" s="757"/>
      <c r="I1125" s="757"/>
      <c r="J1125" s="757"/>
      <c r="K1125" s="758"/>
      <c r="L1125" s="758"/>
      <c r="M1125" s="722"/>
      <c r="N1125" s="736"/>
      <c r="O1125" s="736"/>
      <c r="P1125" s="736"/>
      <c r="Q1125" s="736"/>
      <c r="R1125" s="736"/>
      <c r="S1125" s="736"/>
      <c r="T1125" s="736"/>
      <c r="U1125" s="736"/>
      <c r="BA1125" s="722"/>
      <c r="BB1125" s="722"/>
      <c r="BC1125" s="722"/>
      <c r="BD1125" s="722"/>
      <c r="BE1125" s="722"/>
      <c r="BF1125" s="722"/>
      <c r="BG1125" s="722"/>
      <c r="BH1125" s="722"/>
      <c r="BI1125" s="722"/>
      <c r="BJ1125" s="722"/>
      <c r="BK1125" s="722"/>
      <c r="BL1125" s="722"/>
      <c r="BM1125" s="722"/>
      <c r="BN1125" s="722"/>
      <c r="BO1125" s="722"/>
      <c r="BP1125" s="722"/>
      <c r="BQ1125" s="722"/>
      <c r="BR1125" s="722"/>
      <c r="BS1125" s="722"/>
      <c r="BT1125" s="722"/>
      <c r="BU1125" s="722"/>
      <c r="BV1125" s="722"/>
      <c r="BW1125" s="722"/>
      <c r="BX1125" s="722"/>
      <c r="BY1125" s="722"/>
      <c r="BZ1125" s="722"/>
      <c r="CA1125" s="722"/>
      <c r="CB1125" s="722"/>
      <c r="CC1125" s="722"/>
      <c r="CD1125" s="722"/>
      <c r="CE1125" s="722"/>
      <c r="CF1125" s="722"/>
      <c r="CG1125" s="722"/>
      <c r="CH1125" s="722"/>
      <c r="CI1125" s="722"/>
      <c r="CJ1125" s="722"/>
      <c r="CK1125" s="722"/>
      <c r="CL1125" s="722"/>
      <c r="CM1125" s="722"/>
      <c r="CN1125" s="722"/>
      <c r="CO1125" s="722"/>
      <c r="CP1125" s="722"/>
      <c r="CQ1125" s="722"/>
      <c r="CR1125" s="722"/>
      <c r="CS1125" s="722"/>
    </row>
    <row r="1126" spans="1:97" s="1376" customFormat="1">
      <c r="A1126" s="722"/>
      <c r="B1126" s="722"/>
      <c r="C1126" s="722"/>
      <c r="D1126" s="722"/>
      <c r="E1126" s="722"/>
      <c r="F1126" s="757"/>
      <c r="G1126" s="757"/>
      <c r="H1126" s="757"/>
      <c r="I1126" s="757"/>
      <c r="J1126" s="757"/>
      <c r="K1126" s="758"/>
      <c r="L1126" s="758"/>
      <c r="M1126" s="722"/>
      <c r="N1126" s="736"/>
      <c r="O1126" s="736"/>
      <c r="P1126" s="736"/>
      <c r="Q1126" s="736"/>
      <c r="R1126" s="736"/>
      <c r="S1126" s="736"/>
      <c r="T1126" s="736"/>
      <c r="U1126" s="736"/>
      <c r="BA1126" s="722"/>
      <c r="BB1126" s="722"/>
      <c r="BC1126" s="722"/>
      <c r="BD1126" s="722"/>
      <c r="BE1126" s="722"/>
      <c r="BF1126" s="722"/>
      <c r="BG1126" s="722"/>
      <c r="BH1126" s="722"/>
      <c r="BI1126" s="722"/>
      <c r="BJ1126" s="722"/>
      <c r="BK1126" s="722"/>
      <c r="BL1126" s="722"/>
      <c r="BM1126" s="722"/>
      <c r="BN1126" s="722"/>
      <c r="BO1126" s="722"/>
      <c r="BP1126" s="722"/>
      <c r="BQ1126" s="722"/>
      <c r="BR1126" s="722"/>
      <c r="BS1126" s="722"/>
      <c r="BT1126" s="722"/>
      <c r="BU1126" s="722"/>
      <c r="BV1126" s="722"/>
      <c r="BW1126" s="722"/>
      <c r="BX1126" s="722"/>
      <c r="BY1126" s="722"/>
      <c r="BZ1126" s="722"/>
      <c r="CA1126" s="722"/>
      <c r="CB1126" s="722"/>
      <c r="CC1126" s="722"/>
      <c r="CD1126" s="722"/>
      <c r="CE1126" s="722"/>
      <c r="CF1126" s="722"/>
      <c r="CG1126" s="722"/>
      <c r="CH1126" s="722"/>
      <c r="CI1126" s="722"/>
      <c r="CJ1126" s="722"/>
      <c r="CK1126" s="722"/>
      <c r="CL1126" s="722"/>
      <c r="CM1126" s="722"/>
      <c r="CN1126" s="722"/>
      <c r="CO1126" s="722"/>
      <c r="CP1126" s="722"/>
      <c r="CQ1126" s="722"/>
      <c r="CR1126" s="722"/>
      <c r="CS1126" s="722"/>
    </row>
    <row r="1127" spans="1:97" s="1376" customFormat="1">
      <c r="A1127" s="722"/>
      <c r="B1127" s="722"/>
      <c r="C1127" s="722"/>
      <c r="D1127" s="722"/>
      <c r="E1127" s="722"/>
      <c r="F1127" s="757"/>
      <c r="G1127" s="757"/>
      <c r="H1127" s="757"/>
      <c r="I1127" s="757"/>
      <c r="J1127" s="757"/>
      <c r="K1127" s="758"/>
      <c r="L1127" s="758"/>
      <c r="M1127" s="722"/>
      <c r="N1127" s="736"/>
      <c r="O1127" s="736"/>
      <c r="P1127" s="736"/>
      <c r="Q1127" s="736"/>
      <c r="R1127" s="736"/>
      <c r="S1127" s="736"/>
      <c r="T1127" s="736"/>
      <c r="U1127" s="736"/>
      <c r="BA1127" s="722"/>
      <c r="BB1127" s="722"/>
      <c r="BC1127" s="722"/>
      <c r="BD1127" s="722"/>
      <c r="BE1127" s="722"/>
      <c r="BF1127" s="722"/>
      <c r="BG1127" s="722"/>
      <c r="BH1127" s="722"/>
      <c r="BI1127" s="722"/>
      <c r="BJ1127" s="722"/>
      <c r="BK1127" s="722"/>
      <c r="BL1127" s="722"/>
      <c r="BM1127" s="722"/>
      <c r="BN1127" s="722"/>
      <c r="BO1127" s="722"/>
      <c r="BP1127" s="722"/>
      <c r="BQ1127" s="722"/>
      <c r="BR1127" s="722"/>
      <c r="BS1127" s="722"/>
      <c r="BT1127" s="722"/>
      <c r="BU1127" s="722"/>
      <c r="BV1127" s="722"/>
      <c r="BW1127" s="722"/>
      <c r="BX1127" s="722"/>
      <c r="BY1127" s="722"/>
      <c r="BZ1127" s="722"/>
      <c r="CA1127" s="722"/>
      <c r="CB1127" s="722"/>
      <c r="CC1127" s="722"/>
      <c r="CD1127" s="722"/>
      <c r="CE1127" s="722"/>
      <c r="CF1127" s="722"/>
      <c r="CG1127" s="722"/>
      <c r="CH1127" s="722"/>
      <c r="CI1127" s="722"/>
      <c r="CJ1127" s="722"/>
      <c r="CK1127" s="722"/>
      <c r="CL1127" s="722"/>
      <c r="CM1127" s="722"/>
      <c r="CN1127" s="722"/>
      <c r="CO1127" s="722"/>
      <c r="CP1127" s="722"/>
      <c r="CQ1127" s="722"/>
      <c r="CR1127" s="722"/>
      <c r="CS1127" s="722"/>
    </row>
    <row r="1128" spans="1:97" s="1376" customFormat="1">
      <c r="A1128" s="722"/>
      <c r="B1128" s="722"/>
      <c r="C1128" s="722"/>
      <c r="D1128" s="722"/>
      <c r="E1128" s="722"/>
      <c r="F1128" s="757"/>
      <c r="G1128" s="757"/>
      <c r="H1128" s="757"/>
      <c r="I1128" s="757"/>
      <c r="J1128" s="757"/>
      <c r="K1128" s="758"/>
      <c r="L1128" s="758"/>
      <c r="M1128" s="722"/>
      <c r="N1128" s="736"/>
      <c r="O1128" s="736"/>
      <c r="P1128" s="736"/>
      <c r="Q1128" s="736"/>
      <c r="R1128" s="736"/>
      <c r="S1128" s="736"/>
      <c r="T1128" s="736"/>
      <c r="U1128" s="736"/>
      <c r="BA1128" s="722"/>
      <c r="BB1128" s="722"/>
      <c r="BC1128" s="722"/>
      <c r="BD1128" s="722"/>
      <c r="BE1128" s="722"/>
      <c r="BF1128" s="722"/>
      <c r="BG1128" s="722"/>
      <c r="BH1128" s="722"/>
      <c r="BI1128" s="722"/>
      <c r="BJ1128" s="722"/>
      <c r="BK1128" s="722"/>
      <c r="BL1128" s="722"/>
      <c r="BM1128" s="722"/>
      <c r="BN1128" s="722"/>
      <c r="BO1128" s="722"/>
      <c r="BP1128" s="722"/>
      <c r="BQ1128" s="722"/>
      <c r="BR1128" s="722"/>
      <c r="BS1128" s="722"/>
      <c r="BT1128" s="722"/>
      <c r="BU1128" s="722"/>
      <c r="BV1128" s="722"/>
      <c r="BW1128" s="722"/>
      <c r="BX1128" s="722"/>
      <c r="BY1128" s="722"/>
      <c r="BZ1128" s="722"/>
      <c r="CA1128" s="722"/>
      <c r="CB1128" s="722"/>
      <c r="CC1128" s="722"/>
      <c r="CD1128" s="722"/>
      <c r="CE1128" s="722"/>
      <c r="CF1128" s="722"/>
      <c r="CG1128" s="722"/>
      <c r="CH1128" s="722"/>
      <c r="CI1128" s="722"/>
      <c r="CJ1128" s="722"/>
      <c r="CK1128" s="722"/>
      <c r="CL1128" s="722"/>
      <c r="CM1128" s="722"/>
      <c r="CN1128" s="722"/>
      <c r="CO1128" s="722"/>
      <c r="CP1128" s="722"/>
      <c r="CQ1128" s="722"/>
      <c r="CR1128" s="722"/>
      <c r="CS1128" s="722"/>
    </row>
    <row r="1129" spans="1:97" s="1376" customFormat="1">
      <c r="A1129" s="722"/>
      <c r="B1129" s="722"/>
      <c r="C1129" s="722"/>
      <c r="D1129" s="722"/>
      <c r="E1129" s="722"/>
      <c r="F1129" s="757"/>
      <c r="G1129" s="757"/>
      <c r="H1129" s="757"/>
      <c r="I1129" s="757"/>
      <c r="J1129" s="757"/>
      <c r="K1129" s="758"/>
      <c r="L1129" s="758"/>
      <c r="M1129" s="722"/>
      <c r="N1129" s="736"/>
      <c r="O1129" s="736"/>
      <c r="P1129" s="736"/>
      <c r="Q1129" s="736"/>
      <c r="R1129" s="736"/>
      <c r="S1129" s="736"/>
      <c r="T1129" s="736"/>
      <c r="U1129" s="736"/>
      <c r="BA1129" s="722"/>
      <c r="BB1129" s="722"/>
      <c r="BC1129" s="722"/>
      <c r="BD1129" s="722"/>
      <c r="BE1129" s="722"/>
      <c r="BF1129" s="722"/>
      <c r="BG1129" s="722"/>
      <c r="BH1129" s="722"/>
      <c r="BI1129" s="722"/>
      <c r="BJ1129" s="722"/>
      <c r="BK1129" s="722"/>
      <c r="BL1129" s="722"/>
      <c r="BM1129" s="722"/>
      <c r="BN1129" s="722"/>
      <c r="BO1129" s="722"/>
      <c r="BP1129" s="722"/>
      <c r="BQ1129" s="722"/>
      <c r="BR1129" s="722"/>
      <c r="BS1129" s="722"/>
      <c r="BT1129" s="722"/>
      <c r="BU1129" s="722"/>
      <c r="BV1129" s="722"/>
      <c r="BW1129" s="722"/>
      <c r="BX1129" s="722"/>
      <c r="BY1129" s="722"/>
      <c r="BZ1129" s="722"/>
      <c r="CA1129" s="722"/>
      <c r="CB1129" s="722"/>
      <c r="CC1129" s="722"/>
      <c r="CD1129" s="722"/>
      <c r="CE1129" s="722"/>
      <c r="CF1129" s="722"/>
      <c r="CG1129" s="722"/>
      <c r="CH1129" s="722"/>
      <c r="CI1129" s="722"/>
      <c r="CJ1129" s="722"/>
      <c r="CK1129" s="722"/>
      <c r="CL1129" s="722"/>
      <c r="CM1129" s="722"/>
      <c r="CN1129" s="722"/>
      <c r="CO1129" s="722"/>
      <c r="CP1129" s="722"/>
      <c r="CQ1129" s="722"/>
      <c r="CR1129" s="722"/>
      <c r="CS1129" s="722"/>
    </row>
    <row r="1130" spans="1:97" s="1376" customFormat="1">
      <c r="A1130" s="722"/>
      <c r="B1130" s="722"/>
      <c r="C1130" s="722"/>
      <c r="D1130" s="722"/>
      <c r="E1130" s="722"/>
      <c r="F1130" s="757"/>
      <c r="G1130" s="757"/>
      <c r="H1130" s="757"/>
      <c r="I1130" s="757"/>
      <c r="J1130" s="757"/>
      <c r="K1130" s="758"/>
      <c r="L1130" s="758"/>
      <c r="M1130" s="722"/>
      <c r="N1130" s="736"/>
      <c r="O1130" s="736"/>
      <c r="P1130" s="736"/>
      <c r="Q1130" s="736"/>
      <c r="R1130" s="736"/>
      <c r="S1130" s="736"/>
      <c r="T1130" s="736"/>
      <c r="U1130" s="736"/>
      <c r="BA1130" s="722"/>
      <c r="BB1130" s="722"/>
      <c r="BC1130" s="722"/>
      <c r="BD1130" s="722"/>
      <c r="BE1130" s="722"/>
      <c r="BF1130" s="722"/>
      <c r="BG1130" s="722"/>
      <c r="BH1130" s="722"/>
      <c r="BI1130" s="722"/>
      <c r="BJ1130" s="722"/>
      <c r="BK1130" s="722"/>
      <c r="BL1130" s="722"/>
      <c r="BM1130" s="722"/>
      <c r="BN1130" s="722"/>
      <c r="BO1130" s="722"/>
      <c r="BP1130" s="722"/>
      <c r="BQ1130" s="722"/>
      <c r="BR1130" s="722"/>
      <c r="BS1130" s="722"/>
      <c r="BT1130" s="722"/>
      <c r="BU1130" s="722"/>
      <c r="BV1130" s="722"/>
      <c r="BW1130" s="722"/>
      <c r="BX1130" s="722"/>
      <c r="BY1130" s="722"/>
      <c r="BZ1130" s="722"/>
      <c r="CA1130" s="722"/>
      <c r="CB1130" s="722"/>
      <c r="CC1130" s="722"/>
      <c r="CD1130" s="722"/>
      <c r="CE1130" s="722"/>
      <c r="CF1130" s="722"/>
      <c r="CG1130" s="722"/>
      <c r="CH1130" s="722"/>
      <c r="CI1130" s="722"/>
      <c r="CJ1130" s="722"/>
      <c r="CK1130" s="722"/>
      <c r="CL1130" s="722"/>
      <c r="CM1130" s="722"/>
      <c r="CN1130" s="722"/>
      <c r="CO1130" s="722"/>
      <c r="CP1130" s="722"/>
      <c r="CQ1130" s="722"/>
      <c r="CR1130" s="722"/>
      <c r="CS1130" s="722"/>
    </row>
    <row r="1131" spans="1:97" s="1376" customFormat="1">
      <c r="A1131" s="722"/>
      <c r="B1131" s="722"/>
      <c r="C1131" s="722"/>
      <c r="D1131" s="722"/>
      <c r="E1131" s="722"/>
      <c r="F1131" s="757"/>
      <c r="G1131" s="757"/>
      <c r="H1131" s="757"/>
      <c r="I1131" s="757"/>
      <c r="J1131" s="757"/>
      <c r="K1131" s="758"/>
      <c r="L1131" s="758"/>
      <c r="M1131" s="722"/>
      <c r="N1131" s="736"/>
      <c r="O1131" s="736"/>
      <c r="P1131" s="736"/>
      <c r="Q1131" s="736"/>
      <c r="R1131" s="736"/>
      <c r="S1131" s="736"/>
      <c r="T1131" s="736"/>
      <c r="U1131" s="736"/>
      <c r="BA1131" s="722"/>
      <c r="BB1131" s="722"/>
      <c r="BC1131" s="722"/>
      <c r="BD1131" s="722"/>
      <c r="BE1131" s="722"/>
      <c r="BF1131" s="722"/>
      <c r="BG1131" s="722"/>
      <c r="BH1131" s="722"/>
      <c r="BI1131" s="722"/>
      <c r="BJ1131" s="722"/>
      <c r="BK1131" s="722"/>
      <c r="BL1131" s="722"/>
      <c r="BM1131" s="722"/>
      <c r="BN1131" s="722"/>
      <c r="BO1131" s="722"/>
      <c r="BP1131" s="722"/>
      <c r="BQ1131" s="722"/>
      <c r="BR1131" s="722"/>
      <c r="BS1131" s="722"/>
      <c r="BT1131" s="722"/>
      <c r="BU1131" s="722"/>
      <c r="BV1131" s="722"/>
      <c r="BW1131" s="722"/>
      <c r="BX1131" s="722"/>
      <c r="BY1131" s="722"/>
      <c r="BZ1131" s="722"/>
      <c r="CA1131" s="722"/>
      <c r="CB1131" s="722"/>
      <c r="CC1131" s="722"/>
      <c r="CD1131" s="722"/>
      <c r="CE1131" s="722"/>
      <c r="CF1131" s="722"/>
      <c r="CG1131" s="722"/>
      <c r="CH1131" s="722"/>
      <c r="CI1131" s="722"/>
      <c r="CJ1131" s="722"/>
      <c r="CK1131" s="722"/>
      <c r="CL1131" s="722"/>
      <c r="CM1131" s="722"/>
      <c r="CN1131" s="722"/>
      <c r="CO1131" s="722"/>
      <c r="CP1131" s="722"/>
      <c r="CQ1131" s="722"/>
      <c r="CR1131" s="722"/>
      <c r="CS1131" s="722"/>
    </row>
    <row r="1132" spans="1:97" s="1376" customFormat="1">
      <c r="A1132" s="722"/>
      <c r="B1132" s="722"/>
      <c r="C1132" s="722"/>
      <c r="D1132" s="722"/>
      <c r="E1132" s="722"/>
      <c r="F1132" s="757"/>
      <c r="G1132" s="757"/>
      <c r="H1132" s="757"/>
      <c r="I1132" s="757"/>
      <c r="J1132" s="757"/>
      <c r="K1132" s="758"/>
      <c r="L1132" s="758"/>
      <c r="M1132" s="722"/>
      <c r="N1132" s="736"/>
      <c r="O1132" s="736"/>
      <c r="P1132" s="736"/>
      <c r="Q1132" s="736"/>
      <c r="R1132" s="736"/>
      <c r="S1132" s="736"/>
      <c r="T1132" s="736"/>
      <c r="U1132" s="736"/>
      <c r="BA1132" s="722"/>
      <c r="BB1132" s="722"/>
      <c r="BC1132" s="722"/>
      <c r="BD1132" s="722"/>
      <c r="BE1132" s="722"/>
      <c r="BF1132" s="722"/>
      <c r="BG1132" s="722"/>
      <c r="BH1132" s="722"/>
      <c r="BI1132" s="722"/>
      <c r="BJ1132" s="722"/>
      <c r="BK1132" s="722"/>
      <c r="BL1132" s="722"/>
      <c r="BM1132" s="722"/>
      <c r="BN1132" s="722"/>
      <c r="BO1132" s="722"/>
      <c r="BP1132" s="722"/>
      <c r="BQ1132" s="722"/>
      <c r="BR1132" s="722"/>
      <c r="BS1132" s="722"/>
      <c r="BT1132" s="722"/>
      <c r="BU1132" s="722"/>
      <c r="BV1132" s="722"/>
      <c r="BW1132" s="722"/>
      <c r="BX1132" s="722"/>
      <c r="BY1132" s="722"/>
      <c r="BZ1132" s="722"/>
      <c r="CA1132" s="722"/>
      <c r="CB1132" s="722"/>
      <c r="CC1132" s="722"/>
      <c r="CD1132" s="722"/>
      <c r="CE1132" s="722"/>
      <c r="CF1132" s="722"/>
      <c r="CG1132" s="722"/>
      <c r="CH1132" s="722"/>
      <c r="CI1132" s="722"/>
      <c r="CJ1132" s="722"/>
      <c r="CK1132" s="722"/>
      <c r="CL1132" s="722"/>
      <c r="CM1132" s="722"/>
      <c r="CN1132" s="722"/>
      <c r="CO1132" s="722"/>
      <c r="CP1132" s="722"/>
      <c r="CQ1132" s="722"/>
      <c r="CR1132" s="722"/>
      <c r="CS1132" s="722"/>
    </row>
    <row r="1133" spans="1:97" s="1376" customFormat="1">
      <c r="A1133" s="722"/>
      <c r="B1133" s="722"/>
      <c r="C1133" s="722"/>
      <c r="D1133" s="722"/>
      <c r="E1133" s="722"/>
      <c r="F1133" s="757"/>
      <c r="G1133" s="757"/>
      <c r="H1133" s="757"/>
      <c r="I1133" s="757"/>
      <c r="J1133" s="757"/>
      <c r="K1133" s="758"/>
      <c r="L1133" s="758"/>
      <c r="M1133" s="722"/>
      <c r="N1133" s="736"/>
      <c r="O1133" s="736"/>
      <c r="P1133" s="736"/>
      <c r="Q1133" s="736"/>
      <c r="R1133" s="736"/>
      <c r="S1133" s="736"/>
      <c r="T1133" s="736"/>
      <c r="U1133" s="736"/>
      <c r="BA1133" s="722"/>
      <c r="BB1133" s="722"/>
      <c r="BC1133" s="722"/>
      <c r="BD1133" s="722"/>
      <c r="BE1133" s="722"/>
      <c r="BF1133" s="722"/>
      <c r="BG1133" s="722"/>
      <c r="BH1133" s="722"/>
      <c r="BI1133" s="722"/>
      <c r="BJ1133" s="722"/>
      <c r="BK1133" s="722"/>
      <c r="BL1133" s="722"/>
      <c r="BM1133" s="722"/>
      <c r="BN1133" s="722"/>
      <c r="BO1133" s="722"/>
      <c r="BP1133" s="722"/>
      <c r="BQ1133" s="722"/>
      <c r="BR1133" s="722"/>
      <c r="BS1133" s="722"/>
      <c r="BT1133" s="722"/>
      <c r="BU1133" s="722"/>
      <c r="BV1133" s="722"/>
      <c r="BW1133" s="722"/>
      <c r="BX1133" s="722"/>
      <c r="BY1133" s="722"/>
      <c r="BZ1133" s="722"/>
      <c r="CA1133" s="722"/>
      <c r="CB1133" s="722"/>
      <c r="CC1133" s="722"/>
      <c r="CD1133" s="722"/>
      <c r="CE1133" s="722"/>
      <c r="CF1133" s="722"/>
      <c r="CG1133" s="722"/>
      <c r="CH1133" s="722"/>
      <c r="CI1133" s="722"/>
      <c r="CJ1133" s="722"/>
      <c r="CK1133" s="722"/>
      <c r="CL1133" s="722"/>
      <c r="CM1133" s="722"/>
      <c r="CN1133" s="722"/>
      <c r="CO1133" s="722"/>
      <c r="CP1133" s="722"/>
      <c r="CQ1133" s="722"/>
      <c r="CR1133" s="722"/>
      <c r="CS1133" s="722"/>
    </row>
    <row r="1134" spans="1:97" s="1376" customFormat="1">
      <c r="A1134" s="722"/>
      <c r="B1134" s="722"/>
      <c r="C1134" s="722"/>
      <c r="D1134" s="722"/>
      <c r="E1134" s="722"/>
      <c r="F1134" s="757"/>
      <c r="G1134" s="757"/>
      <c r="H1134" s="757"/>
      <c r="I1134" s="757"/>
      <c r="J1134" s="757"/>
      <c r="K1134" s="758"/>
      <c r="L1134" s="758"/>
      <c r="M1134" s="722"/>
      <c r="N1134" s="736"/>
      <c r="O1134" s="736"/>
      <c r="P1134" s="736"/>
      <c r="Q1134" s="736"/>
      <c r="R1134" s="736"/>
      <c r="S1134" s="736"/>
      <c r="T1134" s="736"/>
      <c r="U1134" s="736"/>
      <c r="BA1134" s="722"/>
      <c r="BB1134" s="722"/>
      <c r="BC1134" s="722"/>
      <c r="BD1134" s="722"/>
      <c r="BE1134" s="722"/>
      <c r="BF1134" s="722"/>
      <c r="BG1134" s="722"/>
      <c r="BH1134" s="722"/>
      <c r="BI1134" s="722"/>
      <c r="BJ1134" s="722"/>
      <c r="BK1134" s="722"/>
      <c r="BL1134" s="722"/>
      <c r="BM1134" s="722"/>
      <c r="BN1134" s="722"/>
      <c r="BO1134" s="722"/>
      <c r="BP1134" s="722"/>
      <c r="BQ1134" s="722"/>
      <c r="BR1134" s="722"/>
      <c r="BS1134" s="722"/>
      <c r="BT1134" s="722"/>
      <c r="BU1134" s="722"/>
      <c r="BV1134" s="722"/>
      <c r="BW1134" s="722"/>
      <c r="BX1134" s="722"/>
      <c r="BY1134" s="722"/>
      <c r="BZ1134" s="722"/>
      <c r="CA1134" s="722"/>
      <c r="CB1134" s="722"/>
      <c r="CC1134" s="722"/>
      <c r="CD1134" s="722"/>
      <c r="CE1134" s="722"/>
      <c r="CF1134" s="722"/>
      <c r="CG1134" s="722"/>
      <c r="CH1134" s="722"/>
      <c r="CI1134" s="722"/>
      <c r="CJ1134" s="722"/>
      <c r="CK1134" s="722"/>
      <c r="CL1134" s="722"/>
      <c r="CM1134" s="722"/>
      <c r="CN1134" s="722"/>
      <c r="CO1134" s="722"/>
      <c r="CP1134" s="722"/>
      <c r="CQ1134" s="722"/>
      <c r="CR1134" s="722"/>
      <c r="CS1134" s="722"/>
    </row>
    <row r="1135" spans="1:97" s="1376" customFormat="1">
      <c r="A1135" s="722"/>
      <c r="B1135" s="722"/>
      <c r="C1135" s="722"/>
      <c r="D1135" s="722"/>
      <c r="E1135" s="722"/>
      <c r="F1135" s="757"/>
      <c r="G1135" s="757"/>
      <c r="H1135" s="757"/>
      <c r="I1135" s="757"/>
      <c r="J1135" s="757"/>
      <c r="K1135" s="758"/>
      <c r="L1135" s="758"/>
      <c r="M1135" s="722"/>
      <c r="N1135" s="736"/>
      <c r="O1135" s="736"/>
      <c r="P1135" s="736"/>
      <c r="Q1135" s="736"/>
      <c r="R1135" s="736"/>
      <c r="S1135" s="736"/>
      <c r="T1135" s="736"/>
      <c r="U1135" s="736"/>
      <c r="BA1135" s="722"/>
      <c r="BB1135" s="722"/>
      <c r="BC1135" s="722"/>
      <c r="BD1135" s="722"/>
      <c r="BE1135" s="722"/>
      <c r="BF1135" s="722"/>
      <c r="BG1135" s="722"/>
      <c r="BH1135" s="722"/>
      <c r="BI1135" s="722"/>
      <c r="BJ1135" s="722"/>
      <c r="BK1135" s="722"/>
      <c r="BL1135" s="722"/>
      <c r="BM1135" s="722"/>
      <c r="BN1135" s="722"/>
      <c r="BO1135" s="722"/>
      <c r="BP1135" s="722"/>
      <c r="BQ1135" s="722"/>
      <c r="BR1135" s="722"/>
      <c r="BS1135" s="722"/>
      <c r="BT1135" s="722"/>
      <c r="BU1135" s="722"/>
      <c r="BV1135" s="722"/>
      <c r="BW1135" s="722"/>
      <c r="BX1135" s="722"/>
      <c r="BY1135" s="722"/>
      <c r="BZ1135" s="722"/>
      <c r="CA1135" s="722"/>
      <c r="CB1135" s="722"/>
      <c r="CC1135" s="722"/>
      <c r="CD1135" s="722"/>
      <c r="CE1135" s="722"/>
      <c r="CF1135" s="722"/>
      <c r="CG1135" s="722"/>
      <c r="CH1135" s="722"/>
      <c r="CI1135" s="722"/>
      <c r="CJ1135" s="722"/>
      <c r="CK1135" s="722"/>
      <c r="CL1135" s="722"/>
      <c r="CM1135" s="722"/>
      <c r="CN1135" s="722"/>
      <c r="CO1135" s="722"/>
      <c r="CP1135" s="722"/>
      <c r="CQ1135" s="722"/>
      <c r="CR1135" s="722"/>
      <c r="CS1135" s="722"/>
    </row>
    <row r="1136" spans="1:97" s="1376" customFormat="1">
      <c r="A1136" s="722"/>
      <c r="B1136" s="722"/>
      <c r="C1136" s="722"/>
      <c r="D1136" s="722"/>
      <c r="E1136" s="722"/>
      <c r="F1136" s="757"/>
      <c r="G1136" s="757"/>
      <c r="H1136" s="757"/>
      <c r="I1136" s="757"/>
      <c r="J1136" s="757"/>
      <c r="K1136" s="758"/>
      <c r="L1136" s="758"/>
      <c r="M1136" s="722"/>
      <c r="N1136" s="736"/>
      <c r="O1136" s="736"/>
      <c r="P1136" s="736"/>
      <c r="Q1136" s="736"/>
      <c r="R1136" s="736"/>
      <c r="S1136" s="736"/>
      <c r="T1136" s="736"/>
      <c r="U1136" s="736"/>
      <c r="BA1136" s="722"/>
      <c r="BB1136" s="722"/>
      <c r="BC1136" s="722"/>
      <c r="BD1136" s="722"/>
      <c r="BE1136" s="722"/>
      <c r="BF1136" s="722"/>
      <c r="BG1136" s="722"/>
      <c r="BH1136" s="722"/>
      <c r="BI1136" s="722"/>
      <c r="BJ1136" s="722"/>
      <c r="BK1136" s="722"/>
      <c r="BL1136" s="722"/>
      <c r="BM1136" s="722"/>
      <c r="BN1136" s="722"/>
      <c r="BO1136" s="722"/>
      <c r="BP1136" s="722"/>
      <c r="BQ1136" s="722"/>
      <c r="BR1136" s="722"/>
      <c r="BS1136" s="722"/>
      <c r="BT1136" s="722"/>
      <c r="BU1136" s="722"/>
      <c r="BV1136" s="722"/>
      <c r="BW1136" s="722"/>
      <c r="BX1136" s="722"/>
      <c r="BY1136" s="722"/>
      <c r="BZ1136" s="722"/>
      <c r="CA1136" s="722"/>
      <c r="CB1136" s="722"/>
      <c r="CC1136" s="722"/>
      <c r="CD1136" s="722"/>
      <c r="CE1136" s="722"/>
      <c r="CF1136" s="722"/>
      <c r="CG1136" s="722"/>
      <c r="CH1136" s="722"/>
      <c r="CI1136" s="722"/>
      <c r="CJ1136" s="722"/>
      <c r="CK1136" s="722"/>
      <c r="CL1136" s="722"/>
      <c r="CM1136" s="722"/>
      <c r="CN1136" s="722"/>
      <c r="CO1136" s="722"/>
      <c r="CP1136" s="722"/>
      <c r="CQ1136" s="722"/>
      <c r="CR1136" s="722"/>
      <c r="CS1136" s="722"/>
    </row>
    <row r="1137" spans="1:97" s="1376" customFormat="1">
      <c r="A1137" s="722"/>
      <c r="B1137" s="722"/>
      <c r="C1137" s="722"/>
      <c r="D1137" s="722"/>
      <c r="E1137" s="722"/>
      <c r="F1137" s="757"/>
      <c r="G1137" s="757"/>
      <c r="H1137" s="757"/>
      <c r="I1137" s="757"/>
      <c r="J1137" s="757"/>
      <c r="K1137" s="758"/>
      <c r="L1137" s="758"/>
      <c r="M1137" s="722"/>
      <c r="N1137" s="736"/>
      <c r="O1137" s="736"/>
      <c r="P1137" s="736"/>
      <c r="Q1137" s="736"/>
      <c r="R1137" s="736"/>
      <c r="S1137" s="736"/>
      <c r="T1137" s="736"/>
      <c r="U1137" s="736"/>
      <c r="BA1137" s="722"/>
      <c r="BB1137" s="722"/>
      <c r="BC1137" s="722"/>
      <c r="BD1137" s="722"/>
      <c r="BE1137" s="722"/>
      <c r="BF1137" s="722"/>
      <c r="BG1137" s="722"/>
      <c r="BH1137" s="722"/>
      <c r="BI1137" s="722"/>
      <c r="BJ1137" s="722"/>
      <c r="BK1137" s="722"/>
      <c r="BL1137" s="722"/>
      <c r="BM1137" s="722"/>
      <c r="BN1137" s="722"/>
      <c r="BO1137" s="722"/>
      <c r="BP1137" s="722"/>
      <c r="BQ1137" s="722"/>
      <c r="BR1137" s="722"/>
      <c r="BS1137" s="722"/>
      <c r="BT1137" s="722"/>
      <c r="BU1137" s="722"/>
      <c r="BV1137" s="722"/>
      <c r="BW1137" s="722"/>
      <c r="BX1137" s="722"/>
      <c r="BY1137" s="722"/>
      <c r="BZ1137" s="722"/>
      <c r="CA1137" s="722"/>
      <c r="CB1137" s="722"/>
      <c r="CC1137" s="722"/>
      <c r="CD1137" s="722"/>
      <c r="CE1137" s="722"/>
      <c r="CF1137" s="722"/>
      <c r="CG1137" s="722"/>
      <c r="CH1137" s="722"/>
      <c r="CI1137" s="722"/>
      <c r="CJ1137" s="722"/>
      <c r="CK1137" s="722"/>
      <c r="CL1137" s="722"/>
      <c r="CM1137" s="722"/>
      <c r="CN1137" s="722"/>
      <c r="CO1137" s="722"/>
      <c r="CP1137" s="722"/>
      <c r="CQ1137" s="722"/>
      <c r="CR1137" s="722"/>
      <c r="CS1137" s="722"/>
    </row>
    <row r="1138" spans="1:97" s="1376" customFormat="1">
      <c r="A1138" s="722"/>
      <c r="B1138" s="722"/>
      <c r="C1138" s="722"/>
      <c r="D1138" s="722"/>
      <c r="E1138" s="722"/>
      <c r="F1138" s="757"/>
      <c r="G1138" s="757"/>
      <c r="H1138" s="757"/>
      <c r="I1138" s="757"/>
      <c r="J1138" s="757"/>
      <c r="K1138" s="758"/>
      <c r="L1138" s="758"/>
      <c r="M1138" s="722"/>
      <c r="N1138" s="736"/>
      <c r="O1138" s="736"/>
      <c r="P1138" s="736"/>
      <c r="Q1138" s="736"/>
      <c r="R1138" s="736"/>
      <c r="S1138" s="736"/>
      <c r="T1138" s="736"/>
      <c r="U1138" s="736"/>
      <c r="BA1138" s="722"/>
      <c r="BB1138" s="722"/>
      <c r="BC1138" s="722"/>
      <c r="BD1138" s="722"/>
      <c r="BE1138" s="722"/>
      <c r="BF1138" s="722"/>
      <c r="BG1138" s="722"/>
      <c r="BH1138" s="722"/>
      <c r="BI1138" s="722"/>
      <c r="BJ1138" s="722"/>
      <c r="BK1138" s="722"/>
      <c r="BL1138" s="722"/>
      <c r="BM1138" s="722"/>
      <c r="BN1138" s="722"/>
      <c r="BO1138" s="722"/>
      <c r="BP1138" s="722"/>
      <c r="BQ1138" s="722"/>
      <c r="BR1138" s="722"/>
      <c r="BS1138" s="722"/>
      <c r="BT1138" s="722"/>
      <c r="BU1138" s="722"/>
      <c r="BV1138" s="722"/>
      <c r="BW1138" s="722"/>
      <c r="BX1138" s="722"/>
      <c r="BY1138" s="722"/>
      <c r="BZ1138" s="722"/>
      <c r="CA1138" s="722"/>
      <c r="CB1138" s="722"/>
      <c r="CC1138" s="722"/>
      <c r="CD1138" s="722"/>
      <c r="CE1138" s="722"/>
      <c r="CF1138" s="722"/>
      <c r="CG1138" s="722"/>
      <c r="CH1138" s="722"/>
      <c r="CI1138" s="722"/>
      <c r="CJ1138" s="722"/>
      <c r="CK1138" s="722"/>
      <c r="CL1138" s="722"/>
      <c r="CM1138" s="722"/>
      <c r="CN1138" s="722"/>
      <c r="CO1138" s="722"/>
      <c r="CP1138" s="722"/>
      <c r="CQ1138" s="722"/>
      <c r="CR1138" s="722"/>
      <c r="CS1138" s="722"/>
    </row>
    <row r="1139" spans="1:97" s="1376" customFormat="1">
      <c r="A1139" s="722"/>
      <c r="B1139" s="722"/>
      <c r="C1139" s="722"/>
      <c r="D1139" s="722"/>
      <c r="E1139" s="722"/>
      <c r="F1139" s="757"/>
      <c r="G1139" s="757"/>
      <c r="H1139" s="757"/>
      <c r="I1139" s="757"/>
      <c r="J1139" s="757"/>
      <c r="K1139" s="758"/>
      <c r="L1139" s="758"/>
      <c r="M1139" s="722"/>
      <c r="N1139" s="736"/>
      <c r="O1139" s="736"/>
      <c r="P1139" s="736"/>
      <c r="Q1139" s="736"/>
      <c r="R1139" s="736"/>
      <c r="S1139" s="736"/>
      <c r="T1139" s="736"/>
      <c r="U1139" s="736"/>
      <c r="BA1139" s="722"/>
      <c r="BB1139" s="722"/>
      <c r="BC1139" s="722"/>
      <c r="BD1139" s="722"/>
      <c r="BE1139" s="722"/>
      <c r="BF1139" s="722"/>
      <c r="BG1139" s="722"/>
      <c r="BH1139" s="722"/>
      <c r="BI1139" s="722"/>
      <c r="BJ1139" s="722"/>
      <c r="BK1139" s="722"/>
      <c r="BL1139" s="722"/>
      <c r="BM1139" s="722"/>
      <c r="BN1139" s="722"/>
      <c r="BO1139" s="722"/>
      <c r="BP1139" s="722"/>
      <c r="BQ1139" s="722"/>
      <c r="BR1139" s="722"/>
      <c r="BS1139" s="722"/>
      <c r="BT1139" s="722"/>
      <c r="BU1139" s="722"/>
      <c r="BV1139" s="722"/>
      <c r="BW1139" s="722"/>
      <c r="BX1139" s="722"/>
      <c r="BY1139" s="722"/>
      <c r="BZ1139" s="722"/>
      <c r="CA1139" s="722"/>
      <c r="CB1139" s="722"/>
      <c r="CC1139" s="722"/>
      <c r="CD1139" s="722"/>
      <c r="CE1139" s="722"/>
      <c r="CF1139" s="722"/>
      <c r="CG1139" s="722"/>
      <c r="CH1139" s="722"/>
      <c r="CI1139" s="722"/>
      <c r="CJ1139" s="722"/>
      <c r="CK1139" s="722"/>
      <c r="CL1139" s="722"/>
      <c r="CM1139" s="722"/>
      <c r="CN1139" s="722"/>
      <c r="CO1139" s="722"/>
      <c r="CP1139" s="722"/>
      <c r="CQ1139" s="722"/>
      <c r="CR1139" s="722"/>
      <c r="CS1139" s="722"/>
    </row>
    <row r="1140" spans="1:97" s="1376" customFormat="1">
      <c r="A1140" s="722"/>
      <c r="B1140" s="722"/>
      <c r="C1140" s="722"/>
      <c r="D1140" s="722"/>
      <c r="E1140" s="722"/>
      <c r="F1140" s="757"/>
      <c r="G1140" s="757"/>
      <c r="H1140" s="757"/>
      <c r="I1140" s="757"/>
      <c r="J1140" s="757"/>
      <c r="K1140" s="758"/>
      <c r="L1140" s="758"/>
      <c r="M1140" s="722"/>
      <c r="N1140" s="736"/>
      <c r="O1140" s="736"/>
      <c r="P1140" s="736"/>
      <c r="Q1140" s="736"/>
      <c r="R1140" s="736"/>
      <c r="S1140" s="736"/>
      <c r="T1140" s="736"/>
      <c r="U1140" s="736"/>
      <c r="BA1140" s="722"/>
      <c r="BB1140" s="722"/>
      <c r="BC1140" s="722"/>
      <c r="BD1140" s="722"/>
      <c r="BE1140" s="722"/>
      <c r="BF1140" s="722"/>
      <c r="BG1140" s="722"/>
      <c r="BH1140" s="722"/>
      <c r="BI1140" s="722"/>
      <c r="BJ1140" s="722"/>
      <c r="BK1140" s="722"/>
      <c r="BL1140" s="722"/>
      <c r="BM1140" s="722"/>
      <c r="BN1140" s="722"/>
      <c r="BO1140" s="722"/>
      <c r="BP1140" s="722"/>
      <c r="BQ1140" s="722"/>
      <c r="BR1140" s="722"/>
      <c r="BS1140" s="722"/>
      <c r="BT1140" s="722"/>
      <c r="BU1140" s="722"/>
      <c r="BV1140" s="722"/>
      <c r="BW1140" s="722"/>
      <c r="BX1140" s="722"/>
      <c r="BY1140" s="722"/>
      <c r="BZ1140" s="722"/>
      <c r="CA1140" s="722"/>
      <c r="CB1140" s="722"/>
      <c r="CC1140" s="722"/>
      <c r="CD1140" s="722"/>
      <c r="CE1140" s="722"/>
      <c r="CF1140" s="722"/>
      <c r="CG1140" s="722"/>
      <c r="CH1140" s="722"/>
      <c r="CI1140" s="722"/>
      <c r="CJ1140" s="722"/>
      <c r="CK1140" s="722"/>
      <c r="CL1140" s="722"/>
      <c r="CM1140" s="722"/>
      <c r="CN1140" s="722"/>
      <c r="CO1140" s="722"/>
      <c r="CP1140" s="722"/>
      <c r="CQ1140" s="722"/>
      <c r="CR1140" s="722"/>
      <c r="CS1140" s="722"/>
    </row>
    <row r="1141" spans="1:97" s="1376" customFormat="1">
      <c r="A1141" s="722"/>
      <c r="B1141" s="722"/>
      <c r="C1141" s="722"/>
      <c r="D1141" s="722"/>
      <c r="E1141" s="722"/>
      <c r="F1141" s="757"/>
      <c r="G1141" s="757"/>
      <c r="H1141" s="757"/>
      <c r="I1141" s="757"/>
      <c r="J1141" s="757"/>
      <c r="K1141" s="758"/>
      <c r="L1141" s="758"/>
      <c r="M1141" s="722"/>
      <c r="N1141" s="736"/>
      <c r="O1141" s="736"/>
      <c r="P1141" s="736"/>
      <c r="Q1141" s="736"/>
      <c r="R1141" s="736"/>
      <c r="S1141" s="736"/>
      <c r="T1141" s="736"/>
      <c r="U1141" s="736"/>
      <c r="BA1141" s="722"/>
      <c r="BB1141" s="722"/>
      <c r="BC1141" s="722"/>
      <c r="BD1141" s="722"/>
      <c r="BE1141" s="722"/>
      <c r="BF1141" s="722"/>
      <c r="BG1141" s="722"/>
      <c r="BH1141" s="722"/>
      <c r="BI1141" s="722"/>
      <c r="BJ1141" s="722"/>
      <c r="BK1141" s="722"/>
      <c r="BL1141" s="722"/>
      <c r="BM1141" s="722"/>
      <c r="BN1141" s="722"/>
      <c r="BO1141" s="722"/>
      <c r="BP1141" s="722"/>
      <c r="BQ1141" s="722"/>
      <c r="BR1141" s="722"/>
      <c r="BS1141" s="722"/>
      <c r="BT1141" s="722"/>
      <c r="BU1141" s="722"/>
      <c r="BV1141" s="722"/>
      <c r="BW1141" s="722"/>
      <c r="BX1141" s="722"/>
      <c r="BY1141" s="722"/>
      <c r="BZ1141" s="722"/>
      <c r="CA1141" s="722"/>
      <c r="CB1141" s="722"/>
      <c r="CC1141" s="722"/>
      <c r="CD1141" s="722"/>
      <c r="CE1141" s="722"/>
      <c r="CF1141" s="722"/>
      <c r="CG1141" s="722"/>
      <c r="CH1141" s="722"/>
      <c r="CI1141" s="722"/>
      <c r="CJ1141" s="722"/>
      <c r="CK1141" s="722"/>
      <c r="CL1141" s="722"/>
      <c r="CM1141" s="722"/>
      <c r="CN1141" s="722"/>
      <c r="CO1141" s="722"/>
      <c r="CP1141" s="722"/>
      <c r="CQ1141" s="722"/>
      <c r="CR1141" s="722"/>
      <c r="CS1141" s="722"/>
    </row>
    <row r="1142" spans="1:97" s="1376" customFormat="1">
      <c r="A1142" s="722"/>
      <c r="B1142" s="722"/>
      <c r="C1142" s="722"/>
      <c r="D1142" s="722"/>
      <c r="E1142" s="722"/>
      <c r="F1142" s="757"/>
      <c r="G1142" s="757"/>
      <c r="H1142" s="757"/>
      <c r="I1142" s="757"/>
      <c r="J1142" s="757"/>
      <c r="K1142" s="758"/>
      <c r="L1142" s="758"/>
      <c r="M1142" s="722"/>
      <c r="N1142" s="736"/>
      <c r="O1142" s="736"/>
      <c r="P1142" s="736"/>
      <c r="Q1142" s="736"/>
      <c r="R1142" s="736"/>
      <c r="S1142" s="736"/>
      <c r="T1142" s="736"/>
      <c r="U1142" s="736"/>
      <c r="BA1142" s="722"/>
      <c r="BB1142" s="722"/>
      <c r="BC1142" s="722"/>
      <c r="BD1142" s="722"/>
      <c r="BE1142" s="722"/>
      <c r="BF1142" s="722"/>
      <c r="BG1142" s="722"/>
      <c r="BH1142" s="722"/>
      <c r="BI1142" s="722"/>
      <c r="BJ1142" s="722"/>
      <c r="BK1142" s="722"/>
      <c r="BL1142" s="722"/>
      <c r="BM1142" s="722"/>
      <c r="BN1142" s="722"/>
      <c r="BO1142" s="722"/>
      <c r="BP1142" s="722"/>
      <c r="BQ1142" s="722"/>
      <c r="BR1142" s="722"/>
      <c r="BS1142" s="722"/>
      <c r="BT1142" s="722"/>
      <c r="BU1142" s="722"/>
      <c r="BV1142" s="722"/>
      <c r="BW1142" s="722"/>
      <c r="BX1142" s="722"/>
      <c r="BY1142" s="722"/>
      <c r="BZ1142" s="722"/>
      <c r="CA1142" s="722"/>
      <c r="CB1142" s="722"/>
      <c r="CC1142" s="722"/>
      <c r="CD1142" s="722"/>
      <c r="CE1142" s="722"/>
      <c r="CF1142" s="722"/>
      <c r="CG1142" s="722"/>
      <c r="CH1142" s="722"/>
      <c r="CI1142" s="722"/>
      <c r="CJ1142" s="722"/>
      <c r="CK1142" s="722"/>
      <c r="CL1142" s="722"/>
      <c r="CM1142" s="722"/>
      <c r="CN1142" s="722"/>
      <c r="CO1142" s="722"/>
      <c r="CP1142" s="722"/>
      <c r="CQ1142" s="722"/>
      <c r="CR1142" s="722"/>
      <c r="CS1142" s="722"/>
    </row>
    <row r="1143" spans="1:97" s="1376" customFormat="1">
      <c r="A1143" s="722"/>
      <c r="B1143" s="722"/>
      <c r="C1143" s="722"/>
      <c r="D1143" s="722"/>
      <c r="E1143" s="722"/>
      <c r="F1143" s="757"/>
      <c r="G1143" s="757"/>
      <c r="H1143" s="757"/>
      <c r="I1143" s="757"/>
      <c r="J1143" s="757"/>
      <c r="K1143" s="758"/>
      <c r="L1143" s="758"/>
      <c r="M1143" s="722"/>
      <c r="N1143" s="736"/>
      <c r="O1143" s="736"/>
      <c r="P1143" s="736"/>
      <c r="Q1143" s="736"/>
      <c r="R1143" s="736"/>
      <c r="S1143" s="736"/>
      <c r="T1143" s="736"/>
      <c r="U1143" s="736"/>
      <c r="BA1143" s="722"/>
      <c r="BB1143" s="722"/>
      <c r="BC1143" s="722"/>
      <c r="BD1143" s="722"/>
      <c r="BE1143" s="722"/>
      <c r="BF1143" s="722"/>
      <c r="BG1143" s="722"/>
      <c r="BH1143" s="722"/>
      <c r="BI1143" s="722"/>
      <c r="BJ1143" s="722"/>
      <c r="BK1143" s="722"/>
      <c r="BL1143" s="722"/>
      <c r="BM1143" s="722"/>
      <c r="BN1143" s="722"/>
      <c r="BO1143" s="722"/>
      <c r="BP1143" s="722"/>
      <c r="BQ1143" s="722"/>
      <c r="BR1143" s="722"/>
      <c r="BS1143" s="722"/>
      <c r="BT1143" s="722"/>
      <c r="BU1143" s="722"/>
      <c r="BV1143" s="722"/>
      <c r="BW1143" s="722"/>
      <c r="BX1143" s="722"/>
      <c r="BY1143" s="722"/>
      <c r="BZ1143" s="722"/>
      <c r="CA1143" s="722"/>
      <c r="CB1143" s="722"/>
      <c r="CC1143" s="722"/>
      <c r="CD1143" s="722"/>
      <c r="CE1143" s="722"/>
      <c r="CF1143" s="722"/>
      <c r="CG1143" s="722"/>
      <c r="CH1143" s="722"/>
      <c r="CI1143" s="722"/>
      <c r="CJ1143" s="722"/>
      <c r="CK1143" s="722"/>
      <c r="CL1143" s="722"/>
      <c r="CM1143" s="722"/>
      <c r="CN1143" s="722"/>
      <c r="CO1143" s="722"/>
      <c r="CP1143" s="722"/>
      <c r="CQ1143" s="722"/>
      <c r="CR1143" s="722"/>
      <c r="CS1143" s="722"/>
    </row>
    <row r="1144" spans="1:97" s="1376" customFormat="1">
      <c r="A1144" s="722"/>
      <c r="B1144" s="722"/>
      <c r="C1144" s="722"/>
      <c r="D1144" s="722"/>
      <c r="E1144" s="722"/>
      <c r="F1144" s="757"/>
      <c r="G1144" s="757"/>
      <c r="H1144" s="757"/>
      <c r="I1144" s="757"/>
      <c r="J1144" s="757"/>
      <c r="K1144" s="758"/>
      <c r="L1144" s="758"/>
      <c r="M1144" s="722"/>
      <c r="N1144" s="736"/>
      <c r="O1144" s="736"/>
      <c r="P1144" s="736"/>
      <c r="Q1144" s="736"/>
      <c r="R1144" s="736"/>
      <c r="S1144" s="736"/>
      <c r="T1144" s="736"/>
      <c r="U1144" s="736"/>
      <c r="BA1144" s="722"/>
      <c r="BB1144" s="722"/>
      <c r="BC1144" s="722"/>
      <c r="BD1144" s="722"/>
      <c r="BE1144" s="722"/>
      <c r="BF1144" s="722"/>
      <c r="BG1144" s="722"/>
      <c r="BH1144" s="722"/>
      <c r="BI1144" s="722"/>
      <c r="BJ1144" s="722"/>
      <c r="BK1144" s="722"/>
      <c r="BL1144" s="722"/>
      <c r="BM1144" s="722"/>
      <c r="BN1144" s="722"/>
      <c r="BO1144" s="722"/>
      <c r="BP1144" s="722"/>
      <c r="BQ1144" s="722"/>
      <c r="BR1144" s="722"/>
      <c r="BS1144" s="722"/>
      <c r="BT1144" s="722"/>
      <c r="BU1144" s="722"/>
      <c r="BV1144" s="722"/>
      <c r="BW1144" s="722"/>
      <c r="BX1144" s="722"/>
      <c r="BY1144" s="722"/>
      <c r="BZ1144" s="722"/>
      <c r="CA1144" s="722"/>
      <c r="CB1144" s="722"/>
      <c r="CC1144" s="722"/>
      <c r="CD1144" s="722"/>
      <c r="CE1144" s="722"/>
      <c r="CF1144" s="722"/>
      <c r="CG1144" s="722"/>
      <c r="CH1144" s="722"/>
      <c r="CI1144" s="722"/>
      <c r="CJ1144" s="722"/>
      <c r="CK1144" s="722"/>
      <c r="CL1144" s="722"/>
      <c r="CM1144" s="722"/>
      <c r="CN1144" s="722"/>
      <c r="CO1144" s="722"/>
      <c r="CP1144" s="722"/>
      <c r="CQ1144" s="722"/>
      <c r="CR1144" s="722"/>
      <c r="CS1144" s="722"/>
    </row>
    <row r="1145" spans="1:97" s="1376" customFormat="1">
      <c r="A1145" s="722"/>
      <c r="B1145" s="722"/>
      <c r="C1145" s="722"/>
      <c r="D1145" s="722"/>
      <c r="E1145" s="722"/>
      <c r="F1145" s="757"/>
      <c r="G1145" s="757"/>
      <c r="H1145" s="757"/>
      <c r="I1145" s="757"/>
      <c r="J1145" s="757"/>
      <c r="K1145" s="758"/>
      <c r="L1145" s="758"/>
      <c r="M1145" s="722"/>
      <c r="N1145" s="736"/>
      <c r="O1145" s="736"/>
      <c r="P1145" s="736"/>
      <c r="Q1145" s="736"/>
      <c r="R1145" s="736"/>
      <c r="S1145" s="736"/>
      <c r="T1145" s="736"/>
      <c r="U1145" s="736"/>
      <c r="BA1145" s="722"/>
      <c r="BB1145" s="722"/>
      <c r="BC1145" s="722"/>
      <c r="BD1145" s="722"/>
      <c r="BE1145" s="722"/>
      <c r="BF1145" s="722"/>
      <c r="BG1145" s="722"/>
      <c r="BH1145" s="722"/>
      <c r="BI1145" s="722"/>
      <c r="BJ1145" s="722"/>
      <c r="BK1145" s="722"/>
      <c r="BL1145" s="722"/>
      <c r="BM1145" s="722"/>
      <c r="BN1145" s="722"/>
      <c r="BO1145" s="722"/>
      <c r="BP1145" s="722"/>
      <c r="BQ1145" s="722"/>
      <c r="BR1145" s="722"/>
      <c r="BS1145" s="722"/>
      <c r="BT1145" s="722"/>
      <c r="BU1145" s="722"/>
      <c r="BV1145" s="722"/>
      <c r="BW1145" s="722"/>
      <c r="BX1145" s="722"/>
      <c r="BY1145" s="722"/>
      <c r="BZ1145" s="722"/>
      <c r="CA1145" s="722"/>
      <c r="CB1145" s="722"/>
      <c r="CC1145" s="722"/>
      <c r="CD1145" s="722"/>
      <c r="CE1145" s="722"/>
      <c r="CF1145" s="722"/>
      <c r="CG1145" s="722"/>
      <c r="CH1145" s="722"/>
      <c r="CI1145" s="722"/>
      <c r="CJ1145" s="722"/>
      <c r="CK1145" s="722"/>
      <c r="CL1145" s="722"/>
      <c r="CM1145" s="722"/>
      <c r="CN1145" s="722"/>
      <c r="CO1145" s="722"/>
      <c r="CP1145" s="722"/>
      <c r="CQ1145" s="722"/>
      <c r="CR1145" s="722"/>
      <c r="CS1145" s="722"/>
    </row>
    <row r="1146" spans="1:97" s="1376" customFormat="1">
      <c r="A1146" s="722"/>
      <c r="B1146" s="722"/>
      <c r="C1146" s="722"/>
      <c r="D1146" s="722"/>
      <c r="E1146" s="722"/>
      <c r="F1146" s="757"/>
      <c r="G1146" s="757"/>
      <c r="H1146" s="757"/>
      <c r="I1146" s="757"/>
      <c r="J1146" s="757"/>
      <c r="K1146" s="758"/>
      <c r="L1146" s="758"/>
      <c r="M1146" s="722"/>
      <c r="N1146" s="736"/>
      <c r="O1146" s="736"/>
      <c r="P1146" s="736"/>
      <c r="Q1146" s="736"/>
      <c r="R1146" s="736"/>
      <c r="S1146" s="736"/>
      <c r="T1146" s="736"/>
      <c r="U1146" s="736"/>
      <c r="BA1146" s="722"/>
      <c r="BB1146" s="722"/>
      <c r="BC1146" s="722"/>
      <c r="BD1146" s="722"/>
      <c r="BE1146" s="722"/>
      <c r="BF1146" s="722"/>
      <c r="BG1146" s="722"/>
      <c r="BH1146" s="722"/>
      <c r="BI1146" s="722"/>
      <c r="BJ1146" s="722"/>
      <c r="BK1146" s="722"/>
      <c r="BL1146" s="722"/>
      <c r="BM1146" s="722"/>
      <c r="BN1146" s="722"/>
      <c r="BO1146" s="722"/>
      <c r="BP1146" s="722"/>
      <c r="BQ1146" s="722"/>
      <c r="BR1146" s="722"/>
      <c r="BS1146" s="722"/>
      <c r="BT1146" s="722"/>
      <c r="BU1146" s="722"/>
      <c r="BV1146" s="722"/>
      <c r="BW1146" s="722"/>
      <c r="BX1146" s="722"/>
      <c r="BY1146" s="722"/>
      <c r="BZ1146" s="722"/>
      <c r="CA1146" s="722"/>
      <c r="CB1146" s="722"/>
      <c r="CC1146" s="722"/>
      <c r="CD1146" s="722"/>
      <c r="CE1146" s="722"/>
      <c r="CF1146" s="722"/>
      <c r="CG1146" s="722"/>
      <c r="CH1146" s="722"/>
      <c r="CI1146" s="722"/>
      <c r="CJ1146" s="722"/>
      <c r="CK1146" s="722"/>
      <c r="CL1146" s="722"/>
      <c r="CM1146" s="722"/>
      <c r="CN1146" s="722"/>
      <c r="CO1146" s="722"/>
      <c r="CP1146" s="722"/>
      <c r="CQ1146" s="722"/>
      <c r="CR1146" s="722"/>
      <c r="CS1146" s="722"/>
    </row>
    <row r="1147" spans="1:97" s="1376" customFormat="1">
      <c r="A1147" s="722"/>
      <c r="B1147" s="722"/>
      <c r="C1147" s="722"/>
      <c r="D1147" s="722"/>
      <c r="E1147" s="722"/>
      <c r="F1147" s="757"/>
      <c r="G1147" s="757"/>
      <c r="H1147" s="757"/>
      <c r="I1147" s="757"/>
      <c r="J1147" s="757"/>
      <c r="K1147" s="758"/>
      <c r="L1147" s="758"/>
      <c r="M1147" s="722"/>
      <c r="N1147" s="736"/>
      <c r="O1147" s="736"/>
      <c r="P1147" s="736"/>
      <c r="Q1147" s="736"/>
      <c r="R1147" s="736"/>
      <c r="S1147" s="736"/>
      <c r="T1147" s="736"/>
      <c r="U1147" s="736"/>
      <c r="BA1147" s="722"/>
      <c r="BB1147" s="722"/>
      <c r="BC1147" s="722"/>
      <c r="BD1147" s="722"/>
      <c r="BE1147" s="722"/>
      <c r="BF1147" s="722"/>
      <c r="BG1147" s="722"/>
      <c r="BH1147" s="722"/>
      <c r="BI1147" s="722"/>
      <c r="BJ1147" s="722"/>
      <c r="BK1147" s="722"/>
      <c r="BL1147" s="722"/>
      <c r="BM1147" s="722"/>
      <c r="BN1147" s="722"/>
      <c r="BO1147" s="722"/>
      <c r="BP1147" s="722"/>
      <c r="BQ1147" s="722"/>
      <c r="BR1147" s="722"/>
      <c r="BS1147" s="722"/>
      <c r="BT1147" s="722"/>
      <c r="BU1147" s="722"/>
      <c r="BV1147" s="722"/>
      <c r="BW1147" s="722"/>
      <c r="BX1147" s="722"/>
      <c r="BY1147" s="722"/>
      <c r="BZ1147" s="722"/>
      <c r="CA1147" s="722"/>
      <c r="CB1147" s="722"/>
      <c r="CC1147" s="722"/>
      <c r="CD1147" s="722"/>
      <c r="CE1147" s="722"/>
      <c r="CF1147" s="722"/>
      <c r="CG1147" s="722"/>
      <c r="CH1147" s="722"/>
      <c r="CI1147" s="722"/>
      <c r="CJ1147" s="722"/>
      <c r="CK1147" s="722"/>
      <c r="CL1147" s="722"/>
      <c r="CM1147" s="722"/>
      <c r="CN1147" s="722"/>
      <c r="CO1147" s="722"/>
      <c r="CP1147" s="722"/>
      <c r="CQ1147" s="722"/>
      <c r="CR1147" s="722"/>
      <c r="CS1147" s="722"/>
    </row>
    <row r="1148" spans="1:97" s="1376" customFormat="1">
      <c r="A1148" s="722"/>
      <c r="B1148" s="722"/>
      <c r="C1148" s="722"/>
      <c r="D1148" s="722"/>
      <c r="E1148" s="722"/>
      <c r="F1148" s="757"/>
      <c r="G1148" s="757"/>
      <c r="H1148" s="757"/>
      <c r="I1148" s="757"/>
      <c r="J1148" s="757"/>
      <c r="K1148" s="758"/>
      <c r="L1148" s="758"/>
      <c r="M1148" s="722"/>
      <c r="N1148" s="736"/>
      <c r="O1148" s="736"/>
      <c r="P1148" s="736"/>
      <c r="Q1148" s="736"/>
      <c r="R1148" s="736"/>
      <c r="S1148" s="736"/>
      <c r="T1148" s="736"/>
      <c r="U1148" s="736"/>
      <c r="BA1148" s="722"/>
      <c r="BB1148" s="722"/>
      <c r="BC1148" s="722"/>
      <c r="BD1148" s="722"/>
      <c r="BE1148" s="722"/>
      <c r="BF1148" s="722"/>
      <c r="BG1148" s="722"/>
      <c r="BH1148" s="722"/>
      <c r="BI1148" s="722"/>
      <c r="BJ1148" s="722"/>
      <c r="BK1148" s="722"/>
      <c r="BL1148" s="722"/>
      <c r="BM1148" s="722"/>
      <c r="BN1148" s="722"/>
      <c r="BO1148" s="722"/>
      <c r="BP1148" s="722"/>
      <c r="BQ1148" s="722"/>
      <c r="BR1148" s="722"/>
      <c r="BS1148" s="722"/>
      <c r="BT1148" s="722"/>
      <c r="BU1148" s="722"/>
      <c r="BV1148" s="722"/>
      <c r="BW1148" s="722"/>
      <c r="BX1148" s="722"/>
      <c r="BY1148" s="722"/>
      <c r="BZ1148" s="722"/>
      <c r="CA1148" s="722"/>
      <c r="CB1148" s="722"/>
      <c r="CC1148" s="722"/>
      <c r="CD1148" s="722"/>
      <c r="CE1148" s="722"/>
      <c r="CF1148" s="722"/>
      <c r="CG1148" s="722"/>
      <c r="CH1148" s="722"/>
      <c r="CI1148" s="722"/>
      <c r="CJ1148" s="722"/>
      <c r="CK1148" s="722"/>
      <c r="CL1148" s="722"/>
      <c r="CM1148" s="722"/>
      <c r="CN1148" s="722"/>
      <c r="CO1148" s="722"/>
      <c r="CP1148" s="722"/>
      <c r="CQ1148" s="722"/>
      <c r="CR1148" s="722"/>
      <c r="CS1148" s="722"/>
    </row>
    <row r="1149" spans="1:97" s="1376" customFormat="1">
      <c r="A1149" s="722"/>
      <c r="B1149" s="722"/>
      <c r="C1149" s="722"/>
      <c r="D1149" s="722"/>
      <c r="E1149" s="722"/>
      <c r="F1149" s="757"/>
      <c r="G1149" s="757"/>
      <c r="H1149" s="757"/>
      <c r="I1149" s="757"/>
      <c r="J1149" s="757"/>
      <c r="K1149" s="758"/>
      <c r="L1149" s="758"/>
      <c r="M1149" s="722"/>
      <c r="N1149" s="736"/>
      <c r="O1149" s="736"/>
      <c r="P1149" s="736"/>
      <c r="Q1149" s="736"/>
      <c r="R1149" s="736"/>
      <c r="S1149" s="736"/>
      <c r="T1149" s="736"/>
      <c r="U1149" s="736"/>
      <c r="BA1149" s="722"/>
      <c r="BB1149" s="722"/>
      <c r="BC1149" s="722"/>
      <c r="BD1149" s="722"/>
      <c r="BE1149" s="722"/>
      <c r="BF1149" s="722"/>
      <c r="BG1149" s="722"/>
      <c r="BH1149" s="722"/>
      <c r="BI1149" s="722"/>
      <c r="BJ1149" s="722"/>
      <c r="BK1149" s="722"/>
      <c r="BL1149" s="722"/>
      <c r="BM1149" s="722"/>
      <c r="BN1149" s="722"/>
      <c r="BO1149" s="722"/>
      <c r="BP1149" s="722"/>
      <c r="BQ1149" s="722"/>
      <c r="BR1149" s="722"/>
      <c r="BS1149" s="722"/>
      <c r="BT1149" s="722"/>
      <c r="BU1149" s="722"/>
      <c r="BV1149" s="722"/>
      <c r="BW1149" s="722"/>
      <c r="BX1149" s="722"/>
      <c r="BY1149" s="722"/>
      <c r="BZ1149" s="722"/>
      <c r="CA1149" s="722"/>
      <c r="CB1149" s="722"/>
      <c r="CC1149" s="722"/>
      <c r="CD1149" s="722"/>
      <c r="CE1149" s="722"/>
      <c r="CF1149" s="722"/>
      <c r="CG1149" s="722"/>
      <c r="CH1149" s="722"/>
      <c r="CI1149" s="722"/>
      <c r="CJ1149" s="722"/>
      <c r="CK1149" s="722"/>
      <c r="CL1149" s="722"/>
      <c r="CM1149" s="722"/>
      <c r="CN1149" s="722"/>
      <c r="CO1149" s="722"/>
      <c r="CP1149" s="722"/>
      <c r="CQ1149" s="722"/>
      <c r="CR1149" s="722"/>
      <c r="CS1149" s="722"/>
    </row>
    <row r="1150" spans="1:97" s="1376" customFormat="1">
      <c r="A1150" s="722"/>
      <c r="B1150" s="722"/>
      <c r="C1150" s="722"/>
      <c r="D1150" s="722"/>
      <c r="E1150" s="722"/>
      <c r="F1150" s="757"/>
      <c r="G1150" s="757"/>
      <c r="H1150" s="757"/>
      <c r="I1150" s="757"/>
      <c r="J1150" s="757"/>
      <c r="K1150" s="758"/>
      <c r="L1150" s="758"/>
      <c r="M1150" s="722"/>
      <c r="N1150" s="736"/>
      <c r="O1150" s="736"/>
      <c r="P1150" s="736"/>
      <c r="Q1150" s="736"/>
      <c r="R1150" s="736"/>
      <c r="S1150" s="736"/>
      <c r="T1150" s="736"/>
      <c r="U1150" s="736"/>
      <c r="BA1150" s="722"/>
      <c r="BB1150" s="722"/>
      <c r="BC1150" s="722"/>
      <c r="BD1150" s="722"/>
      <c r="BE1150" s="722"/>
      <c r="BF1150" s="722"/>
      <c r="BG1150" s="722"/>
      <c r="BH1150" s="722"/>
      <c r="BI1150" s="722"/>
      <c r="BJ1150" s="722"/>
      <c r="BK1150" s="722"/>
      <c r="BL1150" s="722"/>
      <c r="BM1150" s="722"/>
      <c r="BN1150" s="722"/>
      <c r="BO1150" s="722"/>
      <c r="BP1150" s="722"/>
      <c r="BQ1150" s="722"/>
      <c r="BR1150" s="722"/>
      <c r="BS1150" s="722"/>
      <c r="BT1150" s="722"/>
      <c r="BU1150" s="722"/>
      <c r="BV1150" s="722"/>
      <c r="BW1150" s="722"/>
      <c r="BX1150" s="722"/>
      <c r="BY1150" s="722"/>
      <c r="BZ1150" s="722"/>
      <c r="CA1150" s="722"/>
      <c r="CB1150" s="722"/>
      <c r="CC1150" s="722"/>
      <c r="CD1150" s="722"/>
      <c r="CE1150" s="722"/>
      <c r="CF1150" s="722"/>
      <c r="CG1150" s="722"/>
      <c r="CH1150" s="722"/>
      <c r="CI1150" s="722"/>
      <c r="CJ1150" s="722"/>
      <c r="CK1150" s="722"/>
      <c r="CL1150" s="722"/>
      <c r="CM1150" s="722"/>
      <c r="CN1150" s="722"/>
      <c r="CO1150" s="722"/>
      <c r="CP1150" s="722"/>
      <c r="CQ1150" s="722"/>
      <c r="CR1150" s="722"/>
      <c r="CS1150" s="722"/>
    </row>
    <row r="1151" spans="1:97" s="1376" customFormat="1">
      <c r="A1151" s="722"/>
      <c r="B1151" s="722"/>
      <c r="C1151" s="722"/>
      <c r="D1151" s="722"/>
      <c r="E1151" s="722"/>
      <c r="F1151" s="757"/>
      <c r="G1151" s="757"/>
      <c r="H1151" s="757"/>
      <c r="I1151" s="757"/>
      <c r="J1151" s="757"/>
      <c r="K1151" s="758"/>
      <c r="L1151" s="758"/>
      <c r="M1151" s="722"/>
      <c r="N1151" s="736"/>
      <c r="O1151" s="736"/>
      <c r="P1151" s="736"/>
      <c r="Q1151" s="736"/>
      <c r="R1151" s="736"/>
      <c r="S1151" s="736"/>
      <c r="T1151" s="736"/>
      <c r="U1151" s="736"/>
      <c r="BA1151" s="722"/>
      <c r="BB1151" s="722"/>
      <c r="BC1151" s="722"/>
      <c r="BD1151" s="722"/>
      <c r="BE1151" s="722"/>
      <c r="BF1151" s="722"/>
      <c r="BG1151" s="722"/>
      <c r="BH1151" s="722"/>
      <c r="BI1151" s="722"/>
      <c r="BJ1151" s="722"/>
      <c r="BK1151" s="722"/>
      <c r="BL1151" s="722"/>
      <c r="BM1151" s="722"/>
      <c r="BN1151" s="722"/>
      <c r="BO1151" s="722"/>
      <c r="BP1151" s="722"/>
      <c r="BQ1151" s="722"/>
      <c r="BR1151" s="722"/>
      <c r="BS1151" s="722"/>
      <c r="BT1151" s="722"/>
      <c r="BU1151" s="722"/>
      <c r="BV1151" s="722"/>
      <c r="BW1151" s="722"/>
      <c r="BX1151" s="722"/>
      <c r="BY1151" s="722"/>
      <c r="BZ1151" s="722"/>
      <c r="CA1151" s="722"/>
      <c r="CB1151" s="722"/>
      <c r="CC1151" s="722"/>
      <c r="CD1151" s="722"/>
      <c r="CE1151" s="722"/>
      <c r="CF1151" s="722"/>
      <c r="CG1151" s="722"/>
      <c r="CH1151" s="722"/>
      <c r="CI1151" s="722"/>
      <c r="CJ1151" s="722"/>
      <c r="CK1151" s="722"/>
      <c r="CL1151" s="722"/>
      <c r="CM1151" s="722"/>
      <c r="CN1151" s="722"/>
      <c r="CO1151" s="722"/>
      <c r="CP1151" s="722"/>
      <c r="CQ1151" s="722"/>
      <c r="CR1151" s="722"/>
      <c r="CS1151" s="722"/>
    </row>
    <row r="1152" spans="1:97" s="1376" customFormat="1">
      <c r="A1152" s="722"/>
      <c r="B1152" s="722"/>
      <c r="C1152" s="722"/>
      <c r="D1152" s="722"/>
      <c r="E1152" s="722"/>
      <c r="F1152" s="757"/>
      <c r="G1152" s="757"/>
      <c r="H1152" s="757"/>
      <c r="I1152" s="757"/>
      <c r="J1152" s="757"/>
      <c r="K1152" s="758"/>
      <c r="L1152" s="758"/>
      <c r="M1152" s="722"/>
      <c r="N1152" s="736"/>
      <c r="O1152" s="736"/>
      <c r="P1152" s="736"/>
      <c r="Q1152" s="736"/>
      <c r="R1152" s="736"/>
      <c r="S1152" s="736"/>
      <c r="T1152" s="736"/>
      <c r="U1152" s="736"/>
      <c r="BA1152" s="722"/>
      <c r="BB1152" s="722"/>
      <c r="BC1152" s="722"/>
      <c r="BD1152" s="722"/>
      <c r="BE1152" s="722"/>
      <c r="BF1152" s="722"/>
      <c r="BG1152" s="722"/>
      <c r="BH1152" s="722"/>
      <c r="BI1152" s="722"/>
      <c r="BJ1152" s="722"/>
      <c r="BK1152" s="722"/>
      <c r="BL1152" s="722"/>
      <c r="BM1152" s="722"/>
      <c r="BN1152" s="722"/>
      <c r="BO1152" s="722"/>
      <c r="BP1152" s="722"/>
      <c r="BQ1152" s="722"/>
      <c r="BR1152" s="722"/>
      <c r="BS1152" s="722"/>
      <c r="BT1152" s="722"/>
      <c r="BU1152" s="722"/>
      <c r="BV1152" s="722"/>
      <c r="BW1152" s="722"/>
      <c r="BX1152" s="722"/>
      <c r="BY1152" s="722"/>
      <c r="BZ1152" s="722"/>
      <c r="CA1152" s="722"/>
      <c r="CB1152" s="722"/>
      <c r="CC1152" s="722"/>
      <c r="CD1152" s="722"/>
      <c r="CE1152" s="722"/>
      <c r="CF1152" s="722"/>
      <c r="CG1152" s="722"/>
      <c r="CH1152" s="722"/>
      <c r="CI1152" s="722"/>
      <c r="CJ1152" s="722"/>
      <c r="CK1152" s="722"/>
      <c r="CL1152" s="722"/>
      <c r="CM1152" s="722"/>
      <c r="CN1152" s="722"/>
      <c r="CO1152" s="722"/>
      <c r="CP1152" s="722"/>
      <c r="CQ1152" s="722"/>
      <c r="CR1152" s="722"/>
      <c r="CS1152" s="722"/>
    </row>
    <row r="1153" spans="1:97" s="1376" customFormat="1">
      <c r="A1153" s="722"/>
      <c r="B1153" s="722"/>
      <c r="C1153" s="722"/>
      <c r="D1153" s="722"/>
      <c r="E1153" s="722"/>
      <c r="F1153" s="757"/>
      <c r="G1153" s="757"/>
      <c r="H1153" s="757"/>
      <c r="I1153" s="757"/>
      <c r="J1153" s="757"/>
      <c r="K1153" s="758"/>
      <c r="L1153" s="758"/>
      <c r="M1153" s="722"/>
      <c r="N1153" s="736"/>
      <c r="O1153" s="736"/>
      <c r="P1153" s="736"/>
      <c r="Q1153" s="736"/>
      <c r="R1153" s="736"/>
      <c r="S1153" s="736"/>
      <c r="T1153" s="736"/>
      <c r="U1153" s="736"/>
      <c r="BA1153" s="722"/>
      <c r="BB1153" s="722"/>
      <c r="BC1153" s="722"/>
      <c r="BD1153" s="722"/>
      <c r="BE1153" s="722"/>
      <c r="BF1153" s="722"/>
      <c r="BG1153" s="722"/>
      <c r="BH1153" s="722"/>
      <c r="BI1153" s="722"/>
      <c r="BJ1153" s="722"/>
      <c r="BK1153" s="722"/>
      <c r="BL1153" s="722"/>
      <c r="BM1153" s="722"/>
      <c r="BN1153" s="722"/>
      <c r="BO1153" s="722"/>
      <c r="BP1153" s="722"/>
      <c r="BQ1153" s="722"/>
      <c r="BR1153" s="722"/>
      <c r="BS1153" s="722"/>
      <c r="BT1153" s="722"/>
      <c r="BU1153" s="722"/>
      <c r="BV1153" s="722"/>
      <c r="BW1153" s="722"/>
      <c r="BX1153" s="722"/>
      <c r="BY1153" s="722"/>
      <c r="BZ1153" s="722"/>
      <c r="CA1153" s="722"/>
      <c r="CB1153" s="722"/>
      <c r="CC1153" s="722"/>
      <c r="CD1153" s="722"/>
      <c r="CE1153" s="722"/>
      <c r="CF1153" s="722"/>
      <c r="CG1153" s="722"/>
      <c r="CH1153" s="722"/>
      <c r="CI1153" s="722"/>
      <c r="CJ1153" s="722"/>
      <c r="CK1153" s="722"/>
      <c r="CL1153" s="722"/>
      <c r="CM1153" s="722"/>
      <c r="CN1153" s="722"/>
      <c r="CO1153" s="722"/>
      <c r="CP1153" s="722"/>
      <c r="CQ1153" s="722"/>
      <c r="CR1153" s="722"/>
      <c r="CS1153" s="722"/>
    </row>
    <row r="1154" spans="1:97" s="1376" customFormat="1">
      <c r="A1154" s="722"/>
      <c r="B1154" s="722"/>
      <c r="C1154" s="722"/>
      <c r="D1154" s="722"/>
      <c r="E1154" s="722"/>
      <c r="F1154" s="757"/>
      <c r="G1154" s="757"/>
      <c r="H1154" s="757"/>
      <c r="I1154" s="757"/>
      <c r="J1154" s="757"/>
      <c r="K1154" s="758"/>
      <c r="L1154" s="758"/>
      <c r="M1154" s="722"/>
      <c r="N1154" s="736"/>
      <c r="O1154" s="736"/>
      <c r="P1154" s="736"/>
      <c r="Q1154" s="736"/>
      <c r="R1154" s="736"/>
      <c r="S1154" s="736"/>
      <c r="T1154" s="736"/>
      <c r="U1154" s="736"/>
      <c r="BA1154" s="722"/>
      <c r="BB1154" s="722"/>
      <c r="BC1154" s="722"/>
      <c r="BD1154" s="722"/>
      <c r="BE1154" s="722"/>
      <c r="BF1154" s="722"/>
      <c r="BG1154" s="722"/>
      <c r="BH1154" s="722"/>
      <c r="BI1154" s="722"/>
      <c r="BJ1154" s="722"/>
      <c r="BK1154" s="722"/>
      <c r="BL1154" s="722"/>
      <c r="BM1154" s="722"/>
      <c r="BN1154" s="722"/>
      <c r="BO1154" s="722"/>
      <c r="BP1154" s="722"/>
      <c r="BQ1154" s="722"/>
      <c r="BR1154" s="722"/>
      <c r="BS1154" s="722"/>
      <c r="BT1154" s="722"/>
      <c r="BU1154" s="722"/>
      <c r="BV1154" s="722"/>
      <c r="BW1154" s="722"/>
      <c r="BX1154" s="722"/>
      <c r="BY1154" s="722"/>
      <c r="BZ1154" s="722"/>
      <c r="CA1154" s="722"/>
      <c r="CB1154" s="722"/>
      <c r="CC1154" s="722"/>
      <c r="CD1154" s="722"/>
      <c r="CE1154" s="722"/>
      <c r="CF1154" s="722"/>
      <c r="CG1154" s="722"/>
      <c r="CH1154" s="722"/>
      <c r="CI1154" s="722"/>
      <c r="CJ1154" s="722"/>
      <c r="CK1154" s="722"/>
      <c r="CL1154" s="722"/>
      <c r="CM1154" s="722"/>
      <c r="CN1154" s="722"/>
      <c r="CO1154" s="722"/>
      <c r="CP1154" s="722"/>
      <c r="CQ1154" s="722"/>
      <c r="CR1154" s="722"/>
      <c r="CS1154" s="722"/>
    </row>
    <row r="1155" spans="1:97" s="1376" customFormat="1">
      <c r="A1155" s="722"/>
      <c r="B1155" s="722"/>
      <c r="C1155" s="722"/>
      <c r="D1155" s="722"/>
      <c r="E1155" s="722"/>
      <c r="F1155" s="757"/>
      <c r="G1155" s="757"/>
      <c r="H1155" s="757"/>
      <c r="I1155" s="757"/>
      <c r="J1155" s="757"/>
      <c r="K1155" s="758"/>
      <c r="L1155" s="758"/>
      <c r="M1155" s="722"/>
      <c r="N1155" s="736"/>
      <c r="O1155" s="736"/>
      <c r="P1155" s="736"/>
      <c r="Q1155" s="736"/>
      <c r="R1155" s="736"/>
      <c r="S1155" s="736"/>
      <c r="T1155" s="736"/>
      <c r="U1155" s="736"/>
      <c r="BA1155" s="722"/>
      <c r="BB1155" s="722"/>
      <c r="BC1155" s="722"/>
      <c r="BD1155" s="722"/>
      <c r="BE1155" s="722"/>
      <c r="BF1155" s="722"/>
      <c r="BG1155" s="722"/>
      <c r="BH1155" s="722"/>
      <c r="BI1155" s="722"/>
      <c r="BJ1155" s="722"/>
      <c r="BK1155" s="722"/>
      <c r="BL1155" s="722"/>
      <c r="BM1155" s="722"/>
      <c r="BN1155" s="722"/>
      <c r="BO1155" s="722"/>
      <c r="BP1155" s="722"/>
      <c r="BQ1155" s="722"/>
      <c r="BR1155" s="722"/>
      <c r="BS1155" s="722"/>
      <c r="BT1155" s="722"/>
      <c r="BU1155" s="722"/>
      <c r="BV1155" s="722"/>
      <c r="BW1155" s="722"/>
      <c r="BX1155" s="722"/>
      <c r="BY1155" s="722"/>
      <c r="BZ1155" s="722"/>
      <c r="CA1155" s="722"/>
      <c r="CB1155" s="722"/>
      <c r="CC1155" s="722"/>
      <c r="CD1155" s="722"/>
      <c r="CE1155" s="722"/>
      <c r="CF1155" s="722"/>
      <c r="CG1155" s="722"/>
      <c r="CH1155" s="722"/>
      <c r="CI1155" s="722"/>
      <c r="CJ1155" s="722"/>
      <c r="CK1155" s="722"/>
      <c r="CL1155" s="722"/>
      <c r="CM1155" s="722"/>
      <c r="CN1155" s="722"/>
      <c r="CO1155" s="722"/>
      <c r="CP1155" s="722"/>
      <c r="CQ1155" s="722"/>
      <c r="CR1155" s="722"/>
      <c r="CS1155" s="722"/>
    </row>
    <row r="1156" spans="1:97" s="1376" customFormat="1">
      <c r="A1156" s="722"/>
      <c r="B1156" s="722"/>
      <c r="C1156" s="722"/>
      <c r="D1156" s="722"/>
      <c r="E1156" s="722"/>
      <c r="F1156" s="757"/>
      <c r="G1156" s="757"/>
      <c r="H1156" s="757"/>
      <c r="I1156" s="757"/>
      <c r="J1156" s="757"/>
      <c r="K1156" s="758"/>
      <c r="L1156" s="758"/>
      <c r="M1156" s="722"/>
      <c r="N1156" s="736"/>
      <c r="O1156" s="736"/>
      <c r="P1156" s="736"/>
      <c r="Q1156" s="736"/>
      <c r="R1156" s="736"/>
      <c r="S1156" s="736"/>
      <c r="T1156" s="736"/>
      <c r="U1156" s="736"/>
      <c r="BA1156" s="722"/>
      <c r="BB1156" s="722"/>
      <c r="BC1156" s="722"/>
      <c r="BD1156" s="722"/>
      <c r="BE1156" s="722"/>
      <c r="BF1156" s="722"/>
      <c r="BG1156" s="722"/>
      <c r="BH1156" s="722"/>
      <c r="BI1156" s="722"/>
      <c r="BJ1156" s="722"/>
      <c r="BK1156" s="722"/>
      <c r="BL1156" s="722"/>
      <c r="BM1156" s="722"/>
      <c r="BN1156" s="722"/>
      <c r="BO1156" s="722"/>
      <c r="BP1156" s="722"/>
      <c r="BQ1156" s="722"/>
      <c r="BR1156" s="722"/>
      <c r="BS1156" s="722"/>
      <c r="BT1156" s="722"/>
      <c r="BU1156" s="722"/>
      <c r="BV1156" s="722"/>
      <c r="BW1156" s="722"/>
      <c r="BX1156" s="722"/>
      <c r="BY1156" s="722"/>
      <c r="BZ1156" s="722"/>
      <c r="CA1156" s="722"/>
      <c r="CB1156" s="722"/>
      <c r="CC1156" s="722"/>
      <c r="CD1156" s="722"/>
      <c r="CE1156" s="722"/>
      <c r="CF1156" s="722"/>
      <c r="CG1156" s="722"/>
      <c r="CH1156" s="722"/>
      <c r="CI1156" s="722"/>
      <c r="CJ1156" s="722"/>
      <c r="CK1156" s="722"/>
      <c r="CL1156" s="722"/>
      <c r="CM1156" s="722"/>
      <c r="CN1156" s="722"/>
      <c r="CO1156" s="722"/>
      <c r="CP1156" s="722"/>
      <c r="CQ1156" s="722"/>
      <c r="CR1156" s="722"/>
      <c r="CS1156" s="722"/>
    </row>
    <row r="1157" spans="1:97" s="1376" customFormat="1">
      <c r="A1157" s="722"/>
      <c r="B1157" s="722"/>
      <c r="C1157" s="722"/>
      <c r="D1157" s="722"/>
      <c r="E1157" s="722"/>
      <c r="F1157" s="757"/>
      <c r="G1157" s="757"/>
      <c r="H1157" s="757"/>
      <c r="I1157" s="757"/>
      <c r="J1157" s="757"/>
      <c r="K1157" s="758"/>
      <c r="L1157" s="758"/>
      <c r="M1157" s="722"/>
      <c r="N1157" s="736"/>
      <c r="O1157" s="736"/>
      <c r="P1157" s="736"/>
      <c r="Q1157" s="736"/>
      <c r="R1157" s="736"/>
      <c r="S1157" s="736"/>
      <c r="T1157" s="736"/>
      <c r="U1157" s="736"/>
      <c r="BA1157" s="722"/>
      <c r="BB1157" s="722"/>
      <c r="BC1157" s="722"/>
      <c r="BD1157" s="722"/>
      <c r="BE1157" s="722"/>
      <c r="BF1157" s="722"/>
      <c r="BG1157" s="722"/>
      <c r="BH1157" s="722"/>
      <c r="BI1157" s="722"/>
      <c r="BJ1157" s="722"/>
      <c r="BK1157" s="722"/>
      <c r="BL1157" s="722"/>
      <c r="BM1157" s="722"/>
      <c r="BN1157" s="722"/>
      <c r="BO1157" s="722"/>
      <c r="BP1157" s="722"/>
      <c r="BQ1157" s="722"/>
      <c r="BR1157" s="722"/>
      <c r="BS1157" s="722"/>
      <c r="BT1157" s="722"/>
      <c r="BU1157" s="722"/>
      <c r="BV1157" s="722"/>
      <c r="BW1157" s="722"/>
      <c r="BX1157" s="722"/>
      <c r="BY1157" s="722"/>
      <c r="BZ1157" s="722"/>
      <c r="CA1157" s="722"/>
      <c r="CB1157" s="722"/>
      <c r="CC1157" s="722"/>
      <c r="CD1157" s="722"/>
      <c r="CE1157" s="722"/>
      <c r="CF1157" s="722"/>
      <c r="CG1157" s="722"/>
      <c r="CH1157" s="722"/>
      <c r="CI1157" s="722"/>
      <c r="CJ1157" s="722"/>
      <c r="CK1157" s="722"/>
      <c r="CL1157" s="722"/>
      <c r="CM1157" s="722"/>
      <c r="CN1157" s="722"/>
      <c r="CO1157" s="722"/>
      <c r="CP1157" s="722"/>
      <c r="CQ1157" s="722"/>
      <c r="CR1157" s="722"/>
      <c r="CS1157" s="722"/>
    </row>
    <row r="1158" spans="1:97" s="1376" customFormat="1">
      <c r="A1158" s="722"/>
      <c r="B1158" s="722"/>
      <c r="C1158" s="722"/>
      <c r="D1158" s="722"/>
      <c r="E1158" s="722"/>
      <c r="F1158" s="757"/>
      <c r="G1158" s="757"/>
      <c r="H1158" s="757"/>
      <c r="I1158" s="757"/>
      <c r="J1158" s="757"/>
      <c r="K1158" s="758"/>
      <c r="L1158" s="758"/>
      <c r="M1158" s="722"/>
      <c r="N1158" s="736"/>
      <c r="O1158" s="736"/>
      <c r="P1158" s="736"/>
      <c r="Q1158" s="736"/>
      <c r="R1158" s="736"/>
      <c r="S1158" s="736"/>
      <c r="T1158" s="736"/>
      <c r="U1158" s="736"/>
      <c r="BA1158" s="722"/>
      <c r="BB1158" s="722"/>
      <c r="BC1158" s="722"/>
      <c r="BD1158" s="722"/>
      <c r="BE1158" s="722"/>
      <c r="BF1158" s="722"/>
      <c r="BG1158" s="722"/>
      <c r="BH1158" s="722"/>
      <c r="BI1158" s="722"/>
      <c r="BJ1158" s="722"/>
      <c r="BK1158" s="722"/>
      <c r="BL1158" s="722"/>
      <c r="BM1158" s="722"/>
      <c r="BN1158" s="722"/>
      <c r="BO1158" s="722"/>
      <c r="BP1158" s="722"/>
      <c r="BQ1158" s="722"/>
      <c r="BR1158" s="722"/>
      <c r="BS1158" s="722"/>
      <c r="BT1158" s="722"/>
      <c r="BU1158" s="722"/>
      <c r="BV1158" s="722"/>
      <c r="BW1158" s="722"/>
      <c r="BX1158" s="722"/>
      <c r="BY1158" s="722"/>
      <c r="BZ1158" s="722"/>
      <c r="CA1158" s="722"/>
      <c r="CB1158" s="722"/>
      <c r="CC1158" s="722"/>
      <c r="CD1158" s="722"/>
      <c r="CE1158" s="722"/>
      <c r="CF1158" s="722"/>
      <c r="CG1158" s="722"/>
      <c r="CH1158" s="722"/>
      <c r="CI1158" s="722"/>
      <c r="CJ1158" s="722"/>
      <c r="CK1158" s="722"/>
      <c r="CL1158" s="722"/>
      <c r="CM1158" s="722"/>
      <c r="CN1158" s="722"/>
      <c r="CO1158" s="722"/>
      <c r="CP1158" s="722"/>
      <c r="CQ1158" s="722"/>
      <c r="CR1158" s="722"/>
      <c r="CS1158" s="722"/>
    </row>
    <row r="1159" spans="1:97" s="1376" customFormat="1">
      <c r="A1159" s="722"/>
      <c r="B1159" s="722"/>
      <c r="C1159" s="722"/>
      <c r="D1159" s="722"/>
      <c r="E1159" s="722"/>
      <c r="F1159" s="757"/>
      <c r="G1159" s="757"/>
      <c r="H1159" s="757"/>
      <c r="I1159" s="757"/>
      <c r="J1159" s="757"/>
      <c r="K1159" s="758"/>
      <c r="L1159" s="758"/>
      <c r="M1159" s="722"/>
      <c r="N1159" s="736"/>
      <c r="O1159" s="736"/>
      <c r="P1159" s="736"/>
      <c r="Q1159" s="736"/>
      <c r="R1159" s="736"/>
      <c r="S1159" s="736"/>
      <c r="T1159" s="736"/>
      <c r="U1159" s="736"/>
      <c r="BA1159" s="722"/>
      <c r="BB1159" s="722"/>
      <c r="BC1159" s="722"/>
      <c r="BD1159" s="722"/>
      <c r="BE1159" s="722"/>
      <c r="BF1159" s="722"/>
      <c r="BG1159" s="722"/>
      <c r="BH1159" s="722"/>
      <c r="BI1159" s="722"/>
      <c r="BJ1159" s="722"/>
      <c r="BK1159" s="722"/>
      <c r="BL1159" s="722"/>
      <c r="BM1159" s="722"/>
      <c r="BN1159" s="722"/>
      <c r="BO1159" s="722"/>
      <c r="BP1159" s="722"/>
      <c r="BQ1159" s="722"/>
      <c r="BR1159" s="722"/>
      <c r="BS1159" s="722"/>
      <c r="BT1159" s="722"/>
      <c r="BU1159" s="722"/>
      <c r="BV1159" s="722"/>
      <c r="BW1159" s="722"/>
      <c r="BX1159" s="722"/>
      <c r="BY1159" s="722"/>
      <c r="BZ1159" s="722"/>
      <c r="CA1159" s="722"/>
      <c r="CB1159" s="722"/>
      <c r="CC1159" s="722"/>
      <c r="CD1159" s="722"/>
      <c r="CE1159" s="722"/>
      <c r="CF1159" s="722"/>
      <c r="CG1159" s="722"/>
      <c r="CH1159" s="722"/>
      <c r="CI1159" s="722"/>
      <c r="CJ1159" s="722"/>
      <c r="CK1159" s="722"/>
      <c r="CL1159" s="722"/>
      <c r="CM1159" s="722"/>
      <c r="CN1159" s="722"/>
      <c r="CO1159" s="722"/>
      <c r="CP1159" s="722"/>
      <c r="CQ1159" s="722"/>
      <c r="CR1159" s="722"/>
      <c r="CS1159" s="722"/>
    </row>
    <row r="1160" spans="1:97" s="1376" customFormat="1">
      <c r="A1160" s="722"/>
      <c r="B1160" s="722"/>
      <c r="C1160" s="722"/>
      <c r="D1160" s="722"/>
      <c r="E1160" s="722"/>
      <c r="F1160" s="757"/>
      <c r="G1160" s="757"/>
      <c r="H1160" s="757"/>
      <c r="I1160" s="757"/>
      <c r="J1160" s="757"/>
      <c r="K1160" s="758"/>
      <c r="L1160" s="758"/>
      <c r="M1160" s="722"/>
      <c r="N1160" s="736"/>
      <c r="O1160" s="736"/>
      <c r="P1160" s="736"/>
      <c r="Q1160" s="736"/>
      <c r="R1160" s="736"/>
      <c r="S1160" s="736"/>
      <c r="T1160" s="736"/>
      <c r="U1160" s="736"/>
      <c r="BA1160" s="722"/>
      <c r="BB1160" s="722"/>
      <c r="BC1160" s="722"/>
      <c r="BD1160" s="722"/>
      <c r="BE1160" s="722"/>
      <c r="BF1160" s="722"/>
      <c r="BG1160" s="722"/>
      <c r="BH1160" s="722"/>
      <c r="BI1160" s="722"/>
      <c r="BJ1160" s="722"/>
      <c r="BK1160" s="722"/>
      <c r="BL1160" s="722"/>
      <c r="BM1160" s="722"/>
      <c r="BN1160" s="722"/>
      <c r="BO1160" s="722"/>
      <c r="BP1160" s="722"/>
      <c r="BQ1160" s="722"/>
      <c r="BR1160" s="722"/>
      <c r="BS1160" s="722"/>
      <c r="BT1160" s="722"/>
      <c r="BU1160" s="722"/>
      <c r="BV1160" s="722"/>
      <c r="BW1160" s="722"/>
      <c r="BX1160" s="722"/>
      <c r="BY1160" s="722"/>
      <c r="BZ1160" s="722"/>
      <c r="CA1160" s="722"/>
      <c r="CB1160" s="722"/>
      <c r="CC1160" s="722"/>
      <c r="CD1160" s="722"/>
      <c r="CE1160" s="722"/>
      <c r="CF1160" s="722"/>
      <c r="CG1160" s="722"/>
      <c r="CH1160" s="722"/>
      <c r="CI1160" s="722"/>
      <c r="CJ1160" s="722"/>
      <c r="CK1160" s="722"/>
      <c r="CL1160" s="722"/>
      <c r="CM1160" s="722"/>
      <c r="CN1160" s="722"/>
      <c r="CO1160" s="722"/>
      <c r="CP1160" s="722"/>
      <c r="CQ1160" s="722"/>
      <c r="CR1160" s="722"/>
      <c r="CS1160" s="722"/>
    </row>
    <row r="1161" spans="1:97" s="1376" customFormat="1">
      <c r="A1161" s="722"/>
      <c r="B1161" s="722"/>
      <c r="C1161" s="722"/>
      <c r="D1161" s="722"/>
      <c r="E1161" s="722"/>
      <c r="F1161" s="757"/>
      <c r="G1161" s="757"/>
      <c r="H1161" s="757"/>
      <c r="I1161" s="757"/>
      <c r="J1161" s="757"/>
      <c r="K1161" s="758"/>
      <c r="L1161" s="758"/>
      <c r="M1161" s="722"/>
      <c r="N1161" s="736"/>
      <c r="O1161" s="736"/>
      <c r="P1161" s="736"/>
      <c r="Q1161" s="736"/>
      <c r="R1161" s="736"/>
      <c r="S1161" s="736"/>
      <c r="T1161" s="736"/>
      <c r="U1161" s="736"/>
      <c r="BA1161" s="722"/>
      <c r="BB1161" s="722"/>
      <c r="BC1161" s="722"/>
      <c r="BD1161" s="722"/>
      <c r="BE1161" s="722"/>
      <c r="BF1161" s="722"/>
      <c r="BG1161" s="722"/>
      <c r="BH1161" s="722"/>
      <c r="BI1161" s="722"/>
      <c r="BJ1161" s="722"/>
      <c r="BK1161" s="722"/>
      <c r="BL1161" s="722"/>
      <c r="BM1161" s="722"/>
      <c r="BN1161" s="722"/>
      <c r="BO1161" s="722"/>
      <c r="BP1161" s="722"/>
      <c r="BQ1161" s="722"/>
      <c r="BR1161" s="722"/>
      <c r="BS1161" s="722"/>
      <c r="BT1161" s="722"/>
      <c r="BU1161" s="722"/>
      <c r="BV1161" s="722"/>
      <c r="BW1161" s="722"/>
      <c r="BX1161" s="722"/>
      <c r="BY1161" s="722"/>
      <c r="BZ1161" s="722"/>
      <c r="CA1161" s="722"/>
      <c r="CB1161" s="722"/>
      <c r="CC1161" s="722"/>
      <c r="CD1161" s="722"/>
      <c r="CE1161" s="722"/>
      <c r="CF1161" s="722"/>
      <c r="CG1161" s="722"/>
      <c r="CH1161" s="722"/>
      <c r="CI1161" s="722"/>
      <c r="CJ1161" s="722"/>
      <c r="CK1161" s="722"/>
      <c r="CL1161" s="722"/>
      <c r="CM1161" s="722"/>
      <c r="CN1161" s="722"/>
      <c r="CO1161" s="722"/>
      <c r="CP1161" s="722"/>
      <c r="CQ1161" s="722"/>
      <c r="CR1161" s="722"/>
      <c r="CS1161" s="722"/>
    </row>
    <row r="1162" spans="1:97" s="1376" customFormat="1">
      <c r="A1162" s="722"/>
      <c r="B1162" s="722"/>
      <c r="C1162" s="722"/>
      <c r="D1162" s="722"/>
      <c r="E1162" s="722"/>
      <c r="F1162" s="757"/>
      <c r="G1162" s="757"/>
      <c r="H1162" s="757"/>
      <c r="I1162" s="757"/>
      <c r="J1162" s="757"/>
      <c r="K1162" s="758"/>
      <c r="L1162" s="758"/>
      <c r="M1162" s="722"/>
      <c r="N1162" s="736"/>
      <c r="O1162" s="736"/>
      <c r="P1162" s="736"/>
      <c r="Q1162" s="736"/>
      <c r="R1162" s="736"/>
      <c r="S1162" s="736"/>
      <c r="T1162" s="736"/>
      <c r="U1162" s="736"/>
      <c r="BA1162" s="722"/>
      <c r="BB1162" s="722"/>
      <c r="BC1162" s="722"/>
      <c r="BD1162" s="722"/>
      <c r="BE1162" s="722"/>
      <c r="BF1162" s="722"/>
      <c r="BG1162" s="722"/>
      <c r="BH1162" s="722"/>
      <c r="BI1162" s="722"/>
      <c r="BJ1162" s="722"/>
      <c r="BK1162" s="722"/>
      <c r="BL1162" s="722"/>
      <c r="BM1162" s="722"/>
      <c r="BN1162" s="722"/>
      <c r="BO1162" s="722"/>
      <c r="BP1162" s="722"/>
      <c r="BQ1162" s="722"/>
      <c r="BR1162" s="722"/>
      <c r="BS1162" s="722"/>
      <c r="BT1162" s="722"/>
      <c r="BU1162" s="722"/>
      <c r="BV1162" s="722"/>
      <c r="BW1162" s="722"/>
      <c r="BX1162" s="722"/>
      <c r="BY1162" s="722"/>
      <c r="BZ1162" s="722"/>
      <c r="CA1162" s="722"/>
      <c r="CB1162" s="722"/>
      <c r="CC1162" s="722"/>
      <c r="CD1162" s="722"/>
      <c r="CE1162" s="722"/>
      <c r="CF1162" s="722"/>
      <c r="CG1162" s="722"/>
      <c r="CH1162" s="722"/>
      <c r="CI1162" s="722"/>
      <c r="CJ1162" s="722"/>
      <c r="CK1162" s="722"/>
      <c r="CL1162" s="722"/>
      <c r="CM1162" s="722"/>
      <c r="CN1162" s="722"/>
      <c r="CO1162" s="722"/>
      <c r="CP1162" s="722"/>
      <c r="CQ1162" s="722"/>
      <c r="CR1162" s="722"/>
      <c r="CS1162" s="722"/>
    </row>
    <row r="1163" spans="1:97" s="1376" customFormat="1">
      <c r="A1163" s="722"/>
      <c r="B1163" s="722"/>
      <c r="C1163" s="722"/>
      <c r="D1163" s="722"/>
      <c r="E1163" s="722"/>
      <c r="F1163" s="757"/>
      <c r="G1163" s="757"/>
      <c r="H1163" s="757"/>
      <c r="I1163" s="757"/>
      <c r="J1163" s="757"/>
      <c r="K1163" s="758"/>
      <c r="L1163" s="758"/>
      <c r="M1163" s="722"/>
      <c r="N1163" s="736"/>
      <c r="O1163" s="736"/>
      <c r="P1163" s="736"/>
      <c r="Q1163" s="736"/>
      <c r="R1163" s="736"/>
      <c r="S1163" s="736"/>
      <c r="T1163" s="736"/>
      <c r="U1163" s="736"/>
      <c r="BA1163" s="722"/>
      <c r="BB1163" s="722"/>
      <c r="BC1163" s="722"/>
      <c r="BD1163" s="722"/>
      <c r="BE1163" s="722"/>
      <c r="BF1163" s="722"/>
      <c r="BG1163" s="722"/>
      <c r="BH1163" s="722"/>
      <c r="BI1163" s="722"/>
      <c r="BJ1163" s="722"/>
      <c r="BK1163" s="722"/>
      <c r="BL1163" s="722"/>
      <c r="BM1163" s="722"/>
      <c r="BN1163" s="722"/>
      <c r="BO1163" s="722"/>
      <c r="BP1163" s="722"/>
      <c r="BQ1163" s="722"/>
      <c r="BR1163" s="722"/>
      <c r="BS1163" s="722"/>
      <c r="BT1163" s="722"/>
      <c r="BU1163" s="722"/>
      <c r="BV1163" s="722"/>
      <c r="BW1163" s="722"/>
      <c r="BX1163" s="722"/>
      <c r="BY1163" s="722"/>
      <c r="BZ1163" s="722"/>
      <c r="CA1163" s="722"/>
      <c r="CB1163" s="722"/>
      <c r="CC1163" s="722"/>
      <c r="CD1163" s="722"/>
      <c r="CE1163" s="722"/>
      <c r="CF1163" s="722"/>
      <c r="CG1163" s="722"/>
      <c r="CH1163" s="722"/>
      <c r="CI1163" s="722"/>
      <c r="CJ1163" s="722"/>
      <c r="CK1163" s="722"/>
      <c r="CL1163" s="722"/>
      <c r="CM1163" s="722"/>
      <c r="CN1163" s="722"/>
      <c r="CO1163" s="722"/>
      <c r="CP1163" s="722"/>
      <c r="CQ1163" s="722"/>
      <c r="CR1163" s="722"/>
      <c r="CS1163" s="722"/>
    </row>
    <row r="1164" spans="1:97" s="1376" customFormat="1">
      <c r="A1164" s="722"/>
      <c r="B1164" s="722"/>
      <c r="C1164" s="722"/>
      <c r="D1164" s="722"/>
      <c r="E1164" s="722"/>
      <c r="F1164" s="757"/>
      <c r="G1164" s="757"/>
      <c r="H1164" s="757"/>
      <c r="I1164" s="757"/>
      <c r="J1164" s="757"/>
      <c r="K1164" s="758"/>
      <c r="L1164" s="758"/>
      <c r="M1164" s="722"/>
      <c r="N1164" s="736"/>
      <c r="O1164" s="736"/>
      <c r="P1164" s="736"/>
      <c r="Q1164" s="736"/>
      <c r="R1164" s="736"/>
      <c r="S1164" s="736"/>
      <c r="T1164" s="736"/>
      <c r="U1164" s="736"/>
      <c r="BA1164" s="722"/>
      <c r="BB1164" s="722"/>
      <c r="BC1164" s="722"/>
      <c r="BD1164" s="722"/>
      <c r="BE1164" s="722"/>
      <c r="BF1164" s="722"/>
      <c r="BG1164" s="722"/>
      <c r="BH1164" s="722"/>
      <c r="BI1164" s="722"/>
      <c r="BJ1164" s="722"/>
      <c r="BK1164" s="722"/>
      <c r="BL1164" s="722"/>
      <c r="BM1164" s="722"/>
      <c r="BN1164" s="722"/>
      <c r="BO1164" s="722"/>
      <c r="BP1164" s="722"/>
      <c r="BQ1164" s="722"/>
      <c r="BR1164" s="722"/>
      <c r="BS1164" s="722"/>
      <c r="BT1164" s="722"/>
      <c r="BU1164" s="722"/>
      <c r="BV1164" s="722"/>
      <c r="BW1164" s="722"/>
      <c r="BX1164" s="722"/>
      <c r="BY1164" s="722"/>
      <c r="BZ1164" s="722"/>
      <c r="CA1164" s="722"/>
      <c r="CB1164" s="722"/>
      <c r="CC1164" s="722"/>
      <c r="CD1164" s="722"/>
      <c r="CE1164" s="722"/>
      <c r="CF1164" s="722"/>
      <c r="CG1164" s="722"/>
      <c r="CH1164" s="722"/>
      <c r="CI1164" s="722"/>
      <c r="CJ1164" s="722"/>
      <c r="CK1164" s="722"/>
      <c r="CL1164" s="722"/>
      <c r="CM1164" s="722"/>
      <c r="CN1164" s="722"/>
      <c r="CO1164" s="722"/>
      <c r="CP1164" s="722"/>
      <c r="CQ1164" s="722"/>
      <c r="CR1164" s="722"/>
      <c r="CS1164" s="722"/>
    </row>
    <row r="1165" spans="1:97" s="1376" customFormat="1">
      <c r="A1165" s="722"/>
      <c r="B1165" s="722"/>
      <c r="C1165" s="722"/>
      <c r="D1165" s="722"/>
      <c r="E1165" s="722"/>
      <c r="F1165" s="757"/>
      <c r="G1165" s="757"/>
      <c r="H1165" s="757"/>
      <c r="I1165" s="757"/>
      <c r="J1165" s="757"/>
      <c r="K1165" s="758"/>
      <c r="L1165" s="758"/>
      <c r="M1165" s="722"/>
      <c r="N1165" s="736"/>
      <c r="O1165" s="736"/>
      <c r="P1165" s="736"/>
      <c r="Q1165" s="736"/>
      <c r="R1165" s="736"/>
      <c r="S1165" s="736"/>
      <c r="T1165" s="736"/>
      <c r="U1165" s="736"/>
      <c r="BA1165" s="722"/>
      <c r="BB1165" s="722"/>
      <c r="BC1165" s="722"/>
      <c r="BD1165" s="722"/>
      <c r="BE1165" s="722"/>
      <c r="BF1165" s="722"/>
      <c r="BG1165" s="722"/>
      <c r="BH1165" s="722"/>
      <c r="BI1165" s="722"/>
      <c r="BJ1165" s="722"/>
      <c r="BK1165" s="722"/>
      <c r="BL1165" s="722"/>
      <c r="BM1165" s="722"/>
      <c r="BN1165" s="722"/>
      <c r="BO1165" s="722"/>
      <c r="BP1165" s="722"/>
      <c r="BQ1165" s="722"/>
      <c r="BR1165" s="722"/>
      <c r="BS1165" s="722"/>
      <c r="BT1165" s="722"/>
      <c r="BU1165" s="722"/>
      <c r="BV1165" s="722"/>
      <c r="BW1165" s="722"/>
      <c r="BX1165" s="722"/>
      <c r="BY1165" s="722"/>
      <c r="BZ1165" s="722"/>
      <c r="CA1165" s="722"/>
      <c r="CB1165" s="722"/>
      <c r="CC1165" s="722"/>
      <c r="CD1165" s="722"/>
      <c r="CE1165" s="722"/>
      <c r="CF1165" s="722"/>
      <c r="CG1165" s="722"/>
      <c r="CH1165" s="722"/>
      <c r="CI1165" s="722"/>
      <c r="CJ1165" s="722"/>
      <c r="CK1165" s="722"/>
      <c r="CL1165" s="722"/>
      <c r="CM1165" s="722"/>
      <c r="CN1165" s="722"/>
      <c r="CO1165" s="722"/>
      <c r="CP1165" s="722"/>
      <c r="CQ1165" s="722"/>
      <c r="CR1165" s="722"/>
      <c r="CS1165" s="722"/>
    </row>
    <row r="1166" spans="1:97" s="1376" customFormat="1">
      <c r="A1166" s="722"/>
      <c r="B1166" s="722"/>
      <c r="C1166" s="722"/>
      <c r="D1166" s="722"/>
      <c r="E1166" s="722"/>
      <c r="F1166" s="757"/>
      <c r="G1166" s="757"/>
      <c r="H1166" s="757"/>
      <c r="I1166" s="757"/>
      <c r="J1166" s="757"/>
      <c r="K1166" s="758"/>
      <c r="L1166" s="758"/>
      <c r="M1166" s="722"/>
      <c r="N1166" s="736"/>
      <c r="O1166" s="736"/>
      <c r="P1166" s="736"/>
      <c r="Q1166" s="736"/>
      <c r="R1166" s="736"/>
      <c r="S1166" s="736"/>
      <c r="T1166" s="736"/>
      <c r="U1166" s="736"/>
      <c r="BA1166" s="722"/>
      <c r="BB1166" s="722"/>
      <c r="BC1166" s="722"/>
      <c r="BD1166" s="722"/>
      <c r="BE1166" s="722"/>
      <c r="BF1166" s="722"/>
      <c r="BG1166" s="722"/>
      <c r="BH1166" s="722"/>
      <c r="BI1166" s="722"/>
      <c r="BJ1166" s="722"/>
      <c r="BK1166" s="722"/>
      <c r="BL1166" s="722"/>
      <c r="BM1166" s="722"/>
      <c r="BN1166" s="722"/>
      <c r="BO1166" s="722"/>
      <c r="BP1166" s="722"/>
      <c r="BQ1166" s="722"/>
      <c r="BR1166" s="722"/>
      <c r="BS1166" s="722"/>
      <c r="BT1166" s="722"/>
      <c r="BU1166" s="722"/>
      <c r="BV1166" s="722"/>
      <c r="BW1166" s="722"/>
      <c r="BX1166" s="722"/>
      <c r="BY1166" s="722"/>
      <c r="BZ1166" s="722"/>
      <c r="CA1166" s="722"/>
      <c r="CB1166" s="722"/>
      <c r="CC1166" s="722"/>
      <c r="CD1166" s="722"/>
      <c r="CE1166" s="722"/>
      <c r="CF1166" s="722"/>
      <c r="CG1166" s="722"/>
      <c r="CH1166" s="722"/>
      <c r="CI1166" s="722"/>
      <c r="CJ1166" s="722"/>
      <c r="CK1166" s="722"/>
      <c r="CL1166" s="722"/>
      <c r="CM1166" s="722"/>
      <c r="CN1166" s="722"/>
      <c r="CO1166" s="722"/>
      <c r="CP1166" s="722"/>
      <c r="CQ1166" s="722"/>
      <c r="CR1166" s="722"/>
      <c r="CS1166" s="722"/>
    </row>
    <row r="1167" spans="1:97" s="1376" customFormat="1">
      <c r="A1167" s="722"/>
      <c r="B1167" s="722"/>
      <c r="C1167" s="722"/>
      <c r="D1167" s="722"/>
      <c r="E1167" s="722"/>
      <c r="F1167" s="757"/>
      <c r="G1167" s="757"/>
      <c r="H1167" s="757"/>
      <c r="I1167" s="757"/>
      <c r="J1167" s="757"/>
      <c r="K1167" s="758"/>
      <c r="L1167" s="758"/>
      <c r="M1167" s="722"/>
      <c r="N1167" s="736"/>
      <c r="O1167" s="736"/>
      <c r="P1167" s="736"/>
      <c r="Q1167" s="736"/>
      <c r="R1167" s="736"/>
      <c r="S1167" s="736"/>
      <c r="T1167" s="736"/>
      <c r="U1167" s="736"/>
      <c r="BA1167" s="722"/>
      <c r="BB1167" s="722"/>
      <c r="BC1167" s="722"/>
      <c r="BD1167" s="722"/>
      <c r="BE1167" s="722"/>
      <c r="BF1167" s="722"/>
      <c r="BG1167" s="722"/>
      <c r="BH1167" s="722"/>
      <c r="BI1167" s="722"/>
      <c r="BJ1167" s="722"/>
      <c r="BK1167" s="722"/>
      <c r="BL1167" s="722"/>
      <c r="BM1167" s="722"/>
      <c r="BN1167" s="722"/>
      <c r="BO1167" s="722"/>
      <c r="BP1167" s="722"/>
      <c r="BQ1167" s="722"/>
      <c r="BR1167" s="722"/>
      <c r="BS1167" s="722"/>
      <c r="BT1167" s="722"/>
      <c r="BU1167" s="722"/>
      <c r="BV1167" s="722"/>
      <c r="BW1167" s="722"/>
      <c r="BX1167" s="722"/>
      <c r="BY1167" s="722"/>
      <c r="BZ1167" s="722"/>
      <c r="CA1167" s="722"/>
      <c r="CB1167" s="722"/>
      <c r="CC1167" s="722"/>
      <c r="CD1167" s="722"/>
      <c r="CE1167" s="722"/>
      <c r="CF1167" s="722"/>
      <c r="CG1167" s="722"/>
      <c r="CH1167" s="722"/>
      <c r="CI1167" s="722"/>
      <c r="CJ1167" s="722"/>
      <c r="CK1167" s="722"/>
      <c r="CL1167" s="722"/>
      <c r="CM1167" s="722"/>
      <c r="CN1167" s="722"/>
      <c r="CO1167" s="722"/>
      <c r="CP1167" s="722"/>
      <c r="CQ1167" s="722"/>
      <c r="CR1167" s="722"/>
      <c r="CS1167" s="722"/>
    </row>
    <row r="1168" spans="1:97" s="1376" customFormat="1">
      <c r="A1168" s="722"/>
      <c r="B1168" s="722"/>
      <c r="C1168" s="722"/>
      <c r="D1168" s="722"/>
      <c r="E1168" s="722"/>
      <c r="F1168" s="757"/>
      <c r="G1168" s="757"/>
      <c r="H1168" s="757"/>
      <c r="I1168" s="757"/>
      <c r="J1168" s="757"/>
      <c r="K1168" s="758"/>
      <c r="L1168" s="758"/>
      <c r="M1168" s="722"/>
      <c r="N1168" s="736"/>
      <c r="O1168" s="736"/>
      <c r="P1168" s="736"/>
      <c r="Q1168" s="736"/>
      <c r="R1168" s="736"/>
      <c r="S1168" s="736"/>
      <c r="T1168" s="736"/>
      <c r="U1168" s="736"/>
      <c r="BA1168" s="722"/>
      <c r="BB1168" s="722"/>
      <c r="BC1168" s="722"/>
      <c r="BD1168" s="722"/>
      <c r="BE1168" s="722"/>
      <c r="BF1168" s="722"/>
      <c r="BG1168" s="722"/>
      <c r="BH1168" s="722"/>
      <c r="BI1168" s="722"/>
      <c r="BJ1168" s="722"/>
      <c r="BK1168" s="722"/>
      <c r="BL1168" s="722"/>
      <c r="BM1168" s="722"/>
      <c r="BN1168" s="722"/>
      <c r="BO1168" s="722"/>
      <c r="BP1168" s="722"/>
      <c r="BQ1168" s="722"/>
      <c r="BR1168" s="722"/>
      <c r="BS1168" s="722"/>
      <c r="BT1168" s="722"/>
      <c r="BU1168" s="722"/>
      <c r="BV1168" s="722"/>
      <c r="BW1168" s="722"/>
      <c r="BX1168" s="722"/>
      <c r="BY1168" s="722"/>
      <c r="BZ1168" s="722"/>
      <c r="CA1168" s="722"/>
      <c r="CB1168" s="722"/>
      <c r="CC1168" s="722"/>
      <c r="CD1168" s="722"/>
      <c r="CE1168" s="722"/>
      <c r="CF1168" s="722"/>
      <c r="CG1168" s="722"/>
      <c r="CH1168" s="722"/>
      <c r="CI1168" s="722"/>
      <c r="CJ1168" s="722"/>
      <c r="CK1168" s="722"/>
      <c r="CL1168" s="722"/>
      <c r="CM1168" s="722"/>
      <c r="CN1168" s="722"/>
      <c r="CO1168" s="722"/>
      <c r="CP1168" s="722"/>
      <c r="CQ1168" s="722"/>
      <c r="CR1168" s="722"/>
      <c r="CS1168" s="722"/>
    </row>
    <row r="1169" spans="1:97" s="1376" customFormat="1">
      <c r="A1169" s="722"/>
      <c r="B1169" s="722"/>
      <c r="C1169" s="722"/>
      <c r="D1169" s="722"/>
      <c r="E1169" s="722"/>
      <c r="F1169" s="757"/>
      <c r="G1169" s="757"/>
      <c r="H1169" s="757"/>
      <c r="I1169" s="757"/>
      <c r="J1169" s="757"/>
      <c r="K1169" s="758"/>
      <c r="L1169" s="758"/>
      <c r="M1169" s="722"/>
      <c r="N1169" s="736"/>
      <c r="O1169" s="736"/>
      <c r="P1169" s="736"/>
      <c r="Q1169" s="736"/>
      <c r="R1169" s="736"/>
      <c r="S1169" s="736"/>
      <c r="T1169" s="736"/>
      <c r="U1169" s="736"/>
      <c r="BA1169" s="722"/>
      <c r="BB1169" s="722"/>
      <c r="BC1169" s="722"/>
      <c r="BD1169" s="722"/>
      <c r="BE1169" s="722"/>
      <c r="BF1169" s="722"/>
      <c r="BG1169" s="722"/>
      <c r="BH1169" s="722"/>
      <c r="BI1169" s="722"/>
      <c r="BJ1169" s="722"/>
      <c r="BK1169" s="722"/>
      <c r="BL1169" s="722"/>
      <c r="BM1169" s="722"/>
      <c r="BN1169" s="722"/>
      <c r="BO1169" s="722"/>
      <c r="BP1169" s="722"/>
      <c r="BQ1169" s="722"/>
      <c r="BR1169" s="722"/>
      <c r="BS1169" s="722"/>
      <c r="BT1169" s="722"/>
      <c r="BU1169" s="722"/>
      <c r="BV1169" s="722"/>
      <c r="BW1169" s="722"/>
      <c r="BX1169" s="722"/>
      <c r="BY1169" s="722"/>
      <c r="BZ1169" s="722"/>
      <c r="CA1169" s="722"/>
      <c r="CB1169" s="722"/>
      <c r="CC1169" s="722"/>
      <c r="CD1169" s="722"/>
      <c r="CE1169" s="722"/>
      <c r="CF1169" s="722"/>
      <c r="CG1169" s="722"/>
      <c r="CH1169" s="722"/>
      <c r="CI1169" s="722"/>
      <c r="CJ1169" s="722"/>
      <c r="CK1169" s="722"/>
      <c r="CL1169" s="722"/>
      <c r="CM1169" s="722"/>
      <c r="CN1169" s="722"/>
      <c r="CO1169" s="722"/>
      <c r="CP1169" s="722"/>
      <c r="CQ1169" s="722"/>
      <c r="CR1169" s="722"/>
      <c r="CS1169" s="722"/>
    </row>
    <row r="1170" spans="1:97" s="1376" customFormat="1">
      <c r="A1170" s="722"/>
      <c r="B1170" s="722"/>
      <c r="C1170" s="722"/>
      <c r="D1170" s="722"/>
      <c r="E1170" s="722"/>
      <c r="F1170" s="757"/>
      <c r="G1170" s="757"/>
      <c r="H1170" s="757"/>
      <c r="I1170" s="757"/>
      <c r="J1170" s="757"/>
      <c r="K1170" s="758"/>
      <c r="L1170" s="758"/>
      <c r="M1170" s="722"/>
      <c r="N1170" s="736"/>
      <c r="O1170" s="736"/>
      <c r="P1170" s="736"/>
      <c r="Q1170" s="736"/>
      <c r="R1170" s="736"/>
      <c r="S1170" s="736"/>
      <c r="T1170" s="736"/>
      <c r="U1170" s="736"/>
      <c r="BA1170" s="722"/>
      <c r="BB1170" s="722"/>
      <c r="BC1170" s="722"/>
      <c r="BD1170" s="722"/>
      <c r="BE1170" s="722"/>
      <c r="BF1170" s="722"/>
      <c r="BG1170" s="722"/>
      <c r="BH1170" s="722"/>
      <c r="BI1170" s="722"/>
      <c r="BJ1170" s="722"/>
      <c r="BK1170" s="722"/>
      <c r="BL1170" s="722"/>
      <c r="BM1170" s="722"/>
      <c r="BN1170" s="722"/>
      <c r="BO1170" s="722"/>
      <c r="BP1170" s="722"/>
      <c r="BQ1170" s="722"/>
      <c r="BR1170" s="722"/>
      <c r="BS1170" s="722"/>
      <c r="BT1170" s="722"/>
      <c r="BU1170" s="722"/>
      <c r="BV1170" s="722"/>
      <c r="BW1170" s="722"/>
      <c r="BX1170" s="722"/>
      <c r="BY1170" s="722"/>
      <c r="BZ1170" s="722"/>
      <c r="CA1170" s="722"/>
      <c r="CB1170" s="722"/>
      <c r="CC1170" s="722"/>
      <c r="CD1170" s="722"/>
      <c r="CE1170" s="722"/>
      <c r="CF1170" s="722"/>
      <c r="CG1170" s="722"/>
      <c r="CH1170" s="722"/>
      <c r="CI1170" s="722"/>
      <c r="CJ1170" s="722"/>
      <c r="CK1170" s="722"/>
      <c r="CL1170" s="722"/>
      <c r="CM1170" s="722"/>
      <c r="CN1170" s="722"/>
      <c r="CO1170" s="722"/>
      <c r="CP1170" s="722"/>
      <c r="CQ1170" s="722"/>
      <c r="CR1170" s="722"/>
      <c r="CS1170" s="722"/>
    </row>
    <row r="1171" spans="1:97" s="1376" customFormat="1">
      <c r="A1171" s="722"/>
      <c r="B1171" s="722"/>
      <c r="C1171" s="722"/>
      <c r="D1171" s="722"/>
      <c r="E1171" s="722"/>
      <c r="F1171" s="757"/>
      <c r="G1171" s="757"/>
      <c r="H1171" s="757"/>
      <c r="I1171" s="757"/>
      <c r="J1171" s="757"/>
      <c r="K1171" s="758"/>
      <c r="L1171" s="758"/>
      <c r="M1171" s="722"/>
      <c r="N1171" s="736"/>
      <c r="O1171" s="736"/>
      <c r="P1171" s="736"/>
      <c r="Q1171" s="736"/>
      <c r="R1171" s="736"/>
      <c r="S1171" s="736"/>
      <c r="T1171" s="736"/>
      <c r="U1171" s="736"/>
      <c r="BA1171" s="722"/>
      <c r="BB1171" s="722"/>
      <c r="BC1171" s="722"/>
      <c r="BD1171" s="722"/>
      <c r="BE1171" s="722"/>
      <c r="BF1171" s="722"/>
      <c r="BG1171" s="722"/>
      <c r="BH1171" s="722"/>
      <c r="BI1171" s="722"/>
      <c r="BJ1171" s="722"/>
      <c r="BK1171" s="722"/>
      <c r="BL1171" s="722"/>
      <c r="BM1171" s="722"/>
      <c r="BN1171" s="722"/>
      <c r="BO1171" s="722"/>
      <c r="BP1171" s="722"/>
      <c r="BQ1171" s="722"/>
      <c r="BR1171" s="722"/>
      <c r="BS1171" s="722"/>
      <c r="BT1171" s="722"/>
      <c r="BU1171" s="722"/>
      <c r="BV1171" s="722"/>
      <c r="BW1171" s="722"/>
      <c r="BX1171" s="722"/>
      <c r="BY1171" s="722"/>
      <c r="BZ1171" s="722"/>
      <c r="CA1171" s="722"/>
      <c r="CB1171" s="722"/>
      <c r="CC1171" s="722"/>
      <c r="CD1171" s="722"/>
      <c r="CE1171" s="722"/>
      <c r="CF1171" s="722"/>
      <c r="CG1171" s="722"/>
      <c r="CH1171" s="722"/>
      <c r="CI1171" s="722"/>
      <c r="CJ1171" s="722"/>
      <c r="CK1171" s="722"/>
      <c r="CL1171" s="722"/>
      <c r="CM1171" s="722"/>
      <c r="CN1171" s="722"/>
      <c r="CO1171" s="722"/>
      <c r="CP1171" s="722"/>
      <c r="CQ1171" s="722"/>
      <c r="CR1171" s="722"/>
      <c r="CS1171" s="722"/>
    </row>
    <row r="1172" spans="1:97" s="1376" customFormat="1">
      <c r="A1172" s="722"/>
      <c r="B1172" s="722"/>
      <c r="C1172" s="722"/>
      <c r="D1172" s="722"/>
      <c r="E1172" s="722"/>
      <c r="F1172" s="757"/>
      <c r="G1172" s="757"/>
      <c r="H1172" s="757"/>
      <c r="I1172" s="757"/>
      <c r="J1172" s="757"/>
      <c r="K1172" s="758"/>
      <c r="L1172" s="758"/>
      <c r="M1172" s="722"/>
      <c r="N1172" s="736"/>
      <c r="O1172" s="736"/>
      <c r="P1172" s="736"/>
      <c r="Q1172" s="736"/>
      <c r="R1172" s="736"/>
      <c r="S1172" s="736"/>
      <c r="T1172" s="736"/>
      <c r="U1172" s="736"/>
      <c r="BA1172" s="722"/>
      <c r="BB1172" s="722"/>
      <c r="BC1172" s="722"/>
      <c r="BD1172" s="722"/>
      <c r="BE1172" s="722"/>
      <c r="BF1172" s="722"/>
      <c r="BG1172" s="722"/>
      <c r="BH1172" s="722"/>
      <c r="BI1172" s="722"/>
      <c r="BJ1172" s="722"/>
      <c r="BK1172" s="722"/>
      <c r="BL1172" s="722"/>
      <c r="BM1172" s="722"/>
      <c r="BN1172" s="722"/>
      <c r="BO1172" s="722"/>
      <c r="BP1172" s="722"/>
      <c r="BQ1172" s="722"/>
      <c r="BR1172" s="722"/>
      <c r="BS1172" s="722"/>
      <c r="BT1172" s="722"/>
      <c r="BU1172" s="722"/>
      <c r="BV1172" s="722"/>
      <c r="BW1172" s="722"/>
      <c r="BX1172" s="722"/>
      <c r="BY1172" s="722"/>
      <c r="BZ1172" s="722"/>
      <c r="CA1172" s="722"/>
      <c r="CB1172" s="722"/>
      <c r="CC1172" s="722"/>
      <c r="CD1172" s="722"/>
      <c r="CE1172" s="722"/>
      <c r="CF1172" s="722"/>
      <c r="CG1172" s="722"/>
      <c r="CH1172" s="722"/>
      <c r="CI1172" s="722"/>
      <c r="CJ1172" s="722"/>
      <c r="CK1172" s="722"/>
      <c r="CL1172" s="722"/>
      <c r="CM1172" s="722"/>
      <c r="CN1172" s="722"/>
      <c r="CO1172" s="722"/>
      <c r="CP1172" s="722"/>
      <c r="CQ1172" s="722"/>
      <c r="CR1172" s="722"/>
      <c r="CS1172" s="722"/>
    </row>
    <row r="1173" spans="1:97" s="1376" customFormat="1">
      <c r="A1173" s="722"/>
      <c r="B1173" s="722"/>
      <c r="C1173" s="722"/>
      <c r="D1173" s="722"/>
      <c r="E1173" s="722"/>
      <c r="F1173" s="757"/>
      <c r="G1173" s="757"/>
      <c r="H1173" s="757"/>
      <c r="I1173" s="757"/>
      <c r="J1173" s="757"/>
      <c r="K1173" s="758"/>
      <c r="L1173" s="758"/>
      <c r="M1173" s="722"/>
      <c r="N1173" s="736"/>
      <c r="O1173" s="736"/>
      <c r="P1173" s="736"/>
      <c r="Q1173" s="736"/>
      <c r="R1173" s="736"/>
      <c r="S1173" s="736"/>
      <c r="T1173" s="736"/>
      <c r="U1173" s="736"/>
      <c r="BA1173" s="722"/>
      <c r="BB1173" s="722"/>
      <c r="BC1173" s="722"/>
      <c r="BD1173" s="722"/>
      <c r="BE1173" s="722"/>
      <c r="BF1173" s="722"/>
      <c r="BG1173" s="722"/>
      <c r="BH1173" s="722"/>
      <c r="BI1173" s="722"/>
      <c r="BJ1173" s="722"/>
      <c r="BK1173" s="722"/>
      <c r="BL1173" s="722"/>
      <c r="BM1173" s="722"/>
      <c r="BN1173" s="722"/>
      <c r="BO1173" s="722"/>
      <c r="BP1173" s="722"/>
      <c r="BQ1173" s="722"/>
      <c r="BR1173" s="722"/>
      <c r="BS1173" s="722"/>
      <c r="BT1173" s="722"/>
      <c r="BU1173" s="722"/>
      <c r="BV1173" s="722"/>
      <c r="BW1173" s="722"/>
      <c r="BX1173" s="722"/>
      <c r="BY1173" s="722"/>
      <c r="BZ1173" s="722"/>
      <c r="CA1173" s="722"/>
      <c r="CB1173" s="722"/>
      <c r="CC1173" s="722"/>
      <c r="CD1173" s="722"/>
      <c r="CE1173" s="722"/>
      <c r="CF1173" s="722"/>
      <c r="CG1173" s="722"/>
      <c r="CH1173" s="722"/>
      <c r="CI1173" s="722"/>
      <c r="CJ1173" s="722"/>
      <c r="CK1173" s="722"/>
      <c r="CL1173" s="722"/>
      <c r="CM1173" s="722"/>
      <c r="CN1173" s="722"/>
      <c r="CO1173" s="722"/>
      <c r="CP1173" s="722"/>
      <c r="CQ1173" s="722"/>
      <c r="CR1173" s="722"/>
      <c r="CS1173" s="722"/>
    </row>
    <row r="1174" spans="1:97" s="1376" customFormat="1">
      <c r="A1174" s="722"/>
      <c r="B1174" s="722"/>
      <c r="C1174" s="722"/>
      <c r="D1174" s="722"/>
      <c r="E1174" s="722"/>
      <c r="F1174" s="757"/>
      <c r="G1174" s="757"/>
      <c r="H1174" s="757"/>
      <c r="I1174" s="757"/>
      <c r="J1174" s="757"/>
      <c r="K1174" s="758"/>
      <c r="L1174" s="758"/>
      <c r="M1174" s="722"/>
      <c r="N1174" s="736"/>
      <c r="O1174" s="736"/>
      <c r="P1174" s="736"/>
      <c r="Q1174" s="736"/>
      <c r="R1174" s="736"/>
      <c r="S1174" s="736"/>
      <c r="T1174" s="736"/>
      <c r="U1174" s="736"/>
      <c r="BA1174" s="722"/>
      <c r="BB1174" s="722"/>
      <c r="BC1174" s="722"/>
      <c r="BD1174" s="722"/>
      <c r="BE1174" s="722"/>
      <c r="BF1174" s="722"/>
      <c r="BG1174" s="722"/>
      <c r="BH1174" s="722"/>
      <c r="BI1174" s="722"/>
      <c r="BJ1174" s="722"/>
      <c r="BK1174" s="722"/>
      <c r="BL1174" s="722"/>
      <c r="BM1174" s="722"/>
      <c r="BN1174" s="722"/>
      <c r="BO1174" s="722"/>
      <c r="BP1174" s="722"/>
      <c r="BQ1174" s="722"/>
      <c r="BR1174" s="722"/>
      <c r="BS1174" s="722"/>
      <c r="BT1174" s="722"/>
      <c r="BU1174" s="722"/>
      <c r="BV1174" s="722"/>
      <c r="BW1174" s="722"/>
      <c r="BX1174" s="722"/>
      <c r="BY1174" s="722"/>
      <c r="BZ1174" s="722"/>
      <c r="CA1174" s="722"/>
      <c r="CB1174" s="722"/>
      <c r="CC1174" s="722"/>
      <c r="CD1174" s="722"/>
      <c r="CE1174" s="722"/>
      <c r="CF1174" s="722"/>
      <c r="CG1174" s="722"/>
      <c r="CH1174" s="722"/>
      <c r="CI1174" s="722"/>
      <c r="CJ1174" s="722"/>
      <c r="CK1174" s="722"/>
      <c r="CL1174" s="722"/>
      <c r="CM1174" s="722"/>
      <c r="CN1174" s="722"/>
      <c r="CO1174" s="722"/>
      <c r="CP1174" s="722"/>
      <c r="CQ1174" s="722"/>
      <c r="CR1174" s="722"/>
      <c r="CS1174" s="722"/>
    </row>
    <row r="1175" spans="1:97" s="1376" customFormat="1">
      <c r="A1175" s="722"/>
      <c r="B1175" s="722"/>
      <c r="C1175" s="722"/>
      <c r="D1175" s="722"/>
      <c r="E1175" s="722"/>
      <c r="F1175" s="757"/>
      <c r="G1175" s="757"/>
      <c r="H1175" s="757"/>
      <c r="I1175" s="757"/>
      <c r="J1175" s="757"/>
      <c r="K1175" s="758"/>
      <c r="L1175" s="758"/>
      <c r="M1175" s="722"/>
      <c r="N1175" s="736"/>
      <c r="O1175" s="736"/>
      <c r="P1175" s="736"/>
      <c r="Q1175" s="736"/>
      <c r="R1175" s="736"/>
      <c r="S1175" s="736"/>
      <c r="T1175" s="736"/>
      <c r="U1175" s="736"/>
      <c r="BA1175" s="722"/>
      <c r="BB1175" s="722"/>
      <c r="BC1175" s="722"/>
      <c r="BD1175" s="722"/>
      <c r="BE1175" s="722"/>
      <c r="BF1175" s="722"/>
      <c r="BG1175" s="722"/>
      <c r="BH1175" s="722"/>
      <c r="BI1175" s="722"/>
      <c r="BJ1175" s="722"/>
      <c r="BK1175" s="722"/>
      <c r="BL1175" s="722"/>
      <c r="BM1175" s="722"/>
      <c r="BN1175" s="722"/>
      <c r="BO1175" s="722"/>
      <c r="BP1175" s="722"/>
      <c r="BQ1175" s="722"/>
      <c r="BR1175" s="722"/>
      <c r="BS1175" s="722"/>
      <c r="BT1175" s="722"/>
      <c r="BU1175" s="722"/>
      <c r="BV1175" s="722"/>
      <c r="BW1175" s="722"/>
      <c r="BX1175" s="722"/>
      <c r="BY1175" s="722"/>
      <c r="BZ1175" s="722"/>
      <c r="CA1175" s="722"/>
      <c r="CB1175" s="722"/>
      <c r="CC1175" s="722"/>
      <c r="CD1175" s="722"/>
      <c r="CE1175" s="722"/>
      <c r="CF1175" s="722"/>
      <c r="CG1175" s="722"/>
      <c r="CH1175" s="722"/>
      <c r="CI1175" s="722"/>
      <c r="CJ1175" s="722"/>
      <c r="CK1175" s="722"/>
      <c r="CL1175" s="722"/>
      <c r="CM1175" s="722"/>
      <c r="CN1175" s="722"/>
      <c r="CO1175" s="722"/>
      <c r="CP1175" s="722"/>
      <c r="CQ1175" s="722"/>
      <c r="CR1175" s="722"/>
      <c r="CS1175" s="722"/>
    </row>
    <row r="1176" spans="1:97" s="1376" customFormat="1">
      <c r="A1176" s="722"/>
      <c r="B1176" s="722"/>
      <c r="C1176" s="722"/>
      <c r="D1176" s="722"/>
      <c r="E1176" s="722"/>
      <c r="F1176" s="757"/>
      <c r="G1176" s="757"/>
      <c r="H1176" s="757"/>
      <c r="I1176" s="757"/>
      <c r="J1176" s="757"/>
      <c r="K1176" s="758"/>
      <c r="L1176" s="758"/>
      <c r="M1176" s="722"/>
      <c r="N1176" s="736"/>
      <c r="O1176" s="736"/>
      <c r="P1176" s="736"/>
      <c r="Q1176" s="736"/>
      <c r="R1176" s="736"/>
      <c r="S1176" s="736"/>
      <c r="T1176" s="736"/>
      <c r="U1176" s="736"/>
      <c r="BA1176" s="722"/>
      <c r="BB1176" s="722"/>
      <c r="BC1176" s="722"/>
      <c r="BD1176" s="722"/>
      <c r="BE1176" s="722"/>
      <c r="BF1176" s="722"/>
      <c r="BG1176" s="722"/>
      <c r="BH1176" s="722"/>
      <c r="BI1176" s="722"/>
      <c r="BJ1176" s="722"/>
      <c r="BK1176" s="722"/>
      <c r="BL1176" s="722"/>
      <c r="BM1176" s="722"/>
      <c r="BN1176" s="722"/>
      <c r="BO1176" s="722"/>
      <c r="BP1176" s="722"/>
      <c r="BQ1176" s="722"/>
      <c r="BR1176" s="722"/>
      <c r="BS1176" s="722"/>
      <c r="BT1176" s="722"/>
      <c r="BU1176" s="722"/>
      <c r="BV1176" s="722"/>
      <c r="BW1176" s="722"/>
      <c r="BX1176" s="722"/>
      <c r="BY1176" s="722"/>
      <c r="BZ1176" s="722"/>
      <c r="CA1176" s="722"/>
      <c r="CB1176" s="722"/>
      <c r="CC1176" s="722"/>
      <c r="CD1176" s="722"/>
      <c r="CE1176" s="722"/>
      <c r="CF1176" s="722"/>
      <c r="CG1176" s="722"/>
      <c r="CH1176" s="722"/>
      <c r="CI1176" s="722"/>
      <c r="CJ1176" s="722"/>
      <c r="CK1176" s="722"/>
      <c r="CL1176" s="722"/>
      <c r="CM1176" s="722"/>
      <c r="CN1176" s="722"/>
      <c r="CO1176" s="722"/>
      <c r="CP1176" s="722"/>
      <c r="CQ1176" s="722"/>
      <c r="CR1176" s="722"/>
      <c r="CS1176" s="722"/>
    </row>
    <row r="1177" spans="1:97" s="1376" customFormat="1">
      <c r="A1177" s="722"/>
      <c r="B1177" s="722"/>
      <c r="C1177" s="722"/>
      <c r="D1177" s="722"/>
      <c r="E1177" s="722"/>
      <c r="F1177" s="757"/>
      <c r="G1177" s="757"/>
      <c r="H1177" s="757"/>
      <c r="I1177" s="757"/>
      <c r="J1177" s="757"/>
      <c r="K1177" s="758"/>
      <c r="L1177" s="758"/>
      <c r="M1177" s="722"/>
      <c r="N1177" s="736"/>
      <c r="O1177" s="736"/>
      <c r="P1177" s="736"/>
      <c r="Q1177" s="736"/>
      <c r="R1177" s="736"/>
      <c r="S1177" s="736"/>
      <c r="T1177" s="736"/>
      <c r="U1177" s="736"/>
      <c r="BA1177" s="722"/>
      <c r="BB1177" s="722"/>
      <c r="BC1177" s="722"/>
      <c r="BD1177" s="722"/>
      <c r="BE1177" s="722"/>
      <c r="BF1177" s="722"/>
      <c r="BG1177" s="722"/>
      <c r="BH1177" s="722"/>
      <c r="BI1177" s="722"/>
      <c r="BJ1177" s="722"/>
      <c r="BK1177" s="722"/>
      <c r="BL1177" s="722"/>
      <c r="BM1177" s="722"/>
      <c r="BN1177" s="722"/>
      <c r="BO1177" s="722"/>
      <c r="BP1177" s="722"/>
      <c r="BQ1177" s="722"/>
      <c r="BR1177" s="722"/>
      <c r="BS1177" s="722"/>
      <c r="BT1177" s="722"/>
      <c r="BU1177" s="722"/>
      <c r="BV1177" s="722"/>
      <c r="BW1177" s="722"/>
      <c r="BX1177" s="722"/>
      <c r="BY1177" s="722"/>
      <c r="BZ1177" s="722"/>
      <c r="CA1177" s="722"/>
      <c r="CB1177" s="722"/>
      <c r="CC1177" s="722"/>
      <c r="CD1177" s="722"/>
      <c r="CE1177" s="722"/>
      <c r="CF1177" s="722"/>
      <c r="CG1177" s="722"/>
      <c r="CH1177" s="722"/>
      <c r="CI1177" s="722"/>
      <c r="CJ1177" s="722"/>
      <c r="CK1177" s="722"/>
      <c r="CL1177" s="722"/>
      <c r="CM1177" s="722"/>
      <c r="CN1177" s="722"/>
      <c r="CO1177" s="722"/>
      <c r="CP1177" s="722"/>
      <c r="CQ1177" s="722"/>
      <c r="CR1177" s="722"/>
      <c r="CS1177" s="722"/>
    </row>
    <row r="1178" spans="1:97" s="1376" customFormat="1">
      <c r="A1178" s="722"/>
      <c r="B1178" s="722"/>
      <c r="C1178" s="722"/>
      <c r="D1178" s="722"/>
      <c r="E1178" s="722"/>
      <c r="F1178" s="757"/>
      <c r="G1178" s="757"/>
      <c r="H1178" s="757"/>
      <c r="I1178" s="757"/>
      <c r="J1178" s="757"/>
      <c r="K1178" s="758"/>
      <c r="L1178" s="758"/>
      <c r="M1178" s="722"/>
      <c r="N1178" s="736"/>
      <c r="O1178" s="736"/>
      <c r="P1178" s="736"/>
      <c r="Q1178" s="736"/>
      <c r="R1178" s="736"/>
      <c r="S1178" s="736"/>
      <c r="T1178" s="736"/>
      <c r="U1178" s="736"/>
      <c r="BA1178" s="722"/>
      <c r="BB1178" s="722"/>
      <c r="BC1178" s="722"/>
      <c r="BD1178" s="722"/>
      <c r="BE1178" s="722"/>
      <c r="BF1178" s="722"/>
      <c r="BG1178" s="722"/>
      <c r="BH1178" s="722"/>
      <c r="BI1178" s="722"/>
      <c r="BJ1178" s="722"/>
      <c r="BK1178" s="722"/>
      <c r="BL1178" s="722"/>
      <c r="BM1178" s="722"/>
      <c r="BN1178" s="722"/>
      <c r="BO1178" s="722"/>
      <c r="BP1178" s="722"/>
      <c r="BQ1178" s="722"/>
      <c r="BR1178" s="722"/>
      <c r="BS1178" s="722"/>
      <c r="BT1178" s="722"/>
      <c r="BU1178" s="722"/>
      <c r="BV1178" s="722"/>
      <c r="BW1178" s="722"/>
      <c r="BX1178" s="722"/>
      <c r="BY1178" s="722"/>
      <c r="BZ1178" s="722"/>
      <c r="CA1178" s="722"/>
      <c r="CB1178" s="722"/>
      <c r="CC1178" s="722"/>
      <c r="CD1178" s="722"/>
      <c r="CE1178" s="722"/>
      <c r="CF1178" s="722"/>
      <c r="CG1178" s="722"/>
      <c r="CH1178" s="722"/>
      <c r="CI1178" s="722"/>
      <c r="CJ1178" s="722"/>
      <c r="CK1178" s="722"/>
      <c r="CL1178" s="722"/>
      <c r="CM1178" s="722"/>
      <c r="CN1178" s="722"/>
      <c r="CO1178" s="722"/>
      <c r="CP1178" s="722"/>
      <c r="CQ1178" s="722"/>
      <c r="CR1178" s="722"/>
      <c r="CS1178" s="722"/>
    </row>
    <row r="1179" spans="1:97" s="1376" customFormat="1">
      <c r="A1179" s="722"/>
      <c r="B1179" s="722"/>
      <c r="C1179" s="722"/>
      <c r="D1179" s="722"/>
      <c r="E1179" s="722"/>
      <c r="F1179" s="757"/>
      <c r="G1179" s="757"/>
      <c r="H1179" s="757"/>
      <c r="I1179" s="757"/>
      <c r="J1179" s="757"/>
      <c r="K1179" s="758"/>
      <c r="L1179" s="758"/>
      <c r="M1179" s="722"/>
      <c r="N1179" s="736"/>
      <c r="O1179" s="736"/>
      <c r="P1179" s="736"/>
      <c r="Q1179" s="736"/>
      <c r="R1179" s="736"/>
      <c r="S1179" s="736"/>
      <c r="T1179" s="736"/>
      <c r="U1179" s="736"/>
      <c r="BA1179" s="722"/>
      <c r="BB1179" s="722"/>
      <c r="BC1179" s="722"/>
      <c r="BD1179" s="722"/>
      <c r="BE1179" s="722"/>
      <c r="BF1179" s="722"/>
      <c r="BG1179" s="722"/>
      <c r="BH1179" s="722"/>
      <c r="BI1179" s="722"/>
      <c r="BJ1179" s="722"/>
      <c r="BK1179" s="722"/>
      <c r="BL1179" s="722"/>
      <c r="BM1179" s="722"/>
      <c r="BN1179" s="722"/>
      <c r="BO1179" s="722"/>
      <c r="BP1179" s="722"/>
      <c r="BQ1179" s="722"/>
      <c r="BR1179" s="722"/>
      <c r="BS1179" s="722"/>
      <c r="BT1179" s="722"/>
      <c r="BU1179" s="722"/>
      <c r="BV1179" s="722"/>
      <c r="BW1179" s="722"/>
      <c r="BX1179" s="722"/>
      <c r="BY1179" s="722"/>
      <c r="BZ1179" s="722"/>
      <c r="CA1179" s="722"/>
      <c r="CB1179" s="722"/>
      <c r="CC1179" s="722"/>
      <c r="CD1179" s="722"/>
      <c r="CE1179" s="722"/>
      <c r="CF1179" s="722"/>
      <c r="CG1179" s="722"/>
      <c r="CH1179" s="722"/>
      <c r="CI1179" s="722"/>
      <c r="CJ1179" s="722"/>
      <c r="CK1179" s="722"/>
      <c r="CL1179" s="722"/>
      <c r="CM1179" s="722"/>
      <c r="CN1179" s="722"/>
      <c r="CO1179" s="722"/>
      <c r="CP1179" s="722"/>
      <c r="CQ1179" s="722"/>
      <c r="CR1179" s="722"/>
      <c r="CS1179" s="722"/>
    </row>
    <row r="1180" spans="1:97" s="1376" customFormat="1">
      <c r="A1180" s="722"/>
      <c r="B1180" s="722"/>
      <c r="C1180" s="722"/>
      <c r="D1180" s="722"/>
      <c r="E1180" s="722"/>
      <c r="F1180" s="757"/>
      <c r="G1180" s="757"/>
      <c r="H1180" s="757"/>
      <c r="I1180" s="757"/>
      <c r="J1180" s="757"/>
      <c r="K1180" s="758"/>
      <c r="L1180" s="758"/>
      <c r="M1180" s="722"/>
      <c r="N1180" s="736"/>
      <c r="O1180" s="736"/>
      <c r="P1180" s="736"/>
      <c r="Q1180" s="736"/>
      <c r="R1180" s="736"/>
      <c r="S1180" s="736"/>
      <c r="T1180" s="736"/>
      <c r="U1180" s="736"/>
      <c r="BA1180" s="722"/>
      <c r="BB1180" s="722"/>
      <c r="BC1180" s="722"/>
      <c r="BD1180" s="722"/>
      <c r="BE1180" s="722"/>
      <c r="BF1180" s="722"/>
      <c r="BG1180" s="722"/>
      <c r="BH1180" s="722"/>
      <c r="BI1180" s="722"/>
      <c r="BJ1180" s="722"/>
      <c r="BK1180" s="722"/>
      <c r="BL1180" s="722"/>
      <c r="BM1180" s="722"/>
      <c r="BN1180" s="722"/>
      <c r="BO1180" s="722"/>
      <c r="BP1180" s="722"/>
      <c r="BQ1180" s="722"/>
      <c r="BR1180" s="722"/>
      <c r="BS1180" s="722"/>
      <c r="BT1180" s="722"/>
      <c r="BU1180" s="722"/>
      <c r="BV1180" s="722"/>
      <c r="BW1180" s="722"/>
      <c r="BX1180" s="722"/>
      <c r="BY1180" s="722"/>
      <c r="BZ1180" s="722"/>
      <c r="CA1180" s="722"/>
      <c r="CB1180" s="722"/>
      <c r="CC1180" s="722"/>
      <c r="CD1180" s="722"/>
      <c r="CE1180" s="722"/>
      <c r="CF1180" s="722"/>
      <c r="CG1180" s="722"/>
      <c r="CH1180" s="722"/>
      <c r="CI1180" s="722"/>
      <c r="CJ1180" s="722"/>
      <c r="CK1180" s="722"/>
      <c r="CL1180" s="722"/>
      <c r="CM1180" s="722"/>
      <c r="CN1180" s="722"/>
      <c r="CO1180" s="722"/>
      <c r="CP1180" s="722"/>
      <c r="CQ1180" s="722"/>
      <c r="CR1180" s="722"/>
      <c r="CS1180" s="722"/>
    </row>
    <row r="1181" spans="1:97" s="1376" customFormat="1">
      <c r="A1181" s="722"/>
      <c r="B1181" s="722"/>
      <c r="C1181" s="722"/>
      <c r="D1181" s="722"/>
      <c r="E1181" s="722"/>
      <c r="F1181" s="757"/>
      <c r="G1181" s="757"/>
      <c r="H1181" s="757"/>
      <c r="I1181" s="757"/>
      <c r="J1181" s="757"/>
      <c r="K1181" s="758"/>
      <c r="L1181" s="758"/>
      <c r="M1181" s="722"/>
      <c r="N1181" s="736"/>
      <c r="O1181" s="736"/>
      <c r="P1181" s="736"/>
      <c r="Q1181" s="736"/>
      <c r="R1181" s="736"/>
      <c r="S1181" s="736"/>
      <c r="T1181" s="736"/>
      <c r="U1181" s="736"/>
      <c r="BA1181" s="722"/>
      <c r="BB1181" s="722"/>
      <c r="BC1181" s="722"/>
      <c r="BD1181" s="722"/>
      <c r="BE1181" s="722"/>
      <c r="BF1181" s="722"/>
      <c r="BG1181" s="722"/>
      <c r="BH1181" s="722"/>
      <c r="BI1181" s="722"/>
      <c r="BJ1181" s="722"/>
      <c r="BK1181" s="722"/>
      <c r="BL1181" s="722"/>
      <c r="BM1181" s="722"/>
      <c r="BN1181" s="722"/>
      <c r="BO1181" s="722"/>
      <c r="BP1181" s="722"/>
      <c r="BQ1181" s="722"/>
      <c r="BR1181" s="722"/>
      <c r="BS1181" s="722"/>
      <c r="BT1181" s="722"/>
      <c r="BU1181" s="722"/>
      <c r="BV1181" s="722"/>
      <c r="BW1181" s="722"/>
      <c r="BX1181" s="722"/>
      <c r="BY1181" s="722"/>
      <c r="BZ1181" s="722"/>
      <c r="CA1181" s="722"/>
      <c r="CB1181" s="722"/>
      <c r="CC1181" s="722"/>
      <c r="CD1181" s="722"/>
      <c r="CE1181" s="722"/>
      <c r="CF1181" s="722"/>
      <c r="CG1181" s="722"/>
      <c r="CH1181" s="722"/>
      <c r="CI1181" s="722"/>
      <c r="CJ1181" s="722"/>
      <c r="CK1181" s="722"/>
      <c r="CL1181" s="722"/>
      <c r="CM1181" s="722"/>
      <c r="CN1181" s="722"/>
      <c r="CO1181" s="722"/>
      <c r="CP1181" s="722"/>
      <c r="CQ1181" s="722"/>
      <c r="CR1181" s="722"/>
      <c r="CS1181" s="722"/>
    </row>
    <row r="1182" spans="1:97" s="1376" customFormat="1">
      <c r="A1182" s="722"/>
      <c r="B1182" s="722"/>
      <c r="C1182" s="722"/>
      <c r="D1182" s="722"/>
      <c r="E1182" s="722"/>
      <c r="F1182" s="757"/>
      <c r="G1182" s="757"/>
      <c r="H1182" s="757"/>
      <c r="I1182" s="757"/>
      <c r="J1182" s="757"/>
      <c r="K1182" s="758"/>
      <c r="L1182" s="758"/>
      <c r="M1182" s="722"/>
      <c r="N1182" s="736"/>
      <c r="O1182" s="736"/>
      <c r="P1182" s="736"/>
      <c r="Q1182" s="736"/>
      <c r="R1182" s="736"/>
      <c r="S1182" s="736"/>
      <c r="T1182" s="736"/>
      <c r="U1182" s="736"/>
      <c r="BA1182" s="722"/>
      <c r="BB1182" s="722"/>
      <c r="BC1182" s="722"/>
      <c r="BD1182" s="722"/>
      <c r="BE1182" s="722"/>
      <c r="BF1182" s="722"/>
      <c r="BG1182" s="722"/>
      <c r="BH1182" s="722"/>
      <c r="BI1182" s="722"/>
      <c r="BJ1182" s="722"/>
      <c r="BK1182" s="722"/>
      <c r="BL1182" s="722"/>
      <c r="BM1182" s="722"/>
      <c r="BN1182" s="722"/>
      <c r="BO1182" s="722"/>
      <c r="BP1182" s="722"/>
      <c r="BQ1182" s="722"/>
      <c r="BR1182" s="722"/>
      <c r="BS1182" s="722"/>
      <c r="BT1182" s="722"/>
      <c r="BU1182" s="722"/>
      <c r="BV1182" s="722"/>
      <c r="BW1182" s="722"/>
      <c r="BX1182" s="722"/>
      <c r="BY1182" s="722"/>
      <c r="BZ1182" s="722"/>
      <c r="CA1182" s="722"/>
      <c r="CB1182" s="722"/>
      <c r="CC1182" s="722"/>
      <c r="CD1182" s="722"/>
      <c r="CE1182" s="722"/>
      <c r="CF1182" s="722"/>
      <c r="CG1182" s="722"/>
      <c r="CH1182" s="722"/>
      <c r="CI1182" s="722"/>
      <c r="CJ1182" s="722"/>
      <c r="CK1182" s="722"/>
      <c r="CL1182" s="722"/>
      <c r="CM1182" s="722"/>
      <c r="CN1182" s="722"/>
      <c r="CO1182" s="722"/>
      <c r="CP1182" s="722"/>
      <c r="CQ1182" s="722"/>
      <c r="CR1182" s="722"/>
      <c r="CS1182" s="722"/>
    </row>
    <row r="1183" spans="1:97" s="1376" customFormat="1">
      <c r="A1183" s="722"/>
      <c r="B1183" s="722"/>
      <c r="C1183" s="722"/>
      <c r="D1183" s="722"/>
      <c r="E1183" s="722"/>
      <c r="F1183" s="757"/>
      <c r="G1183" s="757"/>
      <c r="H1183" s="757"/>
      <c r="I1183" s="757"/>
      <c r="J1183" s="757"/>
      <c r="K1183" s="758"/>
      <c r="L1183" s="758"/>
      <c r="M1183" s="722"/>
      <c r="N1183" s="736"/>
      <c r="O1183" s="736"/>
      <c r="P1183" s="736"/>
      <c r="Q1183" s="736"/>
      <c r="R1183" s="736"/>
      <c r="S1183" s="736"/>
      <c r="T1183" s="736"/>
      <c r="U1183" s="736"/>
      <c r="BA1183" s="722"/>
      <c r="BB1183" s="722"/>
      <c r="BC1183" s="722"/>
      <c r="BD1183" s="722"/>
      <c r="BE1183" s="722"/>
      <c r="BF1183" s="722"/>
      <c r="BG1183" s="722"/>
      <c r="BH1183" s="722"/>
      <c r="BI1183" s="722"/>
      <c r="BJ1183" s="722"/>
      <c r="BK1183" s="722"/>
      <c r="BL1183" s="722"/>
      <c r="BM1183" s="722"/>
      <c r="BN1183" s="722"/>
      <c r="BO1183" s="722"/>
      <c r="BP1183" s="722"/>
      <c r="BQ1183" s="722"/>
      <c r="BR1183" s="722"/>
      <c r="BS1183" s="722"/>
      <c r="BT1183" s="722"/>
      <c r="BU1183" s="722"/>
      <c r="BV1183" s="722"/>
      <c r="BW1183" s="722"/>
      <c r="BX1183" s="722"/>
      <c r="BY1183" s="722"/>
      <c r="BZ1183" s="722"/>
      <c r="CA1183" s="722"/>
      <c r="CB1183" s="722"/>
      <c r="CC1183" s="722"/>
      <c r="CD1183" s="722"/>
      <c r="CE1183" s="722"/>
      <c r="CF1183" s="722"/>
      <c r="CG1183" s="722"/>
      <c r="CH1183" s="722"/>
      <c r="CI1183" s="722"/>
      <c r="CJ1183" s="722"/>
      <c r="CK1183" s="722"/>
      <c r="CL1183" s="722"/>
      <c r="CM1183" s="722"/>
      <c r="CN1183" s="722"/>
      <c r="CO1183" s="722"/>
      <c r="CP1183" s="722"/>
      <c r="CQ1183" s="722"/>
      <c r="CR1183" s="722"/>
      <c r="CS1183" s="722"/>
    </row>
    <row r="1184" spans="1:97" s="1376" customFormat="1">
      <c r="A1184" s="722"/>
      <c r="B1184" s="722"/>
      <c r="C1184" s="722"/>
      <c r="D1184" s="722"/>
      <c r="E1184" s="722"/>
      <c r="F1184" s="757"/>
      <c r="G1184" s="757"/>
      <c r="H1184" s="757"/>
      <c r="I1184" s="757"/>
      <c r="J1184" s="757"/>
      <c r="K1184" s="758"/>
      <c r="L1184" s="758"/>
      <c r="M1184" s="722"/>
      <c r="N1184" s="736"/>
      <c r="O1184" s="736"/>
      <c r="P1184" s="736"/>
      <c r="Q1184" s="736"/>
      <c r="R1184" s="736"/>
      <c r="S1184" s="736"/>
      <c r="T1184" s="736"/>
      <c r="U1184" s="736"/>
      <c r="BA1184" s="722"/>
      <c r="BB1184" s="722"/>
      <c r="BC1184" s="722"/>
      <c r="BD1184" s="722"/>
      <c r="BE1184" s="722"/>
      <c r="BF1184" s="722"/>
      <c r="BG1184" s="722"/>
      <c r="BH1184" s="722"/>
      <c r="BI1184" s="722"/>
      <c r="BJ1184" s="722"/>
      <c r="BK1184" s="722"/>
      <c r="BL1184" s="722"/>
      <c r="BM1184" s="722"/>
      <c r="BN1184" s="722"/>
      <c r="BO1184" s="722"/>
      <c r="BP1184" s="722"/>
      <c r="BQ1184" s="722"/>
      <c r="BR1184" s="722"/>
      <c r="BS1184" s="722"/>
      <c r="BT1184" s="722"/>
      <c r="BU1184" s="722"/>
      <c r="BV1184" s="722"/>
      <c r="BW1184" s="722"/>
      <c r="BX1184" s="722"/>
      <c r="BY1184" s="722"/>
      <c r="BZ1184" s="722"/>
      <c r="CA1184" s="722"/>
      <c r="CB1184" s="722"/>
      <c r="CC1184" s="722"/>
      <c r="CD1184" s="722"/>
      <c r="CE1184" s="722"/>
      <c r="CF1184" s="722"/>
      <c r="CG1184" s="722"/>
      <c r="CH1184" s="722"/>
      <c r="CI1184" s="722"/>
      <c r="CJ1184" s="722"/>
      <c r="CK1184" s="722"/>
      <c r="CL1184" s="722"/>
      <c r="CM1184" s="722"/>
      <c r="CN1184" s="722"/>
      <c r="CO1184" s="722"/>
      <c r="CP1184" s="722"/>
      <c r="CQ1184" s="722"/>
      <c r="CR1184" s="722"/>
      <c r="CS1184" s="722"/>
    </row>
    <row r="1185" spans="1:97" s="1376" customFormat="1">
      <c r="A1185" s="722"/>
      <c r="B1185" s="722"/>
      <c r="C1185" s="722"/>
      <c r="D1185" s="722"/>
      <c r="E1185" s="722"/>
      <c r="F1185" s="757"/>
      <c r="G1185" s="757"/>
      <c r="H1185" s="757"/>
      <c r="I1185" s="757"/>
      <c r="J1185" s="757"/>
      <c r="K1185" s="758"/>
      <c r="L1185" s="758"/>
      <c r="M1185" s="722"/>
      <c r="N1185" s="736"/>
      <c r="O1185" s="736"/>
      <c r="P1185" s="736"/>
      <c r="Q1185" s="736"/>
      <c r="R1185" s="736"/>
      <c r="S1185" s="736"/>
      <c r="T1185" s="736"/>
      <c r="U1185" s="736"/>
      <c r="BA1185" s="722"/>
      <c r="BB1185" s="722"/>
      <c r="BC1185" s="722"/>
      <c r="BD1185" s="722"/>
      <c r="BE1185" s="722"/>
      <c r="BF1185" s="722"/>
      <c r="BG1185" s="722"/>
      <c r="BH1185" s="722"/>
      <c r="BI1185" s="722"/>
      <c r="BJ1185" s="722"/>
      <c r="BK1185" s="722"/>
      <c r="BL1185" s="722"/>
      <c r="BM1185" s="722"/>
      <c r="BN1185" s="722"/>
      <c r="BO1185" s="722"/>
      <c r="BP1185" s="722"/>
      <c r="BQ1185" s="722"/>
      <c r="BR1185" s="722"/>
      <c r="BS1185" s="722"/>
      <c r="BT1185" s="722"/>
      <c r="BU1185" s="722"/>
      <c r="BV1185" s="722"/>
      <c r="BW1185" s="722"/>
      <c r="BX1185" s="722"/>
      <c r="BY1185" s="722"/>
      <c r="BZ1185" s="722"/>
      <c r="CA1185" s="722"/>
      <c r="CB1185" s="722"/>
      <c r="CC1185" s="722"/>
      <c r="CD1185" s="722"/>
      <c r="CE1185" s="722"/>
      <c r="CF1185" s="722"/>
      <c r="CG1185" s="722"/>
      <c r="CH1185" s="722"/>
      <c r="CI1185" s="722"/>
      <c r="CJ1185" s="722"/>
      <c r="CK1185" s="722"/>
      <c r="CL1185" s="722"/>
      <c r="CM1185" s="722"/>
      <c r="CN1185" s="722"/>
      <c r="CO1185" s="722"/>
      <c r="CP1185" s="722"/>
      <c r="CQ1185" s="722"/>
      <c r="CR1185" s="722"/>
      <c r="CS1185" s="722"/>
    </row>
    <row r="1186" spans="1:97" s="1376" customFormat="1">
      <c r="A1186" s="722"/>
      <c r="B1186" s="722"/>
      <c r="C1186" s="722"/>
      <c r="D1186" s="722"/>
      <c r="E1186" s="722"/>
      <c r="F1186" s="757"/>
      <c r="G1186" s="757"/>
      <c r="H1186" s="757"/>
      <c r="I1186" s="757"/>
      <c r="J1186" s="757"/>
      <c r="K1186" s="758"/>
      <c r="L1186" s="758"/>
      <c r="M1186" s="722"/>
      <c r="N1186" s="736"/>
      <c r="O1186" s="736"/>
      <c r="P1186" s="736"/>
      <c r="Q1186" s="736"/>
      <c r="R1186" s="736"/>
      <c r="S1186" s="736"/>
      <c r="T1186" s="736"/>
      <c r="U1186" s="736"/>
      <c r="BA1186" s="722"/>
      <c r="BB1186" s="722"/>
      <c r="BC1186" s="722"/>
      <c r="BD1186" s="722"/>
      <c r="BE1186" s="722"/>
      <c r="BF1186" s="722"/>
      <c r="BG1186" s="722"/>
      <c r="BH1186" s="722"/>
      <c r="BI1186" s="722"/>
      <c r="BJ1186" s="722"/>
      <c r="BK1186" s="722"/>
      <c r="BL1186" s="722"/>
      <c r="BM1186" s="722"/>
      <c r="BN1186" s="722"/>
      <c r="BO1186" s="722"/>
      <c r="BP1186" s="722"/>
      <c r="BQ1186" s="722"/>
      <c r="BR1186" s="722"/>
      <c r="BS1186" s="722"/>
      <c r="BT1186" s="722"/>
      <c r="BU1186" s="722"/>
      <c r="BV1186" s="722"/>
      <c r="BW1186" s="722"/>
      <c r="BX1186" s="722"/>
      <c r="BY1186" s="722"/>
      <c r="BZ1186" s="722"/>
      <c r="CA1186" s="722"/>
      <c r="CB1186" s="722"/>
      <c r="CC1186" s="722"/>
      <c r="CD1186" s="722"/>
      <c r="CE1186" s="722"/>
      <c r="CF1186" s="722"/>
      <c r="CG1186" s="722"/>
      <c r="CH1186" s="722"/>
      <c r="CI1186" s="722"/>
      <c r="CJ1186" s="722"/>
      <c r="CK1186" s="722"/>
      <c r="CL1186" s="722"/>
      <c r="CM1186" s="722"/>
      <c r="CN1186" s="722"/>
      <c r="CO1186" s="722"/>
      <c r="CP1186" s="722"/>
      <c r="CQ1186" s="722"/>
      <c r="CR1186" s="722"/>
      <c r="CS1186" s="722"/>
    </row>
    <row r="1187" spans="1:97" s="1376" customFormat="1">
      <c r="A1187" s="722"/>
      <c r="B1187" s="722"/>
      <c r="C1187" s="722"/>
      <c r="D1187" s="722"/>
      <c r="E1187" s="722"/>
      <c r="F1187" s="757"/>
      <c r="G1187" s="757"/>
      <c r="H1187" s="757"/>
      <c r="I1187" s="757"/>
      <c r="J1187" s="757"/>
      <c r="K1187" s="758"/>
      <c r="L1187" s="758"/>
      <c r="M1187" s="722"/>
      <c r="N1187" s="736"/>
      <c r="O1187" s="736"/>
      <c r="P1187" s="736"/>
      <c r="Q1187" s="736"/>
      <c r="R1187" s="736"/>
      <c r="S1187" s="736"/>
      <c r="T1187" s="736"/>
      <c r="U1187" s="736"/>
      <c r="BA1187" s="722"/>
      <c r="BB1187" s="722"/>
      <c r="BC1187" s="722"/>
      <c r="BD1187" s="722"/>
      <c r="BE1187" s="722"/>
      <c r="BF1187" s="722"/>
      <c r="BG1187" s="722"/>
      <c r="BH1187" s="722"/>
      <c r="BI1187" s="722"/>
      <c r="BJ1187" s="722"/>
      <c r="BK1187" s="722"/>
      <c r="BL1187" s="722"/>
      <c r="BM1187" s="722"/>
      <c r="BN1187" s="722"/>
      <c r="BO1187" s="722"/>
      <c r="BP1187" s="722"/>
      <c r="BQ1187" s="722"/>
      <c r="BR1187" s="722"/>
      <c r="BS1187" s="722"/>
      <c r="BT1187" s="722"/>
      <c r="BU1187" s="722"/>
      <c r="BV1187" s="722"/>
      <c r="BW1187" s="722"/>
      <c r="BX1187" s="722"/>
      <c r="BY1187" s="722"/>
      <c r="BZ1187" s="722"/>
      <c r="CA1187" s="722"/>
      <c r="CB1187" s="722"/>
      <c r="CC1187" s="722"/>
      <c r="CD1187" s="722"/>
      <c r="CE1187" s="722"/>
      <c r="CF1187" s="722"/>
      <c r="CG1187" s="722"/>
      <c r="CH1187" s="722"/>
      <c r="CI1187" s="722"/>
      <c r="CJ1187" s="722"/>
      <c r="CK1187" s="722"/>
      <c r="CL1187" s="722"/>
      <c r="CM1187" s="722"/>
      <c r="CN1187" s="722"/>
      <c r="CO1187" s="722"/>
      <c r="CP1187" s="722"/>
      <c r="CQ1187" s="722"/>
      <c r="CR1187" s="722"/>
      <c r="CS1187" s="722"/>
    </row>
    <row r="1188" spans="1:97" s="1376" customFormat="1">
      <c r="A1188" s="722"/>
      <c r="B1188" s="722"/>
      <c r="C1188" s="722"/>
      <c r="D1188" s="722"/>
      <c r="E1188" s="722"/>
      <c r="F1188" s="757"/>
      <c r="G1188" s="757"/>
      <c r="H1188" s="757"/>
      <c r="I1188" s="757"/>
      <c r="J1188" s="757"/>
      <c r="K1188" s="758"/>
      <c r="L1188" s="758"/>
      <c r="M1188" s="722"/>
      <c r="N1188" s="736"/>
      <c r="O1188" s="736"/>
      <c r="P1188" s="736"/>
      <c r="Q1188" s="736"/>
      <c r="R1188" s="736"/>
      <c r="S1188" s="736"/>
      <c r="T1188" s="736"/>
      <c r="U1188" s="736"/>
      <c r="BA1188" s="722"/>
      <c r="BB1188" s="722"/>
      <c r="BC1188" s="722"/>
      <c r="BD1188" s="722"/>
      <c r="BE1188" s="722"/>
      <c r="BF1188" s="722"/>
      <c r="BG1188" s="722"/>
      <c r="BH1188" s="722"/>
      <c r="BI1188" s="722"/>
      <c r="BJ1188" s="722"/>
      <c r="BK1188" s="722"/>
      <c r="BL1188" s="722"/>
      <c r="BM1188" s="722"/>
      <c r="BN1188" s="722"/>
      <c r="BO1188" s="722"/>
      <c r="BP1188" s="722"/>
      <c r="BQ1188" s="722"/>
      <c r="BR1188" s="722"/>
      <c r="BS1188" s="722"/>
      <c r="BT1188" s="722"/>
      <c r="BU1188" s="722"/>
      <c r="BV1188" s="722"/>
      <c r="BW1188" s="722"/>
      <c r="BX1188" s="722"/>
      <c r="BY1188" s="722"/>
      <c r="BZ1188" s="722"/>
      <c r="CA1188" s="722"/>
      <c r="CB1188" s="722"/>
      <c r="CC1188" s="722"/>
      <c r="CD1188" s="722"/>
      <c r="CE1188" s="722"/>
      <c r="CF1188" s="722"/>
      <c r="CG1188" s="722"/>
      <c r="CH1188" s="722"/>
      <c r="CI1188" s="722"/>
      <c r="CJ1188" s="722"/>
      <c r="CK1188" s="722"/>
      <c r="CL1188" s="722"/>
      <c r="CM1188" s="722"/>
      <c r="CN1188" s="722"/>
      <c r="CO1188" s="722"/>
      <c r="CP1188" s="722"/>
      <c r="CQ1188" s="722"/>
      <c r="CR1188" s="722"/>
      <c r="CS1188" s="722"/>
    </row>
    <row r="1189" spans="1:97" s="1376" customFormat="1">
      <c r="A1189" s="722"/>
      <c r="B1189" s="722"/>
      <c r="C1189" s="722"/>
      <c r="D1189" s="722"/>
      <c r="E1189" s="722"/>
      <c r="F1189" s="757"/>
      <c r="G1189" s="757"/>
      <c r="H1189" s="757"/>
      <c r="I1189" s="757"/>
      <c r="J1189" s="757"/>
      <c r="K1189" s="758"/>
      <c r="L1189" s="758"/>
      <c r="M1189" s="722"/>
      <c r="N1189" s="736"/>
      <c r="O1189" s="736"/>
      <c r="P1189" s="736"/>
      <c r="Q1189" s="736"/>
      <c r="R1189" s="736"/>
      <c r="S1189" s="736"/>
      <c r="T1189" s="736"/>
      <c r="U1189" s="736"/>
      <c r="BA1189" s="722"/>
      <c r="BB1189" s="722"/>
      <c r="BC1189" s="722"/>
      <c r="BD1189" s="722"/>
      <c r="BE1189" s="722"/>
      <c r="BF1189" s="722"/>
      <c r="BG1189" s="722"/>
      <c r="BH1189" s="722"/>
      <c r="BI1189" s="722"/>
      <c r="BJ1189" s="722"/>
      <c r="BK1189" s="722"/>
      <c r="BL1189" s="722"/>
      <c r="BM1189" s="722"/>
      <c r="BN1189" s="722"/>
      <c r="BO1189" s="722"/>
      <c r="BP1189" s="722"/>
      <c r="BQ1189" s="722"/>
      <c r="BR1189" s="722"/>
      <c r="BS1189" s="722"/>
      <c r="BT1189" s="722"/>
      <c r="BU1189" s="722"/>
      <c r="BV1189" s="722"/>
      <c r="BW1189" s="722"/>
      <c r="BX1189" s="722"/>
      <c r="BY1189" s="722"/>
      <c r="BZ1189" s="722"/>
      <c r="CA1189" s="722"/>
      <c r="CB1189" s="722"/>
      <c r="CC1189" s="722"/>
      <c r="CD1189" s="722"/>
      <c r="CE1189" s="722"/>
      <c r="CF1189" s="722"/>
      <c r="CG1189" s="722"/>
      <c r="CH1189" s="722"/>
      <c r="CI1189" s="722"/>
      <c r="CJ1189" s="722"/>
      <c r="CK1189" s="722"/>
      <c r="CL1189" s="722"/>
      <c r="CM1189" s="722"/>
      <c r="CN1189" s="722"/>
      <c r="CO1189" s="722"/>
      <c r="CP1189" s="722"/>
      <c r="CQ1189" s="722"/>
      <c r="CR1189" s="722"/>
      <c r="CS1189" s="722"/>
    </row>
    <row r="1190" spans="1:97" s="1376" customFormat="1">
      <c r="A1190" s="722"/>
      <c r="B1190" s="722"/>
      <c r="C1190" s="722"/>
      <c r="D1190" s="722"/>
      <c r="E1190" s="722"/>
      <c r="F1190" s="757"/>
      <c r="G1190" s="757"/>
      <c r="H1190" s="757"/>
      <c r="I1190" s="757"/>
      <c r="J1190" s="757"/>
      <c r="K1190" s="758"/>
      <c r="L1190" s="758"/>
      <c r="M1190" s="722"/>
      <c r="N1190" s="736"/>
      <c r="O1190" s="736"/>
      <c r="P1190" s="736"/>
      <c r="Q1190" s="736"/>
      <c r="R1190" s="736"/>
      <c r="S1190" s="736"/>
      <c r="T1190" s="736"/>
      <c r="U1190" s="736"/>
      <c r="BA1190" s="722"/>
      <c r="BB1190" s="722"/>
      <c r="BC1190" s="722"/>
      <c r="BD1190" s="722"/>
      <c r="BE1190" s="722"/>
      <c r="BF1190" s="722"/>
      <c r="BG1190" s="722"/>
      <c r="BH1190" s="722"/>
      <c r="BI1190" s="722"/>
      <c r="BJ1190" s="722"/>
      <c r="BK1190" s="722"/>
      <c r="BL1190" s="722"/>
      <c r="BM1190" s="722"/>
      <c r="BN1190" s="722"/>
      <c r="BO1190" s="722"/>
      <c r="BP1190" s="722"/>
      <c r="BQ1190" s="722"/>
      <c r="BR1190" s="722"/>
      <c r="BS1190" s="722"/>
      <c r="BT1190" s="722"/>
      <c r="BU1190" s="722"/>
      <c r="BV1190" s="722"/>
      <c r="BW1190" s="722"/>
      <c r="BX1190" s="722"/>
      <c r="BY1190" s="722"/>
      <c r="BZ1190" s="722"/>
      <c r="CA1190" s="722"/>
      <c r="CB1190" s="722"/>
      <c r="CC1190" s="722"/>
      <c r="CD1190" s="722"/>
      <c r="CE1190" s="722"/>
      <c r="CF1190" s="722"/>
      <c r="CG1190" s="722"/>
      <c r="CH1190" s="722"/>
      <c r="CI1190" s="722"/>
      <c r="CJ1190" s="722"/>
      <c r="CK1190" s="722"/>
      <c r="CL1190" s="722"/>
      <c r="CM1190" s="722"/>
      <c r="CN1190" s="722"/>
      <c r="CO1190" s="722"/>
      <c r="CP1190" s="722"/>
      <c r="CQ1190" s="722"/>
      <c r="CR1190" s="722"/>
      <c r="CS1190" s="722"/>
    </row>
    <row r="1191" spans="1:97" s="1376" customFormat="1">
      <c r="A1191" s="722"/>
      <c r="B1191" s="722"/>
      <c r="C1191" s="722"/>
      <c r="D1191" s="722"/>
      <c r="E1191" s="722"/>
      <c r="F1191" s="757"/>
      <c r="G1191" s="757"/>
      <c r="H1191" s="757"/>
      <c r="I1191" s="757"/>
      <c r="J1191" s="757"/>
      <c r="K1191" s="758"/>
      <c r="L1191" s="758"/>
      <c r="M1191" s="722"/>
      <c r="N1191" s="736"/>
      <c r="O1191" s="736"/>
      <c r="P1191" s="736"/>
      <c r="Q1191" s="736"/>
      <c r="R1191" s="736"/>
      <c r="S1191" s="736"/>
      <c r="T1191" s="736"/>
      <c r="U1191" s="736"/>
      <c r="BA1191" s="722"/>
      <c r="BB1191" s="722"/>
      <c r="BC1191" s="722"/>
      <c r="BD1191" s="722"/>
      <c r="BE1191" s="722"/>
      <c r="BF1191" s="722"/>
      <c r="BG1191" s="722"/>
      <c r="BH1191" s="722"/>
      <c r="BI1191" s="722"/>
      <c r="BJ1191" s="722"/>
      <c r="BK1191" s="722"/>
      <c r="BL1191" s="722"/>
      <c r="BM1191" s="722"/>
      <c r="BN1191" s="722"/>
      <c r="BO1191" s="722"/>
      <c r="BP1191" s="722"/>
      <c r="BQ1191" s="722"/>
      <c r="BR1191" s="722"/>
      <c r="BS1191" s="722"/>
      <c r="BT1191" s="722"/>
      <c r="BU1191" s="722"/>
      <c r="BV1191" s="722"/>
      <c r="BW1191" s="722"/>
      <c r="BX1191" s="722"/>
      <c r="BY1191" s="722"/>
      <c r="BZ1191" s="722"/>
      <c r="CA1191" s="722"/>
      <c r="CB1191" s="722"/>
      <c r="CC1191" s="722"/>
      <c r="CD1191" s="722"/>
      <c r="CE1191" s="722"/>
      <c r="CF1191" s="722"/>
      <c r="CG1191" s="722"/>
      <c r="CH1191" s="722"/>
      <c r="CI1191" s="722"/>
      <c r="CJ1191" s="722"/>
      <c r="CK1191" s="722"/>
      <c r="CL1191" s="722"/>
      <c r="CM1191" s="722"/>
      <c r="CN1191" s="722"/>
      <c r="CO1191" s="722"/>
      <c r="CP1191" s="722"/>
      <c r="CQ1191" s="722"/>
      <c r="CR1191" s="722"/>
      <c r="CS1191" s="722"/>
    </row>
    <row r="1192" spans="1:97" s="1376" customFormat="1">
      <c r="A1192" s="722"/>
      <c r="B1192" s="722"/>
      <c r="C1192" s="722"/>
      <c r="D1192" s="722"/>
      <c r="E1192" s="722"/>
      <c r="F1192" s="757"/>
      <c r="G1192" s="757"/>
      <c r="H1192" s="757"/>
      <c r="I1192" s="757"/>
      <c r="J1192" s="757"/>
      <c r="K1192" s="758"/>
      <c r="L1192" s="758"/>
      <c r="M1192" s="722"/>
      <c r="N1192" s="736"/>
      <c r="O1192" s="736"/>
      <c r="P1192" s="736"/>
      <c r="Q1192" s="736"/>
      <c r="R1192" s="736"/>
      <c r="S1192" s="736"/>
      <c r="T1192" s="736"/>
      <c r="U1192" s="736"/>
      <c r="BA1192" s="722"/>
      <c r="BB1192" s="722"/>
      <c r="BC1192" s="722"/>
      <c r="BD1192" s="722"/>
      <c r="BE1192" s="722"/>
      <c r="BF1192" s="722"/>
      <c r="BG1192" s="722"/>
      <c r="BH1192" s="722"/>
      <c r="BI1192" s="722"/>
      <c r="BJ1192" s="722"/>
      <c r="BK1192" s="722"/>
      <c r="BL1192" s="722"/>
      <c r="BM1192" s="722"/>
      <c r="BN1192" s="722"/>
      <c r="BO1192" s="722"/>
      <c r="BP1192" s="722"/>
      <c r="BQ1192" s="722"/>
      <c r="BR1192" s="722"/>
      <c r="BS1192" s="722"/>
      <c r="BT1192" s="722"/>
      <c r="BU1192" s="722"/>
      <c r="BV1192" s="722"/>
      <c r="BW1192" s="722"/>
      <c r="BX1192" s="722"/>
      <c r="BY1192" s="722"/>
      <c r="BZ1192" s="722"/>
      <c r="CA1192" s="722"/>
      <c r="CB1192" s="722"/>
      <c r="CC1192" s="722"/>
      <c r="CD1192" s="722"/>
      <c r="CE1192" s="722"/>
      <c r="CF1192" s="722"/>
      <c r="CG1192" s="722"/>
      <c r="CH1192" s="722"/>
      <c r="CI1192" s="722"/>
      <c r="CJ1192" s="722"/>
      <c r="CK1192" s="722"/>
      <c r="CL1192" s="722"/>
      <c r="CM1192" s="722"/>
      <c r="CN1192" s="722"/>
      <c r="CO1192" s="722"/>
      <c r="CP1192" s="722"/>
      <c r="CQ1192" s="722"/>
      <c r="CR1192" s="722"/>
      <c r="CS1192" s="722"/>
    </row>
    <row r="1193" spans="1:97" s="1376" customFormat="1">
      <c r="A1193" s="722"/>
      <c r="B1193" s="722"/>
      <c r="C1193" s="722"/>
      <c r="D1193" s="722"/>
      <c r="E1193" s="722"/>
      <c r="F1193" s="757"/>
      <c r="G1193" s="757"/>
      <c r="H1193" s="757"/>
      <c r="I1193" s="757"/>
      <c r="J1193" s="757"/>
      <c r="K1193" s="758"/>
      <c r="L1193" s="758"/>
      <c r="M1193" s="722"/>
      <c r="N1193" s="736"/>
      <c r="O1193" s="736"/>
      <c r="P1193" s="736"/>
      <c r="Q1193" s="736"/>
      <c r="R1193" s="736"/>
      <c r="S1193" s="736"/>
      <c r="T1193" s="736"/>
      <c r="U1193" s="736"/>
      <c r="BA1193" s="722"/>
      <c r="BB1193" s="722"/>
      <c r="BC1193" s="722"/>
      <c r="BD1193" s="722"/>
      <c r="BE1193" s="722"/>
      <c r="BF1193" s="722"/>
      <c r="BG1193" s="722"/>
      <c r="BH1193" s="722"/>
      <c r="BI1193" s="722"/>
      <c r="BJ1193" s="722"/>
      <c r="BK1193" s="722"/>
      <c r="BL1193" s="722"/>
      <c r="BM1193" s="722"/>
      <c r="BN1193" s="722"/>
      <c r="BO1193" s="722"/>
      <c r="BP1193" s="722"/>
      <c r="BQ1193" s="722"/>
      <c r="BR1193" s="722"/>
      <c r="BS1193" s="722"/>
      <c r="BT1193" s="722"/>
      <c r="BU1193" s="722"/>
      <c r="BV1193" s="722"/>
      <c r="BW1193" s="722"/>
      <c r="BX1193" s="722"/>
      <c r="BY1193" s="722"/>
      <c r="BZ1193" s="722"/>
      <c r="CA1193" s="722"/>
      <c r="CB1193" s="722"/>
      <c r="CC1193" s="722"/>
      <c r="CD1193" s="722"/>
      <c r="CE1193" s="722"/>
      <c r="CF1193" s="722"/>
      <c r="CG1193" s="722"/>
      <c r="CH1193" s="722"/>
      <c r="CI1193" s="722"/>
      <c r="CJ1193" s="722"/>
      <c r="CK1193" s="722"/>
      <c r="CL1193" s="722"/>
      <c r="CM1193" s="722"/>
      <c r="CN1193" s="722"/>
      <c r="CO1193" s="722"/>
      <c r="CP1193" s="722"/>
      <c r="CQ1193" s="722"/>
      <c r="CR1193" s="722"/>
      <c r="CS1193" s="722"/>
    </row>
    <row r="1194" spans="1:97" s="1376" customFormat="1">
      <c r="A1194" s="722"/>
      <c r="B1194" s="722"/>
      <c r="C1194" s="722"/>
      <c r="D1194" s="722"/>
      <c r="E1194" s="722"/>
      <c r="F1194" s="757"/>
      <c r="G1194" s="757"/>
      <c r="H1194" s="757"/>
      <c r="I1194" s="757"/>
      <c r="J1194" s="757"/>
      <c r="K1194" s="758"/>
      <c r="L1194" s="758"/>
      <c r="M1194" s="722"/>
      <c r="N1194" s="736"/>
      <c r="O1194" s="736"/>
      <c r="P1194" s="736"/>
      <c r="Q1194" s="736"/>
      <c r="R1194" s="736"/>
      <c r="S1194" s="736"/>
      <c r="T1194" s="736"/>
      <c r="U1194" s="736"/>
      <c r="BA1194" s="722"/>
      <c r="BB1194" s="722"/>
      <c r="BC1194" s="722"/>
      <c r="BD1194" s="722"/>
      <c r="BE1194" s="722"/>
      <c r="BF1194" s="722"/>
      <c r="BG1194" s="722"/>
      <c r="BH1194" s="722"/>
      <c r="BI1194" s="722"/>
      <c r="BJ1194" s="722"/>
      <c r="BK1194" s="722"/>
      <c r="BL1194" s="722"/>
      <c r="BM1194" s="722"/>
      <c r="BN1194" s="722"/>
      <c r="BO1194" s="722"/>
      <c r="BP1194" s="722"/>
      <c r="BQ1194" s="722"/>
      <c r="BR1194" s="722"/>
      <c r="BS1194" s="722"/>
      <c r="BT1194" s="722"/>
      <c r="BU1194" s="722"/>
      <c r="BV1194" s="722"/>
      <c r="BW1194" s="722"/>
      <c r="BX1194" s="722"/>
      <c r="BY1194" s="722"/>
      <c r="BZ1194" s="722"/>
      <c r="CA1194" s="722"/>
      <c r="CB1194" s="722"/>
      <c r="CC1194" s="722"/>
      <c r="CD1194" s="722"/>
      <c r="CE1194" s="722"/>
      <c r="CF1194" s="722"/>
      <c r="CG1194" s="722"/>
      <c r="CH1194" s="722"/>
      <c r="CI1194" s="722"/>
      <c r="CJ1194" s="722"/>
      <c r="CK1194" s="722"/>
      <c r="CL1194" s="722"/>
      <c r="CM1194" s="722"/>
      <c r="CN1194" s="722"/>
      <c r="CO1194" s="722"/>
      <c r="CP1194" s="722"/>
      <c r="CQ1194" s="722"/>
      <c r="CR1194" s="722"/>
      <c r="CS1194" s="722"/>
    </row>
    <row r="1195" spans="1:97" s="1376" customFormat="1">
      <c r="A1195" s="722"/>
      <c r="B1195" s="722"/>
      <c r="C1195" s="722"/>
      <c r="D1195" s="722"/>
      <c r="E1195" s="722"/>
      <c r="F1195" s="757"/>
      <c r="G1195" s="757"/>
      <c r="H1195" s="757"/>
      <c r="I1195" s="757"/>
      <c r="J1195" s="757"/>
      <c r="K1195" s="758"/>
      <c r="L1195" s="758"/>
      <c r="M1195" s="722"/>
      <c r="N1195" s="736"/>
      <c r="O1195" s="736"/>
      <c r="P1195" s="736"/>
      <c r="Q1195" s="736"/>
      <c r="R1195" s="736"/>
      <c r="S1195" s="736"/>
      <c r="T1195" s="736"/>
      <c r="U1195" s="736"/>
      <c r="BA1195" s="722"/>
      <c r="BB1195" s="722"/>
      <c r="BC1195" s="722"/>
      <c r="BD1195" s="722"/>
      <c r="BE1195" s="722"/>
      <c r="BF1195" s="722"/>
      <c r="BG1195" s="722"/>
      <c r="BH1195" s="722"/>
      <c r="BI1195" s="722"/>
      <c r="BJ1195" s="722"/>
      <c r="BK1195" s="722"/>
      <c r="BL1195" s="722"/>
      <c r="BM1195" s="722"/>
      <c r="BN1195" s="722"/>
      <c r="BO1195" s="722"/>
      <c r="BP1195" s="722"/>
      <c r="BQ1195" s="722"/>
      <c r="BR1195" s="722"/>
      <c r="BS1195" s="722"/>
      <c r="BT1195" s="722"/>
      <c r="BU1195" s="722"/>
      <c r="BV1195" s="722"/>
      <c r="BW1195" s="722"/>
      <c r="BX1195" s="722"/>
      <c r="BY1195" s="722"/>
      <c r="BZ1195" s="722"/>
      <c r="CA1195" s="722"/>
      <c r="CB1195" s="722"/>
      <c r="CC1195" s="722"/>
      <c r="CD1195" s="722"/>
      <c r="CE1195" s="722"/>
      <c r="CF1195" s="722"/>
      <c r="CG1195" s="722"/>
      <c r="CH1195" s="722"/>
      <c r="CI1195" s="722"/>
      <c r="CJ1195" s="722"/>
      <c r="CK1195" s="722"/>
      <c r="CL1195" s="722"/>
      <c r="CM1195" s="722"/>
      <c r="CN1195" s="722"/>
      <c r="CO1195" s="722"/>
      <c r="CP1195" s="722"/>
      <c r="CQ1195" s="722"/>
      <c r="CR1195" s="722"/>
      <c r="CS1195" s="722"/>
    </row>
    <row r="1196" spans="1:97" s="1376" customFormat="1">
      <c r="A1196" s="722"/>
      <c r="B1196" s="722"/>
      <c r="C1196" s="722"/>
      <c r="D1196" s="722"/>
      <c r="E1196" s="722"/>
      <c r="F1196" s="757"/>
      <c r="G1196" s="757"/>
      <c r="H1196" s="757"/>
      <c r="I1196" s="757"/>
      <c r="J1196" s="757"/>
      <c r="K1196" s="758"/>
      <c r="L1196" s="758"/>
      <c r="M1196" s="722"/>
      <c r="N1196" s="736"/>
      <c r="O1196" s="736"/>
      <c r="P1196" s="736"/>
      <c r="Q1196" s="736"/>
      <c r="R1196" s="736"/>
      <c r="S1196" s="736"/>
      <c r="T1196" s="736"/>
      <c r="U1196" s="736"/>
      <c r="BA1196" s="722"/>
      <c r="BB1196" s="722"/>
      <c r="BC1196" s="722"/>
      <c r="BD1196" s="722"/>
      <c r="BE1196" s="722"/>
      <c r="BF1196" s="722"/>
      <c r="BG1196" s="722"/>
      <c r="BH1196" s="722"/>
      <c r="BI1196" s="722"/>
      <c r="BJ1196" s="722"/>
      <c r="BK1196" s="722"/>
      <c r="BL1196" s="722"/>
      <c r="BM1196" s="722"/>
      <c r="BN1196" s="722"/>
      <c r="BO1196" s="722"/>
      <c r="BP1196" s="722"/>
      <c r="BQ1196" s="722"/>
      <c r="BR1196" s="722"/>
      <c r="BS1196" s="722"/>
      <c r="BT1196" s="722"/>
      <c r="BU1196" s="722"/>
      <c r="BV1196" s="722"/>
      <c r="BW1196" s="722"/>
      <c r="BX1196" s="722"/>
      <c r="BY1196" s="722"/>
      <c r="BZ1196" s="722"/>
      <c r="CA1196" s="722"/>
      <c r="CB1196" s="722"/>
      <c r="CC1196" s="722"/>
      <c r="CD1196" s="722"/>
      <c r="CE1196" s="722"/>
      <c r="CF1196" s="722"/>
      <c r="CG1196" s="722"/>
      <c r="CH1196" s="722"/>
      <c r="CI1196" s="722"/>
      <c r="CJ1196" s="722"/>
      <c r="CK1196" s="722"/>
      <c r="CL1196" s="722"/>
      <c r="CM1196" s="722"/>
      <c r="CN1196" s="722"/>
      <c r="CO1196" s="722"/>
      <c r="CP1196" s="722"/>
      <c r="CQ1196" s="722"/>
      <c r="CR1196" s="722"/>
      <c r="CS1196" s="722"/>
    </row>
    <row r="1197" spans="1:97" s="1376" customFormat="1">
      <c r="A1197" s="722"/>
      <c r="B1197" s="722"/>
      <c r="C1197" s="722"/>
      <c r="D1197" s="722"/>
      <c r="E1197" s="722"/>
      <c r="F1197" s="757"/>
      <c r="G1197" s="757"/>
      <c r="H1197" s="757"/>
      <c r="I1197" s="757"/>
      <c r="J1197" s="757"/>
      <c r="K1197" s="758"/>
      <c r="L1197" s="758"/>
      <c r="M1197" s="722"/>
      <c r="N1197" s="736"/>
      <c r="O1197" s="736"/>
      <c r="P1197" s="736"/>
      <c r="Q1197" s="736"/>
      <c r="R1197" s="736"/>
      <c r="S1197" s="736"/>
      <c r="T1197" s="736"/>
      <c r="U1197" s="736"/>
      <c r="BA1197" s="722"/>
      <c r="BB1197" s="722"/>
      <c r="BC1197" s="722"/>
      <c r="BD1197" s="722"/>
      <c r="BE1197" s="722"/>
      <c r="BF1197" s="722"/>
      <c r="BG1197" s="722"/>
      <c r="BH1197" s="722"/>
      <c r="BI1197" s="722"/>
      <c r="BJ1197" s="722"/>
      <c r="BK1197" s="722"/>
      <c r="BL1197" s="722"/>
      <c r="BM1197" s="722"/>
      <c r="BN1197" s="722"/>
      <c r="BO1197" s="722"/>
      <c r="BP1197" s="722"/>
      <c r="BQ1197" s="722"/>
      <c r="BR1197" s="722"/>
      <c r="BS1197" s="722"/>
      <c r="BT1197" s="722"/>
      <c r="BU1197" s="722"/>
      <c r="BV1197" s="722"/>
      <c r="BW1197" s="722"/>
      <c r="BX1197" s="722"/>
      <c r="BY1197" s="722"/>
      <c r="BZ1197" s="722"/>
      <c r="CA1197" s="722"/>
      <c r="CB1197" s="722"/>
      <c r="CC1197" s="722"/>
      <c r="CD1197" s="722"/>
      <c r="CE1197" s="722"/>
      <c r="CF1197" s="722"/>
      <c r="CG1197" s="722"/>
      <c r="CH1197" s="722"/>
      <c r="CI1197" s="722"/>
      <c r="CJ1197" s="722"/>
      <c r="CK1197" s="722"/>
      <c r="CL1197" s="722"/>
      <c r="CM1197" s="722"/>
      <c r="CN1197" s="722"/>
      <c r="CO1197" s="722"/>
      <c r="CP1197" s="722"/>
      <c r="CQ1197" s="722"/>
      <c r="CR1197" s="722"/>
      <c r="CS1197" s="722"/>
    </row>
    <row r="1198" spans="1:97" s="1376" customFormat="1">
      <c r="A1198" s="722"/>
      <c r="B1198" s="722"/>
      <c r="C1198" s="722"/>
      <c r="D1198" s="722"/>
      <c r="E1198" s="722"/>
      <c r="F1198" s="757"/>
      <c r="G1198" s="757"/>
      <c r="H1198" s="757"/>
      <c r="I1198" s="757"/>
      <c r="J1198" s="757"/>
      <c r="K1198" s="758"/>
      <c r="L1198" s="758"/>
      <c r="M1198" s="722"/>
      <c r="N1198" s="736"/>
      <c r="O1198" s="736"/>
      <c r="P1198" s="736"/>
      <c r="Q1198" s="736"/>
      <c r="R1198" s="736"/>
      <c r="S1198" s="736"/>
      <c r="T1198" s="736"/>
      <c r="U1198" s="736"/>
      <c r="BA1198" s="722"/>
      <c r="BB1198" s="722"/>
      <c r="BC1198" s="722"/>
      <c r="BD1198" s="722"/>
      <c r="BE1198" s="722"/>
      <c r="BF1198" s="722"/>
      <c r="BG1198" s="722"/>
      <c r="BH1198" s="722"/>
      <c r="BI1198" s="722"/>
      <c r="BJ1198" s="722"/>
      <c r="BK1198" s="722"/>
      <c r="BL1198" s="722"/>
      <c r="BM1198" s="722"/>
      <c r="BN1198" s="722"/>
      <c r="BO1198" s="722"/>
      <c r="BP1198" s="722"/>
      <c r="BQ1198" s="722"/>
      <c r="BR1198" s="722"/>
      <c r="BS1198" s="722"/>
      <c r="BT1198" s="722"/>
      <c r="BU1198" s="722"/>
      <c r="BV1198" s="722"/>
      <c r="BW1198" s="722"/>
      <c r="BX1198" s="722"/>
      <c r="BY1198" s="722"/>
      <c r="BZ1198" s="722"/>
      <c r="CA1198" s="722"/>
      <c r="CB1198" s="722"/>
      <c r="CC1198" s="722"/>
      <c r="CD1198" s="722"/>
      <c r="CE1198" s="722"/>
      <c r="CF1198" s="722"/>
      <c r="CG1198" s="722"/>
      <c r="CH1198" s="722"/>
      <c r="CI1198" s="722"/>
      <c r="CJ1198" s="722"/>
      <c r="CK1198" s="722"/>
      <c r="CL1198" s="722"/>
      <c r="CM1198" s="722"/>
      <c r="CN1198" s="722"/>
      <c r="CO1198" s="722"/>
      <c r="CP1198" s="722"/>
      <c r="CQ1198" s="722"/>
      <c r="CR1198" s="722"/>
      <c r="CS1198" s="722"/>
    </row>
    <row r="1199" spans="1:97" s="1376" customFormat="1">
      <c r="A1199" s="722"/>
      <c r="B1199" s="722"/>
      <c r="C1199" s="722"/>
      <c r="D1199" s="722"/>
      <c r="E1199" s="722"/>
      <c r="F1199" s="757"/>
      <c r="G1199" s="757"/>
      <c r="H1199" s="757"/>
      <c r="I1199" s="757"/>
      <c r="J1199" s="757"/>
      <c r="K1199" s="758"/>
      <c r="L1199" s="758"/>
      <c r="M1199" s="722"/>
      <c r="N1199" s="736"/>
      <c r="O1199" s="736"/>
      <c r="P1199" s="736"/>
      <c r="Q1199" s="736"/>
      <c r="R1199" s="736"/>
      <c r="S1199" s="736"/>
      <c r="T1199" s="736"/>
      <c r="U1199" s="736"/>
      <c r="BA1199" s="722"/>
      <c r="BB1199" s="722"/>
      <c r="BC1199" s="722"/>
      <c r="BD1199" s="722"/>
      <c r="BE1199" s="722"/>
      <c r="BF1199" s="722"/>
      <c r="BG1199" s="722"/>
      <c r="BH1199" s="722"/>
      <c r="BI1199" s="722"/>
      <c r="BJ1199" s="722"/>
      <c r="BK1199" s="722"/>
      <c r="BL1199" s="722"/>
      <c r="BM1199" s="722"/>
      <c r="BN1199" s="722"/>
      <c r="BO1199" s="722"/>
      <c r="BP1199" s="722"/>
      <c r="BQ1199" s="722"/>
      <c r="BR1199" s="722"/>
      <c r="BS1199" s="722"/>
      <c r="BT1199" s="722"/>
      <c r="BU1199" s="722"/>
      <c r="BV1199" s="722"/>
      <c r="BW1199" s="722"/>
      <c r="BX1199" s="722"/>
      <c r="BY1199" s="722"/>
      <c r="BZ1199" s="722"/>
      <c r="CA1199" s="722"/>
      <c r="CB1199" s="722"/>
      <c r="CC1199" s="722"/>
      <c r="CD1199" s="722"/>
      <c r="CE1199" s="722"/>
      <c r="CF1199" s="722"/>
      <c r="CG1199" s="722"/>
      <c r="CH1199" s="722"/>
      <c r="CI1199" s="722"/>
      <c r="CJ1199" s="722"/>
      <c r="CK1199" s="722"/>
      <c r="CL1199" s="722"/>
      <c r="CM1199" s="722"/>
      <c r="CN1199" s="722"/>
      <c r="CO1199" s="722"/>
      <c r="CP1199" s="722"/>
      <c r="CQ1199" s="722"/>
      <c r="CR1199" s="722"/>
      <c r="CS1199" s="722"/>
    </row>
    <row r="1200" spans="1:97" s="1376" customFormat="1">
      <c r="A1200" s="722"/>
      <c r="B1200" s="722"/>
      <c r="C1200" s="722"/>
      <c r="D1200" s="722"/>
      <c r="E1200" s="722"/>
      <c r="F1200" s="757"/>
      <c r="G1200" s="757"/>
      <c r="H1200" s="757"/>
      <c r="I1200" s="757"/>
      <c r="J1200" s="757"/>
      <c r="K1200" s="758"/>
      <c r="L1200" s="758"/>
      <c r="M1200" s="722"/>
      <c r="N1200" s="736"/>
      <c r="O1200" s="736"/>
      <c r="P1200" s="736"/>
      <c r="Q1200" s="736"/>
      <c r="R1200" s="736"/>
      <c r="S1200" s="736"/>
      <c r="T1200" s="736"/>
      <c r="U1200" s="736"/>
      <c r="BA1200" s="722"/>
      <c r="BB1200" s="722"/>
      <c r="BC1200" s="722"/>
      <c r="BD1200" s="722"/>
      <c r="BE1200" s="722"/>
      <c r="BF1200" s="722"/>
      <c r="BG1200" s="722"/>
      <c r="BH1200" s="722"/>
      <c r="BI1200" s="722"/>
      <c r="BJ1200" s="722"/>
      <c r="BK1200" s="722"/>
      <c r="BL1200" s="722"/>
      <c r="BM1200" s="722"/>
      <c r="BN1200" s="722"/>
      <c r="BO1200" s="722"/>
      <c r="BP1200" s="722"/>
      <c r="BQ1200" s="722"/>
      <c r="BR1200" s="722"/>
      <c r="BS1200" s="722"/>
      <c r="BT1200" s="722"/>
      <c r="BU1200" s="722"/>
      <c r="BV1200" s="722"/>
      <c r="BW1200" s="722"/>
      <c r="BX1200" s="722"/>
      <c r="BY1200" s="722"/>
      <c r="BZ1200" s="722"/>
      <c r="CA1200" s="722"/>
      <c r="CB1200" s="722"/>
      <c r="CC1200" s="722"/>
      <c r="CD1200" s="722"/>
      <c r="CE1200" s="722"/>
      <c r="CF1200" s="722"/>
      <c r="CG1200" s="722"/>
      <c r="CH1200" s="722"/>
      <c r="CI1200" s="722"/>
      <c r="CJ1200" s="722"/>
      <c r="CK1200" s="722"/>
      <c r="CL1200" s="722"/>
      <c r="CM1200" s="722"/>
      <c r="CN1200" s="722"/>
      <c r="CO1200" s="722"/>
      <c r="CP1200" s="722"/>
      <c r="CQ1200" s="722"/>
      <c r="CR1200" s="722"/>
      <c r="CS1200" s="722"/>
    </row>
    <row r="1201" spans="1:97" s="1376" customFormat="1">
      <c r="A1201" s="722"/>
      <c r="B1201" s="722"/>
      <c r="C1201" s="722"/>
      <c r="D1201" s="722"/>
      <c r="E1201" s="722"/>
      <c r="F1201" s="757"/>
      <c r="G1201" s="757"/>
      <c r="H1201" s="757"/>
      <c r="I1201" s="757"/>
      <c r="J1201" s="757"/>
      <c r="K1201" s="758"/>
      <c r="L1201" s="758"/>
      <c r="M1201" s="722"/>
      <c r="N1201" s="736"/>
      <c r="O1201" s="736"/>
      <c r="P1201" s="736"/>
      <c r="Q1201" s="736"/>
      <c r="R1201" s="736"/>
      <c r="S1201" s="736"/>
      <c r="T1201" s="736"/>
      <c r="U1201" s="736"/>
      <c r="BA1201" s="722"/>
      <c r="BB1201" s="722"/>
      <c r="BC1201" s="722"/>
      <c r="BD1201" s="722"/>
      <c r="BE1201" s="722"/>
      <c r="BF1201" s="722"/>
      <c r="BG1201" s="722"/>
      <c r="BH1201" s="722"/>
      <c r="BI1201" s="722"/>
      <c r="BJ1201" s="722"/>
      <c r="BK1201" s="722"/>
      <c r="BL1201" s="722"/>
      <c r="BM1201" s="722"/>
      <c r="BN1201" s="722"/>
      <c r="BO1201" s="722"/>
      <c r="BP1201" s="722"/>
      <c r="BQ1201" s="722"/>
      <c r="BR1201" s="722"/>
      <c r="BS1201" s="722"/>
      <c r="BT1201" s="722"/>
      <c r="BU1201" s="722"/>
      <c r="BV1201" s="722"/>
      <c r="BW1201" s="722"/>
      <c r="BX1201" s="722"/>
      <c r="BY1201" s="722"/>
      <c r="BZ1201" s="722"/>
      <c r="CA1201" s="722"/>
      <c r="CB1201" s="722"/>
      <c r="CC1201" s="722"/>
      <c r="CD1201" s="722"/>
      <c r="CE1201" s="722"/>
      <c r="CF1201" s="722"/>
      <c r="CG1201" s="722"/>
      <c r="CH1201" s="722"/>
      <c r="CI1201" s="722"/>
      <c r="CJ1201" s="722"/>
      <c r="CK1201" s="722"/>
      <c r="CL1201" s="722"/>
      <c r="CM1201" s="722"/>
      <c r="CN1201" s="722"/>
      <c r="CO1201" s="722"/>
      <c r="CP1201" s="722"/>
      <c r="CQ1201" s="722"/>
      <c r="CR1201" s="722"/>
      <c r="CS1201" s="722"/>
    </row>
    <row r="1202" spans="1:97" s="1376" customFormat="1">
      <c r="A1202" s="722"/>
      <c r="B1202" s="722"/>
      <c r="C1202" s="722"/>
      <c r="D1202" s="722"/>
      <c r="E1202" s="722"/>
      <c r="F1202" s="757"/>
      <c r="G1202" s="757"/>
      <c r="H1202" s="757"/>
      <c r="I1202" s="757"/>
      <c r="J1202" s="757"/>
      <c r="K1202" s="758"/>
      <c r="L1202" s="758"/>
      <c r="M1202" s="722"/>
      <c r="N1202" s="736"/>
      <c r="O1202" s="736"/>
      <c r="P1202" s="736"/>
      <c r="Q1202" s="736"/>
      <c r="R1202" s="736"/>
      <c r="S1202" s="736"/>
      <c r="T1202" s="736"/>
      <c r="U1202" s="736"/>
      <c r="BA1202" s="722"/>
      <c r="BB1202" s="722"/>
      <c r="BC1202" s="722"/>
      <c r="BD1202" s="722"/>
      <c r="BE1202" s="722"/>
      <c r="BF1202" s="722"/>
      <c r="BG1202" s="722"/>
      <c r="BH1202" s="722"/>
      <c r="BI1202" s="722"/>
      <c r="BJ1202" s="722"/>
      <c r="BK1202" s="722"/>
      <c r="BL1202" s="722"/>
      <c r="BM1202" s="722"/>
      <c r="BN1202" s="722"/>
      <c r="BO1202" s="722"/>
      <c r="BP1202" s="722"/>
      <c r="BQ1202" s="722"/>
      <c r="BR1202" s="722"/>
      <c r="BS1202" s="722"/>
      <c r="BT1202" s="722"/>
      <c r="BU1202" s="722"/>
      <c r="BV1202" s="722"/>
      <c r="BW1202" s="722"/>
      <c r="BX1202" s="722"/>
      <c r="BY1202" s="722"/>
      <c r="BZ1202" s="722"/>
      <c r="CA1202" s="722"/>
      <c r="CB1202" s="722"/>
      <c r="CC1202" s="722"/>
      <c r="CD1202" s="722"/>
      <c r="CE1202" s="722"/>
      <c r="CF1202" s="722"/>
      <c r="CG1202" s="722"/>
      <c r="CH1202" s="722"/>
      <c r="CI1202" s="722"/>
      <c r="CJ1202" s="722"/>
      <c r="CK1202" s="722"/>
      <c r="CL1202" s="722"/>
      <c r="CM1202" s="722"/>
      <c r="CN1202" s="722"/>
      <c r="CO1202" s="722"/>
      <c r="CP1202" s="722"/>
      <c r="CQ1202" s="722"/>
      <c r="CR1202" s="722"/>
      <c r="CS1202" s="722"/>
    </row>
    <row r="1203" spans="1:97" s="1376" customFormat="1">
      <c r="A1203" s="722"/>
      <c r="B1203" s="722"/>
      <c r="C1203" s="722"/>
      <c r="D1203" s="722"/>
      <c r="E1203" s="722"/>
      <c r="F1203" s="757"/>
      <c r="G1203" s="757"/>
      <c r="H1203" s="757"/>
      <c r="I1203" s="757"/>
      <c r="J1203" s="757"/>
      <c r="K1203" s="758"/>
      <c r="L1203" s="758"/>
      <c r="M1203" s="722"/>
      <c r="N1203" s="736"/>
      <c r="O1203" s="736"/>
      <c r="P1203" s="736"/>
      <c r="Q1203" s="736"/>
      <c r="R1203" s="736"/>
      <c r="S1203" s="736"/>
      <c r="T1203" s="736"/>
      <c r="U1203" s="736"/>
      <c r="BA1203" s="722"/>
      <c r="BB1203" s="722"/>
      <c r="BC1203" s="722"/>
      <c r="BD1203" s="722"/>
      <c r="BE1203" s="722"/>
      <c r="BF1203" s="722"/>
      <c r="BG1203" s="722"/>
      <c r="BH1203" s="722"/>
      <c r="BI1203" s="722"/>
      <c r="BJ1203" s="722"/>
      <c r="BK1203" s="722"/>
      <c r="BL1203" s="722"/>
      <c r="BM1203" s="722"/>
      <c r="BN1203" s="722"/>
      <c r="BO1203" s="722"/>
      <c r="BP1203" s="722"/>
      <c r="BQ1203" s="722"/>
      <c r="BR1203" s="722"/>
      <c r="BS1203" s="722"/>
      <c r="BT1203" s="722"/>
      <c r="BU1203" s="722"/>
      <c r="BV1203" s="722"/>
      <c r="BW1203" s="722"/>
      <c r="BX1203" s="722"/>
      <c r="BY1203" s="722"/>
      <c r="BZ1203" s="722"/>
      <c r="CA1203" s="722"/>
      <c r="CB1203" s="722"/>
      <c r="CC1203" s="722"/>
      <c r="CD1203" s="722"/>
      <c r="CE1203" s="722"/>
      <c r="CF1203" s="722"/>
      <c r="CG1203" s="722"/>
      <c r="CH1203" s="722"/>
      <c r="CI1203" s="722"/>
      <c r="CJ1203" s="722"/>
      <c r="CK1203" s="722"/>
      <c r="CL1203" s="722"/>
      <c r="CM1203" s="722"/>
      <c r="CN1203" s="722"/>
      <c r="CO1203" s="722"/>
      <c r="CP1203" s="722"/>
      <c r="CQ1203" s="722"/>
      <c r="CR1203" s="722"/>
      <c r="CS1203" s="722"/>
    </row>
    <row r="1204" spans="1:97" s="1376" customFormat="1">
      <c r="A1204" s="722"/>
      <c r="B1204" s="722"/>
      <c r="C1204" s="722"/>
      <c r="D1204" s="722"/>
      <c r="E1204" s="722"/>
      <c r="F1204" s="757"/>
      <c r="G1204" s="757"/>
      <c r="H1204" s="757"/>
      <c r="I1204" s="757"/>
      <c r="J1204" s="757"/>
      <c r="K1204" s="758"/>
      <c r="L1204" s="758"/>
      <c r="M1204" s="722"/>
      <c r="N1204" s="736"/>
      <c r="O1204" s="736"/>
      <c r="P1204" s="736"/>
      <c r="Q1204" s="736"/>
      <c r="R1204" s="736"/>
      <c r="S1204" s="736"/>
      <c r="T1204" s="736"/>
      <c r="U1204" s="736"/>
      <c r="BA1204" s="722"/>
      <c r="BB1204" s="722"/>
      <c r="BC1204" s="722"/>
      <c r="BD1204" s="722"/>
      <c r="BE1204" s="722"/>
      <c r="BF1204" s="722"/>
      <c r="BG1204" s="722"/>
      <c r="BH1204" s="722"/>
      <c r="BI1204" s="722"/>
      <c r="BJ1204" s="722"/>
      <c r="BK1204" s="722"/>
      <c r="BL1204" s="722"/>
      <c r="BM1204" s="722"/>
      <c r="BN1204" s="722"/>
      <c r="BO1204" s="722"/>
      <c r="BP1204" s="722"/>
      <c r="BQ1204" s="722"/>
      <c r="BR1204" s="722"/>
      <c r="BS1204" s="722"/>
      <c r="BT1204" s="722"/>
      <c r="BU1204" s="722"/>
      <c r="BV1204" s="722"/>
      <c r="BW1204" s="722"/>
      <c r="BX1204" s="722"/>
      <c r="BY1204" s="722"/>
      <c r="BZ1204" s="722"/>
      <c r="CA1204" s="722"/>
      <c r="CB1204" s="722"/>
      <c r="CC1204" s="722"/>
      <c r="CD1204" s="722"/>
      <c r="CE1204" s="722"/>
      <c r="CF1204" s="722"/>
      <c r="CG1204" s="722"/>
      <c r="CH1204" s="722"/>
      <c r="CI1204" s="722"/>
      <c r="CJ1204" s="722"/>
      <c r="CK1204" s="722"/>
      <c r="CL1204" s="722"/>
      <c r="CM1204" s="722"/>
      <c r="CN1204" s="722"/>
      <c r="CO1204" s="722"/>
      <c r="CP1204" s="722"/>
      <c r="CQ1204" s="722"/>
      <c r="CR1204" s="722"/>
      <c r="CS1204" s="722"/>
    </row>
    <row r="1205" spans="1:97" s="1376" customFormat="1">
      <c r="A1205" s="722"/>
      <c r="B1205" s="722"/>
      <c r="C1205" s="722"/>
      <c r="D1205" s="722"/>
      <c r="E1205" s="722"/>
      <c r="F1205" s="757"/>
      <c r="G1205" s="757"/>
      <c r="H1205" s="757"/>
      <c r="I1205" s="757"/>
      <c r="J1205" s="757"/>
      <c r="K1205" s="758"/>
      <c r="L1205" s="758"/>
      <c r="M1205" s="722"/>
      <c r="N1205" s="736"/>
      <c r="O1205" s="736"/>
      <c r="P1205" s="736"/>
      <c r="Q1205" s="736"/>
      <c r="R1205" s="736"/>
      <c r="S1205" s="736"/>
      <c r="T1205" s="736"/>
      <c r="U1205" s="736"/>
      <c r="BA1205" s="722"/>
      <c r="BB1205" s="722"/>
      <c r="BC1205" s="722"/>
      <c r="BD1205" s="722"/>
      <c r="BE1205" s="722"/>
      <c r="BF1205" s="722"/>
      <c r="BG1205" s="722"/>
      <c r="BH1205" s="722"/>
      <c r="BI1205" s="722"/>
      <c r="BJ1205" s="722"/>
      <c r="BK1205" s="722"/>
      <c r="BL1205" s="722"/>
      <c r="BM1205" s="722"/>
      <c r="BN1205" s="722"/>
      <c r="BO1205" s="722"/>
      <c r="BP1205" s="722"/>
      <c r="BQ1205" s="722"/>
      <c r="BR1205" s="722"/>
      <c r="BS1205" s="722"/>
      <c r="BT1205" s="722"/>
      <c r="BU1205" s="722"/>
      <c r="BV1205" s="722"/>
      <c r="BW1205" s="722"/>
      <c r="BX1205" s="722"/>
      <c r="BY1205" s="722"/>
      <c r="BZ1205" s="722"/>
      <c r="CA1205" s="722"/>
      <c r="CB1205" s="722"/>
      <c r="CC1205" s="722"/>
      <c r="CD1205" s="722"/>
      <c r="CE1205" s="722"/>
      <c r="CF1205" s="722"/>
      <c r="CG1205" s="722"/>
      <c r="CH1205" s="722"/>
      <c r="CI1205" s="722"/>
      <c r="CJ1205" s="722"/>
      <c r="CK1205" s="722"/>
      <c r="CL1205" s="722"/>
      <c r="CM1205" s="722"/>
      <c r="CN1205" s="722"/>
      <c r="CO1205" s="722"/>
      <c r="CP1205" s="722"/>
      <c r="CQ1205" s="722"/>
      <c r="CR1205" s="722"/>
      <c r="CS1205" s="722"/>
    </row>
    <row r="1206" spans="1:97" s="1376" customFormat="1">
      <c r="A1206" s="722"/>
      <c r="B1206" s="722"/>
      <c r="C1206" s="722"/>
      <c r="D1206" s="722"/>
      <c r="E1206" s="722"/>
      <c r="F1206" s="757"/>
      <c r="G1206" s="757"/>
      <c r="H1206" s="757"/>
      <c r="I1206" s="757"/>
      <c r="J1206" s="757"/>
      <c r="K1206" s="758"/>
      <c r="L1206" s="758"/>
      <c r="M1206" s="722"/>
      <c r="N1206" s="736"/>
      <c r="O1206" s="736"/>
      <c r="P1206" s="736"/>
      <c r="Q1206" s="736"/>
      <c r="R1206" s="736"/>
      <c r="S1206" s="736"/>
      <c r="T1206" s="736"/>
      <c r="U1206" s="736"/>
      <c r="BA1206" s="722"/>
      <c r="BB1206" s="722"/>
      <c r="BC1206" s="722"/>
      <c r="BD1206" s="722"/>
      <c r="BE1206" s="722"/>
      <c r="BF1206" s="722"/>
      <c r="BG1206" s="722"/>
      <c r="BH1206" s="722"/>
      <c r="BI1206" s="722"/>
      <c r="BJ1206" s="722"/>
      <c r="BK1206" s="722"/>
      <c r="BL1206" s="722"/>
      <c r="BM1206" s="722"/>
      <c r="BN1206" s="722"/>
      <c r="BO1206" s="722"/>
      <c r="BP1206" s="722"/>
      <c r="BQ1206" s="722"/>
      <c r="BR1206" s="722"/>
      <c r="BS1206" s="722"/>
      <c r="BT1206" s="722"/>
      <c r="BU1206" s="722"/>
      <c r="BV1206" s="722"/>
      <c r="BW1206" s="722"/>
      <c r="BX1206" s="722"/>
      <c r="BY1206" s="722"/>
      <c r="BZ1206" s="722"/>
      <c r="CA1206" s="722"/>
      <c r="CB1206" s="722"/>
      <c r="CC1206" s="722"/>
      <c r="CD1206" s="722"/>
      <c r="CE1206" s="722"/>
      <c r="CF1206" s="722"/>
      <c r="CG1206" s="722"/>
      <c r="CH1206" s="722"/>
      <c r="CI1206" s="722"/>
      <c r="CJ1206" s="722"/>
      <c r="CK1206" s="722"/>
      <c r="CL1206" s="722"/>
      <c r="CM1206" s="722"/>
      <c r="CN1206" s="722"/>
      <c r="CO1206" s="722"/>
      <c r="CP1206" s="722"/>
      <c r="CQ1206" s="722"/>
      <c r="CR1206" s="722"/>
      <c r="CS1206" s="722"/>
    </row>
    <row r="1207" spans="1:97" s="1376" customFormat="1">
      <c r="A1207" s="722"/>
      <c r="B1207" s="722"/>
      <c r="C1207" s="722"/>
      <c r="D1207" s="722"/>
      <c r="E1207" s="722"/>
      <c r="F1207" s="757"/>
      <c r="G1207" s="757"/>
      <c r="H1207" s="757"/>
      <c r="I1207" s="757"/>
      <c r="J1207" s="757"/>
      <c r="K1207" s="758"/>
      <c r="L1207" s="758"/>
      <c r="M1207" s="722"/>
      <c r="N1207" s="736"/>
      <c r="O1207" s="736"/>
      <c r="P1207" s="736"/>
      <c r="Q1207" s="736"/>
      <c r="R1207" s="736"/>
      <c r="S1207" s="736"/>
      <c r="T1207" s="736"/>
      <c r="U1207" s="736"/>
      <c r="BA1207" s="722"/>
      <c r="BB1207" s="722"/>
      <c r="BC1207" s="722"/>
      <c r="BD1207" s="722"/>
      <c r="BE1207" s="722"/>
      <c r="BF1207" s="722"/>
      <c r="BG1207" s="722"/>
      <c r="BH1207" s="722"/>
      <c r="BI1207" s="722"/>
      <c r="BJ1207" s="722"/>
      <c r="BK1207" s="722"/>
      <c r="BL1207" s="722"/>
      <c r="BM1207" s="722"/>
      <c r="BN1207" s="722"/>
      <c r="BO1207" s="722"/>
      <c r="BP1207" s="722"/>
      <c r="BQ1207" s="722"/>
      <c r="BR1207" s="722"/>
      <c r="BS1207" s="722"/>
      <c r="BT1207" s="722"/>
      <c r="BU1207" s="722"/>
      <c r="BV1207" s="722"/>
      <c r="BW1207" s="722"/>
      <c r="BX1207" s="722"/>
      <c r="BY1207" s="722"/>
      <c r="BZ1207" s="722"/>
      <c r="CA1207" s="722"/>
      <c r="CB1207" s="722"/>
      <c r="CC1207" s="722"/>
      <c r="CD1207" s="722"/>
      <c r="CE1207" s="722"/>
      <c r="CF1207" s="722"/>
      <c r="CG1207" s="722"/>
      <c r="CH1207" s="722"/>
      <c r="CI1207" s="722"/>
      <c r="CJ1207" s="722"/>
      <c r="CK1207" s="722"/>
      <c r="CL1207" s="722"/>
      <c r="CM1207" s="722"/>
      <c r="CN1207" s="722"/>
      <c r="CO1207" s="722"/>
      <c r="CP1207" s="722"/>
      <c r="CQ1207" s="722"/>
      <c r="CR1207" s="722"/>
      <c r="CS1207" s="722"/>
    </row>
    <row r="1208" spans="1:97" s="1376" customFormat="1">
      <c r="A1208" s="722"/>
      <c r="B1208" s="722"/>
      <c r="C1208" s="722"/>
      <c r="D1208" s="722"/>
      <c r="E1208" s="722"/>
      <c r="F1208" s="757"/>
      <c r="G1208" s="757"/>
      <c r="H1208" s="757"/>
      <c r="I1208" s="757"/>
      <c r="J1208" s="757"/>
      <c r="K1208" s="758"/>
      <c r="L1208" s="758"/>
      <c r="M1208" s="722"/>
      <c r="N1208" s="736"/>
      <c r="O1208" s="736"/>
      <c r="P1208" s="736"/>
      <c r="Q1208" s="736"/>
      <c r="R1208" s="736"/>
      <c r="S1208" s="736"/>
      <c r="T1208" s="736"/>
      <c r="U1208" s="736"/>
      <c r="BA1208" s="722"/>
      <c r="BB1208" s="722"/>
      <c r="BC1208" s="722"/>
      <c r="BD1208" s="722"/>
      <c r="BE1208" s="722"/>
      <c r="BF1208" s="722"/>
      <c r="BG1208" s="722"/>
      <c r="BH1208" s="722"/>
      <c r="BI1208" s="722"/>
      <c r="BJ1208" s="722"/>
      <c r="BK1208" s="722"/>
      <c r="BL1208" s="722"/>
      <c r="BM1208" s="722"/>
      <c r="BN1208" s="722"/>
      <c r="BO1208" s="722"/>
      <c r="BP1208" s="722"/>
      <c r="BQ1208" s="722"/>
      <c r="BR1208" s="722"/>
      <c r="BS1208" s="722"/>
      <c r="BT1208" s="722"/>
      <c r="BU1208" s="722"/>
      <c r="BV1208" s="722"/>
      <c r="BW1208" s="722"/>
      <c r="BX1208" s="722"/>
      <c r="BY1208" s="722"/>
      <c r="BZ1208" s="722"/>
      <c r="CA1208" s="722"/>
      <c r="CB1208" s="722"/>
      <c r="CC1208" s="722"/>
      <c r="CD1208" s="722"/>
      <c r="CE1208" s="722"/>
      <c r="CF1208" s="722"/>
      <c r="CG1208" s="722"/>
      <c r="CH1208" s="722"/>
      <c r="CI1208" s="722"/>
      <c r="CJ1208" s="722"/>
      <c r="CK1208" s="722"/>
      <c r="CL1208" s="722"/>
      <c r="CM1208" s="722"/>
      <c r="CN1208" s="722"/>
      <c r="CO1208" s="722"/>
      <c r="CP1208" s="722"/>
      <c r="CQ1208" s="722"/>
      <c r="CR1208" s="722"/>
      <c r="CS1208" s="722"/>
    </row>
    <row r="1209" spans="1:97" s="1376" customFormat="1">
      <c r="A1209" s="722"/>
      <c r="B1209" s="722"/>
      <c r="C1209" s="722"/>
      <c r="D1209" s="722"/>
      <c r="E1209" s="722"/>
      <c r="F1209" s="757"/>
      <c r="G1209" s="757"/>
      <c r="H1209" s="757"/>
      <c r="I1209" s="757"/>
      <c r="J1209" s="757"/>
      <c r="K1209" s="758"/>
      <c r="L1209" s="758"/>
      <c r="M1209" s="722"/>
      <c r="N1209" s="736"/>
      <c r="O1209" s="736"/>
      <c r="P1209" s="736"/>
      <c r="Q1209" s="736"/>
      <c r="R1209" s="736"/>
      <c r="S1209" s="736"/>
      <c r="T1209" s="736"/>
      <c r="U1209" s="736"/>
      <c r="BA1209" s="722"/>
      <c r="BB1209" s="722"/>
      <c r="BC1209" s="722"/>
      <c r="BD1209" s="722"/>
      <c r="BE1209" s="722"/>
      <c r="BF1209" s="722"/>
      <c r="BG1209" s="722"/>
      <c r="BH1209" s="722"/>
      <c r="BI1209" s="722"/>
      <c r="BJ1209" s="722"/>
      <c r="BK1209" s="722"/>
      <c r="BL1209" s="722"/>
      <c r="BM1209" s="722"/>
      <c r="BN1209" s="722"/>
      <c r="BO1209" s="722"/>
      <c r="BP1209" s="722"/>
      <c r="BQ1209" s="722"/>
      <c r="BR1209" s="722"/>
      <c r="BS1209" s="722"/>
      <c r="BT1209" s="722"/>
      <c r="BU1209" s="722"/>
      <c r="BV1209" s="722"/>
      <c r="BW1209" s="722"/>
      <c r="BX1209" s="722"/>
      <c r="BY1209" s="722"/>
      <c r="BZ1209" s="722"/>
      <c r="CA1209" s="722"/>
      <c r="CB1209" s="722"/>
      <c r="CC1209" s="722"/>
      <c r="CD1209" s="722"/>
      <c r="CE1209" s="722"/>
      <c r="CF1209" s="722"/>
      <c r="CG1209" s="722"/>
      <c r="CH1209" s="722"/>
      <c r="CI1209" s="722"/>
      <c r="CJ1209" s="722"/>
      <c r="CK1209" s="722"/>
      <c r="CL1209" s="722"/>
      <c r="CM1209" s="722"/>
      <c r="CN1209" s="722"/>
      <c r="CO1209" s="722"/>
      <c r="CP1209" s="722"/>
      <c r="CQ1209" s="722"/>
      <c r="CR1209" s="722"/>
      <c r="CS1209" s="722"/>
    </row>
    <row r="1210" spans="1:97" s="1376" customFormat="1">
      <c r="A1210" s="722"/>
      <c r="B1210" s="722"/>
      <c r="C1210" s="722"/>
      <c r="D1210" s="722"/>
      <c r="E1210" s="722"/>
      <c r="F1210" s="757"/>
      <c r="G1210" s="757"/>
      <c r="H1210" s="757"/>
      <c r="I1210" s="757"/>
      <c r="J1210" s="757"/>
      <c r="K1210" s="758"/>
      <c r="L1210" s="758"/>
      <c r="M1210" s="722"/>
      <c r="N1210" s="736"/>
      <c r="O1210" s="736"/>
      <c r="P1210" s="736"/>
      <c r="Q1210" s="736"/>
      <c r="R1210" s="736"/>
      <c r="S1210" s="736"/>
      <c r="T1210" s="736"/>
      <c r="U1210" s="736"/>
      <c r="BA1210" s="722"/>
      <c r="BB1210" s="722"/>
      <c r="BC1210" s="722"/>
      <c r="BD1210" s="722"/>
      <c r="BE1210" s="722"/>
      <c r="BF1210" s="722"/>
      <c r="BG1210" s="722"/>
      <c r="BH1210" s="722"/>
      <c r="BI1210" s="722"/>
      <c r="BJ1210" s="722"/>
      <c r="BK1210" s="722"/>
      <c r="BL1210" s="722"/>
      <c r="BM1210" s="722"/>
      <c r="BN1210" s="722"/>
      <c r="BO1210" s="722"/>
      <c r="BP1210" s="722"/>
      <c r="BQ1210" s="722"/>
      <c r="BR1210" s="722"/>
      <c r="BS1210" s="722"/>
      <c r="BT1210" s="722"/>
      <c r="BU1210" s="722"/>
      <c r="BV1210" s="722"/>
      <c r="BW1210" s="722"/>
      <c r="BX1210" s="722"/>
      <c r="BY1210" s="722"/>
      <c r="BZ1210" s="722"/>
      <c r="CA1210" s="722"/>
      <c r="CB1210" s="722"/>
      <c r="CC1210" s="722"/>
      <c r="CD1210" s="722"/>
      <c r="CE1210" s="722"/>
      <c r="CF1210" s="722"/>
      <c r="CG1210" s="722"/>
      <c r="CH1210" s="722"/>
      <c r="CI1210" s="722"/>
      <c r="CJ1210" s="722"/>
      <c r="CK1210" s="722"/>
      <c r="CL1210" s="722"/>
      <c r="CM1210" s="722"/>
      <c r="CN1210" s="722"/>
      <c r="CO1210" s="722"/>
      <c r="CP1210" s="722"/>
      <c r="CQ1210" s="722"/>
      <c r="CR1210" s="722"/>
      <c r="CS1210" s="722"/>
    </row>
    <row r="1211" spans="1:97" s="1376" customFormat="1">
      <c r="A1211" s="722"/>
      <c r="B1211" s="722"/>
      <c r="C1211" s="722"/>
      <c r="D1211" s="722"/>
      <c r="E1211" s="722"/>
      <c r="F1211" s="757"/>
      <c r="G1211" s="757"/>
      <c r="H1211" s="757"/>
      <c r="I1211" s="757"/>
      <c r="J1211" s="757"/>
      <c r="K1211" s="758"/>
      <c r="L1211" s="758"/>
      <c r="M1211" s="722"/>
      <c r="N1211" s="736"/>
      <c r="O1211" s="736"/>
      <c r="P1211" s="736"/>
      <c r="Q1211" s="736"/>
      <c r="R1211" s="736"/>
      <c r="S1211" s="736"/>
      <c r="T1211" s="736"/>
      <c r="U1211" s="736"/>
      <c r="BA1211" s="722"/>
      <c r="BB1211" s="722"/>
      <c r="BC1211" s="722"/>
      <c r="BD1211" s="722"/>
      <c r="BE1211" s="722"/>
      <c r="BF1211" s="722"/>
      <c r="BG1211" s="722"/>
      <c r="BH1211" s="722"/>
      <c r="BI1211" s="722"/>
      <c r="BJ1211" s="722"/>
      <c r="BK1211" s="722"/>
      <c r="BL1211" s="722"/>
      <c r="BM1211" s="722"/>
      <c r="BN1211" s="722"/>
      <c r="BO1211" s="722"/>
      <c r="BP1211" s="722"/>
      <c r="BQ1211" s="722"/>
      <c r="BR1211" s="722"/>
      <c r="BS1211" s="722"/>
      <c r="BT1211" s="722"/>
      <c r="BU1211" s="722"/>
      <c r="BV1211" s="722"/>
      <c r="BW1211" s="722"/>
      <c r="BX1211" s="722"/>
      <c r="BY1211" s="722"/>
      <c r="BZ1211" s="722"/>
      <c r="CA1211" s="722"/>
      <c r="CB1211" s="722"/>
      <c r="CC1211" s="722"/>
      <c r="CD1211" s="722"/>
      <c r="CE1211" s="722"/>
      <c r="CF1211" s="722"/>
      <c r="CG1211" s="722"/>
      <c r="CH1211" s="722"/>
      <c r="CI1211" s="722"/>
      <c r="CJ1211" s="722"/>
      <c r="CK1211" s="722"/>
      <c r="CL1211" s="722"/>
      <c r="CM1211" s="722"/>
      <c r="CN1211" s="722"/>
      <c r="CO1211" s="722"/>
      <c r="CP1211" s="722"/>
      <c r="CQ1211" s="722"/>
      <c r="CR1211" s="722"/>
      <c r="CS1211" s="722"/>
    </row>
    <row r="1212" spans="1:97" s="1376" customFormat="1">
      <c r="A1212" s="722"/>
      <c r="B1212" s="722"/>
      <c r="C1212" s="722"/>
      <c r="D1212" s="722"/>
      <c r="E1212" s="722"/>
      <c r="F1212" s="757"/>
      <c r="G1212" s="757"/>
      <c r="H1212" s="757"/>
      <c r="I1212" s="757"/>
      <c r="J1212" s="757"/>
      <c r="K1212" s="758"/>
      <c r="L1212" s="758"/>
      <c r="M1212" s="722"/>
      <c r="N1212" s="736"/>
      <c r="O1212" s="736"/>
      <c r="P1212" s="736"/>
      <c r="Q1212" s="736"/>
      <c r="R1212" s="736"/>
      <c r="S1212" s="736"/>
      <c r="T1212" s="736"/>
      <c r="U1212" s="736"/>
      <c r="BA1212" s="722"/>
      <c r="BB1212" s="722"/>
      <c r="BC1212" s="722"/>
      <c r="BD1212" s="722"/>
      <c r="BE1212" s="722"/>
      <c r="BF1212" s="722"/>
      <c r="BG1212" s="722"/>
      <c r="BH1212" s="722"/>
      <c r="BI1212" s="722"/>
      <c r="BJ1212" s="722"/>
      <c r="BK1212" s="722"/>
      <c r="BL1212" s="722"/>
      <c r="BM1212" s="722"/>
      <c r="BN1212" s="722"/>
      <c r="BO1212" s="722"/>
      <c r="BP1212" s="722"/>
      <c r="BQ1212" s="722"/>
      <c r="BR1212" s="722"/>
      <c r="BS1212" s="722"/>
      <c r="BT1212" s="722"/>
      <c r="BU1212" s="722"/>
      <c r="BV1212" s="722"/>
      <c r="BW1212" s="722"/>
      <c r="BX1212" s="722"/>
      <c r="BY1212" s="722"/>
      <c r="BZ1212" s="722"/>
      <c r="CA1212" s="722"/>
      <c r="CB1212" s="722"/>
      <c r="CC1212" s="722"/>
      <c r="CD1212" s="722"/>
      <c r="CE1212" s="722"/>
      <c r="CF1212" s="722"/>
      <c r="CG1212" s="722"/>
      <c r="CH1212" s="722"/>
      <c r="CI1212" s="722"/>
      <c r="CJ1212" s="722"/>
      <c r="CK1212" s="722"/>
      <c r="CL1212" s="722"/>
      <c r="CM1212" s="722"/>
      <c r="CN1212" s="722"/>
      <c r="CO1212" s="722"/>
      <c r="CP1212" s="722"/>
      <c r="CQ1212" s="722"/>
      <c r="CR1212" s="722"/>
      <c r="CS1212" s="722"/>
    </row>
    <row r="1213" spans="1:97" s="1376" customFormat="1">
      <c r="A1213" s="722"/>
      <c r="B1213" s="722"/>
      <c r="C1213" s="722"/>
      <c r="D1213" s="722"/>
      <c r="E1213" s="722"/>
      <c r="F1213" s="757"/>
      <c r="G1213" s="757"/>
      <c r="H1213" s="757"/>
      <c r="I1213" s="757"/>
      <c r="J1213" s="757"/>
      <c r="K1213" s="758"/>
      <c r="L1213" s="758"/>
      <c r="M1213" s="722"/>
      <c r="N1213" s="736"/>
      <c r="O1213" s="736"/>
      <c r="P1213" s="736"/>
      <c r="Q1213" s="736"/>
      <c r="R1213" s="736"/>
      <c r="S1213" s="736"/>
      <c r="T1213" s="736"/>
      <c r="U1213" s="736"/>
      <c r="BA1213" s="722"/>
      <c r="BB1213" s="722"/>
      <c r="BC1213" s="722"/>
      <c r="BD1213" s="722"/>
      <c r="BE1213" s="722"/>
      <c r="BF1213" s="722"/>
      <c r="BG1213" s="722"/>
      <c r="BH1213" s="722"/>
      <c r="BI1213" s="722"/>
      <c r="BJ1213" s="722"/>
      <c r="BK1213" s="722"/>
      <c r="BL1213" s="722"/>
      <c r="BM1213" s="722"/>
      <c r="BN1213" s="722"/>
      <c r="BO1213" s="722"/>
      <c r="BP1213" s="722"/>
      <c r="BQ1213" s="722"/>
      <c r="BR1213" s="722"/>
      <c r="BS1213" s="722"/>
      <c r="BT1213" s="722"/>
      <c r="BU1213" s="722"/>
      <c r="BV1213" s="722"/>
      <c r="BW1213" s="722"/>
      <c r="BX1213" s="722"/>
      <c r="BY1213" s="722"/>
      <c r="BZ1213" s="722"/>
      <c r="CA1213" s="722"/>
      <c r="CB1213" s="722"/>
      <c r="CC1213" s="722"/>
      <c r="CD1213" s="722"/>
      <c r="CE1213" s="722"/>
      <c r="CF1213" s="722"/>
      <c r="CG1213" s="722"/>
      <c r="CH1213" s="722"/>
      <c r="CI1213" s="722"/>
      <c r="CJ1213" s="722"/>
      <c r="CK1213" s="722"/>
      <c r="CL1213" s="722"/>
      <c r="CM1213" s="722"/>
      <c r="CN1213" s="722"/>
      <c r="CO1213" s="722"/>
      <c r="CP1213" s="722"/>
      <c r="CQ1213" s="722"/>
      <c r="CR1213" s="722"/>
      <c r="CS1213" s="722"/>
    </row>
    <row r="1214" spans="1:97" s="1376" customFormat="1">
      <c r="A1214" s="722"/>
      <c r="B1214" s="722"/>
      <c r="C1214" s="722"/>
      <c r="D1214" s="722"/>
      <c r="E1214" s="722"/>
      <c r="F1214" s="757"/>
      <c r="G1214" s="757"/>
      <c r="H1214" s="757"/>
      <c r="I1214" s="757"/>
      <c r="J1214" s="757"/>
      <c r="K1214" s="758"/>
      <c r="L1214" s="758"/>
      <c r="M1214" s="722"/>
      <c r="N1214" s="736"/>
      <c r="O1214" s="736"/>
      <c r="P1214" s="736"/>
      <c r="Q1214" s="736"/>
      <c r="R1214" s="736"/>
      <c r="S1214" s="736"/>
      <c r="T1214" s="736"/>
      <c r="U1214" s="736"/>
      <c r="BA1214" s="722"/>
      <c r="BB1214" s="722"/>
      <c r="BC1214" s="722"/>
      <c r="BD1214" s="722"/>
      <c r="BE1214" s="722"/>
      <c r="BF1214" s="722"/>
      <c r="BG1214" s="722"/>
      <c r="BH1214" s="722"/>
      <c r="BI1214" s="722"/>
      <c r="BJ1214" s="722"/>
      <c r="BK1214" s="722"/>
      <c r="BL1214" s="722"/>
      <c r="BM1214" s="722"/>
      <c r="BN1214" s="722"/>
      <c r="BO1214" s="722"/>
      <c r="BP1214" s="722"/>
      <c r="BQ1214" s="722"/>
      <c r="BR1214" s="722"/>
      <c r="BS1214" s="722"/>
      <c r="BT1214" s="722"/>
      <c r="BU1214" s="722"/>
      <c r="BV1214" s="722"/>
      <c r="BW1214" s="722"/>
      <c r="BX1214" s="722"/>
      <c r="BY1214" s="722"/>
      <c r="BZ1214" s="722"/>
      <c r="CA1214" s="722"/>
      <c r="CB1214" s="722"/>
      <c r="CC1214" s="722"/>
      <c r="CD1214" s="722"/>
      <c r="CE1214" s="722"/>
      <c r="CF1214" s="722"/>
      <c r="CG1214" s="722"/>
      <c r="CH1214" s="722"/>
      <c r="CI1214" s="722"/>
      <c r="CJ1214" s="722"/>
      <c r="CK1214" s="722"/>
      <c r="CL1214" s="722"/>
      <c r="CM1214" s="722"/>
      <c r="CN1214" s="722"/>
      <c r="CO1214" s="722"/>
      <c r="CP1214" s="722"/>
      <c r="CQ1214" s="722"/>
      <c r="CR1214" s="722"/>
      <c r="CS1214" s="722"/>
    </row>
    <row r="1215" spans="1:97" s="1376" customFormat="1">
      <c r="A1215" s="722"/>
      <c r="B1215" s="722"/>
      <c r="C1215" s="722"/>
      <c r="D1215" s="722"/>
      <c r="E1215" s="722"/>
      <c r="F1215" s="757"/>
      <c r="G1215" s="757"/>
      <c r="H1215" s="757"/>
      <c r="I1215" s="757"/>
      <c r="J1215" s="757"/>
      <c r="K1215" s="758"/>
      <c r="L1215" s="758"/>
      <c r="M1215" s="722"/>
      <c r="N1215" s="736"/>
      <c r="O1215" s="736"/>
      <c r="P1215" s="736"/>
      <c r="Q1215" s="736"/>
      <c r="R1215" s="736"/>
      <c r="S1215" s="736"/>
      <c r="T1215" s="736"/>
      <c r="U1215" s="736"/>
      <c r="BA1215" s="722"/>
      <c r="BB1215" s="722"/>
      <c r="BC1215" s="722"/>
      <c r="BD1215" s="722"/>
      <c r="BE1215" s="722"/>
      <c r="BF1215" s="722"/>
      <c r="BG1215" s="722"/>
      <c r="BH1215" s="722"/>
      <c r="BI1215" s="722"/>
      <c r="BJ1215" s="722"/>
      <c r="BK1215" s="722"/>
      <c r="BL1215" s="722"/>
      <c r="BM1215" s="722"/>
      <c r="BN1215" s="722"/>
      <c r="BO1215" s="722"/>
      <c r="BP1215" s="722"/>
      <c r="BQ1215" s="722"/>
      <c r="BR1215" s="722"/>
      <c r="BS1215" s="722"/>
      <c r="BT1215" s="722"/>
      <c r="BU1215" s="722"/>
      <c r="BV1215" s="722"/>
      <c r="BW1215" s="722"/>
      <c r="BX1215" s="722"/>
      <c r="BY1215" s="722"/>
      <c r="BZ1215" s="722"/>
      <c r="CA1215" s="722"/>
      <c r="CB1215" s="722"/>
      <c r="CC1215" s="722"/>
      <c r="CD1215" s="722"/>
      <c r="CE1215" s="722"/>
      <c r="CF1215" s="722"/>
      <c r="CG1215" s="722"/>
      <c r="CH1215" s="722"/>
      <c r="CI1215" s="722"/>
      <c r="CJ1215" s="722"/>
      <c r="CK1215" s="722"/>
      <c r="CL1215" s="722"/>
      <c r="CM1215" s="722"/>
      <c r="CN1215" s="722"/>
      <c r="CO1215" s="722"/>
      <c r="CP1215" s="722"/>
      <c r="CQ1215" s="722"/>
      <c r="CR1215" s="722"/>
      <c r="CS1215" s="722"/>
    </row>
    <row r="1216" spans="1:97" s="1376" customFormat="1">
      <c r="A1216" s="722"/>
      <c r="B1216" s="722"/>
      <c r="C1216" s="722"/>
      <c r="D1216" s="722"/>
      <c r="E1216" s="722"/>
      <c r="F1216" s="757"/>
      <c r="G1216" s="757"/>
      <c r="H1216" s="757"/>
      <c r="I1216" s="757"/>
      <c r="J1216" s="757"/>
      <c r="K1216" s="758"/>
      <c r="L1216" s="758"/>
      <c r="M1216" s="722"/>
      <c r="N1216" s="736"/>
      <c r="O1216" s="736"/>
      <c r="P1216" s="736"/>
      <c r="Q1216" s="736"/>
      <c r="R1216" s="736"/>
      <c r="S1216" s="736"/>
      <c r="T1216" s="736"/>
      <c r="U1216" s="736"/>
      <c r="BA1216" s="722"/>
      <c r="BB1216" s="722"/>
      <c r="BC1216" s="722"/>
      <c r="BD1216" s="722"/>
      <c r="BE1216" s="722"/>
      <c r="BF1216" s="722"/>
      <c r="BG1216" s="722"/>
      <c r="BH1216" s="722"/>
      <c r="BI1216" s="722"/>
      <c r="BJ1216" s="722"/>
      <c r="BK1216" s="722"/>
      <c r="BL1216" s="722"/>
      <c r="BM1216" s="722"/>
      <c r="BN1216" s="722"/>
      <c r="BO1216" s="722"/>
      <c r="BP1216" s="722"/>
      <c r="BQ1216" s="722"/>
      <c r="BR1216" s="722"/>
      <c r="BS1216" s="722"/>
      <c r="BT1216" s="722"/>
      <c r="BU1216" s="722"/>
      <c r="BV1216" s="722"/>
      <c r="BW1216" s="722"/>
      <c r="BX1216" s="722"/>
      <c r="BY1216" s="722"/>
      <c r="BZ1216" s="722"/>
      <c r="CA1216" s="722"/>
      <c r="CB1216" s="722"/>
      <c r="CC1216" s="722"/>
      <c r="CD1216" s="722"/>
      <c r="CE1216" s="722"/>
      <c r="CF1216" s="722"/>
      <c r="CG1216" s="722"/>
      <c r="CH1216" s="722"/>
      <c r="CI1216" s="722"/>
      <c r="CJ1216" s="722"/>
      <c r="CK1216" s="722"/>
      <c r="CL1216" s="722"/>
      <c r="CM1216" s="722"/>
      <c r="CN1216" s="722"/>
      <c r="CO1216" s="722"/>
      <c r="CP1216" s="722"/>
      <c r="CQ1216" s="722"/>
      <c r="CR1216" s="722"/>
      <c r="CS1216" s="722"/>
    </row>
    <row r="1217" spans="1:97" s="1376" customFormat="1">
      <c r="A1217" s="722"/>
      <c r="B1217" s="722"/>
      <c r="C1217" s="722"/>
      <c r="D1217" s="722"/>
      <c r="E1217" s="722"/>
      <c r="F1217" s="757"/>
      <c r="G1217" s="757"/>
      <c r="H1217" s="757"/>
      <c r="I1217" s="757"/>
      <c r="J1217" s="757"/>
      <c r="K1217" s="758"/>
      <c r="L1217" s="758"/>
      <c r="M1217" s="722"/>
      <c r="N1217" s="736"/>
      <c r="O1217" s="736"/>
      <c r="P1217" s="736"/>
      <c r="Q1217" s="736"/>
      <c r="R1217" s="736"/>
      <c r="S1217" s="736"/>
      <c r="T1217" s="736"/>
      <c r="U1217" s="736"/>
      <c r="BA1217" s="722"/>
      <c r="BB1217" s="722"/>
      <c r="BC1217" s="722"/>
      <c r="BD1217" s="722"/>
      <c r="BE1217" s="722"/>
      <c r="BF1217" s="722"/>
      <c r="BG1217" s="722"/>
      <c r="BH1217" s="722"/>
      <c r="BI1217" s="722"/>
      <c r="BJ1217" s="722"/>
      <c r="BK1217" s="722"/>
      <c r="BL1217" s="722"/>
      <c r="BM1217" s="722"/>
      <c r="BN1217" s="722"/>
      <c r="BO1217" s="722"/>
      <c r="BP1217" s="722"/>
      <c r="BQ1217" s="722"/>
      <c r="BR1217" s="722"/>
      <c r="BS1217" s="722"/>
      <c r="BT1217" s="722"/>
      <c r="BU1217" s="722"/>
      <c r="BV1217" s="722"/>
      <c r="BW1217" s="722"/>
      <c r="BX1217" s="722"/>
      <c r="BY1217" s="722"/>
      <c r="BZ1217" s="722"/>
      <c r="CA1217" s="722"/>
      <c r="CB1217" s="722"/>
      <c r="CC1217" s="722"/>
      <c r="CD1217" s="722"/>
      <c r="CE1217" s="722"/>
      <c r="CF1217" s="722"/>
      <c r="CG1217" s="722"/>
      <c r="CH1217" s="722"/>
      <c r="CI1217" s="722"/>
      <c r="CJ1217" s="722"/>
      <c r="CK1217" s="722"/>
      <c r="CL1217" s="722"/>
      <c r="CM1217" s="722"/>
      <c r="CN1217" s="722"/>
      <c r="CO1217" s="722"/>
      <c r="CP1217" s="722"/>
      <c r="CQ1217" s="722"/>
      <c r="CR1217" s="722"/>
      <c r="CS1217" s="722"/>
    </row>
    <row r="1218" spans="1:97" s="1376" customFormat="1">
      <c r="A1218" s="722"/>
      <c r="B1218" s="722"/>
      <c r="C1218" s="722"/>
      <c r="D1218" s="722"/>
      <c r="E1218" s="722"/>
      <c r="F1218" s="757"/>
      <c r="G1218" s="757"/>
      <c r="H1218" s="757"/>
      <c r="I1218" s="757"/>
      <c r="J1218" s="757"/>
      <c r="K1218" s="758"/>
      <c r="L1218" s="758"/>
      <c r="M1218" s="722"/>
      <c r="N1218" s="736"/>
      <c r="O1218" s="736"/>
      <c r="P1218" s="736"/>
      <c r="Q1218" s="736"/>
      <c r="R1218" s="736"/>
      <c r="S1218" s="736"/>
      <c r="T1218" s="736"/>
      <c r="U1218" s="736"/>
      <c r="BA1218" s="722"/>
      <c r="BB1218" s="722"/>
      <c r="BC1218" s="722"/>
      <c r="BD1218" s="722"/>
      <c r="BE1218" s="722"/>
      <c r="BF1218" s="722"/>
      <c r="BG1218" s="722"/>
      <c r="BH1218" s="722"/>
      <c r="BI1218" s="722"/>
      <c r="BJ1218" s="722"/>
      <c r="BK1218" s="722"/>
      <c r="BL1218" s="722"/>
      <c r="BM1218" s="722"/>
      <c r="BN1218" s="722"/>
      <c r="BO1218" s="722"/>
      <c r="BP1218" s="722"/>
      <c r="BQ1218" s="722"/>
      <c r="BR1218" s="722"/>
      <c r="BS1218" s="722"/>
      <c r="BT1218" s="722"/>
      <c r="BU1218" s="722"/>
      <c r="BV1218" s="722"/>
      <c r="BW1218" s="722"/>
      <c r="BX1218" s="722"/>
      <c r="BY1218" s="722"/>
      <c r="BZ1218" s="722"/>
      <c r="CA1218" s="722"/>
      <c r="CB1218" s="722"/>
      <c r="CC1218" s="722"/>
      <c r="CD1218" s="722"/>
      <c r="CE1218" s="722"/>
      <c r="CF1218" s="722"/>
      <c r="CG1218" s="722"/>
      <c r="CH1218" s="722"/>
      <c r="CI1218" s="722"/>
      <c r="CJ1218" s="722"/>
      <c r="CK1218" s="722"/>
      <c r="CL1218" s="722"/>
      <c r="CM1218" s="722"/>
      <c r="CN1218" s="722"/>
      <c r="CO1218" s="722"/>
      <c r="CP1218" s="722"/>
      <c r="CQ1218" s="722"/>
      <c r="CR1218" s="722"/>
      <c r="CS1218" s="722"/>
    </row>
    <row r="1219" spans="1:97" s="1376" customFormat="1">
      <c r="A1219" s="722"/>
      <c r="B1219" s="722"/>
      <c r="C1219" s="722"/>
      <c r="D1219" s="722"/>
      <c r="E1219" s="722"/>
      <c r="F1219" s="757"/>
      <c r="G1219" s="757"/>
      <c r="H1219" s="757"/>
      <c r="I1219" s="757"/>
      <c r="J1219" s="757"/>
      <c r="K1219" s="758"/>
      <c r="L1219" s="758"/>
      <c r="M1219" s="722"/>
      <c r="N1219" s="736"/>
      <c r="O1219" s="736"/>
      <c r="P1219" s="736"/>
      <c r="Q1219" s="736"/>
      <c r="R1219" s="736"/>
      <c r="S1219" s="736"/>
      <c r="T1219" s="736"/>
      <c r="U1219" s="736"/>
      <c r="BA1219" s="722"/>
      <c r="BB1219" s="722"/>
      <c r="BC1219" s="722"/>
      <c r="BD1219" s="722"/>
      <c r="BE1219" s="722"/>
      <c r="BF1219" s="722"/>
      <c r="BG1219" s="722"/>
      <c r="BH1219" s="722"/>
      <c r="BI1219" s="722"/>
      <c r="BJ1219" s="722"/>
      <c r="BK1219" s="722"/>
      <c r="BL1219" s="722"/>
      <c r="BM1219" s="722"/>
      <c r="BN1219" s="722"/>
      <c r="BO1219" s="722"/>
      <c r="BP1219" s="722"/>
      <c r="BQ1219" s="722"/>
      <c r="BR1219" s="722"/>
      <c r="BS1219" s="722"/>
      <c r="BT1219" s="722"/>
      <c r="BU1219" s="722"/>
      <c r="BV1219" s="722"/>
      <c r="BW1219" s="722"/>
      <c r="BX1219" s="722"/>
      <c r="BY1219" s="722"/>
      <c r="BZ1219" s="722"/>
      <c r="CA1219" s="722"/>
      <c r="CB1219" s="722"/>
      <c r="CC1219" s="722"/>
      <c r="CD1219" s="722"/>
      <c r="CE1219" s="722"/>
      <c r="CF1219" s="722"/>
      <c r="CG1219" s="722"/>
      <c r="CH1219" s="722"/>
      <c r="CI1219" s="722"/>
      <c r="CJ1219" s="722"/>
      <c r="CK1219" s="722"/>
      <c r="CL1219" s="722"/>
      <c r="CM1219" s="722"/>
      <c r="CN1219" s="722"/>
      <c r="CO1219" s="722"/>
      <c r="CP1219" s="722"/>
      <c r="CQ1219" s="722"/>
      <c r="CR1219" s="722"/>
      <c r="CS1219" s="722"/>
    </row>
    <row r="1220" spans="1:97" s="1376" customFormat="1">
      <c r="A1220" s="722"/>
      <c r="B1220" s="722"/>
      <c r="C1220" s="722"/>
      <c r="D1220" s="722"/>
      <c r="E1220" s="722"/>
      <c r="F1220" s="757"/>
      <c r="G1220" s="757"/>
      <c r="H1220" s="757"/>
      <c r="I1220" s="757"/>
      <c r="J1220" s="757"/>
      <c r="K1220" s="758"/>
      <c r="L1220" s="758"/>
      <c r="M1220" s="722"/>
      <c r="N1220" s="736"/>
      <c r="O1220" s="736"/>
      <c r="P1220" s="736"/>
      <c r="Q1220" s="736"/>
      <c r="R1220" s="736"/>
      <c r="S1220" s="736"/>
      <c r="T1220" s="736"/>
      <c r="U1220" s="736"/>
      <c r="BA1220" s="722"/>
      <c r="BB1220" s="722"/>
      <c r="BC1220" s="722"/>
      <c r="BD1220" s="722"/>
      <c r="BE1220" s="722"/>
      <c r="BF1220" s="722"/>
      <c r="BG1220" s="722"/>
      <c r="BH1220" s="722"/>
      <c r="BI1220" s="722"/>
      <c r="BJ1220" s="722"/>
      <c r="BK1220" s="722"/>
      <c r="BL1220" s="722"/>
      <c r="BM1220" s="722"/>
      <c r="BN1220" s="722"/>
      <c r="BO1220" s="722"/>
      <c r="BP1220" s="722"/>
      <c r="BQ1220" s="722"/>
      <c r="BR1220" s="722"/>
      <c r="BS1220" s="722"/>
      <c r="BT1220" s="722"/>
      <c r="BU1220" s="722"/>
      <c r="BV1220" s="722"/>
      <c r="BW1220" s="722"/>
      <c r="BX1220" s="722"/>
      <c r="BY1220" s="722"/>
      <c r="BZ1220" s="722"/>
      <c r="CA1220" s="722"/>
      <c r="CB1220" s="722"/>
      <c r="CC1220" s="722"/>
      <c r="CD1220" s="722"/>
      <c r="CE1220" s="722"/>
      <c r="CF1220" s="722"/>
      <c r="CG1220" s="722"/>
      <c r="CH1220" s="722"/>
      <c r="CI1220" s="722"/>
      <c r="CJ1220" s="722"/>
      <c r="CK1220" s="722"/>
      <c r="CL1220" s="722"/>
      <c r="CM1220" s="722"/>
      <c r="CN1220" s="722"/>
      <c r="CO1220" s="722"/>
      <c r="CP1220" s="722"/>
      <c r="CQ1220" s="722"/>
      <c r="CR1220" s="722"/>
      <c r="CS1220" s="722"/>
    </row>
    <row r="1221" spans="1:97" s="1376" customFormat="1">
      <c r="A1221" s="722"/>
      <c r="B1221" s="722"/>
      <c r="C1221" s="722"/>
      <c r="D1221" s="722"/>
      <c r="E1221" s="722"/>
      <c r="F1221" s="757"/>
      <c r="G1221" s="757"/>
      <c r="H1221" s="757"/>
      <c r="I1221" s="757"/>
      <c r="J1221" s="757"/>
      <c r="K1221" s="758"/>
      <c r="L1221" s="758"/>
      <c r="M1221" s="722"/>
      <c r="N1221" s="736"/>
      <c r="O1221" s="736"/>
      <c r="P1221" s="736"/>
      <c r="Q1221" s="736"/>
      <c r="R1221" s="736"/>
      <c r="S1221" s="736"/>
      <c r="T1221" s="736"/>
      <c r="U1221" s="736"/>
      <c r="BA1221" s="722"/>
      <c r="BB1221" s="722"/>
      <c r="BC1221" s="722"/>
      <c r="BD1221" s="722"/>
      <c r="BE1221" s="722"/>
      <c r="BF1221" s="722"/>
      <c r="BG1221" s="722"/>
      <c r="BH1221" s="722"/>
      <c r="BI1221" s="722"/>
      <c r="BJ1221" s="722"/>
      <c r="BK1221" s="722"/>
      <c r="BL1221" s="722"/>
      <c r="BM1221" s="722"/>
      <c r="BN1221" s="722"/>
      <c r="BO1221" s="722"/>
      <c r="BP1221" s="722"/>
      <c r="BQ1221" s="722"/>
      <c r="BR1221" s="722"/>
      <c r="BS1221" s="722"/>
      <c r="BT1221" s="722"/>
      <c r="BU1221" s="722"/>
      <c r="BV1221" s="722"/>
      <c r="BW1221" s="722"/>
      <c r="BX1221" s="722"/>
      <c r="BY1221" s="722"/>
      <c r="BZ1221" s="722"/>
      <c r="CA1221" s="722"/>
      <c r="CB1221" s="722"/>
      <c r="CC1221" s="722"/>
      <c r="CD1221" s="722"/>
      <c r="CE1221" s="722"/>
      <c r="CF1221" s="722"/>
      <c r="CG1221" s="722"/>
      <c r="CH1221" s="722"/>
      <c r="CI1221" s="722"/>
      <c r="CJ1221" s="722"/>
      <c r="CK1221" s="722"/>
      <c r="CL1221" s="722"/>
      <c r="CM1221" s="722"/>
      <c r="CN1221" s="722"/>
      <c r="CO1221" s="722"/>
      <c r="CP1221" s="722"/>
      <c r="CQ1221" s="722"/>
      <c r="CR1221" s="722"/>
      <c r="CS1221" s="722"/>
    </row>
    <row r="1222" spans="1:97" s="1376" customFormat="1">
      <c r="A1222" s="722"/>
      <c r="B1222" s="722"/>
      <c r="C1222" s="722"/>
      <c r="D1222" s="722"/>
      <c r="E1222" s="722"/>
      <c r="F1222" s="757"/>
      <c r="G1222" s="757"/>
      <c r="H1222" s="757"/>
      <c r="I1222" s="757"/>
      <c r="J1222" s="757"/>
      <c r="K1222" s="758"/>
      <c r="L1222" s="758"/>
      <c r="M1222" s="722"/>
      <c r="N1222" s="736"/>
      <c r="O1222" s="736"/>
      <c r="P1222" s="736"/>
      <c r="Q1222" s="736"/>
      <c r="R1222" s="736"/>
      <c r="S1222" s="736"/>
      <c r="T1222" s="736"/>
      <c r="U1222" s="736"/>
      <c r="BA1222" s="722"/>
      <c r="BB1222" s="722"/>
      <c r="BC1222" s="722"/>
      <c r="BD1222" s="722"/>
      <c r="BE1222" s="722"/>
      <c r="BF1222" s="722"/>
      <c r="BG1222" s="722"/>
      <c r="BH1222" s="722"/>
      <c r="BI1222" s="722"/>
      <c r="BJ1222" s="722"/>
      <c r="BK1222" s="722"/>
      <c r="BL1222" s="722"/>
      <c r="BM1222" s="722"/>
      <c r="BN1222" s="722"/>
      <c r="BO1222" s="722"/>
      <c r="BP1222" s="722"/>
      <c r="BQ1222" s="722"/>
      <c r="BR1222" s="722"/>
      <c r="BS1222" s="722"/>
      <c r="BT1222" s="722"/>
      <c r="BU1222" s="722"/>
      <c r="BV1222" s="722"/>
      <c r="BW1222" s="722"/>
      <c r="BX1222" s="722"/>
      <c r="BY1222" s="722"/>
      <c r="BZ1222" s="722"/>
      <c r="CA1222" s="722"/>
      <c r="CB1222" s="722"/>
      <c r="CC1222" s="722"/>
      <c r="CD1222" s="722"/>
      <c r="CE1222" s="722"/>
      <c r="CF1222" s="722"/>
      <c r="CG1222" s="722"/>
      <c r="CH1222" s="722"/>
      <c r="CI1222" s="722"/>
      <c r="CJ1222" s="722"/>
      <c r="CK1222" s="722"/>
      <c r="CL1222" s="722"/>
      <c r="CM1222" s="722"/>
      <c r="CN1222" s="722"/>
      <c r="CO1222" s="722"/>
      <c r="CP1222" s="722"/>
      <c r="CQ1222" s="722"/>
      <c r="CR1222" s="722"/>
      <c r="CS1222" s="722"/>
    </row>
    <row r="1223" spans="1:97" s="1376" customFormat="1">
      <c r="A1223" s="722"/>
      <c r="B1223" s="722"/>
      <c r="C1223" s="722"/>
      <c r="D1223" s="722"/>
      <c r="E1223" s="722"/>
      <c r="F1223" s="757"/>
      <c r="G1223" s="757"/>
      <c r="H1223" s="757"/>
      <c r="I1223" s="757"/>
      <c r="J1223" s="757"/>
      <c r="K1223" s="758"/>
      <c r="L1223" s="758"/>
      <c r="M1223" s="722"/>
      <c r="N1223" s="736"/>
      <c r="O1223" s="736"/>
      <c r="P1223" s="736"/>
      <c r="Q1223" s="736"/>
      <c r="R1223" s="736"/>
      <c r="S1223" s="736"/>
      <c r="T1223" s="736"/>
      <c r="U1223" s="736"/>
      <c r="BA1223" s="722"/>
      <c r="BB1223" s="722"/>
      <c r="BC1223" s="722"/>
      <c r="BD1223" s="722"/>
      <c r="BE1223" s="722"/>
      <c r="BF1223" s="722"/>
      <c r="BG1223" s="722"/>
      <c r="BH1223" s="722"/>
      <c r="BI1223" s="722"/>
      <c r="BJ1223" s="722"/>
      <c r="BK1223" s="722"/>
      <c r="BL1223" s="722"/>
      <c r="BM1223" s="722"/>
      <c r="BN1223" s="722"/>
      <c r="BO1223" s="722"/>
      <c r="BP1223" s="722"/>
      <c r="BQ1223" s="722"/>
      <c r="BR1223" s="722"/>
      <c r="BS1223" s="722"/>
      <c r="BT1223" s="722"/>
      <c r="BU1223" s="722"/>
      <c r="BV1223" s="722"/>
      <c r="BW1223" s="722"/>
      <c r="BX1223" s="722"/>
      <c r="BY1223" s="722"/>
      <c r="BZ1223" s="722"/>
      <c r="CA1223" s="722"/>
      <c r="CB1223" s="722"/>
      <c r="CC1223" s="722"/>
      <c r="CD1223" s="722"/>
      <c r="CE1223" s="722"/>
      <c r="CF1223" s="722"/>
      <c r="CG1223" s="722"/>
      <c r="CH1223" s="722"/>
      <c r="CI1223" s="722"/>
      <c r="CJ1223" s="722"/>
      <c r="CK1223" s="722"/>
      <c r="CL1223" s="722"/>
      <c r="CM1223" s="722"/>
      <c r="CN1223" s="722"/>
      <c r="CO1223" s="722"/>
      <c r="CP1223" s="722"/>
      <c r="CQ1223" s="722"/>
      <c r="CR1223" s="722"/>
      <c r="CS1223" s="722"/>
    </row>
    <row r="1224" spans="1:97" s="1376" customFormat="1">
      <c r="A1224" s="722"/>
      <c r="B1224" s="722"/>
      <c r="C1224" s="722"/>
      <c r="D1224" s="722"/>
      <c r="E1224" s="722"/>
      <c r="F1224" s="757"/>
      <c r="G1224" s="757"/>
      <c r="H1224" s="757"/>
      <c r="I1224" s="757"/>
      <c r="J1224" s="757"/>
      <c r="K1224" s="758"/>
      <c r="L1224" s="758"/>
      <c r="M1224" s="722"/>
      <c r="N1224" s="736"/>
      <c r="O1224" s="736"/>
      <c r="P1224" s="736"/>
      <c r="Q1224" s="736"/>
      <c r="R1224" s="736"/>
      <c r="S1224" s="736"/>
      <c r="T1224" s="736"/>
      <c r="U1224" s="736"/>
      <c r="BA1224" s="722"/>
      <c r="BB1224" s="722"/>
      <c r="BC1224" s="722"/>
      <c r="BD1224" s="722"/>
      <c r="BE1224" s="722"/>
      <c r="BF1224" s="722"/>
      <c r="BG1224" s="722"/>
      <c r="BH1224" s="722"/>
      <c r="BI1224" s="722"/>
      <c r="BJ1224" s="722"/>
      <c r="BK1224" s="722"/>
      <c r="BL1224" s="722"/>
      <c r="BM1224" s="722"/>
      <c r="BN1224" s="722"/>
      <c r="BO1224" s="722"/>
      <c r="BP1224" s="722"/>
      <c r="BQ1224" s="722"/>
      <c r="BR1224" s="722"/>
      <c r="BS1224" s="722"/>
      <c r="BT1224" s="722"/>
      <c r="BU1224" s="722"/>
      <c r="BV1224" s="722"/>
      <c r="BW1224" s="722"/>
      <c r="BX1224" s="722"/>
      <c r="BY1224" s="722"/>
      <c r="BZ1224" s="722"/>
      <c r="CA1224" s="722"/>
      <c r="CB1224" s="722"/>
      <c r="CC1224" s="722"/>
      <c r="CD1224" s="722"/>
      <c r="CE1224" s="722"/>
      <c r="CF1224" s="722"/>
      <c r="CG1224" s="722"/>
      <c r="CH1224" s="722"/>
      <c r="CI1224" s="722"/>
      <c r="CJ1224" s="722"/>
      <c r="CK1224" s="722"/>
      <c r="CL1224" s="722"/>
      <c r="CM1224" s="722"/>
      <c r="CN1224" s="722"/>
      <c r="CO1224" s="722"/>
      <c r="CP1224" s="722"/>
      <c r="CQ1224" s="722"/>
      <c r="CR1224" s="722"/>
      <c r="CS1224" s="722"/>
    </row>
    <row r="1225" spans="1:97" s="1376" customFormat="1">
      <c r="A1225" s="722"/>
      <c r="B1225" s="722"/>
      <c r="C1225" s="722"/>
      <c r="D1225" s="722"/>
      <c r="E1225" s="722"/>
      <c r="F1225" s="757"/>
      <c r="G1225" s="757"/>
      <c r="H1225" s="757"/>
      <c r="I1225" s="757"/>
      <c r="J1225" s="757"/>
      <c r="K1225" s="758"/>
      <c r="L1225" s="758"/>
      <c r="M1225" s="722"/>
      <c r="N1225" s="736"/>
      <c r="O1225" s="736"/>
      <c r="P1225" s="736"/>
      <c r="Q1225" s="736"/>
      <c r="R1225" s="736"/>
      <c r="S1225" s="736"/>
      <c r="T1225" s="736"/>
      <c r="U1225" s="736"/>
      <c r="BA1225" s="722"/>
      <c r="BB1225" s="722"/>
      <c r="BC1225" s="722"/>
      <c r="BD1225" s="722"/>
      <c r="BE1225" s="722"/>
      <c r="BF1225" s="722"/>
      <c r="BG1225" s="722"/>
      <c r="BH1225" s="722"/>
      <c r="BI1225" s="722"/>
      <c r="BJ1225" s="722"/>
      <c r="BK1225" s="722"/>
      <c r="BL1225" s="722"/>
      <c r="BM1225" s="722"/>
      <c r="BN1225" s="722"/>
      <c r="BO1225" s="722"/>
      <c r="BP1225" s="722"/>
      <c r="BQ1225" s="722"/>
      <c r="BR1225" s="722"/>
      <c r="BS1225" s="722"/>
      <c r="BT1225" s="722"/>
      <c r="BU1225" s="722"/>
      <c r="BV1225" s="722"/>
      <c r="BW1225" s="722"/>
      <c r="BX1225" s="722"/>
      <c r="BY1225" s="722"/>
      <c r="BZ1225" s="722"/>
      <c r="CA1225" s="722"/>
      <c r="CB1225" s="722"/>
      <c r="CC1225" s="722"/>
      <c r="CD1225" s="722"/>
      <c r="CE1225" s="722"/>
      <c r="CF1225" s="722"/>
      <c r="CG1225" s="722"/>
      <c r="CH1225" s="722"/>
      <c r="CI1225" s="722"/>
      <c r="CJ1225" s="722"/>
      <c r="CK1225" s="722"/>
      <c r="CL1225" s="722"/>
      <c r="CM1225" s="722"/>
      <c r="CN1225" s="722"/>
      <c r="CO1225" s="722"/>
      <c r="CP1225" s="722"/>
      <c r="CQ1225" s="722"/>
      <c r="CR1225" s="722"/>
      <c r="CS1225" s="722"/>
    </row>
    <row r="1226" spans="1:97" s="1376" customFormat="1">
      <c r="A1226" s="722"/>
      <c r="B1226" s="722"/>
      <c r="C1226" s="722"/>
      <c r="D1226" s="722"/>
      <c r="E1226" s="722"/>
      <c r="F1226" s="757"/>
      <c r="G1226" s="757"/>
      <c r="H1226" s="757"/>
      <c r="I1226" s="757"/>
      <c r="J1226" s="757"/>
      <c r="K1226" s="758"/>
      <c r="L1226" s="758"/>
      <c r="M1226" s="722"/>
      <c r="N1226" s="736"/>
      <c r="O1226" s="736"/>
      <c r="P1226" s="736"/>
      <c r="Q1226" s="736"/>
      <c r="R1226" s="736"/>
      <c r="S1226" s="736"/>
      <c r="T1226" s="736"/>
      <c r="U1226" s="736"/>
      <c r="BA1226" s="722"/>
      <c r="BB1226" s="722"/>
      <c r="BC1226" s="722"/>
      <c r="BD1226" s="722"/>
      <c r="BE1226" s="722"/>
      <c r="BF1226" s="722"/>
      <c r="BG1226" s="722"/>
      <c r="BH1226" s="722"/>
      <c r="BI1226" s="722"/>
      <c r="BJ1226" s="722"/>
      <c r="BK1226" s="722"/>
      <c r="BL1226" s="722"/>
      <c r="BM1226" s="722"/>
      <c r="BN1226" s="722"/>
      <c r="BO1226" s="722"/>
      <c r="BP1226" s="722"/>
      <c r="BQ1226" s="722"/>
      <c r="BR1226" s="722"/>
      <c r="BS1226" s="722"/>
      <c r="BT1226" s="722"/>
      <c r="BU1226" s="722"/>
      <c r="BV1226" s="722"/>
      <c r="BW1226" s="722"/>
      <c r="BX1226" s="722"/>
      <c r="BY1226" s="722"/>
      <c r="BZ1226" s="722"/>
      <c r="CA1226" s="722"/>
      <c r="CB1226" s="722"/>
      <c r="CC1226" s="722"/>
      <c r="CD1226" s="722"/>
      <c r="CE1226" s="722"/>
      <c r="CF1226" s="722"/>
      <c r="CG1226" s="722"/>
      <c r="CH1226" s="722"/>
      <c r="CI1226" s="722"/>
      <c r="CJ1226" s="722"/>
      <c r="CK1226" s="722"/>
      <c r="CL1226" s="722"/>
      <c r="CM1226" s="722"/>
      <c r="CN1226" s="722"/>
      <c r="CO1226" s="722"/>
      <c r="CP1226" s="722"/>
      <c r="CQ1226" s="722"/>
      <c r="CR1226" s="722"/>
      <c r="CS1226" s="722"/>
    </row>
    <row r="1227" spans="1:97" s="1376" customFormat="1">
      <c r="A1227" s="722"/>
      <c r="B1227" s="722"/>
      <c r="C1227" s="722"/>
      <c r="D1227" s="722"/>
      <c r="E1227" s="722"/>
      <c r="F1227" s="757"/>
      <c r="G1227" s="757"/>
      <c r="H1227" s="757"/>
      <c r="I1227" s="757"/>
      <c r="J1227" s="757"/>
      <c r="K1227" s="758"/>
      <c r="L1227" s="758"/>
      <c r="M1227" s="722"/>
      <c r="N1227" s="736"/>
      <c r="O1227" s="736"/>
      <c r="P1227" s="736"/>
      <c r="Q1227" s="736"/>
      <c r="R1227" s="736"/>
      <c r="S1227" s="736"/>
      <c r="T1227" s="736"/>
      <c r="U1227" s="736"/>
      <c r="BA1227" s="722"/>
      <c r="BB1227" s="722"/>
      <c r="BC1227" s="722"/>
      <c r="BD1227" s="722"/>
      <c r="BE1227" s="722"/>
      <c r="BF1227" s="722"/>
      <c r="BG1227" s="722"/>
      <c r="BH1227" s="722"/>
      <c r="BI1227" s="722"/>
      <c r="BJ1227" s="722"/>
      <c r="BK1227" s="722"/>
      <c r="BL1227" s="722"/>
      <c r="BM1227" s="722"/>
      <c r="BN1227" s="722"/>
      <c r="BO1227" s="722"/>
      <c r="BP1227" s="722"/>
      <c r="BQ1227" s="722"/>
      <c r="BR1227" s="722"/>
      <c r="BS1227" s="722"/>
      <c r="BT1227" s="722"/>
      <c r="BU1227" s="722"/>
      <c r="BV1227" s="722"/>
      <c r="BW1227" s="722"/>
      <c r="BX1227" s="722"/>
      <c r="BY1227" s="722"/>
      <c r="BZ1227" s="722"/>
      <c r="CA1227" s="722"/>
      <c r="CB1227" s="722"/>
      <c r="CC1227" s="722"/>
      <c r="CD1227" s="722"/>
      <c r="CE1227" s="722"/>
      <c r="CF1227" s="722"/>
      <c r="CG1227" s="722"/>
      <c r="CH1227" s="722"/>
      <c r="CI1227" s="722"/>
      <c r="CJ1227" s="722"/>
      <c r="CK1227" s="722"/>
      <c r="CL1227" s="722"/>
      <c r="CM1227" s="722"/>
      <c r="CN1227" s="722"/>
      <c r="CO1227" s="722"/>
      <c r="CP1227" s="722"/>
      <c r="CQ1227" s="722"/>
      <c r="CR1227" s="722"/>
      <c r="CS1227" s="722"/>
    </row>
    <row r="1228" spans="1:97" s="1376" customFormat="1">
      <c r="A1228" s="722"/>
      <c r="B1228" s="722"/>
      <c r="C1228" s="722"/>
      <c r="D1228" s="722"/>
      <c r="E1228" s="722"/>
      <c r="F1228" s="757"/>
      <c r="G1228" s="757"/>
      <c r="H1228" s="757"/>
      <c r="I1228" s="757"/>
      <c r="J1228" s="757"/>
      <c r="K1228" s="758"/>
      <c r="L1228" s="758"/>
      <c r="M1228" s="722"/>
      <c r="N1228" s="736"/>
      <c r="O1228" s="736"/>
      <c r="P1228" s="736"/>
      <c r="Q1228" s="736"/>
      <c r="R1228" s="736"/>
      <c r="S1228" s="736"/>
      <c r="T1228" s="736"/>
      <c r="U1228" s="736"/>
      <c r="BA1228" s="722"/>
      <c r="BB1228" s="722"/>
      <c r="BC1228" s="722"/>
      <c r="BD1228" s="722"/>
      <c r="BE1228" s="722"/>
      <c r="BF1228" s="722"/>
      <c r="BG1228" s="722"/>
      <c r="BH1228" s="722"/>
      <c r="BI1228" s="722"/>
      <c r="BJ1228" s="722"/>
      <c r="BK1228" s="722"/>
      <c r="BL1228" s="722"/>
      <c r="BM1228" s="722"/>
      <c r="BN1228" s="722"/>
      <c r="BO1228" s="722"/>
      <c r="BP1228" s="722"/>
      <c r="BQ1228" s="722"/>
      <c r="BR1228" s="722"/>
      <c r="BS1228" s="722"/>
      <c r="BT1228" s="722"/>
      <c r="BU1228" s="722"/>
      <c r="BV1228" s="722"/>
      <c r="BW1228" s="722"/>
      <c r="BX1228" s="722"/>
      <c r="BY1228" s="722"/>
      <c r="BZ1228" s="722"/>
      <c r="CA1228" s="722"/>
      <c r="CB1228" s="722"/>
      <c r="CC1228" s="722"/>
      <c r="CD1228" s="722"/>
      <c r="CE1228" s="722"/>
      <c r="CF1228" s="722"/>
      <c r="CG1228" s="722"/>
      <c r="CH1228" s="722"/>
      <c r="CI1228" s="722"/>
      <c r="CJ1228" s="722"/>
      <c r="CK1228" s="722"/>
      <c r="CL1228" s="722"/>
      <c r="CM1228" s="722"/>
      <c r="CN1228" s="722"/>
      <c r="CO1228" s="722"/>
      <c r="CP1228" s="722"/>
      <c r="CQ1228" s="722"/>
      <c r="CR1228" s="722"/>
      <c r="CS1228" s="722"/>
    </row>
    <row r="1229" spans="1:97" s="1376" customFormat="1">
      <c r="A1229" s="722"/>
      <c r="B1229" s="722"/>
      <c r="C1229" s="722"/>
      <c r="D1229" s="722"/>
      <c r="E1229" s="722"/>
      <c r="F1229" s="757"/>
      <c r="G1229" s="757"/>
      <c r="H1229" s="757"/>
      <c r="I1229" s="757"/>
      <c r="J1229" s="757"/>
      <c r="K1229" s="758"/>
      <c r="L1229" s="758"/>
      <c r="M1229" s="722"/>
      <c r="N1229" s="736"/>
      <c r="O1229" s="736"/>
      <c r="P1229" s="736"/>
      <c r="Q1229" s="736"/>
      <c r="R1229" s="736"/>
      <c r="S1229" s="736"/>
      <c r="T1229" s="736"/>
      <c r="U1229" s="736"/>
      <c r="BA1229" s="722"/>
      <c r="BB1229" s="722"/>
      <c r="BC1229" s="722"/>
      <c r="BD1229" s="722"/>
      <c r="BE1229" s="722"/>
      <c r="BF1229" s="722"/>
      <c r="BG1229" s="722"/>
      <c r="BH1229" s="722"/>
      <c r="BI1229" s="722"/>
      <c r="BJ1229" s="722"/>
      <c r="BK1229" s="722"/>
      <c r="BL1229" s="722"/>
      <c r="BM1229" s="722"/>
      <c r="BN1229" s="722"/>
      <c r="BO1229" s="722"/>
      <c r="BP1229" s="722"/>
      <c r="BQ1229" s="722"/>
      <c r="BR1229" s="722"/>
      <c r="BS1229" s="722"/>
      <c r="BT1229" s="722"/>
      <c r="BU1229" s="722"/>
      <c r="BV1229" s="722"/>
      <c r="BW1229" s="722"/>
      <c r="BX1229" s="722"/>
      <c r="BY1229" s="722"/>
      <c r="BZ1229" s="722"/>
      <c r="CA1229" s="722"/>
      <c r="CB1229" s="722"/>
      <c r="CC1229" s="722"/>
      <c r="CD1229" s="722"/>
      <c r="CE1229" s="722"/>
      <c r="CF1229" s="722"/>
      <c r="CG1229" s="722"/>
      <c r="CH1229" s="722"/>
      <c r="CI1229" s="722"/>
      <c r="CJ1229" s="722"/>
      <c r="CK1229" s="722"/>
      <c r="CL1229" s="722"/>
      <c r="CM1229" s="722"/>
      <c r="CN1229" s="722"/>
      <c r="CO1229" s="722"/>
      <c r="CP1229" s="722"/>
      <c r="CQ1229" s="722"/>
      <c r="CR1229" s="722"/>
      <c r="CS1229" s="722"/>
    </row>
    <row r="1230" spans="1:97" s="1376" customFormat="1">
      <c r="A1230" s="722"/>
      <c r="B1230" s="722"/>
      <c r="C1230" s="722"/>
      <c r="D1230" s="722"/>
      <c r="E1230" s="722"/>
      <c r="F1230" s="757"/>
      <c r="G1230" s="757"/>
      <c r="H1230" s="757"/>
      <c r="I1230" s="757"/>
      <c r="J1230" s="757"/>
      <c r="K1230" s="758"/>
      <c r="L1230" s="758"/>
      <c r="M1230" s="722"/>
      <c r="N1230" s="736"/>
      <c r="O1230" s="736"/>
      <c r="P1230" s="736"/>
      <c r="Q1230" s="736"/>
      <c r="R1230" s="736"/>
      <c r="S1230" s="736"/>
      <c r="T1230" s="736"/>
      <c r="U1230" s="736"/>
      <c r="BA1230" s="722"/>
      <c r="BB1230" s="722"/>
      <c r="BC1230" s="722"/>
      <c r="BD1230" s="722"/>
      <c r="BE1230" s="722"/>
      <c r="BF1230" s="722"/>
      <c r="BG1230" s="722"/>
      <c r="BH1230" s="722"/>
      <c r="BI1230" s="722"/>
      <c r="BJ1230" s="722"/>
      <c r="BK1230" s="722"/>
      <c r="BL1230" s="722"/>
      <c r="BM1230" s="722"/>
      <c r="BN1230" s="722"/>
      <c r="BO1230" s="722"/>
      <c r="BP1230" s="722"/>
      <c r="BQ1230" s="722"/>
      <c r="BR1230" s="722"/>
      <c r="BS1230" s="722"/>
      <c r="BT1230" s="722"/>
      <c r="BU1230" s="722"/>
      <c r="BV1230" s="722"/>
      <c r="BW1230" s="722"/>
      <c r="BX1230" s="722"/>
      <c r="BY1230" s="722"/>
      <c r="BZ1230" s="722"/>
      <c r="CA1230" s="722"/>
      <c r="CB1230" s="722"/>
      <c r="CC1230" s="722"/>
      <c r="CD1230" s="722"/>
      <c r="CE1230" s="722"/>
      <c r="CF1230" s="722"/>
      <c r="CG1230" s="722"/>
      <c r="CH1230" s="722"/>
      <c r="CI1230" s="722"/>
      <c r="CJ1230" s="722"/>
      <c r="CK1230" s="722"/>
      <c r="CL1230" s="722"/>
      <c r="CM1230" s="722"/>
      <c r="CN1230" s="722"/>
      <c r="CO1230" s="722"/>
      <c r="CP1230" s="722"/>
      <c r="CQ1230" s="722"/>
      <c r="CR1230" s="722"/>
      <c r="CS1230" s="722"/>
    </row>
    <row r="1231" spans="1:97" s="1376" customFormat="1">
      <c r="A1231" s="722"/>
      <c r="B1231" s="722"/>
      <c r="C1231" s="722"/>
      <c r="D1231" s="722"/>
      <c r="E1231" s="722"/>
      <c r="F1231" s="757"/>
      <c r="G1231" s="757"/>
      <c r="H1231" s="757"/>
      <c r="I1231" s="757"/>
      <c r="J1231" s="757"/>
      <c r="K1231" s="758"/>
      <c r="L1231" s="758"/>
      <c r="M1231" s="722"/>
      <c r="N1231" s="736"/>
      <c r="O1231" s="736"/>
      <c r="P1231" s="736"/>
      <c r="Q1231" s="736"/>
      <c r="R1231" s="736"/>
      <c r="S1231" s="736"/>
      <c r="T1231" s="736"/>
      <c r="U1231" s="736"/>
      <c r="BA1231" s="722"/>
      <c r="BB1231" s="722"/>
      <c r="BC1231" s="722"/>
      <c r="BD1231" s="722"/>
      <c r="BE1231" s="722"/>
      <c r="BF1231" s="722"/>
      <c r="BG1231" s="722"/>
      <c r="BH1231" s="722"/>
      <c r="BI1231" s="722"/>
      <c r="BJ1231" s="722"/>
      <c r="BK1231" s="722"/>
      <c r="BL1231" s="722"/>
      <c r="BM1231" s="722"/>
      <c r="BN1231" s="722"/>
      <c r="BO1231" s="722"/>
      <c r="BP1231" s="722"/>
      <c r="BQ1231" s="722"/>
      <c r="BR1231" s="722"/>
      <c r="BS1231" s="722"/>
      <c r="BT1231" s="722"/>
      <c r="BU1231" s="722"/>
      <c r="BV1231" s="722"/>
      <c r="BW1231" s="722"/>
      <c r="BX1231" s="722"/>
      <c r="BY1231" s="722"/>
      <c r="BZ1231" s="722"/>
      <c r="CA1231" s="722"/>
      <c r="CB1231" s="722"/>
      <c r="CC1231" s="722"/>
      <c r="CD1231" s="722"/>
      <c r="CE1231" s="722"/>
      <c r="CF1231" s="722"/>
      <c r="CG1231" s="722"/>
      <c r="CH1231" s="722"/>
      <c r="CI1231" s="722"/>
      <c r="CJ1231" s="722"/>
      <c r="CK1231" s="722"/>
      <c r="CL1231" s="722"/>
      <c r="CM1231" s="722"/>
      <c r="CN1231" s="722"/>
      <c r="CO1231" s="722"/>
      <c r="CP1231" s="722"/>
      <c r="CQ1231" s="722"/>
      <c r="CR1231" s="722"/>
      <c r="CS1231" s="722"/>
    </row>
    <row r="1232" spans="1:97" s="1376" customFormat="1">
      <c r="A1232" s="722"/>
      <c r="B1232" s="722"/>
      <c r="C1232" s="722"/>
      <c r="D1232" s="722"/>
      <c r="E1232" s="722"/>
      <c r="F1232" s="757"/>
      <c r="G1232" s="757"/>
      <c r="H1232" s="757"/>
      <c r="I1232" s="757"/>
      <c r="J1232" s="757"/>
      <c r="K1232" s="758"/>
      <c r="L1232" s="758"/>
      <c r="M1232" s="722"/>
      <c r="N1232" s="736"/>
      <c r="O1232" s="736"/>
      <c r="P1232" s="736"/>
      <c r="Q1232" s="736"/>
      <c r="R1232" s="736"/>
      <c r="S1232" s="736"/>
      <c r="T1232" s="736"/>
      <c r="U1232" s="736"/>
      <c r="BA1232" s="722"/>
      <c r="BB1232" s="722"/>
      <c r="BC1232" s="722"/>
      <c r="BD1232" s="722"/>
      <c r="BE1232" s="722"/>
      <c r="BF1232" s="722"/>
      <c r="BG1232" s="722"/>
      <c r="BH1232" s="722"/>
      <c r="BI1232" s="722"/>
      <c r="BJ1232" s="722"/>
      <c r="BK1232" s="722"/>
      <c r="BL1232" s="722"/>
      <c r="BM1232" s="722"/>
      <c r="BN1232" s="722"/>
      <c r="BO1232" s="722"/>
      <c r="BP1232" s="722"/>
      <c r="BQ1232" s="722"/>
      <c r="BR1232" s="722"/>
      <c r="BS1232" s="722"/>
      <c r="BT1232" s="722"/>
      <c r="BU1232" s="722"/>
      <c r="BV1232" s="722"/>
      <c r="BW1232" s="722"/>
      <c r="BX1232" s="722"/>
      <c r="BY1232" s="722"/>
      <c r="BZ1232" s="722"/>
      <c r="CA1232" s="722"/>
      <c r="CB1232" s="722"/>
      <c r="CC1232" s="722"/>
      <c r="CD1232" s="722"/>
      <c r="CE1232" s="722"/>
      <c r="CF1232" s="722"/>
      <c r="CG1232" s="722"/>
      <c r="CH1232" s="722"/>
      <c r="CI1232" s="722"/>
      <c r="CJ1232" s="722"/>
      <c r="CK1232" s="722"/>
      <c r="CL1232" s="722"/>
      <c r="CM1232" s="722"/>
      <c r="CN1232" s="722"/>
      <c r="CO1232" s="722"/>
      <c r="CP1232" s="722"/>
      <c r="CQ1232" s="722"/>
      <c r="CR1232" s="722"/>
      <c r="CS1232" s="722"/>
    </row>
    <row r="1233" spans="1:97" s="1376" customFormat="1">
      <c r="A1233" s="722"/>
      <c r="B1233" s="722"/>
      <c r="C1233" s="722"/>
      <c r="D1233" s="722"/>
      <c r="E1233" s="722"/>
      <c r="F1233" s="757"/>
      <c r="G1233" s="757"/>
      <c r="H1233" s="757"/>
      <c r="I1233" s="757"/>
      <c r="J1233" s="757"/>
      <c r="K1233" s="758"/>
      <c r="L1233" s="758"/>
      <c r="M1233" s="722"/>
      <c r="N1233" s="736"/>
      <c r="O1233" s="736"/>
      <c r="P1233" s="736"/>
      <c r="Q1233" s="736"/>
      <c r="R1233" s="736"/>
      <c r="S1233" s="736"/>
      <c r="T1233" s="736"/>
      <c r="U1233" s="736"/>
      <c r="BA1233" s="722"/>
      <c r="BB1233" s="722"/>
      <c r="BC1233" s="722"/>
      <c r="BD1233" s="722"/>
      <c r="BE1233" s="722"/>
      <c r="BF1233" s="722"/>
      <c r="BG1233" s="722"/>
      <c r="BH1233" s="722"/>
      <c r="BI1233" s="722"/>
      <c r="BJ1233" s="722"/>
      <c r="BK1233" s="722"/>
      <c r="BL1233" s="722"/>
      <c r="BM1233" s="722"/>
      <c r="BN1233" s="722"/>
      <c r="BO1233" s="722"/>
      <c r="BP1233" s="722"/>
      <c r="BQ1233" s="722"/>
      <c r="BR1233" s="722"/>
      <c r="BS1233" s="722"/>
      <c r="BT1233" s="722"/>
      <c r="BU1233" s="722"/>
      <c r="BV1233" s="722"/>
      <c r="BW1233" s="722"/>
      <c r="BX1233" s="722"/>
      <c r="BY1233" s="722"/>
      <c r="BZ1233" s="722"/>
      <c r="CA1233" s="722"/>
      <c r="CB1233" s="722"/>
      <c r="CC1233" s="722"/>
      <c r="CD1233" s="722"/>
      <c r="CE1233" s="722"/>
      <c r="CF1233" s="722"/>
      <c r="CG1233" s="722"/>
      <c r="CH1233" s="722"/>
      <c r="CI1233" s="722"/>
      <c r="CJ1233" s="722"/>
      <c r="CK1233" s="722"/>
      <c r="CL1233" s="722"/>
      <c r="CM1233" s="722"/>
      <c r="CN1233" s="722"/>
      <c r="CO1233" s="722"/>
      <c r="CP1233" s="722"/>
      <c r="CQ1233" s="722"/>
      <c r="CR1233" s="722"/>
      <c r="CS1233" s="722"/>
    </row>
    <row r="1234" spans="1:97" s="1376" customFormat="1">
      <c r="A1234" s="722"/>
      <c r="B1234" s="722"/>
      <c r="C1234" s="722"/>
      <c r="D1234" s="722"/>
      <c r="E1234" s="722"/>
      <c r="F1234" s="757"/>
      <c r="G1234" s="757"/>
      <c r="H1234" s="757"/>
      <c r="I1234" s="757"/>
      <c r="J1234" s="757"/>
      <c r="K1234" s="758"/>
      <c r="L1234" s="758"/>
      <c r="M1234" s="722"/>
      <c r="N1234" s="736"/>
      <c r="O1234" s="736"/>
      <c r="P1234" s="736"/>
      <c r="Q1234" s="736"/>
      <c r="R1234" s="736"/>
      <c r="S1234" s="736"/>
      <c r="T1234" s="736"/>
      <c r="U1234" s="736"/>
      <c r="BA1234" s="722"/>
      <c r="BB1234" s="722"/>
      <c r="BC1234" s="722"/>
      <c r="BD1234" s="722"/>
      <c r="BE1234" s="722"/>
      <c r="BF1234" s="722"/>
      <c r="BG1234" s="722"/>
      <c r="BH1234" s="722"/>
      <c r="BI1234" s="722"/>
      <c r="BJ1234" s="722"/>
      <c r="BK1234" s="722"/>
      <c r="BL1234" s="722"/>
      <c r="BM1234" s="722"/>
      <c r="BN1234" s="722"/>
      <c r="BO1234" s="722"/>
      <c r="BP1234" s="722"/>
      <c r="BQ1234" s="722"/>
      <c r="BR1234" s="722"/>
      <c r="BS1234" s="722"/>
      <c r="BT1234" s="722"/>
      <c r="BU1234" s="722"/>
      <c r="BV1234" s="722"/>
      <c r="BW1234" s="722"/>
      <c r="BX1234" s="722"/>
      <c r="BY1234" s="722"/>
      <c r="BZ1234" s="722"/>
      <c r="CA1234" s="722"/>
      <c r="CB1234" s="722"/>
      <c r="CC1234" s="722"/>
      <c r="CD1234" s="722"/>
      <c r="CE1234" s="722"/>
      <c r="CF1234" s="722"/>
      <c r="CG1234" s="722"/>
      <c r="CH1234" s="722"/>
      <c r="CI1234" s="722"/>
      <c r="CJ1234" s="722"/>
      <c r="CK1234" s="722"/>
      <c r="CL1234" s="722"/>
      <c r="CM1234" s="722"/>
      <c r="CN1234" s="722"/>
      <c r="CO1234" s="722"/>
      <c r="CP1234" s="722"/>
      <c r="CQ1234" s="722"/>
      <c r="CR1234" s="722"/>
      <c r="CS1234" s="722"/>
    </row>
    <row r="1235" spans="1:97" s="1376" customFormat="1">
      <c r="A1235" s="722"/>
      <c r="B1235" s="722"/>
      <c r="C1235" s="722"/>
      <c r="D1235" s="722"/>
      <c r="E1235" s="722"/>
      <c r="F1235" s="757"/>
      <c r="G1235" s="757"/>
      <c r="H1235" s="757"/>
      <c r="I1235" s="757"/>
      <c r="J1235" s="757"/>
      <c r="K1235" s="758"/>
      <c r="L1235" s="758"/>
      <c r="M1235" s="722"/>
      <c r="N1235" s="736"/>
      <c r="O1235" s="736"/>
      <c r="P1235" s="736"/>
      <c r="Q1235" s="736"/>
      <c r="R1235" s="736"/>
      <c r="S1235" s="736"/>
      <c r="T1235" s="736"/>
      <c r="U1235" s="736"/>
      <c r="BA1235" s="722"/>
      <c r="BB1235" s="722"/>
      <c r="BC1235" s="722"/>
      <c r="BD1235" s="722"/>
      <c r="BE1235" s="722"/>
      <c r="BF1235" s="722"/>
      <c r="BG1235" s="722"/>
      <c r="BH1235" s="722"/>
      <c r="BI1235" s="722"/>
      <c r="BJ1235" s="722"/>
      <c r="BK1235" s="722"/>
      <c r="BL1235" s="722"/>
      <c r="BM1235" s="722"/>
      <c r="BN1235" s="722"/>
      <c r="BO1235" s="722"/>
      <c r="BP1235" s="722"/>
      <c r="BQ1235" s="722"/>
      <c r="BR1235" s="722"/>
      <c r="BS1235" s="722"/>
      <c r="BT1235" s="722"/>
      <c r="BU1235" s="722"/>
      <c r="BV1235" s="722"/>
      <c r="BW1235" s="722"/>
      <c r="BX1235" s="722"/>
      <c r="BY1235" s="722"/>
      <c r="BZ1235" s="722"/>
      <c r="CA1235" s="722"/>
      <c r="CB1235" s="722"/>
      <c r="CC1235" s="722"/>
      <c r="CD1235" s="722"/>
      <c r="CE1235" s="722"/>
      <c r="CF1235" s="722"/>
      <c r="CG1235" s="722"/>
      <c r="CH1235" s="722"/>
      <c r="CI1235" s="722"/>
      <c r="CJ1235" s="722"/>
      <c r="CK1235" s="722"/>
      <c r="CL1235" s="722"/>
      <c r="CM1235" s="722"/>
      <c r="CN1235" s="722"/>
      <c r="CO1235" s="722"/>
      <c r="CP1235" s="722"/>
      <c r="CQ1235" s="722"/>
      <c r="CR1235" s="722"/>
      <c r="CS1235" s="722"/>
    </row>
    <row r="1236" spans="1:97" s="1376" customFormat="1">
      <c r="A1236" s="722"/>
      <c r="B1236" s="722"/>
      <c r="C1236" s="722"/>
      <c r="D1236" s="722"/>
      <c r="E1236" s="722"/>
      <c r="F1236" s="757"/>
      <c r="G1236" s="757"/>
      <c r="H1236" s="757"/>
      <c r="I1236" s="757"/>
      <c r="J1236" s="757"/>
      <c r="K1236" s="758"/>
      <c r="L1236" s="758"/>
      <c r="M1236" s="722"/>
      <c r="N1236" s="736"/>
      <c r="O1236" s="736"/>
      <c r="P1236" s="736"/>
      <c r="Q1236" s="736"/>
      <c r="R1236" s="736"/>
      <c r="S1236" s="736"/>
      <c r="T1236" s="736"/>
      <c r="U1236" s="736"/>
      <c r="BA1236" s="722"/>
      <c r="BB1236" s="722"/>
      <c r="BC1236" s="722"/>
      <c r="BD1236" s="722"/>
      <c r="BE1236" s="722"/>
      <c r="BF1236" s="722"/>
      <c r="BG1236" s="722"/>
      <c r="BH1236" s="722"/>
      <c r="BI1236" s="722"/>
      <c r="BJ1236" s="722"/>
      <c r="BK1236" s="722"/>
      <c r="BL1236" s="722"/>
      <c r="BM1236" s="722"/>
      <c r="BN1236" s="722"/>
      <c r="BO1236" s="722"/>
      <c r="BP1236" s="722"/>
      <c r="BQ1236" s="722"/>
      <c r="BR1236" s="722"/>
      <c r="BS1236" s="722"/>
      <c r="BT1236" s="722"/>
      <c r="BU1236" s="722"/>
      <c r="BV1236" s="722"/>
      <c r="BW1236" s="722"/>
      <c r="BX1236" s="722"/>
      <c r="BY1236" s="722"/>
      <c r="BZ1236" s="722"/>
      <c r="CA1236" s="722"/>
      <c r="CB1236" s="722"/>
      <c r="CC1236" s="722"/>
      <c r="CD1236" s="722"/>
      <c r="CE1236" s="722"/>
      <c r="CF1236" s="722"/>
      <c r="CG1236" s="722"/>
      <c r="CH1236" s="722"/>
      <c r="CI1236" s="722"/>
      <c r="CJ1236" s="722"/>
      <c r="CK1236" s="722"/>
      <c r="CL1236" s="722"/>
      <c r="CM1236" s="722"/>
      <c r="CN1236" s="722"/>
      <c r="CO1236" s="722"/>
      <c r="CP1236" s="722"/>
      <c r="CQ1236" s="722"/>
      <c r="CR1236" s="722"/>
      <c r="CS1236" s="722"/>
    </row>
    <row r="1237" spans="1:97" s="1376" customFormat="1">
      <c r="A1237" s="722"/>
      <c r="B1237" s="722"/>
      <c r="C1237" s="722"/>
      <c r="D1237" s="722"/>
      <c r="E1237" s="722"/>
      <c r="F1237" s="757"/>
      <c r="G1237" s="757"/>
      <c r="H1237" s="757"/>
      <c r="I1237" s="757"/>
      <c r="J1237" s="757"/>
      <c r="K1237" s="758"/>
      <c r="L1237" s="758"/>
      <c r="M1237" s="722"/>
      <c r="N1237" s="736"/>
      <c r="O1237" s="736"/>
      <c r="P1237" s="736"/>
      <c r="Q1237" s="736"/>
      <c r="R1237" s="736"/>
      <c r="S1237" s="736"/>
      <c r="T1237" s="736"/>
      <c r="U1237" s="736"/>
      <c r="BA1237" s="722"/>
      <c r="BB1237" s="722"/>
      <c r="BC1237" s="722"/>
      <c r="BD1237" s="722"/>
      <c r="BE1237" s="722"/>
      <c r="BF1237" s="722"/>
      <c r="BG1237" s="722"/>
      <c r="BH1237" s="722"/>
      <c r="BI1237" s="722"/>
      <c r="BJ1237" s="722"/>
      <c r="BK1237" s="722"/>
      <c r="BL1237" s="722"/>
      <c r="BM1237" s="722"/>
      <c r="BN1237" s="722"/>
      <c r="BO1237" s="722"/>
      <c r="BP1237" s="722"/>
      <c r="BQ1237" s="722"/>
      <c r="BR1237" s="722"/>
      <c r="BS1237" s="722"/>
      <c r="BT1237" s="722"/>
      <c r="BU1237" s="722"/>
      <c r="BV1237" s="722"/>
      <c r="BW1237" s="722"/>
      <c r="BX1237" s="722"/>
      <c r="BY1237" s="722"/>
      <c r="BZ1237" s="722"/>
      <c r="CA1237" s="722"/>
      <c r="CB1237" s="722"/>
      <c r="CC1237" s="722"/>
      <c r="CD1237" s="722"/>
      <c r="CE1237" s="722"/>
      <c r="CF1237" s="722"/>
      <c r="CG1237" s="722"/>
      <c r="CH1237" s="722"/>
      <c r="CI1237" s="722"/>
      <c r="CJ1237" s="722"/>
      <c r="CK1237" s="722"/>
      <c r="CL1237" s="722"/>
      <c r="CM1237" s="722"/>
      <c r="CN1237" s="722"/>
      <c r="CO1237" s="722"/>
      <c r="CP1237" s="722"/>
      <c r="CQ1237" s="722"/>
      <c r="CR1237" s="722"/>
      <c r="CS1237" s="722"/>
    </row>
    <row r="1238" spans="1:97" s="1376" customFormat="1">
      <c r="A1238" s="722"/>
      <c r="B1238" s="722"/>
      <c r="C1238" s="722"/>
      <c r="D1238" s="722"/>
      <c r="E1238" s="722"/>
      <c r="F1238" s="757"/>
      <c r="G1238" s="757"/>
      <c r="H1238" s="757"/>
      <c r="I1238" s="757"/>
      <c r="J1238" s="757"/>
      <c r="K1238" s="758"/>
      <c r="L1238" s="758"/>
      <c r="M1238" s="722"/>
      <c r="N1238" s="736"/>
      <c r="O1238" s="736"/>
      <c r="P1238" s="736"/>
      <c r="Q1238" s="736"/>
      <c r="R1238" s="736"/>
      <c r="S1238" s="736"/>
      <c r="T1238" s="736"/>
      <c r="U1238" s="736"/>
      <c r="BA1238" s="722"/>
      <c r="BB1238" s="722"/>
      <c r="BC1238" s="722"/>
      <c r="BD1238" s="722"/>
      <c r="BE1238" s="722"/>
      <c r="BF1238" s="722"/>
      <c r="BG1238" s="722"/>
      <c r="BH1238" s="722"/>
      <c r="BI1238" s="722"/>
      <c r="BJ1238" s="722"/>
      <c r="BK1238" s="722"/>
      <c r="BL1238" s="722"/>
      <c r="BM1238" s="722"/>
      <c r="BN1238" s="722"/>
      <c r="BO1238" s="722"/>
      <c r="BP1238" s="722"/>
      <c r="BQ1238" s="722"/>
      <c r="BR1238" s="722"/>
      <c r="BS1238" s="722"/>
      <c r="BT1238" s="722"/>
      <c r="BU1238" s="722"/>
      <c r="BV1238" s="722"/>
      <c r="BW1238" s="722"/>
      <c r="BX1238" s="722"/>
      <c r="BY1238" s="722"/>
      <c r="BZ1238" s="722"/>
      <c r="CA1238" s="722"/>
      <c r="CB1238" s="722"/>
      <c r="CC1238" s="722"/>
      <c r="CD1238" s="722"/>
      <c r="CE1238" s="722"/>
      <c r="CF1238" s="722"/>
      <c r="CG1238" s="722"/>
      <c r="CH1238" s="722"/>
      <c r="CI1238" s="722"/>
      <c r="CJ1238" s="722"/>
      <c r="CK1238" s="722"/>
      <c r="CL1238" s="722"/>
      <c r="CM1238" s="722"/>
      <c r="CN1238" s="722"/>
      <c r="CO1238" s="722"/>
      <c r="CP1238" s="722"/>
      <c r="CQ1238" s="722"/>
      <c r="CR1238" s="722"/>
      <c r="CS1238" s="722"/>
    </row>
    <row r="1239" spans="1:97" s="1376" customFormat="1">
      <c r="A1239" s="722"/>
      <c r="B1239" s="722"/>
      <c r="C1239" s="722"/>
      <c r="D1239" s="722"/>
      <c r="E1239" s="722"/>
      <c r="F1239" s="757"/>
      <c r="G1239" s="757"/>
      <c r="H1239" s="757"/>
      <c r="I1239" s="757"/>
      <c r="J1239" s="757"/>
      <c r="K1239" s="758"/>
      <c r="L1239" s="758"/>
      <c r="M1239" s="722"/>
      <c r="N1239" s="736"/>
      <c r="O1239" s="736"/>
      <c r="P1239" s="736"/>
      <c r="Q1239" s="736"/>
      <c r="R1239" s="736"/>
      <c r="S1239" s="736"/>
      <c r="T1239" s="736"/>
      <c r="U1239" s="736"/>
      <c r="BA1239" s="722"/>
      <c r="BB1239" s="722"/>
      <c r="BC1239" s="722"/>
      <c r="BD1239" s="722"/>
      <c r="BE1239" s="722"/>
      <c r="BF1239" s="722"/>
      <c r="BG1239" s="722"/>
      <c r="BH1239" s="722"/>
      <c r="BI1239" s="722"/>
      <c r="BJ1239" s="722"/>
      <c r="BK1239" s="722"/>
      <c r="BL1239" s="722"/>
      <c r="BM1239" s="722"/>
      <c r="BN1239" s="722"/>
      <c r="BO1239" s="722"/>
      <c r="BP1239" s="722"/>
      <c r="BQ1239" s="722"/>
      <c r="BR1239" s="722"/>
      <c r="BS1239" s="722"/>
      <c r="BT1239" s="722"/>
      <c r="BU1239" s="722"/>
      <c r="BV1239" s="722"/>
      <c r="BW1239" s="722"/>
      <c r="BX1239" s="722"/>
      <c r="BY1239" s="722"/>
      <c r="BZ1239" s="722"/>
      <c r="CA1239" s="722"/>
      <c r="CB1239" s="722"/>
      <c r="CC1239" s="722"/>
      <c r="CD1239" s="722"/>
      <c r="CE1239" s="722"/>
      <c r="CF1239" s="722"/>
      <c r="CG1239" s="722"/>
      <c r="CH1239" s="722"/>
      <c r="CI1239" s="722"/>
      <c r="CJ1239" s="722"/>
      <c r="CK1239" s="722"/>
      <c r="CL1239" s="722"/>
      <c r="CM1239" s="722"/>
      <c r="CN1239" s="722"/>
      <c r="CO1239" s="722"/>
      <c r="CP1239" s="722"/>
      <c r="CQ1239" s="722"/>
      <c r="CR1239" s="722"/>
      <c r="CS1239" s="722"/>
    </row>
    <row r="1240" spans="1:97" s="1376" customFormat="1">
      <c r="A1240" s="722"/>
      <c r="B1240" s="722"/>
      <c r="C1240" s="722"/>
      <c r="D1240" s="722"/>
      <c r="E1240" s="722"/>
      <c r="F1240" s="757"/>
      <c r="G1240" s="757"/>
      <c r="H1240" s="757"/>
      <c r="I1240" s="757"/>
      <c r="J1240" s="757"/>
      <c r="K1240" s="758"/>
      <c r="L1240" s="758"/>
      <c r="M1240" s="722"/>
      <c r="N1240" s="736"/>
      <c r="O1240" s="736"/>
      <c r="P1240" s="736"/>
      <c r="Q1240" s="736"/>
      <c r="R1240" s="736"/>
      <c r="S1240" s="736"/>
      <c r="T1240" s="736"/>
      <c r="U1240" s="736"/>
      <c r="BA1240" s="722"/>
      <c r="BB1240" s="722"/>
      <c r="BC1240" s="722"/>
      <c r="BD1240" s="722"/>
      <c r="BE1240" s="722"/>
      <c r="BF1240" s="722"/>
      <c r="BG1240" s="722"/>
      <c r="BH1240" s="722"/>
      <c r="BI1240" s="722"/>
      <c r="BJ1240" s="722"/>
      <c r="BK1240" s="722"/>
      <c r="BL1240" s="722"/>
      <c r="BM1240" s="722"/>
      <c r="BN1240" s="722"/>
      <c r="BO1240" s="722"/>
      <c r="BP1240" s="722"/>
      <c r="BQ1240" s="722"/>
      <c r="BR1240" s="722"/>
      <c r="BS1240" s="722"/>
      <c r="BT1240" s="722"/>
      <c r="BU1240" s="722"/>
      <c r="BV1240" s="722"/>
      <c r="BW1240" s="722"/>
      <c r="BX1240" s="722"/>
      <c r="BY1240" s="722"/>
      <c r="BZ1240" s="722"/>
      <c r="CA1240" s="722"/>
      <c r="CB1240" s="722"/>
      <c r="CC1240" s="722"/>
      <c r="CD1240" s="722"/>
      <c r="CE1240" s="722"/>
      <c r="CF1240" s="722"/>
      <c r="CG1240" s="722"/>
      <c r="CH1240" s="722"/>
      <c r="CI1240" s="722"/>
      <c r="CJ1240" s="722"/>
      <c r="CK1240" s="722"/>
      <c r="CL1240" s="722"/>
      <c r="CM1240" s="722"/>
      <c r="CN1240" s="722"/>
      <c r="CO1240" s="722"/>
      <c r="CP1240" s="722"/>
      <c r="CQ1240" s="722"/>
      <c r="CR1240" s="722"/>
      <c r="CS1240" s="722"/>
    </row>
    <row r="1241" spans="1:97" s="1376" customFormat="1">
      <c r="A1241" s="722"/>
      <c r="B1241" s="722"/>
      <c r="C1241" s="722"/>
      <c r="D1241" s="722"/>
      <c r="E1241" s="722"/>
      <c r="F1241" s="757"/>
      <c r="G1241" s="757"/>
      <c r="H1241" s="757"/>
      <c r="I1241" s="757"/>
      <c r="J1241" s="757"/>
      <c r="K1241" s="758"/>
      <c r="L1241" s="758"/>
      <c r="M1241" s="722"/>
      <c r="N1241" s="736"/>
      <c r="O1241" s="736"/>
      <c r="P1241" s="736"/>
      <c r="Q1241" s="736"/>
      <c r="R1241" s="736"/>
      <c r="S1241" s="736"/>
      <c r="T1241" s="736"/>
      <c r="U1241" s="736"/>
      <c r="BA1241" s="722"/>
      <c r="BB1241" s="722"/>
      <c r="BC1241" s="722"/>
      <c r="BD1241" s="722"/>
      <c r="BE1241" s="722"/>
      <c r="BF1241" s="722"/>
      <c r="BG1241" s="722"/>
      <c r="BH1241" s="722"/>
      <c r="BI1241" s="722"/>
      <c r="BJ1241" s="722"/>
      <c r="BK1241" s="722"/>
      <c r="BL1241" s="722"/>
      <c r="BM1241" s="722"/>
      <c r="BN1241" s="722"/>
      <c r="BO1241" s="722"/>
      <c r="BP1241" s="722"/>
      <c r="BQ1241" s="722"/>
      <c r="BR1241" s="722"/>
      <c r="BS1241" s="722"/>
      <c r="BT1241" s="722"/>
      <c r="BU1241" s="722"/>
      <c r="BV1241" s="722"/>
      <c r="BW1241" s="722"/>
      <c r="BX1241" s="722"/>
      <c r="BY1241" s="722"/>
      <c r="BZ1241" s="722"/>
      <c r="CA1241" s="722"/>
      <c r="CB1241" s="722"/>
      <c r="CC1241" s="722"/>
      <c r="CD1241" s="722"/>
      <c r="CE1241" s="722"/>
      <c r="CF1241" s="722"/>
      <c r="CG1241" s="722"/>
      <c r="CH1241" s="722"/>
      <c r="CI1241" s="722"/>
      <c r="CJ1241" s="722"/>
      <c r="CK1241" s="722"/>
      <c r="CL1241" s="722"/>
      <c r="CM1241" s="722"/>
      <c r="CN1241" s="722"/>
      <c r="CO1241" s="722"/>
      <c r="CP1241" s="722"/>
      <c r="CQ1241" s="722"/>
      <c r="CR1241" s="722"/>
      <c r="CS1241" s="722"/>
    </row>
    <row r="1242" spans="1:97" s="1376" customFormat="1">
      <c r="A1242" s="722"/>
      <c r="B1242" s="722"/>
      <c r="C1242" s="722"/>
      <c r="D1242" s="722"/>
      <c r="E1242" s="722"/>
      <c r="F1242" s="757"/>
      <c r="G1242" s="757"/>
      <c r="H1242" s="757"/>
      <c r="I1242" s="757"/>
      <c r="J1242" s="757"/>
      <c r="K1242" s="758"/>
      <c r="L1242" s="758"/>
      <c r="M1242" s="722"/>
      <c r="N1242" s="736"/>
      <c r="O1242" s="736"/>
      <c r="P1242" s="736"/>
      <c r="Q1242" s="736"/>
      <c r="R1242" s="736"/>
      <c r="S1242" s="736"/>
      <c r="T1242" s="736"/>
      <c r="U1242" s="736"/>
      <c r="BA1242" s="722"/>
      <c r="BB1242" s="722"/>
      <c r="BC1242" s="722"/>
      <c r="BD1242" s="722"/>
      <c r="BE1242" s="722"/>
      <c r="BF1242" s="722"/>
      <c r="BG1242" s="722"/>
      <c r="BH1242" s="722"/>
      <c r="BI1242" s="722"/>
      <c r="BJ1242" s="722"/>
      <c r="BK1242" s="722"/>
      <c r="BL1242" s="722"/>
      <c r="BM1242" s="722"/>
      <c r="BN1242" s="722"/>
      <c r="BO1242" s="722"/>
      <c r="BP1242" s="722"/>
      <c r="BQ1242" s="722"/>
      <c r="BR1242" s="722"/>
      <c r="BS1242" s="722"/>
      <c r="BT1242" s="722"/>
      <c r="BU1242" s="722"/>
      <c r="BV1242" s="722"/>
      <c r="BW1242" s="722"/>
      <c r="BX1242" s="722"/>
      <c r="BY1242" s="722"/>
      <c r="BZ1242" s="722"/>
      <c r="CA1242" s="722"/>
      <c r="CB1242" s="722"/>
      <c r="CC1242" s="722"/>
      <c r="CD1242" s="722"/>
      <c r="CE1242" s="722"/>
      <c r="CF1242" s="722"/>
      <c r="CG1242" s="722"/>
      <c r="CH1242" s="722"/>
      <c r="CI1242" s="722"/>
      <c r="CJ1242" s="722"/>
      <c r="CK1242" s="722"/>
      <c r="CL1242" s="722"/>
      <c r="CM1242" s="722"/>
      <c r="CN1242" s="722"/>
      <c r="CO1242" s="722"/>
      <c r="CP1242" s="722"/>
      <c r="CQ1242" s="722"/>
      <c r="CR1242" s="722"/>
      <c r="CS1242" s="722"/>
    </row>
    <row r="1243" spans="1:97" s="1376" customFormat="1">
      <c r="A1243" s="722"/>
      <c r="B1243" s="722"/>
      <c r="C1243" s="722"/>
      <c r="D1243" s="722"/>
      <c r="E1243" s="722"/>
      <c r="F1243" s="757"/>
      <c r="G1243" s="757"/>
      <c r="H1243" s="757"/>
      <c r="I1243" s="757"/>
      <c r="J1243" s="757"/>
      <c r="K1243" s="758"/>
      <c r="L1243" s="758"/>
      <c r="M1243" s="722"/>
      <c r="N1243" s="736"/>
      <c r="O1243" s="736"/>
      <c r="P1243" s="736"/>
      <c r="Q1243" s="736"/>
      <c r="R1243" s="736"/>
      <c r="S1243" s="736"/>
      <c r="T1243" s="736"/>
      <c r="U1243" s="736"/>
      <c r="BA1243" s="722"/>
      <c r="BB1243" s="722"/>
      <c r="BC1243" s="722"/>
      <c r="BD1243" s="722"/>
      <c r="BE1243" s="722"/>
      <c r="BF1243" s="722"/>
      <c r="BG1243" s="722"/>
      <c r="BH1243" s="722"/>
      <c r="BI1243" s="722"/>
      <c r="BJ1243" s="722"/>
      <c r="BK1243" s="722"/>
      <c r="BL1243" s="722"/>
      <c r="BM1243" s="722"/>
      <c r="BN1243" s="722"/>
      <c r="BO1243" s="722"/>
      <c r="BP1243" s="722"/>
      <c r="BQ1243" s="722"/>
      <c r="BR1243" s="722"/>
      <c r="BS1243" s="722"/>
      <c r="BT1243" s="722"/>
      <c r="BU1243" s="722"/>
      <c r="BV1243" s="722"/>
      <c r="BW1243" s="722"/>
      <c r="BX1243" s="722"/>
      <c r="BY1243" s="722"/>
      <c r="BZ1243" s="722"/>
      <c r="CA1243" s="722"/>
      <c r="CB1243" s="722"/>
      <c r="CC1243" s="722"/>
      <c r="CD1243" s="722"/>
      <c r="CE1243" s="722"/>
      <c r="CF1243" s="722"/>
      <c r="CG1243" s="722"/>
      <c r="CH1243" s="722"/>
      <c r="CI1243" s="722"/>
      <c r="CJ1243" s="722"/>
      <c r="CK1243" s="722"/>
      <c r="CL1243" s="722"/>
      <c r="CM1243" s="722"/>
      <c r="CN1243" s="722"/>
      <c r="CO1243" s="722"/>
      <c r="CP1243" s="722"/>
      <c r="CQ1243" s="722"/>
      <c r="CR1243" s="722"/>
      <c r="CS1243" s="722"/>
    </row>
    <row r="1244" spans="1:97" s="1376" customFormat="1">
      <c r="A1244" s="722"/>
      <c r="B1244" s="722"/>
      <c r="C1244" s="722"/>
      <c r="D1244" s="722"/>
      <c r="E1244" s="722"/>
      <c r="F1244" s="757"/>
      <c r="G1244" s="757"/>
      <c r="H1244" s="757"/>
      <c r="I1244" s="757"/>
      <c r="J1244" s="757"/>
      <c r="K1244" s="758"/>
      <c r="L1244" s="758"/>
      <c r="M1244" s="722"/>
      <c r="N1244" s="736"/>
      <c r="O1244" s="736"/>
      <c r="P1244" s="736"/>
      <c r="Q1244" s="736"/>
      <c r="R1244" s="736"/>
      <c r="S1244" s="736"/>
      <c r="T1244" s="736"/>
      <c r="U1244" s="736"/>
      <c r="BA1244" s="722"/>
      <c r="BB1244" s="722"/>
      <c r="BC1244" s="722"/>
      <c r="BD1244" s="722"/>
      <c r="BE1244" s="722"/>
      <c r="BF1244" s="722"/>
      <c r="BG1244" s="722"/>
      <c r="BH1244" s="722"/>
      <c r="BI1244" s="722"/>
      <c r="BJ1244" s="722"/>
      <c r="BK1244" s="722"/>
      <c r="BL1244" s="722"/>
      <c r="BM1244" s="722"/>
      <c r="BN1244" s="722"/>
      <c r="BO1244" s="722"/>
      <c r="BP1244" s="722"/>
      <c r="BQ1244" s="722"/>
      <c r="BR1244" s="722"/>
      <c r="BS1244" s="722"/>
      <c r="BT1244" s="722"/>
      <c r="BU1244" s="722"/>
      <c r="BV1244" s="722"/>
      <c r="BW1244" s="722"/>
      <c r="BX1244" s="722"/>
      <c r="BY1244" s="722"/>
      <c r="BZ1244" s="722"/>
      <c r="CA1244" s="722"/>
      <c r="CB1244" s="722"/>
      <c r="CC1244" s="722"/>
      <c r="CD1244" s="722"/>
      <c r="CE1244" s="722"/>
      <c r="CF1244" s="722"/>
      <c r="CG1244" s="722"/>
      <c r="CH1244" s="722"/>
      <c r="CI1244" s="722"/>
      <c r="CJ1244" s="722"/>
      <c r="CK1244" s="722"/>
      <c r="CL1244" s="722"/>
      <c r="CM1244" s="722"/>
      <c r="CN1244" s="722"/>
      <c r="CO1244" s="722"/>
      <c r="CP1244" s="722"/>
      <c r="CQ1244" s="722"/>
      <c r="CR1244" s="722"/>
      <c r="CS1244" s="722"/>
    </row>
    <row r="1245" spans="1:97" s="1376" customFormat="1">
      <c r="A1245" s="722"/>
      <c r="B1245" s="722"/>
      <c r="C1245" s="722"/>
      <c r="D1245" s="722"/>
      <c r="E1245" s="722"/>
      <c r="F1245" s="757"/>
      <c r="G1245" s="757"/>
      <c r="H1245" s="757"/>
      <c r="I1245" s="757"/>
      <c r="J1245" s="757"/>
      <c r="K1245" s="758"/>
      <c r="L1245" s="758"/>
      <c r="M1245" s="722"/>
      <c r="N1245" s="736"/>
      <c r="O1245" s="736"/>
      <c r="P1245" s="736"/>
      <c r="Q1245" s="736"/>
      <c r="R1245" s="736"/>
      <c r="S1245" s="736"/>
      <c r="T1245" s="736"/>
      <c r="U1245" s="736"/>
      <c r="BA1245" s="722"/>
      <c r="BB1245" s="722"/>
      <c r="BC1245" s="722"/>
      <c r="BD1245" s="722"/>
      <c r="BE1245" s="722"/>
      <c r="BF1245" s="722"/>
      <c r="BG1245" s="722"/>
      <c r="BH1245" s="722"/>
      <c r="BI1245" s="722"/>
      <c r="BJ1245" s="722"/>
      <c r="BK1245" s="722"/>
      <c r="BL1245" s="722"/>
      <c r="BM1245" s="722"/>
      <c r="BN1245" s="722"/>
      <c r="BO1245" s="722"/>
      <c r="BP1245" s="722"/>
      <c r="BQ1245" s="722"/>
      <c r="BR1245" s="722"/>
      <c r="BS1245" s="722"/>
      <c r="BT1245" s="722"/>
      <c r="BU1245" s="722"/>
      <c r="BV1245" s="722"/>
      <c r="BW1245" s="722"/>
      <c r="BX1245" s="722"/>
      <c r="BY1245" s="722"/>
      <c r="BZ1245" s="722"/>
      <c r="CA1245" s="722"/>
      <c r="CB1245" s="722"/>
      <c r="CC1245" s="722"/>
      <c r="CD1245" s="722"/>
      <c r="CE1245" s="722"/>
      <c r="CF1245" s="722"/>
      <c r="CG1245" s="722"/>
      <c r="CH1245" s="722"/>
      <c r="CI1245" s="722"/>
      <c r="CJ1245" s="722"/>
      <c r="CK1245" s="722"/>
      <c r="CL1245" s="722"/>
      <c r="CM1245" s="722"/>
      <c r="CN1245" s="722"/>
      <c r="CO1245" s="722"/>
      <c r="CP1245" s="722"/>
      <c r="CQ1245" s="722"/>
      <c r="CR1245" s="722"/>
      <c r="CS1245" s="722"/>
    </row>
    <row r="1246" spans="1:97" s="1376" customFormat="1">
      <c r="A1246" s="722"/>
      <c r="B1246" s="722"/>
      <c r="C1246" s="722"/>
      <c r="D1246" s="722"/>
      <c r="E1246" s="722"/>
      <c r="F1246" s="757"/>
      <c r="G1246" s="757"/>
      <c r="H1246" s="757"/>
      <c r="I1246" s="757"/>
      <c r="J1246" s="757"/>
      <c r="K1246" s="758"/>
      <c r="L1246" s="758"/>
      <c r="M1246" s="722"/>
      <c r="N1246" s="736"/>
      <c r="O1246" s="736"/>
      <c r="P1246" s="736"/>
      <c r="Q1246" s="736"/>
      <c r="R1246" s="736"/>
      <c r="S1246" s="736"/>
      <c r="T1246" s="736"/>
      <c r="U1246" s="736"/>
      <c r="BA1246" s="722"/>
      <c r="BB1246" s="722"/>
      <c r="BC1246" s="722"/>
      <c r="BD1246" s="722"/>
      <c r="BE1246" s="722"/>
      <c r="BF1246" s="722"/>
      <c r="BG1246" s="722"/>
      <c r="BH1246" s="722"/>
      <c r="BI1246" s="722"/>
      <c r="BJ1246" s="722"/>
      <c r="BK1246" s="722"/>
      <c r="BL1246" s="722"/>
      <c r="BM1246" s="722"/>
      <c r="BN1246" s="722"/>
      <c r="BO1246" s="722"/>
      <c r="BP1246" s="722"/>
      <c r="BQ1246" s="722"/>
      <c r="BR1246" s="722"/>
      <c r="BS1246" s="722"/>
      <c r="BT1246" s="722"/>
      <c r="BU1246" s="722"/>
      <c r="BV1246" s="722"/>
      <c r="BW1246" s="722"/>
      <c r="BX1246" s="722"/>
      <c r="BY1246" s="722"/>
      <c r="BZ1246" s="722"/>
      <c r="CA1246" s="722"/>
      <c r="CB1246" s="722"/>
      <c r="CC1246" s="722"/>
      <c r="CD1246" s="722"/>
      <c r="CE1246" s="722"/>
      <c r="CF1246" s="722"/>
      <c r="CG1246" s="722"/>
      <c r="CH1246" s="722"/>
      <c r="CI1246" s="722"/>
      <c r="CJ1246" s="722"/>
      <c r="CK1246" s="722"/>
      <c r="CL1246" s="722"/>
      <c r="CM1246" s="722"/>
      <c r="CN1246" s="722"/>
      <c r="CO1246" s="722"/>
      <c r="CP1246" s="722"/>
      <c r="CQ1246" s="722"/>
      <c r="CR1246" s="722"/>
      <c r="CS1246" s="722"/>
    </row>
    <row r="1247" spans="1:97" s="1376" customFormat="1">
      <c r="A1247" s="722"/>
      <c r="B1247" s="722"/>
      <c r="C1247" s="722"/>
      <c r="D1247" s="722"/>
      <c r="E1247" s="722"/>
      <c r="F1247" s="757"/>
      <c r="G1247" s="757"/>
      <c r="H1247" s="757"/>
      <c r="I1247" s="757"/>
      <c r="J1247" s="757"/>
      <c r="K1247" s="758"/>
      <c r="L1247" s="758"/>
      <c r="M1247" s="722"/>
      <c r="N1247" s="736"/>
      <c r="O1247" s="736"/>
      <c r="P1247" s="736"/>
      <c r="Q1247" s="736"/>
      <c r="R1247" s="736"/>
      <c r="S1247" s="736"/>
      <c r="T1247" s="736"/>
      <c r="U1247" s="736"/>
      <c r="BA1247" s="722"/>
      <c r="BB1247" s="722"/>
      <c r="BC1247" s="722"/>
      <c r="BD1247" s="722"/>
      <c r="BE1247" s="722"/>
      <c r="BF1247" s="722"/>
      <c r="BG1247" s="722"/>
      <c r="BH1247" s="722"/>
      <c r="BI1247" s="722"/>
      <c r="BJ1247" s="722"/>
      <c r="BK1247" s="722"/>
      <c r="BL1247" s="722"/>
      <c r="BM1247" s="722"/>
      <c r="BN1247" s="722"/>
      <c r="BO1247" s="722"/>
      <c r="BP1247" s="722"/>
      <c r="BQ1247" s="722"/>
      <c r="BR1247" s="722"/>
      <c r="BS1247" s="722"/>
      <c r="BT1247" s="722"/>
      <c r="BU1247" s="722"/>
      <c r="BV1247" s="722"/>
      <c r="BW1247" s="722"/>
      <c r="BX1247" s="722"/>
      <c r="BY1247" s="722"/>
      <c r="BZ1247" s="722"/>
      <c r="CA1247" s="722"/>
      <c r="CB1247" s="722"/>
      <c r="CC1247" s="722"/>
      <c r="CD1247" s="722"/>
      <c r="CE1247" s="722"/>
      <c r="CF1247" s="722"/>
      <c r="CG1247" s="722"/>
      <c r="CH1247" s="722"/>
      <c r="CI1247" s="722"/>
      <c r="CJ1247" s="722"/>
      <c r="CK1247" s="722"/>
      <c r="CL1247" s="722"/>
      <c r="CM1247" s="722"/>
      <c r="CN1247" s="722"/>
      <c r="CO1247" s="722"/>
      <c r="CP1247" s="722"/>
      <c r="CQ1247" s="722"/>
      <c r="CR1247" s="722"/>
      <c r="CS1247" s="722"/>
    </row>
    <row r="1248" spans="1:97" s="1376" customFormat="1">
      <c r="A1248" s="722"/>
      <c r="B1248" s="722"/>
      <c r="C1248" s="722"/>
      <c r="D1248" s="722"/>
      <c r="E1248" s="722"/>
      <c r="F1248" s="757"/>
      <c r="G1248" s="757"/>
      <c r="H1248" s="757"/>
      <c r="I1248" s="757"/>
      <c r="J1248" s="757"/>
      <c r="K1248" s="758"/>
      <c r="L1248" s="758"/>
      <c r="M1248" s="722"/>
      <c r="N1248" s="736"/>
      <c r="O1248" s="736"/>
      <c r="P1248" s="736"/>
      <c r="Q1248" s="736"/>
      <c r="R1248" s="736"/>
      <c r="S1248" s="736"/>
      <c r="T1248" s="736"/>
      <c r="U1248" s="736"/>
      <c r="BA1248" s="722"/>
      <c r="BB1248" s="722"/>
      <c r="BC1248" s="722"/>
      <c r="BD1248" s="722"/>
      <c r="BE1248" s="722"/>
      <c r="BF1248" s="722"/>
      <c r="BG1248" s="722"/>
      <c r="BH1248" s="722"/>
      <c r="BI1248" s="722"/>
      <c r="BJ1248" s="722"/>
      <c r="BK1248" s="722"/>
      <c r="BL1248" s="722"/>
      <c r="BM1248" s="722"/>
      <c r="BN1248" s="722"/>
      <c r="BO1248" s="722"/>
      <c r="BP1248" s="722"/>
      <c r="BQ1248" s="722"/>
      <c r="BR1248" s="722"/>
      <c r="BS1248" s="722"/>
      <c r="BT1248" s="722"/>
      <c r="BU1248" s="722"/>
      <c r="BV1248" s="722"/>
      <c r="BW1248" s="722"/>
      <c r="BX1248" s="722"/>
      <c r="BY1248" s="722"/>
      <c r="BZ1248" s="722"/>
      <c r="CA1248" s="722"/>
      <c r="CB1248" s="722"/>
      <c r="CC1248" s="722"/>
      <c r="CD1248" s="722"/>
      <c r="CE1248" s="722"/>
      <c r="CF1248" s="722"/>
      <c r="CG1248" s="722"/>
      <c r="CH1248" s="722"/>
      <c r="CI1248" s="722"/>
      <c r="CJ1248" s="722"/>
      <c r="CK1248" s="722"/>
      <c r="CL1248" s="722"/>
      <c r="CM1248" s="722"/>
      <c r="CN1248" s="722"/>
      <c r="CO1248" s="722"/>
      <c r="CP1248" s="722"/>
      <c r="CQ1248" s="722"/>
      <c r="CR1248" s="722"/>
      <c r="CS1248" s="722"/>
    </row>
    <row r="1249" spans="1:97" s="1376" customFormat="1">
      <c r="A1249" s="722"/>
      <c r="B1249" s="722"/>
      <c r="C1249" s="722"/>
      <c r="D1249" s="722"/>
      <c r="E1249" s="722"/>
      <c r="F1249" s="757"/>
      <c r="G1249" s="757"/>
      <c r="H1249" s="757"/>
      <c r="I1249" s="757"/>
      <c r="J1249" s="757"/>
      <c r="K1249" s="758"/>
      <c r="L1249" s="758"/>
      <c r="M1249" s="722"/>
      <c r="N1249" s="736"/>
      <c r="O1249" s="736"/>
      <c r="P1249" s="736"/>
      <c r="Q1249" s="736"/>
      <c r="R1249" s="736"/>
      <c r="S1249" s="736"/>
      <c r="T1249" s="736"/>
      <c r="U1249" s="736"/>
      <c r="BA1249" s="722"/>
      <c r="BB1249" s="722"/>
      <c r="BC1249" s="722"/>
      <c r="BD1249" s="722"/>
      <c r="BE1249" s="722"/>
      <c r="BF1249" s="722"/>
      <c r="BG1249" s="722"/>
      <c r="BH1249" s="722"/>
      <c r="BI1249" s="722"/>
      <c r="BJ1249" s="722"/>
      <c r="BK1249" s="722"/>
      <c r="BL1249" s="722"/>
      <c r="BM1249" s="722"/>
      <c r="BN1249" s="722"/>
      <c r="BO1249" s="722"/>
      <c r="BP1249" s="722"/>
      <c r="BQ1249" s="722"/>
      <c r="BR1249" s="722"/>
      <c r="BS1249" s="722"/>
      <c r="BT1249" s="722"/>
      <c r="BU1249" s="722"/>
      <c r="BV1249" s="722"/>
      <c r="BW1249" s="722"/>
      <c r="BX1249" s="722"/>
      <c r="BY1249" s="722"/>
      <c r="BZ1249" s="722"/>
      <c r="CA1249" s="722"/>
      <c r="CB1249" s="722"/>
      <c r="CC1249" s="722"/>
      <c r="CD1249" s="722"/>
      <c r="CE1249" s="722"/>
      <c r="CF1249" s="722"/>
      <c r="CG1249" s="722"/>
      <c r="CH1249" s="722"/>
      <c r="CI1249" s="722"/>
      <c r="CJ1249" s="722"/>
      <c r="CK1249" s="722"/>
      <c r="CL1249" s="722"/>
      <c r="CM1249" s="722"/>
      <c r="CN1249" s="722"/>
      <c r="CO1249" s="722"/>
      <c r="CP1249" s="722"/>
      <c r="CQ1249" s="722"/>
      <c r="CR1249" s="722"/>
      <c r="CS1249" s="722"/>
    </row>
    <row r="1250" spans="1:97" s="1376" customFormat="1">
      <c r="A1250" s="722"/>
      <c r="B1250" s="722"/>
      <c r="C1250" s="722"/>
      <c r="D1250" s="722"/>
      <c r="E1250" s="722"/>
      <c r="F1250" s="757"/>
      <c r="G1250" s="757"/>
      <c r="H1250" s="757"/>
      <c r="I1250" s="757"/>
      <c r="J1250" s="757"/>
      <c r="K1250" s="758"/>
      <c r="L1250" s="758"/>
      <c r="M1250" s="722"/>
      <c r="N1250" s="736"/>
      <c r="O1250" s="736"/>
      <c r="P1250" s="736"/>
      <c r="Q1250" s="736"/>
      <c r="R1250" s="736"/>
      <c r="S1250" s="736"/>
      <c r="T1250" s="736"/>
      <c r="U1250" s="736"/>
      <c r="BA1250" s="722"/>
      <c r="BB1250" s="722"/>
      <c r="BC1250" s="722"/>
      <c r="BD1250" s="722"/>
      <c r="BE1250" s="722"/>
      <c r="BF1250" s="722"/>
      <c r="BG1250" s="722"/>
      <c r="BH1250" s="722"/>
      <c r="BI1250" s="722"/>
      <c r="BJ1250" s="722"/>
      <c r="BK1250" s="722"/>
      <c r="BL1250" s="722"/>
      <c r="BM1250" s="722"/>
      <c r="BN1250" s="722"/>
      <c r="BO1250" s="722"/>
      <c r="BP1250" s="722"/>
      <c r="BQ1250" s="722"/>
      <c r="BR1250" s="722"/>
      <c r="BS1250" s="722"/>
      <c r="BT1250" s="722"/>
      <c r="BU1250" s="722"/>
      <c r="BV1250" s="722"/>
      <c r="BW1250" s="722"/>
      <c r="BX1250" s="722"/>
      <c r="BY1250" s="722"/>
      <c r="BZ1250" s="722"/>
      <c r="CA1250" s="722"/>
      <c r="CB1250" s="722"/>
      <c r="CC1250" s="722"/>
      <c r="CD1250" s="722"/>
      <c r="CE1250" s="722"/>
      <c r="CF1250" s="722"/>
      <c r="CG1250" s="722"/>
      <c r="CH1250" s="722"/>
      <c r="CI1250" s="722"/>
      <c r="CJ1250" s="722"/>
      <c r="CK1250" s="722"/>
      <c r="CL1250" s="722"/>
      <c r="CM1250" s="722"/>
      <c r="CN1250" s="722"/>
      <c r="CO1250" s="722"/>
      <c r="CP1250" s="722"/>
      <c r="CQ1250" s="722"/>
      <c r="CR1250" s="722"/>
      <c r="CS1250" s="722"/>
    </row>
    <row r="1251" spans="1:97" s="1376" customFormat="1">
      <c r="A1251" s="722"/>
      <c r="B1251" s="722"/>
      <c r="C1251" s="722"/>
      <c r="D1251" s="722"/>
      <c r="E1251" s="722"/>
      <c r="F1251" s="757"/>
      <c r="G1251" s="757"/>
      <c r="H1251" s="757"/>
      <c r="I1251" s="757"/>
      <c r="J1251" s="757"/>
      <c r="K1251" s="758"/>
      <c r="L1251" s="758"/>
      <c r="M1251" s="722"/>
      <c r="N1251" s="736"/>
      <c r="O1251" s="736"/>
      <c r="P1251" s="736"/>
      <c r="Q1251" s="736"/>
      <c r="R1251" s="736"/>
      <c r="S1251" s="736"/>
      <c r="T1251" s="736"/>
      <c r="U1251" s="736"/>
      <c r="BA1251" s="722"/>
      <c r="BB1251" s="722"/>
      <c r="BC1251" s="722"/>
      <c r="BD1251" s="722"/>
      <c r="BE1251" s="722"/>
      <c r="BF1251" s="722"/>
      <c r="BG1251" s="722"/>
      <c r="BH1251" s="722"/>
      <c r="BI1251" s="722"/>
      <c r="BJ1251" s="722"/>
      <c r="BK1251" s="722"/>
      <c r="BL1251" s="722"/>
      <c r="BM1251" s="722"/>
      <c r="BN1251" s="722"/>
      <c r="BO1251" s="722"/>
      <c r="BP1251" s="722"/>
      <c r="BQ1251" s="722"/>
      <c r="BR1251" s="722"/>
      <c r="BS1251" s="722"/>
      <c r="BT1251" s="722"/>
      <c r="BU1251" s="722"/>
      <c r="BV1251" s="722"/>
      <c r="BW1251" s="722"/>
      <c r="BX1251" s="722"/>
      <c r="BY1251" s="722"/>
      <c r="BZ1251" s="722"/>
      <c r="CA1251" s="722"/>
      <c r="CB1251" s="722"/>
      <c r="CC1251" s="722"/>
      <c r="CD1251" s="722"/>
      <c r="CE1251" s="722"/>
      <c r="CF1251" s="722"/>
      <c r="CG1251" s="722"/>
      <c r="CH1251" s="722"/>
      <c r="CI1251" s="722"/>
      <c r="CJ1251" s="722"/>
      <c r="CK1251" s="722"/>
      <c r="CL1251" s="722"/>
      <c r="CM1251" s="722"/>
      <c r="CN1251" s="722"/>
      <c r="CO1251" s="722"/>
      <c r="CP1251" s="722"/>
      <c r="CQ1251" s="722"/>
      <c r="CR1251" s="722"/>
      <c r="CS1251" s="722"/>
    </row>
    <row r="1252" spans="1:97" s="1376" customFormat="1">
      <c r="A1252" s="722"/>
      <c r="B1252" s="722"/>
      <c r="C1252" s="722"/>
      <c r="D1252" s="722"/>
      <c r="E1252" s="722"/>
      <c r="F1252" s="757"/>
      <c r="G1252" s="757"/>
      <c r="H1252" s="757"/>
      <c r="I1252" s="757"/>
      <c r="J1252" s="757"/>
      <c r="K1252" s="758"/>
      <c r="L1252" s="758"/>
      <c r="M1252" s="722"/>
      <c r="N1252" s="736"/>
      <c r="O1252" s="736"/>
      <c r="P1252" s="736"/>
      <c r="Q1252" s="736"/>
      <c r="R1252" s="736"/>
      <c r="S1252" s="736"/>
      <c r="T1252" s="736"/>
      <c r="U1252" s="736"/>
      <c r="BA1252" s="722"/>
      <c r="BB1252" s="722"/>
      <c r="BC1252" s="722"/>
      <c r="BD1252" s="722"/>
      <c r="BE1252" s="722"/>
      <c r="BF1252" s="722"/>
      <c r="BG1252" s="722"/>
      <c r="BH1252" s="722"/>
      <c r="BI1252" s="722"/>
      <c r="BJ1252" s="722"/>
      <c r="BK1252" s="722"/>
      <c r="BL1252" s="722"/>
      <c r="BM1252" s="722"/>
      <c r="BN1252" s="722"/>
      <c r="BO1252" s="722"/>
      <c r="BP1252" s="722"/>
      <c r="BQ1252" s="722"/>
      <c r="BR1252" s="722"/>
      <c r="BS1252" s="722"/>
      <c r="BT1252" s="722"/>
      <c r="BU1252" s="722"/>
      <c r="BV1252" s="722"/>
      <c r="BW1252" s="722"/>
      <c r="BX1252" s="722"/>
      <c r="BY1252" s="722"/>
      <c r="BZ1252" s="722"/>
      <c r="CA1252" s="722"/>
      <c r="CB1252" s="722"/>
      <c r="CC1252" s="722"/>
      <c r="CD1252" s="722"/>
      <c r="CE1252" s="722"/>
      <c r="CF1252" s="722"/>
      <c r="CG1252" s="722"/>
      <c r="CH1252" s="722"/>
      <c r="CI1252" s="722"/>
      <c r="CJ1252" s="722"/>
      <c r="CK1252" s="722"/>
      <c r="CL1252" s="722"/>
      <c r="CM1252" s="722"/>
      <c r="CN1252" s="722"/>
      <c r="CO1252" s="722"/>
      <c r="CP1252" s="722"/>
      <c r="CQ1252" s="722"/>
      <c r="CR1252" s="722"/>
      <c r="CS1252" s="722"/>
    </row>
    <row r="1253" spans="1:97" s="1376" customFormat="1">
      <c r="A1253" s="722"/>
      <c r="B1253" s="722"/>
      <c r="C1253" s="722"/>
      <c r="D1253" s="722"/>
      <c r="E1253" s="722"/>
      <c r="F1253" s="757"/>
      <c r="G1253" s="757"/>
      <c r="H1253" s="757"/>
      <c r="I1253" s="757"/>
      <c r="J1253" s="757"/>
      <c r="K1253" s="758"/>
      <c r="L1253" s="758"/>
      <c r="M1253" s="722"/>
      <c r="N1253" s="736"/>
      <c r="O1253" s="736"/>
      <c r="P1253" s="736"/>
      <c r="Q1253" s="736"/>
      <c r="R1253" s="736"/>
      <c r="S1253" s="736"/>
      <c r="T1253" s="736"/>
      <c r="U1253" s="736"/>
      <c r="BA1253" s="722"/>
      <c r="BB1253" s="722"/>
      <c r="BC1253" s="722"/>
      <c r="BD1253" s="722"/>
      <c r="BE1253" s="722"/>
      <c r="BF1253" s="722"/>
      <c r="BG1253" s="722"/>
      <c r="BH1253" s="722"/>
      <c r="BI1253" s="722"/>
      <c r="BJ1253" s="722"/>
      <c r="BK1253" s="722"/>
      <c r="BL1253" s="722"/>
      <c r="BM1253" s="722"/>
      <c r="BN1253" s="722"/>
      <c r="BO1253" s="722"/>
      <c r="BP1253" s="722"/>
      <c r="BQ1253" s="722"/>
      <c r="BR1253" s="722"/>
      <c r="BS1253" s="722"/>
      <c r="BT1253" s="722"/>
      <c r="BU1253" s="722"/>
      <c r="BV1253" s="722"/>
      <c r="BW1253" s="722"/>
      <c r="BX1253" s="722"/>
      <c r="BY1253" s="722"/>
      <c r="BZ1253" s="722"/>
      <c r="CA1253" s="722"/>
      <c r="CB1253" s="722"/>
      <c r="CC1253" s="722"/>
      <c r="CD1253" s="722"/>
      <c r="CE1253" s="722"/>
      <c r="CF1253" s="722"/>
      <c r="CG1253" s="722"/>
      <c r="CH1253" s="722"/>
      <c r="CI1253" s="722"/>
      <c r="CJ1253" s="722"/>
      <c r="CK1253" s="722"/>
      <c r="CL1253" s="722"/>
      <c r="CM1253" s="722"/>
      <c r="CN1253" s="722"/>
      <c r="CO1253" s="722"/>
      <c r="CP1253" s="722"/>
      <c r="CQ1253" s="722"/>
      <c r="CR1253" s="722"/>
      <c r="CS1253" s="722"/>
    </row>
    <row r="1254" spans="1:97" s="1376" customFormat="1">
      <c r="A1254" s="722"/>
      <c r="B1254" s="722"/>
      <c r="C1254" s="722"/>
      <c r="D1254" s="722"/>
      <c r="E1254" s="722"/>
      <c r="F1254" s="757"/>
      <c r="G1254" s="757"/>
      <c r="H1254" s="757"/>
      <c r="I1254" s="757"/>
      <c r="J1254" s="757"/>
      <c r="K1254" s="758"/>
      <c r="L1254" s="758"/>
      <c r="M1254" s="722"/>
      <c r="N1254" s="736"/>
      <c r="O1254" s="736"/>
      <c r="P1254" s="736"/>
      <c r="Q1254" s="736"/>
      <c r="R1254" s="736"/>
      <c r="S1254" s="736"/>
      <c r="T1254" s="736"/>
      <c r="U1254" s="736"/>
      <c r="BA1254" s="722"/>
      <c r="BB1254" s="722"/>
      <c r="BC1254" s="722"/>
      <c r="BD1254" s="722"/>
      <c r="BE1254" s="722"/>
      <c r="BF1254" s="722"/>
      <c r="BG1254" s="722"/>
      <c r="BH1254" s="722"/>
      <c r="BI1254" s="722"/>
      <c r="BJ1254" s="722"/>
      <c r="BK1254" s="722"/>
      <c r="BL1254" s="722"/>
      <c r="BM1254" s="722"/>
      <c r="BN1254" s="722"/>
      <c r="BO1254" s="722"/>
      <c r="BP1254" s="722"/>
      <c r="BQ1254" s="722"/>
      <c r="BR1254" s="722"/>
      <c r="BS1254" s="722"/>
      <c r="BT1254" s="722"/>
      <c r="BU1254" s="722"/>
      <c r="BV1254" s="722"/>
      <c r="BW1254" s="722"/>
      <c r="BX1254" s="722"/>
      <c r="BY1254" s="722"/>
      <c r="BZ1254" s="722"/>
      <c r="CA1254" s="722"/>
      <c r="CB1254" s="722"/>
      <c r="CC1254" s="722"/>
      <c r="CD1254" s="722"/>
      <c r="CE1254" s="722"/>
      <c r="CF1254" s="722"/>
      <c r="CG1254" s="722"/>
      <c r="CH1254" s="722"/>
      <c r="CI1254" s="722"/>
      <c r="CJ1254" s="722"/>
      <c r="CK1254" s="722"/>
      <c r="CL1254" s="722"/>
      <c r="CM1254" s="722"/>
      <c r="CN1254" s="722"/>
      <c r="CO1254" s="722"/>
      <c r="CP1254" s="722"/>
      <c r="CQ1254" s="722"/>
      <c r="CR1254" s="722"/>
      <c r="CS1254" s="722"/>
    </row>
    <row r="1255" spans="1:97" s="1376" customFormat="1">
      <c r="A1255" s="722"/>
      <c r="B1255" s="722"/>
      <c r="C1255" s="722"/>
      <c r="D1255" s="722"/>
      <c r="E1255" s="722"/>
      <c r="F1255" s="757"/>
      <c r="G1255" s="757"/>
      <c r="H1255" s="757"/>
      <c r="I1255" s="757"/>
      <c r="J1255" s="757"/>
      <c r="K1255" s="758"/>
      <c r="L1255" s="758"/>
      <c r="M1255" s="722"/>
      <c r="N1255" s="736"/>
      <c r="O1255" s="736"/>
      <c r="P1255" s="736"/>
      <c r="Q1255" s="736"/>
      <c r="R1255" s="736"/>
      <c r="S1255" s="736"/>
      <c r="T1255" s="736"/>
      <c r="U1255" s="736"/>
      <c r="BA1255" s="722"/>
      <c r="BB1255" s="722"/>
      <c r="BC1255" s="722"/>
      <c r="BD1255" s="722"/>
      <c r="BE1255" s="722"/>
      <c r="BF1255" s="722"/>
      <c r="BG1255" s="722"/>
      <c r="BH1255" s="722"/>
      <c r="BI1255" s="722"/>
      <c r="BJ1255" s="722"/>
      <c r="BK1255" s="722"/>
      <c r="BL1255" s="722"/>
      <c r="BM1255" s="722"/>
      <c r="BN1255" s="722"/>
      <c r="BO1255" s="722"/>
      <c r="BP1255" s="722"/>
      <c r="BQ1255" s="722"/>
      <c r="BR1255" s="722"/>
      <c r="BS1255" s="722"/>
      <c r="BT1255" s="722"/>
      <c r="BU1255" s="722"/>
      <c r="BV1255" s="722"/>
      <c r="BW1255" s="722"/>
      <c r="BX1255" s="722"/>
      <c r="BY1255" s="722"/>
      <c r="BZ1255" s="722"/>
      <c r="CA1255" s="722"/>
      <c r="CB1255" s="722"/>
      <c r="CC1255" s="722"/>
      <c r="CD1255" s="722"/>
      <c r="CE1255" s="722"/>
      <c r="CF1255" s="722"/>
      <c r="CG1255" s="722"/>
      <c r="CH1255" s="722"/>
      <c r="CI1255" s="722"/>
      <c r="CJ1255" s="722"/>
      <c r="CK1255" s="722"/>
      <c r="CL1255" s="722"/>
      <c r="CM1255" s="722"/>
      <c r="CN1255" s="722"/>
      <c r="CO1255" s="722"/>
      <c r="CP1255" s="722"/>
      <c r="CQ1255" s="722"/>
      <c r="CR1255" s="722"/>
      <c r="CS1255" s="722"/>
    </row>
    <row r="1256" spans="1:97" s="1376" customFormat="1">
      <c r="A1256" s="722"/>
      <c r="B1256" s="722"/>
      <c r="C1256" s="722"/>
      <c r="D1256" s="722"/>
      <c r="E1256" s="722"/>
      <c r="F1256" s="757"/>
      <c r="G1256" s="757"/>
      <c r="H1256" s="757"/>
      <c r="I1256" s="757"/>
      <c r="J1256" s="757"/>
      <c r="K1256" s="758"/>
      <c r="L1256" s="758"/>
      <c r="M1256" s="722"/>
      <c r="N1256" s="736"/>
      <c r="O1256" s="736"/>
      <c r="P1256" s="736"/>
      <c r="Q1256" s="736"/>
      <c r="R1256" s="736"/>
      <c r="S1256" s="736"/>
      <c r="T1256" s="736"/>
      <c r="U1256" s="736"/>
      <c r="BA1256" s="722"/>
      <c r="BB1256" s="722"/>
      <c r="BC1256" s="722"/>
      <c r="BD1256" s="722"/>
      <c r="BE1256" s="722"/>
      <c r="BF1256" s="722"/>
      <c r="BG1256" s="722"/>
      <c r="BH1256" s="722"/>
      <c r="BI1256" s="722"/>
      <c r="BJ1256" s="722"/>
      <c r="BK1256" s="722"/>
      <c r="BL1256" s="722"/>
      <c r="BM1256" s="722"/>
      <c r="BN1256" s="722"/>
      <c r="BO1256" s="722"/>
      <c r="BP1256" s="722"/>
      <c r="BQ1256" s="722"/>
      <c r="BR1256" s="722"/>
      <c r="BS1256" s="722"/>
      <c r="BT1256" s="722"/>
      <c r="BU1256" s="722"/>
      <c r="BV1256" s="722"/>
      <c r="BW1256" s="722"/>
      <c r="BX1256" s="722"/>
      <c r="BY1256" s="722"/>
      <c r="BZ1256" s="722"/>
      <c r="CA1256" s="722"/>
      <c r="CB1256" s="722"/>
      <c r="CC1256" s="722"/>
      <c r="CD1256" s="722"/>
      <c r="CE1256" s="722"/>
      <c r="CF1256" s="722"/>
      <c r="CG1256" s="722"/>
      <c r="CH1256" s="722"/>
      <c r="CI1256" s="722"/>
      <c r="CJ1256" s="722"/>
      <c r="CK1256" s="722"/>
      <c r="CL1256" s="722"/>
      <c r="CM1256" s="722"/>
      <c r="CN1256" s="722"/>
      <c r="CO1256" s="722"/>
      <c r="CP1256" s="722"/>
      <c r="CQ1256" s="722"/>
      <c r="CR1256" s="722"/>
      <c r="CS1256" s="722"/>
    </row>
    <row r="1257" spans="1:97" s="1376" customFormat="1">
      <c r="A1257" s="722"/>
      <c r="B1257" s="722"/>
      <c r="C1257" s="722"/>
      <c r="D1257" s="722"/>
      <c r="E1257" s="722"/>
      <c r="F1257" s="757"/>
      <c r="G1257" s="757"/>
      <c r="H1257" s="757"/>
      <c r="I1257" s="757"/>
      <c r="J1257" s="757"/>
      <c r="K1257" s="758"/>
      <c r="L1257" s="758"/>
      <c r="M1257" s="722"/>
      <c r="N1257" s="736"/>
      <c r="O1257" s="736"/>
      <c r="P1257" s="736"/>
      <c r="Q1257" s="736"/>
      <c r="R1257" s="736"/>
      <c r="S1257" s="736"/>
      <c r="T1257" s="736"/>
      <c r="U1257" s="736"/>
      <c r="BA1257" s="722"/>
      <c r="BB1257" s="722"/>
      <c r="BC1257" s="722"/>
      <c r="BD1257" s="722"/>
      <c r="BE1257" s="722"/>
      <c r="BF1257" s="722"/>
      <c r="BG1257" s="722"/>
      <c r="BH1257" s="722"/>
      <c r="BI1257" s="722"/>
      <c r="BJ1257" s="722"/>
      <c r="BK1257" s="722"/>
      <c r="BL1257" s="722"/>
      <c r="BM1257" s="722"/>
      <c r="BN1257" s="722"/>
      <c r="BO1257" s="722"/>
      <c r="BP1257" s="722"/>
      <c r="BQ1257" s="722"/>
      <c r="BR1257" s="722"/>
      <c r="BS1257" s="722"/>
      <c r="BT1257" s="722"/>
      <c r="BU1257" s="722"/>
      <c r="BV1257" s="722"/>
      <c r="BW1257" s="722"/>
      <c r="BX1257" s="722"/>
      <c r="BY1257" s="722"/>
      <c r="BZ1257" s="722"/>
      <c r="CA1257" s="722"/>
      <c r="CB1257" s="722"/>
      <c r="CC1257" s="722"/>
      <c r="CD1257" s="722"/>
      <c r="CE1257" s="722"/>
      <c r="CF1257" s="722"/>
      <c r="CG1257" s="722"/>
      <c r="CH1257" s="722"/>
      <c r="CI1257" s="722"/>
      <c r="CJ1257" s="722"/>
      <c r="CK1257" s="722"/>
      <c r="CL1257" s="722"/>
      <c r="CM1257" s="722"/>
      <c r="CN1257" s="722"/>
      <c r="CO1257" s="722"/>
      <c r="CP1257" s="722"/>
      <c r="CQ1257" s="722"/>
      <c r="CR1257" s="722"/>
      <c r="CS1257" s="722"/>
    </row>
    <row r="1258" spans="1:97" s="1376" customFormat="1">
      <c r="A1258" s="722"/>
      <c r="B1258" s="722"/>
      <c r="C1258" s="722"/>
      <c r="D1258" s="722"/>
      <c r="E1258" s="722"/>
      <c r="F1258" s="757"/>
      <c r="G1258" s="757"/>
      <c r="H1258" s="757"/>
      <c r="I1258" s="757"/>
      <c r="J1258" s="757"/>
      <c r="K1258" s="758"/>
      <c r="L1258" s="758"/>
      <c r="M1258" s="722"/>
      <c r="N1258" s="736"/>
      <c r="O1258" s="736"/>
      <c r="P1258" s="736"/>
      <c r="Q1258" s="736"/>
      <c r="R1258" s="736"/>
      <c r="S1258" s="736"/>
      <c r="T1258" s="736"/>
      <c r="U1258" s="736"/>
      <c r="BA1258" s="722"/>
      <c r="BB1258" s="722"/>
      <c r="BC1258" s="722"/>
      <c r="BD1258" s="722"/>
      <c r="BE1258" s="722"/>
      <c r="BF1258" s="722"/>
      <c r="BG1258" s="722"/>
      <c r="BH1258" s="722"/>
      <c r="BI1258" s="722"/>
      <c r="BJ1258" s="722"/>
      <c r="BK1258" s="722"/>
      <c r="BL1258" s="722"/>
      <c r="BM1258" s="722"/>
      <c r="BN1258" s="722"/>
      <c r="BO1258" s="722"/>
      <c r="BP1258" s="722"/>
      <c r="BQ1258" s="722"/>
      <c r="BR1258" s="722"/>
      <c r="BS1258" s="722"/>
      <c r="BT1258" s="722"/>
      <c r="BU1258" s="722"/>
      <c r="BV1258" s="722"/>
      <c r="BW1258" s="722"/>
      <c r="BX1258" s="722"/>
      <c r="BY1258" s="722"/>
      <c r="BZ1258" s="722"/>
      <c r="CA1258" s="722"/>
      <c r="CB1258" s="722"/>
      <c r="CC1258" s="722"/>
      <c r="CD1258" s="722"/>
      <c r="CE1258" s="722"/>
      <c r="CF1258" s="722"/>
      <c r="CG1258" s="722"/>
      <c r="CH1258" s="722"/>
      <c r="CI1258" s="722"/>
      <c r="CJ1258" s="722"/>
      <c r="CK1258" s="722"/>
      <c r="CL1258" s="722"/>
      <c r="CM1258" s="722"/>
      <c r="CN1258" s="722"/>
      <c r="CO1258" s="722"/>
      <c r="CP1258" s="722"/>
      <c r="CQ1258" s="722"/>
      <c r="CR1258" s="722"/>
      <c r="CS1258" s="722"/>
    </row>
    <row r="1259" spans="1:97" s="1376" customFormat="1">
      <c r="A1259" s="722"/>
      <c r="B1259" s="722"/>
      <c r="C1259" s="722"/>
      <c r="D1259" s="722"/>
      <c r="E1259" s="722"/>
      <c r="F1259" s="757"/>
      <c r="G1259" s="757"/>
      <c r="H1259" s="757"/>
      <c r="I1259" s="757"/>
      <c r="J1259" s="757"/>
      <c r="K1259" s="758"/>
      <c r="L1259" s="758"/>
      <c r="M1259" s="722"/>
      <c r="N1259" s="736"/>
      <c r="O1259" s="736"/>
      <c r="P1259" s="736"/>
      <c r="Q1259" s="736"/>
      <c r="R1259" s="736"/>
      <c r="S1259" s="736"/>
      <c r="T1259" s="736"/>
      <c r="U1259" s="736"/>
      <c r="BA1259" s="722"/>
      <c r="BB1259" s="722"/>
      <c r="BC1259" s="722"/>
      <c r="BD1259" s="722"/>
      <c r="BE1259" s="722"/>
      <c r="BF1259" s="722"/>
      <c r="BG1259" s="722"/>
      <c r="BH1259" s="722"/>
      <c r="BI1259" s="722"/>
      <c r="BJ1259" s="722"/>
      <c r="BK1259" s="722"/>
      <c r="BL1259" s="722"/>
      <c r="BM1259" s="722"/>
      <c r="BN1259" s="722"/>
      <c r="BO1259" s="722"/>
      <c r="BP1259" s="722"/>
      <c r="BQ1259" s="722"/>
      <c r="BR1259" s="722"/>
      <c r="BS1259" s="722"/>
      <c r="BT1259" s="722"/>
      <c r="BU1259" s="722"/>
      <c r="BV1259" s="722"/>
      <c r="BW1259" s="722"/>
      <c r="BX1259" s="722"/>
      <c r="BY1259" s="722"/>
      <c r="BZ1259" s="722"/>
      <c r="CA1259" s="722"/>
      <c r="CB1259" s="722"/>
      <c r="CC1259" s="722"/>
      <c r="CD1259" s="722"/>
      <c r="CE1259" s="722"/>
      <c r="CF1259" s="722"/>
      <c r="CG1259" s="722"/>
      <c r="CH1259" s="722"/>
      <c r="CI1259" s="722"/>
      <c r="CJ1259" s="722"/>
      <c r="CK1259" s="722"/>
      <c r="CL1259" s="722"/>
      <c r="CM1259" s="722"/>
      <c r="CN1259" s="722"/>
      <c r="CO1259" s="722"/>
      <c r="CP1259" s="722"/>
      <c r="CQ1259" s="722"/>
      <c r="CR1259" s="722"/>
      <c r="CS1259" s="722"/>
    </row>
    <row r="1260" spans="1:97" s="1376" customFormat="1">
      <c r="A1260" s="722"/>
      <c r="B1260" s="722"/>
      <c r="C1260" s="722"/>
      <c r="D1260" s="722"/>
      <c r="E1260" s="722"/>
      <c r="F1260" s="757"/>
      <c r="G1260" s="757"/>
      <c r="H1260" s="757"/>
      <c r="I1260" s="757"/>
      <c r="J1260" s="757"/>
      <c r="K1260" s="758"/>
      <c r="L1260" s="758"/>
      <c r="M1260" s="722"/>
      <c r="N1260" s="736"/>
      <c r="O1260" s="736"/>
      <c r="P1260" s="736"/>
      <c r="Q1260" s="736"/>
      <c r="R1260" s="736"/>
      <c r="S1260" s="736"/>
      <c r="T1260" s="736"/>
      <c r="U1260" s="736"/>
      <c r="BA1260" s="722"/>
      <c r="BB1260" s="722"/>
      <c r="BC1260" s="722"/>
      <c r="BD1260" s="722"/>
      <c r="BE1260" s="722"/>
      <c r="BF1260" s="722"/>
      <c r="BG1260" s="722"/>
      <c r="BH1260" s="722"/>
      <c r="BI1260" s="722"/>
      <c r="BJ1260" s="722"/>
      <c r="BK1260" s="722"/>
      <c r="BL1260" s="722"/>
      <c r="BM1260" s="722"/>
      <c r="BN1260" s="722"/>
      <c r="BO1260" s="722"/>
      <c r="BP1260" s="722"/>
      <c r="BQ1260" s="722"/>
      <c r="BR1260" s="722"/>
      <c r="BS1260" s="722"/>
      <c r="BT1260" s="722"/>
      <c r="BU1260" s="722"/>
      <c r="BV1260" s="722"/>
      <c r="BW1260" s="722"/>
      <c r="BX1260" s="722"/>
      <c r="BY1260" s="722"/>
      <c r="BZ1260" s="722"/>
      <c r="CA1260" s="722"/>
      <c r="CB1260" s="722"/>
      <c r="CC1260" s="722"/>
      <c r="CD1260" s="722"/>
      <c r="CE1260" s="722"/>
      <c r="CF1260" s="722"/>
      <c r="CG1260" s="722"/>
      <c r="CH1260" s="722"/>
      <c r="CI1260" s="722"/>
      <c r="CJ1260" s="722"/>
      <c r="CK1260" s="722"/>
      <c r="CL1260" s="722"/>
      <c r="CM1260" s="722"/>
      <c r="CN1260" s="722"/>
      <c r="CO1260" s="722"/>
      <c r="CP1260" s="722"/>
      <c r="CQ1260" s="722"/>
      <c r="CR1260" s="722"/>
      <c r="CS1260" s="722"/>
    </row>
    <row r="1261" spans="1:97" s="1376" customFormat="1">
      <c r="A1261" s="722"/>
      <c r="B1261" s="722"/>
      <c r="C1261" s="722"/>
      <c r="D1261" s="722"/>
      <c r="E1261" s="722"/>
      <c r="F1261" s="757"/>
      <c r="G1261" s="757"/>
      <c r="H1261" s="757"/>
      <c r="I1261" s="757"/>
      <c r="J1261" s="757"/>
      <c r="K1261" s="758"/>
      <c r="L1261" s="758"/>
      <c r="M1261" s="722"/>
      <c r="N1261" s="736"/>
      <c r="O1261" s="736"/>
      <c r="P1261" s="736"/>
      <c r="Q1261" s="736"/>
      <c r="R1261" s="736"/>
      <c r="S1261" s="736"/>
      <c r="T1261" s="736"/>
      <c r="U1261" s="736"/>
      <c r="BA1261" s="722"/>
      <c r="BB1261" s="722"/>
      <c r="BC1261" s="722"/>
      <c r="BD1261" s="722"/>
      <c r="BE1261" s="722"/>
      <c r="BF1261" s="722"/>
      <c r="BG1261" s="722"/>
      <c r="BH1261" s="722"/>
      <c r="BI1261" s="722"/>
      <c r="BJ1261" s="722"/>
      <c r="BK1261" s="722"/>
      <c r="BL1261" s="722"/>
      <c r="BM1261" s="722"/>
      <c r="BN1261" s="722"/>
      <c r="BO1261" s="722"/>
      <c r="BP1261" s="722"/>
      <c r="BQ1261" s="722"/>
      <c r="BR1261" s="722"/>
      <c r="BS1261" s="722"/>
      <c r="BT1261" s="722"/>
      <c r="BU1261" s="722"/>
      <c r="BV1261" s="722"/>
      <c r="BW1261" s="722"/>
      <c r="BX1261" s="722"/>
      <c r="BY1261" s="722"/>
      <c r="BZ1261" s="722"/>
      <c r="CA1261" s="722"/>
      <c r="CB1261" s="722"/>
      <c r="CC1261" s="722"/>
      <c r="CD1261" s="722"/>
      <c r="CE1261" s="722"/>
      <c r="CF1261" s="722"/>
      <c r="CG1261" s="722"/>
      <c r="CH1261" s="722"/>
      <c r="CI1261" s="722"/>
      <c r="CJ1261" s="722"/>
      <c r="CK1261" s="722"/>
      <c r="CL1261" s="722"/>
      <c r="CM1261" s="722"/>
      <c r="CN1261" s="722"/>
      <c r="CO1261" s="722"/>
      <c r="CP1261" s="722"/>
      <c r="CQ1261" s="722"/>
      <c r="CR1261" s="722"/>
      <c r="CS1261" s="722"/>
    </row>
    <row r="1262" spans="1:97" s="1376" customFormat="1">
      <c r="A1262" s="722"/>
      <c r="B1262" s="722"/>
      <c r="C1262" s="722"/>
      <c r="D1262" s="722"/>
      <c r="E1262" s="722"/>
      <c r="F1262" s="757"/>
      <c r="G1262" s="757"/>
      <c r="H1262" s="757"/>
      <c r="I1262" s="757"/>
      <c r="J1262" s="757"/>
      <c r="K1262" s="758"/>
      <c r="L1262" s="758"/>
      <c r="M1262" s="722"/>
      <c r="N1262" s="736"/>
      <c r="O1262" s="736"/>
      <c r="P1262" s="736"/>
      <c r="Q1262" s="736"/>
      <c r="R1262" s="736"/>
      <c r="S1262" s="736"/>
      <c r="T1262" s="736"/>
      <c r="U1262" s="736"/>
      <c r="BA1262" s="722"/>
      <c r="BB1262" s="722"/>
      <c r="BC1262" s="722"/>
      <c r="BD1262" s="722"/>
      <c r="BE1262" s="722"/>
      <c r="BF1262" s="722"/>
      <c r="BG1262" s="722"/>
      <c r="BH1262" s="722"/>
      <c r="BI1262" s="722"/>
      <c r="BJ1262" s="722"/>
      <c r="BK1262" s="722"/>
      <c r="BL1262" s="722"/>
      <c r="BM1262" s="722"/>
      <c r="BN1262" s="722"/>
      <c r="BO1262" s="722"/>
      <c r="BP1262" s="722"/>
      <c r="BQ1262" s="722"/>
      <c r="BR1262" s="722"/>
      <c r="BS1262" s="722"/>
      <c r="BT1262" s="722"/>
      <c r="BU1262" s="722"/>
      <c r="BV1262" s="722"/>
      <c r="BW1262" s="722"/>
      <c r="BX1262" s="722"/>
      <c r="BY1262" s="722"/>
      <c r="BZ1262" s="722"/>
      <c r="CA1262" s="722"/>
      <c r="CB1262" s="722"/>
      <c r="CC1262" s="722"/>
      <c r="CD1262" s="722"/>
      <c r="CE1262" s="722"/>
      <c r="CF1262" s="722"/>
      <c r="CG1262" s="722"/>
      <c r="CH1262" s="722"/>
      <c r="CI1262" s="722"/>
      <c r="CJ1262" s="722"/>
      <c r="CK1262" s="722"/>
      <c r="CL1262" s="722"/>
      <c r="CM1262" s="722"/>
      <c r="CN1262" s="722"/>
      <c r="CO1262" s="722"/>
      <c r="CP1262" s="722"/>
      <c r="CQ1262" s="722"/>
      <c r="CR1262" s="722"/>
      <c r="CS1262" s="722"/>
    </row>
    <row r="1263" spans="1:97" s="1376" customFormat="1">
      <c r="A1263" s="722"/>
      <c r="B1263" s="722"/>
      <c r="C1263" s="722"/>
      <c r="D1263" s="722"/>
      <c r="E1263" s="722"/>
      <c r="F1263" s="757"/>
      <c r="G1263" s="757"/>
      <c r="H1263" s="757"/>
      <c r="I1263" s="757"/>
      <c r="J1263" s="757"/>
      <c r="K1263" s="758"/>
      <c r="L1263" s="758"/>
      <c r="M1263" s="722"/>
      <c r="N1263" s="736"/>
      <c r="O1263" s="736"/>
      <c r="P1263" s="736"/>
      <c r="Q1263" s="736"/>
      <c r="R1263" s="736"/>
      <c r="S1263" s="736"/>
      <c r="T1263" s="736"/>
      <c r="U1263" s="736"/>
      <c r="BA1263" s="722"/>
      <c r="BB1263" s="722"/>
      <c r="BC1263" s="722"/>
      <c r="BD1263" s="722"/>
      <c r="BE1263" s="722"/>
      <c r="BF1263" s="722"/>
      <c r="BG1263" s="722"/>
      <c r="BH1263" s="722"/>
      <c r="BI1263" s="722"/>
      <c r="BJ1263" s="722"/>
      <c r="BK1263" s="722"/>
      <c r="BL1263" s="722"/>
      <c r="BM1263" s="722"/>
      <c r="BN1263" s="722"/>
      <c r="BO1263" s="722"/>
      <c r="BP1263" s="722"/>
      <c r="BQ1263" s="722"/>
      <c r="BR1263" s="722"/>
      <c r="BS1263" s="722"/>
      <c r="BT1263" s="722"/>
      <c r="BU1263" s="722"/>
      <c r="BV1263" s="722"/>
      <c r="BW1263" s="722"/>
      <c r="BX1263" s="722"/>
      <c r="BY1263" s="722"/>
      <c r="BZ1263" s="722"/>
      <c r="CA1263" s="722"/>
      <c r="CB1263" s="722"/>
      <c r="CC1263" s="722"/>
      <c r="CD1263" s="722"/>
      <c r="CE1263" s="722"/>
      <c r="CF1263" s="722"/>
      <c r="CG1263" s="722"/>
      <c r="CH1263" s="722"/>
      <c r="CI1263" s="722"/>
      <c r="CJ1263" s="722"/>
      <c r="CK1263" s="722"/>
      <c r="CL1263" s="722"/>
      <c r="CM1263" s="722"/>
      <c r="CN1263" s="722"/>
      <c r="CO1263" s="722"/>
      <c r="CP1263" s="722"/>
      <c r="CQ1263" s="722"/>
      <c r="CR1263" s="722"/>
      <c r="CS1263" s="722"/>
    </row>
    <row r="1264" spans="1:97" s="1376" customFormat="1">
      <c r="A1264" s="722"/>
      <c r="B1264" s="722"/>
      <c r="C1264" s="722"/>
      <c r="D1264" s="722"/>
      <c r="E1264" s="722"/>
      <c r="F1264" s="757"/>
      <c r="G1264" s="757"/>
      <c r="H1264" s="757"/>
      <c r="I1264" s="757"/>
      <c r="J1264" s="757"/>
      <c r="K1264" s="758"/>
      <c r="L1264" s="758"/>
      <c r="M1264" s="722"/>
      <c r="N1264" s="736"/>
      <c r="O1264" s="736"/>
      <c r="P1264" s="736"/>
      <c r="Q1264" s="736"/>
      <c r="R1264" s="736"/>
      <c r="S1264" s="736"/>
      <c r="T1264" s="736"/>
      <c r="U1264" s="736"/>
      <c r="BA1264" s="722"/>
      <c r="BB1264" s="722"/>
      <c r="BC1264" s="722"/>
      <c r="BD1264" s="722"/>
      <c r="BE1264" s="722"/>
      <c r="BF1264" s="722"/>
      <c r="BG1264" s="722"/>
      <c r="BH1264" s="722"/>
      <c r="BI1264" s="722"/>
      <c r="BJ1264" s="722"/>
      <c r="BK1264" s="722"/>
      <c r="BL1264" s="722"/>
      <c r="BM1264" s="722"/>
      <c r="BN1264" s="722"/>
      <c r="BO1264" s="722"/>
      <c r="BP1264" s="722"/>
      <c r="BQ1264" s="722"/>
      <c r="BR1264" s="722"/>
      <c r="BS1264" s="722"/>
      <c r="BT1264" s="722"/>
      <c r="BU1264" s="722"/>
      <c r="BV1264" s="722"/>
      <c r="BW1264" s="722"/>
      <c r="BX1264" s="722"/>
      <c r="BY1264" s="722"/>
      <c r="BZ1264" s="722"/>
      <c r="CA1264" s="722"/>
      <c r="CB1264" s="722"/>
      <c r="CC1264" s="722"/>
      <c r="CD1264" s="722"/>
      <c r="CE1264" s="722"/>
      <c r="CF1264" s="722"/>
      <c r="CG1264" s="722"/>
      <c r="CH1264" s="722"/>
      <c r="CI1264" s="722"/>
      <c r="CJ1264" s="722"/>
      <c r="CK1264" s="722"/>
      <c r="CL1264" s="722"/>
      <c r="CM1264" s="722"/>
      <c r="CN1264" s="722"/>
      <c r="CO1264" s="722"/>
      <c r="CP1264" s="722"/>
      <c r="CQ1264" s="722"/>
      <c r="CR1264" s="722"/>
      <c r="CS1264" s="722"/>
    </row>
    <row r="1265" spans="1:97" s="1376" customFormat="1">
      <c r="A1265" s="722"/>
      <c r="B1265" s="722"/>
      <c r="C1265" s="722"/>
      <c r="D1265" s="722"/>
      <c r="E1265" s="722"/>
      <c r="F1265" s="757"/>
      <c r="G1265" s="757"/>
      <c r="H1265" s="757"/>
      <c r="I1265" s="757"/>
      <c r="J1265" s="757"/>
      <c r="K1265" s="758"/>
      <c r="L1265" s="758"/>
      <c r="M1265" s="722"/>
      <c r="N1265" s="736"/>
      <c r="O1265" s="736"/>
      <c r="P1265" s="736"/>
      <c r="Q1265" s="736"/>
      <c r="R1265" s="736"/>
      <c r="S1265" s="736"/>
      <c r="T1265" s="736"/>
      <c r="U1265" s="736"/>
      <c r="BA1265" s="722"/>
      <c r="BB1265" s="722"/>
      <c r="BC1265" s="722"/>
      <c r="BD1265" s="722"/>
      <c r="BE1265" s="722"/>
      <c r="BF1265" s="722"/>
      <c r="BG1265" s="722"/>
      <c r="BH1265" s="722"/>
      <c r="BI1265" s="722"/>
      <c r="BJ1265" s="722"/>
      <c r="BK1265" s="722"/>
      <c r="BL1265" s="722"/>
      <c r="BM1265" s="722"/>
      <c r="BN1265" s="722"/>
      <c r="BO1265" s="722"/>
      <c r="BP1265" s="722"/>
      <c r="BQ1265" s="722"/>
      <c r="BR1265" s="722"/>
      <c r="BS1265" s="722"/>
      <c r="BT1265" s="722"/>
      <c r="BU1265" s="722"/>
      <c r="BV1265" s="722"/>
      <c r="BW1265" s="722"/>
      <c r="BX1265" s="722"/>
      <c r="BY1265" s="722"/>
      <c r="BZ1265" s="722"/>
      <c r="CA1265" s="722"/>
      <c r="CB1265" s="722"/>
      <c r="CC1265" s="722"/>
      <c r="CD1265" s="722"/>
      <c r="CE1265" s="722"/>
      <c r="CF1265" s="722"/>
      <c r="CG1265" s="722"/>
      <c r="CH1265" s="722"/>
      <c r="CI1265" s="722"/>
      <c r="CJ1265" s="722"/>
      <c r="CK1265" s="722"/>
      <c r="CL1265" s="722"/>
      <c r="CM1265" s="722"/>
      <c r="CN1265" s="722"/>
      <c r="CO1265" s="722"/>
      <c r="CP1265" s="722"/>
      <c r="CQ1265" s="722"/>
      <c r="CR1265" s="722"/>
      <c r="CS1265" s="722"/>
    </row>
    <row r="1266" spans="1:97" s="1376" customFormat="1">
      <c r="A1266" s="722"/>
      <c r="B1266" s="722"/>
      <c r="C1266" s="722"/>
      <c r="D1266" s="722"/>
      <c r="E1266" s="722"/>
      <c r="F1266" s="757"/>
      <c r="G1266" s="757"/>
      <c r="H1266" s="757"/>
      <c r="I1266" s="757"/>
      <c r="J1266" s="757"/>
      <c r="K1266" s="758"/>
      <c r="L1266" s="758"/>
      <c r="M1266" s="722"/>
      <c r="N1266" s="736"/>
      <c r="O1266" s="736"/>
      <c r="P1266" s="736"/>
      <c r="Q1266" s="736"/>
      <c r="R1266" s="736"/>
      <c r="S1266" s="736"/>
      <c r="T1266" s="736"/>
      <c r="U1266" s="736"/>
      <c r="BA1266" s="722"/>
      <c r="BB1266" s="722"/>
      <c r="BC1266" s="722"/>
      <c r="BD1266" s="722"/>
      <c r="BE1266" s="722"/>
      <c r="BF1266" s="722"/>
      <c r="BG1266" s="722"/>
      <c r="BH1266" s="722"/>
      <c r="BI1266" s="722"/>
      <c r="BJ1266" s="722"/>
      <c r="BK1266" s="722"/>
      <c r="BL1266" s="722"/>
      <c r="BM1266" s="722"/>
      <c r="BN1266" s="722"/>
      <c r="BO1266" s="722"/>
      <c r="BP1266" s="722"/>
      <c r="BQ1266" s="722"/>
      <c r="BR1266" s="722"/>
      <c r="BS1266" s="722"/>
      <c r="BT1266" s="722"/>
      <c r="BU1266" s="722"/>
      <c r="BV1266" s="722"/>
      <c r="BW1266" s="722"/>
      <c r="BX1266" s="722"/>
      <c r="BY1266" s="722"/>
      <c r="BZ1266" s="722"/>
      <c r="CA1266" s="722"/>
      <c r="CB1266" s="722"/>
      <c r="CC1266" s="722"/>
      <c r="CD1266" s="722"/>
      <c r="CE1266" s="722"/>
      <c r="CF1266" s="722"/>
      <c r="CG1266" s="722"/>
      <c r="CH1266" s="722"/>
      <c r="CI1266" s="722"/>
      <c r="CJ1266" s="722"/>
      <c r="CK1266" s="722"/>
      <c r="CL1266" s="722"/>
      <c r="CM1266" s="722"/>
      <c r="CN1266" s="722"/>
      <c r="CO1266" s="722"/>
      <c r="CP1266" s="722"/>
      <c r="CQ1266" s="722"/>
      <c r="CR1266" s="722"/>
      <c r="CS1266" s="722"/>
    </row>
    <row r="1267" spans="1:97" s="1376" customFormat="1">
      <c r="A1267" s="722"/>
      <c r="B1267" s="722"/>
      <c r="C1267" s="722"/>
      <c r="D1267" s="722"/>
      <c r="E1267" s="722"/>
      <c r="F1267" s="757"/>
      <c r="G1267" s="757"/>
      <c r="H1267" s="757"/>
      <c r="I1267" s="757"/>
      <c r="J1267" s="757"/>
      <c r="K1267" s="758"/>
      <c r="L1267" s="758"/>
      <c r="M1267" s="722"/>
      <c r="N1267" s="736"/>
      <c r="O1267" s="736"/>
      <c r="P1267" s="736"/>
      <c r="Q1267" s="736"/>
      <c r="R1267" s="736"/>
      <c r="S1267" s="736"/>
      <c r="T1267" s="736"/>
      <c r="U1267" s="736"/>
      <c r="BA1267" s="722"/>
      <c r="BB1267" s="722"/>
      <c r="BC1267" s="722"/>
      <c r="BD1267" s="722"/>
      <c r="BE1267" s="722"/>
      <c r="BF1267" s="722"/>
      <c r="BG1267" s="722"/>
      <c r="BH1267" s="722"/>
      <c r="BI1267" s="722"/>
      <c r="BJ1267" s="722"/>
      <c r="BK1267" s="722"/>
      <c r="BL1267" s="722"/>
      <c r="BM1267" s="722"/>
      <c r="BN1267" s="722"/>
      <c r="BO1267" s="722"/>
      <c r="BP1267" s="722"/>
      <c r="BQ1267" s="722"/>
      <c r="BR1267" s="722"/>
      <c r="BS1267" s="722"/>
      <c r="BT1267" s="722"/>
      <c r="BU1267" s="722"/>
      <c r="BV1267" s="722"/>
      <c r="BW1267" s="722"/>
      <c r="BX1267" s="722"/>
      <c r="BY1267" s="722"/>
      <c r="BZ1267" s="722"/>
      <c r="CA1267" s="722"/>
      <c r="CB1267" s="722"/>
      <c r="CC1267" s="722"/>
      <c r="CD1267" s="722"/>
      <c r="CE1267" s="722"/>
      <c r="CF1267" s="722"/>
      <c r="CG1267" s="722"/>
      <c r="CH1267" s="722"/>
      <c r="CI1267" s="722"/>
      <c r="CJ1267" s="722"/>
      <c r="CK1267" s="722"/>
      <c r="CL1267" s="722"/>
      <c r="CM1267" s="722"/>
      <c r="CN1267" s="722"/>
      <c r="CO1267" s="722"/>
      <c r="CP1267" s="722"/>
      <c r="CQ1267" s="722"/>
      <c r="CR1267" s="722"/>
      <c r="CS1267" s="722"/>
    </row>
    <row r="1268" spans="1:97" s="1376" customFormat="1">
      <c r="A1268" s="722"/>
      <c r="B1268" s="722"/>
      <c r="C1268" s="722"/>
      <c r="D1268" s="722"/>
      <c r="E1268" s="722"/>
      <c r="F1268" s="757"/>
      <c r="G1268" s="757"/>
      <c r="H1268" s="757"/>
      <c r="I1268" s="757"/>
      <c r="J1268" s="757"/>
      <c r="K1268" s="758"/>
      <c r="L1268" s="758"/>
      <c r="M1268" s="722"/>
      <c r="N1268" s="736"/>
      <c r="O1268" s="736"/>
      <c r="P1268" s="736"/>
      <c r="Q1268" s="736"/>
      <c r="R1268" s="736"/>
      <c r="S1268" s="736"/>
      <c r="T1268" s="736"/>
      <c r="U1268" s="736"/>
      <c r="BA1268" s="722"/>
      <c r="BB1268" s="722"/>
      <c r="BC1268" s="722"/>
      <c r="BD1268" s="722"/>
      <c r="BE1268" s="722"/>
      <c r="BF1268" s="722"/>
      <c r="BG1268" s="722"/>
      <c r="BH1268" s="722"/>
      <c r="BI1268" s="722"/>
      <c r="BJ1268" s="722"/>
      <c r="BK1268" s="722"/>
      <c r="BL1268" s="722"/>
      <c r="BM1268" s="722"/>
      <c r="BN1268" s="722"/>
      <c r="BO1268" s="722"/>
      <c r="BP1268" s="722"/>
      <c r="BQ1268" s="722"/>
      <c r="BR1268" s="722"/>
      <c r="BS1268" s="722"/>
      <c r="BT1268" s="722"/>
      <c r="BU1268" s="722"/>
      <c r="BV1268" s="722"/>
      <c r="BW1268" s="722"/>
      <c r="BX1268" s="722"/>
      <c r="BY1268" s="722"/>
      <c r="BZ1268" s="722"/>
      <c r="CA1268" s="722"/>
      <c r="CB1268" s="722"/>
      <c r="CC1268" s="722"/>
      <c r="CD1268" s="722"/>
      <c r="CE1268" s="722"/>
      <c r="CF1268" s="722"/>
      <c r="CG1268" s="722"/>
      <c r="CH1268" s="722"/>
      <c r="CI1268" s="722"/>
      <c r="CJ1268" s="722"/>
      <c r="CK1268" s="722"/>
      <c r="CL1268" s="722"/>
      <c r="CM1268" s="722"/>
      <c r="CN1268" s="722"/>
      <c r="CO1268" s="722"/>
      <c r="CP1268" s="722"/>
      <c r="CQ1268" s="722"/>
      <c r="CR1268" s="722"/>
      <c r="CS1268" s="722"/>
    </row>
    <row r="1269" spans="1:97" s="1376" customFormat="1">
      <c r="A1269" s="722"/>
      <c r="B1269" s="722"/>
      <c r="C1269" s="722"/>
      <c r="D1269" s="722"/>
      <c r="E1269" s="722"/>
      <c r="F1269" s="757"/>
      <c r="G1269" s="757"/>
      <c r="H1269" s="757"/>
      <c r="I1269" s="757"/>
      <c r="J1269" s="757"/>
      <c r="K1269" s="758"/>
      <c r="L1269" s="758"/>
      <c r="M1269" s="722"/>
      <c r="N1269" s="736"/>
      <c r="O1269" s="736"/>
      <c r="P1269" s="736"/>
      <c r="Q1269" s="736"/>
      <c r="R1269" s="736"/>
      <c r="S1269" s="736"/>
      <c r="T1269" s="736"/>
      <c r="U1269" s="736"/>
      <c r="BA1269" s="722"/>
      <c r="BB1269" s="722"/>
      <c r="BC1269" s="722"/>
      <c r="BD1269" s="722"/>
      <c r="BE1269" s="722"/>
      <c r="BF1269" s="722"/>
      <c r="BG1269" s="722"/>
      <c r="BH1269" s="722"/>
      <c r="BI1269" s="722"/>
      <c r="BJ1269" s="722"/>
      <c r="BK1269" s="722"/>
      <c r="BL1269" s="722"/>
      <c r="BM1269" s="722"/>
      <c r="BN1269" s="722"/>
      <c r="BO1269" s="722"/>
      <c r="BP1269" s="722"/>
      <c r="BQ1269" s="722"/>
      <c r="BR1269" s="722"/>
      <c r="BS1269" s="722"/>
      <c r="BT1269" s="722"/>
      <c r="BU1269" s="722"/>
      <c r="BV1269" s="722"/>
      <c r="BW1269" s="722"/>
      <c r="BX1269" s="722"/>
      <c r="BY1269" s="722"/>
      <c r="BZ1269" s="722"/>
      <c r="CA1269" s="722"/>
      <c r="CB1269" s="722"/>
      <c r="CC1269" s="722"/>
      <c r="CD1269" s="722"/>
      <c r="CE1269" s="722"/>
      <c r="CF1269" s="722"/>
      <c r="CG1269" s="722"/>
      <c r="CH1269" s="722"/>
      <c r="CI1269" s="722"/>
      <c r="CJ1269" s="722"/>
      <c r="CK1269" s="722"/>
      <c r="CL1269" s="722"/>
      <c r="CM1269" s="722"/>
      <c r="CN1269" s="722"/>
      <c r="CO1269" s="722"/>
      <c r="CP1269" s="722"/>
      <c r="CQ1269" s="722"/>
      <c r="CR1269" s="722"/>
      <c r="CS1269" s="722"/>
    </row>
    <row r="1270" spans="1:97" s="1376" customFormat="1">
      <c r="A1270" s="722"/>
      <c r="B1270" s="722"/>
      <c r="C1270" s="722"/>
      <c r="D1270" s="722"/>
      <c r="E1270" s="722"/>
      <c r="F1270" s="757"/>
      <c r="G1270" s="757"/>
      <c r="H1270" s="757"/>
      <c r="I1270" s="757"/>
      <c r="J1270" s="757"/>
      <c r="K1270" s="758"/>
      <c r="L1270" s="758"/>
      <c r="M1270" s="722"/>
      <c r="N1270" s="736"/>
      <c r="O1270" s="736"/>
      <c r="P1270" s="736"/>
      <c r="Q1270" s="736"/>
      <c r="R1270" s="736"/>
      <c r="S1270" s="736"/>
      <c r="T1270" s="736"/>
      <c r="U1270" s="736"/>
      <c r="BA1270" s="722"/>
      <c r="BB1270" s="722"/>
      <c r="BC1270" s="722"/>
      <c r="BD1270" s="722"/>
      <c r="BE1270" s="722"/>
      <c r="BF1270" s="722"/>
      <c r="BG1270" s="722"/>
      <c r="BH1270" s="722"/>
      <c r="BI1270" s="722"/>
      <c r="BJ1270" s="722"/>
      <c r="BK1270" s="722"/>
      <c r="BL1270" s="722"/>
      <c r="BM1270" s="722"/>
      <c r="BN1270" s="722"/>
      <c r="BO1270" s="722"/>
      <c r="BP1270" s="722"/>
      <c r="BQ1270" s="722"/>
      <c r="BR1270" s="722"/>
      <c r="BS1270" s="722"/>
      <c r="BT1270" s="722"/>
      <c r="BU1270" s="722"/>
      <c r="BV1270" s="722"/>
      <c r="BW1270" s="722"/>
      <c r="BX1270" s="722"/>
      <c r="BY1270" s="722"/>
      <c r="BZ1270" s="722"/>
      <c r="CA1270" s="722"/>
      <c r="CB1270" s="722"/>
      <c r="CC1270" s="722"/>
      <c r="CD1270" s="722"/>
      <c r="CE1270" s="722"/>
      <c r="CF1270" s="722"/>
      <c r="CG1270" s="722"/>
      <c r="CH1270" s="722"/>
      <c r="CI1270" s="722"/>
      <c r="CJ1270" s="722"/>
      <c r="CK1270" s="722"/>
      <c r="CL1270" s="722"/>
      <c r="CM1270" s="722"/>
      <c r="CN1270" s="722"/>
      <c r="CO1270" s="722"/>
      <c r="CP1270" s="722"/>
      <c r="CQ1270" s="722"/>
      <c r="CR1270" s="722"/>
      <c r="CS1270" s="722"/>
    </row>
    <row r="1271" spans="1:97" s="1376" customFormat="1">
      <c r="A1271" s="722"/>
      <c r="B1271" s="722"/>
      <c r="C1271" s="722"/>
      <c r="D1271" s="722"/>
      <c r="E1271" s="722"/>
      <c r="F1271" s="757"/>
      <c r="G1271" s="757"/>
      <c r="H1271" s="757"/>
      <c r="I1271" s="757"/>
      <c r="J1271" s="757"/>
      <c r="K1271" s="758"/>
      <c r="L1271" s="758"/>
      <c r="M1271" s="722"/>
      <c r="N1271" s="736"/>
      <c r="O1271" s="736"/>
      <c r="P1271" s="736"/>
      <c r="Q1271" s="736"/>
      <c r="R1271" s="736"/>
      <c r="S1271" s="736"/>
      <c r="T1271" s="736"/>
      <c r="U1271" s="736"/>
      <c r="BA1271" s="722"/>
      <c r="BB1271" s="722"/>
      <c r="BC1271" s="722"/>
      <c r="BD1271" s="722"/>
      <c r="BE1271" s="722"/>
      <c r="BF1271" s="722"/>
      <c r="BG1271" s="722"/>
      <c r="BH1271" s="722"/>
      <c r="BI1271" s="722"/>
      <c r="BJ1271" s="722"/>
      <c r="BK1271" s="722"/>
      <c r="BL1271" s="722"/>
      <c r="BM1271" s="722"/>
      <c r="BN1271" s="722"/>
      <c r="BO1271" s="722"/>
      <c r="BP1271" s="722"/>
      <c r="BQ1271" s="722"/>
      <c r="BR1271" s="722"/>
      <c r="BS1271" s="722"/>
      <c r="BT1271" s="722"/>
      <c r="BU1271" s="722"/>
      <c r="BV1271" s="722"/>
      <c r="BW1271" s="722"/>
      <c r="BX1271" s="722"/>
      <c r="BY1271" s="722"/>
      <c r="BZ1271" s="722"/>
      <c r="CA1271" s="722"/>
      <c r="CB1271" s="722"/>
      <c r="CC1271" s="722"/>
      <c r="CD1271" s="722"/>
      <c r="CE1271" s="722"/>
      <c r="CF1271" s="722"/>
      <c r="CG1271" s="722"/>
      <c r="CH1271" s="722"/>
      <c r="CI1271" s="722"/>
      <c r="CJ1271" s="722"/>
      <c r="CK1271" s="722"/>
      <c r="CL1271" s="722"/>
      <c r="CM1271" s="722"/>
      <c r="CN1271" s="722"/>
      <c r="CO1271" s="722"/>
      <c r="CP1271" s="722"/>
      <c r="CQ1271" s="722"/>
      <c r="CR1271" s="722"/>
      <c r="CS1271" s="722"/>
    </row>
    <row r="1272" spans="1:97" s="1376" customFormat="1">
      <c r="A1272" s="722"/>
      <c r="B1272" s="722"/>
      <c r="C1272" s="722"/>
      <c r="D1272" s="722"/>
      <c r="E1272" s="722"/>
      <c r="F1272" s="757"/>
      <c r="G1272" s="757"/>
      <c r="H1272" s="757"/>
      <c r="I1272" s="757"/>
      <c r="J1272" s="757"/>
      <c r="K1272" s="758"/>
      <c r="L1272" s="758"/>
      <c r="M1272" s="722"/>
      <c r="N1272" s="736"/>
      <c r="O1272" s="736"/>
      <c r="P1272" s="736"/>
      <c r="Q1272" s="736"/>
      <c r="R1272" s="736"/>
      <c r="S1272" s="736"/>
      <c r="T1272" s="736"/>
      <c r="U1272" s="736"/>
      <c r="BA1272" s="722"/>
      <c r="BB1272" s="722"/>
      <c r="BC1272" s="722"/>
      <c r="BD1272" s="722"/>
      <c r="BE1272" s="722"/>
      <c r="BF1272" s="722"/>
      <c r="BG1272" s="722"/>
      <c r="BH1272" s="722"/>
      <c r="BI1272" s="722"/>
      <c r="BJ1272" s="722"/>
      <c r="BK1272" s="722"/>
      <c r="BL1272" s="722"/>
      <c r="BM1272" s="722"/>
      <c r="BN1272" s="722"/>
      <c r="BO1272" s="722"/>
      <c r="BP1272" s="722"/>
      <c r="BQ1272" s="722"/>
      <c r="BR1272" s="722"/>
      <c r="BS1272" s="722"/>
      <c r="BT1272" s="722"/>
      <c r="BU1272" s="722"/>
      <c r="BV1272" s="722"/>
      <c r="BW1272" s="722"/>
      <c r="BX1272" s="722"/>
      <c r="BY1272" s="722"/>
      <c r="BZ1272" s="722"/>
      <c r="CA1272" s="722"/>
      <c r="CB1272" s="722"/>
      <c r="CC1272" s="722"/>
      <c r="CD1272" s="722"/>
      <c r="CE1272" s="722"/>
      <c r="CF1272" s="722"/>
      <c r="CG1272" s="722"/>
      <c r="CH1272" s="722"/>
      <c r="CI1272" s="722"/>
      <c r="CJ1272" s="722"/>
      <c r="CK1272" s="722"/>
      <c r="CL1272" s="722"/>
      <c r="CM1272" s="722"/>
      <c r="CN1272" s="722"/>
      <c r="CO1272" s="722"/>
      <c r="CP1272" s="722"/>
      <c r="CQ1272" s="722"/>
      <c r="CR1272" s="722"/>
      <c r="CS1272" s="722"/>
    </row>
    <row r="1273" spans="1:97" s="1376" customFormat="1">
      <c r="A1273" s="722"/>
      <c r="B1273" s="722"/>
      <c r="C1273" s="722"/>
      <c r="D1273" s="722"/>
      <c r="E1273" s="722"/>
      <c r="F1273" s="757"/>
      <c r="G1273" s="757"/>
      <c r="H1273" s="757"/>
      <c r="I1273" s="757"/>
      <c r="J1273" s="757"/>
      <c r="K1273" s="758"/>
      <c r="L1273" s="758"/>
      <c r="M1273" s="722"/>
      <c r="N1273" s="736"/>
      <c r="O1273" s="736"/>
      <c r="P1273" s="736"/>
      <c r="Q1273" s="736"/>
      <c r="R1273" s="736"/>
      <c r="S1273" s="736"/>
      <c r="T1273" s="736"/>
      <c r="U1273" s="736"/>
      <c r="BA1273" s="722"/>
      <c r="BB1273" s="722"/>
      <c r="BC1273" s="722"/>
      <c r="BD1273" s="722"/>
      <c r="BE1273" s="722"/>
      <c r="BF1273" s="722"/>
      <c r="BG1273" s="722"/>
      <c r="BH1273" s="722"/>
      <c r="BI1273" s="722"/>
      <c r="BJ1273" s="722"/>
      <c r="BK1273" s="722"/>
      <c r="BL1273" s="722"/>
      <c r="BM1273" s="722"/>
      <c r="BN1273" s="722"/>
      <c r="BO1273" s="722"/>
      <c r="BP1273" s="722"/>
      <c r="BQ1273" s="722"/>
      <c r="BR1273" s="722"/>
      <c r="BS1273" s="722"/>
      <c r="BT1273" s="722"/>
      <c r="BU1273" s="722"/>
      <c r="BV1273" s="722"/>
      <c r="BW1273" s="722"/>
      <c r="BX1273" s="722"/>
      <c r="BY1273" s="722"/>
      <c r="BZ1273" s="722"/>
      <c r="CA1273" s="722"/>
      <c r="CB1273" s="722"/>
      <c r="CC1273" s="722"/>
      <c r="CD1273" s="722"/>
      <c r="CE1273" s="722"/>
      <c r="CF1273" s="722"/>
      <c r="CG1273" s="722"/>
      <c r="CH1273" s="722"/>
      <c r="CI1273" s="722"/>
      <c r="CJ1273" s="722"/>
      <c r="CK1273" s="722"/>
      <c r="CL1273" s="722"/>
      <c r="CM1273" s="722"/>
      <c r="CN1273" s="722"/>
      <c r="CO1273" s="722"/>
      <c r="CP1273" s="722"/>
      <c r="CQ1273" s="722"/>
      <c r="CR1273" s="722"/>
      <c r="CS1273" s="722"/>
    </row>
    <row r="1274" spans="1:97" s="1376" customFormat="1">
      <c r="A1274" s="722"/>
      <c r="B1274" s="722"/>
      <c r="C1274" s="722"/>
      <c r="D1274" s="722"/>
      <c r="E1274" s="722"/>
      <c r="F1274" s="757"/>
      <c r="G1274" s="757"/>
      <c r="H1274" s="757"/>
      <c r="I1274" s="757"/>
      <c r="J1274" s="757"/>
      <c r="K1274" s="758"/>
      <c r="L1274" s="758"/>
      <c r="M1274" s="722"/>
      <c r="N1274" s="736"/>
      <c r="O1274" s="736"/>
      <c r="P1274" s="736"/>
      <c r="Q1274" s="736"/>
      <c r="R1274" s="736"/>
      <c r="S1274" s="736"/>
      <c r="T1274" s="736"/>
      <c r="U1274" s="736"/>
      <c r="BA1274" s="722"/>
      <c r="BB1274" s="722"/>
      <c r="BC1274" s="722"/>
      <c r="BD1274" s="722"/>
      <c r="BE1274" s="722"/>
      <c r="BF1274" s="722"/>
      <c r="BG1274" s="722"/>
      <c r="BH1274" s="722"/>
      <c r="BI1274" s="722"/>
      <c r="BJ1274" s="722"/>
      <c r="BK1274" s="722"/>
      <c r="BL1274" s="722"/>
      <c r="BM1274" s="722"/>
      <c r="BN1274" s="722"/>
      <c r="BO1274" s="722"/>
      <c r="BP1274" s="722"/>
      <c r="BQ1274" s="722"/>
      <c r="BR1274" s="722"/>
      <c r="BS1274" s="722"/>
      <c r="BT1274" s="722"/>
      <c r="BU1274" s="722"/>
      <c r="BV1274" s="722"/>
      <c r="BW1274" s="722"/>
      <c r="BX1274" s="722"/>
      <c r="BY1274" s="722"/>
      <c r="BZ1274" s="722"/>
      <c r="CA1274" s="722"/>
      <c r="CB1274" s="722"/>
      <c r="CC1274" s="722"/>
      <c r="CD1274" s="722"/>
      <c r="CE1274" s="722"/>
      <c r="CF1274" s="722"/>
      <c r="CG1274" s="722"/>
      <c r="CH1274" s="722"/>
      <c r="CI1274" s="722"/>
      <c r="CJ1274" s="722"/>
      <c r="CK1274" s="722"/>
      <c r="CL1274" s="722"/>
      <c r="CM1274" s="722"/>
      <c r="CN1274" s="722"/>
      <c r="CO1274" s="722"/>
      <c r="CP1274" s="722"/>
      <c r="CQ1274" s="722"/>
      <c r="CR1274" s="722"/>
      <c r="CS1274" s="722"/>
    </row>
    <row r="1275" spans="1:97" s="1376" customFormat="1">
      <c r="A1275" s="722"/>
      <c r="B1275" s="722"/>
      <c r="C1275" s="722"/>
      <c r="D1275" s="722"/>
      <c r="E1275" s="722"/>
      <c r="F1275" s="757"/>
      <c r="G1275" s="757"/>
      <c r="H1275" s="757"/>
      <c r="I1275" s="757"/>
      <c r="J1275" s="757"/>
      <c r="K1275" s="758"/>
      <c r="L1275" s="758"/>
      <c r="M1275" s="722"/>
      <c r="N1275" s="736"/>
      <c r="O1275" s="736"/>
      <c r="P1275" s="736"/>
      <c r="Q1275" s="736"/>
      <c r="R1275" s="736"/>
      <c r="S1275" s="736"/>
      <c r="T1275" s="736"/>
      <c r="U1275" s="736"/>
      <c r="BA1275" s="722"/>
      <c r="BB1275" s="722"/>
      <c r="BC1275" s="722"/>
      <c r="BD1275" s="722"/>
      <c r="BE1275" s="722"/>
      <c r="BF1275" s="722"/>
      <c r="BG1275" s="722"/>
      <c r="BH1275" s="722"/>
      <c r="BI1275" s="722"/>
      <c r="BJ1275" s="722"/>
      <c r="BK1275" s="722"/>
      <c r="BL1275" s="722"/>
      <c r="BM1275" s="722"/>
      <c r="BN1275" s="722"/>
      <c r="BO1275" s="722"/>
      <c r="BP1275" s="722"/>
      <c r="BQ1275" s="722"/>
      <c r="BR1275" s="722"/>
      <c r="BS1275" s="722"/>
      <c r="BT1275" s="722"/>
      <c r="BU1275" s="722"/>
      <c r="BV1275" s="722"/>
      <c r="BW1275" s="722"/>
      <c r="BX1275" s="722"/>
      <c r="BY1275" s="722"/>
      <c r="BZ1275" s="722"/>
      <c r="CA1275" s="722"/>
      <c r="CB1275" s="722"/>
      <c r="CC1275" s="722"/>
      <c r="CD1275" s="722"/>
      <c r="CE1275" s="722"/>
      <c r="CF1275" s="722"/>
      <c r="CG1275" s="722"/>
      <c r="CH1275" s="722"/>
      <c r="CI1275" s="722"/>
      <c r="CJ1275" s="722"/>
      <c r="CK1275" s="722"/>
      <c r="CL1275" s="722"/>
      <c r="CM1275" s="722"/>
      <c r="CN1275" s="722"/>
      <c r="CO1275" s="722"/>
      <c r="CP1275" s="722"/>
      <c r="CQ1275" s="722"/>
      <c r="CR1275" s="722"/>
      <c r="CS1275" s="722"/>
    </row>
    <row r="1276" spans="1:97" s="1376" customFormat="1">
      <c r="A1276" s="722"/>
      <c r="B1276" s="722"/>
      <c r="C1276" s="722"/>
      <c r="D1276" s="722"/>
      <c r="E1276" s="722"/>
      <c r="F1276" s="757"/>
      <c r="G1276" s="757"/>
      <c r="H1276" s="757"/>
      <c r="I1276" s="757"/>
      <c r="J1276" s="757"/>
      <c r="K1276" s="758"/>
      <c r="L1276" s="758"/>
      <c r="M1276" s="722"/>
      <c r="N1276" s="736"/>
      <c r="O1276" s="736"/>
      <c r="P1276" s="736"/>
      <c r="Q1276" s="736"/>
      <c r="R1276" s="736"/>
      <c r="S1276" s="736"/>
      <c r="T1276" s="736"/>
      <c r="U1276" s="736"/>
      <c r="BA1276" s="722"/>
      <c r="BB1276" s="722"/>
      <c r="BC1276" s="722"/>
      <c r="BD1276" s="722"/>
      <c r="BE1276" s="722"/>
      <c r="BF1276" s="722"/>
      <c r="BG1276" s="722"/>
      <c r="BH1276" s="722"/>
      <c r="BI1276" s="722"/>
      <c r="BJ1276" s="722"/>
      <c r="BK1276" s="722"/>
      <c r="BL1276" s="722"/>
      <c r="BM1276" s="722"/>
      <c r="BN1276" s="722"/>
      <c r="BO1276" s="722"/>
      <c r="BP1276" s="722"/>
      <c r="BQ1276" s="722"/>
      <c r="BR1276" s="722"/>
      <c r="BS1276" s="722"/>
      <c r="BT1276" s="722"/>
      <c r="BU1276" s="722"/>
      <c r="BV1276" s="722"/>
      <c r="BW1276" s="722"/>
      <c r="BX1276" s="722"/>
      <c r="BY1276" s="722"/>
      <c r="BZ1276" s="722"/>
      <c r="CA1276" s="722"/>
      <c r="CB1276" s="722"/>
      <c r="CC1276" s="722"/>
      <c r="CD1276" s="722"/>
      <c r="CE1276" s="722"/>
      <c r="CF1276" s="722"/>
      <c r="CG1276" s="722"/>
      <c r="CH1276" s="722"/>
      <c r="CI1276" s="722"/>
      <c r="CJ1276" s="722"/>
      <c r="CK1276" s="722"/>
      <c r="CL1276" s="722"/>
      <c r="CM1276" s="722"/>
      <c r="CN1276" s="722"/>
      <c r="CO1276" s="722"/>
      <c r="CP1276" s="722"/>
      <c r="CQ1276" s="722"/>
      <c r="CR1276" s="722"/>
      <c r="CS1276" s="722"/>
    </row>
    <row r="1277" spans="1:97" s="1376" customFormat="1">
      <c r="A1277" s="722"/>
      <c r="B1277" s="722"/>
      <c r="C1277" s="722"/>
      <c r="D1277" s="722"/>
      <c r="E1277" s="722"/>
      <c r="F1277" s="757"/>
      <c r="G1277" s="757"/>
      <c r="H1277" s="757"/>
      <c r="I1277" s="757"/>
      <c r="J1277" s="757"/>
      <c r="K1277" s="758"/>
      <c r="L1277" s="758"/>
      <c r="M1277" s="722"/>
      <c r="N1277" s="736"/>
      <c r="O1277" s="736"/>
      <c r="P1277" s="736"/>
      <c r="Q1277" s="736"/>
      <c r="R1277" s="736"/>
      <c r="S1277" s="736"/>
      <c r="T1277" s="736"/>
      <c r="U1277" s="736"/>
      <c r="BA1277" s="722"/>
      <c r="BB1277" s="722"/>
      <c r="BC1277" s="722"/>
      <c r="BD1277" s="722"/>
      <c r="BE1277" s="722"/>
      <c r="BF1277" s="722"/>
      <c r="BG1277" s="722"/>
      <c r="BH1277" s="722"/>
      <c r="BI1277" s="722"/>
      <c r="BJ1277" s="722"/>
      <c r="BK1277" s="722"/>
      <c r="BL1277" s="722"/>
      <c r="BM1277" s="722"/>
      <c r="BN1277" s="722"/>
      <c r="BO1277" s="722"/>
      <c r="BP1277" s="722"/>
      <c r="BQ1277" s="722"/>
      <c r="BR1277" s="722"/>
      <c r="BS1277" s="722"/>
      <c r="BT1277" s="722"/>
      <c r="BU1277" s="722"/>
      <c r="BV1277" s="722"/>
      <c r="BW1277" s="722"/>
      <c r="BX1277" s="722"/>
      <c r="BY1277" s="722"/>
      <c r="BZ1277" s="722"/>
      <c r="CA1277" s="722"/>
      <c r="CB1277" s="722"/>
      <c r="CC1277" s="722"/>
      <c r="CD1277" s="722"/>
      <c r="CE1277" s="722"/>
      <c r="CF1277" s="722"/>
      <c r="CG1277" s="722"/>
      <c r="CH1277" s="722"/>
      <c r="CI1277" s="722"/>
      <c r="CJ1277" s="722"/>
      <c r="CK1277" s="722"/>
      <c r="CL1277" s="722"/>
      <c r="CM1277" s="722"/>
      <c r="CN1277" s="722"/>
      <c r="CO1277" s="722"/>
      <c r="CP1277" s="722"/>
      <c r="CQ1277" s="722"/>
      <c r="CR1277" s="722"/>
      <c r="CS1277" s="722"/>
    </row>
    <row r="1278" spans="1:97" s="1376" customFormat="1">
      <c r="A1278" s="722"/>
      <c r="B1278" s="722"/>
      <c r="C1278" s="722"/>
      <c r="D1278" s="722"/>
      <c r="E1278" s="722"/>
      <c r="F1278" s="757"/>
      <c r="G1278" s="757"/>
      <c r="H1278" s="757"/>
      <c r="I1278" s="757"/>
      <c r="J1278" s="757"/>
      <c r="K1278" s="758"/>
      <c r="L1278" s="758"/>
      <c r="M1278" s="722"/>
      <c r="N1278" s="736"/>
      <c r="O1278" s="736"/>
      <c r="P1278" s="736"/>
      <c r="Q1278" s="736"/>
      <c r="R1278" s="736"/>
      <c r="S1278" s="736"/>
      <c r="T1278" s="736"/>
      <c r="U1278" s="736"/>
      <c r="BA1278" s="722"/>
      <c r="BB1278" s="722"/>
      <c r="BC1278" s="722"/>
      <c r="BD1278" s="722"/>
      <c r="BE1278" s="722"/>
      <c r="BF1278" s="722"/>
      <c r="BG1278" s="722"/>
      <c r="BH1278" s="722"/>
      <c r="BI1278" s="722"/>
      <c r="BJ1278" s="722"/>
      <c r="BK1278" s="722"/>
      <c r="BL1278" s="722"/>
      <c r="BM1278" s="722"/>
      <c r="BN1278" s="722"/>
      <c r="BO1278" s="722"/>
      <c r="BP1278" s="722"/>
      <c r="BQ1278" s="722"/>
      <c r="BR1278" s="722"/>
      <c r="BS1278" s="722"/>
      <c r="BT1278" s="722"/>
      <c r="BU1278" s="722"/>
      <c r="BV1278" s="722"/>
      <c r="BW1278" s="722"/>
      <c r="BX1278" s="722"/>
      <c r="BY1278" s="722"/>
      <c r="BZ1278" s="722"/>
      <c r="CA1278" s="722"/>
      <c r="CB1278" s="722"/>
      <c r="CC1278" s="722"/>
      <c r="CD1278" s="722"/>
      <c r="CE1278" s="722"/>
      <c r="CF1278" s="722"/>
      <c r="CG1278" s="722"/>
      <c r="CH1278" s="722"/>
      <c r="CI1278" s="722"/>
      <c r="CJ1278" s="722"/>
      <c r="CK1278" s="722"/>
      <c r="CL1278" s="722"/>
      <c r="CM1278" s="722"/>
      <c r="CN1278" s="722"/>
      <c r="CO1278" s="722"/>
      <c r="CP1278" s="722"/>
      <c r="CQ1278" s="722"/>
      <c r="CR1278" s="722"/>
      <c r="CS1278" s="722"/>
    </row>
    <row r="1279" spans="1:97" s="1376" customFormat="1">
      <c r="A1279" s="722"/>
      <c r="B1279" s="722"/>
      <c r="C1279" s="722"/>
      <c r="D1279" s="722"/>
      <c r="E1279" s="722"/>
      <c r="F1279" s="757"/>
      <c r="G1279" s="757"/>
      <c r="H1279" s="757"/>
      <c r="I1279" s="757"/>
      <c r="J1279" s="757"/>
      <c r="K1279" s="758"/>
      <c r="L1279" s="758"/>
      <c r="M1279" s="722"/>
      <c r="N1279" s="736"/>
      <c r="O1279" s="736"/>
      <c r="P1279" s="736"/>
      <c r="Q1279" s="736"/>
      <c r="R1279" s="736"/>
      <c r="S1279" s="736"/>
      <c r="T1279" s="736"/>
      <c r="U1279" s="736"/>
      <c r="BA1279" s="722"/>
      <c r="BB1279" s="722"/>
      <c r="BC1279" s="722"/>
      <c r="BD1279" s="722"/>
      <c r="BE1279" s="722"/>
      <c r="BF1279" s="722"/>
      <c r="BG1279" s="722"/>
      <c r="BH1279" s="722"/>
      <c r="BI1279" s="722"/>
      <c r="BJ1279" s="722"/>
      <c r="BK1279" s="722"/>
      <c r="BL1279" s="722"/>
      <c r="BM1279" s="722"/>
      <c r="BN1279" s="722"/>
      <c r="BO1279" s="722"/>
      <c r="BP1279" s="722"/>
      <c r="BQ1279" s="722"/>
      <c r="BR1279" s="722"/>
      <c r="BS1279" s="722"/>
      <c r="BT1279" s="722"/>
      <c r="BU1279" s="722"/>
      <c r="BV1279" s="722"/>
      <c r="BW1279" s="722"/>
      <c r="BX1279" s="722"/>
      <c r="BY1279" s="722"/>
      <c r="BZ1279" s="722"/>
      <c r="CA1279" s="722"/>
      <c r="CB1279" s="722"/>
      <c r="CC1279" s="722"/>
      <c r="CD1279" s="722"/>
      <c r="CE1279" s="722"/>
      <c r="CF1279" s="722"/>
      <c r="CG1279" s="722"/>
      <c r="CH1279" s="722"/>
      <c r="CI1279" s="722"/>
      <c r="CJ1279" s="722"/>
      <c r="CK1279" s="722"/>
      <c r="CL1279" s="722"/>
      <c r="CM1279" s="722"/>
      <c r="CN1279" s="722"/>
      <c r="CO1279" s="722"/>
      <c r="CP1279" s="722"/>
      <c r="CQ1279" s="722"/>
      <c r="CR1279" s="722"/>
      <c r="CS1279" s="722"/>
    </row>
    <row r="1280" spans="1:97" s="1376" customFormat="1">
      <c r="A1280" s="722"/>
      <c r="B1280" s="722"/>
      <c r="C1280" s="722"/>
      <c r="D1280" s="722"/>
      <c r="E1280" s="722"/>
      <c r="F1280" s="757"/>
      <c r="G1280" s="757"/>
      <c r="H1280" s="757"/>
      <c r="I1280" s="757"/>
      <c r="J1280" s="757"/>
      <c r="K1280" s="758"/>
      <c r="L1280" s="758"/>
      <c r="M1280" s="722"/>
      <c r="N1280" s="736"/>
      <c r="O1280" s="736"/>
      <c r="P1280" s="736"/>
      <c r="Q1280" s="736"/>
      <c r="R1280" s="736"/>
      <c r="S1280" s="736"/>
      <c r="T1280" s="736"/>
      <c r="U1280" s="736"/>
      <c r="BA1280" s="722"/>
      <c r="BB1280" s="722"/>
      <c r="BC1280" s="722"/>
      <c r="BD1280" s="722"/>
      <c r="BE1280" s="722"/>
      <c r="BF1280" s="722"/>
      <c r="BG1280" s="722"/>
      <c r="BH1280" s="722"/>
      <c r="BI1280" s="722"/>
      <c r="BJ1280" s="722"/>
      <c r="BK1280" s="722"/>
      <c r="BL1280" s="722"/>
      <c r="BM1280" s="722"/>
      <c r="BN1280" s="722"/>
      <c r="BO1280" s="722"/>
      <c r="BP1280" s="722"/>
      <c r="BQ1280" s="722"/>
      <c r="BR1280" s="722"/>
      <c r="BS1280" s="722"/>
      <c r="BT1280" s="722"/>
      <c r="BU1280" s="722"/>
      <c r="BV1280" s="722"/>
      <c r="BW1280" s="722"/>
      <c r="BX1280" s="722"/>
      <c r="BY1280" s="722"/>
      <c r="BZ1280" s="722"/>
      <c r="CA1280" s="722"/>
      <c r="CB1280" s="722"/>
      <c r="CC1280" s="722"/>
      <c r="CD1280" s="722"/>
      <c r="CE1280" s="722"/>
      <c r="CF1280" s="722"/>
      <c r="CG1280" s="722"/>
      <c r="CH1280" s="722"/>
      <c r="CI1280" s="722"/>
      <c r="CJ1280" s="722"/>
      <c r="CK1280" s="722"/>
      <c r="CL1280" s="722"/>
      <c r="CM1280" s="722"/>
      <c r="CN1280" s="722"/>
      <c r="CO1280" s="722"/>
      <c r="CP1280" s="722"/>
      <c r="CQ1280" s="722"/>
      <c r="CR1280" s="722"/>
      <c r="CS1280" s="722"/>
    </row>
    <row r="1281" spans="1:97" s="1376" customFormat="1">
      <c r="A1281" s="722"/>
      <c r="B1281" s="722"/>
      <c r="C1281" s="722"/>
      <c r="D1281" s="722"/>
      <c r="E1281" s="722"/>
      <c r="F1281" s="757"/>
      <c r="G1281" s="757"/>
      <c r="H1281" s="757"/>
      <c r="I1281" s="757"/>
      <c r="J1281" s="757"/>
      <c r="K1281" s="758"/>
      <c r="L1281" s="758"/>
      <c r="M1281" s="722"/>
      <c r="N1281" s="736"/>
      <c r="O1281" s="736"/>
      <c r="P1281" s="736"/>
      <c r="Q1281" s="736"/>
      <c r="R1281" s="736"/>
      <c r="S1281" s="736"/>
      <c r="T1281" s="736"/>
      <c r="U1281" s="736"/>
      <c r="BA1281" s="722"/>
      <c r="BB1281" s="722"/>
      <c r="BC1281" s="722"/>
      <c r="BD1281" s="722"/>
      <c r="BE1281" s="722"/>
      <c r="BF1281" s="722"/>
      <c r="BG1281" s="722"/>
      <c r="BH1281" s="722"/>
      <c r="BI1281" s="722"/>
      <c r="BJ1281" s="722"/>
      <c r="BK1281" s="722"/>
      <c r="BL1281" s="722"/>
      <c r="BM1281" s="722"/>
      <c r="BN1281" s="722"/>
      <c r="BO1281" s="722"/>
      <c r="BP1281" s="722"/>
      <c r="BQ1281" s="722"/>
      <c r="BR1281" s="722"/>
      <c r="BS1281" s="722"/>
      <c r="BT1281" s="722"/>
      <c r="BU1281" s="722"/>
      <c r="BV1281" s="722"/>
      <c r="BW1281" s="722"/>
      <c r="BX1281" s="722"/>
      <c r="BY1281" s="722"/>
      <c r="BZ1281" s="722"/>
      <c r="CA1281" s="722"/>
      <c r="CB1281" s="722"/>
      <c r="CC1281" s="722"/>
      <c r="CD1281" s="722"/>
      <c r="CE1281" s="722"/>
      <c r="CF1281" s="722"/>
      <c r="CG1281" s="722"/>
      <c r="CH1281" s="722"/>
      <c r="CI1281" s="722"/>
      <c r="CJ1281" s="722"/>
      <c r="CK1281" s="722"/>
      <c r="CL1281" s="722"/>
      <c r="CM1281" s="722"/>
      <c r="CN1281" s="722"/>
      <c r="CO1281" s="722"/>
      <c r="CP1281" s="722"/>
      <c r="CQ1281" s="722"/>
      <c r="CR1281" s="722"/>
      <c r="CS1281" s="722"/>
    </row>
    <row r="1282" spans="1:97" s="1376" customFormat="1">
      <c r="A1282" s="722"/>
      <c r="B1282" s="722"/>
      <c r="C1282" s="722"/>
      <c r="D1282" s="722"/>
      <c r="E1282" s="722"/>
      <c r="F1282" s="757"/>
      <c r="G1282" s="757"/>
      <c r="H1282" s="757"/>
      <c r="I1282" s="757"/>
      <c r="J1282" s="757"/>
      <c r="K1282" s="758"/>
      <c r="L1282" s="758"/>
      <c r="M1282" s="722"/>
      <c r="N1282" s="736"/>
      <c r="O1282" s="736"/>
      <c r="P1282" s="736"/>
      <c r="Q1282" s="736"/>
      <c r="R1282" s="736"/>
      <c r="S1282" s="736"/>
      <c r="T1282" s="736"/>
      <c r="U1282" s="736"/>
      <c r="BA1282" s="722"/>
      <c r="BB1282" s="722"/>
      <c r="BC1282" s="722"/>
      <c r="BD1282" s="722"/>
      <c r="BE1282" s="722"/>
      <c r="BF1282" s="722"/>
      <c r="BG1282" s="722"/>
      <c r="BH1282" s="722"/>
      <c r="BI1282" s="722"/>
      <c r="BJ1282" s="722"/>
      <c r="BK1282" s="722"/>
      <c r="BL1282" s="722"/>
      <c r="BM1282" s="722"/>
      <c r="BN1282" s="722"/>
      <c r="BO1282" s="722"/>
      <c r="BP1282" s="722"/>
      <c r="BQ1282" s="722"/>
      <c r="BR1282" s="722"/>
      <c r="BS1282" s="722"/>
      <c r="BT1282" s="722"/>
      <c r="BU1282" s="722"/>
      <c r="BV1282" s="722"/>
      <c r="BW1282" s="722"/>
      <c r="BX1282" s="722"/>
      <c r="BY1282" s="722"/>
      <c r="BZ1282" s="722"/>
      <c r="CA1282" s="722"/>
      <c r="CB1282" s="722"/>
      <c r="CC1282" s="722"/>
      <c r="CD1282" s="722"/>
      <c r="CE1282" s="722"/>
      <c r="CF1282" s="722"/>
      <c r="CG1282" s="722"/>
      <c r="CH1282" s="722"/>
      <c r="CI1282" s="722"/>
      <c r="CJ1282" s="722"/>
      <c r="CK1282" s="722"/>
      <c r="CL1282" s="722"/>
      <c r="CM1282" s="722"/>
      <c r="CN1282" s="722"/>
      <c r="CO1282" s="722"/>
      <c r="CP1282" s="722"/>
      <c r="CQ1282" s="722"/>
      <c r="CR1282" s="722"/>
      <c r="CS1282" s="722"/>
    </row>
    <row r="1283" spans="1:97" s="1376" customFormat="1">
      <c r="A1283" s="722"/>
      <c r="B1283" s="722"/>
      <c r="C1283" s="722"/>
      <c r="D1283" s="722"/>
      <c r="E1283" s="722"/>
      <c r="F1283" s="757"/>
      <c r="G1283" s="757"/>
      <c r="H1283" s="757"/>
      <c r="I1283" s="757"/>
      <c r="J1283" s="757"/>
      <c r="K1283" s="758"/>
      <c r="L1283" s="758"/>
      <c r="M1283" s="722"/>
      <c r="N1283" s="736"/>
      <c r="O1283" s="736"/>
      <c r="P1283" s="736"/>
      <c r="Q1283" s="736"/>
      <c r="R1283" s="736"/>
      <c r="S1283" s="736"/>
      <c r="T1283" s="736"/>
      <c r="U1283" s="736"/>
      <c r="BA1283" s="722"/>
      <c r="BB1283" s="722"/>
      <c r="BC1283" s="722"/>
      <c r="BD1283" s="722"/>
      <c r="BE1283" s="722"/>
      <c r="BF1283" s="722"/>
      <c r="BG1283" s="722"/>
      <c r="BH1283" s="722"/>
      <c r="BI1283" s="722"/>
      <c r="BJ1283" s="722"/>
      <c r="BK1283" s="722"/>
      <c r="BL1283" s="722"/>
      <c r="BM1283" s="722"/>
      <c r="BN1283" s="722"/>
      <c r="BO1283" s="722"/>
      <c r="BP1283" s="722"/>
      <c r="BQ1283" s="722"/>
      <c r="BR1283" s="722"/>
      <c r="BS1283" s="722"/>
      <c r="BT1283" s="722"/>
      <c r="BU1283" s="722"/>
      <c r="BV1283" s="722"/>
      <c r="BW1283" s="722"/>
      <c r="BX1283" s="722"/>
      <c r="BY1283" s="722"/>
      <c r="BZ1283" s="722"/>
      <c r="CA1283" s="722"/>
      <c r="CB1283" s="722"/>
      <c r="CC1283" s="722"/>
      <c r="CD1283" s="722"/>
      <c r="CE1283" s="722"/>
      <c r="CF1283" s="722"/>
      <c r="CG1283" s="722"/>
      <c r="CH1283" s="722"/>
      <c r="CI1283" s="722"/>
      <c r="CJ1283" s="722"/>
      <c r="CK1283" s="722"/>
      <c r="CL1283" s="722"/>
      <c r="CM1283" s="722"/>
      <c r="CN1283" s="722"/>
      <c r="CO1283" s="722"/>
      <c r="CP1283" s="722"/>
      <c r="CQ1283" s="722"/>
      <c r="CR1283" s="722"/>
      <c r="CS1283" s="722"/>
    </row>
    <row r="1284" spans="1:97" s="1376" customFormat="1">
      <c r="A1284" s="722"/>
      <c r="B1284" s="722"/>
      <c r="C1284" s="722"/>
      <c r="D1284" s="722"/>
      <c r="E1284" s="722"/>
      <c r="F1284" s="757"/>
      <c r="G1284" s="757"/>
      <c r="H1284" s="757"/>
      <c r="I1284" s="757"/>
      <c r="J1284" s="757"/>
      <c r="K1284" s="758"/>
      <c r="L1284" s="758"/>
      <c r="M1284" s="722"/>
      <c r="N1284" s="736"/>
      <c r="O1284" s="736"/>
      <c r="P1284" s="736"/>
      <c r="Q1284" s="736"/>
      <c r="R1284" s="736"/>
      <c r="S1284" s="736"/>
      <c r="T1284" s="736"/>
      <c r="U1284" s="736"/>
      <c r="BA1284" s="722"/>
      <c r="BB1284" s="722"/>
      <c r="BC1284" s="722"/>
      <c r="BD1284" s="722"/>
      <c r="BE1284" s="722"/>
      <c r="BF1284" s="722"/>
      <c r="BG1284" s="722"/>
      <c r="BH1284" s="722"/>
      <c r="BI1284" s="722"/>
      <c r="BJ1284" s="722"/>
      <c r="BK1284" s="722"/>
      <c r="BL1284" s="722"/>
      <c r="BM1284" s="722"/>
      <c r="BN1284" s="722"/>
      <c r="BO1284" s="722"/>
      <c r="BP1284" s="722"/>
      <c r="BQ1284" s="722"/>
      <c r="BR1284" s="722"/>
      <c r="BS1284" s="722"/>
      <c r="BT1284" s="722"/>
      <c r="BU1284" s="722"/>
      <c r="BV1284" s="722"/>
      <c r="BW1284" s="722"/>
      <c r="BX1284" s="722"/>
      <c r="BY1284" s="722"/>
      <c r="BZ1284" s="722"/>
      <c r="CA1284" s="722"/>
      <c r="CB1284" s="722"/>
      <c r="CC1284" s="722"/>
      <c r="CD1284" s="722"/>
      <c r="CE1284" s="722"/>
      <c r="CF1284" s="722"/>
      <c r="CG1284" s="722"/>
      <c r="CH1284" s="722"/>
      <c r="CI1284" s="722"/>
      <c r="CJ1284" s="722"/>
      <c r="CK1284" s="722"/>
      <c r="CL1284" s="722"/>
      <c r="CM1284" s="722"/>
      <c r="CN1284" s="722"/>
      <c r="CO1284" s="722"/>
      <c r="CP1284" s="722"/>
      <c r="CQ1284" s="722"/>
      <c r="CR1284" s="722"/>
      <c r="CS1284" s="722"/>
    </row>
    <row r="1285" spans="1:97" s="1376" customFormat="1">
      <c r="A1285" s="722"/>
      <c r="B1285" s="722"/>
      <c r="C1285" s="722"/>
      <c r="D1285" s="722"/>
      <c r="E1285" s="722"/>
      <c r="F1285" s="757"/>
      <c r="G1285" s="757"/>
      <c r="H1285" s="757"/>
      <c r="I1285" s="757"/>
      <c r="J1285" s="757"/>
      <c r="K1285" s="758"/>
      <c r="L1285" s="758"/>
      <c r="M1285" s="722"/>
      <c r="N1285" s="736"/>
      <c r="O1285" s="736"/>
      <c r="P1285" s="736"/>
      <c r="Q1285" s="736"/>
      <c r="R1285" s="736"/>
      <c r="S1285" s="736"/>
      <c r="T1285" s="736"/>
      <c r="U1285" s="736"/>
      <c r="BA1285" s="722"/>
      <c r="BB1285" s="722"/>
      <c r="BC1285" s="722"/>
      <c r="BD1285" s="722"/>
      <c r="BE1285" s="722"/>
      <c r="BF1285" s="722"/>
      <c r="BG1285" s="722"/>
      <c r="BH1285" s="722"/>
      <c r="BI1285" s="722"/>
      <c r="BJ1285" s="722"/>
      <c r="BK1285" s="722"/>
      <c r="BL1285" s="722"/>
      <c r="BM1285" s="722"/>
      <c r="BN1285" s="722"/>
      <c r="BO1285" s="722"/>
      <c r="BP1285" s="722"/>
      <c r="BQ1285" s="722"/>
      <c r="BR1285" s="722"/>
      <c r="BS1285" s="722"/>
      <c r="BT1285" s="722"/>
      <c r="BU1285" s="722"/>
      <c r="BV1285" s="722"/>
      <c r="BW1285" s="722"/>
      <c r="BX1285" s="722"/>
      <c r="BY1285" s="722"/>
      <c r="BZ1285" s="722"/>
      <c r="CA1285" s="722"/>
      <c r="CB1285" s="722"/>
      <c r="CC1285" s="722"/>
      <c r="CD1285" s="722"/>
      <c r="CE1285" s="722"/>
      <c r="CF1285" s="722"/>
      <c r="CG1285" s="722"/>
      <c r="CH1285" s="722"/>
      <c r="CI1285" s="722"/>
      <c r="CJ1285" s="722"/>
      <c r="CK1285" s="722"/>
      <c r="CL1285" s="722"/>
      <c r="CM1285" s="722"/>
      <c r="CN1285" s="722"/>
      <c r="CO1285" s="722"/>
      <c r="CP1285" s="722"/>
      <c r="CQ1285" s="722"/>
      <c r="CR1285" s="722"/>
      <c r="CS1285" s="722"/>
    </row>
    <row r="1286" spans="1:97" s="1376" customFormat="1">
      <c r="A1286" s="722"/>
      <c r="B1286" s="722"/>
      <c r="C1286" s="722"/>
      <c r="D1286" s="722"/>
      <c r="E1286" s="722"/>
      <c r="F1286" s="757"/>
      <c r="G1286" s="757"/>
      <c r="H1286" s="757"/>
      <c r="I1286" s="757"/>
      <c r="J1286" s="757"/>
      <c r="K1286" s="758"/>
      <c r="L1286" s="758"/>
      <c r="M1286" s="722"/>
      <c r="N1286" s="736"/>
      <c r="O1286" s="736"/>
      <c r="P1286" s="736"/>
      <c r="Q1286" s="736"/>
      <c r="R1286" s="736"/>
      <c r="S1286" s="736"/>
      <c r="T1286" s="736"/>
      <c r="U1286" s="736"/>
      <c r="BA1286" s="722"/>
      <c r="BB1286" s="722"/>
      <c r="BC1286" s="722"/>
      <c r="BD1286" s="722"/>
      <c r="BE1286" s="722"/>
      <c r="BF1286" s="722"/>
      <c r="BG1286" s="722"/>
      <c r="BH1286" s="722"/>
      <c r="BI1286" s="722"/>
      <c r="BJ1286" s="722"/>
      <c r="BK1286" s="722"/>
      <c r="BL1286" s="722"/>
      <c r="BM1286" s="722"/>
      <c r="BN1286" s="722"/>
      <c r="BO1286" s="722"/>
      <c r="BP1286" s="722"/>
      <c r="BQ1286" s="722"/>
      <c r="BR1286" s="722"/>
      <c r="BS1286" s="722"/>
      <c r="BT1286" s="722"/>
      <c r="BU1286" s="722"/>
      <c r="BV1286" s="722"/>
      <c r="BW1286" s="722"/>
      <c r="BX1286" s="722"/>
      <c r="BY1286" s="722"/>
      <c r="BZ1286" s="722"/>
      <c r="CA1286" s="722"/>
      <c r="CB1286" s="722"/>
      <c r="CC1286" s="722"/>
      <c r="CD1286" s="722"/>
      <c r="CE1286" s="722"/>
      <c r="CF1286" s="722"/>
      <c r="CG1286" s="722"/>
      <c r="CH1286" s="722"/>
      <c r="CI1286" s="722"/>
      <c r="CJ1286" s="722"/>
      <c r="CK1286" s="722"/>
      <c r="CL1286" s="722"/>
      <c r="CM1286" s="722"/>
      <c r="CN1286" s="722"/>
      <c r="CO1286" s="722"/>
      <c r="CP1286" s="722"/>
      <c r="CQ1286" s="722"/>
      <c r="CR1286" s="722"/>
      <c r="CS1286" s="722"/>
    </row>
    <row r="1287" spans="1:97" s="1376" customFormat="1">
      <c r="A1287" s="722"/>
      <c r="B1287" s="722"/>
      <c r="C1287" s="722"/>
      <c r="D1287" s="722"/>
      <c r="E1287" s="722"/>
      <c r="F1287" s="757"/>
      <c r="G1287" s="757"/>
      <c r="H1287" s="757"/>
      <c r="I1287" s="757"/>
      <c r="J1287" s="757"/>
      <c r="K1287" s="758"/>
      <c r="L1287" s="758"/>
      <c r="M1287" s="722"/>
      <c r="N1287" s="736"/>
      <c r="O1287" s="736"/>
      <c r="P1287" s="736"/>
      <c r="Q1287" s="736"/>
      <c r="R1287" s="736"/>
      <c r="S1287" s="736"/>
      <c r="T1287" s="736"/>
      <c r="U1287" s="736"/>
      <c r="BA1287" s="722"/>
      <c r="BB1287" s="722"/>
      <c r="BC1287" s="722"/>
      <c r="BD1287" s="722"/>
      <c r="BE1287" s="722"/>
      <c r="BF1287" s="722"/>
      <c r="BG1287" s="722"/>
      <c r="BH1287" s="722"/>
      <c r="BI1287" s="722"/>
      <c r="BJ1287" s="722"/>
      <c r="BK1287" s="722"/>
      <c r="BL1287" s="722"/>
      <c r="BM1287" s="722"/>
      <c r="BN1287" s="722"/>
      <c r="BO1287" s="722"/>
      <c r="BP1287" s="722"/>
      <c r="BQ1287" s="722"/>
      <c r="BR1287" s="722"/>
      <c r="BS1287" s="722"/>
      <c r="BT1287" s="722"/>
      <c r="BU1287" s="722"/>
      <c r="BV1287" s="722"/>
      <c r="BW1287" s="722"/>
      <c r="BX1287" s="722"/>
      <c r="BY1287" s="722"/>
      <c r="BZ1287" s="722"/>
      <c r="CA1287" s="722"/>
      <c r="CB1287" s="722"/>
      <c r="CC1287" s="722"/>
      <c r="CD1287" s="722"/>
      <c r="CE1287" s="722"/>
      <c r="CF1287" s="722"/>
      <c r="CG1287" s="722"/>
      <c r="CH1287" s="722"/>
      <c r="CI1287" s="722"/>
      <c r="CJ1287" s="722"/>
      <c r="CK1287" s="722"/>
      <c r="CL1287" s="722"/>
      <c r="CM1287" s="722"/>
      <c r="CN1287" s="722"/>
      <c r="CO1287" s="722"/>
      <c r="CP1287" s="722"/>
      <c r="CQ1287" s="722"/>
      <c r="CR1287" s="722"/>
      <c r="CS1287" s="722"/>
    </row>
    <row r="1288" spans="1:97" s="1376" customFormat="1">
      <c r="A1288" s="722"/>
      <c r="B1288" s="722"/>
      <c r="C1288" s="722"/>
      <c r="D1288" s="722"/>
      <c r="E1288" s="722"/>
      <c r="F1288" s="757"/>
      <c r="G1288" s="757"/>
      <c r="H1288" s="757"/>
      <c r="I1288" s="757"/>
      <c r="J1288" s="757"/>
      <c r="K1288" s="758"/>
      <c r="L1288" s="758"/>
      <c r="M1288" s="722"/>
      <c r="N1288" s="736"/>
      <c r="O1288" s="736"/>
      <c r="P1288" s="736"/>
      <c r="Q1288" s="736"/>
      <c r="R1288" s="736"/>
      <c r="S1288" s="736"/>
      <c r="T1288" s="736"/>
      <c r="U1288" s="736"/>
      <c r="BA1288" s="722"/>
      <c r="BB1288" s="722"/>
      <c r="BC1288" s="722"/>
      <c r="BD1288" s="722"/>
      <c r="BE1288" s="722"/>
      <c r="BF1288" s="722"/>
      <c r="BG1288" s="722"/>
      <c r="BH1288" s="722"/>
      <c r="BI1288" s="722"/>
      <c r="BJ1288" s="722"/>
      <c r="BK1288" s="722"/>
      <c r="BL1288" s="722"/>
      <c r="BM1288" s="722"/>
      <c r="BN1288" s="722"/>
      <c r="BO1288" s="722"/>
      <c r="BP1288" s="722"/>
      <c r="BQ1288" s="722"/>
      <c r="BR1288" s="722"/>
      <c r="BS1288" s="722"/>
      <c r="BT1288" s="722"/>
      <c r="BU1288" s="722"/>
      <c r="BV1288" s="722"/>
      <c r="BW1288" s="722"/>
      <c r="BX1288" s="722"/>
      <c r="BY1288" s="722"/>
      <c r="BZ1288" s="722"/>
      <c r="CA1288" s="722"/>
      <c r="CB1288" s="722"/>
      <c r="CC1288" s="722"/>
      <c r="CD1288" s="722"/>
      <c r="CE1288" s="722"/>
      <c r="CF1288" s="722"/>
      <c r="CG1288" s="722"/>
      <c r="CH1288" s="722"/>
      <c r="CI1288" s="722"/>
      <c r="CJ1288" s="722"/>
      <c r="CK1288" s="722"/>
      <c r="CL1288" s="722"/>
      <c r="CM1288" s="722"/>
      <c r="CN1288" s="722"/>
      <c r="CO1288" s="722"/>
      <c r="CP1288" s="722"/>
      <c r="CQ1288" s="722"/>
      <c r="CR1288" s="722"/>
      <c r="CS1288" s="722"/>
    </row>
    <row r="1289" spans="1:97" s="1376" customFormat="1">
      <c r="A1289" s="722"/>
      <c r="B1289" s="722"/>
      <c r="C1289" s="722"/>
      <c r="D1289" s="722"/>
      <c r="E1289" s="722"/>
      <c r="F1289" s="757"/>
      <c r="G1289" s="757"/>
      <c r="H1289" s="757"/>
      <c r="I1289" s="757"/>
      <c r="J1289" s="757"/>
      <c r="K1289" s="758"/>
      <c r="L1289" s="758"/>
      <c r="M1289" s="722"/>
      <c r="N1289" s="736"/>
      <c r="O1289" s="736"/>
      <c r="P1289" s="736"/>
      <c r="Q1289" s="736"/>
      <c r="R1289" s="736"/>
      <c r="S1289" s="736"/>
      <c r="T1289" s="736"/>
      <c r="U1289" s="736"/>
      <c r="BA1289" s="722"/>
      <c r="BB1289" s="722"/>
      <c r="BC1289" s="722"/>
      <c r="BD1289" s="722"/>
      <c r="BE1289" s="722"/>
      <c r="BF1289" s="722"/>
      <c r="BG1289" s="722"/>
      <c r="BH1289" s="722"/>
      <c r="BI1289" s="722"/>
      <c r="BJ1289" s="722"/>
      <c r="BK1289" s="722"/>
      <c r="BL1289" s="722"/>
      <c r="BM1289" s="722"/>
      <c r="BN1289" s="722"/>
      <c r="BO1289" s="722"/>
      <c r="BP1289" s="722"/>
      <c r="BQ1289" s="722"/>
      <c r="BR1289" s="722"/>
      <c r="BS1289" s="722"/>
      <c r="BT1289" s="722"/>
      <c r="BU1289" s="722"/>
      <c r="BV1289" s="722"/>
      <c r="BW1289" s="722"/>
      <c r="BX1289" s="722"/>
      <c r="BY1289" s="722"/>
      <c r="BZ1289" s="722"/>
      <c r="CA1289" s="722"/>
      <c r="CB1289" s="722"/>
      <c r="CC1289" s="722"/>
      <c r="CD1289" s="722"/>
      <c r="CE1289" s="722"/>
      <c r="CF1289" s="722"/>
      <c r="CG1289" s="722"/>
      <c r="CH1289" s="722"/>
      <c r="CI1289" s="722"/>
      <c r="CJ1289" s="722"/>
      <c r="CK1289" s="722"/>
      <c r="CL1289" s="722"/>
      <c r="CM1289" s="722"/>
      <c r="CN1289" s="722"/>
      <c r="CO1289" s="722"/>
      <c r="CP1289" s="722"/>
      <c r="CQ1289" s="722"/>
      <c r="CR1289" s="722"/>
      <c r="CS1289" s="722"/>
    </row>
    <row r="1290" spans="1:97" s="1376" customFormat="1">
      <c r="A1290" s="722"/>
      <c r="B1290" s="722"/>
      <c r="C1290" s="722"/>
      <c r="D1290" s="722"/>
      <c r="E1290" s="722"/>
      <c r="F1290" s="757"/>
      <c r="G1290" s="757"/>
      <c r="H1290" s="757"/>
      <c r="I1290" s="757"/>
      <c r="J1290" s="757"/>
      <c r="K1290" s="758"/>
      <c r="L1290" s="758"/>
      <c r="M1290" s="722"/>
      <c r="N1290" s="736"/>
      <c r="O1290" s="736"/>
      <c r="P1290" s="736"/>
      <c r="Q1290" s="736"/>
      <c r="R1290" s="736"/>
      <c r="S1290" s="736"/>
      <c r="T1290" s="736"/>
      <c r="U1290" s="736"/>
      <c r="BA1290" s="722"/>
      <c r="BB1290" s="722"/>
      <c r="BC1290" s="722"/>
      <c r="BD1290" s="722"/>
      <c r="BE1290" s="722"/>
      <c r="BF1290" s="722"/>
      <c r="BG1290" s="722"/>
      <c r="BH1290" s="722"/>
      <c r="BI1290" s="722"/>
      <c r="BJ1290" s="722"/>
      <c r="BK1290" s="722"/>
      <c r="BL1290" s="722"/>
      <c r="BM1290" s="722"/>
      <c r="BN1290" s="722"/>
      <c r="BO1290" s="722"/>
      <c r="BP1290" s="722"/>
      <c r="BQ1290" s="722"/>
      <c r="BR1290" s="722"/>
      <c r="BS1290" s="722"/>
      <c r="BT1290" s="722"/>
      <c r="BU1290" s="722"/>
      <c r="BV1290" s="722"/>
      <c r="BW1290" s="722"/>
      <c r="BX1290" s="722"/>
      <c r="BY1290" s="722"/>
      <c r="BZ1290" s="722"/>
      <c r="CA1290" s="722"/>
      <c r="CB1290" s="722"/>
      <c r="CC1290" s="722"/>
      <c r="CD1290" s="722"/>
      <c r="CE1290" s="722"/>
      <c r="CF1290" s="722"/>
      <c r="CG1290" s="722"/>
      <c r="CH1290" s="722"/>
      <c r="CI1290" s="722"/>
      <c r="CJ1290" s="722"/>
      <c r="CK1290" s="722"/>
      <c r="CL1290" s="722"/>
      <c r="CM1290" s="722"/>
      <c r="CN1290" s="722"/>
      <c r="CO1290" s="722"/>
      <c r="CP1290" s="722"/>
      <c r="CQ1290" s="722"/>
      <c r="CR1290" s="722"/>
      <c r="CS1290" s="722"/>
    </row>
    <row r="1291" spans="1:97" s="1376" customFormat="1">
      <c r="A1291" s="722"/>
      <c r="B1291" s="722"/>
      <c r="C1291" s="722"/>
      <c r="D1291" s="722"/>
      <c r="E1291" s="722"/>
      <c r="F1291" s="757"/>
      <c r="G1291" s="757"/>
      <c r="H1291" s="757"/>
      <c r="I1291" s="757"/>
      <c r="J1291" s="757"/>
      <c r="K1291" s="758"/>
      <c r="L1291" s="758"/>
      <c r="M1291" s="722"/>
      <c r="N1291" s="736"/>
      <c r="O1291" s="736"/>
      <c r="P1291" s="736"/>
      <c r="Q1291" s="736"/>
      <c r="R1291" s="736"/>
      <c r="S1291" s="736"/>
      <c r="T1291" s="736"/>
      <c r="U1291" s="736"/>
      <c r="BA1291" s="722"/>
      <c r="BB1291" s="722"/>
      <c r="BC1291" s="722"/>
      <c r="BD1291" s="722"/>
      <c r="BE1291" s="722"/>
      <c r="BF1291" s="722"/>
      <c r="BG1291" s="722"/>
      <c r="BH1291" s="722"/>
      <c r="BI1291" s="722"/>
      <c r="BJ1291" s="722"/>
      <c r="BK1291" s="722"/>
      <c r="BL1291" s="722"/>
      <c r="BM1291" s="722"/>
      <c r="BN1291" s="722"/>
      <c r="BO1291" s="722"/>
      <c r="BP1291" s="722"/>
      <c r="BQ1291" s="722"/>
      <c r="BR1291" s="722"/>
      <c r="BS1291" s="722"/>
      <c r="BT1291" s="722"/>
      <c r="BU1291" s="722"/>
      <c r="BV1291" s="722"/>
      <c r="BW1291" s="722"/>
      <c r="BX1291" s="722"/>
      <c r="BY1291" s="722"/>
      <c r="BZ1291" s="722"/>
      <c r="CA1291" s="722"/>
      <c r="CB1291" s="722"/>
      <c r="CC1291" s="722"/>
      <c r="CD1291" s="722"/>
      <c r="CE1291" s="722"/>
      <c r="CF1291" s="722"/>
      <c r="CG1291" s="722"/>
      <c r="CH1291" s="722"/>
      <c r="CI1291" s="722"/>
      <c r="CJ1291" s="722"/>
      <c r="CK1291" s="722"/>
      <c r="CL1291" s="722"/>
      <c r="CM1291" s="722"/>
      <c r="CN1291" s="722"/>
      <c r="CO1291" s="722"/>
      <c r="CP1291" s="722"/>
      <c r="CQ1291" s="722"/>
      <c r="CR1291" s="722"/>
      <c r="CS1291" s="722"/>
    </row>
    <row r="1292" spans="1:97" s="1376" customFormat="1">
      <c r="A1292" s="722"/>
      <c r="B1292" s="722"/>
      <c r="C1292" s="722"/>
      <c r="D1292" s="722"/>
      <c r="E1292" s="722"/>
      <c r="F1292" s="757"/>
      <c r="G1292" s="757"/>
      <c r="H1292" s="757"/>
      <c r="I1292" s="757"/>
      <c r="J1292" s="757"/>
      <c r="K1292" s="758"/>
      <c r="L1292" s="758"/>
      <c r="M1292" s="722"/>
      <c r="N1292" s="736"/>
      <c r="O1292" s="736"/>
      <c r="P1292" s="736"/>
      <c r="Q1292" s="736"/>
      <c r="R1292" s="736"/>
      <c r="S1292" s="736"/>
      <c r="T1292" s="736"/>
      <c r="U1292" s="736"/>
      <c r="BA1292" s="722"/>
      <c r="BB1292" s="722"/>
      <c r="BC1292" s="722"/>
      <c r="BD1292" s="722"/>
      <c r="BE1292" s="722"/>
      <c r="BF1292" s="722"/>
      <c r="BG1292" s="722"/>
      <c r="BH1292" s="722"/>
      <c r="BI1292" s="722"/>
      <c r="BJ1292" s="722"/>
      <c r="BK1292" s="722"/>
      <c r="BL1292" s="722"/>
      <c r="BM1292" s="722"/>
      <c r="BN1292" s="722"/>
      <c r="BO1292" s="722"/>
      <c r="BP1292" s="722"/>
      <c r="BQ1292" s="722"/>
      <c r="BR1292" s="722"/>
      <c r="BS1292" s="722"/>
      <c r="BT1292" s="722"/>
      <c r="BU1292" s="722"/>
      <c r="BV1292" s="722"/>
      <c r="BW1292" s="722"/>
      <c r="BX1292" s="722"/>
      <c r="BY1292" s="722"/>
      <c r="BZ1292" s="722"/>
      <c r="CA1292" s="722"/>
      <c r="CB1292" s="722"/>
      <c r="CC1292" s="722"/>
      <c r="CD1292" s="722"/>
      <c r="CE1292" s="722"/>
      <c r="CF1292" s="722"/>
      <c r="CG1292" s="722"/>
      <c r="CH1292" s="722"/>
      <c r="CI1292" s="722"/>
      <c r="CJ1292" s="722"/>
      <c r="CK1292" s="722"/>
      <c r="CL1292" s="722"/>
      <c r="CM1292" s="722"/>
      <c r="CN1292" s="722"/>
      <c r="CO1292" s="722"/>
      <c r="CP1292" s="722"/>
      <c r="CQ1292" s="722"/>
      <c r="CR1292" s="722"/>
      <c r="CS1292" s="722"/>
    </row>
    <row r="1293" spans="1:97" s="1376" customFormat="1">
      <c r="A1293" s="722"/>
      <c r="B1293" s="722"/>
      <c r="C1293" s="722"/>
      <c r="D1293" s="722"/>
      <c r="E1293" s="722"/>
      <c r="F1293" s="757"/>
      <c r="G1293" s="757"/>
      <c r="H1293" s="757"/>
      <c r="I1293" s="757"/>
      <c r="J1293" s="757"/>
      <c r="K1293" s="758"/>
      <c r="L1293" s="758"/>
      <c r="M1293" s="722"/>
      <c r="N1293" s="736"/>
      <c r="O1293" s="736"/>
      <c r="P1293" s="736"/>
      <c r="Q1293" s="736"/>
      <c r="R1293" s="736"/>
      <c r="S1293" s="736"/>
      <c r="T1293" s="736"/>
      <c r="U1293" s="736"/>
      <c r="BA1293" s="722"/>
      <c r="BB1293" s="722"/>
      <c r="BC1293" s="722"/>
      <c r="BD1293" s="722"/>
      <c r="BE1293" s="722"/>
      <c r="BF1293" s="722"/>
      <c r="BG1293" s="722"/>
      <c r="BH1293" s="722"/>
      <c r="BI1293" s="722"/>
      <c r="BJ1293" s="722"/>
      <c r="BK1293" s="722"/>
      <c r="BL1293" s="722"/>
      <c r="BM1293" s="722"/>
      <c r="BN1293" s="722"/>
      <c r="BO1293" s="722"/>
      <c r="BP1293" s="722"/>
      <c r="BQ1293" s="722"/>
      <c r="BR1293" s="722"/>
      <c r="BS1293" s="722"/>
      <c r="BT1293" s="722"/>
      <c r="BU1293" s="722"/>
      <c r="BV1293" s="722"/>
      <c r="BW1293" s="722"/>
      <c r="BX1293" s="722"/>
      <c r="BY1293" s="722"/>
      <c r="BZ1293" s="722"/>
      <c r="CA1293" s="722"/>
      <c r="CB1293" s="722"/>
      <c r="CC1293" s="722"/>
      <c r="CD1293" s="722"/>
      <c r="CE1293" s="722"/>
      <c r="CF1293" s="722"/>
      <c r="CG1293" s="722"/>
      <c r="CH1293" s="722"/>
      <c r="CI1293" s="722"/>
      <c r="CJ1293" s="722"/>
      <c r="CK1293" s="722"/>
      <c r="CL1293" s="722"/>
      <c r="CM1293" s="722"/>
      <c r="CN1293" s="722"/>
      <c r="CO1293" s="722"/>
      <c r="CP1293" s="722"/>
      <c r="CQ1293" s="722"/>
      <c r="CR1293" s="722"/>
      <c r="CS1293" s="722"/>
    </row>
    <row r="1294" spans="1:97" s="1376" customFormat="1">
      <c r="A1294" s="722"/>
      <c r="B1294" s="722"/>
      <c r="C1294" s="722"/>
      <c r="D1294" s="722"/>
      <c r="E1294" s="722"/>
      <c r="F1294" s="757"/>
      <c r="G1294" s="757"/>
      <c r="H1294" s="757"/>
      <c r="I1294" s="757"/>
      <c r="J1294" s="757"/>
      <c r="K1294" s="758"/>
      <c r="L1294" s="758"/>
      <c r="M1294" s="722"/>
      <c r="N1294" s="736"/>
      <c r="O1294" s="736"/>
      <c r="P1294" s="736"/>
      <c r="Q1294" s="736"/>
      <c r="R1294" s="736"/>
      <c r="S1294" s="736"/>
      <c r="T1294" s="736"/>
      <c r="U1294" s="736"/>
      <c r="BA1294" s="722"/>
      <c r="BB1294" s="722"/>
      <c r="BC1294" s="722"/>
      <c r="BD1294" s="722"/>
      <c r="BE1294" s="722"/>
      <c r="BF1294" s="722"/>
      <c r="BG1294" s="722"/>
      <c r="BH1294" s="722"/>
      <c r="BI1294" s="722"/>
      <c r="BJ1294" s="722"/>
      <c r="BK1294" s="722"/>
      <c r="BL1294" s="722"/>
      <c r="BM1294" s="722"/>
      <c r="BN1294" s="722"/>
      <c r="BO1294" s="722"/>
      <c r="BP1294" s="722"/>
      <c r="BQ1294" s="722"/>
      <c r="BR1294" s="722"/>
      <c r="BS1294" s="722"/>
      <c r="BT1294" s="722"/>
      <c r="BU1294" s="722"/>
      <c r="BV1294" s="722"/>
      <c r="BW1294" s="722"/>
      <c r="BX1294" s="722"/>
      <c r="BY1294" s="722"/>
      <c r="BZ1294" s="722"/>
      <c r="CA1294" s="722"/>
      <c r="CB1294" s="722"/>
      <c r="CC1294" s="722"/>
      <c r="CD1294" s="722"/>
      <c r="CE1294" s="722"/>
      <c r="CF1294" s="722"/>
      <c r="CG1294" s="722"/>
      <c r="CH1294" s="722"/>
      <c r="CI1294" s="722"/>
      <c r="CJ1294" s="722"/>
      <c r="CK1294" s="722"/>
      <c r="CL1294" s="722"/>
      <c r="CM1294" s="722"/>
      <c r="CN1294" s="722"/>
      <c r="CO1294" s="722"/>
      <c r="CP1294" s="722"/>
      <c r="CQ1294" s="722"/>
      <c r="CR1294" s="722"/>
      <c r="CS1294" s="722"/>
    </row>
    <row r="1295" spans="1:97" s="1376" customFormat="1">
      <c r="A1295" s="722"/>
      <c r="B1295" s="722"/>
      <c r="C1295" s="722"/>
      <c r="D1295" s="722"/>
      <c r="E1295" s="722"/>
      <c r="F1295" s="757"/>
      <c r="G1295" s="757"/>
      <c r="H1295" s="757"/>
      <c r="I1295" s="757"/>
      <c r="J1295" s="757"/>
      <c r="K1295" s="758"/>
      <c r="L1295" s="758"/>
      <c r="M1295" s="722"/>
      <c r="N1295" s="736"/>
      <c r="O1295" s="736"/>
      <c r="P1295" s="736"/>
      <c r="Q1295" s="736"/>
      <c r="R1295" s="736"/>
      <c r="S1295" s="736"/>
      <c r="T1295" s="736"/>
      <c r="U1295" s="736"/>
      <c r="BA1295" s="722"/>
      <c r="BB1295" s="722"/>
      <c r="BC1295" s="722"/>
      <c r="BD1295" s="722"/>
      <c r="BE1295" s="722"/>
      <c r="BF1295" s="722"/>
      <c r="BG1295" s="722"/>
      <c r="BH1295" s="722"/>
      <c r="BI1295" s="722"/>
      <c r="BJ1295" s="722"/>
      <c r="BK1295" s="722"/>
      <c r="BL1295" s="722"/>
      <c r="BM1295" s="722"/>
      <c r="BN1295" s="722"/>
      <c r="BO1295" s="722"/>
      <c r="BP1295" s="722"/>
      <c r="BQ1295" s="722"/>
      <c r="BR1295" s="722"/>
      <c r="BS1295" s="722"/>
      <c r="BT1295" s="722"/>
      <c r="BU1295" s="722"/>
      <c r="BV1295" s="722"/>
      <c r="BW1295" s="722"/>
      <c r="BX1295" s="722"/>
      <c r="BY1295" s="722"/>
      <c r="BZ1295" s="722"/>
      <c r="CA1295" s="722"/>
      <c r="CB1295" s="722"/>
      <c r="CC1295" s="722"/>
      <c r="CD1295" s="722"/>
      <c r="CE1295" s="722"/>
      <c r="CF1295" s="722"/>
      <c r="CG1295" s="722"/>
      <c r="CH1295" s="722"/>
      <c r="CI1295" s="722"/>
      <c r="CJ1295" s="722"/>
      <c r="CK1295" s="722"/>
      <c r="CL1295" s="722"/>
      <c r="CM1295" s="722"/>
      <c r="CN1295" s="722"/>
      <c r="CO1295" s="722"/>
      <c r="CP1295" s="722"/>
      <c r="CQ1295" s="722"/>
      <c r="CR1295" s="722"/>
      <c r="CS1295" s="722"/>
    </row>
    <row r="1296" spans="1:97" s="1376" customFormat="1">
      <c r="A1296" s="722"/>
      <c r="B1296" s="722"/>
      <c r="C1296" s="722"/>
      <c r="D1296" s="722"/>
      <c r="E1296" s="722"/>
      <c r="F1296" s="757"/>
      <c r="G1296" s="757"/>
      <c r="H1296" s="757"/>
      <c r="I1296" s="757"/>
      <c r="J1296" s="757"/>
      <c r="K1296" s="758"/>
      <c r="L1296" s="758"/>
      <c r="M1296" s="722"/>
      <c r="N1296" s="736"/>
      <c r="O1296" s="736"/>
      <c r="P1296" s="736"/>
      <c r="Q1296" s="736"/>
      <c r="R1296" s="736"/>
      <c r="S1296" s="736"/>
      <c r="T1296" s="736"/>
      <c r="U1296" s="736"/>
      <c r="BA1296" s="722"/>
      <c r="BB1296" s="722"/>
      <c r="BC1296" s="722"/>
      <c r="BD1296" s="722"/>
      <c r="BE1296" s="722"/>
      <c r="BF1296" s="722"/>
      <c r="BG1296" s="722"/>
      <c r="BH1296" s="722"/>
      <c r="BI1296" s="722"/>
      <c r="BJ1296" s="722"/>
      <c r="BK1296" s="722"/>
      <c r="BL1296" s="722"/>
      <c r="BM1296" s="722"/>
      <c r="BN1296" s="722"/>
      <c r="BO1296" s="722"/>
      <c r="BP1296" s="722"/>
      <c r="BQ1296" s="722"/>
      <c r="BR1296" s="722"/>
      <c r="BS1296" s="722"/>
      <c r="BT1296" s="722"/>
      <c r="BU1296" s="722"/>
      <c r="BV1296" s="722"/>
      <c r="BW1296" s="722"/>
      <c r="BX1296" s="722"/>
      <c r="BY1296" s="722"/>
      <c r="BZ1296" s="722"/>
      <c r="CA1296" s="722"/>
      <c r="CB1296" s="722"/>
      <c r="CC1296" s="722"/>
      <c r="CD1296" s="722"/>
      <c r="CE1296" s="722"/>
      <c r="CF1296" s="722"/>
      <c r="CG1296" s="722"/>
      <c r="CH1296" s="722"/>
      <c r="CI1296" s="722"/>
      <c r="CJ1296" s="722"/>
      <c r="CK1296" s="722"/>
      <c r="CL1296" s="722"/>
      <c r="CM1296" s="722"/>
      <c r="CN1296" s="722"/>
      <c r="CO1296" s="722"/>
      <c r="CP1296" s="722"/>
      <c r="CQ1296" s="722"/>
      <c r="CR1296" s="722"/>
      <c r="CS1296" s="722"/>
    </row>
    <row r="1297" spans="1:97" s="1376" customFormat="1">
      <c r="A1297" s="722"/>
      <c r="B1297" s="722"/>
      <c r="C1297" s="722"/>
      <c r="D1297" s="722"/>
      <c r="E1297" s="722"/>
      <c r="F1297" s="757"/>
      <c r="G1297" s="757"/>
      <c r="H1297" s="757"/>
      <c r="I1297" s="757"/>
      <c r="J1297" s="757"/>
      <c r="K1297" s="758"/>
      <c r="L1297" s="758"/>
      <c r="M1297" s="722"/>
      <c r="N1297" s="736"/>
      <c r="O1297" s="736"/>
      <c r="P1297" s="736"/>
      <c r="Q1297" s="736"/>
      <c r="R1297" s="736"/>
      <c r="S1297" s="736"/>
      <c r="T1297" s="736"/>
      <c r="U1297" s="736"/>
      <c r="BA1297" s="722"/>
      <c r="BB1297" s="722"/>
      <c r="BC1297" s="722"/>
      <c r="BD1297" s="722"/>
      <c r="BE1297" s="722"/>
      <c r="BF1297" s="722"/>
      <c r="BG1297" s="722"/>
      <c r="BH1297" s="722"/>
      <c r="BI1297" s="722"/>
      <c r="BJ1297" s="722"/>
      <c r="BK1297" s="722"/>
      <c r="BL1297" s="722"/>
      <c r="BM1297" s="722"/>
      <c r="BN1297" s="722"/>
      <c r="BO1297" s="722"/>
      <c r="BP1297" s="722"/>
      <c r="BQ1297" s="722"/>
      <c r="BR1297" s="722"/>
      <c r="BS1297" s="722"/>
      <c r="BT1297" s="722"/>
      <c r="BU1297" s="722"/>
      <c r="BV1297" s="722"/>
      <c r="BW1297" s="722"/>
      <c r="BX1297" s="722"/>
      <c r="BY1297" s="722"/>
      <c r="BZ1297" s="722"/>
      <c r="CA1297" s="722"/>
      <c r="CB1297" s="722"/>
      <c r="CC1297" s="722"/>
      <c r="CD1297" s="722"/>
      <c r="CE1297" s="722"/>
      <c r="CF1297" s="722"/>
      <c r="CG1297" s="722"/>
      <c r="CH1297" s="722"/>
      <c r="CI1297" s="722"/>
      <c r="CJ1297" s="722"/>
      <c r="CK1297" s="722"/>
      <c r="CL1297" s="722"/>
      <c r="CM1297" s="722"/>
      <c r="CN1297" s="722"/>
      <c r="CO1297" s="722"/>
      <c r="CP1297" s="722"/>
      <c r="CQ1297" s="722"/>
      <c r="CR1297" s="722"/>
      <c r="CS1297" s="722"/>
    </row>
    <row r="1298" spans="1:97" s="1376" customFormat="1">
      <c r="A1298" s="722"/>
      <c r="B1298" s="722"/>
      <c r="C1298" s="722"/>
      <c r="D1298" s="722"/>
      <c r="E1298" s="722"/>
      <c r="F1298" s="757"/>
      <c r="G1298" s="757"/>
      <c r="H1298" s="757"/>
      <c r="I1298" s="757"/>
      <c r="J1298" s="757"/>
      <c r="K1298" s="758"/>
      <c r="L1298" s="758"/>
      <c r="M1298" s="722"/>
      <c r="N1298" s="736"/>
      <c r="O1298" s="736"/>
      <c r="P1298" s="736"/>
      <c r="Q1298" s="736"/>
      <c r="R1298" s="736"/>
      <c r="S1298" s="736"/>
      <c r="T1298" s="736"/>
      <c r="U1298" s="736"/>
      <c r="BA1298" s="722"/>
      <c r="BB1298" s="722"/>
      <c r="BC1298" s="722"/>
      <c r="BD1298" s="722"/>
      <c r="BE1298" s="722"/>
      <c r="BF1298" s="722"/>
      <c r="BG1298" s="722"/>
      <c r="BH1298" s="722"/>
      <c r="BI1298" s="722"/>
      <c r="BJ1298" s="722"/>
      <c r="BK1298" s="722"/>
      <c r="BL1298" s="722"/>
      <c r="BM1298" s="722"/>
      <c r="BN1298" s="722"/>
      <c r="BO1298" s="722"/>
      <c r="BP1298" s="722"/>
      <c r="BQ1298" s="722"/>
      <c r="BR1298" s="722"/>
      <c r="BS1298" s="722"/>
      <c r="BT1298" s="722"/>
      <c r="BU1298" s="722"/>
      <c r="BV1298" s="722"/>
      <c r="BW1298" s="722"/>
      <c r="BX1298" s="722"/>
      <c r="BY1298" s="722"/>
      <c r="BZ1298" s="722"/>
      <c r="CA1298" s="722"/>
      <c r="CB1298" s="722"/>
      <c r="CC1298" s="722"/>
      <c r="CD1298" s="722"/>
      <c r="CE1298" s="722"/>
      <c r="CF1298" s="722"/>
      <c r="CG1298" s="722"/>
      <c r="CH1298" s="722"/>
      <c r="CI1298" s="722"/>
      <c r="CJ1298" s="722"/>
      <c r="CK1298" s="722"/>
      <c r="CL1298" s="722"/>
      <c r="CM1298" s="722"/>
      <c r="CN1298" s="722"/>
      <c r="CO1298" s="722"/>
      <c r="CP1298" s="722"/>
      <c r="CQ1298" s="722"/>
      <c r="CR1298" s="722"/>
      <c r="CS1298" s="722"/>
    </row>
    <row r="1299" spans="1:97" s="1376" customFormat="1">
      <c r="A1299" s="722"/>
      <c r="B1299" s="722"/>
      <c r="C1299" s="722"/>
      <c r="D1299" s="722"/>
      <c r="E1299" s="722"/>
      <c r="F1299" s="757"/>
      <c r="G1299" s="757"/>
      <c r="H1299" s="757"/>
      <c r="I1299" s="757"/>
      <c r="J1299" s="757"/>
      <c r="K1299" s="758"/>
      <c r="L1299" s="758"/>
      <c r="M1299" s="722"/>
      <c r="N1299" s="736"/>
      <c r="O1299" s="736"/>
      <c r="P1299" s="736"/>
      <c r="Q1299" s="736"/>
      <c r="R1299" s="736"/>
      <c r="S1299" s="736"/>
      <c r="T1299" s="736"/>
      <c r="U1299" s="736"/>
      <c r="BA1299" s="722"/>
      <c r="BB1299" s="722"/>
      <c r="BC1299" s="722"/>
      <c r="BD1299" s="722"/>
      <c r="BE1299" s="722"/>
      <c r="BF1299" s="722"/>
      <c r="BG1299" s="722"/>
      <c r="BH1299" s="722"/>
      <c r="BI1299" s="722"/>
      <c r="BJ1299" s="722"/>
      <c r="BK1299" s="722"/>
      <c r="BL1299" s="722"/>
      <c r="BM1299" s="722"/>
      <c r="BN1299" s="722"/>
      <c r="BO1299" s="722"/>
      <c r="BP1299" s="722"/>
      <c r="BQ1299" s="722"/>
      <c r="BR1299" s="722"/>
      <c r="BS1299" s="722"/>
      <c r="BT1299" s="722"/>
      <c r="BU1299" s="722"/>
      <c r="BV1299" s="722"/>
      <c r="BW1299" s="722"/>
      <c r="BX1299" s="722"/>
      <c r="BY1299" s="722"/>
      <c r="BZ1299" s="722"/>
      <c r="CA1299" s="722"/>
      <c r="CB1299" s="722"/>
      <c r="CC1299" s="722"/>
      <c r="CD1299" s="722"/>
      <c r="CE1299" s="722"/>
      <c r="CF1299" s="722"/>
      <c r="CG1299" s="722"/>
      <c r="CH1299" s="722"/>
      <c r="CI1299" s="722"/>
      <c r="CJ1299" s="722"/>
      <c r="CK1299" s="722"/>
      <c r="CL1299" s="722"/>
      <c r="CM1299" s="722"/>
      <c r="CN1299" s="722"/>
      <c r="CO1299" s="722"/>
      <c r="CP1299" s="722"/>
      <c r="CQ1299" s="722"/>
      <c r="CR1299" s="722"/>
      <c r="CS1299" s="722"/>
    </row>
    <row r="1300" spans="1:97" s="1376" customFormat="1">
      <c r="A1300" s="722"/>
      <c r="B1300" s="722"/>
      <c r="C1300" s="722"/>
      <c r="D1300" s="722"/>
      <c r="E1300" s="722"/>
      <c r="F1300" s="757"/>
      <c r="G1300" s="757"/>
      <c r="H1300" s="757"/>
      <c r="I1300" s="757"/>
      <c r="J1300" s="757"/>
      <c r="K1300" s="758"/>
      <c r="L1300" s="758"/>
      <c r="M1300" s="722"/>
      <c r="N1300" s="736"/>
      <c r="O1300" s="736"/>
      <c r="P1300" s="736"/>
      <c r="Q1300" s="736"/>
      <c r="R1300" s="736"/>
      <c r="S1300" s="736"/>
      <c r="T1300" s="736"/>
      <c r="U1300" s="736"/>
      <c r="BA1300" s="722"/>
      <c r="BB1300" s="722"/>
      <c r="BC1300" s="722"/>
      <c r="BD1300" s="722"/>
      <c r="BE1300" s="722"/>
      <c r="BF1300" s="722"/>
      <c r="BG1300" s="722"/>
      <c r="BH1300" s="722"/>
      <c r="BI1300" s="722"/>
      <c r="BJ1300" s="722"/>
      <c r="BK1300" s="722"/>
      <c r="BL1300" s="722"/>
      <c r="BM1300" s="722"/>
      <c r="BN1300" s="722"/>
      <c r="BO1300" s="722"/>
      <c r="BP1300" s="722"/>
      <c r="BQ1300" s="722"/>
      <c r="BR1300" s="722"/>
      <c r="BS1300" s="722"/>
      <c r="BT1300" s="722"/>
      <c r="BU1300" s="722"/>
      <c r="BV1300" s="722"/>
      <c r="BW1300" s="722"/>
      <c r="BX1300" s="722"/>
      <c r="BY1300" s="722"/>
      <c r="BZ1300" s="722"/>
      <c r="CA1300" s="722"/>
      <c r="CB1300" s="722"/>
      <c r="CC1300" s="722"/>
      <c r="CD1300" s="722"/>
      <c r="CE1300" s="722"/>
      <c r="CF1300" s="722"/>
      <c r="CG1300" s="722"/>
      <c r="CH1300" s="722"/>
      <c r="CI1300" s="722"/>
      <c r="CJ1300" s="722"/>
      <c r="CK1300" s="722"/>
      <c r="CL1300" s="722"/>
      <c r="CM1300" s="722"/>
      <c r="CN1300" s="722"/>
      <c r="CO1300" s="722"/>
      <c r="CP1300" s="722"/>
      <c r="CQ1300" s="722"/>
      <c r="CR1300" s="722"/>
      <c r="CS1300" s="722"/>
    </row>
    <row r="1301" spans="1:97" s="1376" customFormat="1">
      <c r="A1301" s="722"/>
      <c r="B1301" s="722"/>
      <c r="C1301" s="722"/>
      <c r="D1301" s="722"/>
      <c r="E1301" s="722"/>
      <c r="F1301" s="757"/>
      <c r="G1301" s="757"/>
      <c r="H1301" s="757"/>
      <c r="I1301" s="757"/>
      <c r="J1301" s="757"/>
      <c r="K1301" s="758"/>
      <c r="L1301" s="758"/>
      <c r="M1301" s="722"/>
      <c r="N1301" s="736"/>
      <c r="O1301" s="736"/>
      <c r="P1301" s="736"/>
      <c r="Q1301" s="736"/>
      <c r="R1301" s="736"/>
      <c r="S1301" s="736"/>
      <c r="T1301" s="736"/>
      <c r="U1301" s="736"/>
      <c r="BA1301" s="722"/>
      <c r="BB1301" s="722"/>
      <c r="BC1301" s="722"/>
      <c r="BD1301" s="722"/>
      <c r="BE1301" s="722"/>
      <c r="BF1301" s="722"/>
      <c r="BG1301" s="722"/>
      <c r="BH1301" s="722"/>
      <c r="BI1301" s="722"/>
      <c r="BJ1301" s="722"/>
      <c r="BK1301" s="722"/>
      <c r="BL1301" s="722"/>
      <c r="BM1301" s="722"/>
      <c r="BN1301" s="722"/>
      <c r="BO1301" s="722"/>
      <c r="BP1301" s="722"/>
      <c r="BQ1301" s="722"/>
      <c r="BR1301" s="722"/>
      <c r="BS1301" s="722"/>
      <c r="BT1301" s="722"/>
      <c r="BU1301" s="722"/>
      <c r="BV1301" s="722"/>
      <c r="BW1301" s="722"/>
      <c r="BX1301" s="722"/>
      <c r="BY1301" s="722"/>
      <c r="BZ1301" s="722"/>
      <c r="CA1301" s="722"/>
      <c r="CB1301" s="722"/>
      <c r="CC1301" s="722"/>
      <c r="CD1301" s="722"/>
      <c r="CE1301" s="722"/>
      <c r="CF1301" s="722"/>
      <c r="CG1301" s="722"/>
      <c r="CH1301" s="722"/>
      <c r="CI1301" s="722"/>
      <c r="CJ1301" s="722"/>
      <c r="CK1301" s="722"/>
      <c r="CL1301" s="722"/>
      <c r="CM1301" s="722"/>
      <c r="CN1301" s="722"/>
      <c r="CO1301" s="722"/>
      <c r="CP1301" s="722"/>
      <c r="CQ1301" s="722"/>
      <c r="CR1301" s="722"/>
      <c r="CS1301" s="722"/>
    </row>
    <row r="1302" spans="1:97" s="1376" customFormat="1">
      <c r="A1302" s="722"/>
      <c r="B1302" s="722"/>
      <c r="C1302" s="722"/>
      <c r="D1302" s="722"/>
      <c r="E1302" s="722"/>
      <c r="F1302" s="757"/>
      <c r="G1302" s="757"/>
      <c r="H1302" s="757"/>
      <c r="I1302" s="757"/>
      <c r="J1302" s="757"/>
      <c r="K1302" s="758"/>
      <c r="L1302" s="758"/>
      <c r="M1302" s="722"/>
      <c r="N1302" s="736"/>
      <c r="O1302" s="736"/>
      <c r="P1302" s="736"/>
      <c r="Q1302" s="736"/>
      <c r="R1302" s="736"/>
      <c r="S1302" s="736"/>
      <c r="T1302" s="736"/>
      <c r="U1302" s="736"/>
      <c r="BA1302" s="722"/>
      <c r="BB1302" s="722"/>
      <c r="BC1302" s="722"/>
      <c r="BD1302" s="722"/>
      <c r="BE1302" s="722"/>
      <c r="BF1302" s="722"/>
      <c r="BG1302" s="722"/>
      <c r="BH1302" s="722"/>
      <c r="BI1302" s="722"/>
      <c r="BJ1302" s="722"/>
      <c r="BK1302" s="722"/>
      <c r="BL1302" s="722"/>
      <c r="BM1302" s="722"/>
      <c r="BN1302" s="722"/>
      <c r="BO1302" s="722"/>
      <c r="BP1302" s="722"/>
      <c r="BQ1302" s="722"/>
      <c r="BR1302" s="722"/>
      <c r="BS1302" s="722"/>
      <c r="BT1302" s="722"/>
      <c r="BU1302" s="722"/>
      <c r="BV1302" s="722"/>
      <c r="BW1302" s="722"/>
      <c r="BX1302" s="722"/>
      <c r="BY1302" s="722"/>
      <c r="BZ1302" s="722"/>
      <c r="CA1302" s="722"/>
      <c r="CB1302" s="722"/>
      <c r="CC1302" s="722"/>
      <c r="CD1302" s="722"/>
      <c r="CE1302" s="722"/>
      <c r="CF1302" s="722"/>
      <c r="CG1302" s="722"/>
      <c r="CH1302" s="722"/>
      <c r="CI1302" s="722"/>
      <c r="CJ1302" s="722"/>
      <c r="CK1302" s="722"/>
      <c r="CL1302" s="722"/>
      <c r="CM1302" s="722"/>
      <c r="CN1302" s="722"/>
      <c r="CO1302" s="722"/>
      <c r="CP1302" s="722"/>
      <c r="CQ1302" s="722"/>
      <c r="CR1302" s="722"/>
      <c r="CS1302" s="722"/>
    </row>
    <row r="1303" spans="1:97" s="1376" customFormat="1">
      <c r="A1303" s="722"/>
      <c r="B1303" s="722"/>
      <c r="C1303" s="722"/>
      <c r="D1303" s="722"/>
      <c r="E1303" s="722"/>
      <c r="F1303" s="757"/>
      <c r="G1303" s="757"/>
      <c r="H1303" s="757"/>
      <c r="I1303" s="757"/>
      <c r="J1303" s="757"/>
      <c r="K1303" s="758"/>
      <c r="L1303" s="758"/>
      <c r="M1303" s="722"/>
      <c r="N1303" s="736"/>
      <c r="O1303" s="736"/>
      <c r="P1303" s="736"/>
      <c r="Q1303" s="736"/>
      <c r="R1303" s="736"/>
      <c r="S1303" s="736"/>
      <c r="T1303" s="736"/>
      <c r="U1303" s="736"/>
      <c r="BA1303" s="722"/>
      <c r="BB1303" s="722"/>
      <c r="BC1303" s="722"/>
      <c r="BD1303" s="722"/>
      <c r="BE1303" s="722"/>
      <c r="BF1303" s="722"/>
      <c r="BG1303" s="722"/>
      <c r="BH1303" s="722"/>
      <c r="BI1303" s="722"/>
      <c r="BJ1303" s="722"/>
      <c r="BK1303" s="722"/>
      <c r="BL1303" s="722"/>
      <c r="BM1303" s="722"/>
      <c r="BN1303" s="722"/>
      <c r="BO1303" s="722"/>
      <c r="BP1303" s="722"/>
      <c r="BQ1303" s="722"/>
      <c r="BR1303" s="722"/>
      <c r="BS1303" s="722"/>
      <c r="BT1303" s="722"/>
      <c r="BU1303" s="722"/>
      <c r="BV1303" s="722"/>
      <c r="BW1303" s="722"/>
      <c r="BX1303" s="722"/>
      <c r="BY1303" s="722"/>
      <c r="BZ1303" s="722"/>
      <c r="CA1303" s="722"/>
      <c r="CB1303" s="722"/>
      <c r="CC1303" s="722"/>
      <c r="CD1303" s="722"/>
      <c r="CE1303" s="722"/>
      <c r="CF1303" s="722"/>
      <c r="CG1303" s="722"/>
      <c r="CH1303" s="722"/>
      <c r="CI1303" s="722"/>
      <c r="CJ1303" s="722"/>
      <c r="CK1303" s="722"/>
      <c r="CL1303" s="722"/>
      <c r="CM1303" s="722"/>
      <c r="CN1303" s="722"/>
      <c r="CO1303" s="722"/>
      <c r="CP1303" s="722"/>
      <c r="CQ1303" s="722"/>
      <c r="CR1303" s="722"/>
      <c r="CS1303" s="722"/>
    </row>
    <row r="1304" spans="1:97" s="1376" customFormat="1">
      <c r="A1304" s="722"/>
      <c r="B1304" s="722"/>
      <c r="C1304" s="722"/>
      <c r="D1304" s="722"/>
      <c r="E1304" s="722"/>
      <c r="F1304" s="757"/>
      <c r="G1304" s="757"/>
      <c r="H1304" s="757"/>
      <c r="I1304" s="757"/>
      <c r="J1304" s="757"/>
      <c r="K1304" s="758"/>
      <c r="L1304" s="758"/>
      <c r="M1304" s="722"/>
      <c r="N1304" s="736"/>
      <c r="O1304" s="736"/>
      <c r="P1304" s="736"/>
      <c r="Q1304" s="736"/>
      <c r="R1304" s="736"/>
      <c r="S1304" s="736"/>
      <c r="T1304" s="736"/>
      <c r="U1304" s="736"/>
      <c r="BA1304" s="722"/>
      <c r="BB1304" s="722"/>
      <c r="BC1304" s="722"/>
      <c r="BD1304" s="722"/>
      <c r="BE1304" s="722"/>
      <c r="BF1304" s="722"/>
      <c r="BG1304" s="722"/>
      <c r="BH1304" s="722"/>
      <c r="BI1304" s="722"/>
      <c r="BJ1304" s="722"/>
      <c r="BK1304" s="722"/>
      <c r="BL1304" s="722"/>
      <c r="BM1304" s="722"/>
      <c r="BN1304" s="722"/>
      <c r="BO1304" s="722"/>
      <c r="BP1304" s="722"/>
      <c r="BQ1304" s="722"/>
      <c r="BR1304" s="722"/>
      <c r="BS1304" s="722"/>
      <c r="BT1304" s="722"/>
      <c r="BU1304" s="722"/>
      <c r="BV1304" s="722"/>
      <c r="BW1304" s="722"/>
      <c r="BX1304" s="722"/>
      <c r="BY1304" s="722"/>
      <c r="BZ1304" s="722"/>
      <c r="CA1304" s="722"/>
      <c r="CB1304" s="722"/>
      <c r="CC1304" s="722"/>
      <c r="CD1304" s="722"/>
      <c r="CE1304" s="722"/>
      <c r="CF1304" s="722"/>
      <c r="CG1304" s="722"/>
      <c r="CH1304" s="722"/>
      <c r="CI1304" s="722"/>
      <c r="CJ1304" s="722"/>
      <c r="CK1304" s="722"/>
      <c r="CL1304" s="722"/>
      <c r="CM1304" s="722"/>
      <c r="CN1304" s="722"/>
      <c r="CO1304" s="722"/>
      <c r="CP1304" s="722"/>
      <c r="CQ1304" s="722"/>
      <c r="CR1304" s="722"/>
      <c r="CS1304" s="722"/>
    </row>
    <row r="1305" spans="1:97" s="1376" customFormat="1">
      <c r="A1305" s="722"/>
      <c r="B1305" s="722"/>
      <c r="C1305" s="722"/>
      <c r="D1305" s="722"/>
      <c r="E1305" s="722"/>
      <c r="F1305" s="757"/>
      <c r="G1305" s="757"/>
      <c r="H1305" s="757"/>
      <c r="I1305" s="757"/>
      <c r="J1305" s="757"/>
      <c r="K1305" s="758"/>
      <c r="L1305" s="758"/>
      <c r="M1305" s="722"/>
      <c r="N1305" s="736"/>
      <c r="O1305" s="736"/>
      <c r="P1305" s="736"/>
      <c r="Q1305" s="736"/>
      <c r="R1305" s="736"/>
      <c r="S1305" s="736"/>
      <c r="T1305" s="736"/>
      <c r="U1305" s="736"/>
      <c r="BA1305" s="722"/>
      <c r="BB1305" s="722"/>
      <c r="BC1305" s="722"/>
      <c r="BD1305" s="722"/>
      <c r="BE1305" s="722"/>
      <c r="BF1305" s="722"/>
      <c r="BG1305" s="722"/>
      <c r="BH1305" s="722"/>
      <c r="BI1305" s="722"/>
      <c r="BJ1305" s="722"/>
      <c r="BK1305" s="722"/>
      <c r="BL1305" s="722"/>
      <c r="BM1305" s="722"/>
      <c r="BN1305" s="722"/>
      <c r="BO1305" s="722"/>
      <c r="BP1305" s="722"/>
      <c r="BQ1305" s="722"/>
      <c r="BR1305" s="722"/>
      <c r="BS1305" s="722"/>
      <c r="BT1305" s="722"/>
      <c r="BU1305" s="722"/>
      <c r="BV1305" s="722"/>
      <c r="BW1305" s="722"/>
      <c r="BX1305" s="722"/>
      <c r="BY1305" s="722"/>
      <c r="BZ1305" s="722"/>
      <c r="CA1305" s="722"/>
      <c r="CB1305" s="722"/>
      <c r="CC1305" s="722"/>
      <c r="CD1305" s="722"/>
      <c r="CE1305" s="722"/>
      <c r="CF1305" s="722"/>
      <c r="CG1305" s="722"/>
      <c r="CH1305" s="722"/>
      <c r="CI1305" s="722"/>
      <c r="CJ1305" s="722"/>
      <c r="CK1305" s="722"/>
      <c r="CL1305" s="722"/>
      <c r="CM1305" s="722"/>
      <c r="CN1305" s="722"/>
      <c r="CO1305" s="722"/>
      <c r="CP1305" s="722"/>
      <c r="CQ1305" s="722"/>
      <c r="CR1305" s="722"/>
      <c r="CS1305" s="722"/>
    </row>
    <row r="1306" spans="1:97" s="1376" customFormat="1">
      <c r="A1306" s="722"/>
      <c r="B1306" s="722"/>
      <c r="C1306" s="722"/>
      <c r="D1306" s="722"/>
      <c r="E1306" s="722"/>
      <c r="F1306" s="757"/>
      <c r="G1306" s="757"/>
      <c r="H1306" s="757"/>
      <c r="I1306" s="757"/>
      <c r="J1306" s="757"/>
      <c r="K1306" s="758"/>
      <c r="L1306" s="758"/>
      <c r="M1306" s="722"/>
      <c r="N1306" s="736"/>
      <c r="O1306" s="736"/>
      <c r="P1306" s="736"/>
      <c r="Q1306" s="736"/>
      <c r="R1306" s="736"/>
      <c r="S1306" s="736"/>
      <c r="T1306" s="736"/>
      <c r="U1306" s="736"/>
      <c r="BA1306" s="722"/>
      <c r="BB1306" s="722"/>
      <c r="BC1306" s="722"/>
      <c r="BD1306" s="722"/>
      <c r="BE1306" s="722"/>
      <c r="BF1306" s="722"/>
      <c r="BG1306" s="722"/>
      <c r="BH1306" s="722"/>
      <c r="BI1306" s="722"/>
      <c r="BJ1306" s="722"/>
      <c r="BK1306" s="722"/>
      <c r="BL1306" s="722"/>
      <c r="BM1306" s="722"/>
      <c r="BN1306" s="722"/>
      <c r="BO1306" s="722"/>
      <c r="BP1306" s="722"/>
      <c r="BQ1306" s="722"/>
      <c r="BR1306" s="722"/>
      <c r="BS1306" s="722"/>
      <c r="BT1306" s="722"/>
      <c r="BU1306" s="722"/>
      <c r="BV1306" s="722"/>
      <c r="BW1306" s="722"/>
      <c r="BX1306" s="722"/>
      <c r="BY1306" s="722"/>
      <c r="BZ1306" s="722"/>
      <c r="CA1306" s="722"/>
      <c r="CB1306" s="722"/>
      <c r="CC1306" s="722"/>
      <c r="CD1306" s="722"/>
      <c r="CE1306" s="722"/>
      <c r="CF1306" s="722"/>
      <c r="CG1306" s="722"/>
      <c r="CH1306" s="722"/>
      <c r="CI1306" s="722"/>
      <c r="CJ1306" s="722"/>
      <c r="CK1306" s="722"/>
      <c r="CL1306" s="722"/>
      <c r="CM1306" s="722"/>
      <c r="CN1306" s="722"/>
      <c r="CO1306" s="722"/>
      <c r="CP1306" s="722"/>
      <c r="CQ1306" s="722"/>
      <c r="CR1306" s="722"/>
      <c r="CS1306" s="722"/>
    </row>
    <row r="1307" spans="1:97" s="1376" customFormat="1">
      <c r="A1307" s="722"/>
      <c r="B1307" s="722"/>
      <c r="C1307" s="722"/>
      <c r="D1307" s="722"/>
      <c r="E1307" s="722"/>
      <c r="F1307" s="757"/>
      <c r="G1307" s="757"/>
      <c r="H1307" s="757"/>
      <c r="I1307" s="757"/>
      <c r="J1307" s="757"/>
      <c r="K1307" s="758"/>
      <c r="L1307" s="758"/>
      <c r="M1307" s="722"/>
      <c r="N1307" s="736"/>
      <c r="O1307" s="736"/>
      <c r="P1307" s="736"/>
      <c r="Q1307" s="736"/>
      <c r="R1307" s="736"/>
      <c r="S1307" s="736"/>
      <c r="T1307" s="736"/>
      <c r="U1307" s="736"/>
      <c r="BA1307" s="722"/>
      <c r="BB1307" s="722"/>
      <c r="BC1307" s="722"/>
      <c r="BD1307" s="722"/>
      <c r="BE1307" s="722"/>
      <c r="BF1307" s="722"/>
      <c r="BG1307" s="722"/>
      <c r="BH1307" s="722"/>
      <c r="BI1307" s="722"/>
      <c r="BJ1307" s="722"/>
      <c r="BK1307" s="722"/>
      <c r="BL1307" s="722"/>
      <c r="BM1307" s="722"/>
      <c r="BN1307" s="722"/>
      <c r="BO1307" s="722"/>
      <c r="BP1307" s="722"/>
      <c r="BQ1307" s="722"/>
      <c r="BR1307" s="722"/>
      <c r="BS1307" s="722"/>
      <c r="BT1307" s="722"/>
      <c r="BU1307" s="722"/>
      <c r="BV1307" s="722"/>
      <c r="BW1307" s="722"/>
      <c r="BX1307" s="722"/>
      <c r="BY1307" s="722"/>
      <c r="BZ1307" s="722"/>
      <c r="CA1307" s="722"/>
      <c r="CB1307" s="722"/>
      <c r="CC1307" s="722"/>
      <c r="CD1307" s="722"/>
      <c r="CE1307" s="722"/>
      <c r="CF1307" s="722"/>
      <c r="CG1307" s="722"/>
      <c r="CH1307" s="722"/>
      <c r="CI1307" s="722"/>
      <c r="CJ1307" s="722"/>
      <c r="CK1307" s="722"/>
      <c r="CL1307" s="722"/>
      <c r="CM1307" s="722"/>
      <c r="CN1307" s="722"/>
      <c r="CO1307" s="722"/>
      <c r="CP1307" s="722"/>
      <c r="CQ1307" s="722"/>
      <c r="CR1307" s="722"/>
      <c r="CS1307" s="722"/>
    </row>
    <row r="1308" spans="1:97" s="1376" customFormat="1">
      <c r="A1308" s="722"/>
      <c r="B1308" s="722"/>
      <c r="C1308" s="722"/>
      <c r="D1308" s="722"/>
      <c r="E1308" s="722"/>
      <c r="F1308" s="757"/>
      <c r="G1308" s="757"/>
      <c r="H1308" s="757"/>
      <c r="I1308" s="757"/>
      <c r="J1308" s="757"/>
      <c r="K1308" s="758"/>
      <c r="L1308" s="758"/>
      <c r="M1308" s="722"/>
      <c r="N1308" s="736"/>
      <c r="O1308" s="736"/>
      <c r="P1308" s="736"/>
      <c r="Q1308" s="736"/>
      <c r="R1308" s="736"/>
      <c r="S1308" s="736"/>
      <c r="T1308" s="736"/>
      <c r="U1308" s="736"/>
      <c r="BA1308" s="722"/>
      <c r="BB1308" s="722"/>
      <c r="BC1308" s="722"/>
      <c r="BD1308" s="722"/>
      <c r="BE1308" s="722"/>
      <c r="BF1308" s="722"/>
      <c r="BG1308" s="722"/>
      <c r="BH1308" s="722"/>
      <c r="BI1308" s="722"/>
      <c r="BJ1308" s="722"/>
      <c r="BK1308" s="722"/>
      <c r="BL1308" s="722"/>
      <c r="BM1308" s="722"/>
      <c r="BN1308" s="722"/>
      <c r="BO1308" s="722"/>
      <c r="BP1308" s="722"/>
      <c r="BQ1308" s="722"/>
      <c r="BR1308" s="722"/>
      <c r="BS1308" s="722"/>
      <c r="BT1308" s="722"/>
      <c r="BU1308" s="722"/>
      <c r="BV1308" s="722"/>
      <c r="BW1308" s="722"/>
      <c r="BX1308" s="722"/>
      <c r="BY1308" s="722"/>
      <c r="BZ1308" s="722"/>
      <c r="CA1308" s="722"/>
      <c r="CB1308" s="722"/>
      <c r="CC1308" s="722"/>
      <c r="CD1308" s="722"/>
      <c r="CE1308" s="722"/>
      <c r="CF1308" s="722"/>
      <c r="CG1308" s="722"/>
      <c r="CH1308" s="722"/>
      <c r="CI1308" s="722"/>
      <c r="CJ1308" s="722"/>
      <c r="CK1308" s="722"/>
      <c r="CL1308" s="722"/>
      <c r="CM1308" s="722"/>
      <c r="CN1308" s="722"/>
      <c r="CO1308" s="722"/>
      <c r="CP1308" s="722"/>
      <c r="CQ1308" s="722"/>
      <c r="CR1308" s="722"/>
      <c r="CS1308" s="722"/>
    </row>
    <row r="1309" spans="1:97" s="1376" customFormat="1">
      <c r="A1309" s="722"/>
      <c r="B1309" s="722"/>
      <c r="C1309" s="722"/>
      <c r="D1309" s="722"/>
      <c r="E1309" s="722"/>
      <c r="F1309" s="757"/>
      <c r="G1309" s="757"/>
      <c r="H1309" s="757"/>
      <c r="I1309" s="757"/>
      <c r="J1309" s="757"/>
      <c r="K1309" s="758"/>
      <c r="L1309" s="758"/>
      <c r="M1309" s="722"/>
      <c r="N1309" s="736"/>
      <c r="O1309" s="736"/>
      <c r="P1309" s="736"/>
      <c r="Q1309" s="736"/>
      <c r="R1309" s="736"/>
      <c r="S1309" s="736"/>
      <c r="T1309" s="736"/>
      <c r="U1309" s="736"/>
      <c r="BA1309" s="722"/>
      <c r="BB1309" s="722"/>
      <c r="BC1309" s="722"/>
      <c r="BD1309" s="722"/>
      <c r="BE1309" s="722"/>
      <c r="BF1309" s="722"/>
      <c r="BG1309" s="722"/>
      <c r="BH1309" s="722"/>
      <c r="BI1309" s="722"/>
      <c r="BJ1309" s="722"/>
      <c r="BK1309" s="722"/>
      <c r="BL1309" s="722"/>
      <c r="BM1309" s="722"/>
      <c r="BN1309" s="722"/>
      <c r="BO1309" s="722"/>
      <c r="BP1309" s="722"/>
      <c r="BQ1309" s="722"/>
      <c r="BR1309" s="722"/>
      <c r="BS1309" s="722"/>
      <c r="BT1309" s="722"/>
      <c r="BU1309" s="722"/>
      <c r="BV1309" s="722"/>
      <c r="BW1309" s="722"/>
      <c r="BX1309" s="722"/>
      <c r="BY1309" s="722"/>
      <c r="BZ1309" s="722"/>
      <c r="CA1309" s="722"/>
      <c r="CB1309" s="722"/>
      <c r="CC1309" s="722"/>
      <c r="CD1309" s="722"/>
      <c r="CE1309" s="722"/>
      <c r="CF1309" s="722"/>
      <c r="CG1309" s="722"/>
      <c r="CH1309" s="722"/>
      <c r="CI1309" s="722"/>
      <c r="CJ1309" s="722"/>
      <c r="CK1309" s="722"/>
      <c r="CL1309" s="722"/>
      <c r="CM1309" s="722"/>
      <c r="CN1309" s="722"/>
      <c r="CO1309" s="722"/>
      <c r="CP1309" s="722"/>
      <c r="CQ1309" s="722"/>
      <c r="CR1309" s="722"/>
      <c r="CS1309" s="722"/>
    </row>
    <row r="1310" spans="1:97" s="1376" customFormat="1">
      <c r="A1310" s="722"/>
      <c r="B1310" s="722"/>
      <c r="C1310" s="722"/>
      <c r="D1310" s="722"/>
      <c r="E1310" s="722"/>
      <c r="F1310" s="757"/>
      <c r="G1310" s="757"/>
      <c r="H1310" s="757"/>
      <c r="I1310" s="757"/>
      <c r="J1310" s="757"/>
      <c r="K1310" s="758"/>
      <c r="L1310" s="758"/>
      <c r="M1310" s="722"/>
      <c r="N1310" s="736"/>
      <c r="O1310" s="736"/>
      <c r="P1310" s="736"/>
      <c r="Q1310" s="736"/>
      <c r="R1310" s="736"/>
      <c r="S1310" s="736"/>
      <c r="T1310" s="736"/>
      <c r="U1310" s="736"/>
      <c r="BA1310" s="722"/>
      <c r="BB1310" s="722"/>
      <c r="BC1310" s="722"/>
      <c r="BD1310" s="722"/>
      <c r="BE1310" s="722"/>
      <c r="BF1310" s="722"/>
      <c r="BG1310" s="722"/>
      <c r="BH1310" s="722"/>
      <c r="BI1310" s="722"/>
      <c r="BJ1310" s="722"/>
      <c r="BK1310" s="722"/>
      <c r="BL1310" s="722"/>
      <c r="BM1310" s="722"/>
      <c r="BN1310" s="722"/>
      <c r="BO1310" s="722"/>
      <c r="BP1310" s="722"/>
      <c r="BQ1310" s="722"/>
      <c r="BR1310" s="722"/>
      <c r="BS1310" s="722"/>
      <c r="BT1310" s="722"/>
      <c r="BU1310" s="722"/>
      <c r="BV1310" s="722"/>
      <c r="BW1310" s="722"/>
      <c r="BX1310" s="722"/>
      <c r="BY1310" s="722"/>
      <c r="BZ1310" s="722"/>
      <c r="CA1310" s="722"/>
      <c r="CB1310" s="722"/>
      <c r="CC1310" s="722"/>
      <c r="CD1310" s="722"/>
      <c r="CE1310" s="722"/>
      <c r="CF1310" s="722"/>
      <c r="CG1310" s="722"/>
      <c r="CH1310" s="722"/>
      <c r="CI1310" s="722"/>
      <c r="CJ1310" s="722"/>
      <c r="CK1310" s="722"/>
      <c r="CL1310" s="722"/>
      <c r="CM1310" s="722"/>
      <c r="CN1310" s="722"/>
      <c r="CO1310" s="722"/>
      <c r="CP1310" s="722"/>
      <c r="CQ1310" s="722"/>
      <c r="CR1310" s="722"/>
      <c r="CS1310" s="722"/>
    </row>
    <row r="1311" spans="1:97" s="1376" customFormat="1">
      <c r="A1311" s="722"/>
      <c r="B1311" s="722"/>
      <c r="C1311" s="722"/>
      <c r="D1311" s="722"/>
      <c r="E1311" s="722"/>
      <c r="F1311" s="757"/>
      <c r="G1311" s="757"/>
      <c r="H1311" s="757"/>
      <c r="I1311" s="757"/>
      <c r="J1311" s="757"/>
      <c r="K1311" s="758"/>
      <c r="L1311" s="758"/>
      <c r="M1311" s="722"/>
      <c r="N1311" s="736"/>
      <c r="O1311" s="736"/>
      <c r="P1311" s="736"/>
      <c r="Q1311" s="736"/>
      <c r="R1311" s="736"/>
      <c r="S1311" s="736"/>
      <c r="T1311" s="736"/>
      <c r="U1311" s="736"/>
      <c r="BA1311" s="722"/>
      <c r="BB1311" s="722"/>
      <c r="BC1311" s="722"/>
      <c r="BD1311" s="722"/>
      <c r="BE1311" s="722"/>
      <c r="BF1311" s="722"/>
      <c r="BG1311" s="722"/>
      <c r="BH1311" s="722"/>
      <c r="BI1311" s="722"/>
      <c r="BJ1311" s="722"/>
      <c r="BK1311" s="722"/>
      <c r="BL1311" s="722"/>
      <c r="BM1311" s="722"/>
      <c r="BN1311" s="722"/>
      <c r="BO1311" s="722"/>
      <c r="BP1311" s="722"/>
      <c r="BQ1311" s="722"/>
      <c r="BR1311" s="722"/>
      <c r="BS1311" s="722"/>
      <c r="BT1311" s="722"/>
      <c r="BU1311" s="722"/>
      <c r="BV1311" s="722"/>
      <c r="BW1311" s="722"/>
      <c r="BX1311" s="722"/>
      <c r="BY1311" s="722"/>
      <c r="BZ1311" s="722"/>
      <c r="CA1311" s="722"/>
      <c r="CB1311" s="722"/>
      <c r="CC1311" s="722"/>
      <c r="CD1311" s="722"/>
      <c r="CE1311" s="722"/>
      <c r="CF1311" s="722"/>
      <c r="CG1311" s="722"/>
      <c r="CH1311" s="722"/>
      <c r="CI1311" s="722"/>
      <c r="CJ1311" s="722"/>
      <c r="CK1311" s="722"/>
      <c r="CL1311" s="722"/>
      <c r="CM1311" s="722"/>
      <c r="CN1311" s="722"/>
      <c r="CO1311" s="722"/>
      <c r="CP1311" s="722"/>
      <c r="CQ1311" s="722"/>
      <c r="CR1311" s="722"/>
      <c r="CS1311" s="722"/>
    </row>
    <row r="1312" spans="1:97" s="1376" customFormat="1">
      <c r="A1312" s="722"/>
      <c r="B1312" s="722"/>
      <c r="C1312" s="722"/>
      <c r="D1312" s="722"/>
      <c r="E1312" s="722"/>
      <c r="F1312" s="757"/>
      <c r="G1312" s="757"/>
      <c r="H1312" s="757"/>
      <c r="I1312" s="757"/>
      <c r="J1312" s="757"/>
      <c r="K1312" s="758"/>
      <c r="L1312" s="758"/>
      <c r="M1312" s="722"/>
      <c r="N1312" s="736"/>
      <c r="O1312" s="736"/>
      <c r="P1312" s="736"/>
      <c r="Q1312" s="736"/>
      <c r="R1312" s="736"/>
      <c r="S1312" s="736"/>
      <c r="T1312" s="736"/>
      <c r="U1312" s="736"/>
      <c r="BA1312" s="722"/>
      <c r="BB1312" s="722"/>
      <c r="BC1312" s="722"/>
      <c r="BD1312" s="722"/>
      <c r="BE1312" s="722"/>
      <c r="BF1312" s="722"/>
      <c r="BG1312" s="722"/>
      <c r="BH1312" s="722"/>
      <c r="BI1312" s="722"/>
      <c r="BJ1312" s="722"/>
      <c r="BK1312" s="722"/>
      <c r="BL1312" s="722"/>
      <c r="BM1312" s="722"/>
      <c r="BN1312" s="722"/>
      <c r="BO1312" s="722"/>
      <c r="BP1312" s="722"/>
      <c r="BQ1312" s="722"/>
      <c r="BR1312" s="722"/>
      <c r="BS1312" s="722"/>
      <c r="BT1312" s="722"/>
      <c r="BU1312" s="722"/>
      <c r="BV1312" s="722"/>
      <c r="BW1312" s="722"/>
      <c r="BX1312" s="722"/>
      <c r="BY1312" s="722"/>
      <c r="BZ1312" s="722"/>
      <c r="CA1312" s="722"/>
      <c r="CB1312" s="722"/>
      <c r="CC1312" s="722"/>
      <c r="CD1312" s="722"/>
      <c r="CE1312" s="722"/>
      <c r="CF1312" s="722"/>
      <c r="CG1312" s="722"/>
      <c r="CH1312" s="722"/>
      <c r="CI1312" s="722"/>
      <c r="CJ1312" s="722"/>
      <c r="CK1312" s="722"/>
      <c r="CL1312" s="722"/>
      <c r="CM1312" s="722"/>
      <c r="CN1312" s="722"/>
      <c r="CO1312" s="722"/>
      <c r="CP1312" s="722"/>
      <c r="CQ1312" s="722"/>
      <c r="CR1312" s="722"/>
      <c r="CS1312" s="722"/>
    </row>
    <row r="1313" spans="1:97" s="1376" customFormat="1">
      <c r="A1313" s="722"/>
      <c r="B1313" s="722"/>
      <c r="C1313" s="722"/>
      <c r="D1313" s="722"/>
      <c r="E1313" s="722"/>
      <c r="F1313" s="757"/>
      <c r="G1313" s="757"/>
      <c r="H1313" s="757"/>
      <c r="I1313" s="757"/>
      <c r="J1313" s="757"/>
      <c r="K1313" s="758"/>
      <c r="L1313" s="758"/>
      <c r="M1313" s="722"/>
      <c r="N1313" s="736"/>
      <c r="O1313" s="736"/>
      <c r="P1313" s="736"/>
      <c r="Q1313" s="736"/>
      <c r="R1313" s="736"/>
      <c r="S1313" s="736"/>
      <c r="T1313" s="736"/>
      <c r="U1313" s="736"/>
      <c r="BA1313" s="722"/>
      <c r="BB1313" s="722"/>
      <c r="BC1313" s="722"/>
      <c r="BD1313" s="722"/>
      <c r="BE1313" s="722"/>
      <c r="BF1313" s="722"/>
      <c r="BG1313" s="722"/>
      <c r="BH1313" s="722"/>
      <c r="BI1313" s="722"/>
      <c r="BJ1313" s="722"/>
      <c r="BK1313" s="722"/>
      <c r="BL1313" s="722"/>
      <c r="BM1313" s="722"/>
      <c r="BN1313" s="722"/>
      <c r="BO1313" s="722"/>
      <c r="BP1313" s="722"/>
      <c r="BQ1313" s="722"/>
      <c r="BR1313" s="722"/>
      <c r="BS1313" s="722"/>
      <c r="BT1313" s="722"/>
      <c r="BU1313" s="722"/>
      <c r="BV1313" s="722"/>
      <c r="BW1313" s="722"/>
      <c r="BX1313" s="722"/>
      <c r="BY1313" s="722"/>
      <c r="BZ1313" s="722"/>
      <c r="CA1313" s="722"/>
      <c r="CB1313" s="722"/>
      <c r="CC1313" s="722"/>
      <c r="CD1313" s="722"/>
      <c r="CE1313" s="722"/>
      <c r="CF1313" s="722"/>
      <c r="CG1313" s="722"/>
      <c r="CH1313" s="722"/>
      <c r="CI1313" s="722"/>
      <c r="CJ1313" s="722"/>
      <c r="CK1313" s="722"/>
      <c r="CL1313" s="722"/>
      <c r="CM1313" s="722"/>
      <c r="CN1313" s="722"/>
      <c r="CO1313" s="722"/>
      <c r="CP1313" s="722"/>
      <c r="CQ1313" s="722"/>
      <c r="CR1313" s="722"/>
      <c r="CS1313" s="722"/>
    </row>
    <row r="1314" spans="1:97" s="1376" customFormat="1">
      <c r="A1314" s="722"/>
      <c r="B1314" s="722"/>
      <c r="C1314" s="722"/>
      <c r="D1314" s="722"/>
      <c r="E1314" s="722"/>
      <c r="F1314" s="757"/>
      <c r="G1314" s="757"/>
      <c r="H1314" s="757"/>
      <c r="I1314" s="757"/>
      <c r="J1314" s="757"/>
      <c r="K1314" s="758"/>
      <c r="L1314" s="758"/>
      <c r="M1314" s="722"/>
      <c r="N1314" s="736"/>
      <c r="O1314" s="736"/>
      <c r="P1314" s="736"/>
      <c r="Q1314" s="736"/>
      <c r="R1314" s="736"/>
      <c r="S1314" s="736"/>
      <c r="T1314" s="736"/>
      <c r="U1314" s="736"/>
      <c r="BA1314" s="722"/>
      <c r="BB1314" s="722"/>
      <c r="BC1314" s="722"/>
      <c r="BD1314" s="722"/>
      <c r="BE1314" s="722"/>
      <c r="BF1314" s="722"/>
      <c r="BG1314" s="722"/>
      <c r="BH1314" s="722"/>
      <c r="BI1314" s="722"/>
      <c r="BJ1314" s="722"/>
      <c r="BK1314" s="722"/>
      <c r="BL1314" s="722"/>
      <c r="BM1314" s="722"/>
      <c r="BN1314" s="722"/>
      <c r="BO1314" s="722"/>
      <c r="BP1314" s="722"/>
      <c r="BQ1314" s="722"/>
      <c r="BR1314" s="722"/>
      <c r="BS1314" s="722"/>
      <c r="BT1314" s="722"/>
      <c r="BU1314" s="722"/>
      <c r="BV1314" s="722"/>
      <c r="BW1314" s="722"/>
      <c r="BX1314" s="722"/>
      <c r="BY1314" s="722"/>
      <c r="BZ1314" s="722"/>
      <c r="CA1314" s="722"/>
      <c r="CB1314" s="722"/>
      <c r="CC1314" s="722"/>
      <c r="CD1314" s="722"/>
      <c r="CE1314" s="722"/>
      <c r="CF1314" s="722"/>
      <c r="CG1314" s="722"/>
      <c r="CH1314" s="722"/>
      <c r="CI1314" s="722"/>
      <c r="CJ1314" s="722"/>
      <c r="CK1314" s="722"/>
      <c r="CL1314" s="722"/>
      <c r="CM1314" s="722"/>
      <c r="CN1314" s="722"/>
      <c r="CO1314" s="722"/>
      <c r="CP1314" s="722"/>
      <c r="CQ1314" s="722"/>
      <c r="CR1314" s="722"/>
      <c r="CS1314" s="722"/>
    </row>
    <row r="1315" spans="1:97" s="1376" customFormat="1">
      <c r="A1315" s="722"/>
      <c r="B1315" s="722"/>
      <c r="C1315" s="722"/>
      <c r="D1315" s="722"/>
      <c r="E1315" s="722"/>
      <c r="F1315" s="757"/>
      <c r="G1315" s="757"/>
      <c r="H1315" s="757"/>
      <c r="I1315" s="757"/>
      <c r="J1315" s="757"/>
      <c r="K1315" s="758"/>
      <c r="L1315" s="758"/>
      <c r="M1315" s="722"/>
      <c r="N1315" s="736"/>
      <c r="O1315" s="736"/>
      <c r="P1315" s="736"/>
      <c r="Q1315" s="736"/>
      <c r="R1315" s="736"/>
      <c r="S1315" s="736"/>
      <c r="T1315" s="736"/>
      <c r="U1315" s="736"/>
      <c r="BA1315" s="722"/>
      <c r="BB1315" s="722"/>
      <c r="BC1315" s="722"/>
      <c r="BD1315" s="722"/>
      <c r="BE1315" s="722"/>
      <c r="BF1315" s="722"/>
      <c r="BG1315" s="722"/>
      <c r="BH1315" s="722"/>
      <c r="BI1315" s="722"/>
      <c r="BJ1315" s="722"/>
      <c r="BK1315" s="722"/>
      <c r="BL1315" s="722"/>
      <c r="BM1315" s="722"/>
      <c r="BN1315" s="722"/>
      <c r="BO1315" s="722"/>
      <c r="BP1315" s="722"/>
      <c r="BQ1315" s="722"/>
      <c r="BR1315" s="722"/>
      <c r="BS1315" s="722"/>
      <c r="BT1315" s="722"/>
      <c r="BU1315" s="722"/>
      <c r="BV1315" s="722"/>
      <c r="BW1315" s="722"/>
      <c r="BX1315" s="722"/>
      <c r="BY1315" s="722"/>
      <c r="BZ1315" s="722"/>
      <c r="CA1315" s="722"/>
      <c r="CB1315" s="722"/>
      <c r="CC1315" s="722"/>
      <c r="CD1315" s="722"/>
      <c r="CE1315" s="722"/>
      <c r="CF1315" s="722"/>
      <c r="CG1315" s="722"/>
      <c r="CH1315" s="722"/>
      <c r="CI1315" s="722"/>
      <c r="CJ1315" s="722"/>
      <c r="CK1315" s="722"/>
      <c r="CL1315" s="722"/>
      <c r="CM1315" s="722"/>
      <c r="CN1315" s="722"/>
      <c r="CO1315" s="722"/>
      <c r="CP1315" s="722"/>
      <c r="CQ1315" s="722"/>
      <c r="CR1315" s="722"/>
      <c r="CS1315" s="722"/>
    </row>
    <row r="1316" spans="1:97" s="1376" customFormat="1">
      <c r="A1316" s="722"/>
      <c r="B1316" s="722"/>
      <c r="C1316" s="722"/>
      <c r="D1316" s="722"/>
      <c r="E1316" s="722"/>
      <c r="F1316" s="757"/>
      <c r="G1316" s="757"/>
      <c r="H1316" s="757"/>
      <c r="I1316" s="757"/>
      <c r="J1316" s="757"/>
      <c r="K1316" s="758"/>
      <c r="L1316" s="758"/>
      <c r="M1316" s="722"/>
      <c r="N1316" s="736"/>
      <c r="O1316" s="736"/>
      <c r="P1316" s="736"/>
      <c r="Q1316" s="736"/>
      <c r="R1316" s="736"/>
      <c r="S1316" s="736"/>
      <c r="T1316" s="736"/>
      <c r="U1316" s="736"/>
      <c r="BA1316" s="722"/>
      <c r="BB1316" s="722"/>
      <c r="BC1316" s="722"/>
      <c r="BD1316" s="722"/>
      <c r="BE1316" s="722"/>
      <c r="BF1316" s="722"/>
      <c r="BG1316" s="722"/>
      <c r="BH1316" s="722"/>
      <c r="BI1316" s="722"/>
      <c r="BJ1316" s="722"/>
      <c r="BK1316" s="722"/>
      <c r="BL1316" s="722"/>
      <c r="BM1316" s="722"/>
      <c r="BN1316" s="722"/>
      <c r="BO1316" s="722"/>
      <c r="BP1316" s="722"/>
      <c r="BQ1316" s="722"/>
      <c r="BR1316" s="722"/>
      <c r="BS1316" s="722"/>
      <c r="BT1316" s="722"/>
      <c r="BU1316" s="722"/>
      <c r="BV1316" s="722"/>
      <c r="BW1316" s="722"/>
      <c r="BX1316" s="722"/>
      <c r="BY1316" s="722"/>
      <c r="BZ1316" s="722"/>
      <c r="CA1316" s="722"/>
      <c r="CB1316" s="722"/>
      <c r="CC1316" s="722"/>
      <c r="CD1316" s="722"/>
      <c r="CE1316" s="722"/>
      <c r="CF1316" s="722"/>
      <c r="CG1316" s="722"/>
      <c r="CH1316" s="722"/>
      <c r="CI1316" s="722"/>
      <c r="CJ1316" s="722"/>
      <c r="CK1316" s="722"/>
      <c r="CL1316" s="722"/>
      <c r="CM1316" s="722"/>
      <c r="CN1316" s="722"/>
      <c r="CO1316" s="722"/>
      <c r="CP1316" s="722"/>
      <c r="CQ1316" s="722"/>
      <c r="CR1316" s="722"/>
      <c r="CS1316" s="722"/>
    </row>
    <row r="1317" spans="1:97" s="1376" customFormat="1">
      <c r="A1317" s="722"/>
      <c r="B1317" s="722"/>
      <c r="C1317" s="722"/>
      <c r="D1317" s="722"/>
      <c r="E1317" s="722"/>
      <c r="F1317" s="757"/>
      <c r="G1317" s="757"/>
      <c r="H1317" s="757"/>
      <c r="I1317" s="757"/>
      <c r="J1317" s="757"/>
      <c r="K1317" s="758"/>
      <c r="L1317" s="758"/>
      <c r="M1317" s="722"/>
      <c r="N1317" s="736"/>
      <c r="O1317" s="736"/>
      <c r="P1317" s="736"/>
      <c r="Q1317" s="736"/>
      <c r="R1317" s="736"/>
      <c r="S1317" s="736"/>
      <c r="T1317" s="736"/>
      <c r="U1317" s="736"/>
      <c r="BA1317" s="722"/>
      <c r="BB1317" s="722"/>
      <c r="BC1317" s="722"/>
      <c r="BD1317" s="722"/>
      <c r="BE1317" s="722"/>
      <c r="BF1317" s="722"/>
      <c r="BG1317" s="722"/>
      <c r="BH1317" s="722"/>
      <c r="BI1317" s="722"/>
      <c r="BJ1317" s="722"/>
      <c r="BK1317" s="722"/>
      <c r="BL1317" s="722"/>
      <c r="BM1317" s="722"/>
      <c r="BN1317" s="722"/>
      <c r="BO1317" s="722"/>
      <c r="BP1317" s="722"/>
      <c r="BQ1317" s="722"/>
      <c r="BR1317" s="722"/>
      <c r="BS1317" s="722"/>
      <c r="BT1317" s="722"/>
      <c r="BU1317" s="722"/>
      <c r="BV1317" s="722"/>
      <c r="BW1317" s="722"/>
      <c r="BX1317" s="722"/>
      <c r="BY1317" s="722"/>
      <c r="BZ1317" s="722"/>
      <c r="CA1317" s="722"/>
      <c r="CB1317" s="722"/>
      <c r="CC1317" s="722"/>
      <c r="CD1317" s="722"/>
      <c r="CE1317" s="722"/>
      <c r="CF1317" s="722"/>
      <c r="CG1317" s="722"/>
      <c r="CH1317" s="722"/>
      <c r="CI1317" s="722"/>
      <c r="CJ1317" s="722"/>
      <c r="CK1317" s="722"/>
      <c r="CL1317" s="722"/>
      <c r="CM1317" s="722"/>
      <c r="CN1317" s="722"/>
      <c r="CO1317" s="722"/>
      <c r="CP1317" s="722"/>
      <c r="CQ1317" s="722"/>
      <c r="CR1317" s="722"/>
      <c r="CS1317" s="722"/>
    </row>
    <row r="1318" spans="1:97" s="1376" customFormat="1">
      <c r="A1318" s="722"/>
      <c r="B1318" s="722"/>
      <c r="C1318" s="722"/>
      <c r="D1318" s="722"/>
      <c r="E1318" s="722"/>
      <c r="F1318" s="757"/>
      <c r="G1318" s="757"/>
      <c r="H1318" s="757"/>
      <c r="I1318" s="757"/>
      <c r="J1318" s="757"/>
      <c r="K1318" s="758"/>
      <c r="L1318" s="758"/>
      <c r="M1318" s="722"/>
      <c r="N1318" s="736"/>
      <c r="O1318" s="736"/>
      <c r="P1318" s="736"/>
      <c r="Q1318" s="736"/>
      <c r="R1318" s="736"/>
      <c r="S1318" s="736"/>
      <c r="T1318" s="736"/>
      <c r="U1318" s="736"/>
      <c r="BA1318" s="722"/>
      <c r="BB1318" s="722"/>
      <c r="BC1318" s="722"/>
      <c r="BD1318" s="722"/>
      <c r="BE1318" s="722"/>
      <c r="BF1318" s="722"/>
      <c r="BG1318" s="722"/>
      <c r="BH1318" s="722"/>
      <c r="BI1318" s="722"/>
      <c r="BJ1318" s="722"/>
      <c r="BK1318" s="722"/>
      <c r="BL1318" s="722"/>
      <c r="BM1318" s="722"/>
      <c r="BN1318" s="722"/>
      <c r="BO1318" s="722"/>
      <c r="BP1318" s="722"/>
      <c r="BQ1318" s="722"/>
      <c r="BR1318" s="722"/>
      <c r="BS1318" s="722"/>
      <c r="BT1318" s="722"/>
      <c r="BU1318" s="722"/>
      <c r="BV1318" s="722"/>
      <c r="BW1318" s="722"/>
      <c r="BX1318" s="722"/>
      <c r="BY1318" s="722"/>
      <c r="BZ1318" s="722"/>
      <c r="CA1318" s="722"/>
      <c r="CB1318" s="722"/>
      <c r="CC1318" s="722"/>
      <c r="CD1318" s="722"/>
      <c r="CE1318" s="722"/>
      <c r="CF1318" s="722"/>
      <c r="CG1318" s="722"/>
      <c r="CH1318" s="722"/>
      <c r="CI1318" s="722"/>
      <c r="CJ1318" s="722"/>
      <c r="CK1318" s="722"/>
      <c r="CL1318" s="722"/>
      <c r="CM1318" s="722"/>
      <c r="CN1318" s="722"/>
      <c r="CO1318" s="722"/>
      <c r="CP1318" s="722"/>
      <c r="CQ1318" s="722"/>
      <c r="CR1318" s="722"/>
      <c r="CS1318" s="722"/>
    </row>
    <row r="1319" spans="1:97" s="1376" customFormat="1">
      <c r="A1319" s="722"/>
      <c r="B1319" s="722"/>
      <c r="C1319" s="722"/>
      <c r="D1319" s="722"/>
      <c r="E1319" s="722"/>
      <c r="F1319" s="757"/>
      <c r="G1319" s="757"/>
      <c r="H1319" s="757"/>
      <c r="I1319" s="757"/>
      <c r="J1319" s="757"/>
      <c r="K1319" s="758"/>
      <c r="L1319" s="758"/>
      <c r="M1319" s="722"/>
      <c r="N1319" s="736"/>
      <c r="O1319" s="736"/>
      <c r="P1319" s="736"/>
      <c r="Q1319" s="736"/>
      <c r="R1319" s="736"/>
      <c r="S1319" s="736"/>
      <c r="T1319" s="736"/>
      <c r="U1319" s="736"/>
      <c r="BA1319" s="722"/>
      <c r="BB1319" s="722"/>
      <c r="BC1319" s="722"/>
      <c r="BD1319" s="722"/>
      <c r="BE1319" s="722"/>
      <c r="BF1319" s="722"/>
      <c r="BG1319" s="722"/>
      <c r="BH1319" s="722"/>
      <c r="BI1319" s="722"/>
      <c r="BJ1319" s="722"/>
      <c r="BK1319" s="722"/>
      <c r="BL1319" s="722"/>
      <c r="BM1319" s="722"/>
      <c r="BN1319" s="722"/>
      <c r="BO1319" s="722"/>
      <c r="BP1319" s="722"/>
      <c r="BQ1319" s="722"/>
      <c r="BR1319" s="722"/>
      <c r="BS1319" s="722"/>
      <c r="BT1319" s="722"/>
      <c r="BU1319" s="722"/>
      <c r="BV1319" s="722"/>
      <c r="BW1319" s="722"/>
      <c r="BX1319" s="722"/>
      <c r="BY1319" s="722"/>
      <c r="BZ1319" s="722"/>
      <c r="CA1319" s="722"/>
      <c r="CB1319" s="722"/>
      <c r="CC1319" s="722"/>
      <c r="CD1319" s="722"/>
      <c r="CE1319" s="722"/>
      <c r="CF1319" s="722"/>
      <c r="CG1319" s="722"/>
      <c r="CH1319" s="722"/>
      <c r="CI1319" s="722"/>
      <c r="CJ1319" s="722"/>
      <c r="CK1319" s="722"/>
      <c r="CL1319" s="722"/>
      <c r="CM1319" s="722"/>
      <c r="CN1319" s="722"/>
      <c r="CO1319" s="722"/>
      <c r="CP1319" s="722"/>
      <c r="CQ1319" s="722"/>
      <c r="CR1319" s="722"/>
      <c r="CS1319" s="722"/>
    </row>
    <row r="1320" spans="1:97" s="1376" customFormat="1">
      <c r="A1320" s="722"/>
      <c r="B1320" s="722"/>
      <c r="C1320" s="722"/>
      <c r="D1320" s="722"/>
      <c r="E1320" s="722"/>
      <c r="F1320" s="757"/>
      <c r="G1320" s="757"/>
      <c r="H1320" s="757"/>
      <c r="I1320" s="757"/>
      <c r="J1320" s="757"/>
      <c r="K1320" s="758"/>
      <c r="L1320" s="758"/>
      <c r="M1320" s="722"/>
      <c r="N1320" s="736"/>
      <c r="O1320" s="736"/>
      <c r="P1320" s="736"/>
      <c r="Q1320" s="736"/>
      <c r="R1320" s="736"/>
      <c r="S1320" s="736"/>
      <c r="T1320" s="736"/>
      <c r="U1320" s="736"/>
      <c r="BA1320" s="722"/>
      <c r="BB1320" s="722"/>
      <c r="BC1320" s="722"/>
      <c r="BD1320" s="722"/>
      <c r="BE1320" s="722"/>
      <c r="BF1320" s="722"/>
      <c r="BG1320" s="722"/>
      <c r="BH1320" s="722"/>
      <c r="BI1320" s="722"/>
      <c r="BJ1320" s="722"/>
      <c r="BK1320" s="722"/>
      <c r="BL1320" s="722"/>
      <c r="BM1320" s="722"/>
      <c r="BN1320" s="722"/>
      <c r="BO1320" s="722"/>
      <c r="BP1320" s="722"/>
      <c r="BQ1320" s="722"/>
      <c r="BR1320" s="722"/>
      <c r="BS1320" s="722"/>
      <c r="BT1320" s="722"/>
      <c r="BU1320" s="722"/>
      <c r="BV1320" s="722"/>
      <c r="BW1320" s="722"/>
      <c r="BX1320" s="722"/>
      <c r="BY1320" s="722"/>
      <c r="BZ1320" s="722"/>
      <c r="CA1320" s="722"/>
      <c r="CB1320" s="722"/>
      <c r="CC1320" s="722"/>
      <c r="CD1320" s="722"/>
      <c r="CE1320" s="722"/>
      <c r="CF1320" s="722"/>
      <c r="CG1320" s="722"/>
      <c r="CH1320" s="722"/>
      <c r="CI1320" s="722"/>
      <c r="CJ1320" s="722"/>
      <c r="CK1320" s="722"/>
      <c r="CL1320" s="722"/>
      <c r="CM1320" s="722"/>
      <c r="CN1320" s="722"/>
      <c r="CO1320" s="722"/>
      <c r="CP1320" s="722"/>
      <c r="CQ1320" s="722"/>
      <c r="CR1320" s="722"/>
      <c r="CS1320" s="722"/>
    </row>
    <row r="1321" spans="1:97" s="1376" customFormat="1">
      <c r="A1321" s="722"/>
      <c r="B1321" s="722"/>
      <c r="C1321" s="722"/>
      <c r="D1321" s="722"/>
      <c r="E1321" s="722"/>
      <c r="F1321" s="757"/>
      <c r="G1321" s="757"/>
      <c r="H1321" s="757"/>
      <c r="I1321" s="757"/>
      <c r="J1321" s="757"/>
      <c r="K1321" s="758"/>
      <c r="L1321" s="758"/>
      <c r="M1321" s="722"/>
      <c r="N1321" s="736"/>
      <c r="O1321" s="736"/>
      <c r="P1321" s="736"/>
      <c r="Q1321" s="736"/>
      <c r="R1321" s="736"/>
      <c r="S1321" s="736"/>
      <c r="T1321" s="736"/>
      <c r="U1321" s="736"/>
      <c r="BA1321" s="722"/>
      <c r="BB1321" s="722"/>
      <c r="BC1321" s="722"/>
      <c r="BD1321" s="722"/>
      <c r="BE1321" s="722"/>
      <c r="BF1321" s="722"/>
      <c r="BG1321" s="722"/>
      <c r="BH1321" s="722"/>
      <c r="BI1321" s="722"/>
      <c r="BJ1321" s="722"/>
      <c r="BK1321" s="722"/>
      <c r="BL1321" s="722"/>
      <c r="BM1321" s="722"/>
      <c r="BN1321" s="722"/>
      <c r="BO1321" s="722"/>
      <c r="BP1321" s="722"/>
      <c r="BQ1321" s="722"/>
      <c r="BR1321" s="722"/>
      <c r="BS1321" s="722"/>
      <c r="BT1321" s="722"/>
      <c r="BU1321" s="722"/>
      <c r="BV1321" s="722"/>
      <c r="BW1321" s="722"/>
      <c r="BX1321" s="722"/>
      <c r="BY1321" s="722"/>
      <c r="BZ1321" s="722"/>
      <c r="CA1321" s="722"/>
      <c r="CB1321" s="722"/>
      <c r="CC1321" s="722"/>
      <c r="CD1321" s="722"/>
      <c r="CE1321" s="722"/>
      <c r="CF1321" s="722"/>
      <c r="CG1321" s="722"/>
      <c r="CH1321" s="722"/>
      <c r="CI1321" s="722"/>
      <c r="CJ1321" s="722"/>
      <c r="CK1321" s="722"/>
      <c r="CL1321" s="722"/>
      <c r="CM1321" s="722"/>
      <c r="CN1321" s="722"/>
      <c r="CO1321" s="722"/>
      <c r="CP1321" s="722"/>
      <c r="CQ1321" s="722"/>
      <c r="CR1321" s="722"/>
      <c r="CS1321" s="722"/>
    </row>
    <row r="1322" spans="1:97" s="1376" customFormat="1">
      <c r="A1322" s="722"/>
      <c r="B1322" s="722"/>
      <c r="C1322" s="722"/>
      <c r="D1322" s="722"/>
      <c r="E1322" s="722"/>
      <c r="F1322" s="757"/>
      <c r="G1322" s="757"/>
      <c r="H1322" s="757"/>
      <c r="I1322" s="757"/>
      <c r="J1322" s="757"/>
      <c r="K1322" s="758"/>
      <c r="L1322" s="758"/>
      <c r="M1322" s="722"/>
      <c r="N1322" s="736"/>
      <c r="O1322" s="736"/>
      <c r="P1322" s="736"/>
      <c r="Q1322" s="736"/>
      <c r="R1322" s="736"/>
      <c r="S1322" s="736"/>
      <c r="T1322" s="736"/>
      <c r="U1322" s="736"/>
      <c r="BA1322" s="722"/>
      <c r="BB1322" s="722"/>
      <c r="BC1322" s="722"/>
      <c r="BD1322" s="722"/>
      <c r="BE1322" s="722"/>
      <c r="BF1322" s="722"/>
      <c r="BG1322" s="722"/>
      <c r="BH1322" s="722"/>
      <c r="BI1322" s="722"/>
      <c r="BJ1322" s="722"/>
      <c r="BK1322" s="722"/>
      <c r="BL1322" s="722"/>
      <c r="BM1322" s="722"/>
      <c r="BN1322" s="722"/>
      <c r="BO1322" s="722"/>
      <c r="BP1322" s="722"/>
      <c r="BQ1322" s="722"/>
      <c r="BR1322" s="722"/>
      <c r="BS1322" s="722"/>
      <c r="BT1322" s="722"/>
      <c r="BU1322" s="722"/>
      <c r="BV1322" s="722"/>
      <c r="BW1322" s="722"/>
      <c r="BX1322" s="722"/>
      <c r="BY1322" s="722"/>
      <c r="BZ1322" s="722"/>
      <c r="CA1322" s="722"/>
      <c r="CB1322" s="722"/>
      <c r="CC1322" s="722"/>
      <c r="CD1322" s="722"/>
      <c r="CE1322" s="722"/>
      <c r="CF1322" s="722"/>
      <c r="CG1322" s="722"/>
      <c r="CH1322" s="722"/>
      <c r="CI1322" s="722"/>
      <c r="CJ1322" s="722"/>
      <c r="CK1322" s="722"/>
      <c r="CL1322" s="722"/>
      <c r="CM1322" s="722"/>
      <c r="CN1322" s="722"/>
      <c r="CO1322" s="722"/>
      <c r="CP1322" s="722"/>
      <c r="CQ1322" s="722"/>
      <c r="CR1322" s="722"/>
      <c r="CS1322" s="722"/>
    </row>
    <row r="1323" spans="1:97" s="1376" customFormat="1">
      <c r="A1323" s="722"/>
      <c r="B1323" s="722"/>
      <c r="C1323" s="722"/>
      <c r="D1323" s="722"/>
      <c r="E1323" s="722"/>
      <c r="F1323" s="757"/>
      <c r="G1323" s="757"/>
      <c r="H1323" s="757"/>
      <c r="I1323" s="757"/>
      <c r="J1323" s="757"/>
      <c r="K1323" s="758"/>
      <c r="L1323" s="758"/>
      <c r="M1323" s="722"/>
      <c r="N1323" s="736"/>
      <c r="O1323" s="736"/>
      <c r="P1323" s="736"/>
      <c r="Q1323" s="736"/>
      <c r="R1323" s="736"/>
      <c r="S1323" s="736"/>
      <c r="T1323" s="736"/>
      <c r="U1323" s="736"/>
      <c r="BA1323" s="722"/>
      <c r="BB1323" s="722"/>
      <c r="BC1323" s="722"/>
      <c r="BD1323" s="722"/>
      <c r="BE1323" s="722"/>
      <c r="BF1323" s="722"/>
      <c r="BG1323" s="722"/>
      <c r="BH1323" s="722"/>
      <c r="BI1323" s="722"/>
      <c r="BJ1323" s="722"/>
      <c r="BK1323" s="722"/>
      <c r="BL1323" s="722"/>
      <c r="BM1323" s="722"/>
      <c r="BN1323" s="722"/>
      <c r="BO1323" s="722"/>
      <c r="BP1323" s="722"/>
      <c r="BQ1323" s="722"/>
      <c r="BR1323" s="722"/>
      <c r="BS1323" s="722"/>
      <c r="BT1323" s="722"/>
      <c r="BU1323" s="722"/>
      <c r="BV1323" s="722"/>
      <c r="BW1323" s="722"/>
      <c r="BX1323" s="722"/>
      <c r="BY1323" s="722"/>
      <c r="BZ1323" s="722"/>
      <c r="CA1323" s="722"/>
      <c r="CB1323" s="722"/>
      <c r="CC1323" s="722"/>
      <c r="CD1323" s="722"/>
      <c r="CE1323" s="722"/>
      <c r="CF1323" s="722"/>
      <c r="CG1323" s="722"/>
      <c r="CH1323" s="722"/>
      <c r="CI1323" s="722"/>
      <c r="CJ1323" s="722"/>
      <c r="CK1323" s="722"/>
      <c r="CL1323" s="722"/>
      <c r="CM1323" s="722"/>
      <c r="CN1323" s="722"/>
      <c r="CO1323" s="722"/>
      <c r="CP1323" s="722"/>
      <c r="CQ1323" s="722"/>
      <c r="CR1323" s="722"/>
      <c r="CS1323" s="722"/>
    </row>
    <row r="1324" spans="1:97" s="1376" customFormat="1">
      <c r="A1324" s="722"/>
      <c r="B1324" s="722"/>
      <c r="C1324" s="722"/>
      <c r="D1324" s="722"/>
      <c r="E1324" s="722"/>
      <c r="F1324" s="757"/>
      <c r="G1324" s="757"/>
      <c r="H1324" s="757"/>
      <c r="I1324" s="757"/>
      <c r="J1324" s="757"/>
      <c r="K1324" s="758"/>
      <c r="L1324" s="758"/>
      <c r="M1324" s="722"/>
      <c r="N1324" s="736"/>
      <c r="O1324" s="736"/>
      <c r="P1324" s="736"/>
      <c r="Q1324" s="736"/>
      <c r="R1324" s="736"/>
      <c r="S1324" s="736"/>
      <c r="T1324" s="736"/>
      <c r="U1324" s="736"/>
      <c r="BA1324" s="722"/>
      <c r="BB1324" s="722"/>
      <c r="BC1324" s="722"/>
      <c r="BD1324" s="722"/>
      <c r="BE1324" s="722"/>
      <c r="BF1324" s="722"/>
      <c r="BG1324" s="722"/>
      <c r="BH1324" s="722"/>
      <c r="BI1324" s="722"/>
      <c r="BJ1324" s="722"/>
      <c r="BK1324" s="722"/>
      <c r="BL1324" s="722"/>
      <c r="BM1324" s="722"/>
      <c r="BN1324" s="722"/>
      <c r="BO1324" s="722"/>
      <c r="BP1324" s="722"/>
      <c r="BQ1324" s="722"/>
      <c r="BR1324" s="722"/>
      <c r="BS1324" s="722"/>
      <c r="BT1324" s="722"/>
      <c r="BU1324" s="722"/>
      <c r="BV1324" s="722"/>
      <c r="BW1324" s="722"/>
      <c r="BX1324" s="722"/>
      <c r="BY1324" s="722"/>
      <c r="BZ1324" s="722"/>
      <c r="CA1324" s="722"/>
      <c r="CB1324" s="722"/>
      <c r="CC1324" s="722"/>
      <c r="CD1324" s="722"/>
      <c r="CE1324" s="722"/>
      <c r="CF1324" s="722"/>
      <c r="CG1324" s="722"/>
      <c r="CH1324" s="722"/>
      <c r="CI1324" s="722"/>
      <c r="CJ1324" s="722"/>
      <c r="CK1324" s="722"/>
      <c r="CL1324" s="722"/>
      <c r="CM1324" s="722"/>
      <c r="CN1324" s="722"/>
      <c r="CO1324" s="722"/>
      <c r="CP1324" s="722"/>
      <c r="CQ1324" s="722"/>
      <c r="CR1324" s="722"/>
      <c r="CS1324" s="722"/>
    </row>
    <row r="1325" spans="1:97" s="1376" customFormat="1">
      <c r="A1325" s="722"/>
      <c r="B1325" s="722"/>
      <c r="C1325" s="722"/>
      <c r="D1325" s="722"/>
      <c r="E1325" s="722"/>
      <c r="F1325" s="757"/>
      <c r="G1325" s="757"/>
      <c r="H1325" s="757"/>
      <c r="I1325" s="757"/>
      <c r="J1325" s="757"/>
      <c r="K1325" s="758"/>
      <c r="L1325" s="758"/>
      <c r="M1325" s="722"/>
      <c r="N1325" s="736"/>
      <c r="O1325" s="736"/>
      <c r="P1325" s="736"/>
      <c r="Q1325" s="736"/>
      <c r="R1325" s="736"/>
      <c r="S1325" s="736"/>
      <c r="T1325" s="736"/>
      <c r="U1325" s="736"/>
      <c r="BA1325" s="722"/>
      <c r="BB1325" s="722"/>
      <c r="BC1325" s="722"/>
      <c r="BD1325" s="722"/>
      <c r="BE1325" s="722"/>
      <c r="BF1325" s="722"/>
      <c r="BG1325" s="722"/>
      <c r="BH1325" s="722"/>
      <c r="BI1325" s="722"/>
      <c r="BJ1325" s="722"/>
      <c r="BK1325" s="722"/>
      <c r="BL1325" s="722"/>
      <c r="BM1325" s="722"/>
      <c r="BN1325" s="722"/>
      <c r="BO1325" s="722"/>
      <c r="BP1325" s="722"/>
      <c r="BQ1325" s="722"/>
      <c r="BR1325" s="722"/>
      <c r="BS1325" s="722"/>
      <c r="BT1325" s="722"/>
      <c r="BU1325" s="722"/>
      <c r="BV1325" s="722"/>
      <c r="BW1325" s="722"/>
      <c r="BX1325" s="722"/>
      <c r="BY1325" s="722"/>
      <c r="BZ1325" s="722"/>
      <c r="CA1325" s="722"/>
      <c r="CB1325" s="722"/>
      <c r="CC1325" s="722"/>
      <c r="CD1325" s="722"/>
      <c r="CE1325" s="722"/>
      <c r="CF1325" s="722"/>
      <c r="CG1325" s="722"/>
      <c r="CH1325" s="722"/>
      <c r="CI1325" s="722"/>
      <c r="CJ1325" s="722"/>
      <c r="CK1325" s="722"/>
      <c r="CL1325" s="722"/>
      <c r="CM1325" s="722"/>
      <c r="CN1325" s="722"/>
      <c r="CO1325" s="722"/>
      <c r="CP1325" s="722"/>
      <c r="CQ1325" s="722"/>
      <c r="CR1325" s="722"/>
      <c r="CS1325" s="722"/>
    </row>
    <row r="1326" spans="1:97" s="1376" customFormat="1">
      <c r="A1326" s="722"/>
      <c r="B1326" s="722"/>
      <c r="C1326" s="722"/>
      <c r="D1326" s="722"/>
      <c r="E1326" s="722"/>
      <c r="F1326" s="757"/>
      <c r="G1326" s="757"/>
      <c r="H1326" s="757"/>
      <c r="I1326" s="757"/>
      <c r="J1326" s="757"/>
      <c r="K1326" s="758"/>
      <c r="L1326" s="758"/>
      <c r="M1326" s="722"/>
      <c r="N1326" s="736"/>
      <c r="O1326" s="736"/>
      <c r="P1326" s="736"/>
      <c r="Q1326" s="736"/>
      <c r="R1326" s="736"/>
      <c r="S1326" s="736"/>
      <c r="T1326" s="736"/>
      <c r="U1326" s="736"/>
      <c r="BA1326" s="722"/>
      <c r="BB1326" s="722"/>
      <c r="BC1326" s="722"/>
      <c r="BD1326" s="722"/>
      <c r="BE1326" s="722"/>
      <c r="BF1326" s="722"/>
      <c r="BG1326" s="722"/>
      <c r="BH1326" s="722"/>
      <c r="BI1326" s="722"/>
      <c r="BJ1326" s="722"/>
      <c r="BK1326" s="722"/>
      <c r="BL1326" s="722"/>
      <c r="BM1326" s="722"/>
      <c r="BN1326" s="722"/>
      <c r="BO1326" s="722"/>
      <c r="BP1326" s="722"/>
      <c r="BQ1326" s="722"/>
      <c r="BR1326" s="722"/>
      <c r="BS1326" s="722"/>
      <c r="BT1326" s="722"/>
      <c r="BU1326" s="722"/>
      <c r="BV1326" s="722"/>
      <c r="BW1326" s="722"/>
      <c r="BX1326" s="722"/>
      <c r="BY1326" s="722"/>
      <c r="BZ1326" s="722"/>
      <c r="CA1326" s="722"/>
      <c r="CB1326" s="722"/>
      <c r="CC1326" s="722"/>
      <c r="CD1326" s="722"/>
      <c r="CE1326" s="722"/>
      <c r="CF1326" s="722"/>
      <c r="CG1326" s="722"/>
      <c r="CH1326" s="722"/>
      <c r="CI1326" s="722"/>
      <c r="CJ1326" s="722"/>
      <c r="CK1326" s="722"/>
      <c r="CL1326" s="722"/>
      <c r="CM1326" s="722"/>
      <c r="CN1326" s="722"/>
      <c r="CO1326" s="722"/>
      <c r="CP1326" s="722"/>
      <c r="CQ1326" s="722"/>
      <c r="CR1326" s="722"/>
      <c r="CS1326" s="722"/>
    </row>
    <row r="1327" spans="1:97" s="1376" customFormat="1">
      <c r="A1327" s="722"/>
      <c r="B1327" s="722"/>
      <c r="C1327" s="722"/>
      <c r="D1327" s="722"/>
      <c r="E1327" s="722"/>
      <c r="F1327" s="757"/>
      <c r="G1327" s="757"/>
      <c r="H1327" s="757"/>
      <c r="I1327" s="757"/>
      <c r="J1327" s="757"/>
      <c r="K1327" s="758"/>
      <c r="L1327" s="758"/>
      <c r="M1327" s="722"/>
      <c r="N1327" s="736"/>
      <c r="O1327" s="736"/>
      <c r="P1327" s="736"/>
      <c r="Q1327" s="736"/>
      <c r="R1327" s="736"/>
      <c r="S1327" s="736"/>
      <c r="T1327" s="736"/>
      <c r="U1327" s="736"/>
      <c r="BA1327" s="722"/>
      <c r="BB1327" s="722"/>
      <c r="BC1327" s="722"/>
      <c r="BD1327" s="722"/>
      <c r="BE1327" s="722"/>
      <c r="BF1327" s="722"/>
      <c r="BG1327" s="722"/>
      <c r="BH1327" s="722"/>
      <c r="BI1327" s="722"/>
      <c r="BJ1327" s="722"/>
      <c r="BK1327" s="722"/>
      <c r="BL1327" s="722"/>
      <c r="BM1327" s="722"/>
      <c r="BN1327" s="722"/>
      <c r="BO1327" s="722"/>
      <c r="BP1327" s="722"/>
      <c r="BQ1327" s="722"/>
      <c r="BR1327" s="722"/>
      <c r="BS1327" s="722"/>
      <c r="BT1327" s="722"/>
      <c r="BU1327" s="722"/>
      <c r="BV1327" s="722"/>
      <c r="BW1327" s="722"/>
      <c r="BX1327" s="722"/>
      <c r="BY1327" s="722"/>
      <c r="BZ1327" s="722"/>
      <c r="CA1327" s="722"/>
      <c r="CB1327" s="722"/>
      <c r="CC1327" s="722"/>
      <c r="CD1327" s="722"/>
      <c r="CE1327" s="722"/>
      <c r="CF1327" s="722"/>
      <c r="CG1327" s="722"/>
      <c r="CH1327" s="722"/>
      <c r="CI1327" s="722"/>
      <c r="CJ1327" s="722"/>
      <c r="CK1327" s="722"/>
      <c r="CL1327" s="722"/>
      <c r="CM1327" s="722"/>
      <c r="CN1327" s="722"/>
      <c r="CO1327" s="722"/>
      <c r="CP1327" s="722"/>
      <c r="CQ1327" s="722"/>
      <c r="CR1327" s="722"/>
      <c r="CS1327" s="722"/>
    </row>
    <row r="1328" spans="1:97" s="1376" customFormat="1">
      <c r="A1328" s="722"/>
      <c r="B1328" s="722"/>
      <c r="C1328" s="722"/>
      <c r="D1328" s="722"/>
      <c r="E1328" s="722"/>
      <c r="F1328" s="757"/>
      <c r="G1328" s="757"/>
      <c r="H1328" s="757"/>
      <c r="I1328" s="757"/>
      <c r="J1328" s="757"/>
      <c r="K1328" s="758"/>
      <c r="L1328" s="758"/>
      <c r="M1328" s="722"/>
      <c r="N1328" s="736"/>
      <c r="O1328" s="736"/>
      <c r="P1328" s="736"/>
      <c r="Q1328" s="736"/>
      <c r="R1328" s="736"/>
      <c r="S1328" s="736"/>
      <c r="T1328" s="736"/>
      <c r="U1328" s="736"/>
      <c r="BA1328" s="722"/>
      <c r="BB1328" s="722"/>
      <c r="BC1328" s="722"/>
      <c r="BD1328" s="722"/>
      <c r="BE1328" s="722"/>
      <c r="BF1328" s="722"/>
      <c r="BG1328" s="722"/>
      <c r="BH1328" s="722"/>
      <c r="BI1328" s="722"/>
      <c r="BJ1328" s="722"/>
      <c r="BK1328" s="722"/>
      <c r="BL1328" s="722"/>
      <c r="BM1328" s="722"/>
      <c r="BN1328" s="722"/>
      <c r="BO1328" s="722"/>
      <c r="BP1328" s="722"/>
      <c r="BQ1328" s="722"/>
      <c r="BR1328" s="722"/>
      <c r="BS1328" s="722"/>
      <c r="BT1328" s="722"/>
      <c r="BU1328" s="722"/>
      <c r="BV1328" s="722"/>
      <c r="BW1328" s="722"/>
      <c r="BX1328" s="722"/>
      <c r="BY1328" s="722"/>
      <c r="BZ1328" s="722"/>
      <c r="CA1328" s="722"/>
      <c r="CB1328" s="722"/>
      <c r="CC1328" s="722"/>
      <c r="CD1328" s="722"/>
      <c r="CE1328" s="722"/>
      <c r="CF1328" s="722"/>
      <c r="CG1328" s="722"/>
      <c r="CH1328" s="722"/>
      <c r="CI1328" s="722"/>
      <c r="CJ1328" s="722"/>
      <c r="CK1328" s="722"/>
      <c r="CL1328" s="722"/>
      <c r="CM1328" s="722"/>
      <c r="CN1328" s="722"/>
      <c r="CO1328" s="722"/>
      <c r="CP1328" s="722"/>
      <c r="CQ1328" s="722"/>
      <c r="CR1328" s="722"/>
      <c r="CS1328" s="722"/>
    </row>
    <row r="1329" spans="1:97" s="1376" customFormat="1">
      <c r="A1329" s="722"/>
      <c r="B1329" s="722"/>
      <c r="C1329" s="722"/>
      <c r="D1329" s="722"/>
      <c r="E1329" s="722"/>
      <c r="F1329" s="757"/>
      <c r="G1329" s="757"/>
      <c r="H1329" s="757"/>
      <c r="I1329" s="757"/>
      <c r="J1329" s="757"/>
      <c r="K1329" s="758"/>
      <c r="L1329" s="758"/>
      <c r="M1329" s="722"/>
      <c r="N1329" s="736"/>
      <c r="O1329" s="736"/>
      <c r="P1329" s="736"/>
      <c r="Q1329" s="736"/>
      <c r="R1329" s="736"/>
      <c r="S1329" s="736"/>
      <c r="T1329" s="736"/>
      <c r="U1329" s="736"/>
      <c r="BA1329" s="722"/>
      <c r="BB1329" s="722"/>
      <c r="BC1329" s="722"/>
      <c r="BD1329" s="722"/>
      <c r="BE1329" s="722"/>
      <c r="BF1329" s="722"/>
      <c r="BG1329" s="722"/>
      <c r="BH1329" s="722"/>
      <c r="BI1329" s="722"/>
      <c r="BJ1329" s="722"/>
      <c r="BK1329" s="722"/>
      <c r="BL1329" s="722"/>
      <c r="BM1329" s="722"/>
      <c r="BN1329" s="722"/>
      <c r="BO1329" s="722"/>
      <c r="BP1329" s="722"/>
      <c r="BQ1329" s="722"/>
      <c r="BR1329" s="722"/>
      <c r="BS1329" s="722"/>
      <c r="BT1329" s="722"/>
      <c r="BU1329" s="722"/>
      <c r="BV1329" s="722"/>
      <c r="BW1329" s="722"/>
      <c r="BX1329" s="722"/>
      <c r="BY1329" s="722"/>
      <c r="BZ1329" s="722"/>
      <c r="CA1329" s="722"/>
      <c r="CB1329" s="722"/>
      <c r="CC1329" s="722"/>
      <c r="CD1329" s="722"/>
      <c r="CE1329" s="722"/>
      <c r="CF1329" s="722"/>
      <c r="CG1329" s="722"/>
      <c r="CH1329" s="722"/>
      <c r="CI1329" s="722"/>
      <c r="CJ1329" s="722"/>
      <c r="CK1329" s="722"/>
      <c r="CL1329" s="722"/>
      <c r="CM1329" s="722"/>
      <c r="CN1329" s="722"/>
      <c r="CO1329" s="722"/>
      <c r="CP1329" s="722"/>
      <c r="CQ1329" s="722"/>
      <c r="CR1329" s="722"/>
      <c r="CS1329" s="722"/>
    </row>
    <row r="1330" spans="1:97" s="1376" customFormat="1">
      <c r="A1330" s="722"/>
      <c r="B1330" s="722"/>
      <c r="C1330" s="722"/>
      <c r="D1330" s="722"/>
      <c r="E1330" s="722"/>
      <c r="F1330" s="757"/>
      <c r="G1330" s="757"/>
      <c r="H1330" s="757"/>
      <c r="I1330" s="757"/>
      <c r="J1330" s="757"/>
      <c r="K1330" s="758"/>
      <c r="L1330" s="758"/>
      <c r="M1330" s="722"/>
      <c r="N1330" s="736"/>
      <c r="O1330" s="736"/>
      <c r="P1330" s="736"/>
      <c r="Q1330" s="736"/>
      <c r="R1330" s="736"/>
      <c r="S1330" s="736"/>
      <c r="T1330" s="736"/>
      <c r="U1330" s="736"/>
      <c r="BA1330" s="722"/>
      <c r="BB1330" s="722"/>
      <c r="BC1330" s="722"/>
      <c r="BD1330" s="722"/>
      <c r="BE1330" s="722"/>
      <c r="BF1330" s="722"/>
      <c r="BG1330" s="722"/>
      <c r="BH1330" s="722"/>
      <c r="BI1330" s="722"/>
      <c r="BJ1330" s="722"/>
      <c r="BK1330" s="722"/>
      <c r="BL1330" s="722"/>
      <c r="BM1330" s="722"/>
      <c r="BN1330" s="722"/>
      <c r="BO1330" s="722"/>
      <c r="BP1330" s="722"/>
      <c r="BQ1330" s="722"/>
      <c r="BR1330" s="722"/>
      <c r="BS1330" s="722"/>
      <c r="BT1330" s="722"/>
      <c r="BU1330" s="722"/>
      <c r="BV1330" s="722"/>
      <c r="BW1330" s="722"/>
      <c r="BX1330" s="722"/>
      <c r="BY1330" s="722"/>
      <c r="BZ1330" s="722"/>
      <c r="CA1330" s="722"/>
      <c r="CB1330" s="722"/>
      <c r="CC1330" s="722"/>
      <c r="CD1330" s="722"/>
      <c r="CE1330" s="722"/>
      <c r="CF1330" s="722"/>
      <c r="CG1330" s="722"/>
      <c r="CH1330" s="722"/>
      <c r="CI1330" s="722"/>
      <c r="CJ1330" s="722"/>
      <c r="CK1330" s="722"/>
      <c r="CL1330" s="722"/>
      <c r="CM1330" s="722"/>
      <c r="CN1330" s="722"/>
      <c r="CO1330" s="722"/>
      <c r="CP1330" s="722"/>
      <c r="CQ1330" s="722"/>
      <c r="CR1330" s="722"/>
      <c r="CS1330" s="722"/>
    </row>
    <row r="1331" spans="1:97" s="1376" customFormat="1">
      <c r="A1331" s="722"/>
      <c r="B1331" s="722"/>
      <c r="C1331" s="722"/>
      <c r="D1331" s="722"/>
      <c r="E1331" s="722"/>
      <c r="F1331" s="757"/>
      <c r="G1331" s="757"/>
      <c r="H1331" s="757"/>
      <c r="I1331" s="757"/>
      <c r="J1331" s="757"/>
      <c r="K1331" s="758"/>
      <c r="L1331" s="758"/>
      <c r="M1331" s="722"/>
      <c r="N1331" s="736"/>
      <c r="O1331" s="736"/>
      <c r="P1331" s="736"/>
      <c r="Q1331" s="736"/>
      <c r="R1331" s="736"/>
      <c r="S1331" s="736"/>
      <c r="T1331" s="736"/>
      <c r="U1331" s="736"/>
      <c r="BA1331" s="722"/>
      <c r="BB1331" s="722"/>
      <c r="BC1331" s="722"/>
      <c r="BD1331" s="722"/>
      <c r="BE1331" s="722"/>
      <c r="BF1331" s="722"/>
      <c r="BG1331" s="722"/>
      <c r="BH1331" s="722"/>
      <c r="BI1331" s="722"/>
      <c r="BJ1331" s="722"/>
      <c r="BK1331" s="722"/>
      <c r="BL1331" s="722"/>
      <c r="BM1331" s="722"/>
      <c r="BN1331" s="722"/>
      <c r="BO1331" s="722"/>
      <c r="BP1331" s="722"/>
      <c r="BQ1331" s="722"/>
      <c r="BR1331" s="722"/>
      <c r="BS1331" s="722"/>
      <c r="BT1331" s="722"/>
      <c r="BU1331" s="722"/>
      <c r="BV1331" s="722"/>
      <c r="BW1331" s="722"/>
      <c r="BX1331" s="722"/>
      <c r="BY1331" s="722"/>
      <c r="BZ1331" s="722"/>
      <c r="CA1331" s="722"/>
      <c r="CB1331" s="722"/>
      <c r="CC1331" s="722"/>
      <c r="CD1331" s="722"/>
      <c r="CE1331" s="722"/>
      <c r="CF1331" s="722"/>
      <c r="CG1331" s="722"/>
      <c r="CH1331" s="722"/>
      <c r="CI1331" s="722"/>
      <c r="CJ1331" s="722"/>
      <c r="CK1331" s="722"/>
      <c r="CL1331" s="722"/>
      <c r="CM1331" s="722"/>
      <c r="CN1331" s="722"/>
      <c r="CO1331" s="722"/>
      <c r="CP1331" s="722"/>
      <c r="CQ1331" s="722"/>
      <c r="CR1331" s="722"/>
      <c r="CS1331" s="722"/>
    </row>
    <row r="1332" spans="1:97" s="1376" customFormat="1">
      <c r="A1332" s="722"/>
      <c r="B1332" s="722"/>
      <c r="C1332" s="722"/>
      <c r="D1332" s="722"/>
      <c r="E1332" s="722"/>
      <c r="F1332" s="757"/>
      <c r="G1332" s="757"/>
      <c r="H1332" s="757"/>
      <c r="I1332" s="757"/>
      <c r="J1332" s="757"/>
      <c r="K1332" s="758"/>
      <c r="L1332" s="758"/>
      <c r="M1332" s="722"/>
      <c r="N1332" s="736"/>
      <c r="O1332" s="736"/>
      <c r="P1332" s="736"/>
      <c r="Q1332" s="736"/>
      <c r="R1332" s="736"/>
      <c r="S1332" s="736"/>
      <c r="T1332" s="736"/>
      <c r="U1332" s="736"/>
      <c r="BA1332" s="722"/>
      <c r="BB1332" s="722"/>
      <c r="BC1332" s="722"/>
      <c r="BD1332" s="722"/>
      <c r="BE1332" s="722"/>
      <c r="BF1332" s="722"/>
      <c r="BG1332" s="722"/>
      <c r="BH1332" s="722"/>
      <c r="BI1332" s="722"/>
      <c r="BJ1332" s="722"/>
      <c r="BK1332" s="722"/>
      <c r="BL1332" s="722"/>
      <c r="BM1332" s="722"/>
      <c r="BN1332" s="722"/>
      <c r="BO1332" s="722"/>
      <c r="BP1332" s="722"/>
      <c r="BQ1332" s="722"/>
      <c r="BR1332" s="722"/>
      <c r="BS1332" s="722"/>
      <c r="BT1332" s="722"/>
      <c r="BU1332" s="722"/>
      <c r="BV1332" s="722"/>
      <c r="BW1332" s="722"/>
      <c r="BX1332" s="722"/>
      <c r="BY1332" s="722"/>
      <c r="BZ1332" s="722"/>
      <c r="CA1332" s="722"/>
      <c r="CB1332" s="722"/>
      <c r="CC1332" s="722"/>
      <c r="CD1332" s="722"/>
      <c r="CE1332" s="722"/>
      <c r="CF1332" s="722"/>
      <c r="CG1332" s="722"/>
      <c r="CH1332" s="722"/>
      <c r="CI1332" s="722"/>
      <c r="CJ1332" s="722"/>
      <c r="CK1332" s="722"/>
      <c r="CL1332" s="722"/>
      <c r="CM1332" s="722"/>
      <c r="CN1332" s="722"/>
      <c r="CO1332" s="722"/>
      <c r="CP1332" s="722"/>
      <c r="CQ1332" s="722"/>
      <c r="CR1332" s="722"/>
      <c r="CS1332" s="722"/>
    </row>
    <row r="1333" spans="1:97" s="1376" customFormat="1">
      <c r="A1333" s="722"/>
      <c r="B1333" s="722"/>
      <c r="C1333" s="722"/>
      <c r="D1333" s="722"/>
      <c r="E1333" s="722"/>
      <c r="F1333" s="757"/>
      <c r="G1333" s="757"/>
      <c r="H1333" s="757"/>
      <c r="I1333" s="757"/>
      <c r="J1333" s="757"/>
      <c r="K1333" s="758"/>
      <c r="L1333" s="758"/>
      <c r="M1333" s="722"/>
      <c r="N1333" s="736"/>
      <c r="O1333" s="736"/>
      <c r="P1333" s="736"/>
      <c r="Q1333" s="736"/>
      <c r="R1333" s="736"/>
      <c r="S1333" s="736"/>
      <c r="T1333" s="736"/>
      <c r="U1333" s="736"/>
      <c r="BA1333" s="722"/>
      <c r="BB1333" s="722"/>
      <c r="BC1333" s="722"/>
      <c r="BD1333" s="722"/>
      <c r="BE1333" s="722"/>
      <c r="BF1333" s="722"/>
      <c r="BG1333" s="722"/>
      <c r="BH1333" s="722"/>
      <c r="BI1333" s="722"/>
      <c r="BJ1333" s="722"/>
      <c r="BK1333" s="722"/>
      <c r="BL1333" s="722"/>
      <c r="BM1333" s="722"/>
      <c r="BN1333" s="722"/>
      <c r="BO1333" s="722"/>
      <c r="BP1333" s="722"/>
      <c r="BQ1333" s="722"/>
      <c r="BR1333" s="722"/>
      <c r="BS1333" s="722"/>
      <c r="BT1333" s="722"/>
      <c r="BU1333" s="722"/>
      <c r="BV1333" s="722"/>
      <c r="BW1333" s="722"/>
      <c r="BX1333" s="722"/>
      <c r="BY1333" s="722"/>
      <c r="BZ1333" s="722"/>
      <c r="CA1333" s="722"/>
      <c r="CB1333" s="722"/>
      <c r="CC1333" s="722"/>
      <c r="CD1333" s="722"/>
      <c r="CE1333" s="722"/>
      <c r="CF1333" s="722"/>
      <c r="CG1333" s="722"/>
      <c r="CH1333" s="722"/>
      <c r="CI1333" s="722"/>
      <c r="CJ1333" s="722"/>
      <c r="CK1333" s="722"/>
      <c r="CL1333" s="722"/>
      <c r="CM1333" s="722"/>
      <c r="CN1333" s="722"/>
      <c r="CO1333" s="722"/>
      <c r="CP1333" s="722"/>
      <c r="CQ1333" s="722"/>
      <c r="CR1333" s="722"/>
      <c r="CS1333" s="722"/>
    </row>
    <row r="1334" spans="1:97" s="1376" customFormat="1">
      <c r="A1334" s="722"/>
      <c r="B1334" s="722"/>
      <c r="C1334" s="722"/>
      <c r="D1334" s="722"/>
      <c r="E1334" s="722"/>
      <c r="F1334" s="757"/>
      <c r="G1334" s="757"/>
      <c r="H1334" s="757"/>
      <c r="I1334" s="757"/>
      <c r="J1334" s="757"/>
      <c r="K1334" s="758"/>
      <c r="L1334" s="758"/>
      <c r="M1334" s="722"/>
      <c r="N1334" s="736"/>
      <c r="O1334" s="736"/>
      <c r="P1334" s="736"/>
      <c r="Q1334" s="736"/>
      <c r="R1334" s="736"/>
      <c r="S1334" s="736"/>
      <c r="T1334" s="736"/>
      <c r="U1334" s="736"/>
      <c r="BA1334" s="722"/>
      <c r="BB1334" s="722"/>
      <c r="BC1334" s="722"/>
      <c r="BD1334" s="722"/>
      <c r="BE1334" s="722"/>
      <c r="BF1334" s="722"/>
      <c r="BG1334" s="722"/>
      <c r="BH1334" s="722"/>
      <c r="BI1334" s="722"/>
      <c r="BJ1334" s="722"/>
      <c r="BK1334" s="722"/>
      <c r="BL1334" s="722"/>
      <c r="BM1334" s="722"/>
      <c r="BN1334" s="722"/>
      <c r="BO1334" s="722"/>
      <c r="BP1334" s="722"/>
      <c r="BQ1334" s="722"/>
      <c r="BR1334" s="722"/>
      <c r="BS1334" s="722"/>
      <c r="BT1334" s="722"/>
      <c r="BU1334" s="722"/>
      <c r="BV1334" s="722"/>
      <c r="BW1334" s="722"/>
      <c r="BX1334" s="722"/>
      <c r="BY1334" s="722"/>
      <c r="BZ1334" s="722"/>
      <c r="CA1334" s="722"/>
      <c r="CB1334" s="722"/>
      <c r="CC1334" s="722"/>
      <c r="CD1334" s="722"/>
      <c r="CE1334" s="722"/>
      <c r="CF1334" s="722"/>
      <c r="CG1334" s="722"/>
      <c r="CH1334" s="722"/>
      <c r="CI1334" s="722"/>
      <c r="CJ1334" s="722"/>
      <c r="CK1334" s="722"/>
      <c r="CL1334" s="722"/>
      <c r="CM1334" s="722"/>
      <c r="CN1334" s="722"/>
      <c r="CO1334" s="722"/>
      <c r="CP1334" s="722"/>
      <c r="CQ1334" s="722"/>
      <c r="CR1334" s="722"/>
      <c r="CS1334" s="722"/>
    </row>
    <row r="1335" spans="1:97" s="1376" customFormat="1">
      <c r="A1335" s="722"/>
      <c r="B1335" s="722"/>
      <c r="C1335" s="722"/>
      <c r="D1335" s="722"/>
      <c r="E1335" s="722"/>
      <c r="F1335" s="757"/>
      <c r="G1335" s="757"/>
      <c r="H1335" s="757"/>
      <c r="I1335" s="757"/>
      <c r="J1335" s="757"/>
      <c r="K1335" s="758"/>
      <c r="L1335" s="758"/>
      <c r="M1335" s="722"/>
      <c r="N1335" s="736"/>
      <c r="O1335" s="736"/>
      <c r="P1335" s="736"/>
      <c r="Q1335" s="736"/>
      <c r="R1335" s="736"/>
      <c r="S1335" s="736"/>
      <c r="T1335" s="736"/>
      <c r="U1335" s="736"/>
      <c r="BA1335" s="722"/>
      <c r="BB1335" s="722"/>
      <c r="BC1335" s="722"/>
      <c r="BD1335" s="722"/>
      <c r="BE1335" s="722"/>
      <c r="BF1335" s="722"/>
      <c r="BG1335" s="722"/>
      <c r="BH1335" s="722"/>
      <c r="BI1335" s="722"/>
      <c r="BJ1335" s="722"/>
      <c r="BK1335" s="722"/>
      <c r="BL1335" s="722"/>
      <c r="BM1335" s="722"/>
      <c r="BN1335" s="722"/>
      <c r="BO1335" s="722"/>
      <c r="BP1335" s="722"/>
      <c r="BQ1335" s="722"/>
      <c r="BR1335" s="722"/>
      <c r="BS1335" s="722"/>
      <c r="BT1335" s="722"/>
      <c r="BU1335" s="722"/>
      <c r="BV1335" s="722"/>
      <c r="BW1335" s="722"/>
      <c r="BX1335" s="722"/>
      <c r="BY1335" s="722"/>
      <c r="BZ1335" s="722"/>
      <c r="CA1335" s="722"/>
      <c r="CB1335" s="722"/>
      <c r="CC1335" s="722"/>
      <c r="CD1335" s="722"/>
      <c r="CE1335" s="722"/>
      <c r="CF1335" s="722"/>
      <c r="CG1335" s="722"/>
      <c r="CH1335" s="722"/>
      <c r="CI1335" s="722"/>
      <c r="CJ1335" s="722"/>
      <c r="CK1335" s="722"/>
      <c r="CL1335" s="722"/>
      <c r="CM1335" s="722"/>
      <c r="CN1335" s="722"/>
      <c r="CO1335" s="722"/>
      <c r="CP1335" s="722"/>
      <c r="CQ1335" s="722"/>
      <c r="CR1335" s="722"/>
      <c r="CS1335" s="722"/>
    </row>
    <row r="1336" spans="1:97" s="1376" customFormat="1">
      <c r="A1336" s="722"/>
      <c r="B1336" s="722"/>
      <c r="C1336" s="722"/>
      <c r="D1336" s="722"/>
      <c r="E1336" s="722"/>
      <c r="F1336" s="757"/>
      <c r="G1336" s="757"/>
      <c r="H1336" s="757"/>
      <c r="I1336" s="757"/>
      <c r="J1336" s="757"/>
      <c r="K1336" s="758"/>
      <c r="L1336" s="758"/>
      <c r="M1336" s="722"/>
      <c r="N1336" s="736"/>
      <c r="O1336" s="736"/>
      <c r="P1336" s="736"/>
      <c r="Q1336" s="736"/>
      <c r="R1336" s="736"/>
      <c r="S1336" s="736"/>
      <c r="T1336" s="736"/>
      <c r="U1336" s="736"/>
      <c r="BA1336" s="722"/>
      <c r="BB1336" s="722"/>
      <c r="BC1336" s="722"/>
      <c r="BD1336" s="722"/>
      <c r="BE1336" s="722"/>
      <c r="BF1336" s="722"/>
      <c r="BG1336" s="722"/>
      <c r="BH1336" s="722"/>
      <c r="BI1336" s="722"/>
      <c r="BJ1336" s="722"/>
      <c r="BK1336" s="722"/>
      <c r="BL1336" s="722"/>
      <c r="BM1336" s="722"/>
      <c r="BN1336" s="722"/>
      <c r="BO1336" s="722"/>
      <c r="BP1336" s="722"/>
      <c r="BQ1336" s="722"/>
      <c r="BR1336" s="722"/>
      <c r="BS1336" s="722"/>
      <c r="BT1336" s="722"/>
      <c r="BU1336" s="722"/>
      <c r="BV1336" s="722"/>
      <c r="BW1336" s="722"/>
      <c r="BX1336" s="722"/>
      <c r="BY1336" s="722"/>
      <c r="BZ1336" s="722"/>
      <c r="CA1336" s="722"/>
      <c r="CB1336" s="722"/>
      <c r="CC1336" s="722"/>
      <c r="CD1336" s="722"/>
      <c r="CE1336" s="722"/>
      <c r="CF1336" s="722"/>
      <c r="CG1336" s="722"/>
      <c r="CH1336" s="722"/>
      <c r="CI1336" s="722"/>
      <c r="CJ1336" s="722"/>
      <c r="CK1336" s="722"/>
      <c r="CL1336" s="722"/>
      <c r="CM1336" s="722"/>
      <c r="CN1336" s="722"/>
      <c r="CO1336" s="722"/>
      <c r="CP1336" s="722"/>
      <c r="CQ1336" s="722"/>
      <c r="CR1336" s="722"/>
      <c r="CS1336" s="722"/>
    </row>
    <row r="1337" spans="1:97" s="1376" customFormat="1">
      <c r="A1337" s="722"/>
      <c r="B1337" s="722"/>
      <c r="C1337" s="722"/>
      <c r="D1337" s="722"/>
      <c r="E1337" s="722"/>
      <c r="F1337" s="757"/>
      <c r="G1337" s="757"/>
      <c r="H1337" s="757"/>
      <c r="I1337" s="757"/>
      <c r="J1337" s="757"/>
      <c r="K1337" s="758"/>
      <c r="L1337" s="758"/>
      <c r="M1337" s="722"/>
      <c r="N1337" s="736"/>
      <c r="O1337" s="736"/>
      <c r="P1337" s="736"/>
      <c r="Q1337" s="736"/>
      <c r="R1337" s="736"/>
      <c r="S1337" s="736"/>
      <c r="T1337" s="736"/>
      <c r="U1337" s="736"/>
      <c r="BA1337" s="722"/>
      <c r="BB1337" s="722"/>
      <c r="BC1337" s="722"/>
      <c r="BD1337" s="722"/>
      <c r="BE1337" s="722"/>
      <c r="BF1337" s="722"/>
      <c r="BG1337" s="722"/>
      <c r="BH1337" s="722"/>
      <c r="BI1337" s="722"/>
      <c r="BJ1337" s="722"/>
      <c r="BK1337" s="722"/>
      <c r="BL1337" s="722"/>
      <c r="BM1337" s="722"/>
      <c r="BN1337" s="722"/>
      <c r="BO1337" s="722"/>
      <c r="BP1337" s="722"/>
      <c r="BQ1337" s="722"/>
      <c r="BR1337" s="722"/>
      <c r="BS1337" s="722"/>
      <c r="BT1337" s="722"/>
      <c r="BU1337" s="722"/>
      <c r="BV1337" s="722"/>
      <c r="BW1337" s="722"/>
      <c r="BX1337" s="722"/>
      <c r="BY1337" s="722"/>
      <c r="BZ1337" s="722"/>
      <c r="CA1337" s="722"/>
      <c r="CB1337" s="722"/>
      <c r="CC1337" s="722"/>
      <c r="CD1337" s="722"/>
      <c r="CE1337" s="722"/>
      <c r="CF1337" s="722"/>
      <c r="CG1337" s="722"/>
      <c r="CH1337" s="722"/>
      <c r="CI1337" s="722"/>
      <c r="CJ1337" s="722"/>
      <c r="CK1337" s="722"/>
      <c r="CL1337" s="722"/>
      <c r="CM1337" s="722"/>
      <c r="CN1337" s="722"/>
      <c r="CO1337" s="722"/>
      <c r="CP1337" s="722"/>
      <c r="CQ1337" s="722"/>
      <c r="CR1337" s="722"/>
      <c r="CS1337" s="722"/>
    </row>
    <row r="1338" spans="1:97" s="1376" customFormat="1">
      <c r="A1338" s="722"/>
      <c r="B1338" s="722"/>
      <c r="C1338" s="722"/>
      <c r="D1338" s="722"/>
      <c r="E1338" s="722"/>
      <c r="F1338" s="757"/>
      <c r="G1338" s="757"/>
      <c r="H1338" s="757"/>
      <c r="I1338" s="757"/>
      <c r="J1338" s="757"/>
      <c r="K1338" s="758"/>
      <c r="L1338" s="758"/>
      <c r="M1338" s="722"/>
      <c r="N1338" s="736"/>
      <c r="O1338" s="736"/>
      <c r="P1338" s="736"/>
      <c r="Q1338" s="736"/>
      <c r="R1338" s="736"/>
      <c r="S1338" s="736"/>
      <c r="T1338" s="736"/>
      <c r="U1338" s="736"/>
      <c r="BA1338" s="722"/>
      <c r="BB1338" s="722"/>
      <c r="BC1338" s="722"/>
      <c r="BD1338" s="722"/>
      <c r="BE1338" s="722"/>
      <c r="BF1338" s="722"/>
      <c r="BG1338" s="722"/>
      <c r="BH1338" s="722"/>
      <c r="BI1338" s="722"/>
      <c r="BJ1338" s="722"/>
      <c r="BK1338" s="722"/>
      <c r="BL1338" s="722"/>
      <c r="BM1338" s="722"/>
      <c r="BN1338" s="722"/>
      <c r="BO1338" s="722"/>
      <c r="BP1338" s="722"/>
      <c r="BQ1338" s="722"/>
      <c r="BR1338" s="722"/>
      <c r="BS1338" s="722"/>
      <c r="BT1338" s="722"/>
      <c r="BU1338" s="722"/>
      <c r="BV1338" s="722"/>
      <c r="BW1338" s="722"/>
      <c r="BX1338" s="722"/>
      <c r="BY1338" s="722"/>
      <c r="BZ1338" s="722"/>
      <c r="CA1338" s="722"/>
      <c r="CB1338" s="722"/>
      <c r="CC1338" s="722"/>
      <c r="CD1338" s="722"/>
      <c r="CE1338" s="722"/>
      <c r="CF1338" s="722"/>
      <c r="CG1338" s="722"/>
      <c r="CH1338" s="722"/>
      <c r="CI1338" s="722"/>
      <c r="CJ1338" s="722"/>
      <c r="CK1338" s="722"/>
      <c r="CL1338" s="722"/>
      <c r="CM1338" s="722"/>
      <c r="CN1338" s="722"/>
      <c r="CO1338" s="722"/>
      <c r="CP1338" s="722"/>
      <c r="CQ1338" s="722"/>
      <c r="CR1338" s="722"/>
      <c r="CS1338" s="722"/>
    </row>
    <row r="1339" spans="1:97" s="1376" customFormat="1">
      <c r="A1339" s="722"/>
      <c r="B1339" s="722"/>
      <c r="C1339" s="722"/>
      <c r="D1339" s="722"/>
      <c r="E1339" s="722"/>
      <c r="F1339" s="757"/>
      <c r="G1339" s="757"/>
      <c r="H1339" s="757"/>
      <c r="I1339" s="757"/>
      <c r="J1339" s="757"/>
      <c r="K1339" s="758"/>
      <c r="L1339" s="758"/>
      <c r="M1339" s="722"/>
      <c r="N1339" s="736"/>
      <c r="O1339" s="736"/>
      <c r="P1339" s="736"/>
      <c r="Q1339" s="736"/>
      <c r="R1339" s="736"/>
      <c r="S1339" s="736"/>
      <c r="T1339" s="736"/>
      <c r="U1339" s="736"/>
      <c r="BA1339" s="722"/>
      <c r="BB1339" s="722"/>
      <c r="BC1339" s="722"/>
      <c r="BD1339" s="722"/>
      <c r="BE1339" s="722"/>
      <c r="BF1339" s="722"/>
      <c r="BG1339" s="722"/>
      <c r="BH1339" s="722"/>
      <c r="BI1339" s="722"/>
      <c r="BJ1339" s="722"/>
      <c r="BK1339" s="722"/>
      <c r="BL1339" s="722"/>
      <c r="BM1339" s="722"/>
      <c r="BN1339" s="722"/>
      <c r="BO1339" s="722"/>
      <c r="BP1339" s="722"/>
      <c r="BQ1339" s="722"/>
      <c r="BR1339" s="722"/>
      <c r="BS1339" s="722"/>
      <c r="BT1339" s="722"/>
      <c r="BU1339" s="722"/>
      <c r="BV1339" s="722"/>
      <c r="BW1339" s="722"/>
      <c r="BX1339" s="722"/>
      <c r="BY1339" s="722"/>
      <c r="BZ1339" s="722"/>
      <c r="CA1339" s="722"/>
      <c r="CB1339" s="722"/>
      <c r="CC1339" s="722"/>
      <c r="CD1339" s="722"/>
      <c r="CE1339" s="722"/>
      <c r="CF1339" s="722"/>
      <c r="CG1339" s="722"/>
      <c r="CH1339" s="722"/>
      <c r="CI1339" s="722"/>
      <c r="CJ1339" s="722"/>
      <c r="CK1339" s="722"/>
      <c r="CL1339" s="722"/>
      <c r="CM1339" s="722"/>
      <c r="CN1339" s="722"/>
      <c r="CO1339" s="722"/>
      <c r="CP1339" s="722"/>
      <c r="CQ1339" s="722"/>
      <c r="CR1339" s="722"/>
      <c r="CS1339" s="722"/>
    </row>
    <row r="1340" spans="1:97" s="1376" customFormat="1">
      <c r="A1340" s="722"/>
      <c r="B1340" s="722"/>
      <c r="C1340" s="722"/>
      <c r="D1340" s="722"/>
      <c r="E1340" s="722"/>
      <c r="F1340" s="757"/>
      <c r="G1340" s="757"/>
      <c r="H1340" s="757"/>
      <c r="I1340" s="757"/>
      <c r="J1340" s="757"/>
      <c r="K1340" s="758"/>
      <c r="L1340" s="758"/>
      <c r="M1340" s="722"/>
      <c r="N1340" s="736"/>
      <c r="O1340" s="736"/>
      <c r="P1340" s="736"/>
      <c r="Q1340" s="736"/>
      <c r="R1340" s="736"/>
      <c r="S1340" s="736"/>
      <c r="T1340" s="736"/>
      <c r="U1340" s="736"/>
      <c r="BA1340" s="722"/>
      <c r="BB1340" s="722"/>
      <c r="BC1340" s="722"/>
      <c r="BD1340" s="722"/>
      <c r="BE1340" s="722"/>
      <c r="BF1340" s="722"/>
      <c r="BG1340" s="722"/>
      <c r="BH1340" s="722"/>
      <c r="BI1340" s="722"/>
      <c r="BJ1340" s="722"/>
      <c r="BK1340" s="722"/>
      <c r="BL1340" s="722"/>
      <c r="BM1340" s="722"/>
      <c r="BN1340" s="722"/>
      <c r="BO1340" s="722"/>
      <c r="BP1340" s="722"/>
      <c r="BQ1340" s="722"/>
      <c r="BR1340" s="722"/>
      <c r="BS1340" s="722"/>
      <c r="BT1340" s="722"/>
      <c r="BU1340" s="722"/>
      <c r="BV1340" s="722"/>
      <c r="BW1340" s="722"/>
      <c r="BX1340" s="722"/>
      <c r="BY1340" s="722"/>
      <c r="BZ1340" s="722"/>
      <c r="CA1340" s="722"/>
      <c r="CB1340" s="722"/>
      <c r="CC1340" s="722"/>
      <c r="CD1340" s="722"/>
      <c r="CE1340" s="722"/>
      <c r="CF1340" s="722"/>
      <c r="CG1340" s="722"/>
      <c r="CH1340" s="722"/>
      <c r="CI1340" s="722"/>
      <c r="CJ1340" s="722"/>
      <c r="CK1340" s="722"/>
      <c r="CL1340" s="722"/>
      <c r="CM1340" s="722"/>
      <c r="CN1340" s="722"/>
      <c r="CO1340" s="722"/>
      <c r="CP1340" s="722"/>
      <c r="CQ1340" s="722"/>
      <c r="CR1340" s="722"/>
      <c r="CS1340" s="722"/>
    </row>
    <row r="1341" spans="1:97" s="1376" customFormat="1">
      <c r="A1341" s="722"/>
      <c r="B1341" s="722"/>
      <c r="C1341" s="722"/>
      <c r="D1341" s="722"/>
      <c r="E1341" s="722"/>
      <c r="F1341" s="757"/>
      <c r="G1341" s="757"/>
      <c r="H1341" s="757"/>
      <c r="I1341" s="757"/>
      <c r="J1341" s="757"/>
      <c r="K1341" s="758"/>
      <c r="L1341" s="758"/>
      <c r="M1341" s="722"/>
      <c r="N1341" s="736"/>
      <c r="O1341" s="736"/>
      <c r="P1341" s="736"/>
      <c r="Q1341" s="736"/>
      <c r="R1341" s="736"/>
      <c r="S1341" s="736"/>
      <c r="T1341" s="736"/>
      <c r="U1341" s="736"/>
      <c r="BA1341" s="722"/>
      <c r="BB1341" s="722"/>
      <c r="BC1341" s="722"/>
      <c r="BD1341" s="722"/>
      <c r="BE1341" s="722"/>
      <c r="BF1341" s="722"/>
      <c r="BG1341" s="722"/>
      <c r="BH1341" s="722"/>
      <c r="BI1341" s="722"/>
      <c r="BJ1341" s="722"/>
      <c r="BK1341" s="722"/>
      <c r="BL1341" s="722"/>
      <c r="BM1341" s="722"/>
      <c r="BN1341" s="722"/>
      <c r="BO1341" s="722"/>
      <c r="BP1341" s="722"/>
      <c r="BQ1341" s="722"/>
      <c r="BR1341" s="722"/>
      <c r="BS1341" s="722"/>
      <c r="BT1341" s="722"/>
      <c r="BU1341" s="722"/>
      <c r="BV1341" s="722"/>
      <c r="BW1341" s="722"/>
      <c r="BX1341" s="722"/>
      <c r="BY1341" s="722"/>
      <c r="BZ1341" s="722"/>
      <c r="CA1341" s="722"/>
      <c r="CB1341" s="722"/>
      <c r="CC1341" s="722"/>
      <c r="CD1341" s="722"/>
      <c r="CE1341" s="722"/>
      <c r="CF1341" s="722"/>
      <c r="CG1341" s="722"/>
      <c r="CH1341" s="722"/>
      <c r="CI1341" s="722"/>
      <c r="CJ1341" s="722"/>
      <c r="CK1341" s="722"/>
      <c r="CL1341" s="722"/>
      <c r="CM1341" s="722"/>
      <c r="CN1341" s="722"/>
      <c r="CO1341" s="722"/>
      <c r="CP1341" s="722"/>
      <c r="CQ1341" s="722"/>
      <c r="CR1341" s="722"/>
      <c r="CS1341" s="722"/>
    </row>
    <row r="1342" spans="1:97" s="1376" customFormat="1">
      <c r="A1342" s="722"/>
      <c r="B1342" s="722"/>
      <c r="C1342" s="722"/>
      <c r="D1342" s="722"/>
      <c r="E1342" s="722"/>
      <c r="F1342" s="757"/>
      <c r="G1342" s="757"/>
      <c r="H1342" s="757"/>
      <c r="I1342" s="757"/>
      <c r="J1342" s="757"/>
      <c r="K1342" s="758"/>
      <c r="L1342" s="758"/>
      <c r="M1342" s="722"/>
      <c r="N1342" s="736"/>
      <c r="O1342" s="736"/>
      <c r="P1342" s="736"/>
      <c r="Q1342" s="736"/>
      <c r="R1342" s="736"/>
      <c r="S1342" s="736"/>
      <c r="T1342" s="736"/>
      <c r="U1342" s="736"/>
      <c r="BA1342" s="722"/>
      <c r="BB1342" s="722"/>
      <c r="BC1342" s="722"/>
      <c r="BD1342" s="722"/>
      <c r="BE1342" s="722"/>
      <c r="BF1342" s="722"/>
      <c r="BG1342" s="722"/>
      <c r="BH1342" s="722"/>
      <c r="BI1342" s="722"/>
      <c r="BJ1342" s="722"/>
      <c r="BK1342" s="722"/>
      <c r="BL1342" s="722"/>
      <c r="BM1342" s="722"/>
      <c r="BN1342" s="722"/>
      <c r="BO1342" s="722"/>
      <c r="BP1342" s="722"/>
      <c r="BQ1342" s="722"/>
      <c r="BR1342" s="722"/>
      <c r="BS1342" s="722"/>
      <c r="BT1342" s="722"/>
      <c r="BU1342" s="722"/>
      <c r="BV1342" s="722"/>
      <c r="BW1342" s="722"/>
      <c r="BX1342" s="722"/>
      <c r="BY1342" s="722"/>
      <c r="BZ1342" s="722"/>
      <c r="CA1342" s="722"/>
      <c r="CB1342" s="722"/>
      <c r="CC1342" s="722"/>
      <c r="CD1342" s="722"/>
      <c r="CE1342" s="722"/>
      <c r="CF1342" s="722"/>
      <c r="CG1342" s="722"/>
      <c r="CH1342" s="722"/>
      <c r="CI1342" s="722"/>
      <c r="CJ1342" s="722"/>
      <c r="CK1342" s="722"/>
      <c r="CL1342" s="722"/>
      <c r="CM1342" s="722"/>
      <c r="CN1342" s="722"/>
      <c r="CO1342" s="722"/>
      <c r="CP1342" s="722"/>
      <c r="CQ1342" s="722"/>
      <c r="CR1342" s="722"/>
      <c r="CS1342" s="722"/>
    </row>
    <row r="1343" spans="1:97" s="1376" customFormat="1">
      <c r="A1343" s="722"/>
      <c r="B1343" s="722"/>
      <c r="C1343" s="722"/>
      <c r="D1343" s="722"/>
      <c r="E1343" s="722"/>
      <c r="F1343" s="757"/>
      <c r="G1343" s="757"/>
      <c r="H1343" s="757"/>
      <c r="I1343" s="757"/>
      <c r="J1343" s="757"/>
      <c r="K1343" s="758"/>
      <c r="L1343" s="758"/>
      <c r="M1343" s="722"/>
      <c r="N1343" s="736"/>
      <c r="O1343" s="736"/>
      <c r="P1343" s="736"/>
      <c r="Q1343" s="736"/>
      <c r="R1343" s="736"/>
      <c r="S1343" s="736"/>
      <c r="T1343" s="736"/>
      <c r="U1343" s="736"/>
      <c r="BA1343" s="722"/>
      <c r="BB1343" s="722"/>
      <c r="BC1343" s="722"/>
      <c r="BD1343" s="722"/>
      <c r="BE1343" s="722"/>
      <c r="BF1343" s="722"/>
      <c r="BG1343" s="722"/>
      <c r="BH1343" s="722"/>
      <c r="BI1343" s="722"/>
      <c r="BJ1343" s="722"/>
      <c r="BK1343" s="722"/>
      <c r="BL1343" s="722"/>
      <c r="BM1343" s="722"/>
      <c r="BN1343" s="722"/>
      <c r="BO1343" s="722"/>
      <c r="BP1343" s="722"/>
      <c r="BQ1343" s="722"/>
      <c r="BR1343" s="722"/>
      <c r="BS1343" s="722"/>
      <c r="BT1343" s="722"/>
      <c r="BU1343" s="722"/>
      <c r="BV1343" s="722"/>
      <c r="BW1343" s="722"/>
      <c r="BX1343" s="722"/>
      <c r="BY1343" s="722"/>
      <c r="BZ1343" s="722"/>
      <c r="CA1343" s="722"/>
      <c r="CB1343" s="722"/>
      <c r="CC1343" s="722"/>
      <c r="CD1343" s="722"/>
      <c r="CE1343" s="722"/>
      <c r="CF1343" s="722"/>
      <c r="CG1343" s="722"/>
      <c r="CH1343" s="722"/>
      <c r="CI1343" s="722"/>
      <c r="CJ1343" s="722"/>
      <c r="CK1343" s="722"/>
      <c r="CL1343" s="722"/>
      <c r="CM1343" s="722"/>
      <c r="CN1343" s="722"/>
      <c r="CO1343" s="722"/>
      <c r="CP1343" s="722"/>
      <c r="CQ1343" s="722"/>
      <c r="CR1343" s="722"/>
      <c r="CS1343" s="722"/>
    </row>
    <row r="1344" spans="1:97" s="1376" customFormat="1">
      <c r="A1344" s="722"/>
      <c r="B1344" s="722"/>
      <c r="C1344" s="722"/>
      <c r="D1344" s="722"/>
      <c r="E1344" s="722"/>
      <c r="F1344" s="757"/>
      <c r="G1344" s="757"/>
      <c r="H1344" s="757"/>
      <c r="I1344" s="757"/>
      <c r="J1344" s="757"/>
      <c r="K1344" s="758"/>
      <c r="L1344" s="758"/>
      <c r="M1344" s="722"/>
      <c r="N1344" s="736"/>
      <c r="O1344" s="736"/>
      <c r="P1344" s="736"/>
      <c r="Q1344" s="736"/>
      <c r="R1344" s="736"/>
      <c r="S1344" s="736"/>
      <c r="T1344" s="736"/>
      <c r="U1344" s="736"/>
      <c r="BA1344" s="722"/>
      <c r="BB1344" s="722"/>
      <c r="BC1344" s="722"/>
      <c r="BD1344" s="722"/>
      <c r="BE1344" s="722"/>
      <c r="BF1344" s="722"/>
      <c r="BG1344" s="722"/>
      <c r="BH1344" s="722"/>
      <c r="BI1344" s="722"/>
      <c r="BJ1344" s="722"/>
      <c r="BK1344" s="722"/>
      <c r="BL1344" s="722"/>
      <c r="BM1344" s="722"/>
      <c r="BN1344" s="722"/>
      <c r="BO1344" s="722"/>
      <c r="BP1344" s="722"/>
      <c r="BQ1344" s="722"/>
      <c r="BR1344" s="722"/>
      <c r="BS1344" s="722"/>
      <c r="BT1344" s="722"/>
      <c r="BU1344" s="722"/>
      <c r="BV1344" s="722"/>
      <c r="BW1344" s="722"/>
      <c r="BX1344" s="722"/>
      <c r="BY1344" s="722"/>
      <c r="BZ1344" s="722"/>
      <c r="CA1344" s="722"/>
      <c r="CB1344" s="722"/>
      <c r="CC1344" s="722"/>
      <c r="CD1344" s="722"/>
      <c r="CE1344" s="722"/>
      <c r="CF1344" s="722"/>
      <c r="CG1344" s="722"/>
      <c r="CH1344" s="722"/>
      <c r="CI1344" s="722"/>
      <c r="CJ1344" s="722"/>
      <c r="CK1344" s="722"/>
      <c r="CL1344" s="722"/>
      <c r="CM1344" s="722"/>
      <c r="CN1344" s="722"/>
      <c r="CO1344" s="722"/>
      <c r="CP1344" s="722"/>
      <c r="CQ1344" s="722"/>
      <c r="CR1344" s="722"/>
      <c r="CS1344" s="722"/>
    </row>
    <row r="1345" spans="1:97" s="1376" customFormat="1">
      <c r="A1345" s="722"/>
      <c r="B1345" s="722"/>
      <c r="C1345" s="722"/>
      <c r="D1345" s="722"/>
      <c r="E1345" s="722"/>
      <c r="F1345" s="757"/>
      <c r="G1345" s="757"/>
      <c r="H1345" s="757"/>
      <c r="I1345" s="757"/>
      <c r="J1345" s="757"/>
      <c r="K1345" s="758"/>
      <c r="L1345" s="758"/>
      <c r="M1345" s="722"/>
      <c r="N1345" s="736"/>
      <c r="O1345" s="736"/>
      <c r="P1345" s="736"/>
      <c r="Q1345" s="736"/>
      <c r="R1345" s="736"/>
      <c r="S1345" s="736"/>
      <c r="T1345" s="736"/>
      <c r="U1345" s="736"/>
      <c r="BA1345" s="722"/>
      <c r="BB1345" s="722"/>
      <c r="BC1345" s="722"/>
      <c r="BD1345" s="722"/>
      <c r="BE1345" s="722"/>
      <c r="BF1345" s="722"/>
      <c r="BG1345" s="722"/>
      <c r="BH1345" s="722"/>
      <c r="BI1345" s="722"/>
      <c r="BJ1345" s="722"/>
      <c r="BK1345" s="722"/>
      <c r="BL1345" s="722"/>
      <c r="BM1345" s="722"/>
      <c r="BN1345" s="722"/>
      <c r="BO1345" s="722"/>
      <c r="BP1345" s="722"/>
      <c r="BQ1345" s="722"/>
      <c r="BR1345" s="722"/>
      <c r="BS1345" s="722"/>
      <c r="BT1345" s="722"/>
      <c r="BU1345" s="722"/>
      <c r="BV1345" s="722"/>
      <c r="BW1345" s="722"/>
      <c r="BX1345" s="722"/>
      <c r="BY1345" s="722"/>
      <c r="BZ1345" s="722"/>
      <c r="CA1345" s="722"/>
      <c r="CB1345" s="722"/>
      <c r="CC1345" s="722"/>
      <c r="CD1345" s="722"/>
      <c r="CE1345" s="722"/>
      <c r="CF1345" s="722"/>
      <c r="CG1345" s="722"/>
      <c r="CH1345" s="722"/>
      <c r="CI1345" s="722"/>
      <c r="CJ1345" s="722"/>
      <c r="CK1345" s="722"/>
      <c r="CL1345" s="722"/>
      <c r="CM1345" s="722"/>
      <c r="CN1345" s="722"/>
      <c r="CO1345" s="722"/>
      <c r="CP1345" s="722"/>
      <c r="CQ1345" s="722"/>
      <c r="CR1345" s="722"/>
      <c r="CS1345" s="722"/>
    </row>
    <row r="1346" spans="1:97" s="1376" customFormat="1">
      <c r="A1346" s="722"/>
      <c r="B1346" s="722"/>
      <c r="C1346" s="722"/>
      <c r="D1346" s="722"/>
      <c r="E1346" s="722"/>
      <c r="F1346" s="757"/>
      <c r="G1346" s="757"/>
      <c r="H1346" s="757"/>
      <c r="I1346" s="757"/>
      <c r="J1346" s="757"/>
      <c r="K1346" s="758"/>
      <c r="L1346" s="758"/>
      <c r="M1346" s="722"/>
      <c r="N1346" s="736"/>
      <c r="O1346" s="736"/>
      <c r="P1346" s="736"/>
      <c r="Q1346" s="736"/>
      <c r="R1346" s="736"/>
      <c r="S1346" s="736"/>
      <c r="T1346" s="736"/>
      <c r="U1346" s="736"/>
      <c r="BA1346" s="722"/>
      <c r="BB1346" s="722"/>
      <c r="BC1346" s="722"/>
      <c r="BD1346" s="722"/>
      <c r="BE1346" s="722"/>
      <c r="BF1346" s="722"/>
      <c r="BG1346" s="722"/>
      <c r="BH1346" s="722"/>
      <c r="BI1346" s="722"/>
      <c r="BJ1346" s="722"/>
      <c r="BK1346" s="722"/>
      <c r="BL1346" s="722"/>
      <c r="BM1346" s="722"/>
      <c r="BN1346" s="722"/>
      <c r="BO1346" s="722"/>
      <c r="BP1346" s="722"/>
      <c r="BQ1346" s="722"/>
      <c r="BR1346" s="722"/>
      <c r="BS1346" s="722"/>
      <c r="BT1346" s="722"/>
      <c r="BU1346" s="722"/>
      <c r="BV1346" s="722"/>
      <c r="BW1346" s="722"/>
      <c r="BX1346" s="722"/>
      <c r="BY1346" s="722"/>
      <c r="BZ1346" s="722"/>
      <c r="CA1346" s="722"/>
      <c r="CB1346" s="722"/>
      <c r="CC1346" s="722"/>
      <c r="CD1346" s="722"/>
      <c r="CE1346" s="722"/>
      <c r="CF1346" s="722"/>
      <c r="CG1346" s="722"/>
      <c r="CH1346" s="722"/>
      <c r="CI1346" s="722"/>
      <c r="CJ1346" s="722"/>
      <c r="CK1346" s="722"/>
      <c r="CL1346" s="722"/>
      <c r="CM1346" s="722"/>
      <c r="CN1346" s="722"/>
      <c r="CO1346" s="722"/>
      <c r="CP1346" s="722"/>
      <c r="CQ1346" s="722"/>
      <c r="CR1346" s="722"/>
      <c r="CS1346" s="722"/>
    </row>
    <row r="1347" spans="1:97" s="1376" customFormat="1">
      <c r="A1347" s="722"/>
      <c r="B1347" s="722"/>
      <c r="C1347" s="722"/>
      <c r="D1347" s="722"/>
      <c r="E1347" s="722"/>
      <c r="F1347" s="757"/>
      <c r="G1347" s="757"/>
      <c r="H1347" s="757"/>
      <c r="I1347" s="757"/>
      <c r="J1347" s="757"/>
      <c r="K1347" s="758"/>
      <c r="L1347" s="758"/>
      <c r="M1347" s="722"/>
      <c r="N1347" s="736"/>
      <c r="O1347" s="736"/>
      <c r="P1347" s="736"/>
      <c r="Q1347" s="736"/>
      <c r="R1347" s="736"/>
      <c r="S1347" s="736"/>
      <c r="T1347" s="736"/>
      <c r="U1347" s="736"/>
      <c r="BA1347" s="722"/>
      <c r="BB1347" s="722"/>
      <c r="BC1347" s="722"/>
      <c r="BD1347" s="722"/>
      <c r="BE1347" s="722"/>
      <c r="BF1347" s="722"/>
      <c r="BG1347" s="722"/>
      <c r="BH1347" s="722"/>
      <c r="BI1347" s="722"/>
      <c r="BJ1347" s="722"/>
      <c r="BK1347" s="722"/>
      <c r="BL1347" s="722"/>
      <c r="BM1347" s="722"/>
      <c r="BN1347" s="722"/>
      <c r="BO1347" s="722"/>
      <c r="BP1347" s="722"/>
      <c r="BQ1347" s="722"/>
      <c r="BR1347" s="722"/>
      <c r="BS1347" s="722"/>
      <c r="BT1347" s="722"/>
      <c r="BU1347" s="722"/>
      <c r="BV1347" s="722"/>
      <c r="BW1347" s="722"/>
      <c r="BX1347" s="722"/>
      <c r="BY1347" s="722"/>
      <c r="BZ1347" s="722"/>
      <c r="CA1347" s="722"/>
      <c r="CB1347" s="722"/>
      <c r="CC1347" s="722"/>
      <c r="CD1347" s="722"/>
      <c r="CE1347" s="722"/>
      <c r="CF1347" s="722"/>
      <c r="CG1347" s="722"/>
      <c r="CH1347" s="722"/>
      <c r="CI1347" s="722"/>
      <c r="CJ1347" s="722"/>
      <c r="CK1347" s="722"/>
      <c r="CL1347" s="722"/>
      <c r="CM1347" s="722"/>
      <c r="CN1347" s="722"/>
      <c r="CO1347" s="722"/>
      <c r="CP1347" s="722"/>
      <c r="CQ1347" s="722"/>
      <c r="CR1347" s="722"/>
      <c r="CS1347" s="722"/>
    </row>
    <row r="1348" spans="1:97" s="1376" customFormat="1">
      <c r="A1348" s="722"/>
      <c r="B1348" s="722"/>
      <c r="C1348" s="722"/>
      <c r="D1348" s="722"/>
      <c r="E1348" s="722"/>
      <c r="F1348" s="757"/>
      <c r="G1348" s="757"/>
      <c r="H1348" s="757"/>
      <c r="I1348" s="757"/>
      <c r="J1348" s="757"/>
      <c r="K1348" s="758"/>
      <c r="L1348" s="758"/>
      <c r="M1348" s="722"/>
      <c r="N1348" s="736"/>
      <c r="O1348" s="736"/>
      <c r="P1348" s="736"/>
      <c r="Q1348" s="736"/>
      <c r="R1348" s="736"/>
      <c r="S1348" s="736"/>
      <c r="T1348" s="736"/>
      <c r="U1348" s="736"/>
      <c r="BA1348" s="722"/>
      <c r="BB1348" s="722"/>
      <c r="BC1348" s="722"/>
      <c r="BD1348" s="722"/>
      <c r="BE1348" s="722"/>
      <c r="BF1348" s="722"/>
      <c r="BG1348" s="722"/>
      <c r="BH1348" s="722"/>
      <c r="BI1348" s="722"/>
      <c r="BJ1348" s="722"/>
      <c r="BK1348" s="722"/>
      <c r="BL1348" s="722"/>
      <c r="BM1348" s="722"/>
      <c r="BN1348" s="722"/>
      <c r="BO1348" s="722"/>
      <c r="BP1348" s="722"/>
      <c r="BQ1348" s="722"/>
      <c r="BR1348" s="722"/>
      <c r="BS1348" s="722"/>
      <c r="BT1348" s="722"/>
      <c r="BU1348" s="722"/>
      <c r="BV1348" s="722"/>
      <c r="BW1348" s="722"/>
      <c r="BX1348" s="722"/>
      <c r="BY1348" s="722"/>
      <c r="BZ1348" s="722"/>
      <c r="CA1348" s="722"/>
      <c r="CB1348" s="722"/>
      <c r="CC1348" s="722"/>
      <c r="CD1348" s="722"/>
      <c r="CE1348" s="722"/>
      <c r="CF1348" s="722"/>
      <c r="CG1348" s="722"/>
      <c r="CH1348" s="722"/>
      <c r="CI1348" s="722"/>
      <c r="CJ1348" s="722"/>
      <c r="CK1348" s="722"/>
      <c r="CL1348" s="722"/>
      <c r="CM1348" s="722"/>
      <c r="CN1348" s="722"/>
      <c r="CO1348" s="722"/>
      <c r="CP1348" s="722"/>
      <c r="CQ1348" s="722"/>
      <c r="CR1348" s="722"/>
      <c r="CS1348" s="722"/>
    </row>
    <row r="1349" spans="1:97" s="1376" customFormat="1">
      <c r="A1349" s="722"/>
      <c r="B1349" s="722"/>
      <c r="C1349" s="722"/>
      <c r="D1349" s="722"/>
      <c r="E1349" s="722"/>
      <c r="F1349" s="757"/>
      <c r="G1349" s="757"/>
      <c r="H1349" s="757"/>
      <c r="I1349" s="757"/>
      <c r="J1349" s="757"/>
      <c r="K1349" s="758"/>
      <c r="L1349" s="758"/>
      <c r="M1349" s="722"/>
      <c r="N1349" s="736"/>
      <c r="O1349" s="736"/>
      <c r="P1349" s="736"/>
      <c r="Q1349" s="736"/>
      <c r="R1349" s="736"/>
      <c r="S1349" s="736"/>
      <c r="T1349" s="736"/>
      <c r="U1349" s="736"/>
      <c r="BA1349" s="722"/>
      <c r="BB1349" s="722"/>
      <c r="BC1349" s="722"/>
      <c r="BD1349" s="722"/>
      <c r="BE1349" s="722"/>
      <c r="BF1349" s="722"/>
      <c r="BG1349" s="722"/>
      <c r="BH1349" s="722"/>
      <c r="BI1349" s="722"/>
      <c r="BJ1349" s="722"/>
      <c r="BK1349" s="722"/>
      <c r="BL1349" s="722"/>
      <c r="BM1349" s="722"/>
      <c r="BN1349" s="722"/>
      <c r="BO1349" s="722"/>
      <c r="BP1349" s="722"/>
      <c r="BQ1349" s="722"/>
      <c r="BR1349" s="722"/>
      <c r="BS1349" s="722"/>
      <c r="BT1349" s="722"/>
      <c r="BU1349" s="722"/>
      <c r="BV1349" s="722"/>
      <c r="BW1349" s="722"/>
      <c r="BX1349" s="722"/>
      <c r="BY1349" s="722"/>
      <c r="BZ1349" s="722"/>
      <c r="CA1349" s="722"/>
      <c r="CB1349" s="722"/>
      <c r="CC1349" s="722"/>
      <c r="CD1349" s="722"/>
      <c r="CE1349" s="722"/>
      <c r="CF1349" s="722"/>
      <c r="CG1349" s="722"/>
      <c r="CH1349" s="722"/>
      <c r="CI1349" s="722"/>
      <c r="CJ1349" s="722"/>
      <c r="CK1349" s="722"/>
      <c r="CL1349" s="722"/>
      <c r="CM1349" s="722"/>
      <c r="CN1349" s="722"/>
      <c r="CO1349" s="722"/>
      <c r="CP1349" s="722"/>
      <c r="CQ1349" s="722"/>
      <c r="CR1349" s="722"/>
      <c r="CS1349" s="722"/>
    </row>
    <row r="1350" spans="1:97" s="1376" customFormat="1">
      <c r="A1350" s="722"/>
      <c r="B1350" s="722"/>
      <c r="C1350" s="722"/>
      <c r="D1350" s="722"/>
      <c r="E1350" s="722"/>
      <c r="F1350" s="757"/>
      <c r="G1350" s="757"/>
      <c r="H1350" s="757"/>
      <c r="I1350" s="757"/>
      <c r="J1350" s="757"/>
      <c r="K1350" s="758"/>
      <c r="L1350" s="758"/>
      <c r="M1350" s="722"/>
      <c r="N1350" s="736"/>
      <c r="O1350" s="736"/>
      <c r="P1350" s="736"/>
      <c r="Q1350" s="736"/>
      <c r="R1350" s="736"/>
      <c r="S1350" s="736"/>
      <c r="T1350" s="736"/>
      <c r="U1350" s="736"/>
      <c r="BA1350" s="722"/>
      <c r="BB1350" s="722"/>
      <c r="BC1350" s="722"/>
      <c r="BD1350" s="722"/>
      <c r="BE1350" s="722"/>
      <c r="BF1350" s="722"/>
      <c r="BG1350" s="722"/>
      <c r="BH1350" s="722"/>
      <c r="BI1350" s="722"/>
      <c r="BJ1350" s="722"/>
      <c r="BK1350" s="722"/>
      <c r="BL1350" s="722"/>
      <c r="BM1350" s="722"/>
      <c r="BN1350" s="722"/>
      <c r="BO1350" s="722"/>
      <c r="BP1350" s="722"/>
      <c r="BQ1350" s="722"/>
      <c r="BR1350" s="722"/>
      <c r="BS1350" s="722"/>
      <c r="BT1350" s="722"/>
      <c r="BU1350" s="722"/>
      <c r="BV1350" s="722"/>
      <c r="BW1350" s="722"/>
      <c r="BX1350" s="722"/>
      <c r="BY1350" s="722"/>
      <c r="BZ1350" s="722"/>
      <c r="CA1350" s="722"/>
      <c r="CB1350" s="722"/>
      <c r="CC1350" s="722"/>
      <c r="CD1350" s="722"/>
      <c r="CE1350" s="722"/>
      <c r="CF1350" s="722"/>
      <c r="CG1350" s="722"/>
      <c r="CH1350" s="722"/>
      <c r="CI1350" s="722"/>
      <c r="CJ1350" s="722"/>
      <c r="CK1350" s="722"/>
      <c r="CL1350" s="722"/>
      <c r="CM1350" s="722"/>
      <c r="CN1350" s="722"/>
      <c r="CO1350" s="722"/>
      <c r="CP1350" s="722"/>
      <c r="CQ1350" s="722"/>
      <c r="CR1350" s="722"/>
      <c r="CS1350" s="722"/>
    </row>
    <row r="1351" spans="1:97" s="1376" customFormat="1">
      <c r="A1351" s="722"/>
      <c r="B1351" s="722"/>
      <c r="C1351" s="722"/>
      <c r="D1351" s="722"/>
      <c r="E1351" s="722"/>
      <c r="F1351" s="757"/>
      <c r="G1351" s="757"/>
      <c r="H1351" s="757"/>
      <c r="I1351" s="757"/>
      <c r="J1351" s="757"/>
      <c r="K1351" s="758"/>
      <c r="L1351" s="758"/>
      <c r="M1351" s="722"/>
      <c r="N1351" s="736"/>
      <c r="O1351" s="736"/>
      <c r="P1351" s="736"/>
      <c r="Q1351" s="736"/>
      <c r="R1351" s="736"/>
      <c r="S1351" s="736"/>
      <c r="T1351" s="736"/>
      <c r="U1351" s="736"/>
      <c r="BA1351" s="722"/>
      <c r="BB1351" s="722"/>
      <c r="BC1351" s="722"/>
      <c r="BD1351" s="722"/>
      <c r="BE1351" s="722"/>
      <c r="BF1351" s="722"/>
      <c r="BG1351" s="722"/>
      <c r="BH1351" s="722"/>
      <c r="BI1351" s="722"/>
      <c r="BJ1351" s="722"/>
      <c r="BK1351" s="722"/>
      <c r="BL1351" s="722"/>
      <c r="BM1351" s="722"/>
      <c r="BN1351" s="722"/>
      <c r="BO1351" s="722"/>
      <c r="BP1351" s="722"/>
      <c r="BQ1351" s="722"/>
      <c r="BR1351" s="722"/>
      <c r="BS1351" s="722"/>
      <c r="BT1351" s="722"/>
      <c r="BU1351" s="722"/>
      <c r="BV1351" s="722"/>
      <c r="BW1351" s="722"/>
      <c r="BX1351" s="722"/>
      <c r="BY1351" s="722"/>
      <c r="BZ1351" s="722"/>
      <c r="CA1351" s="722"/>
      <c r="CB1351" s="722"/>
      <c r="CC1351" s="722"/>
      <c r="CD1351" s="722"/>
      <c r="CE1351" s="722"/>
      <c r="CF1351" s="722"/>
      <c r="CG1351" s="722"/>
      <c r="CH1351" s="722"/>
      <c r="CI1351" s="722"/>
      <c r="CJ1351" s="722"/>
      <c r="CK1351" s="722"/>
      <c r="CL1351" s="722"/>
      <c r="CM1351" s="722"/>
      <c r="CN1351" s="722"/>
      <c r="CO1351" s="722"/>
      <c r="CP1351" s="722"/>
      <c r="CQ1351" s="722"/>
      <c r="CR1351" s="722"/>
      <c r="CS1351" s="722"/>
    </row>
    <row r="1352" spans="1:97" s="1376" customFormat="1">
      <c r="A1352" s="722"/>
      <c r="B1352" s="722"/>
      <c r="C1352" s="722"/>
      <c r="D1352" s="722"/>
      <c r="E1352" s="722"/>
      <c r="F1352" s="757"/>
      <c r="G1352" s="757"/>
      <c r="H1352" s="757"/>
      <c r="I1352" s="757"/>
      <c r="J1352" s="757"/>
      <c r="K1352" s="758"/>
      <c r="L1352" s="758"/>
      <c r="M1352" s="722"/>
      <c r="N1352" s="736"/>
      <c r="O1352" s="736"/>
      <c r="P1352" s="736"/>
      <c r="Q1352" s="736"/>
      <c r="R1352" s="736"/>
      <c r="S1352" s="736"/>
      <c r="T1352" s="736"/>
      <c r="U1352" s="736"/>
      <c r="BA1352" s="722"/>
      <c r="BB1352" s="722"/>
      <c r="BC1352" s="722"/>
      <c r="BD1352" s="722"/>
      <c r="BE1352" s="722"/>
      <c r="BF1352" s="722"/>
      <c r="BG1352" s="722"/>
      <c r="BH1352" s="722"/>
      <c r="BI1352" s="722"/>
      <c r="BJ1352" s="722"/>
      <c r="BK1352" s="722"/>
      <c r="BL1352" s="722"/>
      <c r="BM1352" s="722"/>
      <c r="BN1352" s="722"/>
      <c r="BO1352" s="722"/>
      <c r="BP1352" s="722"/>
      <c r="BQ1352" s="722"/>
      <c r="BR1352" s="722"/>
      <c r="BS1352" s="722"/>
      <c r="BT1352" s="722"/>
      <c r="BU1352" s="722"/>
      <c r="BV1352" s="722"/>
      <c r="BW1352" s="722"/>
      <c r="BX1352" s="722"/>
      <c r="BY1352" s="722"/>
      <c r="BZ1352" s="722"/>
      <c r="CA1352" s="722"/>
      <c r="CB1352" s="722"/>
      <c r="CC1352" s="722"/>
      <c r="CD1352" s="722"/>
      <c r="CE1352" s="722"/>
      <c r="CF1352" s="722"/>
      <c r="CG1352" s="722"/>
      <c r="CH1352" s="722"/>
      <c r="CI1352" s="722"/>
      <c r="CJ1352" s="722"/>
      <c r="CK1352" s="722"/>
      <c r="CL1352" s="722"/>
      <c r="CM1352" s="722"/>
      <c r="CN1352" s="722"/>
      <c r="CO1352" s="722"/>
      <c r="CP1352" s="722"/>
      <c r="CQ1352" s="722"/>
      <c r="CR1352" s="722"/>
      <c r="CS1352" s="722"/>
    </row>
    <row r="1353" spans="1:97" s="1376" customFormat="1">
      <c r="A1353" s="722"/>
      <c r="B1353" s="722"/>
      <c r="C1353" s="722"/>
      <c r="D1353" s="722"/>
      <c r="E1353" s="722"/>
      <c r="F1353" s="757"/>
      <c r="G1353" s="757"/>
      <c r="H1353" s="757"/>
      <c r="I1353" s="757"/>
      <c r="J1353" s="757"/>
      <c r="K1353" s="758"/>
      <c r="L1353" s="758"/>
      <c r="M1353" s="722"/>
      <c r="N1353" s="736"/>
      <c r="O1353" s="736"/>
      <c r="P1353" s="736"/>
      <c r="Q1353" s="736"/>
      <c r="R1353" s="736"/>
      <c r="S1353" s="736"/>
      <c r="T1353" s="736"/>
      <c r="U1353" s="736"/>
      <c r="BA1353" s="722"/>
      <c r="BB1353" s="722"/>
      <c r="BC1353" s="722"/>
      <c r="BD1353" s="722"/>
      <c r="BE1353" s="722"/>
      <c r="BF1353" s="722"/>
      <c r="BG1353" s="722"/>
      <c r="BH1353" s="722"/>
      <c r="BI1353" s="722"/>
      <c r="BJ1353" s="722"/>
      <c r="BK1353" s="722"/>
      <c r="BL1353" s="722"/>
      <c r="BM1353" s="722"/>
      <c r="BN1353" s="722"/>
      <c r="BO1353" s="722"/>
      <c r="BP1353" s="722"/>
      <c r="BQ1353" s="722"/>
      <c r="BR1353" s="722"/>
      <c r="BS1353" s="722"/>
      <c r="BT1353" s="722"/>
      <c r="BU1353" s="722"/>
      <c r="BV1353" s="722"/>
      <c r="BW1353" s="722"/>
      <c r="BX1353" s="722"/>
      <c r="BY1353" s="722"/>
      <c r="BZ1353" s="722"/>
      <c r="CA1353" s="722"/>
      <c r="CB1353" s="722"/>
      <c r="CC1353" s="722"/>
      <c r="CD1353" s="722"/>
      <c r="CE1353" s="722"/>
      <c r="CF1353" s="722"/>
      <c r="CG1353" s="722"/>
      <c r="CH1353" s="722"/>
      <c r="CI1353" s="722"/>
      <c r="CJ1353" s="722"/>
      <c r="CK1353" s="722"/>
      <c r="CL1353" s="722"/>
      <c r="CM1353" s="722"/>
      <c r="CN1353" s="722"/>
      <c r="CO1353" s="722"/>
      <c r="CP1353" s="722"/>
      <c r="CQ1353" s="722"/>
      <c r="CR1353" s="722"/>
      <c r="CS1353" s="722"/>
    </row>
    <row r="1354" spans="1:97" s="1376" customFormat="1">
      <c r="A1354" s="722"/>
      <c r="B1354" s="722"/>
      <c r="C1354" s="722"/>
      <c r="D1354" s="722"/>
      <c r="E1354" s="722"/>
      <c r="F1354" s="757"/>
      <c r="G1354" s="757"/>
      <c r="H1354" s="757"/>
      <c r="I1354" s="757"/>
      <c r="J1354" s="757"/>
      <c r="K1354" s="758"/>
      <c r="L1354" s="758"/>
      <c r="M1354" s="722"/>
      <c r="N1354" s="736"/>
      <c r="O1354" s="736"/>
      <c r="P1354" s="736"/>
      <c r="Q1354" s="736"/>
      <c r="R1354" s="736"/>
      <c r="S1354" s="736"/>
      <c r="T1354" s="736"/>
      <c r="U1354" s="736"/>
      <c r="BA1354" s="722"/>
      <c r="BB1354" s="722"/>
      <c r="BC1354" s="722"/>
      <c r="BD1354" s="722"/>
      <c r="BE1354" s="722"/>
      <c r="BF1354" s="722"/>
      <c r="BG1354" s="722"/>
      <c r="BH1354" s="722"/>
      <c r="BI1354" s="722"/>
      <c r="BJ1354" s="722"/>
      <c r="BK1354" s="722"/>
      <c r="BL1354" s="722"/>
      <c r="BM1354" s="722"/>
      <c r="BN1354" s="722"/>
      <c r="BO1354" s="722"/>
      <c r="BP1354" s="722"/>
      <c r="BQ1354" s="722"/>
      <c r="BR1354" s="722"/>
      <c r="BS1354" s="722"/>
      <c r="BT1354" s="722"/>
      <c r="BU1354" s="722"/>
      <c r="BV1354" s="722"/>
      <c r="BW1354" s="722"/>
      <c r="BX1354" s="722"/>
      <c r="BY1354" s="722"/>
      <c r="BZ1354" s="722"/>
      <c r="CA1354" s="722"/>
      <c r="CB1354" s="722"/>
      <c r="CC1354" s="722"/>
      <c r="CD1354" s="722"/>
      <c r="CE1354" s="722"/>
      <c r="CF1354" s="722"/>
      <c r="CG1354" s="722"/>
      <c r="CH1354" s="722"/>
      <c r="CI1354" s="722"/>
      <c r="CJ1354" s="722"/>
      <c r="CK1354" s="722"/>
      <c r="CL1354" s="722"/>
      <c r="CM1354" s="722"/>
      <c r="CN1354" s="722"/>
      <c r="CO1354" s="722"/>
      <c r="CP1354" s="722"/>
      <c r="CQ1354" s="722"/>
      <c r="CR1354" s="722"/>
      <c r="CS1354" s="722"/>
    </row>
    <row r="1355" spans="1:97" s="1376" customFormat="1">
      <c r="A1355" s="722"/>
      <c r="B1355" s="722"/>
      <c r="C1355" s="722"/>
      <c r="D1355" s="722"/>
      <c r="E1355" s="722"/>
      <c r="F1355" s="757"/>
      <c r="G1355" s="757"/>
      <c r="H1355" s="757"/>
      <c r="I1355" s="757"/>
      <c r="J1355" s="757"/>
      <c r="K1355" s="758"/>
      <c r="L1355" s="758"/>
      <c r="M1355" s="722"/>
      <c r="N1355" s="736"/>
      <c r="O1355" s="736"/>
      <c r="P1355" s="736"/>
      <c r="Q1355" s="736"/>
      <c r="R1355" s="736"/>
      <c r="S1355" s="736"/>
      <c r="T1355" s="736"/>
      <c r="U1355" s="736"/>
      <c r="BA1355" s="722"/>
      <c r="BB1355" s="722"/>
      <c r="BC1355" s="722"/>
      <c r="BD1355" s="722"/>
      <c r="BE1355" s="722"/>
      <c r="BF1355" s="722"/>
      <c r="BG1355" s="722"/>
      <c r="BH1355" s="722"/>
      <c r="BI1355" s="722"/>
      <c r="BJ1355" s="722"/>
      <c r="BK1355" s="722"/>
      <c r="BL1355" s="722"/>
      <c r="BM1355" s="722"/>
      <c r="BN1355" s="722"/>
      <c r="BO1355" s="722"/>
      <c r="BP1355" s="722"/>
      <c r="BQ1355" s="722"/>
      <c r="BR1355" s="722"/>
      <c r="BS1355" s="722"/>
      <c r="BT1355" s="722"/>
      <c r="BU1355" s="722"/>
      <c r="BV1355" s="722"/>
      <c r="BW1355" s="722"/>
      <c r="BX1355" s="722"/>
      <c r="BY1355" s="722"/>
      <c r="BZ1355" s="722"/>
      <c r="CA1355" s="722"/>
      <c r="CB1355" s="722"/>
      <c r="CC1355" s="722"/>
      <c r="CD1355" s="722"/>
      <c r="CE1355" s="722"/>
      <c r="CF1355" s="722"/>
      <c r="CG1355" s="722"/>
      <c r="CH1355" s="722"/>
      <c r="CI1355" s="722"/>
      <c r="CJ1355" s="722"/>
      <c r="CK1355" s="722"/>
      <c r="CL1355" s="722"/>
      <c r="CM1355" s="722"/>
      <c r="CN1355" s="722"/>
      <c r="CO1355" s="722"/>
      <c r="CP1355" s="722"/>
      <c r="CQ1355" s="722"/>
      <c r="CR1355" s="722"/>
      <c r="CS1355" s="722"/>
    </row>
    <row r="1356" spans="1:97" s="1376" customFormat="1">
      <c r="A1356" s="722"/>
      <c r="B1356" s="722"/>
      <c r="C1356" s="722"/>
      <c r="D1356" s="722"/>
      <c r="E1356" s="722"/>
      <c r="F1356" s="757"/>
      <c r="G1356" s="757"/>
      <c r="H1356" s="757"/>
      <c r="I1356" s="757"/>
      <c r="J1356" s="757"/>
      <c r="K1356" s="758"/>
      <c r="L1356" s="758"/>
      <c r="M1356" s="722"/>
      <c r="N1356" s="736"/>
      <c r="O1356" s="736"/>
      <c r="P1356" s="736"/>
      <c r="Q1356" s="736"/>
      <c r="R1356" s="736"/>
      <c r="S1356" s="736"/>
      <c r="T1356" s="736"/>
      <c r="U1356" s="736"/>
      <c r="BA1356" s="722"/>
      <c r="BB1356" s="722"/>
      <c r="BC1356" s="722"/>
      <c r="BD1356" s="722"/>
      <c r="BE1356" s="722"/>
      <c r="BF1356" s="722"/>
      <c r="BG1356" s="722"/>
      <c r="BH1356" s="722"/>
      <c r="BI1356" s="722"/>
      <c r="BJ1356" s="722"/>
      <c r="BK1356" s="722"/>
      <c r="BL1356" s="722"/>
      <c r="BM1356" s="722"/>
      <c r="BN1356" s="722"/>
      <c r="BO1356" s="722"/>
      <c r="BP1356" s="722"/>
      <c r="BQ1356" s="722"/>
      <c r="BR1356" s="722"/>
      <c r="BS1356" s="722"/>
      <c r="BT1356" s="722"/>
      <c r="BU1356" s="722"/>
      <c r="BV1356" s="722"/>
      <c r="BW1356" s="722"/>
      <c r="BX1356" s="722"/>
      <c r="BY1356" s="722"/>
      <c r="BZ1356" s="722"/>
      <c r="CA1356" s="722"/>
      <c r="CB1356" s="722"/>
      <c r="CC1356" s="722"/>
      <c r="CD1356" s="722"/>
      <c r="CE1356" s="722"/>
      <c r="CF1356" s="722"/>
      <c r="CG1356" s="722"/>
      <c r="CH1356" s="722"/>
      <c r="CI1356" s="722"/>
      <c r="CJ1356" s="722"/>
      <c r="CK1356" s="722"/>
      <c r="CL1356" s="722"/>
      <c r="CM1356" s="722"/>
      <c r="CN1356" s="722"/>
      <c r="CO1356" s="722"/>
      <c r="CP1356" s="722"/>
      <c r="CQ1356" s="722"/>
      <c r="CR1356" s="722"/>
      <c r="CS1356" s="722"/>
    </row>
    <row r="1357" spans="1:97" s="1376" customFormat="1">
      <c r="A1357" s="722"/>
      <c r="B1357" s="722"/>
      <c r="C1357" s="722"/>
      <c r="D1357" s="722"/>
      <c r="E1357" s="722"/>
      <c r="F1357" s="757"/>
      <c r="G1357" s="757"/>
      <c r="H1357" s="757"/>
      <c r="I1357" s="757"/>
      <c r="J1357" s="757"/>
      <c r="K1357" s="758"/>
      <c r="L1357" s="758"/>
      <c r="M1357" s="722"/>
      <c r="N1357" s="736"/>
      <c r="O1357" s="736"/>
      <c r="P1357" s="736"/>
      <c r="Q1357" s="736"/>
      <c r="R1357" s="736"/>
      <c r="S1357" s="736"/>
      <c r="T1357" s="736"/>
      <c r="U1357" s="736"/>
      <c r="BA1357" s="722"/>
      <c r="BB1357" s="722"/>
      <c r="BC1357" s="722"/>
      <c r="BD1357" s="722"/>
      <c r="BE1357" s="722"/>
      <c r="BF1357" s="722"/>
      <c r="BG1357" s="722"/>
      <c r="BH1357" s="722"/>
      <c r="BI1357" s="722"/>
      <c r="BJ1357" s="722"/>
      <c r="BK1357" s="722"/>
      <c r="BL1357" s="722"/>
      <c r="BM1357" s="722"/>
      <c r="BN1357" s="722"/>
      <c r="BO1357" s="722"/>
      <c r="BP1357" s="722"/>
      <c r="BQ1357" s="722"/>
      <c r="BR1357" s="722"/>
      <c r="BS1357" s="722"/>
      <c r="BT1357" s="722"/>
      <c r="BU1357" s="722"/>
      <c r="BV1357" s="722"/>
      <c r="BW1357" s="722"/>
      <c r="BX1357" s="722"/>
      <c r="BY1357" s="722"/>
      <c r="BZ1357" s="722"/>
      <c r="CA1357" s="722"/>
      <c r="CB1357" s="722"/>
      <c r="CC1357" s="722"/>
      <c r="CD1357" s="722"/>
      <c r="CE1357" s="722"/>
      <c r="CF1357" s="722"/>
      <c r="CG1357" s="722"/>
      <c r="CH1357" s="722"/>
      <c r="CI1357" s="722"/>
      <c r="CJ1357" s="722"/>
      <c r="CK1357" s="722"/>
      <c r="CL1357" s="722"/>
      <c r="CM1357" s="722"/>
      <c r="CN1357" s="722"/>
      <c r="CO1357" s="722"/>
      <c r="CP1357" s="722"/>
      <c r="CQ1357" s="722"/>
      <c r="CR1357" s="722"/>
      <c r="CS1357" s="722"/>
    </row>
    <row r="1358" spans="1:97" s="1376" customFormat="1">
      <c r="A1358" s="722"/>
      <c r="B1358" s="722"/>
      <c r="C1358" s="722"/>
      <c r="D1358" s="722"/>
      <c r="E1358" s="722"/>
      <c r="F1358" s="757"/>
      <c r="G1358" s="757"/>
      <c r="H1358" s="757"/>
      <c r="I1358" s="757"/>
      <c r="J1358" s="757"/>
      <c r="K1358" s="758"/>
      <c r="L1358" s="758"/>
      <c r="M1358" s="722"/>
      <c r="N1358" s="736"/>
      <c r="O1358" s="736"/>
      <c r="P1358" s="736"/>
      <c r="Q1358" s="736"/>
      <c r="R1358" s="736"/>
      <c r="S1358" s="736"/>
      <c r="T1358" s="736"/>
      <c r="U1358" s="736"/>
      <c r="BA1358" s="722"/>
      <c r="BB1358" s="722"/>
      <c r="BC1358" s="722"/>
      <c r="BD1358" s="722"/>
      <c r="BE1358" s="722"/>
      <c r="BF1358" s="722"/>
      <c r="BG1358" s="722"/>
      <c r="BH1358" s="722"/>
      <c r="BI1358" s="722"/>
      <c r="BJ1358" s="722"/>
      <c r="BK1358" s="722"/>
      <c r="BL1358" s="722"/>
      <c r="BM1358" s="722"/>
      <c r="BN1358" s="722"/>
      <c r="BO1358" s="722"/>
      <c r="BP1358" s="722"/>
      <c r="BQ1358" s="722"/>
      <c r="BR1358" s="722"/>
      <c r="BS1358" s="722"/>
      <c r="BT1358" s="722"/>
      <c r="BU1358" s="722"/>
      <c r="BV1358" s="722"/>
      <c r="BW1358" s="722"/>
      <c r="BX1358" s="722"/>
      <c r="BY1358" s="722"/>
      <c r="BZ1358" s="722"/>
      <c r="CA1358" s="722"/>
      <c r="CB1358" s="722"/>
      <c r="CC1358" s="722"/>
      <c r="CD1358" s="722"/>
      <c r="CE1358" s="722"/>
      <c r="CF1358" s="722"/>
      <c r="CG1358" s="722"/>
      <c r="CH1358" s="722"/>
      <c r="CI1358" s="722"/>
      <c r="CJ1358" s="722"/>
      <c r="CK1358" s="722"/>
      <c r="CL1358" s="722"/>
      <c r="CM1358" s="722"/>
      <c r="CN1358" s="722"/>
      <c r="CO1358" s="722"/>
      <c r="CP1358" s="722"/>
      <c r="CQ1358" s="722"/>
      <c r="CR1358" s="722"/>
      <c r="CS1358" s="722"/>
    </row>
    <row r="1359" spans="1:97" s="1376" customFormat="1">
      <c r="A1359" s="722"/>
      <c r="B1359" s="722"/>
      <c r="C1359" s="722"/>
      <c r="D1359" s="722"/>
      <c r="E1359" s="722"/>
      <c r="F1359" s="757"/>
      <c r="G1359" s="757"/>
      <c r="H1359" s="757"/>
      <c r="I1359" s="757"/>
      <c r="J1359" s="757"/>
      <c r="K1359" s="758"/>
      <c r="L1359" s="758"/>
      <c r="M1359" s="722"/>
      <c r="N1359" s="736"/>
      <c r="O1359" s="736"/>
      <c r="P1359" s="736"/>
      <c r="Q1359" s="736"/>
      <c r="R1359" s="736"/>
      <c r="S1359" s="736"/>
      <c r="T1359" s="736"/>
      <c r="U1359" s="736"/>
      <c r="BA1359" s="722"/>
      <c r="BB1359" s="722"/>
      <c r="BC1359" s="722"/>
      <c r="BD1359" s="722"/>
      <c r="BE1359" s="722"/>
      <c r="BF1359" s="722"/>
      <c r="BG1359" s="722"/>
      <c r="BH1359" s="722"/>
      <c r="BI1359" s="722"/>
      <c r="BJ1359" s="722"/>
      <c r="BK1359" s="722"/>
      <c r="BL1359" s="722"/>
      <c r="BM1359" s="722"/>
      <c r="BN1359" s="722"/>
      <c r="BO1359" s="722"/>
      <c r="BP1359" s="722"/>
      <c r="BQ1359" s="722"/>
      <c r="BR1359" s="722"/>
      <c r="BS1359" s="722"/>
      <c r="BT1359" s="722"/>
      <c r="BU1359" s="722"/>
      <c r="BV1359" s="722"/>
      <c r="BW1359" s="722"/>
      <c r="BX1359" s="722"/>
      <c r="BY1359" s="722"/>
      <c r="BZ1359" s="722"/>
      <c r="CA1359" s="722"/>
      <c r="CB1359" s="722"/>
      <c r="CC1359" s="722"/>
      <c r="CD1359" s="722"/>
      <c r="CE1359" s="722"/>
      <c r="CF1359" s="722"/>
      <c r="CG1359" s="722"/>
      <c r="CH1359" s="722"/>
      <c r="CI1359" s="722"/>
      <c r="CJ1359" s="722"/>
      <c r="CK1359" s="722"/>
      <c r="CL1359" s="722"/>
      <c r="CM1359" s="722"/>
      <c r="CN1359" s="722"/>
      <c r="CO1359" s="722"/>
      <c r="CP1359" s="722"/>
      <c r="CQ1359" s="722"/>
      <c r="CR1359" s="722"/>
      <c r="CS1359" s="722"/>
    </row>
    <row r="1360" spans="1:97" s="1376" customFormat="1">
      <c r="A1360" s="722"/>
      <c r="B1360" s="722"/>
      <c r="C1360" s="722"/>
      <c r="D1360" s="722"/>
      <c r="E1360" s="722"/>
      <c r="F1360" s="757"/>
      <c r="G1360" s="757"/>
      <c r="H1360" s="757"/>
      <c r="I1360" s="757"/>
      <c r="J1360" s="757"/>
      <c r="K1360" s="758"/>
      <c r="L1360" s="758"/>
      <c r="M1360" s="722"/>
      <c r="N1360" s="736"/>
      <c r="O1360" s="736"/>
      <c r="P1360" s="736"/>
      <c r="Q1360" s="736"/>
      <c r="R1360" s="736"/>
      <c r="S1360" s="736"/>
      <c r="T1360" s="736"/>
      <c r="U1360" s="736"/>
      <c r="BA1360" s="722"/>
      <c r="BB1360" s="722"/>
      <c r="BC1360" s="722"/>
      <c r="BD1360" s="722"/>
      <c r="BE1360" s="722"/>
      <c r="BF1360" s="722"/>
      <c r="BG1360" s="722"/>
      <c r="BH1360" s="722"/>
      <c r="BI1360" s="722"/>
      <c r="BJ1360" s="722"/>
      <c r="BK1360" s="722"/>
      <c r="BL1360" s="722"/>
      <c r="BM1360" s="722"/>
      <c r="BN1360" s="722"/>
      <c r="BO1360" s="722"/>
      <c r="BP1360" s="722"/>
      <c r="BQ1360" s="722"/>
      <c r="BR1360" s="722"/>
      <c r="BS1360" s="722"/>
      <c r="BT1360" s="722"/>
      <c r="BU1360" s="722"/>
      <c r="BV1360" s="722"/>
      <c r="BW1360" s="722"/>
      <c r="BX1360" s="722"/>
      <c r="BY1360" s="722"/>
      <c r="BZ1360" s="722"/>
      <c r="CA1360" s="722"/>
      <c r="CB1360" s="722"/>
      <c r="CC1360" s="722"/>
      <c r="CD1360" s="722"/>
      <c r="CE1360" s="722"/>
      <c r="CF1360" s="722"/>
      <c r="CG1360" s="722"/>
      <c r="CH1360" s="722"/>
      <c r="CI1360" s="722"/>
      <c r="CJ1360" s="722"/>
      <c r="CK1360" s="722"/>
      <c r="CL1360" s="722"/>
      <c r="CM1360" s="722"/>
      <c r="CN1360" s="722"/>
      <c r="CO1360" s="722"/>
      <c r="CP1360" s="722"/>
      <c r="CQ1360" s="722"/>
      <c r="CR1360" s="722"/>
      <c r="CS1360" s="722"/>
    </row>
    <row r="1361" spans="1:97" s="1376" customFormat="1">
      <c r="A1361" s="722"/>
      <c r="B1361" s="722"/>
      <c r="C1361" s="722"/>
      <c r="D1361" s="722"/>
      <c r="E1361" s="722"/>
      <c r="F1361" s="757"/>
      <c r="G1361" s="757"/>
      <c r="H1361" s="757"/>
      <c r="I1361" s="757"/>
      <c r="J1361" s="757"/>
      <c r="K1361" s="758"/>
      <c r="L1361" s="758"/>
      <c r="M1361" s="722"/>
      <c r="N1361" s="736"/>
      <c r="O1361" s="736"/>
      <c r="P1361" s="736"/>
      <c r="Q1361" s="736"/>
      <c r="R1361" s="736"/>
      <c r="S1361" s="736"/>
      <c r="T1361" s="736"/>
      <c r="U1361" s="736"/>
      <c r="BA1361" s="722"/>
      <c r="BB1361" s="722"/>
      <c r="BC1361" s="722"/>
      <c r="BD1361" s="722"/>
      <c r="BE1361" s="722"/>
      <c r="BF1361" s="722"/>
      <c r="BG1361" s="722"/>
      <c r="BH1361" s="722"/>
      <c r="BI1361" s="722"/>
      <c r="BJ1361" s="722"/>
      <c r="BK1361" s="722"/>
      <c r="BL1361" s="722"/>
      <c r="BM1361" s="722"/>
      <c r="BN1361" s="722"/>
      <c r="BO1361" s="722"/>
      <c r="BP1361" s="722"/>
      <c r="BQ1361" s="722"/>
      <c r="BR1361" s="722"/>
      <c r="BS1361" s="722"/>
      <c r="BT1361" s="722"/>
      <c r="BU1361" s="722"/>
      <c r="BV1361" s="722"/>
      <c r="BW1361" s="722"/>
      <c r="BX1361" s="722"/>
      <c r="BY1361" s="722"/>
      <c r="BZ1361" s="722"/>
      <c r="CA1361" s="722"/>
      <c r="CB1361" s="722"/>
      <c r="CC1361" s="722"/>
      <c r="CD1361" s="722"/>
      <c r="CE1361" s="722"/>
      <c r="CF1361" s="722"/>
      <c r="CG1361" s="722"/>
      <c r="CH1361" s="722"/>
      <c r="CI1361" s="722"/>
      <c r="CJ1361" s="722"/>
      <c r="CK1361" s="722"/>
      <c r="CL1361" s="722"/>
      <c r="CM1361" s="722"/>
      <c r="CN1361" s="722"/>
      <c r="CO1361" s="722"/>
      <c r="CP1361" s="722"/>
      <c r="CQ1361" s="722"/>
      <c r="CR1361" s="722"/>
      <c r="CS1361" s="722"/>
    </row>
    <row r="1362" spans="1:97" s="1376" customFormat="1">
      <c r="A1362" s="722"/>
      <c r="B1362" s="722"/>
      <c r="C1362" s="722"/>
      <c r="D1362" s="722"/>
      <c r="E1362" s="722"/>
      <c r="F1362" s="757"/>
      <c r="G1362" s="757"/>
      <c r="H1362" s="757"/>
      <c r="I1362" s="757"/>
      <c r="J1362" s="757"/>
      <c r="K1362" s="758"/>
      <c r="L1362" s="758"/>
      <c r="M1362" s="722"/>
      <c r="N1362" s="736"/>
      <c r="O1362" s="736"/>
      <c r="P1362" s="736"/>
      <c r="Q1362" s="736"/>
      <c r="R1362" s="736"/>
      <c r="S1362" s="736"/>
      <c r="T1362" s="736"/>
      <c r="U1362" s="736"/>
      <c r="BA1362" s="722"/>
      <c r="BB1362" s="722"/>
      <c r="BC1362" s="722"/>
      <c r="BD1362" s="722"/>
      <c r="BE1362" s="722"/>
      <c r="BF1362" s="722"/>
      <c r="BG1362" s="722"/>
      <c r="BH1362" s="722"/>
      <c r="BI1362" s="722"/>
      <c r="BJ1362" s="722"/>
      <c r="BK1362" s="722"/>
      <c r="BL1362" s="722"/>
      <c r="BM1362" s="722"/>
      <c r="BN1362" s="722"/>
      <c r="BO1362" s="722"/>
      <c r="BP1362" s="722"/>
      <c r="BQ1362" s="722"/>
      <c r="BR1362" s="722"/>
      <c r="BS1362" s="722"/>
      <c r="BT1362" s="722"/>
      <c r="BU1362" s="722"/>
      <c r="BV1362" s="722"/>
      <c r="BW1362" s="722"/>
      <c r="BX1362" s="722"/>
      <c r="BY1362" s="722"/>
      <c r="BZ1362" s="722"/>
      <c r="CA1362" s="722"/>
      <c r="CB1362" s="722"/>
      <c r="CC1362" s="722"/>
      <c r="CD1362" s="722"/>
      <c r="CE1362" s="722"/>
      <c r="CF1362" s="722"/>
      <c r="CG1362" s="722"/>
      <c r="CH1362" s="722"/>
      <c r="CI1362" s="722"/>
      <c r="CJ1362" s="722"/>
      <c r="CK1362" s="722"/>
      <c r="CL1362" s="722"/>
      <c r="CM1362" s="722"/>
      <c r="CN1362" s="722"/>
      <c r="CO1362" s="722"/>
      <c r="CP1362" s="722"/>
      <c r="CQ1362" s="722"/>
      <c r="CR1362" s="722"/>
      <c r="CS1362" s="722"/>
    </row>
    <row r="1363" spans="1:97" s="1376" customFormat="1">
      <c r="A1363" s="722"/>
      <c r="B1363" s="722"/>
      <c r="C1363" s="722"/>
      <c r="D1363" s="722"/>
      <c r="E1363" s="722"/>
      <c r="F1363" s="757"/>
      <c r="G1363" s="757"/>
      <c r="H1363" s="757"/>
      <c r="I1363" s="757"/>
      <c r="J1363" s="757"/>
      <c r="K1363" s="758"/>
      <c r="L1363" s="758"/>
      <c r="M1363" s="722"/>
      <c r="N1363" s="736"/>
      <c r="O1363" s="736"/>
      <c r="P1363" s="736"/>
      <c r="Q1363" s="736"/>
      <c r="R1363" s="736"/>
      <c r="S1363" s="736"/>
      <c r="T1363" s="736"/>
      <c r="U1363" s="736"/>
      <c r="BA1363" s="722"/>
      <c r="BB1363" s="722"/>
      <c r="BC1363" s="722"/>
      <c r="BD1363" s="722"/>
      <c r="BE1363" s="722"/>
      <c r="BF1363" s="722"/>
      <c r="BG1363" s="722"/>
      <c r="BH1363" s="722"/>
      <c r="BI1363" s="722"/>
      <c r="BJ1363" s="722"/>
      <c r="BK1363" s="722"/>
      <c r="BL1363" s="722"/>
      <c r="BM1363" s="722"/>
      <c r="BN1363" s="722"/>
      <c r="BO1363" s="722"/>
      <c r="BP1363" s="722"/>
      <c r="BQ1363" s="722"/>
      <c r="BR1363" s="722"/>
      <c r="BS1363" s="722"/>
      <c r="BT1363" s="722"/>
      <c r="BU1363" s="722"/>
      <c r="BV1363" s="722"/>
      <c r="BW1363" s="722"/>
      <c r="BX1363" s="722"/>
      <c r="BY1363" s="722"/>
      <c r="BZ1363" s="722"/>
      <c r="CA1363" s="722"/>
      <c r="CB1363" s="722"/>
      <c r="CC1363" s="722"/>
      <c r="CD1363" s="722"/>
      <c r="CE1363" s="722"/>
      <c r="CF1363" s="722"/>
      <c r="CG1363" s="722"/>
      <c r="CH1363" s="722"/>
      <c r="CI1363" s="722"/>
      <c r="CJ1363" s="722"/>
      <c r="CK1363" s="722"/>
      <c r="CL1363" s="722"/>
      <c r="CM1363" s="722"/>
      <c r="CN1363" s="722"/>
      <c r="CO1363" s="722"/>
      <c r="CP1363" s="722"/>
      <c r="CQ1363" s="722"/>
      <c r="CR1363" s="722"/>
      <c r="CS1363" s="722"/>
    </row>
    <row r="1364" spans="1:97" s="1376" customFormat="1">
      <c r="A1364" s="722"/>
      <c r="B1364" s="722"/>
      <c r="C1364" s="722"/>
      <c r="D1364" s="722"/>
      <c r="E1364" s="722"/>
      <c r="F1364" s="757"/>
      <c r="G1364" s="757"/>
      <c r="H1364" s="757"/>
      <c r="I1364" s="757"/>
      <c r="J1364" s="757"/>
      <c r="K1364" s="758"/>
      <c r="L1364" s="758"/>
      <c r="M1364" s="722"/>
      <c r="N1364" s="736"/>
      <c r="O1364" s="736"/>
      <c r="P1364" s="736"/>
      <c r="Q1364" s="736"/>
      <c r="R1364" s="736"/>
      <c r="S1364" s="736"/>
      <c r="T1364" s="736"/>
      <c r="U1364" s="736"/>
      <c r="BA1364" s="722"/>
      <c r="BB1364" s="722"/>
      <c r="BC1364" s="722"/>
      <c r="BD1364" s="722"/>
      <c r="BE1364" s="722"/>
      <c r="BF1364" s="722"/>
      <c r="BG1364" s="722"/>
      <c r="BH1364" s="722"/>
      <c r="BI1364" s="722"/>
      <c r="BJ1364" s="722"/>
      <c r="BK1364" s="722"/>
      <c r="BL1364" s="722"/>
      <c r="BM1364" s="722"/>
      <c r="BN1364" s="722"/>
      <c r="BO1364" s="722"/>
      <c r="BP1364" s="722"/>
      <c r="BQ1364" s="722"/>
      <c r="BR1364" s="722"/>
      <c r="BS1364" s="722"/>
      <c r="BT1364" s="722"/>
      <c r="BU1364" s="722"/>
      <c r="BV1364" s="722"/>
      <c r="BW1364" s="722"/>
      <c r="BX1364" s="722"/>
      <c r="BY1364" s="722"/>
      <c r="BZ1364" s="722"/>
      <c r="CA1364" s="722"/>
      <c r="CB1364" s="722"/>
      <c r="CC1364" s="722"/>
      <c r="CD1364" s="722"/>
      <c r="CE1364" s="722"/>
      <c r="CF1364" s="722"/>
      <c r="CG1364" s="722"/>
      <c r="CH1364" s="722"/>
      <c r="CI1364" s="722"/>
      <c r="CJ1364" s="722"/>
      <c r="CK1364" s="722"/>
      <c r="CL1364" s="722"/>
      <c r="CM1364" s="722"/>
      <c r="CN1364" s="722"/>
      <c r="CO1364" s="722"/>
      <c r="CP1364" s="722"/>
      <c r="CQ1364" s="722"/>
      <c r="CR1364" s="722"/>
      <c r="CS1364" s="722"/>
    </row>
    <row r="1365" spans="1:97" s="1376" customFormat="1">
      <c r="A1365" s="722"/>
      <c r="B1365" s="722"/>
      <c r="C1365" s="722"/>
      <c r="D1365" s="722"/>
      <c r="E1365" s="722"/>
      <c r="F1365" s="757"/>
      <c r="G1365" s="757"/>
      <c r="H1365" s="757"/>
      <c r="I1365" s="757"/>
      <c r="J1365" s="757"/>
      <c r="K1365" s="758"/>
      <c r="L1365" s="758"/>
      <c r="M1365" s="722"/>
      <c r="N1365" s="736"/>
      <c r="O1365" s="736"/>
      <c r="P1365" s="736"/>
      <c r="Q1365" s="736"/>
      <c r="R1365" s="736"/>
      <c r="S1365" s="736"/>
      <c r="T1365" s="736"/>
      <c r="U1365" s="736"/>
      <c r="BA1365" s="722"/>
      <c r="BB1365" s="722"/>
      <c r="BC1365" s="722"/>
      <c r="BD1365" s="722"/>
      <c r="BE1365" s="722"/>
      <c r="BF1365" s="722"/>
      <c r="BG1365" s="722"/>
      <c r="BH1365" s="722"/>
      <c r="BI1365" s="722"/>
      <c r="BJ1365" s="722"/>
      <c r="BK1365" s="722"/>
      <c r="BL1365" s="722"/>
      <c r="BM1365" s="722"/>
      <c r="BN1365" s="722"/>
      <c r="BO1365" s="722"/>
      <c r="BP1365" s="722"/>
      <c r="BQ1365" s="722"/>
      <c r="BR1365" s="722"/>
      <c r="BS1365" s="722"/>
      <c r="BT1365" s="722"/>
      <c r="BU1365" s="722"/>
      <c r="BV1365" s="722"/>
      <c r="BW1365" s="722"/>
      <c r="BX1365" s="722"/>
      <c r="BY1365" s="722"/>
      <c r="BZ1365" s="722"/>
      <c r="CA1365" s="722"/>
      <c r="CB1365" s="722"/>
      <c r="CC1365" s="722"/>
      <c r="CD1365" s="722"/>
      <c r="CE1365" s="722"/>
      <c r="CF1365" s="722"/>
      <c r="CG1365" s="722"/>
      <c r="CH1365" s="722"/>
      <c r="CI1365" s="722"/>
      <c r="CJ1365" s="722"/>
      <c r="CK1365" s="722"/>
      <c r="CL1365" s="722"/>
      <c r="CM1365" s="722"/>
      <c r="CN1365" s="722"/>
      <c r="CO1365" s="722"/>
      <c r="CP1365" s="722"/>
      <c r="CQ1365" s="722"/>
      <c r="CR1365" s="722"/>
      <c r="CS1365" s="722"/>
    </row>
    <row r="1366" spans="1:97" s="1376" customFormat="1">
      <c r="A1366" s="722"/>
      <c r="B1366" s="722"/>
      <c r="C1366" s="722"/>
      <c r="D1366" s="722"/>
      <c r="E1366" s="722"/>
      <c r="F1366" s="757"/>
      <c r="G1366" s="757"/>
      <c r="H1366" s="757"/>
      <c r="I1366" s="757"/>
      <c r="J1366" s="757"/>
      <c r="K1366" s="758"/>
      <c r="L1366" s="758"/>
      <c r="M1366" s="722"/>
      <c r="N1366" s="736"/>
      <c r="O1366" s="736"/>
      <c r="P1366" s="736"/>
      <c r="Q1366" s="736"/>
      <c r="R1366" s="736"/>
      <c r="S1366" s="736"/>
      <c r="T1366" s="736"/>
      <c r="U1366" s="736"/>
      <c r="BA1366" s="722"/>
      <c r="BB1366" s="722"/>
      <c r="BC1366" s="722"/>
      <c r="BD1366" s="722"/>
      <c r="BE1366" s="722"/>
      <c r="BF1366" s="722"/>
      <c r="BG1366" s="722"/>
      <c r="BH1366" s="722"/>
      <c r="BI1366" s="722"/>
      <c r="BJ1366" s="722"/>
      <c r="BK1366" s="722"/>
      <c r="BL1366" s="722"/>
      <c r="BM1366" s="722"/>
      <c r="BN1366" s="722"/>
      <c r="BO1366" s="722"/>
      <c r="BP1366" s="722"/>
      <c r="BQ1366" s="722"/>
      <c r="BR1366" s="722"/>
      <c r="BS1366" s="722"/>
      <c r="BT1366" s="722"/>
      <c r="BU1366" s="722"/>
      <c r="BV1366" s="722"/>
      <c r="BW1366" s="722"/>
      <c r="BX1366" s="722"/>
      <c r="BY1366" s="722"/>
      <c r="BZ1366" s="722"/>
      <c r="CA1366" s="722"/>
      <c r="CB1366" s="722"/>
      <c r="CC1366" s="722"/>
      <c r="CD1366" s="722"/>
      <c r="CE1366" s="722"/>
      <c r="CF1366" s="722"/>
      <c r="CG1366" s="722"/>
      <c r="CH1366" s="722"/>
      <c r="CI1366" s="722"/>
      <c r="CJ1366" s="722"/>
      <c r="CK1366" s="722"/>
      <c r="CL1366" s="722"/>
      <c r="CM1366" s="722"/>
      <c r="CN1366" s="722"/>
      <c r="CO1366" s="722"/>
      <c r="CP1366" s="722"/>
      <c r="CQ1366" s="722"/>
      <c r="CR1366" s="722"/>
      <c r="CS1366" s="722"/>
    </row>
    <row r="1367" spans="1:97" s="1376" customFormat="1">
      <c r="A1367" s="722"/>
      <c r="B1367" s="722"/>
      <c r="C1367" s="722"/>
      <c r="D1367" s="722"/>
      <c r="E1367" s="722"/>
      <c r="F1367" s="757"/>
      <c r="G1367" s="757"/>
      <c r="H1367" s="757"/>
      <c r="I1367" s="757"/>
      <c r="J1367" s="757"/>
      <c r="K1367" s="758"/>
      <c r="L1367" s="758"/>
      <c r="M1367" s="722"/>
      <c r="N1367" s="736"/>
      <c r="O1367" s="736"/>
      <c r="P1367" s="736"/>
      <c r="Q1367" s="736"/>
      <c r="R1367" s="736"/>
      <c r="S1367" s="736"/>
      <c r="T1367" s="736"/>
      <c r="U1367" s="736"/>
      <c r="BA1367" s="722"/>
      <c r="BB1367" s="722"/>
      <c r="BC1367" s="722"/>
      <c r="BD1367" s="722"/>
      <c r="BE1367" s="722"/>
      <c r="BF1367" s="722"/>
      <c r="BG1367" s="722"/>
      <c r="BH1367" s="722"/>
      <c r="BI1367" s="722"/>
      <c r="BJ1367" s="722"/>
      <c r="BK1367" s="722"/>
      <c r="BL1367" s="722"/>
      <c r="BM1367" s="722"/>
      <c r="BN1367" s="722"/>
      <c r="BO1367" s="722"/>
      <c r="BP1367" s="722"/>
      <c r="BQ1367" s="722"/>
      <c r="BR1367" s="722"/>
      <c r="BS1367" s="722"/>
      <c r="BT1367" s="722"/>
      <c r="BU1367" s="722"/>
      <c r="BV1367" s="722"/>
      <c r="BW1367" s="722"/>
      <c r="BX1367" s="722"/>
      <c r="BY1367" s="722"/>
      <c r="BZ1367" s="722"/>
      <c r="CA1367" s="722"/>
      <c r="CB1367" s="722"/>
      <c r="CC1367" s="722"/>
      <c r="CD1367" s="722"/>
      <c r="CE1367" s="722"/>
      <c r="CF1367" s="722"/>
      <c r="CG1367" s="722"/>
      <c r="CH1367" s="722"/>
      <c r="CI1367" s="722"/>
      <c r="CJ1367" s="722"/>
      <c r="CK1367" s="722"/>
      <c r="CL1367" s="722"/>
      <c r="CM1367" s="722"/>
      <c r="CN1367" s="722"/>
      <c r="CO1367" s="722"/>
      <c r="CP1367" s="722"/>
      <c r="CQ1367" s="722"/>
      <c r="CR1367" s="722"/>
      <c r="CS1367" s="722"/>
    </row>
    <row r="1368" spans="1:97" s="1376" customFormat="1">
      <c r="A1368" s="722"/>
      <c r="B1368" s="722"/>
      <c r="C1368" s="722"/>
      <c r="D1368" s="722"/>
      <c r="E1368" s="722"/>
      <c r="F1368" s="757"/>
      <c r="G1368" s="757"/>
      <c r="H1368" s="757"/>
      <c r="I1368" s="757"/>
      <c r="J1368" s="757"/>
      <c r="K1368" s="758"/>
      <c r="L1368" s="758"/>
      <c r="M1368" s="722"/>
      <c r="N1368" s="736"/>
      <c r="O1368" s="736"/>
      <c r="P1368" s="736"/>
      <c r="Q1368" s="736"/>
      <c r="R1368" s="736"/>
      <c r="S1368" s="736"/>
      <c r="T1368" s="736"/>
      <c r="U1368" s="736"/>
      <c r="BA1368" s="722"/>
      <c r="BB1368" s="722"/>
      <c r="BC1368" s="722"/>
      <c r="BD1368" s="722"/>
      <c r="BE1368" s="722"/>
      <c r="BF1368" s="722"/>
      <c r="BG1368" s="722"/>
      <c r="BH1368" s="722"/>
      <c r="BI1368" s="722"/>
      <c r="BJ1368" s="722"/>
      <c r="BK1368" s="722"/>
      <c r="BL1368" s="722"/>
      <c r="BM1368" s="722"/>
      <c r="BN1368" s="722"/>
      <c r="BO1368" s="722"/>
      <c r="BP1368" s="722"/>
      <c r="BQ1368" s="722"/>
      <c r="BR1368" s="722"/>
      <c r="BS1368" s="722"/>
      <c r="BT1368" s="722"/>
      <c r="BU1368" s="722"/>
      <c r="BV1368" s="722"/>
      <c r="BW1368" s="722"/>
      <c r="BX1368" s="722"/>
      <c r="BY1368" s="722"/>
      <c r="BZ1368" s="722"/>
      <c r="CA1368" s="722"/>
      <c r="CB1368" s="722"/>
      <c r="CC1368" s="722"/>
      <c r="CD1368" s="722"/>
      <c r="CE1368" s="722"/>
      <c r="CF1368" s="722"/>
      <c r="CG1368" s="722"/>
      <c r="CH1368" s="722"/>
      <c r="CI1368" s="722"/>
      <c r="CJ1368" s="722"/>
      <c r="CK1368" s="722"/>
      <c r="CL1368" s="722"/>
      <c r="CM1368" s="722"/>
      <c r="CN1368" s="722"/>
      <c r="CO1368" s="722"/>
      <c r="CP1368" s="722"/>
      <c r="CQ1368" s="722"/>
      <c r="CR1368" s="722"/>
      <c r="CS1368" s="722"/>
    </row>
    <row r="1369" spans="1:97" s="1376" customFormat="1">
      <c r="A1369" s="722"/>
      <c r="B1369" s="722"/>
      <c r="C1369" s="722"/>
      <c r="D1369" s="722"/>
      <c r="E1369" s="722"/>
      <c r="F1369" s="757"/>
      <c r="G1369" s="757"/>
      <c r="H1369" s="757"/>
      <c r="I1369" s="757"/>
      <c r="J1369" s="757"/>
      <c r="K1369" s="758"/>
      <c r="L1369" s="758"/>
      <c r="M1369" s="722"/>
      <c r="N1369" s="736"/>
      <c r="O1369" s="736"/>
      <c r="P1369" s="736"/>
      <c r="Q1369" s="736"/>
      <c r="R1369" s="736"/>
      <c r="S1369" s="736"/>
      <c r="T1369" s="736"/>
      <c r="U1369" s="736"/>
      <c r="BA1369" s="722"/>
      <c r="BB1369" s="722"/>
      <c r="BC1369" s="722"/>
      <c r="BD1369" s="722"/>
      <c r="BE1369" s="722"/>
      <c r="BF1369" s="722"/>
      <c r="BG1369" s="722"/>
      <c r="BH1369" s="722"/>
      <c r="BI1369" s="722"/>
      <c r="BJ1369" s="722"/>
      <c r="BK1369" s="722"/>
      <c r="BL1369" s="722"/>
      <c r="BM1369" s="722"/>
      <c r="BN1369" s="722"/>
      <c r="BO1369" s="722"/>
      <c r="BP1369" s="722"/>
      <c r="BQ1369" s="722"/>
      <c r="BR1369" s="722"/>
      <c r="BS1369" s="722"/>
      <c r="BT1369" s="722"/>
      <c r="BU1369" s="722"/>
      <c r="BV1369" s="722"/>
      <c r="BW1369" s="722"/>
      <c r="BX1369" s="722"/>
      <c r="BY1369" s="722"/>
      <c r="BZ1369" s="722"/>
      <c r="CA1369" s="722"/>
      <c r="CB1369" s="722"/>
      <c r="CC1369" s="722"/>
      <c r="CD1369" s="722"/>
      <c r="CE1369" s="722"/>
      <c r="CF1369" s="722"/>
      <c r="CG1369" s="722"/>
      <c r="CH1369" s="722"/>
      <c r="CI1369" s="722"/>
      <c r="CJ1369" s="722"/>
      <c r="CK1369" s="722"/>
      <c r="CL1369" s="722"/>
      <c r="CM1369" s="722"/>
      <c r="CN1369" s="722"/>
      <c r="CO1369" s="722"/>
      <c r="CP1369" s="722"/>
      <c r="CQ1369" s="722"/>
      <c r="CR1369" s="722"/>
      <c r="CS1369" s="722"/>
    </row>
    <row r="1370" spans="1:97" s="1376" customFormat="1">
      <c r="A1370" s="722"/>
      <c r="B1370" s="722"/>
      <c r="C1370" s="722"/>
      <c r="D1370" s="722"/>
      <c r="E1370" s="722"/>
      <c r="F1370" s="757"/>
      <c r="G1370" s="757"/>
      <c r="H1370" s="757"/>
      <c r="I1370" s="757"/>
      <c r="J1370" s="757"/>
      <c r="K1370" s="758"/>
      <c r="L1370" s="758"/>
      <c r="M1370" s="722"/>
      <c r="N1370" s="736"/>
      <c r="O1370" s="736"/>
      <c r="P1370" s="736"/>
      <c r="Q1370" s="736"/>
      <c r="R1370" s="736"/>
      <c r="S1370" s="736"/>
      <c r="T1370" s="736"/>
      <c r="U1370" s="736"/>
      <c r="BA1370" s="722"/>
      <c r="BB1370" s="722"/>
      <c r="BC1370" s="722"/>
      <c r="BD1370" s="722"/>
      <c r="BE1370" s="722"/>
      <c r="BF1370" s="722"/>
      <c r="BG1370" s="722"/>
      <c r="BH1370" s="722"/>
      <c r="BI1370" s="722"/>
      <c r="BJ1370" s="722"/>
      <c r="BK1370" s="722"/>
      <c r="BL1370" s="722"/>
      <c r="BM1370" s="722"/>
      <c r="BN1370" s="722"/>
      <c r="BO1370" s="722"/>
      <c r="BP1370" s="722"/>
      <c r="BQ1370" s="722"/>
      <c r="BR1370" s="722"/>
      <c r="BS1370" s="722"/>
      <c r="BT1370" s="722"/>
      <c r="BU1370" s="722"/>
      <c r="BV1370" s="722"/>
      <c r="BW1370" s="722"/>
      <c r="BX1370" s="722"/>
      <c r="BY1370" s="722"/>
      <c r="BZ1370" s="722"/>
      <c r="CA1370" s="722"/>
      <c r="CB1370" s="722"/>
      <c r="CC1370" s="722"/>
      <c r="CD1370" s="722"/>
      <c r="CE1370" s="722"/>
      <c r="CF1370" s="722"/>
      <c r="CG1370" s="722"/>
      <c r="CH1370" s="722"/>
      <c r="CI1370" s="722"/>
      <c r="CJ1370" s="722"/>
      <c r="CK1370" s="722"/>
      <c r="CL1370" s="722"/>
      <c r="CM1370" s="722"/>
      <c r="CN1370" s="722"/>
      <c r="CO1370" s="722"/>
      <c r="CP1370" s="722"/>
      <c r="CQ1370" s="722"/>
      <c r="CR1370" s="722"/>
      <c r="CS1370" s="722"/>
    </row>
    <row r="1371" spans="1:97" s="1376" customFormat="1">
      <c r="A1371" s="722"/>
      <c r="B1371" s="722"/>
      <c r="C1371" s="722"/>
      <c r="D1371" s="722"/>
      <c r="E1371" s="722"/>
      <c r="F1371" s="757"/>
      <c r="G1371" s="757"/>
      <c r="H1371" s="757"/>
      <c r="I1371" s="757"/>
      <c r="J1371" s="757"/>
      <c r="K1371" s="758"/>
      <c r="L1371" s="758"/>
      <c r="M1371" s="722"/>
      <c r="N1371" s="736"/>
      <c r="O1371" s="736"/>
      <c r="P1371" s="736"/>
      <c r="Q1371" s="736"/>
      <c r="R1371" s="736"/>
      <c r="S1371" s="736"/>
      <c r="T1371" s="736"/>
      <c r="U1371" s="736"/>
      <c r="BA1371" s="722"/>
      <c r="BB1371" s="722"/>
      <c r="BC1371" s="722"/>
      <c r="BD1371" s="722"/>
      <c r="BE1371" s="722"/>
      <c r="BF1371" s="722"/>
      <c r="BG1371" s="722"/>
      <c r="BH1371" s="722"/>
      <c r="BI1371" s="722"/>
      <c r="BJ1371" s="722"/>
      <c r="BK1371" s="722"/>
      <c r="BL1371" s="722"/>
      <c r="BM1371" s="722"/>
      <c r="BN1371" s="722"/>
      <c r="BO1371" s="722"/>
      <c r="BP1371" s="722"/>
      <c r="BQ1371" s="722"/>
      <c r="BR1371" s="722"/>
      <c r="BS1371" s="722"/>
      <c r="BT1371" s="722"/>
      <c r="BU1371" s="722"/>
      <c r="BV1371" s="722"/>
      <c r="BW1371" s="722"/>
      <c r="BX1371" s="722"/>
      <c r="BY1371" s="722"/>
      <c r="BZ1371" s="722"/>
      <c r="CA1371" s="722"/>
      <c r="CB1371" s="722"/>
      <c r="CC1371" s="722"/>
      <c r="CD1371" s="722"/>
      <c r="CE1371" s="722"/>
      <c r="CF1371" s="722"/>
      <c r="CG1371" s="722"/>
      <c r="CH1371" s="722"/>
      <c r="CI1371" s="722"/>
      <c r="CJ1371" s="722"/>
      <c r="CK1371" s="722"/>
      <c r="CL1371" s="722"/>
      <c r="CM1371" s="722"/>
      <c r="CN1371" s="722"/>
      <c r="CO1371" s="722"/>
      <c r="CP1371" s="722"/>
      <c r="CQ1371" s="722"/>
      <c r="CR1371" s="722"/>
      <c r="CS1371" s="722"/>
    </row>
    <row r="1372" spans="1:97" s="1376" customFormat="1">
      <c r="A1372" s="722"/>
      <c r="B1372" s="722"/>
      <c r="C1372" s="722"/>
      <c r="D1372" s="722"/>
      <c r="E1372" s="722"/>
      <c r="F1372" s="757"/>
      <c r="G1372" s="757"/>
      <c r="H1372" s="757"/>
      <c r="I1372" s="757"/>
      <c r="J1372" s="757"/>
      <c r="K1372" s="758"/>
      <c r="L1372" s="758"/>
      <c r="M1372" s="722"/>
      <c r="N1372" s="736"/>
      <c r="O1372" s="736"/>
      <c r="P1372" s="736"/>
      <c r="Q1372" s="736"/>
      <c r="R1372" s="736"/>
      <c r="S1372" s="736"/>
      <c r="T1372" s="736"/>
      <c r="U1372" s="736"/>
      <c r="BA1372" s="722"/>
      <c r="BB1372" s="722"/>
      <c r="BC1372" s="722"/>
      <c r="BD1372" s="722"/>
      <c r="BE1372" s="722"/>
      <c r="BF1372" s="722"/>
      <c r="BG1372" s="722"/>
      <c r="BH1372" s="722"/>
      <c r="BI1372" s="722"/>
      <c r="BJ1372" s="722"/>
      <c r="BK1372" s="722"/>
      <c r="BL1372" s="722"/>
      <c r="BM1372" s="722"/>
      <c r="BN1372" s="722"/>
      <c r="BO1372" s="722"/>
      <c r="BP1372" s="722"/>
      <c r="BQ1372" s="722"/>
      <c r="BR1372" s="722"/>
      <c r="BS1372" s="722"/>
      <c r="BT1372" s="722"/>
      <c r="BU1372" s="722"/>
      <c r="BV1372" s="722"/>
      <c r="BW1372" s="722"/>
      <c r="BX1372" s="722"/>
      <c r="BY1372" s="722"/>
      <c r="BZ1372" s="722"/>
      <c r="CA1372" s="722"/>
      <c r="CB1372" s="722"/>
      <c r="CC1372" s="722"/>
      <c r="CD1372" s="722"/>
      <c r="CE1372" s="722"/>
      <c r="CF1372" s="722"/>
      <c r="CG1372" s="722"/>
      <c r="CH1372" s="722"/>
      <c r="CI1372" s="722"/>
      <c r="CJ1372" s="722"/>
      <c r="CK1372" s="722"/>
      <c r="CL1372" s="722"/>
      <c r="CM1372" s="722"/>
      <c r="CN1372" s="722"/>
      <c r="CO1372" s="722"/>
      <c r="CP1372" s="722"/>
      <c r="CQ1372" s="722"/>
      <c r="CR1372" s="722"/>
      <c r="CS1372" s="722"/>
    </row>
    <row r="1373" spans="1:97" s="1376" customFormat="1">
      <c r="A1373" s="722"/>
      <c r="B1373" s="722"/>
      <c r="C1373" s="722"/>
      <c r="D1373" s="722"/>
      <c r="E1373" s="722"/>
      <c r="F1373" s="757"/>
      <c r="G1373" s="757"/>
      <c r="H1373" s="757"/>
      <c r="I1373" s="757"/>
      <c r="J1373" s="757"/>
      <c r="K1373" s="758"/>
      <c r="L1373" s="758"/>
      <c r="M1373" s="722"/>
      <c r="N1373" s="736"/>
      <c r="O1373" s="736"/>
      <c r="P1373" s="736"/>
      <c r="Q1373" s="736"/>
      <c r="R1373" s="736"/>
      <c r="S1373" s="736"/>
      <c r="T1373" s="736"/>
      <c r="U1373" s="736"/>
      <c r="BA1373" s="722"/>
      <c r="BB1373" s="722"/>
      <c r="BC1373" s="722"/>
      <c r="BD1373" s="722"/>
      <c r="BE1373" s="722"/>
      <c r="BF1373" s="722"/>
      <c r="BG1373" s="722"/>
      <c r="BH1373" s="722"/>
      <c r="BI1373" s="722"/>
      <c r="BJ1373" s="722"/>
      <c r="BK1373" s="722"/>
      <c r="BL1373" s="722"/>
      <c r="BM1373" s="722"/>
      <c r="BN1373" s="722"/>
      <c r="BO1373" s="722"/>
      <c r="BP1373" s="722"/>
      <c r="BQ1373" s="722"/>
      <c r="BR1373" s="722"/>
      <c r="BS1373" s="722"/>
      <c r="BT1373" s="722"/>
      <c r="BU1373" s="722"/>
      <c r="BV1373" s="722"/>
      <c r="BW1373" s="722"/>
      <c r="BX1373" s="722"/>
      <c r="BY1373" s="722"/>
      <c r="BZ1373" s="722"/>
      <c r="CA1373" s="722"/>
      <c r="CB1373" s="722"/>
      <c r="CC1373" s="722"/>
      <c r="CD1373" s="722"/>
      <c r="CE1373" s="722"/>
      <c r="CF1373" s="722"/>
      <c r="CG1373" s="722"/>
      <c r="CH1373" s="722"/>
      <c r="CI1373" s="722"/>
      <c r="CJ1373" s="722"/>
      <c r="CK1373" s="722"/>
      <c r="CL1373" s="722"/>
      <c r="CM1373" s="722"/>
      <c r="CN1373" s="722"/>
      <c r="CO1373" s="722"/>
      <c r="CP1373" s="722"/>
      <c r="CQ1373" s="722"/>
      <c r="CR1373" s="722"/>
      <c r="CS1373" s="722"/>
    </row>
    <row r="1374" spans="1:97" s="1376" customFormat="1">
      <c r="A1374" s="722"/>
      <c r="B1374" s="722"/>
      <c r="C1374" s="722"/>
      <c r="D1374" s="722"/>
      <c r="E1374" s="722"/>
      <c r="F1374" s="757"/>
      <c r="G1374" s="757"/>
      <c r="H1374" s="757"/>
      <c r="I1374" s="757"/>
      <c r="J1374" s="757"/>
      <c r="K1374" s="758"/>
      <c r="L1374" s="758"/>
      <c r="M1374" s="722"/>
      <c r="N1374" s="736"/>
      <c r="O1374" s="736"/>
      <c r="P1374" s="736"/>
      <c r="Q1374" s="736"/>
      <c r="R1374" s="736"/>
      <c r="S1374" s="736"/>
      <c r="T1374" s="736"/>
      <c r="U1374" s="736"/>
      <c r="BA1374" s="722"/>
      <c r="BB1374" s="722"/>
      <c r="BC1374" s="722"/>
      <c r="BD1374" s="722"/>
      <c r="BE1374" s="722"/>
      <c r="BF1374" s="722"/>
      <c r="BG1374" s="722"/>
      <c r="BH1374" s="722"/>
      <c r="BI1374" s="722"/>
      <c r="BJ1374" s="722"/>
      <c r="BK1374" s="722"/>
      <c r="BL1374" s="722"/>
      <c r="BM1374" s="722"/>
      <c r="BN1374" s="722"/>
      <c r="BO1374" s="722"/>
      <c r="BP1374" s="722"/>
      <c r="BQ1374" s="722"/>
      <c r="BR1374" s="722"/>
      <c r="BS1374" s="722"/>
      <c r="BT1374" s="722"/>
      <c r="BU1374" s="722"/>
      <c r="BV1374" s="722"/>
      <c r="BW1374" s="722"/>
      <c r="BX1374" s="722"/>
      <c r="BY1374" s="722"/>
      <c r="BZ1374" s="722"/>
      <c r="CA1374" s="722"/>
      <c r="CB1374" s="722"/>
      <c r="CC1374" s="722"/>
      <c r="CD1374" s="722"/>
      <c r="CE1374" s="722"/>
      <c r="CF1374" s="722"/>
      <c r="CG1374" s="722"/>
      <c r="CH1374" s="722"/>
      <c r="CI1374" s="722"/>
      <c r="CJ1374" s="722"/>
      <c r="CK1374" s="722"/>
      <c r="CL1374" s="722"/>
      <c r="CM1374" s="722"/>
      <c r="CN1374" s="722"/>
      <c r="CO1374" s="722"/>
      <c r="CP1374" s="722"/>
      <c r="CQ1374" s="722"/>
      <c r="CR1374" s="722"/>
      <c r="CS1374" s="722"/>
    </row>
    <row r="1375" spans="1:97" s="1376" customFormat="1">
      <c r="A1375" s="722"/>
      <c r="B1375" s="722"/>
      <c r="C1375" s="722"/>
      <c r="D1375" s="722"/>
      <c r="E1375" s="722"/>
      <c r="F1375" s="757"/>
      <c r="G1375" s="757"/>
      <c r="H1375" s="757"/>
      <c r="I1375" s="757"/>
      <c r="J1375" s="757"/>
      <c r="K1375" s="758"/>
      <c r="L1375" s="758"/>
      <c r="M1375" s="722"/>
      <c r="N1375" s="736"/>
      <c r="O1375" s="736"/>
      <c r="P1375" s="736"/>
      <c r="Q1375" s="736"/>
      <c r="R1375" s="736"/>
      <c r="S1375" s="736"/>
      <c r="T1375" s="736"/>
      <c r="U1375" s="736"/>
      <c r="BA1375" s="722"/>
      <c r="BB1375" s="722"/>
      <c r="BC1375" s="722"/>
      <c r="BD1375" s="722"/>
      <c r="BE1375" s="722"/>
      <c r="BF1375" s="722"/>
      <c r="BG1375" s="722"/>
      <c r="BH1375" s="722"/>
      <c r="BI1375" s="722"/>
      <c r="BJ1375" s="722"/>
      <c r="BK1375" s="722"/>
      <c r="BL1375" s="722"/>
      <c r="BM1375" s="722"/>
      <c r="BN1375" s="722"/>
      <c r="BO1375" s="722"/>
      <c r="BP1375" s="722"/>
      <c r="BQ1375" s="722"/>
      <c r="BR1375" s="722"/>
      <c r="BS1375" s="722"/>
      <c r="BT1375" s="722"/>
      <c r="BU1375" s="722"/>
      <c r="BV1375" s="722"/>
      <c r="BW1375" s="722"/>
      <c r="BX1375" s="722"/>
      <c r="BY1375" s="722"/>
      <c r="BZ1375" s="722"/>
      <c r="CA1375" s="722"/>
      <c r="CB1375" s="722"/>
      <c r="CC1375" s="722"/>
      <c r="CD1375" s="722"/>
      <c r="CE1375" s="722"/>
      <c r="CF1375" s="722"/>
      <c r="CG1375" s="722"/>
      <c r="CH1375" s="722"/>
      <c r="CI1375" s="722"/>
      <c r="CJ1375" s="722"/>
      <c r="CK1375" s="722"/>
      <c r="CL1375" s="722"/>
      <c r="CM1375" s="722"/>
      <c r="CN1375" s="722"/>
      <c r="CO1375" s="722"/>
      <c r="CP1375" s="722"/>
      <c r="CQ1375" s="722"/>
      <c r="CR1375" s="722"/>
      <c r="CS1375" s="722"/>
    </row>
    <row r="1376" spans="1:97" s="1376" customFormat="1">
      <c r="A1376" s="722"/>
      <c r="B1376" s="722"/>
      <c r="C1376" s="722"/>
      <c r="D1376" s="722"/>
      <c r="E1376" s="722"/>
      <c r="F1376" s="757"/>
      <c r="G1376" s="757"/>
      <c r="H1376" s="757"/>
      <c r="I1376" s="757"/>
      <c r="J1376" s="757"/>
      <c r="K1376" s="758"/>
      <c r="L1376" s="758"/>
      <c r="M1376" s="722"/>
      <c r="N1376" s="736"/>
      <c r="O1376" s="736"/>
      <c r="P1376" s="736"/>
      <c r="Q1376" s="736"/>
      <c r="R1376" s="736"/>
      <c r="S1376" s="736"/>
      <c r="T1376" s="736"/>
      <c r="U1376" s="736"/>
      <c r="BA1376" s="722"/>
      <c r="BB1376" s="722"/>
      <c r="BC1376" s="722"/>
      <c r="BD1376" s="722"/>
      <c r="BE1376" s="722"/>
      <c r="BF1376" s="722"/>
      <c r="BG1376" s="722"/>
      <c r="BH1376" s="722"/>
      <c r="BI1376" s="722"/>
      <c r="BJ1376" s="722"/>
      <c r="BK1376" s="722"/>
      <c r="BL1376" s="722"/>
      <c r="BM1376" s="722"/>
      <c r="BN1376" s="722"/>
      <c r="BO1376" s="722"/>
      <c r="BP1376" s="722"/>
      <c r="BQ1376" s="722"/>
      <c r="BR1376" s="722"/>
      <c r="BS1376" s="722"/>
      <c r="BT1376" s="722"/>
      <c r="BU1376" s="722"/>
      <c r="BV1376" s="722"/>
      <c r="BW1376" s="722"/>
      <c r="BX1376" s="722"/>
      <c r="BY1376" s="722"/>
      <c r="BZ1376" s="722"/>
      <c r="CA1376" s="722"/>
      <c r="CB1376" s="722"/>
      <c r="CC1376" s="722"/>
      <c r="CD1376" s="722"/>
      <c r="CE1376" s="722"/>
      <c r="CF1376" s="722"/>
      <c r="CG1376" s="722"/>
      <c r="CH1376" s="722"/>
      <c r="CI1376" s="722"/>
      <c r="CJ1376" s="722"/>
      <c r="CK1376" s="722"/>
      <c r="CL1376" s="722"/>
      <c r="CM1376" s="722"/>
      <c r="CN1376" s="722"/>
      <c r="CO1376" s="722"/>
      <c r="CP1376" s="722"/>
      <c r="CQ1376" s="722"/>
      <c r="CR1376" s="722"/>
      <c r="CS1376" s="722"/>
    </row>
    <row r="1377" spans="1:97" s="1376" customFormat="1">
      <c r="A1377" s="722"/>
      <c r="B1377" s="722"/>
      <c r="C1377" s="722"/>
      <c r="D1377" s="722"/>
      <c r="E1377" s="722"/>
      <c r="F1377" s="757"/>
      <c r="G1377" s="757"/>
      <c r="H1377" s="757"/>
      <c r="I1377" s="757"/>
      <c r="J1377" s="757"/>
      <c r="K1377" s="758"/>
      <c r="L1377" s="758"/>
      <c r="M1377" s="722"/>
      <c r="N1377" s="736"/>
      <c r="O1377" s="736"/>
      <c r="P1377" s="736"/>
      <c r="Q1377" s="736"/>
      <c r="R1377" s="736"/>
      <c r="S1377" s="736"/>
      <c r="T1377" s="736"/>
      <c r="U1377" s="736"/>
      <c r="BA1377" s="722"/>
      <c r="BB1377" s="722"/>
      <c r="BC1377" s="722"/>
      <c r="BD1377" s="722"/>
      <c r="BE1377" s="722"/>
      <c r="BF1377" s="722"/>
      <c r="BG1377" s="722"/>
      <c r="BH1377" s="722"/>
      <c r="BI1377" s="722"/>
      <c r="BJ1377" s="722"/>
      <c r="BK1377" s="722"/>
      <c r="BL1377" s="722"/>
      <c r="BM1377" s="722"/>
      <c r="BN1377" s="722"/>
      <c r="BO1377" s="722"/>
      <c r="BP1377" s="722"/>
      <c r="BQ1377" s="722"/>
      <c r="BR1377" s="722"/>
      <c r="BS1377" s="722"/>
      <c r="BT1377" s="722"/>
      <c r="BU1377" s="722"/>
      <c r="BV1377" s="722"/>
      <c r="BW1377" s="722"/>
      <c r="BX1377" s="722"/>
      <c r="BY1377" s="722"/>
      <c r="BZ1377" s="722"/>
      <c r="CA1377" s="722"/>
      <c r="CB1377" s="722"/>
      <c r="CC1377" s="722"/>
      <c r="CD1377" s="722"/>
      <c r="CE1377" s="722"/>
      <c r="CF1377" s="722"/>
      <c r="CG1377" s="722"/>
      <c r="CH1377" s="722"/>
      <c r="CI1377" s="722"/>
      <c r="CJ1377" s="722"/>
      <c r="CK1377" s="722"/>
      <c r="CL1377" s="722"/>
      <c r="CM1377" s="722"/>
      <c r="CN1377" s="722"/>
      <c r="CO1377" s="722"/>
      <c r="CP1377" s="722"/>
      <c r="CQ1377" s="722"/>
      <c r="CR1377" s="722"/>
      <c r="CS1377" s="722"/>
    </row>
    <row r="1378" spans="1:97" s="1376" customFormat="1">
      <c r="A1378" s="722"/>
      <c r="B1378" s="722"/>
      <c r="C1378" s="722"/>
      <c r="D1378" s="722"/>
      <c r="E1378" s="722"/>
      <c r="F1378" s="757"/>
      <c r="G1378" s="757"/>
      <c r="H1378" s="757"/>
      <c r="I1378" s="757"/>
      <c r="J1378" s="757"/>
      <c r="K1378" s="758"/>
      <c r="L1378" s="758"/>
      <c r="M1378" s="722"/>
      <c r="N1378" s="736"/>
      <c r="O1378" s="736"/>
      <c r="P1378" s="736"/>
      <c r="Q1378" s="736"/>
      <c r="R1378" s="736"/>
      <c r="S1378" s="736"/>
      <c r="T1378" s="736"/>
      <c r="U1378" s="736"/>
      <c r="BA1378" s="722"/>
      <c r="BB1378" s="722"/>
      <c r="BC1378" s="722"/>
      <c r="BD1378" s="722"/>
      <c r="BE1378" s="722"/>
      <c r="BF1378" s="722"/>
      <c r="BG1378" s="722"/>
      <c r="BH1378" s="722"/>
      <c r="BI1378" s="722"/>
      <c r="BJ1378" s="722"/>
      <c r="BK1378" s="722"/>
      <c r="BL1378" s="722"/>
      <c r="BM1378" s="722"/>
      <c r="BN1378" s="722"/>
      <c r="BO1378" s="722"/>
      <c r="BP1378" s="722"/>
      <c r="BQ1378" s="722"/>
      <c r="BR1378" s="722"/>
      <c r="BS1378" s="722"/>
      <c r="BT1378" s="722"/>
      <c r="BU1378" s="722"/>
      <c r="BV1378" s="722"/>
      <c r="BW1378" s="722"/>
      <c r="BX1378" s="722"/>
      <c r="BY1378" s="722"/>
      <c r="BZ1378" s="722"/>
      <c r="CA1378" s="722"/>
      <c r="CB1378" s="722"/>
      <c r="CC1378" s="722"/>
      <c r="CD1378" s="722"/>
      <c r="CE1378" s="722"/>
      <c r="CF1378" s="722"/>
      <c r="CG1378" s="722"/>
      <c r="CH1378" s="722"/>
      <c r="CI1378" s="722"/>
      <c r="CJ1378" s="722"/>
      <c r="CK1378" s="722"/>
      <c r="CL1378" s="722"/>
      <c r="CM1378" s="722"/>
      <c r="CN1378" s="722"/>
      <c r="CO1378" s="722"/>
      <c r="CP1378" s="722"/>
      <c r="CQ1378" s="722"/>
      <c r="CR1378" s="722"/>
      <c r="CS1378" s="722"/>
    </row>
    <row r="1379" spans="1:97" s="1376" customFormat="1">
      <c r="A1379" s="722"/>
      <c r="B1379" s="722"/>
      <c r="C1379" s="722"/>
      <c r="D1379" s="722"/>
      <c r="E1379" s="722"/>
      <c r="F1379" s="757"/>
      <c r="G1379" s="757"/>
      <c r="H1379" s="757"/>
      <c r="I1379" s="757"/>
      <c r="J1379" s="757"/>
      <c r="K1379" s="758"/>
      <c r="L1379" s="758"/>
      <c r="M1379" s="722"/>
      <c r="N1379" s="736"/>
      <c r="O1379" s="736"/>
      <c r="P1379" s="736"/>
      <c r="Q1379" s="736"/>
      <c r="R1379" s="736"/>
      <c r="S1379" s="736"/>
      <c r="T1379" s="736"/>
      <c r="U1379" s="736"/>
      <c r="BA1379" s="722"/>
      <c r="BB1379" s="722"/>
      <c r="BC1379" s="722"/>
      <c r="BD1379" s="722"/>
      <c r="BE1379" s="722"/>
      <c r="BF1379" s="722"/>
      <c r="BG1379" s="722"/>
      <c r="BH1379" s="722"/>
      <c r="BI1379" s="722"/>
      <c r="BJ1379" s="722"/>
      <c r="BK1379" s="722"/>
      <c r="BL1379" s="722"/>
      <c r="BM1379" s="722"/>
      <c r="BN1379" s="722"/>
      <c r="BO1379" s="722"/>
      <c r="BP1379" s="722"/>
      <c r="BQ1379" s="722"/>
      <c r="BR1379" s="722"/>
      <c r="BS1379" s="722"/>
      <c r="BT1379" s="722"/>
      <c r="BU1379" s="722"/>
      <c r="BV1379" s="722"/>
      <c r="BW1379" s="722"/>
      <c r="BX1379" s="722"/>
      <c r="BY1379" s="722"/>
      <c r="BZ1379" s="722"/>
      <c r="CA1379" s="722"/>
      <c r="CB1379" s="722"/>
      <c r="CC1379" s="722"/>
      <c r="CD1379" s="722"/>
      <c r="CE1379" s="722"/>
      <c r="CF1379" s="722"/>
      <c r="CG1379" s="722"/>
      <c r="CH1379" s="722"/>
      <c r="CI1379" s="722"/>
      <c r="CJ1379" s="722"/>
      <c r="CK1379" s="722"/>
      <c r="CL1379" s="722"/>
      <c r="CM1379" s="722"/>
      <c r="CN1379" s="722"/>
      <c r="CO1379" s="722"/>
      <c r="CP1379" s="722"/>
      <c r="CQ1379" s="722"/>
      <c r="CR1379" s="722"/>
      <c r="CS1379" s="722"/>
    </row>
    <row r="1380" spans="1:97" s="1376" customFormat="1">
      <c r="A1380" s="722"/>
      <c r="B1380" s="722"/>
      <c r="C1380" s="722"/>
      <c r="D1380" s="722"/>
      <c r="E1380" s="722"/>
      <c r="F1380" s="757"/>
      <c r="G1380" s="757"/>
      <c r="H1380" s="757"/>
      <c r="I1380" s="757"/>
      <c r="J1380" s="757"/>
      <c r="K1380" s="758"/>
      <c r="L1380" s="758"/>
      <c r="M1380" s="722"/>
      <c r="N1380" s="736"/>
      <c r="O1380" s="736"/>
      <c r="P1380" s="736"/>
      <c r="Q1380" s="736"/>
      <c r="R1380" s="736"/>
      <c r="S1380" s="736"/>
      <c r="T1380" s="736"/>
      <c r="U1380" s="736"/>
      <c r="BA1380" s="722"/>
      <c r="BB1380" s="722"/>
      <c r="BC1380" s="722"/>
      <c r="BD1380" s="722"/>
      <c r="BE1380" s="722"/>
      <c r="BF1380" s="722"/>
      <c r="BG1380" s="722"/>
      <c r="BH1380" s="722"/>
      <c r="BI1380" s="722"/>
      <c r="BJ1380" s="722"/>
      <c r="BK1380" s="722"/>
      <c r="BL1380" s="722"/>
      <c r="BM1380" s="722"/>
      <c r="BN1380" s="722"/>
      <c r="BO1380" s="722"/>
      <c r="BP1380" s="722"/>
      <c r="BQ1380" s="722"/>
      <c r="BR1380" s="722"/>
      <c r="BS1380" s="722"/>
      <c r="BT1380" s="722"/>
      <c r="BU1380" s="722"/>
      <c r="BV1380" s="722"/>
      <c r="BW1380" s="722"/>
      <c r="BX1380" s="722"/>
      <c r="BY1380" s="722"/>
      <c r="BZ1380" s="722"/>
      <c r="CA1380" s="722"/>
      <c r="CB1380" s="722"/>
      <c r="CC1380" s="722"/>
      <c r="CD1380" s="722"/>
      <c r="CE1380" s="722"/>
      <c r="CF1380" s="722"/>
      <c r="CG1380" s="722"/>
      <c r="CH1380" s="722"/>
      <c r="CI1380" s="722"/>
      <c r="CJ1380" s="722"/>
      <c r="CK1380" s="722"/>
      <c r="CL1380" s="722"/>
      <c r="CM1380" s="722"/>
      <c r="CN1380" s="722"/>
      <c r="CO1380" s="722"/>
      <c r="CP1380" s="722"/>
      <c r="CQ1380" s="722"/>
      <c r="CR1380" s="722"/>
      <c r="CS1380" s="722"/>
    </row>
    <row r="1381" spans="1:97" s="1376" customFormat="1">
      <c r="A1381" s="722"/>
      <c r="B1381" s="722"/>
      <c r="C1381" s="722"/>
      <c r="D1381" s="722"/>
      <c r="E1381" s="722"/>
      <c r="F1381" s="757"/>
      <c r="G1381" s="757"/>
      <c r="H1381" s="757"/>
      <c r="I1381" s="757"/>
      <c r="J1381" s="757"/>
      <c r="K1381" s="758"/>
      <c r="L1381" s="758"/>
      <c r="M1381" s="722"/>
      <c r="N1381" s="736"/>
      <c r="O1381" s="736"/>
      <c r="P1381" s="736"/>
      <c r="Q1381" s="736"/>
      <c r="R1381" s="736"/>
      <c r="S1381" s="736"/>
      <c r="T1381" s="736"/>
      <c r="U1381" s="736"/>
      <c r="BA1381" s="722"/>
      <c r="BB1381" s="722"/>
      <c r="BC1381" s="722"/>
      <c r="BD1381" s="722"/>
      <c r="BE1381" s="722"/>
      <c r="BF1381" s="722"/>
      <c r="BG1381" s="722"/>
      <c r="BH1381" s="722"/>
      <c r="BI1381" s="722"/>
      <c r="BJ1381" s="722"/>
      <c r="BK1381" s="722"/>
      <c r="BL1381" s="722"/>
      <c r="BM1381" s="722"/>
      <c r="BN1381" s="722"/>
      <c r="BO1381" s="722"/>
      <c r="BP1381" s="722"/>
      <c r="BQ1381" s="722"/>
      <c r="BR1381" s="722"/>
      <c r="BS1381" s="722"/>
      <c r="BT1381" s="722"/>
      <c r="BU1381" s="722"/>
      <c r="BV1381" s="722"/>
      <c r="BW1381" s="722"/>
      <c r="BX1381" s="722"/>
      <c r="BY1381" s="722"/>
      <c r="BZ1381" s="722"/>
      <c r="CA1381" s="722"/>
      <c r="CB1381" s="722"/>
      <c r="CC1381" s="722"/>
      <c r="CD1381" s="722"/>
      <c r="CE1381" s="722"/>
      <c r="CF1381" s="722"/>
      <c r="CG1381" s="722"/>
      <c r="CH1381" s="722"/>
      <c r="CI1381" s="722"/>
      <c r="CJ1381" s="722"/>
      <c r="CK1381" s="722"/>
      <c r="CL1381" s="722"/>
      <c r="CM1381" s="722"/>
      <c r="CN1381" s="722"/>
      <c r="CO1381" s="722"/>
      <c r="CP1381" s="722"/>
      <c r="CQ1381" s="722"/>
      <c r="CR1381" s="722"/>
      <c r="CS1381" s="722"/>
    </row>
    <row r="1382" spans="1:97" s="1376" customFormat="1">
      <c r="A1382" s="722"/>
      <c r="B1382" s="722"/>
      <c r="C1382" s="722"/>
      <c r="D1382" s="722"/>
      <c r="E1382" s="722"/>
      <c r="F1382" s="757"/>
      <c r="G1382" s="757"/>
      <c r="H1382" s="757"/>
      <c r="I1382" s="757"/>
      <c r="J1382" s="757"/>
      <c r="K1382" s="758"/>
      <c r="L1382" s="758"/>
      <c r="M1382" s="722"/>
      <c r="N1382" s="736"/>
      <c r="O1382" s="736"/>
      <c r="P1382" s="736"/>
      <c r="Q1382" s="736"/>
      <c r="R1382" s="736"/>
      <c r="S1382" s="736"/>
      <c r="T1382" s="736"/>
      <c r="U1382" s="736"/>
      <c r="BA1382" s="722"/>
      <c r="BB1382" s="722"/>
      <c r="BC1382" s="722"/>
      <c r="BD1382" s="722"/>
      <c r="BE1382" s="722"/>
      <c r="BF1382" s="722"/>
      <c r="BG1382" s="722"/>
      <c r="BH1382" s="722"/>
      <c r="BI1382" s="722"/>
      <c r="BJ1382" s="722"/>
      <c r="BK1382" s="722"/>
      <c r="BL1382" s="722"/>
      <c r="BM1382" s="722"/>
      <c r="BN1382" s="722"/>
      <c r="BO1382" s="722"/>
      <c r="BP1382" s="722"/>
      <c r="BQ1382" s="722"/>
      <c r="BR1382" s="722"/>
      <c r="BS1382" s="722"/>
      <c r="BT1382" s="722"/>
      <c r="BU1382" s="722"/>
      <c r="BV1382" s="722"/>
      <c r="BW1382" s="722"/>
      <c r="BX1382" s="722"/>
      <c r="BY1382" s="722"/>
      <c r="BZ1382" s="722"/>
      <c r="CA1382" s="722"/>
      <c r="CB1382" s="722"/>
      <c r="CC1382" s="722"/>
      <c r="CD1382" s="722"/>
      <c r="CE1382" s="722"/>
      <c r="CF1382" s="722"/>
      <c r="CG1382" s="722"/>
      <c r="CH1382" s="722"/>
      <c r="CI1382" s="722"/>
      <c r="CJ1382" s="722"/>
      <c r="CK1382" s="722"/>
      <c r="CL1382" s="722"/>
      <c r="CM1382" s="722"/>
      <c r="CN1382" s="722"/>
      <c r="CO1382" s="722"/>
      <c r="CP1382" s="722"/>
      <c r="CQ1382" s="722"/>
      <c r="CR1382" s="722"/>
      <c r="CS1382" s="722"/>
    </row>
    <row r="1383" spans="1:97" s="1376" customFormat="1">
      <c r="A1383" s="722"/>
      <c r="B1383" s="722"/>
      <c r="C1383" s="722"/>
      <c r="D1383" s="722"/>
      <c r="E1383" s="722"/>
      <c r="F1383" s="757"/>
      <c r="G1383" s="757"/>
      <c r="H1383" s="757"/>
      <c r="I1383" s="757"/>
      <c r="J1383" s="757"/>
      <c r="K1383" s="758"/>
      <c r="L1383" s="758"/>
      <c r="M1383" s="722"/>
      <c r="N1383" s="736"/>
      <c r="O1383" s="736"/>
      <c r="P1383" s="736"/>
      <c r="Q1383" s="736"/>
      <c r="R1383" s="736"/>
      <c r="S1383" s="736"/>
      <c r="T1383" s="736"/>
      <c r="U1383" s="736"/>
      <c r="BA1383" s="722"/>
      <c r="BB1383" s="722"/>
      <c r="BC1383" s="722"/>
      <c r="BD1383" s="722"/>
      <c r="BE1383" s="722"/>
      <c r="BF1383" s="722"/>
      <c r="BG1383" s="722"/>
      <c r="BH1383" s="722"/>
      <c r="BI1383" s="722"/>
      <c r="BJ1383" s="722"/>
      <c r="BK1383" s="722"/>
      <c r="BL1383" s="722"/>
      <c r="BM1383" s="722"/>
      <c r="BN1383" s="722"/>
      <c r="BO1383" s="722"/>
      <c r="BP1383" s="722"/>
      <c r="BQ1383" s="722"/>
      <c r="BR1383" s="722"/>
      <c r="BS1383" s="722"/>
      <c r="BT1383" s="722"/>
      <c r="BU1383" s="722"/>
      <c r="BV1383" s="722"/>
      <c r="BW1383" s="722"/>
      <c r="BX1383" s="722"/>
      <c r="BY1383" s="722"/>
      <c r="BZ1383" s="722"/>
      <c r="CA1383" s="722"/>
      <c r="CB1383" s="722"/>
      <c r="CC1383" s="722"/>
      <c r="CD1383" s="722"/>
      <c r="CE1383" s="722"/>
      <c r="CF1383" s="722"/>
      <c r="CG1383" s="722"/>
      <c r="CH1383" s="722"/>
      <c r="CI1383" s="722"/>
      <c r="CJ1383" s="722"/>
      <c r="CK1383" s="722"/>
      <c r="CL1383" s="722"/>
      <c r="CM1383" s="722"/>
      <c r="CN1383" s="722"/>
      <c r="CO1383" s="722"/>
      <c r="CP1383" s="722"/>
      <c r="CQ1383" s="722"/>
      <c r="CR1383" s="722"/>
      <c r="CS1383" s="722"/>
    </row>
    <row r="1384" spans="1:97" s="1376" customFormat="1">
      <c r="A1384" s="722"/>
      <c r="B1384" s="722"/>
      <c r="C1384" s="722"/>
      <c r="D1384" s="722"/>
      <c r="E1384" s="722"/>
      <c r="F1384" s="757"/>
      <c r="G1384" s="757"/>
      <c r="H1384" s="757"/>
      <c r="I1384" s="757"/>
      <c r="J1384" s="757"/>
      <c r="K1384" s="758"/>
      <c r="L1384" s="758"/>
      <c r="M1384" s="722"/>
      <c r="N1384" s="736"/>
      <c r="O1384" s="736"/>
      <c r="P1384" s="736"/>
      <c r="Q1384" s="736"/>
      <c r="R1384" s="736"/>
      <c r="S1384" s="736"/>
      <c r="T1384" s="736"/>
      <c r="U1384" s="736"/>
      <c r="BA1384" s="722"/>
      <c r="BB1384" s="722"/>
      <c r="BC1384" s="722"/>
      <c r="BD1384" s="722"/>
      <c r="BE1384" s="722"/>
      <c r="BF1384" s="722"/>
      <c r="BG1384" s="722"/>
      <c r="BH1384" s="722"/>
      <c r="BI1384" s="722"/>
      <c r="BJ1384" s="722"/>
      <c r="BK1384" s="722"/>
      <c r="BL1384" s="722"/>
      <c r="BM1384" s="722"/>
      <c r="BN1384" s="722"/>
      <c r="BO1384" s="722"/>
      <c r="BP1384" s="722"/>
      <c r="BQ1384" s="722"/>
      <c r="BR1384" s="722"/>
      <c r="BS1384" s="722"/>
      <c r="BT1384" s="722"/>
      <c r="BU1384" s="722"/>
      <c r="BV1384" s="722"/>
      <c r="BW1384" s="722"/>
      <c r="BX1384" s="722"/>
      <c r="BY1384" s="722"/>
      <c r="BZ1384" s="722"/>
      <c r="CA1384" s="722"/>
      <c r="CB1384" s="722"/>
      <c r="CC1384" s="722"/>
      <c r="CD1384" s="722"/>
      <c r="CE1384" s="722"/>
      <c r="CF1384" s="722"/>
      <c r="CG1384" s="722"/>
      <c r="CH1384" s="722"/>
      <c r="CI1384" s="722"/>
      <c r="CJ1384" s="722"/>
      <c r="CK1384" s="722"/>
      <c r="CL1384" s="722"/>
      <c r="CM1384" s="722"/>
      <c r="CN1384" s="722"/>
      <c r="CO1384" s="722"/>
      <c r="CP1384" s="722"/>
      <c r="CQ1384" s="722"/>
      <c r="CR1384" s="722"/>
      <c r="CS1384" s="722"/>
    </row>
    <row r="1385" spans="1:97" s="1376" customFormat="1">
      <c r="A1385" s="722"/>
      <c r="B1385" s="722"/>
      <c r="C1385" s="722"/>
      <c r="D1385" s="722"/>
      <c r="E1385" s="722"/>
      <c r="F1385" s="757"/>
      <c r="G1385" s="757"/>
      <c r="H1385" s="757"/>
      <c r="I1385" s="757"/>
      <c r="J1385" s="757"/>
      <c r="K1385" s="758"/>
      <c r="L1385" s="758"/>
      <c r="M1385" s="722"/>
      <c r="N1385" s="736"/>
      <c r="O1385" s="736"/>
      <c r="P1385" s="736"/>
      <c r="Q1385" s="736"/>
      <c r="R1385" s="736"/>
      <c r="S1385" s="736"/>
      <c r="T1385" s="736"/>
      <c r="U1385" s="736"/>
      <c r="BA1385" s="722"/>
      <c r="BB1385" s="722"/>
      <c r="BC1385" s="722"/>
      <c r="BD1385" s="722"/>
      <c r="BE1385" s="722"/>
      <c r="BF1385" s="722"/>
      <c r="BG1385" s="722"/>
      <c r="BH1385" s="722"/>
      <c r="BI1385" s="722"/>
      <c r="BJ1385" s="722"/>
      <c r="BK1385" s="722"/>
      <c r="BL1385" s="722"/>
      <c r="BM1385" s="722"/>
      <c r="BN1385" s="722"/>
      <c r="BO1385" s="722"/>
      <c r="BP1385" s="722"/>
      <c r="BQ1385" s="722"/>
      <c r="BR1385" s="722"/>
      <c r="BS1385" s="722"/>
      <c r="BT1385" s="722"/>
      <c r="BU1385" s="722"/>
      <c r="BV1385" s="722"/>
      <c r="BW1385" s="722"/>
      <c r="BX1385" s="722"/>
      <c r="BY1385" s="722"/>
      <c r="BZ1385" s="722"/>
      <c r="CA1385" s="722"/>
      <c r="CB1385" s="722"/>
      <c r="CC1385" s="722"/>
      <c r="CD1385" s="722"/>
      <c r="CE1385" s="722"/>
      <c r="CF1385" s="722"/>
      <c r="CG1385" s="722"/>
      <c r="CH1385" s="722"/>
      <c r="CI1385" s="722"/>
      <c r="CJ1385" s="722"/>
      <c r="CK1385" s="722"/>
      <c r="CL1385" s="722"/>
      <c r="CM1385" s="722"/>
      <c r="CN1385" s="722"/>
      <c r="CO1385" s="722"/>
      <c r="CP1385" s="722"/>
      <c r="CQ1385" s="722"/>
      <c r="CR1385" s="722"/>
      <c r="CS1385" s="722"/>
    </row>
    <row r="1386" spans="1:97" s="1376" customFormat="1">
      <c r="A1386" s="722"/>
      <c r="B1386" s="722"/>
      <c r="C1386" s="722"/>
      <c r="D1386" s="722"/>
      <c r="E1386" s="722"/>
      <c r="F1386" s="757"/>
      <c r="G1386" s="757"/>
      <c r="H1386" s="757"/>
      <c r="I1386" s="757"/>
      <c r="J1386" s="757"/>
      <c r="K1386" s="758"/>
      <c r="L1386" s="758"/>
      <c r="M1386" s="722"/>
      <c r="N1386" s="736"/>
      <c r="O1386" s="736"/>
      <c r="P1386" s="736"/>
      <c r="Q1386" s="736"/>
      <c r="R1386" s="736"/>
      <c r="S1386" s="736"/>
      <c r="T1386" s="736"/>
      <c r="U1386" s="736"/>
      <c r="BA1386" s="722"/>
      <c r="BB1386" s="722"/>
      <c r="BC1386" s="722"/>
      <c r="BD1386" s="722"/>
      <c r="BE1386" s="722"/>
      <c r="BF1386" s="722"/>
      <c r="BG1386" s="722"/>
      <c r="BH1386" s="722"/>
      <c r="BI1386" s="722"/>
      <c r="BJ1386" s="722"/>
      <c r="BK1386" s="722"/>
      <c r="BL1386" s="722"/>
      <c r="BM1386" s="722"/>
      <c r="BN1386" s="722"/>
      <c r="BO1386" s="722"/>
      <c r="BP1386" s="722"/>
      <c r="BQ1386" s="722"/>
      <c r="BR1386" s="722"/>
      <c r="BS1386" s="722"/>
      <c r="BT1386" s="722"/>
      <c r="BU1386" s="722"/>
      <c r="BV1386" s="722"/>
      <c r="BW1386" s="722"/>
      <c r="BX1386" s="722"/>
      <c r="BY1386" s="722"/>
      <c r="BZ1386" s="722"/>
      <c r="CA1386" s="722"/>
      <c r="CB1386" s="722"/>
      <c r="CC1386" s="722"/>
      <c r="CD1386" s="722"/>
      <c r="CE1386" s="722"/>
      <c r="CF1386" s="722"/>
      <c r="CG1386" s="722"/>
      <c r="CH1386" s="722"/>
      <c r="CI1386" s="722"/>
      <c r="CJ1386" s="722"/>
      <c r="CK1386" s="722"/>
      <c r="CL1386" s="722"/>
      <c r="CM1386" s="722"/>
      <c r="CN1386" s="722"/>
      <c r="CO1386" s="722"/>
      <c r="CP1386" s="722"/>
      <c r="CQ1386" s="722"/>
      <c r="CR1386" s="722"/>
      <c r="CS1386" s="722"/>
    </row>
    <row r="1387" spans="1:97" s="1376" customFormat="1">
      <c r="A1387" s="722"/>
      <c r="B1387" s="722"/>
      <c r="C1387" s="722"/>
      <c r="D1387" s="722"/>
      <c r="E1387" s="722"/>
      <c r="F1387" s="757"/>
      <c r="G1387" s="757"/>
      <c r="H1387" s="757"/>
      <c r="I1387" s="757"/>
      <c r="J1387" s="757"/>
      <c r="K1387" s="758"/>
      <c r="L1387" s="758"/>
      <c r="M1387" s="722"/>
      <c r="N1387" s="736"/>
      <c r="O1387" s="736"/>
      <c r="P1387" s="736"/>
      <c r="Q1387" s="736"/>
      <c r="R1387" s="736"/>
      <c r="S1387" s="736"/>
      <c r="T1387" s="736"/>
      <c r="U1387" s="736"/>
      <c r="BA1387" s="722"/>
      <c r="BB1387" s="722"/>
      <c r="BC1387" s="722"/>
      <c r="BD1387" s="722"/>
      <c r="BE1387" s="722"/>
      <c r="BF1387" s="722"/>
      <c r="BG1387" s="722"/>
      <c r="BH1387" s="722"/>
      <c r="BI1387" s="722"/>
      <c r="BJ1387" s="722"/>
      <c r="BK1387" s="722"/>
      <c r="BL1387" s="722"/>
      <c r="BM1387" s="722"/>
      <c r="BN1387" s="722"/>
      <c r="BO1387" s="722"/>
      <c r="BP1387" s="722"/>
      <c r="BQ1387" s="722"/>
      <c r="BR1387" s="722"/>
      <c r="BS1387" s="722"/>
      <c r="BT1387" s="722"/>
      <c r="BU1387" s="722"/>
      <c r="BV1387" s="722"/>
      <c r="BW1387" s="722"/>
      <c r="BX1387" s="722"/>
      <c r="BY1387" s="722"/>
      <c r="BZ1387" s="722"/>
      <c r="CA1387" s="722"/>
      <c r="CB1387" s="722"/>
      <c r="CC1387" s="722"/>
      <c r="CD1387" s="722"/>
      <c r="CE1387" s="722"/>
      <c r="CF1387" s="722"/>
      <c r="CG1387" s="722"/>
      <c r="CH1387" s="722"/>
      <c r="CI1387" s="722"/>
      <c r="CJ1387" s="722"/>
      <c r="CK1387" s="722"/>
      <c r="CL1387" s="722"/>
      <c r="CM1387" s="722"/>
      <c r="CN1387" s="722"/>
      <c r="CO1387" s="722"/>
      <c r="CP1387" s="722"/>
      <c r="CQ1387" s="722"/>
      <c r="CR1387" s="722"/>
      <c r="CS1387" s="722"/>
    </row>
    <row r="1388" spans="1:97" s="1376" customFormat="1">
      <c r="A1388" s="722"/>
      <c r="B1388" s="722"/>
      <c r="C1388" s="722"/>
      <c r="D1388" s="722"/>
      <c r="E1388" s="722"/>
      <c r="F1388" s="757"/>
      <c r="G1388" s="757"/>
      <c r="H1388" s="757"/>
      <c r="I1388" s="757"/>
      <c r="J1388" s="757"/>
      <c r="K1388" s="758"/>
      <c r="L1388" s="758"/>
      <c r="M1388" s="722"/>
      <c r="N1388" s="736"/>
      <c r="O1388" s="736"/>
      <c r="P1388" s="736"/>
      <c r="Q1388" s="736"/>
      <c r="R1388" s="736"/>
      <c r="S1388" s="736"/>
      <c r="T1388" s="736"/>
      <c r="U1388" s="736"/>
      <c r="BA1388" s="722"/>
      <c r="BB1388" s="722"/>
      <c r="BC1388" s="722"/>
      <c r="BD1388" s="722"/>
      <c r="BE1388" s="722"/>
      <c r="BF1388" s="722"/>
      <c r="BG1388" s="722"/>
      <c r="BH1388" s="722"/>
      <c r="BI1388" s="722"/>
      <c r="BJ1388" s="722"/>
      <c r="BK1388" s="722"/>
      <c r="BL1388" s="722"/>
      <c r="BM1388" s="722"/>
      <c r="BN1388" s="722"/>
      <c r="BO1388" s="722"/>
      <c r="BP1388" s="722"/>
      <c r="BQ1388" s="722"/>
      <c r="BR1388" s="722"/>
      <c r="BS1388" s="722"/>
      <c r="BT1388" s="722"/>
      <c r="BU1388" s="722"/>
      <c r="BV1388" s="722"/>
      <c r="BW1388" s="722"/>
      <c r="BX1388" s="722"/>
      <c r="BY1388" s="722"/>
      <c r="BZ1388" s="722"/>
      <c r="CA1388" s="722"/>
      <c r="CB1388" s="722"/>
      <c r="CC1388" s="722"/>
      <c r="CD1388" s="722"/>
      <c r="CE1388" s="722"/>
      <c r="CF1388" s="722"/>
      <c r="CG1388" s="722"/>
      <c r="CH1388" s="722"/>
      <c r="CI1388" s="722"/>
      <c r="CJ1388" s="722"/>
      <c r="CK1388" s="722"/>
      <c r="CL1388" s="722"/>
      <c r="CM1388" s="722"/>
      <c r="CN1388" s="722"/>
      <c r="CO1388" s="722"/>
      <c r="CP1388" s="722"/>
      <c r="CQ1388" s="722"/>
      <c r="CR1388" s="722"/>
      <c r="CS1388" s="722"/>
    </row>
    <row r="1389" spans="1:97" s="1376" customFormat="1">
      <c r="A1389" s="722"/>
      <c r="B1389" s="722"/>
      <c r="C1389" s="722"/>
      <c r="D1389" s="722"/>
      <c r="E1389" s="722"/>
      <c r="F1389" s="757"/>
      <c r="G1389" s="757"/>
      <c r="H1389" s="757"/>
      <c r="I1389" s="757"/>
      <c r="J1389" s="757"/>
      <c r="K1389" s="758"/>
      <c r="L1389" s="758"/>
      <c r="M1389" s="722"/>
      <c r="N1389" s="736"/>
      <c r="O1389" s="736"/>
      <c r="P1389" s="736"/>
      <c r="Q1389" s="736"/>
      <c r="R1389" s="736"/>
      <c r="S1389" s="736"/>
      <c r="T1389" s="736"/>
      <c r="U1389" s="736"/>
      <c r="BA1389" s="722"/>
      <c r="BB1389" s="722"/>
      <c r="BC1389" s="722"/>
      <c r="BD1389" s="722"/>
      <c r="BE1389" s="722"/>
      <c r="BF1389" s="722"/>
      <c r="BG1389" s="722"/>
      <c r="BH1389" s="722"/>
      <c r="BI1389" s="722"/>
      <c r="BJ1389" s="722"/>
      <c r="BK1389" s="722"/>
      <c r="BL1389" s="722"/>
      <c r="BM1389" s="722"/>
      <c r="BN1389" s="722"/>
      <c r="BO1389" s="722"/>
      <c r="BP1389" s="722"/>
      <c r="BQ1389" s="722"/>
      <c r="BR1389" s="722"/>
      <c r="BS1389" s="722"/>
      <c r="BT1389" s="722"/>
      <c r="BU1389" s="722"/>
      <c r="BV1389" s="722"/>
      <c r="BW1389" s="722"/>
      <c r="BX1389" s="722"/>
      <c r="BY1389" s="722"/>
      <c r="BZ1389" s="722"/>
      <c r="CA1389" s="722"/>
      <c r="CB1389" s="722"/>
      <c r="CC1389" s="722"/>
      <c r="CD1389" s="722"/>
      <c r="CE1389" s="722"/>
      <c r="CF1389" s="722"/>
      <c r="CG1389" s="722"/>
      <c r="CH1389" s="722"/>
      <c r="CI1389" s="722"/>
      <c r="CJ1389" s="722"/>
      <c r="CK1389" s="722"/>
      <c r="CL1389" s="722"/>
      <c r="CM1389" s="722"/>
      <c r="CN1389" s="722"/>
      <c r="CO1389" s="722"/>
      <c r="CP1389" s="722"/>
      <c r="CQ1389" s="722"/>
      <c r="CR1389" s="722"/>
      <c r="CS1389" s="722"/>
    </row>
    <row r="1390" spans="1:97" s="1376" customFormat="1">
      <c r="A1390" s="722"/>
      <c r="B1390" s="722"/>
      <c r="C1390" s="722"/>
      <c r="D1390" s="722"/>
      <c r="E1390" s="722"/>
      <c r="F1390" s="757"/>
      <c r="G1390" s="757"/>
      <c r="H1390" s="757"/>
      <c r="I1390" s="757"/>
      <c r="J1390" s="757"/>
      <c r="K1390" s="758"/>
      <c r="L1390" s="758"/>
      <c r="M1390" s="722"/>
      <c r="N1390" s="736"/>
      <c r="O1390" s="736"/>
      <c r="P1390" s="736"/>
      <c r="Q1390" s="736"/>
      <c r="R1390" s="736"/>
      <c r="S1390" s="736"/>
      <c r="T1390" s="736"/>
      <c r="U1390" s="736"/>
      <c r="BA1390" s="722"/>
      <c r="BB1390" s="722"/>
      <c r="BC1390" s="722"/>
      <c r="BD1390" s="722"/>
      <c r="BE1390" s="722"/>
      <c r="BF1390" s="722"/>
      <c r="BG1390" s="722"/>
      <c r="BH1390" s="722"/>
      <c r="BI1390" s="722"/>
      <c r="BJ1390" s="722"/>
      <c r="BK1390" s="722"/>
      <c r="BL1390" s="722"/>
      <c r="BM1390" s="722"/>
      <c r="BN1390" s="722"/>
      <c r="BO1390" s="722"/>
      <c r="BP1390" s="722"/>
      <c r="BQ1390" s="722"/>
      <c r="BR1390" s="722"/>
      <c r="BS1390" s="722"/>
      <c r="BT1390" s="722"/>
      <c r="BU1390" s="722"/>
      <c r="BV1390" s="722"/>
      <c r="BW1390" s="722"/>
      <c r="BX1390" s="722"/>
      <c r="BY1390" s="722"/>
      <c r="BZ1390" s="722"/>
      <c r="CA1390" s="722"/>
      <c r="CB1390" s="722"/>
      <c r="CC1390" s="722"/>
      <c r="CD1390" s="722"/>
      <c r="CE1390" s="722"/>
      <c r="CF1390" s="722"/>
      <c r="CG1390" s="722"/>
      <c r="CH1390" s="722"/>
      <c r="CI1390" s="722"/>
      <c r="CJ1390" s="722"/>
      <c r="CK1390" s="722"/>
      <c r="CL1390" s="722"/>
      <c r="CM1390" s="722"/>
      <c r="CN1390" s="722"/>
      <c r="CO1390" s="722"/>
      <c r="CP1390" s="722"/>
      <c r="CQ1390" s="722"/>
      <c r="CR1390" s="722"/>
      <c r="CS1390" s="722"/>
    </row>
    <row r="1391" spans="1:97" s="1376" customFormat="1">
      <c r="A1391" s="722"/>
      <c r="B1391" s="722"/>
      <c r="C1391" s="722"/>
      <c r="D1391" s="722"/>
      <c r="E1391" s="722"/>
      <c r="F1391" s="757"/>
      <c r="G1391" s="757"/>
      <c r="H1391" s="757"/>
      <c r="I1391" s="757"/>
      <c r="J1391" s="757"/>
      <c r="K1391" s="758"/>
      <c r="L1391" s="758"/>
      <c r="M1391" s="722"/>
      <c r="N1391" s="736"/>
      <c r="O1391" s="736"/>
      <c r="P1391" s="736"/>
      <c r="Q1391" s="736"/>
      <c r="R1391" s="736"/>
      <c r="S1391" s="736"/>
      <c r="T1391" s="736"/>
      <c r="U1391" s="736"/>
      <c r="BA1391" s="722"/>
      <c r="BB1391" s="722"/>
      <c r="BC1391" s="722"/>
      <c r="BD1391" s="722"/>
      <c r="BE1391" s="722"/>
      <c r="BF1391" s="722"/>
      <c r="BG1391" s="722"/>
      <c r="BH1391" s="722"/>
      <c r="BI1391" s="722"/>
      <c r="BJ1391" s="722"/>
      <c r="BK1391" s="722"/>
      <c r="BL1391" s="722"/>
      <c r="BM1391" s="722"/>
      <c r="BN1391" s="722"/>
      <c r="BO1391" s="722"/>
      <c r="BP1391" s="722"/>
      <c r="BQ1391" s="722"/>
      <c r="BR1391" s="722"/>
      <c r="BS1391" s="722"/>
      <c r="BT1391" s="722"/>
      <c r="BU1391" s="722"/>
      <c r="BV1391" s="722"/>
      <c r="BW1391" s="722"/>
      <c r="BX1391" s="722"/>
      <c r="BY1391" s="722"/>
      <c r="BZ1391" s="722"/>
      <c r="CA1391" s="722"/>
      <c r="CB1391" s="722"/>
      <c r="CC1391" s="722"/>
      <c r="CD1391" s="722"/>
      <c r="CE1391" s="722"/>
      <c r="CF1391" s="722"/>
      <c r="CG1391" s="722"/>
      <c r="CH1391" s="722"/>
      <c r="CI1391" s="722"/>
      <c r="CJ1391" s="722"/>
      <c r="CK1391" s="722"/>
      <c r="CL1391" s="722"/>
      <c r="CM1391" s="722"/>
      <c r="CN1391" s="722"/>
      <c r="CO1391" s="722"/>
      <c r="CP1391" s="722"/>
      <c r="CQ1391" s="722"/>
      <c r="CR1391" s="722"/>
      <c r="CS1391" s="722"/>
    </row>
    <row r="1392" spans="1:97" s="1376" customFormat="1">
      <c r="A1392" s="722"/>
      <c r="B1392" s="722"/>
      <c r="C1392" s="722"/>
      <c r="D1392" s="722"/>
      <c r="E1392" s="722"/>
      <c r="F1392" s="757"/>
      <c r="G1392" s="757"/>
      <c r="H1392" s="757"/>
      <c r="I1392" s="757"/>
      <c r="J1392" s="757"/>
      <c r="K1392" s="758"/>
      <c r="L1392" s="758"/>
      <c r="M1392" s="722"/>
      <c r="N1392" s="736"/>
      <c r="O1392" s="736"/>
      <c r="P1392" s="736"/>
      <c r="Q1392" s="736"/>
      <c r="R1392" s="736"/>
      <c r="S1392" s="736"/>
      <c r="T1392" s="736"/>
      <c r="U1392" s="736"/>
      <c r="BA1392" s="722"/>
      <c r="BB1392" s="722"/>
      <c r="BC1392" s="722"/>
      <c r="BD1392" s="722"/>
      <c r="BE1392" s="722"/>
      <c r="BF1392" s="722"/>
      <c r="BG1392" s="722"/>
      <c r="BH1392" s="722"/>
      <c r="BI1392" s="722"/>
      <c r="BJ1392" s="722"/>
      <c r="BK1392" s="722"/>
      <c r="BL1392" s="722"/>
      <c r="BM1392" s="722"/>
      <c r="BN1392" s="722"/>
      <c r="BO1392" s="722"/>
      <c r="BP1392" s="722"/>
      <c r="BQ1392" s="722"/>
      <c r="BR1392" s="722"/>
      <c r="BS1392" s="722"/>
      <c r="BT1392" s="722"/>
      <c r="BU1392" s="722"/>
      <c r="BV1392" s="722"/>
      <c r="BW1392" s="722"/>
      <c r="BX1392" s="722"/>
      <c r="BY1392" s="722"/>
      <c r="BZ1392" s="722"/>
      <c r="CA1392" s="722"/>
      <c r="CB1392" s="722"/>
      <c r="CC1392" s="722"/>
      <c r="CD1392" s="722"/>
      <c r="CE1392" s="722"/>
      <c r="CF1392" s="722"/>
      <c r="CG1392" s="722"/>
      <c r="CH1392" s="722"/>
      <c r="CI1392" s="722"/>
      <c r="CJ1392" s="722"/>
      <c r="CK1392" s="722"/>
      <c r="CL1392" s="722"/>
      <c r="CM1392" s="722"/>
      <c r="CN1392" s="722"/>
      <c r="CO1392" s="722"/>
      <c r="CP1392" s="722"/>
      <c r="CQ1392" s="722"/>
      <c r="CR1392" s="722"/>
      <c r="CS1392" s="722"/>
    </row>
    <row r="1393" spans="1:97" s="1376" customFormat="1">
      <c r="A1393" s="722"/>
      <c r="B1393" s="722"/>
      <c r="C1393" s="722"/>
      <c r="D1393" s="722"/>
      <c r="E1393" s="722"/>
      <c r="F1393" s="757"/>
      <c r="G1393" s="757"/>
      <c r="H1393" s="757"/>
      <c r="I1393" s="757"/>
      <c r="J1393" s="757"/>
      <c r="K1393" s="758"/>
      <c r="L1393" s="758"/>
      <c r="M1393" s="722"/>
      <c r="N1393" s="736"/>
      <c r="O1393" s="736"/>
      <c r="P1393" s="736"/>
      <c r="Q1393" s="736"/>
      <c r="R1393" s="736"/>
      <c r="S1393" s="736"/>
      <c r="T1393" s="736"/>
      <c r="U1393" s="736"/>
      <c r="BA1393" s="722"/>
      <c r="BB1393" s="722"/>
      <c r="BC1393" s="722"/>
      <c r="BD1393" s="722"/>
      <c r="BE1393" s="722"/>
      <c r="BF1393" s="722"/>
      <c r="BG1393" s="722"/>
      <c r="BH1393" s="722"/>
      <c r="BI1393" s="722"/>
      <c r="BJ1393" s="722"/>
      <c r="BK1393" s="722"/>
      <c r="BL1393" s="722"/>
      <c r="BM1393" s="722"/>
      <c r="BN1393" s="722"/>
      <c r="BO1393" s="722"/>
      <c r="BP1393" s="722"/>
      <c r="BQ1393" s="722"/>
      <c r="BR1393" s="722"/>
      <c r="BS1393" s="722"/>
      <c r="BT1393" s="722"/>
      <c r="BU1393" s="722"/>
      <c r="BV1393" s="722"/>
      <c r="BW1393" s="722"/>
      <c r="BX1393" s="722"/>
      <c r="BY1393" s="722"/>
      <c r="BZ1393" s="722"/>
      <c r="CA1393" s="722"/>
      <c r="CB1393" s="722"/>
      <c r="CC1393" s="722"/>
      <c r="CD1393" s="722"/>
      <c r="CE1393" s="722"/>
      <c r="CF1393" s="722"/>
      <c r="CG1393" s="722"/>
      <c r="CH1393" s="722"/>
      <c r="CI1393" s="722"/>
      <c r="CJ1393" s="722"/>
      <c r="CK1393" s="722"/>
      <c r="CL1393" s="722"/>
      <c r="CM1393" s="722"/>
      <c r="CN1393" s="722"/>
      <c r="CO1393" s="722"/>
      <c r="CP1393" s="722"/>
      <c r="CQ1393" s="722"/>
      <c r="CR1393" s="722"/>
      <c r="CS1393" s="722"/>
    </row>
    <row r="1394" spans="1:97" s="1376" customFormat="1">
      <c r="A1394" s="722"/>
      <c r="B1394" s="722"/>
      <c r="C1394" s="722"/>
      <c r="D1394" s="722"/>
      <c r="E1394" s="722"/>
      <c r="F1394" s="757"/>
      <c r="G1394" s="757"/>
      <c r="H1394" s="757"/>
      <c r="I1394" s="757"/>
      <c r="J1394" s="757"/>
      <c r="K1394" s="758"/>
      <c r="L1394" s="758"/>
      <c r="M1394" s="722"/>
      <c r="N1394" s="736"/>
      <c r="O1394" s="736"/>
      <c r="P1394" s="736"/>
      <c r="Q1394" s="736"/>
      <c r="R1394" s="736"/>
      <c r="S1394" s="736"/>
      <c r="T1394" s="736"/>
      <c r="U1394" s="736"/>
      <c r="BA1394" s="722"/>
      <c r="BB1394" s="722"/>
      <c r="BC1394" s="722"/>
      <c r="BD1394" s="722"/>
      <c r="BE1394" s="722"/>
      <c r="BF1394" s="722"/>
      <c r="BG1394" s="722"/>
      <c r="BH1394" s="722"/>
      <c r="BI1394" s="722"/>
      <c r="BJ1394" s="722"/>
      <c r="BK1394" s="722"/>
      <c r="BL1394" s="722"/>
      <c r="BM1394" s="722"/>
      <c r="BN1394" s="722"/>
      <c r="BO1394" s="722"/>
      <c r="BP1394" s="722"/>
      <c r="BQ1394" s="722"/>
      <c r="BR1394" s="722"/>
      <c r="BS1394" s="722"/>
      <c r="BT1394" s="722"/>
      <c r="BU1394" s="722"/>
      <c r="BV1394" s="722"/>
      <c r="BW1394" s="722"/>
      <c r="BX1394" s="722"/>
      <c r="BY1394" s="722"/>
      <c r="BZ1394" s="722"/>
      <c r="CA1394" s="722"/>
      <c r="CB1394" s="722"/>
      <c r="CC1394" s="722"/>
      <c r="CD1394" s="722"/>
      <c r="CE1394" s="722"/>
      <c r="CF1394" s="722"/>
      <c r="CG1394" s="722"/>
      <c r="CH1394" s="722"/>
      <c r="CI1394" s="722"/>
      <c r="CJ1394" s="722"/>
      <c r="CK1394" s="722"/>
      <c r="CL1394" s="722"/>
      <c r="CM1394" s="722"/>
      <c r="CN1394" s="722"/>
      <c r="CO1394" s="722"/>
      <c r="CP1394" s="722"/>
      <c r="CQ1394" s="722"/>
      <c r="CR1394" s="722"/>
      <c r="CS1394" s="722"/>
    </row>
    <row r="1395" spans="1:97" s="1376" customFormat="1">
      <c r="A1395" s="722"/>
      <c r="B1395" s="722"/>
      <c r="C1395" s="722"/>
      <c r="D1395" s="722"/>
      <c r="E1395" s="722"/>
      <c r="F1395" s="757"/>
      <c r="G1395" s="757"/>
      <c r="H1395" s="757"/>
      <c r="I1395" s="757"/>
      <c r="J1395" s="757"/>
      <c r="K1395" s="758"/>
      <c r="L1395" s="758"/>
      <c r="M1395" s="722"/>
      <c r="N1395" s="736"/>
      <c r="O1395" s="736"/>
      <c r="P1395" s="736"/>
      <c r="Q1395" s="736"/>
      <c r="R1395" s="736"/>
      <c r="S1395" s="736"/>
      <c r="T1395" s="736"/>
      <c r="U1395" s="736"/>
      <c r="BA1395" s="722"/>
      <c r="BB1395" s="722"/>
      <c r="BC1395" s="722"/>
      <c r="BD1395" s="722"/>
      <c r="BE1395" s="722"/>
      <c r="BF1395" s="722"/>
      <c r="BG1395" s="722"/>
      <c r="BH1395" s="722"/>
      <c r="BI1395" s="722"/>
      <c r="BJ1395" s="722"/>
      <c r="BK1395" s="722"/>
      <c r="BL1395" s="722"/>
      <c r="BM1395" s="722"/>
      <c r="BN1395" s="722"/>
      <c r="BO1395" s="722"/>
      <c r="BP1395" s="722"/>
      <c r="BQ1395" s="722"/>
      <c r="BR1395" s="722"/>
      <c r="BS1395" s="722"/>
      <c r="BT1395" s="722"/>
      <c r="BU1395" s="722"/>
      <c r="BV1395" s="722"/>
      <c r="BW1395" s="722"/>
      <c r="BX1395" s="722"/>
      <c r="BY1395" s="722"/>
      <c r="BZ1395" s="722"/>
      <c r="CA1395" s="722"/>
      <c r="CB1395" s="722"/>
      <c r="CC1395" s="722"/>
      <c r="CD1395" s="722"/>
      <c r="CE1395" s="722"/>
      <c r="CF1395" s="722"/>
      <c r="CG1395" s="722"/>
      <c r="CH1395" s="722"/>
      <c r="CI1395" s="722"/>
      <c r="CJ1395" s="722"/>
      <c r="CK1395" s="722"/>
      <c r="CL1395" s="722"/>
      <c r="CM1395" s="722"/>
      <c r="CN1395" s="722"/>
      <c r="CO1395" s="722"/>
      <c r="CP1395" s="722"/>
      <c r="CQ1395" s="722"/>
      <c r="CR1395" s="722"/>
      <c r="CS1395" s="722"/>
    </row>
    <row r="1396" spans="1:97" s="1376" customFormat="1">
      <c r="A1396" s="722"/>
      <c r="B1396" s="722"/>
      <c r="C1396" s="722"/>
      <c r="D1396" s="722"/>
      <c r="E1396" s="722"/>
      <c r="F1396" s="757"/>
      <c r="G1396" s="757"/>
      <c r="H1396" s="757"/>
      <c r="I1396" s="757"/>
      <c r="J1396" s="757"/>
      <c r="K1396" s="758"/>
      <c r="L1396" s="758"/>
      <c r="M1396" s="722"/>
      <c r="N1396" s="736"/>
      <c r="O1396" s="736"/>
      <c r="P1396" s="736"/>
      <c r="Q1396" s="736"/>
      <c r="R1396" s="736"/>
      <c r="S1396" s="736"/>
      <c r="T1396" s="736"/>
      <c r="U1396" s="736"/>
      <c r="BA1396" s="722"/>
      <c r="BB1396" s="722"/>
      <c r="BC1396" s="722"/>
      <c r="BD1396" s="722"/>
      <c r="BE1396" s="722"/>
      <c r="BF1396" s="722"/>
      <c r="BG1396" s="722"/>
      <c r="BH1396" s="722"/>
      <c r="BI1396" s="722"/>
      <c r="BJ1396" s="722"/>
      <c r="BK1396" s="722"/>
      <c r="BL1396" s="722"/>
      <c r="BM1396" s="722"/>
      <c r="BN1396" s="722"/>
      <c r="BO1396" s="722"/>
      <c r="BP1396" s="722"/>
      <c r="BQ1396" s="722"/>
      <c r="BR1396" s="722"/>
      <c r="BS1396" s="722"/>
      <c r="BT1396" s="722"/>
      <c r="BU1396" s="722"/>
      <c r="BV1396" s="722"/>
      <c r="BW1396" s="722"/>
      <c r="BX1396" s="722"/>
      <c r="BY1396" s="722"/>
      <c r="BZ1396" s="722"/>
      <c r="CA1396" s="722"/>
      <c r="CB1396" s="722"/>
      <c r="CC1396" s="722"/>
      <c r="CD1396" s="722"/>
      <c r="CE1396" s="722"/>
      <c r="CF1396" s="722"/>
      <c r="CG1396" s="722"/>
      <c r="CH1396" s="722"/>
      <c r="CI1396" s="722"/>
      <c r="CJ1396" s="722"/>
      <c r="CK1396" s="722"/>
      <c r="CL1396" s="722"/>
      <c r="CM1396" s="722"/>
      <c r="CN1396" s="722"/>
      <c r="CO1396" s="722"/>
      <c r="CP1396" s="722"/>
      <c r="CQ1396" s="722"/>
      <c r="CR1396" s="722"/>
      <c r="CS1396" s="722"/>
    </row>
    <row r="1397" spans="1:97" s="1376" customFormat="1">
      <c r="A1397" s="722"/>
      <c r="B1397" s="722"/>
      <c r="C1397" s="722"/>
      <c r="D1397" s="722"/>
      <c r="E1397" s="722"/>
      <c r="F1397" s="757"/>
      <c r="G1397" s="757"/>
      <c r="H1397" s="757"/>
      <c r="I1397" s="757"/>
      <c r="J1397" s="757"/>
      <c r="K1397" s="758"/>
      <c r="L1397" s="758"/>
      <c r="M1397" s="722"/>
      <c r="N1397" s="736"/>
      <c r="O1397" s="736"/>
      <c r="P1397" s="736"/>
      <c r="Q1397" s="736"/>
      <c r="R1397" s="736"/>
      <c r="S1397" s="736"/>
      <c r="T1397" s="736"/>
      <c r="U1397" s="736"/>
      <c r="BA1397" s="722"/>
      <c r="BB1397" s="722"/>
      <c r="BC1397" s="722"/>
      <c r="BD1397" s="722"/>
      <c r="BE1397" s="722"/>
      <c r="BF1397" s="722"/>
      <c r="BG1397" s="722"/>
      <c r="BH1397" s="722"/>
      <c r="BI1397" s="722"/>
      <c r="BJ1397" s="722"/>
      <c r="BK1397" s="722"/>
      <c r="BL1397" s="722"/>
      <c r="BM1397" s="722"/>
      <c r="BN1397" s="722"/>
      <c r="BO1397" s="722"/>
      <c r="BP1397" s="722"/>
      <c r="BQ1397" s="722"/>
      <c r="BR1397" s="722"/>
      <c r="BS1397" s="722"/>
      <c r="BT1397" s="722"/>
      <c r="BU1397" s="722"/>
      <c r="BV1397" s="722"/>
      <c r="BW1397" s="722"/>
      <c r="BX1397" s="722"/>
      <c r="BY1397" s="722"/>
      <c r="BZ1397" s="722"/>
      <c r="CA1397" s="722"/>
      <c r="CB1397" s="722"/>
      <c r="CC1397" s="722"/>
      <c r="CD1397" s="722"/>
      <c r="CE1397" s="722"/>
      <c r="CF1397" s="722"/>
      <c r="CG1397" s="722"/>
      <c r="CH1397" s="722"/>
      <c r="CI1397" s="722"/>
      <c r="CJ1397" s="722"/>
      <c r="CK1397" s="722"/>
      <c r="CL1397" s="722"/>
      <c r="CM1397" s="722"/>
      <c r="CN1397" s="722"/>
      <c r="CO1397" s="722"/>
      <c r="CP1397" s="722"/>
      <c r="CQ1397" s="722"/>
      <c r="CR1397" s="722"/>
      <c r="CS1397" s="722"/>
    </row>
    <row r="1398" spans="1:97" s="1376" customFormat="1">
      <c r="A1398" s="722"/>
      <c r="B1398" s="722"/>
      <c r="C1398" s="722"/>
      <c r="D1398" s="722"/>
      <c r="E1398" s="722"/>
      <c r="F1398" s="757"/>
      <c r="G1398" s="757"/>
      <c r="H1398" s="757"/>
      <c r="I1398" s="757"/>
      <c r="J1398" s="757"/>
      <c r="K1398" s="758"/>
      <c r="L1398" s="758"/>
      <c r="M1398" s="722"/>
      <c r="N1398" s="736"/>
      <c r="O1398" s="736"/>
      <c r="P1398" s="736"/>
      <c r="Q1398" s="736"/>
      <c r="R1398" s="736"/>
      <c r="S1398" s="736"/>
      <c r="T1398" s="736"/>
      <c r="U1398" s="736"/>
      <c r="BA1398" s="722"/>
      <c r="BB1398" s="722"/>
      <c r="BC1398" s="722"/>
      <c r="BD1398" s="722"/>
      <c r="BE1398" s="722"/>
      <c r="BF1398" s="722"/>
      <c r="BG1398" s="722"/>
      <c r="BH1398" s="722"/>
      <c r="BI1398" s="722"/>
      <c r="BJ1398" s="722"/>
      <c r="BK1398" s="722"/>
      <c r="BL1398" s="722"/>
      <c r="BM1398" s="722"/>
      <c r="BN1398" s="722"/>
      <c r="BO1398" s="722"/>
      <c r="BP1398" s="722"/>
      <c r="BQ1398" s="722"/>
      <c r="BR1398" s="722"/>
      <c r="BS1398" s="722"/>
      <c r="BT1398" s="722"/>
      <c r="BU1398" s="722"/>
      <c r="BV1398" s="722"/>
      <c r="BW1398" s="722"/>
      <c r="BX1398" s="722"/>
      <c r="BY1398" s="722"/>
      <c r="BZ1398" s="722"/>
      <c r="CA1398" s="722"/>
      <c r="CB1398" s="722"/>
      <c r="CC1398" s="722"/>
      <c r="CD1398" s="722"/>
      <c r="CE1398" s="722"/>
      <c r="CF1398" s="722"/>
      <c r="CG1398" s="722"/>
      <c r="CH1398" s="722"/>
      <c r="CI1398" s="722"/>
      <c r="CJ1398" s="722"/>
      <c r="CK1398" s="722"/>
      <c r="CL1398" s="722"/>
      <c r="CM1398" s="722"/>
      <c r="CN1398" s="722"/>
      <c r="CO1398" s="722"/>
      <c r="CP1398" s="722"/>
      <c r="CQ1398" s="722"/>
      <c r="CR1398" s="722"/>
      <c r="CS1398" s="722"/>
    </row>
    <row r="1399" spans="1:97" s="1376" customFormat="1">
      <c r="A1399" s="722"/>
      <c r="B1399" s="722"/>
      <c r="C1399" s="722"/>
      <c r="D1399" s="722"/>
      <c r="E1399" s="722"/>
      <c r="F1399" s="757"/>
      <c r="G1399" s="757"/>
      <c r="H1399" s="757"/>
      <c r="I1399" s="757"/>
      <c r="J1399" s="757"/>
      <c r="K1399" s="758"/>
      <c r="L1399" s="758"/>
      <c r="M1399" s="722"/>
      <c r="N1399" s="736"/>
      <c r="O1399" s="736"/>
      <c r="P1399" s="736"/>
      <c r="Q1399" s="736"/>
      <c r="R1399" s="736"/>
      <c r="S1399" s="736"/>
      <c r="T1399" s="736"/>
      <c r="U1399" s="736"/>
      <c r="BA1399" s="722"/>
      <c r="BB1399" s="722"/>
      <c r="BC1399" s="722"/>
      <c r="BD1399" s="722"/>
      <c r="BE1399" s="722"/>
      <c r="BF1399" s="722"/>
      <c r="BG1399" s="722"/>
      <c r="BH1399" s="722"/>
      <c r="BI1399" s="722"/>
      <c r="BJ1399" s="722"/>
      <c r="BK1399" s="722"/>
      <c r="BL1399" s="722"/>
      <c r="BM1399" s="722"/>
      <c r="BN1399" s="722"/>
      <c r="BO1399" s="722"/>
      <c r="BP1399" s="722"/>
      <c r="BQ1399" s="722"/>
      <c r="BR1399" s="722"/>
      <c r="BS1399" s="722"/>
      <c r="BT1399" s="722"/>
      <c r="BU1399" s="722"/>
      <c r="BV1399" s="722"/>
      <c r="BW1399" s="722"/>
      <c r="BX1399" s="722"/>
      <c r="BY1399" s="722"/>
      <c r="BZ1399" s="722"/>
      <c r="CA1399" s="722"/>
      <c r="CB1399" s="722"/>
      <c r="CC1399" s="722"/>
      <c r="CD1399" s="722"/>
      <c r="CE1399" s="722"/>
      <c r="CF1399" s="722"/>
      <c r="CG1399" s="722"/>
      <c r="CH1399" s="722"/>
      <c r="CI1399" s="722"/>
      <c r="CJ1399" s="722"/>
      <c r="CK1399" s="722"/>
      <c r="CL1399" s="722"/>
      <c r="CM1399" s="722"/>
      <c r="CN1399" s="722"/>
      <c r="CO1399" s="722"/>
      <c r="CP1399" s="722"/>
      <c r="CQ1399" s="722"/>
      <c r="CR1399" s="722"/>
      <c r="CS1399" s="722"/>
    </row>
    <row r="1400" spans="1:97" s="1376" customFormat="1">
      <c r="A1400" s="722"/>
      <c r="B1400" s="722"/>
      <c r="C1400" s="722"/>
      <c r="D1400" s="722"/>
      <c r="E1400" s="722"/>
      <c r="F1400" s="757"/>
      <c r="G1400" s="757"/>
      <c r="H1400" s="757"/>
      <c r="I1400" s="757"/>
      <c r="J1400" s="757"/>
      <c r="K1400" s="758"/>
      <c r="L1400" s="758"/>
      <c r="M1400" s="722"/>
      <c r="N1400" s="736"/>
      <c r="O1400" s="736"/>
      <c r="P1400" s="736"/>
      <c r="Q1400" s="736"/>
      <c r="R1400" s="736"/>
      <c r="S1400" s="736"/>
      <c r="T1400" s="736"/>
      <c r="U1400" s="736"/>
      <c r="BA1400" s="722"/>
      <c r="BB1400" s="722"/>
      <c r="BC1400" s="722"/>
      <c r="BD1400" s="722"/>
      <c r="BE1400" s="722"/>
      <c r="BF1400" s="722"/>
      <c r="BG1400" s="722"/>
      <c r="BH1400" s="722"/>
      <c r="BI1400" s="722"/>
      <c r="BJ1400" s="722"/>
      <c r="BK1400" s="722"/>
      <c r="BL1400" s="722"/>
      <c r="BM1400" s="722"/>
      <c r="BN1400" s="722"/>
      <c r="BO1400" s="722"/>
      <c r="BP1400" s="722"/>
      <c r="BQ1400" s="722"/>
      <c r="BR1400" s="722"/>
      <c r="BS1400" s="722"/>
      <c r="BT1400" s="722"/>
      <c r="BU1400" s="722"/>
      <c r="BV1400" s="722"/>
      <c r="BW1400" s="722"/>
      <c r="BX1400" s="722"/>
      <c r="BY1400" s="722"/>
      <c r="BZ1400" s="722"/>
      <c r="CA1400" s="722"/>
      <c r="CB1400" s="722"/>
      <c r="CC1400" s="722"/>
      <c r="CD1400" s="722"/>
      <c r="CE1400" s="722"/>
      <c r="CF1400" s="722"/>
      <c r="CG1400" s="722"/>
      <c r="CH1400" s="722"/>
      <c r="CI1400" s="722"/>
      <c r="CJ1400" s="722"/>
      <c r="CK1400" s="722"/>
      <c r="CL1400" s="722"/>
      <c r="CM1400" s="722"/>
      <c r="CN1400" s="722"/>
      <c r="CO1400" s="722"/>
      <c r="CP1400" s="722"/>
      <c r="CQ1400" s="722"/>
      <c r="CR1400" s="722"/>
      <c r="CS1400" s="722"/>
    </row>
    <row r="1401" spans="1:97" s="1376" customFormat="1">
      <c r="A1401" s="722"/>
      <c r="B1401" s="722"/>
      <c r="C1401" s="722"/>
      <c r="D1401" s="722"/>
      <c r="E1401" s="722"/>
      <c r="F1401" s="757"/>
      <c r="G1401" s="757"/>
      <c r="H1401" s="757"/>
      <c r="I1401" s="757"/>
      <c r="J1401" s="757"/>
      <c r="K1401" s="758"/>
      <c r="L1401" s="758"/>
      <c r="M1401" s="722"/>
      <c r="N1401" s="736"/>
      <c r="O1401" s="736"/>
      <c r="P1401" s="736"/>
      <c r="Q1401" s="736"/>
      <c r="R1401" s="736"/>
      <c r="S1401" s="736"/>
      <c r="T1401" s="736"/>
      <c r="U1401" s="736"/>
      <c r="BA1401" s="722"/>
      <c r="BB1401" s="722"/>
      <c r="BC1401" s="722"/>
      <c r="BD1401" s="722"/>
      <c r="BE1401" s="722"/>
      <c r="BF1401" s="722"/>
      <c r="BG1401" s="722"/>
      <c r="BH1401" s="722"/>
      <c r="BI1401" s="722"/>
      <c r="BJ1401" s="722"/>
      <c r="BK1401" s="722"/>
      <c r="BL1401" s="722"/>
      <c r="BM1401" s="722"/>
      <c r="BN1401" s="722"/>
      <c r="BO1401" s="722"/>
      <c r="BP1401" s="722"/>
      <c r="BQ1401" s="722"/>
      <c r="BR1401" s="722"/>
      <c r="BS1401" s="722"/>
      <c r="BT1401" s="722"/>
      <c r="BU1401" s="722"/>
      <c r="BV1401" s="722"/>
      <c r="BW1401" s="722"/>
      <c r="BX1401" s="722"/>
      <c r="BY1401" s="722"/>
      <c r="BZ1401" s="722"/>
      <c r="CA1401" s="722"/>
      <c r="CB1401" s="722"/>
      <c r="CC1401" s="722"/>
      <c r="CD1401" s="722"/>
      <c r="CE1401" s="722"/>
      <c r="CF1401" s="722"/>
      <c r="CG1401" s="722"/>
      <c r="CH1401" s="722"/>
      <c r="CI1401" s="722"/>
      <c r="CJ1401" s="722"/>
      <c r="CK1401" s="722"/>
      <c r="CL1401" s="722"/>
      <c r="CM1401" s="722"/>
      <c r="CN1401" s="722"/>
      <c r="CO1401" s="722"/>
      <c r="CP1401" s="722"/>
      <c r="CQ1401" s="722"/>
      <c r="CR1401" s="722"/>
      <c r="CS1401" s="722"/>
    </row>
    <row r="1402" spans="1:97" s="1376" customFormat="1">
      <c r="A1402" s="722"/>
      <c r="B1402" s="722"/>
      <c r="C1402" s="722"/>
      <c r="D1402" s="722"/>
      <c r="E1402" s="722"/>
      <c r="F1402" s="757"/>
      <c r="G1402" s="757"/>
      <c r="H1402" s="757"/>
      <c r="I1402" s="757"/>
      <c r="J1402" s="757"/>
      <c r="K1402" s="758"/>
      <c r="L1402" s="758"/>
      <c r="M1402" s="722"/>
      <c r="N1402" s="736"/>
      <c r="O1402" s="736"/>
      <c r="P1402" s="736"/>
      <c r="Q1402" s="736"/>
      <c r="R1402" s="736"/>
      <c r="S1402" s="736"/>
      <c r="T1402" s="736"/>
      <c r="U1402" s="736"/>
      <c r="BA1402" s="722"/>
      <c r="BB1402" s="722"/>
      <c r="BC1402" s="722"/>
      <c r="BD1402" s="722"/>
      <c r="BE1402" s="722"/>
      <c r="BF1402" s="722"/>
      <c r="BG1402" s="722"/>
      <c r="BH1402" s="722"/>
      <c r="BI1402" s="722"/>
      <c r="BJ1402" s="722"/>
      <c r="BK1402" s="722"/>
      <c r="BL1402" s="722"/>
      <c r="BM1402" s="722"/>
      <c r="BN1402" s="722"/>
      <c r="BO1402" s="722"/>
      <c r="BP1402" s="722"/>
      <c r="BQ1402" s="722"/>
      <c r="BR1402" s="722"/>
      <c r="BS1402" s="722"/>
      <c r="BT1402" s="722"/>
      <c r="BU1402" s="722"/>
      <c r="BV1402" s="722"/>
      <c r="BW1402" s="722"/>
      <c r="BX1402" s="722"/>
      <c r="BY1402" s="722"/>
      <c r="BZ1402" s="722"/>
      <c r="CA1402" s="722"/>
      <c r="CB1402" s="722"/>
      <c r="CC1402" s="722"/>
      <c r="CD1402" s="722"/>
      <c r="CE1402" s="722"/>
      <c r="CF1402" s="722"/>
      <c r="CG1402" s="722"/>
      <c r="CH1402" s="722"/>
      <c r="CI1402" s="722"/>
      <c r="CJ1402" s="722"/>
      <c r="CK1402" s="722"/>
      <c r="CL1402" s="722"/>
      <c r="CM1402" s="722"/>
      <c r="CN1402" s="722"/>
      <c r="CO1402" s="722"/>
      <c r="CP1402" s="722"/>
      <c r="CQ1402" s="722"/>
      <c r="CR1402" s="722"/>
      <c r="CS1402" s="722"/>
    </row>
    <row r="1403" spans="1:97" s="1376" customFormat="1">
      <c r="A1403" s="722"/>
      <c r="B1403" s="722"/>
      <c r="C1403" s="722"/>
      <c r="D1403" s="722"/>
      <c r="E1403" s="722"/>
      <c r="F1403" s="757"/>
      <c r="G1403" s="757"/>
      <c r="H1403" s="757"/>
      <c r="I1403" s="757"/>
      <c r="J1403" s="757"/>
      <c r="K1403" s="758"/>
      <c r="L1403" s="758"/>
      <c r="M1403" s="722"/>
      <c r="N1403" s="736"/>
      <c r="O1403" s="736"/>
      <c r="P1403" s="736"/>
      <c r="Q1403" s="736"/>
      <c r="R1403" s="736"/>
      <c r="S1403" s="736"/>
      <c r="T1403" s="736"/>
      <c r="U1403" s="736"/>
      <c r="BA1403" s="722"/>
      <c r="BB1403" s="722"/>
      <c r="BC1403" s="722"/>
      <c r="BD1403" s="722"/>
      <c r="BE1403" s="722"/>
      <c r="BF1403" s="722"/>
      <c r="BG1403" s="722"/>
      <c r="BH1403" s="722"/>
      <c r="BI1403" s="722"/>
      <c r="BJ1403" s="722"/>
      <c r="BK1403" s="722"/>
      <c r="BL1403" s="722"/>
      <c r="BM1403" s="722"/>
      <c r="BN1403" s="722"/>
      <c r="BO1403" s="722"/>
      <c r="BP1403" s="722"/>
      <c r="BQ1403" s="722"/>
      <c r="BR1403" s="722"/>
      <c r="BS1403" s="722"/>
      <c r="BT1403" s="722"/>
      <c r="BU1403" s="722"/>
      <c r="BV1403" s="722"/>
      <c r="BW1403" s="722"/>
      <c r="BX1403" s="722"/>
      <c r="BY1403" s="722"/>
      <c r="BZ1403" s="722"/>
      <c r="CA1403" s="722"/>
      <c r="CB1403" s="722"/>
      <c r="CC1403" s="722"/>
      <c r="CD1403" s="722"/>
      <c r="CE1403" s="722"/>
      <c r="CF1403" s="722"/>
      <c r="CG1403" s="722"/>
      <c r="CH1403" s="722"/>
      <c r="CI1403" s="722"/>
      <c r="CJ1403" s="722"/>
      <c r="CK1403" s="722"/>
      <c r="CL1403" s="722"/>
      <c r="CM1403" s="722"/>
      <c r="CN1403" s="722"/>
      <c r="CO1403" s="722"/>
      <c r="CP1403" s="722"/>
      <c r="CQ1403" s="722"/>
      <c r="CR1403" s="722"/>
      <c r="CS1403" s="722"/>
    </row>
    <row r="1404" spans="1:97" s="1376" customFormat="1">
      <c r="A1404" s="722"/>
      <c r="B1404" s="722"/>
      <c r="C1404" s="722"/>
      <c r="D1404" s="722"/>
      <c r="E1404" s="722"/>
      <c r="F1404" s="757"/>
      <c r="G1404" s="757"/>
      <c r="H1404" s="757"/>
      <c r="I1404" s="757"/>
      <c r="J1404" s="757"/>
      <c r="K1404" s="758"/>
      <c r="L1404" s="758"/>
      <c r="M1404" s="722"/>
      <c r="N1404" s="736"/>
      <c r="O1404" s="736"/>
      <c r="P1404" s="736"/>
      <c r="Q1404" s="736"/>
      <c r="R1404" s="736"/>
      <c r="S1404" s="736"/>
      <c r="T1404" s="736"/>
      <c r="U1404" s="736"/>
      <c r="BA1404" s="722"/>
      <c r="BB1404" s="722"/>
      <c r="BC1404" s="722"/>
      <c r="BD1404" s="722"/>
      <c r="BE1404" s="722"/>
      <c r="BF1404" s="722"/>
      <c r="BG1404" s="722"/>
      <c r="BH1404" s="722"/>
      <c r="BI1404" s="722"/>
      <c r="BJ1404" s="722"/>
      <c r="BK1404" s="722"/>
      <c r="BL1404" s="722"/>
      <c r="BM1404" s="722"/>
      <c r="BN1404" s="722"/>
      <c r="BO1404" s="722"/>
      <c r="BP1404" s="722"/>
      <c r="BQ1404" s="722"/>
      <c r="BR1404" s="722"/>
      <c r="BS1404" s="722"/>
      <c r="BT1404" s="722"/>
      <c r="BU1404" s="722"/>
      <c r="BV1404" s="722"/>
      <c r="BW1404" s="722"/>
      <c r="BX1404" s="722"/>
      <c r="BY1404" s="722"/>
      <c r="BZ1404" s="722"/>
      <c r="CA1404" s="722"/>
      <c r="CB1404" s="722"/>
      <c r="CC1404" s="722"/>
      <c r="CD1404" s="722"/>
      <c r="CE1404" s="722"/>
      <c r="CF1404" s="722"/>
      <c r="CG1404" s="722"/>
      <c r="CH1404" s="722"/>
      <c r="CI1404" s="722"/>
      <c r="CJ1404" s="722"/>
      <c r="CK1404" s="722"/>
      <c r="CL1404" s="722"/>
      <c r="CM1404" s="722"/>
      <c r="CN1404" s="722"/>
      <c r="CO1404" s="722"/>
      <c r="CP1404" s="722"/>
      <c r="CQ1404" s="722"/>
      <c r="CR1404" s="722"/>
      <c r="CS1404" s="722"/>
    </row>
    <row r="1405" spans="1:97" s="1376" customFormat="1">
      <c r="A1405" s="722"/>
      <c r="B1405" s="722"/>
      <c r="C1405" s="722"/>
      <c r="D1405" s="722"/>
      <c r="E1405" s="722"/>
      <c r="F1405" s="757"/>
      <c r="G1405" s="757"/>
      <c r="H1405" s="757"/>
      <c r="I1405" s="757"/>
      <c r="J1405" s="757"/>
      <c r="K1405" s="758"/>
      <c r="L1405" s="758"/>
      <c r="M1405" s="722"/>
      <c r="N1405" s="736"/>
      <c r="O1405" s="736"/>
      <c r="P1405" s="736"/>
      <c r="Q1405" s="736"/>
      <c r="R1405" s="736"/>
      <c r="S1405" s="736"/>
      <c r="T1405" s="736"/>
      <c r="U1405" s="736"/>
      <c r="BA1405" s="722"/>
      <c r="BB1405" s="722"/>
      <c r="BC1405" s="722"/>
      <c r="BD1405" s="722"/>
      <c r="BE1405" s="722"/>
      <c r="BF1405" s="722"/>
      <c r="BG1405" s="722"/>
      <c r="BH1405" s="722"/>
      <c r="BI1405" s="722"/>
      <c r="BJ1405" s="722"/>
      <c r="BK1405" s="722"/>
      <c r="BL1405" s="722"/>
      <c r="BM1405" s="722"/>
      <c r="BN1405" s="722"/>
      <c r="BO1405" s="722"/>
      <c r="BP1405" s="722"/>
      <c r="BQ1405" s="722"/>
      <c r="BR1405" s="722"/>
      <c r="BS1405" s="722"/>
      <c r="BT1405" s="722"/>
      <c r="BU1405" s="722"/>
      <c r="BV1405" s="722"/>
      <c r="BW1405" s="722"/>
      <c r="BX1405" s="722"/>
      <c r="BY1405" s="722"/>
      <c r="BZ1405" s="722"/>
      <c r="CA1405" s="722"/>
      <c r="CB1405" s="722"/>
      <c r="CC1405" s="722"/>
      <c r="CD1405" s="722"/>
      <c r="CE1405" s="722"/>
      <c r="CF1405" s="722"/>
      <c r="CG1405" s="722"/>
      <c r="CH1405" s="722"/>
      <c r="CI1405" s="722"/>
      <c r="CJ1405" s="722"/>
      <c r="CK1405" s="722"/>
      <c r="CL1405" s="722"/>
      <c r="CM1405" s="722"/>
      <c r="CN1405" s="722"/>
      <c r="CO1405" s="722"/>
      <c r="CP1405" s="722"/>
      <c r="CQ1405" s="722"/>
      <c r="CR1405" s="722"/>
      <c r="CS1405" s="722"/>
    </row>
    <row r="1406" spans="1:97" s="1376" customFormat="1">
      <c r="A1406" s="722"/>
      <c r="B1406" s="722"/>
      <c r="C1406" s="722"/>
      <c r="D1406" s="722"/>
      <c r="E1406" s="722"/>
      <c r="F1406" s="757"/>
      <c r="G1406" s="757"/>
      <c r="H1406" s="757"/>
      <c r="I1406" s="757"/>
      <c r="J1406" s="757"/>
      <c r="K1406" s="758"/>
      <c r="L1406" s="758"/>
      <c r="M1406" s="722"/>
      <c r="N1406" s="736"/>
      <c r="O1406" s="736"/>
      <c r="P1406" s="736"/>
      <c r="Q1406" s="736"/>
      <c r="R1406" s="736"/>
      <c r="S1406" s="736"/>
      <c r="T1406" s="736"/>
      <c r="U1406" s="736"/>
      <c r="BA1406" s="722"/>
      <c r="BB1406" s="722"/>
      <c r="BC1406" s="722"/>
      <c r="BD1406" s="722"/>
      <c r="BE1406" s="722"/>
      <c r="BF1406" s="722"/>
      <c r="BG1406" s="722"/>
      <c r="BH1406" s="722"/>
      <c r="BI1406" s="722"/>
      <c r="BJ1406" s="722"/>
      <c r="BK1406" s="722"/>
      <c r="BL1406" s="722"/>
      <c r="BM1406" s="722"/>
      <c r="BN1406" s="722"/>
      <c r="BO1406" s="722"/>
      <c r="BP1406" s="722"/>
      <c r="BQ1406" s="722"/>
      <c r="BR1406" s="722"/>
      <c r="BS1406" s="722"/>
      <c r="BT1406" s="722"/>
      <c r="BU1406" s="722"/>
      <c r="BV1406" s="722"/>
      <c r="BW1406" s="722"/>
      <c r="BX1406" s="722"/>
      <c r="BY1406" s="722"/>
      <c r="BZ1406" s="722"/>
      <c r="CA1406" s="722"/>
      <c r="CB1406" s="722"/>
      <c r="CC1406" s="722"/>
      <c r="CD1406" s="722"/>
      <c r="CE1406" s="722"/>
      <c r="CF1406" s="722"/>
      <c r="CG1406" s="722"/>
      <c r="CH1406" s="722"/>
      <c r="CI1406" s="722"/>
      <c r="CJ1406" s="722"/>
      <c r="CK1406" s="722"/>
      <c r="CL1406" s="722"/>
      <c r="CM1406" s="722"/>
      <c r="CN1406" s="722"/>
      <c r="CO1406" s="722"/>
      <c r="CP1406" s="722"/>
      <c r="CQ1406" s="722"/>
      <c r="CR1406" s="722"/>
      <c r="CS1406" s="722"/>
    </row>
    <row r="1407" spans="1:97" s="1376" customFormat="1">
      <c r="A1407" s="722"/>
      <c r="B1407" s="722"/>
      <c r="C1407" s="722"/>
      <c r="D1407" s="722"/>
      <c r="E1407" s="722"/>
      <c r="F1407" s="757"/>
      <c r="G1407" s="757"/>
      <c r="H1407" s="757"/>
      <c r="I1407" s="757"/>
      <c r="J1407" s="757"/>
      <c r="K1407" s="758"/>
      <c r="L1407" s="758"/>
      <c r="M1407" s="722"/>
      <c r="N1407" s="736"/>
      <c r="O1407" s="736"/>
      <c r="P1407" s="736"/>
      <c r="Q1407" s="736"/>
      <c r="R1407" s="736"/>
      <c r="S1407" s="736"/>
      <c r="T1407" s="736"/>
      <c r="U1407" s="736"/>
      <c r="BA1407" s="722"/>
      <c r="BB1407" s="722"/>
      <c r="BC1407" s="722"/>
      <c r="BD1407" s="722"/>
      <c r="BE1407" s="722"/>
      <c r="BF1407" s="722"/>
      <c r="BG1407" s="722"/>
      <c r="BH1407" s="722"/>
      <c r="BI1407" s="722"/>
      <c r="BJ1407" s="722"/>
      <c r="BK1407" s="722"/>
      <c r="BL1407" s="722"/>
      <c r="BM1407" s="722"/>
      <c r="BN1407" s="722"/>
      <c r="BO1407" s="722"/>
      <c r="BP1407" s="722"/>
      <c r="BQ1407" s="722"/>
      <c r="BR1407" s="722"/>
      <c r="BS1407" s="722"/>
      <c r="BT1407" s="722"/>
      <c r="BU1407" s="722"/>
      <c r="BV1407" s="722"/>
      <c r="BW1407" s="722"/>
      <c r="BX1407" s="722"/>
      <c r="BY1407" s="722"/>
      <c r="BZ1407" s="722"/>
      <c r="CA1407" s="722"/>
      <c r="CB1407" s="722"/>
      <c r="CC1407" s="722"/>
      <c r="CD1407" s="722"/>
      <c r="CE1407" s="722"/>
      <c r="CF1407" s="722"/>
      <c r="CG1407" s="722"/>
      <c r="CH1407" s="722"/>
      <c r="CI1407" s="722"/>
      <c r="CJ1407" s="722"/>
      <c r="CK1407" s="722"/>
      <c r="CL1407" s="722"/>
      <c r="CM1407" s="722"/>
      <c r="CN1407" s="722"/>
      <c r="CO1407" s="722"/>
      <c r="CP1407" s="722"/>
      <c r="CQ1407" s="722"/>
      <c r="CR1407" s="722"/>
      <c r="CS1407" s="722"/>
    </row>
    <row r="1408" spans="1:97" s="1376" customFormat="1">
      <c r="A1408" s="722"/>
      <c r="B1408" s="722"/>
      <c r="C1408" s="722"/>
      <c r="D1408" s="722"/>
      <c r="E1408" s="722"/>
      <c r="F1408" s="757"/>
      <c r="G1408" s="757"/>
      <c r="H1408" s="757"/>
      <c r="I1408" s="757"/>
      <c r="J1408" s="757"/>
      <c r="K1408" s="758"/>
      <c r="L1408" s="758"/>
      <c r="M1408" s="722"/>
      <c r="N1408" s="736"/>
      <c r="O1408" s="736"/>
      <c r="P1408" s="736"/>
      <c r="Q1408" s="736"/>
      <c r="R1408" s="736"/>
      <c r="S1408" s="736"/>
      <c r="T1408" s="736"/>
      <c r="U1408" s="736"/>
      <c r="BA1408" s="722"/>
      <c r="BB1408" s="722"/>
      <c r="BC1408" s="722"/>
      <c r="BD1408" s="722"/>
      <c r="BE1408" s="722"/>
      <c r="BF1408" s="722"/>
      <c r="BG1408" s="722"/>
      <c r="BH1408" s="722"/>
      <c r="BI1408" s="722"/>
      <c r="BJ1408" s="722"/>
      <c r="BK1408" s="722"/>
      <c r="BL1408" s="722"/>
      <c r="BM1408" s="722"/>
      <c r="BN1408" s="722"/>
      <c r="BO1408" s="722"/>
      <c r="BP1408" s="722"/>
      <c r="BQ1408" s="722"/>
      <c r="BR1408" s="722"/>
      <c r="BS1408" s="722"/>
      <c r="BT1408" s="722"/>
      <c r="BU1408" s="722"/>
      <c r="BV1408" s="722"/>
      <c r="BW1408" s="722"/>
      <c r="BX1408" s="722"/>
      <c r="BY1408" s="722"/>
      <c r="BZ1408" s="722"/>
      <c r="CA1408" s="722"/>
      <c r="CB1408" s="722"/>
      <c r="CC1408" s="722"/>
      <c r="CD1408" s="722"/>
      <c r="CE1408" s="722"/>
      <c r="CF1408" s="722"/>
      <c r="CG1408" s="722"/>
      <c r="CH1408" s="722"/>
      <c r="CI1408" s="722"/>
      <c r="CJ1408" s="722"/>
      <c r="CK1408" s="722"/>
      <c r="CL1408" s="722"/>
      <c r="CM1408" s="722"/>
      <c r="CN1408" s="722"/>
      <c r="CO1408" s="722"/>
      <c r="CP1408" s="722"/>
      <c r="CQ1408" s="722"/>
      <c r="CR1408" s="722"/>
      <c r="CS1408" s="722"/>
    </row>
    <row r="1409" spans="1:97" s="1376" customFormat="1">
      <c r="A1409" s="722"/>
      <c r="B1409" s="722"/>
      <c r="C1409" s="722"/>
      <c r="D1409" s="722"/>
      <c r="E1409" s="722"/>
      <c r="F1409" s="757"/>
      <c r="G1409" s="757"/>
      <c r="H1409" s="757"/>
      <c r="I1409" s="757"/>
      <c r="J1409" s="757"/>
      <c r="K1409" s="758"/>
      <c r="L1409" s="758"/>
      <c r="M1409" s="722"/>
      <c r="N1409" s="736"/>
      <c r="O1409" s="736"/>
      <c r="P1409" s="736"/>
      <c r="Q1409" s="736"/>
      <c r="R1409" s="736"/>
      <c r="S1409" s="736"/>
      <c r="T1409" s="736"/>
      <c r="U1409" s="736"/>
      <c r="BA1409" s="722"/>
      <c r="BB1409" s="722"/>
      <c r="BC1409" s="722"/>
      <c r="BD1409" s="722"/>
      <c r="BE1409" s="722"/>
      <c r="BF1409" s="722"/>
      <c r="BG1409" s="722"/>
      <c r="BH1409" s="722"/>
      <c r="BI1409" s="722"/>
      <c r="BJ1409" s="722"/>
      <c r="BK1409" s="722"/>
      <c r="BL1409" s="722"/>
      <c r="BM1409" s="722"/>
      <c r="BN1409" s="722"/>
      <c r="BO1409" s="722"/>
      <c r="BP1409" s="722"/>
      <c r="BQ1409" s="722"/>
      <c r="BR1409" s="722"/>
      <c r="BS1409" s="722"/>
      <c r="BT1409" s="722"/>
      <c r="BU1409" s="722"/>
      <c r="BV1409" s="722"/>
      <c r="BW1409" s="722"/>
      <c r="BX1409" s="722"/>
      <c r="BY1409" s="722"/>
      <c r="BZ1409" s="722"/>
      <c r="CA1409" s="722"/>
      <c r="CB1409" s="722"/>
      <c r="CC1409" s="722"/>
      <c r="CD1409" s="722"/>
      <c r="CE1409" s="722"/>
      <c r="CF1409" s="722"/>
      <c r="CG1409" s="722"/>
      <c r="CH1409" s="722"/>
      <c r="CI1409" s="722"/>
      <c r="CJ1409" s="722"/>
      <c r="CK1409" s="722"/>
      <c r="CL1409" s="722"/>
      <c r="CM1409" s="722"/>
      <c r="CN1409" s="722"/>
      <c r="CO1409" s="722"/>
      <c r="CP1409" s="722"/>
      <c r="CQ1409" s="722"/>
      <c r="CR1409" s="722"/>
      <c r="CS1409" s="722"/>
    </row>
    <row r="1410" spans="1:97" s="1376" customFormat="1">
      <c r="A1410" s="722"/>
      <c r="B1410" s="722"/>
      <c r="C1410" s="722"/>
      <c r="D1410" s="722"/>
      <c r="E1410" s="722"/>
      <c r="F1410" s="757"/>
      <c r="G1410" s="757"/>
      <c r="H1410" s="757"/>
      <c r="I1410" s="757"/>
      <c r="J1410" s="757"/>
      <c r="K1410" s="758"/>
      <c r="L1410" s="758"/>
      <c r="M1410" s="722"/>
      <c r="N1410" s="736"/>
      <c r="O1410" s="736"/>
      <c r="P1410" s="736"/>
      <c r="Q1410" s="736"/>
      <c r="R1410" s="736"/>
      <c r="S1410" s="736"/>
      <c r="T1410" s="736"/>
      <c r="U1410" s="736"/>
      <c r="BA1410" s="722"/>
      <c r="BB1410" s="722"/>
      <c r="BC1410" s="722"/>
      <c r="BD1410" s="722"/>
      <c r="BE1410" s="722"/>
      <c r="BF1410" s="722"/>
      <c r="BG1410" s="722"/>
      <c r="BH1410" s="722"/>
      <c r="BI1410" s="722"/>
      <c r="BJ1410" s="722"/>
      <c r="BK1410" s="722"/>
      <c r="BL1410" s="722"/>
      <c r="BM1410" s="722"/>
      <c r="BN1410" s="722"/>
      <c r="BO1410" s="722"/>
      <c r="BP1410" s="722"/>
      <c r="BQ1410" s="722"/>
      <c r="BR1410" s="722"/>
      <c r="BS1410" s="722"/>
      <c r="BT1410" s="722"/>
      <c r="BU1410" s="722"/>
      <c r="BV1410" s="722"/>
      <c r="BW1410" s="722"/>
      <c r="BX1410" s="722"/>
      <c r="BY1410" s="722"/>
      <c r="BZ1410" s="722"/>
      <c r="CA1410" s="722"/>
      <c r="CB1410" s="722"/>
      <c r="CC1410" s="722"/>
      <c r="CD1410" s="722"/>
      <c r="CE1410" s="722"/>
      <c r="CF1410" s="722"/>
      <c r="CG1410" s="722"/>
      <c r="CH1410" s="722"/>
      <c r="CI1410" s="722"/>
      <c r="CJ1410" s="722"/>
      <c r="CK1410" s="722"/>
      <c r="CL1410" s="722"/>
      <c r="CM1410" s="722"/>
      <c r="CN1410" s="722"/>
      <c r="CO1410" s="722"/>
      <c r="CP1410" s="722"/>
      <c r="CQ1410" s="722"/>
      <c r="CR1410" s="722"/>
      <c r="CS1410" s="722"/>
    </row>
    <row r="1411" spans="1:97" s="1376" customFormat="1">
      <c r="A1411" s="722"/>
      <c r="B1411" s="722"/>
      <c r="C1411" s="722"/>
      <c r="D1411" s="722"/>
      <c r="E1411" s="722"/>
      <c r="F1411" s="757"/>
      <c r="G1411" s="757"/>
      <c r="H1411" s="757"/>
      <c r="I1411" s="757"/>
      <c r="J1411" s="757"/>
      <c r="K1411" s="758"/>
      <c r="L1411" s="758"/>
      <c r="M1411" s="722"/>
      <c r="N1411" s="736"/>
      <c r="O1411" s="736"/>
      <c r="P1411" s="736"/>
      <c r="Q1411" s="736"/>
      <c r="R1411" s="736"/>
      <c r="S1411" s="736"/>
      <c r="T1411" s="736"/>
      <c r="U1411" s="736"/>
      <c r="BA1411" s="722"/>
      <c r="BB1411" s="722"/>
      <c r="BC1411" s="722"/>
      <c r="BD1411" s="722"/>
      <c r="BE1411" s="722"/>
      <c r="BF1411" s="722"/>
      <c r="BG1411" s="722"/>
      <c r="BH1411" s="722"/>
      <c r="BI1411" s="722"/>
      <c r="BJ1411" s="722"/>
      <c r="BK1411" s="722"/>
      <c r="BL1411" s="722"/>
      <c r="BM1411" s="722"/>
      <c r="BN1411" s="722"/>
      <c r="BO1411" s="722"/>
      <c r="BP1411" s="722"/>
      <c r="BQ1411" s="722"/>
      <c r="BR1411" s="722"/>
      <c r="BS1411" s="722"/>
      <c r="BT1411" s="722"/>
      <c r="BU1411" s="722"/>
      <c r="BV1411" s="722"/>
      <c r="BW1411" s="722"/>
      <c r="BX1411" s="722"/>
      <c r="BY1411" s="722"/>
      <c r="BZ1411" s="722"/>
      <c r="CA1411" s="722"/>
      <c r="CB1411" s="722"/>
      <c r="CC1411" s="722"/>
      <c r="CD1411" s="722"/>
      <c r="CE1411" s="722"/>
      <c r="CF1411" s="722"/>
      <c r="CG1411" s="722"/>
      <c r="CH1411" s="722"/>
      <c r="CI1411" s="722"/>
      <c r="CJ1411" s="722"/>
      <c r="CK1411" s="722"/>
      <c r="CL1411" s="722"/>
      <c r="CM1411" s="722"/>
      <c r="CN1411" s="722"/>
      <c r="CO1411" s="722"/>
      <c r="CP1411" s="722"/>
      <c r="CQ1411" s="722"/>
      <c r="CR1411" s="722"/>
      <c r="CS1411" s="722"/>
    </row>
    <row r="1412" spans="1:97" s="1376" customFormat="1">
      <c r="A1412" s="722"/>
      <c r="B1412" s="722"/>
      <c r="C1412" s="722"/>
      <c r="D1412" s="722"/>
      <c r="E1412" s="722"/>
      <c r="F1412" s="757"/>
      <c r="G1412" s="757"/>
      <c r="H1412" s="757"/>
      <c r="I1412" s="757"/>
      <c r="J1412" s="757"/>
      <c r="K1412" s="758"/>
      <c r="L1412" s="758"/>
      <c r="M1412" s="722"/>
      <c r="N1412" s="736"/>
      <c r="O1412" s="736"/>
      <c r="P1412" s="736"/>
      <c r="Q1412" s="736"/>
      <c r="R1412" s="736"/>
      <c r="S1412" s="736"/>
      <c r="T1412" s="736"/>
      <c r="U1412" s="736"/>
      <c r="BA1412" s="722"/>
      <c r="BB1412" s="722"/>
      <c r="BC1412" s="722"/>
      <c r="BD1412" s="722"/>
      <c r="BE1412" s="722"/>
      <c r="BF1412" s="722"/>
      <c r="BG1412" s="722"/>
      <c r="BH1412" s="722"/>
      <c r="BI1412" s="722"/>
      <c r="BJ1412" s="722"/>
      <c r="BK1412" s="722"/>
      <c r="BL1412" s="722"/>
      <c r="BM1412" s="722"/>
      <c r="BN1412" s="722"/>
      <c r="BO1412" s="722"/>
      <c r="BP1412" s="722"/>
      <c r="BQ1412" s="722"/>
      <c r="BR1412" s="722"/>
      <c r="BS1412" s="722"/>
      <c r="BT1412" s="722"/>
      <c r="BU1412" s="722"/>
      <c r="BV1412" s="722"/>
      <c r="BW1412" s="722"/>
      <c r="BX1412" s="722"/>
      <c r="BY1412" s="722"/>
      <c r="BZ1412" s="722"/>
      <c r="CA1412" s="722"/>
      <c r="CB1412" s="722"/>
      <c r="CC1412" s="722"/>
      <c r="CD1412" s="722"/>
      <c r="CE1412" s="722"/>
      <c r="CF1412" s="722"/>
      <c r="CG1412" s="722"/>
      <c r="CH1412" s="722"/>
      <c r="CI1412" s="722"/>
      <c r="CJ1412" s="722"/>
      <c r="CK1412" s="722"/>
      <c r="CL1412" s="722"/>
      <c r="CM1412" s="722"/>
      <c r="CN1412" s="722"/>
      <c r="CO1412" s="722"/>
      <c r="CP1412" s="722"/>
      <c r="CQ1412" s="722"/>
      <c r="CR1412" s="722"/>
      <c r="CS1412" s="722"/>
    </row>
    <row r="1413" spans="1:97" s="1376" customFormat="1">
      <c r="A1413" s="722"/>
      <c r="B1413" s="722"/>
      <c r="C1413" s="722"/>
      <c r="D1413" s="722"/>
      <c r="E1413" s="722"/>
      <c r="F1413" s="757"/>
      <c r="G1413" s="757"/>
      <c r="H1413" s="757"/>
      <c r="I1413" s="757"/>
      <c r="J1413" s="757"/>
      <c r="K1413" s="758"/>
      <c r="L1413" s="758"/>
      <c r="M1413" s="722"/>
      <c r="N1413" s="736"/>
      <c r="O1413" s="736"/>
      <c r="P1413" s="736"/>
      <c r="Q1413" s="736"/>
      <c r="R1413" s="736"/>
      <c r="S1413" s="736"/>
      <c r="T1413" s="736"/>
      <c r="U1413" s="736"/>
      <c r="BA1413" s="722"/>
      <c r="BB1413" s="722"/>
      <c r="BC1413" s="722"/>
      <c r="BD1413" s="722"/>
      <c r="BE1413" s="722"/>
      <c r="BF1413" s="722"/>
      <c r="BG1413" s="722"/>
      <c r="BH1413" s="722"/>
      <c r="BI1413" s="722"/>
      <c r="BJ1413" s="722"/>
      <c r="BK1413" s="722"/>
      <c r="BL1413" s="722"/>
      <c r="BM1413" s="722"/>
      <c r="BN1413" s="722"/>
      <c r="BO1413" s="722"/>
      <c r="BP1413" s="722"/>
      <c r="BQ1413" s="722"/>
      <c r="BR1413" s="722"/>
      <c r="BS1413" s="722"/>
      <c r="BT1413" s="722"/>
      <c r="BU1413" s="722"/>
      <c r="BV1413" s="722"/>
      <c r="BW1413" s="722"/>
      <c r="BX1413" s="722"/>
      <c r="BY1413" s="722"/>
      <c r="BZ1413" s="722"/>
      <c r="CA1413" s="722"/>
      <c r="CB1413" s="722"/>
      <c r="CC1413" s="722"/>
      <c r="CD1413" s="722"/>
      <c r="CE1413" s="722"/>
      <c r="CF1413" s="722"/>
      <c r="CG1413" s="722"/>
      <c r="CH1413" s="722"/>
      <c r="CI1413" s="722"/>
      <c r="CJ1413" s="722"/>
      <c r="CK1413" s="722"/>
      <c r="CL1413" s="722"/>
      <c r="CM1413" s="722"/>
      <c r="CN1413" s="722"/>
      <c r="CO1413" s="722"/>
      <c r="CP1413" s="722"/>
      <c r="CQ1413" s="722"/>
      <c r="CR1413" s="722"/>
      <c r="CS1413" s="722"/>
    </row>
    <row r="1414" spans="1:97" s="1376" customFormat="1">
      <c r="A1414" s="722"/>
      <c r="B1414" s="722"/>
      <c r="C1414" s="722"/>
      <c r="D1414" s="722"/>
      <c r="E1414" s="722"/>
      <c r="F1414" s="757"/>
      <c r="G1414" s="757"/>
      <c r="H1414" s="757"/>
      <c r="I1414" s="757"/>
      <c r="J1414" s="757"/>
      <c r="K1414" s="758"/>
      <c r="L1414" s="758"/>
      <c r="M1414" s="722"/>
      <c r="N1414" s="736"/>
      <c r="O1414" s="736"/>
      <c r="P1414" s="736"/>
      <c r="Q1414" s="736"/>
      <c r="R1414" s="736"/>
      <c r="S1414" s="736"/>
      <c r="T1414" s="736"/>
      <c r="U1414" s="736"/>
      <c r="BA1414" s="722"/>
      <c r="BB1414" s="722"/>
      <c r="BC1414" s="722"/>
      <c r="BD1414" s="722"/>
      <c r="BE1414" s="722"/>
      <c r="BF1414" s="722"/>
      <c r="BG1414" s="722"/>
      <c r="BH1414" s="722"/>
      <c r="BI1414" s="722"/>
      <c r="BJ1414" s="722"/>
      <c r="BK1414" s="722"/>
      <c r="BL1414" s="722"/>
      <c r="BM1414" s="722"/>
      <c r="BN1414" s="722"/>
      <c r="BO1414" s="722"/>
      <c r="BP1414" s="722"/>
      <c r="BQ1414" s="722"/>
      <c r="BR1414" s="722"/>
      <c r="BS1414" s="722"/>
      <c r="BT1414" s="722"/>
      <c r="BU1414" s="722"/>
      <c r="BV1414" s="722"/>
      <c r="BW1414" s="722"/>
      <c r="BX1414" s="722"/>
      <c r="BY1414" s="722"/>
      <c r="BZ1414" s="722"/>
      <c r="CA1414" s="722"/>
      <c r="CB1414" s="722"/>
      <c r="CC1414" s="722"/>
      <c r="CD1414" s="722"/>
      <c r="CE1414" s="722"/>
      <c r="CF1414" s="722"/>
      <c r="CG1414" s="722"/>
      <c r="CH1414" s="722"/>
      <c r="CI1414" s="722"/>
      <c r="CJ1414" s="722"/>
      <c r="CK1414" s="722"/>
      <c r="CL1414" s="722"/>
      <c r="CM1414" s="722"/>
      <c r="CN1414" s="722"/>
      <c r="CO1414" s="722"/>
      <c r="CP1414" s="722"/>
      <c r="CQ1414" s="722"/>
      <c r="CR1414" s="722"/>
      <c r="CS1414" s="722"/>
    </row>
    <row r="1415" spans="1:97" s="1376" customFormat="1">
      <c r="A1415" s="722"/>
      <c r="B1415" s="722"/>
      <c r="C1415" s="722"/>
      <c r="D1415" s="722"/>
      <c r="E1415" s="722"/>
      <c r="F1415" s="757"/>
      <c r="G1415" s="757"/>
      <c r="H1415" s="757"/>
      <c r="I1415" s="757"/>
      <c r="J1415" s="757"/>
      <c r="K1415" s="758"/>
      <c r="L1415" s="758"/>
      <c r="M1415" s="722"/>
      <c r="N1415" s="736"/>
      <c r="O1415" s="736"/>
      <c r="P1415" s="736"/>
      <c r="Q1415" s="736"/>
      <c r="R1415" s="736"/>
      <c r="S1415" s="736"/>
      <c r="T1415" s="736"/>
      <c r="U1415" s="736"/>
      <c r="BA1415" s="722"/>
      <c r="BB1415" s="722"/>
      <c r="BC1415" s="722"/>
      <c r="BD1415" s="722"/>
      <c r="BE1415" s="722"/>
      <c r="BF1415" s="722"/>
      <c r="BG1415" s="722"/>
      <c r="BH1415" s="722"/>
      <c r="BI1415" s="722"/>
      <c r="BJ1415" s="722"/>
      <c r="BK1415" s="722"/>
      <c r="BL1415" s="722"/>
      <c r="BM1415" s="722"/>
      <c r="BN1415" s="722"/>
      <c r="BO1415" s="722"/>
      <c r="BP1415" s="722"/>
      <c r="BQ1415" s="722"/>
      <c r="BR1415" s="722"/>
      <c r="BS1415" s="722"/>
      <c r="BT1415" s="722"/>
      <c r="BU1415" s="722"/>
      <c r="BV1415" s="722"/>
      <c r="BW1415" s="722"/>
      <c r="BX1415" s="722"/>
      <c r="BY1415" s="722"/>
      <c r="BZ1415" s="722"/>
      <c r="CA1415" s="722"/>
      <c r="CB1415" s="722"/>
      <c r="CC1415" s="722"/>
      <c r="CD1415" s="722"/>
      <c r="CE1415" s="722"/>
      <c r="CF1415" s="722"/>
      <c r="CG1415" s="722"/>
      <c r="CH1415" s="722"/>
      <c r="CI1415" s="722"/>
      <c r="CJ1415" s="722"/>
      <c r="CK1415" s="722"/>
      <c r="CL1415" s="722"/>
      <c r="CM1415" s="722"/>
      <c r="CN1415" s="722"/>
      <c r="CO1415" s="722"/>
      <c r="CP1415" s="722"/>
      <c r="CQ1415" s="722"/>
      <c r="CR1415" s="722"/>
      <c r="CS1415" s="722"/>
    </row>
    <row r="1416" spans="1:97" s="1376" customFormat="1">
      <c r="A1416" s="722"/>
      <c r="B1416" s="722"/>
      <c r="C1416" s="722"/>
      <c r="D1416" s="722"/>
      <c r="E1416" s="722"/>
      <c r="F1416" s="757"/>
      <c r="G1416" s="757"/>
      <c r="H1416" s="757"/>
      <c r="I1416" s="757"/>
      <c r="J1416" s="757"/>
      <c r="K1416" s="758"/>
      <c r="L1416" s="758"/>
      <c r="M1416" s="722"/>
      <c r="N1416" s="736"/>
      <c r="O1416" s="736"/>
      <c r="P1416" s="736"/>
      <c r="Q1416" s="736"/>
      <c r="R1416" s="736"/>
      <c r="S1416" s="736"/>
      <c r="T1416" s="736"/>
      <c r="U1416" s="736"/>
      <c r="BA1416" s="722"/>
      <c r="BB1416" s="722"/>
      <c r="BC1416" s="722"/>
      <c r="BD1416" s="722"/>
      <c r="BE1416" s="722"/>
      <c r="BF1416" s="722"/>
      <c r="BG1416" s="722"/>
      <c r="BH1416" s="722"/>
      <c r="BI1416" s="722"/>
      <c r="BJ1416" s="722"/>
      <c r="BK1416" s="722"/>
      <c r="BL1416" s="722"/>
      <c r="BM1416" s="722"/>
      <c r="BN1416" s="722"/>
      <c r="BO1416" s="722"/>
      <c r="BP1416" s="722"/>
      <c r="BQ1416" s="722"/>
      <c r="BR1416" s="722"/>
      <c r="BS1416" s="722"/>
      <c r="BT1416" s="722"/>
      <c r="BU1416" s="722"/>
      <c r="BV1416" s="722"/>
      <c r="BW1416" s="722"/>
      <c r="BX1416" s="722"/>
      <c r="BY1416" s="722"/>
      <c r="BZ1416" s="722"/>
      <c r="CA1416" s="722"/>
      <c r="CB1416" s="722"/>
      <c r="CC1416" s="722"/>
      <c r="CD1416" s="722"/>
      <c r="CE1416" s="722"/>
      <c r="CF1416" s="722"/>
      <c r="CG1416" s="722"/>
      <c r="CH1416" s="722"/>
      <c r="CI1416" s="722"/>
      <c r="CJ1416" s="722"/>
      <c r="CK1416" s="722"/>
      <c r="CL1416" s="722"/>
      <c r="CM1416" s="722"/>
      <c r="CN1416" s="722"/>
      <c r="CO1416" s="722"/>
      <c r="CP1416" s="722"/>
      <c r="CQ1416" s="722"/>
      <c r="CR1416" s="722"/>
      <c r="CS1416" s="722"/>
    </row>
    <row r="1417" spans="1:97" s="1376" customFormat="1">
      <c r="A1417" s="722"/>
      <c r="B1417" s="722"/>
      <c r="C1417" s="722"/>
      <c r="D1417" s="722"/>
      <c r="E1417" s="722"/>
      <c r="F1417" s="757"/>
      <c r="G1417" s="757"/>
      <c r="H1417" s="757"/>
      <c r="I1417" s="757"/>
      <c r="J1417" s="757"/>
      <c r="K1417" s="758"/>
      <c r="L1417" s="758"/>
      <c r="M1417" s="722"/>
      <c r="N1417" s="736"/>
      <c r="O1417" s="736"/>
      <c r="P1417" s="736"/>
      <c r="Q1417" s="736"/>
      <c r="R1417" s="736"/>
      <c r="S1417" s="736"/>
      <c r="T1417" s="736"/>
      <c r="U1417" s="736"/>
      <c r="BA1417" s="722"/>
      <c r="BB1417" s="722"/>
      <c r="BC1417" s="722"/>
      <c r="BD1417" s="722"/>
      <c r="BE1417" s="722"/>
      <c r="BF1417" s="722"/>
      <c r="BG1417" s="722"/>
      <c r="BH1417" s="722"/>
      <c r="BI1417" s="722"/>
      <c r="BJ1417" s="722"/>
      <c r="BK1417" s="722"/>
      <c r="BL1417" s="722"/>
      <c r="BM1417" s="722"/>
      <c r="BN1417" s="722"/>
      <c r="BO1417" s="722"/>
      <c r="BP1417" s="722"/>
      <c r="BQ1417" s="722"/>
      <c r="BR1417" s="722"/>
      <c r="BS1417" s="722"/>
      <c r="BT1417" s="722"/>
      <c r="BU1417" s="722"/>
      <c r="BV1417" s="722"/>
      <c r="BW1417" s="722"/>
      <c r="BX1417" s="722"/>
      <c r="BY1417" s="722"/>
      <c r="BZ1417" s="722"/>
      <c r="CA1417" s="722"/>
      <c r="CB1417" s="722"/>
      <c r="CC1417" s="722"/>
      <c r="CD1417" s="722"/>
      <c r="CE1417" s="722"/>
      <c r="CF1417" s="722"/>
      <c r="CG1417" s="722"/>
      <c r="CH1417" s="722"/>
      <c r="CI1417" s="722"/>
      <c r="CJ1417" s="722"/>
      <c r="CK1417" s="722"/>
      <c r="CL1417" s="722"/>
      <c r="CM1417" s="722"/>
      <c r="CN1417" s="722"/>
      <c r="CO1417" s="722"/>
      <c r="CP1417" s="722"/>
      <c r="CQ1417" s="722"/>
      <c r="CR1417" s="722"/>
      <c r="CS1417" s="722"/>
    </row>
    <row r="1418" spans="1:97" s="1376" customFormat="1">
      <c r="A1418" s="722"/>
      <c r="B1418" s="722"/>
      <c r="C1418" s="722"/>
      <c r="D1418" s="722"/>
      <c r="E1418" s="722"/>
      <c r="F1418" s="757"/>
      <c r="G1418" s="757"/>
      <c r="H1418" s="757"/>
      <c r="I1418" s="757"/>
      <c r="J1418" s="757"/>
      <c r="K1418" s="758"/>
      <c r="L1418" s="758"/>
      <c r="M1418" s="722"/>
      <c r="N1418" s="736"/>
      <c r="O1418" s="736"/>
      <c r="P1418" s="736"/>
      <c r="Q1418" s="736"/>
      <c r="R1418" s="736"/>
      <c r="S1418" s="736"/>
      <c r="T1418" s="736"/>
      <c r="U1418" s="736"/>
      <c r="BA1418" s="722"/>
      <c r="BB1418" s="722"/>
      <c r="BC1418" s="722"/>
      <c r="BD1418" s="722"/>
      <c r="BE1418" s="722"/>
      <c r="BF1418" s="722"/>
      <c r="BG1418" s="722"/>
      <c r="BH1418" s="722"/>
      <c r="BI1418" s="722"/>
      <c r="BJ1418" s="722"/>
      <c r="BK1418" s="722"/>
      <c r="BL1418" s="722"/>
      <c r="BM1418" s="722"/>
      <c r="BN1418" s="722"/>
      <c r="BO1418" s="722"/>
      <c r="BP1418" s="722"/>
      <c r="BQ1418" s="722"/>
      <c r="BR1418" s="722"/>
      <c r="BS1418" s="722"/>
      <c r="BT1418" s="722"/>
      <c r="BU1418" s="722"/>
      <c r="BV1418" s="722"/>
      <c r="BW1418" s="722"/>
      <c r="BX1418" s="722"/>
      <c r="BY1418" s="722"/>
      <c r="BZ1418" s="722"/>
      <c r="CA1418" s="722"/>
      <c r="CB1418" s="722"/>
      <c r="CC1418" s="722"/>
      <c r="CD1418" s="722"/>
      <c r="CE1418" s="722"/>
      <c r="CF1418" s="722"/>
      <c r="CG1418" s="722"/>
      <c r="CH1418" s="722"/>
      <c r="CI1418" s="722"/>
      <c r="CJ1418" s="722"/>
      <c r="CK1418" s="722"/>
      <c r="CL1418" s="722"/>
      <c r="CM1418" s="722"/>
      <c r="CN1418" s="722"/>
      <c r="CO1418" s="722"/>
      <c r="CP1418" s="722"/>
      <c r="CQ1418" s="722"/>
      <c r="CR1418" s="722"/>
      <c r="CS1418" s="722"/>
    </row>
    <row r="1419" spans="1:97" s="1376" customFormat="1">
      <c r="A1419" s="722"/>
      <c r="B1419" s="722"/>
      <c r="C1419" s="722"/>
      <c r="D1419" s="722"/>
      <c r="E1419" s="722"/>
      <c r="F1419" s="757"/>
      <c r="G1419" s="757"/>
      <c r="H1419" s="757"/>
      <c r="I1419" s="757"/>
      <c r="J1419" s="757"/>
      <c r="K1419" s="758"/>
      <c r="L1419" s="758"/>
      <c r="M1419" s="722"/>
      <c r="N1419" s="736"/>
      <c r="O1419" s="736"/>
      <c r="P1419" s="736"/>
      <c r="Q1419" s="736"/>
      <c r="R1419" s="736"/>
      <c r="S1419" s="736"/>
      <c r="T1419" s="736"/>
      <c r="U1419" s="736"/>
      <c r="BA1419" s="722"/>
      <c r="BB1419" s="722"/>
      <c r="BC1419" s="722"/>
      <c r="BD1419" s="722"/>
      <c r="BE1419" s="722"/>
      <c r="BF1419" s="722"/>
      <c r="BG1419" s="722"/>
      <c r="BH1419" s="722"/>
      <c r="BI1419" s="722"/>
      <c r="BJ1419" s="722"/>
      <c r="BK1419" s="722"/>
      <c r="BL1419" s="722"/>
      <c r="BM1419" s="722"/>
      <c r="BN1419" s="722"/>
      <c r="BO1419" s="722"/>
      <c r="BP1419" s="722"/>
      <c r="BQ1419" s="722"/>
      <c r="BR1419" s="722"/>
      <c r="BS1419" s="722"/>
      <c r="BT1419" s="722"/>
      <c r="BU1419" s="722"/>
      <c r="BV1419" s="722"/>
      <c r="BW1419" s="722"/>
      <c r="BX1419" s="722"/>
      <c r="BY1419" s="722"/>
      <c r="BZ1419" s="722"/>
      <c r="CA1419" s="722"/>
      <c r="CB1419" s="722"/>
      <c r="CC1419" s="722"/>
      <c r="CD1419" s="722"/>
      <c r="CE1419" s="722"/>
      <c r="CF1419" s="722"/>
      <c r="CG1419" s="722"/>
      <c r="CH1419" s="722"/>
      <c r="CI1419" s="722"/>
      <c r="CJ1419" s="722"/>
      <c r="CK1419" s="722"/>
      <c r="CL1419" s="722"/>
      <c r="CM1419" s="722"/>
      <c r="CN1419" s="722"/>
      <c r="CO1419" s="722"/>
      <c r="CP1419" s="722"/>
      <c r="CQ1419" s="722"/>
      <c r="CR1419" s="722"/>
      <c r="CS1419" s="722"/>
    </row>
    <row r="1420" spans="1:97" s="1376" customFormat="1">
      <c r="A1420" s="722"/>
      <c r="B1420" s="722"/>
      <c r="C1420" s="722"/>
      <c r="D1420" s="722"/>
      <c r="E1420" s="722"/>
      <c r="F1420" s="757"/>
      <c r="G1420" s="757"/>
      <c r="H1420" s="757"/>
      <c r="I1420" s="757"/>
      <c r="J1420" s="757"/>
      <c r="K1420" s="758"/>
      <c r="L1420" s="758"/>
      <c r="M1420" s="722"/>
      <c r="N1420" s="736"/>
      <c r="O1420" s="736"/>
      <c r="P1420" s="736"/>
      <c r="Q1420" s="736"/>
      <c r="R1420" s="736"/>
      <c r="S1420" s="736"/>
      <c r="T1420" s="736"/>
      <c r="U1420" s="736"/>
      <c r="BA1420" s="722"/>
      <c r="BB1420" s="722"/>
      <c r="BC1420" s="722"/>
      <c r="BD1420" s="722"/>
      <c r="BE1420" s="722"/>
      <c r="BF1420" s="722"/>
      <c r="BG1420" s="722"/>
      <c r="BH1420" s="722"/>
      <c r="BI1420" s="722"/>
      <c r="BJ1420" s="722"/>
      <c r="BK1420" s="722"/>
      <c r="BL1420" s="722"/>
      <c r="BM1420" s="722"/>
      <c r="BN1420" s="722"/>
      <c r="BO1420" s="722"/>
      <c r="BP1420" s="722"/>
      <c r="BQ1420" s="722"/>
      <c r="BR1420" s="722"/>
      <c r="BS1420" s="722"/>
      <c r="BT1420" s="722"/>
      <c r="BU1420" s="722"/>
      <c r="BV1420" s="722"/>
      <c r="BW1420" s="722"/>
      <c r="BX1420" s="722"/>
      <c r="BY1420" s="722"/>
      <c r="BZ1420" s="722"/>
      <c r="CA1420" s="722"/>
      <c r="CB1420" s="722"/>
      <c r="CC1420" s="722"/>
      <c r="CD1420" s="722"/>
      <c r="CE1420" s="722"/>
      <c r="CF1420" s="722"/>
      <c r="CG1420" s="722"/>
      <c r="CH1420" s="722"/>
      <c r="CI1420" s="722"/>
      <c r="CJ1420" s="722"/>
      <c r="CK1420" s="722"/>
      <c r="CL1420" s="722"/>
      <c r="CM1420" s="722"/>
      <c r="CN1420" s="722"/>
      <c r="CO1420" s="722"/>
      <c r="CP1420" s="722"/>
      <c r="CQ1420" s="722"/>
      <c r="CR1420" s="722"/>
      <c r="CS1420" s="722"/>
    </row>
    <row r="1421" spans="1:97" s="1376" customFormat="1">
      <c r="A1421" s="722"/>
      <c r="B1421" s="722"/>
      <c r="C1421" s="722"/>
      <c r="D1421" s="722"/>
      <c r="E1421" s="722"/>
      <c r="F1421" s="757"/>
      <c r="G1421" s="757"/>
      <c r="H1421" s="757"/>
      <c r="I1421" s="757"/>
      <c r="J1421" s="757"/>
      <c r="K1421" s="758"/>
      <c r="L1421" s="758"/>
      <c r="M1421" s="722"/>
      <c r="N1421" s="736"/>
      <c r="O1421" s="736"/>
      <c r="P1421" s="736"/>
      <c r="Q1421" s="736"/>
      <c r="R1421" s="736"/>
      <c r="S1421" s="736"/>
      <c r="T1421" s="736"/>
      <c r="U1421" s="736"/>
      <c r="BA1421" s="722"/>
      <c r="BB1421" s="722"/>
      <c r="BC1421" s="722"/>
      <c r="BD1421" s="722"/>
      <c r="BE1421" s="722"/>
      <c r="BF1421" s="722"/>
      <c r="BG1421" s="722"/>
      <c r="BH1421" s="722"/>
      <c r="BI1421" s="722"/>
      <c r="BJ1421" s="722"/>
      <c r="BK1421" s="722"/>
      <c r="BL1421" s="722"/>
      <c r="BM1421" s="722"/>
      <c r="BN1421" s="722"/>
      <c r="BO1421" s="722"/>
      <c r="BP1421" s="722"/>
      <c r="BQ1421" s="722"/>
      <c r="BR1421" s="722"/>
      <c r="BS1421" s="722"/>
      <c r="BT1421" s="722"/>
      <c r="BU1421" s="722"/>
      <c r="BV1421" s="722"/>
      <c r="BW1421" s="722"/>
      <c r="BX1421" s="722"/>
      <c r="BY1421" s="722"/>
      <c r="BZ1421" s="722"/>
      <c r="CA1421" s="722"/>
      <c r="CB1421" s="722"/>
      <c r="CC1421" s="722"/>
      <c r="CD1421" s="722"/>
      <c r="CE1421" s="722"/>
      <c r="CF1421" s="722"/>
      <c r="CG1421" s="722"/>
      <c r="CH1421" s="722"/>
      <c r="CI1421" s="722"/>
      <c r="CJ1421" s="722"/>
      <c r="CK1421" s="722"/>
      <c r="CL1421" s="722"/>
      <c r="CM1421" s="722"/>
      <c r="CN1421" s="722"/>
      <c r="CO1421" s="722"/>
      <c r="CP1421" s="722"/>
      <c r="CQ1421" s="722"/>
      <c r="CR1421" s="722"/>
      <c r="CS1421" s="722"/>
    </row>
    <row r="1422" spans="1:97" s="1376" customFormat="1">
      <c r="A1422" s="722"/>
      <c r="B1422" s="722"/>
      <c r="C1422" s="722"/>
      <c r="D1422" s="722"/>
      <c r="E1422" s="722"/>
      <c r="F1422" s="757"/>
      <c r="G1422" s="757"/>
      <c r="H1422" s="757"/>
      <c r="I1422" s="757"/>
      <c r="J1422" s="757"/>
      <c r="K1422" s="758"/>
      <c r="L1422" s="758"/>
      <c r="M1422" s="722"/>
      <c r="N1422" s="736"/>
      <c r="O1422" s="736"/>
      <c r="P1422" s="736"/>
      <c r="Q1422" s="736"/>
      <c r="R1422" s="736"/>
      <c r="S1422" s="736"/>
      <c r="T1422" s="736"/>
      <c r="U1422" s="736"/>
      <c r="BA1422" s="722"/>
      <c r="BB1422" s="722"/>
      <c r="BC1422" s="722"/>
      <c r="BD1422" s="722"/>
      <c r="BE1422" s="722"/>
      <c r="BF1422" s="722"/>
      <c r="BG1422" s="722"/>
      <c r="BH1422" s="722"/>
      <c r="BI1422" s="722"/>
      <c r="BJ1422" s="722"/>
      <c r="BK1422" s="722"/>
      <c r="BL1422" s="722"/>
      <c r="BM1422" s="722"/>
      <c r="BN1422" s="722"/>
      <c r="BO1422" s="722"/>
      <c r="BP1422" s="722"/>
      <c r="BQ1422" s="722"/>
      <c r="BR1422" s="722"/>
      <c r="BS1422" s="722"/>
      <c r="BT1422" s="722"/>
      <c r="BU1422" s="722"/>
      <c r="BV1422" s="722"/>
      <c r="BW1422" s="722"/>
      <c r="BX1422" s="722"/>
      <c r="BY1422" s="722"/>
      <c r="BZ1422" s="722"/>
      <c r="CA1422" s="722"/>
      <c r="CB1422" s="722"/>
      <c r="CC1422" s="722"/>
      <c r="CD1422" s="722"/>
      <c r="CE1422" s="722"/>
      <c r="CF1422" s="722"/>
      <c r="CG1422" s="722"/>
      <c r="CH1422" s="722"/>
      <c r="CI1422" s="722"/>
      <c r="CJ1422" s="722"/>
      <c r="CK1422" s="722"/>
      <c r="CL1422" s="722"/>
      <c r="CM1422" s="722"/>
      <c r="CN1422" s="722"/>
      <c r="CO1422" s="722"/>
      <c r="CP1422" s="722"/>
      <c r="CQ1422" s="722"/>
      <c r="CR1422" s="722"/>
      <c r="CS1422" s="722"/>
    </row>
    <row r="1423" spans="1:97" s="1376" customFormat="1">
      <c r="A1423" s="722"/>
      <c r="B1423" s="722"/>
      <c r="C1423" s="722"/>
      <c r="D1423" s="722"/>
      <c r="E1423" s="722"/>
      <c r="F1423" s="757"/>
      <c r="G1423" s="757"/>
      <c r="H1423" s="757"/>
      <c r="I1423" s="757"/>
      <c r="J1423" s="757"/>
      <c r="K1423" s="758"/>
      <c r="L1423" s="758"/>
      <c r="M1423" s="722"/>
      <c r="N1423" s="736"/>
      <c r="O1423" s="736"/>
      <c r="P1423" s="736"/>
      <c r="Q1423" s="736"/>
      <c r="R1423" s="736"/>
      <c r="S1423" s="736"/>
      <c r="T1423" s="736"/>
      <c r="U1423" s="736"/>
      <c r="BA1423" s="722"/>
      <c r="BB1423" s="722"/>
      <c r="BC1423" s="722"/>
      <c r="BD1423" s="722"/>
      <c r="BE1423" s="722"/>
      <c r="BF1423" s="722"/>
      <c r="BG1423" s="722"/>
      <c r="BH1423" s="722"/>
      <c r="BI1423" s="722"/>
      <c r="BJ1423" s="722"/>
      <c r="BK1423" s="722"/>
      <c r="BL1423" s="722"/>
      <c r="BM1423" s="722"/>
      <c r="BN1423" s="722"/>
      <c r="BO1423" s="722"/>
      <c r="BP1423" s="722"/>
      <c r="BQ1423" s="722"/>
      <c r="BR1423" s="722"/>
      <c r="BS1423" s="722"/>
      <c r="BT1423" s="722"/>
      <c r="BU1423" s="722"/>
      <c r="BV1423" s="722"/>
      <c r="BW1423" s="722"/>
      <c r="BX1423" s="722"/>
      <c r="BY1423" s="722"/>
      <c r="BZ1423" s="722"/>
      <c r="CA1423" s="722"/>
      <c r="CB1423" s="722"/>
      <c r="CC1423" s="722"/>
      <c r="CD1423" s="722"/>
      <c r="CE1423" s="722"/>
      <c r="CF1423" s="722"/>
      <c r="CG1423" s="722"/>
      <c r="CH1423" s="722"/>
      <c r="CI1423" s="722"/>
      <c r="CJ1423" s="722"/>
      <c r="CK1423" s="722"/>
      <c r="CL1423" s="722"/>
      <c r="CM1423" s="722"/>
      <c r="CN1423" s="722"/>
      <c r="CO1423" s="722"/>
      <c r="CP1423" s="722"/>
      <c r="CQ1423" s="722"/>
      <c r="CR1423" s="722"/>
      <c r="CS1423" s="722"/>
    </row>
    <row r="1424" spans="1:97" s="1376" customFormat="1">
      <c r="A1424" s="722"/>
      <c r="B1424" s="722"/>
      <c r="C1424" s="722"/>
      <c r="D1424" s="722"/>
      <c r="E1424" s="722"/>
      <c r="F1424" s="757"/>
      <c r="G1424" s="757"/>
      <c r="H1424" s="757"/>
      <c r="I1424" s="757"/>
      <c r="J1424" s="757"/>
      <c r="K1424" s="758"/>
      <c r="L1424" s="758"/>
      <c r="M1424" s="722"/>
      <c r="N1424" s="736"/>
      <c r="O1424" s="736"/>
      <c r="P1424" s="736"/>
      <c r="Q1424" s="736"/>
      <c r="R1424" s="736"/>
      <c r="S1424" s="736"/>
      <c r="T1424" s="736"/>
      <c r="U1424" s="736"/>
      <c r="BA1424" s="722"/>
      <c r="BB1424" s="722"/>
      <c r="BC1424" s="722"/>
      <c r="BD1424" s="722"/>
      <c r="BE1424" s="722"/>
      <c r="BF1424" s="722"/>
      <c r="BG1424" s="722"/>
      <c r="BH1424" s="722"/>
      <c r="BI1424" s="722"/>
      <c r="BJ1424" s="722"/>
      <c r="BK1424" s="722"/>
      <c r="BL1424" s="722"/>
      <c r="BM1424" s="722"/>
      <c r="BN1424" s="722"/>
      <c r="BO1424" s="722"/>
      <c r="BP1424" s="722"/>
      <c r="BQ1424" s="722"/>
      <c r="BR1424" s="722"/>
      <c r="BS1424" s="722"/>
      <c r="BT1424" s="722"/>
      <c r="BU1424" s="722"/>
      <c r="BV1424" s="722"/>
      <c r="BW1424" s="722"/>
      <c r="BX1424" s="722"/>
      <c r="BY1424" s="722"/>
      <c r="BZ1424" s="722"/>
      <c r="CA1424" s="722"/>
      <c r="CB1424" s="722"/>
      <c r="CC1424" s="722"/>
      <c r="CD1424" s="722"/>
      <c r="CE1424" s="722"/>
      <c r="CF1424" s="722"/>
      <c r="CG1424" s="722"/>
      <c r="CH1424" s="722"/>
      <c r="CI1424" s="722"/>
      <c r="CJ1424" s="722"/>
      <c r="CK1424" s="722"/>
      <c r="CL1424" s="722"/>
      <c r="CM1424" s="722"/>
      <c r="CN1424" s="722"/>
      <c r="CO1424" s="722"/>
      <c r="CP1424" s="722"/>
      <c r="CQ1424" s="722"/>
      <c r="CR1424" s="722"/>
      <c r="CS1424" s="722"/>
    </row>
    <row r="1425" spans="1:97" s="1376" customFormat="1">
      <c r="A1425" s="722"/>
      <c r="B1425" s="722"/>
      <c r="C1425" s="722"/>
      <c r="D1425" s="722"/>
      <c r="E1425" s="722"/>
      <c r="F1425" s="757"/>
      <c r="G1425" s="757"/>
      <c r="H1425" s="757"/>
      <c r="I1425" s="757"/>
      <c r="J1425" s="757"/>
      <c r="K1425" s="758"/>
      <c r="L1425" s="758"/>
      <c r="M1425" s="722"/>
      <c r="N1425" s="736"/>
      <c r="O1425" s="736"/>
      <c r="P1425" s="736"/>
      <c r="Q1425" s="736"/>
      <c r="R1425" s="736"/>
      <c r="S1425" s="736"/>
      <c r="T1425" s="736"/>
      <c r="U1425" s="736"/>
      <c r="BA1425" s="722"/>
      <c r="BB1425" s="722"/>
      <c r="BC1425" s="722"/>
      <c r="BD1425" s="722"/>
      <c r="BE1425" s="722"/>
      <c r="BF1425" s="722"/>
      <c r="BG1425" s="722"/>
      <c r="BH1425" s="722"/>
      <c r="BI1425" s="722"/>
      <c r="BJ1425" s="722"/>
      <c r="BK1425" s="722"/>
      <c r="BL1425" s="722"/>
      <c r="BM1425" s="722"/>
      <c r="BN1425" s="722"/>
      <c r="BO1425" s="722"/>
      <c r="BP1425" s="722"/>
      <c r="BQ1425" s="722"/>
      <c r="BR1425" s="722"/>
      <c r="BS1425" s="722"/>
      <c r="BT1425" s="722"/>
      <c r="BU1425" s="722"/>
      <c r="BV1425" s="722"/>
      <c r="BW1425" s="722"/>
      <c r="BX1425" s="722"/>
      <c r="BY1425" s="722"/>
      <c r="BZ1425" s="722"/>
      <c r="CA1425" s="722"/>
      <c r="CB1425" s="722"/>
      <c r="CC1425" s="722"/>
      <c r="CD1425" s="722"/>
      <c r="CE1425" s="722"/>
      <c r="CF1425" s="722"/>
      <c r="CG1425" s="722"/>
      <c r="CH1425" s="722"/>
      <c r="CI1425" s="722"/>
      <c r="CJ1425" s="722"/>
      <c r="CK1425" s="722"/>
      <c r="CL1425" s="722"/>
      <c r="CM1425" s="722"/>
      <c r="CN1425" s="722"/>
      <c r="CO1425" s="722"/>
      <c r="CP1425" s="722"/>
      <c r="CQ1425" s="722"/>
      <c r="CR1425" s="722"/>
      <c r="CS1425" s="722"/>
    </row>
    <row r="1426" spans="1:97" s="1376" customFormat="1">
      <c r="A1426" s="722"/>
      <c r="B1426" s="722"/>
      <c r="C1426" s="722"/>
      <c r="D1426" s="722"/>
      <c r="E1426" s="722"/>
      <c r="F1426" s="757"/>
      <c r="G1426" s="757"/>
      <c r="H1426" s="757"/>
      <c r="I1426" s="757"/>
      <c r="J1426" s="757"/>
      <c r="K1426" s="758"/>
      <c r="L1426" s="758"/>
      <c r="M1426" s="722"/>
      <c r="N1426" s="736"/>
      <c r="O1426" s="736"/>
      <c r="P1426" s="736"/>
      <c r="Q1426" s="736"/>
      <c r="R1426" s="736"/>
      <c r="S1426" s="736"/>
      <c r="T1426" s="736"/>
      <c r="U1426" s="736"/>
      <c r="BA1426" s="722"/>
      <c r="BB1426" s="722"/>
      <c r="BC1426" s="722"/>
      <c r="BD1426" s="722"/>
      <c r="BE1426" s="722"/>
      <c r="BF1426" s="722"/>
      <c r="BG1426" s="722"/>
      <c r="BH1426" s="722"/>
      <c r="BI1426" s="722"/>
      <c r="BJ1426" s="722"/>
      <c r="BK1426" s="722"/>
      <c r="BL1426" s="722"/>
      <c r="BM1426" s="722"/>
      <c r="BN1426" s="722"/>
      <c r="BO1426" s="722"/>
      <c r="BP1426" s="722"/>
      <c r="BQ1426" s="722"/>
      <c r="BR1426" s="722"/>
      <c r="BS1426" s="722"/>
      <c r="BT1426" s="722"/>
      <c r="BU1426" s="722"/>
      <c r="BV1426" s="722"/>
      <c r="BW1426" s="722"/>
      <c r="BX1426" s="722"/>
      <c r="BY1426" s="722"/>
      <c r="BZ1426" s="722"/>
      <c r="CA1426" s="722"/>
      <c r="CB1426" s="722"/>
      <c r="CC1426" s="722"/>
      <c r="CD1426" s="722"/>
      <c r="CE1426" s="722"/>
      <c r="CF1426" s="722"/>
      <c r="CG1426" s="722"/>
      <c r="CH1426" s="722"/>
      <c r="CI1426" s="722"/>
      <c r="CJ1426" s="722"/>
      <c r="CK1426" s="722"/>
      <c r="CL1426" s="722"/>
      <c r="CM1426" s="722"/>
      <c r="CN1426" s="722"/>
      <c r="CO1426" s="722"/>
      <c r="CP1426" s="722"/>
      <c r="CQ1426" s="722"/>
      <c r="CR1426" s="722"/>
      <c r="CS1426" s="722"/>
    </row>
    <row r="1427" spans="1:97" s="1376" customFormat="1">
      <c r="A1427" s="722"/>
      <c r="B1427" s="722"/>
      <c r="C1427" s="722"/>
      <c r="D1427" s="722"/>
      <c r="E1427" s="722"/>
      <c r="F1427" s="757"/>
      <c r="G1427" s="757"/>
      <c r="H1427" s="757"/>
      <c r="I1427" s="757"/>
      <c r="J1427" s="757"/>
      <c r="K1427" s="758"/>
      <c r="L1427" s="758"/>
      <c r="M1427" s="722"/>
      <c r="N1427" s="736"/>
      <c r="O1427" s="736"/>
      <c r="P1427" s="736"/>
      <c r="Q1427" s="736"/>
      <c r="R1427" s="736"/>
      <c r="S1427" s="736"/>
      <c r="T1427" s="736"/>
      <c r="U1427" s="736"/>
      <c r="BA1427" s="722"/>
      <c r="BB1427" s="722"/>
      <c r="BC1427" s="722"/>
      <c r="BD1427" s="722"/>
      <c r="BE1427" s="722"/>
      <c r="BF1427" s="722"/>
      <c r="BG1427" s="722"/>
      <c r="BH1427" s="722"/>
      <c r="BI1427" s="722"/>
      <c r="BJ1427" s="722"/>
      <c r="BK1427" s="722"/>
      <c r="BL1427" s="722"/>
      <c r="BM1427" s="722"/>
      <c r="BN1427" s="722"/>
      <c r="BO1427" s="722"/>
      <c r="BP1427" s="722"/>
      <c r="BQ1427" s="722"/>
      <c r="BR1427" s="722"/>
      <c r="BS1427" s="722"/>
      <c r="BT1427" s="722"/>
      <c r="BU1427" s="722"/>
      <c r="BV1427" s="722"/>
      <c r="BW1427" s="722"/>
      <c r="BX1427" s="722"/>
      <c r="BY1427" s="722"/>
      <c r="BZ1427" s="722"/>
      <c r="CA1427" s="722"/>
      <c r="CB1427" s="722"/>
      <c r="CC1427" s="722"/>
      <c r="CD1427" s="722"/>
      <c r="CE1427" s="722"/>
      <c r="CF1427" s="722"/>
      <c r="CG1427" s="722"/>
      <c r="CH1427" s="722"/>
      <c r="CI1427" s="722"/>
      <c r="CJ1427" s="722"/>
      <c r="CK1427" s="722"/>
      <c r="CL1427" s="722"/>
      <c r="CM1427" s="722"/>
      <c r="CN1427" s="722"/>
      <c r="CO1427" s="722"/>
      <c r="CP1427" s="722"/>
      <c r="CQ1427" s="722"/>
      <c r="CR1427" s="722"/>
      <c r="CS1427" s="722"/>
    </row>
    <row r="1428" spans="1:97" s="1376" customFormat="1">
      <c r="A1428" s="722"/>
      <c r="B1428" s="722"/>
      <c r="C1428" s="722"/>
      <c r="D1428" s="722"/>
      <c r="E1428" s="722"/>
      <c r="F1428" s="757"/>
      <c r="G1428" s="757"/>
      <c r="H1428" s="757"/>
      <c r="I1428" s="757"/>
      <c r="J1428" s="757"/>
      <c r="K1428" s="758"/>
      <c r="L1428" s="758"/>
      <c r="M1428" s="722"/>
      <c r="N1428" s="736"/>
      <c r="O1428" s="736"/>
      <c r="P1428" s="736"/>
      <c r="Q1428" s="736"/>
      <c r="R1428" s="736"/>
      <c r="S1428" s="736"/>
      <c r="T1428" s="736"/>
      <c r="U1428" s="736"/>
      <c r="BA1428" s="722"/>
      <c r="BB1428" s="722"/>
      <c r="BC1428" s="722"/>
      <c r="BD1428" s="722"/>
      <c r="BE1428" s="722"/>
      <c r="BF1428" s="722"/>
      <c r="BG1428" s="722"/>
      <c r="BH1428" s="722"/>
      <c r="BI1428" s="722"/>
      <c r="BJ1428" s="722"/>
      <c r="BK1428" s="722"/>
      <c r="BL1428" s="722"/>
      <c r="BM1428" s="722"/>
      <c r="BN1428" s="722"/>
      <c r="BO1428" s="722"/>
      <c r="BP1428" s="722"/>
      <c r="BQ1428" s="722"/>
      <c r="BR1428" s="722"/>
      <c r="BS1428" s="722"/>
      <c r="BT1428" s="722"/>
      <c r="BU1428" s="722"/>
      <c r="BV1428" s="722"/>
      <c r="BW1428" s="722"/>
      <c r="BX1428" s="722"/>
      <c r="BY1428" s="722"/>
      <c r="BZ1428" s="722"/>
      <c r="CA1428" s="722"/>
      <c r="CB1428" s="722"/>
      <c r="CC1428" s="722"/>
      <c r="CD1428" s="722"/>
      <c r="CE1428" s="722"/>
      <c r="CF1428" s="722"/>
      <c r="CG1428" s="722"/>
      <c r="CH1428" s="722"/>
      <c r="CI1428" s="722"/>
      <c r="CJ1428" s="722"/>
      <c r="CK1428" s="722"/>
      <c r="CL1428" s="722"/>
      <c r="CM1428" s="722"/>
      <c r="CN1428" s="722"/>
      <c r="CO1428" s="722"/>
      <c r="CP1428" s="722"/>
      <c r="CQ1428" s="722"/>
      <c r="CR1428" s="722"/>
      <c r="CS1428" s="722"/>
    </row>
    <row r="1429" spans="1:97" s="1376" customFormat="1">
      <c r="A1429" s="722"/>
      <c r="B1429" s="722"/>
      <c r="C1429" s="722"/>
      <c r="D1429" s="722"/>
      <c r="E1429" s="722"/>
      <c r="F1429" s="757"/>
      <c r="G1429" s="757"/>
      <c r="H1429" s="757"/>
      <c r="I1429" s="757"/>
      <c r="J1429" s="757"/>
      <c r="K1429" s="758"/>
      <c r="L1429" s="758"/>
      <c r="M1429" s="722"/>
      <c r="N1429" s="736"/>
      <c r="O1429" s="736"/>
      <c r="P1429" s="736"/>
      <c r="Q1429" s="736"/>
      <c r="R1429" s="736"/>
      <c r="S1429" s="736"/>
      <c r="T1429" s="736"/>
      <c r="U1429" s="736"/>
      <c r="BA1429" s="722"/>
      <c r="BB1429" s="722"/>
      <c r="BC1429" s="722"/>
      <c r="BD1429" s="722"/>
      <c r="BE1429" s="722"/>
      <c r="BF1429" s="722"/>
      <c r="BG1429" s="722"/>
      <c r="BH1429" s="722"/>
      <c r="BI1429" s="722"/>
      <c r="BJ1429" s="722"/>
      <c r="BK1429" s="722"/>
      <c r="BL1429" s="722"/>
      <c r="BM1429" s="722"/>
      <c r="BN1429" s="722"/>
      <c r="BO1429" s="722"/>
      <c r="BP1429" s="722"/>
      <c r="BQ1429" s="722"/>
      <c r="BR1429" s="722"/>
      <c r="BS1429" s="722"/>
      <c r="BT1429" s="722"/>
      <c r="BU1429" s="722"/>
      <c r="BV1429" s="722"/>
      <c r="BW1429" s="722"/>
      <c r="BX1429" s="722"/>
      <c r="BY1429" s="722"/>
      <c r="BZ1429" s="722"/>
      <c r="CA1429" s="722"/>
      <c r="CB1429" s="722"/>
      <c r="CC1429" s="722"/>
      <c r="CD1429" s="722"/>
      <c r="CE1429" s="722"/>
      <c r="CF1429" s="722"/>
      <c r="CG1429" s="722"/>
      <c r="CH1429" s="722"/>
      <c r="CI1429" s="722"/>
      <c r="CJ1429" s="722"/>
      <c r="CK1429" s="722"/>
      <c r="CL1429" s="722"/>
      <c r="CM1429" s="722"/>
      <c r="CN1429" s="722"/>
      <c r="CO1429" s="722"/>
      <c r="CP1429" s="722"/>
      <c r="CQ1429" s="722"/>
      <c r="CR1429" s="722"/>
      <c r="CS1429" s="722"/>
    </row>
    <row r="1430" spans="1:97" s="1376" customFormat="1">
      <c r="A1430" s="722"/>
      <c r="B1430" s="722"/>
      <c r="C1430" s="722"/>
      <c r="D1430" s="722"/>
      <c r="E1430" s="722"/>
      <c r="F1430" s="757"/>
      <c r="G1430" s="757"/>
      <c r="H1430" s="757"/>
      <c r="I1430" s="757"/>
      <c r="J1430" s="757"/>
      <c r="K1430" s="758"/>
      <c r="L1430" s="758"/>
      <c r="M1430" s="722"/>
      <c r="N1430" s="736"/>
      <c r="O1430" s="736"/>
      <c r="P1430" s="736"/>
      <c r="Q1430" s="736"/>
      <c r="R1430" s="736"/>
      <c r="S1430" s="736"/>
      <c r="T1430" s="736"/>
      <c r="U1430" s="736"/>
      <c r="BA1430" s="722"/>
      <c r="BB1430" s="722"/>
      <c r="BC1430" s="722"/>
      <c r="BD1430" s="722"/>
      <c r="BE1430" s="722"/>
      <c r="BF1430" s="722"/>
      <c r="BG1430" s="722"/>
      <c r="BH1430" s="722"/>
      <c r="BI1430" s="722"/>
      <c r="BJ1430" s="722"/>
      <c r="BK1430" s="722"/>
      <c r="BL1430" s="722"/>
      <c r="BM1430" s="722"/>
      <c r="BN1430" s="722"/>
      <c r="BO1430" s="722"/>
      <c r="BP1430" s="722"/>
      <c r="BQ1430" s="722"/>
      <c r="BR1430" s="722"/>
      <c r="BS1430" s="722"/>
      <c r="BT1430" s="722"/>
      <c r="BU1430" s="722"/>
      <c r="BV1430" s="722"/>
      <c r="BW1430" s="722"/>
      <c r="BX1430" s="722"/>
      <c r="BY1430" s="722"/>
      <c r="BZ1430" s="722"/>
      <c r="CA1430" s="722"/>
      <c r="CB1430" s="722"/>
      <c r="CC1430" s="722"/>
      <c r="CD1430" s="722"/>
      <c r="CE1430" s="722"/>
      <c r="CF1430" s="722"/>
      <c r="CG1430" s="722"/>
      <c r="CH1430" s="722"/>
      <c r="CI1430" s="722"/>
      <c r="CJ1430" s="722"/>
      <c r="CK1430" s="722"/>
      <c r="CL1430" s="722"/>
      <c r="CM1430" s="722"/>
      <c r="CN1430" s="722"/>
      <c r="CO1430" s="722"/>
      <c r="CP1430" s="722"/>
      <c r="CQ1430" s="722"/>
      <c r="CR1430" s="722"/>
      <c r="CS1430" s="722"/>
    </row>
    <row r="1431" spans="1:97" s="1376" customFormat="1">
      <c r="A1431" s="722"/>
      <c r="B1431" s="722"/>
      <c r="C1431" s="722"/>
      <c r="D1431" s="722"/>
      <c r="E1431" s="722"/>
      <c r="F1431" s="757"/>
      <c r="G1431" s="757"/>
      <c r="H1431" s="757"/>
      <c r="I1431" s="757"/>
      <c r="J1431" s="757"/>
      <c r="K1431" s="758"/>
      <c r="L1431" s="758"/>
      <c r="M1431" s="722"/>
      <c r="N1431" s="736"/>
      <c r="O1431" s="736"/>
      <c r="P1431" s="736"/>
      <c r="Q1431" s="736"/>
      <c r="R1431" s="736"/>
      <c r="S1431" s="736"/>
      <c r="T1431" s="736"/>
      <c r="U1431" s="736"/>
      <c r="BA1431" s="722"/>
      <c r="BB1431" s="722"/>
      <c r="BC1431" s="722"/>
      <c r="BD1431" s="722"/>
      <c r="BE1431" s="722"/>
      <c r="BF1431" s="722"/>
      <c r="BG1431" s="722"/>
      <c r="BH1431" s="722"/>
      <c r="BI1431" s="722"/>
      <c r="BJ1431" s="722"/>
      <c r="BK1431" s="722"/>
      <c r="BL1431" s="722"/>
      <c r="BM1431" s="722"/>
      <c r="BN1431" s="722"/>
      <c r="BO1431" s="722"/>
      <c r="BP1431" s="722"/>
      <c r="BQ1431" s="722"/>
      <c r="BR1431" s="722"/>
      <c r="BS1431" s="722"/>
      <c r="BT1431" s="722"/>
      <c r="BU1431" s="722"/>
      <c r="BV1431" s="722"/>
      <c r="BW1431" s="722"/>
      <c r="BX1431" s="722"/>
      <c r="BY1431" s="722"/>
      <c r="BZ1431" s="722"/>
      <c r="CA1431" s="722"/>
      <c r="CB1431" s="722"/>
      <c r="CC1431" s="722"/>
      <c r="CD1431" s="722"/>
      <c r="CE1431" s="722"/>
      <c r="CF1431" s="722"/>
      <c r="CG1431" s="722"/>
      <c r="CH1431" s="722"/>
      <c r="CI1431" s="722"/>
      <c r="CJ1431" s="722"/>
      <c r="CK1431" s="722"/>
      <c r="CL1431" s="722"/>
      <c r="CM1431" s="722"/>
      <c r="CN1431" s="722"/>
      <c r="CO1431" s="722"/>
      <c r="CP1431" s="722"/>
      <c r="CQ1431" s="722"/>
      <c r="CR1431" s="722"/>
      <c r="CS1431" s="722"/>
    </row>
    <row r="1432" spans="1:97" s="1376" customFormat="1">
      <c r="A1432" s="722"/>
      <c r="B1432" s="722"/>
      <c r="C1432" s="722"/>
      <c r="D1432" s="722"/>
      <c r="E1432" s="722"/>
      <c r="F1432" s="757"/>
      <c r="G1432" s="757"/>
      <c r="H1432" s="757"/>
      <c r="I1432" s="757"/>
      <c r="J1432" s="757"/>
      <c r="K1432" s="758"/>
      <c r="L1432" s="758"/>
      <c r="M1432" s="722"/>
      <c r="N1432" s="736"/>
      <c r="O1432" s="736"/>
      <c r="P1432" s="736"/>
      <c r="Q1432" s="736"/>
      <c r="R1432" s="736"/>
      <c r="S1432" s="736"/>
      <c r="T1432" s="736"/>
      <c r="U1432" s="736"/>
      <c r="BA1432" s="722"/>
      <c r="BB1432" s="722"/>
      <c r="BC1432" s="722"/>
      <c r="BD1432" s="722"/>
      <c r="BE1432" s="722"/>
      <c r="BF1432" s="722"/>
      <c r="BG1432" s="722"/>
      <c r="BH1432" s="722"/>
      <c r="BI1432" s="722"/>
      <c r="BJ1432" s="722"/>
      <c r="BK1432" s="722"/>
      <c r="BL1432" s="722"/>
      <c r="BM1432" s="722"/>
      <c r="BN1432" s="722"/>
      <c r="BO1432" s="722"/>
      <c r="BP1432" s="722"/>
      <c r="BQ1432" s="722"/>
      <c r="BR1432" s="722"/>
      <c r="BS1432" s="722"/>
      <c r="BT1432" s="722"/>
      <c r="BU1432" s="722"/>
      <c r="BV1432" s="722"/>
      <c r="BW1432" s="722"/>
      <c r="BX1432" s="722"/>
      <c r="BY1432" s="722"/>
      <c r="BZ1432" s="722"/>
      <c r="CA1432" s="722"/>
      <c r="CB1432" s="722"/>
      <c r="CC1432" s="722"/>
      <c r="CD1432" s="722"/>
      <c r="CE1432" s="722"/>
      <c r="CF1432" s="722"/>
      <c r="CG1432" s="722"/>
      <c r="CH1432" s="722"/>
      <c r="CI1432" s="722"/>
      <c r="CJ1432" s="722"/>
      <c r="CK1432" s="722"/>
      <c r="CL1432" s="722"/>
      <c r="CM1432" s="722"/>
      <c r="CN1432" s="722"/>
      <c r="CO1432" s="722"/>
      <c r="CP1432" s="722"/>
      <c r="CQ1432" s="722"/>
      <c r="CR1432" s="722"/>
      <c r="CS1432" s="722"/>
    </row>
    <row r="1433" spans="1:97" s="1376" customFormat="1">
      <c r="A1433" s="722"/>
      <c r="B1433" s="722"/>
      <c r="C1433" s="722"/>
      <c r="D1433" s="722"/>
      <c r="E1433" s="722"/>
      <c r="F1433" s="757"/>
      <c r="G1433" s="757"/>
      <c r="H1433" s="757"/>
      <c r="I1433" s="757"/>
      <c r="J1433" s="757"/>
      <c r="K1433" s="758"/>
      <c r="L1433" s="758"/>
      <c r="M1433" s="722"/>
      <c r="N1433" s="736"/>
      <c r="O1433" s="736"/>
      <c r="P1433" s="736"/>
      <c r="Q1433" s="736"/>
      <c r="R1433" s="736"/>
      <c r="S1433" s="736"/>
      <c r="T1433" s="736"/>
      <c r="U1433" s="736"/>
      <c r="BA1433" s="722"/>
      <c r="BB1433" s="722"/>
      <c r="BC1433" s="722"/>
      <c r="BD1433" s="722"/>
      <c r="BE1433" s="722"/>
      <c r="BF1433" s="722"/>
      <c r="BG1433" s="722"/>
      <c r="BH1433" s="722"/>
      <c r="BI1433" s="722"/>
      <c r="BJ1433" s="722"/>
      <c r="BK1433" s="722"/>
      <c r="BL1433" s="722"/>
      <c r="BM1433" s="722"/>
      <c r="BN1433" s="722"/>
      <c r="BO1433" s="722"/>
      <c r="BP1433" s="722"/>
      <c r="BQ1433" s="722"/>
      <c r="BR1433" s="722"/>
      <c r="BS1433" s="722"/>
      <c r="BT1433" s="722"/>
      <c r="BU1433" s="722"/>
      <c r="BV1433" s="722"/>
      <c r="BW1433" s="722"/>
      <c r="BX1433" s="722"/>
      <c r="BY1433" s="722"/>
      <c r="BZ1433" s="722"/>
      <c r="CA1433" s="722"/>
      <c r="CB1433" s="722"/>
      <c r="CC1433" s="722"/>
      <c r="CD1433" s="722"/>
      <c r="CE1433" s="722"/>
      <c r="CF1433" s="722"/>
      <c r="CG1433" s="722"/>
      <c r="CH1433" s="722"/>
      <c r="CI1433" s="722"/>
      <c r="CJ1433" s="722"/>
      <c r="CK1433" s="722"/>
      <c r="CL1433" s="722"/>
      <c r="CM1433" s="722"/>
      <c r="CN1433" s="722"/>
      <c r="CO1433" s="722"/>
      <c r="CP1433" s="722"/>
      <c r="CQ1433" s="722"/>
      <c r="CR1433" s="722"/>
      <c r="CS1433" s="722"/>
    </row>
    <row r="1434" spans="1:97" s="1376" customFormat="1">
      <c r="A1434" s="722"/>
      <c r="B1434" s="722"/>
      <c r="C1434" s="722"/>
      <c r="D1434" s="722"/>
      <c r="E1434" s="722"/>
      <c r="F1434" s="757"/>
      <c r="G1434" s="757"/>
      <c r="H1434" s="757"/>
      <c r="I1434" s="757"/>
      <c r="J1434" s="757"/>
      <c r="K1434" s="758"/>
      <c r="L1434" s="758"/>
      <c r="M1434" s="722"/>
      <c r="N1434" s="736"/>
      <c r="O1434" s="736"/>
      <c r="P1434" s="736"/>
      <c r="Q1434" s="736"/>
      <c r="R1434" s="736"/>
      <c r="S1434" s="736"/>
      <c r="T1434" s="736"/>
      <c r="U1434" s="736"/>
      <c r="BA1434" s="722"/>
      <c r="BB1434" s="722"/>
      <c r="BC1434" s="722"/>
      <c r="BD1434" s="722"/>
      <c r="BE1434" s="722"/>
      <c r="BF1434" s="722"/>
      <c r="BG1434" s="722"/>
      <c r="BH1434" s="722"/>
      <c r="BI1434" s="722"/>
      <c r="BJ1434" s="722"/>
      <c r="BK1434" s="722"/>
      <c r="BL1434" s="722"/>
      <c r="BM1434" s="722"/>
      <c r="BN1434" s="722"/>
      <c r="BO1434" s="722"/>
      <c r="BP1434" s="722"/>
      <c r="BQ1434" s="722"/>
      <c r="BR1434" s="722"/>
      <c r="BS1434" s="722"/>
      <c r="BT1434" s="722"/>
      <c r="BU1434" s="722"/>
      <c r="BV1434" s="722"/>
      <c r="BW1434" s="722"/>
      <c r="BX1434" s="722"/>
      <c r="BY1434" s="722"/>
      <c r="BZ1434" s="722"/>
      <c r="CA1434" s="722"/>
      <c r="CB1434" s="722"/>
      <c r="CC1434" s="722"/>
      <c r="CD1434" s="722"/>
      <c r="CE1434" s="722"/>
      <c r="CF1434" s="722"/>
      <c r="CG1434" s="722"/>
      <c r="CH1434" s="722"/>
      <c r="CI1434" s="722"/>
      <c r="CJ1434" s="722"/>
      <c r="CK1434" s="722"/>
      <c r="CL1434" s="722"/>
      <c r="CM1434" s="722"/>
      <c r="CN1434" s="722"/>
      <c r="CO1434" s="722"/>
      <c r="CP1434" s="722"/>
      <c r="CQ1434" s="722"/>
      <c r="CR1434" s="722"/>
      <c r="CS1434" s="722"/>
    </row>
    <row r="1435" spans="1:97" s="1376" customFormat="1">
      <c r="A1435" s="722"/>
      <c r="B1435" s="722"/>
      <c r="C1435" s="722"/>
      <c r="D1435" s="722"/>
      <c r="E1435" s="722"/>
      <c r="F1435" s="757"/>
      <c r="G1435" s="757"/>
      <c r="H1435" s="757"/>
      <c r="I1435" s="757"/>
      <c r="J1435" s="757"/>
      <c r="K1435" s="758"/>
      <c r="L1435" s="758"/>
      <c r="M1435" s="722"/>
      <c r="N1435" s="736"/>
      <c r="O1435" s="736"/>
      <c r="P1435" s="736"/>
      <c r="Q1435" s="736"/>
      <c r="R1435" s="736"/>
      <c r="S1435" s="736"/>
      <c r="T1435" s="736"/>
      <c r="U1435" s="736"/>
      <c r="BA1435" s="722"/>
      <c r="BB1435" s="722"/>
      <c r="BC1435" s="722"/>
      <c r="BD1435" s="722"/>
      <c r="BE1435" s="722"/>
      <c r="BF1435" s="722"/>
      <c r="BG1435" s="722"/>
      <c r="BH1435" s="722"/>
      <c r="BI1435" s="722"/>
      <c r="BJ1435" s="722"/>
      <c r="BK1435" s="722"/>
      <c r="BL1435" s="722"/>
      <c r="BM1435" s="722"/>
      <c r="BN1435" s="722"/>
      <c r="BO1435" s="722"/>
      <c r="BP1435" s="722"/>
      <c r="BQ1435" s="722"/>
      <c r="BR1435" s="722"/>
      <c r="BS1435" s="722"/>
      <c r="BT1435" s="722"/>
      <c r="BU1435" s="722"/>
      <c r="BV1435" s="722"/>
      <c r="BW1435" s="722"/>
      <c r="BX1435" s="722"/>
      <c r="BY1435" s="722"/>
      <c r="BZ1435" s="722"/>
      <c r="CA1435" s="722"/>
      <c r="CB1435" s="722"/>
      <c r="CC1435" s="722"/>
      <c r="CD1435" s="722"/>
      <c r="CE1435" s="722"/>
      <c r="CF1435" s="722"/>
      <c r="CG1435" s="722"/>
      <c r="CH1435" s="722"/>
      <c r="CI1435" s="722"/>
      <c r="CJ1435" s="722"/>
      <c r="CK1435" s="722"/>
      <c r="CL1435" s="722"/>
      <c r="CM1435" s="722"/>
      <c r="CN1435" s="722"/>
      <c r="CO1435" s="722"/>
      <c r="CP1435" s="722"/>
      <c r="CQ1435" s="722"/>
      <c r="CR1435" s="722"/>
      <c r="CS1435" s="722"/>
    </row>
    <row r="1436" spans="1:97" s="1376" customFormat="1">
      <c r="A1436" s="722"/>
      <c r="B1436" s="722"/>
      <c r="C1436" s="722"/>
      <c r="D1436" s="722"/>
      <c r="E1436" s="722"/>
      <c r="F1436" s="757"/>
      <c r="G1436" s="757"/>
      <c r="H1436" s="757"/>
      <c r="I1436" s="757"/>
      <c r="J1436" s="757"/>
      <c r="K1436" s="758"/>
      <c r="L1436" s="758"/>
      <c r="M1436" s="722"/>
      <c r="N1436" s="736"/>
      <c r="O1436" s="736"/>
      <c r="P1436" s="736"/>
      <c r="Q1436" s="736"/>
      <c r="R1436" s="736"/>
      <c r="S1436" s="736"/>
      <c r="T1436" s="736"/>
      <c r="U1436" s="736"/>
      <c r="BA1436" s="722"/>
      <c r="BB1436" s="722"/>
      <c r="BC1436" s="722"/>
      <c r="BD1436" s="722"/>
      <c r="BE1436" s="722"/>
      <c r="BF1436" s="722"/>
      <c r="BG1436" s="722"/>
      <c r="BH1436" s="722"/>
      <c r="BI1436" s="722"/>
      <c r="BJ1436" s="722"/>
      <c r="BK1436" s="722"/>
      <c r="BL1436" s="722"/>
      <c r="BM1436" s="722"/>
      <c r="BN1436" s="722"/>
      <c r="BO1436" s="722"/>
      <c r="BP1436" s="722"/>
      <c r="BQ1436" s="722"/>
      <c r="BR1436" s="722"/>
      <c r="BS1436" s="722"/>
      <c r="BT1436" s="722"/>
      <c r="BU1436" s="722"/>
      <c r="BV1436" s="722"/>
      <c r="BW1436" s="722"/>
      <c r="BX1436" s="722"/>
      <c r="BY1436" s="722"/>
      <c r="BZ1436" s="722"/>
      <c r="CA1436" s="722"/>
      <c r="CB1436" s="722"/>
      <c r="CC1436" s="722"/>
      <c r="CD1436" s="722"/>
      <c r="CE1436" s="722"/>
      <c r="CF1436" s="722"/>
      <c r="CG1436" s="722"/>
      <c r="CH1436" s="722"/>
      <c r="CI1436" s="722"/>
      <c r="CJ1436" s="722"/>
      <c r="CK1436" s="722"/>
      <c r="CL1436" s="722"/>
      <c r="CM1436" s="722"/>
      <c r="CN1436" s="722"/>
      <c r="CO1436" s="722"/>
      <c r="CP1436" s="722"/>
      <c r="CQ1436" s="722"/>
      <c r="CR1436" s="722"/>
      <c r="CS1436" s="722"/>
    </row>
    <row r="1437" spans="1:97" s="1376" customFormat="1">
      <c r="A1437" s="722"/>
      <c r="B1437" s="722"/>
      <c r="C1437" s="722"/>
      <c r="D1437" s="722"/>
      <c r="E1437" s="722"/>
      <c r="F1437" s="757"/>
      <c r="G1437" s="757"/>
      <c r="H1437" s="757"/>
      <c r="I1437" s="757"/>
      <c r="J1437" s="757"/>
      <c r="K1437" s="758"/>
      <c r="L1437" s="758"/>
      <c r="M1437" s="722"/>
      <c r="N1437" s="736"/>
      <c r="O1437" s="736"/>
      <c r="P1437" s="736"/>
      <c r="Q1437" s="736"/>
      <c r="R1437" s="736"/>
      <c r="S1437" s="736"/>
      <c r="T1437" s="736"/>
      <c r="U1437" s="736"/>
      <c r="BA1437" s="722"/>
      <c r="BB1437" s="722"/>
      <c r="BC1437" s="722"/>
      <c r="BD1437" s="722"/>
      <c r="BE1437" s="722"/>
      <c r="BF1437" s="722"/>
      <c r="BG1437" s="722"/>
      <c r="BH1437" s="722"/>
      <c r="BI1437" s="722"/>
      <c r="BJ1437" s="722"/>
      <c r="BK1437" s="722"/>
      <c r="BL1437" s="722"/>
      <c r="BM1437" s="722"/>
      <c r="BN1437" s="722"/>
      <c r="BO1437" s="722"/>
      <c r="BP1437" s="722"/>
      <c r="BQ1437" s="722"/>
      <c r="BR1437" s="722"/>
      <c r="BS1437" s="722"/>
      <c r="BT1437" s="722"/>
      <c r="BU1437" s="722"/>
      <c r="BV1437" s="722"/>
      <c r="BW1437" s="722"/>
      <c r="BX1437" s="722"/>
      <c r="BY1437" s="722"/>
      <c r="BZ1437" s="722"/>
      <c r="CA1437" s="722"/>
      <c r="CB1437" s="722"/>
      <c r="CC1437" s="722"/>
      <c r="CD1437" s="722"/>
      <c r="CE1437" s="722"/>
      <c r="CF1437" s="722"/>
      <c r="CG1437" s="722"/>
      <c r="CH1437" s="722"/>
      <c r="CI1437" s="722"/>
      <c r="CJ1437" s="722"/>
      <c r="CK1437" s="722"/>
      <c r="CL1437" s="722"/>
      <c r="CM1437" s="722"/>
      <c r="CN1437" s="722"/>
      <c r="CO1437" s="722"/>
      <c r="CP1437" s="722"/>
      <c r="CQ1437" s="722"/>
      <c r="CR1437" s="722"/>
      <c r="CS1437" s="722"/>
    </row>
    <row r="1438" spans="1:97" s="1376" customFormat="1">
      <c r="A1438" s="722"/>
      <c r="B1438" s="722"/>
      <c r="C1438" s="722"/>
      <c r="D1438" s="722"/>
      <c r="E1438" s="722"/>
      <c r="F1438" s="757"/>
      <c r="G1438" s="757"/>
      <c r="H1438" s="757"/>
      <c r="I1438" s="757"/>
      <c r="J1438" s="757"/>
      <c r="K1438" s="758"/>
      <c r="L1438" s="758"/>
      <c r="M1438" s="722"/>
      <c r="N1438" s="736"/>
      <c r="O1438" s="736"/>
      <c r="P1438" s="736"/>
      <c r="Q1438" s="736"/>
      <c r="R1438" s="736"/>
      <c r="S1438" s="736"/>
      <c r="T1438" s="736"/>
      <c r="U1438" s="736"/>
      <c r="BA1438" s="722"/>
      <c r="BB1438" s="722"/>
      <c r="BC1438" s="722"/>
      <c r="BD1438" s="722"/>
      <c r="BE1438" s="722"/>
      <c r="BF1438" s="722"/>
      <c r="BG1438" s="722"/>
      <c r="BH1438" s="722"/>
      <c r="BI1438" s="722"/>
      <c r="BJ1438" s="722"/>
      <c r="BK1438" s="722"/>
      <c r="BL1438" s="722"/>
      <c r="BM1438" s="722"/>
      <c r="BN1438" s="722"/>
      <c r="BO1438" s="722"/>
      <c r="BP1438" s="722"/>
      <c r="BQ1438" s="722"/>
      <c r="BR1438" s="722"/>
      <c r="BS1438" s="722"/>
      <c r="BT1438" s="722"/>
      <c r="BU1438" s="722"/>
      <c r="BV1438" s="722"/>
      <c r="BW1438" s="722"/>
      <c r="BX1438" s="722"/>
      <c r="BY1438" s="722"/>
      <c r="BZ1438" s="722"/>
      <c r="CA1438" s="722"/>
      <c r="CB1438" s="722"/>
      <c r="CC1438" s="722"/>
      <c r="CD1438" s="722"/>
      <c r="CE1438" s="722"/>
      <c r="CF1438" s="722"/>
      <c r="CG1438" s="722"/>
      <c r="CH1438" s="722"/>
      <c r="CI1438" s="722"/>
      <c r="CJ1438" s="722"/>
      <c r="CK1438" s="722"/>
      <c r="CL1438" s="722"/>
      <c r="CM1438" s="722"/>
      <c r="CN1438" s="722"/>
      <c r="CO1438" s="722"/>
      <c r="CP1438" s="722"/>
      <c r="CQ1438" s="722"/>
      <c r="CR1438" s="722"/>
      <c r="CS1438" s="722"/>
    </row>
    <row r="1439" spans="1:97" s="1376" customFormat="1">
      <c r="A1439" s="722"/>
      <c r="B1439" s="722"/>
      <c r="C1439" s="722"/>
      <c r="D1439" s="722"/>
      <c r="E1439" s="722"/>
      <c r="F1439" s="757"/>
      <c r="G1439" s="757"/>
      <c r="H1439" s="757"/>
      <c r="I1439" s="757"/>
      <c r="J1439" s="757"/>
      <c r="K1439" s="758"/>
      <c r="L1439" s="758"/>
      <c r="M1439" s="722"/>
      <c r="N1439" s="736"/>
      <c r="O1439" s="736"/>
      <c r="P1439" s="736"/>
      <c r="Q1439" s="736"/>
      <c r="R1439" s="736"/>
      <c r="S1439" s="736"/>
      <c r="T1439" s="736"/>
      <c r="U1439" s="736"/>
      <c r="BA1439" s="722"/>
      <c r="BB1439" s="722"/>
      <c r="BC1439" s="722"/>
      <c r="BD1439" s="722"/>
      <c r="BE1439" s="722"/>
      <c r="BF1439" s="722"/>
      <c r="BG1439" s="722"/>
      <c r="BH1439" s="722"/>
      <c r="BI1439" s="722"/>
      <c r="BJ1439" s="722"/>
      <c r="BK1439" s="722"/>
      <c r="BL1439" s="722"/>
      <c r="BM1439" s="722"/>
      <c r="BN1439" s="722"/>
      <c r="BO1439" s="722"/>
      <c r="BP1439" s="722"/>
      <c r="BQ1439" s="722"/>
      <c r="BR1439" s="722"/>
      <c r="BS1439" s="722"/>
      <c r="BT1439" s="722"/>
      <c r="BU1439" s="722"/>
      <c r="BV1439" s="722"/>
      <c r="BW1439" s="722"/>
      <c r="BX1439" s="722"/>
      <c r="BY1439" s="722"/>
      <c r="BZ1439" s="722"/>
      <c r="CA1439" s="722"/>
      <c r="CB1439" s="722"/>
      <c r="CC1439" s="722"/>
      <c r="CD1439" s="722"/>
      <c r="CE1439" s="722"/>
      <c r="CF1439" s="722"/>
      <c r="CG1439" s="722"/>
      <c r="CH1439" s="722"/>
      <c r="CI1439" s="722"/>
      <c r="CJ1439" s="722"/>
      <c r="CK1439" s="722"/>
      <c r="CL1439" s="722"/>
      <c r="CM1439" s="722"/>
      <c r="CN1439" s="722"/>
      <c r="CO1439" s="722"/>
      <c r="CP1439" s="722"/>
      <c r="CQ1439" s="722"/>
      <c r="CR1439" s="722"/>
      <c r="CS1439" s="722"/>
    </row>
    <row r="1440" spans="1:97" s="1376" customFormat="1">
      <c r="A1440" s="722"/>
      <c r="B1440" s="722"/>
      <c r="C1440" s="722"/>
      <c r="D1440" s="722"/>
      <c r="E1440" s="722"/>
      <c r="F1440" s="757"/>
      <c r="G1440" s="757"/>
      <c r="H1440" s="757"/>
      <c r="I1440" s="757"/>
      <c r="J1440" s="757"/>
      <c r="K1440" s="758"/>
      <c r="L1440" s="758"/>
      <c r="M1440" s="722"/>
      <c r="N1440" s="736"/>
      <c r="O1440" s="736"/>
      <c r="P1440" s="736"/>
      <c r="Q1440" s="736"/>
      <c r="R1440" s="736"/>
      <c r="S1440" s="736"/>
      <c r="T1440" s="736"/>
      <c r="U1440" s="736"/>
      <c r="BA1440" s="722"/>
      <c r="BB1440" s="722"/>
      <c r="BC1440" s="722"/>
      <c r="BD1440" s="722"/>
      <c r="BE1440" s="722"/>
      <c r="BF1440" s="722"/>
      <c r="BG1440" s="722"/>
      <c r="BH1440" s="722"/>
      <c r="BI1440" s="722"/>
      <c r="BJ1440" s="722"/>
      <c r="BK1440" s="722"/>
      <c r="BL1440" s="722"/>
      <c r="BM1440" s="722"/>
      <c r="BN1440" s="722"/>
      <c r="BO1440" s="722"/>
      <c r="BP1440" s="722"/>
      <c r="BQ1440" s="722"/>
      <c r="BR1440" s="722"/>
      <c r="BS1440" s="722"/>
      <c r="BT1440" s="722"/>
      <c r="BU1440" s="722"/>
      <c r="BV1440" s="722"/>
      <c r="BW1440" s="722"/>
      <c r="BX1440" s="722"/>
      <c r="BY1440" s="722"/>
      <c r="BZ1440" s="722"/>
      <c r="CA1440" s="722"/>
      <c r="CB1440" s="722"/>
      <c r="CC1440" s="722"/>
      <c r="CD1440" s="722"/>
      <c r="CE1440" s="722"/>
      <c r="CF1440" s="722"/>
      <c r="CG1440" s="722"/>
      <c r="CH1440" s="722"/>
      <c r="CI1440" s="722"/>
      <c r="CJ1440" s="722"/>
      <c r="CK1440" s="722"/>
      <c r="CL1440" s="722"/>
      <c r="CM1440" s="722"/>
      <c r="CN1440" s="722"/>
      <c r="CO1440" s="722"/>
      <c r="CP1440" s="722"/>
      <c r="CQ1440" s="722"/>
      <c r="CR1440" s="722"/>
      <c r="CS1440" s="722"/>
    </row>
    <row r="1441" spans="1:97" s="1376" customFormat="1">
      <c r="A1441" s="722"/>
      <c r="B1441" s="722"/>
      <c r="C1441" s="722"/>
      <c r="D1441" s="722"/>
      <c r="E1441" s="722"/>
      <c r="F1441" s="757"/>
      <c r="G1441" s="757"/>
      <c r="H1441" s="757"/>
      <c r="I1441" s="757"/>
      <c r="J1441" s="757"/>
      <c r="K1441" s="758"/>
      <c r="L1441" s="758"/>
      <c r="M1441" s="722"/>
      <c r="N1441" s="736"/>
      <c r="O1441" s="736"/>
      <c r="P1441" s="736"/>
      <c r="Q1441" s="736"/>
      <c r="R1441" s="736"/>
      <c r="S1441" s="736"/>
      <c r="T1441" s="736"/>
      <c r="U1441" s="736"/>
      <c r="BA1441" s="722"/>
      <c r="BB1441" s="722"/>
      <c r="BC1441" s="722"/>
      <c r="BD1441" s="722"/>
      <c r="BE1441" s="722"/>
      <c r="BF1441" s="722"/>
      <c r="BG1441" s="722"/>
      <c r="BH1441" s="722"/>
      <c r="BI1441" s="722"/>
      <c r="BJ1441" s="722"/>
      <c r="BK1441" s="722"/>
      <c r="BL1441" s="722"/>
      <c r="BM1441" s="722"/>
      <c r="BN1441" s="722"/>
      <c r="BO1441" s="722"/>
      <c r="BP1441" s="722"/>
      <c r="BQ1441" s="722"/>
      <c r="BR1441" s="722"/>
      <c r="BS1441" s="722"/>
      <c r="BT1441" s="722"/>
      <c r="BU1441" s="722"/>
      <c r="BV1441" s="722"/>
      <c r="BW1441" s="722"/>
      <c r="BX1441" s="722"/>
      <c r="BY1441" s="722"/>
      <c r="BZ1441" s="722"/>
      <c r="CA1441" s="722"/>
      <c r="CB1441" s="722"/>
      <c r="CC1441" s="722"/>
      <c r="CD1441" s="722"/>
      <c r="CE1441" s="722"/>
      <c r="CF1441" s="722"/>
      <c r="CG1441" s="722"/>
      <c r="CH1441" s="722"/>
      <c r="CI1441" s="722"/>
      <c r="CJ1441" s="722"/>
      <c r="CK1441" s="722"/>
      <c r="CL1441" s="722"/>
      <c r="CM1441" s="722"/>
      <c r="CN1441" s="722"/>
      <c r="CO1441" s="722"/>
      <c r="CP1441" s="722"/>
      <c r="CQ1441" s="722"/>
      <c r="CR1441" s="722"/>
      <c r="CS1441" s="722"/>
    </row>
    <row r="1442" spans="1:97" s="1376" customFormat="1">
      <c r="A1442" s="722"/>
      <c r="B1442" s="722"/>
      <c r="C1442" s="722"/>
      <c r="D1442" s="722"/>
      <c r="E1442" s="722"/>
      <c r="F1442" s="757"/>
      <c r="G1442" s="757"/>
      <c r="H1442" s="757"/>
      <c r="I1442" s="757"/>
      <c r="J1442" s="757"/>
      <c r="K1442" s="758"/>
      <c r="L1442" s="758"/>
      <c r="M1442" s="722"/>
      <c r="N1442" s="736"/>
      <c r="O1442" s="736"/>
      <c r="P1442" s="736"/>
      <c r="Q1442" s="736"/>
      <c r="R1442" s="736"/>
      <c r="S1442" s="736"/>
      <c r="T1442" s="736"/>
      <c r="U1442" s="736"/>
      <c r="BA1442" s="722"/>
      <c r="BB1442" s="722"/>
      <c r="BC1442" s="722"/>
      <c r="BD1442" s="722"/>
      <c r="BE1442" s="722"/>
      <c r="BF1442" s="722"/>
      <c r="BG1442" s="722"/>
      <c r="BH1442" s="722"/>
      <c r="BI1442" s="722"/>
      <c r="BJ1442" s="722"/>
      <c r="BK1442" s="722"/>
      <c r="BL1442" s="722"/>
      <c r="BM1442" s="722"/>
      <c r="BN1442" s="722"/>
      <c r="BO1442" s="722"/>
      <c r="BP1442" s="722"/>
      <c r="BQ1442" s="722"/>
      <c r="BR1442" s="722"/>
      <c r="BS1442" s="722"/>
      <c r="BT1442" s="722"/>
      <c r="BU1442" s="722"/>
      <c r="BV1442" s="722"/>
      <c r="BW1442" s="722"/>
      <c r="BX1442" s="722"/>
      <c r="BY1442" s="722"/>
      <c r="BZ1442" s="722"/>
      <c r="CA1442" s="722"/>
      <c r="CB1442" s="722"/>
      <c r="CC1442" s="722"/>
      <c r="CD1442" s="722"/>
      <c r="CE1442" s="722"/>
      <c r="CF1442" s="722"/>
      <c r="CG1442" s="722"/>
      <c r="CH1442" s="722"/>
      <c r="CI1442" s="722"/>
      <c r="CJ1442" s="722"/>
      <c r="CK1442" s="722"/>
      <c r="CL1442" s="722"/>
      <c r="CM1442" s="722"/>
      <c r="CN1442" s="722"/>
      <c r="CO1442" s="722"/>
      <c r="CP1442" s="722"/>
      <c r="CQ1442" s="722"/>
      <c r="CR1442" s="722"/>
      <c r="CS1442" s="722"/>
    </row>
    <row r="1443" spans="1:97" s="1376" customFormat="1">
      <c r="A1443" s="722"/>
      <c r="B1443" s="722"/>
      <c r="C1443" s="722"/>
      <c r="D1443" s="722"/>
      <c r="E1443" s="722"/>
      <c r="F1443" s="757"/>
      <c r="G1443" s="757"/>
      <c r="H1443" s="757"/>
      <c r="I1443" s="757"/>
      <c r="J1443" s="757"/>
      <c r="K1443" s="758"/>
      <c r="L1443" s="758"/>
      <c r="M1443" s="722"/>
      <c r="N1443" s="736"/>
      <c r="O1443" s="736"/>
      <c r="P1443" s="736"/>
      <c r="Q1443" s="736"/>
      <c r="R1443" s="736"/>
      <c r="S1443" s="736"/>
      <c r="T1443" s="736"/>
      <c r="U1443" s="736"/>
      <c r="BA1443" s="722"/>
      <c r="BB1443" s="722"/>
      <c r="BC1443" s="722"/>
      <c r="BD1443" s="722"/>
      <c r="BE1443" s="722"/>
      <c r="BF1443" s="722"/>
      <c r="BG1443" s="722"/>
      <c r="BH1443" s="722"/>
      <c r="BI1443" s="722"/>
      <c r="BJ1443" s="722"/>
      <c r="BK1443" s="722"/>
      <c r="BL1443" s="722"/>
      <c r="BM1443" s="722"/>
      <c r="BN1443" s="722"/>
      <c r="BO1443" s="722"/>
      <c r="BP1443" s="722"/>
      <c r="BQ1443" s="722"/>
      <c r="BR1443" s="722"/>
      <c r="BS1443" s="722"/>
      <c r="BT1443" s="722"/>
      <c r="BU1443" s="722"/>
      <c r="BV1443" s="722"/>
      <c r="BW1443" s="722"/>
      <c r="BX1443" s="722"/>
      <c r="BY1443" s="722"/>
      <c r="BZ1443" s="722"/>
      <c r="CA1443" s="722"/>
      <c r="CB1443" s="722"/>
      <c r="CC1443" s="722"/>
      <c r="CD1443" s="722"/>
      <c r="CE1443" s="722"/>
      <c r="CF1443" s="722"/>
      <c r="CG1443" s="722"/>
      <c r="CH1443" s="722"/>
      <c r="CI1443" s="722"/>
      <c r="CJ1443" s="722"/>
      <c r="CK1443" s="722"/>
      <c r="CL1443" s="722"/>
      <c r="CM1443" s="722"/>
      <c r="CN1443" s="722"/>
      <c r="CO1443" s="722"/>
      <c r="CP1443" s="722"/>
      <c r="CQ1443" s="722"/>
      <c r="CR1443" s="722"/>
      <c r="CS1443" s="722"/>
    </row>
    <row r="1444" spans="1:97" s="1376" customFormat="1">
      <c r="A1444" s="722"/>
      <c r="B1444" s="722"/>
      <c r="C1444" s="722"/>
      <c r="D1444" s="722"/>
      <c r="E1444" s="722"/>
      <c r="F1444" s="757"/>
      <c r="G1444" s="757"/>
      <c r="H1444" s="757"/>
      <c r="I1444" s="757"/>
      <c r="J1444" s="757"/>
      <c r="K1444" s="758"/>
      <c r="L1444" s="758"/>
      <c r="M1444" s="722"/>
      <c r="N1444" s="736"/>
      <c r="O1444" s="736"/>
      <c r="P1444" s="736"/>
      <c r="Q1444" s="736"/>
      <c r="R1444" s="736"/>
      <c r="S1444" s="736"/>
      <c r="T1444" s="736"/>
      <c r="U1444" s="736"/>
      <c r="BA1444" s="722"/>
      <c r="BB1444" s="722"/>
      <c r="BC1444" s="722"/>
      <c r="BD1444" s="722"/>
      <c r="BE1444" s="722"/>
      <c r="BF1444" s="722"/>
      <c r="BG1444" s="722"/>
      <c r="BH1444" s="722"/>
      <c r="BI1444" s="722"/>
      <c r="BJ1444" s="722"/>
      <c r="BK1444" s="722"/>
      <c r="BL1444" s="722"/>
      <c r="BM1444" s="722"/>
      <c r="BN1444" s="722"/>
      <c r="BO1444" s="722"/>
      <c r="BP1444" s="722"/>
      <c r="BQ1444" s="722"/>
      <c r="BR1444" s="722"/>
      <c r="BS1444" s="722"/>
      <c r="BT1444" s="722"/>
      <c r="BU1444" s="722"/>
      <c r="BV1444" s="722"/>
      <c r="BW1444" s="722"/>
      <c r="BX1444" s="722"/>
      <c r="BY1444" s="722"/>
      <c r="BZ1444" s="722"/>
      <c r="CA1444" s="722"/>
      <c r="CB1444" s="722"/>
      <c r="CC1444" s="722"/>
      <c r="CD1444" s="722"/>
      <c r="CE1444" s="722"/>
      <c r="CF1444" s="722"/>
      <c r="CG1444" s="722"/>
      <c r="CH1444" s="722"/>
      <c r="CI1444" s="722"/>
      <c r="CJ1444" s="722"/>
      <c r="CK1444" s="722"/>
      <c r="CL1444" s="722"/>
      <c r="CM1444" s="722"/>
      <c r="CN1444" s="722"/>
      <c r="CO1444" s="722"/>
      <c r="CP1444" s="722"/>
      <c r="CQ1444" s="722"/>
      <c r="CR1444" s="722"/>
      <c r="CS1444" s="722"/>
    </row>
    <row r="1445" spans="1:97" s="1376" customFormat="1">
      <c r="A1445" s="722"/>
      <c r="B1445" s="722"/>
      <c r="C1445" s="722"/>
      <c r="D1445" s="722"/>
      <c r="E1445" s="722"/>
      <c r="F1445" s="757"/>
      <c r="G1445" s="757"/>
      <c r="H1445" s="757"/>
      <c r="I1445" s="757"/>
      <c r="J1445" s="757"/>
      <c r="K1445" s="758"/>
      <c r="L1445" s="758"/>
      <c r="M1445" s="722"/>
      <c r="N1445" s="736"/>
      <c r="O1445" s="736"/>
      <c r="P1445" s="736"/>
      <c r="Q1445" s="736"/>
      <c r="R1445" s="736"/>
      <c r="S1445" s="736"/>
      <c r="T1445" s="736"/>
      <c r="U1445" s="736"/>
      <c r="BA1445" s="722"/>
      <c r="BB1445" s="722"/>
      <c r="BC1445" s="722"/>
      <c r="BD1445" s="722"/>
      <c r="BE1445" s="722"/>
      <c r="BF1445" s="722"/>
      <c r="BG1445" s="722"/>
      <c r="BH1445" s="722"/>
      <c r="BI1445" s="722"/>
      <c r="BJ1445" s="722"/>
      <c r="BK1445" s="722"/>
      <c r="BL1445" s="722"/>
      <c r="BM1445" s="722"/>
      <c r="BN1445" s="722"/>
      <c r="BO1445" s="722"/>
      <c r="BP1445" s="722"/>
      <c r="BQ1445" s="722"/>
      <c r="BR1445" s="722"/>
      <c r="BS1445" s="722"/>
      <c r="BT1445" s="722"/>
      <c r="BU1445" s="722"/>
      <c r="BV1445" s="722"/>
      <c r="BW1445" s="722"/>
      <c r="BX1445" s="722"/>
      <c r="BY1445" s="722"/>
      <c r="BZ1445" s="722"/>
      <c r="CA1445" s="722"/>
      <c r="CB1445" s="722"/>
      <c r="CC1445" s="722"/>
      <c r="CD1445" s="722"/>
      <c r="CE1445" s="722"/>
      <c r="CF1445" s="722"/>
      <c r="CG1445" s="722"/>
      <c r="CH1445" s="722"/>
      <c r="CI1445" s="722"/>
      <c r="CJ1445" s="722"/>
      <c r="CK1445" s="722"/>
      <c r="CL1445" s="722"/>
      <c r="CM1445" s="722"/>
      <c r="CN1445" s="722"/>
      <c r="CO1445" s="722"/>
      <c r="CP1445" s="722"/>
      <c r="CQ1445" s="722"/>
      <c r="CR1445" s="722"/>
      <c r="CS1445" s="722"/>
    </row>
    <row r="1446" spans="1:97" s="1376" customFormat="1">
      <c r="A1446" s="722"/>
      <c r="B1446" s="722"/>
      <c r="C1446" s="722"/>
      <c r="D1446" s="722"/>
      <c r="E1446" s="722"/>
      <c r="F1446" s="757"/>
      <c r="G1446" s="757"/>
      <c r="H1446" s="757"/>
      <c r="I1446" s="757"/>
      <c r="J1446" s="757"/>
      <c r="K1446" s="758"/>
      <c r="L1446" s="758"/>
      <c r="M1446" s="722"/>
      <c r="N1446" s="736"/>
      <c r="O1446" s="736"/>
      <c r="P1446" s="736"/>
      <c r="Q1446" s="736"/>
      <c r="R1446" s="736"/>
      <c r="S1446" s="736"/>
      <c r="T1446" s="736"/>
      <c r="U1446" s="736"/>
      <c r="BA1446" s="722"/>
      <c r="BB1446" s="722"/>
      <c r="BC1446" s="722"/>
      <c r="BD1446" s="722"/>
      <c r="BE1446" s="722"/>
      <c r="BF1446" s="722"/>
      <c r="BG1446" s="722"/>
      <c r="BH1446" s="722"/>
      <c r="BI1446" s="722"/>
      <c r="BJ1446" s="722"/>
      <c r="BK1446" s="722"/>
      <c r="BL1446" s="722"/>
      <c r="BM1446" s="722"/>
      <c r="BN1446" s="722"/>
      <c r="BO1446" s="722"/>
      <c r="BP1446" s="722"/>
      <c r="BQ1446" s="722"/>
      <c r="BR1446" s="722"/>
      <c r="BS1446" s="722"/>
      <c r="BT1446" s="722"/>
      <c r="BU1446" s="722"/>
      <c r="BV1446" s="722"/>
      <c r="BW1446" s="722"/>
      <c r="BX1446" s="722"/>
      <c r="BY1446" s="722"/>
      <c r="BZ1446" s="722"/>
      <c r="CA1446" s="722"/>
      <c r="CB1446" s="722"/>
      <c r="CC1446" s="722"/>
      <c r="CD1446" s="722"/>
      <c r="CE1446" s="722"/>
      <c r="CF1446" s="722"/>
      <c r="CG1446" s="722"/>
      <c r="CH1446" s="722"/>
      <c r="CI1446" s="722"/>
      <c r="CJ1446" s="722"/>
      <c r="CK1446" s="722"/>
      <c r="CL1446" s="722"/>
      <c r="CM1446" s="722"/>
      <c r="CN1446" s="722"/>
      <c r="CO1446" s="722"/>
      <c r="CP1446" s="722"/>
      <c r="CQ1446" s="722"/>
      <c r="CR1446" s="722"/>
      <c r="CS1446" s="722"/>
    </row>
    <row r="1447" spans="1:97" s="1376" customFormat="1">
      <c r="A1447" s="722"/>
      <c r="B1447" s="722"/>
      <c r="C1447" s="722"/>
      <c r="D1447" s="722"/>
      <c r="E1447" s="722"/>
      <c r="F1447" s="757"/>
      <c r="G1447" s="757"/>
      <c r="H1447" s="757"/>
      <c r="I1447" s="757"/>
      <c r="J1447" s="757"/>
      <c r="K1447" s="758"/>
      <c r="L1447" s="758"/>
      <c r="M1447" s="722"/>
      <c r="N1447" s="736"/>
      <c r="O1447" s="736"/>
      <c r="P1447" s="736"/>
      <c r="Q1447" s="736"/>
      <c r="R1447" s="736"/>
      <c r="S1447" s="736"/>
      <c r="T1447" s="736"/>
      <c r="U1447" s="736"/>
      <c r="BA1447" s="722"/>
      <c r="BB1447" s="722"/>
      <c r="BC1447" s="722"/>
      <c r="BD1447" s="722"/>
      <c r="BE1447" s="722"/>
      <c r="BF1447" s="722"/>
      <c r="BG1447" s="722"/>
      <c r="BH1447" s="722"/>
      <c r="BI1447" s="722"/>
      <c r="BJ1447" s="722"/>
      <c r="BK1447" s="722"/>
      <c r="BL1447" s="722"/>
      <c r="BM1447" s="722"/>
      <c r="BN1447" s="722"/>
      <c r="BO1447" s="722"/>
      <c r="BP1447" s="722"/>
      <c r="BQ1447" s="722"/>
      <c r="BR1447" s="722"/>
      <c r="BS1447" s="722"/>
      <c r="BT1447" s="722"/>
      <c r="BU1447" s="722"/>
      <c r="BV1447" s="722"/>
      <c r="BW1447" s="722"/>
      <c r="BX1447" s="722"/>
      <c r="BY1447" s="722"/>
      <c r="BZ1447" s="722"/>
      <c r="CA1447" s="722"/>
      <c r="CB1447" s="722"/>
      <c r="CC1447" s="722"/>
      <c r="CD1447" s="722"/>
      <c r="CE1447" s="722"/>
      <c r="CF1447" s="722"/>
      <c r="CG1447" s="722"/>
      <c r="CH1447" s="722"/>
      <c r="CI1447" s="722"/>
      <c r="CJ1447" s="722"/>
      <c r="CK1447" s="722"/>
      <c r="CL1447" s="722"/>
      <c r="CM1447" s="722"/>
      <c r="CN1447" s="722"/>
      <c r="CO1447" s="722"/>
      <c r="CP1447" s="722"/>
      <c r="CQ1447" s="722"/>
      <c r="CR1447" s="722"/>
      <c r="CS1447" s="722"/>
    </row>
    <row r="1448" spans="1:97" s="1376" customFormat="1">
      <c r="A1448" s="722"/>
      <c r="B1448" s="722"/>
      <c r="C1448" s="722"/>
      <c r="D1448" s="722"/>
      <c r="E1448" s="722"/>
      <c r="F1448" s="757"/>
      <c r="G1448" s="757"/>
      <c r="H1448" s="757"/>
      <c r="I1448" s="757"/>
      <c r="J1448" s="757"/>
      <c r="K1448" s="758"/>
      <c r="L1448" s="758"/>
      <c r="M1448" s="722"/>
      <c r="N1448" s="736"/>
      <c r="O1448" s="736"/>
      <c r="P1448" s="736"/>
      <c r="Q1448" s="736"/>
      <c r="R1448" s="736"/>
      <c r="S1448" s="736"/>
      <c r="T1448" s="736"/>
      <c r="U1448" s="736"/>
      <c r="BA1448" s="722"/>
      <c r="BB1448" s="722"/>
      <c r="BC1448" s="722"/>
      <c r="BD1448" s="722"/>
      <c r="BE1448" s="722"/>
      <c r="BF1448" s="722"/>
      <c r="BG1448" s="722"/>
      <c r="BH1448" s="722"/>
      <c r="BI1448" s="722"/>
      <c r="BJ1448" s="722"/>
      <c r="BK1448" s="722"/>
      <c r="BL1448" s="722"/>
      <c r="BM1448" s="722"/>
      <c r="BN1448" s="722"/>
      <c r="BO1448" s="722"/>
      <c r="BP1448" s="722"/>
      <c r="BQ1448" s="722"/>
      <c r="BR1448" s="722"/>
      <c r="BS1448" s="722"/>
      <c r="BT1448" s="722"/>
      <c r="BU1448" s="722"/>
      <c r="BV1448" s="722"/>
      <c r="BW1448" s="722"/>
      <c r="BX1448" s="722"/>
      <c r="BY1448" s="722"/>
      <c r="BZ1448" s="722"/>
      <c r="CA1448" s="722"/>
      <c r="CB1448" s="722"/>
      <c r="CC1448" s="722"/>
      <c r="CD1448" s="722"/>
      <c r="CE1448" s="722"/>
      <c r="CF1448" s="722"/>
      <c r="CG1448" s="722"/>
      <c r="CH1448" s="722"/>
      <c r="CI1448" s="722"/>
      <c r="CJ1448" s="722"/>
      <c r="CK1448" s="722"/>
      <c r="CL1448" s="722"/>
      <c r="CM1448" s="722"/>
      <c r="CN1448" s="722"/>
      <c r="CO1448" s="722"/>
      <c r="CP1448" s="722"/>
      <c r="CQ1448" s="722"/>
      <c r="CR1448" s="722"/>
      <c r="CS1448" s="722"/>
    </row>
    <row r="1449" spans="1:97" s="1376" customFormat="1">
      <c r="A1449" s="722"/>
      <c r="B1449" s="722"/>
      <c r="C1449" s="722"/>
      <c r="D1449" s="722"/>
      <c r="E1449" s="722"/>
      <c r="F1449" s="757"/>
      <c r="G1449" s="757"/>
      <c r="H1449" s="757"/>
      <c r="I1449" s="757"/>
      <c r="J1449" s="757"/>
      <c r="K1449" s="758"/>
      <c r="L1449" s="758"/>
      <c r="M1449" s="722"/>
      <c r="N1449" s="736"/>
      <c r="O1449" s="736"/>
      <c r="P1449" s="736"/>
      <c r="Q1449" s="736"/>
      <c r="R1449" s="736"/>
      <c r="S1449" s="736"/>
      <c r="T1449" s="736"/>
      <c r="U1449" s="736"/>
      <c r="BA1449" s="722"/>
      <c r="BB1449" s="722"/>
      <c r="BC1449" s="722"/>
      <c r="BD1449" s="722"/>
      <c r="BE1449" s="722"/>
      <c r="BF1449" s="722"/>
      <c r="BG1449" s="722"/>
      <c r="BH1449" s="722"/>
      <c r="BI1449" s="722"/>
      <c r="BJ1449" s="722"/>
      <c r="BK1449" s="722"/>
      <c r="BL1449" s="722"/>
      <c r="BM1449" s="722"/>
      <c r="BN1449" s="722"/>
      <c r="BO1449" s="722"/>
      <c r="BP1449" s="722"/>
      <c r="BQ1449" s="722"/>
      <c r="BR1449" s="722"/>
      <c r="BS1449" s="722"/>
      <c r="BT1449" s="722"/>
      <c r="BU1449" s="722"/>
      <c r="BV1449" s="722"/>
      <c r="BW1449" s="722"/>
      <c r="BX1449" s="722"/>
      <c r="BY1449" s="722"/>
      <c r="BZ1449" s="722"/>
      <c r="CA1449" s="722"/>
      <c r="CB1449" s="722"/>
      <c r="CC1449" s="722"/>
      <c r="CD1449" s="722"/>
      <c r="CE1449" s="722"/>
      <c r="CF1449" s="722"/>
      <c r="CG1449" s="722"/>
      <c r="CH1449" s="722"/>
      <c r="CI1449" s="722"/>
      <c r="CJ1449" s="722"/>
      <c r="CK1449" s="722"/>
      <c r="CL1449" s="722"/>
      <c r="CM1449" s="722"/>
      <c r="CN1449" s="722"/>
      <c r="CO1449" s="722"/>
      <c r="CP1449" s="722"/>
      <c r="CQ1449" s="722"/>
      <c r="CR1449" s="722"/>
      <c r="CS1449" s="722"/>
    </row>
    <row r="1450" spans="1:97" s="1376" customFormat="1">
      <c r="A1450" s="722"/>
      <c r="B1450" s="722"/>
      <c r="C1450" s="722"/>
      <c r="D1450" s="722"/>
      <c r="E1450" s="722"/>
      <c r="F1450" s="757"/>
      <c r="G1450" s="757"/>
      <c r="H1450" s="757"/>
      <c r="I1450" s="757"/>
      <c r="J1450" s="757"/>
      <c r="K1450" s="758"/>
      <c r="L1450" s="758"/>
      <c r="M1450" s="722"/>
      <c r="N1450" s="736"/>
      <c r="O1450" s="736"/>
      <c r="P1450" s="736"/>
      <c r="Q1450" s="736"/>
      <c r="R1450" s="736"/>
      <c r="S1450" s="736"/>
      <c r="T1450" s="736"/>
      <c r="U1450" s="736"/>
      <c r="BA1450" s="722"/>
      <c r="BB1450" s="722"/>
      <c r="BC1450" s="722"/>
      <c r="BD1450" s="722"/>
      <c r="BE1450" s="722"/>
      <c r="BF1450" s="722"/>
      <c r="BG1450" s="722"/>
      <c r="BH1450" s="722"/>
      <c r="BI1450" s="722"/>
      <c r="BJ1450" s="722"/>
      <c r="BK1450" s="722"/>
      <c r="BL1450" s="722"/>
      <c r="BM1450" s="722"/>
      <c r="BN1450" s="722"/>
      <c r="BO1450" s="722"/>
      <c r="BP1450" s="722"/>
      <c r="BQ1450" s="722"/>
      <c r="BR1450" s="722"/>
      <c r="BS1450" s="722"/>
      <c r="BT1450" s="722"/>
      <c r="BU1450" s="722"/>
      <c r="BV1450" s="722"/>
      <c r="BW1450" s="722"/>
      <c r="BX1450" s="722"/>
      <c r="BY1450" s="722"/>
      <c r="BZ1450" s="722"/>
      <c r="CA1450" s="722"/>
      <c r="CB1450" s="722"/>
      <c r="CC1450" s="722"/>
      <c r="CD1450" s="722"/>
      <c r="CE1450" s="722"/>
      <c r="CF1450" s="722"/>
      <c r="CG1450" s="722"/>
      <c r="CH1450" s="722"/>
      <c r="CI1450" s="722"/>
      <c r="CJ1450" s="722"/>
      <c r="CK1450" s="722"/>
      <c r="CL1450" s="722"/>
      <c r="CM1450" s="722"/>
      <c r="CN1450" s="722"/>
      <c r="CO1450" s="722"/>
      <c r="CP1450" s="722"/>
      <c r="CQ1450" s="722"/>
      <c r="CR1450" s="722"/>
      <c r="CS1450" s="722"/>
    </row>
    <row r="1451" spans="1:97" s="1376" customFormat="1">
      <c r="A1451" s="722"/>
      <c r="B1451" s="722"/>
      <c r="C1451" s="722"/>
      <c r="D1451" s="722"/>
      <c r="E1451" s="722"/>
      <c r="F1451" s="757"/>
      <c r="G1451" s="757"/>
      <c r="H1451" s="757"/>
      <c r="I1451" s="757"/>
      <c r="J1451" s="757"/>
      <c r="K1451" s="758"/>
      <c r="L1451" s="758"/>
      <c r="M1451" s="722"/>
      <c r="N1451" s="736"/>
      <c r="O1451" s="736"/>
      <c r="P1451" s="736"/>
      <c r="Q1451" s="736"/>
      <c r="R1451" s="736"/>
      <c r="S1451" s="736"/>
      <c r="T1451" s="736"/>
      <c r="U1451" s="736"/>
      <c r="BA1451" s="722"/>
      <c r="BB1451" s="722"/>
      <c r="BC1451" s="722"/>
      <c r="BD1451" s="722"/>
      <c r="BE1451" s="722"/>
      <c r="BF1451" s="722"/>
      <c r="BG1451" s="722"/>
      <c r="BH1451" s="722"/>
      <c r="BI1451" s="722"/>
      <c r="BJ1451" s="722"/>
      <c r="BK1451" s="722"/>
      <c r="BL1451" s="722"/>
      <c r="BM1451" s="722"/>
      <c r="BN1451" s="722"/>
      <c r="BO1451" s="722"/>
      <c r="BP1451" s="722"/>
      <c r="BQ1451" s="722"/>
      <c r="BR1451" s="722"/>
      <c r="BS1451" s="722"/>
      <c r="BT1451" s="722"/>
      <c r="BU1451" s="722"/>
      <c r="BV1451" s="722"/>
      <c r="BW1451" s="722"/>
      <c r="BX1451" s="722"/>
      <c r="BY1451" s="722"/>
      <c r="BZ1451" s="722"/>
      <c r="CA1451" s="722"/>
      <c r="CB1451" s="722"/>
      <c r="CC1451" s="722"/>
      <c r="CD1451" s="722"/>
      <c r="CE1451" s="722"/>
      <c r="CF1451" s="722"/>
      <c r="CG1451" s="722"/>
      <c r="CH1451" s="722"/>
      <c r="CI1451" s="722"/>
      <c r="CJ1451" s="722"/>
      <c r="CK1451" s="722"/>
      <c r="CL1451" s="722"/>
      <c r="CM1451" s="722"/>
      <c r="CN1451" s="722"/>
      <c r="CO1451" s="722"/>
      <c r="CP1451" s="722"/>
      <c r="CQ1451" s="722"/>
      <c r="CR1451" s="722"/>
      <c r="CS1451" s="722"/>
    </row>
    <row r="1452" spans="1:97" s="1376" customFormat="1">
      <c r="A1452" s="722"/>
      <c r="B1452" s="722"/>
      <c r="C1452" s="722"/>
      <c r="D1452" s="722"/>
      <c r="E1452" s="722"/>
      <c r="F1452" s="757"/>
      <c r="G1452" s="757"/>
      <c r="H1452" s="757"/>
      <c r="I1452" s="757"/>
      <c r="J1452" s="757"/>
      <c r="K1452" s="758"/>
      <c r="L1452" s="758"/>
      <c r="M1452" s="722"/>
      <c r="N1452" s="736"/>
      <c r="O1452" s="736"/>
      <c r="P1452" s="736"/>
      <c r="Q1452" s="736"/>
      <c r="R1452" s="736"/>
      <c r="S1452" s="736"/>
      <c r="T1452" s="736"/>
      <c r="U1452" s="736"/>
      <c r="BA1452" s="722"/>
      <c r="BB1452" s="722"/>
      <c r="BC1452" s="722"/>
      <c r="BD1452" s="722"/>
      <c r="BE1452" s="722"/>
      <c r="BF1452" s="722"/>
      <c r="BG1452" s="722"/>
      <c r="BH1452" s="722"/>
      <c r="BI1452" s="722"/>
      <c r="BJ1452" s="722"/>
      <c r="BK1452" s="722"/>
      <c r="BL1452" s="722"/>
      <c r="BM1452" s="722"/>
      <c r="BN1452" s="722"/>
      <c r="BO1452" s="722"/>
      <c r="BP1452" s="722"/>
      <c r="BQ1452" s="722"/>
      <c r="BR1452" s="722"/>
      <c r="BS1452" s="722"/>
      <c r="BT1452" s="722"/>
      <c r="BU1452" s="722"/>
      <c r="BV1452" s="722"/>
      <c r="BW1452" s="722"/>
      <c r="BX1452" s="722"/>
      <c r="BY1452" s="722"/>
      <c r="BZ1452" s="722"/>
      <c r="CA1452" s="722"/>
      <c r="CB1452" s="722"/>
      <c r="CC1452" s="722"/>
      <c r="CD1452" s="722"/>
      <c r="CE1452" s="722"/>
      <c r="CF1452" s="722"/>
      <c r="CG1452" s="722"/>
      <c r="CH1452" s="722"/>
      <c r="CI1452" s="722"/>
      <c r="CJ1452" s="722"/>
      <c r="CK1452" s="722"/>
      <c r="CL1452" s="722"/>
      <c r="CM1452" s="722"/>
      <c r="CN1452" s="722"/>
      <c r="CO1452" s="722"/>
      <c r="CP1452" s="722"/>
      <c r="CQ1452" s="722"/>
      <c r="CR1452" s="722"/>
      <c r="CS1452" s="722"/>
    </row>
    <row r="1453" spans="1:97" s="1376" customFormat="1">
      <c r="A1453" s="722"/>
      <c r="B1453" s="722"/>
      <c r="C1453" s="722"/>
      <c r="D1453" s="722"/>
      <c r="E1453" s="722"/>
      <c r="F1453" s="757"/>
      <c r="G1453" s="757"/>
      <c r="H1453" s="757"/>
      <c r="I1453" s="757"/>
      <c r="J1453" s="757"/>
      <c r="K1453" s="758"/>
      <c r="L1453" s="758"/>
      <c r="M1453" s="722"/>
      <c r="N1453" s="736"/>
      <c r="O1453" s="736"/>
      <c r="P1453" s="736"/>
      <c r="Q1453" s="736"/>
      <c r="R1453" s="736"/>
      <c r="S1453" s="736"/>
      <c r="T1453" s="736"/>
      <c r="U1453" s="736"/>
      <c r="BA1453" s="722"/>
      <c r="BB1453" s="722"/>
      <c r="BC1453" s="722"/>
      <c r="BD1453" s="722"/>
      <c r="BE1453" s="722"/>
      <c r="BF1453" s="722"/>
      <c r="BG1453" s="722"/>
      <c r="BH1453" s="722"/>
      <c r="BI1453" s="722"/>
      <c r="BJ1453" s="722"/>
      <c r="BK1453" s="722"/>
      <c r="BL1453" s="722"/>
      <c r="BM1453" s="722"/>
      <c r="BN1453" s="722"/>
      <c r="BO1453" s="722"/>
      <c r="BP1453" s="722"/>
      <c r="BQ1453" s="722"/>
      <c r="BR1453" s="722"/>
      <c r="BS1453" s="722"/>
      <c r="BT1453" s="722"/>
      <c r="BU1453" s="722"/>
      <c r="BV1453" s="722"/>
      <c r="BW1453" s="722"/>
      <c r="BX1453" s="722"/>
      <c r="BY1453" s="722"/>
      <c r="BZ1453" s="722"/>
      <c r="CA1453" s="722"/>
      <c r="CB1453" s="722"/>
      <c r="CC1453" s="722"/>
      <c r="CD1453" s="722"/>
      <c r="CE1453" s="722"/>
      <c r="CF1453" s="722"/>
      <c r="CG1453" s="722"/>
      <c r="CH1453" s="722"/>
      <c r="CI1453" s="722"/>
      <c r="CJ1453" s="722"/>
      <c r="CK1453" s="722"/>
      <c r="CL1453" s="722"/>
      <c r="CM1453" s="722"/>
      <c r="CN1453" s="722"/>
      <c r="CO1453" s="722"/>
      <c r="CP1453" s="722"/>
      <c r="CQ1453" s="722"/>
      <c r="CR1453" s="722"/>
      <c r="CS1453" s="722"/>
    </row>
    <row r="1454" spans="1:97" s="1376" customFormat="1">
      <c r="A1454" s="722"/>
      <c r="B1454" s="722"/>
      <c r="C1454" s="722"/>
      <c r="D1454" s="722"/>
      <c r="E1454" s="722"/>
      <c r="F1454" s="757"/>
      <c r="G1454" s="757"/>
      <c r="H1454" s="757"/>
      <c r="I1454" s="757"/>
      <c r="J1454" s="757"/>
      <c r="K1454" s="758"/>
      <c r="L1454" s="758"/>
      <c r="M1454" s="722"/>
      <c r="N1454" s="736"/>
      <c r="O1454" s="736"/>
      <c r="P1454" s="736"/>
      <c r="Q1454" s="736"/>
      <c r="R1454" s="736"/>
      <c r="S1454" s="736"/>
      <c r="T1454" s="736"/>
      <c r="U1454" s="736"/>
      <c r="BA1454" s="722"/>
      <c r="BB1454" s="722"/>
      <c r="BC1454" s="722"/>
      <c r="BD1454" s="722"/>
      <c r="BE1454" s="722"/>
      <c r="BF1454" s="722"/>
      <c r="BG1454" s="722"/>
      <c r="BH1454" s="722"/>
      <c r="BI1454" s="722"/>
      <c r="BJ1454" s="722"/>
      <c r="BK1454" s="722"/>
      <c r="BL1454" s="722"/>
      <c r="BM1454" s="722"/>
      <c r="BN1454" s="722"/>
      <c r="BO1454" s="722"/>
      <c r="BP1454" s="722"/>
      <c r="BQ1454" s="722"/>
      <c r="BR1454" s="722"/>
      <c r="BS1454" s="722"/>
      <c r="BT1454" s="722"/>
      <c r="BU1454" s="722"/>
      <c r="BV1454" s="722"/>
      <c r="BW1454" s="722"/>
      <c r="BX1454" s="722"/>
      <c r="BY1454" s="722"/>
      <c r="BZ1454" s="722"/>
      <c r="CA1454" s="722"/>
      <c r="CB1454" s="722"/>
      <c r="CC1454" s="722"/>
      <c r="CD1454" s="722"/>
      <c r="CE1454" s="722"/>
      <c r="CF1454" s="722"/>
      <c r="CG1454" s="722"/>
      <c r="CH1454" s="722"/>
      <c r="CI1454" s="722"/>
      <c r="CJ1454" s="722"/>
      <c r="CK1454" s="722"/>
      <c r="CL1454" s="722"/>
      <c r="CM1454" s="722"/>
      <c r="CN1454" s="722"/>
      <c r="CO1454" s="722"/>
      <c r="CP1454" s="722"/>
      <c r="CQ1454" s="722"/>
      <c r="CR1454" s="722"/>
      <c r="CS1454" s="722"/>
    </row>
    <row r="1455" spans="1:97" s="1376" customFormat="1">
      <c r="A1455" s="722"/>
      <c r="B1455" s="722"/>
      <c r="C1455" s="722"/>
      <c r="D1455" s="722"/>
      <c r="E1455" s="722"/>
      <c r="F1455" s="757"/>
      <c r="G1455" s="757"/>
      <c r="H1455" s="757"/>
      <c r="I1455" s="757"/>
      <c r="J1455" s="757"/>
      <c r="K1455" s="758"/>
      <c r="L1455" s="758"/>
      <c r="M1455" s="722"/>
      <c r="N1455" s="736"/>
      <c r="O1455" s="736"/>
      <c r="P1455" s="736"/>
      <c r="Q1455" s="736"/>
      <c r="R1455" s="736"/>
      <c r="S1455" s="736"/>
      <c r="T1455" s="736"/>
      <c r="U1455" s="736"/>
      <c r="BA1455" s="722"/>
      <c r="BB1455" s="722"/>
      <c r="BC1455" s="722"/>
      <c r="BD1455" s="722"/>
      <c r="BE1455" s="722"/>
      <c r="BF1455" s="722"/>
      <c r="BG1455" s="722"/>
      <c r="BH1455" s="722"/>
      <c r="BI1455" s="722"/>
      <c r="BJ1455" s="722"/>
      <c r="BK1455" s="722"/>
      <c r="BL1455" s="722"/>
      <c r="BM1455" s="722"/>
      <c r="BN1455" s="722"/>
      <c r="BO1455" s="722"/>
      <c r="BP1455" s="722"/>
      <c r="BQ1455" s="722"/>
      <c r="BR1455" s="722"/>
      <c r="BS1455" s="722"/>
      <c r="BT1455" s="722"/>
      <c r="BU1455" s="722"/>
      <c r="BV1455" s="722"/>
      <c r="BW1455" s="722"/>
      <c r="BX1455" s="722"/>
      <c r="BY1455" s="722"/>
      <c r="BZ1455" s="722"/>
      <c r="CA1455" s="722"/>
      <c r="CB1455" s="722"/>
      <c r="CC1455" s="722"/>
      <c r="CD1455" s="722"/>
      <c r="CE1455" s="722"/>
      <c r="CF1455" s="722"/>
      <c r="CG1455" s="722"/>
      <c r="CH1455" s="722"/>
      <c r="CI1455" s="722"/>
      <c r="CJ1455" s="722"/>
      <c r="CK1455" s="722"/>
      <c r="CL1455" s="722"/>
      <c r="CM1455" s="722"/>
      <c r="CN1455" s="722"/>
      <c r="CO1455" s="722"/>
      <c r="CP1455" s="722"/>
      <c r="CQ1455" s="722"/>
      <c r="CR1455" s="722"/>
      <c r="CS1455" s="722"/>
    </row>
    <row r="1456" spans="1:97" s="1376" customFormat="1">
      <c r="A1456" s="722"/>
      <c r="B1456" s="722"/>
      <c r="C1456" s="722"/>
      <c r="D1456" s="722"/>
      <c r="E1456" s="722"/>
      <c r="F1456" s="757"/>
      <c r="G1456" s="757"/>
      <c r="H1456" s="757"/>
      <c r="I1456" s="757"/>
      <c r="J1456" s="757"/>
      <c r="K1456" s="758"/>
      <c r="L1456" s="758"/>
      <c r="M1456" s="722"/>
      <c r="N1456" s="736"/>
      <c r="O1456" s="736"/>
      <c r="P1456" s="736"/>
      <c r="Q1456" s="736"/>
      <c r="R1456" s="736"/>
      <c r="S1456" s="736"/>
      <c r="T1456" s="736"/>
      <c r="U1456" s="736"/>
      <c r="BA1456" s="722"/>
      <c r="BB1456" s="722"/>
      <c r="BC1456" s="722"/>
      <c r="BD1456" s="722"/>
      <c r="BE1456" s="722"/>
      <c r="BF1456" s="722"/>
      <c r="BG1456" s="722"/>
      <c r="BH1456" s="722"/>
      <c r="BI1456" s="722"/>
      <c r="BJ1456" s="722"/>
      <c r="BK1456" s="722"/>
      <c r="BL1456" s="722"/>
      <c r="BM1456" s="722"/>
      <c r="BN1456" s="722"/>
      <c r="BO1456" s="722"/>
      <c r="BP1456" s="722"/>
      <c r="BQ1456" s="722"/>
      <c r="BR1456" s="722"/>
      <c r="BS1456" s="722"/>
      <c r="BT1456" s="722"/>
      <c r="BU1456" s="722"/>
      <c r="BV1456" s="722"/>
      <c r="BW1456" s="722"/>
      <c r="BX1456" s="722"/>
      <c r="BY1456" s="722"/>
      <c r="BZ1456" s="722"/>
      <c r="CA1456" s="722"/>
      <c r="CB1456" s="722"/>
      <c r="CC1456" s="722"/>
      <c r="CD1456" s="722"/>
      <c r="CE1456" s="722"/>
      <c r="CF1456" s="722"/>
      <c r="CG1456" s="722"/>
      <c r="CH1456" s="722"/>
      <c r="CI1456" s="722"/>
      <c r="CJ1456" s="722"/>
      <c r="CK1456" s="722"/>
      <c r="CL1456" s="722"/>
      <c r="CM1456" s="722"/>
      <c r="CN1456" s="722"/>
      <c r="CO1456" s="722"/>
      <c r="CP1456" s="722"/>
      <c r="CQ1456" s="722"/>
      <c r="CR1456" s="722"/>
      <c r="CS1456" s="722"/>
    </row>
    <row r="1457" spans="1:97" s="1376" customFormat="1">
      <c r="A1457" s="722"/>
      <c r="B1457" s="722"/>
      <c r="C1457" s="722"/>
      <c r="D1457" s="722"/>
      <c r="E1457" s="722"/>
      <c r="F1457" s="757"/>
      <c r="G1457" s="757"/>
      <c r="H1457" s="757"/>
      <c r="I1457" s="757"/>
      <c r="J1457" s="757"/>
      <c r="K1457" s="758"/>
      <c r="L1457" s="758"/>
      <c r="M1457" s="722"/>
      <c r="N1457" s="736"/>
      <c r="O1457" s="736"/>
      <c r="P1457" s="736"/>
      <c r="Q1457" s="736"/>
      <c r="R1457" s="736"/>
      <c r="S1457" s="736"/>
      <c r="T1457" s="736"/>
      <c r="U1457" s="736"/>
      <c r="BA1457" s="722"/>
      <c r="BB1457" s="722"/>
      <c r="BC1457" s="722"/>
      <c r="BD1457" s="722"/>
      <c r="BE1457" s="722"/>
      <c r="BF1457" s="722"/>
      <c r="BG1457" s="722"/>
      <c r="BH1457" s="722"/>
      <c r="BI1457" s="722"/>
      <c r="BJ1457" s="722"/>
      <c r="BK1457" s="722"/>
      <c r="BL1457" s="722"/>
      <c r="BM1457" s="722"/>
      <c r="BN1457" s="722"/>
      <c r="BO1457" s="722"/>
      <c r="BP1457" s="722"/>
      <c r="BQ1457" s="722"/>
      <c r="BR1457" s="722"/>
      <c r="BS1457" s="722"/>
      <c r="BT1457" s="722"/>
      <c r="BU1457" s="722"/>
      <c r="BV1457" s="722"/>
      <c r="BW1457" s="722"/>
      <c r="BX1457" s="722"/>
      <c r="BY1457" s="722"/>
      <c r="BZ1457" s="722"/>
      <c r="CA1457" s="722"/>
      <c r="CB1457" s="722"/>
      <c r="CC1457" s="722"/>
      <c r="CD1457" s="722"/>
      <c r="CE1457" s="722"/>
      <c r="CF1457" s="722"/>
      <c r="CG1457" s="722"/>
      <c r="CH1457" s="722"/>
      <c r="CI1457" s="722"/>
      <c r="CJ1457" s="722"/>
      <c r="CK1457" s="722"/>
      <c r="CL1457" s="722"/>
      <c r="CM1457" s="722"/>
      <c r="CN1457" s="722"/>
      <c r="CO1457" s="722"/>
      <c r="CP1457" s="722"/>
      <c r="CQ1457" s="722"/>
      <c r="CR1457" s="722"/>
      <c r="CS1457" s="722"/>
    </row>
    <row r="1458" spans="1:97" s="1376" customFormat="1">
      <c r="A1458" s="722"/>
      <c r="B1458" s="722"/>
      <c r="C1458" s="722"/>
      <c r="D1458" s="722"/>
      <c r="E1458" s="722"/>
      <c r="F1458" s="757"/>
      <c r="G1458" s="757"/>
      <c r="H1458" s="757"/>
      <c r="I1458" s="757"/>
      <c r="J1458" s="757"/>
      <c r="K1458" s="758"/>
      <c r="L1458" s="758"/>
      <c r="M1458" s="722"/>
      <c r="N1458" s="736"/>
      <c r="O1458" s="736"/>
      <c r="P1458" s="736"/>
      <c r="Q1458" s="736"/>
      <c r="R1458" s="736"/>
      <c r="S1458" s="736"/>
      <c r="T1458" s="736"/>
      <c r="U1458" s="736"/>
      <c r="BA1458" s="722"/>
      <c r="BB1458" s="722"/>
      <c r="BC1458" s="722"/>
      <c r="BD1458" s="722"/>
      <c r="BE1458" s="722"/>
      <c r="BF1458" s="722"/>
      <c r="BG1458" s="722"/>
      <c r="BH1458" s="722"/>
      <c r="BI1458" s="722"/>
      <c r="BJ1458" s="722"/>
      <c r="BK1458" s="722"/>
      <c r="BL1458" s="722"/>
      <c r="BM1458" s="722"/>
      <c r="BN1458" s="722"/>
      <c r="BO1458" s="722"/>
      <c r="BP1458" s="722"/>
      <c r="BQ1458" s="722"/>
      <c r="BR1458" s="722"/>
      <c r="BS1458" s="722"/>
      <c r="BT1458" s="722"/>
      <c r="BU1458" s="722"/>
      <c r="BV1458" s="722"/>
      <c r="BW1458" s="722"/>
      <c r="BX1458" s="722"/>
      <c r="BY1458" s="722"/>
      <c r="BZ1458" s="722"/>
      <c r="CA1458" s="722"/>
      <c r="CB1458" s="722"/>
      <c r="CC1458" s="722"/>
      <c r="CD1458" s="722"/>
      <c r="CE1458" s="722"/>
      <c r="CF1458" s="722"/>
      <c r="CG1458" s="722"/>
      <c r="CH1458" s="722"/>
      <c r="CI1458" s="722"/>
      <c r="CJ1458" s="722"/>
      <c r="CK1458" s="722"/>
      <c r="CL1458" s="722"/>
      <c r="CM1458" s="722"/>
      <c r="CN1458" s="722"/>
      <c r="CO1458" s="722"/>
      <c r="CP1458" s="722"/>
      <c r="CQ1458" s="722"/>
      <c r="CR1458" s="722"/>
      <c r="CS1458" s="722"/>
    </row>
    <row r="1459" spans="1:97" s="1376" customFormat="1">
      <c r="A1459" s="722"/>
      <c r="B1459" s="722"/>
      <c r="C1459" s="722"/>
      <c r="D1459" s="722"/>
      <c r="E1459" s="722"/>
      <c r="F1459" s="757"/>
      <c r="G1459" s="757"/>
      <c r="H1459" s="757"/>
      <c r="I1459" s="757"/>
      <c r="J1459" s="757"/>
      <c r="K1459" s="758"/>
      <c r="L1459" s="758"/>
      <c r="M1459" s="722"/>
      <c r="N1459" s="736"/>
      <c r="O1459" s="736"/>
      <c r="P1459" s="736"/>
      <c r="Q1459" s="736"/>
      <c r="R1459" s="736"/>
      <c r="S1459" s="736"/>
      <c r="T1459" s="736"/>
      <c r="U1459" s="736"/>
      <c r="BA1459" s="722"/>
      <c r="BB1459" s="722"/>
      <c r="BC1459" s="722"/>
      <c r="BD1459" s="722"/>
      <c r="BE1459" s="722"/>
      <c r="BF1459" s="722"/>
      <c r="BG1459" s="722"/>
      <c r="BH1459" s="722"/>
      <c r="BI1459" s="722"/>
      <c r="BJ1459" s="722"/>
      <c r="BK1459" s="722"/>
      <c r="BL1459" s="722"/>
      <c r="BM1459" s="722"/>
      <c r="BN1459" s="722"/>
      <c r="BO1459" s="722"/>
      <c r="BP1459" s="722"/>
      <c r="BQ1459" s="722"/>
      <c r="BR1459" s="722"/>
      <c r="BS1459" s="722"/>
      <c r="BT1459" s="722"/>
      <c r="BU1459" s="722"/>
      <c r="BV1459" s="722"/>
      <c r="BW1459" s="722"/>
      <c r="BX1459" s="722"/>
      <c r="BY1459" s="722"/>
      <c r="BZ1459" s="722"/>
      <c r="CA1459" s="722"/>
      <c r="CB1459" s="722"/>
      <c r="CC1459" s="722"/>
      <c r="CD1459" s="722"/>
      <c r="CE1459" s="722"/>
      <c r="CF1459" s="722"/>
      <c r="CG1459" s="722"/>
      <c r="CH1459" s="722"/>
      <c r="CI1459" s="722"/>
      <c r="CJ1459" s="722"/>
      <c r="CK1459" s="722"/>
      <c r="CL1459" s="722"/>
      <c r="CM1459" s="722"/>
      <c r="CN1459" s="722"/>
      <c r="CO1459" s="722"/>
      <c r="CP1459" s="722"/>
      <c r="CQ1459" s="722"/>
      <c r="CR1459" s="722"/>
      <c r="CS1459" s="722"/>
    </row>
    <row r="1460" spans="1:97" s="1376" customFormat="1">
      <c r="A1460" s="722"/>
      <c r="B1460" s="722"/>
      <c r="C1460" s="722"/>
      <c r="D1460" s="722"/>
      <c r="E1460" s="722"/>
      <c r="F1460" s="757"/>
      <c r="G1460" s="757"/>
      <c r="H1460" s="757"/>
      <c r="I1460" s="757"/>
      <c r="J1460" s="757"/>
      <c r="K1460" s="758"/>
      <c r="L1460" s="758"/>
      <c r="M1460" s="722"/>
      <c r="N1460" s="736"/>
      <c r="O1460" s="736"/>
      <c r="P1460" s="736"/>
      <c r="Q1460" s="736"/>
      <c r="R1460" s="736"/>
      <c r="S1460" s="736"/>
      <c r="T1460" s="736"/>
      <c r="U1460" s="736"/>
      <c r="BA1460" s="722"/>
      <c r="BB1460" s="722"/>
      <c r="BC1460" s="722"/>
      <c r="BD1460" s="722"/>
      <c r="BE1460" s="722"/>
      <c r="BF1460" s="722"/>
      <c r="BG1460" s="722"/>
      <c r="BH1460" s="722"/>
      <c r="BI1460" s="722"/>
      <c r="BJ1460" s="722"/>
      <c r="BK1460" s="722"/>
      <c r="BL1460" s="722"/>
      <c r="BM1460" s="722"/>
      <c r="BN1460" s="722"/>
      <c r="BO1460" s="722"/>
      <c r="BP1460" s="722"/>
      <c r="BQ1460" s="722"/>
      <c r="BR1460" s="722"/>
      <c r="BS1460" s="722"/>
      <c r="BT1460" s="722"/>
      <c r="BU1460" s="722"/>
      <c r="BV1460" s="722"/>
      <c r="BW1460" s="722"/>
      <c r="BX1460" s="722"/>
      <c r="BY1460" s="722"/>
      <c r="BZ1460" s="722"/>
      <c r="CA1460" s="722"/>
      <c r="CB1460" s="722"/>
      <c r="CC1460" s="722"/>
      <c r="CD1460" s="722"/>
      <c r="CE1460" s="722"/>
      <c r="CF1460" s="722"/>
      <c r="CG1460" s="722"/>
      <c r="CH1460" s="722"/>
      <c r="CI1460" s="722"/>
      <c r="CJ1460" s="722"/>
      <c r="CK1460" s="722"/>
      <c r="CL1460" s="722"/>
      <c r="CM1460" s="722"/>
      <c r="CN1460" s="722"/>
      <c r="CO1460" s="722"/>
      <c r="CP1460" s="722"/>
      <c r="CQ1460" s="722"/>
      <c r="CR1460" s="722"/>
      <c r="CS1460" s="722"/>
    </row>
    <row r="1461" spans="1:97" s="1376" customFormat="1">
      <c r="A1461" s="722"/>
      <c r="B1461" s="722"/>
      <c r="C1461" s="722"/>
      <c r="D1461" s="722"/>
      <c r="E1461" s="722"/>
      <c r="F1461" s="757"/>
      <c r="G1461" s="757"/>
      <c r="H1461" s="757"/>
      <c r="I1461" s="757"/>
      <c r="J1461" s="757"/>
      <c r="K1461" s="758"/>
      <c r="L1461" s="758"/>
      <c r="M1461" s="722"/>
      <c r="N1461" s="736"/>
      <c r="O1461" s="736"/>
      <c r="P1461" s="736"/>
      <c r="Q1461" s="736"/>
      <c r="R1461" s="736"/>
      <c r="S1461" s="736"/>
      <c r="T1461" s="736"/>
      <c r="U1461" s="736"/>
      <c r="BA1461" s="722"/>
      <c r="BB1461" s="722"/>
      <c r="BC1461" s="722"/>
      <c r="BD1461" s="722"/>
      <c r="BE1461" s="722"/>
      <c r="BF1461" s="722"/>
      <c r="BG1461" s="722"/>
      <c r="BH1461" s="722"/>
      <c r="BI1461" s="722"/>
      <c r="BJ1461" s="722"/>
      <c r="BK1461" s="722"/>
      <c r="BL1461" s="722"/>
      <c r="BM1461" s="722"/>
      <c r="BN1461" s="722"/>
      <c r="BO1461" s="722"/>
      <c r="BP1461" s="722"/>
      <c r="BQ1461" s="722"/>
      <c r="BR1461" s="722"/>
      <c r="BS1461" s="722"/>
      <c r="BT1461" s="722"/>
      <c r="BU1461" s="722"/>
      <c r="BV1461" s="722"/>
      <c r="BW1461" s="722"/>
      <c r="BX1461" s="722"/>
      <c r="BY1461" s="722"/>
      <c r="BZ1461" s="722"/>
      <c r="CA1461" s="722"/>
      <c r="CB1461" s="722"/>
      <c r="CC1461" s="722"/>
      <c r="CD1461" s="722"/>
      <c r="CE1461" s="722"/>
      <c r="CF1461" s="722"/>
      <c r="CG1461" s="722"/>
      <c r="CH1461" s="722"/>
      <c r="CI1461" s="722"/>
      <c r="CJ1461" s="722"/>
      <c r="CK1461" s="722"/>
      <c r="CL1461" s="722"/>
      <c r="CM1461" s="722"/>
      <c r="CN1461" s="722"/>
      <c r="CO1461" s="722"/>
      <c r="CP1461" s="722"/>
      <c r="CQ1461" s="722"/>
      <c r="CR1461" s="722"/>
      <c r="CS1461" s="722"/>
    </row>
    <row r="1462" spans="1:97" s="1376" customFormat="1">
      <c r="A1462" s="722"/>
      <c r="B1462" s="722"/>
      <c r="C1462" s="722"/>
      <c r="D1462" s="722"/>
      <c r="E1462" s="722"/>
      <c r="F1462" s="757"/>
      <c r="G1462" s="757"/>
      <c r="H1462" s="757"/>
      <c r="I1462" s="757"/>
      <c r="J1462" s="757"/>
      <c r="K1462" s="758"/>
      <c r="L1462" s="758"/>
      <c r="M1462" s="722"/>
      <c r="N1462" s="736"/>
      <c r="O1462" s="736"/>
      <c r="P1462" s="736"/>
      <c r="Q1462" s="736"/>
      <c r="R1462" s="736"/>
      <c r="S1462" s="736"/>
      <c r="T1462" s="736"/>
      <c r="U1462" s="736"/>
      <c r="BA1462" s="722"/>
      <c r="BB1462" s="722"/>
      <c r="BC1462" s="722"/>
      <c r="BD1462" s="722"/>
      <c r="BE1462" s="722"/>
      <c r="BF1462" s="722"/>
      <c r="BG1462" s="722"/>
      <c r="BH1462" s="722"/>
      <c r="BI1462" s="722"/>
      <c r="BJ1462" s="722"/>
      <c r="BK1462" s="722"/>
      <c r="BL1462" s="722"/>
      <c r="BM1462" s="722"/>
      <c r="BN1462" s="722"/>
      <c r="BO1462" s="722"/>
      <c r="BP1462" s="722"/>
      <c r="BQ1462" s="722"/>
      <c r="BR1462" s="722"/>
      <c r="BS1462" s="722"/>
      <c r="BT1462" s="722"/>
      <c r="BU1462" s="722"/>
      <c r="BV1462" s="722"/>
      <c r="BW1462" s="722"/>
      <c r="BX1462" s="722"/>
      <c r="BY1462" s="722"/>
      <c r="BZ1462" s="722"/>
      <c r="CA1462" s="722"/>
      <c r="CB1462" s="722"/>
      <c r="CC1462" s="722"/>
      <c r="CD1462" s="722"/>
      <c r="CE1462" s="722"/>
      <c r="CF1462" s="722"/>
      <c r="CG1462" s="722"/>
      <c r="CH1462" s="722"/>
      <c r="CI1462" s="722"/>
      <c r="CJ1462" s="722"/>
      <c r="CK1462" s="722"/>
      <c r="CL1462" s="722"/>
      <c r="CM1462" s="722"/>
      <c r="CN1462" s="722"/>
      <c r="CO1462" s="722"/>
      <c r="CP1462" s="722"/>
      <c r="CQ1462" s="722"/>
      <c r="CR1462" s="722"/>
      <c r="CS1462" s="722"/>
    </row>
    <row r="1463" spans="1:97" s="1376" customFormat="1">
      <c r="A1463" s="722"/>
      <c r="B1463" s="722"/>
      <c r="C1463" s="722"/>
      <c r="D1463" s="722"/>
      <c r="E1463" s="722"/>
      <c r="F1463" s="757"/>
      <c r="G1463" s="757"/>
      <c r="H1463" s="757"/>
      <c r="I1463" s="757"/>
      <c r="J1463" s="757"/>
      <c r="K1463" s="758"/>
      <c r="L1463" s="758"/>
      <c r="M1463" s="722"/>
      <c r="N1463" s="736"/>
      <c r="O1463" s="736"/>
      <c r="P1463" s="736"/>
      <c r="Q1463" s="736"/>
      <c r="R1463" s="736"/>
      <c r="S1463" s="736"/>
      <c r="T1463" s="736"/>
      <c r="U1463" s="736"/>
      <c r="BA1463" s="722"/>
      <c r="BB1463" s="722"/>
      <c r="BC1463" s="722"/>
      <c r="BD1463" s="722"/>
      <c r="BE1463" s="722"/>
      <c r="BF1463" s="722"/>
      <c r="BG1463" s="722"/>
      <c r="BH1463" s="722"/>
      <c r="BI1463" s="722"/>
      <c r="BJ1463" s="722"/>
      <c r="BK1463" s="722"/>
      <c r="BL1463" s="722"/>
      <c r="BM1463" s="722"/>
      <c r="BN1463" s="722"/>
      <c r="BO1463" s="722"/>
      <c r="BP1463" s="722"/>
      <c r="BQ1463" s="722"/>
      <c r="BR1463" s="722"/>
      <c r="BS1463" s="722"/>
      <c r="BT1463" s="722"/>
      <c r="BU1463" s="722"/>
      <c r="BV1463" s="722"/>
      <c r="BW1463" s="722"/>
      <c r="BX1463" s="722"/>
      <c r="BY1463" s="722"/>
      <c r="BZ1463" s="722"/>
      <c r="CA1463" s="722"/>
      <c r="CB1463" s="722"/>
      <c r="CC1463" s="722"/>
      <c r="CD1463" s="722"/>
      <c r="CE1463" s="722"/>
      <c r="CF1463" s="722"/>
      <c r="CG1463" s="722"/>
      <c r="CH1463" s="722"/>
      <c r="CI1463" s="722"/>
      <c r="CJ1463" s="722"/>
      <c r="CK1463" s="722"/>
      <c r="CL1463" s="722"/>
      <c r="CM1463" s="722"/>
      <c r="CN1463" s="722"/>
      <c r="CO1463" s="722"/>
      <c r="CP1463" s="722"/>
      <c r="CQ1463" s="722"/>
      <c r="CR1463" s="722"/>
      <c r="CS1463" s="722"/>
    </row>
    <row r="1464" spans="1:97" s="1376" customFormat="1">
      <c r="A1464" s="722"/>
      <c r="B1464" s="722"/>
      <c r="C1464" s="722"/>
      <c r="D1464" s="722"/>
      <c r="E1464" s="722"/>
      <c r="F1464" s="757"/>
      <c r="G1464" s="757"/>
      <c r="H1464" s="757"/>
      <c r="I1464" s="757"/>
      <c r="J1464" s="757"/>
      <c r="K1464" s="758"/>
      <c r="L1464" s="758"/>
      <c r="M1464" s="722"/>
      <c r="N1464" s="736"/>
      <c r="O1464" s="736"/>
      <c r="P1464" s="736"/>
      <c r="Q1464" s="736"/>
      <c r="R1464" s="736"/>
      <c r="S1464" s="736"/>
      <c r="T1464" s="736"/>
      <c r="U1464" s="736"/>
      <c r="BA1464" s="722"/>
      <c r="BB1464" s="722"/>
      <c r="BC1464" s="722"/>
      <c r="BD1464" s="722"/>
      <c r="BE1464" s="722"/>
      <c r="BF1464" s="722"/>
      <c r="BG1464" s="722"/>
      <c r="BH1464" s="722"/>
      <c r="BI1464" s="722"/>
      <c r="BJ1464" s="722"/>
      <c r="BK1464" s="722"/>
      <c r="BL1464" s="722"/>
      <c r="BM1464" s="722"/>
      <c r="BN1464" s="722"/>
      <c r="BO1464" s="722"/>
      <c r="BP1464" s="722"/>
      <c r="BQ1464" s="722"/>
      <c r="BR1464" s="722"/>
      <c r="BS1464" s="722"/>
      <c r="BT1464" s="722"/>
      <c r="BU1464" s="722"/>
      <c r="BV1464" s="722"/>
      <c r="BW1464" s="722"/>
      <c r="BX1464" s="722"/>
      <c r="BY1464" s="722"/>
      <c r="BZ1464" s="722"/>
      <c r="CA1464" s="722"/>
      <c r="CB1464" s="722"/>
      <c r="CC1464" s="722"/>
      <c r="CD1464" s="722"/>
      <c r="CE1464" s="722"/>
      <c r="CF1464" s="722"/>
      <c r="CG1464" s="722"/>
      <c r="CH1464" s="722"/>
      <c r="CI1464" s="722"/>
      <c r="CJ1464" s="722"/>
      <c r="CK1464" s="722"/>
      <c r="CL1464" s="722"/>
      <c r="CM1464" s="722"/>
      <c r="CN1464" s="722"/>
      <c r="CO1464" s="722"/>
      <c r="CP1464" s="722"/>
      <c r="CQ1464" s="722"/>
      <c r="CR1464" s="722"/>
      <c r="CS1464" s="722"/>
    </row>
    <row r="1465" spans="1:97" s="1376" customFormat="1">
      <c r="A1465" s="722"/>
      <c r="B1465" s="722"/>
      <c r="C1465" s="722"/>
      <c r="D1465" s="722"/>
      <c r="E1465" s="722"/>
      <c r="F1465" s="757"/>
      <c r="G1465" s="757"/>
      <c r="H1465" s="757"/>
      <c r="I1465" s="757"/>
      <c r="J1465" s="757"/>
      <c r="K1465" s="758"/>
      <c r="L1465" s="758"/>
      <c r="M1465" s="722"/>
      <c r="N1465" s="736"/>
      <c r="O1465" s="736"/>
      <c r="P1465" s="736"/>
      <c r="Q1465" s="736"/>
      <c r="R1465" s="736"/>
      <c r="S1465" s="736"/>
      <c r="T1465" s="736"/>
      <c r="U1465" s="736"/>
      <c r="BA1465" s="722"/>
      <c r="BB1465" s="722"/>
      <c r="BC1465" s="722"/>
      <c r="BD1465" s="722"/>
      <c r="BE1465" s="722"/>
      <c r="BF1465" s="722"/>
      <c r="BG1465" s="722"/>
      <c r="BH1465" s="722"/>
      <c r="BI1465" s="722"/>
      <c r="BJ1465" s="722"/>
      <c r="BK1465" s="722"/>
      <c r="BL1465" s="722"/>
      <c r="BM1465" s="722"/>
      <c r="BN1465" s="722"/>
      <c r="BO1465" s="722"/>
      <c r="BP1465" s="722"/>
      <c r="BQ1465" s="722"/>
      <c r="BR1465" s="722"/>
      <c r="BS1465" s="722"/>
      <c r="BT1465" s="722"/>
      <c r="BU1465" s="722"/>
      <c r="BV1465" s="722"/>
      <c r="BW1465" s="722"/>
      <c r="BX1465" s="722"/>
      <c r="BY1465" s="722"/>
      <c r="BZ1465" s="722"/>
      <c r="CA1465" s="722"/>
      <c r="CB1465" s="722"/>
      <c r="CC1465" s="722"/>
      <c r="CD1465" s="722"/>
      <c r="CE1465" s="722"/>
      <c r="CF1465" s="722"/>
      <c r="CG1465" s="722"/>
      <c r="CH1465" s="722"/>
      <c r="CI1465" s="722"/>
      <c r="CJ1465" s="722"/>
      <c r="CK1465" s="722"/>
      <c r="CL1465" s="722"/>
      <c r="CM1465" s="722"/>
      <c r="CN1465" s="722"/>
      <c r="CO1465" s="722"/>
      <c r="CP1465" s="722"/>
      <c r="CQ1465" s="722"/>
      <c r="CR1465" s="722"/>
      <c r="CS1465" s="722"/>
    </row>
    <row r="1466" spans="1:97" s="1376" customFormat="1">
      <c r="A1466" s="722"/>
      <c r="B1466" s="722"/>
      <c r="C1466" s="722"/>
      <c r="D1466" s="722"/>
      <c r="E1466" s="722"/>
      <c r="F1466" s="757"/>
      <c r="G1466" s="757"/>
      <c r="H1466" s="757"/>
      <c r="I1466" s="757"/>
      <c r="J1466" s="757"/>
      <c r="K1466" s="758"/>
      <c r="L1466" s="758"/>
      <c r="M1466" s="722"/>
      <c r="N1466" s="736"/>
      <c r="O1466" s="736"/>
      <c r="P1466" s="736"/>
      <c r="Q1466" s="736"/>
      <c r="R1466" s="736"/>
      <c r="S1466" s="736"/>
      <c r="T1466" s="736"/>
      <c r="U1466" s="736"/>
      <c r="BA1466" s="722"/>
      <c r="BB1466" s="722"/>
      <c r="BC1466" s="722"/>
      <c r="BD1466" s="722"/>
      <c r="BE1466" s="722"/>
      <c r="BF1466" s="722"/>
      <c r="BG1466" s="722"/>
      <c r="BH1466" s="722"/>
      <c r="BI1466" s="722"/>
      <c r="BJ1466" s="722"/>
      <c r="BK1466" s="722"/>
      <c r="BL1466" s="722"/>
      <c r="BM1466" s="722"/>
      <c r="BN1466" s="722"/>
      <c r="BO1466" s="722"/>
      <c r="BP1466" s="722"/>
      <c r="BQ1466" s="722"/>
      <c r="BR1466" s="722"/>
      <c r="BS1466" s="722"/>
      <c r="BT1466" s="722"/>
      <c r="BU1466" s="722"/>
      <c r="BV1466" s="722"/>
      <c r="BW1466" s="722"/>
      <c r="BX1466" s="722"/>
      <c r="BY1466" s="722"/>
      <c r="BZ1466" s="722"/>
      <c r="CA1466" s="722"/>
      <c r="CB1466" s="722"/>
      <c r="CC1466" s="722"/>
      <c r="CD1466" s="722"/>
      <c r="CE1466" s="722"/>
      <c r="CF1466" s="722"/>
      <c r="CG1466" s="722"/>
      <c r="CH1466" s="722"/>
      <c r="CI1466" s="722"/>
      <c r="CJ1466" s="722"/>
      <c r="CK1466" s="722"/>
      <c r="CL1466" s="722"/>
      <c r="CM1466" s="722"/>
      <c r="CN1466" s="722"/>
      <c r="CO1466" s="722"/>
      <c r="CP1466" s="722"/>
      <c r="CQ1466" s="722"/>
      <c r="CR1466" s="722"/>
      <c r="CS1466" s="722"/>
    </row>
    <row r="1467" spans="1:97" s="1376" customFormat="1">
      <c r="A1467" s="722"/>
      <c r="B1467" s="722"/>
      <c r="C1467" s="722"/>
      <c r="D1467" s="722"/>
      <c r="E1467" s="722"/>
      <c r="F1467" s="757"/>
      <c r="G1467" s="757"/>
      <c r="H1467" s="757"/>
      <c r="I1467" s="757"/>
      <c r="J1467" s="757"/>
      <c r="K1467" s="758"/>
      <c r="L1467" s="758"/>
      <c r="M1467" s="722"/>
      <c r="N1467" s="736"/>
      <c r="O1467" s="736"/>
      <c r="P1467" s="736"/>
      <c r="Q1467" s="736"/>
      <c r="R1467" s="736"/>
      <c r="S1467" s="736"/>
      <c r="T1467" s="736"/>
      <c r="U1467" s="736"/>
      <c r="BA1467" s="722"/>
      <c r="BB1467" s="722"/>
      <c r="BC1467" s="722"/>
      <c r="BD1467" s="722"/>
      <c r="BE1467" s="722"/>
      <c r="BF1467" s="722"/>
      <c r="BG1467" s="722"/>
      <c r="BH1467" s="722"/>
      <c r="BI1467" s="722"/>
      <c r="BJ1467" s="722"/>
      <c r="BK1467" s="722"/>
      <c r="BL1467" s="722"/>
      <c r="BM1467" s="722"/>
      <c r="BN1467" s="722"/>
      <c r="BO1467" s="722"/>
      <c r="BP1467" s="722"/>
      <c r="BQ1467" s="722"/>
      <c r="BR1467" s="722"/>
      <c r="BS1467" s="722"/>
      <c r="BT1467" s="722"/>
      <c r="BU1467" s="722"/>
      <c r="BV1467" s="722"/>
      <c r="BW1467" s="722"/>
      <c r="BX1467" s="722"/>
      <c r="BY1467" s="722"/>
      <c r="BZ1467" s="722"/>
      <c r="CA1467" s="722"/>
      <c r="CB1467" s="722"/>
      <c r="CC1467" s="722"/>
      <c r="CD1467" s="722"/>
      <c r="CE1467" s="722"/>
      <c r="CF1467" s="722"/>
      <c r="CG1467" s="722"/>
      <c r="CH1467" s="722"/>
      <c r="CI1467" s="722"/>
      <c r="CJ1467" s="722"/>
      <c r="CK1467" s="722"/>
      <c r="CL1467" s="722"/>
      <c r="CM1467" s="722"/>
      <c r="CN1467" s="722"/>
      <c r="CO1467" s="722"/>
      <c r="CP1467" s="722"/>
      <c r="CQ1467" s="722"/>
      <c r="CR1467" s="722"/>
      <c r="CS1467" s="722"/>
    </row>
    <row r="1468" spans="1:97" s="1376" customFormat="1">
      <c r="A1468" s="722"/>
      <c r="B1468" s="722"/>
      <c r="C1468" s="722"/>
      <c r="D1468" s="722"/>
      <c r="E1468" s="722"/>
      <c r="F1468" s="757"/>
      <c r="G1468" s="757"/>
      <c r="H1468" s="757"/>
      <c r="I1468" s="757"/>
      <c r="J1468" s="757"/>
      <c r="K1468" s="758"/>
      <c r="L1468" s="758"/>
      <c r="M1468" s="722"/>
      <c r="N1468" s="736"/>
      <c r="O1468" s="736"/>
      <c r="P1468" s="736"/>
      <c r="Q1468" s="736"/>
      <c r="R1468" s="736"/>
      <c r="S1468" s="736"/>
      <c r="T1468" s="736"/>
      <c r="U1468" s="736"/>
      <c r="BA1468" s="722"/>
      <c r="BB1468" s="722"/>
      <c r="BC1468" s="722"/>
      <c r="BD1468" s="722"/>
      <c r="BE1468" s="722"/>
      <c r="BF1468" s="722"/>
      <c r="BG1468" s="722"/>
      <c r="BH1468" s="722"/>
      <c r="BI1468" s="722"/>
      <c r="BJ1468" s="722"/>
      <c r="BK1468" s="722"/>
      <c r="BL1468" s="722"/>
      <c r="BM1468" s="722"/>
      <c r="BN1468" s="722"/>
      <c r="BO1468" s="722"/>
      <c r="BP1468" s="722"/>
      <c r="BQ1468" s="722"/>
      <c r="BR1468" s="722"/>
      <c r="BS1468" s="722"/>
      <c r="BT1468" s="722"/>
      <c r="BU1468" s="722"/>
      <c r="BV1468" s="722"/>
      <c r="BW1468" s="722"/>
      <c r="BX1468" s="722"/>
      <c r="BY1468" s="722"/>
      <c r="BZ1468" s="722"/>
      <c r="CA1468" s="722"/>
      <c r="CB1468" s="722"/>
      <c r="CC1468" s="722"/>
      <c r="CD1468" s="722"/>
      <c r="CE1468" s="722"/>
      <c r="CF1468" s="722"/>
      <c r="CG1468" s="722"/>
      <c r="CH1468" s="722"/>
      <c r="CI1468" s="722"/>
      <c r="CJ1468" s="722"/>
      <c r="CK1468" s="722"/>
      <c r="CL1468" s="722"/>
      <c r="CM1468" s="722"/>
      <c r="CN1468" s="722"/>
      <c r="CO1468" s="722"/>
      <c r="CP1468" s="722"/>
      <c r="CQ1468" s="722"/>
      <c r="CR1468" s="722"/>
      <c r="CS1468" s="722"/>
    </row>
    <row r="1469" spans="1:97" s="1376" customFormat="1">
      <c r="A1469" s="722"/>
      <c r="B1469" s="722"/>
      <c r="C1469" s="722"/>
      <c r="D1469" s="722"/>
      <c r="E1469" s="722"/>
      <c r="F1469" s="757"/>
      <c r="G1469" s="757"/>
      <c r="H1469" s="757"/>
      <c r="I1469" s="757"/>
      <c r="J1469" s="757"/>
      <c r="K1469" s="758"/>
      <c r="L1469" s="758"/>
      <c r="M1469" s="722"/>
      <c r="N1469" s="736"/>
      <c r="O1469" s="736"/>
      <c r="P1469" s="736"/>
      <c r="Q1469" s="736"/>
      <c r="R1469" s="736"/>
      <c r="S1469" s="736"/>
      <c r="T1469" s="736"/>
      <c r="U1469" s="736"/>
      <c r="BA1469" s="722"/>
      <c r="BB1469" s="722"/>
      <c r="BC1469" s="722"/>
      <c r="BD1469" s="722"/>
      <c r="BE1469" s="722"/>
      <c r="BF1469" s="722"/>
      <c r="BG1469" s="722"/>
      <c r="BH1469" s="722"/>
      <c r="BI1469" s="722"/>
      <c r="BJ1469" s="722"/>
      <c r="BK1469" s="722"/>
      <c r="BL1469" s="722"/>
      <c r="BM1469" s="722"/>
      <c r="BN1469" s="722"/>
      <c r="BO1469" s="722"/>
      <c r="BP1469" s="722"/>
      <c r="BQ1469" s="722"/>
      <c r="BR1469" s="722"/>
      <c r="BS1469" s="722"/>
      <c r="BT1469" s="722"/>
      <c r="BU1469" s="722"/>
      <c r="BV1469" s="722"/>
      <c r="BW1469" s="722"/>
      <c r="BX1469" s="722"/>
      <c r="BY1469" s="722"/>
      <c r="BZ1469" s="722"/>
      <c r="CA1469" s="722"/>
      <c r="CB1469" s="722"/>
      <c r="CC1469" s="722"/>
      <c r="CD1469" s="722"/>
      <c r="CE1469" s="722"/>
      <c r="CF1469" s="722"/>
      <c r="CG1469" s="722"/>
      <c r="CH1469" s="722"/>
      <c r="CI1469" s="722"/>
      <c r="CJ1469" s="722"/>
      <c r="CK1469" s="722"/>
      <c r="CL1469" s="722"/>
      <c r="CM1469" s="722"/>
      <c r="CN1469" s="722"/>
      <c r="CO1469" s="722"/>
      <c r="CP1469" s="722"/>
      <c r="CQ1469" s="722"/>
      <c r="CR1469" s="722"/>
      <c r="CS1469" s="722"/>
    </row>
    <row r="1470" spans="1:97" s="1376" customFormat="1">
      <c r="A1470" s="722"/>
      <c r="B1470" s="722"/>
      <c r="C1470" s="722"/>
      <c r="D1470" s="722"/>
      <c r="E1470" s="722"/>
      <c r="F1470" s="757"/>
      <c r="G1470" s="757"/>
      <c r="H1470" s="757"/>
      <c r="I1470" s="757"/>
      <c r="J1470" s="757"/>
      <c r="K1470" s="758"/>
      <c r="L1470" s="758"/>
      <c r="M1470" s="722"/>
      <c r="N1470" s="736"/>
      <c r="O1470" s="736"/>
      <c r="P1470" s="736"/>
      <c r="Q1470" s="736"/>
      <c r="R1470" s="736"/>
      <c r="S1470" s="736"/>
      <c r="T1470" s="736"/>
      <c r="U1470" s="736"/>
      <c r="BA1470" s="722"/>
      <c r="BB1470" s="722"/>
      <c r="BC1470" s="722"/>
      <c r="BD1470" s="722"/>
      <c r="BE1470" s="722"/>
      <c r="BF1470" s="722"/>
      <c r="BG1470" s="722"/>
      <c r="BH1470" s="722"/>
      <c r="BI1470" s="722"/>
      <c r="BJ1470" s="722"/>
      <c r="BK1470" s="722"/>
      <c r="BL1470" s="722"/>
      <c r="BM1470" s="722"/>
      <c r="BN1470" s="722"/>
      <c r="BO1470" s="722"/>
      <c r="BP1470" s="722"/>
      <c r="BQ1470" s="722"/>
      <c r="BR1470" s="722"/>
      <c r="BS1470" s="722"/>
      <c r="BT1470" s="722"/>
      <c r="BU1470" s="722"/>
      <c r="BV1470" s="722"/>
      <c r="BW1470" s="722"/>
      <c r="BX1470" s="722"/>
      <c r="BY1470" s="722"/>
      <c r="BZ1470" s="722"/>
      <c r="CA1470" s="722"/>
      <c r="CB1470" s="722"/>
      <c r="CC1470" s="722"/>
      <c r="CD1470" s="722"/>
      <c r="CE1470" s="722"/>
      <c r="CF1470" s="722"/>
      <c r="CG1470" s="722"/>
      <c r="CH1470" s="722"/>
      <c r="CI1470" s="722"/>
      <c r="CJ1470" s="722"/>
      <c r="CK1470" s="722"/>
      <c r="CL1470" s="722"/>
      <c r="CM1470" s="722"/>
      <c r="CN1470" s="722"/>
      <c r="CO1470" s="722"/>
      <c r="CP1470" s="722"/>
      <c r="CQ1470" s="722"/>
      <c r="CR1470" s="722"/>
      <c r="CS1470" s="722"/>
    </row>
    <row r="1471" spans="1:97" s="1376" customFormat="1">
      <c r="A1471" s="722"/>
      <c r="B1471" s="722"/>
      <c r="C1471" s="722"/>
      <c r="D1471" s="722"/>
      <c r="E1471" s="722"/>
      <c r="F1471" s="757"/>
      <c r="G1471" s="757"/>
      <c r="H1471" s="757"/>
      <c r="I1471" s="757"/>
      <c r="J1471" s="757"/>
      <c r="K1471" s="758"/>
      <c r="L1471" s="758"/>
      <c r="M1471" s="722"/>
      <c r="N1471" s="736"/>
      <c r="O1471" s="736"/>
      <c r="P1471" s="736"/>
      <c r="Q1471" s="736"/>
      <c r="R1471" s="736"/>
      <c r="S1471" s="736"/>
      <c r="T1471" s="736"/>
      <c r="U1471" s="736"/>
      <c r="BA1471" s="722"/>
      <c r="BB1471" s="722"/>
      <c r="BC1471" s="722"/>
      <c r="BD1471" s="722"/>
      <c r="BE1471" s="722"/>
      <c r="BF1471" s="722"/>
      <c r="BG1471" s="722"/>
      <c r="BH1471" s="722"/>
      <c r="BI1471" s="722"/>
      <c r="BJ1471" s="722"/>
      <c r="BK1471" s="722"/>
      <c r="BL1471" s="722"/>
      <c r="BM1471" s="722"/>
      <c r="BN1471" s="722"/>
      <c r="BO1471" s="722"/>
      <c r="BP1471" s="722"/>
      <c r="BQ1471" s="722"/>
      <c r="BR1471" s="722"/>
      <c r="BS1471" s="722"/>
      <c r="BT1471" s="722"/>
      <c r="BU1471" s="722"/>
      <c r="BV1471" s="722"/>
      <c r="BW1471" s="722"/>
      <c r="BX1471" s="722"/>
      <c r="BY1471" s="722"/>
      <c r="BZ1471" s="722"/>
      <c r="CA1471" s="722"/>
      <c r="CB1471" s="722"/>
      <c r="CC1471" s="722"/>
      <c r="CD1471" s="722"/>
      <c r="CE1471" s="722"/>
      <c r="CF1471" s="722"/>
      <c r="CG1471" s="722"/>
      <c r="CH1471" s="722"/>
      <c r="CI1471" s="722"/>
      <c r="CJ1471" s="722"/>
      <c r="CK1471" s="722"/>
      <c r="CL1471" s="722"/>
      <c r="CM1471" s="722"/>
      <c r="CN1471" s="722"/>
      <c r="CO1471" s="722"/>
      <c r="CP1471" s="722"/>
      <c r="CQ1471" s="722"/>
      <c r="CR1471" s="722"/>
      <c r="CS1471" s="722"/>
    </row>
    <row r="1472" spans="1:97" s="1376" customFormat="1">
      <c r="A1472" s="722"/>
      <c r="B1472" s="722"/>
      <c r="C1472" s="722"/>
      <c r="D1472" s="722"/>
      <c r="E1472" s="722"/>
      <c r="F1472" s="757"/>
      <c r="G1472" s="757"/>
      <c r="H1472" s="757"/>
      <c r="I1472" s="757"/>
      <c r="J1472" s="757"/>
      <c r="K1472" s="758"/>
      <c r="L1472" s="758"/>
      <c r="M1472" s="722"/>
      <c r="N1472" s="736"/>
      <c r="O1472" s="736"/>
      <c r="P1472" s="736"/>
      <c r="Q1472" s="736"/>
      <c r="R1472" s="736"/>
      <c r="S1472" s="736"/>
      <c r="T1472" s="736"/>
      <c r="U1472" s="736"/>
      <c r="BA1472" s="722"/>
      <c r="BB1472" s="722"/>
      <c r="BC1472" s="722"/>
      <c r="BD1472" s="722"/>
      <c r="BE1472" s="722"/>
      <c r="BF1472" s="722"/>
      <c r="BG1472" s="722"/>
      <c r="BH1472" s="722"/>
      <c r="BI1472" s="722"/>
      <c r="BJ1472" s="722"/>
      <c r="BK1472" s="722"/>
      <c r="BL1472" s="722"/>
      <c r="BM1472" s="722"/>
      <c r="BN1472" s="722"/>
      <c r="BO1472" s="722"/>
      <c r="BP1472" s="722"/>
      <c r="BQ1472" s="722"/>
      <c r="BR1472" s="722"/>
      <c r="BS1472" s="722"/>
      <c r="BT1472" s="722"/>
      <c r="BU1472" s="722"/>
      <c r="BV1472" s="722"/>
      <c r="BW1472" s="722"/>
      <c r="BX1472" s="722"/>
      <c r="BY1472" s="722"/>
      <c r="BZ1472" s="722"/>
      <c r="CA1472" s="722"/>
      <c r="CB1472" s="722"/>
      <c r="CC1472" s="722"/>
      <c r="CD1472" s="722"/>
      <c r="CE1472" s="722"/>
      <c r="CF1472" s="722"/>
      <c r="CG1472" s="722"/>
      <c r="CH1472" s="722"/>
      <c r="CI1472" s="722"/>
      <c r="CJ1472" s="722"/>
      <c r="CK1472" s="722"/>
      <c r="CL1472" s="722"/>
      <c r="CM1472" s="722"/>
      <c r="CN1472" s="722"/>
      <c r="CO1472" s="722"/>
      <c r="CP1472" s="722"/>
      <c r="CQ1472" s="722"/>
      <c r="CR1472" s="722"/>
      <c r="CS1472" s="722"/>
    </row>
    <row r="1473" spans="1:97" s="1376" customFormat="1">
      <c r="A1473" s="722"/>
      <c r="B1473" s="722"/>
      <c r="C1473" s="722"/>
      <c r="D1473" s="722"/>
      <c r="E1473" s="722"/>
      <c r="F1473" s="757"/>
      <c r="G1473" s="757"/>
      <c r="H1473" s="757"/>
      <c r="I1473" s="757"/>
      <c r="J1473" s="757"/>
      <c r="K1473" s="758"/>
      <c r="L1473" s="758"/>
      <c r="M1473" s="722"/>
      <c r="N1473" s="736"/>
      <c r="O1473" s="736"/>
      <c r="P1473" s="736"/>
      <c r="Q1473" s="736"/>
      <c r="R1473" s="736"/>
      <c r="S1473" s="736"/>
      <c r="T1473" s="736"/>
      <c r="U1473" s="736"/>
      <c r="BA1473" s="722"/>
      <c r="BB1473" s="722"/>
      <c r="BC1473" s="722"/>
      <c r="BD1473" s="722"/>
      <c r="BE1473" s="722"/>
      <c r="BF1473" s="722"/>
      <c r="BG1473" s="722"/>
      <c r="BH1473" s="722"/>
      <c r="BI1473" s="722"/>
      <c r="BJ1473" s="722"/>
      <c r="BK1473" s="722"/>
      <c r="BL1473" s="722"/>
      <c r="BM1473" s="722"/>
      <c r="BN1473" s="722"/>
      <c r="BO1473" s="722"/>
      <c r="BP1473" s="722"/>
      <c r="BQ1473" s="722"/>
      <c r="BR1473" s="722"/>
      <c r="BS1473" s="722"/>
      <c r="BT1473" s="722"/>
      <c r="BU1473" s="722"/>
      <c r="BV1473" s="722"/>
      <c r="BW1473" s="722"/>
      <c r="BX1473" s="722"/>
      <c r="BY1473" s="722"/>
      <c r="BZ1473" s="722"/>
      <c r="CA1473" s="722"/>
      <c r="CB1473" s="722"/>
      <c r="CC1473" s="722"/>
      <c r="CD1473" s="722"/>
      <c r="CE1473" s="722"/>
      <c r="CF1473" s="722"/>
      <c r="CG1473" s="722"/>
      <c r="CH1473" s="722"/>
      <c r="CI1473" s="722"/>
      <c r="CJ1473" s="722"/>
      <c r="CK1473" s="722"/>
      <c r="CL1473" s="722"/>
      <c r="CM1473" s="722"/>
      <c r="CN1473" s="722"/>
      <c r="CO1473" s="722"/>
      <c r="CP1473" s="722"/>
      <c r="CQ1473" s="722"/>
      <c r="CR1473" s="722"/>
      <c r="CS1473" s="722"/>
    </row>
    <row r="1474" spans="1:97" s="1376" customFormat="1">
      <c r="A1474" s="722"/>
      <c r="B1474" s="722"/>
      <c r="C1474" s="722"/>
      <c r="D1474" s="722"/>
      <c r="E1474" s="722"/>
      <c r="F1474" s="757"/>
      <c r="G1474" s="757"/>
      <c r="H1474" s="757"/>
      <c r="I1474" s="757"/>
      <c r="J1474" s="757"/>
      <c r="K1474" s="758"/>
      <c r="L1474" s="758"/>
      <c r="M1474" s="722"/>
      <c r="N1474" s="736"/>
      <c r="O1474" s="736"/>
      <c r="P1474" s="736"/>
      <c r="Q1474" s="736"/>
      <c r="R1474" s="736"/>
      <c r="S1474" s="736"/>
      <c r="T1474" s="736"/>
      <c r="U1474" s="736"/>
      <c r="BA1474" s="722"/>
      <c r="BB1474" s="722"/>
      <c r="BC1474" s="722"/>
      <c r="BD1474" s="722"/>
      <c r="BE1474" s="722"/>
      <c r="BF1474" s="722"/>
      <c r="BG1474" s="722"/>
      <c r="BH1474" s="722"/>
      <c r="BI1474" s="722"/>
      <c r="BJ1474" s="722"/>
      <c r="BK1474" s="722"/>
      <c r="BL1474" s="722"/>
      <c r="BM1474" s="722"/>
      <c r="BN1474" s="722"/>
      <c r="BO1474" s="722"/>
      <c r="BP1474" s="722"/>
      <c r="BQ1474" s="722"/>
      <c r="BR1474" s="722"/>
      <c r="BS1474" s="722"/>
      <c r="BT1474" s="722"/>
      <c r="BU1474" s="722"/>
      <c r="BV1474" s="722"/>
      <c r="BW1474" s="722"/>
      <c r="BX1474" s="722"/>
      <c r="BY1474" s="722"/>
      <c r="BZ1474" s="722"/>
      <c r="CA1474" s="722"/>
      <c r="CB1474" s="722"/>
      <c r="CC1474" s="722"/>
      <c r="CD1474" s="722"/>
      <c r="CE1474" s="722"/>
      <c r="CF1474" s="722"/>
      <c r="CG1474" s="722"/>
      <c r="CH1474" s="722"/>
      <c r="CI1474" s="722"/>
      <c r="CJ1474" s="722"/>
      <c r="CK1474" s="722"/>
      <c r="CL1474" s="722"/>
      <c r="CM1474" s="722"/>
      <c r="CN1474" s="722"/>
      <c r="CO1474" s="722"/>
      <c r="CP1474" s="722"/>
      <c r="CQ1474" s="722"/>
      <c r="CR1474" s="722"/>
      <c r="CS1474" s="722"/>
    </row>
    <row r="1475" spans="1:97" s="1376" customFormat="1">
      <c r="A1475" s="722"/>
      <c r="B1475" s="722"/>
      <c r="C1475" s="722"/>
      <c r="D1475" s="722"/>
      <c r="E1475" s="722"/>
      <c r="F1475" s="757"/>
      <c r="G1475" s="757"/>
      <c r="H1475" s="757"/>
      <c r="I1475" s="757"/>
      <c r="J1475" s="757"/>
      <c r="K1475" s="758"/>
      <c r="L1475" s="758"/>
      <c r="M1475" s="722"/>
      <c r="N1475" s="736"/>
      <c r="O1475" s="736"/>
      <c r="P1475" s="736"/>
      <c r="Q1475" s="736"/>
      <c r="R1475" s="736"/>
      <c r="S1475" s="736"/>
      <c r="T1475" s="736"/>
      <c r="U1475" s="736"/>
      <c r="BA1475" s="722"/>
      <c r="BB1475" s="722"/>
      <c r="BC1475" s="722"/>
      <c r="BD1475" s="722"/>
      <c r="BE1475" s="722"/>
      <c r="BF1475" s="722"/>
      <c r="BG1475" s="722"/>
      <c r="BH1475" s="722"/>
      <c r="BI1475" s="722"/>
      <c r="BJ1475" s="722"/>
      <c r="BK1475" s="722"/>
      <c r="BL1475" s="722"/>
      <c r="BM1475" s="722"/>
      <c r="BN1475" s="722"/>
      <c r="BO1475" s="722"/>
      <c r="BP1475" s="722"/>
      <c r="BQ1475" s="722"/>
      <c r="BR1475" s="722"/>
      <c r="BS1475" s="722"/>
      <c r="BT1475" s="722"/>
      <c r="BU1475" s="722"/>
      <c r="BV1475" s="722"/>
      <c r="BW1475" s="722"/>
      <c r="BX1475" s="722"/>
      <c r="BY1475" s="722"/>
      <c r="BZ1475" s="722"/>
      <c r="CA1475" s="722"/>
      <c r="CB1475" s="722"/>
      <c r="CC1475" s="722"/>
      <c r="CD1475" s="722"/>
      <c r="CE1475" s="722"/>
      <c r="CF1475" s="722"/>
      <c r="CG1475" s="722"/>
      <c r="CH1475" s="722"/>
      <c r="CI1475" s="722"/>
      <c r="CJ1475" s="722"/>
      <c r="CK1475" s="722"/>
      <c r="CL1475" s="722"/>
      <c r="CM1475" s="722"/>
      <c r="CN1475" s="722"/>
      <c r="CO1475" s="722"/>
      <c r="CP1475" s="722"/>
      <c r="CQ1475" s="722"/>
      <c r="CR1475" s="722"/>
      <c r="CS1475" s="722"/>
    </row>
    <row r="1476" spans="1:97" s="1376" customFormat="1">
      <c r="A1476" s="722"/>
      <c r="B1476" s="722"/>
      <c r="C1476" s="722"/>
      <c r="D1476" s="722"/>
      <c r="E1476" s="722"/>
      <c r="F1476" s="757"/>
      <c r="G1476" s="757"/>
      <c r="H1476" s="757"/>
      <c r="I1476" s="757"/>
      <c r="J1476" s="757"/>
      <c r="K1476" s="758"/>
      <c r="L1476" s="758"/>
      <c r="M1476" s="722"/>
      <c r="N1476" s="736"/>
      <c r="O1476" s="736"/>
      <c r="P1476" s="736"/>
      <c r="Q1476" s="736"/>
      <c r="R1476" s="736"/>
      <c r="S1476" s="736"/>
      <c r="T1476" s="736"/>
      <c r="U1476" s="736"/>
      <c r="BA1476" s="722"/>
      <c r="BB1476" s="722"/>
      <c r="BC1476" s="722"/>
      <c r="BD1476" s="722"/>
      <c r="BE1476" s="722"/>
      <c r="BF1476" s="722"/>
      <c r="BG1476" s="722"/>
      <c r="BH1476" s="722"/>
      <c r="BI1476" s="722"/>
      <c r="BJ1476" s="722"/>
      <c r="BK1476" s="722"/>
      <c r="BL1476" s="722"/>
      <c r="BM1476" s="722"/>
      <c r="BN1476" s="722"/>
      <c r="BO1476" s="722"/>
      <c r="BP1476" s="722"/>
      <c r="BQ1476" s="722"/>
      <c r="BR1476" s="722"/>
      <c r="BS1476" s="722"/>
      <c r="BT1476" s="722"/>
      <c r="BU1476" s="722"/>
      <c r="BV1476" s="722"/>
      <c r="BW1476" s="722"/>
      <c r="BX1476" s="722"/>
      <c r="BY1476" s="722"/>
      <c r="BZ1476" s="722"/>
      <c r="CA1476" s="722"/>
      <c r="CB1476" s="722"/>
      <c r="CC1476" s="722"/>
      <c r="CD1476" s="722"/>
      <c r="CE1476" s="722"/>
      <c r="CF1476" s="722"/>
      <c r="CG1476" s="722"/>
      <c r="CH1476" s="722"/>
      <c r="CI1476" s="722"/>
      <c r="CJ1476" s="722"/>
      <c r="CK1476" s="722"/>
      <c r="CL1476" s="722"/>
      <c r="CM1476" s="722"/>
      <c r="CN1476" s="722"/>
      <c r="CO1476" s="722"/>
      <c r="CP1476" s="722"/>
      <c r="CQ1476" s="722"/>
      <c r="CR1476" s="722"/>
      <c r="CS1476" s="722"/>
    </row>
    <row r="1477" spans="1:97" s="1376" customFormat="1">
      <c r="A1477" s="722"/>
      <c r="B1477" s="722"/>
      <c r="C1477" s="722"/>
      <c r="D1477" s="722"/>
      <c r="E1477" s="722"/>
      <c r="F1477" s="757"/>
      <c r="G1477" s="757"/>
      <c r="H1477" s="757"/>
      <c r="I1477" s="757"/>
      <c r="J1477" s="757"/>
      <c r="K1477" s="758"/>
      <c r="L1477" s="758"/>
      <c r="M1477" s="722"/>
      <c r="N1477" s="736"/>
      <c r="O1477" s="736"/>
      <c r="P1477" s="736"/>
      <c r="Q1477" s="736"/>
      <c r="R1477" s="736"/>
      <c r="S1477" s="736"/>
      <c r="T1477" s="736"/>
      <c r="U1477" s="736"/>
      <c r="BA1477" s="722"/>
      <c r="BB1477" s="722"/>
      <c r="BC1477" s="722"/>
      <c r="BD1477" s="722"/>
      <c r="BE1477" s="722"/>
      <c r="BF1477" s="722"/>
      <c r="BG1477" s="722"/>
      <c r="BH1477" s="722"/>
      <c r="BI1477" s="722"/>
      <c r="BJ1477" s="722"/>
      <c r="BK1477" s="722"/>
      <c r="BL1477" s="722"/>
      <c r="BM1477" s="722"/>
      <c r="BN1477" s="722"/>
      <c r="BO1477" s="722"/>
      <c r="BP1477" s="722"/>
      <c r="BQ1477" s="722"/>
      <c r="BR1477" s="722"/>
      <c r="BS1477" s="722"/>
      <c r="BT1477" s="722"/>
      <c r="BU1477" s="722"/>
      <c r="BV1477" s="722"/>
      <c r="BW1477" s="722"/>
      <c r="BX1477" s="722"/>
      <c r="BY1477" s="722"/>
      <c r="BZ1477" s="722"/>
      <c r="CA1477" s="722"/>
      <c r="CB1477" s="722"/>
      <c r="CC1477" s="722"/>
      <c r="CD1477" s="722"/>
      <c r="CE1477" s="722"/>
      <c r="CF1477" s="722"/>
      <c r="CG1477" s="722"/>
      <c r="CH1477" s="722"/>
      <c r="CI1477" s="722"/>
      <c r="CJ1477" s="722"/>
      <c r="CK1477" s="722"/>
      <c r="CL1477" s="722"/>
      <c r="CM1477" s="722"/>
      <c r="CN1477" s="722"/>
      <c r="CO1477" s="722"/>
      <c r="CP1477" s="722"/>
      <c r="CQ1477" s="722"/>
      <c r="CR1477" s="722"/>
      <c r="CS1477" s="722"/>
    </row>
    <row r="1478" spans="1:97" s="1376" customFormat="1">
      <c r="A1478" s="722"/>
      <c r="B1478" s="722"/>
      <c r="C1478" s="722"/>
      <c r="D1478" s="722"/>
      <c r="E1478" s="722"/>
      <c r="F1478" s="757"/>
      <c r="G1478" s="757"/>
      <c r="H1478" s="757"/>
      <c r="I1478" s="757"/>
      <c r="J1478" s="757"/>
      <c r="K1478" s="758"/>
      <c r="L1478" s="758"/>
      <c r="M1478" s="722"/>
      <c r="N1478" s="736"/>
      <c r="O1478" s="736"/>
      <c r="P1478" s="736"/>
      <c r="Q1478" s="736"/>
      <c r="R1478" s="736"/>
      <c r="S1478" s="736"/>
      <c r="T1478" s="736"/>
      <c r="U1478" s="736"/>
      <c r="BA1478" s="722"/>
      <c r="BB1478" s="722"/>
      <c r="BC1478" s="722"/>
      <c r="BD1478" s="722"/>
      <c r="BE1478" s="722"/>
      <c r="BF1478" s="722"/>
      <c r="BG1478" s="722"/>
      <c r="BH1478" s="722"/>
      <c r="BI1478" s="722"/>
      <c r="BJ1478" s="722"/>
      <c r="BK1478" s="722"/>
      <c r="BL1478" s="722"/>
      <c r="BM1478" s="722"/>
      <c r="BN1478" s="722"/>
      <c r="BO1478" s="722"/>
      <c r="BP1478" s="722"/>
      <c r="BQ1478" s="722"/>
      <c r="BR1478" s="722"/>
      <c r="BS1478" s="722"/>
      <c r="BT1478" s="722"/>
      <c r="BU1478" s="722"/>
      <c r="BV1478" s="722"/>
      <c r="BW1478" s="722"/>
      <c r="BX1478" s="722"/>
      <c r="BY1478" s="722"/>
      <c r="BZ1478" s="722"/>
      <c r="CA1478" s="722"/>
      <c r="CB1478" s="722"/>
      <c r="CC1478" s="722"/>
      <c r="CD1478" s="722"/>
      <c r="CE1478" s="722"/>
      <c r="CF1478" s="722"/>
      <c r="CG1478" s="722"/>
      <c r="CH1478" s="722"/>
      <c r="CI1478" s="722"/>
      <c r="CJ1478" s="722"/>
      <c r="CK1478" s="722"/>
      <c r="CL1478" s="722"/>
      <c r="CM1478" s="722"/>
      <c r="CN1478" s="722"/>
      <c r="CO1478" s="722"/>
      <c r="CP1478" s="722"/>
      <c r="CQ1478" s="722"/>
      <c r="CR1478" s="722"/>
      <c r="CS1478" s="722"/>
    </row>
    <row r="1479" spans="1:97" s="1376" customFormat="1">
      <c r="A1479" s="722"/>
      <c r="B1479" s="722"/>
      <c r="C1479" s="722"/>
      <c r="D1479" s="722"/>
      <c r="E1479" s="722"/>
      <c r="F1479" s="757"/>
      <c r="G1479" s="757"/>
      <c r="H1479" s="757"/>
      <c r="I1479" s="757"/>
      <c r="J1479" s="757"/>
      <c r="K1479" s="758"/>
      <c r="L1479" s="758"/>
      <c r="M1479" s="722"/>
      <c r="N1479" s="736"/>
      <c r="O1479" s="736"/>
      <c r="P1479" s="736"/>
      <c r="Q1479" s="736"/>
      <c r="R1479" s="736"/>
      <c r="S1479" s="736"/>
      <c r="T1479" s="736"/>
      <c r="U1479" s="736"/>
      <c r="BA1479" s="722"/>
      <c r="BB1479" s="722"/>
      <c r="BC1479" s="722"/>
      <c r="BD1479" s="722"/>
      <c r="BE1479" s="722"/>
      <c r="BF1479" s="722"/>
      <c r="BG1479" s="722"/>
      <c r="BH1479" s="722"/>
      <c r="BI1479" s="722"/>
      <c r="BJ1479" s="722"/>
      <c r="BK1479" s="722"/>
      <c r="BL1479" s="722"/>
      <c r="BM1479" s="722"/>
      <c r="BN1479" s="722"/>
      <c r="BO1479" s="722"/>
      <c r="BP1479" s="722"/>
      <c r="BQ1479" s="722"/>
      <c r="BR1479" s="722"/>
      <c r="BS1479" s="722"/>
      <c r="BT1479" s="722"/>
      <c r="BU1479" s="722"/>
      <c r="BV1479" s="722"/>
      <c r="BW1479" s="722"/>
      <c r="BX1479" s="722"/>
      <c r="BY1479" s="722"/>
      <c r="BZ1479" s="722"/>
      <c r="CA1479" s="722"/>
      <c r="CB1479" s="722"/>
      <c r="CC1479" s="722"/>
      <c r="CD1479" s="722"/>
      <c r="CE1479" s="722"/>
      <c r="CF1479" s="722"/>
      <c r="CG1479" s="722"/>
      <c r="CH1479" s="722"/>
      <c r="CI1479" s="722"/>
      <c r="CJ1479" s="722"/>
      <c r="CK1479" s="722"/>
      <c r="CL1479" s="722"/>
      <c r="CM1479" s="722"/>
      <c r="CN1479" s="722"/>
      <c r="CO1479" s="722"/>
      <c r="CP1479" s="722"/>
      <c r="CQ1479" s="722"/>
      <c r="CR1479" s="722"/>
      <c r="CS1479" s="722"/>
    </row>
    <row r="1480" spans="1:97" s="1376" customFormat="1">
      <c r="A1480" s="722"/>
      <c r="B1480" s="722"/>
      <c r="C1480" s="722"/>
      <c r="D1480" s="722"/>
      <c r="E1480" s="722"/>
      <c r="F1480" s="757"/>
      <c r="G1480" s="757"/>
      <c r="H1480" s="757"/>
      <c r="I1480" s="757"/>
      <c r="J1480" s="757"/>
      <c r="K1480" s="758"/>
      <c r="L1480" s="758"/>
      <c r="M1480" s="722"/>
      <c r="N1480" s="736"/>
      <c r="O1480" s="736"/>
      <c r="P1480" s="736"/>
      <c r="Q1480" s="736"/>
      <c r="R1480" s="736"/>
      <c r="S1480" s="736"/>
      <c r="T1480" s="736"/>
      <c r="U1480" s="736"/>
      <c r="BA1480" s="722"/>
      <c r="BB1480" s="722"/>
      <c r="BC1480" s="722"/>
      <c r="BD1480" s="722"/>
      <c r="BE1480" s="722"/>
      <c r="BF1480" s="722"/>
      <c r="BG1480" s="722"/>
      <c r="BH1480" s="722"/>
      <c r="BI1480" s="722"/>
      <c r="BJ1480" s="722"/>
      <c r="BK1480" s="722"/>
      <c r="BL1480" s="722"/>
      <c r="BM1480" s="722"/>
      <c r="BN1480" s="722"/>
      <c r="BO1480" s="722"/>
      <c r="BP1480" s="722"/>
      <c r="BQ1480" s="722"/>
      <c r="BR1480" s="722"/>
      <c r="BS1480" s="722"/>
      <c r="BT1480" s="722"/>
      <c r="BU1480" s="722"/>
      <c r="BV1480" s="722"/>
      <c r="BW1480" s="722"/>
      <c r="BX1480" s="722"/>
      <c r="BY1480" s="722"/>
      <c r="BZ1480" s="722"/>
      <c r="CA1480" s="722"/>
      <c r="CB1480" s="722"/>
      <c r="CC1480" s="722"/>
      <c r="CD1480" s="722"/>
      <c r="CE1480" s="722"/>
      <c r="CF1480" s="722"/>
      <c r="CG1480" s="722"/>
      <c r="CH1480" s="722"/>
      <c r="CI1480" s="722"/>
      <c r="CJ1480" s="722"/>
      <c r="CK1480" s="722"/>
      <c r="CL1480" s="722"/>
      <c r="CM1480" s="722"/>
      <c r="CN1480" s="722"/>
      <c r="CO1480" s="722"/>
      <c r="CP1480" s="722"/>
      <c r="CQ1480" s="722"/>
      <c r="CR1480" s="722"/>
      <c r="CS1480" s="722"/>
    </row>
    <row r="1481" spans="1:97" s="1376" customFormat="1">
      <c r="A1481" s="722"/>
      <c r="B1481" s="722"/>
      <c r="C1481" s="722"/>
      <c r="D1481" s="722"/>
      <c r="E1481" s="722"/>
      <c r="F1481" s="757"/>
      <c r="G1481" s="757"/>
      <c r="H1481" s="757"/>
      <c r="I1481" s="757"/>
      <c r="J1481" s="757"/>
      <c r="K1481" s="758"/>
      <c r="L1481" s="758"/>
      <c r="M1481" s="722"/>
      <c r="N1481" s="736"/>
      <c r="O1481" s="736"/>
      <c r="P1481" s="736"/>
      <c r="Q1481" s="736"/>
      <c r="R1481" s="736"/>
      <c r="S1481" s="736"/>
      <c r="T1481" s="736"/>
      <c r="U1481" s="736"/>
      <c r="BA1481" s="722"/>
      <c r="BB1481" s="722"/>
      <c r="BC1481" s="722"/>
      <c r="BD1481" s="722"/>
      <c r="BE1481" s="722"/>
      <c r="BF1481" s="722"/>
      <c r="BG1481" s="722"/>
      <c r="BH1481" s="722"/>
      <c r="BI1481" s="722"/>
      <c r="BJ1481" s="722"/>
      <c r="BK1481" s="722"/>
      <c r="BL1481" s="722"/>
      <c r="BM1481" s="722"/>
      <c r="BN1481" s="722"/>
      <c r="BO1481" s="722"/>
      <c r="BP1481" s="722"/>
      <c r="BQ1481" s="722"/>
      <c r="BR1481" s="722"/>
      <c r="BS1481" s="722"/>
      <c r="BT1481" s="722"/>
      <c r="BU1481" s="722"/>
      <c r="BV1481" s="722"/>
      <c r="BW1481" s="722"/>
      <c r="BX1481" s="722"/>
      <c r="BY1481" s="722"/>
      <c r="BZ1481" s="722"/>
      <c r="CA1481" s="722"/>
      <c r="CB1481" s="722"/>
      <c r="CC1481" s="722"/>
      <c r="CD1481" s="722"/>
      <c r="CE1481" s="722"/>
      <c r="CF1481" s="722"/>
      <c r="CG1481" s="722"/>
      <c r="CH1481" s="722"/>
      <c r="CI1481" s="722"/>
      <c r="CJ1481" s="722"/>
      <c r="CK1481" s="722"/>
      <c r="CL1481" s="722"/>
      <c r="CM1481" s="722"/>
      <c r="CN1481" s="722"/>
      <c r="CO1481" s="722"/>
      <c r="CP1481" s="722"/>
      <c r="CQ1481" s="722"/>
      <c r="CR1481" s="722"/>
      <c r="CS1481" s="722"/>
    </row>
    <row r="1482" spans="1:97" s="1376" customFormat="1">
      <c r="A1482" s="722"/>
      <c r="B1482" s="722"/>
      <c r="C1482" s="722"/>
      <c r="D1482" s="722"/>
      <c r="E1482" s="722"/>
      <c r="F1482" s="757"/>
      <c r="G1482" s="757"/>
      <c r="H1482" s="757"/>
      <c r="I1482" s="757"/>
      <c r="J1482" s="757"/>
      <c r="K1482" s="758"/>
      <c r="L1482" s="758"/>
      <c r="M1482" s="722"/>
      <c r="N1482" s="736"/>
      <c r="O1482" s="736"/>
      <c r="P1482" s="736"/>
      <c r="Q1482" s="736"/>
      <c r="R1482" s="736"/>
      <c r="S1482" s="736"/>
      <c r="T1482" s="736"/>
      <c r="U1482" s="736"/>
      <c r="BA1482" s="722"/>
      <c r="BB1482" s="722"/>
      <c r="BC1482" s="722"/>
      <c r="BD1482" s="722"/>
      <c r="BE1482" s="722"/>
      <c r="BF1482" s="722"/>
      <c r="BG1482" s="722"/>
      <c r="BH1482" s="722"/>
      <c r="BI1482" s="722"/>
      <c r="BJ1482" s="722"/>
      <c r="BK1482" s="722"/>
      <c r="BL1482" s="722"/>
      <c r="BM1482" s="722"/>
      <c r="BN1482" s="722"/>
      <c r="BO1482" s="722"/>
      <c r="BP1482" s="722"/>
      <c r="BQ1482" s="722"/>
      <c r="BR1482" s="722"/>
      <c r="BS1482" s="722"/>
      <c r="BT1482" s="722"/>
      <c r="BU1482" s="722"/>
      <c r="BV1482" s="722"/>
      <c r="BW1482" s="722"/>
      <c r="BX1482" s="722"/>
      <c r="BY1482" s="722"/>
      <c r="BZ1482" s="722"/>
      <c r="CA1482" s="722"/>
      <c r="CB1482" s="722"/>
      <c r="CC1482" s="722"/>
      <c r="CD1482" s="722"/>
      <c r="CE1482" s="722"/>
      <c r="CF1482" s="722"/>
      <c r="CG1482" s="722"/>
      <c r="CH1482" s="722"/>
      <c r="CI1482" s="722"/>
      <c r="CJ1482" s="722"/>
      <c r="CK1482" s="722"/>
      <c r="CL1482" s="722"/>
      <c r="CM1482" s="722"/>
      <c r="CN1482" s="722"/>
      <c r="CO1482" s="722"/>
      <c r="CP1482" s="722"/>
      <c r="CQ1482" s="722"/>
      <c r="CR1482" s="722"/>
      <c r="CS1482" s="722"/>
    </row>
    <row r="1483" spans="1:97" s="1376" customFormat="1">
      <c r="A1483" s="722"/>
      <c r="B1483" s="722"/>
      <c r="C1483" s="722"/>
      <c r="D1483" s="722"/>
      <c r="E1483" s="722"/>
      <c r="F1483" s="757"/>
      <c r="G1483" s="757"/>
      <c r="H1483" s="757"/>
      <c r="I1483" s="757"/>
      <c r="J1483" s="757"/>
      <c r="K1483" s="758"/>
      <c r="L1483" s="758"/>
      <c r="M1483" s="722"/>
      <c r="N1483" s="736"/>
      <c r="O1483" s="736"/>
      <c r="P1483" s="736"/>
      <c r="Q1483" s="736"/>
      <c r="R1483" s="736"/>
      <c r="S1483" s="736"/>
      <c r="T1483" s="736"/>
      <c r="U1483" s="736"/>
      <c r="BA1483" s="722"/>
      <c r="BB1483" s="722"/>
      <c r="BC1483" s="722"/>
      <c r="BD1483" s="722"/>
      <c r="BE1483" s="722"/>
      <c r="BF1483" s="722"/>
      <c r="BG1483" s="722"/>
      <c r="BH1483" s="722"/>
      <c r="BI1483" s="722"/>
      <c r="BJ1483" s="722"/>
      <c r="BK1483" s="722"/>
      <c r="BL1483" s="722"/>
      <c r="BM1483" s="722"/>
      <c r="BN1483" s="722"/>
      <c r="BO1483" s="722"/>
      <c r="BP1483" s="722"/>
      <c r="BQ1483" s="722"/>
      <c r="BR1483" s="722"/>
      <c r="BS1483" s="722"/>
      <c r="BT1483" s="722"/>
      <c r="BU1483" s="722"/>
      <c r="BV1483" s="722"/>
      <c r="BW1483" s="722"/>
      <c r="BX1483" s="722"/>
      <c r="BY1483" s="722"/>
      <c r="BZ1483" s="722"/>
      <c r="CA1483" s="722"/>
      <c r="CB1483" s="722"/>
      <c r="CC1483" s="722"/>
      <c r="CD1483" s="722"/>
      <c r="CE1483" s="722"/>
      <c r="CF1483" s="722"/>
      <c r="CG1483" s="722"/>
      <c r="CH1483" s="722"/>
      <c r="CI1483" s="722"/>
      <c r="CJ1483" s="722"/>
      <c r="CK1483" s="722"/>
      <c r="CL1483" s="722"/>
      <c r="CM1483" s="722"/>
      <c r="CN1483" s="722"/>
      <c r="CO1483" s="722"/>
      <c r="CP1483" s="722"/>
      <c r="CQ1483" s="722"/>
      <c r="CR1483" s="722"/>
      <c r="CS1483" s="722"/>
    </row>
    <row r="1484" spans="1:97" s="1376" customFormat="1">
      <c r="A1484" s="722"/>
      <c r="B1484" s="722"/>
      <c r="C1484" s="722"/>
      <c r="D1484" s="722"/>
      <c r="E1484" s="722"/>
      <c r="F1484" s="757"/>
      <c r="G1484" s="757"/>
      <c r="H1484" s="757"/>
      <c r="I1484" s="757"/>
      <c r="J1484" s="757"/>
      <c r="K1484" s="758"/>
      <c r="L1484" s="758"/>
      <c r="M1484" s="722"/>
      <c r="N1484" s="736"/>
      <c r="O1484" s="736"/>
      <c r="P1484" s="736"/>
      <c r="Q1484" s="736"/>
      <c r="R1484" s="736"/>
      <c r="S1484" s="736"/>
      <c r="T1484" s="736"/>
      <c r="U1484" s="736"/>
      <c r="BA1484" s="722"/>
      <c r="BB1484" s="722"/>
      <c r="BC1484" s="722"/>
      <c r="BD1484" s="722"/>
      <c r="BE1484" s="722"/>
      <c r="BF1484" s="722"/>
      <c r="BG1484" s="722"/>
      <c r="BH1484" s="722"/>
      <c r="BI1484" s="722"/>
      <c r="BJ1484" s="722"/>
      <c r="BK1484" s="722"/>
      <c r="BL1484" s="722"/>
      <c r="BM1484" s="722"/>
      <c r="BN1484" s="722"/>
      <c r="BO1484" s="722"/>
      <c r="BP1484" s="722"/>
      <c r="BQ1484" s="722"/>
      <c r="BR1484" s="722"/>
      <c r="BS1484" s="722"/>
      <c r="BT1484" s="722"/>
      <c r="BU1484" s="722"/>
      <c r="BV1484" s="722"/>
      <c r="BW1484" s="722"/>
      <c r="BX1484" s="722"/>
      <c r="BY1484" s="722"/>
      <c r="BZ1484" s="722"/>
      <c r="CA1484" s="722"/>
      <c r="CB1484" s="722"/>
      <c r="CC1484" s="722"/>
      <c r="CD1484" s="722"/>
      <c r="CE1484" s="722"/>
      <c r="CF1484" s="722"/>
      <c r="CG1484" s="722"/>
      <c r="CH1484" s="722"/>
      <c r="CI1484" s="722"/>
      <c r="CJ1484" s="722"/>
      <c r="CK1484" s="722"/>
      <c r="CL1484" s="722"/>
      <c r="CM1484" s="722"/>
      <c r="CN1484" s="722"/>
      <c r="CO1484" s="722"/>
      <c r="CP1484" s="722"/>
      <c r="CQ1484" s="722"/>
      <c r="CR1484" s="722"/>
      <c r="CS1484" s="722"/>
    </row>
    <row r="1485" spans="1:97" s="1376" customFormat="1">
      <c r="A1485" s="722"/>
      <c r="B1485" s="722"/>
      <c r="C1485" s="722"/>
      <c r="D1485" s="722"/>
      <c r="E1485" s="722"/>
      <c r="F1485" s="757"/>
      <c r="G1485" s="757"/>
      <c r="H1485" s="757"/>
      <c r="I1485" s="757"/>
      <c r="J1485" s="757"/>
      <c r="K1485" s="758"/>
      <c r="L1485" s="758"/>
      <c r="M1485" s="722"/>
      <c r="N1485" s="736"/>
      <c r="O1485" s="736"/>
      <c r="P1485" s="736"/>
      <c r="Q1485" s="736"/>
      <c r="R1485" s="736"/>
      <c r="S1485" s="736"/>
      <c r="T1485" s="736"/>
      <c r="U1485" s="736"/>
      <c r="BA1485" s="722"/>
      <c r="BB1485" s="722"/>
      <c r="BC1485" s="722"/>
      <c r="BD1485" s="722"/>
      <c r="BE1485" s="722"/>
      <c r="BF1485" s="722"/>
      <c r="BG1485" s="722"/>
      <c r="BH1485" s="722"/>
      <c r="BI1485" s="722"/>
      <c r="BJ1485" s="722"/>
      <c r="BK1485" s="722"/>
      <c r="BL1485" s="722"/>
      <c r="BM1485" s="722"/>
      <c r="BN1485" s="722"/>
      <c r="BO1485" s="722"/>
      <c r="BP1485" s="722"/>
      <c r="BQ1485" s="722"/>
      <c r="BR1485" s="722"/>
      <c r="BS1485" s="722"/>
      <c r="BT1485" s="722"/>
      <c r="BU1485" s="722"/>
      <c r="BV1485" s="722"/>
      <c r="BW1485" s="722"/>
      <c r="BX1485" s="722"/>
      <c r="BY1485" s="722"/>
      <c r="BZ1485" s="722"/>
      <c r="CA1485" s="722"/>
      <c r="CB1485" s="722"/>
      <c r="CC1485" s="722"/>
      <c r="CD1485" s="722"/>
      <c r="CE1485" s="722"/>
      <c r="CF1485" s="722"/>
      <c r="CG1485" s="722"/>
      <c r="CH1485" s="722"/>
      <c r="CI1485" s="722"/>
      <c r="CJ1485" s="722"/>
      <c r="CK1485" s="722"/>
      <c r="CL1485" s="722"/>
      <c r="CM1485" s="722"/>
      <c r="CN1485" s="722"/>
      <c r="CO1485" s="722"/>
      <c r="CP1485" s="722"/>
      <c r="CQ1485" s="722"/>
      <c r="CR1485" s="722"/>
      <c r="CS1485" s="722"/>
    </row>
    <row r="1486" spans="1:97" s="1376" customFormat="1">
      <c r="A1486" s="722"/>
      <c r="B1486" s="722"/>
      <c r="C1486" s="722"/>
      <c r="D1486" s="722"/>
      <c r="E1486" s="722"/>
      <c r="F1486" s="757"/>
      <c r="G1486" s="757"/>
      <c r="H1486" s="757"/>
      <c r="I1486" s="757"/>
      <c r="J1486" s="757"/>
      <c r="K1486" s="758"/>
      <c r="L1486" s="758"/>
      <c r="M1486" s="722"/>
      <c r="N1486" s="736"/>
      <c r="O1486" s="736"/>
      <c r="P1486" s="736"/>
      <c r="Q1486" s="736"/>
      <c r="R1486" s="736"/>
      <c r="S1486" s="736"/>
      <c r="T1486" s="736"/>
      <c r="U1486" s="736"/>
      <c r="BA1486" s="722"/>
      <c r="BB1486" s="722"/>
      <c r="BC1486" s="722"/>
      <c r="BD1486" s="722"/>
      <c r="BE1486" s="722"/>
      <c r="BF1486" s="722"/>
      <c r="BG1486" s="722"/>
      <c r="BH1486" s="722"/>
      <c r="BI1486" s="722"/>
      <c r="BJ1486" s="722"/>
      <c r="BK1486" s="722"/>
      <c r="BL1486" s="722"/>
      <c r="BM1486" s="722"/>
      <c r="BN1486" s="722"/>
      <c r="BO1486" s="722"/>
      <c r="BP1486" s="722"/>
      <c r="BQ1486" s="722"/>
      <c r="BR1486" s="722"/>
      <c r="BS1486" s="722"/>
      <c r="BT1486" s="722"/>
      <c r="BU1486" s="722"/>
      <c r="BV1486" s="722"/>
      <c r="BW1486" s="722"/>
      <c r="BX1486" s="722"/>
      <c r="BY1486" s="722"/>
      <c r="BZ1486" s="722"/>
      <c r="CA1486" s="722"/>
      <c r="CB1486" s="722"/>
      <c r="CC1486" s="722"/>
      <c r="CD1486" s="722"/>
      <c r="CE1486" s="722"/>
      <c r="CF1486" s="722"/>
      <c r="CG1486" s="722"/>
      <c r="CH1486" s="722"/>
      <c r="CI1486" s="722"/>
      <c r="CJ1486" s="722"/>
      <c r="CK1486" s="722"/>
      <c r="CL1486" s="722"/>
      <c r="CM1486" s="722"/>
      <c r="CN1486" s="722"/>
      <c r="CO1486" s="722"/>
      <c r="CP1486" s="722"/>
      <c r="CQ1486" s="722"/>
      <c r="CR1486" s="722"/>
      <c r="CS1486" s="722"/>
    </row>
    <row r="1487" spans="1:97" s="1376" customFormat="1">
      <c r="A1487" s="722"/>
      <c r="B1487" s="722"/>
      <c r="C1487" s="722"/>
      <c r="D1487" s="722"/>
      <c r="E1487" s="722"/>
      <c r="F1487" s="757"/>
      <c r="G1487" s="757"/>
      <c r="H1487" s="757"/>
      <c r="I1487" s="757"/>
      <c r="J1487" s="757"/>
      <c r="K1487" s="758"/>
      <c r="L1487" s="758"/>
      <c r="M1487" s="722"/>
      <c r="N1487" s="736"/>
      <c r="O1487" s="736"/>
      <c r="P1487" s="736"/>
      <c r="Q1487" s="736"/>
      <c r="R1487" s="736"/>
      <c r="S1487" s="736"/>
      <c r="T1487" s="736"/>
      <c r="U1487" s="736"/>
      <c r="BA1487" s="722"/>
      <c r="BB1487" s="722"/>
      <c r="BC1487" s="722"/>
      <c r="BD1487" s="722"/>
      <c r="BE1487" s="722"/>
      <c r="BF1487" s="722"/>
      <c r="BG1487" s="722"/>
      <c r="BH1487" s="722"/>
      <c r="BI1487" s="722"/>
      <c r="BJ1487" s="722"/>
      <c r="BK1487" s="722"/>
      <c r="BL1487" s="722"/>
      <c r="BM1487" s="722"/>
      <c r="BN1487" s="722"/>
      <c r="BO1487" s="722"/>
      <c r="BP1487" s="722"/>
      <c r="BQ1487" s="722"/>
      <c r="BR1487" s="722"/>
      <c r="BS1487" s="722"/>
      <c r="BT1487" s="722"/>
      <c r="BU1487" s="722"/>
      <c r="BV1487" s="722"/>
      <c r="BW1487" s="722"/>
      <c r="BX1487" s="722"/>
      <c r="BY1487" s="722"/>
      <c r="BZ1487" s="722"/>
      <c r="CA1487" s="722"/>
      <c r="CB1487" s="722"/>
      <c r="CC1487" s="722"/>
      <c r="CD1487" s="722"/>
      <c r="CE1487" s="722"/>
      <c r="CF1487" s="722"/>
      <c r="CG1487" s="722"/>
      <c r="CH1487" s="722"/>
      <c r="CI1487" s="722"/>
      <c r="CJ1487" s="722"/>
      <c r="CK1487" s="722"/>
      <c r="CL1487" s="722"/>
      <c r="CM1487" s="722"/>
      <c r="CN1487" s="722"/>
      <c r="CO1487" s="722"/>
      <c r="CP1487" s="722"/>
      <c r="CQ1487" s="722"/>
      <c r="CR1487" s="722"/>
      <c r="CS1487" s="722"/>
    </row>
    <row r="1488" spans="1:97" s="1376" customFormat="1">
      <c r="A1488" s="722"/>
      <c r="B1488" s="722"/>
      <c r="C1488" s="722"/>
      <c r="D1488" s="722"/>
      <c r="E1488" s="722"/>
      <c r="F1488" s="757"/>
      <c r="G1488" s="757"/>
      <c r="H1488" s="757"/>
      <c r="I1488" s="757"/>
      <c r="J1488" s="757"/>
      <c r="K1488" s="758"/>
      <c r="L1488" s="758"/>
      <c r="M1488" s="722"/>
      <c r="N1488" s="736"/>
      <c r="O1488" s="736"/>
      <c r="P1488" s="736"/>
      <c r="Q1488" s="736"/>
      <c r="R1488" s="736"/>
      <c r="S1488" s="736"/>
      <c r="T1488" s="736"/>
      <c r="U1488" s="736"/>
      <c r="BA1488" s="722"/>
      <c r="BB1488" s="722"/>
      <c r="BC1488" s="722"/>
      <c r="BD1488" s="722"/>
      <c r="BE1488" s="722"/>
      <c r="BF1488" s="722"/>
      <c r="BG1488" s="722"/>
      <c r="BH1488" s="722"/>
      <c r="BI1488" s="722"/>
      <c r="BJ1488" s="722"/>
      <c r="BK1488" s="722"/>
      <c r="BL1488" s="722"/>
      <c r="BM1488" s="722"/>
      <c r="BN1488" s="722"/>
      <c r="BO1488" s="722"/>
      <c r="BP1488" s="722"/>
      <c r="BQ1488" s="722"/>
      <c r="BR1488" s="722"/>
      <c r="BS1488" s="722"/>
      <c r="BT1488" s="722"/>
      <c r="BU1488" s="722"/>
      <c r="BV1488" s="722"/>
      <c r="BW1488" s="722"/>
      <c r="BX1488" s="722"/>
      <c r="BY1488" s="722"/>
      <c r="BZ1488" s="722"/>
      <c r="CA1488" s="722"/>
      <c r="CB1488" s="722"/>
      <c r="CC1488" s="722"/>
      <c r="CD1488" s="722"/>
      <c r="CE1488" s="722"/>
      <c r="CF1488" s="722"/>
      <c r="CG1488" s="722"/>
      <c r="CH1488" s="722"/>
      <c r="CI1488" s="722"/>
      <c r="CJ1488" s="722"/>
      <c r="CK1488" s="722"/>
      <c r="CL1488" s="722"/>
      <c r="CM1488" s="722"/>
      <c r="CN1488" s="722"/>
      <c r="CO1488" s="722"/>
      <c r="CP1488" s="722"/>
      <c r="CQ1488" s="722"/>
      <c r="CR1488" s="722"/>
      <c r="CS1488" s="722"/>
    </row>
    <row r="1489" spans="1:97" s="1376" customFormat="1">
      <c r="A1489" s="722"/>
      <c r="B1489" s="722"/>
      <c r="C1489" s="722"/>
      <c r="D1489" s="722"/>
      <c r="E1489" s="722"/>
      <c r="F1489" s="757"/>
      <c r="G1489" s="757"/>
      <c r="H1489" s="757"/>
      <c r="I1489" s="757"/>
      <c r="J1489" s="757"/>
      <c r="K1489" s="758"/>
      <c r="L1489" s="758"/>
      <c r="M1489" s="722"/>
      <c r="N1489" s="736"/>
      <c r="O1489" s="736"/>
      <c r="P1489" s="736"/>
      <c r="Q1489" s="736"/>
      <c r="R1489" s="736"/>
      <c r="S1489" s="736"/>
      <c r="T1489" s="736"/>
      <c r="U1489" s="736"/>
      <c r="BA1489" s="722"/>
      <c r="BB1489" s="722"/>
      <c r="BC1489" s="722"/>
      <c r="BD1489" s="722"/>
      <c r="BE1489" s="722"/>
      <c r="BF1489" s="722"/>
      <c r="BG1489" s="722"/>
      <c r="BH1489" s="722"/>
      <c r="BI1489" s="722"/>
      <c r="BJ1489" s="722"/>
      <c r="BK1489" s="722"/>
      <c r="BL1489" s="722"/>
      <c r="BM1489" s="722"/>
      <c r="BN1489" s="722"/>
      <c r="BO1489" s="722"/>
      <c r="BP1489" s="722"/>
      <c r="BQ1489" s="722"/>
      <c r="BR1489" s="722"/>
      <c r="BS1489" s="722"/>
      <c r="BT1489" s="722"/>
      <c r="BU1489" s="722"/>
      <c r="BV1489" s="722"/>
      <c r="BW1489" s="722"/>
      <c r="BX1489" s="722"/>
      <c r="BY1489" s="722"/>
      <c r="BZ1489" s="722"/>
      <c r="CA1489" s="722"/>
      <c r="CB1489" s="722"/>
      <c r="CC1489" s="722"/>
      <c r="CD1489" s="722"/>
      <c r="CE1489" s="722"/>
      <c r="CF1489" s="722"/>
      <c r="CG1489" s="722"/>
      <c r="CH1489" s="722"/>
      <c r="CI1489" s="722"/>
      <c r="CJ1489" s="722"/>
      <c r="CK1489" s="722"/>
      <c r="CL1489" s="722"/>
      <c r="CM1489" s="722"/>
      <c r="CN1489" s="722"/>
      <c r="CO1489" s="722"/>
      <c r="CP1489" s="722"/>
      <c r="CQ1489" s="722"/>
      <c r="CR1489" s="722"/>
      <c r="CS1489" s="722"/>
    </row>
    <row r="1490" spans="1:97" s="1376" customFormat="1">
      <c r="A1490" s="722"/>
      <c r="B1490" s="722"/>
      <c r="C1490" s="722"/>
      <c r="D1490" s="722"/>
      <c r="E1490" s="722"/>
      <c r="F1490" s="757"/>
      <c r="G1490" s="757"/>
      <c r="H1490" s="757"/>
      <c r="I1490" s="757"/>
      <c r="J1490" s="757"/>
      <c r="K1490" s="758"/>
      <c r="L1490" s="758"/>
      <c r="M1490" s="722"/>
      <c r="N1490" s="736"/>
      <c r="O1490" s="736"/>
      <c r="P1490" s="736"/>
      <c r="Q1490" s="736"/>
      <c r="R1490" s="736"/>
      <c r="S1490" s="736"/>
      <c r="T1490" s="736"/>
      <c r="U1490" s="736"/>
      <c r="BA1490" s="722"/>
      <c r="BB1490" s="722"/>
      <c r="BC1490" s="722"/>
      <c r="BD1490" s="722"/>
      <c r="BE1490" s="722"/>
      <c r="BF1490" s="722"/>
      <c r="BG1490" s="722"/>
      <c r="BH1490" s="722"/>
      <c r="BI1490" s="722"/>
      <c r="BJ1490" s="722"/>
      <c r="BK1490" s="722"/>
      <c r="BL1490" s="722"/>
      <c r="BM1490" s="722"/>
      <c r="BN1490" s="722"/>
      <c r="BO1490" s="722"/>
      <c r="BP1490" s="722"/>
      <c r="BQ1490" s="722"/>
      <c r="BR1490" s="722"/>
      <c r="BS1490" s="722"/>
      <c r="BT1490" s="722"/>
      <c r="BU1490" s="722"/>
      <c r="BV1490" s="722"/>
      <c r="BW1490" s="722"/>
      <c r="BX1490" s="722"/>
      <c r="BY1490" s="722"/>
      <c r="BZ1490" s="722"/>
      <c r="CA1490" s="722"/>
      <c r="CB1490" s="722"/>
      <c r="CC1490" s="722"/>
      <c r="CD1490" s="722"/>
      <c r="CE1490" s="722"/>
      <c r="CF1490" s="722"/>
      <c r="CG1490" s="722"/>
      <c r="CH1490" s="722"/>
      <c r="CI1490" s="722"/>
      <c r="CJ1490" s="722"/>
      <c r="CK1490" s="722"/>
      <c r="CL1490" s="722"/>
      <c r="CM1490" s="722"/>
      <c r="CN1490" s="722"/>
      <c r="CO1490" s="722"/>
      <c r="CP1490" s="722"/>
      <c r="CQ1490" s="722"/>
      <c r="CR1490" s="722"/>
      <c r="CS1490" s="722"/>
    </row>
    <row r="1491" spans="1:97" s="1376" customFormat="1">
      <c r="A1491" s="722"/>
      <c r="B1491" s="722"/>
      <c r="C1491" s="722"/>
      <c r="D1491" s="722"/>
      <c r="E1491" s="722"/>
      <c r="F1491" s="757"/>
      <c r="G1491" s="757"/>
      <c r="H1491" s="757"/>
      <c r="I1491" s="757"/>
      <c r="J1491" s="757"/>
      <c r="K1491" s="758"/>
      <c r="L1491" s="758"/>
      <c r="M1491" s="722"/>
      <c r="N1491" s="736"/>
      <c r="O1491" s="736"/>
      <c r="P1491" s="736"/>
      <c r="Q1491" s="736"/>
      <c r="R1491" s="736"/>
      <c r="S1491" s="736"/>
      <c r="T1491" s="736"/>
      <c r="U1491" s="736"/>
      <c r="BA1491" s="722"/>
      <c r="BB1491" s="722"/>
      <c r="BC1491" s="722"/>
      <c r="BD1491" s="722"/>
      <c r="BE1491" s="722"/>
      <c r="BF1491" s="722"/>
      <c r="BG1491" s="722"/>
      <c r="BH1491" s="722"/>
      <c r="BI1491" s="722"/>
      <c r="BJ1491" s="722"/>
      <c r="BK1491" s="722"/>
      <c r="BL1491" s="722"/>
      <c r="BM1491" s="722"/>
      <c r="BN1491" s="722"/>
      <c r="BO1491" s="722"/>
      <c r="BP1491" s="722"/>
      <c r="BQ1491" s="722"/>
      <c r="BR1491" s="722"/>
      <c r="BS1491" s="722"/>
      <c r="BT1491" s="722"/>
      <c r="BU1491" s="722"/>
      <c r="BV1491" s="722"/>
      <c r="BW1491" s="722"/>
      <c r="BX1491" s="722"/>
      <c r="BY1491" s="722"/>
      <c r="BZ1491" s="722"/>
      <c r="CA1491" s="722"/>
      <c r="CB1491" s="722"/>
      <c r="CC1491" s="722"/>
      <c r="CD1491" s="722"/>
      <c r="CE1491" s="722"/>
      <c r="CF1491" s="722"/>
      <c r="CG1491" s="722"/>
      <c r="CH1491" s="722"/>
      <c r="CI1491" s="722"/>
      <c r="CJ1491" s="722"/>
      <c r="CK1491" s="722"/>
      <c r="CL1491" s="722"/>
      <c r="CM1491" s="722"/>
      <c r="CN1491" s="722"/>
      <c r="CO1491" s="722"/>
      <c r="CP1491" s="722"/>
      <c r="CQ1491" s="722"/>
      <c r="CR1491" s="722"/>
      <c r="CS1491" s="722"/>
    </row>
    <row r="1492" spans="1:97" s="1376" customFormat="1">
      <c r="A1492" s="722"/>
      <c r="B1492" s="722"/>
      <c r="C1492" s="722"/>
      <c r="D1492" s="722"/>
      <c r="E1492" s="722"/>
      <c r="F1492" s="757"/>
      <c r="G1492" s="757"/>
      <c r="H1492" s="757"/>
      <c r="I1492" s="757"/>
      <c r="J1492" s="757"/>
      <c r="K1492" s="758"/>
      <c r="L1492" s="758"/>
      <c r="M1492" s="722"/>
      <c r="N1492" s="736"/>
      <c r="O1492" s="736"/>
      <c r="P1492" s="736"/>
      <c r="Q1492" s="736"/>
      <c r="R1492" s="736"/>
      <c r="S1492" s="736"/>
      <c r="T1492" s="736"/>
      <c r="U1492" s="736"/>
      <c r="BA1492" s="722"/>
      <c r="BB1492" s="722"/>
      <c r="BC1492" s="722"/>
      <c r="BD1492" s="722"/>
      <c r="BE1492" s="722"/>
      <c r="BF1492" s="722"/>
      <c r="BG1492" s="722"/>
      <c r="BH1492" s="722"/>
      <c r="BI1492" s="722"/>
      <c r="BJ1492" s="722"/>
      <c r="BK1492" s="722"/>
      <c r="BL1492" s="722"/>
      <c r="BM1492" s="722"/>
      <c r="BN1492" s="722"/>
      <c r="BO1492" s="722"/>
      <c r="BP1492" s="722"/>
      <c r="BQ1492" s="722"/>
      <c r="BR1492" s="722"/>
      <c r="BS1492" s="722"/>
      <c r="BT1492" s="722"/>
      <c r="BU1492" s="722"/>
      <c r="BV1492" s="722"/>
      <c r="BW1492" s="722"/>
      <c r="BX1492" s="722"/>
      <c r="BY1492" s="722"/>
      <c r="BZ1492" s="722"/>
      <c r="CA1492" s="722"/>
      <c r="CB1492" s="722"/>
      <c r="CC1492" s="722"/>
      <c r="CD1492" s="722"/>
      <c r="CE1492" s="722"/>
      <c r="CF1492" s="722"/>
      <c r="CG1492" s="722"/>
      <c r="CH1492" s="722"/>
      <c r="CI1492" s="722"/>
      <c r="CJ1492" s="722"/>
      <c r="CK1492" s="722"/>
      <c r="CL1492" s="722"/>
      <c r="CM1492" s="722"/>
      <c r="CN1492" s="722"/>
      <c r="CO1492" s="722"/>
      <c r="CP1492" s="722"/>
      <c r="CQ1492" s="722"/>
      <c r="CR1492" s="722"/>
      <c r="CS1492" s="722"/>
    </row>
    <row r="1493" spans="1:97" s="1376" customFormat="1">
      <c r="A1493" s="722"/>
      <c r="B1493" s="722"/>
      <c r="C1493" s="722"/>
      <c r="D1493" s="722"/>
      <c r="E1493" s="722"/>
      <c r="F1493" s="757"/>
      <c r="G1493" s="757"/>
      <c r="H1493" s="757"/>
      <c r="I1493" s="757"/>
      <c r="J1493" s="757"/>
      <c r="K1493" s="758"/>
      <c r="L1493" s="758"/>
      <c r="M1493" s="722"/>
      <c r="N1493" s="736"/>
      <c r="O1493" s="736"/>
      <c r="P1493" s="736"/>
      <c r="Q1493" s="736"/>
      <c r="R1493" s="736"/>
      <c r="S1493" s="736"/>
      <c r="T1493" s="736"/>
      <c r="U1493" s="736"/>
      <c r="BA1493" s="722"/>
      <c r="BB1493" s="722"/>
      <c r="BC1493" s="722"/>
      <c r="BD1493" s="722"/>
      <c r="BE1493" s="722"/>
      <c r="BF1493" s="722"/>
      <c r="BG1493" s="722"/>
      <c r="BH1493" s="722"/>
      <c r="BI1493" s="722"/>
      <c r="BJ1493" s="722"/>
      <c r="BK1493" s="722"/>
      <c r="BL1493" s="722"/>
      <c r="BM1493" s="722"/>
      <c r="BN1493" s="722"/>
      <c r="BO1493" s="722"/>
      <c r="BP1493" s="722"/>
      <c r="BQ1493" s="722"/>
      <c r="BR1493" s="722"/>
      <c r="BS1493" s="722"/>
      <c r="BT1493" s="722"/>
      <c r="BU1493" s="722"/>
      <c r="BV1493" s="722"/>
      <c r="BW1493" s="722"/>
      <c r="BX1493" s="722"/>
      <c r="BY1493" s="722"/>
      <c r="BZ1493" s="722"/>
      <c r="CA1493" s="722"/>
      <c r="CB1493" s="722"/>
      <c r="CC1493" s="722"/>
      <c r="CD1493" s="722"/>
      <c r="CE1493" s="722"/>
      <c r="CF1493" s="722"/>
      <c r="CG1493" s="722"/>
      <c r="CH1493" s="722"/>
      <c r="CI1493" s="722"/>
      <c r="CJ1493" s="722"/>
      <c r="CK1493" s="722"/>
      <c r="CL1493" s="722"/>
      <c r="CM1493" s="722"/>
      <c r="CN1493" s="722"/>
      <c r="CO1493" s="722"/>
      <c r="CP1493" s="722"/>
      <c r="CQ1493" s="722"/>
      <c r="CR1493" s="722"/>
      <c r="CS1493" s="722"/>
    </row>
    <row r="1494" spans="1:97" s="1376" customFormat="1">
      <c r="A1494" s="722"/>
      <c r="B1494" s="722"/>
      <c r="C1494" s="722"/>
      <c r="D1494" s="722"/>
      <c r="E1494" s="722"/>
      <c r="F1494" s="757"/>
      <c r="G1494" s="757"/>
      <c r="H1494" s="757"/>
      <c r="I1494" s="757"/>
      <c r="J1494" s="757"/>
      <c r="K1494" s="758"/>
      <c r="L1494" s="758"/>
      <c r="M1494" s="722"/>
      <c r="N1494" s="736"/>
      <c r="O1494" s="736"/>
      <c r="P1494" s="736"/>
      <c r="Q1494" s="736"/>
      <c r="R1494" s="736"/>
      <c r="S1494" s="736"/>
      <c r="T1494" s="736"/>
      <c r="U1494" s="736"/>
      <c r="BA1494" s="722"/>
      <c r="BB1494" s="722"/>
      <c r="BC1494" s="722"/>
      <c r="BD1494" s="722"/>
      <c r="BE1494" s="722"/>
      <c r="BF1494" s="722"/>
      <c r="BG1494" s="722"/>
      <c r="BH1494" s="722"/>
      <c r="BI1494" s="722"/>
      <c r="BJ1494" s="722"/>
      <c r="BK1494" s="722"/>
      <c r="BL1494" s="722"/>
      <c r="BM1494" s="722"/>
      <c r="BN1494" s="722"/>
      <c r="BO1494" s="722"/>
      <c r="BP1494" s="722"/>
      <c r="BQ1494" s="722"/>
      <c r="BR1494" s="722"/>
      <c r="BS1494" s="722"/>
      <c r="BT1494" s="722"/>
      <c r="BU1494" s="722"/>
      <c r="BV1494" s="722"/>
      <c r="BW1494" s="722"/>
      <c r="BX1494" s="722"/>
      <c r="BY1494" s="722"/>
      <c r="BZ1494" s="722"/>
      <c r="CA1494" s="722"/>
      <c r="CB1494" s="722"/>
      <c r="CC1494" s="722"/>
      <c r="CD1494" s="722"/>
      <c r="CE1494" s="722"/>
      <c r="CF1494" s="722"/>
      <c r="CG1494" s="722"/>
      <c r="CH1494" s="722"/>
      <c r="CI1494" s="722"/>
      <c r="CJ1494" s="722"/>
      <c r="CK1494" s="722"/>
      <c r="CL1494" s="722"/>
      <c r="CM1494" s="722"/>
      <c r="CN1494" s="722"/>
      <c r="CO1494" s="722"/>
      <c r="CP1494" s="722"/>
      <c r="CQ1494" s="722"/>
      <c r="CR1494" s="722"/>
      <c r="CS1494" s="722"/>
    </row>
    <row r="1495" spans="1:97" s="1376" customFormat="1">
      <c r="A1495" s="722"/>
      <c r="B1495" s="722"/>
      <c r="C1495" s="722"/>
      <c r="D1495" s="722"/>
      <c r="E1495" s="722"/>
      <c r="F1495" s="757"/>
      <c r="G1495" s="757"/>
      <c r="H1495" s="757"/>
      <c r="I1495" s="757"/>
      <c r="J1495" s="757"/>
      <c r="K1495" s="758"/>
      <c r="L1495" s="758"/>
      <c r="M1495" s="722"/>
      <c r="N1495" s="736"/>
      <c r="O1495" s="736"/>
      <c r="P1495" s="736"/>
      <c r="Q1495" s="736"/>
      <c r="R1495" s="736"/>
      <c r="S1495" s="736"/>
      <c r="T1495" s="736"/>
      <c r="U1495" s="736"/>
      <c r="BA1495" s="722"/>
      <c r="BB1495" s="722"/>
      <c r="BC1495" s="722"/>
      <c r="BD1495" s="722"/>
      <c r="BE1495" s="722"/>
      <c r="BF1495" s="722"/>
      <c r="BG1495" s="722"/>
      <c r="BH1495" s="722"/>
      <c r="BI1495" s="722"/>
      <c r="BJ1495" s="722"/>
      <c r="BK1495" s="722"/>
      <c r="BL1495" s="722"/>
      <c r="BM1495" s="722"/>
      <c r="BN1495" s="722"/>
      <c r="BO1495" s="722"/>
      <c r="BP1495" s="722"/>
      <c r="BQ1495" s="722"/>
      <c r="BR1495" s="722"/>
      <c r="BS1495" s="722"/>
      <c r="BT1495" s="722"/>
      <c r="BU1495" s="722"/>
      <c r="BV1495" s="722"/>
      <c r="BW1495" s="722"/>
      <c r="BX1495" s="722"/>
      <c r="BY1495" s="722"/>
      <c r="BZ1495" s="722"/>
      <c r="CA1495" s="722"/>
      <c r="CB1495" s="722"/>
      <c r="CC1495" s="722"/>
      <c r="CD1495" s="722"/>
      <c r="CE1495" s="722"/>
      <c r="CF1495" s="722"/>
      <c r="CG1495" s="722"/>
      <c r="CH1495" s="722"/>
      <c r="CI1495" s="722"/>
      <c r="CJ1495" s="722"/>
      <c r="CK1495" s="722"/>
      <c r="CL1495" s="722"/>
      <c r="CM1495" s="722"/>
      <c r="CN1495" s="722"/>
      <c r="CO1495" s="722"/>
      <c r="CP1495" s="722"/>
      <c r="CQ1495" s="722"/>
      <c r="CR1495" s="722"/>
      <c r="CS1495" s="722"/>
    </row>
    <row r="1496" spans="1:97" s="1376" customFormat="1">
      <c r="A1496" s="722"/>
      <c r="B1496" s="722"/>
      <c r="C1496" s="722"/>
      <c r="D1496" s="722"/>
      <c r="E1496" s="722"/>
      <c r="F1496" s="757"/>
      <c r="G1496" s="757"/>
      <c r="H1496" s="757"/>
      <c r="I1496" s="757"/>
      <c r="J1496" s="757"/>
      <c r="K1496" s="758"/>
      <c r="L1496" s="758"/>
      <c r="M1496" s="722"/>
      <c r="N1496" s="736"/>
      <c r="O1496" s="736"/>
      <c r="P1496" s="736"/>
      <c r="Q1496" s="736"/>
      <c r="R1496" s="736"/>
      <c r="S1496" s="736"/>
      <c r="T1496" s="736"/>
      <c r="U1496" s="736"/>
      <c r="BA1496" s="722"/>
      <c r="BB1496" s="722"/>
      <c r="BC1496" s="722"/>
      <c r="BD1496" s="722"/>
      <c r="BE1496" s="722"/>
      <c r="BF1496" s="722"/>
      <c r="BG1496" s="722"/>
      <c r="BH1496" s="722"/>
      <c r="BI1496" s="722"/>
      <c r="BJ1496" s="722"/>
      <c r="BK1496" s="722"/>
      <c r="BL1496" s="722"/>
      <c r="BM1496" s="722"/>
      <c r="BN1496" s="722"/>
      <c r="BO1496" s="722"/>
      <c r="BP1496" s="722"/>
      <c r="BQ1496" s="722"/>
      <c r="BR1496" s="722"/>
      <c r="BS1496" s="722"/>
      <c r="BT1496" s="722"/>
      <c r="BU1496" s="722"/>
      <c r="BV1496" s="722"/>
      <c r="BW1496" s="722"/>
      <c r="BX1496" s="722"/>
      <c r="BY1496" s="722"/>
      <c r="BZ1496" s="722"/>
      <c r="CA1496" s="722"/>
      <c r="CB1496" s="722"/>
      <c r="CC1496" s="722"/>
      <c r="CD1496" s="722"/>
      <c r="CE1496" s="722"/>
      <c r="CF1496" s="722"/>
      <c r="CG1496" s="722"/>
      <c r="CH1496" s="722"/>
      <c r="CI1496" s="722"/>
      <c r="CJ1496" s="722"/>
      <c r="CK1496" s="722"/>
      <c r="CL1496" s="722"/>
      <c r="CM1496" s="722"/>
      <c r="CN1496" s="722"/>
      <c r="CO1496" s="722"/>
      <c r="CP1496" s="722"/>
      <c r="CQ1496" s="722"/>
      <c r="CR1496" s="722"/>
      <c r="CS1496" s="722"/>
    </row>
    <row r="1497" spans="1:97" s="1376" customFormat="1">
      <c r="A1497" s="722"/>
      <c r="B1497" s="722"/>
      <c r="C1497" s="722"/>
      <c r="D1497" s="722"/>
      <c r="E1497" s="722"/>
      <c r="F1497" s="757"/>
      <c r="G1497" s="757"/>
      <c r="H1497" s="757"/>
      <c r="I1497" s="757"/>
      <c r="J1497" s="757"/>
      <c r="K1497" s="758"/>
      <c r="L1497" s="758"/>
      <c r="M1497" s="722"/>
      <c r="N1497" s="736"/>
      <c r="O1497" s="736"/>
      <c r="P1497" s="736"/>
      <c r="Q1497" s="736"/>
      <c r="R1497" s="736"/>
      <c r="S1497" s="736"/>
      <c r="T1497" s="736"/>
      <c r="U1497" s="736"/>
      <c r="BA1497" s="722"/>
      <c r="BB1497" s="722"/>
      <c r="BC1497" s="722"/>
      <c r="BD1497" s="722"/>
      <c r="BE1497" s="722"/>
      <c r="BF1497" s="722"/>
      <c r="BG1497" s="722"/>
      <c r="BH1497" s="722"/>
      <c r="BI1497" s="722"/>
      <c r="BJ1497" s="722"/>
      <c r="BK1497" s="722"/>
      <c r="BL1497" s="722"/>
      <c r="BM1497" s="722"/>
      <c r="BN1497" s="722"/>
      <c r="BO1497" s="722"/>
      <c r="BP1497" s="722"/>
      <c r="BQ1497" s="722"/>
      <c r="BR1497" s="722"/>
      <c r="BS1497" s="722"/>
      <c r="BT1497" s="722"/>
      <c r="BU1497" s="722"/>
      <c r="BV1497" s="722"/>
      <c r="BW1497" s="722"/>
      <c r="BX1497" s="722"/>
      <c r="BY1497" s="722"/>
      <c r="BZ1497" s="722"/>
      <c r="CA1497" s="722"/>
      <c r="CB1497" s="722"/>
      <c r="CC1497" s="722"/>
      <c r="CD1497" s="722"/>
      <c r="CE1497" s="722"/>
      <c r="CF1497" s="722"/>
      <c r="CG1497" s="722"/>
      <c r="CH1497" s="722"/>
      <c r="CI1497" s="722"/>
      <c r="CJ1497" s="722"/>
      <c r="CK1497" s="722"/>
      <c r="CL1497" s="722"/>
      <c r="CM1497" s="722"/>
      <c r="CN1497" s="722"/>
      <c r="CO1497" s="722"/>
      <c r="CP1497" s="722"/>
      <c r="CQ1497" s="722"/>
      <c r="CR1497" s="722"/>
      <c r="CS1497" s="722"/>
    </row>
    <row r="1498" spans="1:97" s="1376" customFormat="1">
      <c r="A1498" s="722"/>
      <c r="B1498" s="722"/>
      <c r="C1498" s="722"/>
      <c r="D1498" s="722"/>
      <c r="E1498" s="722"/>
      <c r="F1498" s="757"/>
      <c r="G1498" s="757"/>
      <c r="H1498" s="757"/>
      <c r="I1498" s="757"/>
      <c r="J1498" s="757"/>
      <c r="K1498" s="758"/>
      <c r="L1498" s="758"/>
      <c r="M1498" s="722"/>
      <c r="N1498" s="736"/>
      <c r="O1498" s="736"/>
      <c r="P1498" s="736"/>
      <c r="Q1498" s="736"/>
      <c r="R1498" s="736"/>
      <c r="S1498" s="736"/>
      <c r="T1498" s="736"/>
      <c r="U1498" s="736"/>
      <c r="BA1498" s="722"/>
      <c r="BB1498" s="722"/>
      <c r="BC1498" s="722"/>
      <c r="BD1498" s="722"/>
      <c r="BE1498" s="722"/>
      <c r="BF1498" s="722"/>
      <c r="BG1498" s="722"/>
      <c r="BH1498" s="722"/>
      <c r="BI1498" s="722"/>
      <c r="BJ1498" s="722"/>
      <c r="BK1498" s="722"/>
      <c r="BL1498" s="722"/>
      <c r="BM1498" s="722"/>
      <c r="BN1498" s="722"/>
      <c r="BO1498" s="722"/>
      <c r="BP1498" s="722"/>
      <c r="BQ1498" s="722"/>
      <c r="BR1498" s="722"/>
      <c r="BS1498" s="722"/>
      <c r="BT1498" s="722"/>
      <c r="BU1498" s="722"/>
      <c r="BV1498" s="722"/>
      <c r="BW1498" s="722"/>
      <c r="BX1498" s="722"/>
      <c r="BY1498" s="722"/>
      <c r="BZ1498" s="722"/>
      <c r="CA1498" s="722"/>
      <c r="CB1498" s="722"/>
      <c r="CC1498" s="722"/>
      <c r="CD1498" s="722"/>
      <c r="CE1498" s="722"/>
      <c r="CF1498" s="722"/>
      <c r="CG1498" s="722"/>
      <c r="CH1498" s="722"/>
      <c r="CI1498" s="722"/>
      <c r="CJ1498" s="722"/>
      <c r="CK1498" s="722"/>
      <c r="CL1498" s="722"/>
      <c r="CM1498" s="722"/>
      <c r="CN1498" s="722"/>
      <c r="CO1498" s="722"/>
      <c r="CP1498" s="722"/>
      <c r="CQ1498" s="722"/>
      <c r="CR1498" s="722"/>
      <c r="CS1498" s="722"/>
    </row>
    <row r="1499" spans="1:97" s="1376" customFormat="1">
      <c r="A1499" s="722"/>
      <c r="B1499" s="722"/>
      <c r="C1499" s="722"/>
      <c r="D1499" s="722"/>
      <c r="E1499" s="722"/>
      <c r="F1499" s="757"/>
      <c r="G1499" s="757"/>
      <c r="H1499" s="757"/>
      <c r="I1499" s="757"/>
      <c r="J1499" s="757"/>
      <c r="K1499" s="758"/>
      <c r="L1499" s="758"/>
      <c r="M1499" s="722"/>
      <c r="N1499" s="736"/>
      <c r="O1499" s="736"/>
      <c r="P1499" s="736"/>
      <c r="Q1499" s="736"/>
      <c r="R1499" s="736"/>
      <c r="S1499" s="736"/>
      <c r="T1499" s="736"/>
      <c r="U1499" s="736"/>
      <c r="BA1499" s="722"/>
      <c r="BB1499" s="722"/>
      <c r="BC1499" s="722"/>
      <c r="BD1499" s="722"/>
      <c r="BE1499" s="722"/>
      <c r="BF1499" s="722"/>
      <c r="BG1499" s="722"/>
      <c r="BH1499" s="722"/>
      <c r="BI1499" s="722"/>
      <c r="BJ1499" s="722"/>
      <c r="BK1499" s="722"/>
      <c r="BL1499" s="722"/>
      <c r="BM1499" s="722"/>
      <c r="BN1499" s="722"/>
      <c r="BO1499" s="722"/>
      <c r="BP1499" s="722"/>
      <c r="BQ1499" s="722"/>
      <c r="BR1499" s="722"/>
      <c r="BS1499" s="722"/>
      <c r="BT1499" s="722"/>
      <c r="BU1499" s="722"/>
      <c r="BV1499" s="722"/>
      <c r="BW1499" s="722"/>
      <c r="BX1499" s="722"/>
      <c r="BY1499" s="722"/>
      <c r="BZ1499" s="722"/>
      <c r="CA1499" s="722"/>
      <c r="CB1499" s="722"/>
      <c r="CC1499" s="722"/>
      <c r="CD1499" s="722"/>
      <c r="CE1499" s="722"/>
      <c r="CF1499" s="722"/>
      <c r="CG1499" s="722"/>
      <c r="CH1499" s="722"/>
      <c r="CI1499" s="722"/>
      <c r="CJ1499" s="722"/>
      <c r="CK1499" s="722"/>
      <c r="CL1499" s="722"/>
      <c r="CM1499" s="722"/>
      <c r="CN1499" s="722"/>
      <c r="CO1499" s="722"/>
      <c r="CP1499" s="722"/>
      <c r="CQ1499" s="722"/>
      <c r="CR1499" s="722"/>
      <c r="CS1499" s="722"/>
    </row>
    <row r="1500" spans="1:97" s="1376" customFormat="1">
      <c r="A1500" s="722"/>
      <c r="B1500" s="722"/>
      <c r="C1500" s="722"/>
      <c r="D1500" s="722"/>
      <c r="E1500" s="722"/>
      <c r="F1500" s="757"/>
      <c r="G1500" s="757"/>
      <c r="H1500" s="757"/>
      <c r="I1500" s="757"/>
      <c r="J1500" s="757"/>
      <c r="K1500" s="758"/>
      <c r="L1500" s="758"/>
      <c r="M1500" s="722"/>
      <c r="N1500" s="736"/>
      <c r="O1500" s="736"/>
      <c r="P1500" s="736"/>
      <c r="Q1500" s="736"/>
      <c r="R1500" s="736"/>
      <c r="S1500" s="736"/>
      <c r="T1500" s="736"/>
      <c r="U1500" s="736"/>
      <c r="BA1500" s="722"/>
      <c r="BB1500" s="722"/>
      <c r="BC1500" s="722"/>
      <c r="BD1500" s="722"/>
      <c r="BE1500" s="722"/>
      <c r="BF1500" s="722"/>
      <c r="BG1500" s="722"/>
      <c r="BH1500" s="722"/>
      <c r="BI1500" s="722"/>
      <c r="BJ1500" s="722"/>
      <c r="BK1500" s="722"/>
      <c r="BL1500" s="722"/>
      <c r="BM1500" s="722"/>
      <c r="BN1500" s="722"/>
      <c r="BO1500" s="722"/>
      <c r="BP1500" s="722"/>
      <c r="BQ1500" s="722"/>
      <c r="BR1500" s="722"/>
      <c r="BS1500" s="722"/>
      <c r="BT1500" s="722"/>
      <c r="BU1500" s="722"/>
      <c r="BV1500" s="722"/>
      <c r="BW1500" s="722"/>
      <c r="BX1500" s="722"/>
      <c r="BY1500" s="722"/>
      <c r="BZ1500" s="722"/>
      <c r="CA1500" s="722"/>
      <c r="CB1500" s="722"/>
      <c r="CC1500" s="722"/>
      <c r="CD1500" s="722"/>
      <c r="CE1500" s="722"/>
      <c r="CF1500" s="722"/>
      <c r="CG1500" s="722"/>
      <c r="CH1500" s="722"/>
      <c r="CI1500" s="722"/>
      <c r="CJ1500" s="722"/>
      <c r="CK1500" s="722"/>
      <c r="CL1500" s="722"/>
      <c r="CM1500" s="722"/>
      <c r="CN1500" s="722"/>
      <c r="CO1500" s="722"/>
      <c r="CP1500" s="722"/>
      <c r="CQ1500" s="722"/>
      <c r="CR1500" s="722"/>
      <c r="CS1500" s="722"/>
    </row>
    <row r="1501" spans="1:97" s="1376" customFormat="1">
      <c r="A1501" s="722"/>
      <c r="B1501" s="722"/>
      <c r="C1501" s="722"/>
      <c r="D1501" s="722"/>
      <c r="E1501" s="722"/>
      <c r="F1501" s="757"/>
      <c r="G1501" s="757"/>
      <c r="H1501" s="757"/>
      <c r="I1501" s="757"/>
      <c r="J1501" s="757"/>
      <c r="K1501" s="758"/>
      <c r="L1501" s="758"/>
      <c r="M1501" s="722"/>
      <c r="N1501" s="736"/>
      <c r="O1501" s="736"/>
      <c r="P1501" s="736"/>
      <c r="Q1501" s="736"/>
      <c r="R1501" s="736"/>
      <c r="S1501" s="736"/>
      <c r="T1501" s="736"/>
      <c r="U1501" s="736"/>
      <c r="BA1501" s="722"/>
      <c r="BB1501" s="722"/>
      <c r="BC1501" s="722"/>
      <c r="BD1501" s="722"/>
      <c r="BE1501" s="722"/>
      <c r="BF1501" s="722"/>
      <c r="BG1501" s="722"/>
      <c r="BH1501" s="722"/>
      <c r="BI1501" s="722"/>
      <c r="BJ1501" s="722"/>
      <c r="BK1501" s="722"/>
      <c r="BL1501" s="722"/>
      <c r="BM1501" s="722"/>
      <c r="BN1501" s="722"/>
      <c r="BO1501" s="722"/>
      <c r="BP1501" s="722"/>
      <c r="BQ1501" s="722"/>
      <c r="BR1501" s="722"/>
      <c r="BS1501" s="722"/>
      <c r="BT1501" s="722"/>
      <c r="BU1501" s="722"/>
      <c r="BV1501" s="722"/>
      <c r="BW1501" s="722"/>
      <c r="BX1501" s="722"/>
      <c r="BY1501" s="722"/>
      <c r="BZ1501" s="722"/>
      <c r="CA1501" s="722"/>
      <c r="CB1501" s="722"/>
      <c r="CC1501" s="722"/>
      <c r="CD1501" s="722"/>
      <c r="CE1501" s="722"/>
      <c r="CF1501" s="722"/>
      <c r="CG1501" s="722"/>
      <c r="CH1501" s="722"/>
      <c r="CI1501" s="722"/>
      <c r="CJ1501" s="722"/>
      <c r="CK1501" s="722"/>
      <c r="CL1501" s="722"/>
      <c r="CM1501" s="722"/>
      <c r="CN1501" s="722"/>
      <c r="CO1501" s="722"/>
      <c r="CP1501" s="722"/>
      <c r="CQ1501" s="722"/>
      <c r="CR1501" s="722"/>
      <c r="CS1501" s="722"/>
    </row>
    <row r="1502" spans="1:97" s="1376" customFormat="1">
      <c r="A1502" s="722"/>
      <c r="B1502" s="722"/>
      <c r="C1502" s="722"/>
      <c r="D1502" s="722"/>
      <c r="E1502" s="722"/>
      <c r="F1502" s="757"/>
      <c r="G1502" s="757"/>
      <c r="H1502" s="757"/>
      <c r="I1502" s="757"/>
      <c r="J1502" s="757"/>
      <c r="K1502" s="758"/>
      <c r="L1502" s="758"/>
      <c r="M1502" s="722"/>
      <c r="N1502" s="736"/>
      <c r="O1502" s="736"/>
      <c r="P1502" s="736"/>
      <c r="Q1502" s="736"/>
      <c r="R1502" s="736"/>
      <c r="S1502" s="736"/>
      <c r="T1502" s="736"/>
      <c r="U1502" s="736"/>
      <c r="BA1502" s="722"/>
      <c r="BB1502" s="722"/>
      <c r="BC1502" s="722"/>
      <c r="BD1502" s="722"/>
      <c r="BE1502" s="722"/>
      <c r="BF1502" s="722"/>
      <c r="BG1502" s="722"/>
      <c r="BH1502" s="722"/>
      <c r="BI1502" s="722"/>
      <c r="BJ1502" s="722"/>
      <c r="BK1502" s="722"/>
      <c r="BL1502" s="722"/>
      <c r="BM1502" s="722"/>
      <c r="BN1502" s="722"/>
      <c r="BO1502" s="722"/>
      <c r="BP1502" s="722"/>
      <c r="BQ1502" s="722"/>
      <c r="BR1502" s="722"/>
      <c r="BS1502" s="722"/>
      <c r="BT1502" s="722"/>
      <c r="BU1502" s="722"/>
      <c r="BV1502" s="722"/>
      <c r="BW1502" s="722"/>
      <c r="BX1502" s="722"/>
      <c r="BY1502" s="722"/>
      <c r="BZ1502" s="722"/>
      <c r="CA1502" s="722"/>
      <c r="CB1502" s="722"/>
      <c r="CC1502" s="722"/>
      <c r="CD1502" s="722"/>
      <c r="CE1502" s="722"/>
      <c r="CF1502" s="722"/>
      <c r="CG1502" s="722"/>
      <c r="CH1502" s="722"/>
      <c r="CI1502" s="722"/>
      <c r="CJ1502" s="722"/>
      <c r="CK1502" s="722"/>
      <c r="CL1502" s="722"/>
      <c r="CM1502" s="722"/>
      <c r="CN1502" s="722"/>
      <c r="CO1502" s="722"/>
      <c r="CP1502" s="722"/>
      <c r="CQ1502" s="722"/>
      <c r="CR1502" s="722"/>
      <c r="CS1502" s="722"/>
    </row>
    <row r="1503" spans="1:97" s="1376" customFormat="1">
      <c r="A1503" s="722"/>
      <c r="B1503" s="722"/>
      <c r="C1503" s="722"/>
      <c r="D1503" s="722"/>
      <c r="E1503" s="722"/>
      <c r="F1503" s="757"/>
      <c r="G1503" s="757"/>
      <c r="H1503" s="757"/>
      <c r="I1503" s="757"/>
      <c r="J1503" s="757"/>
      <c r="K1503" s="758"/>
      <c r="L1503" s="758"/>
      <c r="M1503" s="722"/>
      <c r="N1503" s="736"/>
      <c r="O1503" s="736"/>
      <c r="P1503" s="736"/>
      <c r="Q1503" s="736"/>
      <c r="R1503" s="736"/>
      <c r="S1503" s="736"/>
      <c r="T1503" s="736"/>
      <c r="U1503" s="736"/>
      <c r="BA1503" s="722"/>
      <c r="BB1503" s="722"/>
      <c r="BC1503" s="722"/>
      <c r="BD1503" s="722"/>
      <c r="BE1503" s="722"/>
      <c r="BF1503" s="722"/>
      <c r="BG1503" s="722"/>
      <c r="BH1503" s="722"/>
      <c r="BI1503" s="722"/>
      <c r="BJ1503" s="722"/>
      <c r="BK1503" s="722"/>
      <c r="BL1503" s="722"/>
      <c r="BM1503" s="722"/>
      <c r="BN1503" s="722"/>
      <c r="BO1503" s="722"/>
      <c r="BP1503" s="722"/>
      <c r="BQ1503" s="722"/>
      <c r="BR1503" s="722"/>
      <c r="BS1503" s="722"/>
      <c r="BT1503" s="722"/>
      <c r="BU1503" s="722"/>
      <c r="BV1503" s="722"/>
      <c r="BW1503" s="722"/>
      <c r="BX1503" s="722"/>
      <c r="BY1503" s="722"/>
      <c r="BZ1503" s="722"/>
      <c r="CA1503" s="722"/>
      <c r="CB1503" s="722"/>
      <c r="CC1503" s="722"/>
      <c r="CD1503" s="722"/>
      <c r="CE1503" s="722"/>
      <c r="CF1503" s="722"/>
      <c r="CG1503" s="722"/>
      <c r="CH1503" s="722"/>
      <c r="CI1503" s="722"/>
      <c r="CJ1503" s="722"/>
      <c r="CK1503" s="722"/>
      <c r="CL1503" s="722"/>
      <c r="CM1503" s="722"/>
      <c r="CN1503" s="722"/>
      <c r="CO1503" s="722"/>
      <c r="CP1503" s="722"/>
      <c r="CQ1503" s="722"/>
      <c r="CR1503" s="722"/>
      <c r="CS1503" s="722"/>
    </row>
    <row r="1504" spans="1:97" s="1376" customFormat="1">
      <c r="A1504" s="722"/>
      <c r="B1504" s="722"/>
      <c r="C1504" s="722"/>
      <c r="D1504" s="722"/>
      <c r="E1504" s="722"/>
      <c r="F1504" s="757"/>
      <c r="G1504" s="757"/>
      <c r="H1504" s="757"/>
      <c r="I1504" s="757"/>
      <c r="J1504" s="757"/>
      <c r="K1504" s="758"/>
      <c r="L1504" s="758"/>
      <c r="M1504" s="722"/>
      <c r="N1504" s="736"/>
      <c r="O1504" s="736"/>
      <c r="P1504" s="736"/>
      <c r="Q1504" s="736"/>
      <c r="R1504" s="736"/>
      <c r="S1504" s="736"/>
      <c r="T1504" s="736"/>
      <c r="U1504" s="736"/>
      <c r="BA1504" s="722"/>
      <c r="BB1504" s="722"/>
      <c r="BC1504" s="722"/>
      <c r="BD1504" s="722"/>
      <c r="BE1504" s="722"/>
      <c r="BF1504" s="722"/>
      <c r="BG1504" s="722"/>
      <c r="BH1504" s="722"/>
      <c r="BI1504" s="722"/>
      <c r="BJ1504" s="722"/>
      <c r="BK1504" s="722"/>
      <c r="BL1504" s="722"/>
      <c r="BM1504" s="722"/>
      <c r="BN1504" s="722"/>
      <c r="BO1504" s="722"/>
      <c r="BP1504" s="722"/>
      <c r="BQ1504" s="722"/>
      <c r="BR1504" s="722"/>
      <c r="BS1504" s="722"/>
      <c r="BT1504" s="722"/>
      <c r="BU1504" s="722"/>
      <c r="BV1504" s="722"/>
      <c r="BW1504" s="722"/>
      <c r="BX1504" s="722"/>
      <c r="BY1504" s="722"/>
      <c r="BZ1504" s="722"/>
      <c r="CA1504" s="722"/>
      <c r="CB1504" s="722"/>
      <c r="CC1504" s="722"/>
      <c r="CD1504" s="722"/>
      <c r="CE1504" s="722"/>
      <c r="CF1504" s="722"/>
      <c r="CG1504" s="722"/>
      <c r="CH1504" s="722"/>
      <c r="CI1504" s="722"/>
      <c r="CJ1504" s="722"/>
      <c r="CK1504" s="722"/>
      <c r="CL1504" s="722"/>
      <c r="CM1504" s="722"/>
      <c r="CN1504" s="722"/>
      <c r="CO1504" s="722"/>
      <c r="CP1504" s="722"/>
      <c r="CQ1504" s="722"/>
      <c r="CR1504" s="722"/>
      <c r="CS1504" s="722"/>
    </row>
    <row r="1505" spans="1:97" s="1376" customFormat="1">
      <c r="A1505" s="722"/>
      <c r="B1505" s="722"/>
      <c r="C1505" s="722"/>
      <c r="D1505" s="722"/>
      <c r="E1505" s="722"/>
      <c r="F1505" s="757"/>
      <c r="G1505" s="757"/>
      <c r="H1505" s="757"/>
      <c r="I1505" s="757"/>
      <c r="J1505" s="757"/>
      <c r="K1505" s="758"/>
      <c r="L1505" s="758"/>
      <c r="M1505" s="722"/>
      <c r="N1505" s="736"/>
      <c r="O1505" s="736"/>
      <c r="P1505" s="736"/>
      <c r="Q1505" s="736"/>
      <c r="R1505" s="736"/>
      <c r="S1505" s="736"/>
      <c r="T1505" s="736"/>
      <c r="U1505" s="736"/>
      <c r="BA1505" s="722"/>
      <c r="BB1505" s="722"/>
      <c r="BC1505" s="722"/>
      <c r="BD1505" s="722"/>
      <c r="BE1505" s="722"/>
      <c r="BF1505" s="722"/>
      <c r="BG1505" s="722"/>
      <c r="BH1505" s="722"/>
      <c r="BI1505" s="722"/>
      <c r="BJ1505" s="722"/>
      <c r="BK1505" s="722"/>
      <c r="BL1505" s="722"/>
      <c r="BM1505" s="722"/>
      <c r="BN1505" s="722"/>
      <c r="BO1505" s="722"/>
      <c r="BP1505" s="722"/>
      <c r="BQ1505" s="722"/>
      <c r="BR1505" s="722"/>
      <c r="BS1505" s="722"/>
      <c r="BT1505" s="722"/>
      <c r="BU1505" s="722"/>
      <c r="BV1505" s="722"/>
      <c r="BW1505" s="722"/>
      <c r="BX1505" s="722"/>
      <c r="BY1505" s="722"/>
      <c r="BZ1505" s="722"/>
      <c r="CA1505" s="722"/>
      <c r="CB1505" s="722"/>
      <c r="CC1505" s="722"/>
      <c r="CD1505" s="722"/>
      <c r="CE1505" s="722"/>
      <c r="CF1505" s="722"/>
      <c r="CG1505" s="722"/>
      <c r="CH1505" s="722"/>
      <c r="CI1505" s="722"/>
      <c r="CJ1505" s="722"/>
      <c r="CK1505" s="722"/>
      <c r="CL1505" s="722"/>
      <c r="CM1505" s="722"/>
      <c r="CN1505" s="722"/>
      <c r="CO1505" s="722"/>
      <c r="CP1505" s="722"/>
      <c r="CQ1505" s="722"/>
      <c r="CR1505" s="722"/>
      <c r="CS1505" s="722"/>
    </row>
    <row r="1506" spans="1:97" s="1376" customFormat="1">
      <c r="A1506" s="722"/>
      <c r="B1506" s="722"/>
      <c r="C1506" s="722"/>
      <c r="D1506" s="722"/>
      <c r="E1506" s="722"/>
      <c r="F1506" s="757"/>
      <c r="G1506" s="757"/>
      <c r="H1506" s="757"/>
      <c r="I1506" s="757"/>
      <c r="J1506" s="757"/>
      <c r="K1506" s="758"/>
      <c r="L1506" s="758"/>
      <c r="M1506" s="722"/>
      <c r="N1506" s="736"/>
      <c r="O1506" s="736"/>
      <c r="P1506" s="736"/>
      <c r="Q1506" s="736"/>
      <c r="R1506" s="736"/>
      <c r="S1506" s="736"/>
      <c r="T1506" s="736"/>
      <c r="U1506" s="736"/>
      <c r="BA1506" s="722"/>
      <c r="BB1506" s="722"/>
      <c r="BC1506" s="722"/>
      <c r="BD1506" s="722"/>
      <c r="BE1506" s="722"/>
      <c r="BF1506" s="722"/>
      <c r="BG1506" s="722"/>
      <c r="BH1506" s="722"/>
      <c r="BI1506" s="722"/>
      <c r="BJ1506" s="722"/>
      <c r="BK1506" s="722"/>
      <c r="BL1506" s="722"/>
      <c r="BM1506" s="722"/>
      <c r="BN1506" s="722"/>
      <c r="BO1506" s="722"/>
      <c r="BP1506" s="722"/>
      <c r="BQ1506" s="722"/>
      <c r="BR1506" s="722"/>
      <c r="BS1506" s="722"/>
      <c r="BT1506" s="722"/>
      <c r="BU1506" s="722"/>
      <c r="BV1506" s="722"/>
      <c r="BW1506" s="722"/>
      <c r="BX1506" s="722"/>
      <c r="BY1506" s="722"/>
      <c r="BZ1506" s="722"/>
      <c r="CA1506" s="722"/>
      <c r="CB1506" s="722"/>
      <c r="CC1506" s="722"/>
      <c r="CD1506" s="722"/>
      <c r="CE1506" s="722"/>
      <c r="CF1506" s="722"/>
      <c r="CG1506" s="722"/>
      <c r="CH1506" s="722"/>
      <c r="CI1506" s="722"/>
      <c r="CJ1506" s="722"/>
      <c r="CK1506" s="722"/>
      <c r="CL1506" s="722"/>
      <c r="CM1506" s="722"/>
      <c r="CN1506" s="722"/>
      <c r="CO1506" s="722"/>
      <c r="CP1506" s="722"/>
      <c r="CQ1506" s="722"/>
      <c r="CR1506" s="722"/>
      <c r="CS1506" s="722"/>
    </row>
    <row r="1507" spans="1:97" s="1376" customFormat="1">
      <c r="A1507" s="722"/>
      <c r="B1507" s="722"/>
      <c r="C1507" s="722"/>
      <c r="D1507" s="722"/>
      <c r="E1507" s="722"/>
      <c r="F1507" s="757"/>
      <c r="G1507" s="757"/>
      <c r="H1507" s="757"/>
      <c r="I1507" s="757"/>
      <c r="J1507" s="757"/>
      <c r="K1507" s="758"/>
      <c r="L1507" s="758"/>
      <c r="M1507" s="722"/>
      <c r="N1507" s="736"/>
      <c r="O1507" s="736"/>
      <c r="P1507" s="736"/>
      <c r="Q1507" s="736"/>
      <c r="R1507" s="736"/>
      <c r="S1507" s="736"/>
      <c r="T1507" s="736"/>
      <c r="U1507" s="736"/>
      <c r="BA1507" s="722"/>
      <c r="BB1507" s="722"/>
      <c r="BC1507" s="722"/>
      <c r="BD1507" s="722"/>
      <c r="BE1507" s="722"/>
      <c r="BF1507" s="722"/>
      <c r="BG1507" s="722"/>
      <c r="BH1507" s="722"/>
      <c r="BI1507" s="722"/>
      <c r="BJ1507" s="722"/>
      <c r="BK1507" s="722"/>
      <c r="BL1507" s="722"/>
      <c r="BM1507" s="722"/>
      <c r="BN1507" s="722"/>
      <c r="BO1507" s="722"/>
      <c r="BP1507" s="722"/>
      <c r="BQ1507" s="722"/>
      <c r="BR1507" s="722"/>
      <c r="BS1507" s="722"/>
      <c r="BT1507" s="722"/>
      <c r="BU1507" s="722"/>
      <c r="BV1507" s="722"/>
      <c r="BW1507" s="722"/>
      <c r="BX1507" s="722"/>
      <c r="BY1507" s="722"/>
      <c r="BZ1507" s="722"/>
      <c r="CA1507" s="722"/>
      <c r="CB1507" s="722"/>
      <c r="CC1507" s="722"/>
      <c r="CD1507" s="722"/>
      <c r="CE1507" s="722"/>
      <c r="CF1507" s="722"/>
      <c r="CG1507" s="722"/>
      <c r="CH1507" s="722"/>
      <c r="CI1507" s="722"/>
      <c r="CJ1507" s="722"/>
      <c r="CK1507" s="722"/>
      <c r="CL1507" s="722"/>
      <c r="CM1507" s="722"/>
      <c r="CN1507" s="722"/>
      <c r="CO1507" s="722"/>
      <c r="CP1507" s="722"/>
      <c r="CQ1507" s="722"/>
      <c r="CR1507" s="722"/>
      <c r="CS1507" s="722"/>
    </row>
    <row r="1508" spans="1:97" s="1376" customFormat="1">
      <c r="A1508" s="722"/>
      <c r="B1508" s="722"/>
      <c r="C1508" s="722"/>
      <c r="D1508" s="722"/>
      <c r="E1508" s="722"/>
      <c r="F1508" s="757"/>
      <c r="G1508" s="757"/>
      <c r="H1508" s="757"/>
      <c r="I1508" s="757"/>
      <c r="J1508" s="757"/>
      <c r="K1508" s="758"/>
      <c r="L1508" s="758"/>
      <c r="M1508" s="722"/>
      <c r="N1508" s="736"/>
      <c r="O1508" s="736"/>
      <c r="P1508" s="736"/>
      <c r="Q1508" s="736"/>
      <c r="R1508" s="736"/>
      <c r="S1508" s="736"/>
      <c r="T1508" s="736"/>
      <c r="U1508" s="736"/>
      <c r="BA1508" s="722"/>
      <c r="BB1508" s="722"/>
      <c r="BC1508" s="722"/>
      <c r="BD1508" s="722"/>
      <c r="BE1508" s="722"/>
      <c r="BF1508" s="722"/>
      <c r="BG1508" s="722"/>
      <c r="BH1508" s="722"/>
      <c r="BI1508" s="722"/>
      <c r="BJ1508" s="722"/>
      <c r="BK1508" s="722"/>
      <c r="BL1508" s="722"/>
      <c r="BM1508" s="722"/>
      <c r="BN1508" s="722"/>
      <c r="BO1508" s="722"/>
      <c r="BP1508" s="722"/>
      <c r="BQ1508" s="722"/>
      <c r="BR1508" s="722"/>
      <c r="BS1508" s="722"/>
      <c r="BT1508" s="722"/>
      <c r="BU1508" s="722"/>
      <c r="BV1508" s="722"/>
      <c r="BW1508" s="722"/>
      <c r="BX1508" s="722"/>
      <c r="BY1508" s="722"/>
      <c r="BZ1508" s="722"/>
      <c r="CA1508" s="722"/>
      <c r="CB1508" s="722"/>
      <c r="CC1508" s="722"/>
      <c r="CD1508" s="722"/>
      <c r="CE1508" s="722"/>
      <c r="CF1508" s="722"/>
      <c r="CG1508" s="722"/>
      <c r="CH1508" s="722"/>
      <c r="CI1508" s="722"/>
      <c r="CJ1508" s="722"/>
      <c r="CK1508" s="722"/>
      <c r="CL1508" s="722"/>
      <c r="CM1508" s="722"/>
      <c r="CN1508" s="722"/>
      <c r="CO1508" s="722"/>
      <c r="CP1508" s="722"/>
      <c r="CQ1508" s="722"/>
      <c r="CR1508" s="722"/>
      <c r="CS1508" s="722"/>
    </row>
    <row r="1509" spans="1:97" s="1376" customFormat="1">
      <c r="A1509" s="722"/>
      <c r="B1509" s="722"/>
      <c r="C1509" s="722"/>
      <c r="D1509" s="722"/>
      <c r="E1509" s="722"/>
      <c r="F1509" s="757"/>
      <c r="G1509" s="757"/>
      <c r="H1509" s="757"/>
      <c r="I1509" s="757"/>
      <c r="J1509" s="757"/>
      <c r="K1509" s="758"/>
      <c r="L1509" s="758"/>
      <c r="M1509" s="722"/>
      <c r="N1509" s="736"/>
      <c r="O1509" s="736"/>
      <c r="P1509" s="736"/>
      <c r="Q1509" s="736"/>
      <c r="R1509" s="736"/>
      <c r="S1509" s="736"/>
      <c r="T1509" s="736"/>
      <c r="U1509" s="736"/>
      <c r="BA1509" s="722"/>
      <c r="BB1509" s="722"/>
      <c r="BC1509" s="722"/>
      <c r="BD1509" s="722"/>
      <c r="BE1509" s="722"/>
      <c r="BF1509" s="722"/>
      <c r="BG1509" s="722"/>
      <c r="BH1509" s="722"/>
      <c r="BI1509" s="722"/>
      <c r="BJ1509" s="722"/>
      <c r="BK1509" s="722"/>
      <c r="BL1509" s="722"/>
      <c r="BM1509" s="722"/>
      <c r="BN1509" s="722"/>
      <c r="BO1509" s="722"/>
      <c r="BP1509" s="722"/>
      <c r="BQ1509" s="722"/>
      <c r="BR1509" s="722"/>
      <c r="BS1509" s="722"/>
      <c r="BT1509" s="722"/>
      <c r="BU1509" s="722"/>
      <c r="BV1509" s="722"/>
      <c r="BW1509" s="722"/>
      <c r="BX1509" s="722"/>
      <c r="BY1509" s="722"/>
      <c r="BZ1509" s="722"/>
      <c r="CA1509" s="722"/>
      <c r="CB1509" s="722"/>
      <c r="CC1509" s="722"/>
      <c r="CD1509" s="722"/>
      <c r="CE1509" s="722"/>
      <c r="CF1509" s="722"/>
      <c r="CG1509" s="722"/>
      <c r="CH1509" s="722"/>
      <c r="CI1509" s="722"/>
      <c r="CJ1509" s="722"/>
      <c r="CK1509" s="722"/>
      <c r="CL1509" s="722"/>
      <c r="CM1509" s="722"/>
      <c r="CN1509" s="722"/>
      <c r="CO1509" s="722"/>
      <c r="CP1509" s="722"/>
      <c r="CQ1509" s="722"/>
      <c r="CR1509" s="722"/>
      <c r="CS1509" s="722"/>
    </row>
    <row r="1510" spans="1:97" s="1376" customFormat="1">
      <c r="A1510" s="722"/>
      <c r="B1510" s="722"/>
      <c r="C1510" s="722"/>
      <c r="D1510" s="722"/>
      <c r="E1510" s="722"/>
      <c r="F1510" s="757"/>
      <c r="G1510" s="757"/>
      <c r="H1510" s="757"/>
      <c r="I1510" s="757"/>
      <c r="J1510" s="757"/>
      <c r="K1510" s="758"/>
      <c r="L1510" s="758"/>
      <c r="M1510" s="722"/>
      <c r="N1510" s="736"/>
      <c r="O1510" s="736"/>
      <c r="P1510" s="736"/>
      <c r="Q1510" s="736"/>
      <c r="R1510" s="736"/>
      <c r="S1510" s="736"/>
      <c r="T1510" s="736"/>
      <c r="U1510" s="736"/>
      <c r="BA1510" s="722"/>
      <c r="BB1510" s="722"/>
      <c r="BC1510" s="722"/>
      <c r="BD1510" s="722"/>
      <c r="BE1510" s="722"/>
      <c r="BF1510" s="722"/>
      <c r="BG1510" s="722"/>
      <c r="BH1510" s="722"/>
      <c r="BI1510" s="722"/>
      <c r="BJ1510" s="722"/>
      <c r="BK1510" s="722"/>
      <c r="BL1510" s="722"/>
      <c r="BM1510" s="722"/>
      <c r="BN1510" s="722"/>
      <c r="BO1510" s="722"/>
      <c r="BP1510" s="722"/>
      <c r="BQ1510" s="722"/>
      <c r="BR1510" s="722"/>
      <c r="BS1510" s="722"/>
      <c r="BT1510" s="722"/>
      <c r="BU1510" s="722"/>
      <c r="BV1510" s="722"/>
      <c r="BW1510" s="722"/>
      <c r="BX1510" s="722"/>
      <c r="BY1510" s="722"/>
      <c r="BZ1510" s="722"/>
      <c r="CA1510" s="722"/>
      <c r="CB1510" s="722"/>
      <c r="CC1510" s="722"/>
      <c r="CD1510" s="722"/>
      <c r="CE1510" s="722"/>
      <c r="CF1510" s="722"/>
      <c r="CG1510" s="722"/>
      <c r="CH1510" s="722"/>
      <c r="CI1510" s="722"/>
      <c r="CJ1510" s="722"/>
      <c r="CK1510" s="722"/>
      <c r="CL1510" s="722"/>
      <c r="CM1510" s="722"/>
      <c r="CN1510" s="722"/>
      <c r="CO1510" s="722"/>
      <c r="CP1510" s="722"/>
      <c r="CQ1510" s="722"/>
      <c r="CR1510" s="722"/>
      <c r="CS1510" s="722"/>
    </row>
    <row r="1511" spans="1:97" s="1376" customFormat="1">
      <c r="A1511" s="722"/>
      <c r="B1511" s="722"/>
      <c r="C1511" s="722"/>
      <c r="D1511" s="722"/>
      <c r="E1511" s="722"/>
      <c r="F1511" s="757"/>
      <c r="G1511" s="757"/>
      <c r="H1511" s="757"/>
      <c r="I1511" s="757"/>
      <c r="J1511" s="757"/>
      <c r="K1511" s="758"/>
      <c r="L1511" s="758"/>
      <c r="M1511" s="722"/>
      <c r="N1511" s="736"/>
      <c r="O1511" s="736"/>
      <c r="P1511" s="736"/>
      <c r="Q1511" s="736"/>
      <c r="R1511" s="736"/>
      <c r="S1511" s="736"/>
      <c r="T1511" s="736"/>
      <c r="U1511" s="736"/>
      <c r="BA1511" s="722"/>
      <c r="BB1511" s="722"/>
      <c r="BC1511" s="722"/>
      <c r="BD1511" s="722"/>
      <c r="BE1511" s="722"/>
      <c r="BF1511" s="722"/>
      <c r="BG1511" s="722"/>
      <c r="BH1511" s="722"/>
      <c r="BI1511" s="722"/>
      <c r="BJ1511" s="722"/>
      <c r="BK1511" s="722"/>
      <c r="BL1511" s="722"/>
      <c r="BM1511" s="722"/>
      <c r="BN1511" s="722"/>
      <c r="BO1511" s="722"/>
      <c r="BP1511" s="722"/>
      <c r="BQ1511" s="722"/>
      <c r="BR1511" s="722"/>
      <c r="BS1511" s="722"/>
      <c r="BT1511" s="722"/>
      <c r="BU1511" s="722"/>
      <c r="BV1511" s="722"/>
      <c r="BW1511" s="722"/>
      <c r="BX1511" s="722"/>
      <c r="BY1511" s="722"/>
      <c r="BZ1511" s="722"/>
      <c r="CA1511" s="722"/>
      <c r="CB1511" s="722"/>
      <c r="CC1511" s="722"/>
      <c r="CD1511" s="722"/>
      <c r="CE1511" s="722"/>
      <c r="CF1511" s="722"/>
      <c r="CG1511" s="722"/>
      <c r="CH1511" s="722"/>
      <c r="CI1511" s="722"/>
      <c r="CJ1511" s="722"/>
      <c r="CK1511" s="722"/>
      <c r="CL1511" s="722"/>
      <c r="CM1511" s="722"/>
      <c r="CN1511" s="722"/>
      <c r="CO1511" s="722"/>
      <c r="CP1511" s="722"/>
      <c r="CQ1511" s="722"/>
      <c r="CR1511" s="722"/>
      <c r="CS1511" s="722"/>
    </row>
    <row r="1512" spans="1:97" s="1376" customFormat="1">
      <c r="A1512" s="722"/>
      <c r="B1512" s="722"/>
      <c r="C1512" s="722"/>
      <c r="D1512" s="722"/>
      <c r="E1512" s="722"/>
      <c r="F1512" s="757"/>
      <c r="G1512" s="757"/>
      <c r="H1512" s="757"/>
      <c r="I1512" s="757"/>
      <c r="J1512" s="757"/>
      <c r="K1512" s="758"/>
      <c r="L1512" s="758"/>
      <c r="M1512" s="722"/>
      <c r="N1512" s="736"/>
      <c r="O1512" s="736"/>
      <c r="P1512" s="736"/>
      <c r="Q1512" s="736"/>
      <c r="R1512" s="736"/>
      <c r="S1512" s="736"/>
      <c r="T1512" s="736"/>
      <c r="U1512" s="736"/>
      <c r="BA1512" s="722"/>
      <c r="BB1512" s="722"/>
      <c r="BC1512" s="722"/>
      <c r="BD1512" s="722"/>
      <c r="BE1512" s="722"/>
      <c r="BF1512" s="722"/>
      <c r="BG1512" s="722"/>
      <c r="BH1512" s="722"/>
      <c r="BI1512" s="722"/>
      <c r="BJ1512" s="722"/>
      <c r="BK1512" s="722"/>
      <c r="BL1512" s="722"/>
      <c r="BM1512" s="722"/>
      <c r="BN1512" s="722"/>
      <c r="BO1512" s="722"/>
      <c r="BP1512" s="722"/>
      <c r="BQ1512" s="722"/>
      <c r="BR1512" s="722"/>
      <c r="BS1512" s="722"/>
      <c r="BT1512" s="722"/>
      <c r="BU1512" s="722"/>
      <c r="BV1512" s="722"/>
      <c r="BW1512" s="722"/>
      <c r="BX1512" s="722"/>
      <c r="BY1512" s="722"/>
      <c r="BZ1512" s="722"/>
      <c r="CA1512" s="722"/>
      <c r="CB1512" s="722"/>
      <c r="CC1512" s="722"/>
      <c r="CD1512" s="722"/>
      <c r="CE1512" s="722"/>
      <c r="CF1512" s="722"/>
      <c r="CG1512" s="722"/>
      <c r="CH1512" s="722"/>
      <c r="CI1512" s="722"/>
      <c r="CJ1512" s="722"/>
      <c r="CK1512" s="722"/>
      <c r="CL1512" s="722"/>
      <c r="CM1512" s="722"/>
      <c r="CN1512" s="722"/>
      <c r="CO1512" s="722"/>
      <c r="CP1512" s="722"/>
      <c r="CQ1512" s="722"/>
      <c r="CR1512" s="722"/>
      <c r="CS1512" s="722"/>
    </row>
    <row r="1513" spans="1:97" s="1376" customFormat="1">
      <c r="A1513" s="722"/>
      <c r="B1513" s="722"/>
      <c r="C1513" s="722"/>
      <c r="D1513" s="722"/>
      <c r="E1513" s="722"/>
      <c r="F1513" s="757"/>
      <c r="G1513" s="757"/>
      <c r="H1513" s="757"/>
      <c r="I1513" s="757"/>
      <c r="J1513" s="757"/>
      <c r="K1513" s="758"/>
      <c r="L1513" s="758"/>
      <c r="M1513" s="722"/>
      <c r="N1513" s="736"/>
      <c r="O1513" s="736"/>
      <c r="P1513" s="736"/>
      <c r="Q1513" s="736"/>
      <c r="R1513" s="736"/>
      <c r="S1513" s="736"/>
      <c r="T1513" s="736"/>
      <c r="U1513" s="736"/>
      <c r="BA1513" s="722"/>
      <c r="BB1513" s="722"/>
      <c r="BC1513" s="722"/>
      <c r="BD1513" s="722"/>
      <c r="BE1513" s="722"/>
      <c r="BF1513" s="722"/>
      <c r="BG1513" s="722"/>
      <c r="BH1513" s="722"/>
      <c r="BI1513" s="722"/>
      <c r="BJ1513" s="722"/>
      <c r="BK1513" s="722"/>
      <c r="BL1513" s="722"/>
      <c r="BM1513" s="722"/>
      <c r="BN1513" s="722"/>
      <c r="BO1513" s="722"/>
      <c r="BP1513" s="722"/>
      <c r="BQ1513" s="722"/>
      <c r="BR1513" s="722"/>
      <c r="BS1513" s="722"/>
      <c r="BT1513" s="722"/>
      <c r="BU1513" s="722"/>
      <c r="BV1513" s="722"/>
      <c r="BW1513" s="722"/>
      <c r="BX1513" s="722"/>
      <c r="BY1513" s="722"/>
      <c r="BZ1513" s="722"/>
      <c r="CA1513" s="722"/>
      <c r="CB1513" s="722"/>
      <c r="CC1513" s="722"/>
      <c r="CD1513" s="722"/>
      <c r="CE1513" s="722"/>
      <c r="CF1513" s="722"/>
      <c r="CG1513" s="722"/>
      <c r="CH1513" s="722"/>
      <c r="CI1513" s="722"/>
      <c r="CJ1513" s="722"/>
      <c r="CK1513" s="722"/>
      <c r="CL1513" s="722"/>
      <c r="CM1513" s="722"/>
      <c r="CN1513" s="722"/>
      <c r="CO1513" s="722"/>
      <c r="CP1513" s="722"/>
      <c r="CQ1513" s="722"/>
      <c r="CR1513" s="722"/>
      <c r="CS1513" s="722"/>
    </row>
    <row r="1514" spans="1:97" s="1376" customFormat="1">
      <c r="A1514" s="722"/>
      <c r="B1514" s="722"/>
      <c r="C1514" s="722"/>
      <c r="D1514" s="722"/>
      <c r="E1514" s="722"/>
      <c r="F1514" s="757"/>
      <c r="G1514" s="757"/>
      <c r="H1514" s="757"/>
      <c r="I1514" s="757"/>
      <c r="J1514" s="757"/>
      <c r="K1514" s="758"/>
      <c r="L1514" s="758"/>
      <c r="M1514" s="722"/>
      <c r="N1514" s="736"/>
      <c r="O1514" s="736"/>
      <c r="P1514" s="736"/>
      <c r="Q1514" s="736"/>
      <c r="R1514" s="736"/>
      <c r="S1514" s="736"/>
      <c r="T1514" s="736"/>
      <c r="U1514" s="736"/>
      <c r="BA1514" s="722"/>
      <c r="BB1514" s="722"/>
      <c r="BC1514" s="722"/>
      <c r="BD1514" s="722"/>
      <c r="BE1514" s="722"/>
      <c r="BF1514" s="722"/>
      <c r="BG1514" s="722"/>
      <c r="BH1514" s="722"/>
      <c r="BI1514" s="722"/>
      <c r="BJ1514" s="722"/>
      <c r="BK1514" s="722"/>
      <c r="BL1514" s="722"/>
      <c r="BM1514" s="722"/>
      <c r="BN1514" s="722"/>
      <c r="BO1514" s="722"/>
      <c r="BP1514" s="722"/>
      <c r="BQ1514" s="722"/>
      <c r="BR1514" s="722"/>
      <c r="BS1514" s="722"/>
      <c r="BT1514" s="722"/>
      <c r="BU1514" s="722"/>
      <c r="BV1514" s="722"/>
      <c r="BW1514" s="722"/>
      <c r="BX1514" s="722"/>
      <c r="BY1514" s="722"/>
      <c r="BZ1514" s="722"/>
      <c r="CA1514" s="722"/>
      <c r="CB1514" s="722"/>
      <c r="CC1514" s="722"/>
      <c r="CD1514" s="722"/>
      <c r="CE1514" s="722"/>
      <c r="CF1514" s="722"/>
      <c r="CG1514" s="722"/>
      <c r="CH1514" s="722"/>
      <c r="CI1514" s="722"/>
      <c r="CJ1514" s="722"/>
      <c r="CK1514" s="722"/>
      <c r="CL1514" s="722"/>
      <c r="CM1514" s="722"/>
      <c r="CN1514" s="722"/>
      <c r="CO1514" s="722"/>
      <c r="CP1514" s="722"/>
      <c r="CQ1514" s="722"/>
      <c r="CR1514" s="722"/>
      <c r="CS1514" s="722"/>
    </row>
    <row r="1515" spans="1:97" s="1376" customFormat="1">
      <c r="A1515" s="722"/>
      <c r="B1515" s="722"/>
      <c r="C1515" s="722"/>
      <c r="D1515" s="722"/>
      <c r="E1515" s="722"/>
      <c r="F1515" s="757"/>
      <c r="G1515" s="757"/>
      <c r="H1515" s="757"/>
      <c r="I1515" s="757"/>
      <c r="J1515" s="757"/>
      <c r="K1515" s="758"/>
      <c r="L1515" s="758"/>
      <c r="M1515" s="722"/>
      <c r="N1515" s="736"/>
      <c r="O1515" s="736"/>
      <c r="P1515" s="736"/>
      <c r="Q1515" s="736"/>
      <c r="R1515" s="736"/>
      <c r="S1515" s="736"/>
      <c r="T1515" s="736"/>
      <c r="U1515" s="736"/>
      <c r="BA1515" s="722"/>
      <c r="BB1515" s="722"/>
      <c r="BC1515" s="722"/>
      <c r="BD1515" s="722"/>
      <c r="BE1515" s="722"/>
      <c r="BF1515" s="722"/>
      <c r="BG1515" s="722"/>
      <c r="BH1515" s="722"/>
      <c r="BI1515" s="722"/>
      <c r="BJ1515" s="722"/>
      <c r="BK1515" s="722"/>
      <c r="BL1515" s="722"/>
      <c r="BM1515" s="722"/>
      <c r="BN1515" s="722"/>
      <c r="BO1515" s="722"/>
      <c r="BP1515" s="722"/>
      <c r="BQ1515" s="722"/>
      <c r="BR1515" s="722"/>
      <c r="BS1515" s="722"/>
      <c r="BT1515" s="722"/>
      <c r="BU1515" s="722"/>
      <c r="BV1515" s="722"/>
      <c r="BW1515" s="722"/>
      <c r="BX1515" s="722"/>
      <c r="BY1515" s="722"/>
      <c r="BZ1515" s="722"/>
      <c r="CA1515" s="722"/>
      <c r="CB1515" s="722"/>
      <c r="CC1515" s="722"/>
      <c r="CD1515" s="722"/>
      <c r="CE1515" s="722"/>
      <c r="CF1515" s="722"/>
      <c r="CG1515" s="722"/>
      <c r="CH1515" s="722"/>
      <c r="CI1515" s="722"/>
      <c r="CJ1515" s="722"/>
      <c r="CK1515" s="722"/>
      <c r="CL1515" s="722"/>
      <c r="CM1515" s="722"/>
      <c r="CN1515" s="722"/>
      <c r="CO1515" s="722"/>
      <c r="CP1515" s="722"/>
      <c r="CQ1515" s="722"/>
      <c r="CR1515" s="722"/>
      <c r="CS1515" s="722"/>
    </row>
    <row r="1516" spans="1:97" s="1376" customFormat="1">
      <c r="A1516" s="722"/>
      <c r="B1516" s="722"/>
      <c r="C1516" s="722"/>
      <c r="D1516" s="722"/>
      <c r="E1516" s="722"/>
      <c r="F1516" s="757"/>
      <c r="G1516" s="757"/>
      <c r="H1516" s="757"/>
      <c r="I1516" s="757"/>
      <c r="J1516" s="757"/>
      <c r="K1516" s="758"/>
      <c r="L1516" s="758"/>
      <c r="M1516" s="722"/>
      <c r="N1516" s="736"/>
      <c r="O1516" s="736"/>
      <c r="P1516" s="736"/>
      <c r="Q1516" s="736"/>
      <c r="R1516" s="736"/>
      <c r="S1516" s="736"/>
      <c r="T1516" s="736"/>
      <c r="U1516" s="736"/>
      <c r="BA1516" s="722"/>
      <c r="BB1516" s="722"/>
      <c r="BC1516" s="722"/>
      <c r="BD1516" s="722"/>
      <c r="BE1516" s="722"/>
      <c r="BF1516" s="722"/>
      <c r="BG1516" s="722"/>
      <c r="BH1516" s="722"/>
      <c r="BI1516" s="722"/>
      <c r="BJ1516" s="722"/>
      <c r="BK1516" s="722"/>
      <c r="BL1516" s="722"/>
      <c r="BM1516" s="722"/>
      <c r="BN1516" s="722"/>
      <c r="BO1516" s="722"/>
      <c r="BP1516" s="722"/>
      <c r="BQ1516" s="722"/>
      <c r="BR1516" s="722"/>
      <c r="BS1516" s="722"/>
      <c r="BT1516" s="722"/>
      <c r="BU1516" s="722"/>
      <c r="BV1516" s="722"/>
      <c r="BW1516" s="722"/>
      <c r="BX1516" s="722"/>
      <c r="BY1516" s="722"/>
      <c r="BZ1516" s="722"/>
      <c r="CA1516" s="722"/>
      <c r="CB1516" s="722"/>
      <c r="CC1516" s="722"/>
      <c r="CD1516" s="722"/>
      <c r="CE1516" s="722"/>
      <c r="CF1516" s="722"/>
      <c r="CG1516" s="722"/>
      <c r="CH1516" s="722"/>
      <c r="CI1516" s="722"/>
      <c r="CJ1516" s="722"/>
      <c r="CK1516" s="722"/>
      <c r="CL1516" s="722"/>
      <c r="CM1516" s="722"/>
      <c r="CN1516" s="722"/>
      <c r="CO1516" s="722"/>
      <c r="CP1516" s="722"/>
      <c r="CQ1516" s="722"/>
      <c r="CR1516" s="722"/>
      <c r="CS1516" s="722"/>
    </row>
    <row r="1517" spans="1:97" s="1376" customFormat="1">
      <c r="A1517" s="722"/>
      <c r="B1517" s="722"/>
      <c r="C1517" s="722"/>
      <c r="D1517" s="722"/>
      <c r="E1517" s="722"/>
      <c r="F1517" s="757"/>
      <c r="G1517" s="757"/>
      <c r="H1517" s="757"/>
      <c r="I1517" s="757"/>
      <c r="J1517" s="757"/>
      <c r="K1517" s="758"/>
      <c r="L1517" s="758"/>
      <c r="M1517" s="722"/>
      <c r="N1517" s="736"/>
      <c r="O1517" s="736"/>
      <c r="P1517" s="736"/>
      <c r="Q1517" s="736"/>
      <c r="R1517" s="736"/>
      <c r="S1517" s="736"/>
      <c r="T1517" s="736"/>
      <c r="U1517" s="736"/>
      <c r="BA1517" s="722"/>
      <c r="BB1517" s="722"/>
      <c r="BC1517" s="722"/>
      <c r="BD1517" s="722"/>
      <c r="BE1517" s="722"/>
      <c r="BF1517" s="722"/>
      <c r="BG1517" s="722"/>
      <c r="BH1517" s="722"/>
      <c r="BI1517" s="722"/>
      <c r="BJ1517" s="722"/>
      <c r="BK1517" s="722"/>
      <c r="BL1517" s="722"/>
      <c r="BM1517" s="722"/>
      <c r="BN1517" s="722"/>
      <c r="BO1517" s="722"/>
      <c r="BP1517" s="722"/>
      <c r="BQ1517" s="722"/>
      <c r="BR1517" s="722"/>
      <c r="BS1517" s="722"/>
      <c r="BT1517" s="722"/>
      <c r="BU1517" s="722"/>
      <c r="BV1517" s="722"/>
      <c r="BW1517" s="722"/>
      <c r="BX1517" s="722"/>
      <c r="BY1517" s="722"/>
      <c r="BZ1517" s="722"/>
      <c r="CA1517" s="722"/>
      <c r="CB1517" s="722"/>
      <c r="CC1517" s="722"/>
      <c r="CD1517" s="722"/>
      <c r="CE1517" s="722"/>
      <c r="CF1517" s="722"/>
      <c r="CG1517" s="722"/>
      <c r="CH1517" s="722"/>
      <c r="CI1517" s="722"/>
      <c r="CJ1517" s="722"/>
      <c r="CK1517" s="722"/>
      <c r="CL1517" s="722"/>
      <c r="CM1517" s="722"/>
      <c r="CN1517" s="722"/>
      <c r="CO1517" s="722"/>
      <c r="CP1517" s="722"/>
      <c r="CQ1517" s="722"/>
      <c r="CR1517" s="722"/>
      <c r="CS1517" s="722"/>
    </row>
    <row r="1518" spans="1:97" s="1376" customFormat="1">
      <c r="A1518" s="722"/>
      <c r="B1518" s="722"/>
      <c r="C1518" s="722"/>
      <c r="D1518" s="722"/>
      <c r="E1518" s="722"/>
      <c r="F1518" s="757"/>
      <c r="G1518" s="757"/>
      <c r="H1518" s="757"/>
      <c r="I1518" s="757"/>
      <c r="J1518" s="757"/>
      <c r="K1518" s="758"/>
      <c r="L1518" s="758"/>
      <c r="M1518" s="722"/>
      <c r="N1518" s="736"/>
      <c r="O1518" s="736"/>
      <c r="P1518" s="736"/>
      <c r="Q1518" s="736"/>
      <c r="R1518" s="736"/>
      <c r="S1518" s="736"/>
      <c r="T1518" s="736"/>
      <c r="U1518" s="736"/>
      <c r="BA1518" s="722"/>
      <c r="BB1518" s="722"/>
      <c r="BC1518" s="722"/>
      <c r="BD1518" s="722"/>
      <c r="BE1518" s="722"/>
      <c r="BF1518" s="722"/>
      <c r="BG1518" s="722"/>
      <c r="BH1518" s="722"/>
      <c r="BI1518" s="722"/>
      <c r="BJ1518" s="722"/>
      <c r="BK1518" s="722"/>
      <c r="BL1518" s="722"/>
      <c r="BM1518" s="722"/>
      <c r="BN1518" s="722"/>
      <c r="BO1518" s="722"/>
      <c r="BP1518" s="722"/>
      <c r="BQ1518" s="722"/>
      <c r="BR1518" s="722"/>
      <c r="BS1518" s="722"/>
      <c r="BT1518" s="722"/>
      <c r="BU1518" s="722"/>
      <c r="BV1518" s="722"/>
      <c r="BW1518" s="722"/>
      <c r="BX1518" s="722"/>
      <c r="BY1518" s="722"/>
      <c r="BZ1518" s="722"/>
      <c r="CA1518" s="722"/>
      <c r="CB1518" s="722"/>
      <c r="CC1518" s="722"/>
      <c r="CD1518" s="722"/>
      <c r="CE1518" s="722"/>
      <c r="CF1518" s="722"/>
      <c r="CG1518" s="722"/>
      <c r="CH1518" s="722"/>
      <c r="CI1518" s="722"/>
      <c r="CJ1518" s="722"/>
      <c r="CK1518" s="722"/>
      <c r="CL1518" s="722"/>
      <c r="CM1518" s="722"/>
      <c r="CN1518" s="722"/>
      <c r="CO1518" s="722"/>
      <c r="CP1518" s="722"/>
      <c r="CQ1518" s="722"/>
      <c r="CR1518" s="722"/>
      <c r="CS1518" s="722"/>
    </row>
    <row r="1519" spans="1:97" s="1376" customFormat="1">
      <c r="A1519" s="722"/>
      <c r="B1519" s="722"/>
      <c r="C1519" s="722"/>
      <c r="D1519" s="722"/>
      <c r="E1519" s="722"/>
      <c r="F1519" s="757"/>
      <c r="G1519" s="757"/>
      <c r="H1519" s="757"/>
      <c r="I1519" s="757"/>
      <c r="J1519" s="757"/>
      <c r="K1519" s="758"/>
      <c r="L1519" s="758"/>
      <c r="M1519" s="722"/>
      <c r="N1519" s="736"/>
      <c r="O1519" s="736"/>
      <c r="P1519" s="736"/>
      <c r="Q1519" s="736"/>
      <c r="R1519" s="736"/>
      <c r="S1519" s="736"/>
      <c r="T1519" s="736"/>
      <c r="U1519" s="736"/>
      <c r="BA1519" s="722"/>
      <c r="BB1519" s="722"/>
      <c r="BC1519" s="722"/>
      <c r="BD1519" s="722"/>
      <c r="BE1519" s="722"/>
      <c r="BF1519" s="722"/>
      <c r="BG1519" s="722"/>
      <c r="BH1519" s="722"/>
      <c r="BI1519" s="722"/>
      <c r="BJ1519" s="722"/>
      <c r="BK1519" s="722"/>
      <c r="BL1519" s="722"/>
      <c r="BM1519" s="722"/>
      <c r="BN1519" s="722"/>
      <c r="BO1519" s="722"/>
      <c r="BP1519" s="722"/>
      <c r="BQ1519" s="722"/>
      <c r="BR1519" s="722"/>
      <c r="BS1519" s="722"/>
      <c r="BT1519" s="722"/>
      <c r="BU1519" s="722"/>
      <c r="BV1519" s="722"/>
      <c r="BW1519" s="722"/>
      <c r="BX1519" s="722"/>
      <c r="BY1519" s="722"/>
      <c r="BZ1519" s="722"/>
      <c r="CA1519" s="722"/>
      <c r="CB1519" s="722"/>
      <c r="CC1519" s="722"/>
      <c r="CD1519" s="722"/>
      <c r="CE1519" s="722"/>
      <c r="CF1519" s="722"/>
      <c r="CG1519" s="722"/>
      <c r="CH1519" s="722"/>
      <c r="CI1519" s="722"/>
      <c r="CJ1519" s="722"/>
      <c r="CK1519" s="722"/>
      <c r="CL1519" s="722"/>
      <c r="CM1519" s="722"/>
      <c r="CN1519" s="722"/>
      <c r="CO1519" s="722"/>
      <c r="CP1519" s="722"/>
      <c r="CQ1519" s="722"/>
      <c r="CR1519" s="722"/>
      <c r="CS1519" s="722"/>
    </row>
    <row r="1520" spans="1:97" s="1376" customFormat="1">
      <c r="A1520" s="722"/>
      <c r="B1520" s="722"/>
      <c r="C1520" s="722"/>
      <c r="D1520" s="722"/>
      <c r="E1520" s="722"/>
      <c r="F1520" s="757"/>
      <c r="G1520" s="757"/>
      <c r="H1520" s="757"/>
      <c r="I1520" s="757"/>
      <c r="J1520" s="757"/>
      <c r="K1520" s="758"/>
      <c r="L1520" s="758"/>
      <c r="M1520" s="722"/>
      <c r="N1520" s="736"/>
      <c r="O1520" s="736"/>
      <c r="P1520" s="736"/>
      <c r="Q1520" s="736"/>
      <c r="R1520" s="736"/>
      <c r="S1520" s="736"/>
      <c r="T1520" s="736"/>
      <c r="U1520" s="736"/>
      <c r="BA1520" s="722"/>
      <c r="BB1520" s="722"/>
      <c r="BC1520" s="722"/>
      <c r="BD1520" s="722"/>
      <c r="BE1520" s="722"/>
      <c r="BF1520" s="722"/>
      <c r="BG1520" s="722"/>
      <c r="BH1520" s="722"/>
      <c r="BI1520" s="722"/>
      <c r="BJ1520" s="722"/>
      <c r="BK1520" s="722"/>
      <c r="BL1520" s="722"/>
      <c r="BM1520" s="722"/>
      <c r="BN1520" s="722"/>
      <c r="BO1520" s="722"/>
      <c r="BP1520" s="722"/>
      <c r="BQ1520" s="722"/>
      <c r="BR1520" s="722"/>
      <c r="BS1520" s="722"/>
      <c r="BT1520" s="722"/>
      <c r="BU1520" s="722"/>
      <c r="BV1520" s="722"/>
      <c r="BW1520" s="722"/>
      <c r="BX1520" s="722"/>
      <c r="BY1520" s="722"/>
      <c r="BZ1520" s="722"/>
      <c r="CA1520" s="722"/>
      <c r="CB1520" s="722"/>
      <c r="CC1520" s="722"/>
      <c r="CD1520" s="722"/>
      <c r="CE1520" s="722"/>
      <c r="CF1520" s="722"/>
      <c r="CG1520" s="722"/>
      <c r="CH1520" s="722"/>
      <c r="CI1520" s="722"/>
      <c r="CJ1520" s="722"/>
      <c r="CK1520" s="722"/>
      <c r="CL1520" s="722"/>
      <c r="CM1520" s="722"/>
      <c r="CN1520" s="722"/>
      <c r="CO1520" s="722"/>
      <c r="CP1520" s="722"/>
      <c r="CQ1520" s="722"/>
      <c r="CR1520" s="722"/>
      <c r="CS1520" s="722"/>
    </row>
    <row r="1521" spans="1:97" s="1376" customFormat="1">
      <c r="A1521" s="722"/>
      <c r="B1521" s="722"/>
      <c r="C1521" s="722"/>
      <c r="D1521" s="722"/>
      <c r="E1521" s="722"/>
      <c r="F1521" s="757"/>
      <c r="G1521" s="757"/>
      <c r="H1521" s="757"/>
      <c r="I1521" s="757"/>
      <c r="J1521" s="757"/>
      <c r="K1521" s="758"/>
      <c r="L1521" s="758"/>
      <c r="M1521" s="722"/>
      <c r="N1521" s="736"/>
      <c r="O1521" s="736"/>
      <c r="P1521" s="736"/>
      <c r="Q1521" s="736"/>
      <c r="R1521" s="736"/>
      <c r="S1521" s="736"/>
      <c r="T1521" s="736"/>
      <c r="U1521" s="736"/>
      <c r="BA1521" s="722"/>
      <c r="BB1521" s="722"/>
      <c r="BC1521" s="722"/>
      <c r="BD1521" s="722"/>
      <c r="BE1521" s="722"/>
      <c r="BF1521" s="722"/>
      <c r="BG1521" s="722"/>
      <c r="BH1521" s="722"/>
      <c r="BI1521" s="722"/>
      <c r="BJ1521" s="722"/>
      <c r="BK1521" s="722"/>
      <c r="BL1521" s="722"/>
      <c r="BM1521" s="722"/>
      <c r="BN1521" s="722"/>
      <c r="BO1521" s="722"/>
      <c r="BP1521" s="722"/>
      <c r="BQ1521" s="722"/>
      <c r="BR1521" s="722"/>
      <c r="BS1521" s="722"/>
      <c r="BT1521" s="722"/>
      <c r="BU1521" s="722"/>
      <c r="BV1521" s="722"/>
      <c r="BW1521" s="722"/>
      <c r="BX1521" s="722"/>
      <c r="BY1521" s="722"/>
      <c r="BZ1521" s="722"/>
      <c r="CA1521" s="722"/>
      <c r="CB1521" s="722"/>
      <c r="CC1521" s="722"/>
      <c r="CD1521" s="722"/>
      <c r="CE1521" s="722"/>
      <c r="CF1521" s="722"/>
      <c r="CG1521" s="722"/>
      <c r="CH1521" s="722"/>
      <c r="CI1521" s="722"/>
      <c r="CJ1521" s="722"/>
      <c r="CK1521" s="722"/>
      <c r="CL1521" s="722"/>
      <c r="CM1521" s="722"/>
      <c r="CN1521" s="722"/>
      <c r="CO1521" s="722"/>
      <c r="CP1521" s="722"/>
      <c r="CQ1521" s="722"/>
      <c r="CR1521" s="722"/>
      <c r="CS1521" s="722"/>
    </row>
    <row r="1522" spans="1:97" s="1376" customFormat="1">
      <c r="A1522" s="722"/>
      <c r="B1522" s="722"/>
      <c r="C1522" s="722"/>
      <c r="D1522" s="722"/>
      <c r="E1522" s="722"/>
      <c r="F1522" s="757"/>
      <c r="G1522" s="757"/>
      <c r="H1522" s="757"/>
      <c r="I1522" s="757"/>
      <c r="J1522" s="757"/>
      <c r="K1522" s="758"/>
      <c r="L1522" s="758"/>
      <c r="M1522" s="722"/>
      <c r="N1522" s="736"/>
      <c r="O1522" s="736"/>
      <c r="P1522" s="736"/>
      <c r="Q1522" s="736"/>
      <c r="R1522" s="736"/>
      <c r="S1522" s="736"/>
      <c r="T1522" s="736"/>
      <c r="U1522" s="736"/>
      <c r="BA1522" s="722"/>
      <c r="BB1522" s="722"/>
      <c r="BC1522" s="722"/>
      <c r="BD1522" s="722"/>
      <c r="BE1522" s="722"/>
      <c r="BF1522" s="722"/>
      <c r="BG1522" s="722"/>
      <c r="BH1522" s="722"/>
      <c r="BI1522" s="722"/>
      <c r="BJ1522" s="722"/>
      <c r="BK1522" s="722"/>
      <c r="BL1522" s="722"/>
      <c r="BM1522" s="722"/>
      <c r="BN1522" s="722"/>
      <c r="BO1522" s="722"/>
      <c r="BP1522" s="722"/>
      <c r="BQ1522" s="722"/>
      <c r="BR1522" s="722"/>
      <c r="BS1522" s="722"/>
      <c r="BT1522" s="722"/>
      <c r="BU1522" s="722"/>
      <c r="BV1522" s="722"/>
      <c r="BW1522" s="722"/>
      <c r="BX1522" s="722"/>
      <c r="BY1522" s="722"/>
      <c r="BZ1522" s="722"/>
      <c r="CA1522" s="722"/>
      <c r="CB1522" s="722"/>
      <c r="CC1522" s="722"/>
      <c r="CD1522" s="722"/>
      <c r="CE1522" s="722"/>
      <c r="CF1522" s="722"/>
      <c r="CG1522" s="722"/>
      <c r="CH1522" s="722"/>
      <c r="CI1522" s="722"/>
      <c r="CJ1522" s="722"/>
      <c r="CK1522" s="722"/>
      <c r="CL1522" s="722"/>
      <c r="CM1522" s="722"/>
      <c r="CN1522" s="722"/>
      <c r="CO1522" s="722"/>
      <c r="CP1522" s="722"/>
      <c r="CQ1522" s="722"/>
      <c r="CR1522" s="722"/>
      <c r="CS1522" s="722"/>
    </row>
    <row r="1523" spans="1:97" s="1376" customFormat="1">
      <c r="A1523" s="722"/>
      <c r="B1523" s="722"/>
      <c r="C1523" s="722"/>
      <c r="D1523" s="722"/>
      <c r="E1523" s="722"/>
      <c r="F1523" s="757"/>
      <c r="G1523" s="757"/>
      <c r="H1523" s="757"/>
      <c r="I1523" s="757"/>
      <c r="J1523" s="757"/>
      <c r="K1523" s="758"/>
      <c r="L1523" s="758"/>
      <c r="M1523" s="722"/>
      <c r="N1523" s="736"/>
      <c r="O1523" s="736"/>
      <c r="P1523" s="736"/>
      <c r="Q1523" s="736"/>
      <c r="R1523" s="736"/>
      <c r="S1523" s="736"/>
      <c r="T1523" s="736"/>
      <c r="U1523" s="736"/>
      <c r="BA1523" s="722"/>
      <c r="BB1523" s="722"/>
      <c r="BC1523" s="722"/>
      <c r="BD1523" s="722"/>
      <c r="BE1523" s="722"/>
      <c r="BF1523" s="722"/>
      <c r="BG1523" s="722"/>
      <c r="BH1523" s="722"/>
      <c r="BI1523" s="722"/>
      <c r="BJ1523" s="722"/>
      <c r="BK1523" s="722"/>
      <c r="BL1523" s="722"/>
      <c r="BM1523" s="722"/>
      <c r="BN1523" s="722"/>
      <c r="BO1523" s="722"/>
      <c r="BP1523" s="722"/>
      <c r="BQ1523" s="722"/>
      <c r="BR1523" s="722"/>
      <c r="BS1523" s="722"/>
      <c r="BT1523" s="722"/>
      <c r="BU1523" s="722"/>
      <c r="BV1523" s="722"/>
      <c r="BW1523" s="722"/>
      <c r="BX1523" s="722"/>
      <c r="BY1523" s="722"/>
      <c r="BZ1523" s="722"/>
      <c r="CA1523" s="722"/>
      <c r="CB1523" s="722"/>
      <c r="CC1523" s="722"/>
      <c r="CD1523" s="722"/>
      <c r="CE1523" s="722"/>
      <c r="CF1523" s="722"/>
      <c r="CG1523" s="722"/>
      <c r="CH1523" s="722"/>
      <c r="CI1523" s="722"/>
      <c r="CJ1523" s="722"/>
      <c r="CK1523" s="722"/>
      <c r="CL1523" s="722"/>
      <c r="CM1523" s="722"/>
      <c r="CN1523" s="722"/>
      <c r="CO1523" s="722"/>
      <c r="CP1523" s="722"/>
      <c r="CQ1523" s="722"/>
      <c r="CR1523" s="722"/>
      <c r="CS1523" s="722"/>
    </row>
    <row r="1524" spans="1:97" s="1376" customFormat="1">
      <c r="A1524" s="722"/>
      <c r="B1524" s="722"/>
      <c r="C1524" s="722"/>
      <c r="D1524" s="722"/>
      <c r="E1524" s="722"/>
      <c r="F1524" s="757"/>
      <c r="G1524" s="757"/>
      <c r="H1524" s="757"/>
      <c r="I1524" s="757"/>
      <c r="J1524" s="757"/>
      <c r="K1524" s="758"/>
      <c r="L1524" s="758"/>
      <c r="M1524" s="722"/>
      <c r="N1524" s="736"/>
      <c r="O1524" s="736"/>
      <c r="P1524" s="736"/>
      <c r="Q1524" s="736"/>
      <c r="R1524" s="736"/>
      <c r="S1524" s="736"/>
      <c r="T1524" s="736"/>
      <c r="U1524" s="736"/>
      <c r="BA1524" s="722"/>
      <c r="BB1524" s="722"/>
      <c r="BC1524" s="722"/>
      <c r="BD1524" s="722"/>
      <c r="BE1524" s="722"/>
      <c r="BF1524" s="722"/>
      <c r="BG1524" s="722"/>
      <c r="BH1524" s="722"/>
      <c r="BI1524" s="722"/>
      <c r="BJ1524" s="722"/>
      <c r="BK1524" s="722"/>
      <c r="BL1524" s="722"/>
      <c r="BM1524" s="722"/>
      <c r="BN1524" s="722"/>
      <c r="BO1524" s="722"/>
      <c r="BP1524" s="722"/>
      <c r="BQ1524" s="722"/>
      <c r="BR1524" s="722"/>
      <c r="BS1524" s="722"/>
      <c r="BT1524" s="722"/>
      <c r="BU1524" s="722"/>
      <c r="BV1524" s="722"/>
      <c r="BW1524" s="722"/>
      <c r="BX1524" s="722"/>
      <c r="BY1524" s="722"/>
      <c r="BZ1524" s="722"/>
      <c r="CA1524" s="722"/>
      <c r="CB1524" s="722"/>
      <c r="CC1524" s="722"/>
      <c r="CD1524" s="722"/>
      <c r="CE1524" s="722"/>
      <c r="CF1524" s="722"/>
      <c r="CG1524" s="722"/>
      <c r="CH1524" s="722"/>
      <c r="CI1524" s="722"/>
      <c r="CJ1524" s="722"/>
      <c r="CK1524" s="722"/>
      <c r="CL1524" s="722"/>
      <c r="CM1524" s="722"/>
      <c r="CN1524" s="722"/>
      <c r="CO1524" s="722"/>
      <c r="CP1524" s="722"/>
      <c r="CQ1524" s="722"/>
      <c r="CR1524" s="722"/>
      <c r="CS1524" s="722"/>
    </row>
    <row r="1525" spans="1:97" s="1376" customFormat="1">
      <c r="A1525" s="722"/>
      <c r="B1525" s="722"/>
      <c r="C1525" s="722"/>
      <c r="D1525" s="722"/>
      <c r="E1525" s="722"/>
      <c r="F1525" s="757"/>
      <c r="G1525" s="757"/>
      <c r="H1525" s="757"/>
      <c r="I1525" s="757"/>
      <c r="J1525" s="757"/>
      <c r="K1525" s="758"/>
      <c r="L1525" s="758"/>
      <c r="M1525" s="722"/>
      <c r="N1525" s="736"/>
      <c r="O1525" s="736"/>
      <c r="P1525" s="736"/>
      <c r="Q1525" s="736"/>
      <c r="R1525" s="736"/>
      <c r="S1525" s="736"/>
      <c r="T1525" s="736"/>
      <c r="U1525" s="736"/>
      <c r="BA1525" s="722"/>
      <c r="BB1525" s="722"/>
      <c r="BC1525" s="722"/>
      <c r="BD1525" s="722"/>
      <c r="BE1525" s="722"/>
      <c r="BF1525" s="722"/>
      <c r="BG1525" s="722"/>
      <c r="BH1525" s="722"/>
      <c r="BI1525" s="722"/>
      <c r="BJ1525" s="722"/>
      <c r="BK1525" s="722"/>
      <c r="BL1525" s="722"/>
      <c r="BM1525" s="722"/>
      <c r="BN1525" s="722"/>
      <c r="BO1525" s="722"/>
      <c r="BP1525" s="722"/>
      <c r="BQ1525" s="722"/>
      <c r="BR1525" s="722"/>
      <c r="BS1525" s="722"/>
      <c r="BT1525" s="722"/>
      <c r="BU1525" s="722"/>
      <c r="BV1525" s="722"/>
      <c r="BW1525" s="722"/>
      <c r="BX1525" s="722"/>
      <c r="BY1525" s="722"/>
      <c r="BZ1525" s="722"/>
      <c r="CA1525" s="722"/>
      <c r="CB1525" s="722"/>
      <c r="CC1525" s="722"/>
      <c r="CD1525" s="722"/>
      <c r="CE1525" s="722"/>
      <c r="CF1525" s="722"/>
      <c r="CG1525" s="722"/>
      <c r="CH1525" s="722"/>
      <c r="CI1525" s="722"/>
      <c r="CJ1525" s="722"/>
      <c r="CK1525" s="722"/>
      <c r="CL1525" s="722"/>
      <c r="CM1525" s="722"/>
      <c r="CN1525" s="722"/>
      <c r="CO1525" s="722"/>
      <c r="CP1525" s="722"/>
      <c r="CQ1525" s="722"/>
      <c r="CR1525" s="722"/>
      <c r="CS1525" s="722"/>
    </row>
    <row r="1526" spans="1:97" s="1376" customFormat="1">
      <c r="A1526" s="722"/>
      <c r="B1526" s="722"/>
      <c r="C1526" s="722"/>
      <c r="D1526" s="722"/>
      <c r="E1526" s="722"/>
      <c r="F1526" s="757"/>
      <c r="G1526" s="757"/>
      <c r="H1526" s="757"/>
      <c r="I1526" s="757"/>
      <c r="J1526" s="757"/>
      <c r="K1526" s="758"/>
      <c r="L1526" s="758"/>
      <c r="M1526" s="722"/>
      <c r="N1526" s="736"/>
      <c r="O1526" s="736"/>
      <c r="P1526" s="736"/>
      <c r="Q1526" s="736"/>
      <c r="R1526" s="736"/>
      <c r="S1526" s="736"/>
      <c r="T1526" s="736"/>
      <c r="U1526" s="736"/>
      <c r="BA1526" s="722"/>
      <c r="BB1526" s="722"/>
      <c r="BC1526" s="722"/>
      <c r="BD1526" s="722"/>
      <c r="BE1526" s="722"/>
      <c r="BF1526" s="722"/>
      <c r="BG1526" s="722"/>
      <c r="BH1526" s="722"/>
      <c r="BI1526" s="722"/>
      <c r="BJ1526" s="722"/>
      <c r="BK1526" s="722"/>
      <c r="BL1526" s="722"/>
      <c r="BM1526" s="722"/>
      <c r="BN1526" s="722"/>
      <c r="BO1526" s="722"/>
      <c r="BP1526" s="722"/>
      <c r="BQ1526" s="722"/>
      <c r="BR1526" s="722"/>
      <c r="BS1526" s="722"/>
      <c r="BT1526" s="722"/>
      <c r="BU1526" s="722"/>
      <c r="BV1526" s="722"/>
      <c r="BW1526" s="722"/>
      <c r="BX1526" s="722"/>
      <c r="BY1526" s="722"/>
      <c r="BZ1526" s="722"/>
      <c r="CA1526" s="722"/>
      <c r="CB1526" s="722"/>
      <c r="CC1526" s="722"/>
      <c r="CD1526" s="722"/>
      <c r="CE1526" s="722"/>
      <c r="CF1526" s="722"/>
      <c r="CG1526" s="722"/>
      <c r="CH1526" s="722"/>
      <c r="CI1526" s="722"/>
      <c r="CJ1526" s="722"/>
      <c r="CK1526" s="722"/>
      <c r="CL1526" s="722"/>
      <c r="CM1526" s="722"/>
      <c r="CN1526" s="722"/>
      <c r="CO1526" s="722"/>
      <c r="CP1526" s="722"/>
      <c r="CQ1526" s="722"/>
      <c r="CR1526" s="722"/>
      <c r="CS1526" s="722"/>
    </row>
    <row r="1527" spans="1:97" s="1376" customFormat="1">
      <c r="A1527" s="722"/>
      <c r="B1527" s="722"/>
      <c r="C1527" s="722"/>
      <c r="D1527" s="722"/>
      <c r="E1527" s="722"/>
      <c r="F1527" s="757"/>
      <c r="G1527" s="757"/>
      <c r="H1527" s="757"/>
      <c r="I1527" s="757"/>
      <c r="J1527" s="757"/>
      <c r="K1527" s="758"/>
      <c r="L1527" s="758"/>
      <c r="M1527" s="722"/>
      <c r="N1527" s="736"/>
      <c r="O1527" s="736"/>
      <c r="P1527" s="736"/>
      <c r="Q1527" s="736"/>
      <c r="R1527" s="736"/>
      <c r="S1527" s="736"/>
      <c r="T1527" s="736"/>
      <c r="U1527" s="736"/>
      <c r="BA1527" s="722"/>
      <c r="BB1527" s="722"/>
      <c r="BC1527" s="722"/>
      <c r="BD1527" s="722"/>
      <c r="BE1527" s="722"/>
      <c r="BF1527" s="722"/>
      <c r="BG1527" s="722"/>
      <c r="BH1527" s="722"/>
      <c r="BI1527" s="722"/>
      <c r="BJ1527" s="722"/>
      <c r="BK1527" s="722"/>
      <c r="BL1527" s="722"/>
      <c r="BM1527" s="722"/>
      <c r="BN1527" s="722"/>
      <c r="BO1527" s="722"/>
      <c r="BP1527" s="722"/>
      <c r="BQ1527" s="722"/>
      <c r="BR1527" s="722"/>
      <c r="BS1527" s="722"/>
      <c r="BT1527" s="722"/>
      <c r="BU1527" s="722"/>
      <c r="BV1527" s="722"/>
      <c r="BW1527" s="722"/>
      <c r="BX1527" s="722"/>
      <c r="BY1527" s="722"/>
      <c r="BZ1527" s="722"/>
      <c r="CA1527" s="722"/>
      <c r="CB1527" s="722"/>
      <c r="CC1527" s="722"/>
      <c r="CD1527" s="722"/>
      <c r="CE1527" s="722"/>
      <c r="CF1527" s="722"/>
      <c r="CG1527" s="722"/>
      <c r="CH1527" s="722"/>
      <c r="CI1527" s="722"/>
      <c r="CJ1527" s="722"/>
      <c r="CK1527" s="722"/>
      <c r="CL1527" s="722"/>
      <c r="CM1527" s="722"/>
      <c r="CN1527" s="722"/>
      <c r="CO1527" s="722"/>
      <c r="CP1527" s="722"/>
      <c r="CQ1527" s="722"/>
      <c r="CR1527" s="722"/>
      <c r="CS1527" s="722"/>
    </row>
    <row r="1528" spans="1:97" s="1376" customFormat="1">
      <c r="A1528" s="722"/>
      <c r="B1528" s="722"/>
      <c r="C1528" s="722"/>
      <c r="D1528" s="722"/>
      <c r="E1528" s="722"/>
      <c r="F1528" s="757"/>
      <c r="G1528" s="757"/>
      <c r="H1528" s="757"/>
      <c r="I1528" s="757"/>
      <c r="J1528" s="757"/>
      <c r="K1528" s="758"/>
      <c r="L1528" s="758"/>
      <c r="M1528" s="722"/>
      <c r="N1528" s="736"/>
      <c r="O1528" s="736"/>
      <c r="P1528" s="736"/>
      <c r="Q1528" s="736"/>
      <c r="R1528" s="736"/>
      <c r="S1528" s="736"/>
      <c r="T1528" s="736"/>
      <c r="U1528" s="736"/>
      <c r="BA1528" s="722"/>
      <c r="BB1528" s="722"/>
      <c r="BC1528" s="722"/>
      <c r="BD1528" s="722"/>
      <c r="BE1528" s="722"/>
      <c r="BF1528" s="722"/>
      <c r="BG1528" s="722"/>
      <c r="BH1528" s="722"/>
      <c r="BI1528" s="722"/>
      <c r="BJ1528" s="722"/>
      <c r="BK1528" s="722"/>
      <c r="BL1528" s="722"/>
      <c r="BM1528" s="722"/>
      <c r="BN1528" s="722"/>
      <c r="BO1528" s="722"/>
      <c r="BP1528" s="722"/>
      <c r="BQ1528" s="722"/>
      <c r="BR1528" s="722"/>
      <c r="BS1528" s="722"/>
      <c r="BT1528" s="722"/>
      <c r="BU1528" s="722"/>
      <c r="BV1528" s="722"/>
      <c r="BW1528" s="722"/>
      <c r="BX1528" s="722"/>
      <c r="BY1528" s="722"/>
      <c r="BZ1528" s="722"/>
      <c r="CA1528" s="722"/>
      <c r="CB1528" s="722"/>
      <c r="CC1528" s="722"/>
      <c r="CD1528" s="722"/>
      <c r="CE1528" s="722"/>
      <c r="CF1528" s="722"/>
      <c r="CG1528" s="722"/>
      <c r="CH1528" s="722"/>
      <c r="CI1528" s="722"/>
      <c r="CJ1528" s="722"/>
      <c r="CK1528" s="722"/>
      <c r="CL1528" s="722"/>
      <c r="CM1528" s="722"/>
      <c r="CN1528" s="722"/>
      <c r="CO1528" s="722"/>
      <c r="CP1528" s="722"/>
      <c r="CQ1528" s="722"/>
      <c r="CR1528" s="722"/>
      <c r="CS1528" s="722"/>
    </row>
    <row r="1529" spans="1:97" s="1376" customFormat="1">
      <c r="A1529" s="722"/>
      <c r="B1529" s="722"/>
      <c r="C1529" s="722"/>
      <c r="D1529" s="722"/>
      <c r="E1529" s="722"/>
      <c r="F1529" s="757"/>
      <c r="G1529" s="757"/>
      <c r="H1529" s="757"/>
      <c r="I1529" s="757"/>
      <c r="J1529" s="757"/>
      <c r="K1529" s="758"/>
      <c r="L1529" s="758"/>
      <c r="M1529" s="722"/>
      <c r="N1529" s="736"/>
      <c r="O1529" s="736"/>
      <c r="P1529" s="736"/>
      <c r="Q1529" s="736"/>
      <c r="R1529" s="736"/>
      <c r="S1529" s="736"/>
      <c r="T1529" s="736"/>
      <c r="U1529" s="736"/>
      <c r="BA1529" s="722"/>
      <c r="BB1529" s="722"/>
      <c r="BC1529" s="722"/>
      <c r="BD1529" s="722"/>
      <c r="BE1529" s="722"/>
      <c r="BF1529" s="722"/>
      <c r="BG1529" s="722"/>
      <c r="BH1529" s="722"/>
      <c r="BI1529" s="722"/>
      <c r="BJ1529" s="722"/>
      <c r="BK1529" s="722"/>
      <c r="BL1529" s="722"/>
      <c r="BM1529" s="722"/>
      <c r="BN1529" s="722"/>
      <c r="BO1529" s="722"/>
      <c r="BP1529" s="722"/>
      <c r="BQ1529" s="722"/>
      <c r="BR1529" s="722"/>
      <c r="BS1529" s="722"/>
      <c r="BT1529" s="722"/>
      <c r="BU1529" s="722"/>
      <c r="BV1529" s="722"/>
      <c r="BW1529" s="722"/>
      <c r="BX1529" s="722"/>
      <c r="BY1529" s="722"/>
      <c r="BZ1529" s="722"/>
      <c r="CA1529" s="722"/>
      <c r="CB1529" s="722"/>
      <c r="CC1529" s="722"/>
      <c r="CD1529" s="722"/>
      <c r="CE1529" s="722"/>
      <c r="CF1529" s="722"/>
      <c r="CG1529" s="722"/>
      <c r="CH1529" s="722"/>
      <c r="CI1529" s="722"/>
      <c r="CJ1529" s="722"/>
      <c r="CK1529" s="722"/>
      <c r="CL1529" s="722"/>
      <c r="CM1529" s="722"/>
      <c r="CN1529" s="722"/>
      <c r="CO1529" s="722"/>
      <c r="CP1529" s="722"/>
      <c r="CQ1529" s="722"/>
      <c r="CR1529" s="722"/>
      <c r="CS1529" s="722"/>
    </row>
    <row r="1530" spans="1:97" s="1376" customFormat="1">
      <c r="A1530" s="722"/>
      <c r="B1530" s="722"/>
      <c r="C1530" s="722"/>
      <c r="D1530" s="722"/>
      <c r="E1530" s="722"/>
      <c r="F1530" s="757"/>
      <c r="G1530" s="757"/>
      <c r="H1530" s="757"/>
      <c r="I1530" s="757"/>
      <c r="J1530" s="757"/>
      <c r="K1530" s="758"/>
      <c r="L1530" s="758"/>
      <c r="M1530" s="722"/>
      <c r="N1530" s="736"/>
      <c r="O1530" s="736"/>
      <c r="P1530" s="736"/>
      <c r="Q1530" s="736"/>
      <c r="R1530" s="736"/>
      <c r="S1530" s="736"/>
      <c r="T1530" s="736"/>
      <c r="U1530" s="736"/>
      <c r="BA1530" s="722"/>
      <c r="BB1530" s="722"/>
      <c r="BC1530" s="722"/>
      <c r="BD1530" s="722"/>
      <c r="BE1530" s="722"/>
      <c r="BF1530" s="722"/>
      <c r="BG1530" s="722"/>
      <c r="BH1530" s="722"/>
      <c r="BI1530" s="722"/>
      <c r="BJ1530" s="722"/>
      <c r="BK1530" s="722"/>
      <c r="BL1530" s="722"/>
      <c r="BM1530" s="722"/>
      <c r="BN1530" s="722"/>
      <c r="BO1530" s="722"/>
      <c r="BP1530" s="722"/>
      <c r="BQ1530" s="722"/>
      <c r="BR1530" s="722"/>
      <c r="BS1530" s="722"/>
      <c r="BT1530" s="722"/>
      <c r="BU1530" s="722"/>
      <c r="BV1530" s="722"/>
      <c r="BW1530" s="722"/>
      <c r="BX1530" s="722"/>
      <c r="BY1530" s="722"/>
      <c r="BZ1530" s="722"/>
      <c r="CA1530" s="722"/>
      <c r="CB1530" s="722"/>
      <c r="CC1530" s="722"/>
      <c r="CD1530" s="722"/>
      <c r="CE1530" s="722"/>
      <c r="CF1530" s="722"/>
      <c r="CG1530" s="722"/>
      <c r="CH1530" s="722"/>
      <c r="CI1530" s="722"/>
      <c r="CJ1530" s="722"/>
      <c r="CK1530" s="722"/>
      <c r="CL1530" s="722"/>
      <c r="CM1530" s="722"/>
      <c r="CN1530" s="722"/>
      <c r="CO1530" s="722"/>
      <c r="CP1530" s="722"/>
      <c r="CQ1530" s="722"/>
      <c r="CR1530" s="722"/>
      <c r="CS1530" s="722"/>
    </row>
    <row r="1531" spans="1:97" s="1376" customFormat="1">
      <c r="A1531" s="722"/>
      <c r="B1531" s="722"/>
      <c r="C1531" s="722"/>
      <c r="D1531" s="722"/>
      <c r="E1531" s="722"/>
      <c r="F1531" s="757"/>
      <c r="G1531" s="757"/>
      <c r="H1531" s="757"/>
      <c r="I1531" s="757"/>
      <c r="J1531" s="757"/>
      <c r="K1531" s="758"/>
      <c r="L1531" s="758"/>
      <c r="M1531" s="722"/>
      <c r="N1531" s="736"/>
      <c r="O1531" s="736"/>
      <c r="P1531" s="736"/>
      <c r="Q1531" s="736"/>
      <c r="R1531" s="736"/>
      <c r="S1531" s="736"/>
      <c r="T1531" s="736"/>
      <c r="U1531" s="736"/>
      <c r="BA1531" s="722"/>
      <c r="BB1531" s="722"/>
      <c r="BC1531" s="722"/>
      <c r="BD1531" s="722"/>
      <c r="BE1531" s="722"/>
      <c r="BF1531" s="722"/>
      <c r="BG1531" s="722"/>
      <c r="BH1531" s="722"/>
      <c r="BI1531" s="722"/>
      <c r="BJ1531" s="722"/>
      <c r="BK1531" s="722"/>
      <c r="BL1531" s="722"/>
      <c r="BM1531" s="722"/>
      <c r="BN1531" s="722"/>
      <c r="BO1531" s="722"/>
      <c r="BP1531" s="722"/>
      <c r="BQ1531" s="722"/>
      <c r="BR1531" s="722"/>
      <c r="BS1531" s="722"/>
      <c r="BT1531" s="722"/>
      <c r="BU1531" s="722"/>
      <c r="BV1531" s="722"/>
      <c r="BW1531" s="722"/>
      <c r="BX1531" s="722"/>
      <c r="BY1531" s="722"/>
      <c r="BZ1531" s="722"/>
      <c r="CA1531" s="722"/>
      <c r="CB1531" s="722"/>
      <c r="CC1531" s="722"/>
      <c r="CD1531" s="722"/>
      <c r="CE1531" s="722"/>
      <c r="CF1531" s="722"/>
      <c r="CG1531" s="722"/>
      <c r="CH1531" s="722"/>
      <c r="CI1531" s="722"/>
      <c r="CJ1531" s="722"/>
      <c r="CK1531" s="722"/>
      <c r="CL1531" s="722"/>
      <c r="CM1531" s="722"/>
      <c r="CN1531" s="722"/>
      <c r="CO1531" s="722"/>
      <c r="CP1531" s="722"/>
      <c r="CQ1531" s="722"/>
      <c r="CR1531" s="722"/>
      <c r="CS1531" s="722"/>
    </row>
    <row r="1532" spans="1:97" s="1376" customFormat="1">
      <c r="A1532" s="722"/>
      <c r="B1532" s="722"/>
      <c r="C1532" s="722"/>
      <c r="D1532" s="722"/>
      <c r="E1532" s="722"/>
      <c r="F1532" s="757"/>
      <c r="G1532" s="757"/>
      <c r="H1532" s="757"/>
      <c r="I1532" s="757"/>
      <c r="J1532" s="757"/>
      <c r="K1532" s="758"/>
      <c r="L1532" s="758"/>
      <c r="M1532" s="722"/>
      <c r="N1532" s="736"/>
      <c r="O1532" s="736"/>
      <c r="P1532" s="736"/>
      <c r="Q1532" s="736"/>
      <c r="R1532" s="736"/>
      <c r="S1532" s="736"/>
      <c r="T1532" s="736"/>
      <c r="U1532" s="736"/>
      <c r="BA1532" s="722"/>
      <c r="BB1532" s="722"/>
      <c r="BC1532" s="722"/>
      <c r="BD1532" s="722"/>
      <c r="BE1532" s="722"/>
      <c r="BF1532" s="722"/>
      <c r="BG1532" s="722"/>
      <c r="BH1532" s="722"/>
      <c r="BI1532" s="722"/>
      <c r="BJ1532" s="722"/>
      <c r="BK1532" s="722"/>
      <c r="BL1532" s="722"/>
      <c r="BM1532" s="722"/>
      <c r="BN1532" s="722"/>
      <c r="BO1532" s="722"/>
      <c r="BP1532" s="722"/>
      <c r="BQ1532" s="722"/>
      <c r="BR1532" s="722"/>
      <c r="BS1532" s="722"/>
      <c r="BT1532" s="722"/>
      <c r="BU1532" s="722"/>
      <c r="BV1532" s="722"/>
      <c r="BW1532" s="722"/>
      <c r="BX1532" s="722"/>
      <c r="BY1532" s="722"/>
      <c r="BZ1532" s="722"/>
      <c r="CA1532" s="722"/>
      <c r="CB1532" s="722"/>
      <c r="CC1532" s="722"/>
      <c r="CD1532" s="722"/>
      <c r="CE1532" s="722"/>
      <c r="CF1532" s="722"/>
      <c r="CG1532" s="722"/>
      <c r="CH1532" s="722"/>
      <c r="CI1532" s="722"/>
      <c r="CJ1532" s="722"/>
      <c r="CK1532" s="722"/>
      <c r="CL1532" s="722"/>
      <c r="CM1532" s="722"/>
      <c r="CN1532" s="722"/>
      <c r="CO1532" s="722"/>
      <c r="CP1532" s="722"/>
      <c r="CQ1532" s="722"/>
      <c r="CR1532" s="722"/>
      <c r="CS1532" s="722"/>
    </row>
    <row r="1533" spans="1:97" s="1376" customFormat="1">
      <c r="A1533" s="722"/>
      <c r="B1533" s="722"/>
      <c r="C1533" s="722"/>
      <c r="D1533" s="722"/>
      <c r="E1533" s="722"/>
      <c r="F1533" s="757"/>
      <c r="G1533" s="757"/>
      <c r="H1533" s="757"/>
      <c r="I1533" s="757"/>
      <c r="J1533" s="757"/>
      <c r="K1533" s="758"/>
      <c r="L1533" s="758"/>
      <c r="M1533" s="722"/>
      <c r="N1533" s="736"/>
      <c r="O1533" s="736"/>
      <c r="P1533" s="736"/>
      <c r="Q1533" s="736"/>
      <c r="R1533" s="736"/>
      <c r="S1533" s="736"/>
      <c r="T1533" s="736"/>
      <c r="U1533" s="736"/>
      <c r="BA1533" s="722"/>
      <c r="BB1533" s="722"/>
      <c r="BC1533" s="722"/>
      <c r="BD1533" s="722"/>
      <c r="BE1533" s="722"/>
      <c r="BF1533" s="722"/>
      <c r="BG1533" s="722"/>
      <c r="BH1533" s="722"/>
      <c r="BI1533" s="722"/>
      <c r="BJ1533" s="722"/>
      <c r="BK1533" s="722"/>
      <c r="BL1533" s="722"/>
      <c r="BM1533" s="722"/>
      <c r="BN1533" s="722"/>
      <c r="BO1533" s="722"/>
      <c r="BP1533" s="722"/>
      <c r="BQ1533" s="722"/>
      <c r="BR1533" s="722"/>
      <c r="BS1533" s="722"/>
      <c r="BT1533" s="722"/>
      <c r="BU1533" s="722"/>
      <c r="BV1533" s="722"/>
      <c r="BW1533" s="722"/>
      <c r="BX1533" s="722"/>
      <c r="BY1533" s="722"/>
      <c r="BZ1533" s="722"/>
      <c r="CA1533" s="722"/>
      <c r="CB1533" s="722"/>
      <c r="CC1533" s="722"/>
      <c r="CD1533" s="722"/>
      <c r="CE1533" s="722"/>
      <c r="CF1533" s="722"/>
      <c r="CG1533" s="722"/>
      <c r="CH1533" s="722"/>
      <c r="CI1533" s="722"/>
      <c r="CJ1533" s="722"/>
      <c r="CK1533" s="722"/>
      <c r="CL1533" s="722"/>
      <c r="CM1533" s="722"/>
      <c r="CN1533" s="722"/>
      <c r="CO1533" s="722"/>
      <c r="CP1533" s="722"/>
      <c r="CQ1533" s="722"/>
      <c r="CR1533" s="722"/>
      <c r="CS1533" s="722"/>
    </row>
    <row r="1534" spans="1:97" s="1376" customFormat="1">
      <c r="A1534" s="722"/>
      <c r="B1534" s="722"/>
      <c r="C1534" s="722"/>
      <c r="D1534" s="722"/>
      <c r="E1534" s="722"/>
      <c r="F1534" s="757"/>
      <c r="G1534" s="757"/>
      <c r="H1534" s="757"/>
      <c r="I1534" s="757"/>
      <c r="J1534" s="757"/>
      <c r="K1534" s="758"/>
      <c r="L1534" s="758"/>
      <c r="M1534" s="722"/>
      <c r="N1534" s="736"/>
      <c r="O1534" s="736"/>
      <c r="P1534" s="736"/>
      <c r="Q1534" s="736"/>
      <c r="R1534" s="736"/>
      <c r="S1534" s="736"/>
      <c r="T1534" s="736"/>
      <c r="U1534" s="736"/>
      <c r="BA1534" s="722"/>
      <c r="BB1534" s="722"/>
      <c r="BC1534" s="722"/>
      <c r="BD1534" s="722"/>
      <c r="BE1534" s="722"/>
      <c r="BF1534" s="722"/>
      <c r="BG1534" s="722"/>
      <c r="BH1534" s="722"/>
      <c r="BI1534" s="722"/>
      <c r="BJ1534" s="722"/>
      <c r="BK1534" s="722"/>
      <c r="BL1534" s="722"/>
      <c r="BM1534" s="722"/>
      <c r="BN1534" s="722"/>
      <c r="BO1534" s="722"/>
      <c r="BP1534" s="722"/>
      <c r="BQ1534" s="722"/>
      <c r="BR1534" s="722"/>
      <c r="BS1534" s="722"/>
      <c r="BT1534" s="722"/>
      <c r="BU1534" s="722"/>
      <c r="BV1534" s="722"/>
      <c r="BW1534" s="722"/>
      <c r="BX1534" s="722"/>
      <c r="BY1534" s="722"/>
      <c r="BZ1534" s="722"/>
      <c r="CA1534" s="722"/>
      <c r="CB1534" s="722"/>
      <c r="CC1534" s="722"/>
      <c r="CD1534" s="722"/>
      <c r="CE1534" s="722"/>
      <c r="CF1534" s="722"/>
      <c r="CG1534" s="722"/>
      <c r="CH1534" s="722"/>
      <c r="CI1534" s="722"/>
      <c r="CJ1534" s="722"/>
      <c r="CK1534" s="722"/>
      <c r="CL1534" s="722"/>
      <c r="CM1534" s="722"/>
      <c r="CN1534" s="722"/>
      <c r="CO1534" s="722"/>
      <c r="CP1534" s="722"/>
      <c r="CQ1534" s="722"/>
      <c r="CR1534" s="722"/>
      <c r="CS1534" s="722"/>
    </row>
    <row r="1535" spans="1:97" s="1376" customFormat="1">
      <c r="A1535" s="722"/>
      <c r="B1535" s="722"/>
      <c r="C1535" s="722"/>
      <c r="D1535" s="722"/>
      <c r="E1535" s="722"/>
      <c r="F1535" s="757"/>
      <c r="G1535" s="757"/>
      <c r="H1535" s="757"/>
      <c r="I1535" s="757"/>
      <c r="J1535" s="757"/>
      <c r="K1535" s="758"/>
      <c r="L1535" s="758"/>
      <c r="M1535" s="722"/>
      <c r="N1535" s="736"/>
      <c r="O1535" s="736"/>
      <c r="P1535" s="736"/>
      <c r="Q1535" s="736"/>
      <c r="R1535" s="736"/>
      <c r="S1535" s="736"/>
      <c r="T1535" s="736"/>
      <c r="U1535" s="736"/>
      <c r="BA1535" s="722"/>
      <c r="BB1535" s="722"/>
      <c r="BC1535" s="722"/>
      <c r="BD1535" s="722"/>
      <c r="BE1535" s="722"/>
      <c r="BF1535" s="722"/>
      <c r="BG1535" s="722"/>
      <c r="BH1535" s="722"/>
      <c r="BI1535" s="722"/>
      <c r="BJ1535" s="722"/>
      <c r="BK1535" s="722"/>
      <c r="BL1535" s="722"/>
      <c r="BM1535" s="722"/>
      <c r="BN1535" s="722"/>
      <c r="BO1535" s="722"/>
      <c r="BP1535" s="722"/>
      <c r="BQ1535" s="722"/>
      <c r="BR1535" s="722"/>
      <c r="BS1535" s="722"/>
      <c r="BT1535" s="722"/>
      <c r="BU1535" s="722"/>
      <c r="BV1535" s="722"/>
      <c r="BW1535" s="722"/>
      <c r="BX1535" s="722"/>
      <c r="BY1535" s="722"/>
      <c r="BZ1535" s="722"/>
      <c r="CA1535" s="722"/>
      <c r="CB1535" s="722"/>
      <c r="CC1535" s="722"/>
      <c r="CD1535" s="722"/>
      <c r="CE1535" s="722"/>
      <c r="CF1535" s="722"/>
      <c r="CG1535" s="722"/>
      <c r="CH1535" s="722"/>
      <c r="CI1535" s="722"/>
      <c r="CJ1535" s="722"/>
      <c r="CK1535" s="722"/>
      <c r="CL1535" s="722"/>
      <c r="CM1535" s="722"/>
      <c r="CN1535" s="722"/>
      <c r="CO1535" s="722"/>
      <c r="CP1535" s="722"/>
      <c r="CQ1535" s="722"/>
      <c r="CR1535" s="722"/>
      <c r="CS1535" s="722"/>
    </row>
    <row r="1536" spans="1:97" s="1376" customFormat="1">
      <c r="A1536" s="722"/>
      <c r="B1536" s="722"/>
      <c r="C1536" s="722"/>
      <c r="D1536" s="722"/>
      <c r="E1536" s="722"/>
      <c r="F1536" s="757"/>
      <c r="G1536" s="757"/>
      <c r="H1536" s="757"/>
      <c r="I1536" s="757"/>
      <c r="J1536" s="757"/>
      <c r="K1536" s="758"/>
      <c r="L1536" s="758"/>
      <c r="M1536" s="722"/>
      <c r="N1536" s="736"/>
      <c r="O1536" s="736"/>
      <c r="P1536" s="736"/>
      <c r="Q1536" s="736"/>
      <c r="R1536" s="736"/>
      <c r="S1536" s="736"/>
      <c r="T1536" s="736"/>
      <c r="U1536" s="736"/>
      <c r="BA1536" s="722"/>
      <c r="BB1536" s="722"/>
      <c r="BC1536" s="722"/>
      <c r="BD1536" s="722"/>
      <c r="BE1536" s="722"/>
      <c r="BF1536" s="722"/>
      <c r="BG1536" s="722"/>
      <c r="BH1536" s="722"/>
      <c r="BI1536" s="722"/>
      <c r="BJ1536" s="722"/>
      <c r="BK1536" s="722"/>
      <c r="BL1536" s="722"/>
      <c r="BM1536" s="722"/>
      <c r="BN1536" s="722"/>
      <c r="BO1536" s="722"/>
      <c r="BP1536" s="722"/>
      <c r="BQ1536" s="722"/>
      <c r="BR1536" s="722"/>
      <c r="BS1536" s="722"/>
      <c r="BT1536" s="722"/>
      <c r="BU1536" s="722"/>
      <c r="BV1536" s="722"/>
      <c r="BW1536" s="722"/>
      <c r="BX1536" s="722"/>
      <c r="BY1536" s="722"/>
      <c r="BZ1536" s="722"/>
      <c r="CA1536" s="722"/>
      <c r="CB1536" s="722"/>
      <c r="CC1536" s="722"/>
      <c r="CD1536" s="722"/>
      <c r="CE1536" s="722"/>
      <c r="CF1536" s="722"/>
      <c r="CG1536" s="722"/>
      <c r="CH1536" s="722"/>
      <c r="CI1536" s="722"/>
      <c r="CJ1536" s="722"/>
      <c r="CK1536" s="722"/>
      <c r="CL1536" s="722"/>
      <c r="CM1536" s="722"/>
      <c r="CN1536" s="722"/>
      <c r="CO1536" s="722"/>
      <c r="CP1536" s="722"/>
      <c r="CQ1536" s="722"/>
      <c r="CR1536" s="722"/>
      <c r="CS1536" s="722"/>
    </row>
    <row r="1537" spans="1:97" s="1376" customFormat="1">
      <c r="A1537" s="722"/>
      <c r="B1537" s="722"/>
      <c r="C1537" s="722"/>
      <c r="D1537" s="722"/>
      <c r="E1537" s="722"/>
      <c r="F1537" s="757"/>
      <c r="G1537" s="757"/>
      <c r="H1537" s="757"/>
      <c r="I1537" s="757"/>
      <c r="J1537" s="757"/>
      <c r="K1537" s="758"/>
      <c r="L1537" s="758"/>
      <c r="M1537" s="722"/>
      <c r="N1537" s="736"/>
      <c r="O1537" s="736"/>
      <c r="P1537" s="736"/>
      <c r="Q1537" s="736"/>
      <c r="R1537" s="736"/>
      <c r="S1537" s="736"/>
      <c r="T1537" s="736"/>
      <c r="U1537" s="736"/>
      <c r="BA1537" s="722"/>
      <c r="BB1537" s="722"/>
      <c r="BC1537" s="722"/>
      <c r="BD1537" s="722"/>
      <c r="BE1537" s="722"/>
      <c r="BF1537" s="722"/>
      <c r="BG1537" s="722"/>
      <c r="BH1537" s="722"/>
      <c r="BI1537" s="722"/>
      <c r="BJ1537" s="722"/>
      <c r="BK1537" s="722"/>
      <c r="BL1537" s="722"/>
      <c r="BM1537" s="722"/>
      <c r="BN1537" s="722"/>
      <c r="BO1537" s="722"/>
      <c r="BP1537" s="722"/>
      <c r="BQ1537" s="722"/>
      <c r="BR1537" s="722"/>
      <c r="BS1537" s="722"/>
      <c r="BT1537" s="722"/>
      <c r="BU1537" s="722"/>
      <c r="BV1537" s="722"/>
      <c r="BW1537" s="722"/>
      <c r="BX1537" s="722"/>
      <c r="BY1537" s="722"/>
      <c r="BZ1537" s="722"/>
      <c r="CA1537" s="722"/>
      <c r="CB1537" s="722"/>
      <c r="CC1537" s="722"/>
      <c r="CD1537" s="722"/>
      <c r="CE1537" s="722"/>
      <c r="CF1537" s="722"/>
      <c r="CG1537" s="722"/>
      <c r="CH1537" s="722"/>
      <c r="CI1537" s="722"/>
      <c r="CJ1537" s="722"/>
      <c r="CK1537" s="722"/>
      <c r="CL1537" s="722"/>
      <c r="CM1537" s="722"/>
      <c r="CN1537" s="722"/>
      <c r="CO1537" s="722"/>
      <c r="CP1537" s="722"/>
      <c r="CQ1537" s="722"/>
      <c r="CR1537" s="722"/>
      <c r="CS1537" s="722"/>
    </row>
    <row r="1538" spans="1:97" s="1376" customFormat="1">
      <c r="A1538" s="722"/>
      <c r="B1538" s="722"/>
      <c r="C1538" s="722"/>
      <c r="D1538" s="722"/>
      <c r="E1538" s="722"/>
      <c r="F1538" s="757"/>
      <c r="G1538" s="757"/>
      <c r="H1538" s="757"/>
      <c r="I1538" s="757"/>
      <c r="J1538" s="757"/>
      <c r="K1538" s="758"/>
      <c r="L1538" s="758"/>
      <c r="M1538" s="722"/>
      <c r="N1538" s="736"/>
      <c r="O1538" s="736"/>
      <c r="P1538" s="736"/>
      <c r="Q1538" s="736"/>
      <c r="R1538" s="736"/>
      <c r="S1538" s="736"/>
      <c r="T1538" s="736"/>
      <c r="U1538" s="736"/>
      <c r="BA1538" s="722"/>
      <c r="BB1538" s="722"/>
      <c r="BC1538" s="722"/>
      <c r="BD1538" s="722"/>
      <c r="BE1538" s="722"/>
      <c r="BF1538" s="722"/>
      <c r="BG1538" s="722"/>
      <c r="BH1538" s="722"/>
      <c r="BI1538" s="722"/>
      <c r="BJ1538" s="722"/>
      <c r="BK1538" s="722"/>
      <c r="BL1538" s="722"/>
      <c r="BM1538" s="722"/>
      <c r="BN1538" s="722"/>
      <c r="BO1538" s="722"/>
      <c r="BP1538" s="722"/>
      <c r="BQ1538" s="722"/>
      <c r="BR1538" s="722"/>
      <c r="BS1538" s="722"/>
      <c r="BT1538" s="722"/>
      <c r="BU1538" s="722"/>
      <c r="BV1538" s="722"/>
      <c r="BW1538" s="722"/>
      <c r="BX1538" s="722"/>
      <c r="BY1538" s="722"/>
      <c r="BZ1538" s="722"/>
      <c r="CA1538" s="722"/>
      <c r="CB1538" s="722"/>
      <c r="CC1538" s="722"/>
      <c r="CD1538" s="722"/>
      <c r="CE1538" s="722"/>
      <c r="CF1538" s="722"/>
      <c r="CG1538" s="722"/>
      <c r="CH1538" s="722"/>
      <c r="CI1538" s="722"/>
      <c r="CJ1538" s="722"/>
      <c r="CK1538" s="722"/>
      <c r="CL1538" s="722"/>
      <c r="CM1538" s="722"/>
      <c r="CN1538" s="722"/>
      <c r="CO1538" s="722"/>
      <c r="CP1538" s="722"/>
      <c r="CQ1538" s="722"/>
      <c r="CR1538" s="722"/>
      <c r="CS1538" s="722"/>
    </row>
    <row r="1539" spans="1:97" s="1376" customFormat="1">
      <c r="A1539" s="722"/>
      <c r="B1539" s="722"/>
      <c r="C1539" s="722"/>
      <c r="D1539" s="722"/>
      <c r="E1539" s="722"/>
      <c r="F1539" s="757"/>
      <c r="G1539" s="757"/>
      <c r="H1539" s="757"/>
      <c r="I1539" s="757"/>
      <c r="J1539" s="757"/>
      <c r="K1539" s="758"/>
      <c r="L1539" s="758"/>
      <c r="M1539" s="722"/>
      <c r="N1539" s="736"/>
      <c r="O1539" s="736"/>
      <c r="P1539" s="736"/>
      <c r="Q1539" s="736"/>
      <c r="R1539" s="736"/>
      <c r="S1539" s="736"/>
      <c r="T1539" s="736"/>
      <c r="U1539" s="736"/>
      <c r="BA1539" s="722"/>
      <c r="BB1539" s="722"/>
      <c r="BC1539" s="722"/>
      <c r="BD1539" s="722"/>
      <c r="BE1539" s="722"/>
      <c r="BF1539" s="722"/>
      <c r="BG1539" s="722"/>
      <c r="BH1539" s="722"/>
      <c r="BI1539" s="722"/>
      <c r="BJ1539" s="722"/>
      <c r="BK1539" s="722"/>
      <c r="BL1539" s="722"/>
      <c r="BM1539" s="722"/>
      <c r="BN1539" s="722"/>
      <c r="BO1539" s="722"/>
      <c r="BP1539" s="722"/>
      <c r="BQ1539" s="722"/>
      <c r="BR1539" s="722"/>
      <c r="BS1539" s="722"/>
      <c r="BT1539" s="722"/>
      <c r="BU1539" s="722"/>
      <c r="BV1539" s="722"/>
      <c r="BW1539" s="722"/>
      <c r="BX1539" s="722"/>
      <c r="BY1539" s="722"/>
      <c r="BZ1539" s="722"/>
      <c r="CA1539" s="722"/>
      <c r="CB1539" s="722"/>
      <c r="CC1539" s="722"/>
      <c r="CD1539" s="722"/>
      <c r="CE1539" s="722"/>
      <c r="CF1539" s="722"/>
      <c r="CG1539" s="722"/>
      <c r="CH1539" s="722"/>
      <c r="CI1539" s="722"/>
      <c r="CJ1539" s="722"/>
      <c r="CK1539" s="722"/>
      <c r="CL1539" s="722"/>
      <c r="CM1539" s="722"/>
      <c r="CN1539" s="722"/>
      <c r="CO1539" s="722"/>
      <c r="CP1539" s="722"/>
      <c r="CQ1539" s="722"/>
      <c r="CR1539" s="722"/>
      <c r="CS1539" s="722"/>
    </row>
    <row r="1540" spans="1:97" s="1376" customFormat="1">
      <c r="A1540" s="722"/>
      <c r="B1540" s="722"/>
      <c r="C1540" s="722"/>
      <c r="D1540" s="722"/>
      <c r="E1540" s="722"/>
      <c r="F1540" s="757"/>
      <c r="G1540" s="757"/>
      <c r="H1540" s="757"/>
      <c r="I1540" s="757"/>
      <c r="J1540" s="757"/>
      <c r="K1540" s="758"/>
      <c r="L1540" s="758"/>
      <c r="M1540" s="722"/>
      <c r="N1540" s="736"/>
      <c r="O1540" s="736"/>
      <c r="P1540" s="736"/>
      <c r="Q1540" s="736"/>
      <c r="R1540" s="736"/>
      <c r="S1540" s="736"/>
      <c r="T1540" s="736"/>
      <c r="U1540" s="736"/>
      <c r="BA1540" s="722"/>
      <c r="BB1540" s="722"/>
      <c r="BC1540" s="722"/>
      <c r="BD1540" s="722"/>
      <c r="BE1540" s="722"/>
      <c r="BF1540" s="722"/>
      <c r="BG1540" s="722"/>
      <c r="BH1540" s="722"/>
      <c r="BI1540" s="722"/>
      <c r="BJ1540" s="722"/>
      <c r="BK1540" s="722"/>
      <c r="BL1540" s="722"/>
      <c r="BM1540" s="722"/>
      <c r="BN1540" s="722"/>
      <c r="BO1540" s="722"/>
      <c r="BP1540" s="722"/>
      <c r="BQ1540" s="722"/>
      <c r="BR1540" s="722"/>
      <c r="BS1540" s="722"/>
      <c r="BT1540" s="722"/>
      <c r="BU1540" s="722"/>
      <c r="BV1540" s="722"/>
      <c r="BW1540" s="722"/>
      <c r="BX1540" s="722"/>
      <c r="BY1540" s="722"/>
      <c r="BZ1540" s="722"/>
      <c r="CA1540" s="722"/>
      <c r="CB1540" s="722"/>
      <c r="CC1540" s="722"/>
      <c r="CD1540" s="722"/>
      <c r="CE1540" s="722"/>
      <c r="CF1540" s="722"/>
      <c r="CG1540" s="722"/>
      <c r="CH1540" s="722"/>
      <c r="CI1540" s="722"/>
      <c r="CJ1540" s="722"/>
      <c r="CK1540" s="722"/>
      <c r="CL1540" s="722"/>
      <c r="CM1540" s="722"/>
      <c r="CN1540" s="722"/>
      <c r="CO1540" s="722"/>
      <c r="CP1540" s="722"/>
      <c r="CQ1540" s="722"/>
      <c r="CR1540" s="722"/>
      <c r="CS1540" s="722"/>
    </row>
    <row r="1541" spans="1:97" s="1376" customFormat="1">
      <c r="A1541" s="722"/>
      <c r="B1541" s="722"/>
      <c r="C1541" s="722"/>
      <c r="D1541" s="722"/>
      <c r="E1541" s="722"/>
      <c r="F1541" s="757"/>
      <c r="G1541" s="757"/>
      <c r="H1541" s="757"/>
      <c r="I1541" s="757"/>
      <c r="J1541" s="757"/>
      <c r="K1541" s="758"/>
      <c r="L1541" s="758"/>
      <c r="M1541" s="722"/>
      <c r="N1541" s="736"/>
      <c r="O1541" s="736"/>
      <c r="P1541" s="736"/>
      <c r="Q1541" s="736"/>
      <c r="R1541" s="736"/>
      <c r="S1541" s="736"/>
      <c r="T1541" s="736"/>
      <c r="U1541" s="736"/>
      <c r="BA1541" s="722"/>
      <c r="BB1541" s="722"/>
      <c r="BC1541" s="722"/>
      <c r="BD1541" s="722"/>
      <c r="BE1541" s="722"/>
      <c r="BF1541" s="722"/>
      <c r="BG1541" s="722"/>
      <c r="BH1541" s="722"/>
      <c r="BI1541" s="722"/>
      <c r="BJ1541" s="722"/>
      <c r="BK1541" s="722"/>
      <c r="BL1541" s="722"/>
      <c r="BM1541" s="722"/>
      <c r="BN1541" s="722"/>
      <c r="BO1541" s="722"/>
      <c r="BP1541" s="722"/>
      <c r="BQ1541" s="722"/>
      <c r="BR1541" s="722"/>
      <c r="BS1541" s="722"/>
      <c r="BT1541" s="722"/>
      <c r="BU1541" s="722"/>
      <c r="BV1541" s="722"/>
      <c r="BW1541" s="722"/>
      <c r="BX1541" s="722"/>
      <c r="BY1541" s="722"/>
      <c r="BZ1541" s="722"/>
      <c r="CA1541" s="722"/>
      <c r="CB1541" s="722"/>
      <c r="CC1541" s="722"/>
      <c r="CD1541" s="722"/>
      <c r="CE1541" s="722"/>
      <c r="CF1541" s="722"/>
      <c r="CG1541" s="722"/>
      <c r="CH1541" s="722"/>
      <c r="CI1541" s="722"/>
      <c r="CJ1541" s="722"/>
      <c r="CK1541" s="722"/>
      <c r="CL1541" s="722"/>
      <c r="CM1541" s="722"/>
      <c r="CN1541" s="722"/>
      <c r="CO1541" s="722"/>
      <c r="CP1541" s="722"/>
      <c r="CQ1541" s="722"/>
      <c r="CR1541" s="722"/>
      <c r="CS1541" s="722"/>
    </row>
    <row r="1542" spans="1:97" s="1376" customFormat="1">
      <c r="A1542" s="722"/>
      <c r="B1542" s="722"/>
      <c r="C1542" s="722"/>
      <c r="D1542" s="722"/>
      <c r="E1542" s="722"/>
      <c r="F1542" s="757"/>
      <c r="G1542" s="757"/>
      <c r="H1542" s="757"/>
      <c r="I1542" s="757"/>
      <c r="J1542" s="757"/>
      <c r="K1542" s="758"/>
      <c r="L1542" s="758"/>
      <c r="M1542" s="722"/>
      <c r="N1542" s="736"/>
      <c r="O1542" s="736"/>
      <c r="P1542" s="736"/>
      <c r="Q1542" s="736"/>
      <c r="R1542" s="736"/>
      <c r="S1542" s="736"/>
      <c r="T1542" s="736"/>
      <c r="U1542" s="736"/>
      <c r="BA1542" s="722"/>
      <c r="BB1542" s="722"/>
      <c r="BC1542" s="722"/>
      <c r="BD1542" s="722"/>
      <c r="BE1542" s="722"/>
      <c r="BF1542" s="722"/>
      <c r="BG1542" s="722"/>
      <c r="BH1542" s="722"/>
      <c r="BI1542" s="722"/>
      <c r="BJ1542" s="722"/>
      <c r="BK1542" s="722"/>
      <c r="BL1542" s="722"/>
      <c r="BM1542" s="722"/>
      <c r="BN1542" s="722"/>
      <c r="BO1542" s="722"/>
      <c r="BP1542" s="722"/>
      <c r="BQ1542" s="722"/>
      <c r="BR1542" s="722"/>
      <c r="BS1542" s="722"/>
      <c r="BT1542" s="722"/>
      <c r="BU1542" s="722"/>
      <c r="BV1542" s="722"/>
      <c r="BW1542" s="722"/>
      <c r="BX1542" s="722"/>
      <c r="BY1542" s="722"/>
      <c r="BZ1542" s="722"/>
      <c r="CA1542" s="722"/>
      <c r="CB1542" s="722"/>
      <c r="CC1542" s="722"/>
      <c r="CD1542" s="722"/>
      <c r="CE1542" s="722"/>
      <c r="CF1542" s="722"/>
      <c r="CG1542" s="722"/>
      <c r="CH1542" s="722"/>
      <c r="CI1542" s="722"/>
      <c r="CJ1542" s="722"/>
      <c r="CK1542" s="722"/>
      <c r="CL1542" s="722"/>
      <c r="CM1542" s="722"/>
      <c r="CN1542" s="722"/>
      <c r="CO1542" s="722"/>
      <c r="CP1542" s="722"/>
      <c r="CQ1542" s="722"/>
      <c r="CR1542" s="722"/>
      <c r="CS1542" s="722"/>
    </row>
    <row r="1543" spans="1:97" s="1376" customFormat="1">
      <c r="A1543" s="722"/>
      <c r="B1543" s="722"/>
      <c r="C1543" s="722"/>
      <c r="D1543" s="722"/>
      <c r="E1543" s="722"/>
      <c r="F1543" s="757"/>
      <c r="G1543" s="757"/>
      <c r="H1543" s="757"/>
      <c r="I1543" s="757"/>
      <c r="J1543" s="757"/>
      <c r="K1543" s="758"/>
      <c r="L1543" s="758"/>
      <c r="M1543" s="722"/>
      <c r="N1543" s="736"/>
      <c r="O1543" s="736"/>
      <c r="P1543" s="736"/>
      <c r="Q1543" s="736"/>
      <c r="R1543" s="736"/>
      <c r="S1543" s="736"/>
      <c r="T1543" s="736"/>
      <c r="U1543" s="736"/>
      <c r="BA1543" s="722"/>
      <c r="BB1543" s="722"/>
      <c r="BC1543" s="722"/>
      <c r="BD1543" s="722"/>
      <c r="BE1543" s="722"/>
      <c r="BF1543" s="722"/>
      <c r="BG1543" s="722"/>
      <c r="BH1543" s="722"/>
      <c r="BI1543" s="722"/>
      <c r="BJ1543" s="722"/>
      <c r="BK1543" s="722"/>
      <c r="BL1543" s="722"/>
      <c r="BM1543" s="722"/>
      <c r="BN1543" s="722"/>
      <c r="BO1543" s="722"/>
      <c r="BP1543" s="722"/>
      <c r="BQ1543" s="722"/>
      <c r="BR1543" s="722"/>
      <c r="BS1543" s="722"/>
      <c r="BT1543" s="722"/>
      <c r="BU1543" s="722"/>
      <c r="BV1543" s="722"/>
      <c r="BW1543" s="722"/>
      <c r="BX1543" s="722"/>
      <c r="BY1543" s="722"/>
      <c r="BZ1543" s="722"/>
      <c r="CA1543" s="722"/>
      <c r="CB1543" s="722"/>
      <c r="CC1543" s="722"/>
      <c r="CD1543" s="722"/>
      <c r="CE1543" s="722"/>
      <c r="CF1543" s="722"/>
      <c r="CG1543" s="722"/>
      <c r="CH1543" s="722"/>
      <c r="CI1543" s="722"/>
      <c r="CJ1543" s="722"/>
      <c r="CK1543" s="722"/>
      <c r="CL1543" s="722"/>
      <c r="CM1543" s="722"/>
      <c r="CN1543" s="722"/>
      <c r="CO1543" s="722"/>
      <c r="CP1543" s="722"/>
      <c r="CQ1543" s="722"/>
      <c r="CR1543" s="722"/>
      <c r="CS1543" s="722"/>
    </row>
    <row r="1544" spans="1:97" s="1376" customFormat="1">
      <c r="A1544" s="722"/>
      <c r="B1544" s="722"/>
      <c r="C1544" s="722"/>
      <c r="D1544" s="722"/>
      <c r="E1544" s="722"/>
      <c r="F1544" s="757"/>
      <c r="G1544" s="757"/>
      <c r="H1544" s="757"/>
      <c r="I1544" s="757"/>
      <c r="J1544" s="757"/>
      <c r="K1544" s="758"/>
      <c r="L1544" s="758"/>
      <c r="M1544" s="722"/>
      <c r="N1544" s="736"/>
      <c r="O1544" s="736"/>
      <c r="P1544" s="736"/>
      <c r="Q1544" s="736"/>
      <c r="R1544" s="736"/>
      <c r="S1544" s="736"/>
      <c r="T1544" s="736"/>
      <c r="U1544" s="736"/>
      <c r="BA1544" s="722"/>
      <c r="BB1544" s="722"/>
      <c r="BC1544" s="722"/>
      <c r="BD1544" s="722"/>
      <c r="BE1544" s="722"/>
      <c r="BF1544" s="722"/>
      <c r="BG1544" s="722"/>
      <c r="BH1544" s="722"/>
      <c r="BI1544" s="722"/>
      <c r="BJ1544" s="722"/>
      <c r="BK1544" s="722"/>
      <c r="BL1544" s="722"/>
      <c r="BM1544" s="722"/>
      <c r="BN1544" s="722"/>
      <c r="BO1544" s="722"/>
      <c r="BP1544" s="722"/>
      <c r="BQ1544" s="722"/>
      <c r="BR1544" s="722"/>
      <c r="BS1544" s="722"/>
      <c r="BT1544" s="722"/>
      <c r="BU1544" s="722"/>
      <c r="BV1544" s="722"/>
      <c r="BW1544" s="722"/>
      <c r="BX1544" s="722"/>
      <c r="BY1544" s="722"/>
      <c r="BZ1544" s="722"/>
      <c r="CA1544" s="722"/>
      <c r="CB1544" s="722"/>
      <c r="CC1544" s="722"/>
      <c r="CD1544" s="722"/>
      <c r="CE1544" s="722"/>
      <c r="CF1544" s="722"/>
      <c r="CG1544" s="722"/>
      <c r="CH1544" s="722"/>
      <c r="CI1544" s="722"/>
      <c r="CJ1544" s="722"/>
      <c r="CK1544" s="722"/>
      <c r="CL1544" s="722"/>
      <c r="CM1544" s="722"/>
      <c r="CN1544" s="722"/>
      <c r="CO1544" s="722"/>
      <c r="CP1544" s="722"/>
      <c r="CQ1544" s="722"/>
      <c r="CR1544" s="722"/>
      <c r="CS1544" s="722"/>
    </row>
    <row r="1545" spans="1:97" s="1376" customFormat="1">
      <c r="A1545" s="722"/>
      <c r="B1545" s="722"/>
      <c r="C1545" s="722"/>
      <c r="D1545" s="722"/>
      <c r="E1545" s="722"/>
      <c r="F1545" s="757"/>
      <c r="G1545" s="757"/>
      <c r="H1545" s="757"/>
      <c r="I1545" s="757"/>
      <c r="J1545" s="757"/>
      <c r="K1545" s="758"/>
      <c r="L1545" s="758"/>
      <c r="M1545" s="722"/>
      <c r="N1545" s="736"/>
      <c r="O1545" s="736"/>
      <c r="P1545" s="736"/>
      <c r="Q1545" s="736"/>
      <c r="R1545" s="736"/>
      <c r="S1545" s="736"/>
      <c r="T1545" s="736"/>
      <c r="U1545" s="736"/>
      <c r="BA1545" s="722"/>
      <c r="BB1545" s="722"/>
      <c r="BC1545" s="722"/>
      <c r="BD1545" s="722"/>
      <c r="BE1545" s="722"/>
      <c r="BF1545" s="722"/>
      <c r="BG1545" s="722"/>
      <c r="BH1545" s="722"/>
      <c r="BI1545" s="722"/>
      <c r="BJ1545" s="722"/>
      <c r="BK1545" s="722"/>
      <c r="BL1545" s="722"/>
      <c r="BM1545" s="722"/>
      <c r="BN1545" s="722"/>
      <c r="BO1545" s="722"/>
      <c r="BP1545" s="722"/>
      <c r="BQ1545" s="722"/>
      <c r="BR1545" s="722"/>
      <c r="BS1545" s="722"/>
      <c r="BT1545" s="722"/>
      <c r="BU1545" s="722"/>
      <c r="BV1545" s="722"/>
      <c r="BW1545" s="722"/>
      <c r="BX1545" s="722"/>
      <c r="BY1545" s="722"/>
      <c r="BZ1545" s="722"/>
      <c r="CA1545" s="722"/>
      <c r="CB1545" s="722"/>
      <c r="CC1545" s="722"/>
      <c r="CD1545" s="722"/>
      <c r="CE1545" s="722"/>
      <c r="CF1545" s="722"/>
      <c r="CG1545" s="722"/>
      <c r="CH1545" s="722"/>
      <c r="CI1545" s="722"/>
      <c r="CJ1545" s="722"/>
      <c r="CK1545" s="722"/>
      <c r="CL1545" s="722"/>
      <c r="CM1545" s="722"/>
      <c r="CN1545" s="722"/>
      <c r="CO1545" s="722"/>
      <c r="CP1545" s="722"/>
      <c r="CQ1545" s="722"/>
      <c r="CR1545" s="722"/>
      <c r="CS1545" s="722"/>
    </row>
    <row r="1546" spans="1:97" s="1376" customFormat="1">
      <c r="A1546" s="722"/>
      <c r="B1546" s="722"/>
      <c r="C1546" s="722"/>
      <c r="D1546" s="722"/>
      <c r="E1546" s="722"/>
      <c r="F1546" s="757"/>
      <c r="G1546" s="757"/>
      <c r="H1546" s="757"/>
      <c r="I1546" s="757"/>
      <c r="J1546" s="757"/>
      <c r="K1546" s="758"/>
      <c r="L1546" s="758"/>
      <c r="M1546" s="722"/>
      <c r="N1546" s="736"/>
      <c r="O1546" s="736"/>
      <c r="P1546" s="736"/>
      <c r="Q1546" s="736"/>
      <c r="R1546" s="736"/>
      <c r="S1546" s="736"/>
      <c r="T1546" s="736"/>
      <c r="U1546" s="736"/>
      <c r="BA1546" s="722"/>
      <c r="BB1546" s="722"/>
      <c r="BC1546" s="722"/>
      <c r="BD1546" s="722"/>
      <c r="BE1546" s="722"/>
      <c r="BF1546" s="722"/>
      <c r="BG1546" s="722"/>
      <c r="BH1546" s="722"/>
      <c r="BI1546" s="722"/>
      <c r="BJ1546" s="722"/>
      <c r="BK1546" s="722"/>
      <c r="BL1546" s="722"/>
      <c r="BM1546" s="722"/>
      <c r="BN1546" s="722"/>
      <c r="BO1546" s="722"/>
      <c r="BP1546" s="722"/>
      <c r="BQ1546" s="722"/>
      <c r="BR1546" s="722"/>
      <c r="BS1546" s="722"/>
      <c r="BT1546" s="722"/>
      <c r="BU1546" s="722"/>
      <c r="BV1546" s="722"/>
      <c r="BW1546" s="722"/>
      <c r="BX1546" s="722"/>
      <c r="BY1546" s="722"/>
      <c r="BZ1546" s="722"/>
      <c r="CA1546" s="722"/>
      <c r="CB1546" s="722"/>
      <c r="CC1546" s="722"/>
      <c r="CD1546" s="722"/>
      <c r="CE1546" s="722"/>
      <c r="CF1546" s="722"/>
      <c r="CG1546" s="722"/>
      <c r="CH1546" s="722"/>
      <c r="CI1546" s="722"/>
      <c r="CJ1546" s="722"/>
      <c r="CK1546" s="722"/>
      <c r="CL1546" s="722"/>
      <c r="CM1546" s="722"/>
      <c r="CN1546" s="722"/>
      <c r="CO1546" s="722"/>
      <c r="CP1546" s="722"/>
      <c r="CQ1546" s="722"/>
      <c r="CR1546" s="722"/>
      <c r="CS1546" s="722"/>
    </row>
    <row r="1547" spans="1:97" s="1376" customFormat="1">
      <c r="A1547" s="722"/>
      <c r="B1547" s="722"/>
      <c r="C1547" s="722"/>
      <c r="D1547" s="722"/>
      <c r="E1547" s="722"/>
      <c r="F1547" s="757"/>
      <c r="G1547" s="757"/>
      <c r="H1547" s="757"/>
      <c r="I1547" s="757"/>
      <c r="J1547" s="757"/>
      <c r="K1547" s="758"/>
      <c r="L1547" s="758"/>
      <c r="M1547" s="722"/>
      <c r="N1547" s="736"/>
      <c r="O1547" s="736"/>
      <c r="P1547" s="736"/>
      <c r="Q1547" s="736"/>
      <c r="R1547" s="736"/>
      <c r="S1547" s="736"/>
      <c r="T1547" s="736"/>
      <c r="U1547" s="736"/>
      <c r="BA1547" s="722"/>
      <c r="BB1547" s="722"/>
      <c r="BC1547" s="722"/>
      <c r="BD1547" s="722"/>
      <c r="BE1547" s="722"/>
      <c r="BF1547" s="722"/>
      <c r="BG1547" s="722"/>
      <c r="BH1547" s="722"/>
      <c r="BI1547" s="722"/>
      <c r="BJ1547" s="722"/>
      <c r="BK1547" s="722"/>
      <c r="BL1547" s="722"/>
      <c r="BM1547" s="722"/>
      <c r="BN1547" s="722"/>
      <c r="BO1547" s="722"/>
      <c r="BP1547" s="722"/>
      <c r="BQ1547" s="722"/>
      <c r="BR1547" s="722"/>
      <c r="BS1547" s="722"/>
      <c r="BT1547" s="722"/>
      <c r="BU1547" s="722"/>
      <c r="BV1547" s="722"/>
      <c r="BW1547" s="722"/>
      <c r="BX1547" s="722"/>
      <c r="BY1547" s="722"/>
      <c r="BZ1547" s="722"/>
      <c r="CA1547" s="722"/>
      <c r="CB1547" s="722"/>
      <c r="CC1547" s="722"/>
      <c r="CD1547" s="722"/>
      <c r="CE1547" s="722"/>
      <c r="CF1547" s="722"/>
      <c r="CG1547" s="722"/>
      <c r="CH1547" s="722"/>
      <c r="CI1547" s="722"/>
      <c r="CJ1547" s="722"/>
      <c r="CK1547" s="722"/>
      <c r="CL1547" s="722"/>
      <c r="CM1547" s="722"/>
      <c r="CN1547" s="722"/>
      <c r="CO1547" s="722"/>
      <c r="CP1547" s="722"/>
      <c r="CQ1547" s="722"/>
      <c r="CR1547" s="722"/>
      <c r="CS1547" s="722"/>
    </row>
    <row r="1548" spans="1:97" s="1376" customFormat="1">
      <c r="A1548" s="722"/>
      <c r="B1548" s="722"/>
      <c r="C1548" s="722"/>
      <c r="D1548" s="722"/>
      <c r="E1548" s="722"/>
      <c r="F1548" s="757"/>
      <c r="G1548" s="757"/>
      <c r="H1548" s="757"/>
      <c r="I1548" s="757"/>
      <c r="J1548" s="757"/>
      <c r="K1548" s="758"/>
      <c r="L1548" s="758"/>
      <c r="M1548" s="722"/>
      <c r="N1548" s="736"/>
      <c r="O1548" s="736"/>
      <c r="P1548" s="736"/>
      <c r="Q1548" s="736"/>
      <c r="R1548" s="736"/>
      <c r="S1548" s="736"/>
      <c r="T1548" s="736"/>
      <c r="U1548" s="736"/>
      <c r="BA1548" s="722"/>
      <c r="BB1548" s="722"/>
      <c r="BC1548" s="722"/>
      <c r="BD1548" s="722"/>
      <c r="BE1548" s="722"/>
      <c r="BF1548" s="722"/>
      <c r="BG1548" s="722"/>
      <c r="BH1548" s="722"/>
      <c r="BI1548" s="722"/>
      <c r="BJ1548" s="722"/>
      <c r="BK1548" s="722"/>
      <c r="BL1548" s="722"/>
      <c r="BM1548" s="722"/>
      <c r="BN1548" s="722"/>
      <c r="BO1548" s="722"/>
      <c r="BP1548" s="722"/>
      <c r="BQ1548" s="722"/>
      <c r="BR1548" s="722"/>
      <c r="BS1548" s="722"/>
      <c r="BT1548" s="722"/>
      <c r="BU1548" s="722"/>
      <c r="BV1548" s="722"/>
      <c r="BW1548" s="722"/>
      <c r="BX1548" s="722"/>
      <c r="BY1548" s="722"/>
      <c r="BZ1548" s="722"/>
      <c r="CA1548" s="722"/>
      <c r="CB1548" s="722"/>
      <c r="CC1548" s="722"/>
      <c r="CD1548" s="722"/>
      <c r="CE1548" s="722"/>
      <c r="CF1548" s="722"/>
      <c r="CG1548" s="722"/>
      <c r="CH1548" s="722"/>
      <c r="CI1548" s="722"/>
      <c r="CJ1548" s="722"/>
      <c r="CK1548" s="722"/>
      <c r="CL1548" s="722"/>
      <c r="CM1548" s="722"/>
      <c r="CN1548" s="722"/>
      <c r="CO1548" s="722"/>
      <c r="CP1548" s="722"/>
      <c r="CQ1548" s="722"/>
      <c r="CR1548" s="722"/>
      <c r="CS1548" s="722"/>
    </row>
    <row r="1549" spans="1:97" s="1376" customFormat="1">
      <c r="A1549" s="722"/>
      <c r="B1549" s="722"/>
      <c r="C1549" s="722"/>
      <c r="D1549" s="722"/>
      <c r="E1549" s="722"/>
      <c r="F1549" s="757"/>
      <c r="G1549" s="757"/>
      <c r="H1549" s="757"/>
      <c r="I1549" s="757"/>
      <c r="J1549" s="757"/>
      <c r="K1549" s="758"/>
      <c r="L1549" s="758"/>
      <c r="M1549" s="722"/>
      <c r="N1549" s="736"/>
      <c r="O1549" s="736"/>
      <c r="P1549" s="736"/>
      <c r="Q1549" s="736"/>
      <c r="R1549" s="736"/>
      <c r="S1549" s="736"/>
      <c r="T1549" s="736"/>
      <c r="U1549" s="736"/>
      <c r="BA1549" s="722"/>
      <c r="BB1549" s="722"/>
      <c r="BC1549" s="722"/>
      <c r="BD1549" s="722"/>
      <c r="BE1549" s="722"/>
      <c r="BF1549" s="722"/>
      <c r="BG1549" s="722"/>
      <c r="BH1549" s="722"/>
      <c r="BI1549" s="722"/>
      <c r="BJ1549" s="722"/>
      <c r="BK1549" s="722"/>
      <c r="BL1549" s="722"/>
      <c r="BM1549" s="722"/>
      <c r="BN1549" s="722"/>
      <c r="BO1549" s="722"/>
      <c r="BP1549" s="722"/>
      <c r="BQ1549" s="722"/>
      <c r="BR1549" s="722"/>
      <c r="BS1549" s="722"/>
      <c r="BT1549" s="722"/>
      <c r="BU1549" s="722"/>
      <c r="BV1549" s="722"/>
      <c r="BW1549" s="722"/>
      <c r="BX1549" s="722"/>
      <c r="BY1549" s="722"/>
      <c r="BZ1549" s="722"/>
      <c r="CA1549" s="722"/>
      <c r="CB1549" s="722"/>
      <c r="CC1549" s="722"/>
      <c r="CD1549" s="722"/>
      <c r="CE1549" s="722"/>
      <c r="CF1549" s="722"/>
      <c r="CG1549" s="722"/>
      <c r="CH1549" s="722"/>
      <c r="CI1549" s="722"/>
      <c r="CJ1549" s="722"/>
      <c r="CK1549" s="722"/>
      <c r="CL1549" s="722"/>
      <c r="CM1549" s="722"/>
      <c r="CN1549" s="722"/>
      <c r="CO1549" s="722"/>
      <c r="CP1549" s="722"/>
      <c r="CQ1549" s="722"/>
      <c r="CR1549" s="722"/>
      <c r="CS1549" s="722"/>
    </row>
    <row r="1550" spans="1:97" s="1376" customFormat="1">
      <c r="A1550" s="722"/>
      <c r="B1550" s="722"/>
      <c r="C1550" s="722"/>
      <c r="D1550" s="722"/>
      <c r="E1550" s="722"/>
      <c r="F1550" s="757"/>
      <c r="G1550" s="757"/>
      <c r="H1550" s="757"/>
      <c r="I1550" s="757"/>
      <c r="J1550" s="757"/>
      <c r="K1550" s="758"/>
      <c r="L1550" s="758"/>
      <c r="M1550" s="722"/>
      <c r="N1550" s="736"/>
      <c r="O1550" s="736"/>
      <c r="P1550" s="736"/>
      <c r="Q1550" s="736"/>
      <c r="R1550" s="736"/>
      <c r="S1550" s="736"/>
      <c r="T1550" s="736"/>
      <c r="U1550" s="736"/>
      <c r="BA1550" s="722"/>
      <c r="BB1550" s="722"/>
      <c r="BC1550" s="722"/>
      <c r="BD1550" s="722"/>
      <c r="BE1550" s="722"/>
      <c r="BF1550" s="722"/>
      <c r="BG1550" s="722"/>
      <c r="BH1550" s="722"/>
      <c r="BI1550" s="722"/>
      <c r="BJ1550" s="722"/>
      <c r="BK1550" s="722"/>
      <c r="BL1550" s="722"/>
      <c r="BM1550" s="722"/>
      <c r="BN1550" s="722"/>
      <c r="BO1550" s="722"/>
      <c r="BP1550" s="722"/>
      <c r="BQ1550" s="722"/>
      <c r="BR1550" s="722"/>
      <c r="BS1550" s="722"/>
      <c r="BT1550" s="722"/>
      <c r="BU1550" s="722"/>
      <c r="BV1550" s="722"/>
      <c r="BW1550" s="722"/>
      <c r="BX1550" s="722"/>
      <c r="BY1550" s="722"/>
      <c r="BZ1550" s="722"/>
      <c r="CA1550" s="722"/>
      <c r="CB1550" s="722"/>
      <c r="CC1550" s="722"/>
      <c r="CD1550" s="722"/>
      <c r="CE1550" s="722"/>
      <c r="CF1550" s="722"/>
      <c r="CG1550" s="722"/>
      <c r="CH1550" s="722"/>
      <c r="CI1550" s="722"/>
      <c r="CJ1550" s="722"/>
      <c r="CK1550" s="722"/>
      <c r="CL1550" s="722"/>
      <c r="CM1550" s="722"/>
      <c r="CN1550" s="722"/>
      <c r="CO1550" s="722"/>
      <c r="CP1550" s="722"/>
      <c r="CQ1550" s="722"/>
      <c r="CR1550" s="722"/>
      <c r="CS1550" s="722"/>
    </row>
    <row r="1551" spans="1:97" s="1376" customFormat="1">
      <c r="A1551" s="722"/>
      <c r="B1551" s="722"/>
      <c r="C1551" s="722"/>
      <c r="D1551" s="722"/>
      <c r="E1551" s="722"/>
      <c r="F1551" s="757"/>
      <c r="G1551" s="757"/>
      <c r="H1551" s="757"/>
      <c r="I1551" s="757"/>
      <c r="J1551" s="757"/>
      <c r="K1551" s="758"/>
      <c r="L1551" s="758"/>
      <c r="M1551" s="722"/>
      <c r="N1551" s="736"/>
      <c r="O1551" s="736"/>
      <c r="P1551" s="736"/>
      <c r="Q1551" s="736"/>
      <c r="R1551" s="736"/>
      <c r="S1551" s="736"/>
      <c r="T1551" s="736"/>
      <c r="U1551" s="736"/>
      <c r="BA1551" s="722"/>
      <c r="BB1551" s="722"/>
      <c r="BC1551" s="722"/>
      <c r="BD1551" s="722"/>
      <c r="BE1551" s="722"/>
      <c r="BF1551" s="722"/>
      <c r="BG1551" s="722"/>
      <c r="BH1551" s="722"/>
      <c r="BI1551" s="722"/>
      <c r="BJ1551" s="722"/>
      <c r="BK1551" s="722"/>
      <c r="BL1551" s="722"/>
      <c r="BM1551" s="722"/>
      <c r="BN1551" s="722"/>
      <c r="BO1551" s="722"/>
      <c r="BP1551" s="722"/>
      <c r="BQ1551" s="722"/>
      <c r="BR1551" s="722"/>
      <c r="BS1551" s="722"/>
      <c r="BT1551" s="722"/>
      <c r="BU1551" s="722"/>
      <c r="BV1551" s="722"/>
      <c r="BW1551" s="722"/>
      <c r="BX1551" s="722"/>
      <c r="BY1551" s="722"/>
      <c r="BZ1551" s="722"/>
      <c r="CA1551" s="722"/>
      <c r="CB1551" s="722"/>
      <c r="CC1551" s="722"/>
      <c r="CD1551" s="722"/>
      <c r="CE1551" s="722"/>
      <c r="CF1551" s="722"/>
      <c r="CG1551" s="722"/>
      <c r="CH1551" s="722"/>
      <c r="CI1551" s="722"/>
      <c r="CJ1551" s="722"/>
      <c r="CK1551" s="722"/>
      <c r="CL1551" s="722"/>
      <c r="CM1551" s="722"/>
      <c r="CN1551" s="722"/>
      <c r="CO1551" s="722"/>
      <c r="CP1551" s="722"/>
      <c r="CQ1551" s="722"/>
      <c r="CR1551" s="722"/>
      <c r="CS1551" s="722"/>
    </row>
    <row r="1552" spans="1:97" s="1376" customFormat="1">
      <c r="A1552" s="722"/>
      <c r="B1552" s="722"/>
      <c r="C1552" s="722"/>
      <c r="D1552" s="722"/>
      <c r="E1552" s="722"/>
      <c r="F1552" s="757"/>
      <c r="G1552" s="757"/>
      <c r="H1552" s="757"/>
      <c r="I1552" s="757"/>
      <c r="J1552" s="757"/>
      <c r="K1552" s="758"/>
      <c r="L1552" s="758"/>
      <c r="M1552" s="722"/>
      <c r="N1552" s="736"/>
      <c r="O1552" s="736"/>
      <c r="P1552" s="736"/>
      <c r="Q1552" s="736"/>
      <c r="R1552" s="736"/>
      <c r="S1552" s="736"/>
      <c r="T1552" s="736"/>
      <c r="U1552" s="736"/>
      <c r="BA1552" s="722"/>
      <c r="BB1552" s="722"/>
      <c r="BC1552" s="722"/>
      <c r="BD1552" s="722"/>
      <c r="BE1552" s="722"/>
      <c r="BF1552" s="722"/>
      <c r="BG1552" s="722"/>
      <c r="BH1552" s="722"/>
      <c r="BI1552" s="722"/>
      <c r="BJ1552" s="722"/>
      <c r="BK1552" s="722"/>
      <c r="BL1552" s="722"/>
      <c r="BM1552" s="722"/>
      <c r="BN1552" s="722"/>
      <c r="BO1552" s="722"/>
      <c r="BP1552" s="722"/>
      <c r="BQ1552" s="722"/>
      <c r="BR1552" s="722"/>
      <c r="BS1552" s="722"/>
      <c r="BT1552" s="722"/>
      <c r="BU1552" s="722"/>
      <c r="BV1552" s="722"/>
      <c r="BW1552" s="722"/>
      <c r="BX1552" s="722"/>
      <c r="BY1552" s="722"/>
      <c r="BZ1552" s="722"/>
      <c r="CA1552" s="722"/>
      <c r="CB1552" s="722"/>
      <c r="CC1552" s="722"/>
      <c r="CD1552" s="722"/>
      <c r="CE1552" s="722"/>
      <c r="CF1552" s="722"/>
      <c r="CG1552" s="722"/>
      <c r="CH1552" s="722"/>
      <c r="CI1552" s="722"/>
      <c r="CJ1552" s="722"/>
      <c r="CK1552" s="722"/>
      <c r="CL1552" s="722"/>
      <c r="CM1552" s="722"/>
      <c r="CN1552" s="722"/>
      <c r="CO1552" s="722"/>
      <c r="CP1552" s="722"/>
      <c r="CQ1552" s="722"/>
      <c r="CR1552" s="722"/>
      <c r="CS1552" s="722"/>
    </row>
    <row r="1553" spans="1:97" s="1376" customFormat="1">
      <c r="A1553" s="722"/>
      <c r="B1553" s="722"/>
      <c r="C1553" s="722"/>
      <c r="D1553" s="722"/>
      <c r="E1553" s="722"/>
      <c r="F1553" s="757"/>
      <c r="G1553" s="757"/>
      <c r="H1553" s="757"/>
      <c r="I1553" s="757"/>
      <c r="J1553" s="757"/>
      <c r="K1553" s="758"/>
      <c r="L1553" s="758"/>
      <c r="M1553" s="722"/>
      <c r="N1553" s="736"/>
      <c r="O1553" s="736"/>
      <c r="P1553" s="736"/>
      <c r="Q1553" s="736"/>
      <c r="R1553" s="736"/>
      <c r="S1553" s="736"/>
      <c r="T1553" s="736"/>
      <c r="U1553" s="736"/>
      <c r="BA1553" s="722"/>
      <c r="BB1553" s="722"/>
      <c r="BC1553" s="722"/>
      <c r="BD1553" s="722"/>
      <c r="BE1553" s="722"/>
      <c r="BF1553" s="722"/>
      <c r="BG1553" s="722"/>
      <c r="BH1553" s="722"/>
      <c r="BI1553" s="722"/>
      <c r="BJ1553" s="722"/>
      <c r="BK1553" s="722"/>
      <c r="BL1553" s="722"/>
      <c r="BM1553" s="722"/>
      <c r="BN1553" s="722"/>
      <c r="BO1553" s="722"/>
      <c r="BP1553" s="722"/>
      <c r="BQ1553" s="722"/>
      <c r="BR1553" s="722"/>
      <c r="BS1553" s="722"/>
      <c r="BT1553" s="722"/>
      <c r="BU1553" s="722"/>
      <c r="BV1553" s="722"/>
      <c r="BW1553" s="722"/>
      <c r="BX1553" s="722"/>
      <c r="BY1553" s="722"/>
      <c r="BZ1553" s="722"/>
      <c r="CA1553" s="722"/>
      <c r="CB1553" s="722"/>
      <c r="CC1553" s="722"/>
      <c r="CD1553" s="722"/>
      <c r="CE1553" s="722"/>
      <c r="CF1553" s="722"/>
      <c r="CG1553" s="722"/>
      <c r="CH1553" s="722"/>
      <c r="CI1553" s="722"/>
      <c r="CJ1553" s="722"/>
      <c r="CK1553" s="722"/>
      <c r="CL1553" s="722"/>
      <c r="CM1553" s="722"/>
      <c r="CN1553" s="722"/>
      <c r="CO1553" s="722"/>
      <c r="CP1553" s="722"/>
      <c r="CQ1553" s="722"/>
      <c r="CR1553" s="722"/>
      <c r="CS1553" s="722"/>
    </row>
    <row r="1554" spans="1:97" s="1376" customFormat="1">
      <c r="A1554" s="722"/>
      <c r="B1554" s="722"/>
      <c r="C1554" s="722"/>
      <c r="D1554" s="722"/>
      <c r="E1554" s="722"/>
      <c r="F1554" s="757"/>
      <c r="G1554" s="757"/>
      <c r="H1554" s="757"/>
      <c r="I1554" s="757"/>
      <c r="J1554" s="757"/>
      <c r="K1554" s="758"/>
      <c r="L1554" s="758"/>
      <c r="M1554" s="722"/>
      <c r="N1554" s="736"/>
      <c r="O1554" s="736"/>
      <c r="P1554" s="736"/>
      <c r="Q1554" s="736"/>
      <c r="R1554" s="736"/>
      <c r="S1554" s="736"/>
      <c r="T1554" s="736"/>
      <c r="U1554" s="736"/>
      <c r="BA1554" s="722"/>
      <c r="BB1554" s="722"/>
      <c r="BC1554" s="722"/>
      <c r="BD1554" s="722"/>
      <c r="BE1554" s="722"/>
      <c r="BF1554" s="722"/>
      <c r="BG1554" s="722"/>
      <c r="BH1554" s="722"/>
      <c r="BI1554" s="722"/>
      <c r="BJ1554" s="722"/>
      <c r="BK1554" s="722"/>
      <c r="BL1554" s="722"/>
      <c r="BM1554" s="722"/>
      <c r="BN1554" s="722"/>
      <c r="BO1554" s="722"/>
      <c r="BP1554" s="722"/>
      <c r="BQ1554" s="722"/>
      <c r="BR1554" s="722"/>
      <c r="BS1554" s="722"/>
      <c r="BT1554" s="722"/>
      <c r="BU1554" s="722"/>
      <c r="BV1554" s="722"/>
      <c r="BW1554" s="722"/>
      <c r="BX1554" s="722"/>
      <c r="BY1554" s="722"/>
      <c r="BZ1554" s="722"/>
      <c r="CA1554" s="722"/>
      <c r="CB1554" s="722"/>
      <c r="CC1554" s="722"/>
      <c r="CD1554" s="722"/>
      <c r="CE1554" s="722"/>
      <c r="CF1554" s="722"/>
      <c r="CG1554" s="722"/>
      <c r="CH1554" s="722"/>
      <c r="CI1554" s="722"/>
      <c r="CJ1554" s="722"/>
      <c r="CK1554" s="722"/>
      <c r="CL1554" s="722"/>
      <c r="CM1554" s="722"/>
      <c r="CN1554" s="722"/>
      <c r="CO1554" s="722"/>
      <c r="CP1554" s="722"/>
      <c r="CQ1554" s="722"/>
      <c r="CR1554" s="722"/>
      <c r="CS1554" s="722"/>
    </row>
    <row r="1555" spans="1:97" s="1376" customFormat="1">
      <c r="A1555" s="722"/>
      <c r="B1555" s="722"/>
      <c r="C1555" s="722"/>
      <c r="D1555" s="722"/>
      <c r="E1555" s="722"/>
      <c r="F1555" s="757"/>
      <c r="G1555" s="757"/>
      <c r="H1555" s="757"/>
      <c r="I1555" s="757"/>
      <c r="J1555" s="757"/>
      <c r="K1555" s="758"/>
      <c r="L1555" s="758"/>
      <c r="M1555" s="722"/>
      <c r="N1555" s="736"/>
      <c r="O1555" s="736"/>
      <c r="P1555" s="736"/>
      <c r="Q1555" s="736"/>
      <c r="R1555" s="736"/>
      <c r="S1555" s="736"/>
      <c r="T1555" s="736"/>
      <c r="U1555" s="736"/>
      <c r="BA1555" s="722"/>
      <c r="BB1555" s="722"/>
      <c r="BC1555" s="722"/>
      <c r="BD1555" s="722"/>
      <c r="BE1555" s="722"/>
      <c r="BF1555" s="722"/>
      <c r="BG1555" s="722"/>
      <c r="BH1555" s="722"/>
      <c r="BI1555" s="722"/>
      <c r="BJ1555" s="722"/>
      <c r="BK1555" s="722"/>
      <c r="BL1555" s="722"/>
      <c r="BM1555" s="722"/>
      <c r="BN1555" s="722"/>
      <c r="BO1555" s="722"/>
      <c r="BP1555" s="722"/>
      <c r="BQ1555" s="722"/>
      <c r="BR1555" s="722"/>
      <c r="BS1555" s="722"/>
      <c r="BT1555" s="722"/>
      <c r="BU1555" s="722"/>
      <c r="BV1555" s="722"/>
      <c r="BW1555" s="722"/>
      <c r="BX1555" s="722"/>
      <c r="BY1555" s="722"/>
      <c r="BZ1555" s="722"/>
      <c r="CA1555" s="722"/>
      <c r="CB1555" s="722"/>
      <c r="CC1555" s="722"/>
      <c r="CD1555" s="722"/>
      <c r="CE1555" s="722"/>
      <c r="CF1555" s="722"/>
      <c r="CG1555" s="722"/>
      <c r="CH1555" s="722"/>
      <c r="CI1555" s="722"/>
      <c r="CJ1555" s="722"/>
      <c r="CK1555" s="722"/>
      <c r="CL1555" s="722"/>
      <c r="CM1555" s="722"/>
      <c r="CN1555" s="722"/>
      <c r="CO1555" s="722"/>
      <c r="CP1555" s="722"/>
      <c r="CQ1555" s="722"/>
      <c r="CR1555" s="722"/>
      <c r="CS1555" s="722"/>
    </row>
    <row r="1556" spans="1:97" s="1376" customFormat="1">
      <c r="A1556" s="722"/>
      <c r="B1556" s="722"/>
      <c r="C1556" s="722"/>
      <c r="D1556" s="722"/>
      <c r="E1556" s="722"/>
      <c r="F1556" s="757"/>
      <c r="G1556" s="757"/>
      <c r="H1556" s="757"/>
      <c r="I1556" s="757"/>
      <c r="J1556" s="757"/>
      <c r="K1556" s="758"/>
      <c r="L1556" s="758"/>
      <c r="M1556" s="722"/>
      <c r="N1556" s="736"/>
      <c r="O1556" s="736"/>
      <c r="P1556" s="736"/>
      <c r="Q1556" s="736"/>
      <c r="R1556" s="736"/>
      <c r="S1556" s="736"/>
      <c r="T1556" s="736"/>
      <c r="U1556" s="736"/>
      <c r="BA1556" s="722"/>
      <c r="BB1556" s="722"/>
      <c r="BC1556" s="722"/>
      <c r="BD1556" s="722"/>
      <c r="BE1556" s="722"/>
      <c r="BF1556" s="722"/>
      <c r="BG1556" s="722"/>
      <c r="BH1556" s="722"/>
      <c r="BI1556" s="722"/>
      <c r="BJ1556" s="722"/>
      <c r="BK1556" s="722"/>
      <c r="BL1556" s="722"/>
      <c r="BM1556" s="722"/>
      <c r="BN1556" s="722"/>
      <c r="BO1556" s="722"/>
      <c r="BP1556" s="722"/>
      <c r="BQ1556" s="722"/>
      <c r="BR1556" s="722"/>
      <c r="BS1556" s="722"/>
      <c r="BT1556" s="722"/>
      <c r="BU1556" s="722"/>
      <c r="BV1556" s="722"/>
      <c r="BW1556" s="722"/>
      <c r="BX1556" s="722"/>
      <c r="BY1556" s="722"/>
      <c r="BZ1556" s="722"/>
      <c r="CA1556" s="722"/>
      <c r="CB1556" s="722"/>
      <c r="CC1556" s="722"/>
      <c r="CD1556" s="722"/>
      <c r="CE1556" s="722"/>
      <c r="CF1556" s="722"/>
      <c r="CG1556" s="722"/>
      <c r="CH1556" s="722"/>
      <c r="CI1556" s="722"/>
      <c r="CJ1556" s="722"/>
      <c r="CK1556" s="722"/>
      <c r="CL1556" s="722"/>
      <c r="CM1556" s="722"/>
      <c r="CN1556" s="722"/>
      <c r="CO1556" s="722"/>
      <c r="CP1556" s="722"/>
      <c r="CQ1556" s="722"/>
      <c r="CR1556" s="722"/>
      <c r="CS1556" s="722"/>
    </row>
    <row r="1557" spans="1:97" s="1376" customFormat="1">
      <c r="A1557" s="722"/>
      <c r="B1557" s="722"/>
      <c r="C1557" s="722"/>
      <c r="D1557" s="722"/>
      <c r="E1557" s="722"/>
      <c r="F1557" s="757"/>
      <c r="G1557" s="757"/>
      <c r="H1557" s="757"/>
      <c r="I1557" s="757"/>
      <c r="J1557" s="757"/>
      <c r="K1557" s="758"/>
      <c r="L1557" s="758"/>
      <c r="M1557" s="722"/>
      <c r="N1557" s="736"/>
      <c r="O1557" s="736"/>
      <c r="P1557" s="736"/>
      <c r="Q1557" s="736"/>
      <c r="R1557" s="736"/>
      <c r="S1557" s="736"/>
      <c r="T1557" s="736"/>
      <c r="U1557" s="736"/>
      <c r="BA1557" s="722"/>
      <c r="BB1557" s="722"/>
      <c r="BC1557" s="722"/>
      <c r="BD1557" s="722"/>
      <c r="BE1557" s="722"/>
      <c r="BF1557" s="722"/>
      <c r="BG1557" s="722"/>
      <c r="BH1557" s="722"/>
      <c r="BI1557" s="722"/>
      <c r="BJ1557" s="722"/>
      <c r="BK1557" s="722"/>
      <c r="BL1557" s="722"/>
      <c r="BM1557" s="722"/>
      <c r="BN1557" s="722"/>
      <c r="BO1557" s="722"/>
      <c r="BP1557" s="722"/>
      <c r="BQ1557" s="722"/>
      <c r="BR1557" s="722"/>
      <c r="BS1557" s="722"/>
      <c r="BT1557" s="722"/>
      <c r="BU1557" s="722"/>
      <c r="BV1557" s="722"/>
      <c r="BW1557" s="722"/>
      <c r="BX1557" s="722"/>
      <c r="BY1557" s="722"/>
      <c r="BZ1557" s="722"/>
      <c r="CA1557" s="722"/>
      <c r="CB1557" s="722"/>
      <c r="CC1557" s="722"/>
      <c r="CD1557" s="722"/>
      <c r="CE1557" s="722"/>
      <c r="CF1557" s="722"/>
      <c r="CG1557" s="722"/>
      <c r="CH1557" s="722"/>
      <c r="CI1557" s="722"/>
      <c r="CJ1557" s="722"/>
      <c r="CK1557" s="722"/>
      <c r="CL1557" s="722"/>
      <c r="CM1557" s="722"/>
      <c r="CN1557" s="722"/>
      <c r="CO1557" s="722"/>
      <c r="CP1557" s="722"/>
      <c r="CQ1557" s="722"/>
      <c r="CR1557" s="722"/>
      <c r="CS1557" s="722"/>
    </row>
    <row r="1558" spans="1:97" s="1376" customFormat="1">
      <c r="A1558" s="722"/>
      <c r="B1558" s="722"/>
      <c r="C1558" s="722"/>
      <c r="D1558" s="722"/>
      <c r="E1558" s="722"/>
      <c r="F1558" s="757"/>
      <c r="G1558" s="757"/>
      <c r="H1558" s="757"/>
      <c r="I1558" s="757"/>
      <c r="J1558" s="757"/>
      <c r="K1558" s="758"/>
      <c r="L1558" s="758"/>
      <c r="M1558" s="722"/>
      <c r="N1558" s="736"/>
      <c r="O1558" s="736"/>
      <c r="P1558" s="736"/>
      <c r="Q1558" s="736"/>
      <c r="R1558" s="736"/>
      <c r="S1558" s="736"/>
      <c r="T1558" s="736"/>
      <c r="U1558" s="736"/>
      <c r="BA1558" s="722"/>
      <c r="BB1558" s="722"/>
      <c r="BC1558" s="722"/>
      <c r="BD1558" s="722"/>
      <c r="BE1558" s="722"/>
      <c r="BF1558" s="722"/>
      <c r="BG1558" s="722"/>
      <c r="BH1558" s="722"/>
      <c r="BI1558" s="722"/>
      <c r="BJ1558" s="722"/>
      <c r="BK1558" s="722"/>
      <c r="BL1558" s="722"/>
      <c r="BM1558" s="722"/>
      <c r="BN1558" s="722"/>
      <c r="BO1558" s="722"/>
      <c r="BP1558" s="722"/>
      <c r="BQ1558" s="722"/>
      <c r="BR1558" s="722"/>
      <c r="BS1558" s="722"/>
      <c r="BT1558" s="722"/>
      <c r="BU1558" s="722"/>
      <c r="BV1558" s="722"/>
      <c r="BW1558" s="722"/>
      <c r="BX1558" s="722"/>
      <c r="BY1558" s="722"/>
      <c r="BZ1558" s="722"/>
      <c r="CA1558" s="722"/>
      <c r="CB1558" s="722"/>
      <c r="CC1558" s="722"/>
      <c r="CD1558" s="722"/>
      <c r="CE1558" s="722"/>
      <c r="CF1558" s="722"/>
      <c r="CG1558" s="722"/>
      <c r="CH1558" s="722"/>
      <c r="CI1558" s="722"/>
      <c r="CJ1558" s="722"/>
      <c r="CK1558" s="722"/>
      <c r="CL1558" s="722"/>
      <c r="CM1558" s="722"/>
      <c r="CN1558" s="722"/>
      <c r="CO1558" s="722"/>
      <c r="CP1558" s="722"/>
      <c r="CQ1558" s="722"/>
      <c r="CR1558" s="722"/>
      <c r="CS1558" s="722"/>
    </row>
    <row r="1559" spans="1:97" s="1376" customFormat="1">
      <c r="A1559" s="722"/>
      <c r="B1559" s="722"/>
      <c r="C1559" s="722"/>
      <c r="D1559" s="722"/>
      <c r="E1559" s="722"/>
      <c r="F1559" s="757"/>
      <c r="G1559" s="757"/>
      <c r="H1559" s="757"/>
      <c r="I1559" s="757"/>
      <c r="J1559" s="757"/>
      <c r="K1559" s="758"/>
      <c r="L1559" s="758"/>
      <c r="M1559" s="722"/>
      <c r="N1559" s="736"/>
      <c r="O1559" s="736"/>
      <c r="P1559" s="736"/>
      <c r="Q1559" s="736"/>
      <c r="R1559" s="736"/>
      <c r="S1559" s="736"/>
      <c r="T1559" s="736"/>
      <c r="U1559" s="736"/>
      <c r="BA1559" s="722"/>
      <c r="BB1559" s="722"/>
      <c r="BC1559" s="722"/>
      <c r="BD1559" s="722"/>
      <c r="BE1559" s="722"/>
      <c r="BF1559" s="722"/>
      <c r="BG1559" s="722"/>
      <c r="BH1559" s="722"/>
      <c r="BI1559" s="722"/>
      <c r="BJ1559" s="722"/>
      <c r="BK1559" s="722"/>
      <c r="BL1559" s="722"/>
      <c r="BM1559" s="722"/>
      <c r="BN1559" s="722"/>
      <c r="BO1559" s="722"/>
      <c r="BP1559" s="722"/>
      <c r="BQ1559" s="722"/>
      <c r="BR1559" s="722"/>
      <c r="BS1559" s="722"/>
      <c r="BT1559" s="722"/>
      <c r="BU1559" s="722"/>
      <c r="BV1559" s="722"/>
      <c r="BW1559" s="722"/>
      <c r="BX1559" s="722"/>
      <c r="BY1559" s="722"/>
      <c r="BZ1559" s="722"/>
      <c r="CA1559" s="722"/>
      <c r="CB1559" s="722"/>
      <c r="CC1559" s="722"/>
      <c r="CD1559" s="722"/>
      <c r="CE1559" s="722"/>
      <c r="CF1559" s="722"/>
      <c r="CG1559" s="722"/>
      <c r="CH1559" s="722"/>
      <c r="CI1559" s="722"/>
      <c r="CJ1559" s="722"/>
      <c r="CK1559" s="722"/>
      <c r="CL1559" s="722"/>
      <c r="CM1559" s="722"/>
      <c r="CN1559" s="722"/>
      <c r="CO1559" s="722"/>
      <c r="CP1559" s="722"/>
      <c r="CQ1559" s="722"/>
      <c r="CR1559" s="722"/>
      <c r="CS1559" s="722"/>
    </row>
    <row r="1560" spans="1:97" s="1376" customFormat="1">
      <c r="A1560" s="722"/>
      <c r="B1560" s="722"/>
      <c r="C1560" s="722"/>
      <c r="D1560" s="722"/>
      <c r="E1560" s="722"/>
      <c r="F1560" s="757"/>
      <c r="G1560" s="757"/>
      <c r="H1560" s="757"/>
      <c r="I1560" s="757"/>
      <c r="J1560" s="757"/>
      <c r="K1560" s="758"/>
      <c r="L1560" s="758"/>
      <c r="M1560" s="722"/>
      <c r="N1560" s="736"/>
      <c r="O1560" s="736"/>
      <c r="P1560" s="736"/>
      <c r="Q1560" s="736"/>
      <c r="R1560" s="736"/>
      <c r="S1560" s="736"/>
      <c r="T1560" s="736"/>
      <c r="U1560" s="736"/>
      <c r="BA1560" s="722"/>
      <c r="BB1560" s="722"/>
      <c r="BC1560" s="722"/>
      <c r="BD1560" s="722"/>
      <c r="BE1560" s="722"/>
      <c r="BF1560" s="722"/>
      <c r="BG1560" s="722"/>
      <c r="BH1560" s="722"/>
      <c r="BI1560" s="722"/>
      <c r="BJ1560" s="722"/>
      <c r="BK1560" s="722"/>
      <c r="BL1560" s="722"/>
      <c r="BM1560" s="722"/>
      <c r="BN1560" s="722"/>
      <c r="BO1560" s="722"/>
      <c r="BP1560" s="722"/>
      <c r="BQ1560" s="722"/>
      <c r="BR1560" s="722"/>
      <c r="BS1560" s="722"/>
      <c r="BT1560" s="722"/>
      <c r="BU1560" s="722"/>
      <c r="BV1560" s="722"/>
      <c r="BW1560" s="722"/>
      <c r="BX1560" s="722"/>
      <c r="BY1560" s="722"/>
      <c r="BZ1560" s="722"/>
      <c r="CA1560" s="722"/>
      <c r="CB1560" s="722"/>
      <c r="CC1560" s="722"/>
      <c r="CD1560" s="722"/>
      <c r="CE1560" s="722"/>
      <c r="CF1560" s="722"/>
      <c r="CG1560" s="722"/>
      <c r="CH1560" s="722"/>
      <c r="CI1560" s="722"/>
      <c r="CJ1560" s="722"/>
      <c r="CK1560" s="722"/>
      <c r="CL1560" s="722"/>
      <c r="CM1560" s="722"/>
      <c r="CN1560" s="722"/>
      <c r="CO1560" s="722"/>
      <c r="CP1560" s="722"/>
      <c r="CQ1560" s="722"/>
      <c r="CR1560" s="722"/>
      <c r="CS1560" s="722"/>
    </row>
    <row r="1561" spans="1:97" s="1376" customFormat="1">
      <c r="A1561" s="722"/>
      <c r="B1561" s="722"/>
      <c r="C1561" s="722"/>
      <c r="D1561" s="722"/>
      <c r="E1561" s="722"/>
      <c r="F1561" s="757"/>
      <c r="G1561" s="757"/>
      <c r="H1561" s="757"/>
      <c r="I1561" s="757"/>
      <c r="J1561" s="757"/>
      <c r="K1561" s="758"/>
      <c r="L1561" s="758"/>
      <c r="M1561" s="722"/>
      <c r="N1561" s="736"/>
      <c r="O1561" s="736"/>
      <c r="P1561" s="736"/>
      <c r="Q1561" s="736"/>
      <c r="R1561" s="736"/>
      <c r="S1561" s="736"/>
      <c r="T1561" s="736"/>
      <c r="U1561" s="736"/>
      <c r="BA1561" s="722"/>
      <c r="BB1561" s="722"/>
      <c r="BC1561" s="722"/>
      <c r="BD1561" s="722"/>
      <c r="BE1561" s="722"/>
      <c r="BF1561" s="722"/>
      <c r="BG1561" s="722"/>
      <c r="BH1561" s="722"/>
      <c r="BI1561" s="722"/>
      <c r="BJ1561" s="722"/>
      <c r="BK1561" s="722"/>
      <c r="BL1561" s="722"/>
      <c r="BM1561" s="722"/>
      <c r="BN1561" s="722"/>
      <c r="BO1561" s="722"/>
      <c r="BP1561" s="722"/>
      <c r="BQ1561" s="722"/>
      <c r="BR1561" s="722"/>
      <c r="BS1561" s="722"/>
      <c r="BT1561" s="722"/>
      <c r="BU1561" s="722"/>
      <c r="BV1561" s="722"/>
      <c r="BW1561" s="722"/>
      <c r="BX1561" s="722"/>
      <c r="BY1561" s="722"/>
      <c r="BZ1561" s="722"/>
      <c r="CA1561" s="722"/>
      <c r="CB1561" s="722"/>
      <c r="CC1561" s="722"/>
      <c r="CD1561" s="722"/>
      <c r="CE1561" s="722"/>
      <c r="CF1561" s="722"/>
      <c r="CG1561" s="722"/>
      <c r="CH1561" s="722"/>
      <c r="CI1561" s="722"/>
      <c r="CJ1561" s="722"/>
      <c r="CK1561" s="722"/>
      <c r="CL1561" s="722"/>
      <c r="CM1561" s="722"/>
      <c r="CN1561" s="722"/>
      <c r="CO1561" s="722"/>
      <c r="CP1561" s="722"/>
      <c r="CQ1561" s="722"/>
      <c r="CR1561" s="722"/>
      <c r="CS1561" s="722"/>
    </row>
    <row r="1562" spans="1:97" s="1376" customFormat="1">
      <c r="A1562" s="722"/>
      <c r="B1562" s="722"/>
      <c r="C1562" s="722"/>
      <c r="D1562" s="722"/>
      <c r="E1562" s="722"/>
      <c r="F1562" s="757"/>
      <c r="G1562" s="757"/>
      <c r="H1562" s="757"/>
      <c r="I1562" s="757"/>
      <c r="J1562" s="757"/>
      <c r="K1562" s="758"/>
      <c r="L1562" s="758"/>
      <c r="M1562" s="722"/>
      <c r="N1562" s="736"/>
      <c r="O1562" s="736"/>
      <c r="P1562" s="736"/>
      <c r="Q1562" s="736"/>
      <c r="R1562" s="736"/>
      <c r="S1562" s="736"/>
      <c r="T1562" s="736"/>
      <c r="U1562" s="736"/>
      <c r="BA1562" s="722"/>
      <c r="BB1562" s="722"/>
      <c r="BC1562" s="722"/>
      <c r="BD1562" s="722"/>
      <c r="BE1562" s="722"/>
      <c r="BF1562" s="722"/>
      <c r="BG1562" s="722"/>
      <c r="BH1562" s="722"/>
      <c r="BI1562" s="722"/>
      <c r="BJ1562" s="722"/>
      <c r="BK1562" s="722"/>
      <c r="BL1562" s="722"/>
      <c r="BM1562" s="722"/>
      <c r="BN1562" s="722"/>
      <c r="BO1562" s="722"/>
      <c r="BP1562" s="722"/>
      <c r="BQ1562" s="722"/>
      <c r="BR1562" s="722"/>
      <c r="BS1562" s="722"/>
      <c r="BT1562" s="722"/>
      <c r="BU1562" s="722"/>
      <c r="BV1562" s="722"/>
      <c r="BW1562" s="722"/>
      <c r="BX1562" s="722"/>
      <c r="BY1562" s="722"/>
      <c r="BZ1562" s="722"/>
      <c r="CA1562" s="722"/>
      <c r="CB1562" s="722"/>
      <c r="CC1562" s="722"/>
      <c r="CD1562" s="722"/>
      <c r="CE1562" s="722"/>
      <c r="CF1562" s="722"/>
      <c r="CG1562" s="722"/>
      <c r="CH1562" s="722"/>
      <c r="CI1562" s="722"/>
      <c r="CJ1562" s="722"/>
      <c r="CK1562" s="722"/>
      <c r="CL1562" s="722"/>
      <c r="CM1562" s="722"/>
      <c r="CN1562" s="722"/>
      <c r="CO1562" s="722"/>
      <c r="CP1562" s="722"/>
      <c r="CQ1562" s="722"/>
      <c r="CR1562" s="722"/>
      <c r="CS1562" s="722"/>
    </row>
    <row r="1563" spans="1:97" s="1376" customFormat="1">
      <c r="A1563" s="722"/>
      <c r="B1563" s="722"/>
      <c r="C1563" s="722"/>
      <c r="D1563" s="722"/>
      <c r="E1563" s="722"/>
      <c r="F1563" s="757"/>
      <c r="G1563" s="757"/>
      <c r="H1563" s="757"/>
      <c r="I1563" s="757"/>
      <c r="J1563" s="757"/>
      <c r="K1563" s="758"/>
      <c r="L1563" s="758"/>
      <c r="M1563" s="722"/>
      <c r="N1563" s="736"/>
      <c r="O1563" s="736"/>
      <c r="P1563" s="736"/>
      <c r="Q1563" s="736"/>
      <c r="R1563" s="736"/>
      <c r="S1563" s="736"/>
      <c r="T1563" s="736"/>
      <c r="U1563" s="736"/>
      <c r="BA1563" s="722"/>
      <c r="BB1563" s="722"/>
      <c r="BC1563" s="722"/>
      <c r="BD1563" s="722"/>
      <c r="BE1563" s="722"/>
      <c r="BF1563" s="722"/>
      <c r="BG1563" s="722"/>
      <c r="BH1563" s="722"/>
      <c r="BI1563" s="722"/>
      <c r="BJ1563" s="722"/>
      <c r="BK1563" s="722"/>
      <c r="BL1563" s="722"/>
      <c r="BM1563" s="722"/>
      <c r="BN1563" s="722"/>
      <c r="BO1563" s="722"/>
      <c r="BP1563" s="722"/>
      <c r="BQ1563" s="722"/>
      <c r="BR1563" s="722"/>
      <c r="BS1563" s="722"/>
      <c r="BT1563" s="722"/>
      <c r="BU1563" s="722"/>
      <c r="BV1563" s="722"/>
      <c r="BW1563" s="722"/>
      <c r="BX1563" s="722"/>
      <c r="BY1563" s="722"/>
      <c r="BZ1563" s="722"/>
      <c r="CA1563" s="722"/>
      <c r="CB1563" s="722"/>
      <c r="CC1563" s="722"/>
      <c r="CD1563" s="722"/>
      <c r="CE1563" s="722"/>
      <c r="CF1563" s="722"/>
      <c r="CG1563" s="722"/>
      <c r="CH1563" s="722"/>
      <c r="CI1563" s="722"/>
      <c r="CJ1563" s="722"/>
      <c r="CK1563" s="722"/>
      <c r="CL1563" s="722"/>
      <c r="CM1563" s="722"/>
      <c r="CN1563" s="722"/>
      <c r="CO1563" s="722"/>
      <c r="CP1563" s="722"/>
      <c r="CQ1563" s="722"/>
      <c r="CR1563" s="722"/>
      <c r="CS1563" s="722"/>
    </row>
    <row r="1564" spans="1:97" s="1376" customFormat="1">
      <c r="A1564" s="722"/>
      <c r="B1564" s="722"/>
      <c r="C1564" s="722"/>
      <c r="D1564" s="722"/>
      <c r="E1564" s="722"/>
      <c r="F1564" s="757"/>
      <c r="G1564" s="757"/>
      <c r="H1564" s="757"/>
      <c r="I1564" s="757"/>
      <c r="J1564" s="757"/>
      <c r="K1564" s="758"/>
      <c r="L1564" s="758"/>
      <c r="M1564" s="722"/>
      <c r="N1564" s="736"/>
      <c r="O1564" s="736"/>
      <c r="P1564" s="736"/>
      <c r="Q1564" s="736"/>
      <c r="R1564" s="736"/>
      <c r="S1564" s="736"/>
      <c r="T1564" s="736"/>
      <c r="U1564" s="736"/>
      <c r="BA1564" s="722"/>
      <c r="BB1564" s="722"/>
      <c r="BC1564" s="722"/>
      <c r="BD1564" s="722"/>
      <c r="BE1564" s="722"/>
      <c r="BF1564" s="722"/>
      <c r="BG1564" s="722"/>
      <c r="BH1564" s="722"/>
      <c r="BI1564" s="722"/>
      <c r="BJ1564" s="722"/>
      <c r="BK1564" s="722"/>
      <c r="BL1564" s="722"/>
      <c r="BM1564" s="722"/>
      <c r="BN1564" s="722"/>
      <c r="BO1564" s="722"/>
      <c r="BP1564" s="722"/>
      <c r="BQ1564" s="722"/>
      <c r="BR1564" s="722"/>
      <c r="BS1564" s="722"/>
      <c r="BT1564" s="722"/>
      <c r="BU1564" s="722"/>
      <c r="BV1564" s="722"/>
      <c r="BW1564" s="722"/>
      <c r="BX1564" s="722"/>
      <c r="BY1564" s="722"/>
      <c r="BZ1564" s="722"/>
      <c r="CA1564" s="722"/>
      <c r="CB1564" s="722"/>
      <c r="CC1564" s="722"/>
      <c r="CD1564" s="722"/>
      <c r="CE1564" s="722"/>
      <c r="CF1564" s="722"/>
      <c r="CG1564" s="722"/>
      <c r="CH1564" s="722"/>
      <c r="CI1564" s="722"/>
      <c r="CJ1564" s="722"/>
      <c r="CK1564" s="722"/>
      <c r="CL1564" s="722"/>
      <c r="CM1564" s="722"/>
      <c r="CN1564" s="722"/>
      <c r="CO1564" s="722"/>
      <c r="CP1564" s="722"/>
      <c r="CQ1564" s="722"/>
      <c r="CR1564" s="722"/>
      <c r="CS1564" s="722"/>
    </row>
    <row r="1565" spans="1:97" s="1376" customFormat="1">
      <c r="A1565" s="722"/>
      <c r="B1565" s="722"/>
      <c r="C1565" s="722"/>
      <c r="D1565" s="722"/>
      <c r="E1565" s="722"/>
      <c r="F1565" s="757"/>
      <c r="G1565" s="757"/>
      <c r="H1565" s="757"/>
      <c r="I1565" s="757"/>
      <c r="J1565" s="757"/>
      <c r="K1565" s="758"/>
      <c r="L1565" s="758"/>
      <c r="M1565" s="722"/>
      <c r="N1565" s="736"/>
      <c r="O1565" s="736"/>
      <c r="P1565" s="736"/>
      <c r="Q1565" s="736"/>
      <c r="R1565" s="736"/>
      <c r="S1565" s="736"/>
      <c r="T1565" s="736"/>
      <c r="U1565" s="736"/>
      <c r="BA1565" s="722"/>
      <c r="BB1565" s="722"/>
      <c r="BC1565" s="722"/>
      <c r="BD1565" s="722"/>
      <c r="BE1565" s="722"/>
      <c r="BF1565" s="722"/>
      <c r="BG1565" s="722"/>
      <c r="BH1565" s="722"/>
      <c r="BI1565" s="722"/>
      <c r="BJ1565" s="722"/>
      <c r="BK1565" s="722"/>
      <c r="BL1565" s="722"/>
      <c r="BM1565" s="722"/>
      <c r="BN1565" s="722"/>
      <c r="BO1565" s="722"/>
      <c r="BP1565" s="722"/>
      <c r="BQ1565" s="722"/>
      <c r="BR1565" s="722"/>
      <c r="BS1565" s="722"/>
      <c r="BT1565" s="722"/>
      <c r="BU1565" s="722"/>
      <c r="BV1565" s="722"/>
      <c r="BW1565" s="722"/>
      <c r="BX1565" s="722"/>
      <c r="BY1565" s="722"/>
      <c r="BZ1565" s="722"/>
      <c r="CA1565" s="722"/>
      <c r="CB1565" s="722"/>
      <c r="CC1565" s="722"/>
      <c r="CD1565" s="722"/>
      <c r="CE1565" s="722"/>
      <c r="CF1565" s="722"/>
      <c r="CG1565" s="722"/>
      <c r="CH1565" s="722"/>
      <c r="CI1565" s="722"/>
      <c r="CJ1565" s="722"/>
      <c r="CK1565" s="722"/>
      <c r="CL1565" s="722"/>
      <c r="CM1565" s="722"/>
      <c r="CN1565" s="722"/>
      <c r="CO1565" s="722"/>
      <c r="CP1565" s="722"/>
      <c r="CQ1565" s="722"/>
      <c r="CR1565" s="722"/>
      <c r="CS1565" s="722"/>
    </row>
    <row r="1566" spans="1:97" s="1376" customFormat="1">
      <c r="A1566" s="722"/>
      <c r="B1566" s="722"/>
      <c r="C1566" s="722"/>
      <c r="D1566" s="722"/>
      <c r="E1566" s="722"/>
      <c r="F1566" s="757"/>
      <c r="G1566" s="757"/>
      <c r="H1566" s="757"/>
      <c r="I1566" s="757"/>
      <c r="J1566" s="757"/>
      <c r="K1566" s="758"/>
      <c r="L1566" s="758"/>
      <c r="M1566" s="722"/>
      <c r="N1566" s="736"/>
      <c r="O1566" s="736"/>
      <c r="P1566" s="736"/>
      <c r="Q1566" s="736"/>
      <c r="R1566" s="736"/>
      <c r="S1566" s="736"/>
      <c r="T1566" s="736"/>
      <c r="U1566" s="736"/>
      <c r="BA1566" s="722"/>
      <c r="BB1566" s="722"/>
      <c r="BC1566" s="722"/>
      <c r="BD1566" s="722"/>
      <c r="BE1566" s="722"/>
      <c r="BF1566" s="722"/>
      <c r="BG1566" s="722"/>
      <c r="BH1566" s="722"/>
      <c r="BI1566" s="722"/>
      <c r="BJ1566" s="722"/>
      <c r="BK1566" s="722"/>
      <c r="BL1566" s="722"/>
      <c r="BM1566" s="722"/>
      <c r="BN1566" s="722"/>
      <c r="BO1566" s="722"/>
      <c r="BP1566" s="722"/>
      <c r="BQ1566" s="722"/>
      <c r="BR1566" s="722"/>
      <c r="BS1566" s="722"/>
      <c r="BT1566" s="722"/>
      <c r="BU1566" s="722"/>
      <c r="BV1566" s="722"/>
      <c r="BW1566" s="722"/>
      <c r="BX1566" s="722"/>
      <c r="BY1566" s="722"/>
      <c r="BZ1566" s="722"/>
      <c r="CA1566" s="722"/>
      <c r="CB1566" s="722"/>
      <c r="CC1566" s="722"/>
      <c r="CD1566" s="722"/>
      <c r="CE1566" s="722"/>
      <c r="CF1566" s="722"/>
      <c r="CG1566" s="722"/>
      <c r="CH1566" s="722"/>
      <c r="CI1566" s="722"/>
      <c r="CJ1566" s="722"/>
      <c r="CK1566" s="722"/>
      <c r="CL1566" s="722"/>
      <c r="CM1566" s="722"/>
      <c r="CN1566" s="722"/>
      <c r="CO1566" s="722"/>
      <c r="CP1566" s="722"/>
      <c r="CQ1566" s="722"/>
      <c r="CR1566" s="722"/>
      <c r="CS1566" s="722"/>
    </row>
    <row r="1567" spans="1:97" s="1376" customFormat="1">
      <c r="A1567" s="722"/>
      <c r="B1567" s="722"/>
      <c r="C1567" s="722"/>
      <c r="D1567" s="722"/>
      <c r="E1567" s="722"/>
      <c r="F1567" s="757"/>
      <c r="G1567" s="757"/>
      <c r="H1567" s="757"/>
      <c r="I1567" s="757"/>
      <c r="J1567" s="757"/>
      <c r="K1567" s="758"/>
      <c r="L1567" s="758"/>
      <c r="M1567" s="722"/>
      <c r="N1567" s="736"/>
      <c r="O1567" s="736"/>
      <c r="P1567" s="736"/>
      <c r="Q1567" s="736"/>
      <c r="R1567" s="736"/>
      <c r="S1567" s="736"/>
      <c r="T1567" s="736"/>
      <c r="U1567" s="736"/>
      <c r="BA1567" s="722"/>
      <c r="BB1567" s="722"/>
      <c r="BC1567" s="722"/>
      <c r="BD1567" s="722"/>
      <c r="BE1567" s="722"/>
      <c r="BF1567" s="722"/>
      <c r="BG1567" s="722"/>
      <c r="BH1567" s="722"/>
      <c r="BI1567" s="722"/>
      <c r="BJ1567" s="722"/>
      <c r="BK1567" s="722"/>
      <c r="BL1567" s="722"/>
      <c r="BM1567" s="722"/>
      <c r="BN1567" s="722"/>
      <c r="BO1567" s="722"/>
      <c r="BP1567" s="722"/>
      <c r="BQ1567" s="722"/>
      <c r="BR1567" s="722"/>
      <c r="BS1567" s="722"/>
      <c r="BT1567" s="722"/>
      <c r="BU1567" s="722"/>
      <c r="BV1567" s="722"/>
      <c r="BW1567" s="722"/>
      <c r="BX1567" s="722"/>
      <c r="BY1567" s="722"/>
      <c r="BZ1567" s="722"/>
      <c r="CA1567" s="722"/>
      <c r="CB1567" s="722"/>
      <c r="CC1567" s="722"/>
      <c r="CD1567" s="722"/>
      <c r="CE1567" s="722"/>
      <c r="CF1567" s="722"/>
      <c r="CG1567" s="722"/>
      <c r="CH1567" s="722"/>
      <c r="CI1567" s="722"/>
      <c r="CJ1567" s="722"/>
      <c r="CK1567" s="722"/>
      <c r="CL1567" s="722"/>
      <c r="CM1567" s="722"/>
      <c r="CN1567" s="722"/>
      <c r="CO1567" s="722"/>
      <c r="CP1567" s="722"/>
      <c r="CQ1567" s="722"/>
      <c r="CR1567" s="722"/>
      <c r="CS1567" s="722"/>
    </row>
    <row r="1568" spans="1:97" s="1376" customFormat="1">
      <c r="A1568" s="722"/>
      <c r="B1568" s="722"/>
      <c r="C1568" s="722"/>
      <c r="D1568" s="722"/>
      <c r="E1568" s="722"/>
      <c r="F1568" s="757"/>
      <c r="G1568" s="757"/>
      <c r="H1568" s="757"/>
      <c r="I1568" s="757"/>
      <c r="J1568" s="757"/>
      <c r="K1568" s="758"/>
      <c r="L1568" s="758"/>
      <c r="M1568" s="722"/>
      <c r="N1568" s="736"/>
      <c r="O1568" s="736"/>
      <c r="P1568" s="736"/>
      <c r="Q1568" s="736"/>
      <c r="R1568" s="736"/>
      <c r="S1568" s="736"/>
      <c r="T1568" s="736"/>
      <c r="U1568" s="736"/>
      <c r="BA1568" s="722"/>
      <c r="BB1568" s="722"/>
      <c r="BC1568" s="722"/>
      <c r="BD1568" s="722"/>
      <c r="BE1568" s="722"/>
      <c r="BF1568" s="722"/>
      <c r="BG1568" s="722"/>
      <c r="BH1568" s="722"/>
      <c r="BI1568" s="722"/>
      <c r="BJ1568" s="722"/>
      <c r="BK1568" s="722"/>
      <c r="BL1568" s="722"/>
      <c r="BM1568" s="722"/>
      <c r="BN1568" s="722"/>
      <c r="BO1568" s="722"/>
      <c r="BP1568" s="722"/>
      <c r="BQ1568" s="722"/>
      <c r="BR1568" s="722"/>
      <c r="BS1568" s="722"/>
      <c r="BT1568" s="722"/>
      <c r="BU1568" s="722"/>
      <c r="BV1568" s="722"/>
      <c r="BW1568" s="722"/>
      <c r="BX1568" s="722"/>
      <c r="BY1568" s="722"/>
      <c r="BZ1568" s="722"/>
      <c r="CA1568" s="722"/>
      <c r="CB1568" s="722"/>
      <c r="CC1568" s="722"/>
      <c r="CD1568" s="722"/>
      <c r="CE1568" s="722"/>
      <c r="CF1568" s="722"/>
      <c r="CG1568" s="722"/>
      <c r="CH1568" s="722"/>
      <c r="CI1568" s="722"/>
      <c r="CJ1568" s="722"/>
      <c r="CK1568" s="722"/>
      <c r="CL1568" s="722"/>
      <c r="CM1568" s="722"/>
      <c r="CN1568" s="722"/>
      <c r="CO1568" s="722"/>
      <c r="CP1568" s="722"/>
      <c r="CQ1568" s="722"/>
      <c r="CR1568" s="722"/>
      <c r="CS1568" s="722"/>
    </row>
    <row r="1569" spans="1:97" s="1376" customFormat="1">
      <c r="A1569" s="722"/>
      <c r="B1569" s="722"/>
      <c r="C1569" s="722"/>
      <c r="D1569" s="722"/>
      <c r="E1569" s="722"/>
      <c r="F1569" s="757"/>
      <c r="G1569" s="757"/>
      <c r="H1569" s="757"/>
      <c r="I1569" s="757"/>
      <c r="J1569" s="757"/>
      <c r="K1569" s="758"/>
      <c r="L1569" s="758"/>
      <c r="M1569" s="722"/>
      <c r="N1569" s="736"/>
      <c r="O1569" s="736"/>
      <c r="P1569" s="736"/>
      <c r="Q1569" s="736"/>
      <c r="R1569" s="736"/>
      <c r="S1569" s="736"/>
      <c r="T1569" s="736"/>
      <c r="U1569" s="736"/>
      <c r="BA1569" s="722"/>
      <c r="BB1569" s="722"/>
      <c r="BC1569" s="722"/>
      <c r="BD1569" s="722"/>
      <c r="BE1569" s="722"/>
      <c r="BF1569" s="722"/>
      <c r="BG1569" s="722"/>
      <c r="BH1569" s="722"/>
      <c r="BI1569" s="722"/>
      <c r="BJ1569" s="722"/>
      <c r="BK1569" s="722"/>
      <c r="BL1569" s="722"/>
      <c r="BM1569" s="722"/>
      <c r="BN1569" s="722"/>
      <c r="BO1569" s="722"/>
      <c r="BP1569" s="722"/>
      <c r="BQ1569" s="722"/>
      <c r="BR1569" s="722"/>
      <c r="BS1569" s="722"/>
      <c r="BT1569" s="722"/>
      <c r="BU1569" s="722"/>
      <c r="BV1569" s="722"/>
      <c r="BW1569" s="722"/>
      <c r="BX1569" s="722"/>
      <c r="BY1569" s="722"/>
      <c r="BZ1569" s="722"/>
      <c r="CA1569" s="722"/>
      <c r="CB1569" s="722"/>
      <c r="CC1569" s="722"/>
      <c r="CD1569" s="722"/>
      <c r="CE1569" s="722"/>
      <c r="CF1569" s="722"/>
      <c r="CG1569" s="722"/>
      <c r="CH1569" s="722"/>
      <c r="CI1569" s="722"/>
      <c r="CJ1569" s="722"/>
      <c r="CK1569" s="722"/>
      <c r="CL1569" s="722"/>
      <c r="CM1569" s="722"/>
      <c r="CN1569" s="722"/>
      <c r="CO1569" s="722"/>
      <c r="CP1569" s="722"/>
      <c r="CQ1569" s="722"/>
      <c r="CR1569" s="722"/>
      <c r="CS1569" s="722"/>
    </row>
    <row r="1570" spans="1:97" s="1376" customFormat="1">
      <c r="A1570" s="722"/>
      <c r="B1570" s="722"/>
      <c r="C1570" s="722"/>
      <c r="D1570" s="722"/>
      <c r="E1570" s="722"/>
      <c r="F1570" s="757"/>
      <c r="G1570" s="757"/>
      <c r="H1570" s="757"/>
      <c r="I1570" s="757"/>
      <c r="J1570" s="757"/>
      <c r="K1570" s="758"/>
      <c r="L1570" s="758"/>
      <c r="M1570" s="722"/>
      <c r="N1570" s="736"/>
      <c r="O1570" s="736"/>
      <c r="P1570" s="736"/>
      <c r="Q1570" s="736"/>
      <c r="R1570" s="736"/>
      <c r="S1570" s="736"/>
      <c r="T1570" s="736"/>
      <c r="U1570" s="736"/>
      <c r="BA1570" s="722"/>
      <c r="BB1570" s="722"/>
      <c r="BC1570" s="722"/>
      <c r="BD1570" s="722"/>
      <c r="BE1570" s="722"/>
      <c r="BF1570" s="722"/>
      <c r="BG1570" s="722"/>
      <c r="BH1570" s="722"/>
      <c r="BI1570" s="722"/>
      <c r="BJ1570" s="722"/>
      <c r="BK1570" s="722"/>
      <c r="BL1570" s="722"/>
      <c r="BM1570" s="722"/>
      <c r="BN1570" s="722"/>
      <c r="BO1570" s="722"/>
      <c r="BP1570" s="722"/>
      <c r="BQ1570" s="722"/>
      <c r="BR1570" s="722"/>
      <c r="BS1570" s="722"/>
      <c r="BT1570" s="722"/>
      <c r="BU1570" s="722"/>
      <c r="BV1570" s="722"/>
      <c r="BW1570" s="722"/>
      <c r="BX1570" s="722"/>
      <c r="BY1570" s="722"/>
      <c r="BZ1570" s="722"/>
      <c r="CA1570" s="722"/>
      <c r="CB1570" s="722"/>
      <c r="CC1570" s="722"/>
      <c r="CD1570" s="722"/>
      <c r="CE1570" s="722"/>
      <c r="CF1570" s="722"/>
      <c r="CG1570" s="722"/>
      <c r="CH1570" s="722"/>
      <c r="CI1570" s="722"/>
      <c r="CJ1570" s="722"/>
      <c r="CK1570" s="722"/>
      <c r="CL1570" s="722"/>
      <c r="CM1570" s="722"/>
      <c r="CN1570" s="722"/>
      <c r="CO1570" s="722"/>
      <c r="CP1570" s="722"/>
      <c r="CQ1570" s="722"/>
      <c r="CR1570" s="722"/>
      <c r="CS1570" s="722"/>
    </row>
    <row r="1571" spans="1:97" s="1376" customFormat="1">
      <c r="A1571" s="722"/>
      <c r="B1571" s="722"/>
      <c r="C1571" s="722"/>
      <c r="D1571" s="722"/>
      <c r="E1571" s="722"/>
      <c r="F1571" s="757"/>
      <c r="G1571" s="757"/>
      <c r="H1571" s="757"/>
      <c r="I1571" s="757"/>
      <c r="J1571" s="757"/>
      <c r="K1571" s="758"/>
      <c r="L1571" s="758"/>
      <c r="M1571" s="722"/>
      <c r="N1571" s="736"/>
      <c r="O1571" s="736"/>
      <c r="P1571" s="736"/>
      <c r="Q1571" s="736"/>
      <c r="R1571" s="736"/>
      <c r="S1571" s="736"/>
      <c r="T1571" s="736"/>
      <c r="U1571" s="736"/>
      <c r="BA1571" s="722"/>
      <c r="BB1571" s="722"/>
      <c r="BC1571" s="722"/>
      <c r="BD1571" s="722"/>
      <c r="BE1571" s="722"/>
      <c r="BF1571" s="722"/>
      <c r="BG1571" s="722"/>
      <c r="BH1571" s="722"/>
      <c r="BI1571" s="722"/>
      <c r="BJ1571" s="722"/>
      <c r="BK1571" s="722"/>
      <c r="BL1571" s="722"/>
      <c r="BM1571" s="722"/>
      <c r="BN1571" s="722"/>
      <c r="BO1571" s="722"/>
      <c r="BP1571" s="722"/>
      <c r="BQ1571" s="722"/>
      <c r="BR1571" s="722"/>
      <c r="BS1571" s="722"/>
      <c r="BT1571" s="722"/>
      <c r="BU1571" s="722"/>
      <c r="BV1571" s="722"/>
      <c r="BW1571" s="722"/>
      <c r="BX1571" s="722"/>
      <c r="BY1571" s="722"/>
      <c r="BZ1571" s="722"/>
      <c r="CA1571" s="722"/>
      <c r="CB1571" s="722"/>
      <c r="CC1571" s="722"/>
      <c r="CD1571" s="722"/>
      <c r="CE1571" s="722"/>
      <c r="CF1571" s="722"/>
      <c r="CG1571" s="722"/>
      <c r="CH1571" s="722"/>
      <c r="CI1571" s="722"/>
      <c r="CJ1571" s="722"/>
      <c r="CK1571" s="722"/>
      <c r="CL1571" s="722"/>
      <c r="CM1571" s="722"/>
      <c r="CN1571" s="722"/>
      <c r="CO1571" s="722"/>
      <c r="CP1571" s="722"/>
      <c r="CQ1571" s="722"/>
      <c r="CR1571" s="722"/>
      <c r="CS1571" s="722"/>
    </row>
    <row r="1572" spans="1:97" s="1376" customFormat="1">
      <c r="A1572" s="722"/>
      <c r="B1572" s="722"/>
      <c r="C1572" s="722"/>
      <c r="D1572" s="722"/>
      <c r="E1572" s="722"/>
      <c r="F1572" s="757"/>
      <c r="G1572" s="757"/>
      <c r="H1572" s="757"/>
      <c r="I1572" s="757"/>
      <c r="J1572" s="757"/>
      <c r="K1572" s="758"/>
      <c r="L1572" s="758"/>
      <c r="M1572" s="722"/>
      <c r="N1572" s="736"/>
      <c r="O1572" s="736"/>
      <c r="P1572" s="736"/>
      <c r="Q1572" s="736"/>
      <c r="R1572" s="736"/>
      <c r="S1572" s="736"/>
      <c r="T1572" s="736"/>
      <c r="U1572" s="736"/>
      <c r="BA1572" s="722"/>
      <c r="BB1572" s="722"/>
      <c r="BC1572" s="722"/>
      <c r="BD1572" s="722"/>
      <c r="BE1572" s="722"/>
      <c r="BF1572" s="722"/>
      <c r="BG1572" s="722"/>
      <c r="BH1572" s="722"/>
      <c r="BI1572" s="722"/>
      <c r="BJ1572" s="722"/>
      <c r="BK1572" s="722"/>
      <c r="BL1572" s="722"/>
      <c r="BM1572" s="722"/>
      <c r="BN1572" s="722"/>
      <c r="BO1572" s="722"/>
      <c r="BP1572" s="722"/>
      <c r="BQ1572" s="722"/>
      <c r="BR1572" s="722"/>
      <c r="BS1572" s="722"/>
      <c r="BT1572" s="722"/>
      <c r="BU1572" s="722"/>
      <c r="BV1572" s="722"/>
      <c r="BW1572" s="722"/>
      <c r="BX1572" s="722"/>
      <c r="BY1572" s="722"/>
      <c r="BZ1572" s="722"/>
      <c r="CA1572" s="722"/>
      <c r="CB1572" s="722"/>
      <c r="CC1572" s="722"/>
      <c r="CD1572" s="722"/>
      <c r="CE1572" s="722"/>
      <c r="CF1572" s="722"/>
      <c r="CG1572" s="722"/>
      <c r="CH1572" s="722"/>
      <c r="CI1572" s="722"/>
      <c r="CJ1572" s="722"/>
      <c r="CK1572" s="722"/>
      <c r="CL1572" s="722"/>
      <c r="CM1572" s="722"/>
      <c r="CN1572" s="722"/>
      <c r="CO1572" s="722"/>
      <c r="CP1572" s="722"/>
      <c r="CQ1572" s="722"/>
      <c r="CR1572" s="722"/>
      <c r="CS1572" s="722"/>
    </row>
    <row r="1573" spans="1:97" s="1376" customFormat="1">
      <c r="A1573" s="722"/>
      <c r="B1573" s="722"/>
      <c r="C1573" s="722"/>
      <c r="D1573" s="722"/>
      <c r="E1573" s="722"/>
      <c r="F1573" s="757"/>
      <c r="G1573" s="757"/>
      <c r="H1573" s="757"/>
      <c r="I1573" s="757"/>
      <c r="J1573" s="757"/>
      <c r="K1573" s="758"/>
      <c r="L1573" s="758"/>
      <c r="M1573" s="722"/>
      <c r="N1573" s="736"/>
      <c r="O1573" s="736"/>
      <c r="P1573" s="736"/>
      <c r="Q1573" s="736"/>
      <c r="R1573" s="736"/>
      <c r="S1573" s="736"/>
      <c r="T1573" s="736"/>
      <c r="U1573" s="736"/>
      <c r="BA1573" s="722"/>
      <c r="BB1573" s="722"/>
      <c r="BC1573" s="722"/>
      <c r="BD1573" s="722"/>
      <c r="BE1573" s="722"/>
      <c r="BF1573" s="722"/>
      <c r="BG1573" s="722"/>
      <c r="BH1573" s="722"/>
      <c r="BI1573" s="722"/>
      <c r="BJ1573" s="722"/>
      <c r="BK1573" s="722"/>
      <c r="BL1573" s="722"/>
      <c r="BM1573" s="722"/>
      <c r="BN1573" s="722"/>
      <c r="BO1573" s="722"/>
      <c r="BP1573" s="722"/>
      <c r="BQ1573" s="722"/>
      <c r="BR1573" s="722"/>
      <c r="BS1573" s="722"/>
      <c r="BT1573" s="722"/>
      <c r="BU1573" s="722"/>
      <c r="BV1573" s="722"/>
      <c r="BW1573" s="722"/>
      <c r="BX1573" s="722"/>
      <c r="BY1573" s="722"/>
      <c r="BZ1573" s="722"/>
      <c r="CA1573" s="722"/>
      <c r="CB1573" s="722"/>
      <c r="CC1573" s="722"/>
      <c r="CD1573" s="722"/>
      <c r="CE1573" s="722"/>
      <c r="CF1573" s="722"/>
      <c r="CG1573" s="722"/>
      <c r="CH1573" s="722"/>
      <c r="CI1573" s="722"/>
      <c r="CJ1573" s="722"/>
      <c r="CK1573" s="722"/>
      <c r="CL1573" s="722"/>
      <c r="CM1573" s="722"/>
      <c r="CN1573" s="722"/>
      <c r="CO1573" s="722"/>
      <c r="CP1573" s="722"/>
      <c r="CQ1573" s="722"/>
      <c r="CR1573" s="722"/>
      <c r="CS1573" s="722"/>
    </row>
    <row r="1574" spans="1:97" s="1376" customFormat="1">
      <c r="A1574" s="722"/>
      <c r="B1574" s="722"/>
      <c r="C1574" s="722"/>
      <c r="D1574" s="722"/>
      <c r="E1574" s="722"/>
      <c r="F1574" s="757"/>
      <c r="G1574" s="757"/>
      <c r="H1574" s="757"/>
      <c r="I1574" s="757"/>
      <c r="J1574" s="757"/>
      <c r="K1574" s="758"/>
      <c r="L1574" s="758"/>
      <c r="M1574" s="722"/>
      <c r="N1574" s="736"/>
      <c r="O1574" s="736"/>
      <c r="P1574" s="736"/>
      <c r="Q1574" s="736"/>
      <c r="R1574" s="736"/>
      <c r="S1574" s="736"/>
      <c r="T1574" s="736"/>
      <c r="U1574" s="736"/>
      <c r="BA1574" s="722"/>
      <c r="BB1574" s="722"/>
      <c r="BC1574" s="722"/>
      <c r="BD1574" s="722"/>
      <c r="BE1574" s="722"/>
      <c r="BF1574" s="722"/>
      <c r="BG1574" s="722"/>
      <c r="BH1574" s="722"/>
      <c r="BI1574" s="722"/>
      <c r="BJ1574" s="722"/>
      <c r="BK1574" s="722"/>
      <c r="BL1574" s="722"/>
      <c r="BM1574" s="722"/>
      <c r="BN1574" s="722"/>
      <c r="BO1574" s="722"/>
      <c r="BP1574" s="722"/>
      <c r="BQ1574" s="722"/>
      <c r="BR1574" s="722"/>
      <c r="BS1574" s="722"/>
      <c r="BT1574" s="722"/>
      <c r="BU1574" s="722"/>
      <c r="BV1574" s="722"/>
      <c r="BW1574" s="722"/>
      <c r="BX1574" s="722"/>
      <c r="BY1574" s="722"/>
      <c r="BZ1574" s="722"/>
      <c r="CA1574" s="722"/>
      <c r="CB1574" s="722"/>
      <c r="CC1574" s="722"/>
      <c r="CD1574" s="722"/>
      <c r="CE1574" s="722"/>
      <c r="CF1574" s="722"/>
      <c r="CG1574" s="722"/>
      <c r="CH1574" s="722"/>
      <c r="CI1574" s="722"/>
      <c r="CJ1574" s="722"/>
      <c r="CK1574" s="722"/>
      <c r="CL1574" s="722"/>
      <c r="CM1574" s="722"/>
      <c r="CN1574" s="722"/>
      <c r="CO1574" s="722"/>
      <c r="CP1574" s="722"/>
      <c r="CQ1574" s="722"/>
      <c r="CR1574" s="722"/>
      <c r="CS1574" s="722"/>
    </row>
    <row r="1575" spans="1:97" s="1376" customFormat="1">
      <c r="A1575" s="722"/>
      <c r="B1575" s="722"/>
      <c r="C1575" s="722"/>
      <c r="D1575" s="722"/>
      <c r="E1575" s="722"/>
      <c r="F1575" s="757"/>
      <c r="G1575" s="757"/>
      <c r="H1575" s="757"/>
      <c r="I1575" s="757"/>
      <c r="J1575" s="757"/>
      <c r="K1575" s="758"/>
      <c r="L1575" s="758"/>
      <c r="M1575" s="722"/>
      <c r="N1575" s="736"/>
      <c r="O1575" s="736"/>
      <c r="P1575" s="736"/>
      <c r="Q1575" s="736"/>
      <c r="R1575" s="736"/>
      <c r="S1575" s="736"/>
      <c r="T1575" s="736"/>
      <c r="U1575" s="736"/>
      <c r="BA1575" s="722"/>
      <c r="BB1575" s="722"/>
      <c r="BC1575" s="722"/>
      <c r="BD1575" s="722"/>
      <c r="BE1575" s="722"/>
      <c r="BF1575" s="722"/>
      <c r="BG1575" s="722"/>
      <c r="BH1575" s="722"/>
      <c r="BI1575" s="722"/>
      <c r="BJ1575" s="722"/>
      <c r="BK1575" s="722"/>
      <c r="BL1575" s="722"/>
      <c r="BM1575" s="722"/>
      <c r="BN1575" s="722"/>
      <c r="BO1575" s="722"/>
      <c r="BP1575" s="722"/>
      <c r="BQ1575" s="722"/>
      <c r="BR1575" s="722"/>
      <c r="BS1575" s="722"/>
      <c r="BT1575" s="722"/>
      <c r="BU1575" s="722"/>
      <c r="BV1575" s="722"/>
      <c r="BW1575" s="722"/>
      <c r="BX1575" s="722"/>
      <c r="BY1575" s="722"/>
      <c r="BZ1575" s="722"/>
      <c r="CA1575" s="722"/>
      <c r="CB1575" s="722"/>
      <c r="CC1575" s="722"/>
      <c r="CD1575" s="722"/>
      <c r="CE1575" s="722"/>
      <c r="CF1575" s="722"/>
      <c r="CG1575" s="722"/>
      <c r="CH1575" s="722"/>
      <c r="CI1575" s="722"/>
      <c r="CJ1575" s="722"/>
      <c r="CK1575" s="722"/>
      <c r="CL1575" s="722"/>
      <c r="CM1575" s="722"/>
      <c r="CN1575" s="722"/>
      <c r="CO1575" s="722"/>
      <c r="CP1575" s="722"/>
      <c r="CQ1575" s="722"/>
      <c r="CR1575" s="722"/>
      <c r="CS1575" s="722"/>
    </row>
    <row r="1576" spans="1:97" s="1376" customFormat="1">
      <c r="A1576" s="722"/>
      <c r="B1576" s="722"/>
      <c r="C1576" s="722"/>
      <c r="D1576" s="722"/>
      <c r="E1576" s="722"/>
      <c r="F1576" s="757"/>
      <c r="G1576" s="757"/>
      <c r="H1576" s="757"/>
      <c r="I1576" s="757"/>
      <c r="J1576" s="757"/>
      <c r="K1576" s="758"/>
      <c r="L1576" s="758"/>
      <c r="M1576" s="722"/>
      <c r="N1576" s="736"/>
      <c r="O1576" s="736"/>
      <c r="P1576" s="736"/>
      <c r="Q1576" s="736"/>
      <c r="R1576" s="736"/>
      <c r="S1576" s="736"/>
      <c r="T1576" s="736"/>
      <c r="U1576" s="736"/>
      <c r="BA1576" s="722"/>
      <c r="BB1576" s="722"/>
      <c r="BC1576" s="722"/>
      <c r="BD1576" s="722"/>
      <c r="BE1576" s="722"/>
      <c r="BF1576" s="722"/>
      <c r="BG1576" s="722"/>
      <c r="BH1576" s="722"/>
      <c r="BI1576" s="722"/>
      <c r="BJ1576" s="722"/>
      <c r="BK1576" s="722"/>
      <c r="BL1576" s="722"/>
      <c r="BM1576" s="722"/>
      <c r="BN1576" s="722"/>
      <c r="BO1576" s="722"/>
      <c r="BP1576" s="722"/>
      <c r="BQ1576" s="722"/>
      <c r="BR1576" s="722"/>
      <c r="BS1576" s="722"/>
      <c r="BT1576" s="722"/>
      <c r="BU1576" s="722"/>
      <c r="BV1576" s="722"/>
      <c r="BW1576" s="722"/>
      <c r="BX1576" s="722"/>
      <c r="BY1576" s="722"/>
      <c r="BZ1576" s="722"/>
      <c r="CA1576" s="722"/>
      <c r="CB1576" s="722"/>
      <c r="CC1576" s="722"/>
      <c r="CD1576" s="722"/>
      <c r="CE1576" s="722"/>
      <c r="CF1576" s="722"/>
      <c r="CG1576" s="722"/>
      <c r="CH1576" s="722"/>
      <c r="CI1576" s="722"/>
      <c r="CJ1576" s="722"/>
      <c r="CK1576" s="722"/>
      <c r="CL1576" s="722"/>
      <c r="CM1576" s="722"/>
      <c r="CN1576" s="722"/>
      <c r="CO1576" s="722"/>
      <c r="CP1576" s="722"/>
      <c r="CQ1576" s="722"/>
      <c r="CR1576" s="722"/>
      <c r="CS1576" s="722"/>
    </row>
    <row r="1577" spans="1:97" s="1376" customFormat="1">
      <c r="A1577" s="722"/>
      <c r="B1577" s="722"/>
      <c r="C1577" s="722"/>
      <c r="D1577" s="722"/>
      <c r="E1577" s="722"/>
      <c r="F1577" s="757"/>
      <c r="G1577" s="757"/>
      <c r="H1577" s="757"/>
      <c r="I1577" s="757"/>
      <c r="J1577" s="757"/>
      <c r="K1577" s="758"/>
      <c r="L1577" s="758"/>
      <c r="M1577" s="722"/>
      <c r="N1577" s="736"/>
      <c r="O1577" s="736"/>
      <c r="P1577" s="736"/>
      <c r="Q1577" s="736"/>
      <c r="R1577" s="736"/>
      <c r="S1577" s="736"/>
      <c r="T1577" s="736"/>
      <c r="U1577" s="736"/>
      <c r="BA1577" s="722"/>
      <c r="BB1577" s="722"/>
      <c r="BC1577" s="722"/>
      <c r="BD1577" s="722"/>
      <c r="BE1577" s="722"/>
      <c r="BF1577" s="722"/>
      <c r="BG1577" s="722"/>
      <c r="BH1577" s="722"/>
      <c r="BI1577" s="722"/>
      <c r="BJ1577" s="722"/>
      <c r="BK1577" s="722"/>
      <c r="BL1577" s="722"/>
      <c r="BM1577" s="722"/>
      <c r="BN1577" s="722"/>
      <c r="BO1577" s="722"/>
      <c r="BP1577" s="722"/>
      <c r="BQ1577" s="722"/>
      <c r="BR1577" s="722"/>
      <c r="BS1577" s="722"/>
      <c r="BT1577" s="722"/>
      <c r="BU1577" s="722"/>
      <c r="BV1577" s="722"/>
      <c r="BW1577" s="722"/>
      <c r="BX1577" s="722"/>
      <c r="BY1577" s="722"/>
      <c r="BZ1577" s="722"/>
      <c r="CA1577" s="722"/>
      <c r="CB1577" s="722"/>
      <c r="CC1577" s="722"/>
      <c r="CD1577" s="722"/>
      <c r="CE1577" s="722"/>
      <c r="CF1577" s="722"/>
      <c r="CG1577" s="722"/>
      <c r="CH1577" s="722"/>
      <c r="CI1577" s="722"/>
      <c r="CJ1577" s="722"/>
      <c r="CK1577" s="722"/>
      <c r="CL1577" s="722"/>
      <c r="CM1577" s="722"/>
      <c r="CN1577" s="722"/>
      <c r="CO1577" s="722"/>
      <c r="CP1577" s="722"/>
      <c r="CQ1577" s="722"/>
      <c r="CR1577" s="722"/>
      <c r="CS1577" s="722"/>
    </row>
    <row r="1578" spans="1:97" s="1376" customFormat="1">
      <c r="A1578" s="722"/>
      <c r="B1578" s="722"/>
      <c r="C1578" s="722"/>
      <c r="D1578" s="722"/>
      <c r="E1578" s="722"/>
      <c r="F1578" s="757"/>
      <c r="G1578" s="757"/>
      <c r="H1578" s="757"/>
      <c r="I1578" s="757"/>
      <c r="J1578" s="757"/>
      <c r="K1578" s="758"/>
      <c r="L1578" s="758"/>
      <c r="M1578" s="722"/>
      <c r="N1578" s="736"/>
      <c r="O1578" s="736"/>
      <c r="P1578" s="736"/>
      <c r="Q1578" s="736"/>
      <c r="R1578" s="736"/>
      <c r="S1578" s="736"/>
      <c r="T1578" s="736"/>
      <c r="U1578" s="736"/>
      <c r="BA1578" s="722"/>
      <c r="BB1578" s="722"/>
      <c r="BC1578" s="722"/>
      <c r="BD1578" s="722"/>
      <c r="BE1578" s="722"/>
      <c r="BF1578" s="722"/>
      <c r="BG1578" s="722"/>
      <c r="BH1578" s="722"/>
      <c r="BI1578" s="722"/>
      <c r="BJ1578" s="722"/>
      <c r="BK1578" s="722"/>
      <c r="BL1578" s="722"/>
      <c r="BM1578" s="722"/>
      <c r="BN1578" s="722"/>
      <c r="BO1578" s="722"/>
      <c r="BP1578" s="722"/>
      <c r="BQ1578" s="722"/>
      <c r="BR1578" s="722"/>
      <c r="BS1578" s="722"/>
      <c r="BT1578" s="722"/>
      <c r="BU1578" s="722"/>
      <c r="BV1578" s="722"/>
      <c r="BW1578" s="722"/>
      <c r="BX1578" s="722"/>
      <c r="BY1578" s="722"/>
      <c r="BZ1578" s="722"/>
      <c r="CA1578" s="722"/>
      <c r="CB1578" s="722"/>
      <c r="CC1578" s="722"/>
      <c r="CD1578" s="722"/>
      <c r="CE1578" s="722"/>
      <c r="CF1578" s="722"/>
      <c r="CG1578" s="722"/>
      <c r="CH1578" s="722"/>
      <c r="CI1578" s="722"/>
      <c r="CJ1578" s="722"/>
      <c r="CK1578" s="722"/>
      <c r="CL1578" s="722"/>
      <c r="CM1578" s="722"/>
      <c r="CN1578" s="722"/>
      <c r="CO1578" s="722"/>
      <c r="CP1578" s="722"/>
      <c r="CQ1578" s="722"/>
      <c r="CR1578" s="722"/>
      <c r="CS1578" s="722"/>
    </row>
    <row r="1579" spans="1:97" s="1376" customFormat="1">
      <c r="A1579" s="722"/>
      <c r="B1579" s="722"/>
      <c r="C1579" s="722"/>
      <c r="D1579" s="722"/>
      <c r="E1579" s="722"/>
      <c r="F1579" s="757"/>
      <c r="G1579" s="757"/>
      <c r="H1579" s="757"/>
      <c r="I1579" s="757"/>
      <c r="J1579" s="757"/>
      <c r="K1579" s="758"/>
      <c r="L1579" s="758"/>
      <c r="M1579" s="722"/>
      <c r="N1579" s="736"/>
      <c r="O1579" s="736"/>
      <c r="P1579" s="736"/>
      <c r="Q1579" s="736"/>
      <c r="R1579" s="736"/>
      <c r="S1579" s="736"/>
      <c r="T1579" s="736"/>
      <c r="U1579" s="736"/>
      <c r="BA1579" s="722"/>
      <c r="BB1579" s="722"/>
      <c r="BC1579" s="722"/>
      <c r="BD1579" s="722"/>
      <c r="BE1579" s="722"/>
      <c r="BF1579" s="722"/>
      <c r="BG1579" s="722"/>
      <c r="BH1579" s="722"/>
      <c r="BI1579" s="722"/>
      <c r="BJ1579" s="722"/>
      <c r="BK1579" s="722"/>
      <c r="BL1579" s="722"/>
      <c r="BM1579" s="722"/>
      <c r="BN1579" s="722"/>
      <c r="BO1579" s="722"/>
      <c r="BP1579" s="722"/>
      <c r="BQ1579" s="722"/>
      <c r="BR1579" s="722"/>
      <c r="BS1579" s="722"/>
      <c r="BT1579" s="722"/>
      <c r="BU1579" s="722"/>
      <c r="BV1579" s="722"/>
      <c r="BW1579" s="722"/>
      <c r="BX1579" s="722"/>
      <c r="BY1579" s="722"/>
      <c r="BZ1579" s="722"/>
      <c r="CA1579" s="722"/>
      <c r="CB1579" s="722"/>
      <c r="CC1579" s="722"/>
      <c r="CD1579" s="722"/>
      <c r="CE1579" s="722"/>
      <c r="CF1579" s="722"/>
      <c r="CG1579" s="722"/>
      <c r="CH1579" s="722"/>
      <c r="CI1579" s="722"/>
      <c r="CJ1579" s="722"/>
      <c r="CK1579" s="722"/>
      <c r="CL1579" s="722"/>
      <c r="CM1579" s="722"/>
      <c r="CN1579" s="722"/>
      <c r="CO1579" s="722"/>
      <c r="CP1579" s="722"/>
      <c r="CQ1579" s="722"/>
      <c r="CR1579" s="722"/>
      <c r="CS1579" s="722"/>
    </row>
    <row r="1580" spans="1:97" s="1376" customFormat="1">
      <c r="A1580" s="722"/>
      <c r="B1580" s="722"/>
      <c r="C1580" s="722"/>
      <c r="D1580" s="722"/>
      <c r="E1580" s="722"/>
      <c r="F1580" s="757"/>
      <c r="G1580" s="757"/>
      <c r="H1580" s="757"/>
      <c r="I1580" s="757"/>
      <c r="J1580" s="757"/>
      <c r="K1580" s="758"/>
      <c r="L1580" s="758"/>
      <c r="M1580" s="722"/>
      <c r="N1580" s="736"/>
      <c r="O1580" s="736"/>
      <c r="P1580" s="736"/>
      <c r="Q1580" s="736"/>
      <c r="R1580" s="736"/>
      <c r="S1580" s="736"/>
      <c r="T1580" s="736"/>
      <c r="U1580" s="736"/>
      <c r="BA1580" s="722"/>
      <c r="BB1580" s="722"/>
      <c r="BC1580" s="722"/>
      <c r="BD1580" s="722"/>
      <c r="BE1580" s="722"/>
      <c r="BF1580" s="722"/>
      <c r="BG1580" s="722"/>
      <c r="BH1580" s="722"/>
      <c r="BI1580" s="722"/>
      <c r="BJ1580" s="722"/>
      <c r="BK1580" s="722"/>
      <c r="BL1580" s="722"/>
      <c r="BM1580" s="722"/>
      <c r="BN1580" s="722"/>
      <c r="BO1580" s="722"/>
      <c r="BP1580" s="722"/>
      <c r="BQ1580" s="722"/>
      <c r="BR1580" s="722"/>
      <c r="BS1580" s="722"/>
      <c r="BT1580" s="722"/>
      <c r="BU1580" s="722"/>
      <c r="BV1580" s="722"/>
      <c r="BW1580" s="722"/>
      <c r="BX1580" s="722"/>
      <c r="BY1580" s="722"/>
      <c r="BZ1580" s="722"/>
      <c r="CA1580" s="722"/>
      <c r="CB1580" s="722"/>
      <c r="CC1580" s="722"/>
      <c r="CD1580" s="722"/>
      <c r="CE1580" s="722"/>
      <c r="CF1580" s="722"/>
      <c r="CG1580" s="722"/>
      <c r="CH1580" s="722"/>
      <c r="CI1580" s="722"/>
      <c r="CJ1580" s="722"/>
      <c r="CK1580" s="722"/>
      <c r="CL1580" s="722"/>
      <c r="CM1580" s="722"/>
      <c r="CN1580" s="722"/>
      <c r="CO1580" s="722"/>
      <c r="CP1580" s="722"/>
      <c r="CQ1580" s="722"/>
      <c r="CR1580" s="722"/>
      <c r="CS1580" s="722"/>
    </row>
    <row r="1581" spans="1:97" s="1376" customFormat="1">
      <c r="A1581" s="722"/>
      <c r="B1581" s="722"/>
      <c r="C1581" s="722"/>
      <c r="D1581" s="722"/>
      <c r="E1581" s="722"/>
      <c r="F1581" s="757"/>
      <c r="G1581" s="757"/>
      <c r="H1581" s="757"/>
      <c r="I1581" s="757"/>
      <c r="J1581" s="757"/>
      <c r="K1581" s="758"/>
      <c r="L1581" s="758"/>
      <c r="M1581" s="722"/>
      <c r="N1581" s="736"/>
      <c r="O1581" s="736"/>
      <c r="P1581" s="736"/>
      <c r="Q1581" s="736"/>
      <c r="R1581" s="736"/>
      <c r="S1581" s="736"/>
      <c r="T1581" s="736"/>
      <c r="U1581" s="736"/>
      <c r="BA1581" s="722"/>
      <c r="BB1581" s="722"/>
      <c r="BC1581" s="722"/>
      <c r="BD1581" s="722"/>
      <c r="BE1581" s="722"/>
      <c r="BF1581" s="722"/>
      <c r="BG1581" s="722"/>
      <c r="BH1581" s="722"/>
      <c r="BI1581" s="722"/>
      <c r="BJ1581" s="722"/>
      <c r="BK1581" s="722"/>
      <c r="BL1581" s="722"/>
      <c r="BM1581" s="722"/>
      <c r="BN1581" s="722"/>
      <c r="BO1581" s="722"/>
      <c r="BP1581" s="722"/>
      <c r="BQ1581" s="722"/>
      <c r="BR1581" s="722"/>
      <c r="BS1581" s="722"/>
      <c r="BT1581" s="722"/>
      <c r="BU1581" s="722"/>
      <c r="BV1581" s="722"/>
      <c r="BW1581" s="722"/>
      <c r="BX1581" s="722"/>
      <c r="BY1581" s="722"/>
      <c r="BZ1581" s="722"/>
      <c r="CA1581" s="722"/>
      <c r="CB1581" s="722"/>
      <c r="CC1581" s="722"/>
      <c r="CD1581" s="722"/>
      <c r="CE1581" s="722"/>
      <c r="CF1581" s="722"/>
      <c r="CG1581" s="722"/>
      <c r="CH1581" s="722"/>
      <c r="CI1581" s="722"/>
      <c r="CJ1581" s="722"/>
      <c r="CK1581" s="722"/>
      <c r="CL1581" s="722"/>
      <c r="CM1581" s="722"/>
      <c r="CN1581" s="722"/>
      <c r="CO1581" s="722"/>
      <c r="CP1581" s="722"/>
      <c r="CQ1581" s="722"/>
      <c r="CR1581" s="722"/>
      <c r="CS1581" s="722"/>
    </row>
    <row r="1582" spans="1:97" s="1376" customFormat="1">
      <c r="A1582" s="722"/>
      <c r="B1582" s="722"/>
      <c r="C1582" s="722"/>
      <c r="D1582" s="722"/>
      <c r="E1582" s="722"/>
      <c r="F1582" s="757"/>
      <c r="G1582" s="757"/>
      <c r="H1582" s="757"/>
      <c r="I1582" s="757"/>
      <c r="J1582" s="757"/>
      <c r="K1582" s="758"/>
      <c r="L1582" s="758"/>
      <c r="M1582" s="722"/>
      <c r="N1582" s="736"/>
      <c r="O1582" s="736"/>
      <c r="P1582" s="736"/>
      <c r="Q1582" s="736"/>
      <c r="R1582" s="736"/>
      <c r="S1582" s="736"/>
      <c r="T1582" s="736"/>
      <c r="U1582" s="736"/>
      <c r="BA1582" s="722"/>
      <c r="BB1582" s="722"/>
      <c r="BC1582" s="722"/>
      <c r="BD1582" s="722"/>
      <c r="BE1582" s="722"/>
      <c r="BF1582" s="722"/>
      <c r="BG1582" s="722"/>
      <c r="BH1582" s="722"/>
      <c r="BI1582" s="722"/>
      <c r="BJ1582" s="722"/>
      <c r="BK1582" s="722"/>
      <c r="BL1582" s="722"/>
      <c r="BM1582" s="722"/>
      <c r="BN1582" s="722"/>
      <c r="BO1582" s="722"/>
      <c r="BP1582" s="722"/>
      <c r="BQ1582" s="722"/>
      <c r="BR1582" s="722"/>
      <c r="BS1582" s="722"/>
      <c r="BT1582" s="722"/>
      <c r="BU1582" s="722"/>
      <c r="BV1582" s="722"/>
      <c r="BW1582" s="722"/>
      <c r="BX1582" s="722"/>
      <c r="BY1582" s="722"/>
      <c r="BZ1582" s="722"/>
      <c r="CA1582" s="722"/>
      <c r="CB1582" s="722"/>
      <c r="CC1582" s="722"/>
      <c r="CD1582" s="722"/>
      <c r="CE1582" s="722"/>
      <c r="CF1582" s="722"/>
      <c r="CG1582" s="722"/>
      <c r="CH1582" s="722"/>
      <c r="CI1582" s="722"/>
      <c r="CJ1582" s="722"/>
      <c r="CK1582" s="722"/>
      <c r="CL1582" s="722"/>
      <c r="CM1582" s="722"/>
      <c r="CN1582" s="722"/>
      <c r="CO1582" s="722"/>
      <c r="CP1582" s="722"/>
      <c r="CQ1582" s="722"/>
      <c r="CR1582" s="722"/>
      <c r="CS1582" s="722"/>
    </row>
    <row r="1583" spans="1:97" s="1376" customFormat="1">
      <c r="A1583" s="722"/>
      <c r="B1583" s="722"/>
      <c r="C1583" s="722"/>
      <c r="D1583" s="722"/>
      <c r="E1583" s="722"/>
      <c r="F1583" s="757"/>
      <c r="G1583" s="757"/>
      <c r="H1583" s="757"/>
      <c r="I1583" s="757"/>
      <c r="J1583" s="757"/>
      <c r="K1583" s="758"/>
      <c r="L1583" s="758"/>
      <c r="M1583" s="722"/>
      <c r="N1583" s="736"/>
      <c r="O1583" s="736"/>
      <c r="P1583" s="736"/>
      <c r="Q1583" s="736"/>
      <c r="R1583" s="736"/>
      <c r="S1583" s="736"/>
      <c r="T1583" s="736"/>
      <c r="U1583" s="736"/>
      <c r="BA1583" s="722"/>
      <c r="BB1583" s="722"/>
      <c r="BC1583" s="722"/>
      <c r="BD1583" s="722"/>
      <c r="BE1583" s="722"/>
      <c r="BF1583" s="722"/>
      <c r="BG1583" s="722"/>
      <c r="BH1583" s="722"/>
      <c r="BI1583" s="722"/>
      <c r="BJ1583" s="722"/>
      <c r="BK1583" s="722"/>
      <c r="BL1583" s="722"/>
      <c r="BM1583" s="722"/>
      <c r="BN1583" s="722"/>
      <c r="BO1583" s="722"/>
      <c r="BP1583" s="722"/>
      <c r="BQ1583" s="722"/>
      <c r="BR1583" s="722"/>
      <c r="BS1583" s="722"/>
      <c r="BT1583" s="722"/>
      <c r="BU1583" s="722"/>
      <c r="BV1583" s="722"/>
      <c r="BW1583" s="722"/>
      <c r="BX1583" s="722"/>
      <c r="BY1583" s="722"/>
      <c r="BZ1583" s="722"/>
      <c r="CA1583" s="722"/>
      <c r="CB1583" s="722"/>
      <c r="CC1583" s="722"/>
      <c r="CD1583" s="722"/>
      <c r="CE1583" s="722"/>
      <c r="CF1583" s="722"/>
      <c r="CG1583" s="722"/>
      <c r="CH1583" s="722"/>
      <c r="CI1583" s="722"/>
      <c r="CJ1583" s="722"/>
      <c r="CK1583" s="722"/>
      <c r="CL1583" s="722"/>
      <c r="CM1583" s="722"/>
      <c r="CN1583" s="722"/>
      <c r="CO1583" s="722"/>
      <c r="CP1583" s="722"/>
      <c r="CQ1583" s="722"/>
      <c r="CR1583" s="722"/>
      <c r="CS1583" s="722"/>
    </row>
    <row r="1584" spans="1:97" s="1376" customFormat="1">
      <c r="A1584" s="722"/>
      <c r="B1584" s="722"/>
      <c r="C1584" s="722"/>
      <c r="D1584" s="722"/>
      <c r="E1584" s="722"/>
      <c r="F1584" s="757"/>
      <c r="G1584" s="757"/>
      <c r="H1584" s="757"/>
      <c r="I1584" s="757"/>
      <c r="J1584" s="757"/>
      <c r="K1584" s="758"/>
      <c r="L1584" s="758"/>
      <c r="M1584" s="722"/>
      <c r="N1584" s="736"/>
      <c r="O1584" s="736"/>
      <c r="P1584" s="736"/>
      <c r="Q1584" s="736"/>
      <c r="R1584" s="736"/>
      <c r="S1584" s="736"/>
      <c r="T1584" s="736"/>
      <c r="U1584" s="736"/>
      <c r="BA1584" s="722"/>
      <c r="BB1584" s="722"/>
      <c r="BC1584" s="722"/>
      <c r="BD1584" s="722"/>
      <c r="BE1584" s="722"/>
      <c r="BF1584" s="722"/>
      <c r="BG1584" s="722"/>
      <c r="BH1584" s="722"/>
      <c r="BI1584" s="722"/>
      <c r="BJ1584" s="722"/>
      <c r="BK1584" s="722"/>
      <c r="BL1584" s="722"/>
      <c r="BM1584" s="722"/>
      <c r="BN1584" s="722"/>
      <c r="BO1584" s="722"/>
      <c r="BP1584" s="722"/>
      <c r="BQ1584" s="722"/>
      <c r="BR1584" s="722"/>
      <c r="BS1584" s="722"/>
      <c r="BT1584" s="722"/>
      <c r="BU1584" s="722"/>
      <c r="BV1584" s="722"/>
      <c r="BW1584" s="722"/>
      <c r="BX1584" s="722"/>
      <c r="BY1584" s="722"/>
      <c r="BZ1584" s="722"/>
      <c r="CA1584" s="722"/>
      <c r="CB1584" s="722"/>
      <c r="CC1584" s="722"/>
      <c r="CD1584" s="722"/>
      <c r="CE1584" s="722"/>
      <c r="CF1584" s="722"/>
      <c r="CG1584" s="722"/>
      <c r="CH1584" s="722"/>
      <c r="CI1584" s="722"/>
      <c r="CJ1584" s="722"/>
      <c r="CK1584" s="722"/>
      <c r="CL1584" s="722"/>
      <c r="CM1584" s="722"/>
      <c r="CN1584" s="722"/>
      <c r="CO1584" s="722"/>
      <c r="CP1584" s="722"/>
      <c r="CQ1584" s="722"/>
      <c r="CR1584" s="722"/>
      <c r="CS1584" s="722"/>
    </row>
    <row r="1585" spans="1:97" s="1376" customFormat="1">
      <c r="A1585" s="722"/>
      <c r="B1585" s="722"/>
      <c r="C1585" s="722"/>
      <c r="D1585" s="722"/>
      <c r="E1585" s="722"/>
      <c r="F1585" s="757"/>
      <c r="G1585" s="757"/>
      <c r="H1585" s="757"/>
      <c r="I1585" s="757"/>
      <c r="J1585" s="757"/>
      <c r="K1585" s="758"/>
      <c r="L1585" s="758"/>
      <c r="M1585" s="722"/>
      <c r="N1585" s="736"/>
      <c r="O1585" s="736"/>
      <c r="P1585" s="736"/>
      <c r="Q1585" s="736"/>
      <c r="R1585" s="736"/>
      <c r="S1585" s="736"/>
      <c r="T1585" s="736"/>
      <c r="U1585" s="736"/>
      <c r="BA1585" s="722"/>
      <c r="BB1585" s="722"/>
      <c r="BC1585" s="722"/>
      <c r="BD1585" s="722"/>
      <c r="BE1585" s="722"/>
      <c r="BF1585" s="722"/>
      <c r="BG1585" s="722"/>
      <c r="BH1585" s="722"/>
      <c r="BI1585" s="722"/>
      <c r="BJ1585" s="722"/>
      <c r="BK1585" s="722"/>
      <c r="BL1585" s="722"/>
      <c r="BM1585" s="722"/>
      <c r="BN1585" s="722"/>
      <c r="BO1585" s="722"/>
      <c r="BP1585" s="722"/>
      <c r="BQ1585" s="722"/>
      <c r="BR1585" s="722"/>
      <c r="BS1585" s="722"/>
      <c r="BT1585" s="722"/>
      <c r="BU1585" s="722"/>
      <c r="BV1585" s="722"/>
      <c r="BW1585" s="722"/>
      <c r="BX1585" s="722"/>
      <c r="BY1585" s="722"/>
      <c r="BZ1585" s="722"/>
      <c r="CA1585" s="722"/>
      <c r="CB1585" s="722"/>
      <c r="CC1585" s="722"/>
      <c r="CD1585" s="722"/>
      <c r="CE1585" s="722"/>
      <c r="CF1585" s="722"/>
      <c r="CG1585" s="722"/>
      <c r="CH1585" s="722"/>
      <c r="CI1585" s="722"/>
      <c r="CJ1585" s="722"/>
      <c r="CK1585" s="722"/>
      <c r="CL1585" s="722"/>
      <c r="CM1585" s="722"/>
      <c r="CN1585" s="722"/>
      <c r="CO1585" s="722"/>
      <c r="CP1585" s="722"/>
      <c r="CQ1585" s="722"/>
      <c r="CR1585" s="722"/>
      <c r="CS1585" s="722"/>
    </row>
    <row r="1586" spans="1:97" s="1376" customFormat="1">
      <c r="A1586" s="722"/>
      <c r="B1586" s="722"/>
      <c r="C1586" s="722"/>
      <c r="D1586" s="722"/>
      <c r="E1586" s="722"/>
      <c r="F1586" s="757"/>
      <c r="G1586" s="757"/>
      <c r="H1586" s="757"/>
      <c r="I1586" s="757"/>
      <c r="J1586" s="757"/>
      <c r="K1586" s="758"/>
      <c r="L1586" s="758"/>
      <c r="M1586" s="722"/>
      <c r="N1586" s="736"/>
      <c r="O1586" s="736"/>
      <c r="P1586" s="736"/>
      <c r="Q1586" s="736"/>
      <c r="R1586" s="736"/>
      <c r="S1586" s="736"/>
      <c r="T1586" s="736"/>
      <c r="U1586" s="736"/>
      <c r="BA1586" s="722"/>
      <c r="BB1586" s="722"/>
      <c r="BC1586" s="722"/>
      <c r="BD1586" s="722"/>
      <c r="BE1586" s="722"/>
      <c r="BF1586" s="722"/>
      <c r="BG1586" s="722"/>
      <c r="BH1586" s="722"/>
      <c r="BI1586" s="722"/>
      <c r="BJ1586" s="722"/>
      <c r="BK1586" s="722"/>
      <c r="BL1586" s="722"/>
      <c r="BM1586" s="722"/>
      <c r="BN1586" s="722"/>
      <c r="BO1586" s="722"/>
      <c r="BP1586" s="722"/>
      <c r="BQ1586" s="722"/>
      <c r="BR1586" s="722"/>
      <c r="BS1586" s="722"/>
      <c r="BT1586" s="722"/>
      <c r="BU1586" s="722"/>
      <c r="BV1586" s="722"/>
      <c r="BW1586" s="722"/>
      <c r="BX1586" s="722"/>
      <c r="BY1586" s="722"/>
      <c r="BZ1586" s="722"/>
      <c r="CA1586" s="722"/>
      <c r="CB1586" s="722"/>
      <c r="CC1586" s="722"/>
      <c r="CD1586" s="722"/>
      <c r="CE1586" s="722"/>
      <c r="CF1586" s="722"/>
      <c r="CG1586" s="722"/>
      <c r="CH1586" s="722"/>
      <c r="CI1586" s="722"/>
      <c r="CJ1586" s="722"/>
      <c r="CK1586" s="722"/>
      <c r="CL1586" s="722"/>
      <c r="CM1586" s="722"/>
      <c r="CN1586" s="722"/>
      <c r="CO1586" s="722"/>
      <c r="CP1586" s="722"/>
      <c r="CQ1586" s="722"/>
      <c r="CR1586" s="722"/>
      <c r="CS1586" s="722"/>
    </row>
    <row r="1587" spans="1:97" s="1376" customFormat="1">
      <c r="A1587" s="722"/>
      <c r="B1587" s="722"/>
      <c r="C1587" s="722"/>
      <c r="D1587" s="722"/>
      <c r="E1587" s="722"/>
      <c r="F1587" s="757"/>
      <c r="G1587" s="757"/>
      <c r="H1587" s="757"/>
      <c r="I1587" s="757"/>
      <c r="J1587" s="757"/>
      <c r="K1587" s="758"/>
      <c r="L1587" s="758"/>
      <c r="M1587" s="722"/>
      <c r="N1587" s="736"/>
      <c r="O1587" s="736"/>
      <c r="P1587" s="736"/>
      <c r="Q1587" s="736"/>
      <c r="R1587" s="736"/>
      <c r="S1587" s="736"/>
      <c r="T1587" s="736"/>
      <c r="U1587" s="736"/>
      <c r="BA1587" s="722"/>
      <c r="BB1587" s="722"/>
      <c r="BC1587" s="722"/>
      <c r="BD1587" s="722"/>
      <c r="BE1587" s="722"/>
      <c r="BF1587" s="722"/>
      <c r="BG1587" s="722"/>
      <c r="BH1587" s="722"/>
      <c r="BI1587" s="722"/>
      <c r="BJ1587" s="722"/>
      <c r="BK1587" s="722"/>
      <c r="BL1587" s="722"/>
      <c r="BM1587" s="722"/>
      <c r="BN1587" s="722"/>
      <c r="BO1587" s="722"/>
      <c r="BP1587" s="722"/>
      <c r="BQ1587" s="722"/>
      <c r="BR1587" s="722"/>
      <c r="BS1587" s="722"/>
      <c r="BT1587" s="722"/>
      <c r="BU1587" s="722"/>
      <c r="BV1587" s="722"/>
      <c r="BW1587" s="722"/>
      <c r="BX1587" s="722"/>
      <c r="BY1587" s="722"/>
      <c r="BZ1587" s="722"/>
      <c r="CA1587" s="722"/>
      <c r="CB1587" s="722"/>
      <c r="CC1587" s="722"/>
      <c r="CD1587" s="722"/>
      <c r="CE1587" s="722"/>
      <c r="CF1587" s="722"/>
      <c r="CG1587" s="722"/>
      <c r="CH1587" s="722"/>
      <c r="CI1587" s="722"/>
      <c r="CJ1587" s="722"/>
      <c r="CK1587" s="722"/>
      <c r="CL1587" s="722"/>
      <c r="CM1587" s="722"/>
      <c r="CN1587" s="722"/>
      <c r="CO1587" s="722"/>
      <c r="CP1587" s="722"/>
      <c r="CQ1587" s="722"/>
      <c r="CR1587" s="722"/>
      <c r="CS1587" s="722"/>
    </row>
    <row r="1588" spans="1:97" s="1376" customFormat="1">
      <c r="A1588" s="722"/>
      <c r="B1588" s="722"/>
      <c r="C1588" s="722"/>
      <c r="D1588" s="722"/>
      <c r="E1588" s="722"/>
      <c r="F1588" s="757"/>
      <c r="G1588" s="757"/>
      <c r="H1588" s="757"/>
      <c r="I1588" s="757"/>
      <c r="J1588" s="757"/>
      <c r="K1588" s="758"/>
      <c r="L1588" s="758"/>
      <c r="M1588" s="722"/>
      <c r="N1588" s="736"/>
      <c r="O1588" s="736"/>
      <c r="P1588" s="736"/>
      <c r="Q1588" s="736"/>
      <c r="R1588" s="736"/>
      <c r="S1588" s="736"/>
      <c r="T1588" s="736"/>
      <c r="U1588" s="736"/>
      <c r="BA1588" s="722"/>
      <c r="BB1588" s="722"/>
      <c r="BC1588" s="722"/>
      <c r="BD1588" s="722"/>
      <c r="BE1588" s="722"/>
      <c r="BF1588" s="722"/>
      <c r="BG1588" s="722"/>
      <c r="BH1588" s="722"/>
      <c r="BI1588" s="722"/>
      <c r="BJ1588" s="722"/>
      <c r="BK1588" s="722"/>
      <c r="BL1588" s="722"/>
      <c r="BM1588" s="722"/>
      <c r="BN1588" s="722"/>
      <c r="BO1588" s="722"/>
      <c r="BP1588" s="722"/>
      <c r="BQ1588" s="722"/>
      <c r="BR1588" s="722"/>
      <c r="BS1588" s="722"/>
      <c r="BT1588" s="722"/>
      <c r="BU1588" s="722"/>
      <c r="BV1588" s="722"/>
      <c r="BW1588" s="722"/>
      <c r="BX1588" s="722"/>
      <c r="BY1588" s="722"/>
      <c r="BZ1588" s="722"/>
      <c r="CA1588" s="722"/>
      <c r="CB1588" s="722"/>
      <c r="CC1588" s="722"/>
      <c r="CD1588" s="722"/>
      <c r="CE1588" s="722"/>
      <c r="CF1588" s="722"/>
      <c r="CG1588" s="722"/>
      <c r="CH1588" s="722"/>
      <c r="CI1588" s="722"/>
      <c r="CJ1588" s="722"/>
      <c r="CK1588" s="722"/>
      <c r="CL1588" s="722"/>
      <c r="CM1588" s="722"/>
      <c r="CN1588" s="722"/>
      <c r="CO1588" s="722"/>
      <c r="CP1588" s="722"/>
      <c r="CQ1588" s="722"/>
      <c r="CR1588" s="722"/>
      <c r="CS1588" s="722"/>
    </row>
    <row r="1589" spans="1:97" s="1376" customFormat="1">
      <c r="A1589" s="722"/>
      <c r="B1589" s="722"/>
      <c r="C1589" s="722"/>
      <c r="D1589" s="722"/>
      <c r="E1589" s="722"/>
      <c r="F1589" s="757"/>
      <c r="G1589" s="757"/>
      <c r="H1589" s="757"/>
      <c r="I1589" s="757"/>
      <c r="J1589" s="757"/>
      <c r="K1589" s="758"/>
      <c r="L1589" s="758"/>
      <c r="M1589" s="722"/>
      <c r="N1589" s="736"/>
      <c r="O1589" s="736"/>
      <c r="P1589" s="736"/>
      <c r="Q1589" s="736"/>
      <c r="R1589" s="736"/>
      <c r="S1589" s="736"/>
      <c r="T1589" s="736"/>
      <c r="U1589" s="736"/>
      <c r="BA1589" s="722"/>
      <c r="BB1589" s="722"/>
      <c r="BC1589" s="722"/>
      <c r="BD1589" s="722"/>
      <c r="BE1589" s="722"/>
      <c r="BF1589" s="722"/>
      <c r="BG1589" s="722"/>
      <c r="BH1589" s="722"/>
      <c r="BI1589" s="722"/>
      <c r="BJ1589" s="722"/>
      <c r="BK1589" s="722"/>
      <c r="BL1589" s="722"/>
      <c r="BM1589" s="722"/>
      <c r="BN1589" s="722"/>
      <c r="BO1589" s="722"/>
      <c r="BP1589" s="722"/>
      <c r="BQ1589" s="722"/>
      <c r="BR1589" s="722"/>
      <c r="BS1589" s="722"/>
      <c r="BT1589" s="722"/>
      <c r="BU1589" s="722"/>
      <c r="BV1589" s="722"/>
      <c r="BW1589" s="722"/>
      <c r="BX1589" s="722"/>
      <c r="BY1589" s="722"/>
      <c r="BZ1589" s="722"/>
      <c r="CA1589" s="722"/>
      <c r="CB1589" s="722"/>
      <c r="CC1589" s="722"/>
      <c r="CD1589" s="722"/>
      <c r="CE1589" s="722"/>
      <c r="CF1589" s="722"/>
      <c r="CG1589" s="722"/>
      <c r="CH1589" s="722"/>
      <c r="CI1589" s="722"/>
      <c r="CJ1589" s="722"/>
      <c r="CK1589" s="722"/>
      <c r="CL1589" s="722"/>
      <c r="CM1589" s="722"/>
      <c r="CN1589" s="722"/>
      <c r="CO1589" s="722"/>
      <c r="CP1589" s="722"/>
      <c r="CQ1589" s="722"/>
      <c r="CR1589" s="722"/>
      <c r="CS1589" s="722"/>
    </row>
    <row r="1590" spans="1:97" s="1376" customFormat="1">
      <c r="A1590" s="722"/>
      <c r="B1590" s="722"/>
      <c r="C1590" s="722"/>
      <c r="D1590" s="722"/>
      <c r="E1590" s="722"/>
      <c r="F1590" s="757"/>
      <c r="G1590" s="757"/>
      <c r="H1590" s="757"/>
      <c r="I1590" s="757"/>
      <c r="J1590" s="757"/>
      <c r="K1590" s="758"/>
      <c r="L1590" s="758"/>
      <c r="M1590" s="722"/>
      <c r="N1590" s="736"/>
      <c r="O1590" s="736"/>
      <c r="P1590" s="736"/>
      <c r="Q1590" s="736"/>
      <c r="R1590" s="736"/>
      <c r="S1590" s="736"/>
      <c r="T1590" s="736"/>
      <c r="U1590" s="736"/>
      <c r="BA1590" s="722"/>
      <c r="BB1590" s="722"/>
      <c r="BC1590" s="722"/>
      <c r="BD1590" s="722"/>
      <c r="BE1590" s="722"/>
      <c r="BF1590" s="722"/>
      <c r="BG1590" s="722"/>
      <c r="BH1590" s="722"/>
      <c r="BI1590" s="722"/>
      <c r="BJ1590" s="722"/>
      <c r="BK1590" s="722"/>
      <c r="BL1590" s="722"/>
      <c r="BM1590" s="722"/>
      <c r="BN1590" s="722"/>
      <c r="BO1590" s="722"/>
      <c r="BP1590" s="722"/>
      <c r="BQ1590" s="722"/>
      <c r="BR1590" s="722"/>
      <c r="BS1590" s="722"/>
      <c r="BT1590" s="722"/>
      <c r="BU1590" s="722"/>
      <c r="BV1590" s="722"/>
      <c r="BW1590" s="722"/>
      <c r="BX1590" s="722"/>
      <c r="BY1590" s="722"/>
      <c r="BZ1590" s="722"/>
      <c r="CA1590" s="722"/>
      <c r="CB1590" s="722"/>
      <c r="CC1590" s="722"/>
      <c r="CD1590" s="722"/>
      <c r="CE1590" s="722"/>
      <c r="CF1590" s="722"/>
      <c r="CG1590" s="722"/>
      <c r="CH1590" s="722"/>
      <c r="CI1590" s="722"/>
      <c r="CJ1590" s="722"/>
      <c r="CK1590" s="722"/>
      <c r="CL1590" s="722"/>
      <c r="CM1590" s="722"/>
      <c r="CN1590" s="722"/>
      <c r="CO1590" s="722"/>
      <c r="CP1590" s="722"/>
      <c r="CQ1590" s="722"/>
      <c r="CR1590" s="722"/>
      <c r="CS1590" s="722"/>
    </row>
    <row r="1591" spans="1:97" s="1376" customFormat="1">
      <c r="A1591" s="722"/>
      <c r="B1591" s="722"/>
      <c r="C1591" s="722"/>
      <c r="D1591" s="722"/>
      <c r="E1591" s="722"/>
      <c r="F1591" s="757"/>
      <c r="G1591" s="757"/>
      <c r="H1591" s="757"/>
      <c r="I1591" s="757"/>
      <c r="J1591" s="757"/>
      <c r="K1591" s="758"/>
      <c r="L1591" s="758"/>
      <c r="M1591" s="722"/>
      <c r="N1591" s="736"/>
      <c r="O1591" s="736"/>
      <c r="P1591" s="736"/>
      <c r="Q1591" s="736"/>
      <c r="R1591" s="736"/>
      <c r="S1591" s="736"/>
      <c r="T1591" s="736"/>
      <c r="U1591" s="736"/>
      <c r="BA1591" s="722"/>
      <c r="BB1591" s="722"/>
      <c r="BC1591" s="722"/>
      <c r="BD1591" s="722"/>
      <c r="BE1591" s="722"/>
      <c r="BF1591" s="722"/>
      <c r="BG1591" s="722"/>
      <c r="BH1591" s="722"/>
      <c r="BI1591" s="722"/>
      <c r="BJ1591" s="722"/>
      <c r="BK1591" s="722"/>
      <c r="BL1591" s="722"/>
      <c r="BM1591" s="722"/>
      <c r="BN1591" s="722"/>
      <c r="BO1591" s="722"/>
      <c r="BP1591" s="722"/>
      <c r="BQ1591" s="722"/>
      <c r="BR1591" s="722"/>
      <c r="BS1591" s="722"/>
      <c r="BT1591" s="722"/>
      <c r="BU1591" s="722"/>
      <c r="BV1591" s="722"/>
      <c r="BW1591" s="722"/>
      <c r="BX1591" s="722"/>
      <c r="BY1591" s="722"/>
      <c r="BZ1591" s="722"/>
      <c r="CA1591" s="722"/>
      <c r="CB1591" s="722"/>
      <c r="CC1591" s="722"/>
      <c r="CD1591" s="722"/>
      <c r="CE1591" s="722"/>
      <c r="CF1591" s="722"/>
      <c r="CG1591" s="722"/>
      <c r="CH1591" s="722"/>
      <c r="CI1591" s="722"/>
      <c r="CJ1591" s="722"/>
      <c r="CK1591" s="722"/>
      <c r="CL1591" s="722"/>
      <c r="CM1591" s="722"/>
      <c r="CN1591" s="722"/>
      <c r="CO1591" s="722"/>
      <c r="CP1591" s="722"/>
      <c r="CQ1591" s="722"/>
      <c r="CR1591" s="722"/>
      <c r="CS1591" s="722"/>
    </row>
    <row r="1592" spans="1:97" s="1376" customFormat="1">
      <c r="A1592" s="722"/>
      <c r="B1592" s="722"/>
      <c r="C1592" s="722"/>
      <c r="D1592" s="722"/>
      <c r="E1592" s="722"/>
      <c r="F1592" s="757"/>
      <c r="G1592" s="757"/>
      <c r="H1592" s="757"/>
      <c r="I1592" s="757"/>
      <c r="J1592" s="757"/>
      <c r="K1592" s="758"/>
      <c r="L1592" s="758"/>
      <c r="M1592" s="722"/>
      <c r="N1592" s="736"/>
      <c r="O1592" s="736"/>
      <c r="P1592" s="736"/>
      <c r="Q1592" s="736"/>
      <c r="R1592" s="736"/>
      <c r="S1592" s="736"/>
      <c r="T1592" s="736"/>
      <c r="U1592" s="736"/>
      <c r="BA1592" s="722"/>
      <c r="BB1592" s="722"/>
      <c r="BC1592" s="722"/>
      <c r="BD1592" s="722"/>
      <c r="BE1592" s="722"/>
      <c r="BF1592" s="722"/>
      <c r="BG1592" s="722"/>
      <c r="BH1592" s="722"/>
      <c r="BI1592" s="722"/>
      <c r="BJ1592" s="722"/>
      <c r="BK1592" s="722"/>
      <c r="BL1592" s="722"/>
      <c r="BM1592" s="722"/>
      <c r="BN1592" s="722"/>
      <c r="BO1592" s="722"/>
      <c r="BP1592" s="722"/>
      <c r="BQ1592" s="722"/>
      <c r="BR1592" s="722"/>
      <c r="BS1592" s="722"/>
      <c r="BT1592" s="722"/>
      <c r="BU1592" s="722"/>
      <c r="BV1592" s="722"/>
      <c r="BW1592" s="722"/>
      <c r="BX1592" s="722"/>
      <c r="BY1592" s="722"/>
      <c r="BZ1592" s="722"/>
      <c r="CA1592" s="722"/>
      <c r="CB1592" s="722"/>
      <c r="CC1592" s="722"/>
      <c r="CD1592" s="722"/>
      <c r="CE1592" s="722"/>
      <c r="CF1592" s="722"/>
      <c r="CG1592" s="722"/>
      <c r="CH1592" s="722"/>
      <c r="CI1592" s="722"/>
      <c r="CJ1592" s="722"/>
      <c r="CK1592" s="722"/>
      <c r="CL1592" s="722"/>
      <c r="CM1592" s="722"/>
      <c r="CN1592" s="722"/>
      <c r="CO1592" s="722"/>
      <c r="CP1592" s="722"/>
      <c r="CQ1592" s="722"/>
      <c r="CR1592" s="722"/>
      <c r="CS1592" s="722"/>
    </row>
    <row r="1593" spans="1:97" s="1376" customFormat="1">
      <c r="A1593" s="722"/>
      <c r="B1593" s="722"/>
      <c r="C1593" s="722"/>
      <c r="D1593" s="722"/>
      <c r="E1593" s="722"/>
      <c r="F1593" s="757"/>
      <c r="G1593" s="757"/>
      <c r="H1593" s="757"/>
      <c r="I1593" s="757"/>
      <c r="J1593" s="757"/>
      <c r="K1593" s="758"/>
      <c r="L1593" s="758"/>
      <c r="M1593" s="722"/>
      <c r="N1593" s="736"/>
      <c r="O1593" s="736"/>
      <c r="P1593" s="736"/>
      <c r="Q1593" s="736"/>
      <c r="R1593" s="736"/>
      <c r="S1593" s="736"/>
      <c r="T1593" s="736"/>
      <c r="U1593" s="736"/>
      <c r="BA1593" s="722"/>
      <c r="BB1593" s="722"/>
      <c r="BC1593" s="722"/>
      <c r="BD1593" s="722"/>
      <c r="BE1593" s="722"/>
      <c r="BF1593" s="722"/>
      <c r="BG1593" s="722"/>
      <c r="BH1593" s="722"/>
      <c r="BI1593" s="722"/>
      <c r="BJ1593" s="722"/>
      <c r="BK1593" s="722"/>
      <c r="BL1593" s="722"/>
      <c r="BM1593" s="722"/>
      <c r="BN1593" s="722"/>
      <c r="BO1593" s="722"/>
      <c r="BP1593" s="722"/>
      <c r="BQ1593" s="722"/>
      <c r="BR1593" s="722"/>
      <c r="BS1593" s="722"/>
      <c r="BT1593" s="722"/>
      <c r="BU1593" s="722"/>
      <c r="BV1593" s="722"/>
      <c r="BW1593" s="722"/>
      <c r="BX1593" s="722"/>
      <c r="BY1593" s="722"/>
      <c r="BZ1593" s="722"/>
      <c r="CA1593" s="722"/>
      <c r="CB1593" s="722"/>
      <c r="CC1593" s="722"/>
      <c r="CD1593" s="722"/>
      <c r="CE1593" s="722"/>
      <c r="CF1593" s="722"/>
      <c r="CG1593" s="722"/>
      <c r="CH1593" s="722"/>
      <c r="CI1593" s="722"/>
      <c r="CJ1593" s="722"/>
      <c r="CK1593" s="722"/>
      <c r="CL1593" s="722"/>
      <c r="CM1593" s="722"/>
      <c r="CN1593" s="722"/>
      <c r="CO1593" s="722"/>
      <c r="CP1593" s="722"/>
      <c r="CQ1593" s="722"/>
      <c r="CR1593" s="722"/>
      <c r="CS1593" s="722"/>
    </row>
    <row r="1594" spans="1:97" s="1376" customFormat="1">
      <c r="A1594" s="722"/>
      <c r="B1594" s="722"/>
      <c r="C1594" s="722"/>
      <c r="D1594" s="722"/>
      <c r="E1594" s="722"/>
      <c r="F1594" s="757"/>
      <c r="G1594" s="757"/>
      <c r="H1594" s="757"/>
      <c r="I1594" s="757"/>
      <c r="J1594" s="757"/>
      <c r="K1594" s="758"/>
      <c r="L1594" s="758"/>
      <c r="M1594" s="722"/>
      <c r="N1594" s="736"/>
      <c r="O1594" s="736"/>
      <c r="P1594" s="736"/>
      <c r="Q1594" s="736"/>
      <c r="R1594" s="736"/>
      <c r="S1594" s="736"/>
      <c r="T1594" s="736"/>
      <c r="U1594" s="736"/>
      <c r="BA1594" s="722"/>
      <c r="BB1594" s="722"/>
      <c r="BC1594" s="722"/>
      <c r="BD1594" s="722"/>
      <c r="BE1594" s="722"/>
      <c r="BF1594" s="722"/>
      <c r="BG1594" s="722"/>
      <c r="BH1594" s="722"/>
      <c r="BI1594" s="722"/>
      <c r="BJ1594" s="722"/>
      <c r="BK1594" s="722"/>
      <c r="BL1594" s="722"/>
      <c r="BM1594" s="722"/>
      <c r="BN1594" s="722"/>
      <c r="BO1594" s="722"/>
      <c r="BP1594" s="722"/>
      <c r="BQ1594" s="722"/>
      <c r="BR1594" s="722"/>
      <c r="BS1594" s="722"/>
      <c r="BT1594" s="722"/>
      <c r="BU1594" s="722"/>
      <c r="BV1594" s="722"/>
      <c r="BW1594" s="722"/>
      <c r="BX1594" s="722"/>
      <c r="BY1594" s="722"/>
      <c r="BZ1594" s="722"/>
      <c r="CA1594" s="722"/>
      <c r="CB1594" s="722"/>
      <c r="CC1594" s="722"/>
      <c r="CD1594" s="722"/>
      <c r="CE1594" s="722"/>
      <c r="CF1594" s="722"/>
      <c r="CG1594" s="722"/>
      <c r="CH1594" s="722"/>
      <c r="CI1594" s="722"/>
      <c r="CJ1594" s="722"/>
      <c r="CK1594" s="722"/>
      <c r="CL1594" s="722"/>
      <c r="CM1594" s="722"/>
      <c r="CN1594" s="722"/>
      <c r="CO1594" s="722"/>
      <c r="CP1594" s="722"/>
      <c r="CQ1594" s="722"/>
      <c r="CR1594" s="722"/>
      <c r="CS1594" s="722"/>
    </row>
    <row r="1595" spans="1:97" s="1376" customFormat="1">
      <c r="A1595" s="722"/>
      <c r="B1595" s="722"/>
      <c r="C1595" s="722"/>
      <c r="D1595" s="722"/>
      <c r="E1595" s="722"/>
      <c r="F1595" s="757"/>
      <c r="G1595" s="757"/>
      <c r="H1595" s="757"/>
      <c r="I1595" s="757"/>
      <c r="J1595" s="757"/>
      <c r="K1595" s="758"/>
      <c r="L1595" s="758"/>
      <c r="M1595" s="722"/>
      <c r="N1595" s="736"/>
      <c r="O1595" s="736"/>
      <c r="P1595" s="736"/>
      <c r="Q1595" s="736"/>
      <c r="R1595" s="736"/>
      <c r="S1595" s="736"/>
      <c r="T1595" s="736"/>
      <c r="U1595" s="736"/>
      <c r="BA1595" s="722"/>
      <c r="BB1595" s="722"/>
      <c r="BC1595" s="722"/>
      <c r="BD1595" s="722"/>
      <c r="BE1595" s="722"/>
      <c r="BF1595" s="722"/>
      <c r="BG1595" s="722"/>
      <c r="BH1595" s="722"/>
      <c r="BI1595" s="722"/>
      <c r="BJ1595" s="722"/>
      <c r="BK1595" s="722"/>
      <c r="BL1595" s="722"/>
      <c r="BM1595" s="722"/>
      <c r="BN1595" s="722"/>
      <c r="BO1595" s="722"/>
      <c r="BP1595" s="722"/>
      <c r="BQ1595" s="722"/>
      <c r="BR1595" s="722"/>
      <c r="BS1595" s="722"/>
      <c r="BT1595" s="722"/>
      <c r="BU1595" s="722"/>
      <c r="BV1595" s="722"/>
      <c r="BW1595" s="722"/>
      <c r="BX1595" s="722"/>
      <c r="BY1595" s="722"/>
      <c r="BZ1595" s="722"/>
      <c r="CA1595" s="722"/>
      <c r="CB1595" s="722"/>
      <c r="CC1595" s="722"/>
      <c r="CD1595" s="722"/>
      <c r="CE1595" s="722"/>
      <c r="CF1595" s="722"/>
      <c r="CG1595" s="722"/>
      <c r="CH1595" s="722"/>
      <c r="CI1595" s="722"/>
      <c r="CJ1595" s="722"/>
      <c r="CK1595" s="722"/>
      <c r="CL1595" s="722"/>
      <c r="CM1595" s="722"/>
      <c r="CN1595" s="722"/>
      <c r="CO1595" s="722"/>
      <c r="CP1595" s="722"/>
      <c r="CQ1595" s="722"/>
      <c r="CR1595" s="722"/>
      <c r="CS1595" s="722"/>
    </row>
    <row r="1596" spans="1:97" s="1376" customFormat="1">
      <c r="A1596" s="722"/>
      <c r="B1596" s="722"/>
      <c r="C1596" s="722"/>
      <c r="D1596" s="722"/>
      <c r="E1596" s="722"/>
      <c r="F1596" s="757"/>
      <c r="G1596" s="757"/>
      <c r="H1596" s="757"/>
      <c r="I1596" s="757"/>
      <c r="J1596" s="757"/>
      <c r="K1596" s="758"/>
      <c r="L1596" s="758"/>
      <c r="M1596" s="722"/>
      <c r="N1596" s="736"/>
      <c r="O1596" s="736"/>
      <c r="P1596" s="736"/>
      <c r="Q1596" s="736"/>
      <c r="R1596" s="736"/>
      <c r="S1596" s="736"/>
      <c r="T1596" s="736"/>
      <c r="U1596" s="736"/>
      <c r="BA1596" s="722"/>
      <c r="BB1596" s="722"/>
      <c r="BC1596" s="722"/>
      <c r="BD1596" s="722"/>
      <c r="BE1596" s="722"/>
      <c r="BF1596" s="722"/>
      <c r="BG1596" s="722"/>
      <c r="BH1596" s="722"/>
      <c r="BI1596" s="722"/>
      <c r="BJ1596" s="722"/>
      <c r="BK1596" s="722"/>
      <c r="BL1596" s="722"/>
      <c r="BM1596" s="722"/>
      <c r="BN1596" s="722"/>
      <c r="BO1596" s="722"/>
      <c r="BP1596" s="722"/>
      <c r="BQ1596" s="722"/>
      <c r="BR1596" s="722"/>
      <c r="BS1596" s="722"/>
      <c r="BT1596" s="722"/>
      <c r="BU1596" s="722"/>
      <c r="BV1596" s="722"/>
      <c r="BW1596" s="722"/>
      <c r="BX1596" s="722"/>
      <c r="BY1596" s="722"/>
      <c r="BZ1596" s="722"/>
      <c r="CA1596" s="722"/>
      <c r="CB1596" s="722"/>
      <c r="CC1596" s="722"/>
      <c r="CD1596" s="722"/>
      <c r="CE1596" s="722"/>
      <c r="CF1596" s="722"/>
      <c r="CG1596" s="722"/>
      <c r="CH1596" s="722"/>
      <c r="CI1596" s="722"/>
      <c r="CJ1596" s="722"/>
      <c r="CK1596" s="722"/>
      <c r="CL1596" s="722"/>
      <c r="CM1596" s="722"/>
      <c r="CN1596" s="722"/>
      <c r="CO1596" s="722"/>
      <c r="CP1596" s="722"/>
      <c r="CQ1596" s="722"/>
      <c r="CR1596" s="722"/>
      <c r="CS1596" s="722"/>
    </row>
    <row r="1597" spans="1:97" s="1376" customFormat="1">
      <c r="A1597" s="722"/>
      <c r="B1597" s="722"/>
      <c r="C1597" s="722"/>
      <c r="D1597" s="722"/>
      <c r="E1597" s="722"/>
      <c r="F1597" s="757"/>
      <c r="G1597" s="757"/>
      <c r="H1597" s="757"/>
      <c r="I1597" s="757"/>
      <c r="J1597" s="757"/>
      <c r="K1597" s="758"/>
      <c r="L1597" s="758"/>
      <c r="M1597" s="722"/>
      <c r="N1597" s="736"/>
      <c r="O1597" s="736"/>
      <c r="P1597" s="736"/>
      <c r="Q1597" s="736"/>
      <c r="R1597" s="736"/>
      <c r="S1597" s="736"/>
      <c r="T1597" s="736"/>
      <c r="U1597" s="736"/>
      <c r="BA1597" s="722"/>
      <c r="BB1597" s="722"/>
      <c r="BC1597" s="722"/>
      <c r="BD1597" s="722"/>
      <c r="BE1597" s="722"/>
      <c r="BF1597" s="722"/>
      <c r="BG1597" s="722"/>
      <c r="BH1597" s="722"/>
      <c r="BI1597" s="722"/>
      <c r="BJ1597" s="722"/>
      <c r="BK1597" s="722"/>
      <c r="BL1597" s="722"/>
      <c r="BM1597" s="722"/>
      <c r="BN1597" s="722"/>
      <c r="BO1597" s="722"/>
      <c r="BP1597" s="722"/>
      <c r="BQ1597" s="722"/>
      <c r="BR1597" s="722"/>
      <c r="BS1597" s="722"/>
      <c r="BT1597" s="722"/>
      <c r="BU1597" s="722"/>
      <c r="BV1597" s="722"/>
      <c r="BW1597" s="722"/>
      <c r="BX1597" s="722"/>
      <c r="BY1597" s="722"/>
      <c r="BZ1597" s="722"/>
      <c r="CA1597" s="722"/>
      <c r="CB1597" s="722"/>
      <c r="CC1597" s="722"/>
      <c r="CD1597" s="722"/>
      <c r="CE1597" s="722"/>
      <c r="CF1597" s="722"/>
      <c r="CG1597" s="722"/>
      <c r="CH1597" s="722"/>
      <c r="CI1597" s="722"/>
      <c r="CJ1597" s="722"/>
      <c r="CK1597" s="722"/>
      <c r="CL1597" s="722"/>
      <c r="CM1597" s="722"/>
      <c r="CN1597" s="722"/>
      <c r="CO1597" s="722"/>
      <c r="CP1597" s="722"/>
      <c r="CQ1597" s="722"/>
      <c r="CR1597" s="722"/>
      <c r="CS1597" s="722"/>
    </row>
    <row r="1598" spans="1:97" s="1376" customFormat="1">
      <c r="A1598" s="722"/>
      <c r="B1598" s="722"/>
      <c r="C1598" s="722"/>
      <c r="D1598" s="722"/>
      <c r="E1598" s="722"/>
      <c r="F1598" s="757"/>
      <c r="G1598" s="757"/>
      <c r="H1598" s="757"/>
      <c r="I1598" s="757"/>
      <c r="J1598" s="757"/>
      <c r="K1598" s="758"/>
      <c r="L1598" s="758"/>
      <c r="M1598" s="722"/>
      <c r="N1598" s="736"/>
      <c r="O1598" s="736"/>
      <c r="P1598" s="736"/>
      <c r="Q1598" s="736"/>
      <c r="R1598" s="736"/>
      <c r="S1598" s="736"/>
      <c r="T1598" s="736"/>
      <c r="U1598" s="736"/>
      <c r="BA1598" s="722"/>
      <c r="BB1598" s="722"/>
      <c r="BC1598" s="722"/>
      <c r="BD1598" s="722"/>
      <c r="BE1598" s="722"/>
      <c r="BF1598" s="722"/>
      <c r="BG1598" s="722"/>
      <c r="BH1598" s="722"/>
      <c r="BI1598" s="722"/>
      <c r="BJ1598" s="722"/>
      <c r="BK1598" s="722"/>
      <c r="BL1598" s="722"/>
      <c r="BM1598" s="722"/>
      <c r="BN1598" s="722"/>
      <c r="BO1598" s="722"/>
      <c r="BP1598" s="722"/>
      <c r="BQ1598" s="722"/>
      <c r="BR1598" s="722"/>
      <c r="BS1598" s="722"/>
      <c r="BT1598" s="722"/>
      <c r="BU1598" s="722"/>
      <c r="BV1598" s="722"/>
      <c r="BW1598" s="722"/>
      <c r="BX1598" s="722"/>
      <c r="BY1598" s="722"/>
      <c r="BZ1598" s="722"/>
      <c r="CA1598" s="722"/>
      <c r="CB1598" s="722"/>
      <c r="CC1598" s="722"/>
      <c r="CD1598" s="722"/>
      <c r="CE1598" s="722"/>
      <c r="CF1598" s="722"/>
      <c r="CG1598" s="722"/>
      <c r="CH1598" s="722"/>
      <c r="CI1598" s="722"/>
      <c r="CJ1598" s="722"/>
      <c r="CK1598" s="722"/>
      <c r="CL1598" s="722"/>
      <c r="CM1598" s="722"/>
      <c r="CN1598" s="722"/>
      <c r="CO1598" s="722"/>
      <c r="CP1598" s="722"/>
      <c r="CQ1598" s="722"/>
      <c r="CR1598" s="722"/>
      <c r="CS1598" s="722"/>
    </row>
    <row r="1599" spans="1:97" s="1376" customFormat="1">
      <c r="A1599" s="722"/>
      <c r="B1599" s="722"/>
      <c r="C1599" s="722"/>
      <c r="D1599" s="722"/>
      <c r="E1599" s="722"/>
      <c r="F1599" s="757"/>
      <c r="G1599" s="757"/>
      <c r="H1599" s="757"/>
      <c r="I1599" s="757"/>
      <c r="J1599" s="757"/>
      <c r="K1599" s="758"/>
      <c r="L1599" s="758"/>
      <c r="M1599" s="722"/>
      <c r="N1599" s="736"/>
      <c r="O1599" s="736"/>
      <c r="P1599" s="736"/>
      <c r="Q1599" s="736"/>
      <c r="R1599" s="736"/>
      <c r="S1599" s="736"/>
      <c r="T1599" s="736"/>
      <c r="U1599" s="736"/>
      <c r="BA1599" s="722"/>
      <c r="BB1599" s="722"/>
      <c r="BC1599" s="722"/>
      <c r="BD1599" s="722"/>
      <c r="BE1599" s="722"/>
      <c r="BF1599" s="722"/>
      <c r="BG1599" s="722"/>
      <c r="BH1599" s="722"/>
      <c r="BI1599" s="722"/>
      <c r="BJ1599" s="722"/>
      <c r="BK1599" s="722"/>
      <c r="BL1599" s="722"/>
      <c r="BM1599" s="722"/>
      <c r="BN1599" s="722"/>
      <c r="BO1599" s="722"/>
      <c r="BP1599" s="722"/>
      <c r="BQ1599" s="722"/>
      <c r="BR1599" s="722"/>
      <c r="BS1599" s="722"/>
      <c r="BT1599" s="722"/>
      <c r="BU1599" s="722"/>
      <c r="BV1599" s="722"/>
      <c r="BW1599" s="722"/>
      <c r="BX1599" s="722"/>
      <c r="BY1599" s="722"/>
      <c r="BZ1599" s="722"/>
      <c r="CA1599" s="722"/>
      <c r="CB1599" s="722"/>
      <c r="CC1599" s="722"/>
      <c r="CD1599" s="722"/>
      <c r="CE1599" s="722"/>
      <c r="CF1599" s="722"/>
      <c r="CG1599" s="722"/>
      <c r="CH1599" s="722"/>
      <c r="CI1599" s="722"/>
      <c r="CJ1599" s="722"/>
      <c r="CK1599" s="722"/>
      <c r="CL1599" s="722"/>
      <c r="CM1599" s="722"/>
      <c r="CN1599" s="722"/>
      <c r="CO1599" s="722"/>
      <c r="CP1599" s="722"/>
      <c r="CQ1599" s="722"/>
      <c r="CR1599" s="722"/>
      <c r="CS1599" s="722"/>
    </row>
    <row r="1600" spans="1:97" s="1376" customFormat="1">
      <c r="A1600" s="722"/>
      <c r="B1600" s="722"/>
      <c r="C1600" s="722"/>
      <c r="D1600" s="722"/>
      <c r="E1600" s="722"/>
      <c r="F1600" s="757"/>
      <c r="G1600" s="757"/>
      <c r="H1600" s="757"/>
      <c r="I1600" s="757"/>
      <c r="J1600" s="757"/>
      <c r="K1600" s="758"/>
      <c r="L1600" s="758"/>
      <c r="M1600" s="722"/>
      <c r="N1600" s="736"/>
      <c r="O1600" s="736"/>
      <c r="P1600" s="736"/>
      <c r="Q1600" s="736"/>
      <c r="R1600" s="736"/>
      <c r="S1600" s="736"/>
      <c r="T1600" s="736"/>
      <c r="U1600" s="736"/>
      <c r="BA1600" s="722"/>
      <c r="BB1600" s="722"/>
      <c r="BC1600" s="722"/>
      <c r="BD1600" s="722"/>
      <c r="BE1600" s="722"/>
      <c r="BF1600" s="722"/>
      <c r="BG1600" s="722"/>
      <c r="BH1600" s="722"/>
      <c r="BI1600" s="722"/>
      <c r="BJ1600" s="722"/>
      <c r="BK1600" s="722"/>
      <c r="BL1600" s="722"/>
      <c r="BM1600" s="722"/>
      <c r="BN1600" s="722"/>
      <c r="BO1600" s="722"/>
      <c r="BP1600" s="722"/>
      <c r="BQ1600" s="722"/>
      <c r="BR1600" s="722"/>
      <c r="BS1600" s="722"/>
      <c r="BT1600" s="722"/>
      <c r="BU1600" s="722"/>
      <c r="BV1600" s="722"/>
      <c r="BW1600" s="722"/>
      <c r="BX1600" s="722"/>
      <c r="BY1600" s="722"/>
      <c r="BZ1600" s="722"/>
      <c r="CA1600" s="722"/>
      <c r="CB1600" s="722"/>
      <c r="CC1600" s="722"/>
      <c r="CD1600" s="722"/>
      <c r="CE1600" s="722"/>
      <c r="CF1600" s="722"/>
      <c r="CG1600" s="722"/>
      <c r="CH1600" s="722"/>
      <c r="CI1600" s="722"/>
      <c r="CJ1600" s="722"/>
      <c r="CK1600" s="722"/>
      <c r="CL1600" s="722"/>
      <c r="CM1600" s="722"/>
      <c r="CN1600" s="722"/>
      <c r="CO1600" s="722"/>
      <c r="CP1600" s="722"/>
      <c r="CQ1600" s="722"/>
      <c r="CR1600" s="722"/>
      <c r="CS1600" s="722"/>
    </row>
    <row r="1601" spans="1:97" s="1376" customFormat="1">
      <c r="A1601" s="722"/>
      <c r="B1601" s="722"/>
      <c r="C1601" s="722"/>
      <c r="D1601" s="722"/>
      <c r="E1601" s="722"/>
      <c r="F1601" s="757"/>
      <c r="G1601" s="757"/>
      <c r="H1601" s="757"/>
      <c r="I1601" s="757"/>
      <c r="J1601" s="757"/>
      <c r="K1601" s="758"/>
      <c r="L1601" s="758"/>
      <c r="M1601" s="722"/>
      <c r="N1601" s="736"/>
      <c r="O1601" s="736"/>
      <c r="P1601" s="736"/>
      <c r="Q1601" s="736"/>
      <c r="R1601" s="736"/>
      <c r="S1601" s="736"/>
      <c r="T1601" s="736"/>
      <c r="U1601" s="736"/>
      <c r="BA1601" s="722"/>
      <c r="BB1601" s="722"/>
      <c r="BC1601" s="722"/>
      <c r="BD1601" s="722"/>
      <c r="BE1601" s="722"/>
      <c r="BF1601" s="722"/>
      <c r="BG1601" s="722"/>
      <c r="BH1601" s="722"/>
      <c r="BI1601" s="722"/>
      <c r="BJ1601" s="722"/>
      <c r="BK1601" s="722"/>
      <c r="BL1601" s="722"/>
      <c r="BM1601" s="722"/>
      <c r="BN1601" s="722"/>
      <c r="BO1601" s="722"/>
      <c r="BP1601" s="722"/>
      <c r="BQ1601" s="722"/>
      <c r="BR1601" s="722"/>
      <c r="BS1601" s="722"/>
      <c r="BT1601" s="722"/>
      <c r="BU1601" s="722"/>
      <c r="BV1601" s="722"/>
      <c r="BW1601" s="722"/>
      <c r="BX1601" s="722"/>
      <c r="BY1601" s="722"/>
      <c r="BZ1601" s="722"/>
      <c r="CA1601" s="722"/>
      <c r="CB1601" s="722"/>
      <c r="CC1601" s="722"/>
      <c r="CD1601" s="722"/>
      <c r="CE1601" s="722"/>
      <c r="CF1601" s="722"/>
      <c r="CG1601" s="722"/>
      <c r="CH1601" s="722"/>
      <c r="CI1601" s="722"/>
      <c r="CJ1601" s="722"/>
      <c r="CK1601" s="722"/>
      <c r="CL1601" s="722"/>
      <c r="CM1601" s="722"/>
      <c r="CN1601" s="722"/>
      <c r="CO1601" s="722"/>
      <c r="CP1601" s="722"/>
      <c r="CQ1601" s="722"/>
      <c r="CR1601" s="722"/>
      <c r="CS1601" s="722"/>
    </row>
    <row r="1602" spans="1:97" s="1376" customFormat="1">
      <c r="A1602" s="722"/>
      <c r="B1602" s="722"/>
      <c r="C1602" s="722"/>
      <c r="D1602" s="722"/>
      <c r="E1602" s="722"/>
      <c r="F1602" s="757"/>
      <c r="G1602" s="757"/>
      <c r="H1602" s="757"/>
      <c r="I1602" s="757"/>
      <c r="J1602" s="757"/>
      <c r="K1602" s="758"/>
      <c r="L1602" s="758"/>
      <c r="M1602" s="722"/>
      <c r="N1602" s="736"/>
      <c r="O1602" s="736"/>
      <c r="P1602" s="736"/>
      <c r="Q1602" s="736"/>
      <c r="R1602" s="736"/>
      <c r="S1602" s="736"/>
      <c r="T1602" s="736"/>
      <c r="U1602" s="736"/>
      <c r="BA1602" s="722"/>
      <c r="BB1602" s="722"/>
      <c r="BC1602" s="722"/>
      <c r="BD1602" s="722"/>
      <c r="BE1602" s="722"/>
      <c r="BF1602" s="722"/>
      <c r="BG1602" s="722"/>
      <c r="BH1602" s="722"/>
      <c r="BI1602" s="722"/>
      <c r="BJ1602" s="722"/>
      <c r="BK1602" s="722"/>
      <c r="BL1602" s="722"/>
      <c r="BM1602" s="722"/>
      <c r="BN1602" s="722"/>
      <c r="BO1602" s="722"/>
      <c r="BP1602" s="722"/>
      <c r="BQ1602" s="722"/>
      <c r="BR1602" s="722"/>
      <c r="BS1602" s="722"/>
      <c r="BT1602" s="722"/>
      <c r="BU1602" s="722"/>
      <c r="BV1602" s="722"/>
      <c r="BW1602" s="722"/>
      <c r="BX1602" s="722"/>
      <c r="BY1602" s="722"/>
      <c r="BZ1602" s="722"/>
      <c r="CA1602" s="722"/>
      <c r="CB1602" s="722"/>
      <c r="CC1602" s="722"/>
      <c r="CD1602" s="722"/>
      <c r="CE1602" s="722"/>
      <c r="CF1602" s="722"/>
      <c r="CG1602" s="722"/>
      <c r="CH1602" s="722"/>
      <c r="CI1602" s="722"/>
      <c r="CJ1602" s="722"/>
      <c r="CK1602" s="722"/>
      <c r="CL1602" s="722"/>
      <c r="CM1602" s="722"/>
      <c r="CN1602" s="722"/>
      <c r="CO1602" s="722"/>
      <c r="CP1602" s="722"/>
      <c r="CQ1602" s="722"/>
      <c r="CR1602" s="722"/>
      <c r="CS1602" s="722"/>
    </row>
    <row r="1603" spans="1:97" s="1376" customFormat="1">
      <c r="A1603" s="722"/>
      <c r="B1603" s="722"/>
      <c r="C1603" s="722"/>
      <c r="D1603" s="722"/>
      <c r="E1603" s="722"/>
      <c r="F1603" s="757"/>
      <c r="G1603" s="757"/>
      <c r="H1603" s="757"/>
      <c r="I1603" s="757"/>
      <c r="J1603" s="757"/>
      <c r="K1603" s="758"/>
      <c r="L1603" s="758"/>
      <c r="M1603" s="722"/>
      <c r="N1603" s="736"/>
      <c r="O1603" s="736"/>
      <c r="P1603" s="736"/>
      <c r="Q1603" s="736"/>
      <c r="R1603" s="736"/>
      <c r="S1603" s="736"/>
      <c r="T1603" s="736"/>
      <c r="U1603" s="736"/>
      <c r="BA1603" s="722"/>
      <c r="BB1603" s="722"/>
      <c r="BC1603" s="722"/>
      <c r="BD1603" s="722"/>
      <c r="BE1603" s="722"/>
      <c r="BF1603" s="722"/>
      <c r="BG1603" s="722"/>
      <c r="BH1603" s="722"/>
      <c r="BI1603" s="722"/>
      <c r="BJ1603" s="722"/>
      <c r="BK1603" s="722"/>
      <c r="BL1603" s="722"/>
      <c r="BM1603" s="722"/>
      <c r="BN1603" s="722"/>
      <c r="BO1603" s="722"/>
      <c r="BP1603" s="722"/>
      <c r="BQ1603" s="722"/>
      <c r="BR1603" s="722"/>
      <c r="BS1603" s="722"/>
      <c r="BT1603" s="722"/>
      <c r="BU1603" s="722"/>
      <c r="BV1603" s="722"/>
      <c r="BW1603" s="722"/>
      <c r="BX1603" s="722"/>
      <c r="BY1603" s="722"/>
      <c r="BZ1603" s="722"/>
      <c r="CA1603" s="722"/>
      <c r="CB1603" s="722"/>
      <c r="CC1603" s="722"/>
      <c r="CD1603" s="722"/>
      <c r="CE1603" s="722"/>
      <c r="CF1603" s="722"/>
      <c r="CG1603" s="722"/>
      <c r="CH1603" s="722"/>
      <c r="CI1603" s="722"/>
      <c r="CJ1603" s="722"/>
      <c r="CK1603" s="722"/>
      <c r="CL1603" s="722"/>
      <c r="CM1603" s="722"/>
      <c r="CN1603" s="722"/>
      <c r="CO1603" s="722"/>
      <c r="CP1603" s="722"/>
      <c r="CQ1603" s="722"/>
      <c r="CR1603" s="722"/>
      <c r="CS1603" s="722"/>
    </row>
    <row r="1604" spans="1:97" s="1376" customFormat="1">
      <c r="A1604" s="722"/>
      <c r="B1604" s="722"/>
      <c r="C1604" s="722"/>
      <c r="D1604" s="722"/>
      <c r="E1604" s="722"/>
      <c r="F1604" s="757"/>
      <c r="G1604" s="757"/>
      <c r="H1604" s="757"/>
      <c r="I1604" s="757"/>
      <c r="J1604" s="757"/>
      <c r="K1604" s="758"/>
      <c r="L1604" s="758"/>
      <c r="M1604" s="722"/>
      <c r="N1604" s="736"/>
      <c r="O1604" s="736"/>
      <c r="P1604" s="736"/>
      <c r="Q1604" s="736"/>
      <c r="R1604" s="736"/>
      <c r="S1604" s="736"/>
      <c r="T1604" s="736"/>
      <c r="U1604" s="736"/>
      <c r="BA1604" s="722"/>
      <c r="BB1604" s="722"/>
      <c r="BC1604" s="722"/>
      <c r="BD1604" s="722"/>
      <c r="BE1604" s="722"/>
      <c r="BF1604" s="722"/>
      <c r="BG1604" s="722"/>
      <c r="BH1604" s="722"/>
      <c r="BI1604" s="722"/>
      <c r="BJ1604" s="722"/>
      <c r="BK1604" s="722"/>
      <c r="BL1604" s="722"/>
      <c r="BM1604" s="722"/>
      <c r="BN1604" s="722"/>
      <c r="BO1604" s="722"/>
      <c r="BP1604" s="722"/>
      <c r="BQ1604" s="722"/>
      <c r="BR1604" s="722"/>
      <c r="BS1604" s="722"/>
      <c r="BT1604" s="722"/>
      <c r="BU1604" s="722"/>
      <c r="BV1604" s="722"/>
      <c r="BW1604" s="722"/>
      <c r="BX1604" s="722"/>
      <c r="BY1604" s="722"/>
      <c r="BZ1604" s="722"/>
      <c r="CA1604" s="722"/>
      <c r="CB1604" s="722"/>
      <c r="CC1604" s="722"/>
      <c r="CD1604" s="722"/>
      <c r="CE1604" s="722"/>
      <c r="CF1604" s="722"/>
      <c r="CG1604" s="722"/>
      <c r="CH1604" s="722"/>
      <c r="CI1604" s="722"/>
      <c r="CJ1604" s="722"/>
      <c r="CK1604" s="722"/>
      <c r="CL1604" s="722"/>
      <c r="CM1604" s="722"/>
      <c r="CN1604" s="722"/>
      <c r="CO1604" s="722"/>
      <c r="CP1604" s="722"/>
      <c r="CQ1604" s="722"/>
      <c r="CR1604" s="722"/>
      <c r="CS1604" s="722"/>
    </row>
    <row r="1605" spans="1:97" s="1376" customFormat="1">
      <c r="A1605" s="722"/>
      <c r="B1605" s="722"/>
      <c r="C1605" s="722"/>
      <c r="D1605" s="722"/>
      <c r="E1605" s="722"/>
      <c r="F1605" s="757"/>
      <c r="G1605" s="757"/>
      <c r="H1605" s="757"/>
      <c r="I1605" s="757"/>
      <c r="J1605" s="757"/>
      <c r="K1605" s="758"/>
      <c r="L1605" s="758"/>
      <c r="M1605" s="722"/>
      <c r="N1605" s="736"/>
      <c r="O1605" s="736"/>
      <c r="P1605" s="736"/>
      <c r="Q1605" s="736"/>
      <c r="R1605" s="736"/>
      <c r="S1605" s="736"/>
      <c r="T1605" s="736"/>
      <c r="U1605" s="736"/>
      <c r="BA1605" s="722"/>
      <c r="BB1605" s="722"/>
      <c r="BC1605" s="722"/>
      <c r="BD1605" s="722"/>
      <c r="BE1605" s="722"/>
      <c r="BF1605" s="722"/>
      <c r="BG1605" s="722"/>
      <c r="BH1605" s="722"/>
      <c r="BI1605" s="722"/>
      <c r="BJ1605" s="722"/>
      <c r="BK1605" s="722"/>
      <c r="BL1605" s="722"/>
      <c r="BM1605" s="722"/>
      <c r="BN1605" s="722"/>
      <c r="BO1605" s="722"/>
      <c r="BP1605" s="722"/>
      <c r="BQ1605" s="722"/>
      <c r="BR1605" s="722"/>
      <c r="BS1605" s="722"/>
      <c r="BT1605" s="722"/>
      <c r="BU1605" s="722"/>
      <c r="BV1605" s="722"/>
      <c r="BW1605" s="722"/>
      <c r="BX1605" s="722"/>
      <c r="BY1605" s="722"/>
      <c r="BZ1605" s="722"/>
      <c r="CA1605" s="722"/>
      <c r="CB1605" s="722"/>
      <c r="CC1605" s="722"/>
      <c r="CD1605" s="722"/>
      <c r="CE1605" s="722"/>
      <c r="CF1605" s="722"/>
      <c r="CG1605" s="722"/>
      <c r="CH1605" s="722"/>
      <c r="CI1605" s="722"/>
      <c r="CJ1605" s="722"/>
      <c r="CK1605" s="722"/>
      <c r="CL1605" s="722"/>
      <c r="CM1605" s="722"/>
      <c r="CN1605" s="722"/>
      <c r="CO1605" s="722"/>
      <c r="CP1605" s="722"/>
      <c r="CQ1605" s="722"/>
      <c r="CR1605" s="722"/>
      <c r="CS1605" s="722"/>
    </row>
    <row r="1606" spans="1:97" s="1376" customFormat="1">
      <c r="A1606" s="722"/>
      <c r="B1606" s="722"/>
      <c r="C1606" s="722"/>
      <c r="D1606" s="722"/>
      <c r="E1606" s="722"/>
      <c r="F1606" s="757"/>
      <c r="G1606" s="757"/>
      <c r="H1606" s="757"/>
      <c r="I1606" s="757"/>
      <c r="J1606" s="757"/>
      <c r="K1606" s="758"/>
      <c r="L1606" s="758"/>
      <c r="M1606" s="722"/>
      <c r="N1606" s="736"/>
      <c r="O1606" s="736"/>
      <c r="P1606" s="736"/>
      <c r="Q1606" s="736"/>
      <c r="R1606" s="736"/>
      <c r="S1606" s="736"/>
      <c r="T1606" s="736"/>
      <c r="U1606" s="736"/>
      <c r="BA1606" s="722"/>
      <c r="BB1606" s="722"/>
      <c r="BC1606" s="722"/>
      <c r="BD1606" s="722"/>
      <c r="BE1606" s="722"/>
      <c r="BF1606" s="722"/>
      <c r="BG1606" s="722"/>
      <c r="BH1606" s="722"/>
      <c r="BI1606" s="722"/>
      <c r="BJ1606" s="722"/>
      <c r="BK1606" s="722"/>
      <c r="BL1606" s="722"/>
      <c r="BM1606" s="722"/>
      <c r="BN1606" s="722"/>
      <c r="BO1606" s="722"/>
      <c r="BP1606" s="722"/>
      <c r="BQ1606" s="722"/>
      <c r="BR1606" s="722"/>
      <c r="BS1606" s="722"/>
      <c r="BT1606" s="722"/>
      <c r="BU1606" s="722"/>
      <c r="BV1606" s="722"/>
      <c r="BW1606" s="722"/>
      <c r="BX1606" s="722"/>
      <c r="BY1606" s="722"/>
      <c r="BZ1606" s="722"/>
      <c r="CA1606" s="722"/>
      <c r="CB1606" s="722"/>
      <c r="CC1606" s="722"/>
      <c r="CD1606" s="722"/>
      <c r="CE1606" s="722"/>
      <c r="CF1606" s="722"/>
      <c r="CG1606" s="722"/>
      <c r="CH1606" s="722"/>
      <c r="CI1606" s="722"/>
      <c r="CJ1606" s="722"/>
      <c r="CK1606" s="722"/>
      <c r="CL1606" s="722"/>
      <c r="CM1606" s="722"/>
      <c r="CN1606" s="722"/>
      <c r="CO1606" s="722"/>
      <c r="CP1606" s="722"/>
      <c r="CQ1606" s="722"/>
      <c r="CR1606" s="722"/>
      <c r="CS1606" s="722"/>
    </row>
    <row r="1607" spans="1:97" s="1376" customFormat="1">
      <c r="A1607" s="722"/>
      <c r="B1607" s="722"/>
      <c r="C1607" s="722"/>
      <c r="D1607" s="722"/>
      <c r="E1607" s="722"/>
      <c r="F1607" s="757"/>
      <c r="G1607" s="757"/>
      <c r="H1607" s="757"/>
      <c r="I1607" s="757"/>
      <c r="J1607" s="757"/>
      <c r="K1607" s="758"/>
      <c r="L1607" s="758"/>
      <c r="M1607" s="722"/>
      <c r="N1607" s="736"/>
      <c r="O1607" s="736"/>
      <c r="P1607" s="736"/>
      <c r="Q1607" s="736"/>
      <c r="R1607" s="736"/>
      <c r="S1607" s="736"/>
      <c r="T1607" s="736"/>
      <c r="U1607" s="736"/>
      <c r="BA1607" s="722"/>
      <c r="BB1607" s="722"/>
      <c r="BC1607" s="722"/>
      <c r="BD1607" s="722"/>
      <c r="BE1607" s="722"/>
      <c r="BF1607" s="722"/>
      <c r="BG1607" s="722"/>
      <c r="BH1607" s="722"/>
      <c r="BI1607" s="722"/>
      <c r="BJ1607" s="722"/>
      <c r="BK1607" s="722"/>
      <c r="BL1607" s="722"/>
      <c r="BM1607" s="722"/>
      <c r="BN1607" s="722"/>
      <c r="BO1607" s="722"/>
      <c r="BP1607" s="722"/>
      <c r="BQ1607" s="722"/>
      <c r="BR1607" s="722"/>
      <c r="BS1607" s="722"/>
      <c r="BT1607" s="722"/>
      <c r="BU1607" s="722"/>
      <c r="BV1607" s="722"/>
      <c r="BW1607" s="722"/>
      <c r="BX1607" s="722"/>
      <c r="BY1607" s="722"/>
      <c r="BZ1607" s="722"/>
      <c r="CA1607" s="722"/>
      <c r="CB1607" s="722"/>
      <c r="CC1607" s="722"/>
      <c r="CD1607" s="722"/>
      <c r="CE1607" s="722"/>
      <c r="CF1607" s="722"/>
      <c r="CG1607" s="722"/>
      <c r="CH1607" s="722"/>
      <c r="CI1607" s="722"/>
      <c r="CJ1607" s="722"/>
      <c r="CK1607" s="722"/>
      <c r="CL1607" s="722"/>
      <c r="CM1607" s="722"/>
      <c r="CN1607" s="722"/>
      <c r="CO1607" s="722"/>
      <c r="CP1607" s="722"/>
      <c r="CQ1607" s="722"/>
      <c r="CR1607" s="722"/>
      <c r="CS1607" s="722"/>
    </row>
    <row r="1608" spans="1:97" s="1376" customFormat="1">
      <c r="A1608" s="722"/>
      <c r="B1608" s="722"/>
      <c r="C1608" s="722"/>
      <c r="D1608" s="722"/>
      <c r="E1608" s="722"/>
      <c r="F1608" s="757"/>
      <c r="G1608" s="757"/>
      <c r="H1608" s="757"/>
      <c r="I1608" s="757"/>
      <c r="J1608" s="757"/>
      <c r="K1608" s="758"/>
      <c r="L1608" s="758"/>
      <c r="M1608" s="722"/>
      <c r="N1608" s="736"/>
      <c r="O1608" s="736"/>
      <c r="P1608" s="736"/>
      <c r="Q1608" s="736"/>
      <c r="R1608" s="736"/>
      <c r="S1608" s="736"/>
      <c r="T1608" s="736"/>
      <c r="U1608" s="736"/>
      <c r="BA1608" s="722"/>
      <c r="BB1608" s="722"/>
      <c r="BC1608" s="722"/>
      <c r="BD1608" s="722"/>
      <c r="BE1608" s="722"/>
      <c r="BF1608" s="722"/>
      <c r="BG1608" s="722"/>
      <c r="BH1608" s="722"/>
      <c r="BI1608" s="722"/>
      <c r="BJ1608" s="722"/>
      <c r="BK1608" s="722"/>
      <c r="BL1608" s="722"/>
      <c r="BM1608" s="722"/>
      <c r="BN1608" s="722"/>
      <c r="BO1608" s="722"/>
      <c r="BP1608" s="722"/>
      <c r="BQ1608" s="722"/>
      <c r="BR1608" s="722"/>
      <c r="BS1608" s="722"/>
      <c r="BT1608" s="722"/>
      <c r="BU1608" s="722"/>
      <c r="BV1608" s="722"/>
      <c r="BW1608" s="722"/>
      <c r="BX1608" s="722"/>
      <c r="BY1608" s="722"/>
      <c r="BZ1608" s="722"/>
      <c r="CA1608" s="722"/>
      <c r="CB1608" s="722"/>
      <c r="CC1608" s="722"/>
      <c r="CD1608" s="722"/>
      <c r="CE1608" s="722"/>
      <c r="CF1608" s="722"/>
      <c r="CG1608" s="722"/>
      <c r="CH1608" s="722"/>
      <c r="CI1608" s="722"/>
      <c r="CJ1608" s="722"/>
      <c r="CK1608" s="722"/>
      <c r="CL1608" s="722"/>
      <c r="CM1608" s="722"/>
      <c r="CN1608" s="722"/>
      <c r="CO1608" s="722"/>
      <c r="CP1608" s="722"/>
      <c r="CQ1608" s="722"/>
      <c r="CR1608" s="722"/>
      <c r="CS1608" s="722"/>
    </row>
    <row r="1609" spans="1:97" s="1376" customFormat="1">
      <c r="A1609" s="722"/>
      <c r="B1609" s="722"/>
      <c r="C1609" s="722"/>
      <c r="D1609" s="722"/>
      <c r="E1609" s="722"/>
      <c r="F1609" s="757"/>
      <c r="G1609" s="757"/>
      <c r="H1609" s="757"/>
      <c r="I1609" s="757"/>
      <c r="J1609" s="757"/>
      <c r="K1609" s="758"/>
      <c r="L1609" s="758"/>
      <c r="M1609" s="722"/>
      <c r="N1609" s="736"/>
      <c r="O1609" s="736"/>
      <c r="P1609" s="736"/>
      <c r="Q1609" s="736"/>
      <c r="R1609" s="736"/>
      <c r="S1609" s="736"/>
      <c r="T1609" s="736"/>
      <c r="U1609" s="736"/>
      <c r="BA1609" s="722"/>
      <c r="BB1609" s="722"/>
      <c r="BC1609" s="722"/>
      <c r="BD1609" s="722"/>
      <c r="BE1609" s="722"/>
      <c r="BF1609" s="722"/>
      <c r="BG1609" s="722"/>
      <c r="BH1609" s="722"/>
      <c r="BI1609" s="722"/>
      <c r="BJ1609" s="722"/>
      <c r="BK1609" s="722"/>
      <c r="BL1609" s="722"/>
      <c r="BM1609" s="722"/>
      <c r="BN1609" s="722"/>
      <c r="BO1609" s="722"/>
      <c r="BP1609" s="722"/>
      <c r="BQ1609" s="722"/>
      <c r="BR1609" s="722"/>
      <c r="BS1609" s="722"/>
      <c r="BT1609" s="722"/>
      <c r="BU1609" s="722"/>
      <c r="BV1609" s="722"/>
      <c r="BW1609" s="722"/>
      <c r="BX1609" s="722"/>
      <c r="BY1609" s="722"/>
      <c r="BZ1609" s="722"/>
      <c r="CA1609" s="722"/>
      <c r="CB1609" s="722"/>
      <c r="CC1609" s="722"/>
      <c r="CD1609" s="722"/>
      <c r="CE1609" s="722"/>
      <c r="CF1609" s="722"/>
      <c r="CG1609" s="722"/>
      <c r="CH1609" s="722"/>
      <c r="CI1609" s="722"/>
      <c r="CJ1609" s="722"/>
      <c r="CK1609" s="722"/>
      <c r="CL1609" s="722"/>
      <c r="CM1609" s="722"/>
      <c r="CN1609" s="722"/>
      <c r="CO1609" s="722"/>
      <c r="CP1609" s="722"/>
      <c r="CQ1609" s="722"/>
      <c r="CR1609" s="722"/>
      <c r="CS1609" s="722"/>
    </row>
    <row r="1610" spans="1:97" s="1376" customFormat="1">
      <c r="A1610" s="722"/>
      <c r="B1610" s="722"/>
      <c r="C1610" s="722"/>
      <c r="D1610" s="722"/>
      <c r="E1610" s="722"/>
      <c r="F1610" s="757"/>
      <c r="G1610" s="757"/>
      <c r="H1610" s="757"/>
      <c r="I1610" s="757"/>
      <c r="J1610" s="757"/>
      <c r="K1610" s="758"/>
      <c r="L1610" s="758"/>
      <c r="M1610" s="722"/>
      <c r="N1610" s="736"/>
      <c r="O1610" s="736"/>
      <c r="P1610" s="736"/>
      <c r="Q1610" s="736"/>
      <c r="R1610" s="736"/>
      <c r="S1610" s="736"/>
      <c r="T1610" s="736"/>
      <c r="U1610" s="736"/>
      <c r="BA1610" s="722"/>
      <c r="BB1610" s="722"/>
      <c r="BC1610" s="722"/>
      <c r="BD1610" s="722"/>
      <c r="BE1610" s="722"/>
      <c r="BF1610" s="722"/>
      <c r="BG1610" s="722"/>
      <c r="BH1610" s="722"/>
      <c r="BI1610" s="722"/>
      <c r="BJ1610" s="722"/>
      <c r="BK1610" s="722"/>
      <c r="BL1610" s="722"/>
      <c r="BM1610" s="722"/>
      <c r="BN1610" s="722"/>
      <c r="BO1610" s="722"/>
      <c r="BP1610" s="722"/>
      <c r="BQ1610" s="722"/>
      <c r="BR1610" s="722"/>
      <c r="BS1610" s="722"/>
      <c r="BT1610" s="722"/>
      <c r="BU1610" s="722"/>
      <c r="BV1610" s="722"/>
      <c r="BW1610" s="722"/>
      <c r="BX1610" s="722"/>
      <c r="BY1610" s="722"/>
      <c r="BZ1610" s="722"/>
      <c r="CA1610" s="722"/>
      <c r="CB1610" s="722"/>
      <c r="CC1610" s="722"/>
      <c r="CD1610" s="722"/>
      <c r="CE1610" s="722"/>
      <c r="CF1610" s="722"/>
      <c r="CG1610" s="722"/>
      <c r="CH1610" s="722"/>
      <c r="CI1610" s="722"/>
      <c r="CJ1610" s="722"/>
      <c r="CK1610" s="722"/>
      <c r="CL1610" s="722"/>
      <c r="CM1610" s="722"/>
      <c r="CN1610" s="722"/>
      <c r="CO1610" s="722"/>
      <c r="CP1610" s="722"/>
      <c r="CQ1610" s="722"/>
      <c r="CR1610" s="722"/>
      <c r="CS1610" s="722"/>
    </row>
    <row r="1611" spans="1:97" s="1376" customFormat="1">
      <c r="A1611" s="722"/>
      <c r="B1611" s="722"/>
      <c r="C1611" s="722"/>
      <c r="D1611" s="722"/>
      <c r="E1611" s="722"/>
      <c r="F1611" s="757"/>
      <c r="G1611" s="757"/>
      <c r="H1611" s="757"/>
      <c r="I1611" s="757"/>
      <c r="J1611" s="757"/>
      <c r="K1611" s="758"/>
      <c r="L1611" s="758"/>
      <c r="M1611" s="722"/>
      <c r="N1611" s="736"/>
      <c r="O1611" s="736"/>
      <c r="P1611" s="736"/>
      <c r="Q1611" s="736"/>
      <c r="R1611" s="736"/>
      <c r="S1611" s="736"/>
      <c r="T1611" s="736"/>
      <c r="U1611" s="736"/>
      <c r="BA1611" s="722"/>
      <c r="BB1611" s="722"/>
      <c r="BC1611" s="722"/>
      <c r="BD1611" s="722"/>
      <c r="BE1611" s="722"/>
      <c r="BF1611" s="722"/>
      <c r="BG1611" s="722"/>
      <c r="BH1611" s="722"/>
      <c r="BI1611" s="722"/>
      <c r="BJ1611" s="722"/>
      <c r="BK1611" s="722"/>
      <c r="BL1611" s="722"/>
      <c r="BM1611" s="722"/>
      <c r="BN1611" s="722"/>
      <c r="BO1611" s="722"/>
      <c r="BP1611" s="722"/>
      <c r="BQ1611" s="722"/>
      <c r="BR1611" s="722"/>
      <c r="BS1611" s="722"/>
      <c r="BT1611" s="722"/>
      <c r="BU1611" s="722"/>
      <c r="BV1611" s="722"/>
      <c r="BW1611" s="722"/>
      <c r="BX1611" s="722"/>
      <c r="BY1611" s="722"/>
      <c r="BZ1611" s="722"/>
      <c r="CA1611" s="722"/>
      <c r="CB1611" s="722"/>
      <c r="CC1611" s="722"/>
      <c r="CD1611" s="722"/>
      <c r="CE1611" s="722"/>
      <c r="CF1611" s="722"/>
      <c r="CG1611" s="722"/>
      <c r="CH1611" s="722"/>
      <c r="CI1611" s="722"/>
      <c r="CJ1611" s="722"/>
      <c r="CK1611" s="722"/>
      <c r="CL1611" s="722"/>
      <c r="CM1611" s="722"/>
      <c r="CN1611" s="722"/>
      <c r="CO1611" s="722"/>
      <c r="CP1611" s="722"/>
      <c r="CQ1611" s="722"/>
      <c r="CR1611" s="722"/>
      <c r="CS1611" s="722"/>
    </row>
    <row r="1612" spans="1:97" s="1376" customFormat="1">
      <c r="A1612" s="722"/>
      <c r="B1612" s="722"/>
      <c r="C1612" s="722"/>
      <c r="D1612" s="722"/>
      <c r="E1612" s="722"/>
      <c r="F1612" s="757"/>
      <c r="G1612" s="757"/>
      <c r="H1612" s="757"/>
      <c r="I1612" s="757"/>
      <c r="J1612" s="757"/>
      <c r="K1612" s="758"/>
      <c r="L1612" s="758"/>
      <c r="M1612" s="722"/>
      <c r="N1612" s="736"/>
      <c r="O1612" s="736"/>
      <c r="P1612" s="736"/>
      <c r="Q1612" s="736"/>
      <c r="R1612" s="736"/>
      <c r="S1612" s="736"/>
      <c r="T1612" s="736"/>
      <c r="U1612" s="736"/>
      <c r="BA1612" s="722"/>
      <c r="BB1612" s="722"/>
      <c r="BC1612" s="722"/>
      <c r="BD1612" s="722"/>
      <c r="BE1612" s="722"/>
      <c r="BF1612" s="722"/>
      <c r="BG1612" s="722"/>
      <c r="BH1612" s="722"/>
      <c r="BI1612" s="722"/>
      <c r="BJ1612" s="722"/>
      <c r="BK1612" s="722"/>
      <c r="BL1612" s="722"/>
      <c r="BM1612" s="722"/>
      <c r="BN1612" s="722"/>
      <c r="BO1612" s="722"/>
      <c r="BP1612" s="722"/>
      <c r="BQ1612" s="722"/>
      <c r="BR1612" s="722"/>
      <c r="BS1612" s="722"/>
      <c r="BT1612" s="722"/>
      <c r="BU1612" s="722"/>
      <c r="BV1612" s="722"/>
      <c r="BW1612" s="722"/>
      <c r="BX1612" s="722"/>
      <c r="BY1612" s="722"/>
      <c r="BZ1612" s="722"/>
      <c r="CA1612" s="722"/>
      <c r="CB1612" s="722"/>
      <c r="CC1612" s="722"/>
      <c r="CD1612" s="722"/>
      <c r="CE1612" s="722"/>
      <c r="CF1612" s="722"/>
      <c r="CG1612" s="722"/>
      <c r="CH1612" s="722"/>
      <c r="CI1612" s="722"/>
      <c r="CJ1612" s="722"/>
      <c r="CK1612" s="722"/>
      <c r="CL1612" s="722"/>
      <c r="CM1612" s="722"/>
      <c r="CN1612" s="722"/>
      <c r="CO1612" s="722"/>
      <c r="CP1612" s="722"/>
      <c r="CQ1612" s="722"/>
      <c r="CR1612" s="722"/>
      <c r="CS1612" s="722"/>
    </row>
    <row r="1613" spans="1:97" s="1376" customFormat="1">
      <c r="A1613" s="722"/>
      <c r="B1613" s="722"/>
      <c r="C1613" s="722"/>
      <c r="D1613" s="722"/>
      <c r="E1613" s="722"/>
      <c r="F1613" s="757"/>
      <c r="G1613" s="757"/>
      <c r="H1613" s="757"/>
      <c r="I1613" s="757"/>
      <c r="J1613" s="757"/>
      <c r="K1613" s="758"/>
      <c r="L1613" s="758"/>
      <c r="M1613" s="722"/>
      <c r="N1613" s="736"/>
      <c r="O1613" s="736"/>
      <c r="P1613" s="736"/>
      <c r="Q1613" s="736"/>
      <c r="R1613" s="736"/>
      <c r="S1613" s="736"/>
      <c r="T1613" s="736"/>
      <c r="U1613" s="736"/>
      <c r="BA1613" s="722"/>
      <c r="BB1613" s="722"/>
      <c r="BC1613" s="722"/>
      <c r="BD1613" s="722"/>
      <c r="BE1613" s="722"/>
      <c r="BF1613" s="722"/>
      <c r="BG1613" s="722"/>
      <c r="BH1613" s="722"/>
      <c r="BI1613" s="722"/>
      <c r="BJ1613" s="722"/>
      <c r="BK1613" s="722"/>
      <c r="BL1613" s="722"/>
      <c r="BM1613" s="722"/>
      <c r="BN1613" s="722"/>
      <c r="BO1613" s="722"/>
      <c r="BP1613" s="722"/>
      <c r="BQ1613" s="722"/>
      <c r="BR1613" s="722"/>
      <c r="BS1613" s="722"/>
      <c r="BT1613" s="722"/>
      <c r="BU1613" s="722"/>
      <c r="BV1613" s="722"/>
      <c r="BW1613" s="722"/>
      <c r="BX1613" s="722"/>
      <c r="BY1613" s="722"/>
      <c r="BZ1613" s="722"/>
      <c r="CA1613" s="722"/>
      <c r="CB1613" s="722"/>
      <c r="CC1613" s="722"/>
      <c r="CD1613" s="722"/>
      <c r="CE1613" s="722"/>
      <c r="CF1613" s="722"/>
      <c r="CG1613" s="722"/>
      <c r="CH1613" s="722"/>
      <c r="CI1613" s="722"/>
      <c r="CJ1613" s="722"/>
      <c r="CK1613" s="722"/>
      <c r="CL1613" s="722"/>
      <c r="CM1613" s="722"/>
      <c r="CN1613" s="722"/>
      <c r="CO1613" s="722"/>
      <c r="CP1613" s="722"/>
      <c r="CQ1613" s="722"/>
      <c r="CR1613" s="722"/>
      <c r="CS1613" s="722"/>
    </row>
    <row r="1614" spans="1:97" s="1376" customFormat="1">
      <c r="A1614" s="722"/>
      <c r="B1614" s="722"/>
      <c r="C1614" s="722"/>
      <c r="D1614" s="722"/>
      <c r="E1614" s="722"/>
      <c r="F1614" s="757"/>
      <c r="G1614" s="757"/>
      <c r="H1614" s="757"/>
      <c r="I1614" s="757"/>
      <c r="J1614" s="757"/>
      <c r="K1614" s="758"/>
      <c r="L1614" s="758"/>
      <c r="M1614" s="722"/>
      <c r="N1614" s="736"/>
      <c r="O1614" s="736"/>
      <c r="P1614" s="736"/>
      <c r="Q1614" s="736"/>
      <c r="R1614" s="736"/>
      <c r="S1614" s="736"/>
      <c r="T1614" s="736"/>
      <c r="U1614" s="736"/>
      <c r="BA1614" s="722"/>
      <c r="BB1614" s="722"/>
      <c r="BC1614" s="722"/>
      <c r="BD1614" s="722"/>
      <c r="BE1614" s="722"/>
      <c r="BF1614" s="722"/>
      <c r="BG1614" s="722"/>
      <c r="BH1614" s="722"/>
      <c r="BI1614" s="722"/>
      <c r="BJ1614" s="722"/>
      <c r="BK1614" s="722"/>
      <c r="BL1614" s="722"/>
      <c r="BM1614" s="722"/>
      <c r="BN1614" s="722"/>
      <c r="BO1614" s="722"/>
      <c r="BP1614" s="722"/>
      <c r="BQ1614" s="722"/>
      <c r="BR1614" s="722"/>
      <c r="BS1614" s="722"/>
      <c r="BT1614" s="722"/>
      <c r="BU1614" s="722"/>
      <c r="BV1614" s="722"/>
      <c r="BW1614" s="722"/>
      <c r="BX1614" s="722"/>
      <c r="BY1614" s="722"/>
      <c r="BZ1614" s="722"/>
      <c r="CA1614" s="722"/>
      <c r="CB1614" s="722"/>
      <c r="CC1614" s="722"/>
      <c r="CD1614" s="722"/>
      <c r="CE1614" s="722"/>
      <c r="CF1614" s="722"/>
      <c r="CG1614" s="722"/>
      <c r="CH1614" s="722"/>
      <c r="CI1614" s="722"/>
      <c r="CJ1614" s="722"/>
      <c r="CK1614" s="722"/>
      <c r="CL1614" s="722"/>
      <c r="CM1614" s="722"/>
      <c r="CN1614" s="722"/>
      <c r="CO1614" s="722"/>
      <c r="CP1614" s="722"/>
      <c r="CQ1614" s="722"/>
      <c r="CR1614" s="722"/>
      <c r="CS1614" s="722"/>
    </row>
    <row r="1615" spans="1:97" s="1376" customFormat="1">
      <c r="A1615" s="722"/>
      <c r="B1615" s="722"/>
      <c r="C1615" s="722"/>
      <c r="D1615" s="722"/>
      <c r="E1615" s="722"/>
      <c r="F1615" s="757"/>
      <c r="G1615" s="757"/>
      <c r="H1615" s="757"/>
      <c r="I1615" s="757"/>
      <c r="J1615" s="757"/>
      <c r="K1615" s="758"/>
      <c r="L1615" s="758"/>
      <c r="M1615" s="722"/>
      <c r="N1615" s="736"/>
      <c r="O1615" s="736"/>
      <c r="P1615" s="736"/>
      <c r="Q1615" s="736"/>
      <c r="R1615" s="736"/>
      <c r="S1615" s="736"/>
      <c r="T1615" s="736"/>
      <c r="U1615" s="736"/>
      <c r="BA1615" s="722"/>
      <c r="BB1615" s="722"/>
      <c r="BC1615" s="722"/>
      <c r="BD1615" s="722"/>
      <c r="BE1615" s="722"/>
      <c r="BF1615" s="722"/>
      <c r="BG1615" s="722"/>
      <c r="BH1615" s="722"/>
      <c r="BI1615" s="722"/>
      <c r="BJ1615" s="722"/>
      <c r="BK1615" s="722"/>
      <c r="BL1615" s="722"/>
      <c r="BM1615" s="722"/>
      <c r="BN1615" s="722"/>
      <c r="BO1615" s="722"/>
      <c r="BP1615" s="722"/>
      <c r="BQ1615" s="722"/>
      <c r="BR1615" s="722"/>
      <c r="BS1615" s="722"/>
      <c r="BT1615" s="722"/>
      <c r="BU1615" s="722"/>
      <c r="BV1615" s="722"/>
      <c r="BW1615" s="722"/>
      <c r="BX1615" s="722"/>
      <c r="BY1615" s="722"/>
      <c r="BZ1615" s="722"/>
      <c r="CA1615" s="722"/>
      <c r="CB1615" s="722"/>
      <c r="CC1615" s="722"/>
      <c r="CD1615" s="722"/>
      <c r="CE1615" s="722"/>
      <c r="CF1615" s="722"/>
      <c r="CG1615" s="722"/>
      <c r="CH1615" s="722"/>
      <c r="CI1615" s="722"/>
      <c r="CJ1615" s="722"/>
      <c r="CK1615" s="722"/>
      <c r="CL1615" s="722"/>
      <c r="CM1615" s="722"/>
      <c r="CN1615" s="722"/>
      <c r="CO1615" s="722"/>
      <c r="CP1615" s="722"/>
      <c r="CQ1615" s="722"/>
      <c r="CR1615" s="722"/>
      <c r="CS1615" s="722"/>
    </row>
    <row r="1616" spans="1:97" s="1376" customFormat="1">
      <c r="A1616" s="722"/>
      <c r="B1616" s="722"/>
      <c r="C1616" s="722"/>
      <c r="D1616" s="722"/>
      <c r="E1616" s="722"/>
      <c r="F1616" s="757"/>
      <c r="G1616" s="757"/>
      <c r="H1616" s="757"/>
      <c r="I1616" s="757"/>
      <c r="J1616" s="757"/>
      <c r="K1616" s="758"/>
      <c r="L1616" s="758"/>
      <c r="M1616" s="722"/>
      <c r="N1616" s="736"/>
      <c r="O1616" s="736"/>
      <c r="P1616" s="736"/>
      <c r="Q1616" s="736"/>
      <c r="R1616" s="736"/>
      <c r="S1616" s="736"/>
      <c r="T1616" s="736"/>
      <c r="U1616" s="736"/>
      <c r="BA1616" s="722"/>
      <c r="BB1616" s="722"/>
      <c r="BC1616" s="722"/>
      <c r="BD1616" s="722"/>
      <c r="BE1616" s="722"/>
      <c r="BF1616" s="722"/>
      <c r="BG1616" s="722"/>
      <c r="BH1616" s="722"/>
      <c r="BI1616" s="722"/>
      <c r="BJ1616" s="722"/>
      <c r="BK1616" s="722"/>
      <c r="BL1616" s="722"/>
      <c r="BM1616" s="722"/>
      <c r="BN1616" s="722"/>
      <c r="BO1616" s="722"/>
      <c r="BP1616" s="722"/>
      <c r="BQ1616" s="722"/>
      <c r="BR1616" s="722"/>
      <c r="BS1616" s="722"/>
      <c r="BT1616" s="722"/>
      <c r="BU1616" s="722"/>
      <c r="BV1616" s="722"/>
      <c r="BW1616" s="722"/>
      <c r="BX1616" s="722"/>
      <c r="BY1616" s="722"/>
      <c r="BZ1616" s="722"/>
      <c r="CA1616" s="722"/>
      <c r="CB1616" s="722"/>
      <c r="CC1616" s="722"/>
      <c r="CD1616" s="722"/>
      <c r="CE1616" s="722"/>
      <c r="CF1616" s="722"/>
      <c r="CG1616" s="722"/>
      <c r="CH1616" s="722"/>
      <c r="CI1616" s="722"/>
      <c r="CJ1616" s="722"/>
      <c r="CK1616" s="722"/>
      <c r="CL1616" s="722"/>
      <c r="CM1616" s="722"/>
      <c r="CN1616" s="722"/>
      <c r="CO1616" s="722"/>
      <c r="CP1616" s="722"/>
      <c r="CQ1616" s="722"/>
      <c r="CR1616" s="722"/>
      <c r="CS1616" s="722"/>
    </row>
    <row r="1617" spans="1:97" s="1376" customFormat="1">
      <c r="A1617" s="722"/>
      <c r="B1617" s="722"/>
      <c r="C1617" s="722"/>
      <c r="D1617" s="722"/>
      <c r="E1617" s="722"/>
      <c r="F1617" s="757"/>
      <c r="G1617" s="757"/>
      <c r="H1617" s="757"/>
      <c r="I1617" s="757"/>
      <c r="J1617" s="757"/>
      <c r="K1617" s="758"/>
      <c r="L1617" s="758"/>
      <c r="M1617" s="722"/>
      <c r="N1617" s="736"/>
      <c r="O1617" s="736"/>
      <c r="P1617" s="736"/>
      <c r="Q1617" s="736"/>
      <c r="R1617" s="736"/>
      <c r="S1617" s="736"/>
      <c r="T1617" s="736"/>
      <c r="U1617" s="736"/>
      <c r="BA1617" s="722"/>
      <c r="BB1617" s="722"/>
      <c r="BC1617" s="722"/>
      <c r="BD1617" s="722"/>
      <c r="BE1617" s="722"/>
      <c r="BF1617" s="722"/>
      <c r="BG1617" s="722"/>
      <c r="BH1617" s="722"/>
      <c r="BI1617" s="722"/>
      <c r="BJ1617" s="722"/>
      <c r="BK1617" s="722"/>
      <c r="BL1617" s="722"/>
      <c r="BM1617" s="722"/>
      <c r="BN1617" s="722"/>
      <c r="BO1617" s="722"/>
      <c r="BP1617" s="722"/>
      <c r="BQ1617" s="722"/>
      <c r="BR1617" s="722"/>
      <c r="BS1617" s="722"/>
      <c r="BT1617" s="722"/>
      <c r="BU1617" s="722"/>
      <c r="BV1617" s="722"/>
      <c r="BW1617" s="722"/>
      <c r="BX1617" s="722"/>
      <c r="BY1617" s="722"/>
      <c r="BZ1617" s="722"/>
      <c r="CA1617" s="722"/>
      <c r="CB1617" s="722"/>
      <c r="CC1617" s="722"/>
      <c r="CD1617" s="722"/>
      <c r="CE1617" s="722"/>
      <c r="CF1617" s="722"/>
      <c r="CG1617" s="722"/>
      <c r="CH1617" s="722"/>
      <c r="CI1617" s="722"/>
      <c r="CJ1617" s="722"/>
      <c r="CK1617" s="722"/>
      <c r="CL1617" s="722"/>
      <c r="CM1617" s="722"/>
      <c r="CN1617" s="722"/>
      <c r="CO1617" s="722"/>
      <c r="CP1617" s="722"/>
      <c r="CQ1617" s="722"/>
      <c r="CR1617" s="722"/>
      <c r="CS1617" s="722"/>
    </row>
    <row r="1618" spans="1:97" s="1376" customFormat="1">
      <c r="A1618" s="722"/>
      <c r="B1618" s="722"/>
      <c r="C1618" s="722"/>
      <c r="D1618" s="722"/>
      <c r="E1618" s="722"/>
      <c r="F1618" s="757"/>
      <c r="G1618" s="757"/>
      <c r="H1618" s="757"/>
      <c r="I1618" s="757"/>
      <c r="J1618" s="757"/>
      <c r="K1618" s="758"/>
      <c r="L1618" s="758"/>
      <c r="M1618" s="722"/>
      <c r="N1618" s="736"/>
      <c r="O1618" s="736"/>
      <c r="P1618" s="736"/>
      <c r="Q1618" s="736"/>
      <c r="R1618" s="736"/>
      <c r="S1618" s="736"/>
      <c r="T1618" s="736"/>
      <c r="U1618" s="736"/>
      <c r="BA1618" s="722"/>
      <c r="BB1618" s="722"/>
      <c r="BC1618" s="722"/>
      <c r="BD1618" s="722"/>
      <c r="BE1618" s="722"/>
      <c r="BF1618" s="722"/>
      <c r="BG1618" s="722"/>
      <c r="BH1618" s="722"/>
      <c r="BI1618" s="722"/>
      <c r="BJ1618" s="722"/>
      <c r="BK1618" s="722"/>
      <c r="BL1618" s="722"/>
      <c r="BM1618" s="722"/>
      <c r="BN1618" s="722"/>
      <c r="BO1618" s="722"/>
      <c r="BP1618" s="722"/>
      <c r="BQ1618" s="722"/>
      <c r="BR1618" s="722"/>
      <c r="BS1618" s="722"/>
      <c r="BT1618" s="722"/>
      <c r="BU1618" s="722"/>
      <c r="BV1618" s="722"/>
      <c r="BW1618" s="722"/>
      <c r="BX1618" s="722"/>
      <c r="BY1618" s="722"/>
      <c r="BZ1618" s="722"/>
      <c r="CA1618" s="722"/>
      <c r="CB1618" s="722"/>
      <c r="CC1618" s="722"/>
      <c r="CD1618" s="722"/>
      <c r="CE1618" s="722"/>
      <c r="CF1618" s="722"/>
      <c r="CG1618" s="722"/>
      <c r="CH1618" s="722"/>
      <c r="CI1618" s="722"/>
      <c r="CJ1618" s="722"/>
      <c r="CK1618" s="722"/>
      <c r="CL1618" s="722"/>
      <c r="CM1618" s="722"/>
      <c r="CN1618" s="722"/>
      <c r="CO1618" s="722"/>
      <c r="CP1618" s="722"/>
      <c r="CQ1618" s="722"/>
      <c r="CR1618" s="722"/>
      <c r="CS1618" s="722"/>
    </row>
    <row r="1619" spans="1:97" s="1376" customFormat="1">
      <c r="A1619" s="722"/>
      <c r="B1619" s="722"/>
      <c r="C1619" s="722"/>
      <c r="D1619" s="722"/>
      <c r="E1619" s="722"/>
      <c r="F1619" s="757"/>
      <c r="G1619" s="757"/>
      <c r="H1619" s="757"/>
      <c r="I1619" s="757"/>
      <c r="J1619" s="757"/>
      <c r="K1619" s="758"/>
      <c r="L1619" s="758"/>
      <c r="M1619" s="722"/>
      <c r="N1619" s="736"/>
      <c r="O1619" s="736"/>
      <c r="P1619" s="736"/>
      <c r="Q1619" s="736"/>
      <c r="R1619" s="736"/>
      <c r="S1619" s="736"/>
      <c r="T1619" s="736"/>
      <c r="U1619" s="736"/>
      <c r="BA1619" s="722"/>
      <c r="BB1619" s="722"/>
      <c r="BC1619" s="722"/>
      <c r="BD1619" s="722"/>
      <c r="BE1619" s="722"/>
      <c r="BF1619" s="722"/>
      <c r="BG1619" s="722"/>
      <c r="BH1619" s="722"/>
      <c r="BI1619" s="722"/>
      <c r="BJ1619" s="722"/>
      <c r="BK1619" s="722"/>
      <c r="BL1619" s="722"/>
      <c r="BM1619" s="722"/>
      <c r="BN1619" s="722"/>
      <c r="BO1619" s="722"/>
      <c r="BP1619" s="722"/>
      <c r="BQ1619" s="722"/>
      <c r="BR1619" s="722"/>
      <c r="BS1619" s="722"/>
      <c r="BT1619" s="722"/>
      <c r="BU1619" s="722"/>
      <c r="BV1619" s="722"/>
      <c r="BW1619" s="722"/>
      <c r="BX1619" s="722"/>
      <c r="BY1619" s="722"/>
      <c r="BZ1619" s="722"/>
      <c r="CA1619" s="722"/>
      <c r="CB1619" s="722"/>
      <c r="CC1619" s="722"/>
      <c r="CD1619" s="722"/>
      <c r="CE1619" s="722"/>
      <c r="CF1619" s="722"/>
      <c r="CG1619" s="722"/>
      <c r="CH1619" s="722"/>
      <c r="CI1619" s="722"/>
      <c r="CJ1619" s="722"/>
      <c r="CK1619" s="722"/>
      <c r="CL1619" s="722"/>
      <c r="CM1619" s="722"/>
      <c r="CN1619" s="722"/>
      <c r="CO1619" s="722"/>
      <c r="CP1619" s="722"/>
      <c r="CQ1619" s="722"/>
      <c r="CR1619" s="722"/>
      <c r="CS1619" s="722"/>
    </row>
    <row r="1620" spans="1:97" s="1376" customFormat="1">
      <c r="A1620" s="722"/>
      <c r="B1620" s="722"/>
      <c r="C1620" s="722"/>
      <c r="D1620" s="722"/>
      <c r="E1620" s="722"/>
      <c r="F1620" s="757"/>
      <c r="G1620" s="757"/>
      <c r="H1620" s="757"/>
      <c r="I1620" s="757"/>
      <c r="J1620" s="757"/>
      <c r="K1620" s="758"/>
      <c r="L1620" s="758"/>
      <c r="M1620" s="722"/>
      <c r="N1620" s="736"/>
      <c r="O1620" s="736"/>
      <c r="P1620" s="736"/>
      <c r="Q1620" s="736"/>
      <c r="R1620" s="736"/>
      <c r="S1620" s="736"/>
      <c r="T1620" s="736"/>
      <c r="U1620" s="736"/>
      <c r="BA1620" s="722"/>
      <c r="BB1620" s="722"/>
      <c r="BC1620" s="722"/>
      <c r="BD1620" s="722"/>
      <c r="BE1620" s="722"/>
      <c r="BF1620" s="722"/>
      <c r="BG1620" s="722"/>
      <c r="BH1620" s="722"/>
      <c r="BI1620" s="722"/>
      <c r="BJ1620" s="722"/>
      <c r="BK1620" s="722"/>
      <c r="BL1620" s="722"/>
      <c r="BM1620" s="722"/>
      <c r="BN1620" s="722"/>
      <c r="BO1620" s="722"/>
      <c r="BP1620" s="722"/>
      <c r="BQ1620" s="722"/>
      <c r="BR1620" s="722"/>
      <c r="BS1620" s="722"/>
      <c r="BT1620" s="722"/>
      <c r="BU1620" s="722"/>
      <c r="BV1620" s="722"/>
      <c r="BW1620" s="722"/>
      <c r="BX1620" s="722"/>
      <c r="BY1620" s="722"/>
      <c r="BZ1620" s="722"/>
      <c r="CA1620" s="722"/>
      <c r="CB1620" s="722"/>
      <c r="CC1620" s="722"/>
      <c r="CD1620" s="722"/>
      <c r="CE1620" s="722"/>
      <c r="CF1620" s="722"/>
      <c r="CG1620" s="722"/>
      <c r="CH1620" s="722"/>
      <c r="CI1620" s="722"/>
      <c r="CJ1620" s="722"/>
      <c r="CK1620" s="722"/>
      <c r="CL1620" s="722"/>
      <c r="CM1620" s="722"/>
      <c r="CN1620" s="722"/>
      <c r="CO1620" s="722"/>
      <c r="CP1620" s="722"/>
      <c r="CQ1620" s="722"/>
      <c r="CR1620" s="722"/>
      <c r="CS1620" s="722"/>
    </row>
    <row r="1621" spans="1:97" s="1376" customFormat="1">
      <c r="A1621" s="722"/>
      <c r="B1621" s="722"/>
      <c r="C1621" s="722"/>
      <c r="D1621" s="722"/>
      <c r="E1621" s="722"/>
      <c r="F1621" s="757"/>
      <c r="G1621" s="757"/>
      <c r="H1621" s="757"/>
      <c r="I1621" s="757"/>
      <c r="J1621" s="757"/>
      <c r="K1621" s="758"/>
      <c r="L1621" s="758"/>
      <c r="M1621" s="722"/>
      <c r="N1621" s="736"/>
      <c r="O1621" s="736"/>
      <c r="P1621" s="736"/>
      <c r="Q1621" s="736"/>
      <c r="R1621" s="736"/>
      <c r="S1621" s="736"/>
      <c r="T1621" s="736"/>
      <c r="U1621" s="736"/>
      <c r="BA1621" s="722"/>
      <c r="BB1621" s="722"/>
      <c r="BC1621" s="722"/>
      <c r="BD1621" s="722"/>
      <c r="BE1621" s="722"/>
      <c r="BF1621" s="722"/>
      <c r="BG1621" s="722"/>
      <c r="BH1621" s="722"/>
      <c r="BI1621" s="722"/>
      <c r="BJ1621" s="722"/>
      <c r="BK1621" s="722"/>
      <c r="BL1621" s="722"/>
      <c r="BM1621" s="722"/>
      <c r="BN1621" s="722"/>
      <c r="BO1621" s="722"/>
      <c r="BP1621" s="722"/>
      <c r="BQ1621" s="722"/>
      <c r="BR1621" s="722"/>
      <c r="BS1621" s="722"/>
      <c r="BT1621" s="722"/>
      <c r="BU1621" s="722"/>
      <c r="BV1621" s="722"/>
      <c r="BW1621" s="722"/>
      <c r="BX1621" s="722"/>
      <c r="BY1621" s="722"/>
      <c r="BZ1621" s="722"/>
      <c r="CA1621" s="722"/>
      <c r="CB1621" s="722"/>
      <c r="CC1621" s="722"/>
      <c r="CD1621" s="722"/>
      <c r="CE1621" s="722"/>
      <c r="CF1621" s="722"/>
      <c r="CG1621" s="722"/>
      <c r="CH1621" s="722"/>
      <c r="CI1621" s="722"/>
      <c r="CJ1621" s="722"/>
      <c r="CK1621" s="722"/>
      <c r="CL1621" s="722"/>
      <c r="CM1621" s="722"/>
      <c r="CN1621" s="722"/>
      <c r="CO1621" s="722"/>
      <c r="CP1621" s="722"/>
      <c r="CQ1621" s="722"/>
      <c r="CR1621" s="722"/>
      <c r="CS1621" s="722"/>
    </row>
    <row r="1622" spans="1:97" s="1376" customFormat="1">
      <c r="A1622" s="722"/>
      <c r="B1622" s="722"/>
      <c r="C1622" s="722"/>
      <c r="D1622" s="722"/>
      <c r="E1622" s="722"/>
      <c r="F1622" s="757"/>
      <c r="G1622" s="757"/>
      <c r="H1622" s="757"/>
      <c r="I1622" s="757"/>
      <c r="J1622" s="757"/>
      <c r="K1622" s="758"/>
      <c r="L1622" s="758"/>
      <c r="M1622" s="722"/>
      <c r="N1622" s="736"/>
      <c r="O1622" s="736"/>
      <c r="P1622" s="736"/>
      <c r="Q1622" s="736"/>
      <c r="R1622" s="736"/>
      <c r="S1622" s="736"/>
      <c r="T1622" s="736"/>
      <c r="U1622" s="736"/>
      <c r="BA1622" s="722"/>
      <c r="BB1622" s="722"/>
      <c r="BC1622" s="722"/>
      <c r="BD1622" s="722"/>
      <c r="BE1622" s="722"/>
      <c r="BF1622" s="722"/>
      <c r="BG1622" s="722"/>
      <c r="BH1622" s="722"/>
      <c r="BI1622" s="722"/>
      <c r="BJ1622" s="722"/>
      <c r="BK1622" s="722"/>
      <c r="BL1622" s="722"/>
      <c r="BM1622" s="722"/>
      <c r="BN1622" s="722"/>
      <c r="BO1622" s="722"/>
      <c r="BP1622" s="722"/>
      <c r="BQ1622" s="722"/>
      <c r="BR1622" s="722"/>
      <c r="BS1622" s="722"/>
      <c r="BT1622" s="722"/>
      <c r="BU1622" s="722"/>
      <c r="BV1622" s="722"/>
      <c r="BW1622" s="722"/>
      <c r="BX1622" s="722"/>
      <c r="BY1622" s="722"/>
      <c r="BZ1622" s="722"/>
      <c r="CA1622" s="722"/>
      <c r="CB1622" s="722"/>
      <c r="CC1622" s="722"/>
      <c r="CD1622" s="722"/>
      <c r="CE1622" s="722"/>
      <c r="CF1622" s="722"/>
      <c r="CG1622" s="722"/>
      <c r="CH1622" s="722"/>
      <c r="CI1622" s="722"/>
      <c r="CJ1622" s="722"/>
      <c r="CK1622" s="722"/>
      <c r="CL1622" s="722"/>
      <c r="CM1622" s="722"/>
      <c r="CN1622" s="722"/>
      <c r="CO1622" s="722"/>
      <c r="CP1622" s="722"/>
      <c r="CQ1622" s="722"/>
      <c r="CR1622" s="722"/>
      <c r="CS1622" s="722"/>
    </row>
    <row r="1623" spans="1:97" s="1376" customFormat="1">
      <c r="A1623" s="722"/>
      <c r="B1623" s="722"/>
      <c r="C1623" s="722"/>
      <c r="D1623" s="722"/>
      <c r="E1623" s="722"/>
      <c r="F1623" s="757"/>
      <c r="G1623" s="757"/>
      <c r="H1623" s="757"/>
      <c r="I1623" s="757"/>
      <c r="J1623" s="757"/>
      <c r="K1623" s="758"/>
      <c r="L1623" s="758"/>
      <c r="M1623" s="722"/>
      <c r="N1623" s="736"/>
      <c r="O1623" s="736"/>
      <c r="P1623" s="736"/>
      <c r="Q1623" s="736"/>
      <c r="R1623" s="736"/>
      <c r="S1623" s="736"/>
      <c r="T1623" s="736"/>
      <c r="U1623" s="736"/>
      <c r="BA1623" s="722"/>
      <c r="BB1623" s="722"/>
      <c r="BC1623" s="722"/>
      <c r="BD1623" s="722"/>
      <c r="BE1623" s="722"/>
      <c r="BF1623" s="722"/>
      <c r="BG1623" s="722"/>
      <c r="BH1623" s="722"/>
      <c r="BI1623" s="722"/>
      <c r="BJ1623" s="722"/>
      <c r="BK1623" s="722"/>
      <c r="BL1623" s="722"/>
      <c r="BM1623" s="722"/>
      <c r="BN1623" s="722"/>
      <c r="BO1623" s="722"/>
      <c r="BP1623" s="722"/>
      <c r="BQ1623" s="722"/>
      <c r="BR1623" s="722"/>
      <c r="BS1623" s="722"/>
      <c r="BT1623" s="722"/>
      <c r="BU1623" s="722"/>
      <c r="BV1623" s="722"/>
      <c r="BW1623" s="722"/>
      <c r="BX1623" s="722"/>
      <c r="BY1623" s="722"/>
      <c r="BZ1623" s="722"/>
      <c r="CA1623" s="722"/>
      <c r="CB1623" s="722"/>
      <c r="CC1623" s="722"/>
      <c r="CD1623" s="722"/>
      <c r="CE1623" s="722"/>
      <c r="CF1623" s="722"/>
      <c r="CG1623" s="722"/>
      <c r="CH1623" s="722"/>
      <c r="CI1623" s="722"/>
      <c r="CJ1623" s="722"/>
      <c r="CK1623" s="722"/>
      <c r="CL1623" s="722"/>
      <c r="CM1623" s="722"/>
      <c r="CN1623" s="722"/>
      <c r="CO1623" s="722"/>
      <c r="CP1623" s="722"/>
      <c r="CQ1623" s="722"/>
      <c r="CR1623" s="722"/>
      <c r="CS1623" s="722"/>
    </row>
    <row r="1624" spans="1:97" s="1376" customFormat="1">
      <c r="A1624" s="722"/>
      <c r="B1624" s="722"/>
      <c r="C1624" s="722"/>
      <c r="D1624" s="722"/>
      <c r="E1624" s="722"/>
      <c r="F1624" s="757"/>
      <c r="G1624" s="757"/>
      <c r="H1624" s="757"/>
      <c r="I1624" s="757"/>
      <c r="J1624" s="757"/>
      <c r="K1624" s="758"/>
      <c r="L1624" s="758"/>
      <c r="M1624" s="722"/>
      <c r="N1624" s="736"/>
      <c r="O1624" s="736"/>
      <c r="P1624" s="736"/>
      <c r="Q1624" s="736"/>
      <c r="R1624" s="736"/>
      <c r="S1624" s="736"/>
      <c r="T1624" s="736"/>
      <c r="U1624" s="736"/>
      <c r="BA1624" s="722"/>
      <c r="BB1624" s="722"/>
      <c r="BC1624" s="722"/>
      <c r="BD1624" s="722"/>
      <c r="BE1624" s="722"/>
      <c r="BF1624" s="722"/>
      <c r="BG1624" s="722"/>
      <c r="BH1624" s="722"/>
      <c r="BI1624" s="722"/>
      <c r="BJ1624" s="722"/>
      <c r="BK1624" s="722"/>
      <c r="BL1624" s="722"/>
      <c r="BM1624" s="722"/>
      <c r="BN1624" s="722"/>
      <c r="BO1624" s="722"/>
      <c r="BP1624" s="722"/>
      <c r="BQ1624" s="722"/>
      <c r="BR1624" s="722"/>
      <c r="BS1624" s="722"/>
      <c r="BT1624" s="722"/>
      <c r="BU1624" s="722"/>
      <c r="BV1624" s="722"/>
      <c r="BW1624" s="722"/>
      <c r="BX1624" s="722"/>
      <c r="BY1624" s="722"/>
      <c r="BZ1624" s="722"/>
      <c r="CA1624" s="722"/>
      <c r="CB1624" s="722"/>
      <c r="CC1624" s="722"/>
      <c r="CD1624" s="722"/>
      <c r="CE1624" s="722"/>
      <c r="CF1624" s="722"/>
      <c r="CG1624" s="722"/>
      <c r="CH1624" s="722"/>
      <c r="CI1624" s="722"/>
      <c r="CJ1624" s="722"/>
      <c r="CK1624" s="722"/>
      <c r="CL1624" s="722"/>
      <c r="CM1624" s="722"/>
      <c r="CN1624" s="722"/>
      <c r="CO1624" s="722"/>
      <c r="CP1624" s="722"/>
      <c r="CQ1624" s="722"/>
      <c r="CR1624" s="722"/>
      <c r="CS1624" s="722"/>
    </row>
    <row r="1625" spans="1:97" s="1376" customFormat="1">
      <c r="A1625" s="722"/>
      <c r="B1625" s="722"/>
      <c r="C1625" s="722"/>
      <c r="D1625" s="722"/>
      <c r="E1625" s="722"/>
      <c r="F1625" s="757"/>
      <c r="G1625" s="757"/>
      <c r="H1625" s="757"/>
      <c r="I1625" s="757"/>
      <c r="J1625" s="757"/>
      <c r="K1625" s="758"/>
      <c r="L1625" s="758"/>
      <c r="M1625" s="722"/>
      <c r="N1625" s="736"/>
      <c r="O1625" s="736"/>
      <c r="P1625" s="736"/>
      <c r="Q1625" s="736"/>
      <c r="R1625" s="736"/>
      <c r="S1625" s="736"/>
      <c r="T1625" s="736"/>
      <c r="U1625" s="736"/>
      <c r="BA1625" s="722"/>
      <c r="BB1625" s="722"/>
      <c r="BC1625" s="722"/>
      <c r="BD1625" s="722"/>
      <c r="BE1625" s="722"/>
      <c r="BF1625" s="722"/>
      <c r="BG1625" s="722"/>
      <c r="BH1625" s="722"/>
      <c r="BI1625" s="722"/>
      <c r="BJ1625" s="722"/>
      <c r="BK1625" s="722"/>
      <c r="BL1625" s="722"/>
      <c r="BM1625" s="722"/>
      <c r="BN1625" s="722"/>
      <c r="BO1625" s="722"/>
      <c r="BP1625" s="722"/>
      <c r="BQ1625" s="722"/>
      <c r="BR1625" s="722"/>
      <c r="BS1625" s="722"/>
      <c r="BT1625" s="722"/>
      <c r="BU1625" s="722"/>
      <c r="BV1625" s="722"/>
      <c r="BW1625" s="722"/>
      <c r="BX1625" s="722"/>
      <c r="BY1625" s="722"/>
      <c r="BZ1625" s="722"/>
      <c r="CA1625" s="722"/>
      <c r="CB1625" s="722"/>
      <c r="CC1625" s="722"/>
      <c r="CD1625" s="722"/>
      <c r="CE1625" s="722"/>
      <c r="CF1625" s="722"/>
      <c r="CG1625" s="722"/>
      <c r="CH1625" s="722"/>
      <c r="CI1625" s="722"/>
      <c r="CJ1625" s="722"/>
      <c r="CK1625" s="722"/>
      <c r="CL1625" s="722"/>
      <c r="CM1625" s="722"/>
      <c r="CN1625" s="722"/>
      <c r="CO1625" s="722"/>
      <c r="CP1625" s="722"/>
      <c r="CQ1625" s="722"/>
      <c r="CR1625" s="722"/>
      <c r="CS1625" s="722"/>
    </row>
    <row r="1626" spans="1:97" s="1376" customFormat="1">
      <c r="A1626" s="722"/>
      <c r="B1626" s="722"/>
      <c r="C1626" s="722"/>
      <c r="D1626" s="722"/>
      <c r="E1626" s="722"/>
      <c r="F1626" s="757"/>
      <c r="G1626" s="757"/>
      <c r="H1626" s="757"/>
      <c r="I1626" s="757"/>
      <c r="J1626" s="757"/>
      <c r="K1626" s="758"/>
      <c r="L1626" s="758"/>
      <c r="M1626" s="722"/>
      <c r="N1626" s="736"/>
      <c r="O1626" s="736"/>
      <c r="P1626" s="736"/>
      <c r="Q1626" s="736"/>
      <c r="R1626" s="736"/>
      <c r="S1626" s="736"/>
      <c r="T1626" s="736"/>
      <c r="U1626" s="736"/>
      <c r="BA1626" s="722"/>
      <c r="BB1626" s="722"/>
      <c r="BC1626" s="722"/>
      <c r="BD1626" s="722"/>
      <c r="BE1626" s="722"/>
      <c r="BF1626" s="722"/>
      <c r="BG1626" s="722"/>
      <c r="BH1626" s="722"/>
      <c r="BI1626" s="722"/>
      <c r="BJ1626" s="722"/>
      <c r="BK1626" s="722"/>
      <c r="BL1626" s="722"/>
      <c r="BM1626" s="722"/>
      <c r="BN1626" s="722"/>
      <c r="BO1626" s="722"/>
      <c r="BP1626" s="722"/>
      <c r="BQ1626" s="722"/>
      <c r="BR1626" s="722"/>
      <c r="BS1626" s="722"/>
      <c r="BT1626" s="722"/>
      <c r="BU1626" s="722"/>
      <c r="BV1626" s="722"/>
      <c r="BW1626" s="722"/>
      <c r="BX1626" s="722"/>
      <c r="BY1626" s="722"/>
      <c r="BZ1626" s="722"/>
      <c r="CA1626" s="722"/>
      <c r="CB1626" s="722"/>
      <c r="CC1626" s="722"/>
      <c r="CD1626" s="722"/>
      <c r="CE1626" s="722"/>
      <c r="CF1626" s="722"/>
      <c r="CG1626" s="722"/>
      <c r="CH1626" s="722"/>
      <c r="CI1626" s="722"/>
      <c r="CJ1626" s="722"/>
      <c r="CK1626" s="722"/>
      <c r="CL1626" s="722"/>
      <c r="CM1626" s="722"/>
      <c r="CN1626" s="722"/>
      <c r="CO1626" s="722"/>
      <c r="CP1626" s="722"/>
      <c r="CQ1626" s="722"/>
      <c r="CR1626" s="722"/>
      <c r="CS1626" s="722"/>
    </row>
    <row r="1627" spans="1:97" s="1376" customFormat="1">
      <c r="A1627" s="722"/>
      <c r="B1627" s="722"/>
      <c r="C1627" s="722"/>
      <c r="D1627" s="722"/>
      <c r="E1627" s="722"/>
      <c r="F1627" s="757"/>
      <c r="G1627" s="757"/>
      <c r="H1627" s="757"/>
      <c r="I1627" s="757"/>
      <c r="J1627" s="757"/>
      <c r="K1627" s="758"/>
      <c r="L1627" s="758"/>
      <c r="M1627" s="722"/>
      <c r="N1627" s="736"/>
      <c r="O1627" s="736"/>
      <c r="P1627" s="736"/>
      <c r="Q1627" s="736"/>
      <c r="R1627" s="736"/>
      <c r="S1627" s="736"/>
      <c r="T1627" s="736"/>
      <c r="U1627" s="736"/>
      <c r="BA1627" s="722"/>
      <c r="BB1627" s="722"/>
      <c r="BC1627" s="722"/>
      <c r="BD1627" s="722"/>
      <c r="BE1627" s="722"/>
      <c r="BF1627" s="722"/>
      <c r="BG1627" s="722"/>
      <c r="BH1627" s="722"/>
      <c r="BI1627" s="722"/>
      <c r="BJ1627" s="722"/>
      <c r="BK1627" s="722"/>
      <c r="BL1627" s="722"/>
      <c r="BM1627" s="722"/>
      <c r="BN1627" s="722"/>
      <c r="BO1627" s="722"/>
      <c r="BP1627" s="722"/>
      <c r="BQ1627" s="722"/>
      <c r="BR1627" s="722"/>
      <c r="BS1627" s="722"/>
      <c r="BT1627" s="722"/>
      <c r="BU1627" s="722"/>
      <c r="BV1627" s="722"/>
      <c r="BW1627" s="722"/>
      <c r="BX1627" s="722"/>
      <c r="BY1627" s="722"/>
      <c r="BZ1627" s="722"/>
      <c r="CA1627" s="722"/>
      <c r="CB1627" s="722"/>
      <c r="CC1627" s="722"/>
      <c r="CD1627" s="722"/>
      <c r="CE1627" s="722"/>
      <c r="CF1627" s="722"/>
      <c r="CG1627" s="722"/>
      <c r="CH1627" s="722"/>
      <c r="CI1627" s="722"/>
      <c r="CJ1627" s="722"/>
      <c r="CK1627" s="722"/>
      <c r="CL1627" s="722"/>
      <c r="CM1627" s="722"/>
      <c r="CN1627" s="722"/>
      <c r="CO1627" s="722"/>
      <c r="CP1627" s="722"/>
      <c r="CQ1627" s="722"/>
      <c r="CR1627" s="722"/>
      <c r="CS1627" s="722"/>
    </row>
    <row r="1628" spans="1:97" s="1376" customFormat="1">
      <c r="A1628" s="722"/>
      <c r="B1628" s="722"/>
      <c r="C1628" s="722"/>
      <c r="D1628" s="722"/>
      <c r="E1628" s="722"/>
      <c r="F1628" s="757"/>
      <c r="G1628" s="757"/>
      <c r="H1628" s="757"/>
      <c r="I1628" s="757"/>
      <c r="J1628" s="757"/>
      <c r="K1628" s="758"/>
      <c r="L1628" s="758"/>
      <c r="M1628" s="722"/>
      <c r="N1628" s="736"/>
      <c r="O1628" s="736"/>
      <c r="P1628" s="736"/>
      <c r="Q1628" s="736"/>
      <c r="R1628" s="736"/>
      <c r="S1628" s="736"/>
      <c r="T1628" s="736"/>
      <c r="U1628" s="736"/>
      <c r="BA1628" s="722"/>
      <c r="BB1628" s="722"/>
      <c r="BC1628" s="722"/>
      <c r="BD1628" s="722"/>
      <c r="BE1628" s="722"/>
      <c r="BF1628" s="722"/>
      <c r="BG1628" s="722"/>
      <c r="BH1628" s="722"/>
      <c r="BI1628" s="722"/>
      <c r="BJ1628" s="722"/>
      <c r="BK1628" s="722"/>
      <c r="BL1628" s="722"/>
      <c r="BM1628" s="722"/>
      <c r="BN1628" s="722"/>
      <c r="BO1628" s="722"/>
      <c r="BP1628" s="722"/>
      <c r="BQ1628" s="722"/>
      <c r="BR1628" s="722"/>
      <c r="BS1628" s="722"/>
      <c r="BT1628" s="722"/>
      <c r="BU1628" s="722"/>
      <c r="BV1628" s="722"/>
      <c r="BW1628" s="722"/>
      <c r="BX1628" s="722"/>
      <c r="BY1628" s="722"/>
      <c r="BZ1628" s="722"/>
      <c r="CA1628" s="722"/>
      <c r="CB1628" s="722"/>
      <c r="CC1628" s="722"/>
      <c r="CD1628" s="722"/>
      <c r="CE1628" s="722"/>
      <c r="CF1628" s="722"/>
      <c r="CG1628" s="722"/>
      <c r="CH1628" s="722"/>
      <c r="CI1628" s="722"/>
      <c r="CJ1628" s="722"/>
      <c r="CK1628" s="722"/>
      <c r="CL1628" s="722"/>
      <c r="CM1628" s="722"/>
      <c r="CN1628" s="722"/>
      <c r="CO1628" s="722"/>
      <c r="CP1628" s="722"/>
      <c r="CQ1628" s="722"/>
      <c r="CR1628" s="722"/>
      <c r="CS1628" s="722"/>
    </row>
    <row r="1629" spans="1:97" s="1376" customFormat="1">
      <c r="A1629" s="722"/>
      <c r="B1629" s="722"/>
      <c r="C1629" s="722"/>
      <c r="D1629" s="722"/>
      <c r="E1629" s="722"/>
      <c r="F1629" s="757"/>
      <c r="G1629" s="757"/>
      <c r="H1629" s="757"/>
      <c r="I1629" s="757"/>
      <c r="J1629" s="757"/>
      <c r="K1629" s="758"/>
      <c r="L1629" s="758"/>
      <c r="M1629" s="722"/>
      <c r="N1629" s="736"/>
      <c r="O1629" s="736"/>
      <c r="P1629" s="736"/>
      <c r="Q1629" s="736"/>
      <c r="R1629" s="736"/>
      <c r="S1629" s="736"/>
      <c r="T1629" s="736"/>
      <c r="U1629" s="736"/>
      <c r="BA1629" s="722"/>
      <c r="BB1629" s="722"/>
      <c r="BC1629" s="722"/>
      <c r="BD1629" s="722"/>
      <c r="BE1629" s="722"/>
      <c r="BF1629" s="722"/>
      <c r="BG1629" s="722"/>
      <c r="BH1629" s="722"/>
      <c r="BI1629" s="722"/>
      <c r="BJ1629" s="722"/>
      <c r="BK1629" s="722"/>
      <c r="BL1629" s="722"/>
      <c r="BM1629" s="722"/>
      <c r="BN1629" s="722"/>
      <c r="BO1629" s="722"/>
      <c r="BP1629" s="722"/>
      <c r="BQ1629" s="722"/>
      <c r="BR1629" s="722"/>
      <c r="BS1629" s="722"/>
      <c r="BT1629" s="722"/>
      <c r="BU1629" s="722"/>
      <c r="BV1629" s="722"/>
      <c r="BW1629" s="722"/>
      <c r="BX1629" s="722"/>
      <c r="BY1629" s="722"/>
      <c r="BZ1629" s="722"/>
      <c r="CA1629" s="722"/>
      <c r="CB1629" s="722"/>
      <c r="CC1629" s="722"/>
      <c r="CD1629" s="722"/>
      <c r="CE1629" s="722"/>
      <c r="CF1629" s="722"/>
      <c r="CG1629" s="722"/>
      <c r="CH1629" s="722"/>
      <c r="CI1629" s="722"/>
      <c r="CJ1629" s="722"/>
      <c r="CK1629" s="722"/>
      <c r="CL1629" s="722"/>
      <c r="CM1629" s="722"/>
      <c r="CN1629" s="722"/>
      <c r="CO1629" s="722"/>
      <c r="CP1629" s="722"/>
      <c r="CQ1629" s="722"/>
      <c r="CR1629" s="722"/>
      <c r="CS1629" s="722"/>
    </row>
    <row r="1630" spans="1:97" s="1376" customFormat="1">
      <c r="A1630" s="722"/>
      <c r="B1630" s="722"/>
      <c r="C1630" s="722"/>
      <c r="D1630" s="722"/>
      <c r="E1630" s="722"/>
      <c r="F1630" s="757"/>
      <c r="G1630" s="757"/>
      <c r="H1630" s="757"/>
      <c r="I1630" s="757"/>
      <c r="J1630" s="757"/>
      <c r="K1630" s="758"/>
      <c r="L1630" s="758"/>
      <c r="M1630" s="722"/>
      <c r="N1630" s="736"/>
      <c r="O1630" s="736"/>
      <c r="P1630" s="736"/>
      <c r="Q1630" s="736"/>
      <c r="R1630" s="736"/>
      <c r="S1630" s="736"/>
      <c r="T1630" s="736"/>
      <c r="U1630" s="736"/>
      <c r="BA1630" s="722"/>
      <c r="BB1630" s="722"/>
      <c r="BC1630" s="722"/>
      <c r="BD1630" s="722"/>
      <c r="BE1630" s="722"/>
      <c r="BF1630" s="722"/>
      <c r="BG1630" s="722"/>
      <c r="BH1630" s="722"/>
      <c r="BI1630" s="722"/>
      <c r="BJ1630" s="722"/>
      <c r="BK1630" s="722"/>
      <c r="BL1630" s="722"/>
      <c r="BM1630" s="722"/>
      <c r="BN1630" s="722"/>
      <c r="BO1630" s="722"/>
      <c r="BP1630" s="722"/>
      <c r="BQ1630" s="722"/>
      <c r="BR1630" s="722"/>
      <c r="BS1630" s="722"/>
      <c r="BT1630" s="722"/>
      <c r="BU1630" s="722"/>
      <c r="BV1630" s="722"/>
      <c r="BW1630" s="722"/>
      <c r="BX1630" s="722"/>
      <c r="BY1630" s="722"/>
      <c r="BZ1630" s="722"/>
      <c r="CA1630" s="722"/>
      <c r="CB1630" s="722"/>
      <c r="CC1630" s="722"/>
      <c r="CD1630" s="722"/>
      <c r="CE1630" s="722"/>
      <c r="CF1630" s="722"/>
      <c r="CG1630" s="722"/>
      <c r="CH1630" s="722"/>
      <c r="CI1630" s="722"/>
      <c r="CJ1630" s="722"/>
      <c r="CK1630" s="722"/>
      <c r="CL1630" s="722"/>
      <c r="CM1630" s="722"/>
      <c r="CN1630" s="722"/>
      <c r="CO1630" s="722"/>
      <c r="CP1630" s="722"/>
      <c r="CQ1630" s="722"/>
      <c r="CR1630" s="722"/>
      <c r="CS1630" s="722"/>
    </row>
    <row r="1631" spans="1:97" s="1376" customFormat="1">
      <c r="A1631" s="722"/>
      <c r="B1631" s="722"/>
      <c r="C1631" s="722"/>
      <c r="D1631" s="722"/>
      <c r="E1631" s="722"/>
      <c r="F1631" s="757"/>
      <c r="G1631" s="757"/>
      <c r="H1631" s="757"/>
      <c r="I1631" s="757"/>
      <c r="J1631" s="757"/>
      <c r="K1631" s="758"/>
      <c r="L1631" s="758"/>
      <c r="M1631" s="722"/>
      <c r="N1631" s="736"/>
      <c r="O1631" s="736"/>
      <c r="P1631" s="736"/>
      <c r="Q1631" s="736"/>
      <c r="R1631" s="736"/>
      <c r="S1631" s="736"/>
      <c r="T1631" s="736"/>
      <c r="U1631" s="736"/>
      <c r="BA1631" s="722"/>
      <c r="BB1631" s="722"/>
      <c r="BC1631" s="722"/>
      <c r="BD1631" s="722"/>
      <c r="BE1631" s="722"/>
      <c r="BF1631" s="722"/>
      <c r="BG1631" s="722"/>
      <c r="BH1631" s="722"/>
      <c r="BI1631" s="722"/>
      <c r="BJ1631" s="722"/>
      <c r="BK1631" s="722"/>
      <c r="BL1631" s="722"/>
      <c r="BM1631" s="722"/>
      <c r="BN1631" s="722"/>
      <c r="BO1631" s="722"/>
      <c r="BP1631" s="722"/>
      <c r="BQ1631" s="722"/>
      <c r="BR1631" s="722"/>
      <c r="BS1631" s="722"/>
      <c r="BT1631" s="722"/>
      <c r="BU1631" s="722"/>
      <c r="BV1631" s="722"/>
      <c r="BW1631" s="722"/>
      <c r="BX1631" s="722"/>
      <c r="BY1631" s="722"/>
      <c r="BZ1631" s="722"/>
      <c r="CA1631" s="722"/>
      <c r="CB1631" s="722"/>
      <c r="CC1631" s="722"/>
      <c r="CD1631" s="722"/>
      <c r="CE1631" s="722"/>
      <c r="CF1631" s="722"/>
      <c r="CG1631" s="722"/>
      <c r="CH1631" s="722"/>
      <c r="CI1631" s="722"/>
      <c r="CJ1631" s="722"/>
      <c r="CK1631" s="722"/>
      <c r="CL1631" s="722"/>
      <c r="CM1631" s="722"/>
      <c r="CN1631" s="722"/>
      <c r="CO1631" s="722"/>
      <c r="CP1631" s="722"/>
      <c r="CQ1631" s="722"/>
      <c r="CR1631" s="722"/>
      <c r="CS1631" s="722"/>
    </row>
    <row r="1632" spans="1:97" s="1376" customFormat="1">
      <c r="A1632" s="722"/>
      <c r="B1632" s="722"/>
      <c r="C1632" s="722"/>
      <c r="D1632" s="722"/>
      <c r="E1632" s="722"/>
      <c r="F1632" s="757"/>
      <c r="G1632" s="757"/>
      <c r="H1632" s="757"/>
      <c r="I1632" s="757"/>
      <c r="J1632" s="757"/>
      <c r="K1632" s="758"/>
      <c r="L1632" s="758"/>
      <c r="M1632" s="722"/>
      <c r="N1632" s="736"/>
      <c r="O1632" s="736"/>
      <c r="P1632" s="736"/>
      <c r="Q1632" s="736"/>
      <c r="R1632" s="736"/>
      <c r="S1632" s="736"/>
      <c r="T1632" s="736"/>
      <c r="U1632" s="736"/>
      <c r="BA1632" s="722"/>
      <c r="BB1632" s="722"/>
      <c r="BC1632" s="722"/>
      <c r="BD1632" s="722"/>
      <c r="BE1632" s="722"/>
      <c r="BF1632" s="722"/>
      <c r="BG1632" s="722"/>
      <c r="BH1632" s="722"/>
      <c r="BI1632" s="722"/>
      <c r="BJ1632" s="722"/>
      <c r="BK1632" s="722"/>
      <c r="BL1632" s="722"/>
      <c r="BM1632" s="722"/>
      <c r="BN1632" s="722"/>
      <c r="BO1632" s="722"/>
      <c r="BP1632" s="722"/>
      <c r="BQ1632" s="722"/>
      <c r="BR1632" s="722"/>
      <c r="BS1632" s="722"/>
      <c r="BT1632" s="722"/>
      <c r="BU1632" s="722"/>
      <c r="BV1632" s="722"/>
      <c r="BW1632" s="722"/>
      <c r="BX1632" s="722"/>
      <c r="BY1632" s="722"/>
      <c r="BZ1632" s="722"/>
      <c r="CA1632" s="722"/>
      <c r="CB1632" s="722"/>
      <c r="CC1632" s="722"/>
      <c r="CD1632" s="722"/>
      <c r="CE1632" s="722"/>
      <c r="CF1632" s="722"/>
      <c r="CG1632" s="722"/>
      <c r="CH1632" s="722"/>
      <c r="CI1632" s="722"/>
      <c r="CJ1632" s="722"/>
      <c r="CK1632" s="722"/>
      <c r="CL1632" s="722"/>
      <c r="CM1632" s="722"/>
      <c r="CN1632" s="722"/>
      <c r="CO1632" s="722"/>
      <c r="CP1632" s="722"/>
      <c r="CQ1632" s="722"/>
      <c r="CR1632" s="722"/>
      <c r="CS1632" s="722"/>
    </row>
    <row r="1633" spans="1:97" s="1376" customFormat="1">
      <c r="A1633" s="722"/>
      <c r="B1633" s="722"/>
      <c r="C1633" s="722"/>
      <c r="D1633" s="722"/>
      <c r="E1633" s="722"/>
      <c r="F1633" s="757"/>
      <c r="G1633" s="757"/>
      <c r="H1633" s="757"/>
      <c r="I1633" s="757"/>
      <c r="J1633" s="757"/>
      <c r="K1633" s="758"/>
      <c r="L1633" s="758"/>
      <c r="M1633" s="722"/>
      <c r="N1633" s="736"/>
      <c r="O1633" s="736"/>
      <c r="P1633" s="736"/>
      <c r="Q1633" s="736"/>
      <c r="R1633" s="736"/>
      <c r="S1633" s="736"/>
      <c r="T1633" s="736"/>
      <c r="U1633" s="736"/>
      <c r="BA1633" s="722"/>
      <c r="BB1633" s="722"/>
      <c r="BC1633" s="722"/>
      <c r="BD1633" s="722"/>
      <c r="BE1633" s="722"/>
      <c r="BF1633" s="722"/>
      <c r="BG1633" s="722"/>
      <c r="BH1633" s="722"/>
      <c r="BI1633" s="722"/>
      <c r="BJ1633" s="722"/>
      <c r="BK1633" s="722"/>
      <c r="BL1633" s="722"/>
      <c r="BM1633" s="722"/>
      <c r="BN1633" s="722"/>
      <c r="BO1633" s="722"/>
      <c r="BP1633" s="722"/>
      <c r="BQ1633" s="722"/>
      <c r="BR1633" s="722"/>
      <c r="BS1633" s="722"/>
      <c r="BT1633" s="722"/>
      <c r="BU1633" s="722"/>
      <c r="BV1633" s="722"/>
      <c r="BW1633" s="722"/>
      <c r="BX1633" s="722"/>
      <c r="BY1633" s="722"/>
      <c r="BZ1633" s="722"/>
      <c r="CA1633" s="722"/>
      <c r="CB1633" s="722"/>
      <c r="CC1633" s="722"/>
      <c r="CD1633" s="722"/>
      <c r="CE1633" s="722"/>
      <c r="CF1633" s="722"/>
      <c r="CG1633" s="722"/>
      <c r="CH1633" s="722"/>
      <c r="CI1633" s="722"/>
      <c r="CJ1633" s="722"/>
      <c r="CK1633" s="722"/>
      <c r="CL1633" s="722"/>
      <c r="CM1633" s="722"/>
      <c r="CN1633" s="722"/>
      <c r="CO1633" s="722"/>
      <c r="CP1633" s="722"/>
      <c r="CQ1633" s="722"/>
      <c r="CR1633" s="722"/>
      <c r="CS1633" s="722"/>
    </row>
    <row r="1634" spans="1:97" s="1376" customFormat="1">
      <c r="A1634" s="722"/>
      <c r="B1634" s="722"/>
      <c r="C1634" s="722"/>
      <c r="D1634" s="722"/>
      <c r="E1634" s="722"/>
      <c r="F1634" s="757"/>
      <c r="G1634" s="757"/>
      <c r="H1634" s="757"/>
      <c r="I1634" s="757"/>
      <c r="J1634" s="757"/>
      <c r="K1634" s="758"/>
      <c r="L1634" s="758"/>
      <c r="M1634" s="722"/>
      <c r="N1634" s="736"/>
      <c r="O1634" s="736"/>
      <c r="P1634" s="736"/>
      <c r="Q1634" s="736"/>
      <c r="R1634" s="736"/>
      <c r="S1634" s="736"/>
      <c r="T1634" s="736"/>
      <c r="U1634" s="736"/>
      <c r="BA1634" s="722"/>
      <c r="BB1634" s="722"/>
      <c r="BC1634" s="722"/>
      <c r="BD1634" s="722"/>
      <c r="BE1634" s="722"/>
      <c r="BF1634" s="722"/>
      <c r="BG1634" s="722"/>
      <c r="BH1634" s="722"/>
      <c r="BI1634" s="722"/>
      <c r="BJ1634" s="722"/>
      <c r="BK1634" s="722"/>
      <c r="BL1634" s="722"/>
      <c r="BM1634" s="722"/>
      <c r="BN1634" s="722"/>
      <c r="BO1634" s="722"/>
      <c r="BP1634" s="722"/>
      <c r="BQ1634" s="722"/>
      <c r="BR1634" s="722"/>
      <c r="BS1634" s="722"/>
      <c r="BT1634" s="722"/>
      <c r="BU1634" s="722"/>
      <c r="BV1634" s="722"/>
      <c r="BW1634" s="722"/>
      <c r="BX1634" s="722"/>
      <c r="BY1634" s="722"/>
      <c r="BZ1634" s="722"/>
      <c r="CA1634" s="722"/>
      <c r="CB1634" s="722"/>
      <c r="CC1634" s="722"/>
      <c r="CD1634" s="722"/>
      <c r="CE1634" s="722"/>
      <c r="CF1634" s="722"/>
      <c r="CG1634" s="722"/>
      <c r="CH1634" s="722"/>
      <c r="CI1634" s="722"/>
      <c r="CJ1634" s="722"/>
      <c r="CK1634" s="722"/>
      <c r="CL1634" s="722"/>
      <c r="CM1634" s="722"/>
      <c r="CN1634" s="722"/>
      <c r="CO1634" s="722"/>
      <c r="CP1634" s="722"/>
      <c r="CQ1634" s="722"/>
      <c r="CR1634" s="722"/>
      <c r="CS1634" s="722"/>
    </row>
    <row r="1635" spans="1:97" s="1376" customFormat="1">
      <c r="A1635" s="722"/>
      <c r="B1635" s="722"/>
      <c r="C1635" s="722"/>
      <c r="D1635" s="722"/>
      <c r="E1635" s="722"/>
      <c r="F1635" s="757"/>
      <c r="G1635" s="757"/>
      <c r="H1635" s="757"/>
      <c r="I1635" s="757"/>
      <c r="J1635" s="757"/>
      <c r="K1635" s="758"/>
      <c r="L1635" s="758"/>
      <c r="M1635" s="722"/>
      <c r="N1635" s="736"/>
      <c r="O1635" s="736"/>
      <c r="P1635" s="736"/>
      <c r="Q1635" s="736"/>
      <c r="R1635" s="736"/>
      <c r="S1635" s="736"/>
      <c r="T1635" s="736"/>
      <c r="U1635" s="736"/>
      <c r="BA1635" s="722"/>
      <c r="BB1635" s="722"/>
      <c r="BC1635" s="722"/>
      <c r="BD1635" s="722"/>
      <c r="BE1635" s="722"/>
      <c r="BF1635" s="722"/>
      <c r="BG1635" s="722"/>
      <c r="BH1635" s="722"/>
      <c r="BI1635" s="722"/>
      <c r="BJ1635" s="722"/>
      <c r="BK1635" s="722"/>
      <c r="BL1635" s="722"/>
      <c r="BM1635" s="722"/>
      <c r="BN1635" s="722"/>
      <c r="BO1635" s="722"/>
      <c r="BP1635" s="722"/>
      <c r="BQ1635" s="722"/>
      <c r="BR1635" s="722"/>
      <c r="BS1635" s="722"/>
      <c r="BT1635" s="722"/>
      <c r="BU1635" s="722"/>
      <c r="BV1635" s="722"/>
      <c r="BW1635" s="722"/>
      <c r="BX1635" s="722"/>
      <c r="BY1635" s="722"/>
      <c r="BZ1635" s="722"/>
      <c r="CA1635" s="722"/>
      <c r="CB1635" s="722"/>
      <c r="CC1635" s="722"/>
      <c r="CD1635" s="722"/>
      <c r="CE1635" s="722"/>
      <c r="CF1635" s="722"/>
      <c r="CG1635" s="722"/>
      <c r="CH1635" s="722"/>
      <c r="CI1635" s="722"/>
      <c r="CJ1635" s="722"/>
      <c r="CK1635" s="722"/>
      <c r="CL1635" s="722"/>
      <c r="CM1635" s="722"/>
      <c r="CN1635" s="722"/>
      <c r="CO1635" s="722"/>
      <c r="CP1635" s="722"/>
      <c r="CQ1635" s="722"/>
      <c r="CR1635" s="722"/>
      <c r="CS1635" s="722"/>
    </row>
    <row r="1636" spans="1:97" s="1376" customFormat="1">
      <c r="A1636" s="722"/>
      <c r="B1636" s="722"/>
      <c r="C1636" s="722"/>
      <c r="D1636" s="722"/>
      <c r="E1636" s="722"/>
      <c r="F1636" s="757"/>
      <c r="G1636" s="757"/>
      <c r="H1636" s="757"/>
      <c r="I1636" s="757"/>
      <c r="J1636" s="757"/>
      <c r="K1636" s="758"/>
      <c r="L1636" s="758"/>
      <c r="M1636" s="722"/>
      <c r="N1636" s="736"/>
      <c r="O1636" s="736"/>
      <c r="P1636" s="736"/>
      <c r="Q1636" s="736"/>
      <c r="R1636" s="736"/>
      <c r="S1636" s="736"/>
      <c r="T1636" s="736"/>
      <c r="U1636" s="736"/>
      <c r="BA1636" s="722"/>
      <c r="BB1636" s="722"/>
      <c r="BC1636" s="722"/>
      <c r="BD1636" s="722"/>
      <c r="BE1636" s="722"/>
      <c r="BF1636" s="722"/>
      <c r="BG1636" s="722"/>
      <c r="BH1636" s="722"/>
      <c r="BI1636" s="722"/>
      <c r="BJ1636" s="722"/>
      <c r="BK1636" s="722"/>
      <c r="BL1636" s="722"/>
      <c r="BM1636" s="722"/>
      <c r="BN1636" s="722"/>
      <c r="BO1636" s="722"/>
      <c r="BP1636" s="722"/>
      <c r="BQ1636" s="722"/>
      <c r="BR1636" s="722"/>
      <c r="BS1636" s="722"/>
      <c r="BT1636" s="722"/>
      <c r="BU1636" s="722"/>
      <c r="BV1636" s="722"/>
      <c r="BW1636" s="722"/>
      <c r="BX1636" s="722"/>
      <c r="BY1636" s="722"/>
      <c r="BZ1636" s="722"/>
      <c r="CA1636" s="722"/>
      <c r="CB1636" s="722"/>
      <c r="CC1636" s="722"/>
      <c r="CD1636" s="722"/>
      <c r="CE1636" s="722"/>
      <c r="CF1636" s="722"/>
      <c r="CG1636" s="722"/>
      <c r="CH1636" s="722"/>
      <c r="CI1636" s="722"/>
      <c r="CJ1636" s="722"/>
      <c r="CK1636" s="722"/>
      <c r="CL1636" s="722"/>
      <c r="CM1636" s="722"/>
      <c r="CN1636" s="722"/>
      <c r="CO1636" s="722"/>
      <c r="CP1636" s="722"/>
      <c r="CQ1636" s="722"/>
      <c r="CR1636" s="722"/>
      <c r="CS1636" s="722"/>
    </row>
    <row r="1637" spans="1:97" s="1376" customFormat="1">
      <c r="A1637" s="722"/>
      <c r="B1637" s="722"/>
      <c r="C1637" s="722"/>
      <c r="D1637" s="722"/>
      <c r="E1637" s="722"/>
      <c r="F1637" s="757"/>
      <c r="G1637" s="757"/>
      <c r="H1637" s="757"/>
      <c r="I1637" s="757"/>
      <c r="J1637" s="757"/>
      <c r="K1637" s="758"/>
      <c r="L1637" s="758"/>
      <c r="M1637" s="722"/>
      <c r="N1637" s="736"/>
      <c r="O1637" s="736"/>
      <c r="P1637" s="736"/>
      <c r="Q1637" s="736"/>
      <c r="R1637" s="736"/>
      <c r="S1637" s="736"/>
      <c r="T1637" s="736"/>
      <c r="U1637" s="736"/>
      <c r="BA1637" s="722"/>
      <c r="BB1637" s="722"/>
      <c r="BC1637" s="722"/>
      <c r="BD1637" s="722"/>
      <c r="BE1637" s="722"/>
      <c r="BF1637" s="722"/>
      <c r="BG1637" s="722"/>
      <c r="BH1637" s="722"/>
      <c r="BI1637" s="722"/>
      <c r="BJ1637" s="722"/>
      <c r="BK1637" s="722"/>
      <c r="BL1637" s="722"/>
      <c r="BM1637" s="722"/>
      <c r="BN1637" s="722"/>
      <c r="BO1637" s="722"/>
      <c r="BP1637" s="722"/>
      <c r="BQ1637" s="722"/>
      <c r="BR1637" s="722"/>
      <c r="BS1637" s="722"/>
      <c r="BT1637" s="722"/>
      <c r="BU1637" s="722"/>
      <c r="BV1637" s="722"/>
      <c r="BW1637" s="722"/>
      <c r="BX1637" s="722"/>
      <c r="BY1637" s="722"/>
      <c r="BZ1637" s="722"/>
      <c r="CA1637" s="722"/>
      <c r="CB1637" s="722"/>
      <c r="CC1637" s="722"/>
      <c r="CD1637" s="722"/>
      <c r="CE1637" s="722"/>
      <c r="CF1637" s="722"/>
      <c r="CG1637" s="722"/>
      <c r="CH1637" s="722"/>
      <c r="CI1637" s="722"/>
      <c r="CJ1637" s="722"/>
      <c r="CK1637" s="722"/>
      <c r="CL1637" s="722"/>
      <c r="CM1637" s="722"/>
      <c r="CN1637" s="722"/>
      <c r="CO1637" s="722"/>
      <c r="CP1637" s="722"/>
      <c r="CQ1637" s="722"/>
      <c r="CR1637" s="722"/>
      <c r="CS1637" s="722"/>
    </row>
    <row r="1638" spans="1:97" s="1376" customFormat="1">
      <c r="A1638" s="722"/>
      <c r="B1638" s="722"/>
      <c r="C1638" s="722"/>
      <c r="D1638" s="722"/>
      <c r="E1638" s="722"/>
      <c r="F1638" s="757"/>
      <c r="G1638" s="757"/>
      <c r="H1638" s="757"/>
      <c r="I1638" s="757"/>
      <c r="J1638" s="757"/>
      <c r="K1638" s="758"/>
      <c r="L1638" s="758"/>
      <c r="M1638" s="722"/>
      <c r="N1638" s="736"/>
      <c r="O1638" s="736"/>
      <c r="P1638" s="736"/>
      <c r="Q1638" s="736"/>
      <c r="R1638" s="736"/>
      <c r="S1638" s="736"/>
      <c r="T1638" s="736"/>
      <c r="U1638" s="736"/>
      <c r="BA1638" s="722"/>
      <c r="BB1638" s="722"/>
      <c r="BC1638" s="722"/>
      <c r="BD1638" s="722"/>
      <c r="BE1638" s="722"/>
      <c r="BF1638" s="722"/>
      <c r="BG1638" s="722"/>
      <c r="BH1638" s="722"/>
      <c r="BI1638" s="722"/>
      <c r="BJ1638" s="722"/>
      <c r="BK1638" s="722"/>
      <c r="BL1638" s="722"/>
      <c r="BM1638" s="722"/>
      <c r="BN1638" s="722"/>
      <c r="BO1638" s="722"/>
      <c r="BP1638" s="722"/>
      <c r="BQ1638" s="722"/>
      <c r="BR1638" s="722"/>
      <c r="BS1638" s="722"/>
      <c r="BT1638" s="722"/>
      <c r="BU1638" s="722"/>
      <c r="BV1638" s="722"/>
      <c r="BW1638" s="722"/>
      <c r="BX1638" s="722"/>
      <c r="BY1638" s="722"/>
      <c r="BZ1638" s="722"/>
      <c r="CA1638" s="722"/>
      <c r="CB1638" s="722"/>
      <c r="CC1638" s="722"/>
      <c r="CD1638" s="722"/>
      <c r="CE1638" s="722"/>
      <c r="CF1638" s="722"/>
      <c r="CG1638" s="722"/>
      <c r="CH1638" s="722"/>
      <c r="CI1638" s="722"/>
      <c r="CJ1638" s="722"/>
      <c r="CK1638" s="722"/>
      <c r="CL1638" s="722"/>
      <c r="CM1638" s="722"/>
      <c r="CN1638" s="722"/>
      <c r="CO1638" s="722"/>
      <c r="CP1638" s="722"/>
      <c r="CQ1638" s="722"/>
      <c r="CR1638" s="722"/>
      <c r="CS1638" s="722"/>
    </row>
    <row r="1639" spans="1:97" s="1376" customFormat="1">
      <c r="A1639" s="722"/>
      <c r="B1639" s="722"/>
      <c r="C1639" s="722"/>
      <c r="D1639" s="722"/>
      <c r="E1639" s="722"/>
      <c r="F1639" s="757"/>
      <c r="G1639" s="757"/>
      <c r="H1639" s="757"/>
      <c r="I1639" s="757"/>
      <c r="J1639" s="757"/>
      <c r="K1639" s="758"/>
      <c r="L1639" s="758"/>
      <c r="M1639" s="722"/>
      <c r="N1639" s="736"/>
      <c r="O1639" s="736"/>
      <c r="P1639" s="736"/>
      <c r="Q1639" s="736"/>
      <c r="R1639" s="736"/>
      <c r="S1639" s="736"/>
      <c r="T1639" s="736"/>
      <c r="U1639" s="736"/>
      <c r="BA1639" s="722"/>
      <c r="BB1639" s="722"/>
      <c r="BC1639" s="722"/>
      <c r="BD1639" s="722"/>
      <c r="BE1639" s="722"/>
      <c r="BF1639" s="722"/>
      <c r="BG1639" s="722"/>
      <c r="BH1639" s="722"/>
      <c r="BI1639" s="722"/>
      <c r="BJ1639" s="722"/>
      <c r="BK1639" s="722"/>
      <c r="BL1639" s="722"/>
      <c r="BM1639" s="722"/>
      <c r="BN1639" s="722"/>
      <c r="BO1639" s="722"/>
      <c r="BP1639" s="722"/>
      <c r="BQ1639" s="722"/>
      <c r="BR1639" s="722"/>
      <c r="BS1639" s="722"/>
      <c r="BT1639" s="722"/>
      <c r="BU1639" s="722"/>
      <c r="BV1639" s="722"/>
      <c r="BW1639" s="722"/>
      <c r="BX1639" s="722"/>
      <c r="BY1639" s="722"/>
      <c r="BZ1639" s="722"/>
      <c r="CA1639" s="722"/>
      <c r="CB1639" s="722"/>
      <c r="CC1639" s="722"/>
      <c r="CD1639" s="722"/>
      <c r="CE1639" s="722"/>
      <c r="CF1639" s="722"/>
      <c r="CG1639" s="722"/>
      <c r="CH1639" s="722"/>
      <c r="CI1639" s="722"/>
      <c r="CJ1639" s="722"/>
      <c r="CK1639" s="722"/>
      <c r="CL1639" s="722"/>
      <c r="CM1639" s="722"/>
      <c r="CN1639" s="722"/>
      <c r="CO1639" s="722"/>
      <c r="CP1639" s="722"/>
      <c r="CQ1639" s="722"/>
      <c r="CR1639" s="722"/>
      <c r="CS1639" s="722"/>
    </row>
    <row r="1640" spans="1:97" s="1376" customFormat="1">
      <c r="A1640" s="722"/>
      <c r="B1640" s="722"/>
      <c r="C1640" s="722"/>
      <c r="D1640" s="722"/>
      <c r="E1640" s="722"/>
      <c r="F1640" s="757"/>
      <c r="G1640" s="757"/>
      <c r="H1640" s="757"/>
      <c r="I1640" s="757"/>
      <c r="J1640" s="757"/>
      <c r="K1640" s="758"/>
      <c r="L1640" s="758"/>
      <c r="M1640" s="722"/>
      <c r="N1640" s="736"/>
      <c r="O1640" s="736"/>
      <c r="P1640" s="736"/>
      <c r="Q1640" s="736"/>
      <c r="R1640" s="736"/>
      <c r="S1640" s="736"/>
      <c r="T1640" s="736"/>
      <c r="U1640" s="736"/>
      <c r="BA1640" s="722"/>
      <c r="BB1640" s="722"/>
      <c r="BC1640" s="722"/>
      <c r="BD1640" s="722"/>
      <c r="BE1640" s="722"/>
      <c r="BF1640" s="722"/>
      <c r="BG1640" s="722"/>
      <c r="BH1640" s="722"/>
      <c r="BI1640" s="722"/>
      <c r="BJ1640" s="722"/>
      <c r="BK1640" s="722"/>
      <c r="BL1640" s="722"/>
      <c r="BM1640" s="722"/>
      <c r="BN1640" s="722"/>
      <c r="BO1640" s="722"/>
      <c r="BP1640" s="722"/>
      <c r="BQ1640" s="722"/>
      <c r="BR1640" s="722"/>
      <c r="BS1640" s="722"/>
      <c r="BT1640" s="722"/>
      <c r="BU1640" s="722"/>
      <c r="BV1640" s="722"/>
      <c r="BW1640" s="722"/>
      <c r="BX1640" s="722"/>
      <c r="BY1640" s="722"/>
      <c r="BZ1640" s="722"/>
      <c r="CA1640" s="722"/>
      <c r="CB1640" s="722"/>
      <c r="CC1640" s="722"/>
      <c r="CD1640" s="722"/>
      <c r="CE1640" s="722"/>
      <c r="CF1640" s="722"/>
      <c r="CG1640" s="722"/>
      <c r="CH1640" s="722"/>
      <c r="CI1640" s="722"/>
      <c r="CJ1640" s="722"/>
      <c r="CK1640" s="722"/>
      <c r="CL1640" s="722"/>
      <c r="CM1640" s="722"/>
      <c r="CN1640" s="722"/>
      <c r="CO1640" s="722"/>
      <c r="CP1640" s="722"/>
      <c r="CQ1640" s="722"/>
      <c r="CR1640" s="722"/>
      <c r="CS1640" s="722"/>
    </row>
    <row r="1641" spans="1:97" s="1376" customFormat="1">
      <c r="A1641" s="722"/>
      <c r="B1641" s="722"/>
      <c r="C1641" s="722"/>
      <c r="D1641" s="722"/>
      <c r="E1641" s="722"/>
      <c r="F1641" s="757"/>
      <c r="G1641" s="757"/>
      <c r="H1641" s="757"/>
      <c r="I1641" s="757"/>
      <c r="J1641" s="757"/>
      <c r="K1641" s="758"/>
      <c r="L1641" s="758"/>
      <c r="M1641" s="722"/>
      <c r="N1641" s="736"/>
      <c r="O1641" s="736"/>
      <c r="P1641" s="736"/>
      <c r="Q1641" s="736"/>
      <c r="R1641" s="736"/>
      <c r="S1641" s="736"/>
      <c r="T1641" s="736"/>
      <c r="U1641" s="736"/>
      <c r="BA1641" s="722"/>
      <c r="BB1641" s="722"/>
      <c r="BC1641" s="722"/>
      <c r="BD1641" s="722"/>
      <c r="BE1641" s="722"/>
      <c r="BF1641" s="722"/>
      <c r="BG1641" s="722"/>
      <c r="BH1641" s="722"/>
      <c r="BI1641" s="722"/>
      <c r="BJ1641" s="722"/>
      <c r="BK1641" s="722"/>
      <c r="BL1641" s="722"/>
      <c r="BM1641" s="722"/>
      <c r="BN1641" s="722"/>
      <c r="BO1641" s="722"/>
      <c r="BP1641" s="722"/>
      <c r="BQ1641" s="722"/>
      <c r="BR1641" s="722"/>
      <c r="BS1641" s="722"/>
      <c r="BT1641" s="722"/>
      <c r="BU1641" s="722"/>
      <c r="BV1641" s="722"/>
      <c r="BW1641" s="722"/>
      <c r="BX1641" s="722"/>
      <c r="BY1641" s="722"/>
      <c r="BZ1641" s="722"/>
      <c r="CA1641" s="722"/>
      <c r="CB1641" s="722"/>
      <c r="CC1641" s="722"/>
      <c r="CD1641" s="722"/>
      <c r="CE1641" s="722"/>
      <c r="CF1641" s="722"/>
      <c r="CG1641" s="722"/>
      <c r="CH1641" s="722"/>
      <c r="CI1641" s="722"/>
      <c r="CJ1641" s="722"/>
      <c r="CK1641" s="722"/>
      <c r="CL1641" s="722"/>
      <c r="CM1641" s="722"/>
      <c r="CN1641" s="722"/>
      <c r="CO1641" s="722"/>
      <c r="CP1641" s="722"/>
      <c r="CQ1641" s="722"/>
      <c r="CR1641" s="722"/>
      <c r="CS1641" s="722"/>
    </row>
    <row r="1642" spans="1:97" s="1376" customFormat="1">
      <c r="A1642" s="722"/>
      <c r="B1642" s="722"/>
      <c r="C1642" s="722"/>
      <c r="D1642" s="722"/>
      <c r="E1642" s="722"/>
      <c r="F1642" s="757"/>
      <c r="G1642" s="757"/>
      <c r="H1642" s="757"/>
      <c r="I1642" s="757"/>
      <c r="J1642" s="757"/>
      <c r="K1642" s="758"/>
      <c r="L1642" s="758"/>
      <c r="M1642" s="722"/>
      <c r="N1642" s="736"/>
      <c r="O1642" s="736"/>
      <c r="P1642" s="736"/>
      <c r="Q1642" s="736"/>
      <c r="R1642" s="736"/>
      <c r="S1642" s="736"/>
      <c r="T1642" s="736"/>
      <c r="U1642" s="736"/>
      <c r="BA1642" s="722"/>
      <c r="BB1642" s="722"/>
      <c r="BC1642" s="722"/>
      <c r="BD1642" s="722"/>
      <c r="BE1642" s="722"/>
      <c r="BF1642" s="722"/>
      <c r="BG1642" s="722"/>
      <c r="BH1642" s="722"/>
      <c r="BI1642" s="722"/>
      <c r="BJ1642" s="722"/>
      <c r="BK1642" s="722"/>
      <c r="BL1642" s="722"/>
      <c r="BM1642" s="722"/>
      <c r="BN1642" s="722"/>
      <c r="BO1642" s="722"/>
      <c r="BP1642" s="722"/>
      <c r="BQ1642" s="722"/>
      <c r="BR1642" s="722"/>
      <c r="BS1642" s="722"/>
      <c r="BT1642" s="722"/>
      <c r="BU1642" s="722"/>
      <c r="BV1642" s="722"/>
      <c r="BW1642" s="722"/>
      <c r="BX1642" s="722"/>
      <c r="BY1642" s="722"/>
      <c r="BZ1642" s="722"/>
      <c r="CA1642" s="722"/>
      <c r="CB1642" s="722"/>
      <c r="CC1642" s="722"/>
      <c r="CD1642" s="722"/>
      <c r="CE1642" s="722"/>
      <c r="CF1642" s="722"/>
      <c r="CG1642" s="722"/>
      <c r="CH1642" s="722"/>
      <c r="CI1642" s="722"/>
      <c r="CJ1642" s="722"/>
      <c r="CK1642" s="722"/>
      <c r="CL1642" s="722"/>
      <c r="CM1642" s="722"/>
      <c r="CN1642" s="722"/>
      <c r="CO1642" s="722"/>
      <c r="CP1642" s="722"/>
      <c r="CQ1642" s="722"/>
      <c r="CR1642" s="722"/>
      <c r="CS1642" s="722"/>
    </row>
    <row r="1643" spans="1:97" s="1376" customFormat="1">
      <c r="A1643" s="722"/>
      <c r="B1643" s="722"/>
      <c r="C1643" s="722"/>
      <c r="D1643" s="722"/>
      <c r="E1643" s="722"/>
      <c r="F1643" s="757"/>
      <c r="G1643" s="757"/>
      <c r="H1643" s="757"/>
      <c r="I1643" s="757"/>
      <c r="J1643" s="757"/>
      <c r="K1643" s="758"/>
      <c r="L1643" s="758"/>
      <c r="M1643" s="722"/>
      <c r="N1643" s="736"/>
      <c r="O1643" s="736"/>
      <c r="P1643" s="736"/>
      <c r="Q1643" s="736"/>
      <c r="R1643" s="736"/>
      <c r="S1643" s="736"/>
      <c r="T1643" s="736"/>
      <c r="U1643" s="736"/>
      <c r="BA1643" s="722"/>
      <c r="BB1643" s="722"/>
      <c r="BC1643" s="722"/>
      <c r="BD1643" s="722"/>
      <c r="BE1643" s="722"/>
      <c r="BF1643" s="722"/>
      <c r="BG1643" s="722"/>
      <c r="BH1643" s="722"/>
      <c r="BI1643" s="722"/>
      <c r="BJ1643" s="722"/>
      <c r="BK1643" s="722"/>
      <c r="BL1643" s="722"/>
      <c r="BM1643" s="722"/>
      <c r="BN1643" s="722"/>
      <c r="BO1643" s="722"/>
      <c r="BP1643" s="722"/>
      <c r="BQ1643" s="722"/>
      <c r="BR1643" s="722"/>
      <c r="BS1643" s="722"/>
      <c r="BT1643" s="722"/>
      <c r="BU1643" s="722"/>
      <c r="BV1643" s="722"/>
      <c r="BW1643" s="722"/>
      <c r="BX1643" s="722"/>
      <c r="BY1643" s="722"/>
      <c r="BZ1643" s="722"/>
      <c r="CA1643" s="722"/>
      <c r="CB1643" s="722"/>
      <c r="CC1643" s="722"/>
      <c r="CD1643" s="722"/>
      <c r="CE1643" s="722"/>
      <c r="CF1643" s="722"/>
      <c r="CG1643" s="722"/>
      <c r="CH1643" s="722"/>
      <c r="CI1643" s="722"/>
      <c r="CJ1643" s="722"/>
      <c r="CK1643" s="722"/>
      <c r="CL1643" s="722"/>
      <c r="CM1643" s="722"/>
      <c r="CN1643" s="722"/>
      <c r="CO1643" s="722"/>
      <c r="CP1643" s="722"/>
      <c r="CQ1643" s="722"/>
      <c r="CR1643" s="722"/>
      <c r="CS1643" s="722"/>
    </row>
    <row r="1644" spans="1:97" s="1376" customFormat="1">
      <c r="A1644" s="722"/>
      <c r="B1644" s="722"/>
      <c r="C1644" s="722"/>
      <c r="D1644" s="722"/>
      <c r="E1644" s="722"/>
      <c r="F1644" s="757"/>
      <c r="G1644" s="757"/>
      <c r="H1644" s="757"/>
      <c r="I1644" s="757"/>
      <c r="J1644" s="757"/>
      <c r="K1644" s="758"/>
      <c r="L1644" s="758"/>
      <c r="M1644" s="722"/>
      <c r="N1644" s="736"/>
      <c r="O1644" s="736"/>
      <c r="P1644" s="736"/>
      <c r="Q1644" s="736"/>
      <c r="R1644" s="736"/>
      <c r="S1644" s="736"/>
      <c r="T1644" s="736"/>
      <c r="U1644" s="736"/>
      <c r="BA1644" s="722"/>
      <c r="BB1644" s="722"/>
      <c r="BC1644" s="722"/>
      <c r="BD1644" s="722"/>
      <c r="BE1644" s="722"/>
      <c r="BF1644" s="722"/>
      <c r="BG1644" s="722"/>
      <c r="BH1644" s="722"/>
      <c r="BI1644" s="722"/>
      <c r="BJ1644" s="722"/>
      <c r="BK1644" s="722"/>
      <c r="BL1644" s="722"/>
      <c r="BM1644" s="722"/>
      <c r="BN1644" s="722"/>
      <c r="BO1644" s="722"/>
      <c r="BP1644" s="722"/>
      <c r="BQ1644" s="722"/>
      <c r="BR1644" s="722"/>
      <c r="BS1644" s="722"/>
      <c r="BT1644" s="722"/>
      <c r="BU1644" s="722"/>
      <c r="BV1644" s="722"/>
      <c r="BW1644" s="722"/>
      <c r="BX1644" s="722"/>
      <c r="BY1644" s="722"/>
      <c r="BZ1644" s="722"/>
      <c r="CA1644" s="722"/>
      <c r="CB1644" s="722"/>
      <c r="CC1644" s="722"/>
      <c r="CD1644" s="722"/>
      <c r="CE1644" s="722"/>
      <c r="CF1644" s="722"/>
      <c r="CG1644" s="722"/>
      <c r="CH1644" s="722"/>
      <c r="CI1644" s="722"/>
      <c r="CJ1644" s="722"/>
      <c r="CK1644" s="722"/>
      <c r="CL1644" s="722"/>
      <c r="CM1644" s="722"/>
      <c r="CN1644" s="722"/>
      <c r="CO1644" s="722"/>
      <c r="CP1644" s="722"/>
      <c r="CQ1644" s="722"/>
      <c r="CR1644" s="722"/>
      <c r="CS1644" s="722"/>
    </row>
    <row r="1645" spans="1:97" s="1376" customFormat="1">
      <c r="A1645" s="722"/>
      <c r="B1645" s="722"/>
      <c r="C1645" s="722"/>
      <c r="D1645" s="722"/>
      <c r="E1645" s="722"/>
      <c r="F1645" s="757"/>
      <c r="G1645" s="757"/>
      <c r="H1645" s="757"/>
      <c r="I1645" s="757"/>
      <c r="J1645" s="757"/>
      <c r="K1645" s="758"/>
      <c r="L1645" s="758"/>
      <c r="M1645" s="722"/>
      <c r="N1645" s="736"/>
      <c r="O1645" s="736"/>
      <c r="P1645" s="736"/>
      <c r="Q1645" s="736"/>
      <c r="R1645" s="736"/>
      <c r="S1645" s="736"/>
      <c r="T1645" s="736"/>
      <c r="U1645" s="736"/>
      <c r="BA1645" s="722"/>
      <c r="BB1645" s="722"/>
      <c r="BC1645" s="722"/>
      <c r="BD1645" s="722"/>
      <c r="BE1645" s="722"/>
      <c r="BF1645" s="722"/>
      <c r="BG1645" s="722"/>
      <c r="BH1645" s="722"/>
      <c r="BI1645" s="722"/>
      <c r="BJ1645" s="722"/>
      <c r="BK1645" s="722"/>
      <c r="BL1645" s="722"/>
      <c r="BM1645" s="722"/>
      <c r="BN1645" s="722"/>
      <c r="BO1645" s="722"/>
      <c r="BP1645" s="722"/>
      <c r="BQ1645" s="722"/>
      <c r="BR1645" s="722"/>
      <c r="BS1645" s="722"/>
      <c r="BT1645" s="722"/>
      <c r="BU1645" s="722"/>
      <c r="BV1645" s="722"/>
      <c r="BW1645" s="722"/>
      <c r="BX1645" s="722"/>
      <c r="BY1645" s="722"/>
      <c r="BZ1645" s="722"/>
      <c r="CA1645" s="722"/>
      <c r="CB1645" s="722"/>
      <c r="CC1645" s="722"/>
      <c r="CD1645" s="722"/>
      <c r="CE1645" s="722"/>
      <c r="CF1645" s="722"/>
      <c r="CG1645" s="722"/>
      <c r="CH1645" s="722"/>
      <c r="CI1645" s="722"/>
      <c r="CJ1645" s="722"/>
      <c r="CK1645" s="722"/>
      <c r="CL1645" s="722"/>
      <c r="CM1645" s="722"/>
      <c r="CN1645" s="722"/>
      <c r="CO1645" s="722"/>
      <c r="CP1645" s="722"/>
      <c r="CQ1645" s="722"/>
      <c r="CR1645" s="722"/>
      <c r="CS1645" s="722"/>
    </row>
    <row r="1646" spans="1:97" s="1376" customFormat="1">
      <c r="A1646" s="722"/>
      <c r="B1646" s="722"/>
      <c r="C1646" s="722"/>
      <c r="D1646" s="722"/>
      <c r="E1646" s="722"/>
      <c r="F1646" s="757"/>
      <c r="G1646" s="757"/>
      <c r="H1646" s="757"/>
      <c r="I1646" s="757"/>
      <c r="J1646" s="757"/>
      <c r="K1646" s="758"/>
      <c r="L1646" s="758"/>
      <c r="M1646" s="722"/>
      <c r="N1646" s="736"/>
      <c r="O1646" s="736"/>
      <c r="P1646" s="736"/>
      <c r="Q1646" s="736"/>
      <c r="R1646" s="736"/>
      <c r="S1646" s="736"/>
      <c r="T1646" s="736"/>
      <c r="U1646" s="736"/>
      <c r="BA1646" s="722"/>
      <c r="BB1646" s="722"/>
      <c r="BC1646" s="722"/>
      <c r="BD1646" s="722"/>
      <c r="BE1646" s="722"/>
      <c r="BF1646" s="722"/>
      <c r="BG1646" s="722"/>
      <c r="BH1646" s="722"/>
      <c r="BI1646" s="722"/>
      <c r="BJ1646" s="722"/>
      <c r="BK1646" s="722"/>
      <c r="BL1646" s="722"/>
      <c r="BM1646" s="722"/>
      <c r="BN1646" s="722"/>
      <c r="BO1646" s="722"/>
      <c r="BP1646" s="722"/>
      <c r="BQ1646" s="722"/>
      <c r="BR1646" s="722"/>
      <c r="BS1646" s="722"/>
      <c r="BT1646" s="722"/>
      <c r="BU1646" s="722"/>
      <c r="BV1646" s="722"/>
      <c r="BW1646" s="722"/>
      <c r="BX1646" s="722"/>
      <c r="BY1646" s="722"/>
      <c r="BZ1646" s="722"/>
      <c r="CA1646" s="722"/>
      <c r="CB1646" s="722"/>
      <c r="CC1646" s="722"/>
      <c r="CD1646" s="722"/>
      <c r="CE1646" s="722"/>
      <c r="CF1646" s="722"/>
      <c r="CG1646" s="722"/>
      <c r="CH1646" s="722"/>
      <c r="CI1646" s="722"/>
      <c r="CJ1646" s="722"/>
      <c r="CK1646" s="722"/>
      <c r="CL1646" s="722"/>
      <c r="CM1646" s="722"/>
      <c r="CN1646" s="722"/>
      <c r="CO1646" s="722"/>
      <c r="CP1646" s="722"/>
      <c r="CQ1646" s="722"/>
      <c r="CR1646" s="722"/>
      <c r="CS1646" s="722"/>
    </row>
    <row r="1647" spans="1:97" s="1376" customFormat="1">
      <c r="A1647" s="722"/>
      <c r="B1647" s="722"/>
      <c r="C1647" s="722"/>
      <c r="D1647" s="722"/>
      <c r="E1647" s="722"/>
      <c r="F1647" s="757"/>
      <c r="G1647" s="757"/>
      <c r="H1647" s="757"/>
      <c r="I1647" s="757"/>
      <c r="J1647" s="757"/>
      <c r="K1647" s="758"/>
      <c r="L1647" s="758"/>
      <c r="M1647" s="722"/>
      <c r="N1647" s="736"/>
      <c r="O1647" s="736"/>
      <c r="P1647" s="736"/>
      <c r="Q1647" s="736"/>
      <c r="R1647" s="736"/>
      <c r="S1647" s="736"/>
      <c r="T1647" s="736"/>
      <c r="U1647" s="736"/>
      <c r="BA1647" s="722"/>
      <c r="BB1647" s="722"/>
      <c r="BC1647" s="722"/>
      <c r="BD1647" s="722"/>
      <c r="BE1647" s="722"/>
      <c r="BF1647" s="722"/>
      <c r="BG1647" s="722"/>
      <c r="BH1647" s="722"/>
      <c r="BI1647" s="722"/>
      <c r="BJ1647" s="722"/>
      <c r="BK1647" s="722"/>
      <c r="BL1647" s="722"/>
      <c r="BM1647" s="722"/>
      <c r="BN1647" s="722"/>
      <c r="BO1647" s="722"/>
      <c r="BP1647" s="722"/>
      <c r="BQ1647" s="722"/>
      <c r="BR1647" s="722"/>
      <c r="BS1647" s="722"/>
      <c r="BT1647" s="722"/>
      <c r="BU1647" s="722"/>
      <c r="BV1647" s="722"/>
      <c r="BW1647" s="722"/>
      <c r="BX1647" s="722"/>
      <c r="BY1647" s="722"/>
      <c r="BZ1647" s="722"/>
      <c r="CA1647" s="722"/>
      <c r="CB1647" s="722"/>
      <c r="CC1647" s="722"/>
      <c r="CD1647" s="722"/>
      <c r="CE1647" s="722"/>
      <c r="CF1647" s="722"/>
      <c r="CG1647" s="722"/>
      <c r="CH1647" s="722"/>
      <c r="CI1647" s="722"/>
      <c r="CJ1647" s="722"/>
      <c r="CK1647" s="722"/>
      <c r="CL1647" s="722"/>
      <c r="CM1647" s="722"/>
      <c r="CN1647" s="722"/>
      <c r="CO1647" s="722"/>
      <c r="CP1647" s="722"/>
      <c r="CQ1647" s="722"/>
      <c r="CR1647" s="722"/>
      <c r="CS1647" s="722"/>
    </row>
    <row r="1648" spans="1:97" s="1376" customFormat="1">
      <c r="A1648" s="722"/>
      <c r="B1648" s="722"/>
      <c r="C1648" s="722"/>
      <c r="D1648" s="722"/>
      <c r="E1648" s="722"/>
      <c r="F1648" s="757"/>
      <c r="G1648" s="757"/>
      <c r="H1648" s="757"/>
      <c r="I1648" s="757"/>
      <c r="J1648" s="757"/>
      <c r="K1648" s="758"/>
      <c r="L1648" s="758"/>
      <c r="M1648" s="722"/>
      <c r="N1648" s="736"/>
      <c r="O1648" s="736"/>
      <c r="P1648" s="736"/>
      <c r="Q1648" s="736"/>
      <c r="R1648" s="736"/>
      <c r="S1648" s="736"/>
      <c r="T1648" s="736"/>
      <c r="U1648" s="736"/>
      <c r="BA1648" s="722"/>
      <c r="BB1648" s="722"/>
      <c r="BC1648" s="722"/>
      <c r="BD1648" s="722"/>
      <c r="BE1648" s="722"/>
      <c r="BF1648" s="722"/>
      <c r="BG1648" s="722"/>
      <c r="BH1648" s="722"/>
      <c r="BI1648" s="722"/>
      <c r="BJ1648" s="722"/>
      <c r="BK1648" s="722"/>
      <c r="BL1648" s="722"/>
      <c r="BM1648" s="722"/>
      <c r="BN1648" s="722"/>
      <c r="BO1648" s="722"/>
      <c r="BP1648" s="722"/>
      <c r="BQ1648" s="722"/>
      <c r="BR1648" s="722"/>
      <c r="BS1648" s="722"/>
      <c r="BT1648" s="722"/>
      <c r="BU1648" s="722"/>
      <c r="BV1648" s="722"/>
      <c r="BW1648" s="722"/>
      <c r="BX1648" s="722"/>
      <c r="BY1648" s="722"/>
      <c r="BZ1648" s="722"/>
      <c r="CA1648" s="722"/>
      <c r="CB1648" s="722"/>
      <c r="CC1648" s="722"/>
      <c r="CD1648" s="722"/>
      <c r="CE1648" s="722"/>
      <c r="CF1648" s="722"/>
      <c r="CG1648" s="722"/>
      <c r="CH1648" s="722"/>
      <c r="CI1648" s="722"/>
      <c r="CJ1648" s="722"/>
      <c r="CK1648" s="722"/>
      <c r="CL1648" s="722"/>
      <c r="CM1648" s="722"/>
      <c r="CN1648" s="722"/>
      <c r="CO1648" s="722"/>
      <c r="CP1648" s="722"/>
      <c r="CQ1648" s="722"/>
      <c r="CR1648" s="722"/>
      <c r="CS1648" s="722"/>
    </row>
    <row r="1649" spans="1:97" s="1376" customFormat="1">
      <c r="A1649" s="722"/>
      <c r="B1649" s="722"/>
      <c r="C1649" s="722"/>
      <c r="D1649" s="722"/>
      <c r="E1649" s="722"/>
      <c r="F1649" s="757"/>
      <c r="G1649" s="757"/>
      <c r="H1649" s="757"/>
      <c r="I1649" s="757"/>
      <c r="J1649" s="757"/>
      <c r="K1649" s="758"/>
      <c r="L1649" s="758"/>
      <c r="M1649" s="722"/>
      <c r="N1649" s="736"/>
      <c r="O1649" s="736"/>
      <c r="P1649" s="736"/>
      <c r="Q1649" s="736"/>
      <c r="R1649" s="736"/>
      <c r="S1649" s="736"/>
      <c r="T1649" s="736"/>
      <c r="U1649" s="736"/>
      <c r="BA1649" s="722"/>
      <c r="BB1649" s="722"/>
      <c r="BC1649" s="722"/>
      <c r="BD1649" s="722"/>
      <c r="BE1649" s="722"/>
      <c r="BF1649" s="722"/>
      <c r="BG1649" s="722"/>
      <c r="BH1649" s="722"/>
      <c r="BI1649" s="722"/>
      <c r="BJ1649" s="722"/>
      <c r="BK1649" s="722"/>
      <c r="BL1649" s="722"/>
      <c r="BM1649" s="722"/>
      <c r="BN1649" s="722"/>
      <c r="BO1649" s="722"/>
      <c r="BP1649" s="722"/>
      <c r="BQ1649" s="722"/>
      <c r="BR1649" s="722"/>
      <c r="BS1649" s="722"/>
      <c r="BT1649" s="722"/>
      <c r="BU1649" s="722"/>
      <c r="BV1649" s="722"/>
      <c r="BW1649" s="722"/>
      <c r="BX1649" s="722"/>
      <c r="BY1649" s="722"/>
      <c r="BZ1649" s="722"/>
      <c r="CA1649" s="722"/>
      <c r="CB1649" s="722"/>
      <c r="CC1649" s="722"/>
      <c r="CD1649" s="722"/>
      <c r="CE1649" s="722"/>
      <c r="CF1649" s="722"/>
      <c r="CG1649" s="722"/>
      <c r="CH1649" s="722"/>
      <c r="CI1649" s="722"/>
      <c r="CJ1649" s="722"/>
      <c r="CK1649" s="722"/>
      <c r="CL1649" s="722"/>
      <c r="CM1649" s="722"/>
      <c r="CN1649" s="722"/>
      <c r="CO1649" s="722"/>
      <c r="CP1649" s="722"/>
      <c r="CQ1649" s="722"/>
      <c r="CR1649" s="722"/>
      <c r="CS1649" s="722"/>
    </row>
    <row r="1650" spans="1:97" s="1376" customFormat="1">
      <c r="A1650" s="722"/>
      <c r="B1650" s="722"/>
      <c r="C1650" s="722"/>
      <c r="D1650" s="722"/>
      <c r="E1650" s="722"/>
      <c r="F1650" s="757"/>
      <c r="G1650" s="757"/>
      <c r="H1650" s="757"/>
      <c r="I1650" s="757"/>
      <c r="J1650" s="757"/>
      <c r="K1650" s="758"/>
      <c r="L1650" s="758"/>
      <c r="M1650" s="722"/>
      <c r="N1650" s="736"/>
      <c r="O1650" s="736"/>
      <c r="P1650" s="736"/>
      <c r="Q1650" s="736"/>
      <c r="R1650" s="736"/>
      <c r="S1650" s="736"/>
      <c r="T1650" s="736"/>
      <c r="U1650" s="736"/>
      <c r="BA1650" s="722"/>
      <c r="BB1650" s="722"/>
      <c r="BC1650" s="722"/>
      <c r="BD1650" s="722"/>
      <c r="BE1650" s="722"/>
      <c r="BF1650" s="722"/>
      <c r="BG1650" s="722"/>
      <c r="BH1650" s="722"/>
      <c r="BI1650" s="722"/>
      <c r="BJ1650" s="722"/>
      <c r="BK1650" s="722"/>
      <c r="BL1650" s="722"/>
      <c r="BM1650" s="722"/>
      <c r="BN1650" s="722"/>
      <c r="BO1650" s="722"/>
      <c r="BP1650" s="722"/>
      <c r="BQ1650" s="722"/>
      <c r="BR1650" s="722"/>
      <c r="BS1650" s="722"/>
      <c r="BT1650" s="722"/>
      <c r="BU1650" s="722"/>
      <c r="BV1650" s="722"/>
      <c r="BW1650" s="722"/>
      <c r="BX1650" s="722"/>
      <c r="BY1650" s="722"/>
      <c r="BZ1650" s="722"/>
      <c r="CA1650" s="722"/>
      <c r="CB1650" s="722"/>
      <c r="CC1650" s="722"/>
      <c r="CD1650" s="722"/>
      <c r="CE1650" s="722"/>
      <c r="CF1650" s="722"/>
      <c r="CG1650" s="722"/>
      <c r="CH1650" s="722"/>
      <c r="CI1650" s="722"/>
      <c r="CJ1650" s="722"/>
      <c r="CK1650" s="722"/>
      <c r="CL1650" s="722"/>
      <c r="CM1650" s="722"/>
      <c r="CN1650" s="722"/>
      <c r="CO1650" s="722"/>
      <c r="CP1650" s="722"/>
      <c r="CQ1650" s="722"/>
      <c r="CR1650" s="722"/>
      <c r="CS1650" s="722"/>
    </row>
    <row r="1651" spans="1:97" s="1376" customFormat="1">
      <c r="A1651" s="722"/>
      <c r="B1651" s="722"/>
      <c r="C1651" s="722"/>
      <c r="D1651" s="722"/>
      <c r="E1651" s="722"/>
      <c r="F1651" s="757"/>
      <c r="G1651" s="757"/>
      <c r="H1651" s="757"/>
      <c r="I1651" s="757"/>
      <c r="J1651" s="757"/>
      <c r="K1651" s="758"/>
      <c r="L1651" s="758"/>
      <c r="M1651" s="722"/>
      <c r="N1651" s="736"/>
      <c r="O1651" s="736"/>
      <c r="P1651" s="736"/>
      <c r="Q1651" s="736"/>
      <c r="R1651" s="736"/>
      <c r="S1651" s="736"/>
      <c r="T1651" s="736"/>
      <c r="U1651" s="736"/>
      <c r="BA1651" s="722"/>
      <c r="BB1651" s="722"/>
      <c r="BC1651" s="722"/>
      <c r="BD1651" s="722"/>
      <c r="BE1651" s="722"/>
      <c r="BF1651" s="722"/>
      <c r="BG1651" s="722"/>
      <c r="BH1651" s="722"/>
      <c r="BI1651" s="722"/>
      <c r="BJ1651" s="722"/>
      <c r="BK1651" s="722"/>
      <c r="BL1651" s="722"/>
      <c r="BM1651" s="722"/>
      <c r="BN1651" s="722"/>
      <c r="BO1651" s="722"/>
      <c r="BP1651" s="722"/>
      <c r="BQ1651" s="722"/>
      <c r="BR1651" s="722"/>
      <c r="BS1651" s="722"/>
      <c r="BT1651" s="722"/>
      <c r="BU1651" s="722"/>
      <c r="BV1651" s="722"/>
      <c r="BW1651" s="722"/>
      <c r="BX1651" s="722"/>
      <c r="BY1651" s="722"/>
      <c r="BZ1651" s="722"/>
      <c r="CA1651" s="722"/>
      <c r="CB1651" s="722"/>
      <c r="CC1651" s="722"/>
      <c r="CD1651" s="722"/>
      <c r="CE1651" s="722"/>
      <c r="CF1651" s="722"/>
      <c r="CG1651" s="722"/>
      <c r="CH1651" s="722"/>
      <c r="CI1651" s="722"/>
      <c r="CJ1651" s="722"/>
      <c r="CK1651" s="722"/>
      <c r="CL1651" s="722"/>
      <c r="CM1651" s="722"/>
      <c r="CN1651" s="722"/>
      <c r="CO1651" s="722"/>
      <c r="CP1651" s="722"/>
      <c r="CQ1651" s="722"/>
      <c r="CR1651" s="722"/>
      <c r="CS1651" s="722"/>
    </row>
    <row r="1652" spans="1:97" s="1376" customFormat="1">
      <c r="A1652" s="722"/>
      <c r="B1652" s="722"/>
      <c r="C1652" s="722"/>
      <c r="D1652" s="722"/>
      <c r="E1652" s="722"/>
      <c r="F1652" s="757"/>
      <c r="G1652" s="757"/>
      <c r="H1652" s="757"/>
      <c r="I1652" s="757"/>
      <c r="J1652" s="757"/>
      <c r="K1652" s="758"/>
      <c r="L1652" s="758"/>
      <c r="M1652" s="722"/>
      <c r="N1652" s="736"/>
      <c r="O1652" s="736"/>
      <c r="P1652" s="736"/>
      <c r="Q1652" s="736"/>
      <c r="R1652" s="736"/>
      <c r="S1652" s="736"/>
      <c r="T1652" s="736"/>
      <c r="U1652" s="736"/>
      <c r="BA1652" s="722"/>
      <c r="BB1652" s="722"/>
      <c r="BC1652" s="722"/>
      <c r="BD1652" s="722"/>
      <c r="BE1652" s="722"/>
      <c r="BF1652" s="722"/>
      <c r="BG1652" s="722"/>
      <c r="BH1652" s="722"/>
      <c r="BI1652" s="722"/>
      <c r="BJ1652" s="722"/>
      <c r="BK1652" s="722"/>
      <c r="BL1652" s="722"/>
      <c r="BM1652" s="722"/>
      <c r="BN1652" s="722"/>
      <c r="BO1652" s="722"/>
      <c r="BP1652" s="722"/>
      <c r="BQ1652" s="722"/>
      <c r="BR1652" s="722"/>
      <c r="BS1652" s="722"/>
      <c r="BT1652" s="722"/>
      <c r="BU1652" s="722"/>
      <c r="BV1652" s="722"/>
      <c r="BW1652" s="722"/>
      <c r="BX1652" s="722"/>
      <c r="BY1652" s="722"/>
      <c r="BZ1652" s="722"/>
      <c r="CA1652" s="722"/>
      <c r="CB1652" s="722"/>
      <c r="CC1652" s="722"/>
      <c r="CD1652" s="722"/>
      <c r="CE1652" s="722"/>
      <c r="CF1652" s="722"/>
      <c r="CG1652" s="722"/>
      <c r="CH1652" s="722"/>
      <c r="CI1652" s="722"/>
      <c r="CJ1652" s="722"/>
      <c r="CK1652" s="722"/>
      <c r="CL1652" s="722"/>
      <c r="CM1652" s="722"/>
      <c r="CN1652" s="722"/>
      <c r="CO1652" s="722"/>
      <c r="CP1652" s="722"/>
      <c r="CQ1652" s="722"/>
      <c r="CR1652" s="722"/>
      <c r="CS1652" s="722"/>
    </row>
    <row r="1653" spans="1:97" s="1376" customFormat="1">
      <c r="A1653" s="722"/>
      <c r="B1653" s="722"/>
      <c r="C1653" s="722"/>
      <c r="D1653" s="722"/>
      <c r="E1653" s="722"/>
      <c r="F1653" s="757"/>
      <c r="G1653" s="757"/>
      <c r="H1653" s="757"/>
      <c r="I1653" s="757"/>
      <c r="J1653" s="757"/>
      <c r="K1653" s="758"/>
      <c r="L1653" s="758"/>
      <c r="M1653" s="722"/>
      <c r="N1653" s="736"/>
      <c r="O1653" s="736"/>
      <c r="P1653" s="736"/>
      <c r="Q1653" s="736"/>
      <c r="R1653" s="736"/>
      <c r="S1653" s="736"/>
      <c r="T1653" s="736"/>
      <c r="U1653" s="736"/>
      <c r="BA1653" s="722"/>
      <c r="BB1653" s="722"/>
      <c r="BC1653" s="722"/>
      <c r="BD1653" s="722"/>
      <c r="BE1653" s="722"/>
      <c r="BF1653" s="722"/>
      <c r="BG1653" s="722"/>
      <c r="BH1653" s="722"/>
      <c r="BI1653" s="722"/>
      <c r="BJ1653" s="722"/>
      <c r="BK1653" s="722"/>
      <c r="BL1653" s="722"/>
      <c r="BM1653" s="722"/>
      <c r="BN1653" s="722"/>
      <c r="BO1653" s="722"/>
      <c r="BP1653" s="722"/>
      <c r="BQ1653" s="722"/>
      <c r="BR1653" s="722"/>
      <c r="BS1653" s="722"/>
      <c r="BT1653" s="722"/>
      <c r="BU1653" s="722"/>
      <c r="BV1653" s="722"/>
      <c r="BW1653" s="722"/>
      <c r="BX1653" s="722"/>
      <c r="BY1653" s="722"/>
      <c r="BZ1653" s="722"/>
      <c r="CA1653" s="722"/>
      <c r="CB1653" s="722"/>
      <c r="CC1653" s="722"/>
      <c r="CD1653" s="722"/>
      <c r="CE1653" s="722"/>
      <c r="CF1653" s="722"/>
      <c r="CG1653" s="722"/>
      <c r="CH1653" s="722"/>
      <c r="CI1653" s="722"/>
      <c r="CJ1653" s="722"/>
      <c r="CK1653" s="722"/>
      <c r="CL1653" s="722"/>
      <c r="CM1653" s="722"/>
      <c r="CN1653" s="722"/>
      <c r="CO1653" s="722"/>
      <c r="CP1653" s="722"/>
      <c r="CQ1653" s="722"/>
      <c r="CR1653" s="722"/>
      <c r="CS1653" s="722"/>
    </row>
    <row r="1654" spans="1:97" s="1376" customFormat="1">
      <c r="A1654" s="722"/>
      <c r="B1654" s="722"/>
      <c r="C1654" s="722"/>
      <c r="D1654" s="722"/>
      <c r="E1654" s="722"/>
      <c r="F1654" s="757"/>
      <c r="G1654" s="757"/>
      <c r="H1654" s="757"/>
      <c r="I1654" s="757"/>
      <c r="J1654" s="757"/>
      <c r="K1654" s="758"/>
      <c r="L1654" s="758"/>
      <c r="M1654" s="722"/>
      <c r="N1654" s="736"/>
      <c r="O1654" s="736"/>
      <c r="P1654" s="736"/>
      <c r="Q1654" s="736"/>
      <c r="R1654" s="736"/>
      <c r="S1654" s="736"/>
      <c r="T1654" s="736"/>
      <c r="U1654" s="736"/>
      <c r="BA1654" s="722"/>
      <c r="BB1654" s="722"/>
      <c r="BC1654" s="722"/>
      <c r="BD1654" s="722"/>
      <c r="BE1654" s="722"/>
      <c r="BF1654" s="722"/>
      <c r="BG1654" s="722"/>
      <c r="BH1654" s="722"/>
      <c r="BI1654" s="722"/>
      <c r="BJ1654" s="722"/>
      <c r="BK1654" s="722"/>
      <c r="BL1654" s="722"/>
      <c r="BM1654" s="722"/>
      <c r="BN1654" s="722"/>
      <c r="BO1654" s="722"/>
      <c r="BP1654" s="722"/>
      <c r="BQ1654" s="722"/>
      <c r="BR1654" s="722"/>
      <c r="BS1654" s="722"/>
      <c r="BT1654" s="722"/>
      <c r="BU1654" s="722"/>
      <c r="BV1654" s="722"/>
      <c r="BW1654" s="722"/>
      <c r="BX1654" s="722"/>
      <c r="BY1654" s="722"/>
      <c r="BZ1654" s="722"/>
      <c r="CA1654" s="722"/>
      <c r="CB1654" s="722"/>
      <c r="CC1654" s="722"/>
      <c r="CD1654" s="722"/>
      <c r="CE1654" s="722"/>
      <c r="CF1654" s="722"/>
      <c r="CG1654" s="722"/>
      <c r="CH1654" s="722"/>
      <c r="CI1654" s="722"/>
      <c r="CJ1654" s="722"/>
      <c r="CK1654" s="722"/>
      <c r="CL1654" s="722"/>
      <c r="CM1654" s="722"/>
      <c r="CN1654" s="722"/>
      <c r="CO1654" s="722"/>
      <c r="CP1654" s="722"/>
      <c r="CQ1654" s="722"/>
      <c r="CR1654" s="722"/>
      <c r="CS1654" s="722"/>
    </row>
    <row r="1655" spans="1:97" s="1376" customFormat="1">
      <c r="A1655" s="722"/>
      <c r="B1655" s="722"/>
      <c r="C1655" s="722"/>
      <c r="D1655" s="722"/>
      <c r="E1655" s="722"/>
      <c r="F1655" s="757"/>
      <c r="G1655" s="757"/>
      <c r="H1655" s="757"/>
      <c r="I1655" s="757"/>
      <c r="J1655" s="757"/>
      <c r="K1655" s="758"/>
      <c r="L1655" s="758"/>
      <c r="M1655" s="722"/>
      <c r="N1655" s="736"/>
      <c r="O1655" s="736"/>
      <c r="P1655" s="736"/>
      <c r="Q1655" s="736"/>
      <c r="R1655" s="736"/>
      <c r="S1655" s="736"/>
      <c r="T1655" s="736"/>
      <c r="U1655" s="736"/>
      <c r="BA1655" s="722"/>
      <c r="BB1655" s="722"/>
      <c r="BC1655" s="722"/>
      <c r="BD1655" s="722"/>
      <c r="BE1655" s="722"/>
      <c r="BF1655" s="722"/>
      <c r="BG1655" s="722"/>
      <c r="BH1655" s="722"/>
      <c r="BI1655" s="722"/>
      <c r="BJ1655" s="722"/>
      <c r="BK1655" s="722"/>
      <c r="BL1655" s="722"/>
      <c r="BM1655" s="722"/>
      <c r="BN1655" s="722"/>
      <c r="BO1655" s="722"/>
      <c r="BP1655" s="722"/>
      <c r="BQ1655" s="722"/>
      <c r="BR1655" s="722"/>
      <c r="BS1655" s="722"/>
      <c r="BT1655" s="722"/>
      <c r="BU1655" s="722"/>
      <c r="BV1655" s="722"/>
      <c r="BW1655" s="722"/>
      <c r="BX1655" s="722"/>
      <c r="BY1655" s="722"/>
      <c r="BZ1655" s="722"/>
      <c r="CA1655" s="722"/>
      <c r="CB1655" s="722"/>
      <c r="CC1655" s="722"/>
      <c r="CD1655" s="722"/>
      <c r="CE1655" s="722"/>
      <c r="CF1655" s="722"/>
      <c r="CG1655" s="722"/>
      <c r="CH1655" s="722"/>
      <c r="CI1655" s="722"/>
      <c r="CJ1655" s="722"/>
      <c r="CK1655" s="722"/>
      <c r="CL1655" s="722"/>
      <c r="CM1655" s="722"/>
      <c r="CN1655" s="722"/>
      <c r="CO1655" s="722"/>
      <c r="CP1655" s="722"/>
      <c r="CQ1655" s="722"/>
      <c r="CR1655" s="722"/>
      <c r="CS1655" s="722"/>
    </row>
    <row r="1656" spans="1:97" s="1376" customFormat="1">
      <c r="A1656" s="722"/>
      <c r="B1656" s="722"/>
      <c r="C1656" s="722"/>
      <c r="D1656" s="722"/>
      <c r="E1656" s="722"/>
      <c r="F1656" s="757"/>
      <c r="G1656" s="757"/>
      <c r="H1656" s="757"/>
      <c r="I1656" s="757"/>
      <c r="J1656" s="757"/>
      <c r="K1656" s="758"/>
      <c r="L1656" s="758"/>
      <c r="M1656" s="722"/>
      <c r="N1656" s="736"/>
      <c r="O1656" s="736"/>
      <c r="P1656" s="736"/>
      <c r="Q1656" s="736"/>
      <c r="R1656" s="736"/>
      <c r="S1656" s="736"/>
      <c r="T1656" s="736"/>
      <c r="U1656" s="736"/>
      <c r="BA1656" s="722"/>
      <c r="BB1656" s="722"/>
      <c r="BC1656" s="722"/>
      <c r="BD1656" s="722"/>
      <c r="BE1656" s="722"/>
      <c r="BF1656" s="722"/>
      <c r="BG1656" s="722"/>
      <c r="BH1656" s="722"/>
      <c r="BI1656" s="722"/>
      <c r="BJ1656" s="722"/>
      <c r="BK1656" s="722"/>
      <c r="BL1656" s="722"/>
      <c r="BM1656" s="722"/>
      <c r="BN1656" s="722"/>
      <c r="BO1656" s="722"/>
      <c r="BP1656" s="722"/>
      <c r="BQ1656" s="722"/>
      <c r="BR1656" s="722"/>
      <c r="BS1656" s="722"/>
      <c r="BT1656" s="722"/>
      <c r="BU1656" s="722"/>
      <c r="BV1656" s="722"/>
      <c r="BW1656" s="722"/>
      <c r="BX1656" s="722"/>
      <c r="BY1656" s="722"/>
      <c r="BZ1656" s="722"/>
      <c r="CA1656" s="722"/>
      <c r="CB1656" s="722"/>
      <c r="CC1656" s="722"/>
      <c r="CD1656" s="722"/>
      <c r="CE1656" s="722"/>
      <c r="CF1656" s="722"/>
      <c r="CG1656" s="722"/>
      <c r="CH1656" s="722"/>
      <c r="CI1656" s="722"/>
      <c r="CJ1656" s="722"/>
      <c r="CK1656" s="722"/>
      <c r="CL1656" s="722"/>
      <c r="CM1656" s="722"/>
      <c r="CN1656" s="722"/>
      <c r="CO1656" s="722"/>
      <c r="CP1656" s="722"/>
      <c r="CQ1656" s="722"/>
      <c r="CR1656" s="722"/>
      <c r="CS1656" s="722"/>
    </row>
    <row r="1657" spans="1:97" s="1376" customFormat="1">
      <c r="A1657" s="722"/>
      <c r="B1657" s="722"/>
      <c r="C1657" s="722"/>
      <c r="D1657" s="722"/>
      <c r="E1657" s="722"/>
      <c r="F1657" s="757"/>
      <c r="G1657" s="757"/>
      <c r="H1657" s="757"/>
      <c r="I1657" s="757"/>
      <c r="J1657" s="757"/>
      <c r="K1657" s="758"/>
      <c r="L1657" s="758"/>
      <c r="M1657" s="722"/>
      <c r="N1657" s="736"/>
      <c r="O1657" s="736"/>
      <c r="P1657" s="736"/>
      <c r="Q1657" s="736"/>
      <c r="R1657" s="736"/>
      <c r="S1657" s="736"/>
      <c r="T1657" s="736"/>
      <c r="U1657" s="736"/>
      <c r="BA1657" s="722"/>
      <c r="BB1657" s="722"/>
      <c r="BC1657" s="722"/>
      <c r="BD1657" s="722"/>
      <c r="BE1657" s="722"/>
      <c r="BF1657" s="722"/>
      <c r="BG1657" s="722"/>
      <c r="BH1657" s="722"/>
      <c r="BI1657" s="722"/>
      <c r="BJ1657" s="722"/>
      <c r="BK1657" s="722"/>
      <c r="BL1657" s="722"/>
      <c r="BM1657" s="722"/>
      <c r="BN1657" s="722"/>
      <c r="BO1657" s="722"/>
      <c r="BP1657" s="722"/>
      <c r="BQ1657" s="722"/>
      <c r="BR1657" s="722"/>
      <c r="BS1657" s="722"/>
      <c r="BT1657" s="722"/>
      <c r="BU1657" s="722"/>
      <c r="BV1657" s="722"/>
      <c r="BW1657" s="722"/>
      <c r="BX1657" s="722"/>
      <c r="BY1657" s="722"/>
      <c r="BZ1657" s="722"/>
      <c r="CA1657" s="722"/>
      <c r="CB1657" s="722"/>
      <c r="CC1657" s="722"/>
      <c r="CD1657" s="722"/>
      <c r="CE1657" s="722"/>
      <c r="CF1657" s="722"/>
      <c r="CG1657" s="722"/>
      <c r="CH1657" s="722"/>
      <c r="CI1657" s="722"/>
      <c r="CJ1657" s="722"/>
      <c r="CK1657" s="722"/>
      <c r="CL1657" s="722"/>
      <c r="CM1657" s="722"/>
      <c r="CN1657" s="722"/>
      <c r="CO1657" s="722"/>
      <c r="CP1657" s="722"/>
      <c r="CQ1657" s="722"/>
      <c r="CR1657" s="722"/>
      <c r="CS1657" s="722"/>
    </row>
    <row r="1658" spans="1:97" s="1376" customFormat="1">
      <c r="A1658" s="722"/>
      <c r="B1658" s="722"/>
      <c r="C1658" s="722"/>
      <c r="D1658" s="722"/>
      <c r="E1658" s="722"/>
      <c r="F1658" s="757"/>
      <c r="G1658" s="757"/>
      <c r="H1658" s="757"/>
      <c r="I1658" s="757"/>
      <c r="J1658" s="757"/>
      <c r="K1658" s="758"/>
      <c r="L1658" s="758"/>
      <c r="M1658" s="722"/>
      <c r="N1658" s="736"/>
      <c r="O1658" s="736"/>
      <c r="P1658" s="736"/>
      <c r="Q1658" s="736"/>
      <c r="R1658" s="736"/>
      <c r="S1658" s="736"/>
      <c r="T1658" s="736"/>
      <c r="U1658" s="736"/>
      <c r="BA1658" s="722"/>
      <c r="BB1658" s="722"/>
      <c r="BC1658" s="722"/>
      <c r="BD1658" s="722"/>
      <c r="BE1658" s="722"/>
      <c r="BF1658" s="722"/>
      <c r="BG1658" s="722"/>
      <c r="BH1658" s="722"/>
      <c r="BI1658" s="722"/>
      <c r="BJ1658" s="722"/>
      <c r="BK1658" s="722"/>
      <c r="BL1658" s="722"/>
      <c r="BM1658" s="722"/>
      <c r="BN1658" s="722"/>
      <c r="BO1658" s="722"/>
      <c r="BP1658" s="722"/>
      <c r="BQ1658" s="722"/>
      <c r="BR1658" s="722"/>
      <c r="BS1658" s="722"/>
      <c r="BT1658" s="722"/>
      <c r="BU1658" s="722"/>
      <c r="BV1658" s="722"/>
      <c r="BW1658" s="722"/>
      <c r="BX1658" s="722"/>
      <c r="BY1658" s="722"/>
      <c r="BZ1658" s="722"/>
      <c r="CA1658" s="722"/>
      <c r="CB1658" s="722"/>
      <c r="CC1658" s="722"/>
      <c r="CD1658" s="722"/>
      <c r="CE1658" s="722"/>
      <c r="CF1658" s="722"/>
      <c r="CG1658" s="722"/>
      <c r="CH1658" s="722"/>
      <c r="CI1658" s="722"/>
      <c r="CJ1658" s="722"/>
      <c r="CK1658" s="722"/>
      <c r="CL1658" s="722"/>
      <c r="CM1658" s="722"/>
      <c r="CN1658" s="722"/>
      <c r="CO1658" s="722"/>
      <c r="CP1658" s="722"/>
      <c r="CQ1658" s="722"/>
      <c r="CR1658" s="722"/>
      <c r="CS1658" s="722"/>
    </row>
    <row r="1659" spans="1:97" s="1376" customFormat="1">
      <c r="A1659" s="722"/>
      <c r="B1659" s="722"/>
      <c r="C1659" s="722"/>
      <c r="D1659" s="722"/>
      <c r="E1659" s="722"/>
      <c r="F1659" s="757"/>
      <c r="G1659" s="757"/>
      <c r="H1659" s="757"/>
      <c r="I1659" s="757"/>
      <c r="J1659" s="757"/>
      <c r="K1659" s="758"/>
      <c r="L1659" s="758"/>
      <c r="M1659" s="722"/>
      <c r="N1659" s="736"/>
      <c r="O1659" s="736"/>
      <c r="P1659" s="736"/>
      <c r="Q1659" s="736"/>
      <c r="R1659" s="736"/>
      <c r="S1659" s="736"/>
      <c r="T1659" s="736"/>
      <c r="U1659" s="736"/>
      <c r="BA1659" s="722"/>
      <c r="BB1659" s="722"/>
      <c r="BC1659" s="722"/>
      <c r="BD1659" s="722"/>
      <c r="BE1659" s="722"/>
      <c r="BF1659" s="722"/>
      <c r="BG1659" s="722"/>
      <c r="BH1659" s="722"/>
      <c r="BI1659" s="722"/>
      <c r="BJ1659" s="722"/>
      <c r="BK1659" s="722"/>
      <c r="BL1659" s="722"/>
      <c r="BM1659" s="722"/>
      <c r="BN1659" s="722"/>
      <c r="BO1659" s="722"/>
      <c r="BP1659" s="722"/>
      <c r="BQ1659" s="722"/>
      <c r="BR1659" s="722"/>
      <c r="BS1659" s="722"/>
      <c r="BT1659" s="722"/>
      <c r="BU1659" s="722"/>
      <c r="BV1659" s="722"/>
      <c r="BW1659" s="722"/>
      <c r="BX1659" s="722"/>
      <c r="BY1659" s="722"/>
      <c r="BZ1659" s="722"/>
      <c r="CA1659" s="722"/>
      <c r="CB1659" s="722"/>
      <c r="CC1659" s="722"/>
      <c r="CD1659" s="722"/>
      <c r="CE1659" s="722"/>
      <c r="CF1659" s="722"/>
      <c r="CG1659" s="722"/>
      <c r="CH1659" s="722"/>
      <c r="CI1659" s="722"/>
      <c r="CJ1659" s="722"/>
      <c r="CK1659" s="722"/>
      <c r="CL1659" s="722"/>
      <c r="CM1659" s="722"/>
      <c r="CN1659" s="722"/>
      <c r="CO1659" s="722"/>
      <c r="CP1659" s="722"/>
      <c r="CQ1659" s="722"/>
      <c r="CR1659" s="722"/>
      <c r="CS1659" s="722"/>
    </row>
    <row r="1660" spans="1:97" s="1376" customFormat="1">
      <c r="A1660" s="722"/>
      <c r="B1660" s="722"/>
      <c r="C1660" s="722"/>
      <c r="D1660" s="722"/>
      <c r="E1660" s="722"/>
      <c r="F1660" s="757"/>
      <c r="G1660" s="757"/>
      <c r="H1660" s="757"/>
      <c r="I1660" s="757"/>
      <c r="J1660" s="757"/>
      <c r="K1660" s="758"/>
      <c r="L1660" s="758"/>
      <c r="M1660" s="722"/>
      <c r="N1660" s="736"/>
      <c r="O1660" s="736"/>
      <c r="P1660" s="736"/>
      <c r="Q1660" s="736"/>
      <c r="R1660" s="736"/>
      <c r="S1660" s="736"/>
      <c r="T1660" s="736"/>
      <c r="U1660" s="736"/>
      <c r="BA1660" s="722"/>
      <c r="BB1660" s="722"/>
      <c r="BC1660" s="722"/>
      <c r="BD1660" s="722"/>
      <c r="BE1660" s="722"/>
      <c r="BF1660" s="722"/>
      <c r="BG1660" s="722"/>
      <c r="BH1660" s="722"/>
      <c r="BI1660" s="722"/>
      <c r="BJ1660" s="722"/>
      <c r="BK1660" s="722"/>
      <c r="BL1660" s="722"/>
      <c r="BM1660" s="722"/>
      <c r="BN1660" s="722"/>
      <c r="BO1660" s="722"/>
      <c r="BP1660" s="722"/>
      <c r="BQ1660" s="722"/>
      <c r="BR1660" s="722"/>
      <c r="BS1660" s="722"/>
      <c r="BT1660" s="722"/>
      <c r="BU1660" s="722"/>
      <c r="BV1660" s="722"/>
      <c r="BW1660" s="722"/>
      <c r="BX1660" s="722"/>
      <c r="BY1660" s="722"/>
      <c r="BZ1660" s="722"/>
      <c r="CA1660" s="722"/>
      <c r="CB1660" s="722"/>
      <c r="CC1660" s="722"/>
      <c r="CD1660" s="722"/>
      <c r="CE1660" s="722"/>
      <c r="CF1660" s="722"/>
      <c r="CG1660" s="722"/>
      <c r="CH1660" s="722"/>
      <c r="CI1660" s="722"/>
      <c r="CJ1660" s="722"/>
      <c r="CK1660" s="722"/>
      <c r="CL1660" s="722"/>
      <c r="CM1660" s="722"/>
      <c r="CN1660" s="722"/>
      <c r="CO1660" s="722"/>
      <c r="CP1660" s="722"/>
      <c r="CQ1660" s="722"/>
      <c r="CR1660" s="722"/>
      <c r="CS1660" s="722"/>
    </row>
    <row r="1661" spans="1:97" s="1376" customFormat="1">
      <c r="A1661" s="722"/>
      <c r="B1661" s="722"/>
      <c r="C1661" s="722"/>
      <c r="D1661" s="722"/>
      <c r="E1661" s="722"/>
      <c r="F1661" s="757"/>
      <c r="G1661" s="757"/>
      <c r="H1661" s="757"/>
      <c r="I1661" s="757"/>
      <c r="J1661" s="757"/>
      <c r="K1661" s="758"/>
      <c r="L1661" s="758"/>
      <c r="M1661" s="722"/>
      <c r="N1661" s="736"/>
      <c r="O1661" s="736"/>
      <c r="P1661" s="736"/>
      <c r="Q1661" s="736"/>
      <c r="R1661" s="736"/>
      <c r="S1661" s="736"/>
      <c r="T1661" s="736"/>
      <c r="U1661" s="736"/>
      <c r="BA1661" s="722"/>
      <c r="BB1661" s="722"/>
      <c r="BC1661" s="722"/>
      <c r="BD1661" s="722"/>
      <c r="BE1661" s="722"/>
      <c r="BF1661" s="722"/>
      <c r="BG1661" s="722"/>
      <c r="BH1661" s="722"/>
      <c r="BI1661" s="722"/>
      <c r="BJ1661" s="722"/>
      <c r="BK1661" s="722"/>
      <c r="BL1661" s="722"/>
      <c r="BM1661" s="722"/>
      <c r="BN1661" s="722"/>
      <c r="BO1661" s="722"/>
      <c r="BP1661" s="722"/>
      <c r="BQ1661" s="722"/>
      <c r="BR1661" s="722"/>
      <c r="BS1661" s="722"/>
      <c r="BT1661" s="722"/>
      <c r="BU1661" s="722"/>
      <c r="BV1661" s="722"/>
      <c r="BW1661" s="722"/>
      <c r="BX1661" s="722"/>
      <c r="BY1661" s="722"/>
      <c r="BZ1661" s="722"/>
      <c r="CA1661" s="722"/>
      <c r="CB1661" s="722"/>
      <c r="CC1661" s="722"/>
      <c r="CD1661" s="722"/>
      <c r="CE1661" s="722"/>
      <c r="CF1661" s="722"/>
      <c r="CG1661" s="722"/>
      <c r="CH1661" s="722"/>
      <c r="CI1661" s="722"/>
      <c r="CJ1661" s="722"/>
      <c r="CK1661" s="722"/>
      <c r="CL1661" s="722"/>
      <c r="CM1661" s="722"/>
      <c r="CN1661" s="722"/>
      <c r="CO1661" s="722"/>
      <c r="CP1661" s="722"/>
      <c r="CQ1661" s="722"/>
      <c r="CR1661" s="722"/>
      <c r="CS1661" s="722"/>
    </row>
    <row r="1662" spans="1:97" s="1376" customFormat="1">
      <c r="A1662" s="722"/>
      <c r="B1662" s="722"/>
      <c r="C1662" s="722"/>
      <c r="D1662" s="722"/>
      <c r="E1662" s="722"/>
      <c r="F1662" s="757"/>
      <c r="G1662" s="757"/>
      <c r="H1662" s="757"/>
      <c r="I1662" s="757"/>
      <c r="J1662" s="757"/>
      <c r="K1662" s="758"/>
      <c r="L1662" s="758"/>
      <c r="M1662" s="722"/>
      <c r="N1662" s="736"/>
      <c r="O1662" s="736"/>
      <c r="P1662" s="736"/>
      <c r="Q1662" s="736"/>
      <c r="R1662" s="736"/>
      <c r="S1662" s="736"/>
      <c r="T1662" s="736"/>
      <c r="U1662" s="736"/>
      <c r="BA1662" s="722"/>
      <c r="BB1662" s="722"/>
      <c r="BC1662" s="722"/>
      <c r="BD1662" s="722"/>
      <c r="BE1662" s="722"/>
      <c r="BF1662" s="722"/>
      <c r="BG1662" s="722"/>
      <c r="BH1662" s="722"/>
      <c r="BI1662" s="722"/>
      <c r="BJ1662" s="722"/>
      <c r="BK1662" s="722"/>
      <c r="BL1662" s="722"/>
      <c r="BM1662" s="722"/>
      <c r="BN1662" s="722"/>
      <c r="BO1662" s="722"/>
      <c r="BP1662" s="722"/>
      <c r="BQ1662" s="722"/>
      <c r="BR1662" s="722"/>
      <c r="BS1662" s="722"/>
      <c r="BT1662" s="722"/>
      <c r="BU1662" s="722"/>
      <c r="BV1662" s="722"/>
      <c r="BW1662" s="722"/>
      <c r="BX1662" s="722"/>
      <c r="BY1662" s="722"/>
      <c r="BZ1662" s="722"/>
      <c r="CA1662" s="722"/>
      <c r="CB1662" s="722"/>
      <c r="CC1662" s="722"/>
      <c r="CD1662" s="722"/>
      <c r="CE1662" s="722"/>
      <c r="CF1662" s="722"/>
      <c r="CG1662" s="722"/>
      <c r="CH1662" s="722"/>
      <c r="CI1662" s="722"/>
      <c r="CJ1662" s="722"/>
      <c r="CK1662" s="722"/>
      <c r="CL1662" s="722"/>
      <c r="CM1662" s="722"/>
      <c r="CN1662" s="722"/>
      <c r="CO1662" s="722"/>
      <c r="CP1662" s="722"/>
      <c r="CQ1662" s="722"/>
      <c r="CR1662" s="722"/>
      <c r="CS1662" s="722"/>
    </row>
    <row r="1663" spans="1:97" s="1376" customFormat="1">
      <c r="A1663" s="722"/>
      <c r="B1663" s="722"/>
      <c r="C1663" s="722"/>
      <c r="D1663" s="722"/>
      <c r="E1663" s="722"/>
      <c r="F1663" s="757"/>
      <c r="G1663" s="757"/>
      <c r="H1663" s="757"/>
      <c r="I1663" s="757"/>
      <c r="J1663" s="757"/>
      <c r="K1663" s="758"/>
      <c r="L1663" s="758"/>
      <c r="M1663" s="722"/>
      <c r="N1663" s="736"/>
      <c r="O1663" s="736"/>
      <c r="P1663" s="736"/>
      <c r="Q1663" s="736"/>
      <c r="R1663" s="736"/>
      <c r="S1663" s="736"/>
      <c r="T1663" s="736"/>
      <c r="U1663" s="736"/>
      <c r="BA1663" s="722"/>
      <c r="BB1663" s="722"/>
      <c r="BC1663" s="722"/>
      <c r="BD1663" s="722"/>
      <c r="BE1663" s="722"/>
      <c r="BF1663" s="722"/>
      <c r="BG1663" s="722"/>
      <c r="BH1663" s="722"/>
      <c r="BI1663" s="722"/>
      <c r="BJ1663" s="722"/>
      <c r="BK1663" s="722"/>
      <c r="BL1663" s="722"/>
      <c r="BM1663" s="722"/>
      <c r="BN1663" s="722"/>
      <c r="BO1663" s="722"/>
      <c r="BP1663" s="722"/>
      <c r="BQ1663" s="722"/>
      <c r="BR1663" s="722"/>
      <c r="BS1663" s="722"/>
      <c r="BT1663" s="722"/>
      <c r="BU1663" s="722"/>
      <c r="BV1663" s="722"/>
      <c r="BW1663" s="722"/>
      <c r="BX1663" s="722"/>
      <c r="BY1663" s="722"/>
      <c r="BZ1663" s="722"/>
      <c r="CA1663" s="722"/>
      <c r="CB1663" s="722"/>
      <c r="CC1663" s="722"/>
      <c r="CD1663" s="722"/>
      <c r="CE1663" s="722"/>
      <c r="CF1663" s="722"/>
      <c r="CG1663" s="722"/>
      <c r="CH1663" s="722"/>
      <c r="CI1663" s="722"/>
      <c r="CJ1663" s="722"/>
      <c r="CK1663" s="722"/>
      <c r="CL1663" s="722"/>
      <c r="CM1663" s="722"/>
      <c r="CN1663" s="722"/>
      <c r="CO1663" s="722"/>
      <c r="CP1663" s="722"/>
      <c r="CQ1663" s="722"/>
      <c r="CR1663" s="722"/>
      <c r="CS1663" s="722"/>
    </row>
    <row r="1664" spans="1:97" s="1376" customFormat="1">
      <c r="A1664" s="722"/>
      <c r="B1664" s="722"/>
      <c r="C1664" s="722"/>
      <c r="D1664" s="722"/>
      <c r="E1664" s="722"/>
      <c r="F1664" s="757"/>
      <c r="G1664" s="757"/>
      <c r="H1664" s="757"/>
      <c r="I1664" s="757"/>
      <c r="J1664" s="757"/>
      <c r="K1664" s="758"/>
      <c r="L1664" s="758"/>
      <c r="M1664" s="722"/>
      <c r="N1664" s="736"/>
      <c r="O1664" s="736"/>
      <c r="P1664" s="736"/>
      <c r="Q1664" s="736"/>
      <c r="R1664" s="736"/>
      <c r="S1664" s="736"/>
      <c r="T1664" s="736"/>
      <c r="U1664" s="736"/>
      <c r="BA1664" s="722"/>
      <c r="BB1664" s="722"/>
      <c r="BC1664" s="722"/>
      <c r="BD1664" s="722"/>
      <c r="BE1664" s="722"/>
      <c r="BF1664" s="722"/>
      <c r="BG1664" s="722"/>
      <c r="BH1664" s="722"/>
      <c r="BI1664" s="722"/>
      <c r="BJ1664" s="722"/>
      <c r="BK1664" s="722"/>
      <c r="BL1664" s="722"/>
      <c r="BM1664" s="722"/>
      <c r="BN1664" s="722"/>
      <c r="BO1664" s="722"/>
      <c r="BP1664" s="722"/>
      <c r="BQ1664" s="722"/>
      <c r="BR1664" s="722"/>
      <c r="BS1664" s="722"/>
      <c r="BT1664" s="722"/>
      <c r="BU1664" s="722"/>
      <c r="BV1664" s="722"/>
      <c r="BW1664" s="722"/>
      <c r="BX1664" s="722"/>
      <c r="BY1664" s="722"/>
      <c r="BZ1664" s="722"/>
      <c r="CA1664" s="722"/>
      <c r="CB1664" s="722"/>
      <c r="CC1664" s="722"/>
      <c r="CD1664" s="722"/>
      <c r="CE1664" s="722"/>
      <c r="CF1664" s="722"/>
      <c r="CG1664" s="722"/>
      <c r="CH1664" s="722"/>
      <c r="CI1664" s="722"/>
      <c r="CJ1664" s="722"/>
      <c r="CK1664" s="722"/>
      <c r="CL1664" s="722"/>
      <c r="CM1664" s="722"/>
      <c r="CN1664" s="722"/>
      <c r="CO1664" s="722"/>
      <c r="CP1664" s="722"/>
      <c r="CQ1664" s="722"/>
      <c r="CR1664" s="722"/>
      <c r="CS1664" s="722"/>
    </row>
    <row r="1665" spans="1:97" s="1376" customFormat="1">
      <c r="A1665" s="722"/>
      <c r="B1665" s="722"/>
      <c r="C1665" s="722"/>
      <c r="D1665" s="722"/>
      <c r="E1665" s="722"/>
      <c r="F1665" s="757"/>
      <c r="G1665" s="757"/>
      <c r="H1665" s="757"/>
      <c r="I1665" s="757"/>
      <c r="J1665" s="757"/>
      <c r="K1665" s="758"/>
      <c r="L1665" s="758"/>
      <c r="M1665" s="722"/>
      <c r="N1665" s="736"/>
      <c r="O1665" s="736"/>
      <c r="P1665" s="736"/>
      <c r="Q1665" s="736"/>
      <c r="R1665" s="736"/>
      <c r="S1665" s="736"/>
      <c r="T1665" s="736"/>
      <c r="U1665" s="736"/>
      <c r="BA1665" s="722"/>
      <c r="BB1665" s="722"/>
      <c r="BC1665" s="722"/>
      <c r="BD1665" s="722"/>
      <c r="BE1665" s="722"/>
      <c r="BF1665" s="722"/>
      <c r="BG1665" s="722"/>
      <c r="BH1665" s="722"/>
      <c r="BI1665" s="722"/>
      <c r="BJ1665" s="722"/>
      <c r="BK1665" s="722"/>
      <c r="BL1665" s="722"/>
      <c r="BM1665" s="722"/>
      <c r="BN1665" s="722"/>
      <c r="BO1665" s="722"/>
      <c r="BP1665" s="722"/>
      <c r="BQ1665" s="722"/>
      <c r="BR1665" s="722"/>
      <c r="BS1665" s="722"/>
      <c r="BT1665" s="722"/>
      <c r="BU1665" s="722"/>
      <c r="BV1665" s="722"/>
      <c r="BW1665" s="722"/>
      <c r="BX1665" s="722"/>
      <c r="BY1665" s="722"/>
      <c r="BZ1665" s="722"/>
      <c r="CA1665" s="722"/>
      <c r="CB1665" s="722"/>
      <c r="CC1665" s="722"/>
      <c r="CD1665" s="722"/>
      <c r="CE1665" s="722"/>
      <c r="CF1665" s="722"/>
      <c r="CG1665" s="722"/>
      <c r="CH1665" s="722"/>
      <c r="CI1665" s="722"/>
      <c r="CJ1665" s="722"/>
      <c r="CK1665" s="722"/>
      <c r="CL1665" s="722"/>
      <c r="CM1665" s="722"/>
      <c r="CN1665" s="722"/>
      <c r="CO1665" s="722"/>
      <c r="CP1665" s="722"/>
      <c r="CQ1665" s="722"/>
      <c r="CR1665" s="722"/>
      <c r="CS1665" s="722"/>
    </row>
    <row r="1666" spans="1:97" s="1376" customFormat="1">
      <c r="A1666" s="722"/>
      <c r="B1666" s="722"/>
      <c r="C1666" s="722"/>
      <c r="D1666" s="722"/>
      <c r="E1666" s="722"/>
      <c r="F1666" s="757"/>
      <c r="G1666" s="757"/>
      <c r="H1666" s="757"/>
      <c r="I1666" s="757"/>
      <c r="J1666" s="757"/>
      <c r="K1666" s="758"/>
      <c r="L1666" s="758"/>
      <c r="M1666" s="722"/>
      <c r="N1666" s="736"/>
      <c r="O1666" s="736"/>
      <c r="P1666" s="736"/>
      <c r="Q1666" s="736"/>
      <c r="R1666" s="736"/>
      <c r="S1666" s="736"/>
      <c r="T1666" s="736"/>
      <c r="U1666" s="736"/>
      <c r="BA1666" s="722"/>
      <c r="BB1666" s="722"/>
      <c r="BC1666" s="722"/>
      <c r="BD1666" s="722"/>
      <c r="BE1666" s="722"/>
      <c r="BF1666" s="722"/>
      <c r="BG1666" s="722"/>
      <c r="BH1666" s="722"/>
      <c r="BI1666" s="722"/>
      <c r="BJ1666" s="722"/>
      <c r="BK1666" s="722"/>
      <c r="BL1666" s="722"/>
      <c r="BM1666" s="722"/>
      <c r="BN1666" s="722"/>
      <c r="BO1666" s="722"/>
      <c r="BP1666" s="722"/>
      <c r="BQ1666" s="722"/>
      <c r="BR1666" s="722"/>
      <c r="BS1666" s="722"/>
      <c r="BT1666" s="722"/>
      <c r="BU1666" s="722"/>
      <c r="BV1666" s="722"/>
      <c r="BW1666" s="722"/>
      <c r="BX1666" s="722"/>
      <c r="BY1666" s="722"/>
      <c r="BZ1666" s="722"/>
      <c r="CA1666" s="722"/>
      <c r="CB1666" s="722"/>
      <c r="CC1666" s="722"/>
      <c r="CD1666" s="722"/>
      <c r="CE1666" s="722"/>
      <c r="CF1666" s="722"/>
      <c r="CG1666" s="722"/>
      <c r="CH1666" s="722"/>
      <c r="CI1666" s="722"/>
      <c r="CJ1666" s="722"/>
      <c r="CK1666" s="722"/>
      <c r="CL1666" s="722"/>
      <c r="CM1666" s="722"/>
      <c r="CN1666" s="722"/>
      <c r="CO1666" s="722"/>
      <c r="CP1666" s="722"/>
      <c r="CQ1666" s="722"/>
      <c r="CR1666" s="722"/>
      <c r="CS1666" s="722"/>
    </row>
    <row r="1667" spans="1:97" s="1376" customFormat="1">
      <c r="A1667" s="722"/>
      <c r="B1667" s="722"/>
      <c r="C1667" s="722"/>
      <c r="D1667" s="722"/>
      <c r="E1667" s="722"/>
      <c r="F1667" s="757"/>
      <c r="G1667" s="757"/>
      <c r="H1667" s="757"/>
      <c r="I1667" s="757"/>
      <c r="J1667" s="757"/>
      <c r="K1667" s="758"/>
      <c r="L1667" s="758"/>
      <c r="M1667" s="722"/>
      <c r="N1667" s="736"/>
      <c r="O1667" s="736"/>
      <c r="P1667" s="736"/>
      <c r="Q1667" s="736"/>
      <c r="R1667" s="736"/>
      <c r="S1667" s="736"/>
      <c r="T1667" s="736"/>
      <c r="U1667" s="736"/>
      <c r="BA1667" s="722"/>
      <c r="BB1667" s="722"/>
      <c r="BC1667" s="722"/>
      <c r="BD1667" s="722"/>
      <c r="BE1667" s="722"/>
      <c r="BF1667" s="722"/>
      <c r="BG1667" s="722"/>
      <c r="BH1667" s="722"/>
      <c r="BI1667" s="722"/>
      <c r="BJ1667" s="722"/>
      <c r="BK1667" s="722"/>
      <c r="BL1667" s="722"/>
      <c r="BM1667" s="722"/>
      <c r="BN1667" s="722"/>
      <c r="BO1667" s="722"/>
      <c r="BP1667" s="722"/>
      <c r="BQ1667" s="722"/>
      <c r="BR1667" s="722"/>
      <c r="BS1667" s="722"/>
      <c r="BT1667" s="722"/>
      <c r="BU1667" s="722"/>
      <c r="BV1667" s="722"/>
      <c r="BW1667" s="722"/>
      <c r="BX1667" s="722"/>
      <c r="BY1667" s="722"/>
      <c r="BZ1667" s="722"/>
      <c r="CA1667" s="722"/>
      <c r="CB1667" s="722"/>
      <c r="CC1667" s="722"/>
      <c r="CD1667" s="722"/>
      <c r="CE1667" s="722"/>
      <c r="CF1667" s="722"/>
      <c r="CG1667" s="722"/>
      <c r="CH1667" s="722"/>
      <c r="CI1667" s="722"/>
      <c r="CJ1667" s="722"/>
      <c r="CK1667" s="722"/>
      <c r="CL1667" s="722"/>
      <c r="CM1667" s="722"/>
      <c r="CN1667" s="722"/>
      <c r="CO1667" s="722"/>
      <c r="CP1667" s="722"/>
      <c r="CQ1667" s="722"/>
      <c r="CR1667" s="722"/>
      <c r="CS1667" s="722"/>
    </row>
    <row r="1668" spans="1:97" s="1376" customFormat="1">
      <c r="A1668" s="722"/>
      <c r="B1668" s="722"/>
      <c r="C1668" s="722"/>
      <c r="D1668" s="722"/>
      <c r="E1668" s="722"/>
      <c r="F1668" s="757"/>
      <c r="G1668" s="757"/>
      <c r="H1668" s="757"/>
      <c r="I1668" s="757"/>
      <c r="J1668" s="757"/>
      <c r="K1668" s="758"/>
      <c r="L1668" s="758"/>
      <c r="M1668" s="722"/>
      <c r="N1668" s="736"/>
      <c r="O1668" s="736"/>
      <c r="P1668" s="736"/>
      <c r="Q1668" s="736"/>
      <c r="R1668" s="736"/>
      <c r="S1668" s="736"/>
      <c r="T1668" s="736"/>
      <c r="U1668" s="736"/>
      <c r="BA1668" s="722"/>
      <c r="BB1668" s="722"/>
      <c r="BC1668" s="722"/>
      <c r="BD1668" s="722"/>
      <c r="BE1668" s="722"/>
      <c r="BF1668" s="722"/>
      <c r="BG1668" s="722"/>
      <c r="BH1668" s="722"/>
      <c r="BI1668" s="722"/>
      <c r="BJ1668" s="722"/>
      <c r="BK1668" s="722"/>
      <c r="BL1668" s="722"/>
      <c r="BM1668" s="722"/>
      <c r="BN1668" s="722"/>
      <c r="BO1668" s="722"/>
      <c r="BP1668" s="722"/>
      <c r="BQ1668" s="722"/>
      <c r="BR1668" s="722"/>
      <c r="BS1668" s="722"/>
      <c r="BT1668" s="722"/>
      <c r="BU1668" s="722"/>
      <c r="BV1668" s="722"/>
      <c r="BW1668" s="722"/>
      <c r="BX1668" s="722"/>
      <c r="BY1668" s="722"/>
      <c r="BZ1668" s="722"/>
      <c r="CA1668" s="722"/>
      <c r="CB1668" s="722"/>
      <c r="CC1668" s="722"/>
      <c r="CD1668" s="722"/>
      <c r="CE1668" s="722"/>
      <c r="CF1668" s="722"/>
      <c r="CG1668" s="722"/>
      <c r="CH1668" s="722"/>
      <c r="CI1668" s="722"/>
      <c r="CJ1668" s="722"/>
      <c r="CK1668" s="722"/>
      <c r="CL1668" s="722"/>
      <c r="CM1668" s="722"/>
      <c r="CN1668" s="722"/>
      <c r="CO1668" s="722"/>
      <c r="CP1668" s="722"/>
      <c r="CQ1668" s="722"/>
      <c r="CR1668" s="722"/>
      <c r="CS1668" s="722"/>
    </row>
    <row r="1669" spans="1:97" s="1376" customFormat="1">
      <c r="A1669" s="722"/>
      <c r="B1669" s="722"/>
      <c r="C1669" s="722"/>
      <c r="D1669" s="722"/>
      <c r="E1669" s="722"/>
      <c r="F1669" s="757"/>
      <c r="G1669" s="757"/>
      <c r="H1669" s="757"/>
      <c r="I1669" s="757"/>
      <c r="J1669" s="757"/>
      <c r="K1669" s="758"/>
      <c r="L1669" s="758"/>
      <c r="M1669" s="722"/>
      <c r="N1669" s="736"/>
      <c r="O1669" s="736"/>
      <c r="P1669" s="736"/>
      <c r="Q1669" s="736"/>
      <c r="R1669" s="736"/>
      <c r="S1669" s="736"/>
      <c r="T1669" s="736"/>
      <c r="U1669" s="736"/>
      <c r="BA1669" s="722"/>
      <c r="BB1669" s="722"/>
      <c r="BC1669" s="722"/>
      <c r="BD1669" s="722"/>
      <c r="BE1669" s="722"/>
      <c r="BF1669" s="722"/>
      <c r="BG1669" s="722"/>
      <c r="BH1669" s="722"/>
      <c r="BI1669" s="722"/>
      <c r="BJ1669" s="722"/>
      <c r="BK1669" s="722"/>
      <c r="BL1669" s="722"/>
      <c r="BM1669" s="722"/>
      <c r="BN1669" s="722"/>
      <c r="BO1669" s="722"/>
      <c r="BP1669" s="722"/>
      <c r="BQ1669" s="722"/>
      <c r="BR1669" s="722"/>
      <c r="BS1669" s="722"/>
      <c r="BT1669" s="722"/>
      <c r="BU1669" s="722"/>
      <c r="BV1669" s="722"/>
      <c r="BW1669" s="722"/>
      <c r="BX1669" s="722"/>
      <c r="BY1669" s="722"/>
      <c r="BZ1669" s="722"/>
      <c r="CA1669" s="722"/>
      <c r="CB1669" s="722"/>
      <c r="CC1669" s="722"/>
      <c r="CD1669" s="722"/>
      <c r="CE1669" s="722"/>
      <c r="CF1669" s="722"/>
      <c r="CG1669" s="722"/>
      <c r="CH1669" s="722"/>
      <c r="CI1669" s="722"/>
      <c r="CJ1669" s="722"/>
      <c r="CK1669" s="722"/>
      <c r="CL1669" s="722"/>
      <c r="CM1669" s="722"/>
      <c r="CN1669" s="722"/>
      <c r="CO1669" s="722"/>
      <c r="CP1669" s="722"/>
      <c r="CQ1669" s="722"/>
      <c r="CR1669" s="722"/>
      <c r="CS1669" s="722"/>
    </row>
    <row r="1670" spans="1:97" s="1376" customFormat="1">
      <c r="A1670" s="722"/>
      <c r="B1670" s="722"/>
      <c r="C1670" s="722"/>
      <c r="D1670" s="722"/>
      <c r="E1670" s="722"/>
      <c r="F1670" s="757"/>
      <c r="G1670" s="757"/>
      <c r="H1670" s="757"/>
      <c r="I1670" s="757"/>
      <c r="J1670" s="757"/>
      <c r="K1670" s="758"/>
      <c r="L1670" s="758"/>
      <c r="M1670" s="722"/>
      <c r="N1670" s="736"/>
      <c r="O1670" s="736"/>
      <c r="P1670" s="736"/>
      <c r="Q1670" s="736"/>
      <c r="R1670" s="736"/>
      <c r="S1670" s="736"/>
      <c r="T1670" s="736"/>
      <c r="U1670" s="736"/>
      <c r="BA1670" s="722"/>
      <c r="BB1670" s="722"/>
      <c r="BC1670" s="722"/>
      <c r="BD1670" s="722"/>
      <c r="BE1670" s="722"/>
      <c r="BF1670" s="722"/>
      <c r="BG1670" s="722"/>
      <c r="BH1670" s="722"/>
      <c r="BI1670" s="722"/>
      <c r="BJ1670" s="722"/>
      <c r="BK1670" s="722"/>
      <c r="BL1670" s="722"/>
      <c r="BM1670" s="722"/>
      <c r="BN1670" s="722"/>
      <c r="BO1670" s="722"/>
      <c r="BP1670" s="722"/>
      <c r="BQ1670" s="722"/>
      <c r="BR1670" s="722"/>
      <c r="BS1670" s="722"/>
      <c r="BT1670" s="722"/>
      <c r="BU1670" s="722"/>
      <c r="BV1670" s="722"/>
      <c r="BW1670" s="722"/>
      <c r="BX1670" s="722"/>
      <c r="BY1670" s="722"/>
      <c r="BZ1670" s="722"/>
      <c r="CA1670" s="722"/>
      <c r="CB1670" s="722"/>
      <c r="CC1670" s="722"/>
      <c r="CD1670" s="722"/>
      <c r="CE1670" s="722"/>
      <c r="CF1670" s="722"/>
      <c r="CG1670" s="722"/>
      <c r="CH1670" s="722"/>
      <c r="CI1670" s="722"/>
      <c r="CJ1670" s="722"/>
      <c r="CK1670" s="722"/>
      <c r="CL1670" s="722"/>
      <c r="CM1670" s="722"/>
      <c r="CN1670" s="722"/>
      <c r="CO1670" s="722"/>
      <c r="CP1670" s="722"/>
      <c r="CQ1670" s="722"/>
      <c r="CR1670" s="722"/>
      <c r="CS1670" s="722"/>
    </row>
    <row r="1671" spans="1:97" s="1376" customFormat="1">
      <c r="A1671" s="722"/>
      <c r="B1671" s="722"/>
      <c r="C1671" s="722"/>
      <c r="D1671" s="722"/>
      <c r="E1671" s="722"/>
      <c r="F1671" s="757"/>
      <c r="G1671" s="757"/>
      <c r="H1671" s="757"/>
      <c r="I1671" s="757"/>
      <c r="J1671" s="757"/>
      <c r="K1671" s="758"/>
      <c r="L1671" s="758"/>
      <c r="M1671" s="722"/>
      <c r="N1671" s="736"/>
      <c r="O1671" s="736"/>
      <c r="P1671" s="736"/>
      <c r="Q1671" s="736"/>
      <c r="R1671" s="736"/>
      <c r="S1671" s="736"/>
      <c r="T1671" s="736"/>
      <c r="U1671" s="736"/>
      <c r="BA1671" s="722"/>
      <c r="BB1671" s="722"/>
      <c r="BC1671" s="722"/>
      <c r="BD1671" s="722"/>
      <c r="BE1671" s="722"/>
      <c r="BF1671" s="722"/>
      <c r="BG1671" s="722"/>
      <c r="BH1671" s="722"/>
      <c r="BI1671" s="722"/>
      <c r="BJ1671" s="722"/>
      <c r="BK1671" s="722"/>
      <c r="BL1671" s="722"/>
      <c r="BM1671" s="722"/>
      <c r="BN1671" s="722"/>
      <c r="BO1671" s="722"/>
      <c r="BP1671" s="722"/>
      <c r="BQ1671" s="722"/>
      <c r="BR1671" s="722"/>
      <c r="BS1671" s="722"/>
      <c r="BT1671" s="722"/>
      <c r="BU1671" s="722"/>
      <c r="BV1671" s="722"/>
      <c r="BW1671" s="722"/>
      <c r="BX1671" s="722"/>
      <c r="BY1671" s="722"/>
      <c r="BZ1671" s="722"/>
      <c r="CA1671" s="722"/>
      <c r="CB1671" s="722"/>
      <c r="CC1671" s="722"/>
      <c r="CD1671" s="722"/>
      <c r="CE1671" s="722"/>
      <c r="CF1671" s="722"/>
      <c r="CG1671" s="722"/>
      <c r="CH1671" s="722"/>
      <c r="CI1671" s="722"/>
      <c r="CJ1671" s="722"/>
      <c r="CK1671" s="722"/>
      <c r="CL1671" s="722"/>
      <c r="CM1671" s="722"/>
      <c r="CN1671" s="722"/>
      <c r="CO1671" s="722"/>
      <c r="CP1671" s="722"/>
      <c r="CQ1671" s="722"/>
      <c r="CR1671" s="722"/>
      <c r="CS1671" s="722"/>
    </row>
    <row r="1672" spans="1:97" s="1376" customFormat="1">
      <c r="A1672" s="722"/>
      <c r="B1672" s="722"/>
      <c r="C1672" s="722"/>
      <c r="D1672" s="722"/>
      <c r="E1672" s="722"/>
      <c r="F1672" s="757"/>
      <c r="G1672" s="757"/>
      <c r="H1672" s="757"/>
      <c r="I1672" s="757"/>
      <c r="J1672" s="757"/>
      <c r="K1672" s="758"/>
      <c r="L1672" s="758"/>
      <c r="M1672" s="722"/>
      <c r="N1672" s="736"/>
      <c r="O1672" s="736"/>
      <c r="P1672" s="736"/>
      <c r="Q1672" s="736"/>
      <c r="R1672" s="736"/>
      <c r="S1672" s="736"/>
      <c r="T1672" s="736"/>
      <c r="U1672" s="736"/>
      <c r="BA1672" s="722"/>
      <c r="BB1672" s="722"/>
      <c r="BC1672" s="722"/>
      <c r="BD1672" s="722"/>
      <c r="BE1672" s="722"/>
      <c r="BF1672" s="722"/>
      <c r="BG1672" s="722"/>
      <c r="BH1672" s="722"/>
      <c r="BI1672" s="722"/>
      <c r="BJ1672" s="722"/>
      <c r="BK1672" s="722"/>
      <c r="BL1672" s="722"/>
      <c r="BM1672" s="722"/>
      <c r="BN1672" s="722"/>
      <c r="BO1672" s="722"/>
      <c r="BP1672" s="722"/>
      <c r="BQ1672" s="722"/>
      <c r="BR1672" s="722"/>
      <c r="BS1672" s="722"/>
      <c r="BT1672" s="722"/>
      <c r="BU1672" s="722"/>
      <c r="BV1672" s="722"/>
      <c r="BW1672" s="722"/>
      <c r="BX1672" s="722"/>
      <c r="BY1672" s="722"/>
      <c r="BZ1672" s="722"/>
      <c r="CA1672" s="722"/>
      <c r="CB1672" s="722"/>
      <c r="CC1672" s="722"/>
      <c r="CD1672" s="722"/>
      <c r="CE1672" s="722"/>
      <c r="CF1672" s="722"/>
      <c r="CG1672" s="722"/>
      <c r="CH1672" s="722"/>
      <c r="CI1672" s="722"/>
      <c r="CJ1672" s="722"/>
      <c r="CK1672" s="722"/>
      <c r="CL1672" s="722"/>
      <c r="CM1672" s="722"/>
      <c r="CN1672" s="722"/>
      <c r="CO1672" s="722"/>
      <c r="CP1672" s="722"/>
      <c r="CQ1672" s="722"/>
      <c r="CR1672" s="722"/>
      <c r="CS1672" s="722"/>
    </row>
    <row r="1673" spans="1:97" s="1376" customFormat="1">
      <c r="A1673" s="722"/>
      <c r="B1673" s="722"/>
      <c r="C1673" s="722"/>
      <c r="D1673" s="722"/>
      <c r="E1673" s="722"/>
      <c r="F1673" s="757"/>
      <c r="G1673" s="757"/>
      <c r="H1673" s="757"/>
      <c r="I1673" s="757"/>
      <c r="J1673" s="757"/>
      <c r="K1673" s="758"/>
      <c r="L1673" s="758"/>
      <c r="M1673" s="722"/>
      <c r="N1673" s="736"/>
      <c r="O1673" s="736"/>
      <c r="P1673" s="736"/>
      <c r="Q1673" s="736"/>
      <c r="R1673" s="736"/>
      <c r="S1673" s="736"/>
      <c r="T1673" s="736"/>
      <c r="U1673" s="736"/>
      <c r="BA1673" s="722"/>
      <c r="BB1673" s="722"/>
      <c r="BC1673" s="722"/>
      <c r="BD1673" s="722"/>
      <c r="BE1673" s="722"/>
      <c r="BF1673" s="722"/>
      <c r="BG1673" s="722"/>
      <c r="BH1673" s="722"/>
      <c r="BI1673" s="722"/>
      <c r="BJ1673" s="722"/>
      <c r="BK1673" s="722"/>
      <c r="BL1673" s="722"/>
      <c r="BM1673" s="722"/>
      <c r="BN1673" s="722"/>
      <c r="BO1673" s="722"/>
      <c r="BP1673" s="722"/>
      <c r="BQ1673" s="722"/>
      <c r="BR1673" s="722"/>
      <c r="BS1673" s="722"/>
      <c r="BT1673" s="722"/>
      <c r="BU1673" s="722"/>
      <c r="BV1673" s="722"/>
      <c r="BW1673" s="722"/>
      <c r="BX1673" s="722"/>
      <c r="BY1673" s="722"/>
      <c r="BZ1673" s="722"/>
      <c r="CA1673" s="722"/>
      <c r="CB1673" s="722"/>
      <c r="CC1673" s="722"/>
      <c r="CD1673" s="722"/>
      <c r="CE1673" s="722"/>
      <c r="CF1673" s="722"/>
      <c r="CG1673" s="722"/>
      <c r="CH1673" s="722"/>
      <c r="CI1673" s="722"/>
      <c r="CJ1673" s="722"/>
      <c r="CK1673" s="722"/>
      <c r="CL1673" s="722"/>
      <c r="CM1673" s="722"/>
      <c r="CN1673" s="722"/>
      <c r="CO1673" s="722"/>
      <c r="CP1673" s="722"/>
      <c r="CQ1673" s="722"/>
      <c r="CR1673" s="722"/>
      <c r="CS1673" s="722"/>
    </row>
    <row r="1674" spans="1:97" s="1376" customFormat="1">
      <c r="A1674" s="722"/>
      <c r="B1674" s="722"/>
      <c r="C1674" s="722"/>
      <c r="D1674" s="722"/>
      <c r="E1674" s="722"/>
      <c r="F1674" s="757"/>
      <c r="G1674" s="757"/>
      <c r="H1674" s="757"/>
      <c r="I1674" s="757"/>
      <c r="J1674" s="757"/>
      <c r="K1674" s="758"/>
      <c r="L1674" s="758"/>
      <c r="M1674" s="722"/>
      <c r="N1674" s="736"/>
      <c r="O1674" s="736"/>
      <c r="P1674" s="736"/>
      <c r="Q1674" s="736"/>
      <c r="R1674" s="736"/>
      <c r="S1674" s="736"/>
      <c r="T1674" s="736"/>
      <c r="U1674" s="736"/>
      <c r="BA1674" s="722"/>
      <c r="BB1674" s="722"/>
      <c r="BC1674" s="722"/>
      <c r="BD1674" s="722"/>
      <c r="BE1674" s="722"/>
      <c r="BF1674" s="722"/>
      <c r="BG1674" s="722"/>
      <c r="BH1674" s="722"/>
      <c r="BI1674" s="722"/>
      <c r="BJ1674" s="722"/>
      <c r="BK1674" s="722"/>
      <c r="BL1674" s="722"/>
      <c r="BM1674" s="722"/>
      <c r="BN1674" s="722"/>
      <c r="BO1674" s="722"/>
      <c r="BP1674" s="722"/>
      <c r="BQ1674" s="722"/>
      <c r="BR1674" s="722"/>
      <c r="BS1674" s="722"/>
      <c r="BT1674" s="722"/>
      <c r="BU1674" s="722"/>
      <c r="BV1674" s="722"/>
      <c r="BW1674" s="722"/>
      <c r="BX1674" s="722"/>
      <c r="BY1674" s="722"/>
      <c r="BZ1674" s="722"/>
      <c r="CA1674" s="722"/>
      <c r="CB1674" s="722"/>
      <c r="CC1674" s="722"/>
      <c r="CD1674" s="722"/>
      <c r="CE1674" s="722"/>
      <c r="CF1674" s="722"/>
      <c r="CG1674" s="722"/>
      <c r="CH1674" s="722"/>
      <c r="CI1674" s="722"/>
      <c r="CJ1674" s="722"/>
      <c r="CK1674" s="722"/>
      <c r="CL1674" s="722"/>
      <c r="CM1674" s="722"/>
      <c r="CN1674" s="722"/>
      <c r="CO1674" s="722"/>
      <c r="CP1674" s="722"/>
      <c r="CQ1674" s="722"/>
      <c r="CR1674" s="722"/>
      <c r="CS1674" s="722"/>
    </row>
    <row r="1675" spans="1:97" s="1376" customFormat="1">
      <c r="A1675" s="722"/>
      <c r="B1675" s="722"/>
      <c r="C1675" s="722"/>
      <c r="D1675" s="722"/>
      <c r="E1675" s="722"/>
      <c r="F1675" s="757"/>
      <c r="G1675" s="757"/>
      <c r="H1675" s="757"/>
      <c r="I1675" s="757"/>
      <c r="J1675" s="757"/>
      <c r="K1675" s="758"/>
      <c r="L1675" s="758"/>
      <c r="M1675" s="722"/>
      <c r="N1675" s="736"/>
      <c r="O1675" s="736"/>
      <c r="P1675" s="736"/>
      <c r="Q1675" s="736"/>
      <c r="R1675" s="736"/>
      <c r="S1675" s="736"/>
      <c r="T1675" s="736"/>
      <c r="U1675" s="736"/>
      <c r="BA1675" s="722"/>
      <c r="BB1675" s="722"/>
      <c r="BC1675" s="722"/>
      <c r="BD1675" s="722"/>
      <c r="BE1675" s="722"/>
      <c r="BF1675" s="722"/>
      <c r="BG1675" s="722"/>
      <c r="BH1675" s="722"/>
      <c r="BI1675" s="722"/>
      <c r="BJ1675" s="722"/>
      <c r="BK1675" s="722"/>
      <c r="BL1675" s="722"/>
      <c r="BM1675" s="722"/>
      <c r="BN1675" s="722"/>
      <c r="BO1675" s="722"/>
      <c r="BP1675" s="722"/>
      <c r="BQ1675" s="722"/>
      <c r="BR1675" s="722"/>
      <c r="BS1675" s="722"/>
      <c r="BT1675" s="722"/>
      <c r="BU1675" s="722"/>
      <c r="BV1675" s="722"/>
      <c r="BW1675" s="722"/>
      <c r="BX1675" s="722"/>
      <c r="BY1675" s="722"/>
      <c r="BZ1675" s="722"/>
      <c r="CA1675" s="722"/>
      <c r="CB1675" s="722"/>
      <c r="CC1675" s="722"/>
      <c r="CD1675" s="722"/>
      <c r="CE1675" s="722"/>
      <c r="CF1675" s="722"/>
      <c r="CG1675" s="722"/>
      <c r="CH1675" s="722"/>
      <c r="CI1675" s="722"/>
      <c r="CJ1675" s="722"/>
      <c r="CK1675" s="722"/>
      <c r="CL1675" s="722"/>
      <c r="CM1675" s="722"/>
      <c r="CN1675" s="722"/>
      <c r="CO1675" s="722"/>
      <c r="CP1675" s="722"/>
      <c r="CQ1675" s="722"/>
      <c r="CR1675" s="722"/>
      <c r="CS1675" s="722"/>
    </row>
    <row r="1676" spans="1:97" s="1376" customFormat="1">
      <c r="A1676" s="722"/>
      <c r="B1676" s="722"/>
      <c r="C1676" s="722"/>
      <c r="D1676" s="722"/>
      <c r="E1676" s="722"/>
      <c r="F1676" s="757"/>
      <c r="G1676" s="757"/>
      <c r="H1676" s="757"/>
      <c r="I1676" s="757"/>
      <c r="J1676" s="757"/>
      <c r="K1676" s="758"/>
      <c r="L1676" s="758"/>
      <c r="M1676" s="722"/>
      <c r="N1676" s="736"/>
      <c r="O1676" s="736"/>
      <c r="P1676" s="736"/>
      <c r="Q1676" s="736"/>
      <c r="R1676" s="736"/>
      <c r="S1676" s="736"/>
      <c r="T1676" s="736"/>
      <c r="U1676" s="736"/>
      <c r="BA1676" s="722"/>
      <c r="BB1676" s="722"/>
      <c r="BC1676" s="722"/>
      <c r="BD1676" s="722"/>
      <c r="BE1676" s="722"/>
      <c r="BF1676" s="722"/>
      <c r="BG1676" s="722"/>
      <c r="BH1676" s="722"/>
      <c r="BI1676" s="722"/>
      <c r="BJ1676" s="722"/>
      <c r="BK1676" s="722"/>
      <c r="BL1676" s="722"/>
      <c r="BM1676" s="722"/>
      <c r="BN1676" s="722"/>
      <c r="BO1676" s="722"/>
      <c r="BP1676" s="722"/>
      <c r="BQ1676" s="722"/>
      <c r="BR1676" s="722"/>
      <c r="BS1676" s="722"/>
      <c r="BT1676" s="722"/>
      <c r="BU1676" s="722"/>
      <c r="BV1676" s="722"/>
      <c r="BW1676" s="722"/>
      <c r="BX1676" s="722"/>
      <c r="BY1676" s="722"/>
      <c r="BZ1676" s="722"/>
      <c r="CA1676" s="722"/>
      <c r="CB1676" s="722"/>
      <c r="CC1676" s="722"/>
      <c r="CD1676" s="722"/>
      <c r="CE1676" s="722"/>
      <c r="CF1676" s="722"/>
      <c r="CG1676" s="722"/>
      <c r="CH1676" s="722"/>
      <c r="CI1676" s="722"/>
      <c r="CJ1676" s="722"/>
      <c r="CK1676" s="722"/>
      <c r="CL1676" s="722"/>
      <c r="CM1676" s="722"/>
      <c r="CN1676" s="722"/>
      <c r="CO1676" s="722"/>
      <c r="CP1676" s="722"/>
      <c r="CQ1676" s="722"/>
      <c r="CR1676" s="722"/>
      <c r="CS1676" s="722"/>
    </row>
    <row r="1677" spans="1:97" s="1376" customFormat="1">
      <c r="A1677" s="722"/>
      <c r="B1677" s="722"/>
      <c r="C1677" s="722"/>
      <c r="D1677" s="722"/>
      <c r="E1677" s="722"/>
      <c r="F1677" s="757"/>
      <c r="G1677" s="757"/>
      <c r="H1677" s="757"/>
      <c r="I1677" s="757"/>
      <c r="J1677" s="757"/>
      <c r="K1677" s="758"/>
      <c r="L1677" s="758"/>
      <c r="M1677" s="722"/>
      <c r="N1677" s="736"/>
      <c r="O1677" s="736"/>
      <c r="P1677" s="736"/>
      <c r="Q1677" s="736"/>
      <c r="R1677" s="736"/>
      <c r="S1677" s="736"/>
      <c r="T1677" s="736"/>
      <c r="U1677" s="736"/>
      <c r="BA1677" s="722"/>
      <c r="BB1677" s="722"/>
      <c r="BC1677" s="722"/>
      <c r="BD1677" s="722"/>
      <c r="BE1677" s="722"/>
      <c r="BF1677" s="722"/>
      <c r="BG1677" s="722"/>
      <c r="BH1677" s="722"/>
      <c r="BI1677" s="722"/>
      <c r="BJ1677" s="722"/>
      <c r="BK1677" s="722"/>
      <c r="BL1677" s="722"/>
      <c r="BM1677" s="722"/>
      <c r="BN1677" s="722"/>
      <c r="BO1677" s="722"/>
      <c r="BP1677" s="722"/>
      <c r="BQ1677" s="722"/>
      <c r="BR1677" s="722"/>
      <c r="BS1677" s="722"/>
      <c r="BT1677" s="722"/>
      <c r="BU1677" s="722"/>
      <c r="BV1677" s="722"/>
      <c r="BW1677" s="722"/>
      <c r="BX1677" s="722"/>
      <c r="BY1677" s="722"/>
      <c r="BZ1677" s="722"/>
      <c r="CA1677" s="722"/>
      <c r="CB1677" s="722"/>
      <c r="CC1677" s="722"/>
      <c r="CD1677" s="722"/>
      <c r="CE1677" s="722"/>
      <c r="CF1677" s="722"/>
      <c r="CG1677" s="722"/>
      <c r="CH1677" s="722"/>
      <c r="CI1677" s="722"/>
      <c r="CJ1677" s="722"/>
      <c r="CK1677" s="722"/>
      <c r="CL1677" s="722"/>
      <c r="CM1677" s="722"/>
      <c r="CN1677" s="722"/>
      <c r="CO1677" s="722"/>
      <c r="CP1677" s="722"/>
      <c r="CQ1677" s="722"/>
      <c r="CR1677" s="722"/>
      <c r="CS1677" s="722"/>
    </row>
    <row r="1678" spans="1:97" s="1376" customFormat="1">
      <c r="A1678" s="722"/>
      <c r="B1678" s="722"/>
      <c r="C1678" s="722"/>
      <c r="D1678" s="722"/>
      <c r="E1678" s="722"/>
      <c r="F1678" s="757"/>
      <c r="G1678" s="757"/>
      <c r="H1678" s="757"/>
      <c r="I1678" s="757"/>
      <c r="J1678" s="757"/>
      <c r="K1678" s="758"/>
      <c r="L1678" s="758"/>
      <c r="M1678" s="722"/>
      <c r="N1678" s="736"/>
      <c r="O1678" s="736"/>
      <c r="P1678" s="736"/>
      <c r="Q1678" s="736"/>
      <c r="R1678" s="736"/>
      <c r="S1678" s="736"/>
      <c r="T1678" s="736"/>
      <c r="U1678" s="736"/>
      <c r="BA1678" s="722"/>
      <c r="BB1678" s="722"/>
      <c r="BC1678" s="722"/>
      <c r="BD1678" s="722"/>
      <c r="BE1678" s="722"/>
      <c r="BF1678" s="722"/>
      <c r="BG1678" s="722"/>
      <c r="BH1678" s="722"/>
      <c r="BI1678" s="722"/>
      <c r="BJ1678" s="722"/>
      <c r="BK1678" s="722"/>
      <c r="BL1678" s="722"/>
      <c r="BM1678" s="722"/>
      <c r="BN1678" s="722"/>
      <c r="BO1678" s="722"/>
      <c r="BP1678" s="722"/>
      <c r="BQ1678" s="722"/>
      <c r="BR1678" s="722"/>
      <c r="BS1678" s="722"/>
      <c r="BT1678" s="722"/>
      <c r="BU1678" s="722"/>
      <c r="BV1678" s="722"/>
      <c r="BW1678" s="722"/>
      <c r="BX1678" s="722"/>
      <c r="BY1678" s="722"/>
      <c r="BZ1678" s="722"/>
      <c r="CA1678" s="722"/>
      <c r="CB1678" s="722"/>
      <c r="CC1678" s="722"/>
      <c r="CD1678" s="722"/>
      <c r="CE1678" s="722"/>
      <c r="CF1678" s="722"/>
      <c r="CG1678" s="722"/>
      <c r="CH1678" s="722"/>
      <c r="CI1678" s="722"/>
      <c r="CJ1678" s="722"/>
      <c r="CK1678" s="722"/>
      <c r="CL1678" s="722"/>
      <c r="CM1678" s="722"/>
      <c r="CN1678" s="722"/>
      <c r="CO1678" s="722"/>
      <c r="CP1678" s="722"/>
      <c r="CQ1678" s="722"/>
      <c r="CR1678" s="722"/>
      <c r="CS1678" s="722"/>
    </row>
    <row r="1679" spans="1:97" s="1376" customFormat="1">
      <c r="A1679" s="722"/>
      <c r="B1679" s="722"/>
      <c r="C1679" s="722"/>
      <c r="D1679" s="722"/>
      <c r="E1679" s="722"/>
      <c r="F1679" s="757"/>
      <c r="G1679" s="757"/>
      <c r="H1679" s="757"/>
      <c r="I1679" s="757"/>
      <c r="J1679" s="757"/>
      <c r="K1679" s="758"/>
      <c r="L1679" s="758"/>
      <c r="M1679" s="722"/>
      <c r="N1679" s="736"/>
      <c r="O1679" s="736"/>
      <c r="P1679" s="736"/>
      <c r="Q1679" s="736"/>
      <c r="R1679" s="736"/>
      <c r="S1679" s="736"/>
      <c r="T1679" s="736"/>
      <c r="U1679" s="736"/>
      <c r="BA1679" s="722"/>
      <c r="BB1679" s="722"/>
      <c r="BC1679" s="722"/>
      <c r="BD1679" s="722"/>
      <c r="BE1679" s="722"/>
      <c r="BF1679" s="722"/>
      <c r="BG1679" s="722"/>
      <c r="BH1679" s="722"/>
      <c r="BI1679" s="722"/>
      <c r="BJ1679" s="722"/>
      <c r="BK1679" s="722"/>
      <c r="BL1679" s="722"/>
      <c r="BM1679" s="722"/>
      <c r="BN1679" s="722"/>
      <c r="BO1679" s="722"/>
      <c r="BP1679" s="722"/>
      <c r="BQ1679" s="722"/>
      <c r="BR1679" s="722"/>
      <c r="BS1679" s="722"/>
      <c r="BT1679" s="722"/>
      <c r="BU1679" s="722"/>
      <c r="BV1679" s="722"/>
      <c r="BW1679" s="722"/>
      <c r="BX1679" s="722"/>
      <c r="BY1679" s="722"/>
      <c r="BZ1679" s="722"/>
      <c r="CA1679" s="722"/>
      <c r="CB1679" s="722"/>
      <c r="CC1679" s="722"/>
      <c r="CD1679" s="722"/>
      <c r="CE1679" s="722"/>
      <c r="CF1679" s="722"/>
      <c r="CG1679" s="722"/>
      <c r="CH1679" s="722"/>
      <c r="CI1679" s="722"/>
      <c r="CJ1679" s="722"/>
      <c r="CK1679" s="722"/>
      <c r="CL1679" s="722"/>
      <c r="CM1679" s="722"/>
      <c r="CN1679" s="722"/>
      <c r="CO1679" s="722"/>
      <c r="CP1679" s="722"/>
      <c r="CQ1679" s="722"/>
      <c r="CR1679" s="722"/>
      <c r="CS1679" s="722"/>
    </row>
    <row r="1680" spans="1:97" s="1376" customFormat="1">
      <c r="A1680" s="722"/>
      <c r="B1680" s="722"/>
      <c r="C1680" s="722"/>
      <c r="D1680" s="722"/>
      <c r="E1680" s="722"/>
      <c r="F1680" s="757"/>
      <c r="G1680" s="757"/>
      <c r="H1680" s="757"/>
      <c r="I1680" s="757"/>
      <c r="J1680" s="757"/>
      <c r="K1680" s="758"/>
      <c r="L1680" s="758"/>
      <c r="M1680" s="722"/>
      <c r="N1680" s="736"/>
      <c r="O1680" s="736"/>
      <c r="P1680" s="736"/>
      <c r="Q1680" s="736"/>
      <c r="R1680" s="736"/>
      <c r="S1680" s="736"/>
      <c r="T1680" s="736"/>
      <c r="U1680" s="736"/>
      <c r="BA1680" s="722"/>
      <c r="BB1680" s="722"/>
      <c r="BC1680" s="722"/>
      <c r="BD1680" s="722"/>
      <c r="BE1680" s="722"/>
      <c r="BF1680" s="722"/>
      <c r="BG1680" s="722"/>
      <c r="BH1680" s="722"/>
      <c r="BI1680" s="722"/>
      <c r="BJ1680" s="722"/>
      <c r="BK1680" s="722"/>
      <c r="BL1680" s="722"/>
      <c r="BM1680" s="722"/>
      <c r="BN1680" s="722"/>
      <c r="BO1680" s="722"/>
      <c r="BP1680" s="722"/>
      <c r="BQ1680" s="722"/>
      <c r="BR1680" s="722"/>
      <c r="BS1680" s="722"/>
      <c r="BT1680" s="722"/>
      <c r="BU1680" s="722"/>
      <c r="BV1680" s="722"/>
      <c r="BW1680" s="722"/>
      <c r="BX1680" s="722"/>
      <c r="BY1680" s="722"/>
      <c r="BZ1680" s="722"/>
      <c r="CA1680" s="722"/>
      <c r="CB1680" s="722"/>
      <c r="CC1680" s="722"/>
      <c r="CD1680" s="722"/>
      <c r="CE1680" s="722"/>
      <c r="CF1680" s="722"/>
      <c r="CG1680" s="722"/>
      <c r="CH1680" s="722"/>
      <c r="CI1680" s="722"/>
      <c r="CJ1680" s="722"/>
      <c r="CK1680" s="722"/>
      <c r="CL1680" s="722"/>
      <c r="CM1680" s="722"/>
      <c r="CN1680" s="722"/>
      <c r="CO1680" s="722"/>
      <c r="CP1680" s="722"/>
      <c r="CQ1680" s="722"/>
      <c r="CR1680" s="722"/>
      <c r="CS1680" s="722"/>
    </row>
    <row r="1681" spans="1:97" s="1376" customFormat="1">
      <c r="A1681" s="722"/>
      <c r="B1681" s="722"/>
      <c r="C1681" s="722"/>
      <c r="D1681" s="722"/>
      <c r="E1681" s="722"/>
      <c r="F1681" s="757"/>
      <c r="G1681" s="757"/>
      <c r="H1681" s="757"/>
      <c r="I1681" s="757"/>
      <c r="J1681" s="757"/>
      <c r="K1681" s="758"/>
      <c r="L1681" s="758"/>
      <c r="M1681" s="722"/>
      <c r="N1681" s="736"/>
      <c r="O1681" s="736"/>
      <c r="P1681" s="736"/>
      <c r="Q1681" s="736"/>
      <c r="R1681" s="736"/>
      <c r="S1681" s="736"/>
      <c r="T1681" s="736"/>
      <c r="U1681" s="736"/>
      <c r="BA1681" s="722"/>
      <c r="BB1681" s="722"/>
      <c r="BC1681" s="722"/>
      <c r="BD1681" s="722"/>
      <c r="BE1681" s="722"/>
      <c r="BF1681" s="722"/>
      <c r="BG1681" s="722"/>
      <c r="BH1681" s="722"/>
      <c r="BI1681" s="722"/>
      <c r="BJ1681" s="722"/>
      <c r="BK1681" s="722"/>
      <c r="BL1681" s="722"/>
      <c r="BM1681" s="722"/>
      <c r="BN1681" s="722"/>
      <c r="BO1681" s="722"/>
      <c r="BP1681" s="722"/>
      <c r="BQ1681" s="722"/>
      <c r="BR1681" s="722"/>
      <c r="BS1681" s="722"/>
      <c r="BT1681" s="722"/>
      <c r="BU1681" s="722"/>
      <c r="BV1681" s="722"/>
      <c r="BW1681" s="722"/>
      <c r="BX1681" s="722"/>
      <c r="BY1681" s="722"/>
      <c r="BZ1681" s="722"/>
      <c r="CA1681" s="722"/>
      <c r="CB1681" s="722"/>
      <c r="CC1681" s="722"/>
      <c r="CD1681" s="722"/>
      <c r="CE1681" s="722"/>
      <c r="CF1681" s="722"/>
      <c r="CG1681" s="722"/>
      <c r="CH1681" s="722"/>
      <c r="CI1681" s="722"/>
      <c r="CJ1681" s="722"/>
      <c r="CK1681" s="722"/>
      <c r="CL1681" s="722"/>
      <c r="CM1681" s="722"/>
      <c r="CN1681" s="722"/>
      <c r="CO1681" s="722"/>
      <c r="CP1681" s="722"/>
      <c r="CQ1681" s="722"/>
      <c r="CR1681" s="722"/>
      <c r="CS1681" s="722"/>
    </row>
    <row r="1682" spans="1:97" s="1376" customFormat="1">
      <c r="A1682" s="722"/>
      <c r="B1682" s="722"/>
      <c r="C1682" s="722"/>
      <c r="D1682" s="722"/>
      <c r="E1682" s="722"/>
      <c r="F1682" s="757"/>
      <c r="G1682" s="757"/>
      <c r="H1682" s="757"/>
      <c r="I1682" s="757"/>
      <c r="J1682" s="757"/>
      <c r="K1682" s="758"/>
      <c r="L1682" s="758"/>
      <c r="M1682" s="722"/>
      <c r="N1682" s="736"/>
      <c r="O1682" s="736"/>
      <c r="P1682" s="736"/>
      <c r="Q1682" s="736"/>
      <c r="R1682" s="736"/>
      <c r="S1682" s="736"/>
      <c r="T1682" s="736"/>
      <c r="U1682" s="736"/>
      <c r="BA1682" s="722"/>
      <c r="BB1682" s="722"/>
      <c r="BC1682" s="722"/>
      <c r="BD1682" s="722"/>
      <c r="BE1682" s="722"/>
      <c r="BF1682" s="722"/>
      <c r="BG1682" s="722"/>
      <c r="BH1682" s="722"/>
      <c r="BI1682" s="722"/>
      <c r="BJ1682" s="722"/>
      <c r="BK1682" s="722"/>
      <c r="BL1682" s="722"/>
      <c r="BM1682" s="722"/>
      <c r="BN1682" s="722"/>
      <c r="BO1682" s="722"/>
      <c r="BP1682" s="722"/>
      <c r="BQ1682" s="722"/>
      <c r="BR1682" s="722"/>
      <c r="BS1682" s="722"/>
      <c r="BT1682" s="722"/>
      <c r="BU1682" s="722"/>
      <c r="BV1682" s="722"/>
      <c r="BW1682" s="722"/>
      <c r="BX1682" s="722"/>
      <c r="BY1682" s="722"/>
      <c r="BZ1682" s="722"/>
      <c r="CA1682" s="722"/>
      <c r="CB1682" s="722"/>
      <c r="CC1682" s="722"/>
      <c r="CD1682" s="722"/>
      <c r="CE1682" s="722"/>
      <c r="CF1682" s="722"/>
      <c r="CG1682" s="722"/>
      <c r="CH1682" s="722"/>
      <c r="CI1682" s="722"/>
      <c r="CJ1682" s="722"/>
      <c r="CK1682" s="722"/>
      <c r="CL1682" s="722"/>
      <c r="CM1682" s="722"/>
      <c r="CN1682" s="722"/>
      <c r="CO1682" s="722"/>
      <c r="CP1682" s="722"/>
      <c r="CQ1682" s="722"/>
      <c r="CR1682" s="722"/>
      <c r="CS1682" s="722"/>
    </row>
    <row r="1683" spans="1:97" s="1376" customFormat="1">
      <c r="A1683" s="722"/>
      <c r="B1683" s="722"/>
      <c r="C1683" s="722"/>
      <c r="D1683" s="722"/>
      <c r="E1683" s="722"/>
      <c r="F1683" s="757"/>
      <c r="G1683" s="757"/>
      <c r="H1683" s="757"/>
      <c r="I1683" s="757"/>
      <c r="J1683" s="757"/>
      <c r="K1683" s="758"/>
      <c r="L1683" s="758"/>
      <c r="M1683" s="722"/>
      <c r="N1683" s="736"/>
      <c r="O1683" s="736"/>
      <c r="P1683" s="736"/>
      <c r="Q1683" s="736"/>
      <c r="R1683" s="736"/>
      <c r="S1683" s="736"/>
      <c r="T1683" s="736"/>
      <c r="U1683" s="736"/>
      <c r="BA1683" s="722"/>
      <c r="BB1683" s="722"/>
      <c r="BC1683" s="722"/>
      <c r="BD1683" s="722"/>
      <c r="BE1683" s="722"/>
      <c r="BF1683" s="722"/>
      <c r="BG1683" s="722"/>
      <c r="BH1683" s="722"/>
      <c r="BI1683" s="722"/>
      <c r="BJ1683" s="722"/>
      <c r="BK1683" s="722"/>
      <c r="BL1683" s="722"/>
      <c r="BM1683" s="722"/>
      <c r="BN1683" s="722"/>
      <c r="BO1683" s="722"/>
      <c r="BP1683" s="722"/>
      <c r="BQ1683" s="722"/>
      <c r="BR1683" s="722"/>
      <c r="BS1683" s="722"/>
      <c r="BT1683" s="722"/>
      <c r="BU1683" s="722"/>
      <c r="BV1683" s="722"/>
      <c r="BW1683" s="722"/>
      <c r="BX1683" s="722"/>
      <c r="BY1683" s="722"/>
      <c r="BZ1683" s="722"/>
      <c r="CA1683" s="722"/>
      <c r="CB1683" s="722"/>
      <c r="CC1683" s="722"/>
      <c r="CD1683" s="722"/>
      <c r="CE1683" s="722"/>
      <c r="CF1683" s="722"/>
      <c r="CG1683" s="722"/>
      <c r="CH1683" s="722"/>
      <c r="CI1683" s="722"/>
      <c r="CJ1683" s="722"/>
      <c r="CK1683" s="722"/>
      <c r="CL1683" s="722"/>
      <c r="CM1683" s="722"/>
      <c r="CN1683" s="722"/>
      <c r="CO1683" s="722"/>
      <c r="CP1683" s="722"/>
      <c r="CQ1683" s="722"/>
      <c r="CR1683" s="722"/>
      <c r="CS1683" s="722"/>
    </row>
    <row r="1684" spans="1:97" s="1376" customFormat="1">
      <c r="A1684" s="722"/>
      <c r="B1684" s="722"/>
      <c r="C1684" s="722"/>
      <c r="D1684" s="722"/>
      <c r="E1684" s="722"/>
      <c r="F1684" s="757"/>
      <c r="G1684" s="757"/>
      <c r="H1684" s="757"/>
      <c r="I1684" s="757"/>
      <c r="J1684" s="757"/>
      <c r="K1684" s="758"/>
      <c r="L1684" s="758"/>
      <c r="M1684" s="722"/>
      <c r="N1684" s="736"/>
      <c r="O1684" s="736"/>
      <c r="P1684" s="736"/>
      <c r="Q1684" s="736"/>
      <c r="R1684" s="736"/>
      <c r="S1684" s="736"/>
      <c r="T1684" s="736"/>
      <c r="U1684" s="736"/>
      <c r="BA1684" s="722"/>
      <c r="BB1684" s="722"/>
      <c r="BC1684" s="722"/>
      <c r="BD1684" s="722"/>
      <c r="BE1684" s="722"/>
      <c r="BF1684" s="722"/>
      <c r="BG1684" s="722"/>
      <c r="BH1684" s="722"/>
      <c r="BI1684" s="722"/>
      <c r="BJ1684" s="722"/>
      <c r="BK1684" s="722"/>
      <c r="BL1684" s="722"/>
      <c r="BM1684" s="722"/>
      <c r="BN1684" s="722"/>
      <c r="BO1684" s="722"/>
      <c r="BP1684" s="722"/>
      <c r="BQ1684" s="722"/>
      <c r="BR1684" s="722"/>
      <c r="BS1684" s="722"/>
      <c r="BT1684" s="722"/>
      <c r="BU1684" s="722"/>
      <c r="BV1684" s="722"/>
      <c r="BW1684" s="722"/>
      <c r="BX1684" s="722"/>
      <c r="BY1684" s="722"/>
      <c r="BZ1684" s="722"/>
      <c r="CA1684" s="722"/>
      <c r="CB1684" s="722"/>
      <c r="CC1684" s="722"/>
      <c r="CD1684" s="722"/>
      <c r="CE1684" s="722"/>
      <c r="CF1684" s="722"/>
      <c r="CG1684" s="722"/>
      <c r="CH1684" s="722"/>
      <c r="CI1684" s="722"/>
      <c r="CJ1684" s="722"/>
      <c r="CK1684" s="722"/>
      <c r="CL1684" s="722"/>
      <c r="CM1684" s="722"/>
      <c r="CN1684" s="722"/>
      <c r="CO1684" s="722"/>
      <c r="CP1684" s="722"/>
      <c r="CQ1684" s="722"/>
      <c r="CR1684" s="722"/>
      <c r="CS1684" s="722"/>
    </row>
    <row r="1685" spans="1:97" s="1376" customFormat="1">
      <c r="A1685" s="722"/>
      <c r="B1685" s="722"/>
      <c r="C1685" s="722"/>
      <c r="D1685" s="722"/>
      <c r="E1685" s="722"/>
      <c r="F1685" s="757"/>
      <c r="G1685" s="757"/>
      <c r="H1685" s="757"/>
      <c r="I1685" s="757"/>
      <c r="J1685" s="757"/>
      <c r="K1685" s="758"/>
      <c r="L1685" s="758"/>
      <c r="M1685" s="722"/>
      <c r="N1685" s="736"/>
      <c r="O1685" s="736"/>
      <c r="P1685" s="736"/>
      <c r="Q1685" s="736"/>
      <c r="R1685" s="736"/>
      <c r="S1685" s="736"/>
      <c r="T1685" s="736"/>
      <c r="U1685" s="736"/>
      <c r="BA1685" s="722"/>
      <c r="BB1685" s="722"/>
      <c r="BC1685" s="722"/>
      <c r="BD1685" s="722"/>
      <c r="BE1685" s="722"/>
      <c r="BF1685" s="722"/>
      <c r="BG1685" s="722"/>
      <c r="BH1685" s="722"/>
      <c r="BI1685" s="722"/>
      <c r="BJ1685" s="722"/>
      <c r="BK1685" s="722"/>
      <c r="BL1685" s="722"/>
      <c r="BM1685" s="722"/>
      <c r="BN1685" s="722"/>
      <c r="BO1685" s="722"/>
      <c r="BP1685" s="722"/>
      <c r="BQ1685" s="722"/>
      <c r="BR1685" s="722"/>
      <c r="BS1685" s="722"/>
      <c r="BT1685" s="722"/>
      <c r="BU1685" s="722"/>
      <c r="BV1685" s="722"/>
      <c r="BW1685" s="722"/>
      <c r="BX1685" s="722"/>
      <c r="BY1685" s="722"/>
      <c r="BZ1685" s="722"/>
      <c r="CA1685" s="722"/>
      <c r="CB1685" s="722"/>
      <c r="CC1685" s="722"/>
      <c r="CD1685" s="722"/>
      <c r="CE1685" s="722"/>
      <c r="CF1685" s="722"/>
      <c r="CG1685" s="722"/>
      <c r="CH1685" s="722"/>
      <c r="CI1685" s="722"/>
      <c r="CJ1685" s="722"/>
      <c r="CK1685" s="722"/>
      <c r="CL1685" s="722"/>
      <c r="CM1685" s="722"/>
      <c r="CN1685" s="722"/>
      <c r="CO1685" s="722"/>
      <c r="CP1685" s="722"/>
      <c r="CQ1685" s="722"/>
      <c r="CR1685" s="722"/>
      <c r="CS1685" s="722"/>
    </row>
    <row r="1686" spans="1:97" s="1376" customFormat="1">
      <c r="A1686" s="722"/>
      <c r="B1686" s="722"/>
      <c r="C1686" s="722"/>
      <c r="D1686" s="722"/>
      <c r="E1686" s="722"/>
      <c r="F1686" s="757"/>
      <c r="G1686" s="757"/>
      <c r="H1686" s="757"/>
      <c r="I1686" s="757"/>
      <c r="J1686" s="757"/>
      <c r="K1686" s="758"/>
      <c r="L1686" s="758"/>
      <c r="M1686" s="722"/>
      <c r="N1686" s="736"/>
      <c r="O1686" s="736"/>
      <c r="P1686" s="736"/>
      <c r="Q1686" s="736"/>
      <c r="R1686" s="736"/>
      <c r="S1686" s="736"/>
      <c r="T1686" s="736"/>
      <c r="U1686" s="736"/>
      <c r="BA1686" s="722"/>
      <c r="BB1686" s="722"/>
      <c r="BC1686" s="722"/>
      <c r="BD1686" s="722"/>
      <c r="BE1686" s="722"/>
      <c r="BF1686" s="722"/>
      <c r="BG1686" s="722"/>
      <c r="BH1686" s="722"/>
      <c r="BI1686" s="722"/>
      <c r="BJ1686" s="722"/>
      <c r="BK1686" s="722"/>
      <c r="BL1686" s="722"/>
      <c r="BM1686" s="722"/>
      <c r="BN1686" s="722"/>
      <c r="BO1686" s="722"/>
      <c r="BP1686" s="722"/>
      <c r="BQ1686" s="722"/>
      <c r="BR1686" s="722"/>
      <c r="BS1686" s="722"/>
      <c r="BT1686" s="722"/>
      <c r="BU1686" s="722"/>
      <c r="BV1686" s="722"/>
      <c r="BW1686" s="722"/>
      <c r="BX1686" s="722"/>
      <c r="BY1686" s="722"/>
      <c r="BZ1686" s="722"/>
      <c r="CA1686" s="722"/>
      <c r="CB1686" s="722"/>
      <c r="CC1686" s="722"/>
      <c r="CD1686" s="722"/>
      <c r="CE1686" s="722"/>
      <c r="CF1686" s="722"/>
      <c r="CG1686" s="722"/>
      <c r="CH1686" s="722"/>
      <c r="CI1686" s="722"/>
      <c r="CJ1686" s="722"/>
      <c r="CK1686" s="722"/>
      <c r="CL1686" s="722"/>
      <c r="CM1686" s="722"/>
      <c r="CN1686" s="722"/>
      <c r="CO1686" s="722"/>
      <c r="CP1686" s="722"/>
      <c r="CQ1686" s="722"/>
      <c r="CR1686" s="722"/>
      <c r="CS1686" s="722"/>
    </row>
    <row r="1687" spans="1:97" s="1376" customFormat="1">
      <c r="A1687" s="722"/>
      <c r="B1687" s="722"/>
      <c r="C1687" s="722"/>
      <c r="D1687" s="722"/>
      <c r="E1687" s="722"/>
      <c r="F1687" s="757"/>
      <c r="G1687" s="757"/>
      <c r="H1687" s="757"/>
      <c r="I1687" s="757"/>
      <c r="J1687" s="757"/>
      <c r="K1687" s="758"/>
      <c r="L1687" s="758"/>
      <c r="M1687" s="722"/>
      <c r="N1687" s="736"/>
      <c r="O1687" s="736"/>
      <c r="P1687" s="736"/>
      <c r="Q1687" s="736"/>
      <c r="R1687" s="736"/>
      <c r="S1687" s="736"/>
      <c r="T1687" s="736"/>
      <c r="U1687" s="736"/>
      <c r="BA1687" s="722"/>
      <c r="BB1687" s="722"/>
      <c r="BC1687" s="722"/>
      <c r="BD1687" s="722"/>
      <c r="BE1687" s="722"/>
      <c r="BF1687" s="722"/>
      <c r="BG1687" s="722"/>
      <c r="BH1687" s="722"/>
      <c r="BI1687" s="722"/>
      <c r="BJ1687" s="722"/>
      <c r="BK1687" s="722"/>
      <c r="BL1687" s="722"/>
      <c r="BM1687" s="722"/>
      <c r="BN1687" s="722"/>
      <c r="BO1687" s="722"/>
      <c r="BP1687" s="722"/>
      <c r="BQ1687" s="722"/>
      <c r="BR1687" s="722"/>
      <c r="BS1687" s="722"/>
      <c r="BT1687" s="722"/>
      <c r="BU1687" s="722"/>
      <c r="BV1687" s="722"/>
      <c r="BW1687" s="722"/>
      <c r="BX1687" s="722"/>
      <c r="BY1687" s="722"/>
      <c r="BZ1687" s="722"/>
      <c r="CA1687" s="722"/>
      <c r="CB1687" s="722"/>
      <c r="CC1687" s="722"/>
      <c r="CD1687" s="722"/>
      <c r="CE1687" s="722"/>
      <c r="CF1687" s="722"/>
      <c r="CG1687" s="722"/>
      <c r="CH1687" s="722"/>
      <c r="CI1687" s="722"/>
      <c r="CJ1687" s="722"/>
      <c r="CK1687" s="722"/>
      <c r="CL1687" s="722"/>
      <c r="CM1687" s="722"/>
      <c r="CN1687" s="722"/>
      <c r="CO1687" s="722"/>
      <c r="CP1687" s="722"/>
      <c r="CQ1687" s="722"/>
      <c r="CR1687" s="722"/>
      <c r="CS1687" s="722"/>
    </row>
    <row r="1688" spans="1:97" s="1376" customFormat="1">
      <c r="A1688" s="722"/>
      <c r="B1688" s="722"/>
      <c r="C1688" s="722"/>
      <c r="D1688" s="722"/>
      <c r="E1688" s="722"/>
      <c r="F1688" s="757"/>
      <c r="G1688" s="757"/>
      <c r="H1688" s="757"/>
      <c r="I1688" s="757"/>
      <c r="J1688" s="757"/>
      <c r="K1688" s="758"/>
      <c r="L1688" s="758"/>
      <c r="M1688" s="722"/>
      <c r="N1688" s="736"/>
      <c r="O1688" s="736"/>
      <c r="P1688" s="736"/>
      <c r="Q1688" s="736"/>
      <c r="R1688" s="736"/>
      <c r="S1688" s="736"/>
      <c r="T1688" s="736"/>
      <c r="U1688" s="736"/>
      <c r="BA1688" s="722"/>
      <c r="BB1688" s="722"/>
      <c r="BC1688" s="722"/>
      <c r="BD1688" s="722"/>
      <c r="BE1688" s="722"/>
      <c r="BF1688" s="722"/>
      <c r="BG1688" s="722"/>
      <c r="BH1688" s="722"/>
      <c r="BI1688" s="722"/>
      <c r="BJ1688" s="722"/>
      <c r="BK1688" s="722"/>
      <c r="BL1688" s="722"/>
      <c r="BM1688" s="722"/>
      <c r="BN1688" s="722"/>
      <c r="BO1688" s="722"/>
      <c r="BP1688" s="722"/>
      <c r="BQ1688" s="722"/>
      <c r="BR1688" s="722"/>
      <c r="BS1688" s="722"/>
      <c r="BT1688" s="722"/>
      <c r="BU1688" s="722"/>
      <c r="BV1688" s="722"/>
      <c r="BW1688" s="722"/>
      <c r="BX1688" s="722"/>
      <c r="BY1688" s="722"/>
      <c r="BZ1688" s="722"/>
      <c r="CA1688" s="722"/>
      <c r="CB1688" s="722"/>
      <c r="CC1688" s="722"/>
      <c r="CD1688" s="722"/>
      <c r="CE1688" s="722"/>
      <c r="CF1688" s="722"/>
      <c r="CG1688" s="722"/>
      <c r="CH1688" s="722"/>
      <c r="CI1688" s="722"/>
      <c r="CJ1688" s="722"/>
      <c r="CK1688" s="722"/>
      <c r="CL1688" s="722"/>
      <c r="CM1688" s="722"/>
      <c r="CN1688" s="722"/>
      <c r="CO1688" s="722"/>
      <c r="CP1688" s="722"/>
      <c r="CQ1688" s="722"/>
      <c r="CR1688" s="722"/>
      <c r="CS1688" s="722"/>
    </row>
    <row r="1689" spans="1:97" s="1376" customFormat="1">
      <c r="A1689" s="722"/>
      <c r="B1689" s="722"/>
      <c r="C1689" s="722"/>
      <c r="D1689" s="722"/>
      <c r="E1689" s="722"/>
      <c r="F1689" s="757"/>
      <c r="G1689" s="757"/>
      <c r="H1689" s="757"/>
      <c r="I1689" s="757"/>
      <c r="J1689" s="757"/>
      <c r="K1689" s="758"/>
      <c r="L1689" s="758"/>
      <c r="M1689" s="722"/>
      <c r="N1689" s="736"/>
      <c r="O1689" s="736"/>
      <c r="P1689" s="736"/>
      <c r="Q1689" s="736"/>
      <c r="R1689" s="736"/>
      <c r="S1689" s="736"/>
      <c r="T1689" s="736"/>
      <c r="U1689" s="736"/>
      <c r="BA1689" s="722"/>
      <c r="BB1689" s="722"/>
      <c r="BC1689" s="722"/>
      <c r="BD1689" s="722"/>
      <c r="BE1689" s="722"/>
      <c r="BF1689" s="722"/>
      <c r="BG1689" s="722"/>
      <c r="BH1689" s="722"/>
      <c r="BI1689" s="722"/>
      <c r="BJ1689" s="722"/>
      <c r="BK1689" s="722"/>
      <c r="BL1689" s="722"/>
      <c r="BM1689" s="722"/>
      <c r="BN1689" s="722"/>
      <c r="BO1689" s="722"/>
      <c r="BP1689" s="722"/>
      <c r="BQ1689" s="722"/>
      <c r="BR1689" s="722"/>
      <c r="BS1689" s="722"/>
      <c r="BT1689" s="722"/>
      <c r="BU1689" s="722"/>
      <c r="BV1689" s="722"/>
      <c r="BW1689" s="722"/>
      <c r="BX1689" s="722"/>
      <c r="BY1689" s="722"/>
      <c r="BZ1689" s="722"/>
      <c r="CA1689" s="722"/>
      <c r="CB1689" s="722"/>
      <c r="CC1689" s="722"/>
      <c r="CD1689" s="722"/>
      <c r="CE1689" s="722"/>
      <c r="CF1689" s="722"/>
      <c r="CG1689" s="722"/>
      <c r="CH1689" s="722"/>
      <c r="CI1689" s="722"/>
      <c r="CJ1689" s="722"/>
      <c r="CK1689" s="722"/>
      <c r="CL1689" s="722"/>
      <c r="CM1689" s="722"/>
      <c r="CN1689" s="722"/>
      <c r="CO1689" s="722"/>
      <c r="CP1689" s="722"/>
      <c r="CQ1689" s="722"/>
      <c r="CR1689" s="722"/>
      <c r="CS1689" s="722"/>
    </row>
    <row r="1690" spans="1:97" s="1376" customFormat="1">
      <c r="A1690" s="722"/>
      <c r="B1690" s="722"/>
      <c r="C1690" s="722"/>
      <c r="D1690" s="722"/>
      <c r="E1690" s="722"/>
      <c r="F1690" s="757"/>
      <c r="G1690" s="757"/>
      <c r="H1690" s="757"/>
      <c r="I1690" s="757"/>
      <c r="J1690" s="757"/>
      <c r="K1690" s="758"/>
      <c r="L1690" s="758"/>
      <c r="M1690" s="722"/>
      <c r="N1690" s="736"/>
      <c r="O1690" s="736"/>
      <c r="P1690" s="736"/>
      <c r="Q1690" s="736"/>
      <c r="R1690" s="736"/>
      <c r="S1690" s="736"/>
      <c r="T1690" s="736"/>
      <c r="U1690" s="736"/>
      <c r="BA1690" s="722"/>
      <c r="BB1690" s="722"/>
      <c r="BC1690" s="722"/>
      <c r="BD1690" s="722"/>
      <c r="BE1690" s="722"/>
      <c r="BF1690" s="722"/>
      <c r="BG1690" s="722"/>
      <c r="BH1690" s="722"/>
      <c r="BI1690" s="722"/>
      <c r="BJ1690" s="722"/>
      <c r="BK1690" s="722"/>
      <c r="BL1690" s="722"/>
      <c r="BM1690" s="722"/>
      <c r="BN1690" s="722"/>
      <c r="BO1690" s="722"/>
      <c r="BP1690" s="722"/>
      <c r="BQ1690" s="722"/>
      <c r="BR1690" s="722"/>
      <c r="BS1690" s="722"/>
      <c r="BT1690" s="722"/>
      <c r="BU1690" s="722"/>
      <c r="BV1690" s="722"/>
      <c r="BW1690" s="722"/>
      <c r="BX1690" s="722"/>
      <c r="BY1690" s="722"/>
      <c r="BZ1690" s="722"/>
      <c r="CA1690" s="722"/>
      <c r="CB1690" s="722"/>
      <c r="CC1690" s="722"/>
      <c r="CD1690" s="722"/>
      <c r="CE1690" s="722"/>
      <c r="CF1690" s="722"/>
      <c r="CG1690" s="722"/>
      <c r="CH1690" s="722"/>
      <c r="CI1690" s="722"/>
      <c r="CJ1690" s="722"/>
      <c r="CK1690" s="722"/>
      <c r="CL1690" s="722"/>
      <c r="CM1690" s="722"/>
      <c r="CN1690" s="722"/>
      <c r="CO1690" s="722"/>
      <c r="CP1690" s="722"/>
      <c r="CQ1690" s="722"/>
      <c r="CR1690" s="722"/>
      <c r="CS1690" s="722"/>
    </row>
    <row r="1691" spans="1:97" s="1376" customFormat="1">
      <c r="A1691" s="722"/>
      <c r="B1691" s="722"/>
      <c r="C1691" s="722"/>
      <c r="D1691" s="722"/>
      <c r="E1691" s="722"/>
      <c r="F1691" s="757"/>
      <c r="G1691" s="757"/>
      <c r="H1691" s="757"/>
      <c r="I1691" s="757"/>
      <c r="J1691" s="757"/>
      <c r="K1691" s="758"/>
      <c r="L1691" s="758"/>
      <c r="M1691" s="722"/>
      <c r="N1691" s="736"/>
      <c r="O1691" s="736"/>
      <c r="P1691" s="736"/>
      <c r="Q1691" s="736"/>
      <c r="R1691" s="736"/>
      <c r="S1691" s="736"/>
      <c r="T1691" s="736"/>
      <c r="U1691" s="736"/>
      <c r="BA1691" s="722"/>
      <c r="BB1691" s="722"/>
      <c r="BC1691" s="722"/>
      <c r="BD1691" s="722"/>
      <c r="BE1691" s="722"/>
      <c r="BF1691" s="722"/>
      <c r="BG1691" s="722"/>
      <c r="BH1691" s="722"/>
      <c r="BI1691" s="722"/>
      <c r="BJ1691" s="722"/>
      <c r="BK1691" s="722"/>
      <c r="BL1691" s="722"/>
      <c r="BM1691" s="722"/>
      <c r="BN1691" s="722"/>
      <c r="BO1691" s="722"/>
      <c r="BP1691" s="722"/>
      <c r="BQ1691" s="722"/>
      <c r="BR1691" s="722"/>
      <c r="BS1691" s="722"/>
      <c r="BT1691" s="722"/>
      <c r="BU1691" s="722"/>
      <c r="BV1691" s="722"/>
      <c r="BW1691" s="722"/>
      <c r="BX1691" s="722"/>
      <c r="BY1691" s="722"/>
      <c r="BZ1691" s="722"/>
      <c r="CA1691" s="722"/>
      <c r="CB1691" s="722"/>
      <c r="CC1691" s="722"/>
      <c r="CD1691" s="722"/>
      <c r="CE1691" s="722"/>
      <c r="CF1691" s="722"/>
      <c r="CG1691" s="722"/>
      <c r="CH1691" s="722"/>
      <c r="CI1691" s="722"/>
      <c r="CJ1691" s="722"/>
      <c r="CK1691" s="722"/>
      <c r="CL1691" s="722"/>
      <c r="CM1691" s="722"/>
      <c r="CN1691" s="722"/>
      <c r="CO1691" s="722"/>
      <c r="CP1691" s="722"/>
      <c r="CQ1691" s="722"/>
      <c r="CR1691" s="722"/>
      <c r="CS1691" s="722"/>
    </row>
    <row r="1692" spans="1:97" s="1376" customFormat="1">
      <c r="A1692" s="722"/>
      <c r="B1692" s="722"/>
      <c r="C1692" s="722"/>
      <c r="D1692" s="722"/>
      <c r="E1692" s="722"/>
      <c r="F1692" s="757"/>
      <c r="G1692" s="757"/>
      <c r="H1692" s="757"/>
      <c r="I1692" s="757"/>
      <c r="J1692" s="757"/>
      <c r="K1692" s="758"/>
      <c r="L1692" s="758"/>
      <c r="M1692" s="722"/>
      <c r="N1692" s="736"/>
      <c r="O1692" s="736"/>
      <c r="P1692" s="736"/>
      <c r="Q1692" s="736"/>
      <c r="R1692" s="736"/>
      <c r="S1692" s="736"/>
      <c r="T1692" s="736"/>
      <c r="U1692" s="736"/>
      <c r="BA1692" s="722"/>
      <c r="BB1692" s="722"/>
      <c r="BC1692" s="722"/>
      <c r="BD1692" s="722"/>
      <c r="BE1692" s="722"/>
      <c r="BF1692" s="722"/>
      <c r="BG1692" s="722"/>
      <c r="BH1692" s="722"/>
      <c r="BI1692" s="722"/>
      <c r="BJ1692" s="722"/>
      <c r="BK1692" s="722"/>
      <c r="BL1692" s="722"/>
      <c r="BM1692" s="722"/>
      <c r="BN1692" s="722"/>
      <c r="BO1692" s="722"/>
      <c r="BP1692" s="722"/>
      <c r="BQ1692" s="722"/>
      <c r="BR1692" s="722"/>
      <c r="BS1692" s="722"/>
      <c r="BT1692" s="722"/>
      <c r="BU1692" s="722"/>
      <c r="BV1692" s="722"/>
      <c r="BW1692" s="722"/>
      <c r="BX1692" s="722"/>
      <c r="BY1692" s="722"/>
      <c r="BZ1692" s="722"/>
      <c r="CA1692" s="722"/>
      <c r="CB1692" s="722"/>
      <c r="CC1692" s="722"/>
      <c r="CD1692" s="722"/>
      <c r="CE1692" s="722"/>
      <c r="CF1692" s="722"/>
      <c r="CG1692" s="722"/>
      <c r="CH1692" s="722"/>
      <c r="CI1692" s="722"/>
      <c r="CJ1692" s="722"/>
      <c r="CK1692" s="722"/>
      <c r="CL1692" s="722"/>
      <c r="CM1692" s="722"/>
      <c r="CN1692" s="722"/>
      <c r="CO1692" s="722"/>
      <c r="CP1692" s="722"/>
      <c r="CQ1692" s="722"/>
      <c r="CR1692" s="722"/>
      <c r="CS1692" s="722"/>
    </row>
    <row r="1693" spans="1:97" s="1376" customFormat="1">
      <c r="A1693" s="722"/>
      <c r="B1693" s="722"/>
      <c r="C1693" s="722"/>
      <c r="D1693" s="722"/>
      <c r="E1693" s="722"/>
      <c r="F1693" s="757"/>
      <c r="G1693" s="757"/>
      <c r="H1693" s="757"/>
      <c r="I1693" s="757"/>
      <c r="J1693" s="757"/>
      <c r="K1693" s="758"/>
      <c r="L1693" s="758"/>
      <c r="M1693" s="722"/>
      <c r="N1693" s="736"/>
      <c r="O1693" s="736"/>
      <c r="P1693" s="736"/>
      <c r="Q1693" s="736"/>
      <c r="R1693" s="736"/>
      <c r="S1693" s="736"/>
      <c r="T1693" s="736"/>
      <c r="U1693" s="736"/>
      <c r="BA1693" s="722"/>
      <c r="BB1693" s="722"/>
      <c r="BC1693" s="722"/>
      <c r="BD1693" s="722"/>
      <c r="BE1693" s="722"/>
      <c r="BF1693" s="722"/>
      <c r="BG1693" s="722"/>
      <c r="BH1693" s="722"/>
      <c r="BI1693" s="722"/>
      <c r="BJ1693" s="722"/>
      <c r="BK1693" s="722"/>
      <c r="BL1693" s="722"/>
      <c r="BM1693" s="722"/>
      <c r="BN1693" s="722"/>
      <c r="BO1693" s="722"/>
      <c r="BP1693" s="722"/>
      <c r="BQ1693" s="722"/>
      <c r="BR1693" s="722"/>
      <c r="BS1693" s="722"/>
      <c r="BT1693" s="722"/>
      <c r="BU1693" s="722"/>
      <c r="BV1693" s="722"/>
      <c r="BW1693" s="722"/>
      <c r="BX1693" s="722"/>
      <c r="BY1693" s="722"/>
      <c r="BZ1693" s="722"/>
      <c r="CA1693" s="722"/>
      <c r="CB1693" s="722"/>
      <c r="CC1693" s="722"/>
      <c r="CD1693" s="722"/>
      <c r="CE1693" s="722"/>
      <c r="CF1693" s="722"/>
      <c r="CG1693" s="722"/>
      <c r="CH1693" s="722"/>
      <c r="CI1693" s="722"/>
      <c r="CJ1693" s="722"/>
      <c r="CK1693" s="722"/>
      <c r="CL1693" s="722"/>
      <c r="CM1693" s="722"/>
      <c r="CN1693" s="722"/>
      <c r="CO1693" s="722"/>
      <c r="CP1693" s="722"/>
      <c r="CQ1693" s="722"/>
      <c r="CR1693" s="722"/>
      <c r="CS1693" s="722"/>
    </row>
    <row r="1694" spans="1:97" s="1376" customFormat="1">
      <c r="A1694" s="722"/>
      <c r="B1694" s="722"/>
      <c r="C1694" s="722"/>
      <c r="D1694" s="722"/>
      <c r="E1694" s="722"/>
      <c r="F1694" s="757"/>
      <c r="G1694" s="757"/>
      <c r="H1694" s="757"/>
      <c r="I1694" s="757"/>
      <c r="J1694" s="757"/>
      <c r="K1694" s="758"/>
      <c r="L1694" s="758"/>
      <c r="M1694" s="722"/>
      <c r="N1694" s="736"/>
      <c r="O1694" s="736"/>
      <c r="P1694" s="736"/>
      <c r="Q1694" s="736"/>
      <c r="R1694" s="736"/>
      <c r="S1694" s="736"/>
      <c r="T1694" s="736"/>
      <c r="U1694" s="736"/>
      <c r="BA1694" s="722"/>
      <c r="BB1694" s="722"/>
      <c r="BC1694" s="722"/>
      <c r="BD1694" s="722"/>
      <c r="BE1694" s="722"/>
      <c r="BF1694" s="722"/>
      <c r="BG1694" s="722"/>
      <c r="BH1694" s="722"/>
      <c r="BI1694" s="722"/>
      <c r="BJ1694" s="722"/>
      <c r="BK1694" s="722"/>
      <c r="BL1694" s="722"/>
      <c r="BM1694" s="722"/>
      <c r="BN1694" s="722"/>
      <c r="BO1694" s="722"/>
      <c r="BP1694" s="722"/>
      <c r="BQ1694" s="722"/>
      <c r="BR1694" s="722"/>
      <c r="BS1694" s="722"/>
      <c r="BT1694" s="722"/>
      <c r="BU1694" s="722"/>
      <c r="BV1694" s="722"/>
      <c r="BW1694" s="722"/>
      <c r="BX1694" s="722"/>
      <c r="BY1694" s="722"/>
      <c r="BZ1694" s="722"/>
      <c r="CA1694" s="722"/>
      <c r="CB1694" s="722"/>
      <c r="CC1694" s="722"/>
      <c r="CD1694" s="722"/>
      <c r="CE1694" s="722"/>
      <c r="CF1694" s="722"/>
      <c r="CG1694" s="722"/>
      <c r="CH1694" s="722"/>
      <c r="CI1694" s="722"/>
      <c r="CJ1694" s="722"/>
      <c r="CK1694" s="722"/>
      <c r="CL1694" s="722"/>
      <c r="CM1694" s="722"/>
      <c r="CN1694" s="722"/>
      <c r="CO1694" s="722"/>
      <c r="CP1694" s="722"/>
      <c r="CQ1694" s="722"/>
      <c r="CR1694" s="722"/>
      <c r="CS1694" s="722"/>
    </row>
    <row r="1695" spans="1:97" s="1376" customFormat="1">
      <c r="A1695" s="722"/>
      <c r="B1695" s="722"/>
      <c r="C1695" s="722"/>
      <c r="D1695" s="722"/>
      <c r="E1695" s="722"/>
      <c r="F1695" s="757"/>
      <c r="G1695" s="757"/>
      <c r="H1695" s="757"/>
      <c r="I1695" s="757"/>
      <c r="J1695" s="757"/>
      <c r="K1695" s="758"/>
      <c r="L1695" s="758"/>
      <c r="M1695" s="722"/>
      <c r="N1695" s="736"/>
      <c r="O1695" s="736"/>
      <c r="P1695" s="736"/>
      <c r="Q1695" s="736"/>
      <c r="R1695" s="736"/>
      <c r="S1695" s="736"/>
      <c r="T1695" s="736"/>
      <c r="U1695" s="736"/>
      <c r="BA1695" s="722"/>
      <c r="BB1695" s="722"/>
      <c r="BC1695" s="722"/>
      <c r="BD1695" s="722"/>
      <c r="BE1695" s="722"/>
      <c r="BF1695" s="722"/>
      <c r="BG1695" s="722"/>
      <c r="BH1695" s="722"/>
      <c r="BI1695" s="722"/>
      <c r="BJ1695" s="722"/>
      <c r="BK1695" s="722"/>
      <c r="BL1695" s="722"/>
      <c r="BM1695" s="722"/>
      <c r="BN1695" s="722"/>
      <c r="BO1695" s="722"/>
      <c r="BP1695" s="722"/>
      <c r="BQ1695" s="722"/>
      <c r="BR1695" s="722"/>
      <c r="BS1695" s="722"/>
      <c r="BT1695" s="722"/>
      <c r="BU1695" s="722"/>
      <c r="BV1695" s="722"/>
      <c r="BW1695" s="722"/>
      <c r="BX1695" s="722"/>
      <c r="BY1695" s="722"/>
      <c r="BZ1695" s="722"/>
      <c r="CA1695" s="722"/>
      <c r="CB1695" s="722"/>
      <c r="CC1695" s="722"/>
      <c r="CD1695" s="722"/>
      <c r="CE1695" s="722"/>
      <c r="CF1695" s="722"/>
      <c r="CG1695" s="722"/>
      <c r="CH1695" s="722"/>
      <c r="CI1695" s="722"/>
      <c r="CJ1695" s="722"/>
      <c r="CK1695" s="722"/>
      <c r="CL1695" s="722"/>
      <c r="CM1695" s="722"/>
      <c r="CN1695" s="722"/>
      <c r="CO1695" s="722"/>
      <c r="CP1695" s="722"/>
      <c r="CQ1695" s="722"/>
      <c r="CR1695" s="722"/>
      <c r="CS1695" s="722"/>
    </row>
    <row r="1696" spans="1:97" s="1376" customFormat="1">
      <c r="A1696" s="722"/>
      <c r="B1696" s="722"/>
      <c r="C1696" s="722"/>
      <c r="D1696" s="722"/>
      <c r="E1696" s="722"/>
      <c r="F1696" s="757"/>
      <c r="G1696" s="757"/>
      <c r="H1696" s="757"/>
      <c r="I1696" s="757"/>
      <c r="J1696" s="757"/>
      <c r="K1696" s="758"/>
      <c r="L1696" s="758"/>
      <c r="M1696" s="722"/>
      <c r="N1696" s="736"/>
      <c r="O1696" s="736"/>
      <c r="P1696" s="736"/>
      <c r="Q1696" s="736"/>
      <c r="R1696" s="736"/>
      <c r="S1696" s="736"/>
      <c r="T1696" s="736"/>
      <c r="U1696" s="736"/>
      <c r="BA1696" s="722"/>
      <c r="BB1696" s="722"/>
      <c r="BC1696" s="722"/>
      <c r="BD1696" s="722"/>
      <c r="BE1696" s="722"/>
      <c r="BF1696" s="722"/>
      <c r="BG1696" s="722"/>
      <c r="BH1696" s="722"/>
      <c r="BI1696" s="722"/>
      <c r="BJ1696" s="722"/>
      <c r="BK1696" s="722"/>
      <c r="BL1696" s="722"/>
      <c r="BM1696" s="722"/>
      <c r="BN1696" s="722"/>
      <c r="BO1696" s="722"/>
      <c r="BP1696" s="722"/>
      <c r="BQ1696" s="722"/>
      <c r="BR1696" s="722"/>
      <c r="BS1696" s="722"/>
      <c r="BT1696" s="722"/>
      <c r="BU1696" s="722"/>
      <c r="BV1696" s="722"/>
      <c r="BW1696" s="722"/>
      <c r="BX1696" s="722"/>
      <c r="BY1696" s="722"/>
      <c r="BZ1696" s="722"/>
      <c r="CA1696" s="722"/>
      <c r="CB1696" s="722"/>
      <c r="CC1696" s="722"/>
      <c r="CD1696" s="722"/>
      <c r="CE1696" s="722"/>
      <c r="CF1696" s="722"/>
      <c r="CG1696" s="722"/>
      <c r="CH1696" s="722"/>
      <c r="CI1696" s="722"/>
      <c r="CJ1696" s="722"/>
      <c r="CK1696" s="722"/>
      <c r="CL1696" s="722"/>
      <c r="CM1696" s="722"/>
      <c r="CN1696" s="722"/>
      <c r="CO1696" s="722"/>
      <c r="CP1696" s="722"/>
      <c r="CQ1696" s="722"/>
      <c r="CR1696" s="722"/>
      <c r="CS1696" s="722"/>
    </row>
    <row r="1697" spans="1:97" s="1376" customFormat="1">
      <c r="A1697" s="722"/>
      <c r="B1697" s="722"/>
      <c r="C1697" s="722"/>
      <c r="D1697" s="722"/>
      <c r="E1697" s="722"/>
      <c r="F1697" s="757"/>
      <c r="G1697" s="757"/>
      <c r="H1697" s="757"/>
      <c r="I1697" s="757"/>
      <c r="J1697" s="757"/>
      <c r="K1697" s="758"/>
      <c r="L1697" s="758"/>
      <c r="M1697" s="722"/>
      <c r="N1697" s="736"/>
      <c r="O1697" s="736"/>
      <c r="P1697" s="736"/>
      <c r="Q1697" s="736"/>
      <c r="R1697" s="736"/>
      <c r="S1697" s="736"/>
      <c r="T1697" s="736"/>
      <c r="U1697" s="736"/>
      <c r="BA1697" s="722"/>
      <c r="BB1697" s="722"/>
      <c r="BC1697" s="722"/>
      <c r="BD1697" s="722"/>
      <c r="BE1697" s="722"/>
      <c r="BF1697" s="722"/>
      <c r="BG1697" s="722"/>
      <c r="BH1697" s="722"/>
      <c r="BI1697" s="722"/>
      <c r="BJ1697" s="722"/>
      <c r="BK1697" s="722"/>
      <c r="BL1697" s="722"/>
      <c r="BM1697" s="722"/>
      <c r="BN1697" s="722"/>
      <c r="BO1697" s="722"/>
      <c r="BP1697" s="722"/>
      <c r="BQ1697" s="722"/>
      <c r="BR1697" s="722"/>
      <c r="BS1697" s="722"/>
      <c r="BT1697" s="722"/>
      <c r="BU1697" s="722"/>
      <c r="BV1697" s="722"/>
      <c r="BW1697" s="722"/>
      <c r="BX1697" s="722"/>
      <c r="BY1697" s="722"/>
      <c r="BZ1697" s="722"/>
      <c r="CA1697" s="722"/>
      <c r="CB1697" s="722"/>
      <c r="CC1697" s="722"/>
      <c r="CD1697" s="722"/>
      <c r="CE1697" s="722"/>
      <c r="CF1697" s="722"/>
      <c r="CG1697" s="722"/>
      <c r="CH1697" s="722"/>
      <c r="CI1697" s="722"/>
      <c r="CJ1697" s="722"/>
      <c r="CK1697" s="722"/>
      <c r="CL1697" s="722"/>
      <c r="CM1697" s="722"/>
      <c r="CN1697" s="722"/>
      <c r="CO1697" s="722"/>
      <c r="CP1697" s="722"/>
      <c r="CQ1697" s="722"/>
      <c r="CR1697" s="722"/>
      <c r="CS1697" s="722"/>
    </row>
    <row r="1698" spans="1:97" s="1376" customFormat="1">
      <c r="A1698" s="722"/>
      <c r="B1698" s="722"/>
      <c r="C1698" s="722"/>
      <c r="D1698" s="722"/>
      <c r="E1698" s="722"/>
      <c r="F1698" s="757"/>
      <c r="G1698" s="757"/>
      <c r="H1698" s="757"/>
      <c r="I1698" s="757"/>
      <c r="J1698" s="757"/>
      <c r="K1698" s="758"/>
      <c r="L1698" s="758"/>
      <c r="M1698" s="722"/>
      <c r="N1698" s="736"/>
      <c r="O1698" s="736"/>
      <c r="P1698" s="736"/>
      <c r="Q1698" s="736"/>
      <c r="R1698" s="736"/>
      <c r="S1698" s="736"/>
      <c r="T1698" s="736"/>
      <c r="U1698" s="736"/>
      <c r="BA1698" s="722"/>
      <c r="BB1698" s="722"/>
      <c r="BC1698" s="722"/>
      <c r="BD1698" s="722"/>
      <c r="BE1698" s="722"/>
      <c r="BF1698" s="722"/>
      <c r="BG1698" s="722"/>
      <c r="BH1698" s="722"/>
      <c r="BI1698" s="722"/>
      <c r="BJ1698" s="722"/>
      <c r="BK1698" s="722"/>
      <c r="BL1698" s="722"/>
      <c r="BM1698" s="722"/>
      <c r="BN1698" s="722"/>
      <c r="BO1698" s="722"/>
      <c r="BP1698" s="722"/>
      <c r="BQ1698" s="722"/>
      <c r="BR1698" s="722"/>
      <c r="BS1698" s="722"/>
      <c r="BT1698" s="722"/>
      <c r="BU1698" s="722"/>
      <c r="BV1698" s="722"/>
      <c r="BW1698" s="722"/>
      <c r="BX1698" s="722"/>
      <c r="BY1698" s="722"/>
      <c r="BZ1698" s="722"/>
      <c r="CA1698" s="722"/>
      <c r="CB1698" s="722"/>
      <c r="CC1698" s="722"/>
      <c r="CD1698" s="722"/>
      <c r="CE1698" s="722"/>
      <c r="CF1698" s="722"/>
      <c r="CG1698" s="722"/>
      <c r="CH1698" s="722"/>
      <c r="CI1698" s="722"/>
      <c r="CJ1698" s="722"/>
      <c r="CK1698" s="722"/>
      <c r="CL1698" s="722"/>
      <c r="CM1698" s="722"/>
      <c r="CN1698" s="722"/>
      <c r="CO1698" s="722"/>
      <c r="CP1698" s="722"/>
      <c r="CQ1698" s="722"/>
      <c r="CR1698" s="722"/>
      <c r="CS1698" s="722"/>
    </row>
    <row r="1699" spans="1:97" s="1376" customFormat="1">
      <c r="A1699" s="722"/>
      <c r="B1699" s="722"/>
      <c r="C1699" s="722"/>
      <c r="D1699" s="722"/>
      <c r="E1699" s="722"/>
      <c r="F1699" s="757"/>
      <c r="G1699" s="757"/>
      <c r="H1699" s="757"/>
      <c r="I1699" s="757"/>
      <c r="J1699" s="757"/>
      <c r="K1699" s="758"/>
      <c r="L1699" s="758"/>
      <c r="M1699" s="722"/>
      <c r="N1699" s="736"/>
      <c r="O1699" s="736"/>
      <c r="P1699" s="736"/>
      <c r="Q1699" s="736"/>
      <c r="R1699" s="736"/>
      <c r="S1699" s="736"/>
      <c r="T1699" s="736"/>
      <c r="U1699" s="736"/>
      <c r="BA1699" s="722"/>
      <c r="BB1699" s="722"/>
      <c r="BC1699" s="722"/>
      <c r="BD1699" s="722"/>
      <c r="BE1699" s="722"/>
      <c r="BF1699" s="722"/>
      <c r="BG1699" s="722"/>
      <c r="BH1699" s="722"/>
      <c r="BI1699" s="722"/>
      <c r="BJ1699" s="722"/>
      <c r="BK1699" s="722"/>
      <c r="BL1699" s="722"/>
      <c r="BM1699" s="722"/>
      <c r="BN1699" s="722"/>
      <c r="BO1699" s="722"/>
      <c r="BP1699" s="722"/>
      <c r="BQ1699" s="722"/>
      <c r="BR1699" s="722"/>
      <c r="BS1699" s="722"/>
      <c r="BT1699" s="722"/>
      <c r="BU1699" s="722"/>
      <c r="BV1699" s="722"/>
      <c r="BW1699" s="722"/>
      <c r="BX1699" s="722"/>
      <c r="BY1699" s="722"/>
      <c r="BZ1699" s="722"/>
      <c r="CA1699" s="722"/>
      <c r="CB1699" s="722"/>
      <c r="CC1699" s="722"/>
      <c r="CD1699" s="722"/>
      <c r="CE1699" s="722"/>
      <c r="CF1699" s="722"/>
      <c r="CG1699" s="722"/>
      <c r="CH1699" s="722"/>
      <c r="CI1699" s="722"/>
      <c r="CJ1699" s="722"/>
      <c r="CK1699" s="722"/>
      <c r="CL1699" s="722"/>
      <c r="CM1699" s="722"/>
      <c r="CN1699" s="722"/>
      <c r="CO1699" s="722"/>
      <c r="CP1699" s="722"/>
      <c r="CQ1699" s="722"/>
      <c r="CR1699" s="722"/>
      <c r="CS1699" s="722"/>
    </row>
    <row r="1700" spans="1:97" s="1376" customFormat="1">
      <c r="A1700" s="722"/>
      <c r="B1700" s="722"/>
      <c r="C1700" s="722"/>
      <c r="D1700" s="722"/>
      <c r="E1700" s="722"/>
      <c r="F1700" s="757"/>
      <c r="G1700" s="757"/>
      <c r="H1700" s="757"/>
      <c r="I1700" s="757"/>
      <c r="J1700" s="757"/>
      <c r="K1700" s="758"/>
      <c r="L1700" s="758"/>
      <c r="M1700" s="722"/>
      <c r="N1700" s="736"/>
      <c r="O1700" s="736"/>
      <c r="P1700" s="736"/>
      <c r="Q1700" s="736"/>
      <c r="R1700" s="736"/>
      <c r="S1700" s="736"/>
      <c r="T1700" s="736"/>
      <c r="U1700" s="736"/>
      <c r="BA1700" s="722"/>
      <c r="BB1700" s="722"/>
      <c r="BC1700" s="722"/>
      <c r="BD1700" s="722"/>
      <c r="BE1700" s="722"/>
      <c r="BF1700" s="722"/>
      <c r="BG1700" s="722"/>
      <c r="BH1700" s="722"/>
      <c r="BI1700" s="722"/>
      <c r="BJ1700" s="722"/>
      <c r="BK1700" s="722"/>
      <c r="BL1700" s="722"/>
      <c r="BM1700" s="722"/>
      <c r="BN1700" s="722"/>
      <c r="BO1700" s="722"/>
      <c r="BP1700" s="722"/>
      <c r="BQ1700" s="722"/>
      <c r="BR1700" s="722"/>
      <c r="BS1700" s="722"/>
      <c r="BT1700" s="722"/>
      <c r="BU1700" s="722"/>
      <c r="BV1700" s="722"/>
      <c r="BW1700" s="722"/>
      <c r="BX1700" s="722"/>
      <c r="BY1700" s="722"/>
      <c r="BZ1700" s="722"/>
      <c r="CA1700" s="722"/>
      <c r="CB1700" s="722"/>
      <c r="CC1700" s="722"/>
      <c r="CD1700" s="722"/>
      <c r="CE1700" s="722"/>
      <c r="CF1700" s="722"/>
      <c r="CG1700" s="722"/>
      <c r="CH1700" s="722"/>
      <c r="CI1700" s="722"/>
      <c r="CJ1700" s="722"/>
      <c r="CK1700" s="722"/>
      <c r="CL1700" s="722"/>
      <c r="CM1700" s="722"/>
      <c r="CN1700" s="722"/>
      <c r="CO1700" s="722"/>
      <c r="CP1700" s="722"/>
      <c r="CQ1700" s="722"/>
      <c r="CR1700" s="722"/>
      <c r="CS1700" s="722"/>
    </row>
    <row r="1701" spans="1:97" s="1376" customFormat="1">
      <c r="A1701" s="722"/>
      <c r="B1701" s="722"/>
      <c r="C1701" s="722"/>
      <c r="D1701" s="722"/>
      <c r="E1701" s="722"/>
      <c r="F1701" s="757"/>
      <c r="G1701" s="757"/>
      <c r="H1701" s="757"/>
      <c r="I1701" s="757"/>
      <c r="J1701" s="757"/>
      <c r="K1701" s="758"/>
      <c r="L1701" s="758"/>
      <c r="M1701" s="722"/>
      <c r="N1701" s="736"/>
      <c r="O1701" s="736"/>
      <c r="P1701" s="736"/>
      <c r="Q1701" s="736"/>
      <c r="R1701" s="736"/>
      <c r="S1701" s="736"/>
      <c r="T1701" s="736"/>
      <c r="U1701" s="736"/>
      <c r="BA1701" s="722"/>
      <c r="BB1701" s="722"/>
      <c r="BC1701" s="722"/>
      <c r="BD1701" s="722"/>
      <c r="BE1701" s="722"/>
      <c r="BF1701" s="722"/>
      <c r="BG1701" s="722"/>
      <c r="BH1701" s="722"/>
      <c r="BI1701" s="722"/>
      <c r="BJ1701" s="722"/>
      <c r="BK1701" s="722"/>
      <c r="BL1701" s="722"/>
      <c r="BM1701" s="722"/>
      <c r="BN1701" s="722"/>
      <c r="BO1701" s="722"/>
      <c r="BP1701" s="722"/>
      <c r="BQ1701" s="722"/>
      <c r="BR1701" s="722"/>
      <c r="BS1701" s="722"/>
      <c r="BT1701" s="722"/>
      <c r="BU1701" s="722"/>
      <c r="BV1701" s="722"/>
      <c r="BW1701" s="722"/>
      <c r="BX1701" s="722"/>
      <c r="BY1701" s="722"/>
      <c r="BZ1701" s="722"/>
      <c r="CA1701" s="722"/>
      <c r="CB1701" s="722"/>
      <c r="CC1701" s="722"/>
      <c r="CD1701" s="722"/>
      <c r="CE1701" s="722"/>
      <c r="CF1701" s="722"/>
      <c r="CG1701" s="722"/>
      <c r="CH1701" s="722"/>
      <c r="CI1701" s="722"/>
      <c r="CJ1701" s="722"/>
      <c r="CK1701" s="722"/>
      <c r="CL1701" s="722"/>
      <c r="CM1701" s="722"/>
      <c r="CN1701" s="722"/>
      <c r="CO1701" s="722"/>
      <c r="CP1701" s="722"/>
      <c r="CQ1701" s="722"/>
      <c r="CR1701" s="722"/>
      <c r="CS1701" s="722"/>
    </row>
    <row r="1702" spans="1:97" s="1376" customFormat="1">
      <c r="A1702" s="722"/>
      <c r="B1702" s="722"/>
      <c r="C1702" s="722"/>
      <c r="D1702" s="722"/>
      <c r="E1702" s="722"/>
      <c r="F1702" s="757"/>
      <c r="G1702" s="757"/>
      <c r="H1702" s="757"/>
      <c r="I1702" s="757"/>
      <c r="J1702" s="757"/>
      <c r="K1702" s="758"/>
      <c r="L1702" s="758"/>
      <c r="M1702" s="722"/>
      <c r="N1702" s="736"/>
      <c r="O1702" s="736"/>
      <c r="P1702" s="736"/>
      <c r="Q1702" s="736"/>
      <c r="R1702" s="736"/>
      <c r="S1702" s="736"/>
      <c r="T1702" s="736"/>
      <c r="U1702" s="736"/>
      <c r="BA1702" s="722"/>
      <c r="BB1702" s="722"/>
      <c r="BC1702" s="722"/>
      <c r="BD1702" s="722"/>
      <c r="BE1702" s="722"/>
      <c r="BF1702" s="722"/>
      <c r="BG1702" s="722"/>
      <c r="BH1702" s="722"/>
      <c r="BI1702" s="722"/>
      <c r="BJ1702" s="722"/>
      <c r="BK1702" s="722"/>
      <c r="BL1702" s="722"/>
      <c r="BM1702" s="722"/>
      <c r="BN1702" s="722"/>
      <c r="BO1702" s="722"/>
      <c r="BP1702" s="722"/>
      <c r="BQ1702" s="722"/>
      <c r="BR1702" s="722"/>
      <c r="BS1702" s="722"/>
      <c r="BT1702" s="722"/>
      <c r="BU1702" s="722"/>
      <c r="BV1702" s="722"/>
      <c r="BW1702" s="722"/>
      <c r="BX1702" s="722"/>
      <c r="BY1702" s="722"/>
      <c r="BZ1702" s="722"/>
      <c r="CA1702" s="722"/>
      <c r="CB1702" s="722"/>
      <c r="CC1702" s="722"/>
      <c r="CD1702" s="722"/>
      <c r="CE1702" s="722"/>
      <c r="CF1702" s="722"/>
      <c r="CG1702" s="722"/>
      <c r="CH1702" s="722"/>
      <c r="CI1702" s="722"/>
      <c r="CJ1702" s="722"/>
      <c r="CK1702" s="722"/>
      <c r="CL1702" s="722"/>
      <c r="CM1702" s="722"/>
      <c r="CN1702" s="722"/>
      <c r="CO1702" s="722"/>
      <c r="CP1702" s="722"/>
      <c r="CQ1702" s="722"/>
      <c r="CR1702" s="722"/>
      <c r="CS1702" s="722"/>
    </row>
    <row r="1703" spans="1:97" s="1376" customFormat="1">
      <c r="A1703" s="722"/>
      <c r="B1703" s="722"/>
      <c r="C1703" s="722"/>
      <c r="D1703" s="722"/>
      <c r="E1703" s="722"/>
      <c r="F1703" s="757"/>
      <c r="G1703" s="757"/>
      <c r="H1703" s="757"/>
      <c r="I1703" s="757"/>
      <c r="J1703" s="757"/>
      <c r="K1703" s="758"/>
      <c r="L1703" s="758"/>
      <c r="M1703" s="722"/>
      <c r="N1703" s="736"/>
      <c r="O1703" s="736"/>
      <c r="P1703" s="736"/>
      <c r="Q1703" s="736"/>
      <c r="R1703" s="736"/>
      <c r="S1703" s="736"/>
      <c r="T1703" s="736"/>
      <c r="U1703" s="736"/>
      <c r="BA1703" s="722"/>
      <c r="BB1703" s="722"/>
      <c r="BC1703" s="722"/>
      <c r="BD1703" s="722"/>
      <c r="BE1703" s="722"/>
      <c r="BF1703" s="722"/>
      <c r="BG1703" s="722"/>
      <c r="BH1703" s="722"/>
      <c r="BI1703" s="722"/>
      <c r="BJ1703" s="722"/>
      <c r="BK1703" s="722"/>
      <c r="BL1703" s="722"/>
      <c r="BM1703" s="722"/>
      <c r="BN1703" s="722"/>
      <c r="BO1703" s="722"/>
      <c r="BP1703" s="722"/>
      <c r="BQ1703" s="722"/>
      <c r="BR1703" s="722"/>
      <c r="BS1703" s="722"/>
      <c r="BT1703" s="722"/>
      <c r="BU1703" s="722"/>
      <c r="BV1703" s="722"/>
      <c r="BW1703" s="722"/>
      <c r="BX1703" s="722"/>
      <c r="BY1703" s="722"/>
      <c r="BZ1703" s="722"/>
      <c r="CA1703" s="722"/>
      <c r="CB1703" s="722"/>
      <c r="CC1703" s="722"/>
      <c r="CD1703" s="722"/>
      <c r="CE1703" s="722"/>
      <c r="CF1703" s="722"/>
      <c r="CG1703" s="722"/>
      <c r="CH1703" s="722"/>
      <c r="CI1703" s="722"/>
      <c r="CJ1703" s="722"/>
      <c r="CK1703" s="722"/>
      <c r="CL1703" s="722"/>
      <c r="CM1703" s="722"/>
      <c r="CN1703" s="722"/>
      <c r="CO1703" s="722"/>
      <c r="CP1703" s="722"/>
      <c r="CQ1703" s="722"/>
      <c r="CR1703" s="722"/>
      <c r="CS1703" s="722"/>
    </row>
    <row r="1704" spans="1:97" s="1376" customFormat="1">
      <c r="A1704" s="722"/>
      <c r="B1704" s="722"/>
      <c r="C1704" s="722"/>
      <c r="D1704" s="722"/>
      <c r="E1704" s="722"/>
      <c r="F1704" s="757"/>
      <c r="G1704" s="757"/>
      <c r="H1704" s="757"/>
      <c r="I1704" s="757"/>
      <c r="J1704" s="757"/>
      <c r="K1704" s="758"/>
      <c r="L1704" s="758"/>
      <c r="M1704" s="722"/>
      <c r="N1704" s="736"/>
      <c r="O1704" s="736"/>
      <c r="P1704" s="736"/>
      <c r="Q1704" s="736"/>
      <c r="R1704" s="736"/>
      <c r="S1704" s="736"/>
      <c r="T1704" s="736"/>
      <c r="U1704" s="736"/>
      <c r="BA1704" s="722"/>
      <c r="BB1704" s="722"/>
      <c r="BC1704" s="722"/>
      <c r="BD1704" s="722"/>
      <c r="BE1704" s="722"/>
      <c r="BF1704" s="722"/>
      <c r="BG1704" s="722"/>
      <c r="BH1704" s="722"/>
      <c r="BI1704" s="722"/>
      <c r="BJ1704" s="722"/>
      <c r="BK1704" s="722"/>
      <c r="BL1704" s="722"/>
      <c r="BM1704" s="722"/>
      <c r="BN1704" s="722"/>
      <c r="BO1704" s="722"/>
      <c r="BP1704" s="722"/>
      <c r="BQ1704" s="722"/>
      <c r="BR1704" s="722"/>
      <c r="BS1704" s="722"/>
      <c r="BT1704" s="722"/>
      <c r="BU1704" s="722"/>
      <c r="BV1704" s="722"/>
      <c r="BW1704" s="722"/>
      <c r="BX1704" s="722"/>
      <c r="BY1704" s="722"/>
      <c r="BZ1704" s="722"/>
      <c r="CA1704" s="722"/>
      <c r="CB1704" s="722"/>
      <c r="CC1704" s="722"/>
      <c r="CD1704" s="722"/>
      <c r="CE1704" s="722"/>
      <c r="CF1704" s="722"/>
      <c r="CG1704" s="722"/>
      <c r="CH1704" s="722"/>
      <c r="CI1704" s="722"/>
      <c r="CJ1704" s="722"/>
      <c r="CK1704" s="722"/>
      <c r="CL1704" s="722"/>
      <c r="CM1704" s="722"/>
      <c r="CN1704" s="722"/>
      <c r="CO1704" s="722"/>
      <c r="CP1704" s="722"/>
      <c r="CQ1704" s="722"/>
      <c r="CR1704" s="722"/>
      <c r="CS1704" s="722"/>
    </row>
    <row r="1705" spans="1:97" s="1376" customFormat="1">
      <c r="A1705" s="722"/>
      <c r="B1705" s="722"/>
      <c r="C1705" s="722"/>
      <c r="D1705" s="722"/>
      <c r="E1705" s="722"/>
      <c r="F1705" s="757"/>
      <c r="G1705" s="757"/>
      <c r="H1705" s="757"/>
      <c r="I1705" s="757"/>
      <c r="J1705" s="757"/>
      <c r="K1705" s="758"/>
      <c r="L1705" s="758"/>
      <c r="M1705" s="722"/>
      <c r="N1705" s="736"/>
      <c r="O1705" s="736"/>
      <c r="P1705" s="736"/>
      <c r="Q1705" s="736"/>
      <c r="R1705" s="736"/>
      <c r="S1705" s="736"/>
      <c r="T1705" s="736"/>
      <c r="U1705" s="736"/>
      <c r="BA1705" s="722"/>
      <c r="BB1705" s="722"/>
      <c r="BC1705" s="722"/>
      <c r="BD1705" s="722"/>
      <c r="BE1705" s="722"/>
      <c r="BF1705" s="722"/>
      <c r="BG1705" s="722"/>
      <c r="BH1705" s="722"/>
      <c r="BI1705" s="722"/>
      <c r="BJ1705" s="722"/>
      <c r="BK1705" s="722"/>
      <c r="BL1705" s="722"/>
      <c r="BM1705" s="722"/>
      <c r="BN1705" s="722"/>
      <c r="BO1705" s="722"/>
      <c r="BP1705" s="722"/>
      <c r="BQ1705" s="722"/>
      <c r="BR1705" s="722"/>
      <c r="BS1705" s="722"/>
      <c r="BT1705" s="722"/>
      <c r="BU1705" s="722"/>
      <c r="BV1705" s="722"/>
      <c r="BW1705" s="722"/>
      <c r="BX1705" s="722"/>
      <c r="BY1705" s="722"/>
      <c r="BZ1705" s="722"/>
      <c r="CA1705" s="722"/>
      <c r="CB1705" s="722"/>
      <c r="CC1705" s="722"/>
      <c r="CD1705" s="722"/>
      <c r="CE1705" s="722"/>
      <c r="CF1705" s="722"/>
      <c r="CG1705" s="722"/>
      <c r="CH1705" s="722"/>
      <c r="CI1705" s="722"/>
      <c r="CJ1705" s="722"/>
      <c r="CK1705" s="722"/>
      <c r="CL1705" s="722"/>
      <c r="CM1705" s="722"/>
      <c r="CN1705" s="722"/>
      <c r="CO1705" s="722"/>
      <c r="CP1705" s="722"/>
      <c r="CQ1705" s="722"/>
      <c r="CR1705" s="722"/>
      <c r="CS1705" s="722"/>
    </row>
    <row r="1706" spans="1:97" s="1376" customFormat="1">
      <c r="A1706" s="722"/>
      <c r="B1706" s="722"/>
      <c r="C1706" s="722"/>
      <c r="D1706" s="722"/>
      <c r="E1706" s="722"/>
      <c r="F1706" s="757"/>
      <c r="G1706" s="757"/>
      <c r="H1706" s="757"/>
      <c r="I1706" s="757"/>
      <c r="J1706" s="757"/>
      <c r="K1706" s="758"/>
      <c r="L1706" s="758"/>
      <c r="M1706" s="722"/>
      <c r="N1706" s="736"/>
      <c r="O1706" s="736"/>
      <c r="P1706" s="736"/>
      <c r="Q1706" s="736"/>
      <c r="R1706" s="736"/>
      <c r="S1706" s="736"/>
      <c r="T1706" s="736"/>
      <c r="U1706" s="736"/>
      <c r="BA1706" s="722"/>
      <c r="BB1706" s="722"/>
      <c r="BC1706" s="722"/>
      <c r="BD1706" s="722"/>
      <c r="BE1706" s="722"/>
      <c r="BF1706" s="722"/>
      <c r="BG1706" s="722"/>
      <c r="BH1706" s="722"/>
      <c r="BI1706" s="722"/>
      <c r="BJ1706" s="722"/>
      <c r="BK1706" s="722"/>
      <c r="BL1706" s="722"/>
      <c r="BM1706" s="722"/>
      <c r="BN1706" s="722"/>
      <c r="BO1706" s="722"/>
      <c r="BP1706" s="722"/>
      <c r="BQ1706" s="722"/>
      <c r="BR1706" s="722"/>
      <c r="BS1706" s="722"/>
      <c r="BT1706" s="722"/>
      <c r="BU1706" s="722"/>
      <c r="BV1706" s="722"/>
      <c r="BW1706" s="722"/>
      <c r="BX1706" s="722"/>
      <c r="BY1706" s="722"/>
      <c r="BZ1706" s="722"/>
      <c r="CA1706" s="722"/>
      <c r="CB1706" s="722"/>
      <c r="CC1706" s="722"/>
      <c r="CD1706" s="722"/>
      <c r="CE1706" s="722"/>
      <c r="CF1706" s="722"/>
      <c r="CG1706" s="722"/>
      <c r="CH1706" s="722"/>
      <c r="CI1706" s="722"/>
      <c r="CJ1706" s="722"/>
      <c r="CK1706" s="722"/>
      <c r="CL1706" s="722"/>
      <c r="CM1706" s="722"/>
      <c r="CN1706" s="722"/>
      <c r="CO1706" s="722"/>
      <c r="CP1706" s="722"/>
      <c r="CQ1706" s="722"/>
      <c r="CR1706" s="722"/>
      <c r="CS1706" s="722"/>
    </row>
    <row r="1707" spans="1:97" s="1376" customFormat="1">
      <c r="A1707" s="722"/>
      <c r="B1707" s="722"/>
      <c r="C1707" s="722"/>
      <c r="D1707" s="722"/>
      <c r="E1707" s="722"/>
      <c r="F1707" s="757"/>
      <c r="G1707" s="757"/>
      <c r="H1707" s="757"/>
      <c r="I1707" s="757"/>
      <c r="J1707" s="757"/>
      <c r="K1707" s="758"/>
      <c r="L1707" s="758"/>
      <c r="M1707" s="722"/>
      <c r="N1707" s="736"/>
      <c r="O1707" s="736"/>
      <c r="P1707" s="736"/>
      <c r="Q1707" s="736"/>
      <c r="R1707" s="736"/>
      <c r="S1707" s="736"/>
      <c r="T1707" s="736"/>
      <c r="U1707" s="736"/>
      <c r="BA1707" s="722"/>
      <c r="BB1707" s="722"/>
      <c r="BC1707" s="722"/>
      <c r="BD1707" s="722"/>
      <c r="BE1707" s="722"/>
      <c r="BF1707" s="722"/>
      <c r="BG1707" s="722"/>
      <c r="BH1707" s="722"/>
      <c r="BI1707" s="722"/>
      <c r="BJ1707" s="722"/>
      <c r="BK1707" s="722"/>
      <c r="BL1707" s="722"/>
      <c r="BM1707" s="722"/>
      <c r="BN1707" s="722"/>
      <c r="BO1707" s="722"/>
      <c r="BP1707" s="722"/>
      <c r="BQ1707" s="722"/>
      <c r="BR1707" s="722"/>
      <c r="BS1707" s="722"/>
      <c r="BT1707" s="722"/>
      <c r="BU1707" s="722"/>
      <c r="BV1707" s="722"/>
      <c r="BW1707" s="722"/>
      <c r="BX1707" s="722"/>
      <c r="BY1707" s="722"/>
      <c r="BZ1707" s="722"/>
      <c r="CA1707" s="722"/>
      <c r="CB1707" s="722"/>
      <c r="CC1707" s="722"/>
      <c r="CD1707" s="722"/>
      <c r="CE1707" s="722"/>
      <c r="CF1707" s="722"/>
      <c r="CG1707" s="722"/>
      <c r="CH1707" s="722"/>
      <c r="CI1707" s="722"/>
      <c r="CJ1707" s="722"/>
      <c r="CK1707" s="722"/>
      <c r="CL1707" s="722"/>
      <c r="CM1707" s="722"/>
      <c r="CN1707" s="722"/>
      <c r="CO1707" s="722"/>
      <c r="CP1707" s="722"/>
      <c r="CQ1707" s="722"/>
      <c r="CR1707" s="722"/>
      <c r="CS1707" s="722"/>
    </row>
    <row r="1708" spans="1:97" s="1376" customFormat="1">
      <c r="A1708" s="722"/>
      <c r="B1708" s="722"/>
      <c r="C1708" s="722"/>
      <c r="D1708" s="722"/>
      <c r="E1708" s="722"/>
      <c r="F1708" s="757"/>
      <c r="G1708" s="757"/>
      <c r="H1708" s="757"/>
      <c r="I1708" s="757"/>
      <c r="J1708" s="757"/>
      <c r="K1708" s="758"/>
      <c r="L1708" s="758"/>
      <c r="M1708" s="722"/>
      <c r="N1708" s="736"/>
      <c r="O1708" s="736"/>
      <c r="P1708" s="736"/>
      <c r="Q1708" s="736"/>
      <c r="R1708" s="736"/>
      <c r="S1708" s="736"/>
      <c r="T1708" s="736"/>
      <c r="U1708" s="736"/>
      <c r="BA1708" s="722"/>
      <c r="BB1708" s="722"/>
      <c r="BC1708" s="722"/>
      <c r="BD1708" s="722"/>
      <c r="BE1708" s="722"/>
      <c r="BF1708" s="722"/>
      <c r="BG1708" s="722"/>
      <c r="BH1708" s="722"/>
      <c r="BI1708" s="722"/>
      <c r="BJ1708" s="722"/>
      <c r="BK1708" s="722"/>
      <c r="BL1708" s="722"/>
      <c r="BM1708" s="722"/>
      <c r="BN1708" s="722"/>
      <c r="BO1708" s="722"/>
      <c r="BP1708" s="722"/>
      <c r="BQ1708" s="722"/>
      <c r="BR1708" s="722"/>
      <c r="BS1708" s="722"/>
      <c r="BT1708" s="722"/>
      <c r="BU1708" s="722"/>
      <c r="BV1708" s="722"/>
      <c r="BW1708" s="722"/>
      <c r="BX1708" s="722"/>
      <c r="BY1708" s="722"/>
      <c r="BZ1708" s="722"/>
      <c r="CA1708" s="722"/>
      <c r="CB1708" s="722"/>
      <c r="CC1708" s="722"/>
      <c r="CD1708" s="722"/>
      <c r="CE1708" s="722"/>
      <c r="CF1708" s="722"/>
      <c r="CG1708" s="722"/>
      <c r="CH1708" s="722"/>
      <c r="CI1708" s="722"/>
      <c r="CJ1708" s="722"/>
      <c r="CK1708" s="722"/>
      <c r="CL1708" s="722"/>
      <c r="CM1708" s="722"/>
      <c r="CN1708" s="722"/>
      <c r="CO1708" s="722"/>
      <c r="CP1708" s="722"/>
      <c r="CQ1708" s="722"/>
      <c r="CR1708" s="722"/>
      <c r="CS1708" s="722"/>
    </row>
    <row r="1709" spans="1:97" s="1376" customFormat="1">
      <c r="A1709" s="722"/>
      <c r="B1709" s="722"/>
      <c r="C1709" s="722"/>
      <c r="D1709" s="722"/>
      <c r="E1709" s="722"/>
      <c r="F1709" s="757"/>
      <c r="G1709" s="757"/>
      <c r="H1709" s="757"/>
      <c r="I1709" s="757"/>
      <c r="J1709" s="757"/>
      <c r="K1709" s="758"/>
      <c r="L1709" s="758"/>
      <c r="M1709" s="722"/>
      <c r="N1709" s="736"/>
      <c r="O1709" s="736"/>
      <c r="P1709" s="736"/>
      <c r="Q1709" s="736"/>
      <c r="R1709" s="736"/>
      <c r="S1709" s="736"/>
      <c r="T1709" s="736"/>
      <c r="U1709" s="736"/>
      <c r="BA1709" s="722"/>
      <c r="BB1709" s="722"/>
      <c r="BC1709" s="722"/>
      <c r="BD1709" s="722"/>
      <c r="BE1709" s="722"/>
      <c r="BF1709" s="722"/>
      <c r="BG1709" s="722"/>
      <c r="BH1709" s="722"/>
      <c r="BI1709" s="722"/>
      <c r="BJ1709" s="722"/>
      <c r="BK1709" s="722"/>
      <c r="BL1709" s="722"/>
      <c r="BM1709" s="722"/>
      <c r="BN1709" s="722"/>
      <c r="BO1709" s="722"/>
      <c r="BP1709" s="722"/>
      <c r="BQ1709" s="722"/>
      <c r="BR1709" s="722"/>
      <c r="BS1709" s="722"/>
      <c r="BT1709" s="722"/>
      <c r="BU1709" s="722"/>
      <c r="BV1709" s="722"/>
      <c r="BW1709" s="722"/>
      <c r="BX1709" s="722"/>
      <c r="BY1709" s="722"/>
      <c r="BZ1709" s="722"/>
      <c r="CA1709" s="722"/>
      <c r="CB1709" s="722"/>
      <c r="CC1709" s="722"/>
      <c r="CD1709" s="722"/>
      <c r="CE1709" s="722"/>
      <c r="CF1709" s="722"/>
      <c r="CG1709" s="722"/>
      <c r="CH1709" s="722"/>
      <c r="CI1709" s="722"/>
      <c r="CJ1709" s="722"/>
      <c r="CK1709" s="722"/>
      <c r="CL1709" s="722"/>
      <c r="CM1709" s="722"/>
      <c r="CN1709" s="722"/>
      <c r="CO1709" s="722"/>
      <c r="CP1709" s="722"/>
      <c r="CQ1709" s="722"/>
      <c r="CR1709" s="722"/>
      <c r="CS1709" s="722"/>
    </row>
    <row r="1710" spans="1:97" s="1376" customFormat="1">
      <c r="A1710" s="722"/>
      <c r="B1710" s="722"/>
      <c r="C1710" s="722"/>
      <c r="D1710" s="722"/>
      <c r="E1710" s="722"/>
      <c r="F1710" s="757"/>
      <c r="G1710" s="757"/>
      <c r="H1710" s="757"/>
      <c r="I1710" s="757"/>
      <c r="J1710" s="757"/>
      <c r="K1710" s="758"/>
      <c r="L1710" s="758"/>
      <c r="M1710" s="722"/>
      <c r="N1710" s="736"/>
      <c r="O1710" s="736"/>
      <c r="P1710" s="736"/>
      <c r="Q1710" s="736"/>
      <c r="R1710" s="736"/>
      <c r="S1710" s="736"/>
      <c r="T1710" s="736"/>
      <c r="U1710" s="736"/>
      <c r="BA1710" s="722"/>
      <c r="BB1710" s="722"/>
      <c r="BC1710" s="722"/>
      <c r="BD1710" s="722"/>
      <c r="BE1710" s="722"/>
      <c r="BF1710" s="722"/>
      <c r="BG1710" s="722"/>
      <c r="BH1710" s="722"/>
      <c r="BI1710" s="722"/>
      <c r="BJ1710" s="722"/>
      <c r="BK1710" s="722"/>
      <c r="BL1710" s="722"/>
      <c r="BM1710" s="722"/>
      <c r="BN1710" s="722"/>
      <c r="BO1710" s="722"/>
      <c r="BP1710" s="722"/>
      <c r="BQ1710" s="722"/>
      <c r="BR1710" s="722"/>
      <c r="BS1710" s="722"/>
      <c r="BT1710" s="722"/>
      <c r="BU1710" s="722"/>
      <c r="BV1710" s="722"/>
      <c r="BW1710" s="722"/>
      <c r="BX1710" s="722"/>
      <c r="BY1710" s="722"/>
      <c r="BZ1710" s="722"/>
      <c r="CA1710" s="722"/>
      <c r="CB1710" s="722"/>
      <c r="CC1710" s="722"/>
      <c r="CD1710" s="722"/>
      <c r="CE1710" s="722"/>
      <c r="CF1710" s="722"/>
      <c r="CG1710" s="722"/>
      <c r="CH1710" s="722"/>
      <c r="CI1710" s="722"/>
      <c r="CJ1710" s="722"/>
      <c r="CK1710" s="722"/>
      <c r="CL1710" s="722"/>
      <c r="CM1710" s="722"/>
      <c r="CN1710" s="722"/>
      <c r="CO1710" s="722"/>
      <c r="CP1710" s="722"/>
      <c r="CQ1710" s="722"/>
      <c r="CR1710" s="722"/>
      <c r="CS1710" s="722"/>
    </row>
    <row r="1711" spans="1:97" s="1376" customFormat="1">
      <c r="A1711" s="722"/>
      <c r="B1711" s="722"/>
      <c r="C1711" s="722"/>
      <c r="D1711" s="722"/>
      <c r="E1711" s="722"/>
      <c r="F1711" s="757"/>
      <c r="G1711" s="757"/>
      <c r="H1711" s="757"/>
      <c r="I1711" s="757"/>
      <c r="J1711" s="757"/>
      <c r="K1711" s="758"/>
      <c r="L1711" s="758"/>
      <c r="M1711" s="722"/>
      <c r="N1711" s="736"/>
      <c r="O1711" s="736"/>
      <c r="P1711" s="736"/>
      <c r="Q1711" s="736"/>
      <c r="R1711" s="736"/>
      <c r="S1711" s="736"/>
      <c r="T1711" s="736"/>
      <c r="U1711" s="736"/>
      <c r="BA1711" s="722"/>
      <c r="BB1711" s="722"/>
      <c r="BC1711" s="722"/>
      <c r="BD1711" s="722"/>
      <c r="BE1711" s="722"/>
      <c r="BF1711" s="722"/>
      <c r="BG1711" s="722"/>
      <c r="BH1711" s="722"/>
      <c r="BI1711" s="722"/>
      <c r="BJ1711" s="722"/>
      <c r="BK1711" s="722"/>
      <c r="BL1711" s="722"/>
      <c r="BM1711" s="722"/>
      <c r="BN1711" s="722"/>
      <c r="BO1711" s="722"/>
      <c r="BP1711" s="722"/>
      <c r="BQ1711" s="722"/>
      <c r="BR1711" s="722"/>
      <c r="BS1711" s="722"/>
      <c r="BT1711" s="722"/>
      <c r="BU1711" s="722"/>
      <c r="BV1711" s="722"/>
      <c r="BW1711" s="722"/>
      <c r="BX1711" s="722"/>
      <c r="BY1711" s="722"/>
      <c r="BZ1711" s="722"/>
      <c r="CA1711" s="722"/>
      <c r="CB1711" s="722"/>
      <c r="CC1711" s="722"/>
      <c r="CD1711" s="722"/>
      <c r="CE1711" s="722"/>
      <c r="CF1711" s="722"/>
      <c r="CG1711" s="722"/>
      <c r="CH1711" s="722"/>
      <c r="CI1711" s="722"/>
      <c r="CJ1711" s="722"/>
      <c r="CK1711" s="722"/>
      <c r="CL1711" s="722"/>
      <c r="CM1711" s="722"/>
      <c r="CN1711" s="722"/>
      <c r="CO1711" s="722"/>
      <c r="CP1711" s="722"/>
      <c r="CQ1711" s="722"/>
      <c r="CR1711" s="722"/>
      <c r="CS1711" s="722"/>
    </row>
    <row r="1712" spans="1:97" s="1376" customFormat="1">
      <c r="A1712" s="722"/>
      <c r="B1712" s="722"/>
      <c r="C1712" s="722"/>
      <c r="D1712" s="722"/>
      <c r="E1712" s="722"/>
      <c r="F1712" s="757"/>
      <c r="G1712" s="757"/>
      <c r="H1712" s="757"/>
      <c r="I1712" s="757"/>
      <c r="J1712" s="757"/>
      <c r="K1712" s="758"/>
      <c r="L1712" s="758"/>
      <c r="M1712" s="722"/>
      <c r="N1712" s="736"/>
      <c r="O1712" s="736"/>
      <c r="P1712" s="736"/>
      <c r="Q1712" s="736"/>
      <c r="R1712" s="736"/>
      <c r="S1712" s="736"/>
      <c r="T1712" s="736"/>
      <c r="U1712" s="736"/>
      <c r="BA1712" s="722"/>
      <c r="BB1712" s="722"/>
      <c r="BC1712" s="722"/>
      <c r="BD1712" s="722"/>
      <c r="BE1712" s="722"/>
      <c r="BF1712" s="722"/>
      <c r="BG1712" s="722"/>
      <c r="BH1712" s="722"/>
      <c r="BI1712" s="722"/>
      <c r="BJ1712" s="722"/>
      <c r="BK1712" s="722"/>
      <c r="BL1712" s="722"/>
      <c r="BM1712" s="722"/>
      <c r="BN1712" s="722"/>
      <c r="BO1712" s="722"/>
      <c r="BP1712" s="722"/>
      <c r="BQ1712" s="722"/>
      <c r="BR1712" s="722"/>
      <c r="BS1712" s="722"/>
      <c r="BT1712" s="722"/>
      <c r="BU1712" s="722"/>
      <c r="BV1712" s="722"/>
      <c r="BW1712" s="722"/>
      <c r="BX1712" s="722"/>
      <c r="BY1712" s="722"/>
      <c r="BZ1712" s="722"/>
      <c r="CA1712" s="722"/>
      <c r="CB1712" s="722"/>
      <c r="CC1712" s="722"/>
      <c r="CD1712" s="722"/>
      <c r="CE1712" s="722"/>
      <c r="CF1712" s="722"/>
      <c r="CG1712" s="722"/>
      <c r="CH1712" s="722"/>
      <c r="CI1712" s="722"/>
      <c r="CJ1712" s="722"/>
      <c r="CK1712" s="722"/>
      <c r="CL1712" s="722"/>
      <c r="CM1712" s="722"/>
      <c r="CN1712" s="722"/>
      <c r="CO1712" s="722"/>
      <c r="CP1712" s="722"/>
      <c r="CQ1712" s="722"/>
      <c r="CR1712" s="722"/>
      <c r="CS1712" s="722"/>
    </row>
    <row r="1713" spans="1:97" s="1376" customFormat="1">
      <c r="A1713" s="722"/>
      <c r="B1713" s="722"/>
      <c r="C1713" s="722"/>
      <c r="D1713" s="722"/>
      <c r="E1713" s="722"/>
      <c r="F1713" s="757"/>
      <c r="G1713" s="757"/>
      <c r="H1713" s="757"/>
      <c r="I1713" s="757"/>
      <c r="J1713" s="757"/>
      <c r="K1713" s="758"/>
      <c r="L1713" s="758"/>
      <c r="M1713" s="722"/>
      <c r="N1713" s="736"/>
      <c r="O1713" s="736"/>
      <c r="P1713" s="736"/>
      <c r="Q1713" s="736"/>
      <c r="R1713" s="736"/>
      <c r="S1713" s="736"/>
      <c r="T1713" s="736"/>
      <c r="U1713" s="736"/>
      <c r="BA1713" s="722"/>
      <c r="BB1713" s="722"/>
      <c r="BC1713" s="722"/>
      <c r="BD1713" s="722"/>
      <c r="BE1713" s="722"/>
      <c r="BF1713" s="722"/>
      <c r="BG1713" s="722"/>
      <c r="BH1713" s="722"/>
      <c r="BI1713" s="722"/>
      <c r="BJ1713" s="722"/>
      <c r="BK1713" s="722"/>
      <c r="BL1713" s="722"/>
      <c r="BM1713" s="722"/>
      <c r="BN1713" s="722"/>
      <c r="BO1713" s="722"/>
      <c r="BP1713" s="722"/>
      <c r="BQ1713" s="722"/>
      <c r="BR1713" s="722"/>
      <c r="BS1713" s="722"/>
      <c r="BT1713" s="722"/>
      <c r="BU1713" s="722"/>
      <c r="BV1713" s="722"/>
      <c r="BW1713" s="722"/>
      <c r="BX1713" s="722"/>
      <c r="BY1713" s="722"/>
      <c r="BZ1713" s="722"/>
      <c r="CA1713" s="722"/>
      <c r="CB1713" s="722"/>
      <c r="CC1713" s="722"/>
      <c r="CD1713" s="722"/>
      <c r="CE1713" s="722"/>
      <c r="CF1713" s="722"/>
      <c r="CG1713" s="722"/>
      <c r="CH1713" s="722"/>
      <c r="CI1713" s="722"/>
      <c r="CJ1713" s="722"/>
      <c r="CK1713" s="722"/>
      <c r="CL1713" s="722"/>
      <c r="CM1713" s="722"/>
      <c r="CN1713" s="722"/>
      <c r="CO1713" s="722"/>
      <c r="CP1713" s="722"/>
      <c r="CQ1713" s="722"/>
      <c r="CR1713" s="722"/>
      <c r="CS1713" s="722"/>
    </row>
    <row r="1714" spans="1:97" s="1376" customFormat="1">
      <c r="A1714" s="722"/>
      <c r="B1714" s="722"/>
      <c r="C1714" s="722"/>
      <c r="D1714" s="722"/>
      <c r="E1714" s="722"/>
      <c r="F1714" s="757"/>
      <c r="G1714" s="757"/>
      <c r="H1714" s="757"/>
      <c r="I1714" s="757"/>
      <c r="J1714" s="757"/>
      <c r="K1714" s="758"/>
      <c r="L1714" s="758"/>
      <c r="M1714" s="722"/>
      <c r="N1714" s="736"/>
      <c r="O1714" s="736"/>
      <c r="P1714" s="736"/>
      <c r="Q1714" s="736"/>
      <c r="R1714" s="736"/>
      <c r="S1714" s="736"/>
      <c r="T1714" s="736"/>
      <c r="U1714" s="736"/>
      <c r="BA1714" s="722"/>
      <c r="BB1714" s="722"/>
      <c r="BC1714" s="722"/>
      <c r="BD1714" s="722"/>
      <c r="BE1714" s="722"/>
      <c r="BF1714" s="722"/>
      <c r="BG1714" s="722"/>
      <c r="BH1714" s="722"/>
      <c r="BI1714" s="722"/>
      <c r="BJ1714" s="722"/>
      <c r="BK1714" s="722"/>
      <c r="BL1714" s="722"/>
      <c r="BM1714" s="722"/>
      <c r="BN1714" s="722"/>
      <c r="BO1714" s="722"/>
      <c r="BP1714" s="722"/>
      <c r="BQ1714" s="722"/>
      <c r="BR1714" s="722"/>
      <c r="BS1714" s="722"/>
      <c r="BT1714" s="722"/>
      <c r="BU1714" s="722"/>
      <c r="BV1714" s="722"/>
      <c r="BW1714" s="722"/>
      <c r="BX1714" s="722"/>
      <c r="BY1714" s="722"/>
      <c r="BZ1714" s="722"/>
      <c r="CA1714" s="722"/>
      <c r="CB1714" s="722"/>
      <c r="CC1714" s="722"/>
      <c r="CD1714" s="722"/>
      <c r="CE1714" s="722"/>
      <c r="CF1714" s="722"/>
      <c r="CG1714" s="722"/>
      <c r="CH1714" s="722"/>
      <c r="CI1714" s="722"/>
      <c r="CJ1714" s="722"/>
      <c r="CK1714" s="722"/>
      <c r="CL1714" s="722"/>
      <c r="CM1714" s="722"/>
      <c r="CN1714" s="722"/>
      <c r="CO1714" s="722"/>
      <c r="CP1714" s="722"/>
      <c r="CQ1714" s="722"/>
      <c r="CR1714" s="722"/>
      <c r="CS1714" s="722"/>
    </row>
    <row r="1715" spans="1:97" s="1376" customFormat="1">
      <c r="A1715" s="722"/>
      <c r="B1715" s="722"/>
      <c r="C1715" s="722"/>
      <c r="D1715" s="722"/>
      <c r="E1715" s="722"/>
      <c r="F1715" s="757"/>
      <c r="G1715" s="757"/>
      <c r="H1715" s="757"/>
      <c r="I1715" s="757"/>
      <c r="J1715" s="757"/>
      <c r="K1715" s="758"/>
      <c r="L1715" s="758"/>
      <c r="M1715" s="722"/>
      <c r="N1715" s="736"/>
      <c r="O1715" s="736"/>
      <c r="P1715" s="736"/>
      <c r="Q1715" s="736"/>
      <c r="R1715" s="736"/>
      <c r="S1715" s="736"/>
      <c r="T1715" s="736"/>
      <c r="U1715" s="736"/>
      <c r="BA1715" s="722"/>
      <c r="BB1715" s="722"/>
      <c r="BC1715" s="722"/>
      <c r="BD1715" s="722"/>
      <c r="BE1715" s="722"/>
      <c r="BF1715" s="722"/>
      <c r="BG1715" s="722"/>
      <c r="BH1715" s="722"/>
      <c r="BI1715" s="722"/>
      <c r="BJ1715" s="722"/>
      <c r="BK1715" s="722"/>
      <c r="BL1715" s="722"/>
      <c r="BM1715" s="722"/>
      <c r="BN1715" s="722"/>
      <c r="BO1715" s="722"/>
      <c r="BP1715" s="722"/>
      <c r="BQ1715" s="722"/>
      <c r="BR1715" s="722"/>
      <c r="BS1715" s="722"/>
      <c r="BT1715" s="722"/>
      <c r="BU1715" s="722"/>
      <c r="BV1715" s="722"/>
      <c r="BW1715" s="722"/>
      <c r="BX1715" s="722"/>
      <c r="BY1715" s="722"/>
      <c r="BZ1715" s="722"/>
      <c r="CA1715" s="722"/>
      <c r="CB1715" s="722"/>
      <c r="CC1715" s="722"/>
      <c r="CD1715" s="722"/>
      <c r="CE1715" s="722"/>
      <c r="CF1715" s="722"/>
      <c r="CG1715" s="722"/>
      <c r="CH1715" s="722"/>
      <c r="CI1715" s="722"/>
      <c r="CJ1715" s="722"/>
      <c r="CK1715" s="722"/>
      <c r="CL1715" s="722"/>
      <c r="CM1715" s="722"/>
      <c r="CN1715" s="722"/>
      <c r="CO1715" s="722"/>
      <c r="CP1715" s="722"/>
      <c r="CQ1715" s="722"/>
      <c r="CR1715" s="722"/>
      <c r="CS1715" s="722"/>
    </row>
    <row r="1716" spans="1:97" s="1376" customFormat="1">
      <c r="A1716" s="722"/>
      <c r="B1716" s="722"/>
      <c r="C1716" s="722"/>
      <c r="D1716" s="722"/>
      <c r="E1716" s="722"/>
      <c r="F1716" s="757"/>
      <c r="G1716" s="757"/>
      <c r="H1716" s="757"/>
      <c r="I1716" s="757"/>
      <c r="J1716" s="757"/>
      <c r="K1716" s="758"/>
      <c r="L1716" s="758"/>
      <c r="M1716" s="722"/>
      <c r="N1716" s="736"/>
      <c r="O1716" s="736"/>
      <c r="P1716" s="736"/>
      <c r="Q1716" s="736"/>
      <c r="R1716" s="736"/>
      <c r="S1716" s="736"/>
      <c r="T1716" s="736"/>
      <c r="U1716" s="736"/>
      <c r="BA1716" s="722"/>
      <c r="BB1716" s="722"/>
      <c r="BC1716" s="722"/>
      <c r="BD1716" s="722"/>
      <c r="BE1716" s="722"/>
      <c r="BF1716" s="722"/>
      <c r="BG1716" s="722"/>
      <c r="BH1716" s="722"/>
      <c r="BI1716" s="722"/>
      <c r="BJ1716" s="722"/>
      <c r="BK1716" s="722"/>
      <c r="BL1716" s="722"/>
      <c r="BM1716" s="722"/>
      <c r="BN1716" s="722"/>
      <c r="BO1716" s="722"/>
      <c r="BP1716" s="722"/>
      <c r="BQ1716" s="722"/>
      <c r="BR1716" s="722"/>
      <c r="BS1716" s="722"/>
      <c r="BT1716" s="722"/>
      <c r="BU1716" s="722"/>
      <c r="BV1716" s="722"/>
      <c r="BW1716" s="722"/>
      <c r="BX1716" s="722"/>
      <c r="BY1716" s="722"/>
      <c r="BZ1716" s="722"/>
      <c r="CA1716" s="722"/>
      <c r="CB1716" s="722"/>
      <c r="CC1716" s="722"/>
      <c r="CD1716" s="722"/>
      <c r="CE1716" s="722"/>
      <c r="CF1716" s="722"/>
      <c r="CG1716" s="722"/>
      <c r="CH1716" s="722"/>
      <c r="CI1716" s="722"/>
      <c r="CJ1716" s="722"/>
      <c r="CK1716" s="722"/>
      <c r="CL1716" s="722"/>
      <c r="CM1716" s="722"/>
      <c r="CN1716" s="722"/>
      <c r="CO1716" s="722"/>
      <c r="CP1716" s="722"/>
      <c r="CQ1716" s="722"/>
      <c r="CR1716" s="722"/>
      <c r="CS1716" s="722"/>
    </row>
    <row r="1717" spans="1:97" s="1376" customFormat="1">
      <c r="A1717" s="722"/>
      <c r="B1717" s="722"/>
      <c r="C1717" s="722"/>
      <c r="D1717" s="722"/>
      <c r="E1717" s="722"/>
      <c r="F1717" s="757"/>
      <c r="G1717" s="757"/>
      <c r="H1717" s="757"/>
      <c r="I1717" s="757"/>
      <c r="J1717" s="757"/>
      <c r="K1717" s="758"/>
      <c r="L1717" s="758"/>
      <c r="M1717" s="722"/>
      <c r="N1717" s="736"/>
      <c r="O1717" s="736"/>
      <c r="P1717" s="736"/>
      <c r="Q1717" s="736"/>
      <c r="R1717" s="736"/>
      <c r="S1717" s="736"/>
      <c r="T1717" s="736"/>
      <c r="U1717" s="736"/>
      <c r="BA1717" s="722"/>
      <c r="BB1717" s="722"/>
      <c r="BC1717" s="722"/>
      <c r="BD1717" s="722"/>
      <c r="BE1717" s="722"/>
      <c r="BF1717" s="722"/>
      <c r="BG1717" s="722"/>
      <c r="BH1717" s="722"/>
      <c r="BI1717" s="722"/>
      <c r="BJ1717" s="722"/>
      <c r="BK1717" s="722"/>
      <c r="BL1717" s="722"/>
      <c r="BM1717" s="722"/>
      <c r="BN1717" s="722"/>
      <c r="BO1717" s="722"/>
      <c r="BP1717" s="722"/>
      <c r="BQ1717" s="722"/>
      <c r="BR1717" s="722"/>
      <c r="BS1717" s="722"/>
      <c r="BT1717" s="722"/>
      <c r="BU1717" s="722"/>
      <c r="BV1717" s="722"/>
      <c r="BW1717" s="722"/>
      <c r="BX1717" s="722"/>
      <c r="BY1717" s="722"/>
      <c r="BZ1717" s="722"/>
      <c r="CA1717" s="722"/>
      <c r="CB1717" s="722"/>
      <c r="CC1717" s="722"/>
      <c r="CD1717" s="722"/>
      <c r="CE1717" s="722"/>
      <c r="CF1717" s="722"/>
      <c r="CG1717" s="722"/>
      <c r="CH1717" s="722"/>
      <c r="CI1717" s="722"/>
      <c r="CJ1717" s="722"/>
      <c r="CK1717" s="722"/>
      <c r="CL1717" s="722"/>
      <c r="CM1717" s="722"/>
      <c r="CN1717" s="722"/>
      <c r="CO1717" s="722"/>
      <c r="CP1717" s="722"/>
      <c r="CQ1717" s="722"/>
      <c r="CR1717" s="722"/>
      <c r="CS1717" s="722"/>
    </row>
    <row r="1718" spans="1:97" s="1376" customFormat="1">
      <c r="A1718" s="722"/>
      <c r="B1718" s="722"/>
      <c r="C1718" s="722"/>
      <c r="D1718" s="722"/>
      <c r="E1718" s="722"/>
      <c r="F1718" s="757"/>
      <c r="G1718" s="757"/>
      <c r="H1718" s="757"/>
      <c r="I1718" s="757"/>
      <c r="J1718" s="757"/>
      <c r="K1718" s="758"/>
      <c r="L1718" s="758"/>
      <c r="M1718" s="722"/>
      <c r="N1718" s="736"/>
      <c r="O1718" s="736"/>
      <c r="P1718" s="736"/>
      <c r="Q1718" s="736"/>
      <c r="R1718" s="736"/>
      <c r="S1718" s="736"/>
      <c r="T1718" s="736"/>
      <c r="U1718" s="736"/>
      <c r="BA1718" s="722"/>
      <c r="BB1718" s="722"/>
      <c r="BC1718" s="722"/>
      <c r="BD1718" s="722"/>
      <c r="BE1718" s="722"/>
      <c r="BF1718" s="722"/>
      <c r="BG1718" s="722"/>
      <c r="BH1718" s="722"/>
      <c r="BI1718" s="722"/>
      <c r="BJ1718" s="722"/>
      <c r="BK1718" s="722"/>
      <c r="BL1718" s="722"/>
      <c r="BM1718" s="722"/>
      <c r="BN1718" s="722"/>
      <c r="BO1718" s="722"/>
      <c r="BP1718" s="722"/>
      <c r="BQ1718" s="722"/>
      <c r="BR1718" s="722"/>
      <c r="BS1718" s="722"/>
      <c r="BT1718" s="722"/>
      <c r="BU1718" s="722"/>
      <c r="BV1718" s="722"/>
      <c r="BW1718" s="722"/>
      <c r="BX1718" s="722"/>
      <c r="BY1718" s="722"/>
      <c r="BZ1718" s="722"/>
      <c r="CA1718" s="722"/>
      <c r="CB1718" s="722"/>
      <c r="CC1718" s="722"/>
      <c r="CD1718" s="722"/>
      <c r="CE1718" s="722"/>
      <c r="CF1718" s="722"/>
      <c r="CG1718" s="722"/>
      <c r="CH1718" s="722"/>
      <c r="CI1718" s="722"/>
      <c r="CJ1718" s="722"/>
      <c r="CK1718" s="722"/>
      <c r="CL1718" s="722"/>
      <c r="CM1718" s="722"/>
      <c r="CN1718" s="722"/>
      <c r="CO1718" s="722"/>
      <c r="CP1718" s="722"/>
      <c r="CQ1718" s="722"/>
      <c r="CR1718" s="722"/>
      <c r="CS1718" s="722"/>
    </row>
    <row r="1719" spans="1:97" s="1376" customFormat="1">
      <c r="A1719" s="722"/>
      <c r="B1719" s="722"/>
      <c r="C1719" s="722"/>
      <c r="D1719" s="722"/>
      <c r="E1719" s="722"/>
      <c r="F1719" s="757"/>
      <c r="G1719" s="757"/>
      <c r="H1719" s="757"/>
      <c r="I1719" s="757"/>
      <c r="J1719" s="757"/>
      <c r="K1719" s="758"/>
      <c r="L1719" s="758"/>
      <c r="M1719" s="722"/>
      <c r="N1719" s="736"/>
      <c r="O1719" s="736"/>
      <c r="P1719" s="736"/>
      <c r="Q1719" s="736"/>
      <c r="R1719" s="736"/>
      <c r="S1719" s="736"/>
      <c r="T1719" s="736"/>
      <c r="U1719" s="736"/>
      <c r="BA1719" s="722"/>
      <c r="BB1719" s="722"/>
      <c r="BC1719" s="722"/>
      <c r="BD1719" s="722"/>
      <c r="BE1719" s="722"/>
      <c r="BF1719" s="722"/>
      <c r="BG1719" s="722"/>
      <c r="BH1719" s="722"/>
      <c r="BI1719" s="722"/>
      <c r="BJ1719" s="722"/>
      <c r="BK1719" s="722"/>
      <c r="BL1719" s="722"/>
      <c r="BM1719" s="722"/>
      <c r="BN1719" s="722"/>
      <c r="BO1719" s="722"/>
      <c r="BP1719" s="722"/>
      <c r="BQ1719" s="722"/>
      <c r="BR1719" s="722"/>
      <c r="BS1719" s="722"/>
      <c r="BT1719" s="722"/>
      <c r="BU1719" s="722"/>
      <c r="BV1719" s="722"/>
      <c r="BW1719" s="722"/>
      <c r="BX1719" s="722"/>
      <c r="BY1719" s="722"/>
      <c r="BZ1719" s="722"/>
      <c r="CA1719" s="722"/>
      <c r="CB1719" s="722"/>
      <c r="CC1719" s="722"/>
      <c r="CD1719" s="722"/>
      <c r="CE1719" s="722"/>
      <c r="CF1719" s="722"/>
      <c r="CG1719" s="722"/>
      <c r="CH1719" s="722"/>
      <c r="CI1719" s="722"/>
      <c r="CJ1719" s="722"/>
      <c r="CK1719" s="722"/>
      <c r="CL1719" s="722"/>
      <c r="CM1719" s="722"/>
      <c r="CN1719" s="722"/>
      <c r="CO1719" s="722"/>
      <c r="CP1719" s="722"/>
      <c r="CQ1719" s="722"/>
      <c r="CR1719" s="722"/>
      <c r="CS1719" s="722"/>
    </row>
    <row r="1720" spans="1:97" s="1376" customFormat="1">
      <c r="A1720" s="722"/>
      <c r="B1720" s="722"/>
      <c r="C1720" s="722"/>
      <c r="D1720" s="722"/>
      <c r="E1720" s="722"/>
      <c r="F1720" s="757"/>
      <c r="G1720" s="757"/>
      <c r="H1720" s="757"/>
      <c r="I1720" s="757"/>
      <c r="J1720" s="757"/>
      <c r="K1720" s="758"/>
      <c r="L1720" s="758"/>
      <c r="M1720" s="722"/>
      <c r="N1720" s="736"/>
      <c r="O1720" s="736"/>
      <c r="P1720" s="736"/>
      <c r="Q1720" s="736"/>
      <c r="R1720" s="736"/>
      <c r="S1720" s="736"/>
      <c r="T1720" s="736"/>
      <c r="U1720" s="736"/>
      <c r="BA1720" s="722"/>
      <c r="BB1720" s="722"/>
      <c r="BC1720" s="722"/>
      <c r="BD1720" s="722"/>
      <c r="BE1720" s="722"/>
      <c r="BF1720" s="722"/>
      <c r="BG1720" s="722"/>
      <c r="BH1720" s="722"/>
      <c r="BI1720" s="722"/>
      <c r="BJ1720" s="722"/>
      <c r="BK1720" s="722"/>
      <c r="BL1720" s="722"/>
      <c r="BM1720" s="722"/>
      <c r="BN1720" s="722"/>
      <c r="BO1720" s="722"/>
      <c r="BP1720" s="722"/>
      <c r="BQ1720" s="722"/>
      <c r="BR1720" s="722"/>
      <c r="BS1720" s="722"/>
      <c r="BT1720" s="722"/>
      <c r="BU1720" s="722"/>
      <c r="BV1720" s="722"/>
      <c r="BW1720" s="722"/>
      <c r="BX1720" s="722"/>
      <c r="BY1720" s="722"/>
      <c r="BZ1720" s="722"/>
      <c r="CA1720" s="722"/>
      <c r="CB1720" s="722"/>
      <c r="CC1720" s="722"/>
      <c r="CD1720" s="722"/>
      <c r="CE1720" s="722"/>
      <c r="CF1720" s="722"/>
      <c r="CG1720" s="722"/>
      <c r="CH1720" s="722"/>
      <c r="CI1720" s="722"/>
      <c r="CJ1720" s="722"/>
      <c r="CK1720" s="722"/>
      <c r="CL1720" s="722"/>
      <c r="CM1720" s="722"/>
      <c r="CN1720" s="722"/>
      <c r="CO1720" s="722"/>
      <c r="CP1720" s="722"/>
      <c r="CQ1720" s="722"/>
      <c r="CR1720" s="722"/>
      <c r="CS1720" s="722"/>
    </row>
    <row r="1721" spans="1:97" s="1376" customFormat="1">
      <c r="A1721" s="722"/>
      <c r="B1721" s="722"/>
      <c r="C1721" s="722"/>
      <c r="D1721" s="722"/>
      <c r="E1721" s="722"/>
      <c r="F1721" s="757"/>
      <c r="G1721" s="757"/>
      <c r="H1721" s="757"/>
      <c r="I1721" s="757"/>
      <c r="J1721" s="757"/>
      <c r="K1721" s="758"/>
      <c r="L1721" s="758"/>
      <c r="M1721" s="722"/>
      <c r="N1721" s="736"/>
      <c r="O1721" s="736"/>
      <c r="P1721" s="736"/>
      <c r="Q1721" s="736"/>
      <c r="R1721" s="736"/>
      <c r="S1721" s="736"/>
      <c r="T1721" s="736"/>
      <c r="U1721" s="736"/>
      <c r="BA1721" s="722"/>
      <c r="BB1721" s="722"/>
      <c r="BC1721" s="722"/>
      <c r="BD1721" s="722"/>
      <c r="BE1721" s="722"/>
      <c r="BF1721" s="722"/>
      <c r="BG1721" s="722"/>
      <c r="BH1721" s="722"/>
      <c r="BI1721" s="722"/>
      <c r="BJ1721" s="722"/>
      <c r="BK1721" s="722"/>
      <c r="BL1721" s="722"/>
      <c r="BM1721" s="722"/>
      <c r="BN1721" s="722"/>
      <c r="BO1721" s="722"/>
      <c r="BP1721" s="722"/>
      <c r="BQ1721" s="722"/>
      <c r="BR1721" s="722"/>
      <c r="BS1721" s="722"/>
      <c r="BT1721" s="722"/>
      <c r="BU1721" s="722"/>
      <c r="BV1721" s="722"/>
      <c r="BW1721" s="722"/>
      <c r="BX1721" s="722"/>
      <c r="BY1721" s="722"/>
      <c r="BZ1721" s="722"/>
      <c r="CA1721" s="722"/>
      <c r="CB1721" s="722"/>
      <c r="CC1721" s="722"/>
      <c r="CD1721" s="722"/>
      <c r="CE1721" s="722"/>
      <c r="CF1721" s="722"/>
      <c r="CG1721" s="722"/>
      <c r="CH1721" s="722"/>
      <c r="CI1721" s="722"/>
      <c r="CJ1721" s="722"/>
      <c r="CK1721" s="722"/>
      <c r="CL1721" s="722"/>
      <c r="CM1721" s="722"/>
      <c r="CN1721" s="722"/>
      <c r="CO1721" s="722"/>
      <c r="CP1721" s="722"/>
      <c r="CQ1721" s="722"/>
      <c r="CR1721" s="722"/>
      <c r="CS1721" s="722"/>
    </row>
    <row r="1722" spans="1:97" s="1376" customFormat="1">
      <c r="A1722" s="722"/>
      <c r="B1722" s="722"/>
      <c r="C1722" s="722"/>
      <c r="D1722" s="722"/>
      <c r="E1722" s="722"/>
      <c r="F1722" s="757"/>
      <c r="G1722" s="757"/>
      <c r="H1722" s="757"/>
      <c r="I1722" s="757"/>
      <c r="J1722" s="757"/>
      <c r="K1722" s="758"/>
      <c r="L1722" s="758"/>
      <c r="M1722" s="722"/>
      <c r="N1722" s="736"/>
      <c r="O1722" s="736"/>
      <c r="P1722" s="736"/>
      <c r="Q1722" s="736"/>
      <c r="R1722" s="736"/>
      <c r="S1722" s="736"/>
      <c r="T1722" s="736"/>
      <c r="U1722" s="736"/>
      <c r="BA1722" s="722"/>
      <c r="BB1722" s="722"/>
      <c r="BC1722" s="722"/>
      <c r="BD1722" s="722"/>
      <c r="BE1722" s="722"/>
      <c r="BF1722" s="722"/>
      <c r="BG1722" s="722"/>
      <c r="BH1722" s="722"/>
      <c r="BI1722" s="722"/>
      <c r="BJ1722" s="722"/>
      <c r="BK1722" s="722"/>
      <c r="BL1722" s="722"/>
      <c r="BM1722" s="722"/>
      <c r="BN1722" s="722"/>
      <c r="BO1722" s="722"/>
      <c r="BP1722" s="722"/>
      <c r="BQ1722" s="722"/>
      <c r="BR1722" s="722"/>
      <c r="BS1722" s="722"/>
      <c r="BT1722" s="722"/>
      <c r="BU1722" s="722"/>
      <c r="BV1722" s="722"/>
      <c r="BW1722" s="722"/>
      <c r="BX1722" s="722"/>
      <c r="BY1722" s="722"/>
      <c r="BZ1722" s="722"/>
      <c r="CA1722" s="722"/>
      <c r="CB1722" s="722"/>
      <c r="CC1722" s="722"/>
      <c r="CD1722" s="722"/>
      <c r="CE1722" s="722"/>
      <c r="CF1722" s="722"/>
      <c r="CG1722" s="722"/>
      <c r="CH1722" s="722"/>
      <c r="CI1722" s="722"/>
      <c r="CJ1722" s="722"/>
      <c r="CK1722" s="722"/>
      <c r="CL1722" s="722"/>
      <c r="CM1722" s="722"/>
      <c r="CN1722" s="722"/>
      <c r="CO1722" s="722"/>
      <c r="CP1722" s="722"/>
      <c r="CQ1722" s="722"/>
      <c r="CR1722" s="722"/>
      <c r="CS1722" s="722"/>
    </row>
    <row r="1723" spans="1:97" s="1376" customFormat="1">
      <c r="A1723" s="722"/>
      <c r="B1723" s="722"/>
      <c r="C1723" s="722"/>
      <c r="D1723" s="722"/>
      <c r="E1723" s="722"/>
      <c r="F1723" s="757"/>
      <c r="G1723" s="757"/>
      <c r="H1723" s="757"/>
      <c r="I1723" s="757"/>
      <c r="J1723" s="757"/>
      <c r="K1723" s="758"/>
      <c r="L1723" s="758"/>
      <c r="M1723" s="722"/>
      <c r="N1723" s="736"/>
      <c r="O1723" s="736"/>
      <c r="P1723" s="736"/>
      <c r="Q1723" s="736"/>
      <c r="R1723" s="736"/>
      <c r="S1723" s="736"/>
      <c r="T1723" s="736"/>
      <c r="U1723" s="736"/>
      <c r="BA1723" s="722"/>
      <c r="BB1723" s="722"/>
      <c r="BC1723" s="722"/>
      <c r="BD1723" s="722"/>
      <c r="BE1723" s="722"/>
      <c r="BF1723" s="722"/>
      <c r="BG1723" s="722"/>
      <c r="BH1723" s="722"/>
      <c r="BI1723" s="722"/>
      <c r="BJ1723" s="722"/>
      <c r="BK1723" s="722"/>
      <c r="BL1723" s="722"/>
      <c r="BM1723" s="722"/>
      <c r="BN1723" s="722"/>
      <c r="BO1723" s="722"/>
      <c r="BP1723" s="722"/>
      <c r="BQ1723" s="722"/>
      <c r="BR1723" s="722"/>
      <c r="BS1723" s="722"/>
      <c r="BT1723" s="722"/>
      <c r="BU1723" s="722"/>
      <c r="BV1723" s="722"/>
      <c r="BW1723" s="722"/>
      <c r="BX1723" s="722"/>
      <c r="BY1723" s="722"/>
      <c r="BZ1723" s="722"/>
      <c r="CA1723" s="722"/>
      <c r="CB1723" s="722"/>
      <c r="CC1723" s="722"/>
      <c r="CD1723" s="722"/>
      <c r="CE1723" s="722"/>
      <c r="CF1723" s="722"/>
      <c r="CG1723" s="722"/>
      <c r="CH1723" s="722"/>
      <c r="CI1723" s="722"/>
      <c r="CJ1723" s="722"/>
      <c r="CK1723" s="722"/>
      <c r="CL1723" s="722"/>
      <c r="CM1723" s="722"/>
      <c r="CN1723" s="722"/>
      <c r="CO1723" s="722"/>
      <c r="CP1723" s="722"/>
      <c r="CQ1723" s="722"/>
      <c r="CR1723" s="722"/>
      <c r="CS1723" s="722"/>
    </row>
    <row r="1724" spans="1:97" s="1376" customFormat="1">
      <c r="A1724" s="722"/>
      <c r="B1724" s="722"/>
      <c r="C1724" s="722"/>
      <c r="D1724" s="722"/>
      <c r="E1724" s="722"/>
      <c r="F1724" s="757"/>
      <c r="G1724" s="757"/>
      <c r="H1724" s="757"/>
      <c r="I1724" s="757"/>
      <c r="J1724" s="757"/>
      <c r="K1724" s="758"/>
      <c r="L1724" s="758"/>
      <c r="M1724" s="722"/>
      <c r="N1724" s="736"/>
      <c r="O1724" s="736"/>
      <c r="P1724" s="736"/>
      <c r="Q1724" s="736"/>
      <c r="R1724" s="736"/>
      <c r="S1724" s="736"/>
      <c r="T1724" s="736"/>
      <c r="U1724" s="736"/>
      <c r="BA1724" s="722"/>
      <c r="BB1724" s="722"/>
      <c r="BC1724" s="722"/>
      <c r="BD1724" s="722"/>
      <c r="BE1724" s="722"/>
      <c r="BF1724" s="722"/>
      <c r="BG1724" s="722"/>
      <c r="BH1724" s="722"/>
      <c r="BI1724" s="722"/>
      <c r="BJ1724" s="722"/>
      <c r="BK1724" s="722"/>
      <c r="BL1724" s="722"/>
      <c r="BM1724" s="722"/>
      <c r="BN1724" s="722"/>
      <c r="BO1724" s="722"/>
      <c r="BP1724" s="722"/>
      <c r="BQ1724" s="722"/>
      <c r="BR1724" s="722"/>
      <c r="BS1724" s="722"/>
      <c r="BT1724" s="722"/>
      <c r="BU1724" s="722"/>
      <c r="BV1724" s="722"/>
      <c r="BW1724" s="722"/>
      <c r="BX1724" s="722"/>
      <c r="BY1724" s="722"/>
      <c r="BZ1724" s="722"/>
      <c r="CA1724" s="722"/>
      <c r="CB1724" s="722"/>
      <c r="CC1724" s="722"/>
      <c r="CD1724" s="722"/>
      <c r="CE1724" s="722"/>
      <c r="CF1724" s="722"/>
      <c r="CG1724" s="722"/>
      <c r="CH1724" s="722"/>
      <c r="CI1724" s="722"/>
      <c r="CJ1724" s="722"/>
      <c r="CK1724" s="722"/>
      <c r="CL1724" s="722"/>
      <c r="CM1724" s="722"/>
      <c r="CN1724" s="722"/>
      <c r="CO1724" s="722"/>
      <c r="CP1724" s="722"/>
      <c r="CQ1724" s="722"/>
      <c r="CR1724" s="722"/>
      <c r="CS1724" s="722"/>
    </row>
    <row r="1725" spans="1:97" s="1376" customFormat="1">
      <c r="A1725" s="722"/>
      <c r="B1725" s="722"/>
      <c r="C1725" s="722"/>
      <c r="D1725" s="722"/>
      <c r="E1725" s="722"/>
      <c r="F1725" s="757"/>
      <c r="G1725" s="757"/>
      <c r="H1725" s="757"/>
      <c r="I1725" s="757"/>
      <c r="J1725" s="757"/>
      <c r="K1725" s="758"/>
      <c r="L1725" s="758"/>
      <c r="M1725" s="722"/>
      <c r="N1725" s="736"/>
      <c r="O1725" s="736"/>
      <c r="P1725" s="736"/>
      <c r="Q1725" s="736"/>
      <c r="R1725" s="736"/>
      <c r="S1725" s="736"/>
      <c r="T1725" s="736"/>
      <c r="U1725" s="736"/>
      <c r="BA1725" s="722"/>
      <c r="BB1725" s="722"/>
      <c r="BC1725" s="722"/>
      <c r="BD1725" s="722"/>
      <c r="BE1725" s="722"/>
      <c r="BF1725" s="722"/>
      <c r="BG1725" s="722"/>
      <c r="BH1725" s="722"/>
      <c r="BI1725" s="722"/>
      <c r="BJ1725" s="722"/>
      <c r="BK1725" s="722"/>
      <c r="BL1725" s="722"/>
      <c r="BM1725" s="722"/>
      <c r="BN1725" s="722"/>
      <c r="BO1725" s="722"/>
      <c r="BP1725" s="722"/>
      <c r="BQ1725" s="722"/>
      <c r="BR1725" s="722"/>
      <c r="BS1725" s="722"/>
      <c r="BT1725" s="722"/>
      <c r="BU1725" s="722"/>
      <c r="BV1725" s="722"/>
      <c r="BW1725" s="722"/>
      <c r="BX1725" s="722"/>
      <c r="BY1725" s="722"/>
      <c r="BZ1725" s="722"/>
      <c r="CA1725" s="722"/>
      <c r="CB1725" s="722"/>
      <c r="CC1725" s="722"/>
      <c r="CD1725" s="722"/>
      <c r="CE1725" s="722"/>
      <c r="CF1725" s="722"/>
      <c r="CG1725" s="722"/>
      <c r="CH1725" s="722"/>
      <c r="CI1725" s="722"/>
      <c r="CJ1725" s="722"/>
      <c r="CK1725" s="722"/>
      <c r="CL1725" s="722"/>
      <c r="CM1725" s="722"/>
      <c r="CN1725" s="722"/>
      <c r="CO1725" s="722"/>
      <c r="CP1725" s="722"/>
      <c r="CQ1725" s="722"/>
      <c r="CR1725" s="722"/>
      <c r="CS1725" s="722"/>
    </row>
    <row r="1726" spans="1:97" s="1376" customFormat="1">
      <c r="A1726" s="722"/>
      <c r="B1726" s="722"/>
      <c r="C1726" s="722"/>
      <c r="D1726" s="722"/>
      <c r="E1726" s="722"/>
      <c r="F1726" s="757"/>
      <c r="G1726" s="757"/>
      <c r="H1726" s="757"/>
      <c r="I1726" s="757"/>
      <c r="J1726" s="757"/>
      <c r="K1726" s="758"/>
      <c r="L1726" s="758"/>
      <c r="M1726" s="722"/>
      <c r="N1726" s="736"/>
      <c r="O1726" s="736"/>
      <c r="P1726" s="736"/>
      <c r="Q1726" s="736"/>
      <c r="R1726" s="736"/>
      <c r="S1726" s="736"/>
      <c r="T1726" s="736"/>
      <c r="U1726" s="736"/>
      <c r="BA1726" s="722"/>
      <c r="BB1726" s="722"/>
      <c r="BC1726" s="722"/>
      <c r="BD1726" s="722"/>
      <c r="BE1726" s="722"/>
      <c r="BF1726" s="722"/>
      <c r="BG1726" s="722"/>
      <c r="BH1726" s="722"/>
      <c r="BI1726" s="722"/>
      <c r="BJ1726" s="722"/>
      <c r="BK1726" s="722"/>
      <c r="BL1726" s="722"/>
      <c r="BM1726" s="722"/>
      <c r="BN1726" s="722"/>
      <c r="BO1726" s="722"/>
      <c r="BP1726" s="722"/>
      <c r="BQ1726" s="722"/>
      <c r="BR1726" s="722"/>
      <c r="BS1726" s="722"/>
      <c r="BT1726" s="722"/>
      <c r="BU1726" s="722"/>
      <c r="BV1726" s="722"/>
      <c r="BW1726" s="722"/>
      <c r="BX1726" s="722"/>
      <c r="BY1726" s="722"/>
      <c r="BZ1726" s="722"/>
      <c r="CA1726" s="722"/>
      <c r="CB1726" s="722"/>
      <c r="CC1726" s="722"/>
      <c r="CD1726" s="722"/>
      <c r="CE1726" s="722"/>
      <c r="CF1726" s="722"/>
      <c r="CG1726" s="722"/>
      <c r="CH1726" s="722"/>
      <c r="CI1726" s="722"/>
      <c r="CJ1726" s="722"/>
      <c r="CK1726" s="722"/>
      <c r="CL1726" s="722"/>
      <c r="CM1726" s="722"/>
      <c r="CN1726" s="722"/>
      <c r="CO1726" s="722"/>
      <c r="CP1726" s="722"/>
      <c r="CQ1726" s="722"/>
      <c r="CR1726" s="722"/>
      <c r="CS1726" s="722"/>
    </row>
    <row r="1727" spans="1:97" s="1376" customFormat="1">
      <c r="A1727" s="722"/>
      <c r="B1727" s="722"/>
      <c r="C1727" s="722"/>
      <c r="D1727" s="722"/>
      <c r="E1727" s="722"/>
      <c r="F1727" s="757"/>
      <c r="G1727" s="757"/>
      <c r="H1727" s="757"/>
      <c r="I1727" s="757"/>
      <c r="J1727" s="757"/>
      <c r="K1727" s="758"/>
      <c r="L1727" s="758"/>
      <c r="M1727" s="722"/>
      <c r="N1727" s="736"/>
      <c r="O1727" s="736"/>
      <c r="P1727" s="736"/>
      <c r="Q1727" s="736"/>
      <c r="R1727" s="736"/>
      <c r="S1727" s="736"/>
      <c r="T1727" s="736"/>
      <c r="U1727" s="736"/>
      <c r="BA1727" s="722"/>
      <c r="BB1727" s="722"/>
      <c r="BC1727" s="722"/>
      <c r="BD1727" s="722"/>
      <c r="BE1727" s="722"/>
      <c r="BF1727" s="722"/>
      <c r="BG1727" s="722"/>
      <c r="BH1727" s="722"/>
      <c r="BI1727" s="722"/>
      <c r="BJ1727" s="722"/>
      <c r="BK1727" s="722"/>
      <c r="BL1727" s="722"/>
      <c r="BM1727" s="722"/>
      <c r="BN1727" s="722"/>
      <c r="BO1727" s="722"/>
      <c r="BP1727" s="722"/>
      <c r="BQ1727" s="722"/>
      <c r="BR1727" s="722"/>
      <c r="BS1727" s="722"/>
      <c r="BT1727" s="722"/>
      <c r="BU1727" s="722"/>
      <c r="BV1727" s="722"/>
      <c r="BW1727" s="722"/>
      <c r="BX1727" s="722"/>
      <c r="BY1727" s="722"/>
      <c r="BZ1727" s="722"/>
      <c r="CA1727" s="722"/>
      <c r="CB1727" s="722"/>
      <c r="CC1727" s="722"/>
      <c r="CD1727" s="722"/>
      <c r="CE1727" s="722"/>
      <c r="CF1727" s="722"/>
      <c r="CG1727" s="722"/>
      <c r="CH1727" s="722"/>
      <c r="CI1727" s="722"/>
      <c r="CJ1727" s="722"/>
      <c r="CK1727" s="722"/>
      <c r="CL1727" s="722"/>
      <c r="CM1727" s="722"/>
      <c r="CN1727" s="722"/>
      <c r="CO1727" s="722"/>
      <c r="CP1727" s="722"/>
      <c r="CQ1727" s="722"/>
      <c r="CR1727" s="722"/>
      <c r="CS1727" s="722"/>
    </row>
    <row r="1728" spans="1:97" s="1376" customFormat="1">
      <c r="A1728" s="722"/>
      <c r="B1728" s="722"/>
      <c r="C1728" s="722"/>
      <c r="D1728" s="722"/>
      <c r="E1728" s="722"/>
      <c r="F1728" s="757"/>
      <c r="G1728" s="757"/>
      <c r="H1728" s="757"/>
      <c r="I1728" s="757"/>
      <c r="J1728" s="757"/>
      <c r="K1728" s="758"/>
      <c r="L1728" s="758"/>
      <c r="M1728" s="722"/>
      <c r="N1728" s="736"/>
      <c r="O1728" s="736"/>
      <c r="P1728" s="736"/>
      <c r="Q1728" s="736"/>
      <c r="R1728" s="736"/>
      <c r="S1728" s="736"/>
      <c r="T1728" s="736"/>
      <c r="U1728" s="736"/>
      <c r="BA1728" s="722"/>
      <c r="BB1728" s="722"/>
      <c r="BC1728" s="722"/>
      <c r="BD1728" s="722"/>
      <c r="BE1728" s="722"/>
      <c r="BF1728" s="722"/>
      <c r="BG1728" s="722"/>
      <c r="BH1728" s="722"/>
      <c r="BI1728" s="722"/>
      <c r="BJ1728" s="722"/>
      <c r="BK1728" s="722"/>
      <c r="BL1728" s="722"/>
      <c r="BM1728" s="722"/>
      <c r="BN1728" s="722"/>
      <c r="BO1728" s="722"/>
      <c r="BP1728" s="722"/>
      <c r="BQ1728" s="722"/>
      <c r="BR1728" s="722"/>
      <c r="BS1728" s="722"/>
      <c r="BT1728" s="722"/>
      <c r="BU1728" s="722"/>
      <c r="BV1728" s="722"/>
      <c r="BW1728" s="722"/>
      <c r="BX1728" s="722"/>
      <c r="BY1728" s="722"/>
      <c r="BZ1728" s="722"/>
      <c r="CA1728" s="722"/>
      <c r="CB1728" s="722"/>
      <c r="CC1728" s="722"/>
      <c r="CD1728" s="722"/>
      <c r="CE1728" s="722"/>
      <c r="CF1728" s="722"/>
      <c r="CG1728" s="722"/>
      <c r="CH1728" s="722"/>
      <c r="CI1728" s="722"/>
      <c r="CJ1728" s="722"/>
      <c r="CK1728" s="722"/>
      <c r="CL1728" s="722"/>
      <c r="CM1728" s="722"/>
      <c r="CN1728" s="722"/>
      <c r="CO1728" s="722"/>
      <c r="CP1728" s="722"/>
      <c r="CQ1728" s="722"/>
      <c r="CR1728" s="722"/>
      <c r="CS1728" s="722"/>
    </row>
    <row r="1729" spans="1:97" s="1376" customFormat="1">
      <c r="A1729" s="722"/>
      <c r="B1729" s="722"/>
      <c r="C1729" s="722"/>
      <c r="D1729" s="722"/>
      <c r="E1729" s="722"/>
      <c r="F1729" s="757"/>
      <c r="G1729" s="757"/>
      <c r="H1729" s="757"/>
      <c r="I1729" s="757"/>
      <c r="J1729" s="757"/>
      <c r="K1729" s="758"/>
      <c r="L1729" s="758"/>
      <c r="M1729" s="722"/>
      <c r="N1729" s="736"/>
      <c r="O1729" s="736"/>
      <c r="P1729" s="736"/>
      <c r="Q1729" s="736"/>
      <c r="R1729" s="736"/>
      <c r="S1729" s="736"/>
      <c r="T1729" s="736"/>
      <c r="U1729" s="736"/>
      <c r="BA1729" s="722"/>
      <c r="BB1729" s="722"/>
      <c r="BC1729" s="722"/>
      <c r="BD1729" s="722"/>
      <c r="BE1729" s="722"/>
      <c r="BF1729" s="722"/>
      <c r="BG1729" s="722"/>
      <c r="BH1729" s="722"/>
      <c r="BI1729" s="722"/>
      <c r="BJ1729" s="722"/>
      <c r="BK1729" s="722"/>
      <c r="BL1729" s="722"/>
      <c r="BM1729" s="722"/>
      <c r="BN1729" s="722"/>
      <c r="BO1729" s="722"/>
      <c r="BP1729" s="722"/>
      <c r="BQ1729" s="722"/>
      <c r="BR1729" s="722"/>
      <c r="BS1729" s="722"/>
      <c r="BT1729" s="722"/>
      <c r="BU1729" s="722"/>
      <c r="BV1729" s="722"/>
      <c r="BW1729" s="722"/>
      <c r="BX1729" s="722"/>
      <c r="BY1729" s="722"/>
      <c r="BZ1729" s="722"/>
      <c r="CA1729" s="722"/>
      <c r="CB1729" s="722"/>
      <c r="CC1729" s="722"/>
      <c r="CD1729" s="722"/>
      <c r="CE1729" s="722"/>
      <c r="CF1729" s="722"/>
      <c r="CG1729" s="722"/>
      <c r="CH1729" s="722"/>
      <c r="CI1729" s="722"/>
      <c r="CJ1729" s="722"/>
      <c r="CK1729" s="722"/>
      <c r="CL1729" s="722"/>
      <c r="CM1729" s="722"/>
      <c r="CN1729" s="722"/>
      <c r="CO1729" s="722"/>
      <c r="CP1729" s="722"/>
      <c r="CQ1729" s="722"/>
      <c r="CR1729" s="722"/>
      <c r="CS1729" s="722"/>
    </row>
    <row r="1730" spans="1:97" s="1376" customFormat="1">
      <c r="A1730" s="722"/>
      <c r="B1730" s="722"/>
      <c r="C1730" s="722"/>
      <c r="D1730" s="722"/>
      <c r="E1730" s="722"/>
      <c r="F1730" s="757"/>
      <c r="G1730" s="757"/>
      <c r="H1730" s="757"/>
      <c r="I1730" s="757"/>
      <c r="J1730" s="757"/>
      <c r="K1730" s="758"/>
      <c r="L1730" s="758"/>
      <c r="M1730" s="722"/>
      <c r="N1730" s="736"/>
      <c r="O1730" s="736"/>
      <c r="P1730" s="736"/>
      <c r="Q1730" s="736"/>
      <c r="R1730" s="736"/>
      <c r="S1730" s="736"/>
      <c r="T1730" s="736"/>
      <c r="U1730" s="736"/>
      <c r="BA1730" s="722"/>
      <c r="BB1730" s="722"/>
      <c r="BC1730" s="722"/>
      <c r="BD1730" s="722"/>
      <c r="BE1730" s="722"/>
      <c r="BF1730" s="722"/>
      <c r="BG1730" s="722"/>
      <c r="BH1730" s="722"/>
      <c r="BI1730" s="722"/>
      <c r="BJ1730" s="722"/>
      <c r="BK1730" s="722"/>
      <c r="BL1730" s="722"/>
      <c r="BM1730" s="722"/>
      <c r="BN1730" s="722"/>
      <c r="BO1730" s="722"/>
      <c r="BP1730" s="722"/>
      <c r="BQ1730" s="722"/>
      <c r="BR1730" s="722"/>
      <c r="BS1730" s="722"/>
      <c r="BT1730" s="722"/>
      <c r="BU1730" s="722"/>
      <c r="BV1730" s="722"/>
      <c r="BW1730" s="722"/>
      <c r="BX1730" s="722"/>
      <c r="BY1730" s="722"/>
      <c r="BZ1730" s="722"/>
      <c r="CA1730" s="722"/>
      <c r="CB1730" s="722"/>
      <c r="CC1730" s="722"/>
      <c r="CD1730" s="722"/>
      <c r="CE1730" s="722"/>
      <c r="CF1730" s="722"/>
      <c r="CG1730" s="722"/>
      <c r="CH1730" s="722"/>
      <c r="CI1730" s="722"/>
      <c r="CJ1730" s="722"/>
      <c r="CK1730" s="722"/>
      <c r="CL1730" s="722"/>
      <c r="CM1730" s="722"/>
      <c r="CN1730" s="722"/>
      <c r="CO1730" s="722"/>
      <c r="CP1730" s="722"/>
      <c r="CQ1730" s="722"/>
      <c r="CR1730" s="722"/>
      <c r="CS1730" s="722"/>
    </row>
    <row r="1731" spans="1:97" s="1376" customFormat="1">
      <c r="A1731" s="722"/>
      <c r="B1731" s="722"/>
      <c r="C1731" s="722"/>
      <c r="D1731" s="722"/>
      <c r="E1731" s="722"/>
      <c r="F1731" s="757"/>
      <c r="G1731" s="757"/>
      <c r="H1731" s="757"/>
      <c r="I1731" s="757"/>
      <c r="J1731" s="757"/>
      <c r="K1731" s="758"/>
      <c r="L1731" s="758"/>
      <c r="M1731" s="722"/>
      <c r="N1731" s="736"/>
      <c r="O1731" s="736"/>
      <c r="P1731" s="736"/>
      <c r="Q1731" s="736"/>
      <c r="R1731" s="736"/>
      <c r="S1731" s="736"/>
      <c r="T1731" s="736"/>
      <c r="U1731" s="736"/>
      <c r="BA1731" s="722"/>
      <c r="BB1731" s="722"/>
      <c r="BC1731" s="722"/>
      <c r="BD1731" s="722"/>
      <c r="BE1731" s="722"/>
      <c r="BF1731" s="722"/>
      <c r="BG1731" s="722"/>
      <c r="BH1731" s="722"/>
      <c r="BI1731" s="722"/>
      <c r="BJ1731" s="722"/>
      <c r="BK1731" s="722"/>
      <c r="BL1731" s="722"/>
      <c r="BM1731" s="722"/>
      <c r="BN1731" s="722"/>
      <c r="BO1731" s="722"/>
      <c r="BP1731" s="722"/>
      <c r="BQ1731" s="722"/>
      <c r="BR1731" s="722"/>
      <c r="BS1731" s="722"/>
      <c r="BT1731" s="722"/>
      <c r="BU1731" s="722"/>
      <c r="BV1731" s="722"/>
      <c r="BW1731" s="722"/>
      <c r="BX1731" s="722"/>
      <c r="BY1731" s="722"/>
      <c r="BZ1731" s="722"/>
      <c r="CA1731" s="722"/>
      <c r="CB1731" s="722"/>
      <c r="CC1731" s="722"/>
      <c r="CD1731" s="722"/>
      <c r="CE1731" s="722"/>
      <c r="CF1731" s="722"/>
      <c r="CG1731" s="722"/>
      <c r="CH1731" s="722"/>
      <c r="CI1731" s="722"/>
      <c r="CJ1731" s="722"/>
      <c r="CK1731" s="722"/>
      <c r="CL1731" s="722"/>
      <c r="CM1731" s="722"/>
      <c r="CN1731" s="722"/>
      <c r="CO1731" s="722"/>
      <c r="CP1731" s="722"/>
      <c r="CQ1731" s="722"/>
      <c r="CR1731" s="722"/>
      <c r="CS1731" s="722"/>
    </row>
    <row r="1732" spans="1:97" s="1376" customFormat="1">
      <c r="A1732" s="722"/>
      <c r="B1732" s="722"/>
      <c r="C1732" s="722"/>
      <c r="D1732" s="722"/>
      <c r="E1732" s="722"/>
      <c r="F1732" s="757"/>
      <c r="G1732" s="757"/>
      <c r="H1732" s="757"/>
      <c r="I1732" s="757"/>
      <c r="J1732" s="757"/>
      <c r="K1732" s="758"/>
      <c r="L1732" s="758"/>
      <c r="M1732" s="722"/>
      <c r="N1732" s="736"/>
      <c r="O1732" s="736"/>
      <c r="P1732" s="736"/>
      <c r="Q1732" s="736"/>
      <c r="R1732" s="736"/>
      <c r="S1732" s="736"/>
      <c r="T1732" s="736"/>
      <c r="U1732" s="736"/>
      <c r="BA1732" s="722"/>
      <c r="BB1732" s="722"/>
      <c r="BC1732" s="722"/>
      <c r="BD1732" s="722"/>
      <c r="BE1732" s="722"/>
      <c r="BF1732" s="722"/>
      <c r="BG1732" s="722"/>
      <c r="BH1732" s="722"/>
      <c r="BI1732" s="722"/>
      <c r="BJ1732" s="722"/>
      <c r="BK1732" s="722"/>
      <c r="BL1732" s="722"/>
      <c r="BM1732" s="722"/>
      <c r="BN1732" s="722"/>
      <c r="BO1732" s="722"/>
      <c r="BP1732" s="722"/>
      <c r="BQ1732" s="722"/>
      <c r="BR1732" s="722"/>
      <c r="BS1732" s="722"/>
      <c r="BT1732" s="722"/>
      <c r="BU1732" s="722"/>
      <c r="BV1732" s="722"/>
      <c r="BW1732" s="722"/>
      <c r="BX1732" s="722"/>
      <c r="BY1732" s="722"/>
      <c r="BZ1732" s="722"/>
      <c r="CA1732" s="722"/>
      <c r="CB1732" s="722"/>
      <c r="CC1732" s="722"/>
      <c r="CD1732" s="722"/>
      <c r="CE1732" s="722"/>
      <c r="CF1732" s="722"/>
      <c r="CG1732" s="722"/>
      <c r="CH1732" s="722"/>
      <c r="CI1732" s="722"/>
      <c r="CJ1732" s="722"/>
      <c r="CK1732" s="722"/>
      <c r="CL1732" s="722"/>
      <c r="CM1732" s="722"/>
      <c r="CN1732" s="722"/>
      <c r="CO1732" s="722"/>
      <c r="CP1732" s="722"/>
      <c r="CQ1732" s="722"/>
      <c r="CR1732" s="722"/>
      <c r="CS1732" s="722"/>
    </row>
    <row r="1733" spans="1:97" s="1376" customFormat="1">
      <c r="A1733" s="722"/>
      <c r="B1733" s="722"/>
      <c r="C1733" s="722"/>
      <c r="D1733" s="722"/>
      <c r="E1733" s="722"/>
      <c r="F1733" s="757"/>
      <c r="G1733" s="757"/>
      <c r="H1733" s="757"/>
      <c r="I1733" s="757"/>
      <c r="J1733" s="757"/>
      <c r="K1733" s="758"/>
      <c r="L1733" s="758"/>
      <c r="M1733" s="722"/>
      <c r="N1733" s="736"/>
      <c r="O1733" s="736"/>
      <c r="P1733" s="736"/>
      <c r="Q1733" s="736"/>
      <c r="R1733" s="736"/>
      <c r="S1733" s="736"/>
      <c r="T1733" s="736"/>
      <c r="U1733" s="736"/>
      <c r="BA1733" s="722"/>
      <c r="BB1733" s="722"/>
      <c r="BC1733" s="722"/>
      <c r="BD1733" s="722"/>
      <c r="BE1733" s="722"/>
      <c r="BF1733" s="722"/>
      <c r="BG1733" s="722"/>
      <c r="BH1733" s="722"/>
      <c r="BI1733" s="722"/>
      <c r="BJ1733" s="722"/>
      <c r="BK1733" s="722"/>
      <c r="BL1733" s="722"/>
      <c r="BM1733" s="722"/>
      <c r="BN1733" s="722"/>
      <c r="BO1733" s="722"/>
      <c r="BP1733" s="722"/>
      <c r="BQ1733" s="722"/>
      <c r="BR1733" s="722"/>
      <c r="BS1733" s="722"/>
      <c r="BT1733" s="722"/>
      <c r="BU1733" s="722"/>
      <c r="BV1733" s="722"/>
      <c r="BW1733" s="722"/>
      <c r="BX1733" s="722"/>
      <c r="BY1733" s="722"/>
      <c r="BZ1733" s="722"/>
      <c r="CA1733" s="722"/>
      <c r="CB1733" s="722"/>
      <c r="CC1733" s="722"/>
      <c r="CD1733" s="722"/>
      <c r="CE1733" s="722"/>
      <c r="CF1733" s="722"/>
      <c r="CG1733" s="722"/>
      <c r="CH1733" s="722"/>
      <c r="CI1733" s="722"/>
      <c r="CJ1733" s="722"/>
      <c r="CK1733" s="722"/>
      <c r="CL1733" s="722"/>
      <c r="CM1733" s="722"/>
      <c r="CN1733" s="722"/>
      <c r="CO1733" s="722"/>
      <c r="CP1733" s="722"/>
      <c r="CQ1733" s="722"/>
      <c r="CR1733" s="722"/>
      <c r="CS1733" s="722"/>
    </row>
    <row r="1734" spans="1:97" s="1376" customFormat="1">
      <c r="A1734" s="722"/>
      <c r="B1734" s="722"/>
      <c r="C1734" s="722"/>
      <c r="D1734" s="722"/>
      <c r="E1734" s="722"/>
      <c r="F1734" s="757"/>
      <c r="G1734" s="757"/>
      <c r="H1734" s="757"/>
      <c r="I1734" s="757"/>
      <c r="J1734" s="757"/>
      <c r="K1734" s="758"/>
      <c r="L1734" s="758"/>
      <c r="M1734" s="722"/>
      <c r="N1734" s="736"/>
      <c r="O1734" s="736"/>
      <c r="P1734" s="736"/>
      <c r="Q1734" s="736"/>
      <c r="R1734" s="736"/>
      <c r="S1734" s="736"/>
      <c r="T1734" s="736"/>
      <c r="U1734" s="736"/>
      <c r="BA1734" s="722"/>
      <c r="BB1734" s="722"/>
      <c r="BC1734" s="722"/>
      <c r="BD1734" s="722"/>
      <c r="BE1734" s="722"/>
      <c r="BF1734" s="722"/>
      <c r="BG1734" s="722"/>
      <c r="BH1734" s="722"/>
      <c r="BI1734" s="722"/>
      <c r="BJ1734" s="722"/>
      <c r="BK1734" s="722"/>
      <c r="BL1734" s="722"/>
      <c r="BM1734" s="722"/>
      <c r="BN1734" s="722"/>
      <c r="BO1734" s="722"/>
      <c r="BP1734" s="722"/>
      <c r="BQ1734" s="722"/>
      <c r="BR1734" s="722"/>
      <c r="BS1734" s="722"/>
      <c r="BT1734" s="722"/>
      <c r="BU1734" s="722"/>
      <c r="BV1734" s="722"/>
      <c r="BW1734" s="722"/>
      <c r="BX1734" s="722"/>
      <c r="BY1734" s="722"/>
      <c r="BZ1734" s="722"/>
      <c r="CA1734" s="722"/>
      <c r="CB1734" s="722"/>
      <c r="CC1734" s="722"/>
      <c r="CD1734" s="722"/>
      <c r="CE1734" s="722"/>
      <c r="CF1734" s="722"/>
      <c r="CG1734" s="722"/>
      <c r="CH1734" s="722"/>
      <c r="CI1734" s="722"/>
      <c r="CJ1734" s="722"/>
      <c r="CK1734" s="722"/>
      <c r="CL1734" s="722"/>
      <c r="CM1734" s="722"/>
      <c r="CN1734" s="722"/>
      <c r="CO1734" s="722"/>
      <c r="CP1734" s="722"/>
      <c r="CQ1734" s="722"/>
      <c r="CR1734" s="722"/>
      <c r="CS1734" s="722"/>
    </row>
    <row r="1735" spans="1:97" s="1376" customFormat="1">
      <c r="A1735" s="722"/>
      <c r="B1735" s="722"/>
      <c r="C1735" s="722"/>
      <c r="D1735" s="722"/>
      <c r="E1735" s="722"/>
      <c r="F1735" s="757"/>
      <c r="G1735" s="757"/>
      <c r="H1735" s="757"/>
      <c r="I1735" s="757"/>
      <c r="J1735" s="757"/>
      <c r="K1735" s="758"/>
      <c r="L1735" s="758"/>
      <c r="M1735" s="722"/>
      <c r="N1735" s="736"/>
      <c r="O1735" s="736"/>
      <c r="P1735" s="736"/>
      <c r="Q1735" s="736"/>
      <c r="R1735" s="736"/>
      <c r="S1735" s="736"/>
      <c r="T1735" s="736"/>
      <c r="U1735" s="736"/>
      <c r="BA1735" s="722"/>
      <c r="BB1735" s="722"/>
      <c r="BC1735" s="722"/>
      <c r="BD1735" s="722"/>
      <c r="BE1735" s="722"/>
      <c r="BF1735" s="722"/>
      <c r="BG1735" s="722"/>
      <c r="BH1735" s="722"/>
      <c r="BI1735" s="722"/>
      <c r="BJ1735" s="722"/>
      <c r="BK1735" s="722"/>
      <c r="BL1735" s="722"/>
      <c r="BM1735" s="722"/>
      <c r="BN1735" s="722"/>
      <c r="BO1735" s="722"/>
      <c r="BP1735" s="722"/>
      <c r="BQ1735" s="722"/>
      <c r="BR1735" s="722"/>
      <c r="BS1735" s="722"/>
      <c r="BT1735" s="722"/>
      <c r="BU1735" s="722"/>
      <c r="BV1735" s="722"/>
      <c r="BW1735" s="722"/>
      <c r="BX1735" s="722"/>
      <c r="BY1735" s="722"/>
      <c r="BZ1735" s="722"/>
      <c r="CA1735" s="722"/>
      <c r="CB1735" s="722"/>
      <c r="CC1735" s="722"/>
      <c r="CD1735" s="722"/>
      <c r="CE1735" s="722"/>
      <c r="CF1735" s="722"/>
      <c r="CG1735" s="722"/>
      <c r="CH1735" s="722"/>
      <c r="CI1735" s="722"/>
      <c r="CJ1735" s="722"/>
      <c r="CK1735" s="722"/>
      <c r="CL1735" s="722"/>
      <c r="CM1735" s="722"/>
      <c r="CN1735" s="722"/>
      <c r="CO1735" s="722"/>
      <c r="CP1735" s="722"/>
      <c r="CQ1735" s="722"/>
      <c r="CR1735" s="722"/>
      <c r="CS1735" s="722"/>
    </row>
    <row r="1736" spans="1:97" s="1376" customFormat="1">
      <c r="A1736" s="722"/>
      <c r="B1736" s="722"/>
      <c r="C1736" s="722"/>
      <c r="D1736" s="722"/>
      <c r="E1736" s="722"/>
      <c r="F1736" s="757"/>
      <c r="G1736" s="757"/>
      <c r="H1736" s="757"/>
      <c r="I1736" s="757"/>
      <c r="J1736" s="757"/>
      <c r="K1736" s="758"/>
      <c r="L1736" s="758"/>
      <c r="M1736" s="722"/>
      <c r="N1736" s="736"/>
      <c r="O1736" s="736"/>
      <c r="P1736" s="736"/>
      <c r="Q1736" s="736"/>
      <c r="R1736" s="736"/>
      <c r="S1736" s="736"/>
      <c r="T1736" s="736"/>
      <c r="U1736" s="736"/>
      <c r="BA1736" s="722"/>
      <c r="BB1736" s="722"/>
      <c r="BC1736" s="722"/>
      <c r="BD1736" s="722"/>
      <c r="BE1736" s="722"/>
      <c r="BF1736" s="722"/>
      <c r="BG1736" s="722"/>
      <c r="BH1736" s="722"/>
      <c r="BI1736" s="722"/>
      <c r="BJ1736" s="722"/>
      <c r="BK1736" s="722"/>
      <c r="BL1736" s="722"/>
      <c r="BM1736" s="722"/>
      <c r="BN1736" s="722"/>
      <c r="BO1736" s="722"/>
      <c r="BP1736" s="722"/>
      <c r="BQ1736" s="722"/>
      <c r="BR1736" s="722"/>
      <c r="BS1736" s="722"/>
      <c r="BT1736" s="722"/>
      <c r="BU1736" s="722"/>
      <c r="BV1736" s="722"/>
      <c r="BW1736" s="722"/>
      <c r="BX1736" s="722"/>
      <c r="BY1736" s="722"/>
      <c r="BZ1736" s="722"/>
      <c r="CA1736" s="722"/>
      <c r="CB1736" s="722"/>
      <c r="CC1736" s="722"/>
      <c r="CD1736" s="722"/>
      <c r="CE1736" s="722"/>
      <c r="CF1736" s="722"/>
      <c r="CG1736" s="722"/>
      <c r="CH1736" s="722"/>
      <c r="CI1736" s="722"/>
      <c r="CJ1736" s="722"/>
      <c r="CK1736" s="722"/>
      <c r="CL1736" s="722"/>
      <c r="CM1736" s="722"/>
      <c r="CN1736" s="722"/>
      <c r="CO1736" s="722"/>
      <c r="CP1736" s="722"/>
      <c r="CQ1736" s="722"/>
      <c r="CR1736" s="722"/>
      <c r="CS1736" s="722"/>
    </row>
    <row r="1737" spans="1:97" s="1376" customFormat="1">
      <c r="A1737" s="722"/>
      <c r="B1737" s="722"/>
      <c r="C1737" s="722"/>
      <c r="D1737" s="722"/>
      <c r="E1737" s="722"/>
      <c r="F1737" s="757"/>
      <c r="G1737" s="757"/>
      <c r="H1737" s="757"/>
      <c r="I1737" s="757"/>
      <c r="J1737" s="757"/>
      <c r="K1737" s="758"/>
      <c r="L1737" s="758"/>
      <c r="M1737" s="722"/>
      <c r="N1737" s="736"/>
      <c r="O1737" s="736"/>
      <c r="P1737" s="736"/>
      <c r="Q1737" s="736"/>
      <c r="R1737" s="736"/>
      <c r="S1737" s="736"/>
      <c r="T1737" s="736"/>
      <c r="U1737" s="736"/>
      <c r="BA1737" s="722"/>
      <c r="BB1737" s="722"/>
      <c r="BC1737" s="722"/>
      <c r="BD1737" s="722"/>
      <c r="BE1737" s="722"/>
      <c r="BF1737" s="722"/>
      <c r="BG1737" s="722"/>
      <c r="BH1737" s="722"/>
      <c r="BI1737" s="722"/>
      <c r="BJ1737" s="722"/>
      <c r="BK1737" s="722"/>
      <c r="BL1737" s="722"/>
      <c r="BM1737" s="722"/>
      <c r="BN1737" s="722"/>
      <c r="BO1737" s="722"/>
      <c r="BP1737" s="722"/>
      <c r="BQ1737" s="722"/>
      <c r="BR1737" s="722"/>
      <c r="BS1737" s="722"/>
      <c r="BT1737" s="722"/>
      <c r="BU1737" s="722"/>
      <c r="BV1737" s="722"/>
      <c r="BW1737" s="722"/>
      <c r="BX1737" s="722"/>
      <c r="BY1737" s="722"/>
      <c r="BZ1737" s="722"/>
      <c r="CA1737" s="722"/>
      <c r="CB1737" s="722"/>
      <c r="CC1737" s="722"/>
      <c r="CD1737" s="722"/>
      <c r="CE1737" s="722"/>
      <c r="CF1737" s="722"/>
      <c r="CG1737" s="722"/>
      <c r="CH1737" s="722"/>
      <c r="CI1737" s="722"/>
      <c r="CJ1737" s="722"/>
      <c r="CK1737" s="722"/>
      <c r="CL1737" s="722"/>
      <c r="CM1737" s="722"/>
      <c r="CN1737" s="722"/>
      <c r="CO1737" s="722"/>
      <c r="CP1737" s="722"/>
      <c r="CQ1737" s="722"/>
      <c r="CR1737" s="722"/>
      <c r="CS1737" s="722"/>
    </row>
    <row r="1738" spans="1:97" s="1376" customFormat="1">
      <c r="A1738" s="722"/>
      <c r="B1738" s="722"/>
      <c r="C1738" s="722"/>
      <c r="D1738" s="722"/>
      <c r="E1738" s="722"/>
      <c r="F1738" s="757"/>
      <c r="G1738" s="757"/>
      <c r="H1738" s="757"/>
      <c r="I1738" s="757"/>
      <c r="J1738" s="757"/>
      <c r="K1738" s="758"/>
      <c r="L1738" s="758"/>
      <c r="M1738" s="722"/>
      <c r="N1738" s="736"/>
      <c r="O1738" s="736"/>
      <c r="P1738" s="736"/>
      <c r="Q1738" s="736"/>
      <c r="R1738" s="736"/>
      <c r="S1738" s="736"/>
      <c r="T1738" s="736"/>
      <c r="U1738" s="736"/>
      <c r="BA1738" s="722"/>
      <c r="BB1738" s="722"/>
      <c r="BC1738" s="722"/>
      <c r="BD1738" s="722"/>
      <c r="BE1738" s="722"/>
      <c r="BF1738" s="722"/>
      <c r="BG1738" s="722"/>
      <c r="BH1738" s="722"/>
      <c r="BI1738" s="722"/>
      <c r="BJ1738" s="722"/>
      <c r="BK1738" s="722"/>
      <c r="BL1738" s="722"/>
      <c r="BM1738" s="722"/>
      <c r="BN1738" s="722"/>
      <c r="BO1738" s="722"/>
      <c r="BP1738" s="722"/>
      <c r="BQ1738" s="722"/>
      <c r="BR1738" s="722"/>
      <c r="BS1738" s="722"/>
      <c r="BT1738" s="722"/>
      <c r="BU1738" s="722"/>
      <c r="BV1738" s="722"/>
      <c r="BW1738" s="722"/>
      <c r="BX1738" s="722"/>
      <c r="BY1738" s="722"/>
      <c r="BZ1738" s="722"/>
      <c r="CA1738" s="722"/>
      <c r="CB1738" s="722"/>
      <c r="CC1738" s="722"/>
      <c r="CD1738" s="722"/>
      <c r="CE1738" s="722"/>
      <c r="CF1738" s="722"/>
      <c r="CG1738" s="722"/>
      <c r="CH1738" s="722"/>
      <c r="CI1738" s="722"/>
      <c r="CJ1738" s="722"/>
      <c r="CK1738" s="722"/>
      <c r="CL1738" s="722"/>
      <c r="CM1738" s="722"/>
      <c r="CN1738" s="722"/>
      <c r="CO1738" s="722"/>
      <c r="CP1738" s="722"/>
      <c r="CQ1738" s="722"/>
      <c r="CR1738" s="722"/>
      <c r="CS1738" s="722"/>
    </row>
    <row r="1739" spans="1:97" s="1376" customFormat="1">
      <c r="A1739" s="722"/>
      <c r="B1739" s="722"/>
      <c r="C1739" s="722"/>
      <c r="D1739" s="722"/>
      <c r="E1739" s="722"/>
      <c r="F1739" s="757"/>
      <c r="G1739" s="757"/>
      <c r="H1739" s="757"/>
      <c r="I1739" s="757"/>
      <c r="J1739" s="757"/>
      <c r="K1739" s="758"/>
      <c r="L1739" s="758"/>
      <c r="M1739" s="722"/>
      <c r="N1739" s="736"/>
      <c r="O1739" s="736"/>
      <c r="P1739" s="736"/>
      <c r="Q1739" s="736"/>
      <c r="R1739" s="736"/>
      <c r="S1739" s="736"/>
      <c r="T1739" s="736"/>
      <c r="U1739" s="736"/>
      <c r="BA1739" s="722"/>
      <c r="BB1739" s="722"/>
      <c r="BC1739" s="722"/>
      <c r="BD1739" s="722"/>
      <c r="BE1739" s="722"/>
      <c r="BF1739" s="722"/>
      <c r="BG1739" s="722"/>
      <c r="BH1739" s="722"/>
      <c r="BI1739" s="722"/>
      <c r="BJ1739" s="722"/>
      <c r="BK1739" s="722"/>
      <c r="BL1739" s="722"/>
      <c r="BM1739" s="722"/>
      <c r="BN1739" s="722"/>
      <c r="BO1739" s="722"/>
      <c r="BP1739" s="722"/>
      <c r="BQ1739" s="722"/>
      <c r="BR1739" s="722"/>
      <c r="BS1739" s="722"/>
      <c r="BT1739" s="722"/>
      <c r="BU1739" s="722"/>
      <c r="BV1739" s="722"/>
      <c r="BW1739" s="722"/>
      <c r="BX1739" s="722"/>
      <c r="BY1739" s="722"/>
      <c r="BZ1739" s="722"/>
      <c r="CA1739" s="722"/>
      <c r="CB1739" s="722"/>
      <c r="CC1739" s="722"/>
      <c r="CD1739" s="722"/>
      <c r="CE1739" s="722"/>
      <c r="CF1739" s="722"/>
      <c r="CG1739" s="722"/>
      <c r="CH1739" s="722"/>
      <c r="CI1739" s="722"/>
      <c r="CJ1739" s="722"/>
      <c r="CK1739" s="722"/>
      <c r="CL1739" s="722"/>
      <c r="CM1739" s="722"/>
      <c r="CN1739" s="722"/>
      <c r="CO1739" s="722"/>
      <c r="CP1739" s="722"/>
      <c r="CQ1739" s="722"/>
      <c r="CR1739" s="722"/>
      <c r="CS1739" s="722"/>
    </row>
    <row r="1740" spans="1:97" s="1376" customFormat="1">
      <c r="A1740" s="722"/>
      <c r="B1740" s="722"/>
      <c r="C1740" s="722"/>
      <c r="D1740" s="722"/>
      <c r="E1740" s="722"/>
      <c r="F1740" s="757"/>
      <c r="G1740" s="757"/>
      <c r="H1740" s="757"/>
      <c r="I1740" s="757"/>
      <c r="J1740" s="757"/>
      <c r="K1740" s="758"/>
      <c r="L1740" s="758"/>
      <c r="M1740" s="722"/>
      <c r="N1740" s="736"/>
      <c r="O1740" s="736"/>
      <c r="P1740" s="736"/>
      <c r="Q1740" s="736"/>
      <c r="R1740" s="736"/>
      <c r="S1740" s="736"/>
      <c r="T1740" s="736"/>
      <c r="U1740" s="736"/>
      <c r="BA1740" s="722"/>
      <c r="BB1740" s="722"/>
      <c r="BC1740" s="722"/>
      <c r="BD1740" s="722"/>
      <c r="BE1740" s="722"/>
      <c r="BF1740" s="722"/>
      <c r="BG1740" s="722"/>
      <c r="BH1740" s="722"/>
      <c r="BI1740" s="722"/>
      <c r="BJ1740" s="722"/>
      <c r="BK1740" s="722"/>
      <c r="BL1740" s="722"/>
      <c r="BM1740" s="722"/>
      <c r="BN1740" s="722"/>
      <c r="BO1740" s="722"/>
      <c r="BP1740" s="722"/>
      <c r="BQ1740" s="722"/>
      <c r="BR1740" s="722"/>
      <c r="BS1740" s="722"/>
      <c r="BT1740" s="722"/>
      <c r="BU1740" s="722"/>
      <c r="BV1740" s="722"/>
      <c r="BW1740" s="722"/>
      <c r="BX1740" s="722"/>
      <c r="BY1740" s="722"/>
      <c r="BZ1740" s="722"/>
      <c r="CA1740" s="722"/>
      <c r="CB1740" s="722"/>
      <c r="CC1740" s="722"/>
      <c r="CD1740" s="722"/>
      <c r="CE1740" s="722"/>
      <c r="CF1740" s="722"/>
      <c r="CG1740" s="722"/>
      <c r="CH1740" s="722"/>
      <c r="CI1740" s="722"/>
      <c r="CJ1740" s="722"/>
      <c r="CK1740" s="722"/>
      <c r="CL1740" s="722"/>
      <c r="CM1740" s="722"/>
      <c r="CN1740" s="722"/>
      <c r="CO1740" s="722"/>
      <c r="CP1740" s="722"/>
      <c r="CQ1740" s="722"/>
      <c r="CR1740" s="722"/>
      <c r="CS1740" s="722"/>
    </row>
    <row r="1741" spans="1:97" s="1376" customFormat="1">
      <c r="A1741" s="722"/>
      <c r="B1741" s="722"/>
      <c r="C1741" s="722"/>
      <c r="D1741" s="722"/>
      <c r="E1741" s="722"/>
      <c r="F1741" s="757"/>
      <c r="G1741" s="757"/>
      <c r="H1741" s="757"/>
      <c r="I1741" s="757"/>
      <c r="J1741" s="757"/>
      <c r="K1741" s="758"/>
      <c r="L1741" s="758"/>
      <c r="M1741" s="722"/>
      <c r="N1741" s="736"/>
      <c r="O1741" s="736"/>
      <c r="P1741" s="736"/>
      <c r="Q1741" s="736"/>
      <c r="R1741" s="736"/>
      <c r="S1741" s="736"/>
      <c r="T1741" s="736"/>
      <c r="U1741" s="736"/>
      <c r="BA1741" s="722"/>
      <c r="BB1741" s="722"/>
      <c r="BC1741" s="722"/>
      <c r="BD1741" s="722"/>
      <c r="BE1741" s="722"/>
      <c r="BF1741" s="722"/>
      <c r="BG1741" s="722"/>
      <c r="BH1741" s="722"/>
      <c r="BI1741" s="722"/>
      <c r="BJ1741" s="722"/>
      <c r="BK1741" s="722"/>
      <c r="BL1741" s="722"/>
      <c r="BM1741" s="722"/>
      <c r="BN1741" s="722"/>
      <c r="BO1741" s="722"/>
      <c r="BP1741" s="722"/>
      <c r="BQ1741" s="722"/>
      <c r="BR1741" s="722"/>
      <c r="BS1741" s="722"/>
      <c r="BT1741" s="722"/>
      <c r="BU1741" s="722"/>
      <c r="BV1741" s="722"/>
      <c r="BW1741" s="722"/>
      <c r="BX1741" s="722"/>
      <c r="BY1741" s="722"/>
      <c r="BZ1741" s="722"/>
      <c r="CA1741" s="722"/>
      <c r="CB1741" s="722"/>
      <c r="CC1741" s="722"/>
      <c r="CD1741" s="722"/>
      <c r="CE1741" s="722"/>
      <c r="CF1741" s="722"/>
      <c r="CG1741" s="722"/>
      <c r="CH1741" s="722"/>
      <c r="CI1741" s="722"/>
      <c r="CJ1741" s="722"/>
      <c r="CK1741" s="722"/>
      <c r="CL1741" s="722"/>
      <c r="CM1741" s="722"/>
      <c r="CN1741" s="722"/>
      <c r="CO1741" s="722"/>
      <c r="CP1741" s="722"/>
      <c r="CQ1741" s="722"/>
      <c r="CR1741" s="722"/>
      <c r="CS1741" s="722"/>
    </row>
    <row r="1742" spans="1:97" s="1376" customFormat="1">
      <c r="A1742" s="722"/>
      <c r="B1742" s="722"/>
      <c r="C1742" s="722"/>
      <c r="D1742" s="722"/>
      <c r="E1742" s="722"/>
      <c r="F1742" s="757"/>
      <c r="G1742" s="757"/>
      <c r="H1742" s="757"/>
      <c r="I1742" s="757"/>
      <c r="J1742" s="757"/>
      <c r="K1742" s="758"/>
      <c r="L1742" s="758"/>
      <c r="M1742" s="722"/>
      <c r="N1742" s="736"/>
      <c r="O1742" s="736"/>
      <c r="P1742" s="736"/>
      <c r="Q1742" s="736"/>
      <c r="R1742" s="736"/>
      <c r="S1742" s="736"/>
      <c r="T1742" s="736"/>
      <c r="U1742" s="736"/>
      <c r="BA1742" s="722"/>
      <c r="BB1742" s="722"/>
      <c r="BC1742" s="722"/>
      <c r="BD1742" s="722"/>
      <c r="BE1742" s="722"/>
      <c r="BF1742" s="722"/>
      <c r="BG1742" s="722"/>
      <c r="BH1742" s="722"/>
      <c r="BI1742" s="722"/>
      <c r="BJ1742" s="722"/>
      <c r="BK1742" s="722"/>
      <c r="BL1742" s="722"/>
      <c r="BM1742" s="722"/>
      <c r="BN1742" s="722"/>
      <c r="BO1742" s="722"/>
      <c r="BP1742" s="722"/>
      <c r="BQ1742" s="722"/>
      <c r="BR1742" s="722"/>
      <c r="BS1742" s="722"/>
      <c r="BT1742" s="722"/>
      <c r="BU1742" s="722"/>
      <c r="BV1742" s="722"/>
      <c r="BW1742" s="722"/>
      <c r="BX1742" s="722"/>
      <c r="BY1742" s="722"/>
      <c r="BZ1742" s="722"/>
      <c r="CA1742" s="722"/>
      <c r="CB1742" s="722"/>
      <c r="CC1742" s="722"/>
      <c r="CD1742" s="722"/>
      <c r="CE1742" s="722"/>
      <c r="CF1742" s="722"/>
      <c r="CG1742" s="722"/>
      <c r="CH1742" s="722"/>
      <c r="CI1742" s="722"/>
      <c r="CJ1742" s="722"/>
      <c r="CK1742" s="722"/>
      <c r="CL1742" s="722"/>
      <c r="CM1742" s="722"/>
      <c r="CN1742" s="722"/>
      <c r="CO1742" s="722"/>
      <c r="CP1742" s="722"/>
      <c r="CQ1742" s="722"/>
      <c r="CR1742" s="722"/>
      <c r="CS1742" s="722"/>
    </row>
    <row r="1743" spans="1:97" s="1376" customFormat="1">
      <c r="A1743" s="722"/>
      <c r="B1743" s="722"/>
      <c r="C1743" s="722"/>
      <c r="D1743" s="722"/>
      <c r="E1743" s="722"/>
      <c r="F1743" s="757"/>
      <c r="G1743" s="757"/>
      <c r="H1743" s="757"/>
      <c r="I1743" s="757"/>
      <c r="J1743" s="757"/>
      <c r="K1743" s="758"/>
      <c r="L1743" s="758"/>
      <c r="M1743" s="722"/>
      <c r="N1743" s="736"/>
      <c r="O1743" s="736"/>
      <c r="P1743" s="736"/>
      <c r="Q1743" s="736"/>
      <c r="R1743" s="736"/>
      <c r="S1743" s="736"/>
      <c r="T1743" s="736"/>
      <c r="U1743" s="736"/>
      <c r="BA1743" s="722"/>
      <c r="BB1743" s="722"/>
      <c r="BC1743" s="722"/>
      <c r="BD1743" s="722"/>
      <c r="BE1743" s="722"/>
      <c r="BF1743" s="722"/>
      <c r="BG1743" s="722"/>
      <c r="BH1743" s="722"/>
      <c r="BI1743" s="722"/>
      <c r="BJ1743" s="722"/>
      <c r="BK1743" s="722"/>
      <c r="BL1743" s="722"/>
      <c r="BM1743" s="722"/>
      <c r="BN1743" s="722"/>
      <c r="BO1743" s="722"/>
      <c r="BP1743" s="722"/>
      <c r="BQ1743" s="722"/>
      <c r="BR1743" s="722"/>
      <c r="BS1743" s="722"/>
      <c r="BT1743" s="722"/>
      <c r="BU1743" s="722"/>
      <c r="BV1743" s="722"/>
      <c r="BW1743" s="722"/>
      <c r="BX1743" s="722"/>
      <c r="BY1743" s="722"/>
      <c r="BZ1743" s="722"/>
      <c r="CA1743" s="722"/>
      <c r="CB1743" s="722"/>
      <c r="CC1743" s="722"/>
      <c r="CD1743" s="722"/>
      <c r="CE1743" s="722"/>
      <c r="CF1743" s="722"/>
      <c r="CG1743" s="722"/>
      <c r="CH1743" s="722"/>
      <c r="CI1743" s="722"/>
      <c r="CJ1743" s="722"/>
      <c r="CK1743" s="722"/>
      <c r="CL1743" s="722"/>
      <c r="CM1743" s="722"/>
      <c r="CN1743" s="722"/>
      <c r="CO1743" s="722"/>
      <c r="CP1743" s="722"/>
      <c r="CQ1743" s="722"/>
      <c r="CR1743" s="722"/>
      <c r="CS1743" s="722"/>
    </row>
    <row r="1744" spans="1:97" s="1376" customFormat="1">
      <c r="A1744" s="722"/>
      <c r="B1744" s="722"/>
      <c r="C1744" s="722"/>
      <c r="D1744" s="722"/>
      <c r="E1744" s="722"/>
      <c r="F1744" s="757"/>
      <c r="G1744" s="757"/>
      <c r="H1744" s="757"/>
      <c r="I1744" s="757"/>
      <c r="J1744" s="757"/>
      <c r="K1744" s="758"/>
      <c r="L1744" s="758"/>
      <c r="M1744" s="722"/>
      <c r="N1744" s="736"/>
      <c r="O1744" s="736"/>
      <c r="P1744" s="736"/>
      <c r="Q1744" s="736"/>
      <c r="R1744" s="736"/>
      <c r="S1744" s="736"/>
      <c r="T1744" s="736"/>
      <c r="U1744" s="736"/>
      <c r="BA1744" s="722"/>
      <c r="BB1744" s="722"/>
      <c r="BC1744" s="722"/>
      <c r="BD1744" s="722"/>
      <c r="BE1744" s="722"/>
      <c r="BF1744" s="722"/>
      <c r="BG1744" s="722"/>
      <c r="BH1744" s="722"/>
      <c r="BI1744" s="722"/>
      <c r="BJ1744" s="722"/>
      <c r="BK1744" s="722"/>
      <c r="BL1744" s="722"/>
      <c r="BM1744" s="722"/>
      <c r="BN1744" s="722"/>
      <c r="BO1744" s="722"/>
      <c r="BP1744" s="722"/>
      <c r="BQ1744" s="722"/>
      <c r="BR1744" s="722"/>
      <c r="BS1744" s="722"/>
      <c r="BT1744" s="722"/>
      <c r="BU1744" s="722"/>
      <c r="BV1744" s="722"/>
      <c r="BW1744" s="722"/>
      <c r="BX1744" s="722"/>
      <c r="BY1744" s="722"/>
      <c r="BZ1744" s="722"/>
      <c r="CA1744" s="722"/>
      <c r="CB1744" s="722"/>
      <c r="CC1744" s="722"/>
      <c r="CD1744" s="722"/>
      <c r="CE1744" s="722"/>
      <c r="CF1744" s="722"/>
      <c r="CG1744" s="722"/>
      <c r="CH1744" s="722"/>
      <c r="CI1744" s="722"/>
      <c r="CJ1744" s="722"/>
      <c r="CK1744" s="722"/>
      <c r="CL1744" s="722"/>
      <c r="CM1744" s="722"/>
      <c r="CN1744" s="722"/>
      <c r="CO1744" s="722"/>
      <c r="CP1744" s="722"/>
      <c r="CQ1744" s="722"/>
      <c r="CR1744" s="722"/>
      <c r="CS1744" s="722"/>
    </row>
    <row r="1745" spans="1:97" s="1376" customFormat="1">
      <c r="A1745" s="722"/>
      <c r="B1745" s="722"/>
      <c r="C1745" s="722"/>
      <c r="D1745" s="722"/>
      <c r="E1745" s="722"/>
      <c r="F1745" s="757"/>
      <c r="G1745" s="757"/>
      <c r="H1745" s="757"/>
      <c r="I1745" s="757"/>
      <c r="J1745" s="757"/>
      <c r="K1745" s="758"/>
      <c r="L1745" s="758"/>
      <c r="M1745" s="722"/>
      <c r="N1745" s="736"/>
      <c r="O1745" s="736"/>
      <c r="P1745" s="736"/>
      <c r="Q1745" s="736"/>
      <c r="R1745" s="736"/>
      <c r="S1745" s="736"/>
      <c r="T1745" s="736"/>
      <c r="U1745" s="736"/>
      <c r="BA1745" s="722"/>
      <c r="BB1745" s="722"/>
      <c r="BC1745" s="722"/>
      <c r="BD1745" s="722"/>
      <c r="BE1745" s="722"/>
      <c r="BF1745" s="722"/>
      <c r="BG1745" s="722"/>
      <c r="BH1745" s="722"/>
      <c r="BI1745" s="722"/>
      <c r="BJ1745" s="722"/>
      <c r="BK1745" s="722"/>
      <c r="BL1745" s="722"/>
      <c r="BM1745" s="722"/>
      <c r="BN1745" s="722"/>
      <c r="BO1745" s="722"/>
      <c r="BP1745" s="722"/>
      <c r="BQ1745" s="722"/>
      <c r="BR1745" s="722"/>
      <c r="BS1745" s="722"/>
      <c r="BT1745" s="722"/>
      <c r="BU1745" s="722"/>
      <c r="BV1745" s="722"/>
      <c r="BW1745" s="722"/>
      <c r="BX1745" s="722"/>
      <c r="BY1745" s="722"/>
      <c r="BZ1745" s="722"/>
      <c r="CA1745" s="722"/>
      <c r="CB1745" s="722"/>
      <c r="CC1745" s="722"/>
      <c r="CD1745" s="722"/>
      <c r="CE1745" s="722"/>
      <c r="CF1745" s="722"/>
      <c r="CG1745" s="722"/>
      <c r="CH1745" s="722"/>
      <c r="CI1745" s="722"/>
      <c r="CJ1745" s="722"/>
      <c r="CK1745" s="722"/>
      <c r="CL1745" s="722"/>
      <c r="CM1745" s="722"/>
      <c r="CN1745" s="722"/>
      <c r="CO1745" s="722"/>
      <c r="CP1745" s="722"/>
      <c r="CQ1745" s="722"/>
      <c r="CR1745" s="722"/>
      <c r="CS1745" s="722"/>
    </row>
    <row r="1746" spans="1:97" s="1376" customFormat="1">
      <c r="A1746" s="722"/>
      <c r="B1746" s="722"/>
      <c r="C1746" s="722"/>
      <c r="D1746" s="722"/>
      <c r="E1746" s="722"/>
      <c r="F1746" s="757"/>
      <c r="G1746" s="757"/>
      <c r="H1746" s="757"/>
      <c r="I1746" s="757"/>
      <c r="J1746" s="757"/>
      <c r="K1746" s="758"/>
      <c r="L1746" s="758"/>
      <c r="M1746" s="722"/>
      <c r="N1746" s="736"/>
      <c r="O1746" s="736"/>
      <c r="P1746" s="736"/>
      <c r="Q1746" s="736"/>
      <c r="R1746" s="736"/>
      <c r="S1746" s="736"/>
      <c r="T1746" s="736"/>
      <c r="U1746" s="736"/>
      <c r="BA1746" s="722"/>
      <c r="BB1746" s="722"/>
      <c r="BC1746" s="722"/>
      <c r="BD1746" s="722"/>
      <c r="BE1746" s="722"/>
      <c r="BF1746" s="722"/>
      <c r="BG1746" s="722"/>
      <c r="BH1746" s="722"/>
      <c r="BI1746" s="722"/>
      <c r="BJ1746" s="722"/>
      <c r="BK1746" s="722"/>
      <c r="BL1746" s="722"/>
      <c r="BM1746" s="722"/>
      <c r="BN1746" s="722"/>
      <c r="BO1746" s="722"/>
      <c r="BP1746" s="722"/>
      <c r="BQ1746" s="722"/>
      <c r="BR1746" s="722"/>
      <c r="BS1746" s="722"/>
      <c r="BT1746" s="722"/>
      <c r="BU1746" s="722"/>
      <c r="BV1746" s="722"/>
      <c r="BW1746" s="722"/>
      <c r="BX1746" s="722"/>
      <c r="BY1746" s="722"/>
      <c r="BZ1746" s="722"/>
      <c r="CA1746" s="722"/>
      <c r="CB1746" s="722"/>
      <c r="CC1746" s="722"/>
      <c r="CD1746" s="722"/>
      <c r="CE1746" s="722"/>
      <c r="CF1746" s="722"/>
      <c r="CG1746" s="722"/>
      <c r="CH1746" s="722"/>
      <c r="CI1746" s="722"/>
      <c r="CJ1746" s="722"/>
      <c r="CK1746" s="722"/>
      <c r="CL1746" s="722"/>
      <c r="CM1746" s="722"/>
      <c r="CN1746" s="722"/>
      <c r="CO1746" s="722"/>
      <c r="CP1746" s="722"/>
      <c r="CQ1746" s="722"/>
      <c r="CR1746" s="722"/>
      <c r="CS1746" s="722"/>
    </row>
    <row r="1747" spans="1:97" s="1376" customFormat="1">
      <c r="A1747" s="722"/>
      <c r="B1747" s="722"/>
      <c r="C1747" s="722"/>
      <c r="D1747" s="722"/>
      <c r="E1747" s="722"/>
      <c r="F1747" s="757"/>
      <c r="G1747" s="757"/>
      <c r="H1747" s="757"/>
      <c r="I1747" s="757"/>
      <c r="J1747" s="757"/>
      <c r="K1747" s="758"/>
      <c r="L1747" s="758"/>
      <c r="M1747" s="722"/>
      <c r="N1747" s="736"/>
      <c r="O1747" s="736"/>
      <c r="P1747" s="736"/>
      <c r="Q1747" s="736"/>
      <c r="R1747" s="736"/>
      <c r="S1747" s="736"/>
      <c r="T1747" s="736"/>
      <c r="U1747" s="736"/>
      <c r="BA1747" s="722"/>
      <c r="BB1747" s="722"/>
      <c r="BC1747" s="722"/>
      <c r="BD1747" s="722"/>
      <c r="BE1747" s="722"/>
      <c r="BF1747" s="722"/>
      <c r="BG1747" s="722"/>
      <c r="BH1747" s="722"/>
      <c r="BI1747" s="722"/>
      <c r="BJ1747" s="722"/>
      <c r="BK1747" s="722"/>
      <c r="BL1747" s="722"/>
      <c r="BM1747" s="722"/>
      <c r="BN1747" s="722"/>
      <c r="BO1747" s="722"/>
      <c r="BP1747" s="722"/>
      <c r="BQ1747" s="722"/>
      <c r="BR1747" s="722"/>
      <c r="BS1747" s="722"/>
      <c r="BT1747" s="722"/>
      <c r="BU1747" s="722"/>
      <c r="BV1747" s="722"/>
      <c r="BW1747" s="722"/>
      <c r="BX1747" s="722"/>
      <c r="BY1747" s="722"/>
      <c r="BZ1747" s="722"/>
      <c r="CA1747" s="722"/>
      <c r="CB1747" s="722"/>
      <c r="CC1747" s="722"/>
      <c r="CD1747" s="722"/>
      <c r="CE1747" s="722"/>
      <c r="CF1747" s="722"/>
      <c r="CG1747" s="722"/>
      <c r="CH1747" s="722"/>
      <c r="CI1747" s="722"/>
      <c r="CJ1747" s="722"/>
      <c r="CK1747" s="722"/>
      <c r="CL1747" s="722"/>
      <c r="CM1747" s="722"/>
      <c r="CN1747" s="722"/>
      <c r="CO1747" s="722"/>
      <c r="CP1747" s="722"/>
      <c r="CQ1747" s="722"/>
      <c r="CR1747" s="722"/>
      <c r="CS1747" s="722"/>
    </row>
    <row r="1748" spans="1:97" s="1376" customFormat="1">
      <c r="A1748" s="722"/>
      <c r="B1748" s="722"/>
      <c r="C1748" s="722"/>
      <c r="D1748" s="722"/>
      <c r="E1748" s="722"/>
      <c r="F1748" s="757"/>
      <c r="G1748" s="757"/>
      <c r="H1748" s="757"/>
      <c r="I1748" s="757"/>
      <c r="J1748" s="757"/>
      <c r="K1748" s="758"/>
      <c r="L1748" s="758"/>
      <c r="M1748" s="722"/>
      <c r="N1748" s="736"/>
      <c r="O1748" s="736"/>
      <c r="P1748" s="736"/>
      <c r="Q1748" s="736"/>
      <c r="R1748" s="736"/>
      <c r="S1748" s="736"/>
      <c r="T1748" s="736"/>
      <c r="U1748" s="736"/>
      <c r="BA1748" s="722"/>
      <c r="BB1748" s="722"/>
      <c r="BC1748" s="722"/>
      <c r="BD1748" s="722"/>
      <c r="BE1748" s="722"/>
      <c r="BF1748" s="722"/>
      <c r="BG1748" s="722"/>
      <c r="BH1748" s="722"/>
      <c r="BI1748" s="722"/>
      <c r="BJ1748" s="722"/>
      <c r="BK1748" s="722"/>
      <c r="BL1748" s="722"/>
      <c r="BM1748" s="722"/>
      <c r="BN1748" s="722"/>
      <c r="BO1748" s="722"/>
      <c r="BP1748" s="722"/>
      <c r="BQ1748" s="722"/>
      <c r="BR1748" s="722"/>
      <c r="BS1748" s="722"/>
      <c r="BT1748" s="722"/>
      <c r="BU1748" s="722"/>
      <c r="BV1748" s="722"/>
      <c r="BW1748" s="722"/>
      <c r="BX1748" s="722"/>
      <c r="BY1748" s="722"/>
      <c r="BZ1748" s="722"/>
      <c r="CA1748" s="722"/>
      <c r="CB1748" s="722"/>
      <c r="CC1748" s="722"/>
      <c r="CD1748" s="722"/>
      <c r="CE1748" s="722"/>
      <c r="CF1748" s="722"/>
      <c r="CG1748" s="722"/>
      <c r="CH1748" s="722"/>
      <c r="CI1748" s="722"/>
      <c r="CJ1748" s="722"/>
      <c r="CK1748" s="722"/>
      <c r="CL1748" s="722"/>
      <c r="CM1748" s="722"/>
      <c r="CN1748" s="722"/>
      <c r="CO1748" s="722"/>
      <c r="CP1748" s="722"/>
      <c r="CQ1748" s="722"/>
      <c r="CR1748" s="722"/>
      <c r="CS1748" s="722"/>
    </row>
    <row r="1749" spans="1:97" s="1376" customFormat="1">
      <c r="A1749" s="722"/>
      <c r="B1749" s="722"/>
      <c r="C1749" s="722"/>
      <c r="D1749" s="722"/>
      <c r="E1749" s="722"/>
      <c r="F1749" s="757"/>
      <c r="G1749" s="757"/>
      <c r="H1749" s="757"/>
      <c r="I1749" s="757"/>
      <c r="J1749" s="757"/>
      <c r="K1749" s="758"/>
      <c r="L1749" s="758"/>
      <c r="M1749" s="722"/>
      <c r="N1749" s="736"/>
      <c r="O1749" s="736"/>
      <c r="P1749" s="736"/>
      <c r="Q1749" s="736"/>
      <c r="R1749" s="736"/>
      <c r="S1749" s="736"/>
      <c r="T1749" s="736"/>
      <c r="U1749" s="736"/>
      <c r="BA1749" s="722"/>
      <c r="BB1749" s="722"/>
      <c r="BC1749" s="722"/>
      <c r="BD1749" s="722"/>
      <c r="BE1749" s="722"/>
      <c r="BF1749" s="722"/>
      <c r="BG1749" s="722"/>
      <c r="BH1749" s="722"/>
      <c r="BI1749" s="722"/>
      <c r="BJ1749" s="722"/>
      <c r="BK1749" s="722"/>
      <c r="BL1749" s="722"/>
      <c r="BM1749" s="722"/>
      <c r="BN1749" s="722"/>
      <c r="BO1749" s="722"/>
      <c r="BP1749" s="722"/>
      <c r="BQ1749" s="722"/>
      <c r="BR1749" s="722"/>
      <c r="BS1749" s="722"/>
      <c r="BT1749" s="722"/>
      <c r="BU1749" s="722"/>
      <c r="BV1749" s="722"/>
      <c r="BW1749" s="722"/>
      <c r="BX1749" s="722"/>
      <c r="BY1749" s="722"/>
      <c r="BZ1749" s="722"/>
      <c r="CA1749" s="722"/>
      <c r="CB1749" s="722"/>
      <c r="CC1749" s="722"/>
      <c r="CD1749" s="722"/>
      <c r="CE1749" s="722"/>
      <c r="CF1749" s="722"/>
      <c r="CG1749" s="722"/>
      <c r="CH1749" s="722"/>
      <c r="CI1749" s="722"/>
      <c r="CJ1749" s="722"/>
      <c r="CK1749" s="722"/>
      <c r="CL1749" s="722"/>
      <c r="CM1749" s="722"/>
      <c r="CN1749" s="722"/>
      <c r="CO1749" s="722"/>
      <c r="CP1749" s="722"/>
      <c r="CQ1749" s="722"/>
      <c r="CR1749" s="722"/>
      <c r="CS1749" s="722"/>
    </row>
    <row r="1750" spans="1:97" s="1376" customFormat="1">
      <c r="A1750" s="722"/>
      <c r="B1750" s="722"/>
      <c r="C1750" s="722"/>
      <c r="D1750" s="722"/>
      <c r="E1750" s="722"/>
      <c r="F1750" s="757"/>
      <c r="G1750" s="757"/>
      <c r="H1750" s="757"/>
      <c r="I1750" s="757"/>
      <c r="J1750" s="757"/>
      <c r="K1750" s="758"/>
      <c r="L1750" s="758"/>
      <c r="M1750" s="722"/>
      <c r="N1750" s="736"/>
      <c r="O1750" s="736"/>
      <c r="P1750" s="736"/>
      <c r="Q1750" s="736"/>
      <c r="R1750" s="736"/>
      <c r="S1750" s="736"/>
      <c r="T1750" s="736"/>
      <c r="U1750" s="736"/>
      <c r="BA1750" s="722"/>
      <c r="BB1750" s="722"/>
      <c r="BC1750" s="722"/>
      <c r="BD1750" s="722"/>
      <c r="BE1750" s="722"/>
      <c r="BF1750" s="722"/>
      <c r="BG1750" s="722"/>
      <c r="BH1750" s="722"/>
      <c r="BI1750" s="722"/>
      <c r="BJ1750" s="722"/>
      <c r="BK1750" s="722"/>
      <c r="BL1750" s="722"/>
      <c r="BM1750" s="722"/>
      <c r="BN1750" s="722"/>
      <c r="BO1750" s="722"/>
      <c r="BP1750" s="722"/>
      <c r="BQ1750" s="722"/>
      <c r="BR1750" s="722"/>
      <c r="BS1750" s="722"/>
      <c r="BT1750" s="722"/>
      <c r="BU1750" s="722"/>
      <c r="BV1750" s="722"/>
      <c r="BW1750" s="722"/>
      <c r="BX1750" s="722"/>
      <c r="BY1750" s="722"/>
      <c r="BZ1750" s="722"/>
      <c r="CA1750" s="722"/>
      <c r="CB1750" s="722"/>
      <c r="CC1750" s="722"/>
      <c r="CD1750" s="722"/>
      <c r="CE1750" s="722"/>
      <c r="CF1750" s="722"/>
      <c r="CG1750" s="722"/>
      <c r="CH1750" s="722"/>
      <c r="CI1750" s="722"/>
      <c r="CJ1750" s="722"/>
      <c r="CK1750" s="722"/>
      <c r="CL1750" s="722"/>
      <c r="CM1750" s="722"/>
      <c r="CN1750" s="722"/>
      <c r="CO1750" s="722"/>
      <c r="CP1750" s="722"/>
      <c r="CQ1750" s="722"/>
      <c r="CR1750" s="722"/>
      <c r="CS1750" s="722"/>
    </row>
    <row r="1751" spans="1:97" s="1376" customFormat="1">
      <c r="A1751" s="722"/>
      <c r="B1751" s="722"/>
      <c r="C1751" s="722"/>
      <c r="D1751" s="722"/>
      <c r="E1751" s="722"/>
      <c r="F1751" s="757"/>
      <c r="G1751" s="757"/>
      <c r="H1751" s="757"/>
      <c r="I1751" s="757"/>
      <c r="J1751" s="757"/>
      <c r="K1751" s="758"/>
      <c r="L1751" s="758"/>
      <c r="M1751" s="722"/>
      <c r="N1751" s="736"/>
      <c r="O1751" s="736"/>
      <c r="P1751" s="736"/>
      <c r="Q1751" s="736"/>
      <c r="R1751" s="736"/>
      <c r="S1751" s="736"/>
      <c r="T1751" s="736"/>
      <c r="U1751" s="736"/>
      <c r="BA1751" s="722"/>
      <c r="BB1751" s="722"/>
      <c r="BC1751" s="722"/>
      <c r="BD1751" s="722"/>
      <c r="BE1751" s="722"/>
      <c r="BF1751" s="722"/>
      <c r="BG1751" s="722"/>
      <c r="BH1751" s="722"/>
      <c r="BI1751" s="722"/>
      <c r="BJ1751" s="722"/>
      <c r="BK1751" s="722"/>
      <c r="BL1751" s="722"/>
      <c r="BM1751" s="722"/>
      <c r="BN1751" s="722"/>
      <c r="BO1751" s="722"/>
      <c r="BP1751" s="722"/>
      <c r="BQ1751" s="722"/>
      <c r="BR1751" s="722"/>
      <c r="BS1751" s="722"/>
      <c r="BT1751" s="722"/>
      <c r="BU1751" s="722"/>
      <c r="BV1751" s="722"/>
      <c r="BW1751" s="722"/>
      <c r="BX1751" s="722"/>
      <c r="BY1751" s="722"/>
      <c r="BZ1751" s="722"/>
      <c r="CA1751" s="722"/>
      <c r="CB1751" s="722"/>
      <c r="CC1751" s="722"/>
      <c r="CD1751" s="722"/>
      <c r="CE1751" s="722"/>
      <c r="CF1751" s="722"/>
      <c r="CG1751" s="722"/>
      <c r="CH1751" s="722"/>
      <c r="CI1751" s="722"/>
      <c r="CJ1751" s="722"/>
      <c r="CK1751" s="722"/>
      <c r="CL1751" s="722"/>
      <c r="CM1751" s="722"/>
      <c r="CN1751" s="722"/>
      <c r="CO1751" s="722"/>
      <c r="CP1751" s="722"/>
      <c r="CQ1751" s="722"/>
      <c r="CR1751" s="722"/>
      <c r="CS1751" s="722"/>
    </row>
    <row r="1752" spans="1:97" s="1376" customFormat="1">
      <c r="A1752" s="722"/>
      <c r="B1752" s="722"/>
      <c r="C1752" s="722"/>
      <c r="D1752" s="722"/>
      <c r="E1752" s="722"/>
      <c r="F1752" s="757"/>
      <c r="G1752" s="757"/>
      <c r="H1752" s="757"/>
      <c r="I1752" s="757"/>
      <c r="J1752" s="757"/>
      <c r="K1752" s="758"/>
      <c r="L1752" s="758"/>
      <c r="M1752" s="722"/>
      <c r="N1752" s="736"/>
      <c r="O1752" s="736"/>
      <c r="P1752" s="736"/>
      <c r="Q1752" s="736"/>
      <c r="R1752" s="736"/>
      <c r="S1752" s="736"/>
      <c r="T1752" s="736"/>
      <c r="U1752" s="736"/>
      <c r="BA1752" s="722"/>
      <c r="BB1752" s="722"/>
      <c r="BC1752" s="722"/>
      <c r="BD1752" s="722"/>
      <c r="BE1752" s="722"/>
      <c r="BF1752" s="722"/>
      <c r="BG1752" s="722"/>
      <c r="BH1752" s="722"/>
      <c r="BI1752" s="722"/>
      <c r="BJ1752" s="722"/>
      <c r="BK1752" s="722"/>
      <c r="BL1752" s="722"/>
      <c r="BM1752" s="722"/>
      <c r="BN1752" s="722"/>
      <c r="BO1752" s="722"/>
      <c r="BP1752" s="722"/>
      <c r="BQ1752" s="722"/>
      <c r="BR1752" s="722"/>
      <c r="BS1752" s="722"/>
      <c r="BT1752" s="722"/>
      <c r="BU1752" s="722"/>
      <c r="BV1752" s="722"/>
      <c r="BW1752" s="722"/>
      <c r="BX1752" s="722"/>
      <c r="BY1752" s="722"/>
      <c r="BZ1752" s="722"/>
      <c r="CA1752" s="722"/>
      <c r="CB1752" s="722"/>
      <c r="CC1752" s="722"/>
      <c r="CD1752" s="722"/>
      <c r="CE1752" s="722"/>
      <c r="CF1752" s="722"/>
      <c r="CG1752" s="722"/>
      <c r="CH1752" s="722"/>
      <c r="CI1752" s="722"/>
      <c r="CJ1752" s="722"/>
      <c r="CK1752" s="722"/>
      <c r="CL1752" s="722"/>
      <c r="CM1752" s="722"/>
      <c r="CN1752" s="722"/>
      <c r="CO1752" s="722"/>
      <c r="CP1752" s="722"/>
      <c r="CQ1752" s="722"/>
      <c r="CR1752" s="722"/>
      <c r="CS1752" s="722"/>
    </row>
    <row r="1753" spans="1:97" s="1376" customFormat="1">
      <c r="A1753" s="722"/>
      <c r="B1753" s="722"/>
      <c r="C1753" s="722"/>
      <c r="D1753" s="722"/>
      <c r="E1753" s="722"/>
      <c r="F1753" s="757"/>
      <c r="G1753" s="757"/>
      <c r="H1753" s="757"/>
      <c r="I1753" s="757"/>
      <c r="J1753" s="757"/>
      <c r="K1753" s="758"/>
      <c r="L1753" s="758"/>
      <c r="M1753" s="722"/>
      <c r="N1753" s="736"/>
      <c r="O1753" s="736"/>
      <c r="P1753" s="736"/>
      <c r="Q1753" s="736"/>
      <c r="R1753" s="736"/>
      <c r="S1753" s="736"/>
      <c r="T1753" s="736"/>
      <c r="U1753" s="736"/>
      <c r="BA1753" s="722"/>
      <c r="BB1753" s="722"/>
      <c r="BC1753" s="722"/>
      <c r="BD1753" s="722"/>
      <c r="BE1753" s="722"/>
      <c r="BF1753" s="722"/>
      <c r="BG1753" s="722"/>
      <c r="BH1753" s="722"/>
      <c r="BI1753" s="722"/>
      <c r="BJ1753" s="722"/>
      <c r="BK1753" s="722"/>
      <c r="BL1753" s="722"/>
      <c r="BM1753" s="722"/>
      <c r="BN1753" s="722"/>
      <c r="BO1753" s="722"/>
      <c r="BP1753" s="722"/>
      <c r="BQ1753" s="722"/>
      <c r="BR1753" s="722"/>
      <c r="BS1753" s="722"/>
      <c r="BT1753" s="722"/>
      <c r="BU1753" s="722"/>
      <c r="BV1753" s="722"/>
      <c r="BW1753" s="722"/>
      <c r="BX1753" s="722"/>
      <c r="BY1753" s="722"/>
      <c r="BZ1753" s="722"/>
      <c r="CA1753" s="722"/>
      <c r="CB1753" s="722"/>
      <c r="CC1753" s="722"/>
      <c r="CD1753" s="722"/>
      <c r="CE1753" s="722"/>
      <c r="CF1753" s="722"/>
      <c r="CG1753" s="722"/>
      <c r="CH1753" s="722"/>
      <c r="CI1753" s="722"/>
      <c r="CJ1753" s="722"/>
      <c r="CK1753" s="722"/>
      <c r="CL1753" s="722"/>
      <c r="CM1753" s="722"/>
      <c r="CN1753" s="722"/>
      <c r="CO1753" s="722"/>
      <c r="CP1753" s="722"/>
      <c r="CQ1753" s="722"/>
      <c r="CR1753" s="722"/>
      <c r="CS1753" s="722"/>
    </row>
    <row r="1754" spans="1:97" s="1376" customFormat="1">
      <c r="A1754" s="722"/>
      <c r="B1754" s="722"/>
      <c r="C1754" s="722"/>
      <c r="D1754" s="722"/>
      <c r="E1754" s="722"/>
      <c r="F1754" s="757"/>
      <c r="G1754" s="757"/>
      <c r="H1754" s="757"/>
      <c r="I1754" s="757"/>
      <c r="J1754" s="757"/>
      <c r="K1754" s="758"/>
      <c r="L1754" s="758"/>
      <c r="M1754" s="722"/>
      <c r="N1754" s="736"/>
      <c r="O1754" s="736"/>
      <c r="P1754" s="736"/>
      <c r="Q1754" s="736"/>
      <c r="R1754" s="736"/>
      <c r="S1754" s="736"/>
      <c r="T1754" s="736"/>
      <c r="U1754" s="736"/>
      <c r="BA1754" s="722"/>
      <c r="BB1754" s="722"/>
      <c r="BC1754" s="722"/>
      <c r="BD1754" s="722"/>
      <c r="BE1754" s="722"/>
      <c r="BF1754" s="722"/>
      <c r="BG1754" s="722"/>
      <c r="BH1754" s="722"/>
      <c r="BI1754" s="722"/>
      <c r="BJ1754" s="722"/>
      <c r="BK1754" s="722"/>
      <c r="BL1754" s="722"/>
      <c r="BM1754" s="722"/>
      <c r="BN1754" s="722"/>
      <c r="BO1754" s="722"/>
      <c r="BP1754" s="722"/>
      <c r="BQ1754" s="722"/>
      <c r="BR1754" s="722"/>
      <c r="BS1754" s="722"/>
      <c r="BT1754" s="722"/>
      <c r="BU1754" s="722"/>
      <c r="BV1754" s="722"/>
      <c r="BW1754" s="722"/>
      <c r="BX1754" s="722"/>
      <c r="BY1754" s="722"/>
      <c r="BZ1754" s="722"/>
      <c r="CA1754" s="722"/>
      <c r="CB1754" s="722"/>
      <c r="CC1754" s="722"/>
      <c r="CD1754" s="722"/>
      <c r="CE1754" s="722"/>
      <c r="CF1754" s="722"/>
      <c r="CG1754" s="722"/>
      <c r="CH1754" s="722"/>
      <c r="CI1754" s="722"/>
      <c r="CJ1754" s="722"/>
      <c r="CK1754" s="722"/>
      <c r="CL1754" s="722"/>
      <c r="CM1754" s="722"/>
      <c r="CN1754" s="722"/>
      <c r="CO1754" s="722"/>
      <c r="CP1754" s="722"/>
      <c r="CQ1754" s="722"/>
      <c r="CR1754" s="722"/>
      <c r="CS1754" s="722"/>
    </row>
    <row r="1755" spans="1:97" s="1376" customFormat="1">
      <c r="A1755" s="722"/>
      <c r="B1755" s="722"/>
      <c r="C1755" s="722"/>
      <c r="D1755" s="722"/>
      <c r="E1755" s="722"/>
      <c r="F1755" s="757"/>
      <c r="G1755" s="757"/>
      <c r="H1755" s="757"/>
      <c r="I1755" s="757"/>
      <c r="J1755" s="757"/>
      <c r="K1755" s="758"/>
      <c r="L1755" s="758"/>
      <c r="M1755" s="722"/>
      <c r="N1755" s="736"/>
      <c r="O1755" s="736"/>
      <c r="P1755" s="736"/>
      <c r="Q1755" s="736"/>
      <c r="R1755" s="736"/>
      <c r="S1755" s="736"/>
      <c r="T1755" s="736"/>
      <c r="U1755" s="736"/>
      <c r="BA1755" s="722"/>
      <c r="BB1755" s="722"/>
      <c r="BC1755" s="722"/>
      <c r="BD1755" s="722"/>
      <c r="BE1755" s="722"/>
      <c r="BF1755" s="722"/>
      <c r="BG1755" s="722"/>
      <c r="BH1755" s="722"/>
      <c r="BI1755" s="722"/>
      <c r="BJ1755" s="722"/>
      <c r="BK1755" s="722"/>
      <c r="BL1755" s="722"/>
      <c r="BM1755" s="722"/>
      <c r="BN1755" s="722"/>
      <c r="BO1755" s="722"/>
      <c r="BP1755" s="722"/>
      <c r="BQ1755" s="722"/>
      <c r="BR1755" s="722"/>
      <c r="BS1755" s="722"/>
      <c r="BT1755" s="722"/>
      <c r="BU1755" s="722"/>
      <c r="BV1755" s="722"/>
      <c r="BW1755" s="722"/>
      <c r="BX1755" s="722"/>
      <c r="BY1755" s="722"/>
      <c r="BZ1755" s="722"/>
      <c r="CA1755" s="722"/>
      <c r="CB1755" s="722"/>
      <c r="CC1755" s="722"/>
      <c r="CD1755" s="722"/>
      <c r="CE1755" s="722"/>
      <c r="CF1755" s="722"/>
      <c r="CG1755" s="722"/>
      <c r="CH1755" s="722"/>
      <c r="CI1755" s="722"/>
      <c r="CJ1755" s="722"/>
      <c r="CK1755" s="722"/>
      <c r="CL1755" s="722"/>
      <c r="CM1755" s="722"/>
      <c r="CN1755" s="722"/>
      <c r="CO1755" s="722"/>
      <c r="CP1755" s="722"/>
      <c r="CQ1755" s="722"/>
      <c r="CR1755" s="722"/>
      <c r="CS1755" s="722"/>
    </row>
    <row r="1756" spans="1:97" s="1376" customFormat="1">
      <c r="A1756" s="722"/>
      <c r="B1756" s="722"/>
      <c r="C1756" s="722"/>
      <c r="D1756" s="722"/>
      <c r="E1756" s="722"/>
      <c r="F1756" s="757"/>
      <c r="G1756" s="757"/>
      <c r="H1756" s="757"/>
      <c r="I1756" s="757"/>
      <c r="J1756" s="757"/>
      <c r="K1756" s="758"/>
      <c r="L1756" s="758"/>
      <c r="M1756" s="722"/>
      <c r="N1756" s="736"/>
      <c r="O1756" s="736"/>
      <c r="P1756" s="736"/>
      <c r="Q1756" s="736"/>
      <c r="R1756" s="736"/>
      <c r="S1756" s="736"/>
      <c r="T1756" s="736"/>
      <c r="U1756" s="736"/>
      <c r="BA1756" s="722"/>
      <c r="BB1756" s="722"/>
      <c r="BC1756" s="722"/>
      <c r="BD1756" s="722"/>
      <c r="BE1756" s="722"/>
      <c r="BF1756" s="722"/>
      <c r="BG1756" s="722"/>
      <c r="BH1756" s="722"/>
      <c r="BI1756" s="722"/>
      <c r="BJ1756" s="722"/>
      <c r="BK1756" s="722"/>
      <c r="BL1756" s="722"/>
      <c r="BM1756" s="722"/>
      <c r="BN1756" s="722"/>
      <c r="BO1756" s="722"/>
      <c r="BP1756" s="722"/>
      <c r="BQ1756" s="722"/>
      <c r="BR1756" s="722"/>
      <c r="BS1756" s="722"/>
      <c r="BT1756" s="722"/>
      <c r="BU1756" s="722"/>
      <c r="BV1756" s="722"/>
      <c r="BW1756" s="722"/>
      <c r="BX1756" s="722"/>
      <c r="BY1756" s="722"/>
      <c r="BZ1756" s="722"/>
      <c r="CA1756" s="722"/>
      <c r="CB1756" s="722"/>
      <c r="CC1756" s="722"/>
      <c r="CD1756" s="722"/>
      <c r="CE1756" s="722"/>
      <c r="CF1756" s="722"/>
      <c r="CG1756" s="722"/>
      <c r="CH1756" s="722"/>
      <c r="CI1756" s="722"/>
      <c r="CJ1756" s="722"/>
      <c r="CK1756" s="722"/>
      <c r="CL1756" s="722"/>
      <c r="CM1756" s="722"/>
      <c r="CN1756" s="722"/>
      <c r="CO1756" s="722"/>
      <c r="CP1756" s="722"/>
      <c r="CQ1756" s="722"/>
      <c r="CR1756" s="722"/>
      <c r="CS1756" s="722"/>
    </row>
    <row r="1757" spans="1:97" s="1376" customFormat="1">
      <c r="A1757" s="722"/>
      <c r="B1757" s="722"/>
      <c r="C1757" s="722"/>
      <c r="D1757" s="722"/>
      <c r="E1757" s="722"/>
      <c r="F1757" s="757"/>
      <c r="G1757" s="757"/>
      <c r="H1757" s="757"/>
      <c r="I1757" s="757"/>
      <c r="J1757" s="757"/>
      <c r="K1757" s="758"/>
      <c r="L1757" s="758"/>
      <c r="M1757" s="722"/>
      <c r="N1757" s="736"/>
      <c r="O1757" s="736"/>
      <c r="P1757" s="736"/>
      <c r="Q1757" s="736"/>
      <c r="R1757" s="736"/>
      <c r="S1757" s="736"/>
      <c r="T1757" s="736"/>
      <c r="U1757" s="736"/>
      <c r="BA1757" s="722"/>
      <c r="BB1757" s="722"/>
      <c r="BC1757" s="722"/>
      <c r="BD1757" s="722"/>
      <c r="BE1757" s="722"/>
      <c r="BF1757" s="722"/>
      <c r="BG1757" s="722"/>
      <c r="BH1757" s="722"/>
      <c r="BI1757" s="722"/>
      <c r="BJ1757" s="722"/>
      <c r="BK1757" s="722"/>
      <c r="BL1757" s="722"/>
      <c r="BM1757" s="722"/>
      <c r="BN1757" s="722"/>
      <c r="BO1757" s="722"/>
      <c r="BP1757" s="722"/>
      <c r="BQ1757" s="722"/>
      <c r="BR1757" s="722"/>
      <c r="BS1757" s="722"/>
      <c r="BT1757" s="722"/>
      <c r="BU1757" s="722"/>
      <c r="BV1757" s="722"/>
      <c r="BW1757" s="722"/>
      <c r="BX1757" s="722"/>
      <c r="BY1757" s="722"/>
      <c r="BZ1757" s="722"/>
      <c r="CA1757" s="722"/>
      <c r="CB1757" s="722"/>
      <c r="CC1757" s="722"/>
      <c r="CD1757" s="722"/>
      <c r="CE1757" s="722"/>
      <c r="CF1757" s="722"/>
      <c r="CG1757" s="722"/>
      <c r="CH1757" s="722"/>
      <c r="CI1757" s="722"/>
      <c r="CJ1757" s="722"/>
      <c r="CK1757" s="722"/>
      <c r="CL1757" s="722"/>
      <c r="CM1757" s="722"/>
      <c r="CN1757" s="722"/>
      <c r="CO1757" s="722"/>
      <c r="CP1757" s="722"/>
      <c r="CQ1757" s="722"/>
      <c r="CR1757" s="722"/>
      <c r="CS1757" s="722"/>
    </row>
    <row r="1758" spans="1:97" s="1376" customFormat="1">
      <c r="A1758" s="722"/>
      <c r="B1758" s="722"/>
      <c r="C1758" s="722"/>
      <c r="D1758" s="722"/>
      <c r="E1758" s="722"/>
      <c r="F1758" s="757"/>
      <c r="G1758" s="757"/>
      <c r="H1758" s="757"/>
      <c r="I1758" s="757"/>
      <c r="J1758" s="757"/>
      <c r="K1758" s="758"/>
      <c r="L1758" s="758"/>
      <c r="M1758" s="722"/>
      <c r="N1758" s="736"/>
      <c r="O1758" s="736"/>
      <c r="P1758" s="736"/>
      <c r="Q1758" s="736"/>
      <c r="R1758" s="736"/>
      <c r="S1758" s="736"/>
      <c r="T1758" s="736"/>
      <c r="U1758" s="736"/>
      <c r="BA1758" s="722"/>
      <c r="BB1758" s="722"/>
      <c r="BC1758" s="722"/>
      <c r="BD1758" s="722"/>
      <c r="BE1758" s="722"/>
      <c r="BF1758" s="722"/>
      <c r="BG1758" s="722"/>
      <c r="BH1758" s="722"/>
      <c r="BI1758" s="722"/>
      <c r="BJ1758" s="722"/>
      <c r="BK1758" s="722"/>
      <c r="BL1758" s="722"/>
      <c r="BM1758" s="722"/>
      <c r="BN1758" s="722"/>
      <c r="BO1758" s="722"/>
      <c r="BP1758" s="722"/>
      <c r="BQ1758" s="722"/>
      <c r="BR1758" s="722"/>
      <c r="BS1758" s="722"/>
      <c r="BT1758" s="722"/>
      <c r="BU1758" s="722"/>
      <c r="BV1758" s="722"/>
      <c r="BW1758" s="722"/>
      <c r="BX1758" s="722"/>
      <c r="BY1758" s="722"/>
      <c r="BZ1758" s="722"/>
      <c r="CA1758" s="722"/>
      <c r="CB1758" s="722"/>
      <c r="CC1758" s="722"/>
      <c r="CD1758" s="722"/>
      <c r="CE1758" s="722"/>
      <c r="CF1758" s="722"/>
      <c r="CG1758" s="722"/>
      <c r="CH1758" s="722"/>
      <c r="CI1758" s="722"/>
      <c r="CJ1758" s="722"/>
      <c r="CK1758" s="722"/>
      <c r="CL1758" s="722"/>
      <c r="CM1758" s="722"/>
      <c r="CN1758" s="722"/>
      <c r="CO1758" s="722"/>
      <c r="CP1758" s="722"/>
      <c r="CQ1758" s="722"/>
      <c r="CR1758" s="722"/>
      <c r="CS1758" s="722"/>
    </row>
    <row r="1759" spans="1:97" s="1376" customFormat="1">
      <c r="A1759" s="722"/>
      <c r="B1759" s="722"/>
      <c r="C1759" s="722"/>
      <c r="D1759" s="722"/>
      <c r="E1759" s="722"/>
      <c r="F1759" s="757"/>
      <c r="G1759" s="757"/>
      <c r="H1759" s="757"/>
      <c r="I1759" s="757"/>
      <c r="J1759" s="757"/>
      <c r="K1759" s="758"/>
      <c r="L1759" s="758"/>
      <c r="M1759" s="722"/>
      <c r="N1759" s="736"/>
      <c r="O1759" s="736"/>
      <c r="P1759" s="736"/>
      <c r="Q1759" s="736"/>
      <c r="R1759" s="736"/>
      <c r="S1759" s="736"/>
      <c r="T1759" s="736"/>
      <c r="U1759" s="736"/>
      <c r="BA1759" s="722"/>
      <c r="BB1759" s="722"/>
      <c r="BC1759" s="722"/>
      <c r="BD1759" s="722"/>
      <c r="BE1759" s="722"/>
      <c r="BF1759" s="722"/>
      <c r="BG1759" s="722"/>
      <c r="BH1759" s="722"/>
      <c r="BI1759" s="722"/>
      <c r="BJ1759" s="722"/>
      <c r="BK1759" s="722"/>
      <c r="BL1759" s="722"/>
      <c r="BM1759" s="722"/>
      <c r="BN1759" s="722"/>
      <c r="BO1759" s="722"/>
      <c r="BP1759" s="722"/>
      <c r="BQ1759" s="722"/>
      <c r="BR1759" s="722"/>
      <c r="BS1759" s="722"/>
      <c r="BT1759" s="722"/>
      <c r="BU1759" s="722"/>
      <c r="BV1759" s="722"/>
      <c r="BW1759" s="722"/>
      <c r="BX1759" s="722"/>
      <c r="BY1759" s="722"/>
      <c r="BZ1759" s="722"/>
      <c r="CA1759" s="722"/>
      <c r="CB1759" s="722"/>
      <c r="CC1759" s="722"/>
      <c r="CD1759" s="722"/>
      <c r="CE1759" s="722"/>
      <c r="CF1759" s="722"/>
      <c r="CG1759" s="722"/>
      <c r="CH1759" s="722"/>
      <c r="CI1759" s="722"/>
      <c r="CJ1759" s="722"/>
      <c r="CK1759" s="722"/>
      <c r="CL1759" s="722"/>
      <c r="CM1759" s="722"/>
      <c r="CN1759" s="722"/>
      <c r="CO1759" s="722"/>
      <c r="CP1759" s="722"/>
      <c r="CQ1759" s="722"/>
      <c r="CR1759" s="722"/>
      <c r="CS1759" s="722"/>
    </row>
    <row r="1760" spans="1:97" s="1376" customFormat="1">
      <c r="A1760" s="722"/>
      <c r="B1760" s="722"/>
      <c r="C1760" s="722"/>
      <c r="D1760" s="722"/>
      <c r="E1760" s="722"/>
      <c r="F1760" s="757"/>
      <c r="G1760" s="757"/>
      <c r="H1760" s="757"/>
      <c r="I1760" s="757"/>
      <c r="J1760" s="757"/>
      <c r="K1760" s="758"/>
      <c r="L1760" s="758"/>
      <c r="M1760" s="722"/>
      <c r="N1760" s="736"/>
      <c r="O1760" s="736"/>
      <c r="P1760" s="736"/>
      <c r="Q1760" s="736"/>
      <c r="R1760" s="736"/>
      <c r="S1760" s="736"/>
      <c r="T1760" s="736"/>
      <c r="U1760" s="736"/>
      <c r="BA1760" s="722"/>
      <c r="BB1760" s="722"/>
      <c r="BC1760" s="722"/>
      <c r="BD1760" s="722"/>
      <c r="BE1760" s="722"/>
      <c r="BF1760" s="722"/>
      <c r="BG1760" s="722"/>
      <c r="BH1760" s="722"/>
      <c r="BI1760" s="722"/>
      <c r="BJ1760" s="722"/>
      <c r="BK1760" s="722"/>
      <c r="BL1760" s="722"/>
      <c r="BM1760" s="722"/>
      <c r="BN1760" s="722"/>
      <c r="BO1760" s="722"/>
      <c r="BP1760" s="722"/>
      <c r="BQ1760" s="722"/>
      <c r="BR1760" s="722"/>
      <c r="BS1760" s="722"/>
      <c r="BT1760" s="722"/>
      <c r="BU1760" s="722"/>
      <c r="BV1760" s="722"/>
      <c r="BW1760" s="722"/>
      <c r="BX1760" s="722"/>
      <c r="BY1760" s="722"/>
      <c r="BZ1760" s="722"/>
      <c r="CA1760" s="722"/>
      <c r="CB1760" s="722"/>
      <c r="CC1760" s="722"/>
      <c r="CD1760" s="722"/>
      <c r="CE1760" s="722"/>
      <c r="CF1760" s="722"/>
      <c r="CG1760" s="722"/>
      <c r="CH1760" s="722"/>
      <c r="CI1760" s="722"/>
      <c r="CJ1760" s="722"/>
      <c r="CK1760" s="722"/>
      <c r="CL1760" s="722"/>
      <c r="CM1760" s="722"/>
      <c r="CN1760" s="722"/>
      <c r="CO1760" s="722"/>
      <c r="CP1760" s="722"/>
      <c r="CQ1760" s="722"/>
      <c r="CR1760" s="722"/>
      <c r="CS1760" s="722"/>
    </row>
    <row r="1761" spans="1:97" s="1376" customFormat="1">
      <c r="A1761" s="722"/>
      <c r="B1761" s="722"/>
      <c r="C1761" s="722"/>
      <c r="D1761" s="722"/>
      <c r="E1761" s="722"/>
      <c r="F1761" s="757"/>
      <c r="G1761" s="757"/>
      <c r="H1761" s="757"/>
      <c r="I1761" s="757"/>
      <c r="J1761" s="757"/>
      <c r="K1761" s="758"/>
      <c r="L1761" s="758"/>
      <c r="M1761" s="722"/>
      <c r="N1761" s="736"/>
      <c r="O1761" s="736"/>
      <c r="P1761" s="736"/>
      <c r="Q1761" s="736"/>
      <c r="R1761" s="736"/>
      <c r="S1761" s="736"/>
      <c r="T1761" s="736"/>
      <c r="U1761" s="736"/>
      <c r="BA1761" s="722"/>
      <c r="BB1761" s="722"/>
      <c r="BC1761" s="722"/>
      <c r="BD1761" s="722"/>
      <c r="BE1761" s="722"/>
      <c r="BF1761" s="722"/>
      <c r="BG1761" s="722"/>
      <c r="BH1761" s="722"/>
      <c r="BI1761" s="722"/>
      <c r="BJ1761" s="722"/>
      <c r="BK1761" s="722"/>
      <c r="BL1761" s="722"/>
      <c r="BM1761" s="722"/>
      <c r="BN1761" s="722"/>
      <c r="BO1761" s="722"/>
      <c r="BP1761" s="722"/>
      <c r="BQ1761" s="722"/>
      <c r="BR1761" s="722"/>
      <c r="BS1761" s="722"/>
      <c r="BT1761" s="722"/>
      <c r="BU1761" s="722"/>
      <c r="BV1761" s="722"/>
      <c r="BW1761" s="722"/>
      <c r="BX1761" s="722"/>
      <c r="BY1761" s="722"/>
      <c r="BZ1761" s="722"/>
      <c r="CA1761" s="722"/>
      <c r="CB1761" s="722"/>
      <c r="CC1761" s="722"/>
      <c r="CD1761" s="722"/>
      <c r="CE1761" s="722"/>
      <c r="CF1761" s="722"/>
      <c r="CG1761" s="722"/>
      <c r="CH1761" s="722"/>
      <c r="CI1761" s="722"/>
      <c r="CJ1761" s="722"/>
      <c r="CK1761" s="722"/>
      <c r="CL1761" s="722"/>
      <c r="CM1761" s="722"/>
      <c r="CN1761" s="722"/>
      <c r="CO1761" s="722"/>
      <c r="CP1761" s="722"/>
      <c r="CQ1761" s="722"/>
      <c r="CR1761" s="722"/>
      <c r="CS1761" s="722"/>
    </row>
    <row r="1762" spans="1:97" s="1376" customFormat="1">
      <c r="A1762" s="722"/>
      <c r="B1762" s="722"/>
      <c r="C1762" s="722"/>
      <c r="D1762" s="722"/>
      <c r="E1762" s="722"/>
      <c r="F1762" s="757"/>
      <c r="G1762" s="757"/>
      <c r="H1762" s="757"/>
      <c r="I1762" s="757"/>
      <c r="J1762" s="757"/>
      <c r="K1762" s="758"/>
      <c r="L1762" s="758"/>
      <c r="M1762" s="722"/>
      <c r="N1762" s="736"/>
      <c r="O1762" s="736"/>
      <c r="P1762" s="736"/>
      <c r="Q1762" s="736"/>
      <c r="R1762" s="736"/>
      <c r="S1762" s="736"/>
      <c r="T1762" s="736"/>
      <c r="U1762" s="736"/>
      <c r="BA1762" s="722"/>
      <c r="BB1762" s="722"/>
      <c r="BC1762" s="722"/>
      <c r="BD1762" s="722"/>
      <c r="BE1762" s="722"/>
      <c r="BF1762" s="722"/>
      <c r="BG1762" s="722"/>
      <c r="BH1762" s="722"/>
      <c r="BI1762" s="722"/>
      <c r="BJ1762" s="722"/>
      <c r="BK1762" s="722"/>
      <c r="BL1762" s="722"/>
      <c r="BM1762" s="722"/>
      <c r="BN1762" s="722"/>
      <c r="BO1762" s="722"/>
      <c r="BP1762" s="722"/>
      <c r="BQ1762" s="722"/>
      <c r="BR1762" s="722"/>
      <c r="BS1762" s="722"/>
      <c r="BT1762" s="722"/>
      <c r="BU1762" s="722"/>
      <c r="BV1762" s="722"/>
      <c r="BW1762" s="722"/>
      <c r="BX1762" s="722"/>
      <c r="BY1762" s="722"/>
      <c r="BZ1762" s="722"/>
      <c r="CA1762" s="722"/>
      <c r="CB1762" s="722"/>
      <c r="CC1762" s="722"/>
      <c r="CD1762" s="722"/>
      <c r="CE1762" s="722"/>
      <c r="CF1762" s="722"/>
      <c r="CG1762" s="722"/>
      <c r="CH1762" s="722"/>
      <c r="CI1762" s="722"/>
      <c r="CJ1762" s="722"/>
      <c r="CK1762" s="722"/>
      <c r="CL1762" s="722"/>
      <c r="CM1762" s="722"/>
      <c r="CN1762" s="722"/>
      <c r="CO1762" s="722"/>
      <c r="CP1762" s="722"/>
      <c r="CQ1762" s="722"/>
      <c r="CR1762" s="722"/>
      <c r="CS1762" s="722"/>
    </row>
    <row r="1763" spans="1:97" s="1376" customFormat="1">
      <c r="A1763" s="722"/>
      <c r="B1763" s="722"/>
      <c r="C1763" s="722"/>
      <c r="D1763" s="722"/>
      <c r="E1763" s="722"/>
      <c r="F1763" s="757"/>
      <c r="G1763" s="757"/>
      <c r="H1763" s="757"/>
      <c r="I1763" s="757"/>
      <c r="J1763" s="757"/>
      <c r="K1763" s="758"/>
      <c r="L1763" s="758"/>
      <c r="M1763" s="722"/>
      <c r="N1763" s="736"/>
      <c r="O1763" s="736"/>
      <c r="P1763" s="736"/>
      <c r="Q1763" s="736"/>
      <c r="R1763" s="736"/>
      <c r="S1763" s="736"/>
      <c r="T1763" s="736"/>
      <c r="U1763" s="736"/>
      <c r="BA1763" s="722"/>
      <c r="BB1763" s="722"/>
      <c r="BC1763" s="722"/>
      <c r="BD1763" s="722"/>
      <c r="BE1763" s="722"/>
      <c r="BF1763" s="722"/>
      <c r="BG1763" s="722"/>
      <c r="BH1763" s="722"/>
      <c r="BI1763" s="722"/>
      <c r="BJ1763" s="722"/>
      <c r="BK1763" s="722"/>
      <c r="BL1763" s="722"/>
      <c r="BM1763" s="722"/>
      <c r="BN1763" s="722"/>
      <c r="BO1763" s="722"/>
      <c r="BP1763" s="722"/>
      <c r="BQ1763" s="722"/>
      <c r="BR1763" s="722"/>
      <c r="BS1763" s="722"/>
      <c r="BT1763" s="722"/>
      <c r="BU1763" s="722"/>
      <c r="BV1763" s="722"/>
      <c r="BW1763" s="722"/>
      <c r="BX1763" s="722"/>
      <c r="BY1763" s="722"/>
      <c r="BZ1763" s="722"/>
      <c r="CA1763" s="722"/>
      <c r="CB1763" s="722"/>
      <c r="CC1763" s="722"/>
      <c r="CD1763" s="722"/>
      <c r="CE1763" s="722"/>
      <c r="CF1763" s="722"/>
      <c r="CG1763" s="722"/>
      <c r="CH1763" s="722"/>
      <c r="CI1763" s="722"/>
      <c r="CJ1763" s="722"/>
      <c r="CK1763" s="722"/>
      <c r="CL1763" s="722"/>
      <c r="CM1763" s="722"/>
      <c r="CN1763" s="722"/>
      <c r="CO1763" s="722"/>
      <c r="CP1763" s="722"/>
      <c r="CQ1763" s="722"/>
      <c r="CR1763" s="722"/>
      <c r="CS1763" s="722"/>
    </row>
    <row r="1764" spans="1:97" s="1376" customFormat="1">
      <c r="A1764" s="722"/>
      <c r="B1764" s="722"/>
      <c r="C1764" s="722"/>
      <c r="D1764" s="722"/>
      <c r="E1764" s="722"/>
      <c r="F1764" s="757"/>
      <c r="G1764" s="757"/>
      <c r="H1764" s="757"/>
      <c r="I1764" s="757"/>
      <c r="J1764" s="757"/>
      <c r="K1764" s="758"/>
      <c r="L1764" s="758"/>
      <c r="M1764" s="722"/>
      <c r="N1764" s="736"/>
      <c r="O1764" s="736"/>
      <c r="P1764" s="736"/>
      <c r="Q1764" s="736"/>
      <c r="R1764" s="736"/>
      <c r="S1764" s="736"/>
      <c r="T1764" s="736"/>
      <c r="U1764" s="736"/>
      <c r="BA1764" s="722"/>
      <c r="BB1764" s="722"/>
      <c r="BC1764" s="722"/>
      <c r="BD1764" s="722"/>
      <c r="BE1764" s="722"/>
      <c r="BF1764" s="722"/>
      <c r="BG1764" s="722"/>
      <c r="BH1764" s="722"/>
      <c r="BI1764" s="722"/>
      <c r="BJ1764" s="722"/>
      <c r="BK1764" s="722"/>
      <c r="BL1764" s="722"/>
      <c r="BM1764" s="722"/>
      <c r="BN1764" s="722"/>
      <c r="BO1764" s="722"/>
      <c r="BP1764" s="722"/>
      <c r="BQ1764" s="722"/>
      <c r="BR1764" s="722"/>
      <c r="BS1764" s="722"/>
      <c r="BT1764" s="722"/>
      <c r="BU1764" s="722"/>
      <c r="BV1764" s="722"/>
      <c r="BW1764" s="722"/>
      <c r="BX1764" s="722"/>
      <c r="BY1764" s="722"/>
      <c r="BZ1764" s="722"/>
      <c r="CA1764" s="722"/>
      <c r="CB1764" s="722"/>
      <c r="CC1764" s="722"/>
      <c r="CD1764" s="722"/>
      <c r="CE1764" s="722"/>
      <c r="CF1764" s="722"/>
      <c r="CG1764" s="722"/>
      <c r="CH1764" s="722"/>
      <c r="CI1764" s="722"/>
      <c r="CJ1764" s="722"/>
      <c r="CK1764" s="722"/>
      <c r="CL1764" s="722"/>
      <c r="CM1764" s="722"/>
      <c r="CN1764" s="722"/>
      <c r="CO1764" s="722"/>
      <c r="CP1764" s="722"/>
      <c r="CQ1764" s="722"/>
      <c r="CR1764" s="722"/>
      <c r="CS1764" s="722"/>
    </row>
    <row r="1765" spans="1:97" s="1376" customFormat="1">
      <c r="A1765" s="722"/>
      <c r="B1765" s="722"/>
      <c r="C1765" s="722"/>
      <c r="D1765" s="722"/>
      <c r="E1765" s="722"/>
      <c r="F1765" s="757"/>
      <c r="G1765" s="757"/>
      <c r="H1765" s="757"/>
      <c r="I1765" s="757"/>
      <c r="J1765" s="757"/>
      <c r="K1765" s="758"/>
      <c r="L1765" s="758"/>
      <c r="M1765" s="722"/>
      <c r="N1765" s="736"/>
      <c r="O1765" s="736"/>
      <c r="P1765" s="736"/>
      <c r="Q1765" s="736"/>
      <c r="R1765" s="736"/>
      <c r="S1765" s="736"/>
      <c r="T1765" s="736"/>
      <c r="U1765" s="736"/>
      <c r="BA1765" s="722"/>
      <c r="BB1765" s="722"/>
      <c r="BC1765" s="722"/>
      <c r="BD1765" s="722"/>
      <c r="BE1765" s="722"/>
      <c r="BF1765" s="722"/>
      <c r="BG1765" s="722"/>
      <c r="BH1765" s="722"/>
      <c r="BI1765" s="722"/>
      <c r="BJ1765" s="722"/>
      <c r="BK1765" s="722"/>
      <c r="BL1765" s="722"/>
      <c r="BM1765" s="722"/>
      <c r="BN1765" s="722"/>
      <c r="BO1765" s="722"/>
      <c r="BP1765" s="722"/>
      <c r="BQ1765" s="722"/>
      <c r="BR1765" s="722"/>
      <c r="BS1765" s="722"/>
      <c r="BT1765" s="722"/>
      <c r="BU1765" s="722"/>
      <c r="BV1765" s="722"/>
      <c r="BW1765" s="722"/>
      <c r="BX1765" s="722"/>
      <c r="BY1765" s="722"/>
      <c r="BZ1765" s="722"/>
      <c r="CA1765" s="722"/>
      <c r="CB1765" s="722"/>
      <c r="CC1765" s="722"/>
      <c r="CD1765" s="722"/>
      <c r="CE1765" s="722"/>
      <c r="CF1765" s="722"/>
      <c r="CG1765" s="722"/>
      <c r="CH1765" s="722"/>
      <c r="CI1765" s="722"/>
      <c r="CJ1765" s="722"/>
      <c r="CK1765" s="722"/>
      <c r="CL1765" s="722"/>
      <c r="CM1765" s="722"/>
      <c r="CN1765" s="722"/>
      <c r="CO1765" s="722"/>
      <c r="CP1765" s="722"/>
      <c r="CQ1765" s="722"/>
      <c r="CR1765" s="722"/>
      <c r="CS1765" s="722"/>
    </row>
    <row r="1766" spans="1:97" s="1376" customFormat="1">
      <c r="A1766" s="722"/>
      <c r="B1766" s="722"/>
      <c r="C1766" s="722"/>
      <c r="D1766" s="722"/>
      <c r="E1766" s="722"/>
      <c r="F1766" s="757"/>
      <c r="G1766" s="757"/>
      <c r="H1766" s="757"/>
      <c r="I1766" s="757"/>
      <c r="J1766" s="757"/>
      <c r="K1766" s="758"/>
      <c r="L1766" s="758"/>
      <c r="M1766" s="722"/>
      <c r="N1766" s="736"/>
      <c r="O1766" s="736"/>
      <c r="P1766" s="736"/>
      <c r="Q1766" s="736"/>
      <c r="R1766" s="736"/>
      <c r="S1766" s="736"/>
      <c r="T1766" s="736"/>
      <c r="U1766" s="736"/>
      <c r="BA1766" s="722"/>
      <c r="BB1766" s="722"/>
      <c r="BC1766" s="722"/>
      <c r="BD1766" s="722"/>
      <c r="BE1766" s="722"/>
      <c r="BF1766" s="722"/>
      <c r="BG1766" s="722"/>
      <c r="BH1766" s="722"/>
      <c r="BI1766" s="722"/>
      <c r="BJ1766" s="722"/>
      <c r="BK1766" s="722"/>
      <c r="BL1766" s="722"/>
      <c r="BM1766" s="722"/>
      <c r="BN1766" s="722"/>
      <c r="BO1766" s="722"/>
      <c r="BP1766" s="722"/>
      <c r="BQ1766" s="722"/>
      <c r="BR1766" s="722"/>
      <c r="BS1766" s="722"/>
      <c r="BT1766" s="722"/>
      <c r="BU1766" s="722"/>
      <c r="BV1766" s="722"/>
      <c r="BW1766" s="722"/>
      <c r="BX1766" s="722"/>
      <c r="BY1766" s="722"/>
      <c r="BZ1766" s="722"/>
      <c r="CA1766" s="722"/>
      <c r="CB1766" s="722"/>
      <c r="CC1766" s="722"/>
      <c r="CD1766" s="722"/>
      <c r="CE1766" s="722"/>
      <c r="CF1766" s="722"/>
      <c r="CG1766" s="722"/>
      <c r="CH1766" s="722"/>
      <c r="CI1766" s="722"/>
      <c r="CJ1766" s="722"/>
      <c r="CK1766" s="722"/>
      <c r="CL1766" s="722"/>
      <c r="CM1766" s="722"/>
      <c r="CN1766" s="722"/>
      <c r="CO1766" s="722"/>
      <c r="CP1766" s="722"/>
      <c r="CQ1766" s="722"/>
      <c r="CR1766" s="722"/>
      <c r="CS1766" s="722"/>
    </row>
    <row r="1767" spans="1:97" s="1376" customFormat="1">
      <c r="A1767" s="722"/>
      <c r="B1767" s="722"/>
      <c r="C1767" s="722"/>
      <c r="D1767" s="722"/>
      <c r="E1767" s="722"/>
      <c r="F1767" s="757"/>
      <c r="G1767" s="757"/>
      <c r="H1767" s="757"/>
      <c r="I1767" s="757"/>
      <c r="J1767" s="757"/>
      <c r="K1767" s="758"/>
      <c r="L1767" s="758"/>
      <c r="M1767" s="722"/>
      <c r="N1767" s="736"/>
      <c r="O1767" s="736"/>
      <c r="P1767" s="736"/>
      <c r="Q1767" s="736"/>
      <c r="R1767" s="736"/>
      <c r="S1767" s="736"/>
      <c r="T1767" s="736"/>
      <c r="U1767" s="736"/>
      <c r="BA1767" s="722"/>
      <c r="BB1767" s="722"/>
      <c r="BC1767" s="722"/>
      <c r="BD1767" s="722"/>
      <c r="BE1767" s="722"/>
      <c r="BF1767" s="722"/>
      <c r="BG1767" s="722"/>
      <c r="BH1767" s="722"/>
      <c r="BI1767" s="722"/>
      <c r="BJ1767" s="722"/>
      <c r="BK1767" s="722"/>
      <c r="BL1767" s="722"/>
      <c r="BM1767" s="722"/>
      <c r="BN1767" s="722"/>
      <c r="BO1767" s="722"/>
      <c r="BP1767" s="722"/>
      <c r="BQ1767" s="722"/>
      <c r="BR1767" s="722"/>
      <c r="BS1767" s="722"/>
      <c r="BT1767" s="722"/>
      <c r="BU1767" s="722"/>
      <c r="BV1767" s="722"/>
      <c r="BW1767" s="722"/>
      <c r="BX1767" s="722"/>
      <c r="BY1767" s="722"/>
      <c r="BZ1767" s="722"/>
      <c r="CA1767" s="722"/>
      <c r="CB1767" s="722"/>
      <c r="CC1767" s="722"/>
      <c r="CD1767" s="722"/>
      <c r="CE1767" s="722"/>
      <c r="CF1767" s="722"/>
      <c r="CG1767" s="722"/>
      <c r="CH1767" s="722"/>
      <c r="CI1767" s="722"/>
      <c r="CJ1767" s="722"/>
      <c r="CK1767" s="722"/>
      <c r="CL1767" s="722"/>
      <c r="CM1767" s="722"/>
      <c r="CN1767" s="722"/>
      <c r="CO1767" s="722"/>
      <c r="CP1767" s="722"/>
      <c r="CQ1767" s="722"/>
      <c r="CR1767" s="722"/>
      <c r="CS1767" s="722"/>
    </row>
    <row r="1768" spans="1:97" s="1376" customFormat="1">
      <c r="A1768" s="722"/>
      <c r="B1768" s="722"/>
      <c r="C1768" s="722"/>
      <c r="D1768" s="722"/>
      <c r="E1768" s="722"/>
      <c r="F1768" s="757"/>
      <c r="G1768" s="757"/>
      <c r="H1768" s="757"/>
      <c r="I1768" s="757"/>
      <c r="J1768" s="757"/>
      <c r="K1768" s="758"/>
      <c r="L1768" s="758"/>
      <c r="M1768" s="722"/>
      <c r="N1768" s="736"/>
      <c r="O1768" s="736"/>
      <c r="P1768" s="736"/>
      <c r="Q1768" s="736"/>
      <c r="R1768" s="736"/>
      <c r="S1768" s="736"/>
      <c r="T1768" s="736"/>
      <c r="U1768" s="736"/>
      <c r="BA1768" s="722"/>
      <c r="BB1768" s="722"/>
      <c r="BC1768" s="722"/>
      <c r="BD1768" s="722"/>
      <c r="BE1768" s="722"/>
      <c r="BF1768" s="722"/>
      <c r="BG1768" s="722"/>
      <c r="BH1768" s="722"/>
      <c r="BI1768" s="722"/>
      <c r="BJ1768" s="722"/>
      <c r="BK1768" s="722"/>
      <c r="BL1768" s="722"/>
      <c r="BM1768" s="722"/>
      <c r="BN1768" s="722"/>
      <c r="BO1768" s="722"/>
      <c r="BP1768" s="722"/>
      <c r="BQ1768" s="722"/>
      <c r="BR1768" s="722"/>
      <c r="BS1768" s="722"/>
      <c r="BT1768" s="722"/>
      <c r="BU1768" s="722"/>
      <c r="BV1768" s="722"/>
      <c r="BW1768" s="722"/>
      <c r="BX1768" s="722"/>
      <c r="BY1768" s="722"/>
      <c r="BZ1768" s="722"/>
      <c r="CA1768" s="722"/>
      <c r="CB1768" s="722"/>
      <c r="CC1768" s="722"/>
      <c r="CD1768" s="722"/>
      <c r="CE1768" s="722"/>
      <c r="CF1768" s="722"/>
      <c r="CG1768" s="722"/>
      <c r="CH1768" s="722"/>
      <c r="CI1768" s="722"/>
      <c r="CJ1768" s="722"/>
      <c r="CK1768" s="722"/>
      <c r="CL1768" s="722"/>
      <c r="CM1768" s="722"/>
      <c r="CN1768" s="722"/>
      <c r="CO1768" s="722"/>
      <c r="CP1768" s="722"/>
      <c r="CQ1768" s="722"/>
      <c r="CR1768" s="722"/>
      <c r="CS1768" s="722"/>
    </row>
    <row r="1769" spans="1:97" s="1376" customFormat="1">
      <c r="A1769" s="722"/>
      <c r="B1769" s="722"/>
      <c r="C1769" s="722"/>
      <c r="D1769" s="722"/>
      <c r="E1769" s="722"/>
      <c r="F1769" s="757"/>
      <c r="G1769" s="757"/>
      <c r="H1769" s="757"/>
      <c r="I1769" s="757"/>
      <c r="J1769" s="757"/>
      <c r="K1769" s="758"/>
      <c r="L1769" s="758"/>
      <c r="M1769" s="722"/>
      <c r="N1769" s="736"/>
      <c r="O1769" s="736"/>
      <c r="P1769" s="736"/>
      <c r="Q1769" s="736"/>
      <c r="R1769" s="736"/>
      <c r="S1769" s="736"/>
      <c r="T1769" s="736"/>
      <c r="U1769" s="736"/>
      <c r="BA1769" s="722"/>
      <c r="BB1769" s="722"/>
      <c r="BC1769" s="722"/>
      <c r="BD1769" s="722"/>
      <c r="BE1769" s="722"/>
      <c r="BF1769" s="722"/>
      <c r="BG1769" s="722"/>
      <c r="BH1769" s="722"/>
      <c r="BI1769" s="722"/>
      <c r="BJ1769" s="722"/>
      <c r="BK1769" s="722"/>
      <c r="BL1769" s="722"/>
      <c r="BM1769" s="722"/>
      <c r="BN1769" s="722"/>
      <c r="BO1769" s="722"/>
      <c r="BP1769" s="722"/>
      <c r="BQ1769" s="722"/>
      <c r="BR1769" s="722"/>
      <c r="BS1769" s="722"/>
      <c r="BT1769" s="722"/>
      <c r="BU1769" s="722"/>
      <c r="BV1769" s="722"/>
      <c r="BW1769" s="722"/>
      <c r="BX1769" s="722"/>
      <c r="BY1769" s="722"/>
      <c r="BZ1769" s="722"/>
      <c r="CA1769" s="722"/>
      <c r="CB1769" s="722"/>
      <c r="CC1769" s="722"/>
      <c r="CD1769" s="722"/>
      <c r="CE1769" s="722"/>
      <c r="CF1769" s="722"/>
      <c r="CG1769" s="722"/>
      <c r="CH1769" s="722"/>
      <c r="CI1769" s="722"/>
      <c r="CJ1769" s="722"/>
      <c r="CK1769" s="722"/>
      <c r="CL1769" s="722"/>
      <c r="CM1769" s="722"/>
      <c r="CN1769" s="722"/>
      <c r="CO1769" s="722"/>
      <c r="CP1769" s="722"/>
      <c r="CQ1769" s="722"/>
      <c r="CR1769" s="722"/>
      <c r="CS1769" s="722"/>
    </row>
    <row r="1770" spans="1:97" s="1376" customFormat="1">
      <c r="A1770" s="722"/>
      <c r="B1770" s="722"/>
      <c r="C1770" s="722"/>
      <c r="D1770" s="722"/>
      <c r="E1770" s="722"/>
      <c r="F1770" s="757"/>
      <c r="G1770" s="757"/>
      <c r="H1770" s="757"/>
      <c r="I1770" s="757"/>
      <c r="J1770" s="757"/>
      <c r="K1770" s="758"/>
      <c r="L1770" s="758"/>
      <c r="M1770" s="722"/>
      <c r="N1770" s="736"/>
      <c r="O1770" s="736"/>
      <c r="P1770" s="736"/>
      <c r="Q1770" s="736"/>
      <c r="R1770" s="736"/>
      <c r="S1770" s="736"/>
      <c r="T1770" s="736"/>
      <c r="U1770" s="736"/>
      <c r="BA1770" s="722"/>
      <c r="BB1770" s="722"/>
      <c r="BC1770" s="722"/>
      <c r="BD1770" s="722"/>
      <c r="BE1770" s="722"/>
      <c r="BF1770" s="722"/>
      <c r="BG1770" s="722"/>
      <c r="BH1770" s="722"/>
      <c r="BI1770" s="722"/>
      <c r="BJ1770" s="722"/>
      <c r="BK1770" s="722"/>
      <c r="BL1770" s="722"/>
      <c r="BM1770" s="722"/>
      <c r="BN1770" s="722"/>
      <c r="BO1770" s="722"/>
      <c r="BP1770" s="722"/>
      <c r="BQ1770" s="722"/>
      <c r="BR1770" s="722"/>
      <c r="BS1770" s="722"/>
      <c r="BT1770" s="722"/>
      <c r="BU1770" s="722"/>
      <c r="BV1770" s="722"/>
      <c r="BW1770" s="722"/>
      <c r="BX1770" s="722"/>
      <c r="BY1770" s="722"/>
      <c r="BZ1770" s="722"/>
      <c r="CA1770" s="722"/>
      <c r="CB1770" s="722"/>
      <c r="CC1770" s="722"/>
      <c r="CD1770" s="722"/>
      <c r="CE1770" s="722"/>
      <c r="CF1770" s="722"/>
      <c r="CG1770" s="722"/>
      <c r="CH1770" s="722"/>
      <c r="CI1770" s="722"/>
      <c r="CJ1770" s="722"/>
      <c r="CK1770" s="722"/>
      <c r="CL1770" s="722"/>
      <c r="CM1770" s="722"/>
      <c r="CN1770" s="722"/>
      <c r="CO1770" s="722"/>
      <c r="CP1770" s="722"/>
      <c r="CQ1770" s="722"/>
      <c r="CR1770" s="722"/>
      <c r="CS1770" s="722"/>
    </row>
    <row r="1771" spans="1:97" s="1376" customFormat="1">
      <c r="A1771" s="722"/>
      <c r="B1771" s="722"/>
      <c r="C1771" s="722"/>
      <c r="D1771" s="722"/>
      <c r="E1771" s="722"/>
      <c r="F1771" s="757"/>
      <c r="G1771" s="757"/>
      <c r="H1771" s="757"/>
      <c r="I1771" s="757"/>
      <c r="J1771" s="757"/>
      <c r="K1771" s="758"/>
      <c r="L1771" s="758"/>
      <c r="M1771" s="722"/>
      <c r="N1771" s="736"/>
      <c r="O1771" s="736"/>
      <c r="P1771" s="736"/>
      <c r="Q1771" s="736"/>
      <c r="R1771" s="736"/>
      <c r="S1771" s="736"/>
      <c r="T1771" s="736"/>
      <c r="U1771" s="736"/>
      <c r="BA1771" s="722"/>
      <c r="BB1771" s="722"/>
      <c r="BC1771" s="722"/>
      <c r="BD1771" s="722"/>
      <c r="BE1771" s="722"/>
      <c r="BF1771" s="722"/>
      <c r="BG1771" s="722"/>
      <c r="BH1771" s="722"/>
      <c r="BI1771" s="722"/>
      <c r="BJ1771" s="722"/>
      <c r="BK1771" s="722"/>
      <c r="BL1771" s="722"/>
      <c r="BM1771" s="722"/>
      <c r="BN1771" s="722"/>
      <c r="BO1771" s="722"/>
      <c r="BP1771" s="722"/>
      <c r="BQ1771" s="722"/>
      <c r="BR1771" s="722"/>
      <c r="BS1771" s="722"/>
      <c r="BT1771" s="722"/>
      <c r="BU1771" s="722"/>
      <c r="BV1771" s="722"/>
      <c r="BW1771" s="722"/>
      <c r="BX1771" s="722"/>
      <c r="BY1771" s="722"/>
      <c r="BZ1771" s="722"/>
      <c r="CA1771" s="722"/>
      <c r="CB1771" s="722"/>
      <c r="CC1771" s="722"/>
      <c r="CD1771" s="722"/>
      <c r="CE1771" s="722"/>
      <c r="CF1771" s="722"/>
      <c r="CG1771" s="722"/>
      <c r="CH1771" s="722"/>
      <c r="CI1771" s="722"/>
      <c r="CJ1771" s="722"/>
      <c r="CK1771" s="722"/>
      <c r="CL1771" s="722"/>
      <c r="CM1771" s="722"/>
      <c r="CN1771" s="722"/>
      <c r="CO1771" s="722"/>
      <c r="CP1771" s="722"/>
      <c r="CQ1771" s="722"/>
      <c r="CR1771" s="722"/>
      <c r="CS1771" s="722"/>
    </row>
    <row r="1772" spans="1:97" s="1376" customFormat="1">
      <c r="A1772" s="722"/>
      <c r="B1772" s="722"/>
      <c r="C1772" s="722"/>
      <c r="D1772" s="722"/>
      <c r="E1772" s="722"/>
      <c r="F1772" s="757"/>
      <c r="G1772" s="757"/>
      <c r="H1772" s="757"/>
      <c r="I1772" s="757"/>
      <c r="J1772" s="757"/>
      <c r="K1772" s="758"/>
      <c r="L1772" s="758"/>
      <c r="M1772" s="722"/>
      <c r="N1772" s="736"/>
      <c r="O1772" s="736"/>
      <c r="P1772" s="736"/>
      <c r="Q1772" s="736"/>
      <c r="R1772" s="736"/>
      <c r="S1772" s="736"/>
      <c r="T1772" s="736"/>
      <c r="U1772" s="736"/>
      <c r="BA1772" s="722"/>
      <c r="BB1772" s="722"/>
      <c r="BC1772" s="722"/>
      <c r="BD1772" s="722"/>
      <c r="BE1772" s="722"/>
      <c r="BF1772" s="722"/>
      <c r="BG1772" s="722"/>
      <c r="BH1772" s="722"/>
      <c r="BI1772" s="722"/>
      <c r="BJ1772" s="722"/>
      <c r="BK1772" s="722"/>
      <c r="BL1772" s="722"/>
      <c r="BM1772" s="722"/>
      <c r="BN1772" s="722"/>
      <c r="BO1772" s="722"/>
      <c r="BP1772" s="722"/>
      <c r="BQ1772" s="722"/>
      <c r="BR1772" s="722"/>
      <c r="BS1772" s="722"/>
      <c r="BT1772" s="722"/>
      <c r="BU1772" s="722"/>
      <c r="BV1772" s="722"/>
      <c r="BW1772" s="722"/>
      <c r="BX1772" s="722"/>
      <c r="BY1772" s="722"/>
      <c r="BZ1772" s="722"/>
      <c r="CA1772" s="722"/>
      <c r="CB1772" s="722"/>
      <c r="CC1772" s="722"/>
      <c r="CD1772" s="722"/>
      <c r="CE1772" s="722"/>
      <c r="CF1772" s="722"/>
      <c r="CG1772" s="722"/>
      <c r="CH1772" s="722"/>
      <c r="CI1772" s="722"/>
      <c r="CJ1772" s="722"/>
      <c r="CK1772" s="722"/>
      <c r="CL1772" s="722"/>
      <c r="CM1772" s="722"/>
      <c r="CN1772" s="722"/>
      <c r="CO1772" s="722"/>
      <c r="CP1772" s="722"/>
      <c r="CQ1772" s="722"/>
      <c r="CR1772" s="722"/>
      <c r="CS1772" s="722"/>
    </row>
    <row r="1773" spans="1:97" s="1376" customFormat="1">
      <c r="A1773" s="722"/>
      <c r="B1773" s="722"/>
      <c r="C1773" s="722"/>
      <c r="D1773" s="722"/>
      <c r="E1773" s="722"/>
      <c r="F1773" s="757"/>
      <c r="G1773" s="757"/>
      <c r="H1773" s="757"/>
      <c r="I1773" s="757"/>
      <c r="J1773" s="757"/>
      <c r="K1773" s="758"/>
      <c r="L1773" s="758"/>
      <c r="M1773" s="722"/>
      <c r="N1773" s="736"/>
      <c r="O1773" s="736"/>
      <c r="P1773" s="736"/>
      <c r="Q1773" s="736"/>
      <c r="R1773" s="736"/>
      <c r="S1773" s="736"/>
      <c r="T1773" s="736"/>
      <c r="U1773" s="736"/>
      <c r="BA1773" s="722"/>
      <c r="BB1773" s="722"/>
      <c r="BC1773" s="722"/>
      <c r="BD1773" s="722"/>
      <c r="BE1773" s="722"/>
      <c r="BF1773" s="722"/>
      <c r="BG1773" s="722"/>
      <c r="BH1773" s="722"/>
      <c r="BI1773" s="722"/>
      <c r="BJ1773" s="722"/>
      <c r="BK1773" s="722"/>
      <c r="BL1773" s="722"/>
      <c r="BM1773" s="722"/>
      <c r="BN1773" s="722"/>
      <c r="BO1773" s="722"/>
      <c r="BP1773" s="722"/>
      <c r="BQ1773" s="722"/>
      <c r="BR1773" s="722"/>
      <c r="BS1773" s="722"/>
      <c r="BT1773" s="722"/>
      <c r="BU1773" s="722"/>
      <c r="BV1773" s="722"/>
      <c r="BW1773" s="722"/>
      <c r="BX1773" s="722"/>
      <c r="BY1773" s="722"/>
      <c r="BZ1773" s="722"/>
      <c r="CA1773" s="722"/>
      <c r="CB1773" s="722"/>
      <c r="CC1773" s="722"/>
      <c r="CD1773" s="722"/>
      <c r="CE1773" s="722"/>
      <c r="CF1773" s="722"/>
      <c r="CG1773" s="722"/>
      <c r="CH1773" s="722"/>
      <c r="CI1773" s="722"/>
      <c r="CJ1773" s="722"/>
      <c r="CK1773" s="722"/>
      <c r="CL1773" s="722"/>
      <c r="CM1773" s="722"/>
      <c r="CN1773" s="722"/>
      <c r="CO1773" s="722"/>
      <c r="CP1773" s="722"/>
      <c r="CQ1773" s="722"/>
      <c r="CR1773" s="722"/>
      <c r="CS1773" s="722"/>
    </row>
    <row r="1774" spans="1:97" s="1376" customFormat="1">
      <c r="A1774" s="722"/>
      <c r="B1774" s="722"/>
      <c r="C1774" s="722"/>
      <c r="D1774" s="722"/>
      <c r="E1774" s="722"/>
      <c r="F1774" s="757"/>
      <c r="G1774" s="757"/>
      <c r="H1774" s="757"/>
      <c r="I1774" s="757"/>
      <c r="J1774" s="757"/>
      <c r="K1774" s="758"/>
      <c r="L1774" s="758"/>
      <c r="M1774" s="722"/>
      <c r="N1774" s="736"/>
      <c r="O1774" s="736"/>
      <c r="P1774" s="736"/>
      <c r="Q1774" s="736"/>
      <c r="R1774" s="736"/>
      <c r="S1774" s="736"/>
      <c r="T1774" s="736"/>
      <c r="U1774" s="736"/>
      <c r="BA1774" s="722"/>
      <c r="BB1774" s="722"/>
      <c r="BC1774" s="722"/>
      <c r="BD1774" s="722"/>
      <c r="BE1774" s="722"/>
      <c r="BF1774" s="722"/>
      <c r="BG1774" s="722"/>
      <c r="BH1774" s="722"/>
      <c r="BI1774" s="722"/>
      <c r="BJ1774" s="722"/>
      <c r="BK1774" s="722"/>
      <c r="BL1774" s="722"/>
      <c r="BM1774" s="722"/>
      <c r="BN1774" s="722"/>
      <c r="BO1774" s="722"/>
      <c r="BP1774" s="722"/>
      <c r="BQ1774" s="722"/>
      <c r="BR1774" s="722"/>
      <c r="BS1774" s="722"/>
      <c r="BT1774" s="722"/>
      <c r="BU1774" s="722"/>
      <c r="BV1774" s="722"/>
      <c r="BW1774" s="722"/>
      <c r="BX1774" s="722"/>
      <c r="BY1774" s="722"/>
      <c r="BZ1774" s="722"/>
      <c r="CA1774" s="722"/>
      <c r="CB1774" s="722"/>
      <c r="CC1774" s="722"/>
      <c r="CD1774" s="722"/>
      <c r="CE1774" s="722"/>
      <c r="CF1774" s="722"/>
      <c r="CG1774" s="722"/>
      <c r="CH1774" s="722"/>
      <c r="CI1774" s="722"/>
      <c r="CJ1774" s="722"/>
      <c r="CK1774" s="722"/>
      <c r="CL1774" s="722"/>
      <c r="CM1774" s="722"/>
      <c r="CN1774" s="722"/>
      <c r="CO1774" s="722"/>
      <c r="CP1774" s="722"/>
      <c r="CQ1774" s="722"/>
      <c r="CR1774" s="722"/>
      <c r="CS1774" s="722"/>
    </row>
    <row r="1775" spans="1:97" s="1376" customFormat="1">
      <c r="A1775" s="722"/>
      <c r="B1775" s="722"/>
      <c r="C1775" s="722"/>
      <c r="D1775" s="722"/>
      <c r="E1775" s="722"/>
      <c r="F1775" s="757"/>
      <c r="G1775" s="757"/>
      <c r="H1775" s="757"/>
      <c r="I1775" s="757"/>
      <c r="J1775" s="757"/>
      <c r="K1775" s="758"/>
      <c r="L1775" s="758"/>
      <c r="M1775" s="722"/>
      <c r="N1775" s="736"/>
      <c r="O1775" s="736"/>
      <c r="P1775" s="736"/>
      <c r="Q1775" s="736"/>
      <c r="R1775" s="736"/>
      <c r="S1775" s="736"/>
      <c r="T1775" s="736"/>
      <c r="U1775" s="736"/>
      <c r="BA1775" s="722"/>
      <c r="BB1775" s="722"/>
      <c r="BC1775" s="722"/>
      <c r="BD1775" s="722"/>
      <c r="BE1775" s="722"/>
      <c r="BF1775" s="722"/>
      <c r="BG1775" s="722"/>
      <c r="BH1775" s="722"/>
      <c r="BI1775" s="722"/>
      <c r="BJ1775" s="722"/>
      <c r="BK1775" s="722"/>
      <c r="BL1775" s="722"/>
      <c r="BM1775" s="722"/>
      <c r="BN1775" s="722"/>
      <c r="BO1775" s="722"/>
      <c r="BP1775" s="722"/>
      <c r="BQ1775" s="722"/>
      <c r="BR1775" s="722"/>
      <c r="BS1775" s="722"/>
      <c r="BT1775" s="722"/>
      <c r="BU1775" s="722"/>
      <c r="BV1775" s="722"/>
      <c r="BW1775" s="722"/>
      <c r="BX1775" s="722"/>
      <c r="BY1775" s="722"/>
      <c r="BZ1775" s="722"/>
      <c r="CA1775" s="722"/>
      <c r="CB1775" s="722"/>
      <c r="CC1775" s="722"/>
      <c r="CD1775" s="722"/>
      <c r="CE1775" s="722"/>
      <c r="CF1775" s="722"/>
      <c r="CG1775" s="722"/>
      <c r="CH1775" s="722"/>
      <c r="CI1775" s="722"/>
      <c r="CJ1775" s="722"/>
      <c r="CK1775" s="722"/>
      <c r="CL1775" s="722"/>
      <c r="CM1775" s="722"/>
      <c r="CN1775" s="722"/>
      <c r="CO1775" s="722"/>
      <c r="CP1775" s="722"/>
      <c r="CQ1775" s="722"/>
      <c r="CR1775" s="722"/>
      <c r="CS1775" s="722"/>
    </row>
    <row r="1776" spans="1:97" s="1376" customFormat="1">
      <c r="A1776" s="722"/>
      <c r="B1776" s="722"/>
      <c r="C1776" s="722"/>
      <c r="D1776" s="722"/>
      <c r="E1776" s="722"/>
      <c r="F1776" s="757"/>
      <c r="G1776" s="757"/>
      <c r="H1776" s="757"/>
      <c r="I1776" s="757"/>
      <c r="J1776" s="757"/>
      <c r="K1776" s="758"/>
      <c r="L1776" s="758"/>
      <c r="M1776" s="722"/>
      <c r="N1776" s="736"/>
      <c r="O1776" s="736"/>
      <c r="P1776" s="736"/>
      <c r="Q1776" s="736"/>
      <c r="R1776" s="736"/>
      <c r="S1776" s="736"/>
      <c r="T1776" s="736"/>
      <c r="U1776" s="736"/>
      <c r="BA1776" s="722"/>
      <c r="BB1776" s="722"/>
      <c r="BC1776" s="722"/>
      <c r="BD1776" s="722"/>
      <c r="BE1776" s="722"/>
      <c r="BF1776" s="722"/>
      <c r="BG1776" s="722"/>
      <c r="BH1776" s="722"/>
      <c r="BI1776" s="722"/>
      <c r="BJ1776" s="722"/>
      <c r="BK1776" s="722"/>
      <c r="BL1776" s="722"/>
      <c r="BM1776" s="722"/>
      <c r="BN1776" s="722"/>
      <c r="BO1776" s="722"/>
      <c r="BP1776" s="722"/>
      <c r="BQ1776" s="722"/>
      <c r="BR1776" s="722"/>
      <c r="BS1776" s="722"/>
      <c r="BT1776" s="722"/>
      <c r="BU1776" s="722"/>
      <c r="BV1776" s="722"/>
      <c r="BW1776" s="722"/>
      <c r="BX1776" s="722"/>
      <c r="BY1776" s="722"/>
      <c r="BZ1776" s="722"/>
      <c r="CA1776" s="722"/>
      <c r="CB1776" s="722"/>
      <c r="CC1776" s="722"/>
      <c r="CD1776" s="722"/>
      <c r="CE1776" s="722"/>
      <c r="CF1776" s="722"/>
      <c r="CG1776" s="722"/>
      <c r="CH1776" s="722"/>
      <c r="CI1776" s="722"/>
      <c r="CJ1776" s="722"/>
      <c r="CK1776" s="722"/>
      <c r="CL1776" s="722"/>
      <c r="CM1776" s="722"/>
      <c r="CN1776" s="722"/>
      <c r="CO1776" s="722"/>
      <c r="CP1776" s="722"/>
      <c r="CQ1776" s="722"/>
      <c r="CR1776" s="722"/>
      <c r="CS1776" s="722"/>
    </row>
    <row r="1777" spans="1:97" s="1376" customFormat="1">
      <c r="A1777" s="722"/>
      <c r="B1777" s="722"/>
      <c r="C1777" s="722"/>
      <c r="D1777" s="722"/>
      <c r="E1777" s="722"/>
      <c r="F1777" s="757"/>
      <c r="G1777" s="757"/>
      <c r="H1777" s="757"/>
      <c r="I1777" s="757"/>
      <c r="J1777" s="757"/>
      <c r="K1777" s="758"/>
      <c r="L1777" s="758"/>
      <c r="M1777" s="722"/>
      <c r="N1777" s="736"/>
      <c r="O1777" s="736"/>
      <c r="P1777" s="736"/>
      <c r="Q1777" s="736"/>
      <c r="R1777" s="736"/>
      <c r="S1777" s="736"/>
      <c r="T1777" s="736"/>
      <c r="U1777" s="736"/>
      <c r="BA1777" s="722"/>
      <c r="BB1777" s="722"/>
      <c r="BC1777" s="722"/>
      <c r="BD1777" s="722"/>
      <c r="BE1777" s="722"/>
      <c r="BF1777" s="722"/>
      <c r="BG1777" s="722"/>
      <c r="BH1777" s="722"/>
      <c r="BI1777" s="722"/>
      <c r="BJ1777" s="722"/>
      <c r="BK1777" s="722"/>
      <c r="BL1777" s="722"/>
      <c r="BM1777" s="722"/>
      <c r="BN1777" s="722"/>
      <c r="BO1777" s="722"/>
      <c r="BP1777" s="722"/>
      <c r="BQ1777" s="722"/>
      <c r="BR1777" s="722"/>
      <c r="BS1777" s="722"/>
      <c r="BT1777" s="722"/>
      <c r="BU1777" s="722"/>
      <c r="BV1777" s="722"/>
      <c r="BW1777" s="722"/>
      <c r="BX1777" s="722"/>
      <c r="BY1777" s="722"/>
      <c r="BZ1777" s="722"/>
      <c r="CA1777" s="722"/>
      <c r="CB1777" s="722"/>
      <c r="CC1777" s="722"/>
      <c r="CD1777" s="722"/>
      <c r="CE1777" s="722"/>
      <c r="CF1777" s="722"/>
      <c r="CG1777" s="722"/>
      <c r="CH1777" s="722"/>
      <c r="CI1777" s="722"/>
      <c r="CJ1777" s="722"/>
      <c r="CK1777" s="722"/>
      <c r="CL1777" s="722"/>
      <c r="CM1777" s="722"/>
      <c r="CN1777" s="722"/>
      <c r="CO1777" s="722"/>
      <c r="CP1777" s="722"/>
      <c r="CQ1777" s="722"/>
      <c r="CR1777" s="722"/>
      <c r="CS1777" s="722"/>
    </row>
    <row r="1778" spans="1:97" s="1376" customFormat="1">
      <c r="A1778" s="722"/>
      <c r="B1778" s="722"/>
      <c r="C1778" s="722"/>
      <c r="D1778" s="722"/>
      <c r="E1778" s="722"/>
      <c r="F1778" s="757"/>
      <c r="G1778" s="757"/>
      <c r="H1778" s="757"/>
      <c r="I1778" s="757"/>
      <c r="J1778" s="757"/>
      <c r="K1778" s="758"/>
      <c r="L1778" s="758"/>
      <c r="M1778" s="722"/>
      <c r="N1778" s="736"/>
      <c r="O1778" s="736"/>
      <c r="P1778" s="736"/>
      <c r="Q1778" s="736"/>
      <c r="R1778" s="736"/>
      <c r="S1778" s="736"/>
      <c r="T1778" s="736"/>
      <c r="U1778" s="736"/>
      <c r="BA1778" s="722"/>
      <c r="BB1778" s="722"/>
      <c r="BC1778" s="722"/>
      <c r="BD1778" s="722"/>
      <c r="BE1778" s="722"/>
      <c r="BF1778" s="722"/>
      <c r="BG1778" s="722"/>
      <c r="BH1778" s="722"/>
      <c r="BI1778" s="722"/>
      <c r="BJ1778" s="722"/>
      <c r="BK1778" s="722"/>
      <c r="BL1778" s="722"/>
      <c r="BM1778" s="722"/>
      <c r="BN1778" s="722"/>
      <c r="BO1778" s="722"/>
      <c r="BP1778" s="722"/>
      <c r="BQ1778" s="722"/>
      <c r="BR1778" s="722"/>
      <c r="BS1778" s="722"/>
      <c r="BT1778" s="722"/>
      <c r="BU1778" s="722"/>
      <c r="BV1778" s="722"/>
      <c r="BW1778" s="722"/>
      <c r="BX1778" s="722"/>
      <c r="BY1778" s="722"/>
      <c r="BZ1778" s="722"/>
      <c r="CA1778" s="722"/>
      <c r="CB1778" s="722"/>
      <c r="CC1778" s="722"/>
      <c r="CD1778" s="722"/>
      <c r="CE1778" s="722"/>
      <c r="CF1778" s="722"/>
      <c r="CG1778" s="722"/>
      <c r="CH1778" s="722"/>
      <c r="CI1778" s="722"/>
      <c r="CJ1778" s="722"/>
      <c r="CK1778" s="722"/>
      <c r="CL1778" s="722"/>
      <c r="CM1778" s="722"/>
      <c r="CN1778" s="722"/>
      <c r="CO1778" s="722"/>
      <c r="CP1778" s="722"/>
      <c r="CQ1778" s="722"/>
      <c r="CR1778" s="722"/>
      <c r="CS1778" s="722"/>
    </row>
    <row r="1779" spans="1:97" s="1376" customFormat="1">
      <c r="A1779" s="722"/>
      <c r="B1779" s="722"/>
      <c r="C1779" s="722"/>
      <c r="D1779" s="722"/>
      <c r="E1779" s="722"/>
      <c r="F1779" s="757"/>
      <c r="G1779" s="757"/>
      <c r="H1779" s="757"/>
      <c r="I1779" s="757"/>
      <c r="J1779" s="757"/>
      <c r="K1779" s="758"/>
      <c r="L1779" s="758"/>
      <c r="M1779" s="722"/>
      <c r="N1779" s="736"/>
      <c r="O1779" s="736"/>
      <c r="P1779" s="736"/>
      <c r="Q1779" s="736"/>
      <c r="R1779" s="736"/>
      <c r="S1779" s="736"/>
      <c r="T1779" s="736"/>
      <c r="U1779" s="736"/>
      <c r="BA1779" s="722"/>
      <c r="BB1779" s="722"/>
      <c r="BC1779" s="722"/>
      <c r="BD1779" s="722"/>
      <c r="BE1779" s="722"/>
      <c r="BF1779" s="722"/>
      <c r="BG1779" s="722"/>
      <c r="BH1779" s="722"/>
      <c r="BI1779" s="722"/>
      <c r="BJ1779" s="722"/>
      <c r="BK1779" s="722"/>
      <c r="BL1779" s="722"/>
      <c r="BM1779" s="722"/>
      <c r="BN1779" s="722"/>
      <c r="BO1779" s="722"/>
      <c r="BP1779" s="722"/>
      <c r="BQ1779" s="722"/>
      <c r="BR1779" s="722"/>
      <c r="BS1779" s="722"/>
      <c r="BT1779" s="722"/>
      <c r="BU1779" s="722"/>
      <c r="BV1779" s="722"/>
      <c r="BW1779" s="722"/>
      <c r="BX1779" s="722"/>
      <c r="BY1779" s="722"/>
      <c r="BZ1779" s="722"/>
      <c r="CA1779" s="722"/>
      <c r="CB1779" s="722"/>
      <c r="CC1779" s="722"/>
      <c r="CD1779" s="722"/>
      <c r="CE1779" s="722"/>
      <c r="CF1779" s="722"/>
      <c r="CG1779" s="722"/>
      <c r="CH1779" s="722"/>
      <c r="CI1779" s="722"/>
      <c r="CJ1779" s="722"/>
      <c r="CK1779" s="722"/>
      <c r="CL1779" s="722"/>
      <c r="CM1779" s="722"/>
      <c r="CN1779" s="722"/>
      <c r="CO1779" s="722"/>
      <c r="CP1779" s="722"/>
      <c r="CQ1779" s="722"/>
      <c r="CR1779" s="722"/>
      <c r="CS1779" s="722"/>
    </row>
    <row r="1780" spans="1:97" s="1376" customFormat="1">
      <c r="A1780" s="722"/>
      <c r="B1780" s="722"/>
      <c r="C1780" s="722"/>
      <c r="D1780" s="722"/>
      <c r="E1780" s="722"/>
      <c r="F1780" s="757"/>
      <c r="G1780" s="757"/>
      <c r="H1780" s="757"/>
      <c r="I1780" s="757"/>
      <c r="J1780" s="757"/>
      <c r="K1780" s="758"/>
      <c r="L1780" s="758"/>
      <c r="M1780" s="722"/>
      <c r="N1780" s="736"/>
      <c r="O1780" s="736"/>
      <c r="P1780" s="736"/>
      <c r="Q1780" s="736"/>
      <c r="R1780" s="736"/>
      <c r="S1780" s="736"/>
      <c r="T1780" s="736"/>
      <c r="U1780" s="736"/>
      <c r="BA1780" s="722"/>
      <c r="BB1780" s="722"/>
      <c r="BC1780" s="722"/>
      <c r="BD1780" s="722"/>
      <c r="BE1780" s="722"/>
      <c r="BF1780" s="722"/>
      <c r="BG1780" s="722"/>
      <c r="BH1780" s="722"/>
      <c r="BI1780" s="722"/>
      <c r="BJ1780" s="722"/>
      <c r="BK1780" s="722"/>
      <c r="BL1780" s="722"/>
      <c r="BM1780" s="722"/>
      <c r="BN1780" s="722"/>
      <c r="BO1780" s="722"/>
      <c r="BP1780" s="722"/>
      <c r="BQ1780" s="722"/>
      <c r="BR1780" s="722"/>
      <c r="BS1780" s="722"/>
      <c r="BT1780" s="722"/>
      <c r="BU1780" s="722"/>
      <c r="BV1780" s="722"/>
      <c r="BW1780" s="722"/>
      <c r="BX1780" s="722"/>
      <c r="BY1780" s="722"/>
      <c r="BZ1780" s="722"/>
      <c r="CA1780" s="722"/>
      <c r="CB1780" s="722"/>
      <c r="CC1780" s="722"/>
      <c r="CD1780" s="722"/>
      <c r="CE1780" s="722"/>
      <c r="CF1780" s="722"/>
      <c r="CG1780" s="722"/>
      <c r="CH1780" s="722"/>
      <c r="CI1780" s="722"/>
      <c r="CJ1780" s="722"/>
      <c r="CK1780" s="722"/>
      <c r="CL1780" s="722"/>
      <c r="CM1780" s="722"/>
      <c r="CN1780" s="722"/>
      <c r="CO1780" s="722"/>
      <c r="CP1780" s="722"/>
      <c r="CQ1780" s="722"/>
      <c r="CR1780" s="722"/>
      <c r="CS1780" s="722"/>
    </row>
    <row r="1781" spans="1:97" s="1376" customFormat="1">
      <c r="A1781" s="722"/>
      <c r="B1781" s="722"/>
      <c r="C1781" s="722"/>
      <c r="D1781" s="722"/>
      <c r="E1781" s="722"/>
      <c r="F1781" s="757"/>
      <c r="G1781" s="757"/>
      <c r="H1781" s="757"/>
      <c r="I1781" s="757"/>
      <c r="J1781" s="757"/>
      <c r="K1781" s="758"/>
      <c r="L1781" s="758"/>
      <c r="M1781" s="722"/>
      <c r="N1781" s="736"/>
      <c r="O1781" s="736"/>
      <c r="P1781" s="736"/>
      <c r="Q1781" s="736"/>
      <c r="R1781" s="736"/>
      <c r="S1781" s="736"/>
      <c r="T1781" s="736"/>
      <c r="U1781" s="736"/>
      <c r="BA1781" s="722"/>
      <c r="BB1781" s="722"/>
      <c r="BC1781" s="722"/>
      <c r="BD1781" s="722"/>
      <c r="BE1781" s="722"/>
      <c r="BF1781" s="722"/>
      <c r="BG1781" s="722"/>
      <c r="BH1781" s="722"/>
      <c r="BI1781" s="722"/>
      <c r="BJ1781" s="722"/>
      <c r="BK1781" s="722"/>
      <c r="BL1781" s="722"/>
      <c r="BM1781" s="722"/>
      <c r="BN1781" s="722"/>
      <c r="BO1781" s="722"/>
      <c r="BP1781" s="722"/>
      <c r="BQ1781" s="722"/>
      <c r="BR1781" s="722"/>
      <c r="BS1781" s="722"/>
      <c r="BT1781" s="722"/>
      <c r="BU1781" s="722"/>
      <c r="BV1781" s="722"/>
      <c r="BW1781" s="722"/>
      <c r="BX1781" s="722"/>
      <c r="BY1781" s="722"/>
      <c r="BZ1781" s="722"/>
      <c r="CA1781" s="722"/>
      <c r="CB1781" s="722"/>
      <c r="CC1781" s="722"/>
      <c r="CD1781" s="722"/>
      <c r="CE1781" s="722"/>
      <c r="CF1781" s="722"/>
      <c r="CG1781" s="722"/>
      <c r="CH1781" s="722"/>
      <c r="CI1781" s="722"/>
      <c r="CJ1781" s="722"/>
      <c r="CK1781" s="722"/>
      <c r="CL1781" s="722"/>
      <c r="CM1781" s="722"/>
      <c r="CN1781" s="722"/>
      <c r="CO1781" s="722"/>
      <c r="CP1781" s="722"/>
      <c r="CQ1781" s="722"/>
      <c r="CR1781" s="722"/>
      <c r="CS1781" s="722"/>
    </row>
    <row r="1782" spans="1:97" s="1376" customFormat="1">
      <c r="A1782" s="722"/>
      <c r="B1782" s="722"/>
      <c r="C1782" s="722"/>
      <c r="D1782" s="722"/>
      <c r="E1782" s="722"/>
      <c r="F1782" s="757"/>
      <c r="G1782" s="757"/>
      <c r="H1782" s="757"/>
      <c r="I1782" s="757"/>
      <c r="J1782" s="757"/>
      <c r="K1782" s="758"/>
      <c r="L1782" s="758"/>
      <c r="M1782" s="722"/>
      <c r="N1782" s="736"/>
      <c r="O1782" s="736"/>
      <c r="P1782" s="736"/>
      <c r="Q1782" s="736"/>
      <c r="R1782" s="736"/>
      <c r="S1782" s="736"/>
      <c r="T1782" s="736"/>
      <c r="U1782" s="736"/>
      <c r="BA1782" s="722"/>
      <c r="BB1782" s="722"/>
      <c r="BC1782" s="722"/>
      <c r="BD1782" s="722"/>
      <c r="BE1782" s="722"/>
      <c r="BF1782" s="722"/>
      <c r="BG1782" s="722"/>
      <c r="BH1782" s="722"/>
      <c r="BI1782" s="722"/>
      <c r="BJ1782" s="722"/>
      <c r="BK1782" s="722"/>
      <c r="BL1782" s="722"/>
      <c r="BM1782" s="722"/>
      <c r="BN1782" s="722"/>
      <c r="BO1782" s="722"/>
      <c r="BP1782" s="722"/>
      <c r="BQ1782" s="722"/>
      <c r="BR1782" s="722"/>
      <c r="BS1782" s="722"/>
      <c r="BT1782" s="722"/>
      <c r="BU1782" s="722"/>
      <c r="BV1782" s="722"/>
      <c r="BW1782" s="722"/>
      <c r="BX1782" s="722"/>
      <c r="BY1782" s="722"/>
      <c r="BZ1782" s="722"/>
      <c r="CA1782" s="722"/>
      <c r="CB1782" s="722"/>
      <c r="CC1782" s="722"/>
      <c r="CD1782" s="722"/>
      <c r="CE1782" s="722"/>
      <c r="CF1782" s="722"/>
      <c r="CG1782" s="722"/>
      <c r="CH1782" s="722"/>
      <c r="CI1782" s="722"/>
      <c r="CJ1782" s="722"/>
      <c r="CK1782" s="722"/>
      <c r="CL1782" s="722"/>
      <c r="CM1782" s="722"/>
      <c r="CN1782" s="722"/>
      <c r="CO1782" s="722"/>
      <c r="CP1782" s="722"/>
      <c r="CQ1782" s="722"/>
      <c r="CR1782" s="722"/>
      <c r="CS1782" s="722"/>
    </row>
    <row r="1783" spans="1:97" s="1376" customFormat="1">
      <c r="A1783" s="722"/>
      <c r="B1783" s="722"/>
      <c r="C1783" s="722"/>
      <c r="D1783" s="722"/>
      <c r="E1783" s="722"/>
      <c r="F1783" s="757"/>
      <c r="G1783" s="757"/>
      <c r="H1783" s="757"/>
      <c r="I1783" s="757"/>
      <c r="J1783" s="757"/>
      <c r="K1783" s="758"/>
      <c r="L1783" s="758"/>
      <c r="M1783" s="722"/>
      <c r="N1783" s="736"/>
      <c r="O1783" s="736"/>
      <c r="P1783" s="736"/>
      <c r="Q1783" s="736"/>
      <c r="R1783" s="736"/>
      <c r="S1783" s="736"/>
      <c r="T1783" s="736"/>
      <c r="U1783" s="736"/>
      <c r="BA1783" s="722"/>
      <c r="BB1783" s="722"/>
      <c r="BC1783" s="722"/>
      <c r="BD1783" s="722"/>
      <c r="BE1783" s="722"/>
      <c r="BF1783" s="722"/>
      <c r="BG1783" s="722"/>
      <c r="BH1783" s="722"/>
      <c r="BI1783" s="722"/>
      <c r="BJ1783" s="722"/>
      <c r="BK1783" s="722"/>
      <c r="BL1783" s="722"/>
      <c r="BM1783" s="722"/>
      <c r="BN1783" s="722"/>
      <c r="BO1783" s="722"/>
      <c r="BP1783" s="722"/>
      <c r="BQ1783" s="722"/>
      <c r="BR1783" s="722"/>
      <c r="BS1783" s="722"/>
      <c r="BT1783" s="722"/>
      <c r="BU1783" s="722"/>
      <c r="BV1783" s="722"/>
      <c r="BW1783" s="722"/>
      <c r="BX1783" s="722"/>
      <c r="BY1783" s="722"/>
      <c r="BZ1783" s="722"/>
      <c r="CA1783" s="722"/>
      <c r="CB1783" s="722"/>
      <c r="CC1783" s="722"/>
      <c r="CD1783" s="722"/>
      <c r="CE1783" s="722"/>
      <c r="CF1783" s="722"/>
      <c r="CG1783" s="722"/>
      <c r="CH1783" s="722"/>
      <c r="CI1783" s="722"/>
      <c r="CJ1783" s="722"/>
      <c r="CK1783" s="722"/>
      <c r="CL1783" s="722"/>
      <c r="CM1783" s="722"/>
      <c r="CN1783" s="722"/>
      <c r="CO1783" s="722"/>
      <c r="CP1783" s="722"/>
      <c r="CQ1783" s="722"/>
      <c r="CR1783" s="722"/>
      <c r="CS1783" s="722"/>
    </row>
    <row r="1784" spans="1:97" s="1376" customFormat="1">
      <c r="A1784" s="722"/>
      <c r="B1784" s="722"/>
      <c r="C1784" s="722"/>
      <c r="D1784" s="722"/>
      <c r="E1784" s="722"/>
      <c r="F1784" s="757"/>
      <c r="G1784" s="757"/>
      <c r="H1784" s="757"/>
      <c r="I1784" s="757"/>
      <c r="J1784" s="757"/>
      <c r="K1784" s="758"/>
      <c r="L1784" s="758"/>
      <c r="M1784" s="722"/>
      <c r="N1784" s="736"/>
      <c r="O1784" s="736"/>
      <c r="P1784" s="736"/>
      <c r="Q1784" s="736"/>
      <c r="R1784" s="736"/>
      <c r="S1784" s="736"/>
      <c r="T1784" s="736"/>
      <c r="U1784" s="736"/>
      <c r="BA1784" s="722"/>
      <c r="BB1784" s="722"/>
      <c r="BC1784" s="722"/>
      <c r="BD1784" s="722"/>
      <c r="BE1784" s="722"/>
      <c r="BF1784" s="722"/>
      <c r="BG1784" s="722"/>
      <c r="BH1784" s="722"/>
      <c r="BI1784" s="722"/>
      <c r="BJ1784" s="722"/>
      <c r="BK1784" s="722"/>
      <c r="BL1784" s="722"/>
      <c r="BM1784" s="722"/>
      <c r="BN1784" s="722"/>
      <c r="BO1784" s="722"/>
      <c r="BP1784" s="722"/>
      <c r="BQ1784" s="722"/>
      <c r="BR1784" s="722"/>
      <c r="BS1784" s="722"/>
      <c r="BT1784" s="722"/>
      <c r="BU1784" s="722"/>
      <c r="BV1784" s="722"/>
      <c r="BW1784" s="722"/>
      <c r="BX1784" s="722"/>
      <c r="BY1784" s="722"/>
      <c r="BZ1784" s="722"/>
      <c r="CA1784" s="722"/>
      <c r="CB1784" s="722"/>
      <c r="CC1784" s="722"/>
      <c r="CD1784" s="722"/>
      <c r="CE1784" s="722"/>
      <c r="CF1784" s="722"/>
      <c r="CG1784" s="722"/>
      <c r="CH1784" s="722"/>
      <c r="CI1784" s="722"/>
      <c r="CJ1784" s="722"/>
      <c r="CK1784" s="722"/>
      <c r="CL1784" s="722"/>
      <c r="CM1784" s="722"/>
      <c r="CN1784" s="722"/>
      <c r="CO1784" s="722"/>
      <c r="CP1784" s="722"/>
      <c r="CQ1784" s="722"/>
      <c r="CR1784" s="722"/>
      <c r="CS1784" s="722"/>
    </row>
    <row r="1785" spans="1:97" s="1376" customFormat="1">
      <c r="A1785" s="722"/>
      <c r="B1785" s="722"/>
      <c r="C1785" s="722"/>
      <c r="D1785" s="722"/>
      <c r="E1785" s="722"/>
      <c r="F1785" s="757"/>
      <c r="G1785" s="757"/>
      <c r="H1785" s="757"/>
      <c r="I1785" s="757"/>
      <c r="J1785" s="757"/>
      <c r="K1785" s="758"/>
      <c r="L1785" s="758"/>
      <c r="M1785" s="722"/>
      <c r="N1785" s="736"/>
      <c r="O1785" s="736"/>
      <c r="P1785" s="736"/>
      <c r="Q1785" s="736"/>
      <c r="R1785" s="736"/>
      <c r="S1785" s="736"/>
      <c r="T1785" s="736"/>
      <c r="U1785" s="736"/>
      <c r="BA1785" s="722"/>
      <c r="BB1785" s="722"/>
      <c r="BC1785" s="722"/>
      <c r="BD1785" s="722"/>
      <c r="BE1785" s="722"/>
      <c r="BF1785" s="722"/>
      <c r="BG1785" s="722"/>
      <c r="BH1785" s="722"/>
      <c r="BI1785" s="722"/>
      <c r="BJ1785" s="722"/>
      <c r="BK1785" s="722"/>
      <c r="BL1785" s="722"/>
      <c r="BM1785" s="722"/>
      <c r="BN1785" s="722"/>
      <c r="BO1785" s="722"/>
      <c r="BP1785" s="722"/>
      <c r="BQ1785" s="722"/>
      <c r="BR1785" s="722"/>
      <c r="BS1785" s="722"/>
      <c r="BT1785" s="722"/>
      <c r="BU1785" s="722"/>
      <c r="BV1785" s="722"/>
      <c r="BW1785" s="722"/>
      <c r="BX1785" s="722"/>
      <c r="BY1785" s="722"/>
      <c r="BZ1785" s="722"/>
      <c r="CA1785" s="722"/>
      <c r="CB1785" s="722"/>
      <c r="CC1785" s="722"/>
      <c r="CD1785" s="722"/>
      <c r="CE1785" s="722"/>
      <c r="CF1785" s="722"/>
      <c r="CG1785" s="722"/>
      <c r="CH1785" s="722"/>
      <c r="CI1785" s="722"/>
      <c r="CJ1785" s="722"/>
      <c r="CK1785" s="722"/>
      <c r="CL1785" s="722"/>
      <c r="CM1785" s="722"/>
      <c r="CN1785" s="722"/>
      <c r="CO1785" s="722"/>
      <c r="CP1785" s="722"/>
      <c r="CQ1785" s="722"/>
      <c r="CR1785" s="722"/>
      <c r="CS1785" s="722"/>
    </row>
    <row r="1786" spans="1:97" s="1376" customFormat="1">
      <c r="A1786" s="722"/>
      <c r="B1786" s="722"/>
      <c r="C1786" s="722"/>
      <c r="D1786" s="722"/>
      <c r="E1786" s="722"/>
      <c r="F1786" s="757"/>
      <c r="G1786" s="757"/>
      <c r="H1786" s="757"/>
      <c r="I1786" s="757"/>
      <c r="J1786" s="757"/>
      <c r="K1786" s="758"/>
      <c r="L1786" s="758"/>
      <c r="M1786" s="722"/>
      <c r="N1786" s="736"/>
      <c r="O1786" s="736"/>
      <c r="P1786" s="736"/>
      <c r="Q1786" s="736"/>
      <c r="R1786" s="736"/>
      <c r="S1786" s="736"/>
      <c r="T1786" s="736"/>
      <c r="U1786" s="736"/>
      <c r="BA1786" s="722"/>
      <c r="BB1786" s="722"/>
      <c r="BC1786" s="722"/>
      <c r="BD1786" s="722"/>
      <c r="BE1786" s="722"/>
      <c r="BF1786" s="722"/>
      <c r="BG1786" s="722"/>
      <c r="BH1786" s="722"/>
      <c r="BI1786" s="722"/>
      <c r="BJ1786" s="722"/>
      <c r="BK1786" s="722"/>
      <c r="BL1786" s="722"/>
      <c r="BM1786" s="722"/>
      <c r="BN1786" s="722"/>
      <c r="BO1786" s="722"/>
      <c r="BP1786" s="722"/>
      <c r="BQ1786" s="722"/>
      <c r="BR1786" s="722"/>
      <c r="BS1786" s="722"/>
      <c r="BT1786" s="722"/>
      <c r="BU1786" s="722"/>
      <c r="BV1786" s="722"/>
      <c r="BW1786" s="722"/>
      <c r="BX1786" s="722"/>
      <c r="BY1786" s="722"/>
      <c r="BZ1786" s="722"/>
      <c r="CA1786" s="722"/>
      <c r="CB1786" s="722"/>
      <c r="CC1786" s="722"/>
      <c r="CD1786" s="722"/>
      <c r="CE1786" s="722"/>
      <c r="CF1786" s="722"/>
      <c r="CG1786" s="722"/>
      <c r="CH1786" s="722"/>
      <c r="CI1786" s="722"/>
      <c r="CJ1786" s="722"/>
      <c r="CK1786" s="722"/>
      <c r="CL1786" s="722"/>
      <c r="CM1786" s="722"/>
      <c r="CN1786" s="722"/>
      <c r="CO1786" s="722"/>
      <c r="CP1786" s="722"/>
      <c r="CQ1786" s="722"/>
      <c r="CR1786" s="722"/>
      <c r="CS1786" s="722"/>
    </row>
    <row r="1787" spans="1:97" s="1376" customFormat="1">
      <c r="A1787" s="722"/>
      <c r="B1787" s="722"/>
      <c r="C1787" s="722"/>
      <c r="D1787" s="722"/>
      <c r="E1787" s="722"/>
      <c r="F1787" s="757"/>
      <c r="G1787" s="757"/>
      <c r="H1787" s="757"/>
      <c r="I1787" s="757"/>
      <c r="J1787" s="757"/>
      <c r="K1787" s="758"/>
      <c r="L1787" s="758"/>
      <c r="M1787" s="722"/>
      <c r="N1787" s="736"/>
      <c r="O1787" s="736"/>
      <c r="P1787" s="736"/>
      <c r="Q1787" s="736"/>
      <c r="R1787" s="736"/>
      <c r="S1787" s="736"/>
      <c r="T1787" s="736"/>
      <c r="U1787" s="736"/>
      <c r="BA1787" s="722"/>
      <c r="BB1787" s="722"/>
      <c r="BC1787" s="722"/>
      <c r="BD1787" s="722"/>
      <c r="BE1787" s="722"/>
      <c r="BF1787" s="722"/>
      <c r="BG1787" s="722"/>
      <c r="BH1787" s="722"/>
      <c r="BI1787" s="722"/>
      <c r="BJ1787" s="722"/>
      <c r="BK1787" s="722"/>
      <c r="BL1787" s="722"/>
      <c r="BM1787" s="722"/>
      <c r="BN1787" s="722"/>
      <c r="BO1787" s="722"/>
      <c r="BP1787" s="722"/>
      <c r="BQ1787" s="722"/>
      <c r="BR1787" s="722"/>
      <c r="BS1787" s="722"/>
      <c r="BT1787" s="722"/>
      <c r="BU1787" s="722"/>
      <c r="BV1787" s="722"/>
      <c r="BW1787" s="722"/>
      <c r="BX1787" s="722"/>
      <c r="BY1787" s="722"/>
      <c r="BZ1787" s="722"/>
      <c r="CA1787" s="722"/>
      <c r="CB1787" s="722"/>
      <c r="CC1787" s="722"/>
      <c r="CD1787" s="722"/>
      <c r="CE1787" s="722"/>
      <c r="CF1787" s="722"/>
      <c r="CG1787" s="722"/>
      <c r="CH1787" s="722"/>
      <c r="CI1787" s="722"/>
      <c r="CJ1787" s="722"/>
      <c r="CK1787" s="722"/>
      <c r="CL1787" s="722"/>
      <c r="CM1787" s="722"/>
      <c r="CN1787" s="722"/>
      <c r="CO1787" s="722"/>
      <c r="CP1787" s="722"/>
      <c r="CQ1787" s="722"/>
      <c r="CR1787" s="722"/>
      <c r="CS1787" s="722"/>
    </row>
    <row r="1788" spans="1:97" s="1376" customFormat="1">
      <c r="A1788" s="722"/>
      <c r="B1788" s="722"/>
      <c r="C1788" s="722"/>
      <c r="D1788" s="722"/>
      <c r="E1788" s="722"/>
      <c r="F1788" s="757"/>
      <c r="G1788" s="757"/>
      <c r="H1788" s="757"/>
      <c r="I1788" s="757"/>
      <c r="J1788" s="757"/>
      <c r="K1788" s="758"/>
      <c r="L1788" s="758"/>
      <c r="M1788" s="722"/>
      <c r="N1788" s="736"/>
      <c r="O1788" s="736"/>
      <c r="P1788" s="736"/>
      <c r="Q1788" s="736"/>
      <c r="R1788" s="736"/>
      <c r="S1788" s="736"/>
      <c r="T1788" s="736"/>
      <c r="U1788" s="736"/>
      <c r="BA1788" s="722"/>
      <c r="BB1788" s="722"/>
      <c r="BC1788" s="722"/>
      <c r="BD1788" s="722"/>
      <c r="BE1788" s="722"/>
      <c r="BF1788" s="722"/>
      <c r="BG1788" s="722"/>
      <c r="BH1788" s="722"/>
      <c r="BI1788" s="722"/>
      <c r="BJ1788" s="722"/>
      <c r="BK1788" s="722"/>
      <c r="BL1788" s="722"/>
      <c r="BM1788" s="722"/>
      <c r="BN1788" s="722"/>
      <c r="BO1788" s="722"/>
      <c r="BP1788" s="722"/>
      <c r="BQ1788" s="722"/>
      <c r="BR1788" s="722"/>
      <c r="BS1788" s="722"/>
      <c r="BT1788" s="722"/>
      <c r="BU1788" s="722"/>
      <c r="BV1788" s="722"/>
      <c r="BW1788" s="722"/>
      <c r="BX1788" s="722"/>
      <c r="BY1788" s="722"/>
      <c r="BZ1788" s="722"/>
      <c r="CA1788" s="722"/>
      <c r="CB1788" s="722"/>
      <c r="CC1788" s="722"/>
      <c r="CD1788" s="722"/>
      <c r="CE1788" s="722"/>
      <c r="CF1788" s="722"/>
      <c r="CG1788" s="722"/>
      <c r="CH1788" s="722"/>
      <c r="CI1788" s="722"/>
      <c r="CJ1788" s="722"/>
      <c r="CK1788" s="722"/>
      <c r="CL1788" s="722"/>
      <c r="CM1788" s="722"/>
      <c r="CN1788" s="722"/>
      <c r="CO1788" s="722"/>
      <c r="CP1788" s="722"/>
      <c r="CQ1788" s="722"/>
      <c r="CR1788" s="722"/>
      <c r="CS1788" s="722"/>
    </row>
    <row r="1789" spans="1:97" s="1376" customFormat="1">
      <c r="A1789" s="722"/>
      <c r="B1789" s="722"/>
      <c r="C1789" s="722"/>
      <c r="D1789" s="722"/>
      <c r="E1789" s="722"/>
      <c r="F1789" s="757"/>
      <c r="G1789" s="757"/>
      <c r="H1789" s="757"/>
      <c r="I1789" s="757"/>
      <c r="J1789" s="757"/>
      <c r="K1789" s="758"/>
      <c r="L1789" s="758"/>
      <c r="M1789" s="722"/>
      <c r="N1789" s="736"/>
      <c r="O1789" s="736"/>
      <c r="P1789" s="736"/>
      <c r="Q1789" s="736"/>
      <c r="R1789" s="736"/>
      <c r="S1789" s="736"/>
      <c r="T1789" s="736"/>
      <c r="U1789" s="736"/>
      <c r="BA1789" s="722"/>
      <c r="BB1789" s="722"/>
      <c r="BC1789" s="722"/>
      <c r="BD1789" s="722"/>
      <c r="BE1789" s="722"/>
      <c r="BF1789" s="722"/>
      <c r="BG1789" s="722"/>
      <c r="BH1789" s="722"/>
      <c r="BI1789" s="722"/>
      <c r="BJ1789" s="722"/>
      <c r="BK1789" s="722"/>
      <c r="BL1789" s="722"/>
      <c r="BM1789" s="722"/>
      <c r="BN1789" s="722"/>
      <c r="BO1789" s="722"/>
      <c r="BP1789" s="722"/>
      <c r="BQ1789" s="722"/>
      <c r="BR1789" s="722"/>
      <c r="BS1789" s="722"/>
      <c r="BT1789" s="722"/>
      <c r="BU1789" s="722"/>
      <c r="BV1789" s="722"/>
      <c r="BW1789" s="722"/>
      <c r="BX1789" s="722"/>
      <c r="BY1789" s="722"/>
      <c r="BZ1789" s="722"/>
      <c r="CA1789" s="722"/>
      <c r="CB1789" s="722"/>
      <c r="CC1789" s="722"/>
      <c r="CD1789" s="722"/>
      <c r="CE1789" s="722"/>
      <c r="CF1789" s="722"/>
      <c r="CG1789" s="722"/>
      <c r="CH1789" s="722"/>
      <c r="CI1789" s="722"/>
      <c r="CJ1789" s="722"/>
      <c r="CK1789" s="722"/>
      <c r="CL1789" s="722"/>
      <c r="CM1789" s="722"/>
      <c r="CN1789" s="722"/>
      <c r="CO1789" s="722"/>
      <c r="CP1789" s="722"/>
      <c r="CQ1789" s="722"/>
      <c r="CR1789" s="722"/>
      <c r="CS1789" s="722"/>
    </row>
    <row r="1790" spans="1:97" s="1376" customFormat="1">
      <c r="A1790" s="722"/>
      <c r="B1790" s="722"/>
      <c r="C1790" s="722"/>
      <c r="D1790" s="722"/>
      <c r="E1790" s="722"/>
      <c r="F1790" s="757"/>
      <c r="G1790" s="757"/>
      <c r="H1790" s="757"/>
      <c r="I1790" s="757"/>
      <c r="J1790" s="757"/>
      <c r="K1790" s="758"/>
      <c r="L1790" s="758"/>
      <c r="M1790" s="722"/>
      <c r="N1790" s="736"/>
      <c r="O1790" s="736"/>
      <c r="P1790" s="736"/>
      <c r="Q1790" s="736"/>
      <c r="R1790" s="736"/>
      <c r="S1790" s="736"/>
      <c r="T1790" s="736"/>
      <c r="U1790" s="736"/>
      <c r="BA1790" s="722"/>
      <c r="BB1790" s="722"/>
      <c r="BC1790" s="722"/>
      <c r="BD1790" s="722"/>
      <c r="BE1790" s="722"/>
      <c r="BF1790" s="722"/>
      <c r="BG1790" s="722"/>
      <c r="BH1790" s="722"/>
      <c r="BI1790" s="722"/>
      <c r="BJ1790" s="722"/>
      <c r="BK1790" s="722"/>
      <c r="BL1790" s="722"/>
      <c r="BM1790" s="722"/>
      <c r="BN1790" s="722"/>
      <c r="BO1790" s="722"/>
      <c r="BP1790" s="722"/>
      <c r="BQ1790" s="722"/>
      <c r="BR1790" s="722"/>
      <c r="BS1790" s="722"/>
      <c r="BT1790" s="722"/>
      <c r="BU1790" s="722"/>
      <c r="BV1790" s="722"/>
      <c r="BW1790" s="722"/>
      <c r="BX1790" s="722"/>
      <c r="BY1790" s="722"/>
      <c r="BZ1790" s="722"/>
      <c r="CA1790" s="722"/>
      <c r="CB1790" s="722"/>
      <c r="CC1790" s="722"/>
      <c r="CD1790" s="722"/>
      <c r="CE1790" s="722"/>
      <c r="CF1790" s="722"/>
      <c r="CG1790" s="722"/>
      <c r="CH1790" s="722"/>
      <c r="CI1790" s="722"/>
      <c r="CJ1790" s="722"/>
      <c r="CK1790" s="722"/>
      <c r="CL1790" s="722"/>
      <c r="CM1790" s="722"/>
      <c r="CN1790" s="722"/>
      <c r="CO1790" s="722"/>
      <c r="CP1790" s="722"/>
      <c r="CQ1790" s="722"/>
      <c r="CR1790" s="722"/>
      <c r="CS1790" s="722"/>
    </row>
    <row r="1791" spans="1:97" s="1376" customFormat="1">
      <c r="A1791" s="722"/>
      <c r="B1791" s="722"/>
      <c r="C1791" s="722"/>
      <c r="D1791" s="722"/>
      <c r="E1791" s="722"/>
      <c r="F1791" s="757"/>
      <c r="G1791" s="757"/>
      <c r="H1791" s="757"/>
      <c r="I1791" s="757"/>
      <c r="J1791" s="757"/>
      <c r="K1791" s="758"/>
      <c r="L1791" s="758"/>
      <c r="M1791" s="722"/>
      <c r="N1791" s="736"/>
      <c r="O1791" s="736"/>
      <c r="P1791" s="736"/>
      <c r="Q1791" s="736"/>
      <c r="R1791" s="736"/>
      <c r="S1791" s="736"/>
      <c r="T1791" s="736"/>
      <c r="U1791" s="736"/>
      <c r="BA1791" s="722"/>
      <c r="BB1791" s="722"/>
      <c r="BC1791" s="722"/>
      <c r="BD1791" s="722"/>
      <c r="BE1791" s="722"/>
      <c r="BF1791" s="722"/>
      <c r="BG1791" s="722"/>
      <c r="BH1791" s="722"/>
      <c r="BI1791" s="722"/>
      <c r="BJ1791" s="722"/>
      <c r="BK1791" s="722"/>
      <c r="BL1791" s="722"/>
      <c r="BM1791" s="722"/>
      <c r="BN1791" s="722"/>
      <c r="BO1791" s="722"/>
      <c r="BP1791" s="722"/>
      <c r="BQ1791" s="722"/>
      <c r="BR1791" s="722"/>
      <c r="BS1791" s="722"/>
      <c r="BT1791" s="722"/>
      <c r="BU1791" s="722"/>
      <c r="BV1791" s="722"/>
      <c r="BW1791" s="722"/>
      <c r="BX1791" s="722"/>
      <c r="BY1791" s="722"/>
      <c r="BZ1791" s="722"/>
      <c r="CA1791" s="722"/>
      <c r="CB1791" s="722"/>
      <c r="CC1791" s="722"/>
      <c r="CD1791" s="722"/>
      <c r="CE1791" s="722"/>
      <c r="CF1791" s="722"/>
      <c r="CG1791" s="722"/>
      <c r="CH1791" s="722"/>
      <c r="CI1791" s="722"/>
      <c r="CJ1791" s="722"/>
      <c r="CK1791" s="722"/>
      <c r="CL1791" s="722"/>
      <c r="CM1791" s="722"/>
      <c r="CN1791" s="722"/>
      <c r="CO1791" s="722"/>
      <c r="CP1791" s="722"/>
      <c r="CQ1791" s="722"/>
      <c r="CR1791" s="722"/>
      <c r="CS1791" s="722"/>
    </row>
    <row r="1792" spans="1:97" s="1376" customFormat="1">
      <c r="A1792" s="722"/>
      <c r="B1792" s="722"/>
      <c r="C1792" s="722"/>
      <c r="D1792" s="722"/>
      <c r="E1792" s="722"/>
      <c r="F1792" s="757"/>
      <c r="G1792" s="757"/>
      <c r="H1792" s="757"/>
      <c r="I1792" s="757"/>
      <c r="J1792" s="757"/>
      <c r="K1792" s="758"/>
      <c r="L1792" s="758"/>
      <c r="M1792" s="722"/>
      <c r="N1792" s="736"/>
      <c r="O1792" s="736"/>
      <c r="P1792" s="736"/>
      <c r="Q1792" s="736"/>
      <c r="R1792" s="736"/>
      <c r="S1792" s="736"/>
      <c r="T1792" s="736"/>
      <c r="U1792" s="736"/>
      <c r="BA1792" s="722"/>
      <c r="BB1792" s="722"/>
      <c r="BC1792" s="722"/>
      <c r="BD1792" s="722"/>
      <c r="BE1792" s="722"/>
      <c r="BF1792" s="722"/>
      <c r="BG1792" s="722"/>
      <c r="BH1792" s="722"/>
      <c r="BI1792" s="722"/>
      <c r="BJ1792" s="722"/>
      <c r="BK1792" s="722"/>
      <c r="BL1792" s="722"/>
      <c r="BM1792" s="722"/>
      <c r="BN1792" s="722"/>
      <c r="BO1792" s="722"/>
      <c r="BP1792" s="722"/>
      <c r="BQ1792" s="722"/>
      <c r="BR1792" s="722"/>
      <c r="BS1792" s="722"/>
      <c r="BT1792" s="722"/>
      <c r="BU1792" s="722"/>
      <c r="BV1792" s="722"/>
      <c r="BW1792" s="722"/>
      <c r="BX1792" s="722"/>
      <c r="BY1792" s="722"/>
      <c r="BZ1792" s="722"/>
      <c r="CA1792" s="722"/>
      <c r="CB1792" s="722"/>
      <c r="CC1792" s="722"/>
      <c r="CD1792" s="722"/>
      <c r="CE1792" s="722"/>
      <c r="CF1792" s="722"/>
      <c r="CG1792" s="722"/>
      <c r="CH1792" s="722"/>
      <c r="CI1792" s="722"/>
      <c r="CJ1792" s="722"/>
      <c r="CK1792" s="722"/>
      <c r="CL1792" s="722"/>
      <c r="CM1792" s="722"/>
      <c r="CN1792" s="722"/>
      <c r="CO1792" s="722"/>
      <c r="CP1792" s="722"/>
      <c r="CQ1792" s="722"/>
      <c r="CR1792" s="722"/>
      <c r="CS1792" s="722"/>
    </row>
    <row r="1793" spans="1:97" s="1376" customFormat="1">
      <c r="A1793" s="722"/>
      <c r="B1793" s="722"/>
      <c r="C1793" s="722"/>
      <c r="D1793" s="722"/>
      <c r="E1793" s="722"/>
      <c r="F1793" s="757"/>
      <c r="G1793" s="757"/>
      <c r="H1793" s="757"/>
      <c r="I1793" s="757"/>
      <c r="J1793" s="757"/>
      <c r="K1793" s="758"/>
      <c r="L1793" s="758"/>
      <c r="M1793" s="722"/>
      <c r="N1793" s="736"/>
      <c r="O1793" s="736"/>
      <c r="P1793" s="736"/>
      <c r="Q1793" s="736"/>
      <c r="R1793" s="736"/>
      <c r="S1793" s="736"/>
      <c r="T1793" s="736"/>
      <c r="U1793" s="736"/>
      <c r="BA1793" s="722"/>
      <c r="BB1793" s="722"/>
      <c r="BC1793" s="722"/>
      <c r="BD1793" s="722"/>
      <c r="BE1793" s="722"/>
      <c r="BF1793" s="722"/>
      <c r="BG1793" s="722"/>
      <c r="BH1793" s="722"/>
      <c r="BI1793" s="722"/>
      <c r="BJ1793" s="722"/>
      <c r="BK1793" s="722"/>
      <c r="BL1793" s="722"/>
      <c r="BM1793" s="722"/>
      <c r="BN1793" s="722"/>
      <c r="BO1793" s="722"/>
      <c r="BP1793" s="722"/>
      <c r="BQ1793" s="722"/>
      <c r="BR1793" s="722"/>
      <c r="BS1793" s="722"/>
      <c r="BT1793" s="722"/>
      <c r="BU1793" s="722"/>
      <c r="BV1793" s="722"/>
      <c r="BW1793" s="722"/>
      <c r="BX1793" s="722"/>
      <c r="BY1793" s="722"/>
      <c r="BZ1793" s="722"/>
      <c r="CA1793" s="722"/>
      <c r="CB1793" s="722"/>
      <c r="CC1793" s="722"/>
      <c r="CD1793" s="722"/>
      <c r="CE1793" s="722"/>
      <c r="CF1793" s="722"/>
      <c r="CG1793" s="722"/>
      <c r="CH1793" s="722"/>
      <c r="CI1793" s="722"/>
      <c r="CJ1793" s="722"/>
      <c r="CK1793" s="722"/>
      <c r="CL1793" s="722"/>
      <c r="CM1793" s="722"/>
      <c r="CN1793" s="722"/>
      <c r="CO1793" s="722"/>
      <c r="CP1793" s="722"/>
      <c r="CQ1793" s="722"/>
      <c r="CR1793" s="722"/>
      <c r="CS1793" s="722"/>
    </row>
    <row r="1794" spans="1:97" s="1376" customFormat="1">
      <c r="A1794" s="722"/>
      <c r="B1794" s="722"/>
      <c r="C1794" s="722"/>
      <c r="D1794" s="722"/>
      <c r="E1794" s="722"/>
      <c r="F1794" s="757"/>
      <c r="G1794" s="757"/>
      <c r="H1794" s="757"/>
      <c r="I1794" s="757"/>
      <c r="J1794" s="757"/>
      <c r="K1794" s="758"/>
      <c r="L1794" s="758"/>
      <c r="M1794" s="722"/>
      <c r="N1794" s="736"/>
      <c r="O1794" s="736"/>
      <c r="P1794" s="736"/>
      <c r="Q1794" s="736"/>
      <c r="R1794" s="736"/>
      <c r="S1794" s="736"/>
      <c r="T1794" s="736"/>
      <c r="U1794" s="736"/>
      <c r="BA1794" s="722"/>
      <c r="BB1794" s="722"/>
      <c r="BC1794" s="722"/>
      <c r="BD1794" s="722"/>
      <c r="BE1794" s="722"/>
      <c r="BF1794" s="722"/>
      <c r="BG1794" s="722"/>
      <c r="BH1794" s="722"/>
      <c r="BI1794" s="722"/>
      <c r="BJ1794" s="722"/>
      <c r="BK1794" s="722"/>
      <c r="BL1794" s="722"/>
      <c r="BM1794" s="722"/>
      <c r="BN1794" s="722"/>
      <c r="BO1794" s="722"/>
      <c r="BP1794" s="722"/>
      <c r="BQ1794" s="722"/>
      <c r="BR1794" s="722"/>
      <c r="BS1794" s="722"/>
      <c r="BT1794" s="722"/>
      <c r="BU1794" s="722"/>
      <c r="BV1794" s="722"/>
      <c r="BW1794" s="722"/>
      <c r="BX1794" s="722"/>
      <c r="BY1794" s="722"/>
      <c r="BZ1794" s="722"/>
      <c r="CA1794" s="722"/>
      <c r="CB1794" s="722"/>
      <c r="CC1794" s="722"/>
      <c r="CD1794" s="722"/>
      <c r="CE1794" s="722"/>
      <c r="CF1794" s="722"/>
      <c r="CG1794" s="722"/>
      <c r="CH1794" s="722"/>
      <c r="CI1794" s="722"/>
      <c r="CJ1794" s="722"/>
      <c r="CK1794" s="722"/>
      <c r="CL1794" s="722"/>
      <c r="CM1794" s="722"/>
      <c r="CN1794" s="722"/>
      <c r="CO1794" s="722"/>
      <c r="CP1794" s="722"/>
      <c r="CQ1794" s="722"/>
      <c r="CR1794" s="722"/>
      <c r="CS1794" s="722"/>
    </row>
    <row r="1795" spans="1:97" s="1376" customFormat="1">
      <c r="A1795" s="722"/>
      <c r="B1795" s="722"/>
      <c r="C1795" s="722"/>
      <c r="D1795" s="722"/>
      <c r="E1795" s="722"/>
      <c r="F1795" s="757"/>
      <c r="G1795" s="757"/>
      <c r="H1795" s="757"/>
      <c r="I1795" s="757"/>
      <c r="J1795" s="757"/>
      <c r="K1795" s="758"/>
      <c r="L1795" s="758"/>
      <c r="M1795" s="722"/>
      <c r="N1795" s="736"/>
      <c r="O1795" s="736"/>
      <c r="P1795" s="736"/>
      <c r="Q1795" s="736"/>
      <c r="R1795" s="736"/>
      <c r="S1795" s="736"/>
      <c r="T1795" s="736"/>
      <c r="U1795" s="736"/>
      <c r="BA1795" s="722"/>
      <c r="BB1795" s="722"/>
      <c r="BC1795" s="722"/>
      <c r="BD1795" s="722"/>
      <c r="BE1795" s="722"/>
      <c r="BF1795" s="722"/>
      <c r="BG1795" s="722"/>
      <c r="BH1795" s="722"/>
      <c r="BI1795" s="722"/>
      <c r="BJ1795" s="722"/>
      <c r="BK1795" s="722"/>
      <c r="BL1795" s="722"/>
      <c r="BM1795" s="722"/>
      <c r="BN1795" s="722"/>
      <c r="BO1795" s="722"/>
      <c r="BP1795" s="722"/>
      <c r="BQ1795" s="722"/>
      <c r="BR1795" s="722"/>
      <c r="BS1795" s="722"/>
      <c r="BT1795" s="722"/>
      <c r="BU1795" s="722"/>
      <c r="BV1795" s="722"/>
      <c r="BW1795" s="722"/>
      <c r="BX1795" s="722"/>
      <c r="BY1795" s="722"/>
      <c r="BZ1795" s="722"/>
      <c r="CA1795" s="722"/>
      <c r="CB1795" s="722"/>
      <c r="CC1795" s="722"/>
      <c r="CD1795" s="722"/>
      <c r="CE1795" s="722"/>
      <c r="CF1795" s="722"/>
      <c r="CG1795" s="722"/>
      <c r="CH1795" s="722"/>
      <c r="CI1795" s="722"/>
      <c r="CJ1795" s="722"/>
      <c r="CK1795" s="722"/>
      <c r="CL1795" s="722"/>
      <c r="CM1795" s="722"/>
      <c r="CN1795" s="722"/>
      <c r="CO1795" s="722"/>
      <c r="CP1795" s="722"/>
      <c r="CQ1795" s="722"/>
      <c r="CR1795" s="722"/>
      <c r="CS1795" s="722"/>
    </row>
    <row r="1796" spans="1:97" s="1376" customFormat="1">
      <c r="A1796" s="722"/>
      <c r="B1796" s="722"/>
      <c r="C1796" s="722"/>
      <c r="D1796" s="722"/>
      <c r="E1796" s="722"/>
      <c r="F1796" s="757"/>
      <c r="G1796" s="757"/>
      <c r="H1796" s="757"/>
      <c r="I1796" s="757"/>
      <c r="J1796" s="757"/>
      <c r="K1796" s="758"/>
      <c r="L1796" s="758"/>
      <c r="M1796" s="722"/>
      <c r="N1796" s="736"/>
      <c r="O1796" s="736"/>
      <c r="P1796" s="736"/>
      <c r="Q1796" s="736"/>
      <c r="R1796" s="736"/>
      <c r="S1796" s="736"/>
      <c r="T1796" s="736"/>
      <c r="U1796" s="736"/>
      <c r="BA1796" s="722"/>
      <c r="BB1796" s="722"/>
      <c r="BC1796" s="722"/>
      <c r="BD1796" s="722"/>
      <c r="BE1796" s="722"/>
      <c r="BF1796" s="722"/>
      <c r="BG1796" s="722"/>
      <c r="BH1796" s="722"/>
      <c r="BI1796" s="722"/>
      <c r="BJ1796" s="722"/>
      <c r="BK1796" s="722"/>
      <c r="BL1796" s="722"/>
      <c r="BM1796" s="722"/>
      <c r="BN1796" s="722"/>
      <c r="BO1796" s="722"/>
      <c r="BP1796" s="722"/>
      <c r="BQ1796" s="722"/>
      <c r="BR1796" s="722"/>
      <c r="BS1796" s="722"/>
      <c r="BT1796" s="722"/>
      <c r="BU1796" s="722"/>
      <c r="BV1796" s="722"/>
      <c r="BW1796" s="722"/>
      <c r="BX1796" s="722"/>
      <c r="BY1796" s="722"/>
      <c r="BZ1796" s="722"/>
      <c r="CA1796" s="722"/>
      <c r="CB1796" s="722"/>
      <c r="CC1796" s="722"/>
      <c r="CD1796" s="722"/>
      <c r="CE1796" s="722"/>
      <c r="CF1796" s="722"/>
      <c r="CG1796" s="722"/>
      <c r="CH1796" s="722"/>
      <c r="CI1796" s="722"/>
      <c r="CJ1796" s="722"/>
      <c r="CK1796" s="722"/>
      <c r="CL1796" s="722"/>
      <c r="CM1796" s="722"/>
      <c r="CN1796" s="722"/>
      <c r="CO1796" s="722"/>
      <c r="CP1796" s="722"/>
      <c r="CQ1796" s="722"/>
      <c r="CR1796" s="722"/>
      <c r="CS1796" s="722"/>
    </row>
    <row r="1797" spans="1:97" s="1376" customFormat="1">
      <c r="A1797" s="722"/>
      <c r="B1797" s="722"/>
      <c r="C1797" s="722"/>
      <c r="D1797" s="722"/>
      <c r="E1797" s="722"/>
      <c r="F1797" s="757"/>
      <c r="G1797" s="757"/>
      <c r="H1797" s="757"/>
      <c r="I1797" s="757"/>
      <c r="J1797" s="757"/>
      <c r="K1797" s="758"/>
      <c r="L1797" s="758"/>
      <c r="M1797" s="722"/>
      <c r="N1797" s="736"/>
      <c r="O1797" s="736"/>
      <c r="P1797" s="736"/>
      <c r="Q1797" s="736"/>
      <c r="R1797" s="736"/>
      <c r="S1797" s="736"/>
      <c r="T1797" s="736"/>
      <c r="U1797" s="736"/>
      <c r="BA1797" s="722"/>
      <c r="BB1797" s="722"/>
      <c r="BC1797" s="722"/>
      <c r="BD1797" s="722"/>
      <c r="BE1797" s="722"/>
      <c r="BF1797" s="722"/>
      <c r="BG1797" s="722"/>
      <c r="BH1797" s="722"/>
      <c r="BI1797" s="722"/>
      <c r="BJ1797" s="722"/>
      <c r="BK1797" s="722"/>
      <c r="BL1797" s="722"/>
      <c r="BM1797" s="722"/>
      <c r="BN1797" s="722"/>
      <c r="BO1797" s="722"/>
      <c r="BP1797" s="722"/>
      <c r="BQ1797" s="722"/>
      <c r="BR1797" s="722"/>
      <c r="BS1797" s="722"/>
      <c r="BT1797" s="722"/>
      <c r="BU1797" s="722"/>
      <c r="BV1797" s="722"/>
      <c r="BW1797" s="722"/>
      <c r="BX1797" s="722"/>
      <c r="BY1797" s="722"/>
      <c r="BZ1797" s="722"/>
      <c r="CA1797" s="722"/>
      <c r="CB1797" s="722"/>
      <c r="CC1797" s="722"/>
      <c r="CD1797" s="722"/>
      <c r="CE1797" s="722"/>
      <c r="CF1797" s="722"/>
      <c r="CG1797" s="722"/>
      <c r="CH1797" s="722"/>
      <c r="CI1797" s="722"/>
      <c r="CJ1797" s="722"/>
      <c r="CK1797" s="722"/>
      <c r="CL1797" s="722"/>
      <c r="CM1797" s="722"/>
      <c r="CN1797" s="722"/>
      <c r="CO1797" s="722"/>
      <c r="CP1797" s="722"/>
      <c r="CQ1797" s="722"/>
      <c r="CR1797" s="722"/>
      <c r="CS1797" s="722"/>
    </row>
    <row r="1798" spans="1:97" s="1376" customFormat="1">
      <c r="A1798" s="722"/>
      <c r="B1798" s="722"/>
      <c r="C1798" s="722"/>
      <c r="D1798" s="722"/>
      <c r="E1798" s="722"/>
      <c r="F1798" s="757"/>
      <c r="G1798" s="757"/>
      <c r="H1798" s="757"/>
      <c r="I1798" s="757"/>
      <c r="J1798" s="757"/>
      <c r="K1798" s="758"/>
      <c r="L1798" s="758"/>
      <c r="M1798" s="722"/>
      <c r="N1798" s="736"/>
      <c r="O1798" s="736"/>
      <c r="P1798" s="736"/>
      <c r="Q1798" s="736"/>
      <c r="R1798" s="736"/>
      <c r="S1798" s="736"/>
      <c r="T1798" s="736"/>
      <c r="U1798" s="736"/>
      <c r="BA1798" s="722"/>
      <c r="BB1798" s="722"/>
      <c r="BC1798" s="722"/>
      <c r="BD1798" s="722"/>
      <c r="BE1798" s="722"/>
      <c r="BF1798" s="722"/>
      <c r="BG1798" s="722"/>
      <c r="BH1798" s="722"/>
      <c r="BI1798" s="722"/>
      <c r="BJ1798" s="722"/>
      <c r="BK1798" s="722"/>
      <c r="BL1798" s="722"/>
      <c r="BM1798" s="722"/>
      <c r="BN1798" s="722"/>
      <c r="BO1798" s="722"/>
      <c r="BP1798" s="722"/>
      <c r="BQ1798" s="722"/>
      <c r="BR1798" s="722"/>
      <c r="BS1798" s="722"/>
      <c r="BT1798" s="722"/>
      <c r="BU1798" s="722"/>
      <c r="BV1798" s="722"/>
      <c r="BW1798" s="722"/>
      <c r="BX1798" s="722"/>
      <c r="BY1798" s="722"/>
      <c r="BZ1798" s="722"/>
      <c r="CA1798" s="722"/>
      <c r="CB1798" s="722"/>
      <c r="CC1798" s="722"/>
      <c r="CD1798" s="722"/>
      <c r="CE1798" s="722"/>
      <c r="CF1798" s="722"/>
      <c r="CG1798" s="722"/>
      <c r="CH1798" s="722"/>
      <c r="CI1798" s="722"/>
      <c r="CJ1798" s="722"/>
      <c r="CK1798" s="722"/>
      <c r="CL1798" s="722"/>
      <c r="CM1798" s="722"/>
      <c r="CN1798" s="722"/>
      <c r="CO1798" s="722"/>
      <c r="CP1798" s="722"/>
      <c r="CQ1798" s="722"/>
      <c r="CR1798" s="722"/>
      <c r="CS1798" s="722"/>
    </row>
    <row r="1799" spans="1:97" s="1376" customFormat="1">
      <c r="A1799" s="722"/>
      <c r="B1799" s="722"/>
      <c r="C1799" s="722"/>
      <c r="D1799" s="722"/>
      <c r="E1799" s="722"/>
      <c r="F1799" s="757"/>
      <c r="G1799" s="757"/>
      <c r="H1799" s="757"/>
      <c r="I1799" s="757"/>
      <c r="J1799" s="757"/>
      <c r="K1799" s="758"/>
      <c r="L1799" s="758"/>
      <c r="M1799" s="722"/>
      <c r="N1799" s="736"/>
      <c r="O1799" s="736"/>
      <c r="P1799" s="736"/>
      <c r="Q1799" s="736"/>
      <c r="R1799" s="736"/>
      <c r="S1799" s="736"/>
      <c r="T1799" s="736"/>
      <c r="U1799" s="736"/>
      <c r="BA1799" s="722"/>
      <c r="BB1799" s="722"/>
      <c r="BC1799" s="722"/>
      <c r="BD1799" s="722"/>
      <c r="BE1799" s="722"/>
      <c r="BF1799" s="722"/>
      <c r="BG1799" s="722"/>
      <c r="BH1799" s="722"/>
      <c r="BI1799" s="722"/>
      <c r="BJ1799" s="722"/>
      <c r="BK1799" s="722"/>
      <c r="BL1799" s="722"/>
      <c r="BM1799" s="722"/>
      <c r="BN1799" s="722"/>
      <c r="BO1799" s="722"/>
      <c r="BP1799" s="722"/>
      <c r="BQ1799" s="722"/>
      <c r="BR1799" s="722"/>
      <c r="BS1799" s="722"/>
      <c r="BT1799" s="722"/>
      <c r="BU1799" s="722"/>
      <c r="BV1799" s="722"/>
      <c r="BW1799" s="722"/>
      <c r="BX1799" s="722"/>
      <c r="BY1799" s="722"/>
      <c r="BZ1799" s="722"/>
      <c r="CA1799" s="722"/>
      <c r="CB1799" s="722"/>
      <c r="CC1799" s="722"/>
      <c r="CD1799" s="722"/>
      <c r="CE1799" s="722"/>
      <c r="CF1799" s="722"/>
      <c r="CG1799" s="722"/>
      <c r="CH1799" s="722"/>
      <c r="CI1799" s="722"/>
      <c r="CJ1799" s="722"/>
      <c r="CK1799" s="722"/>
      <c r="CL1799" s="722"/>
      <c r="CM1799" s="722"/>
      <c r="CN1799" s="722"/>
      <c r="CO1799" s="722"/>
      <c r="CP1799" s="722"/>
      <c r="CQ1799" s="722"/>
      <c r="CR1799" s="722"/>
      <c r="CS1799" s="722"/>
    </row>
    <row r="1800" spans="1:97" s="1376" customFormat="1">
      <c r="A1800" s="722"/>
      <c r="B1800" s="722"/>
      <c r="C1800" s="722"/>
      <c r="D1800" s="722"/>
      <c r="E1800" s="722"/>
      <c r="F1800" s="757"/>
      <c r="G1800" s="757"/>
      <c r="H1800" s="757"/>
      <c r="I1800" s="757"/>
      <c r="J1800" s="757"/>
      <c r="K1800" s="758"/>
      <c r="L1800" s="758"/>
      <c r="M1800" s="722"/>
      <c r="N1800" s="736"/>
      <c r="O1800" s="736"/>
      <c r="P1800" s="736"/>
      <c r="Q1800" s="736"/>
      <c r="R1800" s="736"/>
      <c r="S1800" s="736"/>
      <c r="T1800" s="736"/>
      <c r="U1800" s="736"/>
      <c r="BA1800" s="722"/>
      <c r="BB1800" s="722"/>
      <c r="BC1800" s="722"/>
      <c r="BD1800" s="722"/>
      <c r="BE1800" s="722"/>
      <c r="BF1800" s="722"/>
      <c r="BG1800" s="722"/>
      <c r="BH1800" s="722"/>
      <c r="BI1800" s="722"/>
      <c r="BJ1800" s="722"/>
      <c r="BK1800" s="722"/>
      <c r="BL1800" s="722"/>
      <c r="BM1800" s="722"/>
      <c r="BN1800" s="722"/>
      <c r="BO1800" s="722"/>
      <c r="BP1800" s="722"/>
      <c r="BQ1800" s="722"/>
      <c r="BR1800" s="722"/>
      <c r="BS1800" s="722"/>
      <c r="BT1800" s="722"/>
      <c r="BU1800" s="722"/>
      <c r="BV1800" s="722"/>
      <c r="BW1800" s="722"/>
      <c r="BX1800" s="722"/>
      <c r="BY1800" s="722"/>
      <c r="BZ1800" s="722"/>
      <c r="CA1800" s="722"/>
      <c r="CB1800" s="722"/>
      <c r="CC1800" s="722"/>
      <c r="CD1800" s="722"/>
      <c r="CE1800" s="722"/>
      <c r="CF1800" s="722"/>
      <c r="CG1800" s="722"/>
      <c r="CH1800" s="722"/>
      <c r="CI1800" s="722"/>
      <c r="CJ1800" s="722"/>
      <c r="CK1800" s="722"/>
      <c r="CL1800" s="722"/>
      <c r="CM1800" s="722"/>
      <c r="CN1800" s="722"/>
      <c r="CO1800" s="722"/>
      <c r="CP1800" s="722"/>
      <c r="CQ1800" s="722"/>
      <c r="CR1800" s="722"/>
      <c r="CS1800" s="722"/>
    </row>
    <row r="1801" spans="1:97" s="1376" customFormat="1">
      <c r="A1801" s="722"/>
      <c r="B1801" s="722"/>
      <c r="C1801" s="722"/>
      <c r="D1801" s="722"/>
      <c r="E1801" s="722"/>
      <c r="F1801" s="757"/>
      <c r="G1801" s="757"/>
      <c r="H1801" s="757"/>
      <c r="I1801" s="757"/>
      <c r="J1801" s="757"/>
      <c r="K1801" s="758"/>
      <c r="L1801" s="758"/>
      <c r="M1801" s="722"/>
      <c r="N1801" s="736"/>
      <c r="O1801" s="736"/>
      <c r="P1801" s="736"/>
      <c r="Q1801" s="736"/>
      <c r="R1801" s="736"/>
      <c r="S1801" s="736"/>
      <c r="T1801" s="736"/>
      <c r="U1801" s="736"/>
      <c r="BA1801" s="722"/>
      <c r="BB1801" s="722"/>
      <c r="BC1801" s="722"/>
      <c r="BD1801" s="722"/>
      <c r="BE1801" s="722"/>
      <c r="BF1801" s="722"/>
      <c r="BG1801" s="722"/>
      <c r="BH1801" s="722"/>
      <c r="BI1801" s="722"/>
      <c r="BJ1801" s="722"/>
      <c r="BK1801" s="722"/>
      <c r="BL1801" s="722"/>
      <c r="BM1801" s="722"/>
      <c r="BN1801" s="722"/>
      <c r="BO1801" s="722"/>
      <c r="BP1801" s="722"/>
      <c r="BQ1801" s="722"/>
      <c r="BR1801" s="722"/>
      <c r="BS1801" s="722"/>
      <c r="BT1801" s="722"/>
      <c r="BU1801" s="722"/>
      <c r="BV1801" s="722"/>
      <c r="BW1801" s="722"/>
      <c r="BX1801" s="722"/>
      <c r="BY1801" s="722"/>
      <c r="BZ1801" s="722"/>
      <c r="CA1801" s="722"/>
      <c r="CB1801" s="722"/>
      <c r="CC1801" s="722"/>
      <c r="CD1801" s="722"/>
      <c r="CE1801" s="722"/>
      <c r="CF1801" s="722"/>
      <c r="CG1801" s="722"/>
      <c r="CH1801" s="722"/>
      <c r="CI1801" s="722"/>
      <c r="CJ1801" s="722"/>
      <c r="CK1801" s="722"/>
      <c r="CL1801" s="722"/>
      <c r="CM1801" s="722"/>
      <c r="CN1801" s="722"/>
      <c r="CO1801" s="722"/>
      <c r="CP1801" s="722"/>
      <c r="CQ1801" s="722"/>
      <c r="CR1801" s="722"/>
      <c r="CS1801" s="722"/>
    </row>
    <row r="1802" spans="1:97" s="1376" customFormat="1">
      <c r="A1802" s="722"/>
      <c r="B1802" s="722"/>
      <c r="C1802" s="722"/>
      <c r="D1802" s="722"/>
      <c r="E1802" s="722"/>
      <c r="F1802" s="757"/>
      <c r="G1802" s="757"/>
      <c r="H1802" s="757"/>
      <c r="I1802" s="757"/>
      <c r="J1802" s="757"/>
      <c r="K1802" s="758"/>
      <c r="L1802" s="758"/>
      <c r="M1802" s="722"/>
      <c r="N1802" s="736"/>
      <c r="O1802" s="736"/>
      <c r="P1802" s="736"/>
      <c r="Q1802" s="736"/>
      <c r="R1802" s="736"/>
      <c r="S1802" s="736"/>
      <c r="T1802" s="736"/>
      <c r="U1802" s="736"/>
      <c r="BA1802" s="722"/>
      <c r="BB1802" s="722"/>
      <c r="BC1802" s="722"/>
      <c r="BD1802" s="722"/>
      <c r="BE1802" s="722"/>
      <c r="BF1802" s="722"/>
      <c r="BG1802" s="722"/>
      <c r="BH1802" s="722"/>
      <c r="BI1802" s="722"/>
      <c r="BJ1802" s="722"/>
      <c r="BK1802" s="722"/>
      <c r="BL1802" s="722"/>
      <c r="BM1802" s="722"/>
      <c r="BN1802" s="722"/>
      <c r="BO1802" s="722"/>
      <c r="BP1802" s="722"/>
      <c r="BQ1802" s="722"/>
      <c r="BR1802" s="722"/>
      <c r="BS1802" s="722"/>
      <c r="BT1802" s="722"/>
      <c r="BU1802" s="722"/>
      <c r="BV1802" s="722"/>
      <c r="BW1802" s="722"/>
      <c r="BX1802" s="722"/>
      <c r="BY1802" s="722"/>
      <c r="BZ1802" s="722"/>
      <c r="CA1802" s="722"/>
      <c r="CB1802" s="722"/>
      <c r="CC1802" s="722"/>
      <c r="CD1802" s="722"/>
      <c r="CE1802" s="722"/>
      <c r="CF1802" s="722"/>
      <c r="CG1802" s="722"/>
      <c r="CH1802" s="722"/>
      <c r="CI1802" s="722"/>
      <c r="CJ1802" s="722"/>
      <c r="CK1802" s="722"/>
      <c r="CL1802" s="722"/>
      <c r="CM1802" s="722"/>
      <c r="CN1802" s="722"/>
      <c r="CO1802" s="722"/>
      <c r="CP1802" s="722"/>
      <c r="CQ1802" s="722"/>
      <c r="CR1802" s="722"/>
      <c r="CS1802" s="722"/>
    </row>
    <row r="1803" spans="1:97" s="1376" customFormat="1">
      <c r="A1803" s="722"/>
      <c r="B1803" s="722"/>
      <c r="C1803" s="722"/>
      <c r="D1803" s="722"/>
      <c r="E1803" s="722"/>
      <c r="F1803" s="757"/>
      <c r="G1803" s="757"/>
      <c r="H1803" s="757"/>
      <c r="I1803" s="757"/>
      <c r="J1803" s="757"/>
      <c r="K1803" s="758"/>
      <c r="L1803" s="758"/>
      <c r="M1803" s="722"/>
      <c r="N1803" s="736"/>
      <c r="O1803" s="736"/>
      <c r="P1803" s="736"/>
      <c r="Q1803" s="736"/>
      <c r="R1803" s="736"/>
      <c r="S1803" s="736"/>
      <c r="T1803" s="736"/>
      <c r="U1803" s="736"/>
      <c r="BA1803" s="722"/>
      <c r="BB1803" s="722"/>
      <c r="BC1803" s="722"/>
      <c r="BD1803" s="722"/>
      <c r="BE1803" s="722"/>
      <c r="BF1803" s="722"/>
      <c r="BG1803" s="722"/>
      <c r="BH1803" s="722"/>
      <c r="BI1803" s="722"/>
      <c r="BJ1803" s="722"/>
      <c r="BK1803" s="722"/>
      <c r="BL1803" s="722"/>
      <c r="BM1803" s="722"/>
      <c r="BN1803" s="722"/>
      <c r="BO1803" s="722"/>
      <c r="BP1803" s="722"/>
      <c r="BQ1803" s="722"/>
      <c r="BR1803" s="722"/>
      <c r="BS1803" s="722"/>
      <c r="BT1803" s="722"/>
      <c r="BU1803" s="722"/>
      <c r="BV1803" s="722"/>
      <c r="BW1803" s="722"/>
      <c r="BX1803" s="722"/>
      <c r="BY1803" s="722"/>
      <c r="BZ1803" s="722"/>
      <c r="CA1803" s="722"/>
      <c r="CB1803" s="722"/>
      <c r="CC1803" s="722"/>
      <c r="CD1803" s="722"/>
      <c r="CE1803" s="722"/>
      <c r="CF1803" s="722"/>
      <c r="CG1803" s="722"/>
      <c r="CH1803" s="722"/>
      <c r="CI1803" s="722"/>
      <c r="CJ1803" s="722"/>
      <c r="CK1803" s="722"/>
      <c r="CL1803" s="722"/>
      <c r="CM1803" s="722"/>
      <c r="CN1803" s="722"/>
      <c r="CO1803" s="722"/>
      <c r="CP1803" s="722"/>
      <c r="CQ1803" s="722"/>
      <c r="CR1803" s="722"/>
      <c r="CS1803" s="722"/>
    </row>
    <row r="1804" spans="1:97" s="1376" customFormat="1">
      <c r="A1804" s="722"/>
      <c r="B1804" s="722"/>
      <c r="C1804" s="722"/>
      <c r="D1804" s="722"/>
      <c r="E1804" s="722"/>
      <c r="F1804" s="757"/>
      <c r="G1804" s="757"/>
      <c r="H1804" s="757"/>
      <c r="I1804" s="757"/>
      <c r="J1804" s="757"/>
      <c r="K1804" s="758"/>
      <c r="L1804" s="758"/>
      <c r="M1804" s="722"/>
      <c r="N1804" s="736"/>
      <c r="O1804" s="736"/>
      <c r="P1804" s="736"/>
      <c r="Q1804" s="736"/>
      <c r="R1804" s="736"/>
      <c r="S1804" s="736"/>
      <c r="T1804" s="736"/>
      <c r="U1804" s="736"/>
      <c r="BA1804" s="722"/>
      <c r="BB1804" s="722"/>
      <c r="BC1804" s="722"/>
      <c r="BD1804" s="722"/>
      <c r="BE1804" s="722"/>
      <c r="BF1804" s="722"/>
      <c r="BG1804" s="722"/>
      <c r="BH1804" s="722"/>
      <c r="BI1804" s="722"/>
      <c r="BJ1804" s="722"/>
      <c r="BK1804" s="722"/>
      <c r="BL1804" s="722"/>
      <c r="BM1804" s="722"/>
      <c r="BN1804" s="722"/>
      <c r="BO1804" s="722"/>
      <c r="BP1804" s="722"/>
      <c r="BQ1804" s="722"/>
      <c r="BR1804" s="722"/>
      <c r="BS1804" s="722"/>
      <c r="BT1804" s="722"/>
      <c r="BU1804" s="722"/>
      <c r="BV1804" s="722"/>
      <c r="BW1804" s="722"/>
      <c r="BX1804" s="722"/>
      <c r="BY1804" s="722"/>
      <c r="BZ1804" s="722"/>
      <c r="CA1804" s="722"/>
      <c r="CB1804" s="722"/>
      <c r="CC1804" s="722"/>
      <c r="CD1804" s="722"/>
      <c r="CE1804" s="722"/>
      <c r="CF1804" s="722"/>
      <c r="CG1804" s="722"/>
      <c r="CH1804" s="722"/>
      <c r="CI1804" s="722"/>
      <c r="CJ1804" s="722"/>
      <c r="CK1804" s="722"/>
      <c r="CL1804" s="722"/>
      <c r="CM1804" s="722"/>
      <c r="CN1804" s="722"/>
      <c r="CO1804" s="722"/>
      <c r="CP1804" s="722"/>
      <c r="CQ1804" s="722"/>
      <c r="CR1804" s="722"/>
      <c r="CS1804" s="722"/>
    </row>
    <row r="1805" spans="1:97" s="1376" customFormat="1">
      <c r="A1805" s="722"/>
      <c r="B1805" s="722"/>
      <c r="C1805" s="722"/>
      <c r="D1805" s="722"/>
      <c r="E1805" s="722"/>
      <c r="F1805" s="757"/>
      <c r="G1805" s="757"/>
      <c r="H1805" s="757"/>
      <c r="I1805" s="757"/>
      <c r="J1805" s="757"/>
      <c r="K1805" s="758"/>
      <c r="L1805" s="758"/>
      <c r="M1805" s="722"/>
      <c r="N1805" s="736"/>
      <c r="O1805" s="736"/>
      <c r="P1805" s="736"/>
      <c r="Q1805" s="736"/>
      <c r="R1805" s="736"/>
      <c r="S1805" s="736"/>
      <c r="T1805" s="736"/>
      <c r="U1805" s="736"/>
      <c r="BA1805" s="722"/>
      <c r="BB1805" s="722"/>
      <c r="BC1805" s="722"/>
      <c r="BD1805" s="722"/>
      <c r="BE1805" s="722"/>
      <c r="BF1805" s="722"/>
      <c r="BG1805" s="722"/>
      <c r="BH1805" s="722"/>
      <c r="BI1805" s="722"/>
      <c r="BJ1805" s="722"/>
      <c r="BK1805" s="722"/>
      <c r="BL1805" s="722"/>
      <c r="BM1805" s="722"/>
      <c r="BN1805" s="722"/>
      <c r="BO1805" s="722"/>
      <c r="BP1805" s="722"/>
      <c r="BQ1805" s="722"/>
      <c r="BR1805" s="722"/>
      <c r="BS1805" s="722"/>
      <c r="BT1805" s="722"/>
      <c r="BU1805" s="722"/>
      <c r="BV1805" s="722"/>
      <c r="BW1805" s="722"/>
      <c r="BX1805" s="722"/>
      <c r="BY1805" s="722"/>
      <c r="BZ1805" s="722"/>
      <c r="CA1805" s="722"/>
      <c r="CB1805" s="722"/>
      <c r="CC1805" s="722"/>
      <c r="CD1805" s="722"/>
      <c r="CE1805" s="722"/>
      <c r="CF1805" s="722"/>
      <c r="CG1805" s="722"/>
      <c r="CH1805" s="722"/>
      <c r="CI1805" s="722"/>
      <c r="CJ1805" s="722"/>
      <c r="CK1805" s="722"/>
      <c r="CL1805" s="722"/>
      <c r="CM1805" s="722"/>
      <c r="CN1805" s="722"/>
      <c r="CO1805" s="722"/>
      <c r="CP1805" s="722"/>
      <c r="CQ1805" s="722"/>
      <c r="CR1805" s="722"/>
      <c r="CS1805" s="722"/>
    </row>
    <row r="1806" spans="1:97" s="1376" customFormat="1">
      <c r="A1806" s="722"/>
      <c r="B1806" s="722"/>
      <c r="C1806" s="722"/>
      <c r="D1806" s="722"/>
      <c r="E1806" s="722"/>
      <c r="F1806" s="757"/>
      <c r="G1806" s="757"/>
      <c r="H1806" s="757"/>
      <c r="I1806" s="757"/>
      <c r="J1806" s="757"/>
      <c r="K1806" s="758"/>
      <c r="L1806" s="758"/>
      <c r="M1806" s="722"/>
      <c r="N1806" s="736"/>
      <c r="O1806" s="736"/>
      <c r="P1806" s="736"/>
      <c r="Q1806" s="736"/>
      <c r="R1806" s="736"/>
      <c r="S1806" s="736"/>
      <c r="T1806" s="736"/>
      <c r="U1806" s="736"/>
      <c r="BA1806" s="722"/>
      <c r="BB1806" s="722"/>
      <c r="BC1806" s="722"/>
      <c r="BD1806" s="722"/>
      <c r="BE1806" s="722"/>
      <c r="BF1806" s="722"/>
      <c r="BG1806" s="722"/>
      <c r="BH1806" s="722"/>
      <c r="BI1806" s="722"/>
      <c r="BJ1806" s="722"/>
      <c r="BK1806" s="722"/>
      <c r="BL1806" s="722"/>
      <c r="BM1806" s="722"/>
      <c r="BN1806" s="722"/>
      <c r="BO1806" s="722"/>
      <c r="BP1806" s="722"/>
      <c r="BQ1806" s="722"/>
      <c r="BR1806" s="722"/>
      <c r="BS1806" s="722"/>
      <c r="BT1806" s="722"/>
      <c r="BU1806" s="722"/>
      <c r="BV1806" s="722"/>
      <c r="BW1806" s="722"/>
      <c r="BX1806" s="722"/>
      <c r="BY1806" s="722"/>
      <c r="BZ1806" s="722"/>
      <c r="CA1806" s="722"/>
      <c r="CB1806" s="722"/>
      <c r="CC1806" s="722"/>
      <c r="CD1806" s="722"/>
      <c r="CE1806" s="722"/>
      <c r="CF1806" s="722"/>
      <c r="CG1806" s="722"/>
      <c r="CH1806" s="722"/>
      <c r="CI1806" s="722"/>
      <c r="CJ1806" s="722"/>
      <c r="CK1806" s="722"/>
      <c r="CL1806" s="722"/>
      <c r="CM1806" s="722"/>
      <c r="CN1806" s="722"/>
      <c r="CO1806" s="722"/>
      <c r="CP1806" s="722"/>
      <c r="CQ1806" s="722"/>
      <c r="CR1806" s="722"/>
      <c r="CS1806" s="722"/>
    </row>
    <row r="1807" spans="1:97" s="1376" customFormat="1">
      <c r="A1807" s="722"/>
      <c r="B1807" s="722"/>
      <c r="C1807" s="722"/>
      <c r="D1807" s="722"/>
      <c r="E1807" s="722"/>
      <c r="F1807" s="757"/>
      <c r="G1807" s="757"/>
      <c r="H1807" s="757"/>
      <c r="I1807" s="757"/>
      <c r="J1807" s="757"/>
      <c r="K1807" s="758"/>
      <c r="L1807" s="758"/>
      <c r="M1807" s="722"/>
      <c r="N1807" s="736"/>
      <c r="O1807" s="736"/>
      <c r="P1807" s="736"/>
      <c r="Q1807" s="736"/>
      <c r="R1807" s="736"/>
      <c r="S1807" s="736"/>
      <c r="T1807" s="736"/>
      <c r="U1807" s="736"/>
      <c r="BA1807" s="722"/>
      <c r="BB1807" s="722"/>
      <c r="BC1807" s="722"/>
      <c r="BD1807" s="722"/>
      <c r="BE1807" s="722"/>
      <c r="BF1807" s="722"/>
      <c r="BG1807" s="722"/>
      <c r="BH1807" s="722"/>
      <c r="BI1807" s="722"/>
      <c r="BJ1807" s="722"/>
      <c r="BK1807" s="722"/>
      <c r="BL1807" s="722"/>
      <c r="BM1807" s="722"/>
      <c r="BN1807" s="722"/>
      <c r="BO1807" s="722"/>
      <c r="BP1807" s="722"/>
      <c r="BQ1807" s="722"/>
      <c r="BR1807" s="722"/>
      <c r="BS1807" s="722"/>
      <c r="BT1807" s="722"/>
      <c r="BU1807" s="722"/>
      <c r="BV1807" s="722"/>
      <c r="BW1807" s="722"/>
      <c r="BX1807" s="722"/>
      <c r="BY1807" s="722"/>
      <c r="BZ1807" s="722"/>
      <c r="CA1807" s="722"/>
      <c r="CB1807" s="722"/>
      <c r="CC1807" s="722"/>
      <c r="CD1807" s="722"/>
      <c r="CE1807" s="722"/>
      <c r="CF1807" s="722"/>
      <c r="CG1807" s="722"/>
      <c r="CH1807" s="722"/>
      <c r="CI1807" s="722"/>
      <c r="CJ1807" s="722"/>
      <c r="CK1807" s="722"/>
      <c r="CL1807" s="722"/>
      <c r="CM1807" s="722"/>
      <c r="CN1807" s="722"/>
      <c r="CO1807" s="722"/>
      <c r="CP1807" s="722"/>
      <c r="CQ1807" s="722"/>
      <c r="CR1807" s="722"/>
      <c r="CS1807" s="722"/>
    </row>
    <row r="1808" spans="1:97" s="1376" customFormat="1">
      <c r="A1808" s="722"/>
      <c r="B1808" s="722"/>
      <c r="C1808" s="722"/>
      <c r="D1808" s="722"/>
      <c r="E1808" s="722"/>
      <c r="F1808" s="757"/>
      <c r="G1808" s="757"/>
      <c r="H1808" s="757"/>
      <c r="I1808" s="757"/>
      <c r="J1808" s="757"/>
      <c r="K1808" s="758"/>
      <c r="L1808" s="758"/>
      <c r="M1808" s="722"/>
      <c r="N1808" s="736"/>
      <c r="O1808" s="736"/>
      <c r="P1808" s="736"/>
      <c r="Q1808" s="736"/>
      <c r="R1808" s="736"/>
      <c r="S1808" s="736"/>
      <c r="T1808" s="736"/>
      <c r="U1808" s="736"/>
      <c r="BA1808" s="722"/>
      <c r="BB1808" s="722"/>
      <c r="BC1808" s="722"/>
      <c r="BD1808" s="722"/>
      <c r="BE1808" s="722"/>
      <c r="BF1808" s="722"/>
      <c r="BG1808" s="722"/>
      <c r="BH1808" s="722"/>
      <c r="BI1808" s="722"/>
      <c r="BJ1808" s="722"/>
      <c r="BK1808" s="722"/>
      <c r="BL1808" s="722"/>
      <c r="BM1808" s="722"/>
      <c r="BN1808" s="722"/>
      <c r="BO1808" s="722"/>
      <c r="BP1808" s="722"/>
      <c r="BQ1808" s="722"/>
      <c r="BR1808" s="722"/>
      <c r="BS1808" s="722"/>
      <c r="BT1808" s="722"/>
      <c r="BU1808" s="722"/>
      <c r="BV1808" s="722"/>
      <c r="BW1808" s="722"/>
      <c r="BX1808" s="722"/>
      <c r="BY1808" s="722"/>
      <c r="BZ1808" s="722"/>
      <c r="CA1808" s="722"/>
      <c r="CB1808" s="722"/>
      <c r="CC1808" s="722"/>
      <c r="CD1808" s="722"/>
      <c r="CE1808" s="722"/>
      <c r="CF1808" s="722"/>
      <c r="CG1808" s="722"/>
      <c r="CH1808" s="722"/>
      <c r="CI1808" s="722"/>
      <c r="CJ1808" s="722"/>
      <c r="CK1808" s="722"/>
      <c r="CL1808" s="722"/>
      <c r="CM1808" s="722"/>
      <c r="CN1808" s="722"/>
      <c r="CO1808" s="722"/>
      <c r="CP1808" s="722"/>
      <c r="CQ1808" s="722"/>
      <c r="CR1808" s="722"/>
      <c r="CS1808" s="722"/>
    </row>
    <row r="1809" spans="1:97" s="1376" customFormat="1">
      <c r="A1809" s="722"/>
      <c r="B1809" s="722"/>
      <c r="C1809" s="722"/>
      <c r="D1809" s="722"/>
      <c r="E1809" s="722"/>
      <c r="F1809" s="757"/>
      <c r="G1809" s="757"/>
      <c r="H1809" s="757"/>
      <c r="I1809" s="757"/>
      <c r="J1809" s="757"/>
      <c r="K1809" s="758"/>
      <c r="L1809" s="758"/>
      <c r="M1809" s="722"/>
      <c r="N1809" s="736"/>
      <c r="O1809" s="736"/>
      <c r="P1809" s="736"/>
      <c r="Q1809" s="736"/>
      <c r="R1809" s="736"/>
      <c r="S1809" s="736"/>
      <c r="T1809" s="736"/>
      <c r="U1809" s="736"/>
      <c r="BA1809" s="722"/>
      <c r="BB1809" s="722"/>
      <c r="BC1809" s="722"/>
      <c r="BD1809" s="722"/>
      <c r="BE1809" s="722"/>
      <c r="BF1809" s="722"/>
      <c r="BG1809" s="722"/>
      <c r="BH1809" s="722"/>
      <c r="BI1809" s="722"/>
      <c r="BJ1809" s="722"/>
      <c r="BK1809" s="722"/>
      <c r="BL1809" s="722"/>
      <c r="BM1809" s="722"/>
      <c r="BN1809" s="722"/>
      <c r="BO1809" s="722"/>
      <c r="BP1809" s="722"/>
      <c r="BQ1809" s="722"/>
      <c r="BR1809" s="722"/>
      <c r="BS1809" s="722"/>
      <c r="BT1809" s="722"/>
      <c r="BU1809" s="722"/>
      <c r="BV1809" s="722"/>
      <c r="BW1809" s="722"/>
      <c r="BX1809" s="722"/>
      <c r="BY1809" s="722"/>
      <c r="BZ1809" s="722"/>
      <c r="CA1809" s="722"/>
      <c r="CB1809" s="722"/>
      <c r="CC1809" s="722"/>
      <c r="CD1809" s="722"/>
      <c r="CE1809" s="722"/>
      <c r="CF1809" s="722"/>
      <c r="CG1809" s="722"/>
      <c r="CH1809" s="722"/>
      <c r="CI1809" s="722"/>
      <c r="CJ1809" s="722"/>
      <c r="CK1809" s="722"/>
      <c r="CL1809" s="722"/>
      <c r="CM1809" s="722"/>
      <c r="CN1809" s="722"/>
      <c r="CO1809" s="722"/>
      <c r="CP1809" s="722"/>
      <c r="CQ1809" s="722"/>
      <c r="CR1809" s="722"/>
      <c r="CS1809" s="722"/>
    </row>
    <row r="1810" spans="1:97" s="1376" customFormat="1">
      <c r="A1810" s="722"/>
      <c r="B1810" s="722"/>
      <c r="C1810" s="722"/>
      <c r="D1810" s="722"/>
      <c r="E1810" s="722"/>
      <c r="F1810" s="757"/>
      <c r="G1810" s="757"/>
      <c r="H1810" s="757"/>
      <c r="I1810" s="757"/>
      <c r="J1810" s="757"/>
      <c r="K1810" s="758"/>
      <c r="L1810" s="758"/>
      <c r="M1810" s="722"/>
      <c r="N1810" s="736"/>
      <c r="O1810" s="736"/>
      <c r="P1810" s="736"/>
      <c r="Q1810" s="736"/>
      <c r="R1810" s="736"/>
      <c r="S1810" s="736"/>
      <c r="T1810" s="736"/>
      <c r="U1810" s="736"/>
      <c r="BA1810" s="722"/>
      <c r="BB1810" s="722"/>
      <c r="BC1810" s="722"/>
      <c r="BD1810" s="722"/>
      <c r="BE1810" s="722"/>
      <c r="BF1810" s="722"/>
      <c r="BG1810" s="722"/>
      <c r="BH1810" s="722"/>
      <c r="BI1810" s="722"/>
      <c r="BJ1810" s="722"/>
      <c r="BK1810" s="722"/>
      <c r="BL1810" s="722"/>
      <c r="BM1810" s="722"/>
      <c r="BN1810" s="722"/>
      <c r="BO1810" s="722"/>
      <c r="BP1810" s="722"/>
      <c r="BQ1810" s="722"/>
      <c r="BR1810" s="722"/>
      <c r="BS1810" s="722"/>
      <c r="BT1810" s="722"/>
      <c r="BU1810" s="722"/>
      <c r="BV1810" s="722"/>
      <c r="BW1810" s="722"/>
      <c r="BX1810" s="722"/>
      <c r="BY1810" s="722"/>
      <c r="BZ1810" s="722"/>
      <c r="CA1810" s="722"/>
      <c r="CB1810" s="722"/>
      <c r="CC1810" s="722"/>
      <c r="CD1810" s="722"/>
      <c r="CE1810" s="722"/>
      <c r="CF1810" s="722"/>
      <c r="CG1810" s="722"/>
      <c r="CH1810" s="722"/>
      <c r="CI1810" s="722"/>
      <c r="CJ1810" s="722"/>
      <c r="CK1810" s="722"/>
      <c r="CL1810" s="722"/>
      <c r="CM1810" s="722"/>
      <c r="CN1810" s="722"/>
      <c r="CO1810" s="722"/>
      <c r="CP1810" s="722"/>
      <c r="CQ1810" s="722"/>
      <c r="CR1810" s="722"/>
      <c r="CS1810" s="722"/>
    </row>
    <row r="1811" spans="1:97" s="1376" customFormat="1">
      <c r="A1811" s="722"/>
      <c r="B1811" s="722"/>
      <c r="C1811" s="722"/>
      <c r="D1811" s="722"/>
      <c r="E1811" s="722"/>
      <c r="F1811" s="757"/>
      <c r="G1811" s="757"/>
      <c r="H1811" s="757"/>
      <c r="I1811" s="757"/>
      <c r="J1811" s="757"/>
      <c r="K1811" s="758"/>
      <c r="L1811" s="758"/>
      <c r="M1811" s="722"/>
      <c r="N1811" s="736"/>
      <c r="O1811" s="736"/>
      <c r="P1811" s="736"/>
      <c r="Q1811" s="736"/>
      <c r="R1811" s="736"/>
      <c r="S1811" s="736"/>
      <c r="T1811" s="736"/>
      <c r="U1811" s="736"/>
      <c r="BA1811" s="722"/>
      <c r="BB1811" s="722"/>
      <c r="BC1811" s="722"/>
      <c r="BD1811" s="722"/>
      <c r="BE1811" s="722"/>
      <c r="BF1811" s="722"/>
      <c r="BG1811" s="722"/>
      <c r="BH1811" s="722"/>
      <c r="BI1811" s="722"/>
      <c r="BJ1811" s="722"/>
      <c r="BK1811" s="722"/>
      <c r="BL1811" s="722"/>
      <c r="BM1811" s="722"/>
      <c r="BN1811" s="722"/>
      <c r="BO1811" s="722"/>
      <c r="BP1811" s="722"/>
      <c r="BQ1811" s="722"/>
      <c r="BR1811" s="722"/>
      <c r="BS1811" s="722"/>
      <c r="BT1811" s="722"/>
      <c r="BU1811" s="722"/>
      <c r="BV1811" s="722"/>
      <c r="BW1811" s="722"/>
      <c r="BX1811" s="722"/>
      <c r="BY1811" s="722"/>
      <c r="BZ1811" s="722"/>
      <c r="CA1811" s="722"/>
      <c r="CB1811" s="722"/>
      <c r="CC1811" s="722"/>
      <c r="CD1811" s="722"/>
      <c r="CE1811" s="722"/>
      <c r="CF1811" s="722"/>
      <c r="CG1811" s="722"/>
      <c r="CH1811" s="722"/>
      <c r="CI1811" s="722"/>
      <c r="CJ1811" s="722"/>
      <c r="CK1811" s="722"/>
      <c r="CL1811" s="722"/>
      <c r="CM1811" s="722"/>
      <c r="CN1811" s="722"/>
      <c r="CO1811" s="722"/>
      <c r="CP1811" s="722"/>
      <c r="CQ1811" s="722"/>
      <c r="CR1811" s="722"/>
      <c r="CS1811" s="722"/>
    </row>
    <row r="1812" spans="1:97" s="1376" customFormat="1">
      <c r="A1812" s="722"/>
      <c r="B1812" s="722"/>
      <c r="C1812" s="722"/>
      <c r="D1812" s="722"/>
      <c r="E1812" s="722"/>
      <c r="F1812" s="757"/>
      <c r="G1812" s="757"/>
      <c r="H1812" s="757"/>
      <c r="I1812" s="757"/>
      <c r="J1812" s="757"/>
      <c r="K1812" s="758"/>
      <c r="L1812" s="758"/>
      <c r="M1812" s="722"/>
      <c r="N1812" s="736"/>
      <c r="O1812" s="736"/>
      <c r="P1812" s="736"/>
      <c r="Q1812" s="736"/>
      <c r="R1812" s="736"/>
      <c r="S1812" s="736"/>
      <c r="T1812" s="736"/>
      <c r="U1812" s="736"/>
      <c r="BA1812" s="722"/>
      <c r="BB1812" s="722"/>
      <c r="BC1812" s="722"/>
      <c r="BD1812" s="722"/>
      <c r="BE1812" s="722"/>
      <c r="BF1812" s="722"/>
      <c r="BG1812" s="722"/>
      <c r="BH1812" s="722"/>
      <c r="BI1812" s="722"/>
      <c r="BJ1812" s="722"/>
      <c r="BK1812" s="722"/>
      <c r="BL1812" s="722"/>
      <c r="BM1812" s="722"/>
      <c r="BN1812" s="722"/>
      <c r="BO1812" s="722"/>
      <c r="BP1812" s="722"/>
      <c r="BQ1812" s="722"/>
      <c r="BR1812" s="722"/>
      <c r="BS1812" s="722"/>
      <c r="BT1812" s="722"/>
      <c r="BU1812" s="722"/>
      <c r="BV1812" s="722"/>
      <c r="BW1812" s="722"/>
      <c r="BX1812" s="722"/>
      <c r="BY1812" s="722"/>
      <c r="BZ1812" s="722"/>
      <c r="CA1812" s="722"/>
      <c r="CB1812" s="722"/>
      <c r="CC1812" s="722"/>
      <c r="CD1812" s="722"/>
      <c r="CE1812" s="722"/>
      <c r="CF1812" s="722"/>
      <c r="CG1812" s="722"/>
      <c r="CH1812" s="722"/>
      <c r="CI1812" s="722"/>
      <c r="CJ1812" s="722"/>
      <c r="CK1812" s="722"/>
      <c r="CL1812" s="722"/>
      <c r="CM1812" s="722"/>
      <c r="CN1812" s="722"/>
      <c r="CO1812" s="722"/>
      <c r="CP1812" s="722"/>
      <c r="CQ1812" s="722"/>
      <c r="CR1812" s="722"/>
      <c r="CS1812" s="722"/>
    </row>
    <row r="1813" spans="1:97" s="1376" customFormat="1">
      <c r="A1813" s="722"/>
      <c r="B1813" s="722"/>
      <c r="C1813" s="722"/>
      <c r="D1813" s="722"/>
      <c r="E1813" s="722"/>
      <c r="F1813" s="757"/>
      <c r="G1813" s="757"/>
      <c r="H1813" s="757"/>
      <c r="I1813" s="757"/>
      <c r="J1813" s="757"/>
      <c r="K1813" s="758"/>
      <c r="L1813" s="758"/>
      <c r="M1813" s="722"/>
      <c r="N1813" s="736"/>
      <c r="O1813" s="736"/>
      <c r="P1813" s="736"/>
      <c r="Q1813" s="736"/>
      <c r="R1813" s="736"/>
      <c r="S1813" s="736"/>
      <c r="T1813" s="736"/>
      <c r="U1813" s="736"/>
      <c r="BA1813" s="722"/>
      <c r="BB1813" s="722"/>
      <c r="BC1813" s="722"/>
      <c r="BD1813" s="722"/>
      <c r="BE1813" s="722"/>
      <c r="BF1813" s="722"/>
      <c r="BG1813" s="722"/>
      <c r="BH1813" s="722"/>
      <c r="BI1813" s="722"/>
      <c r="BJ1813" s="722"/>
      <c r="BK1813" s="722"/>
      <c r="BL1813" s="722"/>
      <c r="BM1813" s="722"/>
      <c r="BN1813" s="722"/>
      <c r="BO1813" s="722"/>
      <c r="BP1813" s="722"/>
      <c r="BQ1813" s="722"/>
      <c r="BR1813" s="722"/>
      <c r="BS1813" s="722"/>
      <c r="BT1813" s="722"/>
      <c r="BU1813" s="722"/>
      <c r="BV1813" s="722"/>
      <c r="BW1813" s="722"/>
      <c r="BX1813" s="722"/>
      <c r="BY1813" s="722"/>
      <c r="BZ1813" s="722"/>
      <c r="CA1813" s="722"/>
      <c r="CB1813" s="722"/>
      <c r="CC1813" s="722"/>
      <c r="CD1813" s="722"/>
      <c r="CE1813" s="722"/>
      <c r="CF1813" s="722"/>
      <c r="CG1813" s="722"/>
      <c r="CH1813" s="722"/>
      <c r="CI1813" s="722"/>
      <c r="CJ1813" s="722"/>
      <c r="CK1813" s="722"/>
      <c r="CL1813" s="722"/>
      <c r="CM1813" s="722"/>
      <c r="CN1813" s="722"/>
      <c r="CO1813" s="722"/>
      <c r="CP1813" s="722"/>
      <c r="CQ1813" s="722"/>
      <c r="CR1813" s="722"/>
      <c r="CS1813" s="722"/>
    </row>
    <row r="1814" spans="1:97" s="1376" customFormat="1">
      <c r="A1814" s="722"/>
      <c r="B1814" s="722"/>
      <c r="C1814" s="722"/>
      <c r="D1814" s="722"/>
      <c r="E1814" s="722"/>
      <c r="F1814" s="757"/>
      <c r="G1814" s="757"/>
      <c r="H1814" s="757"/>
      <c r="I1814" s="757"/>
      <c r="J1814" s="757"/>
      <c r="K1814" s="758"/>
      <c r="L1814" s="758"/>
      <c r="M1814" s="722"/>
      <c r="N1814" s="736"/>
      <c r="O1814" s="736"/>
      <c r="P1814" s="736"/>
      <c r="Q1814" s="736"/>
      <c r="R1814" s="736"/>
      <c r="S1814" s="736"/>
      <c r="T1814" s="736"/>
      <c r="U1814" s="736"/>
      <c r="BA1814" s="722"/>
      <c r="BB1814" s="722"/>
      <c r="BC1814" s="722"/>
      <c r="BD1814" s="722"/>
      <c r="BE1814" s="722"/>
      <c r="BF1814" s="722"/>
      <c r="BG1814" s="722"/>
      <c r="BH1814" s="722"/>
      <c r="BI1814" s="722"/>
      <c r="BJ1814" s="722"/>
      <c r="BK1814" s="722"/>
      <c r="BL1814" s="722"/>
      <c r="BM1814" s="722"/>
      <c r="BN1814" s="722"/>
      <c r="BO1814" s="722"/>
      <c r="BP1814" s="722"/>
      <c r="BQ1814" s="722"/>
      <c r="BR1814" s="722"/>
      <c r="BS1814" s="722"/>
      <c r="BT1814" s="722"/>
      <c r="BU1814" s="722"/>
      <c r="BV1814" s="722"/>
      <c r="BW1814" s="722"/>
      <c r="BX1814" s="722"/>
      <c r="BY1814" s="722"/>
      <c r="BZ1814" s="722"/>
      <c r="CA1814" s="722"/>
      <c r="CB1814" s="722"/>
      <c r="CC1814" s="722"/>
      <c r="CD1814" s="722"/>
      <c r="CE1814" s="722"/>
      <c r="CF1814" s="722"/>
      <c r="CG1814" s="722"/>
      <c r="CH1814" s="722"/>
      <c r="CI1814" s="722"/>
      <c r="CJ1814" s="722"/>
      <c r="CK1814" s="722"/>
      <c r="CL1814" s="722"/>
      <c r="CM1814" s="722"/>
      <c r="CN1814" s="722"/>
      <c r="CO1814" s="722"/>
      <c r="CP1814" s="722"/>
      <c r="CQ1814" s="722"/>
      <c r="CR1814" s="722"/>
      <c r="CS1814" s="722"/>
    </row>
    <row r="1815" spans="1:97" s="1376" customFormat="1">
      <c r="A1815" s="722"/>
      <c r="B1815" s="722"/>
      <c r="C1815" s="722"/>
      <c r="D1815" s="722"/>
      <c r="E1815" s="722"/>
      <c r="F1815" s="757"/>
      <c r="G1815" s="757"/>
      <c r="H1815" s="757"/>
      <c r="I1815" s="757"/>
      <c r="J1815" s="757"/>
      <c r="K1815" s="758"/>
      <c r="L1815" s="758"/>
      <c r="M1815" s="722"/>
      <c r="N1815" s="736"/>
      <c r="O1815" s="736"/>
      <c r="P1815" s="736"/>
      <c r="Q1815" s="736"/>
      <c r="R1815" s="736"/>
      <c r="S1815" s="736"/>
      <c r="T1815" s="736"/>
      <c r="U1815" s="736"/>
      <c r="BA1815" s="722"/>
      <c r="BB1815" s="722"/>
      <c r="BC1815" s="722"/>
      <c r="BD1815" s="722"/>
      <c r="BE1815" s="722"/>
      <c r="BF1815" s="722"/>
      <c r="BG1815" s="722"/>
      <c r="BH1815" s="722"/>
      <c r="BI1815" s="722"/>
      <c r="BJ1815" s="722"/>
      <c r="BK1815" s="722"/>
      <c r="BL1815" s="722"/>
      <c r="BM1815" s="722"/>
      <c r="BN1815" s="722"/>
      <c r="BO1815" s="722"/>
      <c r="BP1815" s="722"/>
      <c r="BQ1815" s="722"/>
      <c r="BR1815" s="722"/>
      <c r="BS1815" s="722"/>
      <c r="BT1815" s="722"/>
      <c r="BU1815" s="722"/>
      <c r="BV1815" s="722"/>
      <c r="BW1815" s="722"/>
      <c r="BX1815" s="722"/>
      <c r="BY1815" s="722"/>
      <c r="BZ1815" s="722"/>
      <c r="CA1815" s="722"/>
      <c r="CB1815" s="722"/>
      <c r="CC1815" s="722"/>
      <c r="CD1815" s="722"/>
      <c r="CE1815" s="722"/>
      <c r="CF1815" s="722"/>
      <c r="CG1815" s="722"/>
      <c r="CH1815" s="722"/>
      <c r="CI1815" s="722"/>
      <c r="CJ1815" s="722"/>
      <c r="CK1815" s="722"/>
      <c r="CL1815" s="722"/>
      <c r="CM1815" s="722"/>
      <c r="CN1815" s="722"/>
      <c r="CO1815" s="722"/>
      <c r="CP1815" s="722"/>
      <c r="CQ1815" s="722"/>
      <c r="CR1815" s="722"/>
      <c r="CS1815" s="722"/>
    </row>
    <row r="1816" spans="1:97" s="1376" customFormat="1">
      <c r="A1816" s="722"/>
      <c r="B1816" s="722"/>
      <c r="C1816" s="722"/>
      <c r="D1816" s="722"/>
      <c r="E1816" s="722"/>
      <c r="F1816" s="757"/>
      <c r="G1816" s="757"/>
      <c r="H1816" s="757"/>
      <c r="I1816" s="757"/>
      <c r="J1816" s="757"/>
      <c r="K1816" s="758"/>
      <c r="L1816" s="758"/>
      <c r="M1816" s="722"/>
      <c r="N1816" s="736"/>
      <c r="O1816" s="736"/>
      <c r="P1816" s="736"/>
      <c r="Q1816" s="736"/>
      <c r="R1816" s="736"/>
      <c r="S1816" s="736"/>
      <c r="T1816" s="736"/>
      <c r="U1816" s="736"/>
      <c r="BA1816" s="722"/>
      <c r="BB1816" s="722"/>
      <c r="BC1816" s="722"/>
      <c r="BD1816" s="722"/>
      <c r="BE1816" s="722"/>
      <c r="BF1816" s="722"/>
      <c r="BG1816" s="722"/>
      <c r="BH1816" s="722"/>
      <c r="BI1816" s="722"/>
      <c r="BJ1816" s="722"/>
      <c r="BK1816" s="722"/>
      <c r="BL1816" s="722"/>
      <c r="BM1816" s="722"/>
      <c r="BN1816" s="722"/>
      <c r="BO1816" s="722"/>
      <c r="BP1816" s="722"/>
      <c r="BQ1816" s="722"/>
      <c r="BR1816" s="722"/>
      <c r="BS1816" s="722"/>
      <c r="BT1816" s="722"/>
      <c r="BU1816" s="722"/>
      <c r="BV1816" s="722"/>
      <c r="BW1816" s="722"/>
      <c r="BX1816" s="722"/>
      <c r="BY1816" s="722"/>
      <c r="BZ1816" s="722"/>
      <c r="CA1816" s="722"/>
      <c r="CB1816" s="722"/>
      <c r="CC1816" s="722"/>
      <c r="CD1816" s="722"/>
      <c r="CE1816" s="722"/>
      <c r="CF1816" s="722"/>
      <c r="CG1816" s="722"/>
      <c r="CH1816" s="722"/>
      <c r="CI1816" s="722"/>
      <c r="CJ1816" s="722"/>
      <c r="CK1816" s="722"/>
      <c r="CL1816" s="722"/>
      <c r="CM1816" s="722"/>
      <c r="CN1816" s="722"/>
      <c r="CO1816" s="722"/>
      <c r="CP1816" s="722"/>
      <c r="CQ1816" s="722"/>
      <c r="CR1816" s="722"/>
      <c r="CS1816" s="722"/>
    </row>
    <row r="1817" spans="1:97" s="1376" customFormat="1">
      <c r="A1817" s="722"/>
      <c r="B1817" s="722"/>
      <c r="C1817" s="722"/>
      <c r="D1817" s="722"/>
      <c r="E1817" s="722"/>
      <c r="F1817" s="757"/>
      <c r="G1817" s="757"/>
      <c r="H1817" s="757"/>
      <c r="I1817" s="757"/>
      <c r="J1817" s="757"/>
      <c r="K1817" s="758"/>
      <c r="L1817" s="758"/>
      <c r="M1817" s="722"/>
      <c r="N1817" s="736"/>
      <c r="O1817" s="736"/>
      <c r="P1817" s="736"/>
      <c r="Q1817" s="736"/>
      <c r="R1817" s="736"/>
      <c r="S1817" s="736"/>
      <c r="T1817" s="736"/>
      <c r="U1817" s="736"/>
      <c r="BA1817" s="722"/>
      <c r="BB1817" s="722"/>
      <c r="BC1817" s="722"/>
      <c r="BD1817" s="722"/>
      <c r="BE1817" s="722"/>
      <c r="BF1817" s="722"/>
      <c r="BG1817" s="722"/>
      <c r="BH1817" s="722"/>
      <c r="BI1817" s="722"/>
      <c r="BJ1817" s="722"/>
      <c r="BK1817" s="722"/>
      <c r="BL1817" s="722"/>
      <c r="BM1817" s="722"/>
      <c r="BN1817" s="722"/>
      <c r="BO1817" s="722"/>
      <c r="BP1817" s="722"/>
      <c r="BQ1817" s="722"/>
      <c r="BR1817" s="722"/>
      <c r="BS1817" s="722"/>
      <c r="BT1817" s="722"/>
      <c r="BU1817" s="722"/>
      <c r="BV1817" s="722"/>
      <c r="BW1817" s="722"/>
      <c r="BX1817" s="722"/>
      <c r="BY1817" s="722"/>
      <c r="BZ1817" s="722"/>
      <c r="CA1817" s="722"/>
      <c r="CB1817" s="722"/>
      <c r="CC1817" s="722"/>
      <c r="CD1817" s="722"/>
      <c r="CE1817" s="722"/>
      <c r="CF1817" s="722"/>
      <c r="CG1817" s="722"/>
      <c r="CH1817" s="722"/>
      <c r="CI1817" s="722"/>
      <c r="CJ1817" s="722"/>
      <c r="CK1817" s="722"/>
      <c r="CL1817" s="722"/>
      <c r="CM1817" s="722"/>
      <c r="CN1817" s="722"/>
      <c r="CO1817" s="722"/>
      <c r="CP1817" s="722"/>
      <c r="CQ1817" s="722"/>
      <c r="CR1817" s="722"/>
      <c r="CS1817" s="722"/>
    </row>
    <row r="1818" spans="1:97" s="1376" customFormat="1">
      <c r="A1818" s="722"/>
      <c r="B1818" s="722"/>
      <c r="C1818" s="722"/>
      <c r="D1818" s="722"/>
      <c r="E1818" s="722"/>
      <c r="F1818" s="757"/>
      <c r="G1818" s="757"/>
      <c r="H1818" s="757"/>
      <c r="I1818" s="757"/>
      <c r="J1818" s="757"/>
      <c r="K1818" s="758"/>
      <c r="L1818" s="758"/>
      <c r="M1818" s="722"/>
      <c r="N1818" s="736"/>
      <c r="O1818" s="736"/>
      <c r="P1818" s="736"/>
      <c r="Q1818" s="736"/>
      <c r="R1818" s="736"/>
      <c r="S1818" s="736"/>
      <c r="T1818" s="736"/>
      <c r="U1818" s="736"/>
      <c r="BA1818" s="722"/>
      <c r="BB1818" s="722"/>
      <c r="BC1818" s="722"/>
      <c r="BD1818" s="722"/>
      <c r="BE1818" s="722"/>
      <c r="BF1818" s="722"/>
      <c r="BG1818" s="722"/>
      <c r="BH1818" s="722"/>
      <c r="BI1818" s="722"/>
      <c r="BJ1818" s="722"/>
      <c r="BK1818" s="722"/>
      <c r="BL1818" s="722"/>
      <c r="BM1818" s="722"/>
      <c r="BN1818" s="722"/>
      <c r="BO1818" s="722"/>
      <c r="BP1818" s="722"/>
      <c r="BQ1818" s="722"/>
      <c r="BR1818" s="722"/>
      <c r="BS1818" s="722"/>
      <c r="BT1818" s="722"/>
      <c r="BU1818" s="722"/>
      <c r="BV1818" s="722"/>
      <c r="BW1818" s="722"/>
      <c r="BX1818" s="722"/>
      <c r="BY1818" s="722"/>
      <c r="BZ1818" s="722"/>
      <c r="CA1818" s="722"/>
      <c r="CB1818" s="722"/>
      <c r="CC1818" s="722"/>
      <c r="CD1818" s="722"/>
      <c r="CE1818" s="722"/>
      <c r="CF1818" s="722"/>
      <c r="CG1818" s="722"/>
      <c r="CH1818" s="722"/>
      <c r="CI1818" s="722"/>
      <c r="CJ1818" s="722"/>
      <c r="CK1818" s="722"/>
      <c r="CL1818" s="722"/>
      <c r="CM1818" s="722"/>
      <c r="CN1818" s="722"/>
      <c r="CO1818" s="722"/>
      <c r="CP1818" s="722"/>
      <c r="CQ1818" s="722"/>
      <c r="CR1818" s="722"/>
      <c r="CS1818" s="722"/>
    </row>
    <row r="1819" spans="1:97" s="1376" customFormat="1">
      <c r="A1819" s="722"/>
      <c r="B1819" s="722"/>
      <c r="C1819" s="722"/>
      <c r="D1819" s="722"/>
      <c r="E1819" s="722"/>
      <c r="F1819" s="757"/>
      <c r="G1819" s="757"/>
      <c r="H1819" s="757"/>
      <c r="I1819" s="757"/>
      <c r="J1819" s="757"/>
      <c r="K1819" s="758"/>
      <c r="L1819" s="758"/>
      <c r="M1819" s="722"/>
      <c r="N1819" s="736"/>
      <c r="O1819" s="736"/>
      <c r="P1819" s="736"/>
      <c r="Q1819" s="736"/>
      <c r="R1819" s="736"/>
      <c r="S1819" s="736"/>
      <c r="T1819" s="736"/>
      <c r="U1819" s="736"/>
      <c r="BA1819" s="722"/>
      <c r="BB1819" s="722"/>
      <c r="BC1819" s="722"/>
      <c r="BD1819" s="722"/>
      <c r="BE1819" s="722"/>
      <c r="BF1819" s="722"/>
      <c r="BG1819" s="722"/>
      <c r="BH1819" s="722"/>
      <c r="BI1819" s="722"/>
      <c r="BJ1819" s="722"/>
      <c r="BK1819" s="722"/>
      <c r="BL1819" s="722"/>
      <c r="BM1819" s="722"/>
      <c r="BN1819" s="722"/>
      <c r="BO1819" s="722"/>
      <c r="BP1819" s="722"/>
      <c r="BQ1819" s="722"/>
      <c r="BR1819" s="722"/>
      <c r="BS1819" s="722"/>
      <c r="BT1819" s="722"/>
      <c r="BU1819" s="722"/>
      <c r="BV1819" s="722"/>
      <c r="BW1819" s="722"/>
      <c r="BX1819" s="722"/>
      <c r="BY1819" s="722"/>
      <c r="BZ1819" s="722"/>
      <c r="CA1819" s="722"/>
      <c r="CB1819" s="722"/>
      <c r="CC1819" s="722"/>
      <c r="CD1819" s="722"/>
      <c r="CE1819" s="722"/>
      <c r="CF1819" s="722"/>
      <c r="CG1819" s="722"/>
      <c r="CH1819" s="722"/>
      <c r="CI1819" s="722"/>
      <c r="CJ1819" s="722"/>
      <c r="CK1819" s="722"/>
      <c r="CL1819" s="722"/>
      <c r="CM1819" s="722"/>
      <c r="CN1819" s="722"/>
      <c r="CO1819" s="722"/>
      <c r="CP1819" s="722"/>
      <c r="CQ1819" s="722"/>
      <c r="CR1819" s="722"/>
      <c r="CS1819" s="722"/>
    </row>
    <row r="1820" spans="1:97" s="1376" customFormat="1">
      <c r="A1820" s="722"/>
      <c r="B1820" s="722"/>
      <c r="C1820" s="722"/>
      <c r="D1820" s="722"/>
      <c r="E1820" s="722"/>
      <c r="F1820" s="757"/>
      <c r="G1820" s="757"/>
      <c r="H1820" s="757"/>
      <c r="I1820" s="757"/>
      <c r="J1820" s="757"/>
      <c r="K1820" s="758"/>
      <c r="L1820" s="758"/>
      <c r="M1820" s="722"/>
      <c r="N1820" s="736"/>
      <c r="O1820" s="736"/>
      <c r="P1820" s="736"/>
      <c r="Q1820" s="736"/>
      <c r="R1820" s="736"/>
      <c r="S1820" s="736"/>
      <c r="T1820" s="736"/>
      <c r="U1820" s="736"/>
      <c r="BA1820" s="722"/>
      <c r="BB1820" s="722"/>
      <c r="BC1820" s="722"/>
      <c r="BD1820" s="722"/>
      <c r="BE1820" s="722"/>
      <c r="BF1820" s="722"/>
      <c r="BG1820" s="722"/>
      <c r="BH1820" s="722"/>
      <c r="BI1820" s="722"/>
      <c r="BJ1820" s="722"/>
      <c r="BK1820" s="722"/>
      <c r="BL1820" s="722"/>
      <c r="BM1820" s="722"/>
      <c r="BN1820" s="722"/>
      <c r="BO1820" s="722"/>
      <c r="BP1820" s="722"/>
      <c r="BQ1820" s="722"/>
      <c r="BR1820" s="722"/>
      <c r="BS1820" s="722"/>
      <c r="BT1820" s="722"/>
      <c r="BU1820" s="722"/>
      <c r="BV1820" s="722"/>
      <c r="BW1820" s="722"/>
      <c r="BX1820" s="722"/>
      <c r="BY1820" s="722"/>
      <c r="BZ1820" s="722"/>
      <c r="CA1820" s="722"/>
      <c r="CB1820" s="722"/>
      <c r="CC1820" s="722"/>
      <c r="CD1820" s="722"/>
      <c r="CE1820" s="722"/>
      <c r="CF1820" s="722"/>
      <c r="CG1820" s="722"/>
      <c r="CH1820" s="722"/>
      <c r="CI1820" s="722"/>
      <c r="CJ1820" s="722"/>
      <c r="CK1820" s="722"/>
      <c r="CL1820" s="722"/>
      <c r="CM1820" s="722"/>
      <c r="CN1820" s="722"/>
      <c r="CO1820" s="722"/>
      <c r="CP1820" s="722"/>
      <c r="CQ1820" s="722"/>
      <c r="CR1820" s="722"/>
      <c r="CS1820" s="722"/>
    </row>
    <row r="1821" spans="1:97" s="1376" customFormat="1">
      <c r="A1821" s="722"/>
      <c r="B1821" s="722"/>
      <c r="C1821" s="722"/>
      <c r="D1821" s="722"/>
      <c r="E1821" s="722"/>
      <c r="F1821" s="757"/>
      <c r="G1821" s="757"/>
      <c r="H1821" s="757"/>
      <c r="I1821" s="757"/>
      <c r="J1821" s="757"/>
      <c r="K1821" s="758"/>
      <c r="L1821" s="758"/>
      <c r="M1821" s="722"/>
      <c r="N1821" s="736"/>
      <c r="O1821" s="736"/>
      <c r="P1821" s="736"/>
      <c r="Q1821" s="736"/>
      <c r="R1821" s="736"/>
      <c r="S1821" s="736"/>
      <c r="T1821" s="736"/>
      <c r="U1821" s="736"/>
      <c r="BA1821" s="722"/>
      <c r="BB1821" s="722"/>
      <c r="BC1821" s="722"/>
      <c r="BD1821" s="722"/>
      <c r="BE1821" s="722"/>
      <c r="BF1821" s="722"/>
      <c r="BG1821" s="722"/>
      <c r="BH1821" s="722"/>
      <c r="BI1821" s="722"/>
      <c r="BJ1821" s="722"/>
      <c r="BK1821" s="722"/>
      <c r="BL1821" s="722"/>
      <c r="BM1821" s="722"/>
      <c r="BN1821" s="722"/>
      <c r="BO1821" s="722"/>
      <c r="BP1821" s="722"/>
      <c r="BQ1821" s="722"/>
      <c r="BR1821" s="722"/>
      <c r="BS1821" s="722"/>
      <c r="BT1821" s="722"/>
      <c r="BU1821" s="722"/>
      <c r="BV1821" s="722"/>
      <c r="BW1821" s="722"/>
      <c r="BX1821" s="722"/>
      <c r="BY1821" s="722"/>
      <c r="BZ1821" s="722"/>
      <c r="CA1821" s="722"/>
      <c r="CB1821" s="722"/>
      <c r="CC1821" s="722"/>
      <c r="CD1821" s="722"/>
      <c r="CE1821" s="722"/>
      <c r="CF1821" s="722"/>
      <c r="CG1821" s="722"/>
      <c r="CH1821" s="722"/>
      <c r="CI1821" s="722"/>
      <c r="CJ1821" s="722"/>
      <c r="CK1821" s="722"/>
      <c r="CL1821" s="722"/>
      <c r="CM1821" s="722"/>
      <c r="CN1821" s="722"/>
      <c r="CO1821" s="722"/>
      <c r="CP1821" s="722"/>
      <c r="CQ1821" s="722"/>
      <c r="CR1821" s="722"/>
      <c r="CS1821" s="722"/>
    </row>
    <row r="1822" spans="1:97" s="1376" customFormat="1">
      <c r="A1822" s="722"/>
      <c r="B1822" s="722"/>
      <c r="C1822" s="722"/>
      <c r="D1822" s="722"/>
      <c r="E1822" s="722"/>
      <c r="F1822" s="757"/>
      <c r="G1822" s="757"/>
      <c r="H1822" s="757"/>
      <c r="I1822" s="757"/>
      <c r="J1822" s="757"/>
      <c r="K1822" s="758"/>
      <c r="L1822" s="758"/>
      <c r="M1822" s="722"/>
      <c r="N1822" s="736"/>
      <c r="O1822" s="736"/>
      <c r="P1822" s="736"/>
      <c r="Q1822" s="736"/>
      <c r="R1822" s="736"/>
      <c r="S1822" s="736"/>
      <c r="T1822" s="736"/>
      <c r="U1822" s="736"/>
      <c r="BA1822" s="722"/>
      <c r="BB1822" s="722"/>
      <c r="BC1822" s="722"/>
      <c r="BD1822" s="722"/>
      <c r="BE1822" s="722"/>
      <c r="BF1822" s="722"/>
      <c r="BG1822" s="722"/>
      <c r="BH1822" s="722"/>
      <c r="BI1822" s="722"/>
      <c r="BJ1822" s="722"/>
      <c r="BK1822" s="722"/>
      <c r="BL1822" s="722"/>
      <c r="BM1822" s="722"/>
      <c r="BN1822" s="722"/>
      <c r="BO1822" s="722"/>
      <c r="BP1822" s="722"/>
      <c r="BQ1822" s="722"/>
      <c r="BR1822" s="722"/>
      <c r="BS1822" s="722"/>
      <c r="BT1822" s="722"/>
      <c r="BU1822" s="722"/>
      <c r="BV1822" s="722"/>
      <c r="BW1822" s="722"/>
      <c r="BX1822" s="722"/>
      <c r="BY1822" s="722"/>
      <c r="BZ1822" s="722"/>
      <c r="CA1822" s="722"/>
      <c r="CB1822" s="722"/>
      <c r="CC1822" s="722"/>
      <c r="CD1822" s="722"/>
      <c r="CE1822" s="722"/>
      <c r="CF1822" s="722"/>
      <c r="CG1822" s="722"/>
      <c r="CH1822" s="722"/>
      <c r="CI1822" s="722"/>
      <c r="CJ1822" s="722"/>
      <c r="CK1822" s="722"/>
      <c r="CL1822" s="722"/>
      <c r="CM1822" s="722"/>
      <c r="CN1822" s="722"/>
      <c r="CO1822" s="722"/>
      <c r="CP1822" s="722"/>
      <c r="CQ1822" s="722"/>
      <c r="CR1822" s="722"/>
      <c r="CS1822" s="722"/>
    </row>
    <row r="1823" spans="1:97" s="1376" customFormat="1">
      <c r="A1823" s="722"/>
      <c r="B1823" s="722"/>
      <c r="C1823" s="722"/>
      <c r="D1823" s="722"/>
      <c r="E1823" s="722"/>
      <c r="F1823" s="757"/>
      <c r="G1823" s="757"/>
      <c r="H1823" s="757"/>
      <c r="I1823" s="757"/>
      <c r="J1823" s="757"/>
      <c r="K1823" s="758"/>
      <c r="L1823" s="758"/>
      <c r="M1823" s="722"/>
      <c r="N1823" s="736"/>
      <c r="O1823" s="736"/>
      <c r="P1823" s="736"/>
      <c r="Q1823" s="736"/>
      <c r="R1823" s="736"/>
      <c r="S1823" s="736"/>
      <c r="T1823" s="736"/>
      <c r="U1823" s="736"/>
      <c r="BA1823" s="722"/>
      <c r="BB1823" s="722"/>
      <c r="BC1823" s="722"/>
      <c r="BD1823" s="722"/>
      <c r="BE1823" s="722"/>
      <c r="BF1823" s="722"/>
      <c r="BG1823" s="722"/>
      <c r="BH1823" s="722"/>
      <c r="BI1823" s="722"/>
      <c r="BJ1823" s="722"/>
      <c r="BK1823" s="722"/>
      <c r="BL1823" s="722"/>
      <c r="BM1823" s="722"/>
      <c r="BN1823" s="722"/>
      <c r="BO1823" s="722"/>
      <c r="BP1823" s="722"/>
      <c r="BQ1823" s="722"/>
      <c r="BR1823" s="722"/>
      <c r="BS1823" s="722"/>
      <c r="BT1823" s="722"/>
      <c r="BU1823" s="722"/>
      <c r="BV1823" s="722"/>
      <c r="BW1823" s="722"/>
      <c r="BX1823" s="722"/>
      <c r="BY1823" s="722"/>
      <c r="BZ1823" s="722"/>
      <c r="CA1823" s="722"/>
      <c r="CB1823" s="722"/>
      <c r="CC1823" s="722"/>
      <c r="CD1823" s="722"/>
      <c r="CE1823" s="722"/>
      <c r="CF1823" s="722"/>
      <c r="CG1823" s="722"/>
      <c r="CH1823" s="722"/>
      <c r="CI1823" s="722"/>
      <c r="CJ1823" s="722"/>
      <c r="CK1823" s="722"/>
      <c r="CL1823" s="722"/>
      <c r="CM1823" s="722"/>
      <c r="CN1823" s="722"/>
      <c r="CO1823" s="722"/>
      <c r="CP1823" s="722"/>
      <c r="CQ1823" s="722"/>
      <c r="CR1823" s="722"/>
      <c r="CS1823" s="722"/>
    </row>
    <row r="1824" spans="1:97" s="1376" customFormat="1">
      <c r="A1824" s="722"/>
      <c r="B1824" s="722"/>
      <c r="C1824" s="722"/>
      <c r="D1824" s="722"/>
      <c r="E1824" s="722"/>
      <c r="F1824" s="757"/>
      <c r="G1824" s="757"/>
      <c r="H1824" s="757"/>
      <c r="I1824" s="757"/>
      <c r="J1824" s="757"/>
      <c r="K1824" s="758"/>
      <c r="L1824" s="758"/>
      <c r="M1824" s="722"/>
      <c r="N1824" s="736"/>
      <c r="O1824" s="736"/>
      <c r="P1824" s="736"/>
      <c r="Q1824" s="736"/>
      <c r="R1824" s="736"/>
      <c r="S1824" s="736"/>
      <c r="T1824" s="736"/>
      <c r="U1824" s="736"/>
      <c r="BA1824" s="722"/>
      <c r="BB1824" s="722"/>
      <c r="BC1824" s="722"/>
      <c r="BD1824" s="722"/>
      <c r="BE1824" s="722"/>
      <c r="BF1824" s="722"/>
      <c r="BG1824" s="722"/>
      <c r="BH1824" s="722"/>
      <c r="BI1824" s="722"/>
      <c r="BJ1824" s="722"/>
      <c r="BK1824" s="722"/>
      <c r="BL1824" s="722"/>
      <c r="BM1824" s="722"/>
      <c r="BN1824" s="722"/>
      <c r="BO1824" s="722"/>
      <c r="BP1824" s="722"/>
      <c r="BQ1824" s="722"/>
      <c r="BR1824" s="722"/>
      <c r="BS1824" s="722"/>
      <c r="BT1824" s="722"/>
      <c r="BU1824" s="722"/>
      <c r="BV1824" s="722"/>
      <c r="BW1824" s="722"/>
      <c r="BX1824" s="722"/>
      <c r="BY1824" s="722"/>
      <c r="BZ1824" s="722"/>
      <c r="CA1824" s="722"/>
      <c r="CB1824" s="722"/>
      <c r="CC1824" s="722"/>
      <c r="CD1824" s="722"/>
      <c r="CE1824" s="722"/>
      <c r="CF1824" s="722"/>
      <c r="CG1824" s="722"/>
      <c r="CH1824" s="722"/>
      <c r="CI1824" s="722"/>
      <c r="CJ1824" s="722"/>
      <c r="CK1824" s="722"/>
      <c r="CL1824" s="722"/>
      <c r="CM1824" s="722"/>
      <c r="CN1824" s="722"/>
      <c r="CO1824" s="722"/>
      <c r="CP1824" s="722"/>
      <c r="CQ1824" s="722"/>
      <c r="CR1824" s="722"/>
      <c r="CS1824" s="722"/>
    </row>
    <row r="1825" spans="1:97" s="1376" customFormat="1">
      <c r="A1825" s="722"/>
      <c r="B1825" s="722"/>
      <c r="C1825" s="722"/>
      <c r="D1825" s="722"/>
      <c r="E1825" s="722"/>
      <c r="F1825" s="757"/>
      <c r="G1825" s="757"/>
      <c r="H1825" s="757"/>
      <c r="I1825" s="757"/>
      <c r="J1825" s="757"/>
      <c r="K1825" s="758"/>
      <c r="L1825" s="758"/>
      <c r="M1825" s="722"/>
      <c r="N1825" s="736"/>
      <c r="O1825" s="736"/>
      <c r="P1825" s="736"/>
      <c r="Q1825" s="736"/>
      <c r="R1825" s="736"/>
      <c r="S1825" s="736"/>
      <c r="T1825" s="736"/>
      <c r="U1825" s="736"/>
      <c r="BA1825" s="722"/>
      <c r="BB1825" s="722"/>
      <c r="BC1825" s="722"/>
      <c r="BD1825" s="722"/>
      <c r="BE1825" s="722"/>
      <c r="BF1825" s="722"/>
      <c r="BG1825" s="722"/>
      <c r="BH1825" s="722"/>
      <c r="BI1825" s="722"/>
      <c r="BJ1825" s="722"/>
      <c r="BK1825" s="722"/>
      <c r="BL1825" s="722"/>
      <c r="BM1825" s="722"/>
      <c r="BN1825" s="722"/>
      <c r="BO1825" s="722"/>
      <c r="BP1825" s="722"/>
      <c r="BQ1825" s="722"/>
      <c r="BR1825" s="722"/>
      <c r="BS1825" s="722"/>
      <c r="BT1825" s="722"/>
      <c r="BU1825" s="722"/>
      <c r="BV1825" s="722"/>
      <c r="BW1825" s="722"/>
      <c r="BX1825" s="722"/>
      <c r="BY1825" s="722"/>
      <c r="BZ1825" s="722"/>
      <c r="CA1825" s="722"/>
      <c r="CB1825" s="722"/>
      <c r="CC1825" s="722"/>
      <c r="CD1825" s="722"/>
      <c r="CE1825" s="722"/>
      <c r="CF1825" s="722"/>
      <c r="CG1825" s="722"/>
      <c r="CH1825" s="722"/>
      <c r="CI1825" s="722"/>
      <c r="CJ1825" s="722"/>
      <c r="CK1825" s="722"/>
      <c r="CL1825" s="722"/>
      <c r="CM1825" s="722"/>
      <c r="CN1825" s="722"/>
      <c r="CO1825" s="722"/>
      <c r="CP1825" s="722"/>
      <c r="CQ1825" s="722"/>
      <c r="CR1825" s="722"/>
      <c r="CS1825" s="722"/>
    </row>
    <row r="1826" spans="1:97" s="1376" customFormat="1">
      <c r="A1826" s="722"/>
      <c r="B1826" s="722"/>
      <c r="C1826" s="722"/>
      <c r="D1826" s="722"/>
      <c r="E1826" s="722"/>
      <c r="F1826" s="757"/>
      <c r="G1826" s="757"/>
      <c r="H1826" s="757"/>
      <c r="I1826" s="757"/>
      <c r="J1826" s="757"/>
      <c r="K1826" s="758"/>
      <c r="L1826" s="758"/>
      <c r="M1826" s="722"/>
      <c r="N1826" s="736"/>
      <c r="O1826" s="736"/>
      <c r="P1826" s="736"/>
      <c r="Q1826" s="736"/>
      <c r="R1826" s="736"/>
      <c r="S1826" s="736"/>
      <c r="T1826" s="736"/>
      <c r="U1826" s="736"/>
      <c r="BA1826" s="722"/>
      <c r="BB1826" s="722"/>
      <c r="BC1826" s="722"/>
      <c r="BD1826" s="722"/>
      <c r="BE1826" s="722"/>
      <c r="BF1826" s="722"/>
      <c r="BG1826" s="722"/>
      <c r="BH1826" s="722"/>
      <c r="BI1826" s="722"/>
      <c r="BJ1826" s="722"/>
      <c r="BK1826" s="722"/>
      <c r="BL1826" s="722"/>
      <c r="BM1826" s="722"/>
      <c r="BN1826" s="722"/>
      <c r="BO1826" s="722"/>
      <c r="BP1826" s="722"/>
      <c r="BQ1826" s="722"/>
      <c r="BR1826" s="722"/>
      <c r="BS1826" s="722"/>
      <c r="BT1826" s="722"/>
      <c r="BU1826" s="722"/>
      <c r="BV1826" s="722"/>
      <c r="BW1826" s="722"/>
      <c r="BX1826" s="722"/>
      <c r="BY1826" s="722"/>
      <c r="BZ1826" s="722"/>
      <c r="CA1826" s="722"/>
      <c r="CB1826" s="722"/>
      <c r="CC1826" s="722"/>
      <c r="CD1826" s="722"/>
      <c r="CE1826" s="722"/>
      <c r="CF1826" s="722"/>
      <c r="CG1826" s="722"/>
      <c r="CH1826" s="722"/>
      <c r="CI1826" s="722"/>
      <c r="CJ1826" s="722"/>
      <c r="CK1826" s="722"/>
      <c r="CL1826" s="722"/>
      <c r="CM1826" s="722"/>
      <c r="CN1826" s="722"/>
      <c r="CO1826" s="722"/>
      <c r="CP1826" s="722"/>
      <c r="CQ1826" s="722"/>
      <c r="CR1826" s="722"/>
      <c r="CS1826" s="722"/>
    </row>
    <row r="1827" spans="1:97" s="1376" customFormat="1">
      <c r="A1827" s="722"/>
      <c r="B1827" s="722"/>
      <c r="C1827" s="722"/>
      <c r="D1827" s="722"/>
      <c r="E1827" s="722"/>
      <c r="F1827" s="757"/>
      <c r="G1827" s="757"/>
      <c r="H1827" s="757"/>
      <c r="I1827" s="757"/>
      <c r="J1827" s="757"/>
      <c r="K1827" s="758"/>
      <c r="L1827" s="758"/>
      <c r="M1827" s="722"/>
      <c r="N1827" s="736"/>
      <c r="O1827" s="736"/>
      <c r="P1827" s="736"/>
      <c r="Q1827" s="736"/>
      <c r="R1827" s="736"/>
      <c r="S1827" s="736"/>
      <c r="T1827" s="736"/>
      <c r="U1827" s="736"/>
      <c r="BA1827" s="722"/>
      <c r="BB1827" s="722"/>
      <c r="BC1827" s="722"/>
      <c r="BD1827" s="722"/>
      <c r="BE1827" s="722"/>
      <c r="BF1827" s="722"/>
      <c r="BG1827" s="722"/>
      <c r="BH1827" s="722"/>
      <c r="BI1827" s="722"/>
      <c r="BJ1827" s="722"/>
      <c r="BK1827" s="722"/>
      <c r="BL1827" s="722"/>
      <c r="BM1827" s="722"/>
      <c r="BN1827" s="722"/>
      <c r="BO1827" s="722"/>
      <c r="BP1827" s="722"/>
      <c r="BQ1827" s="722"/>
      <c r="BR1827" s="722"/>
      <c r="BS1827" s="722"/>
      <c r="BT1827" s="722"/>
      <c r="BU1827" s="722"/>
      <c r="BV1827" s="722"/>
      <c r="BW1827" s="722"/>
      <c r="BX1827" s="722"/>
      <c r="BY1827" s="722"/>
      <c r="BZ1827" s="722"/>
      <c r="CA1827" s="722"/>
      <c r="CB1827" s="722"/>
      <c r="CC1827" s="722"/>
      <c r="CD1827" s="722"/>
      <c r="CE1827" s="722"/>
      <c r="CF1827" s="722"/>
      <c r="CG1827" s="722"/>
      <c r="CH1827" s="722"/>
      <c r="CI1827" s="722"/>
      <c r="CJ1827" s="722"/>
      <c r="CK1827" s="722"/>
      <c r="CL1827" s="722"/>
      <c r="CM1827" s="722"/>
      <c r="CN1827" s="722"/>
      <c r="CO1827" s="722"/>
      <c r="CP1827" s="722"/>
      <c r="CQ1827" s="722"/>
      <c r="CR1827" s="722"/>
      <c r="CS1827" s="722"/>
    </row>
    <row r="1828" spans="1:97" s="1376" customFormat="1">
      <c r="A1828" s="722"/>
      <c r="B1828" s="722"/>
      <c r="C1828" s="722"/>
      <c r="D1828" s="722"/>
      <c r="E1828" s="722"/>
      <c r="F1828" s="757"/>
      <c r="G1828" s="757"/>
      <c r="H1828" s="757"/>
      <c r="I1828" s="757"/>
      <c r="J1828" s="757"/>
      <c r="K1828" s="758"/>
      <c r="L1828" s="758"/>
      <c r="M1828" s="722"/>
      <c r="N1828" s="736"/>
      <c r="O1828" s="736"/>
      <c r="P1828" s="736"/>
      <c r="Q1828" s="736"/>
      <c r="R1828" s="736"/>
      <c r="S1828" s="736"/>
      <c r="T1828" s="736"/>
      <c r="U1828" s="736"/>
      <c r="BA1828" s="722"/>
      <c r="BB1828" s="722"/>
      <c r="BC1828" s="722"/>
      <c r="BD1828" s="722"/>
      <c r="BE1828" s="722"/>
      <c r="BF1828" s="722"/>
      <c r="BG1828" s="722"/>
      <c r="BH1828" s="722"/>
      <c r="BI1828" s="722"/>
      <c r="BJ1828" s="722"/>
      <c r="BK1828" s="722"/>
      <c r="BL1828" s="722"/>
      <c r="BM1828" s="722"/>
      <c r="BN1828" s="722"/>
      <c r="BO1828" s="722"/>
      <c r="BP1828" s="722"/>
      <c r="BQ1828" s="722"/>
      <c r="BR1828" s="722"/>
      <c r="BS1828" s="722"/>
      <c r="BT1828" s="722"/>
      <c r="BU1828" s="722"/>
      <c r="BV1828" s="722"/>
      <c r="BW1828" s="722"/>
      <c r="BX1828" s="722"/>
      <c r="BY1828" s="722"/>
      <c r="BZ1828" s="722"/>
      <c r="CA1828" s="722"/>
      <c r="CB1828" s="722"/>
      <c r="CC1828" s="722"/>
      <c r="CD1828" s="722"/>
      <c r="CE1828" s="722"/>
      <c r="CF1828" s="722"/>
      <c r="CG1828" s="722"/>
      <c r="CH1828" s="722"/>
      <c r="CI1828" s="722"/>
      <c r="CJ1828" s="722"/>
      <c r="CK1828" s="722"/>
      <c r="CL1828" s="722"/>
      <c r="CM1828" s="722"/>
      <c r="CN1828" s="722"/>
      <c r="CO1828" s="722"/>
      <c r="CP1828" s="722"/>
      <c r="CQ1828" s="722"/>
      <c r="CR1828" s="722"/>
      <c r="CS1828" s="722"/>
    </row>
    <row r="1829" spans="1:97" s="1376" customFormat="1">
      <c r="A1829" s="722"/>
      <c r="B1829" s="722"/>
      <c r="C1829" s="722"/>
      <c r="D1829" s="722"/>
      <c r="E1829" s="722"/>
      <c r="F1829" s="757"/>
      <c r="G1829" s="757"/>
      <c r="H1829" s="757"/>
      <c r="I1829" s="757"/>
      <c r="J1829" s="757"/>
      <c r="K1829" s="758"/>
      <c r="L1829" s="758"/>
      <c r="M1829" s="722"/>
      <c r="N1829" s="736"/>
      <c r="O1829" s="736"/>
      <c r="P1829" s="736"/>
      <c r="Q1829" s="736"/>
      <c r="R1829" s="736"/>
      <c r="S1829" s="736"/>
      <c r="T1829" s="736"/>
      <c r="U1829" s="736"/>
      <c r="BA1829" s="722"/>
      <c r="BB1829" s="722"/>
      <c r="BC1829" s="722"/>
      <c r="BD1829" s="722"/>
      <c r="BE1829" s="722"/>
      <c r="BF1829" s="722"/>
      <c r="BG1829" s="722"/>
      <c r="BH1829" s="722"/>
      <c r="BI1829" s="722"/>
      <c r="BJ1829" s="722"/>
      <c r="BK1829" s="722"/>
      <c r="BL1829" s="722"/>
      <c r="BM1829" s="722"/>
      <c r="BN1829" s="722"/>
      <c r="BO1829" s="722"/>
      <c r="BP1829" s="722"/>
      <c r="BQ1829" s="722"/>
      <c r="BR1829" s="722"/>
      <c r="BS1829" s="722"/>
      <c r="BT1829" s="722"/>
      <c r="BU1829" s="722"/>
      <c r="BV1829" s="722"/>
      <c r="BW1829" s="722"/>
      <c r="BX1829" s="722"/>
      <c r="BY1829" s="722"/>
      <c r="BZ1829" s="722"/>
      <c r="CA1829" s="722"/>
      <c r="CB1829" s="722"/>
      <c r="CC1829" s="722"/>
      <c r="CD1829" s="722"/>
      <c r="CE1829" s="722"/>
      <c r="CF1829" s="722"/>
      <c r="CG1829" s="722"/>
      <c r="CH1829" s="722"/>
      <c r="CI1829" s="722"/>
      <c r="CJ1829" s="722"/>
      <c r="CK1829" s="722"/>
      <c r="CL1829" s="722"/>
      <c r="CM1829" s="722"/>
      <c r="CN1829" s="722"/>
      <c r="CO1829" s="722"/>
      <c r="CP1829" s="722"/>
      <c r="CQ1829" s="722"/>
      <c r="CR1829" s="722"/>
      <c r="CS1829" s="722"/>
    </row>
    <row r="1830" spans="1:97" s="1376" customFormat="1">
      <c r="A1830" s="722"/>
      <c r="B1830" s="722"/>
      <c r="C1830" s="722"/>
      <c r="D1830" s="722"/>
      <c r="E1830" s="722"/>
      <c r="F1830" s="757"/>
      <c r="G1830" s="757"/>
      <c r="H1830" s="757"/>
      <c r="I1830" s="757"/>
      <c r="J1830" s="757"/>
      <c r="K1830" s="758"/>
      <c r="L1830" s="758"/>
      <c r="M1830" s="722"/>
      <c r="N1830" s="736"/>
      <c r="O1830" s="736"/>
      <c r="P1830" s="736"/>
      <c r="Q1830" s="736"/>
      <c r="R1830" s="736"/>
      <c r="S1830" s="736"/>
      <c r="T1830" s="736"/>
      <c r="U1830" s="736"/>
      <c r="BA1830" s="722"/>
      <c r="BB1830" s="722"/>
      <c r="BC1830" s="722"/>
      <c r="BD1830" s="722"/>
      <c r="BE1830" s="722"/>
      <c r="BF1830" s="722"/>
      <c r="BG1830" s="722"/>
      <c r="BH1830" s="722"/>
      <c r="BI1830" s="722"/>
      <c r="BJ1830" s="722"/>
      <c r="BK1830" s="722"/>
      <c r="BL1830" s="722"/>
      <c r="BM1830" s="722"/>
      <c r="BN1830" s="722"/>
      <c r="BO1830" s="722"/>
      <c r="BP1830" s="722"/>
      <c r="BQ1830" s="722"/>
      <c r="BR1830" s="722"/>
      <c r="BS1830" s="722"/>
      <c r="BT1830" s="722"/>
      <c r="BU1830" s="722"/>
      <c r="BV1830" s="722"/>
      <c r="BW1830" s="722"/>
      <c r="BX1830" s="722"/>
      <c r="BY1830" s="722"/>
      <c r="BZ1830" s="722"/>
      <c r="CA1830" s="722"/>
      <c r="CB1830" s="722"/>
      <c r="CC1830" s="722"/>
      <c r="CD1830" s="722"/>
      <c r="CE1830" s="722"/>
      <c r="CF1830" s="722"/>
      <c r="CG1830" s="722"/>
      <c r="CH1830" s="722"/>
      <c r="CI1830" s="722"/>
      <c r="CJ1830" s="722"/>
      <c r="CK1830" s="722"/>
      <c r="CL1830" s="722"/>
      <c r="CM1830" s="722"/>
      <c r="CN1830" s="722"/>
      <c r="CO1830" s="722"/>
      <c r="CP1830" s="722"/>
      <c r="CQ1830" s="722"/>
      <c r="CR1830" s="722"/>
      <c r="CS1830" s="722"/>
    </row>
    <row r="1831" spans="1:97" s="1376" customFormat="1">
      <c r="A1831" s="722"/>
      <c r="B1831" s="722"/>
      <c r="C1831" s="722"/>
      <c r="D1831" s="722"/>
      <c r="E1831" s="722"/>
      <c r="F1831" s="757"/>
      <c r="G1831" s="757"/>
      <c r="H1831" s="757"/>
      <c r="I1831" s="757"/>
      <c r="J1831" s="757"/>
      <c r="K1831" s="758"/>
      <c r="L1831" s="758"/>
      <c r="M1831" s="722"/>
      <c r="N1831" s="736"/>
      <c r="O1831" s="736"/>
      <c r="P1831" s="736"/>
      <c r="Q1831" s="736"/>
      <c r="R1831" s="736"/>
      <c r="S1831" s="736"/>
      <c r="T1831" s="736"/>
      <c r="U1831" s="736"/>
      <c r="BA1831" s="722"/>
      <c r="BB1831" s="722"/>
      <c r="BC1831" s="722"/>
      <c r="BD1831" s="722"/>
      <c r="BE1831" s="722"/>
      <c r="BF1831" s="722"/>
      <c r="BG1831" s="722"/>
      <c r="BH1831" s="722"/>
      <c r="BI1831" s="722"/>
      <c r="BJ1831" s="722"/>
      <c r="BK1831" s="722"/>
      <c r="BL1831" s="722"/>
      <c r="BM1831" s="722"/>
      <c r="BN1831" s="722"/>
      <c r="BO1831" s="722"/>
      <c r="BP1831" s="722"/>
      <c r="BQ1831" s="722"/>
      <c r="BR1831" s="722"/>
      <c r="BS1831" s="722"/>
      <c r="BT1831" s="722"/>
      <c r="BU1831" s="722"/>
      <c r="BV1831" s="722"/>
      <c r="BW1831" s="722"/>
      <c r="BX1831" s="722"/>
      <c r="BY1831" s="722"/>
      <c r="BZ1831" s="722"/>
      <c r="CA1831" s="722"/>
      <c r="CB1831" s="722"/>
      <c r="CC1831" s="722"/>
      <c r="CD1831" s="722"/>
      <c r="CE1831" s="722"/>
      <c r="CF1831" s="722"/>
      <c r="CG1831" s="722"/>
      <c r="CH1831" s="722"/>
      <c r="CI1831" s="722"/>
      <c r="CJ1831" s="722"/>
      <c r="CK1831" s="722"/>
      <c r="CL1831" s="722"/>
      <c r="CM1831" s="722"/>
      <c r="CN1831" s="722"/>
      <c r="CO1831" s="722"/>
      <c r="CP1831" s="722"/>
      <c r="CQ1831" s="722"/>
      <c r="CR1831" s="722"/>
      <c r="CS1831" s="722"/>
    </row>
    <row r="1832" spans="1:97" s="1376" customFormat="1">
      <c r="A1832" s="722"/>
      <c r="B1832" s="722"/>
      <c r="C1832" s="722"/>
      <c r="D1832" s="722"/>
      <c r="E1832" s="722"/>
      <c r="F1832" s="757"/>
      <c r="G1832" s="757"/>
      <c r="H1832" s="757"/>
      <c r="I1832" s="757"/>
      <c r="J1832" s="757"/>
      <c r="K1832" s="758"/>
      <c r="L1832" s="758"/>
      <c r="M1832" s="722"/>
      <c r="N1832" s="736"/>
      <c r="O1832" s="736"/>
      <c r="P1832" s="736"/>
      <c r="Q1832" s="736"/>
      <c r="R1832" s="736"/>
      <c r="S1832" s="736"/>
      <c r="T1832" s="736"/>
      <c r="U1832" s="736"/>
      <c r="BA1832" s="722"/>
      <c r="BB1832" s="722"/>
      <c r="BC1832" s="722"/>
      <c r="BD1832" s="722"/>
      <c r="BE1832" s="722"/>
      <c r="BF1832" s="722"/>
      <c r="BG1832" s="722"/>
      <c r="BH1832" s="722"/>
      <c r="BI1832" s="722"/>
      <c r="BJ1832" s="722"/>
      <c r="BK1832" s="722"/>
      <c r="BL1832" s="722"/>
      <c r="BM1832" s="722"/>
      <c r="BN1832" s="722"/>
      <c r="BO1832" s="722"/>
      <c r="BP1832" s="722"/>
      <c r="BQ1832" s="722"/>
      <c r="BR1832" s="722"/>
      <c r="BS1832" s="722"/>
      <c r="BT1832" s="722"/>
      <c r="BU1832" s="722"/>
      <c r="BV1832" s="722"/>
      <c r="BW1832" s="722"/>
      <c r="BX1832" s="722"/>
      <c r="BY1832" s="722"/>
      <c r="BZ1832" s="722"/>
      <c r="CA1832" s="722"/>
      <c r="CB1832" s="722"/>
      <c r="CC1832" s="722"/>
      <c r="CD1832" s="722"/>
      <c r="CE1832" s="722"/>
      <c r="CF1832" s="722"/>
      <c r="CG1832" s="722"/>
      <c r="CH1832" s="722"/>
      <c r="CI1832" s="722"/>
      <c r="CJ1832" s="722"/>
      <c r="CK1832" s="722"/>
      <c r="CL1832" s="722"/>
      <c r="CM1832" s="722"/>
      <c r="CN1832" s="722"/>
      <c r="CO1832" s="722"/>
      <c r="CP1832" s="722"/>
      <c r="CQ1832" s="722"/>
      <c r="CR1832" s="722"/>
      <c r="CS1832" s="722"/>
    </row>
    <row r="1833" spans="1:97" s="1376" customFormat="1">
      <c r="A1833" s="722"/>
      <c r="B1833" s="722"/>
      <c r="C1833" s="722"/>
      <c r="D1833" s="722"/>
      <c r="E1833" s="722"/>
      <c r="F1833" s="757"/>
      <c r="G1833" s="757"/>
      <c r="H1833" s="757"/>
      <c r="I1833" s="757"/>
      <c r="J1833" s="757"/>
      <c r="K1833" s="758"/>
      <c r="L1833" s="758"/>
      <c r="M1833" s="722"/>
      <c r="N1833" s="736"/>
      <c r="O1833" s="736"/>
      <c r="P1833" s="736"/>
      <c r="Q1833" s="736"/>
      <c r="R1833" s="736"/>
      <c r="S1833" s="736"/>
      <c r="T1833" s="736"/>
      <c r="U1833" s="736"/>
      <c r="BA1833" s="722"/>
      <c r="BB1833" s="722"/>
      <c r="BC1833" s="722"/>
      <c r="BD1833" s="722"/>
      <c r="BE1833" s="722"/>
      <c r="BF1833" s="722"/>
      <c r="BG1833" s="722"/>
      <c r="BH1833" s="722"/>
      <c r="BI1833" s="722"/>
      <c r="BJ1833" s="722"/>
      <c r="BK1833" s="722"/>
      <c r="BL1833" s="722"/>
      <c r="BM1833" s="722"/>
      <c r="BN1833" s="722"/>
      <c r="BO1833" s="722"/>
      <c r="BP1833" s="722"/>
      <c r="BQ1833" s="722"/>
      <c r="BR1833" s="722"/>
      <c r="BS1833" s="722"/>
      <c r="BT1833" s="722"/>
      <c r="BU1833" s="722"/>
      <c r="BV1833" s="722"/>
      <c r="BW1833" s="722"/>
      <c r="BX1833" s="722"/>
      <c r="BY1833" s="722"/>
      <c r="BZ1833" s="722"/>
      <c r="CA1833" s="722"/>
      <c r="CB1833" s="722"/>
      <c r="CC1833" s="722"/>
      <c r="CD1833" s="722"/>
      <c r="CE1833" s="722"/>
      <c r="CF1833" s="722"/>
      <c r="CG1833" s="722"/>
      <c r="CH1833" s="722"/>
      <c r="CI1833" s="722"/>
      <c r="CJ1833" s="722"/>
      <c r="CK1833" s="722"/>
      <c r="CL1833" s="722"/>
      <c r="CM1833" s="722"/>
      <c r="CN1833" s="722"/>
      <c r="CO1833" s="722"/>
      <c r="CP1833" s="722"/>
      <c r="CQ1833" s="722"/>
      <c r="CR1833" s="722"/>
      <c r="CS1833" s="722"/>
    </row>
    <row r="1834" spans="1:97" s="1376" customFormat="1">
      <c r="A1834" s="722"/>
      <c r="B1834" s="722"/>
      <c r="C1834" s="722"/>
      <c r="D1834" s="722"/>
      <c r="E1834" s="722"/>
      <c r="F1834" s="757"/>
      <c r="G1834" s="757"/>
      <c r="H1834" s="757"/>
      <c r="I1834" s="757"/>
      <c r="J1834" s="757"/>
      <c r="K1834" s="758"/>
      <c r="L1834" s="758"/>
      <c r="M1834" s="722"/>
      <c r="N1834" s="736"/>
      <c r="O1834" s="736"/>
      <c r="P1834" s="736"/>
      <c r="Q1834" s="736"/>
      <c r="R1834" s="736"/>
      <c r="S1834" s="736"/>
      <c r="T1834" s="736"/>
      <c r="U1834" s="736"/>
      <c r="BA1834" s="722"/>
      <c r="BB1834" s="722"/>
      <c r="BC1834" s="722"/>
      <c r="BD1834" s="722"/>
      <c r="BE1834" s="722"/>
      <c r="BF1834" s="722"/>
      <c r="BG1834" s="722"/>
      <c r="BH1834" s="722"/>
      <c r="BI1834" s="722"/>
      <c r="BJ1834" s="722"/>
      <c r="BK1834" s="722"/>
      <c r="BL1834" s="722"/>
      <c r="BM1834" s="722"/>
      <c r="BN1834" s="722"/>
      <c r="BO1834" s="722"/>
      <c r="BP1834" s="722"/>
      <c r="BQ1834" s="722"/>
      <c r="BR1834" s="722"/>
      <c r="BS1834" s="722"/>
      <c r="BT1834" s="722"/>
      <c r="BU1834" s="722"/>
      <c r="BV1834" s="722"/>
      <c r="BW1834" s="722"/>
      <c r="BX1834" s="722"/>
      <c r="BY1834" s="722"/>
      <c r="BZ1834" s="722"/>
      <c r="CA1834" s="722"/>
      <c r="CB1834" s="722"/>
      <c r="CC1834" s="722"/>
      <c r="CD1834" s="722"/>
      <c r="CE1834" s="722"/>
      <c r="CF1834" s="722"/>
      <c r="CG1834" s="722"/>
      <c r="CH1834" s="722"/>
      <c r="CI1834" s="722"/>
      <c r="CJ1834" s="722"/>
      <c r="CK1834" s="722"/>
      <c r="CL1834" s="722"/>
      <c r="CM1834" s="722"/>
      <c r="CN1834" s="722"/>
      <c r="CO1834" s="722"/>
      <c r="CP1834" s="722"/>
      <c r="CQ1834" s="722"/>
      <c r="CR1834" s="722"/>
      <c r="CS1834" s="722"/>
    </row>
    <row r="1835" spans="1:97" s="1376" customFormat="1">
      <c r="A1835" s="722"/>
      <c r="B1835" s="722"/>
      <c r="C1835" s="722"/>
      <c r="D1835" s="722"/>
      <c r="E1835" s="722"/>
      <c r="F1835" s="757"/>
      <c r="G1835" s="757"/>
      <c r="H1835" s="757"/>
      <c r="I1835" s="757"/>
      <c r="J1835" s="757"/>
      <c r="K1835" s="758"/>
      <c r="L1835" s="758"/>
      <c r="M1835" s="722"/>
      <c r="N1835" s="736"/>
      <c r="O1835" s="736"/>
      <c r="P1835" s="736"/>
      <c r="Q1835" s="736"/>
      <c r="R1835" s="736"/>
      <c r="S1835" s="736"/>
      <c r="T1835" s="736"/>
      <c r="U1835" s="736"/>
      <c r="BA1835" s="722"/>
      <c r="BB1835" s="722"/>
      <c r="BC1835" s="722"/>
      <c r="BD1835" s="722"/>
      <c r="BE1835" s="722"/>
      <c r="BF1835" s="722"/>
      <c r="BG1835" s="722"/>
      <c r="BH1835" s="722"/>
      <c r="BI1835" s="722"/>
      <c r="BJ1835" s="722"/>
      <c r="BK1835" s="722"/>
      <c r="BL1835" s="722"/>
      <c r="BM1835" s="722"/>
      <c r="BN1835" s="722"/>
      <c r="BO1835" s="722"/>
      <c r="BP1835" s="722"/>
      <c r="BQ1835" s="722"/>
      <c r="BR1835" s="722"/>
      <c r="BS1835" s="722"/>
      <c r="BT1835" s="722"/>
      <c r="BU1835" s="722"/>
      <c r="BV1835" s="722"/>
      <c r="BW1835" s="722"/>
      <c r="BX1835" s="722"/>
      <c r="BY1835" s="722"/>
      <c r="BZ1835" s="722"/>
      <c r="CA1835" s="722"/>
      <c r="CB1835" s="722"/>
      <c r="CC1835" s="722"/>
      <c r="CD1835" s="722"/>
      <c r="CE1835" s="722"/>
      <c r="CF1835" s="722"/>
      <c r="CG1835" s="722"/>
      <c r="CH1835" s="722"/>
      <c r="CI1835" s="722"/>
      <c r="CJ1835" s="722"/>
      <c r="CK1835" s="722"/>
      <c r="CL1835" s="722"/>
      <c r="CM1835" s="722"/>
      <c r="CN1835" s="722"/>
      <c r="CO1835" s="722"/>
      <c r="CP1835" s="722"/>
      <c r="CQ1835" s="722"/>
      <c r="CR1835" s="722"/>
      <c r="CS1835" s="722"/>
    </row>
    <row r="1836" spans="1:97" s="1376" customFormat="1">
      <c r="A1836" s="722"/>
      <c r="B1836" s="722"/>
      <c r="C1836" s="722"/>
      <c r="D1836" s="722"/>
      <c r="E1836" s="722"/>
      <c r="F1836" s="757"/>
      <c r="G1836" s="757"/>
      <c r="H1836" s="757"/>
      <c r="I1836" s="757"/>
      <c r="J1836" s="757"/>
      <c r="K1836" s="758"/>
      <c r="L1836" s="758"/>
      <c r="M1836" s="722"/>
      <c r="N1836" s="736"/>
      <c r="O1836" s="736"/>
      <c r="P1836" s="736"/>
      <c r="Q1836" s="736"/>
      <c r="R1836" s="736"/>
      <c r="S1836" s="736"/>
      <c r="T1836" s="736"/>
      <c r="U1836" s="736"/>
      <c r="BA1836" s="722"/>
      <c r="BB1836" s="722"/>
      <c r="BC1836" s="722"/>
      <c r="BD1836" s="722"/>
      <c r="BE1836" s="722"/>
      <c r="BF1836" s="722"/>
      <c r="BG1836" s="722"/>
      <c r="BH1836" s="722"/>
      <c r="BI1836" s="722"/>
      <c r="BJ1836" s="722"/>
      <c r="BK1836" s="722"/>
      <c r="BL1836" s="722"/>
      <c r="BM1836" s="722"/>
      <c r="BN1836" s="722"/>
      <c r="BO1836" s="722"/>
      <c r="BP1836" s="722"/>
      <c r="BQ1836" s="722"/>
      <c r="BR1836" s="722"/>
      <c r="BS1836" s="722"/>
      <c r="BT1836" s="722"/>
      <c r="BU1836" s="722"/>
      <c r="BV1836" s="722"/>
      <c r="BW1836" s="722"/>
      <c r="BX1836" s="722"/>
      <c r="BY1836" s="722"/>
      <c r="BZ1836" s="722"/>
      <c r="CA1836" s="722"/>
      <c r="CB1836" s="722"/>
      <c r="CC1836" s="722"/>
      <c r="CD1836" s="722"/>
      <c r="CE1836" s="722"/>
      <c r="CF1836" s="722"/>
      <c r="CG1836" s="722"/>
      <c r="CH1836" s="722"/>
      <c r="CI1836" s="722"/>
      <c r="CJ1836" s="722"/>
      <c r="CK1836" s="722"/>
      <c r="CL1836" s="722"/>
      <c r="CM1836" s="722"/>
      <c r="CN1836" s="722"/>
      <c r="CO1836" s="722"/>
      <c r="CP1836" s="722"/>
      <c r="CQ1836" s="722"/>
      <c r="CR1836" s="722"/>
      <c r="CS1836" s="722"/>
    </row>
    <row r="1837" spans="1:97" s="1376" customFormat="1">
      <c r="A1837" s="722"/>
      <c r="B1837" s="722"/>
      <c r="C1837" s="722"/>
      <c r="D1837" s="722"/>
      <c r="E1837" s="722"/>
      <c r="F1837" s="757"/>
      <c r="G1837" s="757"/>
      <c r="H1837" s="757"/>
      <c r="I1837" s="757"/>
      <c r="J1837" s="757"/>
      <c r="K1837" s="758"/>
      <c r="L1837" s="758"/>
      <c r="M1837" s="722"/>
      <c r="N1837" s="736"/>
      <c r="O1837" s="736"/>
      <c r="P1837" s="736"/>
      <c r="Q1837" s="736"/>
      <c r="R1837" s="736"/>
      <c r="S1837" s="736"/>
      <c r="T1837" s="736"/>
      <c r="U1837" s="736"/>
      <c r="BA1837" s="722"/>
      <c r="BB1837" s="722"/>
      <c r="BC1837" s="722"/>
      <c r="BD1837" s="722"/>
      <c r="BE1837" s="722"/>
      <c r="BF1837" s="722"/>
      <c r="BG1837" s="722"/>
      <c r="BH1837" s="722"/>
      <c r="BI1837" s="722"/>
      <c r="BJ1837" s="722"/>
      <c r="BK1837" s="722"/>
      <c r="BL1837" s="722"/>
      <c r="BM1837" s="722"/>
      <c r="BN1837" s="722"/>
      <c r="BO1837" s="722"/>
      <c r="BP1837" s="722"/>
      <c r="BQ1837" s="722"/>
      <c r="BR1837" s="722"/>
      <c r="BS1837" s="722"/>
      <c r="BT1837" s="722"/>
      <c r="BU1837" s="722"/>
      <c r="BV1837" s="722"/>
      <c r="BW1837" s="722"/>
      <c r="BX1837" s="722"/>
      <c r="BY1837" s="722"/>
      <c r="BZ1837" s="722"/>
      <c r="CA1837" s="722"/>
      <c r="CB1837" s="722"/>
      <c r="CC1837" s="722"/>
      <c r="CD1837" s="722"/>
      <c r="CE1837" s="722"/>
      <c r="CF1837" s="722"/>
      <c r="CG1837" s="722"/>
      <c r="CH1837" s="722"/>
      <c r="CI1837" s="722"/>
      <c r="CJ1837" s="722"/>
      <c r="CK1837" s="722"/>
      <c r="CL1837" s="722"/>
      <c r="CM1837" s="722"/>
      <c r="CN1837" s="722"/>
      <c r="CO1837" s="722"/>
      <c r="CP1837" s="722"/>
      <c r="CQ1837" s="722"/>
      <c r="CR1837" s="722"/>
      <c r="CS1837" s="722"/>
    </row>
    <row r="1838" spans="1:97" s="1376" customFormat="1">
      <c r="A1838" s="722"/>
      <c r="B1838" s="722"/>
      <c r="C1838" s="722"/>
      <c r="D1838" s="722"/>
      <c r="E1838" s="722"/>
      <c r="F1838" s="757"/>
      <c r="G1838" s="757"/>
      <c r="H1838" s="757"/>
      <c r="I1838" s="757"/>
      <c r="J1838" s="757"/>
      <c r="K1838" s="758"/>
      <c r="L1838" s="758"/>
      <c r="M1838" s="722"/>
      <c r="N1838" s="736"/>
      <c r="O1838" s="736"/>
      <c r="P1838" s="736"/>
      <c r="Q1838" s="736"/>
      <c r="R1838" s="736"/>
      <c r="S1838" s="736"/>
      <c r="T1838" s="736"/>
      <c r="U1838" s="736"/>
      <c r="BA1838" s="722"/>
      <c r="BB1838" s="722"/>
      <c r="BC1838" s="722"/>
      <c r="BD1838" s="722"/>
      <c r="BE1838" s="722"/>
      <c r="BF1838" s="722"/>
      <c r="BG1838" s="722"/>
      <c r="BH1838" s="722"/>
      <c r="BI1838" s="722"/>
      <c r="BJ1838" s="722"/>
      <c r="BK1838" s="722"/>
      <c r="BL1838" s="722"/>
      <c r="BM1838" s="722"/>
      <c r="BN1838" s="722"/>
      <c r="BO1838" s="722"/>
      <c r="BP1838" s="722"/>
      <c r="BQ1838" s="722"/>
      <c r="BR1838" s="722"/>
      <c r="BS1838" s="722"/>
      <c r="BT1838" s="722"/>
      <c r="BU1838" s="722"/>
      <c r="BV1838" s="722"/>
      <c r="BW1838" s="722"/>
      <c r="BX1838" s="722"/>
      <c r="BY1838" s="722"/>
      <c r="BZ1838" s="722"/>
      <c r="CA1838" s="722"/>
      <c r="CB1838" s="722"/>
      <c r="CC1838" s="722"/>
      <c r="CD1838" s="722"/>
      <c r="CE1838" s="722"/>
      <c r="CF1838" s="722"/>
      <c r="CG1838" s="722"/>
      <c r="CH1838" s="722"/>
      <c r="CI1838" s="722"/>
      <c r="CJ1838" s="722"/>
      <c r="CK1838" s="722"/>
      <c r="CL1838" s="722"/>
      <c r="CM1838" s="722"/>
      <c r="CN1838" s="722"/>
      <c r="CO1838" s="722"/>
      <c r="CP1838" s="722"/>
      <c r="CQ1838" s="722"/>
      <c r="CR1838" s="722"/>
      <c r="CS1838" s="722"/>
    </row>
    <row r="1839" spans="1:97" s="1376" customFormat="1">
      <c r="A1839" s="722"/>
      <c r="B1839" s="722"/>
      <c r="C1839" s="722"/>
      <c r="D1839" s="722"/>
      <c r="E1839" s="722"/>
      <c r="F1839" s="757"/>
      <c r="G1839" s="757"/>
      <c r="H1839" s="757"/>
      <c r="I1839" s="757"/>
      <c r="J1839" s="757"/>
      <c r="K1839" s="758"/>
      <c r="L1839" s="758"/>
      <c r="M1839" s="722"/>
      <c r="N1839" s="736"/>
      <c r="O1839" s="736"/>
      <c r="P1839" s="736"/>
      <c r="Q1839" s="736"/>
      <c r="R1839" s="736"/>
      <c r="S1839" s="736"/>
      <c r="T1839" s="736"/>
      <c r="U1839" s="736"/>
      <c r="BA1839" s="722"/>
      <c r="BB1839" s="722"/>
      <c r="BC1839" s="722"/>
      <c r="BD1839" s="722"/>
      <c r="BE1839" s="722"/>
      <c r="BF1839" s="722"/>
      <c r="BG1839" s="722"/>
      <c r="BH1839" s="722"/>
      <c r="BI1839" s="722"/>
      <c r="BJ1839" s="722"/>
      <c r="BK1839" s="722"/>
      <c r="BL1839" s="722"/>
      <c r="BM1839" s="722"/>
      <c r="BN1839" s="722"/>
      <c r="BO1839" s="722"/>
      <c r="BP1839" s="722"/>
      <c r="BQ1839" s="722"/>
      <c r="BR1839" s="722"/>
      <c r="BS1839" s="722"/>
      <c r="BT1839" s="722"/>
      <c r="BU1839" s="722"/>
      <c r="BV1839" s="722"/>
      <c r="BW1839" s="722"/>
      <c r="BX1839" s="722"/>
      <c r="BY1839" s="722"/>
      <c r="BZ1839" s="722"/>
      <c r="CA1839" s="722"/>
      <c r="CB1839" s="722"/>
      <c r="CC1839" s="722"/>
      <c r="CD1839" s="722"/>
      <c r="CE1839" s="722"/>
      <c r="CF1839" s="722"/>
      <c r="CG1839" s="722"/>
      <c r="CH1839" s="722"/>
      <c r="CI1839" s="722"/>
      <c r="CJ1839" s="722"/>
      <c r="CK1839" s="722"/>
      <c r="CL1839" s="722"/>
      <c r="CM1839" s="722"/>
      <c r="CN1839" s="722"/>
      <c r="CO1839" s="722"/>
      <c r="CP1839" s="722"/>
      <c r="CQ1839" s="722"/>
      <c r="CR1839" s="722"/>
      <c r="CS1839" s="722"/>
    </row>
    <row r="1840" spans="1:97" s="1376" customFormat="1">
      <c r="A1840" s="722"/>
      <c r="B1840" s="722"/>
      <c r="C1840" s="722"/>
      <c r="D1840" s="722"/>
      <c r="E1840" s="722"/>
      <c r="F1840" s="757"/>
      <c r="G1840" s="757"/>
      <c r="H1840" s="757"/>
      <c r="I1840" s="757"/>
      <c r="J1840" s="757"/>
      <c r="K1840" s="758"/>
      <c r="L1840" s="758"/>
      <c r="M1840" s="722"/>
      <c r="N1840" s="736"/>
      <c r="O1840" s="736"/>
      <c r="P1840" s="736"/>
      <c r="Q1840" s="736"/>
      <c r="R1840" s="736"/>
      <c r="S1840" s="736"/>
      <c r="T1840" s="736"/>
      <c r="U1840" s="736"/>
      <c r="BA1840" s="722"/>
      <c r="BB1840" s="722"/>
      <c r="BC1840" s="722"/>
      <c r="BD1840" s="722"/>
      <c r="BE1840" s="722"/>
      <c r="BF1840" s="722"/>
      <c r="BG1840" s="722"/>
      <c r="BH1840" s="722"/>
      <c r="BI1840" s="722"/>
      <c r="BJ1840" s="722"/>
      <c r="BK1840" s="722"/>
      <c r="BL1840" s="722"/>
      <c r="BM1840" s="722"/>
      <c r="BN1840" s="722"/>
      <c r="BO1840" s="722"/>
      <c r="BP1840" s="722"/>
      <c r="BQ1840" s="722"/>
      <c r="BR1840" s="722"/>
      <c r="BS1840" s="722"/>
      <c r="BT1840" s="722"/>
      <c r="BU1840" s="722"/>
      <c r="BV1840" s="722"/>
      <c r="BW1840" s="722"/>
      <c r="BX1840" s="722"/>
      <c r="BY1840" s="722"/>
      <c r="BZ1840" s="722"/>
      <c r="CA1840" s="722"/>
      <c r="CB1840" s="722"/>
      <c r="CC1840" s="722"/>
      <c r="CD1840" s="722"/>
      <c r="CE1840" s="722"/>
      <c r="CF1840" s="722"/>
      <c r="CG1840" s="722"/>
      <c r="CH1840" s="722"/>
      <c r="CI1840" s="722"/>
      <c r="CJ1840" s="722"/>
      <c r="CK1840" s="722"/>
      <c r="CL1840" s="722"/>
      <c r="CM1840" s="722"/>
      <c r="CN1840" s="722"/>
      <c r="CO1840" s="722"/>
      <c r="CP1840" s="722"/>
      <c r="CQ1840" s="722"/>
      <c r="CR1840" s="722"/>
      <c r="CS1840" s="722"/>
    </row>
    <row r="1841" spans="1:97" s="1376" customFormat="1">
      <c r="A1841" s="722"/>
      <c r="B1841" s="722"/>
      <c r="C1841" s="722"/>
      <c r="D1841" s="722"/>
      <c r="E1841" s="722"/>
      <c r="F1841" s="757"/>
      <c r="G1841" s="757"/>
      <c r="H1841" s="757"/>
      <c r="I1841" s="757"/>
      <c r="J1841" s="757"/>
      <c r="K1841" s="758"/>
      <c r="L1841" s="758"/>
      <c r="M1841" s="722"/>
      <c r="N1841" s="736"/>
      <c r="O1841" s="736"/>
      <c r="P1841" s="736"/>
      <c r="Q1841" s="736"/>
      <c r="R1841" s="736"/>
      <c r="S1841" s="736"/>
      <c r="T1841" s="736"/>
      <c r="U1841" s="736"/>
      <c r="BA1841" s="722"/>
      <c r="BB1841" s="722"/>
      <c r="BC1841" s="722"/>
      <c r="BD1841" s="722"/>
      <c r="BE1841" s="722"/>
      <c r="BF1841" s="722"/>
      <c r="BG1841" s="722"/>
      <c r="BH1841" s="722"/>
      <c r="BI1841" s="722"/>
      <c r="BJ1841" s="722"/>
      <c r="BK1841" s="722"/>
      <c r="BL1841" s="722"/>
      <c r="BM1841" s="722"/>
      <c r="BN1841" s="722"/>
      <c r="BO1841" s="722"/>
      <c r="BP1841" s="722"/>
      <c r="BQ1841" s="722"/>
      <c r="BR1841" s="722"/>
      <c r="BS1841" s="722"/>
      <c r="BT1841" s="722"/>
      <c r="BU1841" s="722"/>
      <c r="BV1841" s="722"/>
      <c r="BW1841" s="722"/>
      <c r="BX1841" s="722"/>
      <c r="BY1841" s="722"/>
      <c r="BZ1841" s="722"/>
      <c r="CA1841" s="722"/>
      <c r="CB1841" s="722"/>
      <c r="CC1841" s="722"/>
      <c r="CD1841" s="722"/>
      <c r="CE1841" s="722"/>
      <c r="CF1841" s="722"/>
      <c r="CG1841" s="722"/>
      <c r="CH1841" s="722"/>
      <c r="CI1841" s="722"/>
      <c r="CJ1841" s="722"/>
      <c r="CK1841" s="722"/>
      <c r="CL1841" s="722"/>
      <c r="CM1841" s="722"/>
      <c r="CN1841" s="722"/>
      <c r="CO1841" s="722"/>
      <c r="CP1841" s="722"/>
      <c r="CQ1841" s="722"/>
      <c r="CR1841" s="722"/>
      <c r="CS1841" s="722"/>
    </row>
    <row r="1842" spans="1:97" s="1376" customFormat="1">
      <c r="A1842" s="722"/>
      <c r="B1842" s="722"/>
      <c r="C1842" s="722"/>
      <c r="D1842" s="722"/>
      <c r="E1842" s="722"/>
      <c r="F1842" s="757"/>
      <c r="G1842" s="757"/>
      <c r="H1842" s="757"/>
      <c r="I1842" s="757"/>
      <c r="J1842" s="757"/>
      <c r="K1842" s="758"/>
      <c r="L1842" s="758"/>
      <c r="M1842" s="722"/>
      <c r="N1842" s="736"/>
      <c r="O1842" s="736"/>
      <c r="P1842" s="736"/>
      <c r="Q1842" s="736"/>
      <c r="R1842" s="736"/>
      <c r="S1842" s="736"/>
      <c r="T1842" s="736"/>
      <c r="U1842" s="736"/>
      <c r="BA1842" s="722"/>
      <c r="BB1842" s="722"/>
      <c r="BC1842" s="722"/>
      <c r="BD1842" s="722"/>
      <c r="BE1842" s="722"/>
      <c r="BF1842" s="722"/>
      <c r="BG1842" s="722"/>
      <c r="BH1842" s="722"/>
      <c r="BI1842" s="722"/>
      <c r="BJ1842" s="722"/>
      <c r="BK1842" s="722"/>
      <c r="BL1842" s="722"/>
      <c r="BM1842" s="722"/>
      <c r="BN1842" s="722"/>
      <c r="BO1842" s="722"/>
      <c r="BP1842" s="722"/>
      <c r="BQ1842" s="722"/>
      <c r="BR1842" s="722"/>
      <c r="BS1842" s="722"/>
      <c r="BT1842" s="722"/>
      <c r="BU1842" s="722"/>
      <c r="BV1842" s="722"/>
      <c r="BW1842" s="722"/>
      <c r="BX1842" s="722"/>
      <c r="BY1842" s="722"/>
      <c r="BZ1842" s="722"/>
      <c r="CA1842" s="722"/>
      <c r="CB1842" s="722"/>
      <c r="CC1842" s="722"/>
      <c r="CD1842" s="722"/>
      <c r="CE1842" s="722"/>
      <c r="CF1842" s="722"/>
      <c r="CG1842" s="722"/>
      <c r="CH1842" s="722"/>
      <c r="CI1842" s="722"/>
      <c r="CJ1842" s="722"/>
      <c r="CK1842" s="722"/>
      <c r="CL1842" s="722"/>
      <c r="CM1842" s="722"/>
      <c r="CN1842" s="722"/>
      <c r="CO1842" s="722"/>
      <c r="CP1842" s="722"/>
      <c r="CQ1842" s="722"/>
      <c r="CR1842" s="722"/>
      <c r="CS1842" s="722"/>
    </row>
    <row r="1843" spans="1:97" s="1376" customFormat="1">
      <c r="A1843" s="722"/>
      <c r="B1843" s="722"/>
      <c r="C1843" s="722"/>
      <c r="D1843" s="722"/>
      <c r="E1843" s="722"/>
      <c r="F1843" s="757"/>
      <c r="G1843" s="757"/>
      <c r="H1843" s="757"/>
      <c r="I1843" s="757"/>
      <c r="J1843" s="757"/>
      <c r="K1843" s="758"/>
      <c r="L1843" s="758"/>
      <c r="M1843" s="722"/>
      <c r="N1843" s="736"/>
      <c r="O1843" s="736"/>
      <c r="P1843" s="736"/>
      <c r="Q1843" s="736"/>
      <c r="R1843" s="736"/>
      <c r="S1843" s="736"/>
      <c r="T1843" s="736"/>
      <c r="U1843" s="736"/>
      <c r="BA1843" s="722"/>
      <c r="BB1843" s="722"/>
      <c r="BC1843" s="722"/>
      <c r="BD1843" s="722"/>
      <c r="BE1843" s="722"/>
      <c r="BF1843" s="722"/>
      <c r="BG1843" s="722"/>
      <c r="BH1843" s="722"/>
      <c r="BI1843" s="722"/>
      <c r="BJ1843" s="722"/>
      <c r="BK1843" s="722"/>
      <c r="BL1843" s="722"/>
      <c r="BM1843" s="722"/>
      <c r="BN1843" s="722"/>
      <c r="BO1843" s="722"/>
      <c r="BP1843" s="722"/>
      <c r="BQ1843" s="722"/>
      <c r="BR1843" s="722"/>
      <c r="BS1843" s="722"/>
      <c r="BT1843" s="722"/>
      <c r="BU1843" s="722"/>
      <c r="BV1843" s="722"/>
      <c r="BW1843" s="722"/>
      <c r="BX1843" s="722"/>
      <c r="BY1843" s="722"/>
      <c r="BZ1843" s="722"/>
      <c r="CA1843" s="722"/>
      <c r="CB1843" s="722"/>
      <c r="CC1843" s="722"/>
      <c r="CD1843" s="722"/>
      <c r="CE1843" s="722"/>
      <c r="CF1843" s="722"/>
      <c r="CG1843" s="722"/>
      <c r="CH1843" s="722"/>
      <c r="CI1843" s="722"/>
      <c r="CJ1843" s="722"/>
      <c r="CK1843" s="722"/>
      <c r="CL1843" s="722"/>
      <c r="CM1843" s="722"/>
      <c r="CN1843" s="722"/>
      <c r="CO1843" s="722"/>
      <c r="CP1843" s="722"/>
      <c r="CQ1843" s="722"/>
      <c r="CR1843" s="722"/>
      <c r="CS1843" s="722"/>
    </row>
    <row r="1844" spans="1:97" s="1376" customFormat="1">
      <c r="A1844" s="722"/>
      <c r="B1844" s="722"/>
      <c r="C1844" s="722"/>
      <c r="D1844" s="722"/>
      <c r="E1844" s="722"/>
      <c r="F1844" s="757"/>
      <c r="G1844" s="757"/>
      <c r="H1844" s="757"/>
      <c r="I1844" s="757"/>
      <c r="J1844" s="757"/>
      <c r="K1844" s="758"/>
      <c r="L1844" s="758"/>
      <c r="M1844" s="722"/>
      <c r="N1844" s="736"/>
      <c r="O1844" s="736"/>
      <c r="P1844" s="736"/>
      <c r="Q1844" s="736"/>
      <c r="R1844" s="736"/>
      <c r="S1844" s="736"/>
      <c r="T1844" s="736"/>
      <c r="U1844" s="736"/>
      <c r="BA1844" s="722"/>
      <c r="BB1844" s="722"/>
      <c r="BC1844" s="722"/>
      <c r="BD1844" s="722"/>
      <c r="BE1844" s="722"/>
      <c r="BF1844" s="722"/>
      <c r="BG1844" s="722"/>
      <c r="BH1844" s="722"/>
      <c r="BI1844" s="722"/>
      <c r="BJ1844" s="722"/>
      <c r="BK1844" s="722"/>
      <c r="BL1844" s="722"/>
      <c r="BM1844" s="722"/>
      <c r="BN1844" s="722"/>
      <c r="BO1844" s="722"/>
      <c r="BP1844" s="722"/>
      <c r="BQ1844" s="722"/>
      <c r="BR1844" s="722"/>
      <c r="BS1844" s="722"/>
      <c r="BT1844" s="722"/>
      <c r="BU1844" s="722"/>
      <c r="BV1844" s="722"/>
      <c r="BW1844" s="722"/>
      <c r="BX1844" s="722"/>
      <c r="BY1844" s="722"/>
      <c r="BZ1844" s="722"/>
      <c r="CA1844" s="722"/>
      <c r="CB1844" s="722"/>
      <c r="CC1844" s="722"/>
      <c r="CD1844" s="722"/>
      <c r="CE1844" s="722"/>
      <c r="CF1844" s="722"/>
      <c r="CG1844" s="722"/>
      <c r="CH1844" s="722"/>
      <c r="CI1844" s="722"/>
      <c r="CJ1844" s="722"/>
      <c r="CK1844" s="722"/>
      <c r="CL1844" s="722"/>
      <c r="CM1844" s="722"/>
      <c r="CN1844" s="722"/>
      <c r="CO1844" s="722"/>
      <c r="CP1844" s="722"/>
      <c r="CQ1844" s="722"/>
      <c r="CR1844" s="722"/>
      <c r="CS1844" s="722"/>
    </row>
    <row r="1845" spans="1:97" s="1376" customFormat="1">
      <c r="A1845" s="722"/>
      <c r="B1845" s="722"/>
      <c r="C1845" s="722"/>
      <c r="D1845" s="722"/>
      <c r="E1845" s="722"/>
      <c r="F1845" s="757"/>
      <c r="G1845" s="757"/>
      <c r="H1845" s="757"/>
      <c r="I1845" s="757"/>
      <c r="J1845" s="757"/>
      <c r="K1845" s="758"/>
      <c r="L1845" s="758"/>
      <c r="M1845" s="722"/>
      <c r="N1845" s="736"/>
      <c r="O1845" s="736"/>
      <c r="P1845" s="736"/>
      <c r="Q1845" s="736"/>
      <c r="R1845" s="736"/>
      <c r="S1845" s="736"/>
      <c r="T1845" s="736"/>
      <c r="U1845" s="736"/>
      <c r="BA1845" s="722"/>
      <c r="BB1845" s="722"/>
      <c r="BC1845" s="722"/>
      <c r="BD1845" s="722"/>
      <c r="BE1845" s="722"/>
      <c r="BF1845" s="722"/>
      <c r="BG1845" s="722"/>
      <c r="BH1845" s="722"/>
      <c r="BI1845" s="722"/>
      <c r="BJ1845" s="722"/>
      <c r="BK1845" s="722"/>
      <c r="BL1845" s="722"/>
      <c r="BM1845" s="722"/>
      <c r="BN1845" s="722"/>
      <c r="BO1845" s="722"/>
      <c r="BP1845" s="722"/>
      <c r="BQ1845" s="722"/>
      <c r="BR1845" s="722"/>
      <c r="BS1845" s="722"/>
      <c r="BT1845" s="722"/>
      <c r="BU1845" s="722"/>
      <c r="BV1845" s="722"/>
      <c r="BW1845" s="722"/>
      <c r="BX1845" s="722"/>
      <c r="BY1845" s="722"/>
      <c r="BZ1845" s="722"/>
      <c r="CA1845" s="722"/>
      <c r="CB1845" s="722"/>
      <c r="CC1845" s="722"/>
      <c r="CD1845" s="722"/>
      <c r="CE1845" s="722"/>
      <c r="CF1845" s="722"/>
      <c r="CG1845" s="722"/>
      <c r="CH1845" s="722"/>
      <c r="CI1845" s="722"/>
      <c r="CJ1845" s="722"/>
      <c r="CK1845" s="722"/>
      <c r="CL1845" s="722"/>
      <c r="CM1845" s="722"/>
      <c r="CN1845" s="722"/>
      <c r="CO1845" s="722"/>
      <c r="CP1845" s="722"/>
      <c r="CQ1845" s="722"/>
      <c r="CR1845" s="722"/>
      <c r="CS1845" s="722"/>
    </row>
    <row r="1846" spans="1:97" s="1376" customFormat="1">
      <c r="A1846" s="722"/>
      <c r="B1846" s="722"/>
      <c r="C1846" s="722"/>
      <c r="D1846" s="722"/>
      <c r="E1846" s="722"/>
      <c r="F1846" s="757"/>
      <c r="G1846" s="757"/>
      <c r="H1846" s="757"/>
      <c r="I1846" s="757"/>
      <c r="J1846" s="757"/>
      <c r="K1846" s="758"/>
      <c r="L1846" s="758"/>
      <c r="M1846" s="722"/>
      <c r="N1846" s="736"/>
      <c r="O1846" s="736"/>
      <c r="P1846" s="736"/>
      <c r="Q1846" s="736"/>
      <c r="R1846" s="736"/>
      <c r="S1846" s="736"/>
      <c r="T1846" s="736"/>
      <c r="U1846" s="736"/>
      <c r="BA1846" s="722"/>
      <c r="BB1846" s="722"/>
      <c r="BC1846" s="722"/>
      <c r="BD1846" s="722"/>
      <c r="BE1846" s="722"/>
      <c r="BF1846" s="722"/>
      <c r="BG1846" s="722"/>
      <c r="BH1846" s="722"/>
      <c r="BI1846" s="722"/>
      <c r="BJ1846" s="722"/>
      <c r="BK1846" s="722"/>
      <c r="BL1846" s="722"/>
      <c r="BM1846" s="722"/>
      <c r="BN1846" s="722"/>
      <c r="BO1846" s="722"/>
      <c r="BP1846" s="722"/>
      <c r="BQ1846" s="722"/>
      <c r="BR1846" s="722"/>
      <c r="BS1846" s="722"/>
      <c r="BT1846" s="722"/>
      <c r="BU1846" s="722"/>
      <c r="BV1846" s="722"/>
      <c r="BW1846" s="722"/>
      <c r="BX1846" s="722"/>
      <c r="BY1846" s="722"/>
      <c r="BZ1846" s="722"/>
      <c r="CA1846" s="722"/>
      <c r="CB1846" s="722"/>
      <c r="CC1846" s="722"/>
      <c r="CD1846" s="722"/>
      <c r="CE1846" s="722"/>
      <c r="CF1846" s="722"/>
      <c r="CG1846" s="722"/>
      <c r="CH1846" s="722"/>
      <c r="CI1846" s="722"/>
      <c r="CJ1846" s="722"/>
      <c r="CK1846" s="722"/>
      <c r="CL1846" s="722"/>
      <c r="CM1846" s="722"/>
      <c r="CN1846" s="722"/>
      <c r="CO1846" s="722"/>
      <c r="CP1846" s="722"/>
      <c r="CQ1846" s="722"/>
      <c r="CR1846" s="722"/>
      <c r="CS1846" s="722"/>
    </row>
    <row r="1847" spans="1:97" s="1376" customFormat="1">
      <c r="A1847" s="722"/>
      <c r="B1847" s="722"/>
      <c r="C1847" s="722"/>
      <c r="D1847" s="722"/>
      <c r="E1847" s="722"/>
      <c r="F1847" s="757"/>
      <c r="G1847" s="757"/>
      <c r="H1847" s="757"/>
      <c r="I1847" s="757"/>
      <c r="J1847" s="757"/>
      <c r="K1847" s="758"/>
      <c r="L1847" s="758"/>
      <c r="M1847" s="722"/>
      <c r="N1847" s="736"/>
      <c r="O1847" s="736"/>
      <c r="P1847" s="736"/>
      <c r="Q1847" s="736"/>
      <c r="R1847" s="736"/>
      <c r="S1847" s="736"/>
      <c r="T1847" s="736"/>
      <c r="U1847" s="736"/>
      <c r="BA1847" s="722"/>
      <c r="BB1847" s="722"/>
      <c r="BC1847" s="722"/>
      <c r="BD1847" s="722"/>
      <c r="BE1847" s="722"/>
      <c r="BF1847" s="722"/>
      <c r="BG1847" s="722"/>
      <c r="BH1847" s="722"/>
      <c r="BI1847" s="722"/>
      <c r="BJ1847" s="722"/>
      <c r="BK1847" s="722"/>
      <c r="BL1847" s="722"/>
      <c r="BM1847" s="722"/>
      <c r="BN1847" s="722"/>
      <c r="BO1847" s="722"/>
      <c r="BP1847" s="722"/>
      <c r="BQ1847" s="722"/>
      <c r="BR1847" s="722"/>
      <c r="BS1847" s="722"/>
      <c r="BT1847" s="722"/>
      <c r="BU1847" s="722"/>
      <c r="BV1847" s="722"/>
      <c r="BW1847" s="722"/>
      <c r="BX1847" s="722"/>
      <c r="BY1847" s="722"/>
      <c r="BZ1847" s="722"/>
      <c r="CA1847" s="722"/>
      <c r="CB1847" s="722"/>
      <c r="CC1847" s="722"/>
      <c r="CD1847" s="722"/>
      <c r="CE1847" s="722"/>
      <c r="CF1847" s="722"/>
      <c r="CG1847" s="722"/>
      <c r="CH1847" s="722"/>
      <c r="CI1847" s="722"/>
      <c r="CJ1847" s="722"/>
      <c r="CK1847" s="722"/>
      <c r="CL1847" s="722"/>
      <c r="CM1847" s="722"/>
      <c r="CN1847" s="722"/>
      <c r="CO1847" s="722"/>
      <c r="CP1847" s="722"/>
      <c r="CQ1847" s="722"/>
      <c r="CR1847" s="722"/>
      <c r="CS1847" s="722"/>
    </row>
    <row r="1848" spans="1:97" s="1376" customFormat="1">
      <c r="A1848" s="722"/>
      <c r="B1848" s="722"/>
      <c r="C1848" s="722"/>
      <c r="D1848" s="722"/>
      <c r="E1848" s="722"/>
      <c r="F1848" s="757"/>
      <c r="G1848" s="757"/>
      <c r="H1848" s="757"/>
      <c r="I1848" s="757"/>
      <c r="J1848" s="757"/>
      <c r="K1848" s="758"/>
      <c r="L1848" s="758"/>
      <c r="M1848" s="722"/>
      <c r="N1848" s="736"/>
      <c r="O1848" s="736"/>
      <c r="P1848" s="736"/>
      <c r="Q1848" s="736"/>
      <c r="R1848" s="736"/>
      <c r="S1848" s="736"/>
      <c r="T1848" s="736"/>
      <c r="U1848" s="736"/>
      <c r="BA1848" s="722"/>
      <c r="BB1848" s="722"/>
      <c r="BC1848" s="722"/>
      <c r="BD1848" s="722"/>
      <c r="BE1848" s="722"/>
      <c r="BF1848" s="722"/>
      <c r="BG1848" s="722"/>
      <c r="BH1848" s="722"/>
      <c r="BI1848" s="722"/>
      <c r="BJ1848" s="722"/>
      <c r="BK1848" s="722"/>
      <c r="BL1848" s="722"/>
      <c r="BM1848" s="722"/>
      <c r="BN1848" s="722"/>
      <c r="BO1848" s="722"/>
      <c r="BP1848" s="722"/>
      <c r="BQ1848" s="722"/>
      <c r="BR1848" s="722"/>
      <c r="BS1848" s="722"/>
      <c r="BT1848" s="722"/>
      <c r="BU1848" s="722"/>
      <c r="BV1848" s="722"/>
      <c r="BW1848" s="722"/>
      <c r="BX1848" s="722"/>
      <c r="BY1848" s="722"/>
      <c r="BZ1848" s="722"/>
      <c r="CA1848" s="722"/>
      <c r="CB1848" s="722"/>
      <c r="CC1848" s="722"/>
      <c r="CD1848" s="722"/>
      <c r="CE1848" s="722"/>
      <c r="CF1848" s="722"/>
      <c r="CG1848" s="722"/>
      <c r="CH1848" s="722"/>
      <c r="CI1848" s="722"/>
      <c r="CJ1848" s="722"/>
      <c r="CK1848" s="722"/>
      <c r="CL1848" s="722"/>
      <c r="CM1848" s="722"/>
      <c r="CN1848" s="722"/>
      <c r="CO1848" s="722"/>
      <c r="CP1848" s="722"/>
      <c r="CQ1848" s="722"/>
      <c r="CR1848" s="722"/>
      <c r="CS1848" s="722"/>
    </row>
    <row r="1849" spans="1:97" s="1376" customFormat="1">
      <c r="A1849" s="722"/>
      <c r="B1849" s="722"/>
      <c r="C1849" s="722"/>
      <c r="D1849" s="722"/>
      <c r="E1849" s="722"/>
      <c r="F1849" s="757"/>
      <c r="G1849" s="757"/>
      <c r="H1849" s="757"/>
      <c r="I1849" s="757"/>
      <c r="J1849" s="757"/>
      <c r="K1849" s="758"/>
      <c r="L1849" s="758"/>
      <c r="M1849" s="722"/>
      <c r="N1849" s="736"/>
      <c r="O1849" s="736"/>
      <c r="P1849" s="736"/>
      <c r="Q1849" s="736"/>
      <c r="R1849" s="736"/>
      <c r="S1849" s="736"/>
      <c r="T1849" s="736"/>
      <c r="U1849" s="736"/>
      <c r="BA1849" s="722"/>
      <c r="BB1849" s="722"/>
      <c r="BC1849" s="722"/>
      <c r="BD1849" s="722"/>
      <c r="BE1849" s="722"/>
      <c r="BF1849" s="722"/>
      <c r="BG1849" s="722"/>
      <c r="BH1849" s="722"/>
      <c r="BI1849" s="722"/>
      <c r="BJ1849" s="722"/>
      <c r="BK1849" s="722"/>
      <c r="BL1849" s="722"/>
      <c r="BM1849" s="722"/>
      <c r="BN1849" s="722"/>
      <c r="BO1849" s="722"/>
      <c r="BP1849" s="722"/>
      <c r="BQ1849" s="722"/>
      <c r="BR1849" s="722"/>
      <c r="BS1849" s="722"/>
      <c r="BT1849" s="722"/>
      <c r="BU1849" s="722"/>
      <c r="BV1849" s="722"/>
      <c r="BW1849" s="722"/>
      <c r="BX1849" s="722"/>
      <c r="BY1849" s="722"/>
      <c r="BZ1849" s="722"/>
      <c r="CA1849" s="722"/>
      <c r="CB1849" s="722"/>
      <c r="CC1849" s="722"/>
      <c r="CD1849" s="722"/>
      <c r="CE1849" s="722"/>
      <c r="CF1849" s="722"/>
      <c r="CG1849" s="722"/>
      <c r="CH1849" s="722"/>
      <c r="CI1849" s="722"/>
      <c r="CJ1849" s="722"/>
      <c r="CK1849" s="722"/>
      <c r="CL1849" s="722"/>
      <c r="CM1849" s="722"/>
      <c r="CN1849" s="722"/>
      <c r="CO1849" s="722"/>
      <c r="CP1849" s="722"/>
      <c r="CQ1849" s="722"/>
      <c r="CR1849" s="722"/>
      <c r="CS1849" s="722"/>
    </row>
    <row r="1850" spans="1:97" s="1376" customFormat="1">
      <c r="A1850" s="722"/>
      <c r="B1850" s="722"/>
      <c r="C1850" s="722"/>
      <c r="D1850" s="722"/>
      <c r="E1850" s="722"/>
      <c r="F1850" s="757"/>
      <c r="G1850" s="757"/>
      <c r="H1850" s="757"/>
      <c r="I1850" s="757"/>
      <c r="J1850" s="757"/>
      <c r="K1850" s="758"/>
      <c r="L1850" s="758"/>
      <c r="M1850" s="722"/>
      <c r="N1850" s="736"/>
      <c r="O1850" s="736"/>
      <c r="P1850" s="736"/>
      <c r="Q1850" s="736"/>
      <c r="R1850" s="736"/>
      <c r="S1850" s="736"/>
      <c r="T1850" s="736"/>
      <c r="U1850" s="736"/>
      <c r="BA1850" s="722"/>
      <c r="BB1850" s="722"/>
      <c r="BC1850" s="722"/>
      <c r="BD1850" s="722"/>
      <c r="BE1850" s="722"/>
      <c r="BF1850" s="722"/>
      <c r="BG1850" s="722"/>
      <c r="BH1850" s="722"/>
      <c r="BI1850" s="722"/>
      <c r="BJ1850" s="722"/>
      <c r="BK1850" s="722"/>
      <c r="BL1850" s="722"/>
      <c r="BM1850" s="722"/>
      <c r="BN1850" s="722"/>
      <c r="BO1850" s="722"/>
      <c r="BP1850" s="722"/>
      <c r="BQ1850" s="722"/>
      <c r="BR1850" s="722"/>
      <c r="BS1850" s="722"/>
      <c r="BT1850" s="722"/>
      <c r="BU1850" s="722"/>
      <c r="BV1850" s="722"/>
      <c r="BW1850" s="722"/>
      <c r="BX1850" s="722"/>
      <c r="BY1850" s="722"/>
      <c r="BZ1850" s="722"/>
      <c r="CA1850" s="722"/>
      <c r="CB1850" s="722"/>
      <c r="CC1850" s="722"/>
      <c r="CD1850" s="722"/>
      <c r="CE1850" s="722"/>
      <c r="CF1850" s="722"/>
      <c r="CG1850" s="722"/>
      <c r="CH1850" s="722"/>
      <c r="CI1850" s="722"/>
      <c r="CJ1850" s="722"/>
      <c r="CK1850" s="722"/>
      <c r="CL1850" s="722"/>
      <c r="CM1850" s="722"/>
      <c r="CN1850" s="722"/>
      <c r="CO1850" s="722"/>
      <c r="CP1850" s="722"/>
      <c r="CQ1850" s="722"/>
      <c r="CR1850" s="722"/>
      <c r="CS1850" s="722"/>
    </row>
    <row r="1851" spans="1:97" s="1376" customFormat="1">
      <c r="A1851" s="722"/>
      <c r="B1851" s="722"/>
      <c r="C1851" s="722"/>
      <c r="D1851" s="722"/>
      <c r="E1851" s="722"/>
      <c r="F1851" s="757"/>
      <c r="G1851" s="757"/>
      <c r="H1851" s="757"/>
      <c r="I1851" s="757"/>
      <c r="J1851" s="757"/>
      <c r="K1851" s="758"/>
      <c r="L1851" s="758"/>
      <c r="M1851" s="722"/>
      <c r="N1851" s="736"/>
      <c r="O1851" s="736"/>
      <c r="P1851" s="736"/>
      <c r="Q1851" s="736"/>
      <c r="R1851" s="736"/>
      <c r="S1851" s="736"/>
      <c r="T1851" s="736"/>
      <c r="U1851" s="736"/>
      <c r="BA1851" s="722"/>
      <c r="BB1851" s="722"/>
      <c r="BC1851" s="722"/>
      <c r="BD1851" s="722"/>
      <c r="BE1851" s="722"/>
      <c r="BF1851" s="722"/>
      <c r="BG1851" s="722"/>
      <c r="BH1851" s="722"/>
      <c r="BI1851" s="722"/>
      <c r="BJ1851" s="722"/>
      <c r="BK1851" s="722"/>
      <c r="BL1851" s="722"/>
      <c r="BM1851" s="722"/>
      <c r="BN1851" s="722"/>
      <c r="BO1851" s="722"/>
      <c r="BP1851" s="722"/>
      <c r="BQ1851" s="722"/>
      <c r="BR1851" s="722"/>
      <c r="BS1851" s="722"/>
      <c r="BT1851" s="722"/>
      <c r="BU1851" s="722"/>
      <c r="BV1851" s="722"/>
      <c r="BW1851" s="722"/>
      <c r="BX1851" s="722"/>
      <c r="BY1851" s="722"/>
      <c r="BZ1851" s="722"/>
      <c r="CA1851" s="722"/>
      <c r="CB1851" s="722"/>
      <c r="CC1851" s="722"/>
      <c r="CD1851" s="722"/>
      <c r="CE1851" s="722"/>
      <c r="CF1851" s="722"/>
      <c r="CG1851" s="722"/>
      <c r="CH1851" s="722"/>
      <c r="CI1851" s="722"/>
      <c r="CJ1851" s="722"/>
      <c r="CK1851" s="722"/>
      <c r="CL1851" s="722"/>
      <c r="CM1851" s="722"/>
      <c r="CN1851" s="722"/>
      <c r="CO1851" s="722"/>
      <c r="CP1851" s="722"/>
      <c r="CQ1851" s="722"/>
      <c r="CR1851" s="722"/>
      <c r="CS1851" s="722"/>
    </row>
    <row r="1852" spans="1:97" s="1376" customFormat="1">
      <c r="A1852" s="722"/>
      <c r="B1852" s="722"/>
      <c r="C1852" s="722"/>
      <c r="D1852" s="722"/>
      <c r="E1852" s="722"/>
      <c r="F1852" s="757"/>
      <c r="G1852" s="757"/>
      <c r="H1852" s="757"/>
      <c r="I1852" s="757"/>
      <c r="J1852" s="757"/>
      <c r="K1852" s="758"/>
      <c r="L1852" s="758"/>
      <c r="M1852" s="722"/>
      <c r="N1852" s="736"/>
      <c r="O1852" s="736"/>
      <c r="P1852" s="736"/>
      <c r="Q1852" s="736"/>
      <c r="R1852" s="736"/>
      <c r="S1852" s="736"/>
      <c r="T1852" s="736"/>
      <c r="U1852" s="736"/>
      <c r="BA1852" s="722"/>
      <c r="BB1852" s="722"/>
      <c r="BC1852" s="722"/>
      <c r="BD1852" s="722"/>
      <c r="BE1852" s="722"/>
      <c r="BF1852" s="722"/>
      <c r="BG1852" s="722"/>
      <c r="BH1852" s="722"/>
      <c r="BI1852" s="722"/>
      <c r="BJ1852" s="722"/>
      <c r="BK1852" s="722"/>
      <c r="BL1852" s="722"/>
      <c r="BM1852" s="722"/>
      <c r="BN1852" s="722"/>
      <c r="BO1852" s="722"/>
      <c r="BP1852" s="722"/>
      <c r="BQ1852" s="722"/>
      <c r="BR1852" s="722"/>
      <c r="BS1852" s="722"/>
      <c r="BT1852" s="722"/>
      <c r="BU1852" s="722"/>
      <c r="BV1852" s="722"/>
      <c r="BW1852" s="722"/>
      <c r="BX1852" s="722"/>
      <c r="BY1852" s="722"/>
      <c r="BZ1852" s="722"/>
      <c r="CA1852" s="722"/>
      <c r="CB1852" s="722"/>
      <c r="CC1852" s="722"/>
      <c r="CD1852" s="722"/>
      <c r="CE1852" s="722"/>
      <c r="CF1852" s="722"/>
      <c r="CG1852" s="722"/>
      <c r="CH1852" s="722"/>
      <c r="CI1852" s="722"/>
      <c r="CJ1852" s="722"/>
      <c r="CK1852" s="722"/>
      <c r="CL1852" s="722"/>
      <c r="CM1852" s="722"/>
      <c r="CN1852" s="722"/>
      <c r="CO1852" s="722"/>
      <c r="CP1852" s="722"/>
      <c r="CQ1852" s="722"/>
      <c r="CR1852" s="722"/>
      <c r="CS1852" s="722"/>
    </row>
    <row r="1853" spans="1:97" s="1376" customFormat="1">
      <c r="A1853" s="722"/>
      <c r="B1853" s="722"/>
      <c r="C1853" s="722"/>
      <c r="D1853" s="722"/>
      <c r="E1853" s="722"/>
      <c r="F1853" s="757"/>
      <c r="G1853" s="757"/>
      <c r="H1853" s="757"/>
      <c r="I1853" s="757"/>
      <c r="J1853" s="757"/>
      <c r="K1853" s="758"/>
      <c r="L1853" s="758"/>
      <c r="M1853" s="722"/>
      <c r="N1853" s="736"/>
      <c r="O1853" s="736"/>
      <c r="P1853" s="736"/>
      <c r="Q1853" s="736"/>
      <c r="R1853" s="736"/>
      <c r="S1853" s="736"/>
      <c r="T1853" s="736"/>
      <c r="U1853" s="736"/>
      <c r="BA1853" s="722"/>
      <c r="BB1853" s="722"/>
      <c r="BC1853" s="722"/>
      <c r="BD1853" s="722"/>
      <c r="BE1853" s="722"/>
      <c r="BF1853" s="722"/>
      <c r="BG1853" s="722"/>
      <c r="BH1853" s="722"/>
      <c r="BI1853" s="722"/>
      <c r="BJ1853" s="722"/>
      <c r="BK1853" s="722"/>
      <c r="BL1853" s="722"/>
      <c r="BM1853" s="722"/>
      <c r="BN1853" s="722"/>
      <c r="BO1853" s="722"/>
      <c r="BP1853" s="722"/>
      <c r="BQ1853" s="722"/>
      <c r="BR1853" s="722"/>
      <c r="BS1853" s="722"/>
      <c r="BT1853" s="722"/>
      <c r="BU1853" s="722"/>
      <c r="BV1853" s="722"/>
      <c r="BW1853" s="722"/>
      <c r="BX1853" s="722"/>
      <c r="BY1853" s="722"/>
      <c r="BZ1853" s="722"/>
      <c r="CA1853" s="722"/>
      <c r="CB1853" s="722"/>
      <c r="CC1853" s="722"/>
      <c r="CD1853" s="722"/>
      <c r="CE1853" s="722"/>
      <c r="CF1853" s="722"/>
      <c r="CG1853" s="722"/>
      <c r="CH1853" s="722"/>
      <c r="CI1853" s="722"/>
      <c r="CJ1853" s="722"/>
      <c r="CK1853" s="722"/>
      <c r="CL1853" s="722"/>
      <c r="CM1853" s="722"/>
      <c r="CN1853" s="722"/>
      <c r="CO1853" s="722"/>
      <c r="CP1853" s="722"/>
      <c r="CQ1853" s="722"/>
      <c r="CR1853" s="722"/>
      <c r="CS1853" s="722"/>
    </row>
    <row r="1854" spans="1:97" s="1376" customFormat="1">
      <c r="A1854" s="722"/>
      <c r="B1854" s="722"/>
      <c r="C1854" s="722"/>
      <c r="D1854" s="722"/>
      <c r="E1854" s="722"/>
      <c r="F1854" s="757"/>
      <c r="G1854" s="757"/>
      <c r="H1854" s="757"/>
      <c r="I1854" s="757"/>
      <c r="J1854" s="757"/>
      <c r="K1854" s="758"/>
      <c r="L1854" s="758"/>
      <c r="M1854" s="722"/>
      <c r="N1854" s="736"/>
      <c r="O1854" s="736"/>
      <c r="P1854" s="736"/>
      <c r="Q1854" s="736"/>
      <c r="R1854" s="736"/>
      <c r="S1854" s="736"/>
      <c r="T1854" s="736"/>
      <c r="U1854" s="736"/>
      <c r="BA1854" s="722"/>
      <c r="BB1854" s="722"/>
      <c r="BC1854" s="722"/>
      <c r="BD1854" s="722"/>
      <c r="BE1854" s="722"/>
      <c r="BF1854" s="722"/>
      <c r="BG1854" s="722"/>
      <c r="BH1854" s="722"/>
      <c r="BI1854" s="722"/>
      <c r="BJ1854" s="722"/>
      <c r="BK1854" s="722"/>
      <c r="BL1854" s="722"/>
      <c r="BM1854" s="722"/>
      <c r="BN1854" s="722"/>
      <c r="BO1854" s="722"/>
      <c r="BP1854" s="722"/>
      <c r="BQ1854" s="722"/>
      <c r="BR1854" s="722"/>
      <c r="BS1854" s="722"/>
      <c r="BT1854" s="722"/>
      <c r="BU1854" s="722"/>
      <c r="BV1854" s="722"/>
      <c r="BW1854" s="722"/>
      <c r="BX1854" s="722"/>
      <c r="BY1854" s="722"/>
      <c r="BZ1854" s="722"/>
      <c r="CA1854" s="722"/>
      <c r="CB1854" s="722"/>
      <c r="CC1854" s="722"/>
      <c r="CD1854" s="722"/>
      <c r="CE1854" s="722"/>
      <c r="CF1854" s="722"/>
      <c r="CG1854" s="722"/>
      <c r="CH1854" s="722"/>
      <c r="CI1854" s="722"/>
      <c r="CJ1854" s="722"/>
      <c r="CK1854" s="722"/>
      <c r="CL1854" s="722"/>
      <c r="CM1854" s="722"/>
      <c r="CN1854" s="722"/>
      <c r="CO1854" s="722"/>
      <c r="CP1854" s="722"/>
      <c r="CQ1854" s="722"/>
      <c r="CR1854" s="722"/>
      <c r="CS1854" s="722"/>
    </row>
    <row r="1855" spans="1:97" s="1376" customFormat="1">
      <c r="A1855" s="722"/>
      <c r="B1855" s="722"/>
      <c r="C1855" s="722"/>
      <c r="D1855" s="722"/>
      <c r="E1855" s="722"/>
      <c r="F1855" s="757"/>
      <c r="G1855" s="757"/>
      <c r="H1855" s="757"/>
      <c r="I1855" s="757"/>
      <c r="J1855" s="757"/>
      <c r="K1855" s="758"/>
      <c r="L1855" s="758"/>
      <c r="M1855" s="722"/>
      <c r="N1855" s="736"/>
      <c r="O1855" s="736"/>
      <c r="P1855" s="736"/>
      <c r="Q1855" s="736"/>
      <c r="R1855" s="736"/>
      <c r="S1855" s="736"/>
      <c r="T1855" s="736"/>
      <c r="U1855" s="736"/>
      <c r="BA1855" s="722"/>
      <c r="BB1855" s="722"/>
      <c r="BC1855" s="722"/>
      <c r="BD1855" s="722"/>
      <c r="BE1855" s="722"/>
      <c r="BF1855" s="722"/>
      <c r="BG1855" s="722"/>
      <c r="BH1855" s="722"/>
      <c r="BI1855" s="722"/>
      <c r="BJ1855" s="722"/>
      <c r="BK1855" s="722"/>
      <c r="BL1855" s="722"/>
      <c r="BM1855" s="722"/>
      <c r="BN1855" s="722"/>
      <c r="BO1855" s="722"/>
      <c r="BP1855" s="722"/>
      <c r="BQ1855" s="722"/>
      <c r="BR1855" s="722"/>
      <c r="BS1855" s="722"/>
      <c r="BT1855" s="722"/>
      <c r="BU1855" s="722"/>
      <c r="BV1855" s="722"/>
      <c r="BW1855" s="722"/>
      <c r="BX1855" s="722"/>
      <c r="BY1855" s="722"/>
      <c r="BZ1855" s="722"/>
      <c r="CA1855" s="722"/>
      <c r="CB1855" s="722"/>
      <c r="CC1855" s="722"/>
      <c r="CD1855" s="722"/>
      <c r="CE1855" s="722"/>
      <c r="CF1855" s="722"/>
      <c r="CG1855" s="722"/>
      <c r="CH1855" s="722"/>
      <c r="CI1855" s="722"/>
      <c r="CJ1855" s="722"/>
      <c r="CK1855" s="722"/>
      <c r="CL1855" s="722"/>
      <c r="CM1855" s="722"/>
      <c r="CN1855" s="722"/>
      <c r="CO1855" s="722"/>
      <c r="CP1855" s="722"/>
      <c r="CQ1855" s="722"/>
      <c r="CR1855" s="722"/>
      <c r="CS1855" s="722"/>
    </row>
    <row r="1856" spans="1:97" s="1376" customFormat="1">
      <c r="A1856" s="722"/>
      <c r="B1856" s="722"/>
      <c r="C1856" s="722"/>
      <c r="D1856" s="722"/>
      <c r="E1856" s="722"/>
      <c r="F1856" s="757"/>
      <c r="G1856" s="757"/>
      <c r="H1856" s="757"/>
      <c r="I1856" s="757"/>
      <c r="J1856" s="757"/>
      <c r="K1856" s="758"/>
      <c r="L1856" s="758"/>
      <c r="M1856" s="722"/>
      <c r="N1856" s="736"/>
      <c r="O1856" s="736"/>
      <c r="P1856" s="736"/>
      <c r="Q1856" s="736"/>
      <c r="R1856" s="736"/>
      <c r="S1856" s="736"/>
      <c r="T1856" s="736"/>
      <c r="U1856" s="736"/>
      <c r="BA1856" s="722"/>
      <c r="BB1856" s="722"/>
      <c r="BC1856" s="722"/>
      <c r="BD1856" s="722"/>
      <c r="BE1856" s="722"/>
      <c r="BF1856" s="722"/>
      <c r="BG1856" s="722"/>
      <c r="BH1856" s="722"/>
      <c r="BI1856" s="722"/>
      <c r="BJ1856" s="722"/>
      <c r="BK1856" s="722"/>
      <c r="BL1856" s="722"/>
      <c r="BM1856" s="722"/>
      <c r="BN1856" s="722"/>
      <c r="BO1856" s="722"/>
      <c r="BP1856" s="722"/>
      <c r="BQ1856" s="722"/>
      <c r="BR1856" s="722"/>
      <c r="BS1856" s="722"/>
      <c r="BT1856" s="722"/>
      <c r="BU1856" s="722"/>
      <c r="BV1856" s="722"/>
      <c r="BW1856" s="722"/>
      <c r="BX1856" s="722"/>
      <c r="BY1856" s="722"/>
      <c r="BZ1856" s="722"/>
      <c r="CA1856" s="722"/>
      <c r="CB1856" s="722"/>
      <c r="CC1856" s="722"/>
      <c r="CD1856" s="722"/>
      <c r="CE1856" s="722"/>
      <c r="CF1856" s="722"/>
      <c r="CG1856" s="722"/>
      <c r="CH1856" s="722"/>
      <c r="CI1856" s="722"/>
      <c r="CJ1856" s="722"/>
      <c r="CK1856" s="722"/>
      <c r="CL1856" s="722"/>
      <c r="CM1856" s="722"/>
      <c r="CN1856" s="722"/>
      <c r="CO1856" s="722"/>
      <c r="CP1856" s="722"/>
      <c r="CQ1856" s="722"/>
      <c r="CR1856" s="722"/>
      <c r="CS1856" s="722"/>
    </row>
    <row r="1857" spans="1:97" s="1376" customFormat="1">
      <c r="A1857" s="722"/>
      <c r="B1857" s="722"/>
      <c r="C1857" s="722"/>
      <c r="D1857" s="722"/>
      <c r="E1857" s="722"/>
      <c r="F1857" s="757"/>
      <c r="G1857" s="757"/>
      <c r="H1857" s="757"/>
      <c r="I1857" s="757"/>
      <c r="J1857" s="757"/>
      <c r="K1857" s="758"/>
      <c r="L1857" s="758"/>
      <c r="M1857" s="722"/>
      <c r="N1857" s="736"/>
      <c r="O1857" s="736"/>
      <c r="P1857" s="736"/>
      <c r="Q1857" s="736"/>
      <c r="R1857" s="736"/>
      <c r="S1857" s="736"/>
      <c r="T1857" s="736"/>
      <c r="U1857" s="736"/>
      <c r="BA1857" s="722"/>
      <c r="BB1857" s="722"/>
      <c r="BC1857" s="722"/>
      <c r="BD1857" s="722"/>
      <c r="BE1857" s="722"/>
      <c r="BF1857" s="722"/>
      <c r="BG1857" s="722"/>
      <c r="BH1857" s="722"/>
      <c r="BI1857" s="722"/>
      <c r="BJ1857" s="722"/>
      <c r="BK1857" s="722"/>
      <c r="BL1857" s="722"/>
      <c r="BM1857" s="722"/>
      <c r="BN1857" s="722"/>
      <c r="BO1857" s="722"/>
      <c r="BP1857" s="722"/>
      <c r="BQ1857" s="722"/>
      <c r="BR1857" s="722"/>
      <c r="BS1857" s="722"/>
      <c r="BT1857" s="722"/>
      <c r="BU1857" s="722"/>
      <c r="BV1857" s="722"/>
      <c r="BW1857" s="722"/>
      <c r="BX1857" s="722"/>
      <c r="BY1857" s="722"/>
      <c r="BZ1857" s="722"/>
      <c r="CA1857" s="722"/>
      <c r="CB1857" s="722"/>
      <c r="CC1857" s="722"/>
      <c r="CD1857" s="722"/>
      <c r="CE1857" s="722"/>
      <c r="CF1857" s="722"/>
      <c r="CG1857" s="722"/>
      <c r="CH1857" s="722"/>
      <c r="CI1857" s="722"/>
      <c r="CJ1857" s="722"/>
      <c r="CK1857" s="722"/>
      <c r="CL1857" s="722"/>
      <c r="CM1857" s="722"/>
      <c r="CN1857" s="722"/>
      <c r="CO1857" s="722"/>
      <c r="CP1857" s="722"/>
      <c r="CQ1857" s="722"/>
      <c r="CR1857" s="722"/>
      <c r="CS1857" s="722"/>
    </row>
    <row r="1858" spans="1:97" s="1376" customFormat="1">
      <c r="A1858" s="722"/>
      <c r="B1858" s="722"/>
      <c r="C1858" s="722"/>
      <c r="D1858" s="722"/>
      <c r="E1858" s="722"/>
      <c r="F1858" s="757"/>
      <c r="G1858" s="757"/>
      <c r="H1858" s="757"/>
      <c r="I1858" s="757"/>
      <c r="J1858" s="757"/>
      <c r="K1858" s="758"/>
      <c r="L1858" s="758"/>
      <c r="M1858" s="722"/>
      <c r="N1858" s="736"/>
      <c r="O1858" s="736"/>
      <c r="P1858" s="736"/>
      <c r="Q1858" s="736"/>
      <c r="R1858" s="736"/>
      <c r="S1858" s="736"/>
      <c r="T1858" s="736"/>
      <c r="U1858" s="736"/>
      <c r="BA1858" s="722"/>
      <c r="BB1858" s="722"/>
      <c r="BC1858" s="722"/>
      <c r="BD1858" s="722"/>
      <c r="BE1858" s="722"/>
      <c r="BF1858" s="722"/>
      <c r="BG1858" s="722"/>
      <c r="BH1858" s="722"/>
      <c r="BI1858" s="722"/>
      <c r="BJ1858" s="722"/>
      <c r="BK1858" s="722"/>
      <c r="BL1858" s="722"/>
      <c r="BM1858" s="722"/>
      <c r="BN1858" s="722"/>
      <c r="BO1858" s="722"/>
      <c r="BP1858" s="722"/>
      <c r="BQ1858" s="722"/>
      <c r="BR1858" s="722"/>
      <c r="BS1858" s="722"/>
      <c r="BT1858" s="722"/>
      <c r="BU1858" s="722"/>
      <c r="BV1858" s="722"/>
      <c r="BW1858" s="722"/>
      <c r="BX1858" s="722"/>
      <c r="BY1858" s="722"/>
      <c r="BZ1858" s="722"/>
      <c r="CA1858" s="722"/>
      <c r="CB1858" s="722"/>
      <c r="CC1858" s="722"/>
      <c r="CD1858" s="722"/>
      <c r="CE1858" s="722"/>
      <c r="CF1858" s="722"/>
      <c r="CG1858" s="722"/>
      <c r="CH1858" s="722"/>
      <c r="CI1858" s="722"/>
      <c r="CJ1858" s="722"/>
      <c r="CK1858" s="722"/>
      <c r="CL1858" s="722"/>
      <c r="CM1858" s="722"/>
      <c r="CN1858" s="722"/>
      <c r="CO1858" s="722"/>
      <c r="CP1858" s="722"/>
      <c r="CQ1858" s="722"/>
      <c r="CR1858" s="722"/>
      <c r="CS1858" s="722"/>
    </row>
    <row r="1859" spans="1:97" s="1376" customFormat="1">
      <c r="A1859" s="722"/>
      <c r="B1859" s="722"/>
      <c r="C1859" s="722"/>
      <c r="D1859" s="722"/>
      <c r="E1859" s="722"/>
      <c r="F1859" s="757"/>
      <c r="G1859" s="757"/>
      <c r="H1859" s="757"/>
      <c r="I1859" s="757"/>
      <c r="J1859" s="757"/>
      <c r="K1859" s="758"/>
      <c r="L1859" s="758"/>
      <c r="M1859" s="722"/>
      <c r="N1859" s="736"/>
      <c r="O1859" s="736"/>
      <c r="P1859" s="736"/>
      <c r="Q1859" s="736"/>
      <c r="R1859" s="736"/>
      <c r="S1859" s="736"/>
      <c r="T1859" s="736"/>
      <c r="U1859" s="736"/>
      <c r="BA1859" s="722"/>
      <c r="BB1859" s="722"/>
      <c r="BC1859" s="722"/>
      <c r="BD1859" s="722"/>
      <c r="BE1859" s="722"/>
      <c r="BF1859" s="722"/>
      <c r="BG1859" s="722"/>
      <c r="BH1859" s="722"/>
      <c r="BI1859" s="722"/>
      <c r="BJ1859" s="722"/>
      <c r="BK1859" s="722"/>
      <c r="BL1859" s="722"/>
      <c r="BM1859" s="722"/>
      <c r="BN1859" s="722"/>
      <c r="BO1859" s="722"/>
      <c r="BP1859" s="722"/>
      <c r="BQ1859" s="722"/>
      <c r="BR1859" s="722"/>
      <c r="BS1859" s="722"/>
      <c r="BT1859" s="722"/>
      <c r="BU1859" s="722"/>
      <c r="BV1859" s="722"/>
      <c r="BW1859" s="722"/>
      <c r="BX1859" s="722"/>
      <c r="BY1859" s="722"/>
      <c r="BZ1859" s="722"/>
      <c r="CA1859" s="722"/>
      <c r="CB1859" s="722"/>
      <c r="CC1859" s="722"/>
      <c r="CD1859" s="722"/>
      <c r="CE1859" s="722"/>
      <c r="CF1859" s="722"/>
      <c r="CG1859" s="722"/>
      <c r="CH1859" s="722"/>
      <c r="CI1859" s="722"/>
      <c r="CJ1859" s="722"/>
      <c r="CK1859" s="722"/>
      <c r="CL1859" s="722"/>
      <c r="CM1859" s="722"/>
      <c r="CN1859" s="722"/>
      <c r="CO1859" s="722"/>
      <c r="CP1859" s="722"/>
      <c r="CQ1859" s="722"/>
      <c r="CR1859" s="722"/>
      <c r="CS1859" s="722"/>
    </row>
    <row r="1860" spans="1:97" s="1376" customFormat="1">
      <c r="A1860" s="722"/>
      <c r="B1860" s="722"/>
      <c r="C1860" s="722"/>
      <c r="D1860" s="722"/>
      <c r="E1860" s="722"/>
      <c r="F1860" s="757"/>
      <c r="G1860" s="757"/>
      <c r="H1860" s="757"/>
      <c r="I1860" s="757"/>
      <c r="J1860" s="757"/>
      <c r="K1860" s="758"/>
      <c r="L1860" s="758"/>
      <c r="M1860" s="722"/>
      <c r="N1860" s="736"/>
      <c r="O1860" s="736"/>
      <c r="P1860" s="736"/>
      <c r="Q1860" s="736"/>
      <c r="R1860" s="736"/>
      <c r="S1860" s="736"/>
      <c r="T1860" s="736"/>
      <c r="U1860" s="736"/>
      <c r="BA1860" s="722"/>
      <c r="BB1860" s="722"/>
      <c r="BC1860" s="722"/>
      <c r="BD1860" s="722"/>
      <c r="BE1860" s="722"/>
      <c r="BF1860" s="722"/>
      <c r="BG1860" s="722"/>
      <c r="BH1860" s="722"/>
      <c r="BI1860" s="722"/>
      <c r="BJ1860" s="722"/>
      <c r="BK1860" s="722"/>
      <c r="BL1860" s="722"/>
      <c r="BM1860" s="722"/>
      <c r="BN1860" s="722"/>
      <c r="BO1860" s="722"/>
      <c r="BP1860" s="722"/>
      <c r="BQ1860" s="722"/>
      <c r="BR1860" s="722"/>
      <c r="BS1860" s="722"/>
      <c r="BT1860" s="722"/>
      <c r="BU1860" s="722"/>
      <c r="BV1860" s="722"/>
      <c r="BW1860" s="722"/>
      <c r="BX1860" s="722"/>
      <c r="BY1860" s="722"/>
      <c r="BZ1860" s="722"/>
      <c r="CA1860" s="722"/>
      <c r="CB1860" s="722"/>
      <c r="CC1860" s="722"/>
      <c r="CD1860" s="722"/>
      <c r="CE1860" s="722"/>
      <c r="CF1860" s="722"/>
      <c r="CG1860" s="722"/>
      <c r="CH1860" s="722"/>
      <c r="CI1860" s="722"/>
      <c r="CJ1860" s="722"/>
      <c r="CK1860" s="722"/>
      <c r="CL1860" s="722"/>
      <c r="CM1860" s="722"/>
      <c r="CN1860" s="722"/>
      <c r="CO1860" s="722"/>
      <c r="CP1860" s="722"/>
      <c r="CQ1860" s="722"/>
      <c r="CR1860" s="722"/>
      <c r="CS1860" s="722"/>
    </row>
    <row r="1861" spans="1:97" s="1376" customFormat="1">
      <c r="A1861" s="722"/>
      <c r="B1861" s="722"/>
      <c r="C1861" s="722"/>
      <c r="D1861" s="722"/>
      <c r="E1861" s="722"/>
      <c r="F1861" s="757"/>
      <c r="G1861" s="757"/>
      <c r="H1861" s="757"/>
      <c r="I1861" s="757"/>
      <c r="J1861" s="757"/>
      <c r="K1861" s="758"/>
      <c r="L1861" s="758"/>
      <c r="M1861" s="722"/>
      <c r="N1861" s="736"/>
      <c r="O1861" s="736"/>
      <c r="P1861" s="736"/>
      <c r="Q1861" s="736"/>
      <c r="R1861" s="736"/>
      <c r="S1861" s="736"/>
      <c r="T1861" s="736"/>
      <c r="U1861" s="736"/>
      <c r="BA1861" s="722"/>
      <c r="BB1861" s="722"/>
      <c r="BC1861" s="722"/>
      <c r="BD1861" s="722"/>
      <c r="BE1861" s="722"/>
      <c r="BF1861" s="722"/>
      <c r="BG1861" s="722"/>
      <c r="BH1861" s="722"/>
      <c r="BI1861" s="722"/>
      <c r="BJ1861" s="722"/>
      <c r="BK1861" s="722"/>
      <c r="BL1861" s="722"/>
      <c r="BM1861" s="722"/>
      <c r="BN1861" s="722"/>
      <c r="BO1861" s="722"/>
      <c r="BP1861" s="722"/>
      <c r="BQ1861" s="722"/>
      <c r="BR1861" s="722"/>
      <c r="BS1861" s="722"/>
      <c r="BT1861" s="722"/>
      <c r="BU1861" s="722"/>
      <c r="BV1861" s="722"/>
      <c r="BW1861" s="722"/>
      <c r="BX1861" s="722"/>
      <c r="BY1861" s="722"/>
      <c r="BZ1861" s="722"/>
      <c r="CA1861" s="722"/>
      <c r="CB1861" s="722"/>
      <c r="CC1861" s="722"/>
      <c r="CD1861" s="722"/>
      <c r="CE1861" s="722"/>
      <c r="CF1861" s="722"/>
      <c r="CG1861" s="722"/>
      <c r="CH1861" s="722"/>
      <c r="CI1861" s="722"/>
      <c r="CJ1861" s="722"/>
      <c r="CK1861" s="722"/>
      <c r="CL1861" s="722"/>
      <c r="CM1861" s="722"/>
      <c r="CN1861" s="722"/>
      <c r="CO1861" s="722"/>
      <c r="CP1861" s="722"/>
      <c r="CQ1861" s="722"/>
      <c r="CR1861" s="722"/>
      <c r="CS1861" s="722"/>
    </row>
    <row r="1862" spans="1:97" s="1376" customFormat="1">
      <c r="A1862" s="722"/>
      <c r="B1862" s="722"/>
      <c r="C1862" s="722"/>
      <c r="D1862" s="722"/>
      <c r="E1862" s="722"/>
      <c r="F1862" s="757"/>
      <c r="G1862" s="757"/>
      <c r="H1862" s="757"/>
      <c r="I1862" s="757"/>
      <c r="J1862" s="757"/>
      <c r="K1862" s="758"/>
      <c r="L1862" s="758"/>
      <c r="M1862" s="722"/>
      <c r="N1862" s="736"/>
      <c r="O1862" s="736"/>
      <c r="P1862" s="736"/>
      <c r="Q1862" s="736"/>
      <c r="R1862" s="736"/>
      <c r="S1862" s="736"/>
      <c r="T1862" s="736"/>
      <c r="U1862" s="736"/>
      <c r="BA1862" s="722"/>
      <c r="BB1862" s="722"/>
      <c r="BC1862" s="722"/>
      <c r="BD1862" s="722"/>
      <c r="BE1862" s="722"/>
      <c r="BF1862" s="722"/>
      <c r="BG1862" s="722"/>
      <c r="BH1862" s="722"/>
      <c r="BI1862" s="722"/>
      <c r="BJ1862" s="722"/>
      <c r="BK1862" s="722"/>
      <c r="BL1862" s="722"/>
      <c r="BM1862" s="722"/>
      <c r="BN1862" s="722"/>
      <c r="BO1862" s="722"/>
      <c r="BP1862" s="722"/>
      <c r="BQ1862" s="722"/>
      <c r="BR1862" s="722"/>
      <c r="BS1862" s="722"/>
      <c r="BT1862" s="722"/>
      <c r="BU1862" s="722"/>
      <c r="BV1862" s="722"/>
      <c r="BW1862" s="722"/>
      <c r="BX1862" s="722"/>
      <c r="BY1862" s="722"/>
      <c r="BZ1862" s="722"/>
      <c r="CA1862" s="722"/>
      <c r="CB1862" s="722"/>
      <c r="CC1862" s="722"/>
      <c r="CD1862" s="722"/>
      <c r="CE1862" s="722"/>
      <c r="CF1862" s="722"/>
      <c r="CG1862" s="722"/>
      <c r="CH1862" s="722"/>
      <c r="CI1862" s="722"/>
      <c r="CJ1862" s="722"/>
      <c r="CK1862" s="722"/>
      <c r="CL1862" s="722"/>
      <c r="CM1862" s="722"/>
      <c r="CN1862" s="722"/>
      <c r="CO1862" s="722"/>
      <c r="CP1862" s="722"/>
      <c r="CQ1862" s="722"/>
      <c r="CR1862" s="722"/>
      <c r="CS1862" s="722"/>
    </row>
    <row r="1863" spans="1:97" s="1376" customFormat="1">
      <c r="A1863" s="722"/>
      <c r="B1863" s="722"/>
      <c r="C1863" s="722"/>
      <c r="D1863" s="722"/>
      <c r="E1863" s="722"/>
      <c r="F1863" s="757"/>
      <c r="G1863" s="757"/>
      <c r="H1863" s="757"/>
      <c r="I1863" s="757"/>
      <c r="J1863" s="757"/>
      <c r="K1863" s="758"/>
      <c r="L1863" s="758"/>
      <c r="M1863" s="722"/>
      <c r="N1863" s="736"/>
      <c r="O1863" s="736"/>
      <c r="P1863" s="736"/>
      <c r="Q1863" s="736"/>
      <c r="R1863" s="736"/>
      <c r="S1863" s="736"/>
      <c r="T1863" s="736"/>
      <c r="U1863" s="736"/>
      <c r="BA1863" s="722"/>
      <c r="BB1863" s="722"/>
      <c r="BC1863" s="722"/>
      <c r="BD1863" s="722"/>
      <c r="BE1863" s="722"/>
      <c r="BF1863" s="722"/>
      <c r="BG1863" s="722"/>
      <c r="BH1863" s="722"/>
      <c r="BI1863" s="722"/>
      <c r="BJ1863" s="722"/>
      <c r="BK1863" s="722"/>
      <c r="BL1863" s="722"/>
      <c r="BM1863" s="722"/>
      <c r="BN1863" s="722"/>
      <c r="BO1863" s="722"/>
      <c r="BP1863" s="722"/>
      <c r="BQ1863" s="722"/>
      <c r="BR1863" s="722"/>
      <c r="BS1863" s="722"/>
      <c r="BT1863" s="722"/>
      <c r="BU1863" s="722"/>
      <c r="BV1863" s="722"/>
      <c r="BW1863" s="722"/>
      <c r="BX1863" s="722"/>
      <c r="BY1863" s="722"/>
      <c r="BZ1863" s="722"/>
      <c r="CA1863" s="722"/>
      <c r="CB1863" s="722"/>
      <c r="CC1863" s="722"/>
      <c r="CD1863" s="722"/>
      <c r="CE1863" s="722"/>
      <c r="CF1863" s="722"/>
      <c r="CG1863" s="722"/>
      <c r="CH1863" s="722"/>
      <c r="CI1863" s="722"/>
      <c r="CJ1863" s="722"/>
      <c r="CK1863" s="722"/>
      <c r="CL1863" s="722"/>
      <c r="CM1863" s="722"/>
      <c r="CN1863" s="722"/>
      <c r="CO1863" s="722"/>
      <c r="CP1863" s="722"/>
      <c r="CQ1863" s="722"/>
      <c r="CR1863" s="722"/>
      <c r="CS1863" s="722"/>
    </row>
    <row r="1864" spans="1:97" s="1376" customFormat="1">
      <c r="A1864" s="722"/>
      <c r="B1864" s="722"/>
      <c r="C1864" s="722"/>
      <c r="D1864" s="722"/>
      <c r="E1864" s="722"/>
      <c r="F1864" s="757"/>
      <c r="G1864" s="757"/>
      <c r="H1864" s="757"/>
      <c r="I1864" s="757"/>
      <c r="J1864" s="757"/>
      <c r="K1864" s="758"/>
      <c r="L1864" s="758"/>
      <c r="M1864" s="722"/>
      <c r="N1864" s="736"/>
      <c r="O1864" s="736"/>
      <c r="P1864" s="736"/>
      <c r="Q1864" s="736"/>
      <c r="R1864" s="736"/>
      <c r="S1864" s="736"/>
      <c r="T1864" s="736"/>
      <c r="U1864" s="736"/>
      <c r="BA1864" s="722"/>
      <c r="BB1864" s="722"/>
      <c r="BC1864" s="722"/>
      <c r="BD1864" s="722"/>
      <c r="BE1864" s="722"/>
      <c r="BF1864" s="722"/>
      <c r="BG1864" s="722"/>
      <c r="BH1864" s="722"/>
      <c r="BI1864" s="722"/>
      <c r="BJ1864" s="722"/>
      <c r="BK1864" s="722"/>
      <c r="BL1864" s="722"/>
      <c r="BM1864" s="722"/>
      <c r="BN1864" s="722"/>
      <c r="BO1864" s="722"/>
      <c r="BP1864" s="722"/>
      <c r="BQ1864" s="722"/>
      <c r="BR1864" s="722"/>
      <c r="BS1864" s="722"/>
      <c r="BT1864" s="722"/>
      <c r="BU1864" s="722"/>
      <c r="BV1864" s="722"/>
      <c r="BW1864" s="722"/>
      <c r="BX1864" s="722"/>
      <c r="BY1864" s="722"/>
      <c r="BZ1864" s="722"/>
      <c r="CA1864" s="722"/>
      <c r="CB1864" s="722"/>
      <c r="CC1864" s="722"/>
      <c r="CD1864" s="722"/>
      <c r="CE1864" s="722"/>
      <c r="CF1864" s="722"/>
      <c r="CG1864" s="722"/>
      <c r="CH1864" s="722"/>
      <c r="CI1864" s="722"/>
      <c r="CJ1864" s="722"/>
      <c r="CK1864" s="722"/>
      <c r="CL1864" s="722"/>
      <c r="CM1864" s="722"/>
      <c r="CN1864" s="722"/>
      <c r="CO1864" s="722"/>
      <c r="CP1864" s="722"/>
      <c r="CQ1864" s="722"/>
      <c r="CR1864" s="722"/>
      <c r="CS1864" s="722"/>
    </row>
    <row r="1865" spans="1:97" s="1376" customFormat="1">
      <c r="A1865" s="722"/>
      <c r="B1865" s="722"/>
      <c r="C1865" s="722"/>
      <c r="D1865" s="722"/>
      <c r="E1865" s="722"/>
      <c r="F1865" s="757"/>
      <c r="G1865" s="757"/>
      <c r="H1865" s="757"/>
      <c r="I1865" s="757"/>
      <c r="J1865" s="757"/>
      <c r="K1865" s="758"/>
      <c r="L1865" s="758"/>
      <c r="M1865" s="722"/>
      <c r="N1865" s="736"/>
      <c r="O1865" s="736"/>
      <c r="P1865" s="736"/>
      <c r="Q1865" s="736"/>
      <c r="R1865" s="736"/>
      <c r="S1865" s="736"/>
      <c r="T1865" s="736"/>
      <c r="U1865" s="736"/>
      <c r="BA1865" s="722"/>
      <c r="BB1865" s="722"/>
      <c r="BC1865" s="722"/>
      <c r="BD1865" s="722"/>
      <c r="BE1865" s="722"/>
      <c r="BF1865" s="722"/>
      <c r="BG1865" s="722"/>
      <c r="BH1865" s="722"/>
      <c r="BI1865" s="722"/>
      <c r="BJ1865" s="722"/>
      <c r="BK1865" s="722"/>
      <c r="BL1865" s="722"/>
      <c r="BM1865" s="722"/>
      <c r="BN1865" s="722"/>
      <c r="BO1865" s="722"/>
      <c r="BP1865" s="722"/>
      <c r="BQ1865" s="722"/>
      <c r="BR1865" s="722"/>
      <c r="BS1865" s="722"/>
      <c r="BT1865" s="722"/>
      <c r="BU1865" s="722"/>
      <c r="BV1865" s="722"/>
      <c r="BW1865" s="722"/>
      <c r="BX1865" s="722"/>
      <c r="BY1865" s="722"/>
      <c r="BZ1865" s="722"/>
      <c r="CA1865" s="722"/>
      <c r="CB1865" s="722"/>
      <c r="CC1865" s="722"/>
      <c r="CD1865" s="722"/>
      <c r="CE1865" s="722"/>
      <c r="CF1865" s="722"/>
      <c r="CG1865" s="722"/>
      <c r="CH1865" s="722"/>
      <c r="CI1865" s="722"/>
      <c r="CJ1865" s="722"/>
      <c r="CK1865" s="722"/>
      <c r="CL1865" s="722"/>
      <c r="CM1865" s="722"/>
      <c r="CN1865" s="722"/>
      <c r="CO1865" s="722"/>
      <c r="CP1865" s="722"/>
      <c r="CQ1865" s="722"/>
      <c r="CR1865" s="722"/>
      <c r="CS1865" s="722"/>
    </row>
    <row r="1866" spans="1:97" s="1376" customFormat="1">
      <c r="A1866" s="722"/>
      <c r="B1866" s="722"/>
      <c r="C1866" s="722"/>
      <c r="D1866" s="722"/>
      <c r="E1866" s="722"/>
      <c r="F1866" s="757"/>
      <c r="G1866" s="757"/>
      <c r="H1866" s="757"/>
      <c r="I1866" s="757"/>
      <c r="J1866" s="757"/>
      <c r="K1866" s="758"/>
      <c r="L1866" s="758"/>
      <c r="M1866" s="722"/>
      <c r="N1866" s="736"/>
      <c r="O1866" s="736"/>
      <c r="P1866" s="736"/>
      <c r="Q1866" s="736"/>
      <c r="R1866" s="736"/>
      <c r="S1866" s="736"/>
      <c r="T1866" s="736"/>
      <c r="U1866" s="736"/>
      <c r="BA1866" s="722"/>
      <c r="BB1866" s="722"/>
      <c r="BC1866" s="722"/>
      <c r="BD1866" s="722"/>
      <c r="BE1866" s="722"/>
      <c r="BF1866" s="722"/>
      <c r="BG1866" s="722"/>
      <c r="BH1866" s="722"/>
      <c r="BI1866" s="722"/>
      <c r="BJ1866" s="722"/>
      <c r="BK1866" s="722"/>
      <c r="BL1866" s="722"/>
      <c r="BM1866" s="722"/>
      <c r="BN1866" s="722"/>
      <c r="BO1866" s="722"/>
      <c r="BP1866" s="722"/>
      <c r="BQ1866" s="722"/>
      <c r="BR1866" s="722"/>
      <c r="BS1866" s="722"/>
      <c r="BT1866" s="722"/>
      <c r="BU1866" s="722"/>
      <c r="BV1866" s="722"/>
      <c r="BW1866" s="722"/>
      <c r="BX1866" s="722"/>
      <c r="BY1866" s="722"/>
      <c r="BZ1866" s="722"/>
      <c r="CA1866" s="722"/>
      <c r="CB1866" s="722"/>
      <c r="CC1866" s="722"/>
      <c r="CD1866" s="722"/>
      <c r="CE1866" s="722"/>
      <c r="CF1866" s="722"/>
      <c r="CG1866" s="722"/>
      <c r="CH1866" s="722"/>
      <c r="CI1866" s="722"/>
      <c r="CJ1866" s="722"/>
      <c r="CK1866" s="722"/>
      <c r="CL1866" s="722"/>
      <c r="CM1866" s="722"/>
      <c r="CN1866" s="722"/>
      <c r="CO1866" s="722"/>
      <c r="CP1866" s="722"/>
      <c r="CQ1866" s="722"/>
      <c r="CR1866" s="722"/>
      <c r="CS1866" s="722"/>
    </row>
    <row r="1867" spans="1:97" s="1376" customFormat="1">
      <c r="A1867" s="722"/>
      <c r="B1867" s="722"/>
      <c r="C1867" s="722"/>
      <c r="D1867" s="722"/>
      <c r="E1867" s="722"/>
      <c r="F1867" s="757"/>
      <c r="G1867" s="757"/>
      <c r="H1867" s="757"/>
      <c r="I1867" s="757"/>
      <c r="J1867" s="757"/>
      <c r="K1867" s="758"/>
      <c r="L1867" s="758"/>
      <c r="M1867" s="722"/>
      <c r="N1867" s="736"/>
      <c r="O1867" s="736"/>
      <c r="P1867" s="736"/>
      <c r="Q1867" s="736"/>
      <c r="R1867" s="736"/>
      <c r="S1867" s="736"/>
      <c r="T1867" s="736"/>
      <c r="U1867" s="736"/>
      <c r="BA1867" s="722"/>
      <c r="BB1867" s="722"/>
      <c r="BC1867" s="722"/>
      <c r="BD1867" s="722"/>
      <c r="BE1867" s="722"/>
      <c r="BF1867" s="722"/>
      <c r="BG1867" s="722"/>
      <c r="BH1867" s="722"/>
      <c r="BI1867" s="722"/>
      <c r="BJ1867" s="722"/>
      <c r="BK1867" s="722"/>
      <c r="BL1867" s="722"/>
      <c r="BM1867" s="722"/>
      <c r="BN1867" s="722"/>
      <c r="BO1867" s="722"/>
      <c r="BP1867" s="722"/>
      <c r="BQ1867" s="722"/>
      <c r="BR1867" s="722"/>
      <c r="BS1867" s="722"/>
      <c r="BT1867" s="722"/>
      <c r="BU1867" s="722"/>
      <c r="BV1867" s="722"/>
      <c r="BW1867" s="722"/>
      <c r="BX1867" s="722"/>
      <c r="BY1867" s="722"/>
      <c r="BZ1867" s="722"/>
      <c r="CA1867" s="722"/>
      <c r="CB1867" s="722"/>
      <c r="CC1867" s="722"/>
      <c r="CD1867" s="722"/>
      <c r="CE1867" s="722"/>
      <c r="CF1867" s="722"/>
      <c r="CG1867" s="722"/>
      <c r="CH1867" s="722"/>
      <c r="CI1867" s="722"/>
      <c r="CJ1867" s="722"/>
      <c r="CK1867" s="722"/>
      <c r="CL1867" s="722"/>
      <c r="CM1867" s="722"/>
      <c r="CN1867" s="722"/>
      <c r="CO1867" s="722"/>
      <c r="CP1867" s="722"/>
      <c r="CQ1867" s="722"/>
      <c r="CR1867" s="722"/>
      <c r="CS1867" s="722"/>
    </row>
    <row r="1868" spans="1:97" s="1376" customFormat="1">
      <c r="A1868" s="722"/>
      <c r="B1868" s="722"/>
      <c r="C1868" s="722"/>
      <c r="D1868" s="722"/>
      <c r="E1868" s="722"/>
      <c r="F1868" s="757"/>
      <c r="G1868" s="757"/>
      <c r="H1868" s="757"/>
      <c r="I1868" s="757"/>
      <c r="J1868" s="757"/>
      <c r="K1868" s="758"/>
      <c r="L1868" s="758"/>
      <c r="M1868" s="722"/>
      <c r="N1868" s="736"/>
      <c r="O1868" s="736"/>
      <c r="P1868" s="736"/>
      <c r="Q1868" s="736"/>
      <c r="R1868" s="736"/>
      <c r="S1868" s="736"/>
      <c r="T1868" s="736"/>
      <c r="U1868" s="736"/>
      <c r="BA1868" s="722"/>
      <c r="BB1868" s="722"/>
      <c r="BC1868" s="722"/>
      <c r="BD1868" s="722"/>
      <c r="BE1868" s="722"/>
      <c r="BF1868" s="722"/>
      <c r="BG1868" s="722"/>
      <c r="BH1868" s="722"/>
      <c r="BI1868" s="722"/>
      <c r="BJ1868" s="722"/>
      <c r="BK1868" s="722"/>
      <c r="BL1868" s="722"/>
      <c r="BM1868" s="722"/>
      <c r="BN1868" s="722"/>
      <c r="BO1868" s="722"/>
      <c r="BP1868" s="722"/>
      <c r="BQ1868" s="722"/>
      <c r="BR1868" s="722"/>
      <c r="BS1868" s="722"/>
      <c r="BT1868" s="722"/>
      <c r="BU1868" s="722"/>
      <c r="BV1868" s="722"/>
      <c r="BW1868" s="722"/>
      <c r="BX1868" s="722"/>
      <c r="BY1868" s="722"/>
      <c r="BZ1868" s="722"/>
      <c r="CA1868" s="722"/>
      <c r="CB1868" s="722"/>
      <c r="CC1868" s="722"/>
      <c r="CD1868" s="722"/>
      <c r="CE1868" s="722"/>
      <c r="CF1868" s="722"/>
      <c r="CG1868" s="722"/>
      <c r="CH1868" s="722"/>
      <c r="CI1868" s="722"/>
      <c r="CJ1868" s="722"/>
      <c r="CK1868" s="722"/>
      <c r="CL1868" s="722"/>
      <c r="CM1868" s="722"/>
      <c r="CN1868" s="722"/>
      <c r="CO1868" s="722"/>
      <c r="CP1868" s="722"/>
      <c r="CQ1868" s="722"/>
      <c r="CR1868" s="722"/>
      <c r="CS1868" s="722"/>
    </row>
    <row r="1869" spans="1:97" s="1376" customFormat="1">
      <c r="A1869" s="722"/>
      <c r="B1869" s="722"/>
      <c r="C1869" s="722"/>
      <c r="D1869" s="722"/>
      <c r="E1869" s="722"/>
      <c r="F1869" s="757"/>
      <c r="G1869" s="757"/>
      <c r="H1869" s="757"/>
      <c r="I1869" s="757"/>
      <c r="J1869" s="757"/>
      <c r="K1869" s="758"/>
      <c r="L1869" s="758"/>
      <c r="M1869" s="722"/>
      <c r="N1869" s="736"/>
      <c r="O1869" s="736"/>
      <c r="P1869" s="736"/>
      <c r="Q1869" s="736"/>
      <c r="R1869" s="736"/>
      <c r="S1869" s="736"/>
      <c r="T1869" s="736"/>
      <c r="U1869" s="736"/>
      <c r="BA1869" s="722"/>
      <c r="BB1869" s="722"/>
      <c r="BC1869" s="722"/>
      <c r="BD1869" s="722"/>
      <c r="BE1869" s="722"/>
      <c r="BF1869" s="722"/>
      <c r="BG1869" s="722"/>
      <c r="BH1869" s="722"/>
      <c r="BI1869" s="722"/>
      <c r="BJ1869" s="722"/>
      <c r="BK1869" s="722"/>
      <c r="BL1869" s="722"/>
      <c r="BM1869" s="722"/>
      <c r="BN1869" s="722"/>
      <c r="BO1869" s="722"/>
      <c r="BP1869" s="722"/>
      <c r="BQ1869" s="722"/>
      <c r="BR1869" s="722"/>
      <c r="BS1869" s="722"/>
      <c r="BT1869" s="722"/>
      <c r="BU1869" s="722"/>
      <c r="BV1869" s="722"/>
      <c r="BW1869" s="722"/>
      <c r="BX1869" s="722"/>
      <c r="BY1869" s="722"/>
      <c r="BZ1869" s="722"/>
      <c r="CA1869" s="722"/>
      <c r="CB1869" s="722"/>
      <c r="CC1869" s="722"/>
      <c r="CD1869" s="722"/>
      <c r="CE1869" s="722"/>
      <c r="CF1869" s="722"/>
      <c r="CG1869" s="722"/>
      <c r="CH1869" s="722"/>
      <c r="CI1869" s="722"/>
      <c r="CJ1869" s="722"/>
      <c r="CK1869" s="722"/>
      <c r="CL1869" s="722"/>
      <c r="CM1869" s="722"/>
      <c r="CN1869" s="722"/>
      <c r="CO1869" s="722"/>
      <c r="CP1869" s="722"/>
      <c r="CQ1869" s="722"/>
      <c r="CR1869" s="722"/>
      <c r="CS1869" s="722"/>
    </row>
    <row r="1870" spans="1:97" s="1376" customFormat="1">
      <c r="A1870" s="722"/>
      <c r="B1870" s="722"/>
      <c r="C1870" s="722"/>
      <c r="D1870" s="722"/>
      <c r="E1870" s="722"/>
      <c r="F1870" s="757"/>
      <c r="G1870" s="757"/>
      <c r="H1870" s="757"/>
      <c r="I1870" s="757"/>
      <c r="J1870" s="757"/>
      <c r="K1870" s="758"/>
      <c r="L1870" s="758"/>
      <c r="M1870" s="722"/>
      <c r="N1870" s="736"/>
      <c r="O1870" s="736"/>
      <c r="P1870" s="736"/>
      <c r="Q1870" s="736"/>
      <c r="R1870" s="736"/>
      <c r="S1870" s="736"/>
      <c r="T1870" s="736"/>
      <c r="U1870" s="736"/>
      <c r="BA1870" s="722"/>
      <c r="BB1870" s="722"/>
      <c r="BC1870" s="722"/>
      <c r="BD1870" s="722"/>
      <c r="BE1870" s="722"/>
      <c r="BF1870" s="722"/>
      <c r="BG1870" s="722"/>
      <c r="BH1870" s="722"/>
      <c r="BI1870" s="722"/>
      <c r="BJ1870" s="722"/>
      <c r="BK1870" s="722"/>
      <c r="BL1870" s="722"/>
      <c r="BM1870" s="722"/>
      <c r="BN1870" s="722"/>
      <c r="BO1870" s="722"/>
      <c r="BP1870" s="722"/>
      <c r="BQ1870" s="722"/>
      <c r="BR1870" s="722"/>
      <c r="BS1870" s="722"/>
      <c r="BT1870" s="722"/>
      <c r="BU1870" s="722"/>
      <c r="BV1870" s="722"/>
      <c r="BW1870" s="722"/>
      <c r="BX1870" s="722"/>
      <c r="BY1870" s="722"/>
      <c r="BZ1870" s="722"/>
      <c r="CA1870" s="722"/>
      <c r="CB1870" s="722"/>
      <c r="CC1870" s="722"/>
      <c r="CD1870" s="722"/>
      <c r="CE1870" s="722"/>
      <c r="CF1870" s="722"/>
      <c r="CG1870" s="722"/>
      <c r="CH1870" s="722"/>
      <c r="CI1870" s="722"/>
      <c r="CJ1870" s="722"/>
      <c r="CK1870" s="722"/>
      <c r="CL1870" s="722"/>
      <c r="CM1870" s="722"/>
      <c r="CN1870" s="722"/>
      <c r="CO1870" s="722"/>
      <c r="CP1870" s="722"/>
      <c r="CQ1870" s="722"/>
      <c r="CR1870" s="722"/>
      <c r="CS1870" s="722"/>
    </row>
    <row r="1871" spans="1:97" s="1376" customFormat="1">
      <c r="A1871" s="722"/>
      <c r="B1871" s="722"/>
      <c r="C1871" s="722"/>
      <c r="D1871" s="722"/>
      <c r="E1871" s="722"/>
      <c r="F1871" s="757"/>
      <c r="G1871" s="757"/>
      <c r="H1871" s="757"/>
      <c r="I1871" s="757"/>
      <c r="J1871" s="757"/>
      <c r="K1871" s="758"/>
      <c r="L1871" s="758"/>
      <c r="M1871" s="722"/>
      <c r="N1871" s="736"/>
      <c r="O1871" s="736"/>
      <c r="P1871" s="736"/>
      <c r="Q1871" s="736"/>
      <c r="R1871" s="736"/>
      <c r="S1871" s="736"/>
      <c r="T1871" s="736"/>
      <c r="U1871" s="736"/>
      <c r="BA1871" s="722"/>
      <c r="BB1871" s="722"/>
      <c r="BC1871" s="722"/>
      <c r="BD1871" s="722"/>
      <c r="BE1871" s="722"/>
      <c r="BF1871" s="722"/>
      <c r="BG1871" s="722"/>
      <c r="BH1871" s="722"/>
      <c r="BI1871" s="722"/>
      <c r="BJ1871" s="722"/>
      <c r="BK1871" s="722"/>
      <c r="BL1871" s="722"/>
      <c r="BM1871" s="722"/>
      <c r="BN1871" s="722"/>
      <c r="BO1871" s="722"/>
      <c r="BP1871" s="722"/>
      <c r="BQ1871" s="722"/>
      <c r="BR1871" s="722"/>
      <c r="BS1871" s="722"/>
      <c r="BT1871" s="722"/>
      <c r="BU1871" s="722"/>
      <c r="BV1871" s="722"/>
      <c r="BW1871" s="722"/>
      <c r="BX1871" s="722"/>
      <c r="BY1871" s="722"/>
      <c r="BZ1871" s="722"/>
      <c r="CA1871" s="722"/>
      <c r="CB1871" s="722"/>
      <c r="CC1871" s="722"/>
      <c r="CD1871" s="722"/>
      <c r="CE1871" s="722"/>
      <c r="CF1871" s="722"/>
      <c r="CG1871" s="722"/>
      <c r="CH1871" s="722"/>
      <c r="CI1871" s="722"/>
      <c r="CJ1871" s="722"/>
      <c r="CK1871" s="722"/>
      <c r="CL1871" s="722"/>
      <c r="CM1871" s="722"/>
      <c r="CN1871" s="722"/>
      <c r="CO1871" s="722"/>
      <c r="CP1871" s="722"/>
      <c r="CQ1871" s="722"/>
      <c r="CR1871" s="722"/>
      <c r="CS1871" s="722"/>
    </row>
    <row r="1872" spans="1:97" s="1376" customFormat="1">
      <c r="A1872" s="722"/>
      <c r="B1872" s="722"/>
      <c r="C1872" s="722"/>
      <c r="D1872" s="722"/>
      <c r="E1872" s="722"/>
      <c r="F1872" s="757"/>
      <c r="G1872" s="757"/>
      <c r="H1872" s="757"/>
      <c r="I1872" s="757"/>
      <c r="J1872" s="757"/>
      <c r="K1872" s="758"/>
      <c r="L1872" s="758"/>
      <c r="M1872" s="722"/>
      <c r="N1872" s="736"/>
      <c r="O1872" s="736"/>
      <c r="P1872" s="736"/>
      <c r="Q1872" s="736"/>
      <c r="R1872" s="736"/>
      <c r="S1872" s="736"/>
      <c r="T1872" s="736"/>
      <c r="U1872" s="736"/>
      <c r="BA1872" s="722"/>
      <c r="BB1872" s="722"/>
      <c r="BC1872" s="722"/>
      <c r="BD1872" s="722"/>
      <c r="BE1872" s="722"/>
      <c r="BF1872" s="722"/>
      <c r="BG1872" s="722"/>
      <c r="BH1872" s="722"/>
      <c r="BI1872" s="722"/>
      <c r="BJ1872" s="722"/>
      <c r="BK1872" s="722"/>
      <c r="BL1872" s="722"/>
      <c r="BM1872" s="722"/>
      <c r="BN1872" s="722"/>
      <c r="BO1872" s="722"/>
      <c r="BP1872" s="722"/>
      <c r="BQ1872" s="722"/>
      <c r="BR1872" s="722"/>
      <c r="BS1872" s="722"/>
      <c r="BT1872" s="722"/>
      <c r="BU1872" s="722"/>
      <c r="BV1872" s="722"/>
      <c r="BW1872" s="722"/>
      <c r="BX1872" s="722"/>
      <c r="BY1872" s="722"/>
      <c r="BZ1872" s="722"/>
      <c r="CA1872" s="722"/>
      <c r="CB1872" s="722"/>
      <c r="CC1872" s="722"/>
      <c r="CD1872" s="722"/>
      <c r="CE1872" s="722"/>
      <c r="CF1872" s="722"/>
      <c r="CG1872" s="722"/>
      <c r="CH1872" s="722"/>
      <c r="CI1872" s="722"/>
      <c r="CJ1872" s="722"/>
      <c r="CK1872" s="722"/>
      <c r="CL1872" s="722"/>
      <c r="CM1872" s="722"/>
      <c r="CN1872" s="722"/>
      <c r="CO1872" s="722"/>
      <c r="CP1872" s="722"/>
      <c r="CQ1872" s="722"/>
      <c r="CR1872" s="722"/>
      <c r="CS1872" s="722"/>
    </row>
    <row r="1873" spans="1:97" s="1376" customFormat="1">
      <c r="A1873" s="722"/>
      <c r="B1873" s="722"/>
      <c r="C1873" s="722"/>
      <c r="D1873" s="722"/>
      <c r="E1873" s="722"/>
      <c r="F1873" s="757"/>
      <c r="G1873" s="757"/>
      <c r="H1873" s="757"/>
      <c r="I1873" s="757"/>
      <c r="J1873" s="757"/>
      <c r="K1873" s="758"/>
      <c r="L1873" s="758"/>
      <c r="M1873" s="722"/>
      <c r="N1873" s="736"/>
      <c r="O1873" s="736"/>
      <c r="P1873" s="736"/>
      <c r="Q1873" s="736"/>
      <c r="R1873" s="736"/>
      <c r="S1873" s="736"/>
      <c r="T1873" s="736"/>
      <c r="U1873" s="736"/>
      <c r="BA1873" s="722"/>
      <c r="BB1873" s="722"/>
      <c r="BC1873" s="722"/>
      <c r="BD1873" s="722"/>
      <c r="BE1873" s="722"/>
      <c r="BF1873" s="722"/>
      <c r="BG1873" s="722"/>
      <c r="BH1873" s="722"/>
      <c r="BI1873" s="722"/>
      <c r="BJ1873" s="722"/>
      <c r="BK1873" s="722"/>
      <c r="BL1873" s="722"/>
      <c r="BM1873" s="722"/>
      <c r="BN1873" s="722"/>
      <c r="BO1873" s="722"/>
      <c r="BP1873" s="722"/>
      <c r="BQ1873" s="722"/>
      <c r="BR1873" s="722"/>
      <c r="BS1873" s="722"/>
      <c r="BT1873" s="722"/>
      <c r="BU1873" s="722"/>
      <c r="BV1873" s="722"/>
      <c r="BW1873" s="722"/>
      <c r="BX1873" s="722"/>
      <c r="BY1873" s="722"/>
      <c r="BZ1873" s="722"/>
      <c r="CA1873" s="722"/>
      <c r="CB1873" s="722"/>
      <c r="CC1873" s="722"/>
      <c r="CD1873" s="722"/>
      <c r="CE1873" s="722"/>
      <c r="CF1873" s="722"/>
      <c r="CG1873" s="722"/>
      <c r="CH1873" s="722"/>
      <c r="CI1873" s="722"/>
      <c r="CJ1873" s="722"/>
      <c r="CK1873" s="722"/>
      <c r="CL1873" s="722"/>
      <c r="CM1873" s="722"/>
      <c r="CN1873" s="722"/>
      <c r="CO1873" s="722"/>
      <c r="CP1873" s="722"/>
      <c r="CQ1873" s="722"/>
      <c r="CR1873" s="722"/>
      <c r="CS1873" s="722"/>
    </row>
    <row r="1874" spans="1:97" s="1376" customFormat="1">
      <c r="A1874" s="722"/>
      <c r="B1874" s="722"/>
      <c r="C1874" s="722"/>
      <c r="D1874" s="722"/>
      <c r="E1874" s="722"/>
      <c r="F1874" s="757"/>
      <c r="G1874" s="757"/>
      <c r="H1874" s="757"/>
      <c r="I1874" s="757"/>
      <c r="J1874" s="757"/>
      <c r="K1874" s="758"/>
      <c r="L1874" s="758"/>
      <c r="M1874" s="722"/>
      <c r="N1874" s="736"/>
      <c r="O1874" s="736"/>
      <c r="P1874" s="736"/>
      <c r="Q1874" s="736"/>
      <c r="R1874" s="736"/>
      <c r="S1874" s="736"/>
      <c r="T1874" s="736"/>
      <c r="U1874" s="736"/>
      <c r="BA1874" s="722"/>
      <c r="BB1874" s="722"/>
      <c r="BC1874" s="722"/>
      <c r="BD1874" s="722"/>
      <c r="BE1874" s="722"/>
      <c r="BF1874" s="722"/>
      <c r="BG1874" s="722"/>
      <c r="BH1874" s="722"/>
      <c r="BI1874" s="722"/>
      <c r="BJ1874" s="722"/>
      <c r="BK1874" s="722"/>
      <c r="BL1874" s="722"/>
      <c r="BM1874" s="722"/>
      <c r="BN1874" s="722"/>
      <c r="BO1874" s="722"/>
      <c r="BP1874" s="722"/>
      <c r="BQ1874" s="722"/>
      <c r="BR1874" s="722"/>
      <c r="BS1874" s="722"/>
      <c r="BT1874" s="722"/>
      <c r="BU1874" s="722"/>
      <c r="BV1874" s="722"/>
      <c r="BW1874" s="722"/>
      <c r="BX1874" s="722"/>
      <c r="BY1874" s="722"/>
      <c r="BZ1874" s="722"/>
      <c r="CA1874" s="722"/>
      <c r="CB1874" s="722"/>
      <c r="CC1874" s="722"/>
      <c r="CD1874" s="722"/>
      <c r="CE1874" s="722"/>
      <c r="CF1874" s="722"/>
      <c r="CG1874" s="722"/>
      <c r="CH1874" s="722"/>
      <c r="CI1874" s="722"/>
      <c r="CJ1874" s="722"/>
      <c r="CK1874" s="722"/>
      <c r="CL1874" s="722"/>
      <c r="CM1874" s="722"/>
      <c r="CN1874" s="722"/>
      <c r="CO1874" s="722"/>
      <c r="CP1874" s="722"/>
      <c r="CQ1874" s="722"/>
      <c r="CR1874" s="722"/>
      <c r="CS1874" s="722"/>
    </row>
    <row r="1875" spans="1:97" s="1376" customFormat="1">
      <c r="A1875" s="722"/>
      <c r="B1875" s="722"/>
      <c r="C1875" s="722"/>
      <c r="D1875" s="722"/>
      <c r="E1875" s="722"/>
      <c r="F1875" s="757"/>
      <c r="G1875" s="757"/>
      <c r="H1875" s="757"/>
      <c r="I1875" s="757"/>
      <c r="J1875" s="757"/>
      <c r="K1875" s="758"/>
      <c r="L1875" s="758"/>
      <c r="M1875" s="722"/>
      <c r="N1875" s="736"/>
      <c r="O1875" s="736"/>
      <c r="P1875" s="736"/>
      <c r="Q1875" s="736"/>
      <c r="R1875" s="736"/>
      <c r="S1875" s="736"/>
      <c r="T1875" s="736"/>
      <c r="U1875" s="736"/>
      <c r="BA1875" s="722"/>
      <c r="BB1875" s="722"/>
      <c r="BC1875" s="722"/>
      <c r="BD1875" s="722"/>
      <c r="BE1875" s="722"/>
      <c r="BF1875" s="722"/>
      <c r="BG1875" s="722"/>
      <c r="BH1875" s="722"/>
      <c r="BI1875" s="722"/>
      <c r="BJ1875" s="722"/>
      <c r="BK1875" s="722"/>
      <c r="BL1875" s="722"/>
      <c r="BM1875" s="722"/>
      <c r="BN1875" s="722"/>
      <c r="BO1875" s="722"/>
      <c r="BP1875" s="722"/>
      <c r="BQ1875" s="722"/>
      <c r="BR1875" s="722"/>
      <c r="BS1875" s="722"/>
      <c r="BT1875" s="722"/>
      <c r="BU1875" s="722"/>
      <c r="BV1875" s="722"/>
      <c r="BW1875" s="722"/>
      <c r="BX1875" s="722"/>
      <c r="BY1875" s="722"/>
      <c r="BZ1875" s="722"/>
      <c r="CA1875" s="722"/>
      <c r="CB1875" s="722"/>
      <c r="CC1875" s="722"/>
      <c r="CD1875" s="722"/>
      <c r="CE1875" s="722"/>
      <c r="CF1875" s="722"/>
      <c r="CG1875" s="722"/>
      <c r="CH1875" s="722"/>
      <c r="CI1875" s="722"/>
      <c r="CJ1875" s="722"/>
      <c r="CK1875" s="722"/>
      <c r="CL1875" s="722"/>
      <c r="CM1875" s="722"/>
      <c r="CN1875" s="722"/>
      <c r="CO1875" s="722"/>
      <c r="CP1875" s="722"/>
      <c r="CQ1875" s="722"/>
      <c r="CR1875" s="722"/>
      <c r="CS1875" s="722"/>
    </row>
    <row r="1876" spans="1:97" s="1376" customFormat="1">
      <c r="A1876" s="722"/>
      <c r="B1876" s="722"/>
      <c r="C1876" s="722"/>
      <c r="D1876" s="722"/>
      <c r="E1876" s="722"/>
      <c r="F1876" s="757"/>
      <c r="G1876" s="757"/>
      <c r="H1876" s="757"/>
      <c r="I1876" s="757"/>
      <c r="J1876" s="757"/>
      <c r="K1876" s="758"/>
      <c r="L1876" s="758"/>
      <c r="M1876" s="722"/>
      <c r="N1876" s="736"/>
      <c r="O1876" s="736"/>
      <c r="P1876" s="736"/>
      <c r="Q1876" s="736"/>
      <c r="R1876" s="736"/>
      <c r="S1876" s="736"/>
      <c r="T1876" s="736"/>
      <c r="U1876" s="736"/>
      <c r="BA1876" s="722"/>
      <c r="BB1876" s="722"/>
      <c r="BC1876" s="722"/>
      <c r="BD1876" s="722"/>
      <c r="BE1876" s="722"/>
      <c r="BF1876" s="722"/>
      <c r="BG1876" s="722"/>
      <c r="BH1876" s="722"/>
      <c r="BI1876" s="722"/>
      <c r="BJ1876" s="722"/>
      <c r="BK1876" s="722"/>
      <c r="BL1876" s="722"/>
      <c r="BM1876" s="722"/>
      <c r="BN1876" s="722"/>
      <c r="BO1876" s="722"/>
      <c r="BP1876" s="722"/>
      <c r="BQ1876" s="722"/>
      <c r="BR1876" s="722"/>
      <c r="BS1876" s="722"/>
      <c r="BT1876" s="722"/>
      <c r="BU1876" s="722"/>
      <c r="BV1876" s="722"/>
      <c r="BW1876" s="722"/>
      <c r="BX1876" s="722"/>
      <c r="BY1876" s="722"/>
      <c r="BZ1876" s="722"/>
      <c r="CA1876" s="722"/>
      <c r="CB1876" s="722"/>
      <c r="CC1876" s="722"/>
      <c r="CD1876" s="722"/>
      <c r="CE1876" s="722"/>
      <c r="CF1876" s="722"/>
      <c r="CG1876" s="722"/>
      <c r="CH1876" s="722"/>
      <c r="CI1876" s="722"/>
      <c r="CJ1876" s="722"/>
      <c r="CK1876" s="722"/>
      <c r="CL1876" s="722"/>
      <c r="CM1876" s="722"/>
      <c r="CN1876" s="722"/>
      <c r="CO1876" s="722"/>
      <c r="CP1876" s="722"/>
      <c r="CQ1876" s="722"/>
      <c r="CR1876" s="722"/>
      <c r="CS1876" s="722"/>
    </row>
    <row r="1877" spans="1:97" s="1376" customFormat="1">
      <c r="A1877" s="722"/>
      <c r="B1877" s="722"/>
      <c r="C1877" s="722"/>
      <c r="D1877" s="722"/>
      <c r="E1877" s="722"/>
      <c r="F1877" s="757"/>
      <c r="G1877" s="757"/>
      <c r="H1877" s="757"/>
      <c r="I1877" s="757"/>
      <c r="J1877" s="757"/>
      <c r="K1877" s="758"/>
      <c r="L1877" s="758"/>
      <c r="M1877" s="722"/>
      <c r="N1877" s="736"/>
      <c r="O1877" s="736"/>
      <c r="P1877" s="736"/>
      <c r="Q1877" s="736"/>
      <c r="R1877" s="736"/>
      <c r="S1877" s="736"/>
      <c r="T1877" s="736"/>
      <c r="U1877" s="736"/>
      <c r="BA1877" s="722"/>
      <c r="BB1877" s="722"/>
      <c r="BC1877" s="722"/>
      <c r="BD1877" s="722"/>
      <c r="BE1877" s="722"/>
      <c r="BF1877" s="722"/>
      <c r="BG1877" s="722"/>
      <c r="BH1877" s="722"/>
      <c r="BI1877" s="722"/>
      <c r="BJ1877" s="722"/>
      <c r="BK1877" s="722"/>
      <c r="BL1877" s="722"/>
      <c r="BM1877" s="722"/>
      <c r="BN1877" s="722"/>
      <c r="BO1877" s="722"/>
      <c r="BP1877" s="722"/>
      <c r="BQ1877" s="722"/>
      <c r="BR1877" s="722"/>
      <c r="BS1877" s="722"/>
      <c r="BT1877" s="722"/>
      <c r="BU1877" s="722"/>
      <c r="BV1877" s="722"/>
      <c r="BW1877" s="722"/>
      <c r="BX1877" s="722"/>
      <c r="BY1877" s="722"/>
      <c r="BZ1877" s="722"/>
      <c r="CA1877" s="722"/>
      <c r="CB1877" s="722"/>
      <c r="CC1877" s="722"/>
      <c r="CD1877" s="722"/>
      <c r="CE1877" s="722"/>
      <c r="CF1877" s="722"/>
      <c r="CG1877" s="722"/>
      <c r="CH1877" s="722"/>
      <c r="CI1877" s="722"/>
      <c r="CJ1877" s="722"/>
      <c r="CK1877" s="722"/>
      <c r="CL1877" s="722"/>
      <c r="CM1877" s="722"/>
      <c r="CN1877" s="722"/>
      <c r="CO1877" s="722"/>
      <c r="CP1877" s="722"/>
      <c r="CQ1877" s="722"/>
      <c r="CR1877" s="722"/>
      <c r="CS1877" s="722"/>
    </row>
    <row r="1878" spans="1:97" s="1376" customFormat="1">
      <c r="A1878" s="722"/>
      <c r="B1878" s="722"/>
      <c r="C1878" s="722"/>
      <c r="D1878" s="722"/>
      <c r="E1878" s="722"/>
      <c r="F1878" s="757"/>
      <c r="G1878" s="757"/>
      <c r="H1878" s="757"/>
      <c r="I1878" s="757"/>
      <c r="J1878" s="757"/>
      <c r="K1878" s="758"/>
      <c r="L1878" s="758"/>
      <c r="M1878" s="722"/>
      <c r="N1878" s="736"/>
      <c r="O1878" s="736"/>
      <c r="P1878" s="736"/>
      <c r="Q1878" s="736"/>
      <c r="R1878" s="736"/>
      <c r="S1878" s="736"/>
      <c r="T1878" s="736"/>
      <c r="U1878" s="736"/>
      <c r="BA1878" s="722"/>
      <c r="BB1878" s="722"/>
      <c r="BC1878" s="722"/>
      <c r="BD1878" s="722"/>
      <c r="BE1878" s="722"/>
      <c r="BF1878" s="722"/>
      <c r="BG1878" s="722"/>
      <c r="BH1878" s="722"/>
      <c r="BI1878" s="722"/>
      <c r="BJ1878" s="722"/>
      <c r="BK1878" s="722"/>
      <c r="BL1878" s="722"/>
      <c r="BM1878" s="722"/>
      <c r="BN1878" s="722"/>
      <c r="BO1878" s="722"/>
      <c r="BP1878" s="722"/>
      <c r="BQ1878" s="722"/>
      <c r="BR1878" s="722"/>
      <c r="BS1878" s="722"/>
      <c r="BT1878" s="722"/>
      <c r="BU1878" s="722"/>
      <c r="BV1878" s="722"/>
      <c r="BW1878" s="722"/>
      <c r="BX1878" s="722"/>
      <c r="BY1878" s="722"/>
      <c r="BZ1878" s="722"/>
      <c r="CA1878" s="722"/>
      <c r="CB1878" s="722"/>
      <c r="CC1878" s="722"/>
      <c r="CD1878" s="722"/>
      <c r="CE1878" s="722"/>
      <c r="CF1878" s="722"/>
      <c r="CG1878" s="722"/>
      <c r="CH1878" s="722"/>
      <c r="CI1878" s="722"/>
      <c r="CJ1878" s="722"/>
      <c r="CK1878" s="722"/>
      <c r="CL1878" s="722"/>
      <c r="CM1878" s="722"/>
      <c r="CN1878" s="722"/>
      <c r="CO1878" s="722"/>
      <c r="CP1878" s="722"/>
      <c r="CQ1878" s="722"/>
      <c r="CR1878" s="722"/>
      <c r="CS1878" s="722"/>
    </row>
    <row r="1879" spans="1:97" s="1376" customFormat="1">
      <c r="A1879" s="722"/>
      <c r="B1879" s="722"/>
      <c r="C1879" s="722"/>
      <c r="D1879" s="722"/>
      <c r="E1879" s="722"/>
      <c r="F1879" s="757"/>
      <c r="G1879" s="757"/>
      <c r="H1879" s="757"/>
      <c r="I1879" s="757"/>
      <c r="J1879" s="757"/>
      <c r="K1879" s="758"/>
      <c r="L1879" s="758"/>
      <c r="M1879" s="722"/>
      <c r="N1879" s="736"/>
      <c r="O1879" s="736"/>
      <c r="P1879" s="736"/>
      <c r="Q1879" s="736"/>
      <c r="R1879" s="736"/>
      <c r="S1879" s="736"/>
      <c r="T1879" s="736"/>
      <c r="U1879" s="736"/>
      <c r="BA1879" s="722"/>
      <c r="BB1879" s="722"/>
      <c r="BC1879" s="722"/>
      <c r="BD1879" s="722"/>
      <c r="BE1879" s="722"/>
      <c r="BF1879" s="722"/>
      <c r="BG1879" s="722"/>
      <c r="BH1879" s="722"/>
      <c r="BI1879" s="722"/>
      <c r="BJ1879" s="722"/>
      <c r="BK1879" s="722"/>
      <c r="BL1879" s="722"/>
      <c r="BM1879" s="722"/>
      <c r="BN1879" s="722"/>
      <c r="BO1879" s="722"/>
      <c r="BP1879" s="722"/>
      <c r="BQ1879" s="722"/>
      <c r="BR1879" s="722"/>
      <c r="BS1879" s="722"/>
      <c r="BT1879" s="722"/>
      <c r="BU1879" s="722"/>
      <c r="BV1879" s="722"/>
      <c r="BW1879" s="722"/>
      <c r="BX1879" s="722"/>
      <c r="BY1879" s="722"/>
      <c r="BZ1879" s="722"/>
      <c r="CA1879" s="722"/>
      <c r="CB1879" s="722"/>
      <c r="CC1879" s="722"/>
      <c r="CD1879" s="722"/>
      <c r="CE1879" s="722"/>
      <c r="CF1879" s="722"/>
      <c r="CG1879" s="722"/>
      <c r="CH1879" s="722"/>
      <c r="CI1879" s="722"/>
      <c r="CJ1879" s="722"/>
      <c r="CK1879" s="722"/>
      <c r="CL1879" s="722"/>
      <c r="CM1879" s="722"/>
      <c r="CN1879" s="722"/>
      <c r="CO1879" s="722"/>
      <c r="CP1879" s="722"/>
      <c r="CQ1879" s="722"/>
      <c r="CR1879" s="722"/>
      <c r="CS1879" s="722"/>
    </row>
    <row r="1880" spans="1:97" s="1376" customFormat="1">
      <c r="A1880" s="722"/>
      <c r="B1880" s="722"/>
      <c r="C1880" s="722"/>
      <c r="D1880" s="722"/>
      <c r="E1880" s="722"/>
      <c r="F1880" s="757"/>
      <c r="G1880" s="757"/>
      <c r="H1880" s="757"/>
      <c r="I1880" s="757"/>
      <c r="J1880" s="757"/>
      <c r="K1880" s="758"/>
      <c r="L1880" s="758"/>
      <c r="M1880" s="722"/>
      <c r="N1880" s="736"/>
      <c r="O1880" s="736"/>
      <c r="P1880" s="736"/>
      <c r="Q1880" s="736"/>
      <c r="R1880" s="736"/>
      <c r="S1880" s="736"/>
      <c r="T1880" s="736"/>
      <c r="U1880" s="736"/>
      <c r="BA1880" s="722"/>
      <c r="BB1880" s="722"/>
      <c r="BC1880" s="722"/>
      <c r="BD1880" s="722"/>
      <c r="BE1880" s="722"/>
      <c r="BF1880" s="722"/>
      <c r="BG1880" s="722"/>
      <c r="BH1880" s="722"/>
      <c r="BI1880" s="722"/>
      <c r="BJ1880" s="722"/>
      <c r="BK1880" s="722"/>
      <c r="BL1880" s="722"/>
      <c r="BM1880" s="722"/>
      <c r="BN1880" s="722"/>
      <c r="BO1880" s="722"/>
      <c r="BP1880" s="722"/>
      <c r="BQ1880" s="722"/>
      <c r="BR1880" s="722"/>
      <c r="BS1880" s="722"/>
      <c r="BT1880" s="722"/>
      <c r="BU1880" s="722"/>
      <c r="BV1880" s="722"/>
      <c r="BW1880" s="722"/>
      <c r="BX1880" s="722"/>
      <c r="BY1880" s="722"/>
      <c r="BZ1880" s="722"/>
      <c r="CA1880" s="722"/>
      <c r="CB1880" s="722"/>
      <c r="CC1880" s="722"/>
      <c r="CD1880" s="722"/>
      <c r="CE1880" s="722"/>
      <c r="CF1880" s="722"/>
      <c r="CG1880" s="722"/>
      <c r="CH1880" s="722"/>
      <c r="CI1880" s="722"/>
      <c r="CJ1880" s="722"/>
      <c r="CK1880" s="722"/>
      <c r="CL1880" s="722"/>
      <c r="CM1880" s="722"/>
      <c r="CN1880" s="722"/>
      <c r="CO1880" s="722"/>
      <c r="CP1880" s="722"/>
      <c r="CQ1880" s="722"/>
      <c r="CR1880" s="722"/>
      <c r="CS1880" s="722"/>
    </row>
    <row r="1881" spans="1:97" s="1376" customFormat="1">
      <c r="A1881" s="722"/>
      <c r="B1881" s="722"/>
      <c r="C1881" s="722"/>
      <c r="D1881" s="722"/>
      <c r="E1881" s="722"/>
      <c r="F1881" s="757"/>
      <c r="G1881" s="757"/>
      <c r="H1881" s="757"/>
      <c r="I1881" s="757"/>
      <c r="J1881" s="757"/>
      <c r="K1881" s="758"/>
      <c r="L1881" s="758"/>
      <c r="M1881" s="722"/>
      <c r="N1881" s="736"/>
      <c r="O1881" s="736"/>
      <c r="P1881" s="736"/>
      <c r="Q1881" s="736"/>
      <c r="R1881" s="736"/>
      <c r="S1881" s="736"/>
      <c r="T1881" s="736"/>
      <c r="U1881" s="736"/>
      <c r="BA1881" s="722"/>
      <c r="BB1881" s="722"/>
      <c r="BC1881" s="722"/>
      <c r="BD1881" s="722"/>
      <c r="BE1881" s="722"/>
      <c r="BF1881" s="722"/>
      <c r="BG1881" s="722"/>
      <c r="BH1881" s="722"/>
      <c r="BI1881" s="722"/>
      <c r="BJ1881" s="722"/>
      <c r="BK1881" s="722"/>
      <c r="BL1881" s="722"/>
      <c r="BM1881" s="722"/>
      <c r="BN1881" s="722"/>
      <c r="BO1881" s="722"/>
      <c r="BP1881" s="722"/>
      <c r="BQ1881" s="722"/>
      <c r="BR1881" s="722"/>
      <c r="BS1881" s="722"/>
      <c r="BT1881" s="722"/>
      <c r="BU1881" s="722"/>
      <c r="BV1881" s="722"/>
      <c r="BW1881" s="722"/>
      <c r="BX1881" s="722"/>
      <c r="BY1881" s="722"/>
      <c r="BZ1881" s="722"/>
      <c r="CA1881" s="722"/>
      <c r="CB1881" s="722"/>
      <c r="CC1881" s="722"/>
      <c r="CD1881" s="722"/>
      <c r="CE1881" s="722"/>
      <c r="CF1881" s="722"/>
      <c r="CG1881" s="722"/>
      <c r="CH1881" s="722"/>
      <c r="CI1881" s="722"/>
      <c r="CJ1881" s="722"/>
      <c r="CK1881" s="722"/>
      <c r="CL1881" s="722"/>
      <c r="CM1881" s="722"/>
      <c r="CN1881" s="722"/>
      <c r="CO1881" s="722"/>
      <c r="CP1881" s="722"/>
      <c r="CQ1881" s="722"/>
      <c r="CR1881" s="722"/>
      <c r="CS1881" s="722"/>
    </row>
    <row r="1882" spans="1:97" s="1376" customFormat="1">
      <c r="A1882" s="722"/>
      <c r="B1882" s="722"/>
      <c r="C1882" s="722"/>
      <c r="D1882" s="722"/>
      <c r="E1882" s="722"/>
      <c r="F1882" s="757"/>
      <c r="G1882" s="757"/>
      <c r="H1882" s="757"/>
      <c r="I1882" s="757"/>
      <c r="J1882" s="757"/>
      <c r="K1882" s="758"/>
      <c r="L1882" s="758"/>
      <c r="M1882" s="722"/>
      <c r="N1882" s="736"/>
      <c r="O1882" s="736"/>
      <c r="P1882" s="736"/>
      <c r="Q1882" s="736"/>
      <c r="R1882" s="736"/>
      <c r="S1882" s="736"/>
      <c r="T1882" s="736"/>
      <c r="U1882" s="736"/>
      <c r="BA1882" s="722"/>
      <c r="BB1882" s="722"/>
      <c r="BC1882" s="722"/>
      <c r="BD1882" s="722"/>
      <c r="BE1882" s="722"/>
      <c r="BF1882" s="722"/>
      <c r="BG1882" s="722"/>
      <c r="BH1882" s="722"/>
      <c r="BI1882" s="722"/>
      <c r="BJ1882" s="722"/>
      <c r="BK1882" s="722"/>
      <c r="BL1882" s="722"/>
      <c r="BM1882" s="722"/>
      <c r="BN1882" s="722"/>
      <c r="BO1882" s="722"/>
      <c r="BP1882" s="722"/>
      <c r="BQ1882" s="722"/>
      <c r="BR1882" s="722"/>
      <c r="BS1882" s="722"/>
      <c r="BT1882" s="722"/>
      <c r="BU1882" s="722"/>
      <c r="BV1882" s="722"/>
      <c r="BW1882" s="722"/>
      <c r="BX1882" s="722"/>
      <c r="BY1882" s="722"/>
      <c r="BZ1882" s="722"/>
      <c r="CA1882" s="722"/>
      <c r="CB1882" s="722"/>
      <c r="CC1882" s="722"/>
      <c r="CD1882" s="722"/>
      <c r="CE1882" s="722"/>
      <c r="CF1882" s="722"/>
      <c r="CG1882" s="722"/>
      <c r="CH1882" s="722"/>
      <c r="CI1882" s="722"/>
      <c r="CJ1882" s="722"/>
      <c r="CK1882" s="722"/>
      <c r="CL1882" s="722"/>
      <c r="CM1882" s="722"/>
      <c r="CN1882" s="722"/>
      <c r="CO1882" s="722"/>
      <c r="CP1882" s="722"/>
      <c r="CQ1882" s="722"/>
      <c r="CR1882" s="722"/>
      <c r="CS1882" s="722"/>
    </row>
    <row r="1883" spans="1:97" s="1376" customFormat="1">
      <c r="A1883" s="722"/>
      <c r="B1883" s="722"/>
      <c r="C1883" s="722"/>
      <c r="D1883" s="722"/>
      <c r="E1883" s="722"/>
      <c r="F1883" s="757"/>
      <c r="G1883" s="757"/>
      <c r="H1883" s="757"/>
      <c r="I1883" s="757"/>
      <c r="J1883" s="757"/>
      <c r="K1883" s="758"/>
      <c r="L1883" s="758"/>
      <c r="M1883" s="722"/>
      <c r="N1883" s="736"/>
      <c r="O1883" s="736"/>
      <c r="P1883" s="736"/>
      <c r="Q1883" s="736"/>
      <c r="R1883" s="736"/>
      <c r="S1883" s="736"/>
      <c r="T1883" s="736"/>
      <c r="U1883" s="736"/>
      <c r="BA1883" s="722"/>
      <c r="BB1883" s="722"/>
      <c r="BC1883" s="722"/>
      <c r="BD1883" s="722"/>
      <c r="BE1883" s="722"/>
      <c r="BF1883" s="722"/>
      <c r="BG1883" s="722"/>
      <c r="BH1883" s="722"/>
      <c r="BI1883" s="722"/>
      <c r="BJ1883" s="722"/>
      <c r="BK1883" s="722"/>
      <c r="BL1883" s="722"/>
      <c r="BM1883" s="722"/>
      <c r="BN1883" s="722"/>
      <c r="BO1883" s="722"/>
      <c r="BP1883" s="722"/>
      <c r="BQ1883" s="722"/>
      <c r="BR1883" s="722"/>
      <c r="BS1883" s="722"/>
      <c r="BT1883" s="722"/>
      <c r="BU1883" s="722"/>
      <c r="BV1883" s="722"/>
      <c r="BW1883" s="722"/>
      <c r="BX1883" s="722"/>
      <c r="BY1883" s="722"/>
      <c r="BZ1883" s="722"/>
      <c r="CA1883" s="722"/>
      <c r="CB1883" s="722"/>
      <c r="CC1883" s="722"/>
      <c r="CD1883" s="722"/>
      <c r="CE1883" s="722"/>
      <c r="CF1883" s="722"/>
      <c r="CG1883" s="722"/>
      <c r="CH1883" s="722"/>
      <c r="CI1883" s="722"/>
      <c r="CJ1883" s="722"/>
      <c r="CK1883" s="722"/>
      <c r="CL1883" s="722"/>
      <c r="CM1883" s="722"/>
      <c r="CN1883" s="722"/>
      <c r="CO1883" s="722"/>
      <c r="CP1883" s="722"/>
      <c r="CQ1883" s="722"/>
      <c r="CR1883" s="722"/>
      <c r="CS1883" s="722"/>
    </row>
    <row r="1884" spans="1:97" s="1376" customFormat="1">
      <c r="A1884" s="722"/>
      <c r="B1884" s="722"/>
      <c r="C1884" s="722"/>
      <c r="D1884" s="722"/>
      <c r="E1884" s="722"/>
      <c r="F1884" s="757"/>
      <c r="G1884" s="757"/>
      <c r="H1884" s="757"/>
      <c r="I1884" s="757"/>
      <c r="J1884" s="757"/>
      <c r="K1884" s="758"/>
      <c r="L1884" s="758"/>
      <c r="M1884" s="722"/>
      <c r="N1884" s="736"/>
      <c r="O1884" s="736"/>
      <c r="P1884" s="736"/>
      <c r="Q1884" s="736"/>
      <c r="R1884" s="736"/>
      <c r="S1884" s="736"/>
      <c r="T1884" s="736"/>
      <c r="U1884" s="736"/>
      <c r="BA1884" s="722"/>
      <c r="BB1884" s="722"/>
      <c r="BC1884" s="722"/>
      <c r="BD1884" s="722"/>
      <c r="BE1884" s="722"/>
      <c r="BF1884" s="722"/>
      <c r="BG1884" s="722"/>
      <c r="BH1884" s="722"/>
      <c r="BI1884" s="722"/>
      <c r="BJ1884" s="722"/>
      <c r="BK1884" s="722"/>
      <c r="BL1884" s="722"/>
      <c r="BM1884" s="722"/>
      <c r="BN1884" s="722"/>
      <c r="BO1884" s="722"/>
      <c r="BP1884" s="722"/>
      <c r="BQ1884" s="722"/>
      <c r="BR1884" s="722"/>
      <c r="BS1884" s="722"/>
      <c r="BT1884" s="722"/>
      <c r="BU1884" s="722"/>
      <c r="BV1884" s="722"/>
      <c r="BW1884" s="722"/>
      <c r="BX1884" s="722"/>
      <c r="BY1884" s="722"/>
      <c r="BZ1884" s="722"/>
      <c r="CA1884" s="722"/>
      <c r="CB1884" s="722"/>
      <c r="CC1884" s="722"/>
      <c r="CD1884" s="722"/>
      <c r="CE1884" s="722"/>
      <c r="CF1884" s="722"/>
      <c r="CG1884" s="722"/>
      <c r="CH1884" s="722"/>
      <c r="CI1884" s="722"/>
      <c r="CJ1884" s="722"/>
      <c r="CK1884" s="722"/>
      <c r="CL1884" s="722"/>
      <c r="CM1884" s="722"/>
      <c r="CN1884" s="722"/>
      <c r="CO1884" s="722"/>
      <c r="CP1884" s="722"/>
      <c r="CQ1884" s="722"/>
      <c r="CR1884" s="722"/>
      <c r="CS1884" s="722"/>
    </row>
    <row r="1885" spans="1:97" s="1376" customFormat="1">
      <c r="A1885" s="722"/>
      <c r="B1885" s="722"/>
      <c r="C1885" s="722"/>
      <c r="D1885" s="722"/>
      <c r="E1885" s="722"/>
      <c r="F1885" s="757"/>
      <c r="G1885" s="757"/>
      <c r="H1885" s="757"/>
      <c r="I1885" s="757"/>
      <c r="J1885" s="757"/>
      <c r="K1885" s="758"/>
      <c r="L1885" s="758"/>
      <c r="M1885" s="722"/>
      <c r="N1885" s="736"/>
      <c r="O1885" s="736"/>
      <c r="P1885" s="736"/>
      <c r="Q1885" s="736"/>
      <c r="R1885" s="736"/>
      <c r="S1885" s="736"/>
      <c r="T1885" s="736"/>
      <c r="U1885" s="736"/>
      <c r="BA1885" s="722"/>
      <c r="BB1885" s="722"/>
      <c r="BC1885" s="722"/>
      <c r="BD1885" s="722"/>
      <c r="BE1885" s="722"/>
      <c r="BF1885" s="722"/>
      <c r="BG1885" s="722"/>
      <c r="BH1885" s="722"/>
      <c r="BI1885" s="722"/>
      <c r="BJ1885" s="722"/>
      <c r="BK1885" s="722"/>
      <c r="BL1885" s="722"/>
      <c r="BM1885" s="722"/>
      <c r="BN1885" s="722"/>
      <c r="BO1885" s="722"/>
      <c r="BP1885" s="722"/>
      <c r="BQ1885" s="722"/>
      <c r="BR1885" s="722"/>
      <c r="BS1885" s="722"/>
      <c r="BT1885" s="722"/>
      <c r="BU1885" s="722"/>
      <c r="BV1885" s="722"/>
      <c r="BW1885" s="722"/>
      <c r="BX1885" s="722"/>
      <c r="BY1885" s="722"/>
      <c r="BZ1885" s="722"/>
      <c r="CA1885" s="722"/>
      <c r="CB1885" s="722"/>
      <c r="CC1885" s="722"/>
      <c r="CD1885" s="722"/>
      <c r="CE1885" s="722"/>
      <c r="CF1885" s="722"/>
      <c r="CG1885" s="722"/>
      <c r="CH1885" s="722"/>
      <c r="CI1885" s="722"/>
      <c r="CJ1885" s="722"/>
      <c r="CK1885" s="722"/>
      <c r="CL1885" s="722"/>
      <c r="CM1885" s="722"/>
      <c r="CN1885" s="722"/>
      <c r="CO1885" s="722"/>
      <c r="CP1885" s="722"/>
      <c r="CQ1885" s="722"/>
      <c r="CR1885" s="722"/>
      <c r="CS1885" s="722"/>
    </row>
    <row r="1886" spans="1:97" s="1376" customFormat="1">
      <c r="A1886" s="722"/>
      <c r="B1886" s="722"/>
      <c r="C1886" s="722"/>
      <c r="D1886" s="722"/>
      <c r="E1886" s="722"/>
      <c r="F1886" s="757"/>
      <c r="G1886" s="757"/>
      <c r="H1886" s="757"/>
      <c r="I1886" s="757"/>
      <c r="J1886" s="757"/>
      <c r="K1886" s="758"/>
      <c r="L1886" s="758"/>
      <c r="M1886" s="722"/>
      <c r="N1886" s="736"/>
      <c r="O1886" s="736"/>
      <c r="P1886" s="736"/>
      <c r="Q1886" s="736"/>
      <c r="R1886" s="736"/>
      <c r="S1886" s="736"/>
      <c r="T1886" s="736"/>
      <c r="U1886" s="736"/>
      <c r="BA1886" s="722"/>
      <c r="BB1886" s="722"/>
      <c r="BC1886" s="722"/>
      <c r="BD1886" s="722"/>
      <c r="BE1886" s="722"/>
      <c r="BF1886" s="722"/>
      <c r="BG1886" s="722"/>
      <c r="BH1886" s="722"/>
      <c r="BI1886" s="722"/>
      <c r="BJ1886" s="722"/>
      <c r="BK1886" s="722"/>
      <c r="BL1886" s="722"/>
      <c r="BM1886" s="722"/>
      <c r="BN1886" s="722"/>
      <c r="BO1886" s="722"/>
      <c r="BP1886" s="722"/>
      <c r="BQ1886" s="722"/>
      <c r="BR1886" s="722"/>
      <c r="BS1886" s="722"/>
      <c r="BT1886" s="722"/>
      <c r="BU1886" s="722"/>
      <c r="BV1886" s="722"/>
      <c r="BW1886" s="722"/>
      <c r="BX1886" s="722"/>
      <c r="BY1886" s="722"/>
      <c r="BZ1886" s="722"/>
      <c r="CA1886" s="722"/>
      <c r="CB1886" s="722"/>
      <c r="CC1886" s="722"/>
      <c r="CD1886" s="722"/>
      <c r="CE1886" s="722"/>
      <c r="CF1886" s="722"/>
      <c r="CG1886" s="722"/>
      <c r="CH1886" s="722"/>
      <c r="CI1886" s="722"/>
      <c r="CJ1886" s="722"/>
      <c r="CK1886" s="722"/>
      <c r="CL1886" s="722"/>
      <c r="CM1886" s="722"/>
      <c r="CN1886" s="722"/>
      <c r="CO1886" s="722"/>
      <c r="CP1886" s="722"/>
      <c r="CQ1886" s="722"/>
      <c r="CR1886" s="722"/>
      <c r="CS1886" s="722"/>
    </row>
    <row r="1887" spans="1:97" s="1376" customFormat="1">
      <c r="A1887" s="722"/>
      <c r="B1887" s="722"/>
      <c r="C1887" s="722"/>
      <c r="D1887" s="722"/>
      <c r="E1887" s="722"/>
      <c r="F1887" s="757"/>
      <c r="G1887" s="757"/>
      <c r="H1887" s="757"/>
      <c r="I1887" s="757"/>
      <c r="J1887" s="757"/>
      <c r="K1887" s="758"/>
      <c r="L1887" s="758"/>
      <c r="M1887" s="722"/>
      <c r="N1887" s="736"/>
      <c r="O1887" s="736"/>
      <c r="P1887" s="736"/>
      <c r="Q1887" s="736"/>
      <c r="R1887" s="736"/>
      <c r="S1887" s="736"/>
      <c r="T1887" s="736"/>
      <c r="U1887" s="736"/>
      <c r="BA1887" s="722"/>
      <c r="BB1887" s="722"/>
      <c r="BC1887" s="722"/>
      <c r="BD1887" s="722"/>
      <c r="BE1887" s="722"/>
      <c r="BF1887" s="722"/>
      <c r="BG1887" s="722"/>
      <c r="BH1887" s="722"/>
      <c r="BI1887" s="722"/>
      <c r="BJ1887" s="722"/>
      <c r="BK1887" s="722"/>
      <c r="BL1887" s="722"/>
      <c r="BM1887" s="722"/>
      <c r="BN1887" s="722"/>
      <c r="BO1887" s="722"/>
      <c r="BP1887" s="722"/>
      <c r="BQ1887" s="722"/>
      <c r="BR1887" s="722"/>
      <c r="BS1887" s="722"/>
      <c r="BT1887" s="722"/>
      <c r="BU1887" s="722"/>
      <c r="BV1887" s="722"/>
      <c r="BW1887" s="722"/>
      <c r="BX1887" s="722"/>
      <c r="BY1887" s="722"/>
      <c r="BZ1887" s="722"/>
      <c r="CA1887" s="722"/>
      <c r="CB1887" s="722"/>
      <c r="CC1887" s="722"/>
      <c r="CD1887" s="722"/>
      <c r="CE1887" s="722"/>
      <c r="CF1887" s="722"/>
      <c r="CG1887" s="722"/>
      <c r="CH1887" s="722"/>
      <c r="CI1887" s="722"/>
      <c r="CJ1887" s="722"/>
      <c r="CK1887" s="722"/>
      <c r="CL1887" s="722"/>
      <c r="CM1887" s="722"/>
      <c r="CN1887" s="722"/>
      <c r="CO1887" s="722"/>
      <c r="CP1887" s="722"/>
      <c r="CQ1887" s="722"/>
      <c r="CR1887" s="722"/>
      <c r="CS1887" s="722"/>
    </row>
    <row r="1888" spans="1:97" s="1376" customFormat="1">
      <c r="A1888" s="722"/>
      <c r="B1888" s="722"/>
      <c r="C1888" s="722"/>
      <c r="D1888" s="722"/>
      <c r="E1888" s="722"/>
      <c r="F1888" s="757"/>
      <c r="G1888" s="757"/>
      <c r="H1888" s="757"/>
      <c r="I1888" s="757"/>
      <c r="J1888" s="757"/>
      <c r="K1888" s="758"/>
      <c r="L1888" s="758"/>
      <c r="M1888" s="722"/>
      <c r="N1888" s="736"/>
      <c r="O1888" s="736"/>
      <c r="P1888" s="736"/>
      <c r="Q1888" s="736"/>
      <c r="R1888" s="736"/>
      <c r="S1888" s="736"/>
      <c r="T1888" s="736"/>
      <c r="U1888" s="736"/>
      <c r="BA1888" s="722"/>
      <c r="BB1888" s="722"/>
      <c r="BC1888" s="722"/>
      <c r="BD1888" s="722"/>
      <c r="BE1888" s="722"/>
      <c r="BF1888" s="722"/>
      <c r="BG1888" s="722"/>
      <c r="BH1888" s="722"/>
      <c r="BI1888" s="722"/>
      <c r="BJ1888" s="722"/>
      <c r="BK1888" s="722"/>
      <c r="BL1888" s="722"/>
      <c r="BM1888" s="722"/>
      <c r="BN1888" s="722"/>
      <c r="BO1888" s="722"/>
      <c r="BP1888" s="722"/>
      <c r="BQ1888" s="722"/>
      <c r="BR1888" s="722"/>
      <c r="BS1888" s="722"/>
      <c r="BT1888" s="722"/>
      <c r="BU1888" s="722"/>
      <c r="BV1888" s="722"/>
      <c r="BW1888" s="722"/>
      <c r="BX1888" s="722"/>
      <c r="BY1888" s="722"/>
      <c r="BZ1888" s="722"/>
      <c r="CA1888" s="722"/>
      <c r="CB1888" s="722"/>
      <c r="CC1888" s="722"/>
      <c r="CD1888" s="722"/>
      <c r="CE1888" s="722"/>
      <c r="CF1888" s="722"/>
      <c r="CG1888" s="722"/>
      <c r="CH1888" s="722"/>
      <c r="CI1888" s="722"/>
      <c r="CJ1888" s="722"/>
      <c r="CK1888" s="722"/>
      <c r="CL1888" s="722"/>
      <c r="CM1888" s="722"/>
      <c r="CN1888" s="722"/>
      <c r="CO1888" s="722"/>
      <c r="CP1888" s="722"/>
      <c r="CQ1888" s="722"/>
      <c r="CR1888" s="722"/>
      <c r="CS1888" s="722"/>
    </row>
    <row r="1889" spans="1:97" s="1376" customFormat="1">
      <c r="A1889" s="722"/>
      <c r="B1889" s="722"/>
      <c r="C1889" s="722"/>
      <c r="D1889" s="722"/>
      <c r="E1889" s="722"/>
      <c r="F1889" s="757"/>
      <c r="G1889" s="757"/>
      <c r="H1889" s="757"/>
      <c r="I1889" s="757"/>
      <c r="J1889" s="757"/>
      <c r="K1889" s="758"/>
      <c r="L1889" s="758"/>
      <c r="M1889" s="722"/>
      <c r="N1889" s="736"/>
      <c r="O1889" s="736"/>
      <c r="P1889" s="736"/>
      <c r="Q1889" s="736"/>
      <c r="R1889" s="736"/>
      <c r="S1889" s="736"/>
      <c r="T1889" s="736"/>
      <c r="U1889" s="736"/>
      <c r="BA1889" s="722"/>
      <c r="BB1889" s="722"/>
      <c r="BC1889" s="722"/>
      <c r="BD1889" s="722"/>
      <c r="BE1889" s="722"/>
      <c r="BF1889" s="722"/>
      <c r="BG1889" s="722"/>
      <c r="BH1889" s="722"/>
      <c r="BI1889" s="722"/>
      <c r="BJ1889" s="722"/>
      <c r="BK1889" s="722"/>
      <c r="BL1889" s="722"/>
      <c r="BM1889" s="722"/>
      <c r="BN1889" s="722"/>
      <c r="BO1889" s="722"/>
      <c r="BP1889" s="722"/>
      <c r="BQ1889" s="722"/>
      <c r="BR1889" s="722"/>
      <c r="BS1889" s="722"/>
      <c r="BT1889" s="722"/>
      <c r="BU1889" s="722"/>
      <c r="BV1889" s="722"/>
      <c r="BW1889" s="722"/>
      <c r="BX1889" s="722"/>
      <c r="BY1889" s="722"/>
      <c r="BZ1889" s="722"/>
      <c r="CA1889" s="722"/>
      <c r="CB1889" s="722"/>
      <c r="CC1889" s="722"/>
      <c r="CD1889" s="722"/>
      <c r="CE1889" s="722"/>
      <c r="CF1889" s="722"/>
      <c r="CG1889" s="722"/>
      <c r="CH1889" s="722"/>
      <c r="CI1889" s="722"/>
      <c r="CJ1889" s="722"/>
      <c r="CK1889" s="722"/>
      <c r="CL1889" s="722"/>
      <c r="CM1889" s="722"/>
      <c r="CN1889" s="722"/>
      <c r="CO1889" s="722"/>
      <c r="CP1889" s="722"/>
      <c r="CQ1889" s="722"/>
      <c r="CR1889" s="722"/>
      <c r="CS1889" s="722"/>
    </row>
    <row r="1890" spans="1:97" s="1376" customFormat="1">
      <c r="A1890" s="722"/>
      <c r="B1890" s="722"/>
      <c r="C1890" s="722"/>
      <c r="D1890" s="722"/>
      <c r="E1890" s="722"/>
      <c r="F1890" s="757"/>
      <c r="G1890" s="757"/>
      <c r="H1890" s="757"/>
      <c r="I1890" s="757"/>
      <c r="J1890" s="757"/>
      <c r="K1890" s="758"/>
      <c r="L1890" s="758"/>
      <c r="M1890" s="722"/>
      <c r="N1890" s="736"/>
      <c r="O1890" s="736"/>
      <c r="P1890" s="736"/>
      <c r="Q1890" s="736"/>
      <c r="R1890" s="736"/>
      <c r="S1890" s="736"/>
      <c r="T1890" s="736"/>
      <c r="U1890" s="736"/>
      <c r="BA1890" s="722"/>
      <c r="BB1890" s="722"/>
      <c r="BC1890" s="722"/>
      <c r="BD1890" s="722"/>
      <c r="BE1890" s="722"/>
      <c r="BF1890" s="722"/>
      <c r="BG1890" s="722"/>
      <c r="BH1890" s="722"/>
      <c r="BI1890" s="722"/>
      <c r="BJ1890" s="722"/>
      <c r="BK1890" s="722"/>
      <c r="BL1890" s="722"/>
      <c r="BM1890" s="722"/>
      <c r="BN1890" s="722"/>
      <c r="BO1890" s="722"/>
      <c r="BP1890" s="722"/>
      <c r="BQ1890" s="722"/>
      <c r="BR1890" s="722"/>
      <c r="BS1890" s="722"/>
      <c r="BT1890" s="722"/>
      <c r="BU1890" s="722"/>
      <c r="BV1890" s="722"/>
      <c r="BW1890" s="722"/>
      <c r="BX1890" s="722"/>
      <c r="BY1890" s="722"/>
      <c r="BZ1890" s="722"/>
      <c r="CA1890" s="722"/>
      <c r="CB1890" s="722"/>
      <c r="CC1890" s="722"/>
      <c r="CD1890" s="722"/>
      <c r="CE1890" s="722"/>
      <c r="CF1890" s="722"/>
      <c r="CG1890" s="722"/>
      <c r="CH1890" s="722"/>
      <c r="CI1890" s="722"/>
      <c r="CJ1890" s="722"/>
      <c r="CK1890" s="722"/>
      <c r="CL1890" s="722"/>
      <c r="CM1890" s="722"/>
      <c r="CN1890" s="722"/>
      <c r="CO1890" s="722"/>
      <c r="CP1890" s="722"/>
      <c r="CQ1890" s="722"/>
      <c r="CR1890" s="722"/>
      <c r="CS1890" s="722"/>
    </row>
    <row r="1891" spans="1:97" s="1376" customFormat="1">
      <c r="A1891" s="722"/>
      <c r="B1891" s="722"/>
      <c r="C1891" s="722"/>
      <c r="D1891" s="722"/>
      <c r="E1891" s="722"/>
      <c r="F1891" s="757"/>
      <c r="G1891" s="757"/>
      <c r="H1891" s="757"/>
      <c r="I1891" s="757"/>
      <c r="J1891" s="757"/>
      <c r="K1891" s="758"/>
      <c r="L1891" s="758"/>
      <c r="M1891" s="722"/>
      <c r="N1891" s="736"/>
      <c r="O1891" s="736"/>
      <c r="P1891" s="736"/>
      <c r="Q1891" s="736"/>
      <c r="R1891" s="736"/>
      <c r="S1891" s="736"/>
      <c r="T1891" s="736"/>
      <c r="U1891" s="736"/>
      <c r="BA1891" s="722"/>
      <c r="BB1891" s="722"/>
      <c r="BC1891" s="722"/>
      <c r="BD1891" s="722"/>
      <c r="BE1891" s="722"/>
      <c r="BF1891" s="722"/>
      <c r="BG1891" s="722"/>
      <c r="BH1891" s="722"/>
      <c r="BI1891" s="722"/>
      <c r="BJ1891" s="722"/>
      <c r="BK1891" s="722"/>
      <c r="BL1891" s="722"/>
      <c r="BM1891" s="722"/>
      <c r="BN1891" s="722"/>
      <c r="BO1891" s="722"/>
      <c r="BP1891" s="722"/>
      <c r="BQ1891" s="722"/>
      <c r="BR1891" s="722"/>
      <c r="BS1891" s="722"/>
      <c r="BT1891" s="722"/>
      <c r="BU1891" s="722"/>
      <c r="BV1891" s="722"/>
      <c r="BW1891" s="722"/>
      <c r="BX1891" s="722"/>
      <c r="BY1891" s="722"/>
      <c r="BZ1891" s="722"/>
      <c r="CA1891" s="722"/>
      <c r="CB1891" s="722"/>
      <c r="CC1891" s="722"/>
      <c r="CD1891" s="722"/>
      <c r="CE1891" s="722"/>
      <c r="CF1891" s="722"/>
      <c r="CG1891" s="722"/>
      <c r="CH1891" s="722"/>
      <c r="CI1891" s="722"/>
      <c r="CJ1891" s="722"/>
      <c r="CK1891" s="722"/>
      <c r="CL1891" s="722"/>
      <c r="CM1891" s="722"/>
      <c r="CN1891" s="722"/>
      <c r="CO1891" s="722"/>
      <c r="CP1891" s="722"/>
      <c r="CQ1891" s="722"/>
      <c r="CR1891" s="722"/>
      <c r="CS1891" s="722"/>
    </row>
    <row r="1892" spans="1:97" s="1376" customFormat="1">
      <c r="A1892" s="722"/>
      <c r="B1892" s="722"/>
      <c r="C1892" s="722"/>
      <c r="D1892" s="722"/>
      <c r="E1892" s="722"/>
      <c r="F1892" s="757"/>
      <c r="G1892" s="757"/>
      <c r="H1892" s="757"/>
      <c r="I1892" s="757"/>
      <c r="J1892" s="757"/>
      <c r="K1892" s="758"/>
      <c r="L1892" s="758"/>
      <c r="M1892" s="722"/>
      <c r="N1892" s="736"/>
      <c r="O1892" s="736"/>
      <c r="P1892" s="736"/>
      <c r="Q1892" s="736"/>
      <c r="R1892" s="736"/>
      <c r="S1892" s="736"/>
      <c r="T1892" s="736"/>
      <c r="U1892" s="736"/>
      <c r="BA1892" s="722"/>
      <c r="BB1892" s="722"/>
      <c r="BC1892" s="722"/>
      <c r="BD1892" s="722"/>
      <c r="BE1892" s="722"/>
      <c r="BF1892" s="722"/>
      <c r="BG1892" s="722"/>
      <c r="BH1892" s="722"/>
      <c r="BI1892" s="722"/>
      <c r="BJ1892" s="722"/>
      <c r="BK1892" s="722"/>
      <c r="BL1892" s="722"/>
      <c r="BM1892" s="722"/>
      <c r="BN1892" s="722"/>
      <c r="BO1892" s="722"/>
      <c r="BP1892" s="722"/>
      <c r="BQ1892" s="722"/>
      <c r="BR1892" s="722"/>
      <c r="BS1892" s="722"/>
      <c r="BT1892" s="722"/>
      <c r="BU1892" s="722"/>
      <c r="BV1892" s="722"/>
      <c r="BW1892" s="722"/>
      <c r="BX1892" s="722"/>
      <c r="BY1892" s="722"/>
      <c r="BZ1892" s="722"/>
      <c r="CA1892" s="722"/>
      <c r="CB1892" s="722"/>
      <c r="CC1892" s="722"/>
      <c r="CD1892" s="722"/>
      <c r="CE1892" s="722"/>
      <c r="CF1892" s="722"/>
      <c r="CG1892" s="722"/>
      <c r="CH1892" s="722"/>
      <c r="CI1892" s="722"/>
      <c r="CJ1892" s="722"/>
      <c r="CK1892" s="722"/>
      <c r="CL1892" s="722"/>
      <c r="CM1892" s="722"/>
      <c r="CN1892" s="722"/>
      <c r="CO1892" s="722"/>
      <c r="CP1892" s="722"/>
      <c r="CQ1892" s="722"/>
      <c r="CR1892" s="722"/>
      <c r="CS1892" s="722"/>
    </row>
    <row r="1893" spans="1:97" s="1376" customFormat="1">
      <c r="A1893" s="722"/>
      <c r="B1893" s="722"/>
      <c r="C1893" s="722"/>
      <c r="D1893" s="722"/>
      <c r="E1893" s="722"/>
      <c r="F1893" s="757"/>
      <c r="G1893" s="757"/>
      <c r="H1893" s="757"/>
      <c r="I1893" s="757"/>
      <c r="J1893" s="757"/>
      <c r="K1893" s="758"/>
      <c r="L1893" s="758"/>
      <c r="M1893" s="722"/>
      <c r="N1893" s="736"/>
      <c r="O1893" s="736"/>
      <c r="P1893" s="736"/>
      <c r="Q1893" s="736"/>
      <c r="R1893" s="736"/>
      <c r="S1893" s="736"/>
      <c r="T1893" s="736"/>
      <c r="U1893" s="736"/>
      <c r="BA1893" s="722"/>
      <c r="BB1893" s="722"/>
      <c r="BC1893" s="722"/>
      <c r="BD1893" s="722"/>
      <c r="BE1893" s="722"/>
      <c r="BF1893" s="722"/>
      <c r="BG1893" s="722"/>
      <c r="BH1893" s="722"/>
      <c r="BI1893" s="722"/>
      <c r="BJ1893" s="722"/>
      <c r="BK1893" s="722"/>
      <c r="BL1893" s="722"/>
      <c r="BM1893" s="722"/>
      <c r="BN1893" s="722"/>
      <c r="BO1893" s="722"/>
      <c r="BP1893" s="722"/>
      <c r="BQ1893" s="722"/>
      <c r="BR1893" s="722"/>
      <c r="BS1893" s="722"/>
      <c r="BT1893" s="722"/>
      <c r="BU1893" s="722"/>
      <c r="BV1893" s="722"/>
      <c r="BW1893" s="722"/>
      <c r="BX1893" s="722"/>
      <c r="BY1893" s="722"/>
      <c r="BZ1893" s="722"/>
      <c r="CA1893" s="722"/>
      <c r="CB1893" s="722"/>
      <c r="CC1893" s="722"/>
      <c r="CD1893" s="722"/>
      <c r="CE1893" s="722"/>
      <c r="CF1893" s="722"/>
      <c r="CG1893" s="722"/>
      <c r="CH1893" s="722"/>
      <c r="CI1893" s="722"/>
      <c r="CJ1893" s="722"/>
      <c r="CK1893" s="722"/>
      <c r="CL1893" s="722"/>
      <c r="CM1893" s="722"/>
      <c r="CN1893" s="722"/>
      <c r="CO1893" s="722"/>
      <c r="CP1893" s="722"/>
      <c r="CQ1893" s="722"/>
      <c r="CR1893" s="722"/>
      <c r="CS1893" s="722"/>
    </row>
    <row r="1894" spans="1:97" s="1376" customFormat="1">
      <c r="A1894" s="722"/>
      <c r="B1894" s="722"/>
      <c r="C1894" s="722"/>
      <c r="D1894" s="722"/>
      <c r="E1894" s="722"/>
      <c r="F1894" s="757"/>
      <c r="G1894" s="757"/>
      <c r="H1894" s="757"/>
      <c r="I1894" s="757"/>
      <c r="J1894" s="757"/>
      <c r="K1894" s="758"/>
      <c r="L1894" s="758"/>
      <c r="M1894" s="722"/>
      <c r="N1894" s="736"/>
      <c r="O1894" s="736"/>
      <c r="P1894" s="736"/>
      <c r="Q1894" s="736"/>
      <c r="R1894" s="736"/>
      <c r="S1894" s="736"/>
      <c r="T1894" s="736"/>
      <c r="U1894" s="736"/>
      <c r="BA1894" s="722"/>
      <c r="BB1894" s="722"/>
      <c r="BC1894" s="722"/>
      <c r="BD1894" s="722"/>
      <c r="BE1894" s="722"/>
      <c r="BF1894" s="722"/>
      <c r="BG1894" s="722"/>
      <c r="BH1894" s="722"/>
      <c r="BI1894" s="722"/>
      <c r="BJ1894" s="722"/>
      <c r="BK1894" s="722"/>
      <c r="BL1894" s="722"/>
      <c r="BM1894" s="722"/>
      <c r="BN1894" s="722"/>
      <c r="BO1894" s="722"/>
      <c r="BP1894" s="722"/>
      <c r="BQ1894" s="722"/>
      <c r="BR1894" s="722"/>
      <c r="BS1894" s="722"/>
      <c r="BT1894" s="722"/>
      <c r="BU1894" s="722"/>
      <c r="BV1894" s="722"/>
      <c r="BW1894" s="722"/>
      <c r="BX1894" s="722"/>
      <c r="BY1894" s="722"/>
      <c r="BZ1894" s="722"/>
      <c r="CA1894" s="722"/>
      <c r="CB1894" s="722"/>
      <c r="CC1894" s="722"/>
      <c r="CD1894" s="722"/>
      <c r="CE1894" s="722"/>
      <c r="CF1894" s="722"/>
      <c r="CG1894" s="722"/>
      <c r="CH1894" s="722"/>
      <c r="CI1894" s="722"/>
      <c r="CJ1894" s="722"/>
      <c r="CK1894" s="722"/>
      <c r="CL1894" s="722"/>
      <c r="CM1894" s="722"/>
      <c r="CN1894" s="722"/>
      <c r="CO1894" s="722"/>
      <c r="CP1894" s="722"/>
      <c r="CQ1894" s="722"/>
      <c r="CR1894" s="722"/>
      <c r="CS1894" s="722"/>
    </row>
    <row r="1895" spans="1:97" s="1376" customFormat="1">
      <c r="A1895" s="722"/>
      <c r="B1895" s="722"/>
      <c r="C1895" s="722"/>
      <c r="D1895" s="722"/>
      <c r="E1895" s="722"/>
      <c r="F1895" s="757"/>
      <c r="G1895" s="757"/>
      <c r="H1895" s="757"/>
      <c r="I1895" s="757"/>
      <c r="J1895" s="757"/>
      <c r="K1895" s="758"/>
      <c r="L1895" s="758"/>
      <c r="M1895" s="722"/>
      <c r="N1895" s="736"/>
      <c r="O1895" s="736"/>
      <c r="P1895" s="736"/>
      <c r="Q1895" s="736"/>
      <c r="R1895" s="736"/>
      <c r="S1895" s="736"/>
      <c r="T1895" s="736"/>
      <c r="U1895" s="736"/>
      <c r="BA1895" s="722"/>
      <c r="BB1895" s="722"/>
      <c r="BC1895" s="722"/>
      <c r="BD1895" s="722"/>
      <c r="BE1895" s="722"/>
      <c r="BF1895" s="722"/>
      <c r="BG1895" s="722"/>
      <c r="BH1895" s="722"/>
      <c r="BI1895" s="722"/>
      <c r="BJ1895" s="722"/>
      <c r="BK1895" s="722"/>
      <c r="BL1895" s="722"/>
      <c r="BM1895" s="722"/>
      <c r="BN1895" s="722"/>
      <c r="BO1895" s="722"/>
      <c r="BP1895" s="722"/>
      <c r="BQ1895" s="722"/>
      <c r="BR1895" s="722"/>
      <c r="BS1895" s="722"/>
      <c r="BT1895" s="722"/>
      <c r="BU1895" s="722"/>
      <c r="BV1895" s="722"/>
      <c r="BW1895" s="722"/>
      <c r="BX1895" s="722"/>
      <c r="BY1895" s="722"/>
      <c r="BZ1895" s="722"/>
      <c r="CA1895" s="722"/>
      <c r="CB1895" s="722"/>
      <c r="CC1895" s="722"/>
      <c r="CD1895" s="722"/>
      <c r="CE1895" s="722"/>
      <c r="CF1895" s="722"/>
      <c r="CG1895" s="722"/>
      <c r="CH1895" s="722"/>
      <c r="CI1895" s="722"/>
      <c r="CJ1895" s="722"/>
      <c r="CK1895" s="722"/>
      <c r="CL1895" s="722"/>
      <c r="CM1895" s="722"/>
      <c r="CN1895" s="722"/>
      <c r="CO1895" s="722"/>
      <c r="CP1895" s="722"/>
      <c r="CQ1895" s="722"/>
      <c r="CR1895" s="722"/>
      <c r="CS1895" s="722"/>
    </row>
    <row r="1896" spans="1:97" s="1376" customFormat="1">
      <c r="A1896" s="722"/>
      <c r="B1896" s="722"/>
      <c r="C1896" s="722"/>
      <c r="D1896" s="722"/>
      <c r="E1896" s="722"/>
      <c r="F1896" s="757"/>
      <c r="G1896" s="757"/>
      <c r="H1896" s="757"/>
      <c r="I1896" s="757"/>
      <c r="J1896" s="757"/>
      <c r="K1896" s="758"/>
      <c r="L1896" s="758"/>
      <c r="M1896" s="722"/>
      <c r="N1896" s="736"/>
      <c r="O1896" s="736"/>
      <c r="P1896" s="736"/>
      <c r="Q1896" s="736"/>
      <c r="R1896" s="736"/>
      <c r="S1896" s="736"/>
      <c r="T1896" s="736"/>
      <c r="U1896" s="736"/>
      <c r="BA1896" s="722"/>
      <c r="BB1896" s="722"/>
      <c r="BC1896" s="722"/>
      <c r="BD1896" s="722"/>
      <c r="BE1896" s="722"/>
      <c r="BF1896" s="722"/>
      <c r="BG1896" s="722"/>
      <c r="BH1896" s="722"/>
      <c r="BI1896" s="722"/>
      <c r="BJ1896" s="722"/>
      <c r="BK1896" s="722"/>
      <c r="BL1896" s="722"/>
      <c r="BM1896" s="722"/>
      <c r="BN1896" s="722"/>
      <c r="BO1896" s="722"/>
      <c r="BP1896" s="722"/>
      <c r="BQ1896" s="722"/>
      <c r="BR1896" s="722"/>
      <c r="BS1896" s="722"/>
      <c r="BT1896" s="722"/>
      <c r="BU1896" s="722"/>
      <c r="BV1896" s="722"/>
      <c r="BW1896" s="722"/>
      <c r="BX1896" s="722"/>
      <c r="BY1896" s="722"/>
      <c r="BZ1896" s="722"/>
      <c r="CA1896" s="722"/>
      <c r="CB1896" s="722"/>
      <c r="CC1896" s="722"/>
      <c r="CD1896" s="722"/>
      <c r="CE1896" s="722"/>
      <c r="CF1896" s="722"/>
      <c r="CG1896" s="722"/>
      <c r="CH1896" s="722"/>
      <c r="CI1896" s="722"/>
      <c r="CJ1896" s="722"/>
      <c r="CK1896" s="722"/>
      <c r="CL1896" s="722"/>
      <c r="CM1896" s="722"/>
      <c r="CN1896" s="722"/>
      <c r="CO1896" s="722"/>
      <c r="CP1896" s="722"/>
      <c r="CQ1896" s="722"/>
      <c r="CR1896" s="722"/>
      <c r="CS1896" s="722"/>
    </row>
    <row r="1897" spans="1:97" s="1376" customFormat="1">
      <c r="A1897" s="722"/>
      <c r="B1897" s="722"/>
      <c r="C1897" s="722"/>
      <c r="D1897" s="722"/>
      <c r="E1897" s="722"/>
      <c r="F1897" s="757"/>
      <c r="G1897" s="757"/>
      <c r="H1897" s="757"/>
      <c r="I1897" s="757"/>
      <c r="J1897" s="757"/>
      <c r="K1897" s="758"/>
      <c r="L1897" s="758"/>
      <c r="M1897" s="722"/>
      <c r="N1897" s="736"/>
      <c r="O1897" s="736"/>
      <c r="P1897" s="736"/>
      <c r="Q1897" s="736"/>
      <c r="R1897" s="736"/>
      <c r="S1897" s="736"/>
      <c r="T1897" s="736"/>
      <c r="U1897" s="736"/>
      <c r="BA1897" s="722"/>
      <c r="BB1897" s="722"/>
      <c r="BC1897" s="722"/>
      <c r="BD1897" s="722"/>
      <c r="BE1897" s="722"/>
      <c r="BF1897" s="722"/>
      <c r="BG1897" s="722"/>
      <c r="BH1897" s="722"/>
      <c r="BI1897" s="722"/>
      <c r="BJ1897" s="722"/>
      <c r="BK1897" s="722"/>
      <c r="BL1897" s="722"/>
      <c r="BM1897" s="722"/>
      <c r="BN1897" s="722"/>
      <c r="BO1897" s="722"/>
      <c r="BP1897" s="722"/>
      <c r="BQ1897" s="722"/>
      <c r="BR1897" s="722"/>
      <c r="BS1897" s="722"/>
      <c r="BT1897" s="722"/>
      <c r="BU1897" s="722"/>
      <c r="BV1897" s="722"/>
      <c r="BW1897" s="722"/>
      <c r="BX1897" s="722"/>
      <c r="BY1897" s="722"/>
      <c r="BZ1897" s="722"/>
      <c r="CA1897" s="722"/>
      <c r="CB1897" s="722"/>
      <c r="CC1897" s="722"/>
      <c r="CD1897" s="722"/>
      <c r="CE1897" s="722"/>
      <c r="CF1897" s="722"/>
      <c r="CG1897" s="722"/>
      <c r="CH1897" s="722"/>
      <c r="CI1897" s="722"/>
      <c r="CJ1897" s="722"/>
      <c r="CK1897" s="722"/>
      <c r="CL1897" s="722"/>
      <c r="CM1897" s="722"/>
      <c r="CN1897" s="722"/>
      <c r="CO1897" s="722"/>
      <c r="CP1897" s="722"/>
      <c r="CQ1897" s="722"/>
      <c r="CR1897" s="722"/>
      <c r="CS1897" s="722"/>
    </row>
    <row r="1898" spans="1:97" s="1376" customFormat="1">
      <c r="A1898" s="722"/>
      <c r="B1898" s="722"/>
      <c r="C1898" s="722"/>
      <c r="D1898" s="722"/>
      <c r="E1898" s="722"/>
      <c r="F1898" s="757"/>
      <c r="G1898" s="757"/>
      <c r="H1898" s="757"/>
      <c r="I1898" s="757"/>
      <c r="J1898" s="757"/>
      <c r="K1898" s="758"/>
      <c r="L1898" s="758"/>
      <c r="M1898" s="722"/>
      <c r="N1898" s="736"/>
      <c r="O1898" s="736"/>
      <c r="P1898" s="736"/>
      <c r="Q1898" s="736"/>
      <c r="R1898" s="736"/>
      <c r="S1898" s="736"/>
      <c r="T1898" s="736"/>
      <c r="U1898" s="736"/>
      <c r="BA1898" s="722"/>
      <c r="BB1898" s="722"/>
      <c r="BC1898" s="722"/>
      <c r="BD1898" s="722"/>
      <c r="BE1898" s="722"/>
      <c r="BF1898" s="722"/>
      <c r="BG1898" s="722"/>
      <c r="BH1898" s="722"/>
      <c r="BI1898" s="722"/>
      <c r="BJ1898" s="722"/>
      <c r="BK1898" s="722"/>
      <c r="BL1898" s="722"/>
      <c r="BM1898" s="722"/>
      <c r="BN1898" s="722"/>
      <c r="BO1898" s="722"/>
      <c r="BP1898" s="722"/>
      <c r="BQ1898" s="722"/>
      <c r="BR1898" s="722"/>
      <c r="BS1898" s="722"/>
      <c r="BT1898" s="722"/>
      <c r="BU1898" s="722"/>
      <c r="BV1898" s="722"/>
      <c r="BW1898" s="722"/>
      <c r="BX1898" s="722"/>
      <c r="BY1898" s="722"/>
      <c r="BZ1898" s="722"/>
      <c r="CA1898" s="722"/>
      <c r="CB1898" s="722"/>
      <c r="CC1898" s="722"/>
      <c r="CD1898" s="722"/>
      <c r="CE1898" s="722"/>
      <c r="CF1898" s="722"/>
      <c r="CG1898" s="722"/>
      <c r="CH1898" s="722"/>
      <c r="CI1898" s="722"/>
      <c r="CJ1898" s="722"/>
      <c r="CK1898" s="722"/>
      <c r="CL1898" s="722"/>
      <c r="CM1898" s="722"/>
      <c r="CN1898" s="722"/>
      <c r="CO1898" s="722"/>
      <c r="CP1898" s="722"/>
      <c r="CQ1898" s="722"/>
      <c r="CR1898" s="722"/>
      <c r="CS1898" s="722"/>
    </row>
    <row r="1899" spans="1:97" s="1376" customFormat="1">
      <c r="A1899" s="722"/>
      <c r="B1899" s="722"/>
      <c r="C1899" s="722"/>
      <c r="D1899" s="722"/>
      <c r="E1899" s="722"/>
      <c r="F1899" s="757"/>
      <c r="G1899" s="757"/>
      <c r="H1899" s="757"/>
      <c r="I1899" s="757"/>
      <c r="J1899" s="757"/>
      <c r="K1899" s="758"/>
      <c r="L1899" s="758"/>
      <c r="M1899" s="722"/>
      <c r="N1899" s="736"/>
      <c r="O1899" s="736"/>
      <c r="P1899" s="736"/>
      <c r="Q1899" s="736"/>
      <c r="R1899" s="736"/>
      <c r="S1899" s="736"/>
      <c r="T1899" s="736"/>
      <c r="U1899" s="736"/>
      <c r="BA1899" s="722"/>
      <c r="BB1899" s="722"/>
      <c r="BC1899" s="722"/>
      <c r="BD1899" s="722"/>
      <c r="BE1899" s="722"/>
      <c r="BF1899" s="722"/>
      <c r="BG1899" s="722"/>
      <c r="BH1899" s="722"/>
      <c r="BI1899" s="722"/>
      <c r="BJ1899" s="722"/>
      <c r="BK1899" s="722"/>
      <c r="BL1899" s="722"/>
      <c r="BM1899" s="722"/>
      <c r="BN1899" s="722"/>
      <c r="BO1899" s="722"/>
      <c r="BP1899" s="722"/>
      <c r="BQ1899" s="722"/>
      <c r="BR1899" s="722"/>
      <c r="BS1899" s="722"/>
      <c r="BT1899" s="722"/>
      <c r="BU1899" s="722"/>
      <c r="BV1899" s="722"/>
      <c r="BW1899" s="722"/>
      <c r="BX1899" s="722"/>
      <c r="BY1899" s="722"/>
      <c r="BZ1899" s="722"/>
      <c r="CA1899" s="722"/>
      <c r="CB1899" s="722"/>
      <c r="CC1899" s="722"/>
      <c r="CD1899" s="722"/>
      <c r="CE1899" s="722"/>
      <c r="CF1899" s="722"/>
      <c r="CG1899" s="722"/>
      <c r="CH1899" s="722"/>
      <c r="CI1899" s="722"/>
      <c r="CJ1899" s="722"/>
      <c r="CK1899" s="722"/>
      <c r="CL1899" s="722"/>
      <c r="CM1899" s="722"/>
      <c r="CN1899" s="722"/>
      <c r="CO1899" s="722"/>
      <c r="CP1899" s="722"/>
      <c r="CQ1899" s="722"/>
      <c r="CR1899" s="722"/>
      <c r="CS1899" s="722"/>
    </row>
    <row r="1900" spans="1:97" s="1376" customFormat="1">
      <c r="A1900" s="722"/>
      <c r="B1900" s="722"/>
      <c r="C1900" s="722"/>
      <c r="D1900" s="722"/>
      <c r="E1900" s="722"/>
      <c r="F1900" s="757"/>
      <c r="G1900" s="757"/>
      <c r="H1900" s="757"/>
      <c r="I1900" s="757"/>
      <c r="J1900" s="757"/>
      <c r="K1900" s="758"/>
      <c r="L1900" s="758"/>
      <c r="M1900" s="722"/>
      <c r="N1900" s="736"/>
      <c r="O1900" s="736"/>
      <c r="P1900" s="736"/>
      <c r="Q1900" s="736"/>
      <c r="R1900" s="736"/>
      <c r="S1900" s="736"/>
      <c r="T1900" s="736"/>
      <c r="U1900" s="736"/>
      <c r="BA1900" s="722"/>
      <c r="BB1900" s="722"/>
      <c r="BC1900" s="722"/>
      <c r="BD1900" s="722"/>
      <c r="BE1900" s="722"/>
      <c r="BF1900" s="722"/>
      <c r="BG1900" s="722"/>
      <c r="BH1900" s="722"/>
      <c r="BI1900" s="722"/>
      <c r="BJ1900" s="722"/>
      <c r="BK1900" s="722"/>
      <c r="BL1900" s="722"/>
      <c r="BM1900" s="722"/>
      <c r="BN1900" s="722"/>
      <c r="BO1900" s="722"/>
      <c r="BP1900" s="722"/>
      <c r="BQ1900" s="722"/>
      <c r="BR1900" s="722"/>
      <c r="BS1900" s="722"/>
      <c r="BT1900" s="722"/>
      <c r="BU1900" s="722"/>
      <c r="BV1900" s="722"/>
      <c r="BW1900" s="722"/>
      <c r="BX1900" s="722"/>
      <c r="BY1900" s="722"/>
      <c r="BZ1900" s="722"/>
      <c r="CA1900" s="722"/>
      <c r="CB1900" s="722"/>
      <c r="CC1900" s="722"/>
      <c r="CD1900" s="722"/>
      <c r="CE1900" s="722"/>
      <c r="CF1900" s="722"/>
      <c r="CG1900" s="722"/>
      <c r="CH1900" s="722"/>
      <c r="CI1900" s="722"/>
      <c r="CJ1900" s="722"/>
      <c r="CK1900" s="722"/>
      <c r="CL1900" s="722"/>
      <c r="CM1900" s="722"/>
      <c r="CN1900" s="722"/>
      <c r="CO1900" s="722"/>
      <c r="CP1900" s="722"/>
      <c r="CQ1900" s="722"/>
      <c r="CR1900" s="722"/>
      <c r="CS1900" s="722"/>
    </row>
    <row r="1901" spans="1:97" s="1376" customFormat="1">
      <c r="A1901" s="722"/>
      <c r="B1901" s="722"/>
      <c r="C1901" s="722"/>
      <c r="D1901" s="722"/>
      <c r="E1901" s="722"/>
      <c r="F1901" s="757"/>
      <c r="G1901" s="757"/>
      <c r="H1901" s="757"/>
      <c r="I1901" s="757"/>
      <c r="J1901" s="757"/>
      <c r="K1901" s="758"/>
      <c r="L1901" s="758"/>
      <c r="M1901" s="722"/>
      <c r="N1901" s="736"/>
      <c r="O1901" s="736"/>
      <c r="P1901" s="736"/>
      <c r="Q1901" s="736"/>
      <c r="R1901" s="736"/>
      <c r="S1901" s="736"/>
      <c r="T1901" s="736"/>
      <c r="U1901" s="736"/>
      <c r="BA1901" s="722"/>
      <c r="BB1901" s="722"/>
      <c r="BC1901" s="722"/>
      <c r="BD1901" s="722"/>
      <c r="BE1901" s="722"/>
      <c r="BF1901" s="722"/>
      <c r="BG1901" s="722"/>
      <c r="BH1901" s="722"/>
      <c r="BI1901" s="722"/>
      <c r="BJ1901" s="722"/>
      <c r="BK1901" s="722"/>
      <c r="BL1901" s="722"/>
      <c r="BM1901" s="722"/>
      <c r="BN1901" s="722"/>
      <c r="BO1901" s="722"/>
      <c r="BP1901" s="722"/>
      <c r="BQ1901" s="722"/>
      <c r="BR1901" s="722"/>
      <c r="BS1901" s="722"/>
      <c r="BT1901" s="722"/>
      <c r="BU1901" s="722"/>
      <c r="BV1901" s="722"/>
      <c r="BW1901" s="722"/>
      <c r="BX1901" s="722"/>
      <c r="BY1901" s="722"/>
      <c r="BZ1901" s="722"/>
      <c r="CA1901" s="722"/>
      <c r="CB1901" s="722"/>
      <c r="CC1901" s="722"/>
      <c r="CD1901" s="722"/>
      <c r="CE1901" s="722"/>
      <c r="CF1901" s="722"/>
      <c r="CG1901" s="722"/>
      <c r="CH1901" s="722"/>
      <c r="CI1901" s="722"/>
      <c r="CJ1901" s="722"/>
      <c r="CK1901" s="722"/>
      <c r="CL1901" s="722"/>
      <c r="CM1901" s="722"/>
      <c r="CN1901" s="722"/>
      <c r="CO1901" s="722"/>
      <c r="CP1901" s="722"/>
      <c r="CQ1901" s="722"/>
      <c r="CR1901" s="722"/>
      <c r="CS1901" s="722"/>
    </row>
    <row r="1902" spans="1:97" s="1376" customFormat="1">
      <c r="A1902" s="722"/>
      <c r="B1902" s="722"/>
      <c r="C1902" s="722"/>
      <c r="D1902" s="722"/>
      <c r="E1902" s="722"/>
      <c r="F1902" s="757"/>
      <c r="G1902" s="757"/>
      <c r="H1902" s="757"/>
      <c r="I1902" s="757"/>
      <c r="J1902" s="757"/>
      <c r="K1902" s="758"/>
      <c r="L1902" s="758"/>
      <c r="M1902" s="722"/>
      <c r="N1902" s="736"/>
      <c r="O1902" s="736"/>
      <c r="P1902" s="736"/>
      <c r="Q1902" s="736"/>
      <c r="R1902" s="736"/>
      <c r="S1902" s="736"/>
      <c r="T1902" s="736"/>
      <c r="U1902" s="736"/>
      <c r="BA1902" s="722"/>
      <c r="BB1902" s="722"/>
      <c r="BC1902" s="722"/>
      <c r="BD1902" s="722"/>
      <c r="BE1902" s="722"/>
      <c r="BF1902" s="722"/>
      <c r="BG1902" s="722"/>
      <c r="BH1902" s="722"/>
      <c r="BI1902" s="722"/>
      <c r="BJ1902" s="722"/>
      <c r="BK1902" s="722"/>
      <c r="BL1902" s="722"/>
      <c r="BM1902" s="722"/>
      <c r="BN1902" s="722"/>
      <c r="BO1902" s="722"/>
      <c r="BP1902" s="722"/>
      <c r="BQ1902" s="722"/>
      <c r="BR1902" s="722"/>
      <c r="BS1902" s="722"/>
      <c r="BT1902" s="722"/>
      <c r="BU1902" s="722"/>
      <c r="BV1902" s="722"/>
      <c r="BW1902" s="722"/>
      <c r="BX1902" s="722"/>
      <c r="BY1902" s="722"/>
      <c r="BZ1902" s="722"/>
      <c r="CA1902" s="722"/>
      <c r="CB1902" s="722"/>
      <c r="CC1902" s="722"/>
      <c r="CD1902" s="722"/>
      <c r="CE1902" s="722"/>
      <c r="CF1902" s="722"/>
      <c r="CG1902" s="722"/>
      <c r="CH1902" s="722"/>
      <c r="CI1902" s="722"/>
      <c r="CJ1902" s="722"/>
      <c r="CK1902" s="722"/>
      <c r="CL1902" s="722"/>
      <c r="CM1902" s="722"/>
      <c r="CN1902" s="722"/>
      <c r="CO1902" s="722"/>
      <c r="CP1902" s="722"/>
      <c r="CQ1902" s="722"/>
      <c r="CR1902" s="722"/>
      <c r="CS1902" s="722"/>
    </row>
    <row r="1903" spans="1:97" s="1376" customFormat="1">
      <c r="A1903" s="722"/>
      <c r="B1903" s="722"/>
      <c r="C1903" s="722"/>
      <c r="D1903" s="722"/>
      <c r="E1903" s="722"/>
      <c r="F1903" s="757"/>
      <c r="G1903" s="757"/>
      <c r="H1903" s="757"/>
      <c r="I1903" s="757"/>
      <c r="J1903" s="757"/>
      <c r="K1903" s="758"/>
      <c r="L1903" s="758"/>
      <c r="M1903" s="722"/>
      <c r="N1903" s="736"/>
      <c r="O1903" s="736"/>
      <c r="P1903" s="736"/>
      <c r="Q1903" s="736"/>
      <c r="R1903" s="736"/>
      <c r="S1903" s="736"/>
      <c r="T1903" s="736"/>
      <c r="U1903" s="736"/>
      <c r="BA1903" s="722"/>
      <c r="BB1903" s="722"/>
      <c r="BC1903" s="722"/>
      <c r="BD1903" s="722"/>
      <c r="BE1903" s="722"/>
      <c r="BF1903" s="722"/>
      <c r="BG1903" s="722"/>
      <c r="BH1903" s="722"/>
      <c r="BI1903" s="722"/>
      <c r="BJ1903" s="722"/>
      <c r="BK1903" s="722"/>
      <c r="BL1903" s="722"/>
      <c r="BM1903" s="722"/>
      <c r="BN1903" s="722"/>
      <c r="BO1903" s="722"/>
      <c r="BP1903" s="722"/>
      <c r="BQ1903" s="722"/>
      <c r="BR1903" s="722"/>
      <c r="BS1903" s="722"/>
      <c r="BT1903" s="722"/>
      <c r="BU1903" s="722"/>
      <c r="BV1903" s="722"/>
      <c r="BW1903" s="722"/>
      <c r="BX1903" s="722"/>
      <c r="BY1903" s="722"/>
      <c r="BZ1903" s="722"/>
      <c r="CA1903" s="722"/>
      <c r="CB1903" s="722"/>
      <c r="CC1903" s="722"/>
      <c r="CD1903" s="722"/>
      <c r="CE1903" s="722"/>
      <c r="CF1903" s="722"/>
      <c r="CG1903" s="722"/>
      <c r="CH1903" s="722"/>
      <c r="CI1903" s="722"/>
      <c r="CJ1903" s="722"/>
      <c r="CK1903" s="722"/>
      <c r="CL1903" s="722"/>
      <c r="CM1903" s="722"/>
      <c r="CN1903" s="722"/>
      <c r="CO1903" s="722"/>
      <c r="CP1903" s="722"/>
      <c r="CQ1903" s="722"/>
      <c r="CR1903" s="722"/>
      <c r="CS1903" s="722"/>
    </row>
    <row r="1904" spans="1:97" s="1376" customFormat="1">
      <c r="A1904" s="722"/>
      <c r="B1904" s="722"/>
      <c r="C1904" s="722"/>
      <c r="D1904" s="722"/>
      <c r="E1904" s="722"/>
      <c r="F1904" s="757"/>
      <c r="G1904" s="757"/>
      <c r="H1904" s="757"/>
      <c r="I1904" s="757"/>
      <c r="J1904" s="757"/>
      <c r="K1904" s="758"/>
      <c r="L1904" s="758"/>
      <c r="M1904" s="722"/>
      <c r="N1904" s="736"/>
      <c r="O1904" s="736"/>
      <c r="P1904" s="736"/>
      <c r="Q1904" s="736"/>
      <c r="R1904" s="736"/>
      <c r="S1904" s="736"/>
      <c r="T1904" s="736"/>
      <c r="U1904" s="736"/>
      <c r="BA1904" s="722"/>
      <c r="BB1904" s="722"/>
      <c r="BC1904" s="722"/>
      <c r="BD1904" s="722"/>
      <c r="BE1904" s="722"/>
      <c r="BF1904" s="722"/>
      <c r="BG1904" s="722"/>
      <c r="BH1904" s="722"/>
      <c r="BI1904" s="722"/>
      <c r="BJ1904" s="722"/>
      <c r="BK1904" s="722"/>
      <c r="BL1904" s="722"/>
      <c r="BM1904" s="722"/>
      <c r="BN1904" s="722"/>
      <c r="BO1904" s="722"/>
      <c r="BP1904" s="722"/>
      <c r="BQ1904" s="722"/>
      <c r="BR1904" s="722"/>
      <c r="BS1904" s="722"/>
      <c r="BT1904" s="722"/>
      <c r="BU1904" s="722"/>
      <c r="BV1904" s="722"/>
      <c r="BW1904" s="722"/>
      <c r="BX1904" s="722"/>
      <c r="BY1904" s="722"/>
      <c r="BZ1904" s="722"/>
      <c r="CA1904" s="722"/>
      <c r="CB1904" s="722"/>
      <c r="CC1904" s="722"/>
      <c r="CD1904" s="722"/>
      <c r="CE1904" s="722"/>
      <c r="CF1904" s="722"/>
      <c r="CG1904" s="722"/>
      <c r="CH1904" s="722"/>
      <c r="CI1904" s="722"/>
      <c r="CJ1904" s="722"/>
      <c r="CK1904" s="722"/>
      <c r="CL1904" s="722"/>
      <c r="CM1904" s="722"/>
      <c r="CN1904" s="722"/>
      <c r="CO1904" s="722"/>
      <c r="CP1904" s="722"/>
      <c r="CQ1904" s="722"/>
      <c r="CR1904" s="722"/>
      <c r="CS1904" s="722"/>
    </row>
    <row r="1905" spans="1:97" s="1376" customFormat="1">
      <c r="A1905" s="722"/>
      <c r="B1905" s="722"/>
      <c r="C1905" s="722"/>
      <c r="D1905" s="722"/>
      <c r="E1905" s="722"/>
      <c r="F1905" s="757"/>
      <c r="G1905" s="757"/>
      <c r="H1905" s="757"/>
      <c r="I1905" s="757"/>
      <c r="J1905" s="757"/>
      <c r="K1905" s="758"/>
      <c r="L1905" s="758"/>
      <c r="M1905" s="722"/>
      <c r="N1905" s="736"/>
      <c r="O1905" s="736"/>
      <c r="P1905" s="736"/>
      <c r="Q1905" s="736"/>
      <c r="R1905" s="736"/>
      <c r="S1905" s="736"/>
      <c r="T1905" s="736"/>
      <c r="U1905" s="736"/>
      <c r="BA1905" s="722"/>
      <c r="BB1905" s="722"/>
      <c r="BC1905" s="722"/>
      <c r="BD1905" s="722"/>
      <c r="BE1905" s="722"/>
      <c r="BF1905" s="722"/>
      <c r="BG1905" s="722"/>
      <c r="BH1905" s="722"/>
      <c r="BI1905" s="722"/>
      <c r="BJ1905" s="722"/>
      <c r="BK1905" s="722"/>
      <c r="BL1905" s="722"/>
      <c r="BM1905" s="722"/>
      <c r="BN1905" s="722"/>
      <c r="BO1905" s="722"/>
      <c r="BP1905" s="722"/>
      <c r="BQ1905" s="722"/>
      <c r="BR1905" s="722"/>
      <c r="BS1905" s="722"/>
      <c r="BT1905" s="722"/>
      <c r="BU1905" s="722"/>
      <c r="BV1905" s="722"/>
      <c r="BW1905" s="722"/>
      <c r="BX1905" s="722"/>
      <c r="BY1905" s="722"/>
      <c r="BZ1905" s="722"/>
      <c r="CA1905" s="722"/>
      <c r="CB1905" s="722"/>
      <c r="CC1905" s="722"/>
      <c r="CD1905" s="722"/>
      <c r="CE1905" s="722"/>
      <c r="CF1905" s="722"/>
      <c r="CG1905" s="722"/>
      <c r="CH1905" s="722"/>
      <c r="CI1905" s="722"/>
      <c r="CJ1905" s="722"/>
      <c r="CK1905" s="722"/>
      <c r="CL1905" s="722"/>
      <c r="CM1905" s="722"/>
      <c r="CN1905" s="722"/>
      <c r="CO1905" s="722"/>
      <c r="CP1905" s="722"/>
      <c r="CQ1905" s="722"/>
      <c r="CR1905" s="722"/>
      <c r="CS1905" s="722"/>
    </row>
    <row r="1906" spans="1:97" s="1376" customFormat="1">
      <c r="A1906" s="722"/>
      <c r="B1906" s="722"/>
      <c r="C1906" s="722"/>
      <c r="D1906" s="722"/>
      <c r="E1906" s="722"/>
      <c r="F1906" s="757"/>
      <c r="G1906" s="757"/>
      <c r="H1906" s="757"/>
      <c r="I1906" s="757"/>
      <c r="J1906" s="757"/>
      <c r="K1906" s="758"/>
      <c r="L1906" s="758"/>
      <c r="M1906" s="722"/>
      <c r="N1906" s="736"/>
      <c r="O1906" s="736"/>
      <c r="P1906" s="736"/>
      <c r="Q1906" s="736"/>
      <c r="R1906" s="736"/>
      <c r="S1906" s="736"/>
      <c r="T1906" s="736"/>
      <c r="U1906" s="736"/>
      <c r="BA1906" s="722"/>
      <c r="BB1906" s="722"/>
      <c r="BC1906" s="722"/>
      <c r="BD1906" s="722"/>
      <c r="BE1906" s="722"/>
      <c r="BF1906" s="722"/>
      <c r="BG1906" s="722"/>
      <c r="BH1906" s="722"/>
      <c r="BI1906" s="722"/>
      <c r="BJ1906" s="722"/>
      <c r="BK1906" s="722"/>
      <c r="BL1906" s="722"/>
      <c r="BM1906" s="722"/>
      <c r="BN1906" s="722"/>
      <c r="BO1906" s="722"/>
      <c r="BP1906" s="722"/>
      <c r="BQ1906" s="722"/>
      <c r="BR1906" s="722"/>
      <c r="BS1906" s="722"/>
      <c r="BT1906" s="722"/>
      <c r="BU1906" s="722"/>
      <c r="BV1906" s="722"/>
      <c r="BW1906" s="722"/>
      <c r="BX1906" s="722"/>
      <c r="BY1906" s="722"/>
      <c r="BZ1906" s="722"/>
      <c r="CA1906" s="722"/>
      <c r="CB1906" s="722"/>
      <c r="CC1906" s="722"/>
      <c r="CD1906" s="722"/>
      <c r="CE1906" s="722"/>
      <c r="CF1906" s="722"/>
      <c r="CG1906" s="722"/>
      <c r="CH1906" s="722"/>
      <c r="CI1906" s="722"/>
      <c r="CJ1906" s="722"/>
      <c r="CK1906" s="722"/>
      <c r="CL1906" s="722"/>
      <c r="CM1906" s="722"/>
      <c r="CN1906" s="722"/>
      <c r="CO1906" s="722"/>
      <c r="CP1906" s="722"/>
      <c r="CQ1906" s="722"/>
      <c r="CR1906" s="722"/>
      <c r="CS1906" s="722"/>
    </row>
    <row r="1907" spans="1:97" s="1376" customFormat="1">
      <c r="A1907" s="722"/>
      <c r="B1907" s="722"/>
      <c r="C1907" s="722"/>
      <c r="D1907" s="722"/>
      <c r="E1907" s="722"/>
      <c r="F1907" s="757"/>
      <c r="G1907" s="757"/>
      <c r="H1907" s="757"/>
      <c r="I1907" s="757"/>
      <c r="J1907" s="757"/>
      <c r="K1907" s="758"/>
      <c r="L1907" s="758"/>
      <c r="M1907" s="722"/>
      <c r="N1907" s="736"/>
      <c r="O1907" s="736"/>
      <c r="P1907" s="736"/>
      <c r="Q1907" s="736"/>
      <c r="R1907" s="736"/>
      <c r="S1907" s="736"/>
      <c r="T1907" s="736"/>
      <c r="U1907" s="736"/>
      <c r="BA1907" s="722"/>
      <c r="BB1907" s="722"/>
      <c r="BC1907" s="722"/>
      <c r="BD1907" s="722"/>
      <c r="BE1907" s="722"/>
      <c r="BF1907" s="722"/>
      <c r="BG1907" s="722"/>
      <c r="BH1907" s="722"/>
      <c r="BI1907" s="722"/>
      <c r="BJ1907" s="722"/>
      <c r="BK1907" s="722"/>
      <c r="BL1907" s="722"/>
      <c r="BM1907" s="722"/>
      <c r="BN1907" s="722"/>
      <c r="BO1907" s="722"/>
      <c r="BP1907" s="722"/>
      <c r="BQ1907" s="722"/>
      <c r="BR1907" s="722"/>
      <c r="BS1907" s="722"/>
      <c r="BT1907" s="722"/>
      <c r="BU1907" s="722"/>
      <c r="BV1907" s="722"/>
      <c r="BW1907" s="722"/>
      <c r="BX1907" s="722"/>
      <c r="BY1907" s="722"/>
      <c r="BZ1907" s="722"/>
      <c r="CA1907" s="722"/>
      <c r="CB1907" s="722"/>
      <c r="CC1907" s="722"/>
      <c r="CD1907" s="722"/>
      <c r="CE1907" s="722"/>
      <c r="CF1907" s="722"/>
      <c r="CG1907" s="722"/>
      <c r="CH1907" s="722"/>
      <c r="CI1907" s="722"/>
      <c r="CJ1907" s="722"/>
      <c r="CK1907" s="722"/>
      <c r="CL1907" s="722"/>
      <c r="CM1907" s="722"/>
      <c r="CN1907" s="722"/>
      <c r="CO1907" s="722"/>
      <c r="CP1907" s="722"/>
      <c r="CQ1907" s="722"/>
      <c r="CR1907" s="722"/>
      <c r="CS1907" s="722"/>
    </row>
    <row r="1908" spans="1:97" s="1376" customFormat="1">
      <c r="A1908" s="722"/>
      <c r="B1908" s="722"/>
      <c r="C1908" s="722"/>
      <c r="D1908" s="722"/>
      <c r="E1908" s="722"/>
      <c r="F1908" s="757"/>
      <c r="G1908" s="757"/>
      <c r="H1908" s="757"/>
      <c r="I1908" s="757"/>
      <c r="J1908" s="757"/>
      <c r="K1908" s="758"/>
      <c r="L1908" s="758"/>
      <c r="M1908" s="722"/>
      <c r="N1908" s="736"/>
      <c r="O1908" s="736"/>
      <c r="P1908" s="736"/>
      <c r="Q1908" s="736"/>
      <c r="R1908" s="736"/>
      <c r="S1908" s="736"/>
      <c r="T1908" s="736"/>
      <c r="U1908" s="736"/>
      <c r="BA1908" s="722"/>
      <c r="BB1908" s="722"/>
      <c r="BC1908" s="722"/>
      <c r="BD1908" s="722"/>
      <c r="BE1908" s="722"/>
      <c r="BF1908" s="722"/>
      <c r="BG1908" s="722"/>
      <c r="BH1908" s="722"/>
      <c r="BI1908" s="722"/>
      <c r="BJ1908" s="722"/>
      <c r="BK1908" s="722"/>
      <c r="BL1908" s="722"/>
      <c r="BM1908" s="722"/>
      <c r="BN1908" s="722"/>
      <c r="BO1908" s="722"/>
      <c r="BP1908" s="722"/>
      <c r="BQ1908" s="722"/>
      <c r="BR1908" s="722"/>
      <c r="BS1908" s="722"/>
      <c r="BT1908" s="722"/>
      <c r="BU1908" s="722"/>
      <c r="BV1908" s="722"/>
      <c r="BW1908" s="722"/>
      <c r="BX1908" s="722"/>
      <c r="BY1908" s="722"/>
      <c r="BZ1908" s="722"/>
      <c r="CA1908" s="722"/>
      <c r="CB1908" s="722"/>
      <c r="CC1908" s="722"/>
      <c r="CD1908" s="722"/>
      <c r="CE1908" s="722"/>
      <c r="CF1908" s="722"/>
      <c r="CG1908" s="722"/>
      <c r="CH1908" s="722"/>
      <c r="CI1908" s="722"/>
      <c r="CJ1908" s="722"/>
      <c r="CK1908" s="722"/>
      <c r="CL1908" s="722"/>
      <c r="CM1908" s="722"/>
      <c r="CN1908" s="722"/>
      <c r="CO1908" s="722"/>
      <c r="CP1908" s="722"/>
      <c r="CQ1908" s="722"/>
      <c r="CR1908" s="722"/>
      <c r="CS1908" s="722"/>
    </row>
    <row r="1909" spans="1:97" s="1376" customFormat="1">
      <c r="A1909" s="722"/>
      <c r="B1909" s="722"/>
      <c r="C1909" s="722"/>
      <c r="D1909" s="722"/>
      <c r="E1909" s="722"/>
      <c r="F1909" s="757"/>
      <c r="G1909" s="757"/>
      <c r="H1909" s="757"/>
      <c r="I1909" s="757"/>
      <c r="J1909" s="757"/>
      <c r="K1909" s="758"/>
      <c r="L1909" s="758"/>
      <c r="M1909" s="722"/>
      <c r="N1909" s="736"/>
      <c r="O1909" s="736"/>
      <c r="P1909" s="736"/>
      <c r="Q1909" s="736"/>
      <c r="R1909" s="736"/>
      <c r="S1909" s="736"/>
      <c r="T1909" s="736"/>
      <c r="U1909" s="736"/>
      <c r="BA1909" s="722"/>
      <c r="BB1909" s="722"/>
      <c r="BC1909" s="722"/>
      <c r="BD1909" s="722"/>
      <c r="BE1909" s="722"/>
      <c r="BF1909" s="722"/>
      <c r="BG1909" s="722"/>
      <c r="BH1909" s="722"/>
      <c r="BI1909" s="722"/>
      <c r="BJ1909" s="722"/>
      <c r="BK1909" s="722"/>
      <c r="BL1909" s="722"/>
      <c r="BM1909" s="722"/>
      <c r="BN1909" s="722"/>
      <c r="BO1909" s="722"/>
      <c r="BP1909" s="722"/>
      <c r="BQ1909" s="722"/>
      <c r="BR1909" s="722"/>
      <c r="BS1909" s="722"/>
      <c r="BT1909" s="722"/>
      <c r="BU1909" s="722"/>
      <c r="BV1909" s="722"/>
      <c r="BW1909" s="722"/>
      <c r="BX1909" s="722"/>
      <c r="BY1909" s="722"/>
      <c r="BZ1909" s="722"/>
      <c r="CA1909" s="722"/>
      <c r="CB1909" s="722"/>
      <c r="CC1909" s="722"/>
      <c r="CD1909" s="722"/>
      <c r="CE1909" s="722"/>
      <c r="CF1909" s="722"/>
      <c r="CG1909" s="722"/>
      <c r="CH1909" s="722"/>
      <c r="CI1909" s="722"/>
      <c r="CJ1909" s="722"/>
      <c r="CK1909" s="722"/>
      <c r="CL1909" s="722"/>
      <c r="CM1909" s="722"/>
      <c r="CN1909" s="722"/>
      <c r="CO1909" s="722"/>
      <c r="CP1909" s="722"/>
      <c r="CQ1909" s="722"/>
      <c r="CR1909" s="722"/>
      <c r="CS1909" s="722"/>
    </row>
    <row r="1910" spans="1:97" s="1376" customFormat="1">
      <c r="A1910" s="722"/>
      <c r="B1910" s="722"/>
      <c r="C1910" s="722"/>
      <c r="D1910" s="722"/>
      <c r="E1910" s="722"/>
      <c r="F1910" s="757"/>
      <c r="G1910" s="757"/>
      <c r="H1910" s="757"/>
      <c r="I1910" s="757"/>
      <c r="J1910" s="757"/>
      <c r="K1910" s="758"/>
      <c r="L1910" s="758"/>
      <c r="M1910" s="722"/>
      <c r="N1910" s="736"/>
      <c r="O1910" s="736"/>
      <c r="P1910" s="736"/>
      <c r="Q1910" s="736"/>
      <c r="R1910" s="736"/>
      <c r="S1910" s="736"/>
      <c r="T1910" s="736"/>
      <c r="U1910" s="736"/>
      <c r="BA1910" s="722"/>
      <c r="BB1910" s="722"/>
      <c r="BC1910" s="722"/>
      <c r="BD1910" s="722"/>
      <c r="BE1910" s="722"/>
      <c r="BF1910" s="722"/>
      <c r="BG1910" s="722"/>
      <c r="BH1910" s="722"/>
      <c r="BI1910" s="722"/>
      <c r="BJ1910" s="722"/>
      <c r="BK1910" s="722"/>
      <c r="BL1910" s="722"/>
      <c r="BM1910" s="722"/>
      <c r="BN1910" s="722"/>
      <c r="BO1910" s="722"/>
      <c r="BP1910" s="722"/>
      <c r="BQ1910" s="722"/>
      <c r="BR1910" s="722"/>
      <c r="BS1910" s="722"/>
      <c r="BT1910" s="722"/>
      <c r="BU1910" s="722"/>
      <c r="BV1910" s="722"/>
      <c r="BW1910" s="722"/>
      <c r="BX1910" s="722"/>
      <c r="BY1910" s="722"/>
      <c r="BZ1910" s="722"/>
      <c r="CA1910" s="722"/>
      <c r="CB1910" s="722"/>
      <c r="CC1910" s="722"/>
      <c r="CD1910" s="722"/>
      <c r="CE1910" s="722"/>
      <c r="CF1910" s="722"/>
      <c r="CG1910" s="722"/>
      <c r="CH1910" s="722"/>
      <c r="CI1910" s="722"/>
      <c r="CJ1910" s="722"/>
      <c r="CK1910" s="722"/>
      <c r="CL1910" s="722"/>
      <c r="CM1910" s="722"/>
      <c r="CN1910" s="722"/>
      <c r="CO1910" s="722"/>
      <c r="CP1910" s="722"/>
      <c r="CQ1910" s="722"/>
      <c r="CR1910" s="722"/>
      <c r="CS1910" s="722"/>
    </row>
    <row r="1911" spans="1:97" s="1376" customFormat="1">
      <c r="A1911" s="722"/>
      <c r="B1911" s="722"/>
      <c r="C1911" s="722"/>
      <c r="D1911" s="722"/>
      <c r="E1911" s="722"/>
      <c r="F1911" s="757"/>
      <c r="G1911" s="757"/>
      <c r="H1911" s="757"/>
      <c r="I1911" s="757"/>
      <c r="J1911" s="757"/>
      <c r="K1911" s="758"/>
      <c r="L1911" s="758"/>
      <c r="M1911" s="722"/>
      <c r="N1911" s="736"/>
      <c r="O1911" s="736"/>
      <c r="P1911" s="736"/>
      <c r="Q1911" s="736"/>
      <c r="R1911" s="736"/>
      <c r="S1911" s="736"/>
      <c r="T1911" s="736"/>
      <c r="U1911" s="736"/>
      <c r="BA1911" s="722"/>
      <c r="BB1911" s="722"/>
      <c r="BC1911" s="722"/>
      <c r="BD1911" s="722"/>
      <c r="BE1911" s="722"/>
      <c r="BF1911" s="722"/>
      <c r="BG1911" s="722"/>
      <c r="BH1911" s="722"/>
      <c r="BI1911" s="722"/>
      <c r="BJ1911" s="722"/>
      <c r="BK1911" s="722"/>
      <c r="BL1911" s="722"/>
      <c r="BM1911" s="722"/>
      <c r="BN1911" s="722"/>
      <c r="BO1911" s="722"/>
      <c r="BP1911" s="722"/>
      <c r="BQ1911" s="722"/>
      <c r="BR1911" s="722"/>
      <c r="BS1911" s="722"/>
      <c r="BT1911" s="722"/>
      <c r="BU1911" s="722"/>
      <c r="BV1911" s="722"/>
      <c r="BW1911" s="722"/>
      <c r="BX1911" s="722"/>
      <c r="BY1911" s="722"/>
      <c r="BZ1911" s="722"/>
      <c r="CA1911" s="722"/>
      <c r="CB1911" s="722"/>
      <c r="CC1911" s="722"/>
      <c r="CD1911" s="722"/>
      <c r="CE1911" s="722"/>
      <c r="CF1911" s="722"/>
      <c r="CG1911" s="722"/>
      <c r="CH1911" s="722"/>
      <c r="CI1911" s="722"/>
      <c r="CJ1911" s="722"/>
      <c r="CK1911" s="722"/>
      <c r="CL1911" s="722"/>
      <c r="CM1911" s="722"/>
      <c r="CN1911" s="722"/>
      <c r="CO1911" s="722"/>
      <c r="CP1911" s="722"/>
      <c r="CQ1911" s="722"/>
      <c r="CR1911" s="722"/>
      <c r="CS1911" s="722"/>
    </row>
    <row r="1912" spans="1:97" s="1376" customFormat="1">
      <c r="A1912" s="722"/>
      <c r="B1912" s="722"/>
      <c r="C1912" s="722"/>
      <c r="D1912" s="722"/>
      <c r="E1912" s="722"/>
      <c r="F1912" s="757"/>
      <c r="G1912" s="757"/>
      <c r="H1912" s="757"/>
      <c r="I1912" s="757"/>
      <c r="J1912" s="757"/>
      <c r="K1912" s="758"/>
      <c r="L1912" s="758"/>
      <c r="M1912" s="722"/>
      <c r="N1912" s="736"/>
      <c r="O1912" s="736"/>
      <c r="P1912" s="736"/>
      <c r="Q1912" s="736"/>
      <c r="R1912" s="736"/>
      <c r="S1912" s="736"/>
      <c r="T1912" s="736"/>
      <c r="U1912" s="736"/>
      <c r="BA1912" s="722"/>
      <c r="BB1912" s="722"/>
      <c r="BC1912" s="722"/>
      <c r="BD1912" s="722"/>
      <c r="BE1912" s="722"/>
      <c r="BF1912" s="722"/>
      <c r="BG1912" s="722"/>
      <c r="BH1912" s="722"/>
      <c r="BI1912" s="722"/>
      <c r="BJ1912" s="722"/>
      <c r="BK1912" s="722"/>
      <c r="BL1912" s="722"/>
      <c r="BM1912" s="722"/>
      <c r="BN1912" s="722"/>
      <c r="BO1912" s="722"/>
      <c r="BP1912" s="722"/>
      <c r="BQ1912" s="722"/>
      <c r="BR1912" s="722"/>
      <c r="BS1912" s="722"/>
      <c r="BT1912" s="722"/>
      <c r="BU1912" s="722"/>
      <c r="BV1912" s="722"/>
      <c r="BW1912" s="722"/>
      <c r="BX1912" s="722"/>
      <c r="BY1912" s="722"/>
      <c r="BZ1912" s="722"/>
      <c r="CA1912" s="722"/>
      <c r="CB1912" s="722"/>
      <c r="CC1912" s="722"/>
      <c r="CD1912" s="722"/>
      <c r="CE1912" s="722"/>
      <c r="CF1912" s="722"/>
      <c r="CG1912" s="722"/>
      <c r="CH1912" s="722"/>
      <c r="CI1912" s="722"/>
      <c r="CJ1912" s="722"/>
      <c r="CK1912" s="722"/>
      <c r="CL1912" s="722"/>
      <c r="CM1912" s="722"/>
      <c r="CN1912" s="722"/>
      <c r="CO1912" s="722"/>
      <c r="CP1912" s="722"/>
      <c r="CQ1912" s="722"/>
      <c r="CR1912" s="722"/>
      <c r="CS1912" s="722"/>
    </row>
    <row r="1913" spans="1:97" s="1376" customFormat="1">
      <c r="A1913" s="722"/>
      <c r="B1913" s="722"/>
      <c r="C1913" s="722"/>
      <c r="D1913" s="722"/>
      <c r="E1913" s="722"/>
      <c r="F1913" s="757"/>
      <c r="G1913" s="757"/>
      <c r="H1913" s="757"/>
      <c r="I1913" s="757"/>
      <c r="J1913" s="757"/>
      <c r="K1913" s="758"/>
      <c r="L1913" s="758"/>
      <c r="M1913" s="722"/>
      <c r="N1913" s="736"/>
      <c r="O1913" s="736"/>
      <c r="P1913" s="736"/>
      <c r="Q1913" s="736"/>
      <c r="R1913" s="736"/>
      <c r="S1913" s="736"/>
      <c r="T1913" s="736"/>
      <c r="U1913" s="736"/>
      <c r="BA1913" s="722"/>
      <c r="BB1913" s="722"/>
      <c r="BC1913" s="722"/>
      <c r="BD1913" s="722"/>
      <c r="BE1913" s="722"/>
      <c r="BF1913" s="722"/>
      <c r="BG1913" s="722"/>
      <c r="BH1913" s="722"/>
      <c r="BI1913" s="722"/>
      <c r="BJ1913" s="722"/>
      <c r="BK1913" s="722"/>
      <c r="BL1913" s="722"/>
      <c r="BM1913" s="722"/>
      <c r="BN1913" s="722"/>
      <c r="BO1913" s="722"/>
      <c r="BP1913" s="722"/>
      <c r="BQ1913" s="722"/>
      <c r="BR1913" s="722"/>
      <c r="BS1913" s="722"/>
      <c r="BT1913" s="722"/>
      <c r="BU1913" s="722"/>
      <c r="BV1913" s="722"/>
      <c r="BW1913" s="722"/>
      <c r="BX1913" s="722"/>
      <c r="BY1913" s="722"/>
      <c r="BZ1913" s="722"/>
      <c r="CA1913" s="722"/>
      <c r="CB1913" s="722"/>
      <c r="CC1913" s="722"/>
      <c r="CD1913" s="722"/>
      <c r="CE1913" s="722"/>
      <c r="CF1913" s="722"/>
      <c r="CG1913" s="722"/>
      <c r="CH1913" s="722"/>
      <c r="CI1913" s="722"/>
      <c r="CJ1913" s="722"/>
      <c r="CK1913" s="722"/>
      <c r="CL1913" s="722"/>
      <c r="CM1913" s="722"/>
      <c r="CN1913" s="722"/>
      <c r="CO1913" s="722"/>
      <c r="CP1913" s="722"/>
      <c r="CQ1913" s="722"/>
      <c r="CR1913" s="722"/>
      <c r="CS1913" s="722"/>
    </row>
    <row r="1914" spans="1:97" s="1376" customFormat="1">
      <c r="A1914" s="722"/>
      <c r="B1914" s="722"/>
      <c r="C1914" s="722"/>
      <c r="D1914" s="722"/>
      <c r="E1914" s="722"/>
      <c r="F1914" s="757"/>
      <c r="G1914" s="757"/>
      <c r="H1914" s="757"/>
      <c r="I1914" s="757"/>
      <c r="J1914" s="757"/>
      <c r="K1914" s="758"/>
      <c r="L1914" s="758"/>
      <c r="M1914" s="722"/>
      <c r="N1914" s="736"/>
      <c r="O1914" s="736"/>
      <c r="P1914" s="736"/>
      <c r="Q1914" s="736"/>
      <c r="R1914" s="736"/>
      <c r="S1914" s="736"/>
      <c r="T1914" s="736"/>
      <c r="U1914" s="736"/>
      <c r="BA1914" s="722"/>
      <c r="BB1914" s="722"/>
      <c r="BC1914" s="722"/>
      <c r="BD1914" s="722"/>
      <c r="BE1914" s="722"/>
      <c r="BF1914" s="722"/>
      <c r="BG1914" s="722"/>
      <c r="BH1914" s="722"/>
      <c r="BI1914" s="722"/>
      <c r="BJ1914" s="722"/>
      <c r="BK1914" s="722"/>
      <c r="BL1914" s="722"/>
      <c r="BM1914" s="722"/>
      <c r="BN1914" s="722"/>
      <c r="BO1914" s="722"/>
      <c r="BP1914" s="722"/>
      <c r="BQ1914" s="722"/>
      <c r="BR1914" s="722"/>
      <c r="BS1914" s="722"/>
      <c r="BT1914" s="722"/>
      <c r="BU1914" s="722"/>
      <c r="BV1914" s="722"/>
      <c r="BW1914" s="722"/>
      <c r="BX1914" s="722"/>
      <c r="BY1914" s="722"/>
      <c r="BZ1914" s="722"/>
      <c r="CA1914" s="722"/>
      <c r="CB1914" s="722"/>
      <c r="CC1914" s="722"/>
      <c r="CD1914" s="722"/>
      <c r="CE1914" s="722"/>
      <c r="CF1914" s="722"/>
      <c r="CG1914" s="722"/>
      <c r="CH1914" s="722"/>
      <c r="CI1914" s="722"/>
      <c r="CJ1914" s="722"/>
      <c r="CK1914" s="722"/>
      <c r="CL1914" s="722"/>
      <c r="CM1914" s="722"/>
      <c r="CN1914" s="722"/>
      <c r="CO1914" s="722"/>
      <c r="CP1914" s="722"/>
      <c r="CQ1914" s="722"/>
      <c r="CR1914" s="722"/>
      <c r="CS1914" s="722"/>
    </row>
    <row r="1915" spans="1:97" s="1376" customFormat="1">
      <c r="A1915" s="722"/>
      <c r="B1915" s="722"/>
      <c r="C1915" s="722"/>
      <c r="D1915" s="722"/>
      <c r="E1915" s="722"/>
      <c r="F1915" s="757"/>
      <c r="G1915" s="757"/>
      <c r="H1915" s="757"/>
      <c r="I1915" s="757"/>
      <c r="J1915" s="757"/>
      <c r="K1915" s="758"/>
      <c r="L1915" s="758"/>
      <c r="M1915" s="722"/>
      <c r="N1915" s="736"/>
      <c r="O1915" s="736"/>
      <c r="P1915" s="736"/>
      <c r="Q1915" s="736"/>
      <c r="R1915" s="736"/>
      <c r="S1915" s="736"/>
      <c r="T1915" s="736"/>
      <c r="U1915" s="736"/>
      <c r="BA1915" s="722"/>
      <c r="BB1915" s="722"/>
      <c r="BC1915" s="722"/>
      <c r="BD1915" s="722"/>
      <c r="BE1915" s="722"/>
      <c r="BF1915" s="722"/>
      <c r="BG1915" s="722"/>
      <c r="BH1915" s="722"/>
      <c r="BI1915" s="722"/>
      <c r="BJ1915" s="722"/>
      <c r="BK1915" s="722"/>
      <c r="BL1915" s="722"/>
      <c r="BM1915" s="722"/>
      <c r="BN1915" s="722"/>
      <c r="BO1915" s="722"/>
      <c r="BP1915" s="722"/>
      <c r="BQ1915" s="722"/>
      <c r="BR1915" s="722"/>
      <c r="BS1915" s="722"/>
      <c r="BT1915" s="722"/>
      <c r="BU1915" s="722"/>
      <c r="BV1915" s="722"/>
      <c r="BW1915" s="722"/>
      <c r="BX1915" s="722"/>
      <c r="BY1915" s="722"/>
      <c r="BZ1915" s="722"/>
      <c r="CA1915" s="722"/>
      <c r="CB1915" s="722"/>
      <c r="CC1915" s="722"/>
      <c r="CD1915" s="722"/>
      <c r="CE1915" s="722"/>
      <c r="CF1915" s="722"/>
      <c r="CG1915" s="722"/>
      <c r="CH1915" s="722"/>
      <c r="CI1915" s="722"/>
      <c r="CJ1915" s="722"/>
      <c r="CK1915" s="722"/>
      <c r="CL1915" s="722"/>
      <c r="CM1915" s="722"/>
      <c r="CN1915" s="722"/>
      <c r="CO1915" s="722"/>
      <c r="CP1915" s="722"/>
      <c r="CQ1915" s="722"/>
      <c r="CR1915" s="722"/>
      <c r="CS1915" s="722"/>
    </row>
    <row r="1916" spans="1:97" s="1376" customFormat="1">
      <c r="A1916" s="722"/>
      <c r="B1916" s="722"/>
      <c r="C1916" s="722"/>
      <c r="D1916" s="722"/>
      <c r="E1916" s="722"/>
      <c r="F1916" s="757"/>
      <c r="G1916" s="757"/>
      <c r="H1916" s="757"/>
      <c r="I1916" s="757"/>
      <c r="J1916" s="757"/>
      <c r="K1916" s="758"/>
      <c r="L1916" s="758"/>
      <c r="M1916" s="722"/>
      <c r="N1916" s="736"/>
      <c r="O1916" s="736"/>
      <c r="P1916" s="736"/>
      <c r="Q1916" s="736"/>
      <c r="R1916" s="736"/>
      <c r="S1916" s="736"/>
      <c r="T1916" s="736"/>
      <c r="U1916" s="736"/>
      <c r="BA1916" s="722"/>
      <c r="BB1916" s="722"/>
      <c r="BC1916" s="722"/>
      <c r="BD1916" s="722"/>
      <c r="BE1916" s="722"/>
      <c r="BF1916" s="722"/>
      <c r="BG1916" s="722"/>
      <c r="BH1916" s="722"/>
      <c r="BI1916" s="722"/>
      <c r="BJ1916" s="722"/>
      <c r="BK1916" s="722"/>
      <c r="BL1916" s="722"/>
      <c r="BM1916" s="722"/>
      <c r="BN1916" s="722"/>
      <c r="BO1916" s="722"/>
      <c r="BP1916" s="722"/>
      <c r="BQ1916" s="722"/>
      <c r="BR1916" s="722"/>
      <c r="BS1916" s="722"/>
      <c r="BT1916" s="722"/>
      <c r="BU1916" s="722"/>
      <c r="BV1916" s="722"/>
      <c r="BW1916" s="722"/>
      <c r="BX1916" s="722"/>
      <c r="BY1916" s="722"/>
      <c r="BZ1916" s="722"/>
      <c r="CA1916" s="722"/>
      <c r="CB1916" s="722"/>
      <c r="CC1916" s="722"/>
      <c r="CD1916" s="722"/>
      <c r="CE1916" s="722"/>
      <c r="CF1916" s="722"/>
      <c r="CG1916" s="722"/>
      <c r="CH1916" s="722"/>
      <c r="CI1916" s="722"/>
      <c r="CJ1916" s="722"/>
      <c r="CK1916" s="722"/>
      <c r="CL1916" s="722"/>
      <c r="CM1916" s="722"/>
      <c r="CN1916" s="722"/>
      <c r="CO1916" s="722"/>
      <c r="CP1916" s="722"/>
      <c r="CQ1916" s="722"/>
      <c r="CR1916" s="722"/>
      <c r="CS1916" s="722"/>
    </row>
    <row r="1917" spans="1:97" s="1376" customFormat="1">
      <c r="A1917" s="722"/>
      <c r="B1917" s="722"/>
      <c r="C1917" s="722"/>
      <c r="D1917" s="722"/>
      <c r="E1917" s="722"/>
      <c r="F1917" s="757"/>
      <c r="G1917" s="757"/>
      <c r="H1917" s="757"/>
      <c r="I1917" s="757"/>
      <c r="J1917" s="757"/>
      <c r="K1917" s="758"/>
      <c r="L1917" s="758"/>
      <c r="M1917" s="722"/>
      <c r="N1917" s="736"/>
      <c r="O1917" s="736"/>
      <c r="P1917" s="736"/>
      <c r="Q1917" s="736"/>
      <c r="R1917" s="736"/>
      <c r="S1917" s="736"/>
      <c r="T1917" s="736"/>
      <c r="U1917" s="736"/>
      <c r="BA1917" s="722"/>
      <c r="BB1917" s="722"/>
      <c r="BC1917" s="722"/>
      <c r="BD1917" s="722"/>
      <c r="BE1917" s="722"/>
      <c r="BF1917" s="722"/>
      <c r="BG1917" s="722"/>
      <c r="BH1917" s="722"/>
      <c r="BI1917" s="722"/>
      <c r="BJ1917" s="722"/>
      <c r="BK1917" s="722"/>
      <c r="BL1917" s="722"/>
      <c r="BM1917" s="722"/>
      <c r="BN1917" s="722"/>
      <c r="BO1917" s="722"/>
      <c r="BP1917" s="722"/>
      <c r="BQ1917" s="722"/>
      <c r="BR1917" s="722"/>
      <c r="BS1917" s="722"/>
      <c r="BT1917" s="722"/>
      <c r="BU1917" s="722"/>
      <c r="BV1917" s="722"/>
      <c r="BW1917" s="722"/>
      <c r="BX1917" s="722"/>
      <c r="BY1917" s="722"/>
      <c r="BZ1917" s="722"/>
      <c r="CA1917" s="722"/>
      <c r="CB1917" s="722"/>
      <c r="CC1917" s="722"/>
      <c r="CD1917" s="722"/>
      <c r="CE1917" s="722"/>
      <c r="CF1917" s="722"/>
      <c r="CG1917" s="722"/>
      <c r="CH1917" s="722"/>
      <c r="CI1917" s="722"/>
      <c r="CJ1917" s="722"/>
      <c r="CK1917" s="722"/>
      <c r="CL1917" s="722"/>
      <c r="CM1917" s="722"/>
      <c r="CN1917" s="722"/>
      <c r="CO1917" s="722"/>
      <c r="CP1917" s="722"/>
      <c r="CQ1917" s="722"/>
      <c r="CR1917" s="722"/>
      <c r="CS1917" s="722"/>
    </row>
    <row r="1918" spans="1:97" s="1376" customFormat="1">
      <c r="A1918" s="722"/>
      <c r="B1918" s="722"/>
      <c r="C1918" s="722"/>
      <c r="D1918" s="722"/>
      <c r="E1918" s="722"/>
      <c r="F1918" s="757"/>
      <c r="G1918" s="757"/>
      <c r="H1918" s="757"/>
      <c r="I1918" s="757"/>
      <c r="J1918" s="757"/>
      <c r="K1918" s="758"/>
      <c r="L1918" s="758"/>
      <c r="M1918" s="722"/>
      <c r="N1918" s="736"/>
      <c r="O1918" s="736"/>
      <c r="P1918" s="736"/>
      <c r="Q1918" s="736"/>
      <c r="R1918" s="736"/>
      <c r="S1918" s="736"/>
      <c r="T1918" s="736"/>
      <c r="U1918" s="736"/>
      <c r="BA1918" s="722"/>
      <c r="BB1918" s="722"/>
      <c r="BC1918" s="722"/>
      <c r="BD1918" s="722"/>
      <c r="BE1918" s="722"/>
      <c r="BF1918" s="722"/>
      <c r="BG1918" s="722"/>
      <c r="BH1918" s="722"/>
      <c r="BI1918" s="722"/>
      <c r="BJ1918" s="722"/>
      <c r="BK1918" s="722"/>
      <c r="BL1918" s="722"/>
      <c r="BM1918" s="722"/>
      <c r="BN1918" s="722"/>
      <c r="BO1918" s="722"/>
      <c r="BP1918" s="722"/>
      <c r="BQ1918" s="722"/>
      <c r="BR1918" s="722"/>
      <c r="BS1918" s="722"/>
      <c r="BT1918" s="722"/>
      <c r="BU1918" s="722"/>
      <c r="BV1918" s="722"/>
      <c r="BW1918" s="722"/>
      <c r="BX1918" s="722"/>
      <c r="BY1918" s="722"/>
      <c r="BZ1918" s="722"/>
      <c r="CA1918" s="722"/>
      <c r="CB1918" s="722"/>
      <c r="CC1918" s="722"/>
      <c r="CD1918" s="722"/>
      <c r="CE1918" s="722"/>
      <c r="CF1918" s="722"/>
      <c r="CG1918" s="722"/>
      <c r="CH1918" s="722"/>
      <c r="CI1918" s="722"/>
      <c r="CJ1918" s="722"/>
      <c r="CK1918" s="722"/>
      <c r="CL1918" s="722"/>
      <c r="CM1918" s="722"/>
      <c r="CN1918" s="722"/>
      <c r="CO1918" s="722"/>
      <c r="CP1918" s="722"/>
      <c r="CQ1918" s="722"/>
      <c r="CR1918" s="722"/>
      <c r="CS1918" s="722"/>
    </row>
    <row r="1919" spans="1:97" s="1376" customFormat="1">
      <c r="A1919" s="722"/>
      <c r="B1919" s="722"/>
      <c r="C1919" s="722"/>
      <c r="D1919" s="722"/>
      <c r="E1919" s="722"/>
      <c r="F1919" s="757"/>
      <c r="G1919" s="757"/>
      <c r="H1919" s="757"/>
      <c r="I1919" s="757"/>
      <c r="J1919" s="757"/>
      <c r="K1919" s="758"/>
      <c r="L1919" s="758"/>
      <c r="M1919" s="722"/>
      <c r="N1919" s="736"/>
      <c r="O1919" s="736"/>
      <c r="P1919" s="736"/>
      <c r="Q1919" s="736"/>
      <c r="R1919" s="736"/>
      <c r="S1919" s="736"/>
      <c r="T1919" s="736"/>
      <c r="U1919" s="736"/>
      <c r="BA1919" s="722"/>
      <c r="BB1919" s="722"/>
      <c r="BC1919" s="722"/>
      <c r="BD1919" s="722"/>
      <c r="BE1919" s="722"/>
      <c r="BF1919" s="722"/>
      <c r="BG1919" s="722"/>
      <c r="BH1919" s="722"/>
      <c r="BI1919" s="722"/>
      <c r="BJ1919" s="722"/>
      <c r="BK1919" s="722"/>
      <c r="BL1919" s="722"/>
      <c r="BM1919" s="722"/>
      <c r="BN1919" s="722"/>
      <c r="BO1919" s="722"/>
      <c r="BP1919" s="722"/>
      <c r="BQ1919" s="722"/>
      <c r="BR1919" s="722"/>
      <c r="BS1919" s="722"/>
      <c r="BT1919" s="722"/>
      <c r="BU1919" s="722"/>
      <c r="BV1919" s="722"/>
      <c r="BW1919" s="722"/>
      <c r="BX1919" s="722"/>
      <c r="BY1919" s="722"/>
      <c r="BZ1919" s="722"/>
      <c r="CA1919" s="722"/>
      <c r="CB1919" s="722"/>
      <c r="CC1919" s="722"/>
      <c r="CD1919" s="722"/>
      <c r="CE1919" s="722"/>
      <c r="CF1919" s="722"/>
      <c r="CG1919" s="722"/>
      <c r="CH1919" s="722"/>
      <c r="CI1919" s="722"/>
      <c r="CJ1919" s="722"/>
      <c r="CK1919" s="722"/>
      <c r="CL1919" s="722"/>
      <c r="CM1919" s="722"/>
      <c r="CN1919" s="722"/>
      <c r="CO1919" s="722"/>
      <c r="CP1919" s="722"/>
      <c r="CQ1919" s="722"/>
      <c r="CR1919" s="722"/>
      <c r="CS1919" s="722"/>
    </row>
    <row r="1920" spans="1:97" s="1376" customFormat="1">
      <c r="A1920" s="722"/>
      <c r="B1920" s="722"/>
      <c r="C1920" s="722"/>
      <c r="D1920" s="722"/>
      <c r="E1920" s="722"/>
      <c r="F1920" s="757"/>
      <c r="G1920" s="757"/>
      <c r="H1920" s="757"/>
      <c r="I1920" s="757"/>
      <c r="J1920" s="757"/>
      <c r="K1920" s="758"/>
      <c r="L1920" s="758"/>
      <c r="M1920" s="722"/>
      <c r="N1920" s="736"/>
      <c r="O1920" s="736"/>
      <c r="P1920" s="736"/>
      <c r="Q1920" s="736"/>
      <c r="R1920" s="736"/>
      <c r="S1920" s="736"/>
      <c r="T1920" s="736"/>
      <c r="U1920" s="736"/>
      <c r="BA1920" s="722"/>
      <c r="BB1920" s="722"/>
      <c r="BC1920" s="722"/>
      <c r="BD1920" s="722"/>
      <c r="BE1920" s="722"/>
      <c r="BF1920" s="722"/>
      <c r="BG1920" s="722"/>
      <c r="BH1920" s="722"/>
      <c r="BI1920" s="722"/>
      <c r="BJ1920" s="722"/>
      <c r="BK1920" s="722"/>
      <c r="BL1920" s="722"/>
      <c r="BM1920" s="722"/>
      <c r="BN1920" s="722"/>
      <c r="BO1920" s="722"/>
      <c r="BP1920" s="722"/>
      <c r="BQ1920" s="722"/>
      <c r="BR1920" s="722"/>
      <c r="BS1920" s="722"/>
      <c r="BT1920" s="722"/>
      <c r="BU1920" s="722"/>
      <c r="BV1920" s="722"/>
      <c r="BW1920" s="722"/>
      <c r="BX1920" s="722"/>
      <c r="BY1920" s="722"/>
      <c r="BZ1920" s="722"/>
      <c r="CA1920" s="722"/>
      <c r="CB1920" s="722"/>
      <c r="CC1920" s="722"/>
      <c r="CD1920" s="722"/>
      <c r="CE1920" s="722"/>
      <c r="CF1920" s="722"/>
      <c r="CG1920" s="722"/>
      <c r="CH1920" s="722"/>
      <c r="CI1920" s="722"/>
      <c r="CJ1920" s="722"/>
      <c r="CK1920" s="722"/>
      <c r="CL1920" s="722"/>
      <c r="CM1920" s="722"/>
      <c r="CN1920" s="722"/>
      <c r="CO1920" s="722"/>
      <c r="CP1920" s="722"/>
      <c r="CQ1920" s="722"/>
      <c r="CR1920" s="722"/>
      <c r="CS1920" s="722"/>
    </row>
    <row r="1921" spans="1:97" s="1376" customFormat="1">
      <c r="A1921" s="722"/>
      <c r="B1921" s="722"/>
      <c r="C1921" s="722"/>
      <c r="D1921" s="722"/>
      <c r="E1921" s="722"/>
      <c r="F1921" s="757"/>
      <c r="G1921" s="757"/>
      <c r="H1921" s="757"/>
      <c r="I1921" s="757"/>
      <c r="J1921" s="757"/>
      <c r="K1921" s="758"/>
      <c r="L1921" s="758"/>
      <c r="M1921" s="722"/>
      <c r="N1921" s="736"/>
      <c r="O1921" s="736"/>
      <c r="P1921" s="736"/>
      <c r="Q1921" s="736"/>
      <c r="R1921" s="736"/>
      <c r="S1921" s="736"/>
      <c r="T1921" s="736"/>
      <c r="U1921" s="736"/>
      <c r="BA1921" s="722"/>
      <c r="BB1921" s="722"/>
      <c r="BC1921" s="722"/>
      <c r="BD1921" s="722"/>
      <c r="BE1921" s="722"/>
      <c r="BF1921" s="722"/>
      <c r="BG1921" s="722"/>
      <c r="BH1921" s="722"/>
      <c r="BI1921" s="722"/>
      <c r="BJ1921" s="722"/>
      <c r="BK1921" s="722"/>
      <c r="BL1921" s="722"/>
      <c r="BM1921" s="722"/>
      <c r="BN1921" s="722"/>
      <c r="BO1921" s="722"/>
      <c r="BP1921" s="722"/>
      <c r="BQ1921" s="722"/>
      <c r="BR1921" s="722"/>
      <c r="BS1921" s="722"/>
      <c r="BT1921" s="722"/>
      <c r="BU1921" s="722"/>
      <c r="BV1921" s="722"/>
      <c r="BW1921" s="722"/>
      <c r="BX1921" s="722"/>
      <c r="BY1921" s="722"/>
      <c r="BZ1921" s="722"/>
      <c r="CA1921" s="722"/>
      <c r="CB1921" s="722"/>
      <c r="CC1921" s="722"/>
      <c r="CD1921" s="722"/>
      <c r="CE1921" s="722"/>
      <c r="CF1921" s="722"/>
      <c r="CG1921" s="722"/>
      <c r="CH1921" s="722"/>
      <c r="CI1921" s="722"/>
      <c r="CJ1921" s="722"/>
      <c r="CK1921" s="722"/>
      <c r="CL1921" s="722"/>
      <c r="CM1921" s="722"/>
      <c r="CN1921" s="722"/>
      <c r="CO1921" s="722"/>
      <c r="CP1921" s="722"/>
      <c r="CQ1921" s="722"/>
      <c r="CR1921" s="722"/>
      <c r="CS1921" s="722"/>
    </row>
    <row r="1922" spans="1:97" s="1376" customFormat="1">
      <c r="A1922" s="722"/>
      <c r="B1922" s="722"/>
      <c r="C1922" s="722"/>
      <c r="D1922" s="722"/>
      <c r="E1922" s="722"/>
      <c r="F1922" s="757"/>
      <c r="G1922" s="757"/>
      <c r="H1922" s="757"/>
      <c r="I1922" s="757"/>
      <c r="J1922" s="757"/>
      <c r="K1922" s="758"/>
      <c r="L1922" s="758"/>
      <c r="M1922" s="722"/>
      <c r="N1922" s="736"/>
      <c r="O1922" s="736"/>
      <c r="P1922" s="736"/>
      <c r="Q1922" s="736"/>
      <c r="R1922" s="736"/>
      <c r="S1922" s="736"/>
      <c r="T1922" s="736"/>
      <c r="U1922" s="736"/>
      <c r="BA1922" s="722"/>
      <c r="BB1922" s="722"/>
      <c r="BC1922" s="722"/>
      <c r="BD1922" s="722"/>
      <c r="BE1922" s="722"/>
      <c r="BF1922" s="722"/>
      <c r="BG1922" s="722"/>
      <c r="BH1922" s="722"/>
      <c r="BI1922" s="722"/>
      <c r="BJ1922" s="722"/>
      <c r="BK1922" s="722"/>
      <c r="BL1922" s="722"/>
      <c r="BM1922" s="722"/>
      <c r="BN1922" s="722"/>
      <c r="BO1922" s="722"/>
      <c r="BP1922" s="722"/>
      <c r="BQ1922" s="722"/>
      <c r="BR1922" s="722"/>
      <c r="BS1922" s="722"/>
      <c r="BT1922" s="722"/>
      <c r="BU1922" s="722"/>
      <c r="BV1922" s="722"/>
      <c r="BW1922" s="722"/>
      <c r="BX1922" s="722"/>
      <c r="BY1922" s="722"/>
      <c r="BZ1922" s="722"/>
      <c r="CA1922" s="722"/>
      <c r="CB1922" s="722"/>
      <c r="CC1922" s="722"/>
      <c r="CD1922" s="722"/>
      <c r="CE1922" s="722"/>
      <c r="CF1922" s="722"/>
      <c r="CG1922" s="722"/>
      <c r="CH1922" s="722"/>
      <c r="CI1922" s="722"/>
      <c r="CJ1922" s="722"/>
      <c r="CK1922" s="722"/>
      <c r="CL1922" s="722"/>
      <c r="CM1922" s="722"/>
      <c r="CN1922" s="722"/>
      <c r="CO1922" s="722"/>
      <c r="CP1922" s="722"/>
      <c r="CQ1922" s="722"/>
      <c r="CR1922" s="722"/>
      <c r="CS1922" s="722"/>
    </row>
    <row r="1923" spans="1:97" s="1376" customFormat="1">
      <c r="A1923" s="722"/>
      <c r="B1923" s="722"/>
      <c r="C1923" s="722"/>
      <c r="D1923" s="722"/>
      <c r="E1923" s="722"/>
      <c r="F1923" s="757"/>
      <c r="G1923" s="757"/>
      <c r="H1923" s="757"/>
      <c r="I1923" s="757"/>
      <c r="J1923" s="757"/>
      <c r="K1923" s="758"/>
      <c r="L1923" s="758"/>
      <c r="M1923" s="722"/>
      <c r="N1923" s="736"/>
      <c r="O1923" s="736"/>
      <c r="P1923" s="736"/>
      <c r="Q1923" s="736"/>
      <c r="R1923" s="736"/>
      <c r="S1923" s="736"/>
      <c r="T1923" s="736"/>
      <c r="U1923" s="736"/>
      <c r="BA1923" s="722"/>
      <c r="BB1923" s="722"/>
      <c r="BC1923" s="722"/>
      <c r="BD1923" s="722"/>
      <c r="BE1923" s="722"/>
      <c r="BF1923" s="722"/>
      <c r="BG1923" s="722"/>
      <c r="BH1923" s="722"/>
      <c r="BI1923" s="722"/>
      <c r="BJ1923" s="722"/>
      <c r="BK1923" s="722"/>
      <c r="BL1923" s="722"/>
      <c r="BM1923" s="722"/>
      <c r="BN1923" s="722"/>
      <c r="BO1923" s="722"/>
      <c r="BP1923" s="722"/>
      <c r="BQ1923" s="722"/>
      <c r="BR1923" s="722"/>
      <c r="BS1923" s="722"/>
      <c r="BT1923" s="722"/>
      <c r="BU1923" s="722"/>
      <c r="BV1923" s="722"/>
      <c r="BW1923" s="722"/>
      <c r="BX1923" s="722"/>
      <c r="BY1923" s="722"/>
      <c r="BZ1923" s="722"/>
      <c r="CA1923" s="722"/>
      <c r="CB1923" s="722"/>
      <c r="CC1923" s="722"/>
      <c r="CD1923" s="722"/>
      <c r="CE1923" s="722"/>
      <c r="CF1923" s="722"/>
      <c r="CG1923" s="722"/>
      <c r="CH1923" s="722"/>
      <c r="CI1923" s="722"/>
      <c r="CJ1923" s="722"/>
      <c r="CK1923" s="722"/>
      <c r="CL1923" s="722"/>
      <c r="CM1923" s="722"/>
      <c r="CN1923" s="722"/>
      <c r="CO1923" s="722"/>
      <c r="CP1923" s="722"/>
      <c r="CQ1923" s="722"/>
      <c r="CR1923" s="722"/>
      <c r="CS1923" s="722"/>
    </row>
    <row r="1924" spans="1:97" s="1376" customFormat="1">
      <c r="A1924" s="722"/>
      <c r="B1924" s="722"/>
      <c r="C1924" s="722"/>
      <c r="D1924" s="722"/>
      <c r="E1924" s="722"/>
      <c r="F1924" s="757"/>
      <c r="G1924" s="757"/>
      <c r="H1924" s="757"/>
      <c r="I1924" s="757"/>
      <c r="J1924" s="757"/>
      <c r="K1924" s="758"/>
      <c r="L1924" s="758"/>
      <c r="M1924" s="722"/>
      <c r="N1924" s="736"/>
      <c r="O1924" s="736"/>
      <c r="P1924" s="736"/>
      <c r="Q1924" s="736"/>
      <c r="R1924" s="736"/>
      <c r="S1924" s="736"/>
      <c r="T1924" s="736"/>
      <c r="U1924" s="736"/>
      <c r="BA1924" s="722"/>
      <c r="BB1924" s="722"/>
      <c r="BC1924" s="722"/>
      <c r="BD1924" s="722"/>
      <c r="BE1924" s="722"/>
      <c r="BF1924" s="722"/>
      <c r="BG1924" s="722"/>
      <c r="BH1924" s="722"/>
      <c r="BI1924" s="722"/>
      <c r="BJ1924" s="722"/>
      <c r="BK1924" s="722"/>
      <c r="BL1924" s="722"/>
      <c r="BM1924" s="722"/>
      <c r="BN1924" s="722"/>
      <c r="BO1924" s="722"/>
      <c r="BP1924" s="722"/>
      <c r="BQ1924" s="722"/>
      <c r="BR1924" s="722"/>
      <c r="BS1924" s="722"/>
      <c r="BT1924" s="722"/>
      <c r="BU1924" s="722"/>
      <c r="BV1924" s="722"/>
      <c r="BW1924" s="722"/>
      <c r="BX1924" s="722"/>
      <c r="BY1924" s="722"/>
      <c r="BZ1924" s="722"/>
      <c r="CA1924" s="722"/>
      <c r="CB1924" s="722"/>
      <c r="CC1924" s="722"/>
      <c r="CD1924" s="722"/>
      <c r="CE1924" s="722"/>
      <c r="CF1924" s="722"/>
      <c r="CG1924" s="722"/>
      <c r="CH1924" s="722"/>
      <c r="CI1924" s="722"/>
      <c r="CJ1924" s="722"/>
      <c r="CK1924" s="722"/>
      <c r="CL1924" s="722"/>
      <c r="CM1924" s="722"/>
      <c r="CN1924" s="722"/>
      <c r="CO1924" s="722"/>
      <c r="CP1924" s="722"/>
      <c r="CQ1924" s="722"/>
      <c r="CR1924" s="722"/>
      <c r="CS1924" s="722"/>
    </row>
    <row r="1925" spans="1:97" s="1376" customFormat="1">
      <c r="A1925" s="722"/>
      <c r="B1925" s="722"/>
      <c r="C1925" s="722"/>
      <c r="D1925" s="722"/>
      <c r="E1925" s="722"/>
      <c r="F1925" s="757"/>
      <c r="G1925" s="757"/>
      <c r="H1925" s="757"/>
      <c r="I1925" s="757"/>
      <c r="J1925" s="757"/>
      <c r="K1925" s="758"/>
      <c r="L1925" s="758"/>
      <c r="M1925" s="722"/>
      <c r="N1925" s="736"/>
      <c r="O1925" s="736"/>
      <c r="P1925" s="736"/>
      <c r="Q1925" s="736"/>
      <c r="R1925" s="736"/>
      <c r="S1925" s="736"/>
      <c r="T1925" s="736"/>
      <c r="U1925" s="736"/>
      <c r="BA1925" s="722"/>
      <c r="BB1925" s="722"/>
      <c r="BC1925" s="722"/>
      <c r="BD1925" s="722"/>
      <c r="BE1925" s="722"/>
      <c r="BF1925" s="722"/>
      <c r="BG1925" s="722"/>
      <c r="BH1925" s="722"/>
      <c r="BI1925" s="722"/>
      <c r="BJ1925" s="722"/>
      <c r="BK1925" s="722"/>
      <c r="BL1925" s="722"/>
      <c r="BM1925" s="722"/>
      <c r="BN1925" s="722"/>
      <c r="BO1925" s="722"/>
      <c r="BP1925" s="722"/>
      <c r="BQ1925" s="722"/>
      <c r="BR1925" s="722"/>
      <c r="BS1925" s="722"/>
      <c r="BT1925" s="722"/>
      <c r="BU1925" s="722"/>
      <c r="BV1925" s="722"/>
      <c r="BW1925" s="722"/>
      <c r="BX1925" s="722"/>
      <c r="BY1925" s="722"/>
      <c r="BZ1925" s="722"/>
      <c r="CA1925" s="722"/>
      <c r="CB1925" s="722"/>
      <c r="CC1925" s="722"/>
      <c r="CD1925" s="722"/>
      <c r="CE1925" s="722"/>
      <c r="CF1925" s="722"/>
      <c r="CG1925" s="722"/>
      <c r="CH1925" s="722"/>
      <c r="CI1925" s="722"/>
      <c r="CJ1925" s="722"/>
      <c r="CK1925" s="722"/>
      <c r="CL1925" s="722"/>
      <c r="CM1925" s="722"/>
      <c r="CN1925" s="722"/>
      <c r="CO1925" s="722"/>
      <c r="CP1925" s="722"/>
      <c r="CQ1925" s="722"/>
      <c r="CR1925" s="722"/>
      <c r="CS1925" s="722"/>
    </row>
    <row r="1926" spans="1:97" s="1376" customFormat="1">
      <c r="A1926" s="722"/>
      <c r="B1926" s="722"/>
      <c r="C1926" s="722"/>
      <c r="D1926" s="722"/>
      <c r="E1926" s="722"/>
      <c r="F1926" s="757"/>
      <c r="G1926" s="757"/>
      <c r="H1926" s="757"/>
      <c r="I1926" s="757"/>
      <c r="J1926" s="757"/>
      <c r="K1926" s="758"/>
      <c r="L1926" s="758"/>
      <c r="M1926" s="722"/>
      <c r="N1926" s="736"/>
      <c r="O1926" s="736"/>
      <c r="P1926" s="736"/>
      <c r="Q1926" s="736"/>
      <c r="R1926" s="736"/>
      <c r="S1926" s="736"/>
      <c r="T1926" s="736"/>
      <c r="U1926" s="736"/>
      <c r="BA1926" s="722"/>
      <c r="BB1926" s="722"/>
      <c r="BC1926" s="722"/>
      <c r="BD1926" s="722"/>
      <c r="BE1926" s="722"/>
      <c r="BF1926" s="722"/>
      <c r="BG1926" s="722"/>
      <c r="BH1926" s="722"/>
      <c r="BI1926" s="722"/>
      <c r="BJ1926" s="722"/>
      <c r="BK1926" s="722"/>
      <c r="BL1926" s="722"/>
      <c r="BM1926" s="722"/>
      <c r="BN1926" s="722"/>
      <c r="BO1926" s="722"/>
      <c r="BP1926" s="722"/>
      <c r="BQ1926" s="722"/>
      <c r="BR1926" s="722"/>
      <c r="BS1926" s="722"/>
      <c r="BT1926" s="722"/>
      <c r="BU1926" s="722"/>
      <c r="BV1926" s="722"/>
      <c r="BW1926" s="722"/>
      <c r="BX1926" s="722"/>
      <c r="BY1926" s="722"/>
      <c r="BZ1926" s="722"/>
      <c r="CA1926" s="722"/>
      <c r="CB1926" s="722"/>
      <c r="CC1926" s="722"/>
      <c r="CD1926" s="722"/>
      <c r="CE1926" s="722"/>
      <c r="CF1926" s="722"/>
      <c r="CG1926" s="722"/>
      <c r="CH1926" s="722"/>
      <c r="CI1926" s="722"/>
      <c r="CJ1926" s="722"/>
      <c r="CK1926" s="722"/>
      <c r="CL1926" s="722"/>
      <c r="CM1926" s="722"/>
      <c r="CN1926" s="722"/>
      <c r="CO1926" s="722"/>
      <c r="CP1926" s="722"/>
      <c r="CQ1926" s="722"/>
      <c r="CR1926" s="722"/>
      <c r="CS1926" s="722"/>
    </row>
    <row r="1927" spans="1:97" s="1376" customFormat="1">
      <c r="A1927" s="722"/>
      <c r="B1927" s="722"/>
      <c r="C1927" s="722"/>
      <c r="D1927" s="722"/>
      <c r="E1927" s="722"/>
      <c r="F1927" s="757"/>
      <c r="G1927" s="757"/>
      <c r="H1927" s="757"/>
      <c r="I1927" s="757"/>
      <c r="J1927" s="757"/>
      <c r="K1927" s="758"/>
      <c r="L1927" s="758"/>
      <c r="M1927" s="722"/>
      <c r="N1927" s="736"/>
      <c r="O1927" s="736"/>
      <c r="P1927" s="736"/>
      <c r="Q1927" s="736"/>
      <c r="R1927" s="736"/>
      <c r="S1927" s="736"/>
      <c r="T1927" s="736"/>
      <c r="U1927" s="736"/>
      <c r="BA1927" s="722"/>
      <c r="BB1927" s="722"/>
      <c r="BC1927" s="722"/>
      <c r="BD1927" s="722"/>
      <c r="BE1927" s="722"/>
      <c r="BF1927" s="722"/>
      <c r="BG1927" s="722"/>
      <c r="BH1927" s="722"/>
      <c r="BI1927" s="722"/>
      <c r="BJ1927" s="722"/>
      <c r="BK1927" s="722"/>
      <c r="BL1927" s="722"/>
      <c r="BM1927" s="722"/>
      <c r="BN1927" s="722"/>
      <c r="BO1927" s="722"/>
      <c r="BP1927" s="722"/>
      <c r="BQ1927" s="722"/>
      <c r="BR1927" s="722"/>
      <c r="BS1927" s="722"/>
      <c r="BT1927" s="722"/>
      <c r="BU1927" s="722"/>
      <c r="BV1927" s="722"/>
      <c r="BW1927" s="722"/>
      <c r="BX1927" s="722"/>
      <c r="BY1927" s="722"/>
      <c r="BZ1927" s="722"/>
      <c r="CA1927" s="722"/>
      <c r="CB1927" s="722"/>
      <c r="CC1927" s="722"/>
      <c r="CD1927" s="722"/>
      <c r="CE1927" s="722"/>
      <c r="CF1927" s="722"/>
      <c r="CG1927" s="722"/>
      <c r="CH1927" s="722"/>
      <c r="CI1927" s="722"/>
      <c r="CJ1927" s="722"/>
      <c r="CK1927" s="722"/>
      <c r="CL1927" s="722"/>
      <c r="CM1927" s="722"/>
      <c r="CN1927" s="722"/>
      <c r="CO1927" s="722"/>
      <c r="CP1927" s="722"/>
      <c r="CQ1927" s="722"/>
      <c r="CR1927" s="722"/>
      <c r="CS1927" s="722"/>
    </row>
    <row r="1928" spans="1:97" s="1376" customFormat="1">
      <c r="A1928" s="722"/>
      <c r="B1928" s="722"/>
      <c r="C1928" s="722"/>
      <c r="D1928" s="722"/>
      <c r="E1928" s="722"/>
      <c r="F1928" s="757"/>
      <c r="G1928" s="757"/>
      <c r="H1928" s="757"/>
      <c r="I1928" s="757"/>
      <c r="J1928" s="757"/>
      <c r="K1928" s="758"/>
      <c r="L1928" s="758"/>
      <c r="M1928" s="722"/>
      <c r="N1928" s="736"/>
      <c r="O1928" s="736"/>
      <c r="P1928" s="736"/>
      <c r="Q1928" s="736"/>
      <c r="R1928" s="736"/>
      <c r="S1928" s="736"/>
      <c r="T1928" s="736"/>
      <c r="U1928" s="736"/>
      <c r="BA1928" s="722"/>
      <c r="BB1928" s="722"/>
      <c r="BC1928" s="722"/>
      <c r="BD1928" s="722"/>
      <c r="BE1928" s="722"/>
      <c r="BF1928" s="722"/>
      <c r="BG1928" s="722"/>
      <c r="BH1928" s="722"/>
      <c r="BI1928" s="722"/>
      <c r="BJ1928" s="722"/>
      <c r="BK1928" s="722"/>
      <c r="BL1928" s="722"/>
      <c r="BM1928" s="722"/>
      <c r="BN1928" s="722"/>
      <c r="BO1928" s="722"/>
      <c r="BP1928" s="722"/>
      <c r="BQ1928" s="722"/>
      <c r="BR1928" s="722"/>
      <c r="BS1928" s="722"/>
      <c r="BT1928" s="722"/>
      <c r="BU1928" s="722"/>
      <c r="BV1928" s="722"/>
      <c r="BW1928" s="722"/>
      <c r="BX1928" s="722"/>
      <c r="BY1928" s="722"/>
      <c r="BZ1928" s="722"/>
      <c r="CA1928" s="722"/>
      <c r="CB1928" s="722"/>
      <c r="CC1928" s="722"/>
      <c r="CD1928" s="722"/>
      <c r="CE1928" s="722"/>
      <c r="CF1928" s="722"/>
      <c r="CG1928" s="722"/>
      <c r="CH1928" s="722"/>
      <c r="CI1928" s="722"/>
      <c r="CJ1928" s="722"/>
      <c r="CK1928" s="722"/>
      <c r="CL1928" s="722"/>
      <c r="CM1928" s="722"/>
      <c r="CN1928" s="722"/>
      <c r="CO1928" s="722"/>
      <c r="CP1928" s="722"/>
      <c r="CQ1928" s="722"/>
      <c r="CR1928" s="722"/>
      <c r="CS1928" s="722"/>
    </row>
    <row r="1929" spans="1:97" s="1376" customFormat="1">
      <c r="A1929" s="722"/>
      <c r="B1929" s="722"/>
      <c r="C1929" s="722"/>
      <c r="D1929" s="722"/>
      <c r="E1929" s="722"/>
      <c r="F1929" s="757"/>
      <c r="G1929" s="757"/>
      <c r="H1929" s="757"/>
      <c r="I1929" s="757"/>
      <c r="J1929" s="757"/>
      <c r="K1929" s="758"/>
      <c r="L1929" s="758"/>
      <c r="M1929" s="722"/>
      <c r="N1929" s="736"/>
      <c r="O1929" s="736"/>
      <c r="P1929" s="736"/>
      <c r="Q1929" s="736"/>
      <c r="R1929" s="736"/>
      <c r="S1929" s="736"/>
      <c r="T1929" s="736"/>
      <c r="U1929" s="736"/>
      <c r="BA1929" s="722"/>
      <c r="BB1929" s="722"/>
      <c r="BC1929" s="722"/>
      <c r="BD1929" s="722"/>
      <c r="BE1929" s="722"/>
      <c r="BF1929" s="722"/>
      <c r="BG1929" s="722"/>
      <c r="BH1929" s="722"/>
      <c r="BI1929" s="722"/>
      <c r="BJ1929" s="722"/>
      <c r="BK1929" s="722"/>
      <c r="BL1929" s="722"/>
      <c r="BM1929" s="722"/>
      <c r="BN1929" s="722"/>
      <c r="BO1929" s="722"/>
      <c r="BP1929" s="722"/>
      <c r="BQ1929" s="722"/>
      <c r="BR1929" s="722"/>
      <c r="BS1929" s="722"/>
      <c r="BT1929" s="722"/>
      <c r="BU1929" s="722"/>
      <c r="BV1929" s="722"/>
      <c r="BW1929" s="722"/>
      <c r="BX1929" s="722"/>
      <c r="BY1929" s="722"/>
      <c r="BZ1929" s="722"/>
      <c r="CA1929" s="722"/>
      <c r="CB1929" s="722"/>
      <c r="CC1929" s="722"/>
      <c r="CD1929" s="722"/>
      <c r="CE1929" s="722"/>
      <c r="CF1929" s="722"/>
      <c r="CG1929" s="722"/>
      <c r="CH1929" s="722"/>
      <c r="CI1929" s="722"/>
      <c r="CJ1929" s="722"/>
      <c r="CK1929" s="722"/>
      <c r="CL1929" s="722"/>
      <c r="CM1929" s="722"/>
      <c r="CN1929" s="722"/>
      <c r="CO1929" s="722"/>
      <c r="CP1929" s="722"/>
      <c r="CQ1929" s="722"/>
      <c r="CR1929" s="722"/>
      <c r="CS1929" s="722"/>
    </row>
    <row r="1930" spans="1:97" s="1376" customFormat="1">
      <c r="A1930" s="722"/>
      <c r="B1930" s="722"/>
      <c r="C1930" s="722"/>
      <c r="D1930" s="722"/>
      <c r="E1930" s="722"/>
      <c r="F1930" s="757"/>
      <c r="G1930" s="757"/>
      <c r="H1930" s="757"/>
      <c r="I1930" s="757"/>
      <c r="J1930" s="757"/>
      <c r="K1930" s="758"/>
      <c r="L1930" s="758"/>
      <c r="M1930" s="722"/>
      <c r="N1930" s="736"/>
      <c r="O1930" s="736"/>
      <c r="P1930" s="736"/>
      <c r="Q1930" s="736"/>
      <c r="R1930" s="736"/>
      <c r="S1930" s="736"/>
      <c r="T1930" s="736"/>
      <c r="U1930" s="736"/>
      <c r="BA1930" s="722"/>
      <c r="BB1930" s="722"/>
      <c r="BC1930" s="722"/>
      <c r="BD1930" s="722"/>
      <c r="BE1930" s="722"/>
      <c r="BF1930" s="722"/>
      <c r="BG1930" s="722"/>
      <c r="BH1930" s="722"/>
      <c r="BI1930" s="722"/>
      <c r="BJ1930" s="722"/>
      <c r="BK1930" s="722"/>
      <c r="BL1930" s="722"/>
      <c r="BM1930" s="722"/>
      <c r="BN1930" s="722"/>
      <c r="BO1930" s="722"/>
      <c r="BP1930" s="722"/>
      <c r="BQ1930" s="722"/>
      <c r="BR1930" s="722"/>
      <c r="BS1930" s="722"/>
      <c r="BT1930" s="722"/>
      <c r="BU1930" s="722"/>
      <c r="BV1930" s="722"/>
      <c r="BW1930" s="722"/>
      <c r="BX1930" s="722"/>
      <c r="BY1930" s="722"/>
      <c r="BZ1930" s="722"/>
      <c r="CA1930" s="722"/>
      <c r="CB1930" s="722"/>
      <c r="CC1930" s="722"/>
      <c r="CD1930" s="722"/>
      <c r="CE1930" s="722"/>
      <c r="CF1930" s="722"/>
      <c r="CG1930" s="722"/>
      <c r="CH1930" s="722"/>
      <c r="CI1930" s="722"/>
      <c r="CJ1930" s="722"/>
      <c r="CK1930" s="722"/>
      <c r="CL1930" s="722"/>
      <c r="CM1930" s="722"/>
      <c r="CN1930" s="722"/>
      <c r="CO1930" s="722"/>
      <c r="CP1930" s="722"/>
      <c r="CQ1930" s="722"/>
      <c r="CR1930" s="722"/>
      <c r="CS1930" s="722"/>
    </row>
    <row r="1931" spans="1:97" s="1376" customFormat="1">
      <c r="A1931" s="722"/>
      <c r="B1931" s="722"/>
      <c r="C1931" s="722"/>
      <c r="D1931" s="722"/>
      <c r="E1931" s="722"/>
      <c r="F1931" s="757"/>
      <c r="G1931" s="757"/>
      <c r="H1931" s="757"/>
      <c r="I1931" s="757"/>
      <c r="J1931" s="757"/>
      <c r="K1931" s="758"/>
      <c r="L1931" s="758"/>
      <c r="M1931" s="722"/>
      <c r="N1931" s="736"/>
      <c r="O1931" s="736"/>
      <c r="P1931" s="736"/>
      <c r="Q1931" s="736"/>
      <c r="R1931" s="736"/>
      <c r="S1931" s="736"/>
      <c r="T1931" s="736"/>
      <c r="U1931" s="736"/>
      <c r="BA1931" s="722"/>
      <c r="BB1931" s="722"/>
      <c r="BC1931" s="722"/>
      <c r="BD1931" s="722"/>
      <c r="BE1931" s="722"/>
      <c r="BF1931" s="722"/>
      <c r="BG1931" s="722"/>
      <c r="BH1931" s="722"/>
      <c r="BI1931" s="722"/>
      <c r="BJ1931" s="722"/>
      <c r="BK1931" s="722"/>
      <c r="BL1931" s="722"/>
      <c r="BM1931" s="722"/>
      <c r="BN1931" s="722"/>
      <c r="BO1931" s="722"/>
      <c r="BP1931" s="722"/>
      <c r="BQ1931" s="722"/>
      <c r="BR1931" s="722"/>
      <c r="BS1931" s="722"/>
      <c r="BT1931" s="722"/>
      <c r="BU1931" s="722"/>
      <c r="BV1931" s="722"/>
      <c r="BW1931" s="722"/>
      <c r="BX1931" s="722"/>
      <c r="BY1931" s="722"/>
      <c r="BZ1931" s="722"/>
      <c r="CA1931" s="722"/>
      <c r="CB1931" s="722"/>
      <c r="CC1931" s="722"/>
      <c r="CD1931" s="722"/>
      <c r="CE1931" s="722"/>
      <c r="CF1931" s="722"/>
      <c r="CG1931" s="722"/>
      <c r="CH1931" s="722"/>
      <c r="CI1931" s="722"/>
      <c r="CJ1931" s="722"/>
      <c r="CK1931" s="722"/>
      <c r="CL1931" s="722"/>
      <c r="CM1931" s="722"/>
      <c r="CN1931" s="722"/>
      <c r="CO1931" s="722"/>
      <c r="CP1931" s="722"/>
      <c r="CQ1931" s="722"/>
      <c r="CR1931" s="722"/>
      <c r="CS1931" s="722"/>
    </row>
    <row r="1932" spans="1:97" s="1376" customFormat="1">
      <c r="A1932" s="722"/>
      <c r="B1932" s="722"/>
      <c r="C1932" s="722"/>
      <c r="D1932" s="722"/>
      <c r="E1932" s="722"/>
      <c r="F1932" s="757"/>
      <c r="G1932" s="757"/>
      <c r="H1932" s="757"/>
      <c r="I1932" s="757"/>
      <c r="J1932" s="757"/>
      <c r="K1932" s="758"/>
      <c r="L1932" s="758"/>
      <c r="M1932" s="722"/>
      <c r="N1932" s="736"/>
      <c r="O1932" s="736"/>
      <c r="P1932" s="736"/>
      <c r="Q1932" s="736"/>
      <c r="R1932" s="736"/>
      <c r="S1932" s="736"/>
      <c r="T1932" s="736"/>
      <c r="U1932" s="736"/>
      <c r="BA1932" s="722"/>
      <c r="BB1932" s="722"/>
      <c r="BC1932" s="722"/>
      <c r="BD1932" s="722"/>
      <c r="BE1932" s="722"/>
      <c r="BF1932" s="722"/>
      <c r="BG1932" s="722"/>
      <c r="BH1932" s="722"/>
      <c r="BI1932" s="722"/>
      <c r="BJ1932" s="722"/>
      <c r="BK1932" s="722"/>
      <c r="BL1932" s="722"/>
      <c r="BM1932" s="722"/>
      <c r="BN1932" s="722"/>
      <c r="BO1932" s="722"/>
      <c r="BP1932" s="722"/>
      <c r="BQ1932" s="722"/>
      <c r="BR1932" s="722"/>
      <c r="BS1932" s="722"/>
      <c r="BT1932" s="722"/>
      <c r="BU1932" s="722"/>
      <c r="BV1932" s="722"/>
      <c r="BW1932" s="722"/>
      <c r="BX1932" s="722"/>
      <c r="BY1932" s="722"/>
      <c r="BZ1932" s="722"/>
      <c r="CA1932" s="722"/>
      <c r="CB1932" s="722"/>
      <c r="CC1932" s="722"/>
      <c r="CD1932" s="722"/>
      <c r="CE1932" s="722"/>
      <c r="CF1932" s="722"/>
      <c r="CG1932" s="722"/>
      <c r="CH1932" s="722"/>
      <c r="CI1932" s="722"/>
      <c r="CJ1932" s="722"/>
      <c r="CK1932" s="722"/>
      <c r="CL1932" s="722"/>
      <c r="CM1932" s="722"/>
      <c r="CN1932" s="722"/>
      <c r="CO1932" s="722"/>
      <c r="CP1932" s="722"/>
      <c r="CQ1932" s="722"/>
      <c r="CR1932" s="722"/>
      <c r="CS1932" s="722"/>
    </row>
    <row r="1933" spans="1:97" s="1376" customFormat="1">
      <c r="A1933" s="722"/>
      <c r="B1933" s="722"/>
      <c r="C1933" s="722"/>
      <c r="D1933" s="722"/>
      <c r="E1933" s="722"/>
      <c r="F1933" s="757"/>
      <c r="G1933" s="757"/>
      <c r="H1933" s="757"/>
      <c r="I1933" s="757"/>
      <c r="J1933" s="757"/>
      <c r="K1933" s="758"/>
      <c r="L1933" s="758"/>
      <c r="M1933" s="722"/>
      <c r="N1933" s="736"/>
      <c r="O1933" s="736"/>
      <c r="P1933" s="736"/>
      <c r="Q1933" s="736"/>
      <c r="R1933" s="736"/>
      <c r="S1933" s="736"/>
      <c r="T1933" s="736"/>
      <c r="U1933" s="736"/>
      <c r="BA1933" s="722"/>
      <c r="BB1933" s="722"/>
      <c r="BC1933" s="722"/>
      <c r="BD1933" s="722"/>
      <c r="BE1933" s="722"/>
      <c r="BF1933" s="722"/>
      <c r="BG1933" s="722"/>
      <c r="BH1933" s="722"/>
      <c r="BI1933" s="722"/>
      <c r="BJ1933" s="722"/>
      <c r="BK1933" s="722"/>
      <c r="BL1933" s="722"/>
      <c r="BM1933" s="722"/>
      <c r="BN1933" s="722"/>
      <c r="BO1933" s="722"/>
      <c r="BP1933" s="722"/>
      <c r="BQ1933" s="722"/>
      <c r="BR1933" s="722"/>
      <c r="BS1933" s="722"/>
      <c r="BT1933" s="722"/>
      <c r="BU1933" s="722"/>
      <c r="BV1933" s="722"/>
      <c r="BW1933" s="722"/>
      <c r="BX1933" s="722"/>
      <c r="BY1933" s="722"/>
      <c r="BZ1933" s="722"/>
      <c r="CA1933" s="722"/>
      <c r="CB1933" s="722"/>
      <c r="CC1933" s="722"/>
      <c r="CD1933" s="722"/>
      <c r="CE1933" s="722"/>
      <c r="CF1933" s="722"/>
      <c r="CG1933" s="722"/>
      <c r="CH1933" s="722"/>
      <c r="CI1933" s="722"/>
      <c r="CJ1933" s="722"/>
      <c r="CK1933" s="722"/>
      <c r="CL1933" s="722"/>
      <c r="CM1933" s="722"/>
      <c r="CN1933" s="722"/>
      <c r="CO1933" s="722"/>
      <c r="CP1933" s="722"/>
      <c r="CQ1933" s="722"/>
      <c r="CR1933" s="722"/>
      <c r="CS1933" s="722"/>
    </row>
    <row r="1934" spans="1:97" s="1376" customFormat="1">
      <c r="A1934" s="722"/>
      <c r="B1934" s="722"/>
      <c r="C1934" s="722"/>
      <c r="D1934" s="722"/>
      <c r="E1934" s="722"/>
      <c r="F1934" s="757"/>
      <c r="G1934" s="757"/>
      <c r="H1934" s="757"/>
      <c r="I1934" s="757"/>
      <c r="J1934" s="757"/>
      <c r="K1934" s="758"/>
      <c r="L1934" s="758"/>
      <c r="M1934" s="722"/>
      <c r="N1934" s="736"/>
      <c r="O1934" s="736"/>
      <c r="P1934" s="736"/>
      <c r="Q1934" s="736"/>
      <c r="R1934" s="736"/>
      <c r="S1934" s="736"/>
      <c r="T1934" s="736"/>
      <c r="U1934" s="736"/>
      <c r="BA1934" s="722"/>
      <c r="BB1934" s="722"/>
      <c r="BC1934" s="722"/>
      <c r="BD1934" s="722"/>
      <c r="BE1934" s="722"/>
      <c r="BF1934" s="722"/>
      <c r="BG1934" s="722"/>
      <c r="BH1934" s="722"/>
      <c r="BI1934" s="722"/>
      <c r="BJ1934" s="722"/>
      <c r="BK1934" s="722"/>
      <c r="BL1934" s="722"/>
      <c r="BM1934" s="722"/>
      <c r="BN1934" s="722"/>
      <c r="BO1934" s="722"/>
      <c r="BP1934" s="722"/>
      <c r="BQ1934" s="722"/>
      <c r="BR1934" s="722"/>
      <c r="BS1934" s="722"/>
      <c r="BT1934" s="722"/>
      <c r="BU1934" s="722"/>
      <c r="BV1934" s="722"/>
      <c r="BW1934" s="722"/>
      <c r="BX1934" s="722"/>
      <c r="BY1934" s="722"/>
      <c r="BZ1934" s="722"/>
      <c r="CA1934" s="722"/>
      <c r="CB1934" s="722"/>
      <c r="CC1934" s="722"/>
      <c r="CD1934" s="722"/>
      <c r="CE1934" s="722"/>
      <c r="CF1934" s="722"/>
      <c r="CG1934" s="722"/>
      <c r="CH1934" s="722"/>
      <c r="CI1934" s="722"/>
      <c r="CJ1934" s="722"/>
      <c r="CK1934" s="722"/>
      <c r="CL1934" s="722"/>
      <c r="CM1934" s="722"/>
      <c r="CN1934" s="722"/>
      <c r="CO1934" s="722"/>
      <c r="CP1934" s="722"/>
      <c r="CQ1934" s="722"/>
      <c r="CR1934" s="722"/>
      <c r="CS1934" s="722"/>
    </row>
    <row r="1935" spans="1:97" s="1376" customFormat="1">
      <c r="A1935" s="722"/>
      <c r="B1935" s="722"/>
      <c r="C1935" s="722"/>
      <c r="D1935" s="722"/>
      <c r="E1935" s="722"/>
      <c r="F1935" s="757"/>
      <c r="G1935" s="757"/>
      <c r="H1935" s="757"/>
      <c r="I1935" s="757"/>
      <c r="J1935" s="757"/>
      <c r="K1935" s="758"/>
      <c r="L1935" s="758"/>
      <c r="M1935" s="722"/>
      <c r="N1935" s="736"/>
      <c r="O1935" s="736"/>
      <c r="P1935" s="736"/>
      <c r="Q1935" s="736"/>
      <c r="R1935" s="736"/>
      <c r="S1935" s="736"/>
      <c r="T1935" s="736"/>
      <c r="U1935" s="736"/>
      <c r="BA1935" s="722"/>
      <c r="BB1935" s="722"/>
      <c r="BC1935" s="722"/>
      <c r="BD1935" s="722"/>
      <c r="BE1935" s="722"/>
      <c r="BF1935" s="722"/>
      <c r="BG1935" s="722"/>
      <c r="BH1935" s="722"/>
      <c r="BI1935" s="722"/>
      <c r="BJ1935" s="722"/>
      <c r="BK1935" s="722"/>
      <c r="BL1935" s="722"/>
      <c r="BM1935" s="722"/>
      <c r="BN1935" s="722"/>
      <c r="BO1935" s="722"/>
      <c r="BP1935" s="722"/>
      <c r="BQ1935" s="722"/>
      <c r="BR1935" s="722"/>
      <c r="BS1935" s="722"/>
      <c r="BT1935" s="722"/>
      <c r="BU1935" s="722"/>
      <c r="BV1935" s="722"/>
      <c r="BW1935" s="722"/>
      <c r="BX1935" s="722"/>
      <c r="BY1935" s="722"/>
      <c r="BZ1935" s="722"/>
      <c r="CA1935" s="722"/>
      <c r="CB1935" s="722"/>
      <c r="CC1935" s="722"/>
      <c r="CD1935" s="722"/>
      <c r="CE1935" s="722"/>
      <c r="CF1935" s="722"/>
      <c r="CG1935" s="722"/>
      <c r="CH1935" s="722"/>
      <c r="CI1935" s="722"/>
      <c r="CJ1935" s="722"/>
      <c r="CK1935" s="722"/>
      <c r="CL1935" s="722"/>
      <c r="CM1935" s="722"/>
      <c r="CN1935" s="722"/>
      <c r="CO1935" s="722"/>
      <c r="CP1935" s="722"/>
      <c r="CQ1935" s="722"/>
      <c r="CR1935" s="722"/>
      <c r="CS1935" s="722"/>
    </row>
    <row r="1936" spans="1:97" s="1376" customFormat="1">
      <c r="A1936" s="722"/>
      <c r="B1936" s="722"/>
      <c r="C1936" s="722"/>
      <c r="D1936" s="722"/>
      <c r="E1936" s="722"/>
      <c r="F1936" s="757"/>
      <c r="G1936" s="757"/>
      <c r="H1936" s="757"/>
      <c r="I1936" s="757"/>
      <c r="J1936" s="757"/>
      <c r="K1936" s="758"/>
      <c r="L1936" s="758"/>
      <c r="M1936" s="722"/>
      <c r="N1936" s="736"/>
      <c r="O1936" s="736"/>
      <c r="P1936" s="736"/>
      <c r="Q1936" s="736"/>
      <c r="R1936" s="736"/>
      <c r="S1936" s="736"/>
      <c r="T1936" s="736"/>
      <c r="U1936" s="736"/>
      <c r="BA1936" s="722"/>
      <c r="BB1936" s="722"/>
      <c r="BC1936" s="722"/>
      <c r="BD1936" s="722"/>
      <c r="BE1936" s="722"/>
      <c r="BF1936" s="722"/>
      <c r="BG1936" s="722"/>
      <c r="BH1936" s="722"/>
      <c r="BI1936" s="722"/>
      <c r="BJ1936" s="722"/>
      <c r="BK1936" s="722"/>
      <c r="BL1936" s="722"/>
      <c r="BM1936" s="722"/>
      <c r="BN1936" s="722"/>
      <c r="BO1936" s="722"/>
      <c r="BP1936" s="722"/>
      <c r="BQ1936" s="722"/>
      <c r="BR1936" s="722"/>
      <c r="BS1936" s="722"/>
      <c r="BT1936" s="722"/>
      <c r="BU1936" s="722"/>
      <c r="BV1936" s="722"/>
      <c r="BW1936" s="722"/>
      <c r="BX1936" s="722"/>
      <c r="BY1936" s="722"/>
      <c r="BZ1936" s="722"/>
      <c r="CA1936" s="722"/>
      <c r="CB1936" s="722"/>
      <c r="CC1936" s="722"/>
      <c r="CD1936" s="722"/>
      <c r="CE1936" s="722"/>
      <c r="CF1936" s="722"/>
      <c r="CG1936" s="722"/>
      <c r="CH1936" s="722"/>
      <c r="CI1936" s="722"/>
      <c r="CJ1936" s="722"/>
      <c r="CK1936" s="722"/>
      <c r="CL1936" s="722"/>
      <c r="CM1936" s="722"/>
      <c r="CN1936" s="722"/>
      <c r="CO1936" s="722"/>
      <c r="CP1936" s="722"/>
      <c r="CQ1936" s="722"/>
      <c r="CR1936" s="722"/>
      <c r="CS1936" s="722"/>
    </row>
    <row r="1937" spans="1:97" s="1376" customFormat="1">
      <c r="A1937" s="722"/>
      <c r="B1937" s="722"/>
      <c r="C1937" s="722"/>
      <c r="D1937" s="722"/>
      <c r="E1937" s="722"/>
      <c r="F1937" s="757"/>
      <c r="G1937" s="757"/>
      <c r="H1937" s="757"/>
      <c r="I1937" s="757"/>
      <c r="J1937" s="757"/>
      <c r="K1937" s="758"/>
      <c r="L1937" s="758"/>
      <c r="M1937" s="722"/>
      <c r="N1937" s="736"/>
      <c r="O1937" s="736"/>
      <c r="P1937" s="736"/>
      <c r="Q1937" s="736"/>
      <c r="R1937" s="736"/>
      <c r="S1937" s="736"/>
      <c r="T1937" s="736"/>
      <c r="U1937" s="736"/>
      <c r="BA1937" s="722"/>
      <c r="BB1937" s="722"/>
      <c r="BC1937" s="722"/>
      <c r="BD1937" s="722"/>
      <c r="BE1937" s="722"/>
      <c r="BF1937" s="722"/>
      <c r="BG1937" s="722"/>
      <c r="BH1937" s="722"/>
      <c r="BI1937" s="722"/>
      <c r="BJ1937" s="722"/>
      <c r="BK1937" s="722"/>
      <c r="BL1937" s="722"/>
      <c r="BM1937" s="722"/>
      <c r="BN1937" s="722"/>
      <c r="BO1937" s="722"/>
      <c r="BP1937" s="722"/>
      <c r="BQ1937" s="722"/>
      <c r="BR1937" s="722"/>
      <c r="BS1937" s="722"/>
      <c r="BT1937" s="722"/>
      <c r="BU1937" s="722"/>
      <c r="BV1937" s="722"/>
      <c r="BW1937" s="722"/>
      <c r="BX1937" s="722"/>
      <c r="BY1937" s="722"/>
      <c r="BZ1937" s="722"/>
      <c r="CA1937" s="722"/>
      <c r="CB1937" s="722"/>
      <c r="CC1937" s="722"/>
      <c r="CD1937" s="722"/>
      <c r="CE1937" s="722"/>
      <c r="CF1937" s="722"/>
      <c r="CG1937" s="722"/>
      <c r="CH1937" s="722"/>
      <c r="CI1937" s="722"/>
      <c r="CJ1937" s="722"/>
      <c r="CK1937" s="722"/>
      <c r="CL1937" s="722"/>
      <c r="CM1937" s="722"/>
      <c r="CN1937" s="722"/>
      <c r="CO1937" s="722"/>
      <c r="CP1937" s="722"/>
      <c r="CQ1937" s="722"/>
      <c r="CR1937" s="722"/>
      <c r="CS1937" s="722"/>
    </row>
    <row r="1938" spans="1:97" s="1376" customFormat="1">
      <c r="A1938" s="722"/>
      <c r="B1938" s="722"/>
      <c r="C1938" s="722"/>
      <c r="D1938" s="722"/>
      <c r="E1938" s="722"/>
      <c r="F1938" s="757"/>
      <c r="G1938" s="757"/>
      <c r="H1938" s="757"/>
      <c r="I1938" s="757"/>
      <c r="J1938" s="757"/>
      <c r="K1938" s="758"/>
      <c r="L1938" s="758"/>
      <c r="M1938" s="722"/>
      <c r="N1938" s="736"/>
      <c r="O1938" s="736"/>
      <c r="P1938" s="736"/>
      <c r="Q1938" s="736"/>
      <c r="R1938" s="736"/>
      <c r="S1938" s="736"/>
      <c r="T1938" s="736"/>
      <c r="U1938" s="736"/>
      <c r="BA1938" s="722"/>
      <c r="BB1938" s="722"/>
      <c r="BC1938" s="722"/>
      <c r="BD1938" s="722"/>
      <c r="BE1938" s="722"/>
      <c r="BF1938" s="722"/>
      <c r="BG1938" s="722"/>
      <c r="BH1938" s="722"/>
      <c r="BI1938" s="722"/>
      <c r="BJ1938" s="722"/>
      <c r="BK1938" s="722"/>
      <c r="BL1938" s="722"/>
      <c r="BM1938" s="722"/>
      <c r="BN1938" s="722"/>
      <c r="BO1938" s="722"/>
      <c r="BP1938" s="722"/>
      <c r="BQ1938" s="722"/>
      <c r="BR1938" s="722"/>
      <c r="BS1938" s="722"/>
      <c r="BT1938" s="722"/>
      <c r="BU1938" s="722"/>
      <c r="BV1938" s="722"/>
      <c r="BW1938" s="722"/>
      <c r="BX1938" s="722"/>
      <c r="BY1938" s="722"/>
      <c r="BZ1938" s="722"/>
      <c r="CA1938" s="722"/>
      <c r="CB1938" s="722"/>
      <c r="CC1938" s="722"/>
      <c r="CD1938" s="722"/>
      <c r="CE1938" s="722"/>
      <c r="CF1938" s="722"/>
      <c r="CG1938" s="722"/>
      <c r="CH1938" s="722"/>
      <c r="CI1938" s="722"/>
      <c r="CJ1938" s="722"/>
      <c r="CK1938" s="722"/>
      <c r="CL1938" s="722"/>
      <c r="CM1938" s="722"/>
      <c r="CN1938" s="722"/>
      <c r="CO1938" s="722"/>
      <c r="CP1938" s="722"/>
      <c r="CQ1938" s="722"/>
      <c r="CR1938" s="722"/>
      <c r="CS1938" s="722"/>
    </row>
    <row r="1939" spans="1:97" s="1376" customFormat="1">
      <c r="A1939" s="722"/>
      <c r="B1939" s="722"/>
      <c r="C1939" s="722"/>
      <c r="D1939" s="722"/>
      <c r="E1939" s="722"/>
      <c r="F1939" s="757"/>
      <c r="G1939" s="757"/>
      <c r="H1939" s="757"/>
      <c r="I1939" s="757"/>
      <c r="J1939" s="757"/>
      <c r="K1939" s="758"/>
      <c r="L1939" s="758"/>
      <c r="M1939" s="722"/>
      <c r="N1939" s="736"/>
      <c r="O1939" s="736"/>
      <c r="P1939" s="736"/>
      <c r="Q1939" s="736"/>
      <c r="R1939" s="736"/>
      <c r="S1939" s="736"/>
      <c r="T1939" s="736"/>
      <c r="U1939" s="736"/>
      <c r="BA1939" s="722"/>
      <c r="BB1939" s="722"/>
      <c r="BC1939" s="722"/>
      <c r="BD1939" s="722"/>
      <c r="BE1939" s="722"/>
      <c r="BF1939" s="722"/>
      <c r="BG1939" s="722"/>
      <c r="BH1939" s="722"/>
      <c r="BI1939" s="722"/>
      <c r="BJ1939" s="722"/>
      <c r="BK1939" s="722"/>
      <c r="BL1939" s="722"/>
      <c r="BM1939" s="722"/>
      <c r="BN1939" s="722"/>
      <c r="BO1939" s="722"/>
      <c r="BP1939" s="722"/>
      <c r="BQ1939" s="722"/>
      <c r="BR1939" s="722"/>
      <c r="BS1939" s="722"/>
      <c r="BT1939" s="722"/>
      <c r="BU1939" s="722"/>
      <c r="BV1939" s="722"/>
      <c r="BW1939" s="722"/>
      <c r="BX1939" s="722"/>
      <c r="BY1939" s="722"/>
      <c r="BZ1939" s="722"/>
      <c r="CA1939" s="722"/>
      <c r="CB1939" s="722"/>
      <c r="CC1939" s="722"/>
      <c r="CD1939" s="722"/>
      <c r="CE1939" s="722"/>
      <c r="CF1939" s="722"/>
      <c r="CG1939" s="722"/>
      <c r="CH1939" s="722"/>
      <c r="CI1939" s="722"/>
      <c r="CJ1939" s="722"/>
      <c r="CK1939" s="722"/>
      <c r="CL1939" s="722"/>
      <c r="CM1939" s="722"/>
      <c r="CN1939" s="722"/>
      <c r="CO1939" s="722"/>
      <c r="CP1939" s="722"/>
      <c r="CQ1939" s="722"/>
      <c r="CR1939" s="722"/>
      <c r="CS1939" s="722"/>
    </row>
    <row r="1940" spans="1:97" s="1376" customFormat="1">
      <c r="A1940" s="722"/>
      <c r="B1940" s="722"/>
      <c r="C1940" s="722"/>
      <c r="D1940" s="722"/>
      <c r="E1940" s="722"/>
      <c r="F1940" s="757"/>
      <c r="G1940" s="757"/>
      <c r="H1940" s="757"/>
      <c r="I1940" s="757"/>
      <c r="J1940" s="757"/>
      <c r="K1940" s="758"/>
      <c r="L1940" s="758"/>
      <c r="M1940" s="722"/>
      <c r="N1940" s="736"/>
      <c r="O1940" s="736"/>
      <c r="P1940" s="736"/>
      <c r="Q1940" s="736"/>
      <c r="R1940" s="736"/>
      <c r="S1940" s="736"/>
      <c r="T1940" s="736"/>
      <c r="U1940" s="736"/>
      <c r="BA1940" s="722"/>
      <c r="BB1940" s="722"/>
      <c r="BC1940" s="722"/>
      <c r="BD1940" s="722"/>
      <c r="BE1940" s="722"/>
      <c r="BF1940" s="722"/>
      <c r="BG1940" s="722"/>
      <c r="BH1940" s="722"/>
      <c r="BI1940" s="722"/>
      <c r="BJ1940" s="722"/>
      <c r="BK1940" s="722"/>
      <c r="BL1940" s="722"/>
      <c r="BM1940" s="722"/>
      <c r="BN1940" s="722"/>
      <c r="BO1940" s="722"/>
      <c r="BP1940" s="722"/>
      <c r="BQ1940" s="722"/>
      <c r="BR1940" s="722"/>
      <c r="BS1940" s="722"/>
      <c r="BT1940" s="722"/>
      <c r="BU1940" s="722"/>
      <c r="BV1940" s="722"/>
      <c r="BW1940" s="722"/>
      <c r="BX1940" s="722"/>
      <c r="BY1940" s="722"/>
      <c r="BZ1940" s="722"/>
      <c r="CA1940" s="722"/>
      <c r="CB1940" s="722"/>
      <c r="CC1940" s="722"/>
      <c r="CD1940" s="722"/>
      <c r="CE1940" s="722"/>
      <c r="CF1940" s="722"/>
      <c r="CG1940" s="722"/>
      <c r="CH1940" s="722"/>
      <c r="CI1940" s="722"/>
      <c r="CJ1940" s="722"/>
      <c r="CK1940" s="722"/>
      <c r="CL1940" s="722"/>
      <c r="CM1940" s="722"/>
      <c r="CN1940" s="722"/>
      <c r="CO1940" s="722"/>
      <c r="CP1940" s="722"/>
      <c r="CQ1940" s="722"/>
      <c r="CR1940" s="722"/>
      <c r="CS1940" s="722"/>
    </row>
    <row r="1941" spans="1:97" s="1376" customFormat="1">
      <c r="A1941" s="722"/>
      <c r="B1941" s="722"/>
      <c r="C1941" s="722"/>
      <c r="D1941" s="722"/>
      <c r="E1941" s="722"/>
      <c r="F1941" s="757"/>
      <c r="G1941" s="757"/>
      <c r="H1941" s="757"/>
      <c r="I1941" s="757"/>
      <c r="J1941" s="757"/>
      <c r="K1941" s="758"/>
      <c r="L1941" s="758"/>
      <c r="M1941" s="722"/>
      <c r="N1941" s="736"/>
      <c r="O1941" s="736"/>
      <c r="P1941" s="736"/>
      <c r="Q1941" s="736"/>
      <c r="R1941" s="736"/>
      <c r="S1941" s="736"/>
      <c r="T1941" s="736"/>
      <c r="U1941" s="736"/>
      <c r="BA1941" s="722"/>
      <c r="BB1941" s="722"/>
      <c r="BC1941" s="722"/>
      <c r="BD1941" s="722"/>
      <c r="BE1941" s="722"/>
      <c r="BF1941" s="722"/>
      <c r="BG1941" s="722"/>
      <c r="BH1941" s="722"/>
      <c r="BI1941" s="722"/>
      <c r="BJ1941" s="722"/>
      <c r="BK1941" s="722"/>
      <c r="BL1941" s="722"/>
      <c r="BM1941" s="722"/>
      <c r="BN1941" s="722"/>
      <c r="BO1941" s="722"/>
      <c r="BP1941" s="722"/>
      <c r="BQ1941" s="722"/>
      <c r="BR1941" s="722"/>
      <c r="BS1941" s="722"/>
      <c r="BT1941" s="722"/>
      <c r="BU1941" s="722"/>
      <c r="BV1941" s="722"/>
      <c r="BW1941" s="722"/>
      <c r="BX1941" s="722"/>
      <c r="BY1941" s="722"/>
      <c r="BZ1941" s="722"/>
      <c r="CA1941" s="722"/>
      <c r="CB1941" s="722"/>
      <c r="CC1941" s="722"/>
      <c r="CD1941" s="722"/>
      <c r="CE1941" s="722"/>
      <c r="CF1941" s="722"/>
      <c r="CG1941" s="722"/>
      <c r="CH1941" s="722"/>
      <c r="CI1941" s="722"/>
      <c r="CJ1941" s="722"/>
      <c r="CK1941" s="722"/>
      <c r="CL1941" s="722"/>
      <c r="CM1941" s="722"/>
      <c r="CN1941" s="722"/>
      <c r="CO1941" s="722"/>
      <c r="CP1941" s="722"/>
      <c r="CQ1941" s="722"/>
      <c r="CR1941" s="722"/>
      <c r="CS1941" s="722"/>
    </row>
    <row r="1942" spans="1:97" s="1376" customFormat="1">
      <c r="A1942" s="722"/>
      <c r="B1942" s="722"/>
      <c r="C1942" s="722"/>
      <c r="D1942" s="722"/>
      <c r="E1942" s="722"/>
      <c r="F1942" s="757"/>
      <c r="G1942" s="757"/>
      <c r="H1942" s="757"/>
      <c r="I1942" s="757"/>
      <c r="J1942" s="757"/>
      <c r="K1942" s="758"/>
      <c r="L1942" s="758"/>
      <c r="M1942" s="722"/>
      <c r="N1942" s="736"/>
      <c r="O1942" s="736"/>
      <c r="P1942" s="736"/>
      <c r="Q1942" s="736"/>
      <c r="R1942" s="736"/>
      <c r="S1942" s="736"/>
      <c r="T1942" s="736"/>
      <c r="U1942" s="736"/>
      <c r="BA1942" s="722"/>
      <c r="BB1942" s="722"/>
      <c r="BC1942" s="722"/>
      <c r="BD1942" s="722"/>
      <c r="BE1942" s="722"/>
      <c r="BF1942" s="722"/>
      <c r="BG1942" s="722"/>
      <c r="BH1942" s="722"/>
      <c r="BI1942" s="722"/>
      <c r="BJ1942" s="722"/>
      <c r="BK1942" s="722"/>
      <c r="BL1942" s="722"/>
      <c r="BM1942" s="722"/>
      <c r="BN1942" s="722"/>
      <c r="BO1942" s="722"/>
      <c r="BP1942" s="722"/>
      <c r="BQ1942" s="722"/>
      <c r="BR1942" s="722"/>
      <c r="BS1942" s="722"/>
      <c r="BT1942" s="722"/>
      <c r="BU1942" s="722"/>
      <c r="BV1942" s="722"/>
      <c r="BW1942" s="722"/>
      <c r="BX1942" s="722"/>
      <c r="BY1942" s="722"/>
      <c r="BZ1942" s="722"/>
      <c r="CA1942" s="722"/>
      <c r="CB1942" s="722"/>
      <c r="CC1942" s="722"/>
      <c r="CD1942" s="722"/>
      <c r="CE1942" s="722"/>
      <c r="CF1942" s="722"/>
      <c r="CG1942" s="722"/>
      <c r="CH1942" s="722"/>
      <c r="CI1942" s="722"/>
      <c r="CJ1942" s="722"/>
      <c r="CK1942" s="722"/>
      <c r="CL1942" s="722"/>
      <c r="CM1942" s="722"/>
      <c r="CN1942" s="722"/>
      <c r="CO1942" s="722"/>
      <c r="CP1942" s="722"/>
      <c r="CQ1942" s="722"/>
      <c r="CR1942" s="722"/>
      <c r="CS1942" s="722"/>
    </row>
    <row r="1943" spans="1:97" s="1376" customFormat="1">
      <c r="A1943" s="722"/>
      <c r="B1943" s="722"/>
      <c r="C1943" s="722"/>
      <c r="D1943" s="722"/>
      <c r="E1943" s="722"/>
      <c r="F1943" s="757"/>
      <c r="G1943" s="757"/>
      <c r="H1943" s="757"/>
      <c r="I1943" s="757"/>
      <c r="J1943" s="757"/>
      <c r="K1943" s="758"/>
      <c r="L1943" s="758"/>
      <c r="M1943" s="722"/>
      <c r="N1943" s="736"/>
      <c r="O1943" s="736"/>
      <c r="P1943" s="736"/>
      <c r="Q1943" s="736"/>
      <c r="R1943" s="736"/>
      <c r="S1943" s="736"/>
      <c r="T1943" s="736"/>
      <c r="U1943" s="736"/>
      <c r="BA1943" s="722"/>
      <c r="BB1943" s="722"/>
      <c r="BC1943" s="722"/>
      <c r="BD1943" s="722"/>
      <c r="BE1943" s="722"/>
      <c r="BF1943" s="722"/>
      <c r="BG1943" s="722"/>
      <c r="BH1943" s="722"/>
      <c r="BI1943" s="722"/>
      <c r="BJ1943" s="722"/>
      <c r="BK1943" s="722"/>
      <c r="BL1943" s="722"/>
      <c r="BM1943" s="722"/>
      <c r="BN1943" s="722"/>
      <c r="BO1943" s="722"/>
      <c r="BP1943" s="722"/>
      <c r="BQ1943" s="722"/>
      <c r="BR1943" s="722"/>
      <c r="BS1943" s="722"/>
      <c r="BT1943" s="722"/>
      <c r="BU1943" s="722"/>
      <c r="BV1943" s="722"/>
      <c r="BW1943" s="722"/>
      <c r="BX1943" s="722"/>
      <c r="BY1943" s="722"/>
      <c r="BZ1943" s="722"/>
      <c r="CA1943" s="722"/>
      <c r="CB1943" s="722"/>
      <c r="CC1943" s="722"/>
      <c r="CD1943" s="722"/>
      <c r="CE1943" s="722"/>
      <c r="CF1943" s="722"/>
      <c r="CG1943" s="722"/>
      <c r="CH1943" s="722"/>
      <c r="CI1943" s="722"/>
      <c r="CJ1943" s="722"/>
      <c r="CK1943" s="722"/>
      <c r="CL1943" s="722"/>
      <c r="CM1943" s="722"/>
      <c r="CN1943" s="722"/>
      <c r="CO1943" s="722"/>
      <c r="CP1943" s="722"/>
      <c r="CQ1943" s="722"/>
      <c r="CR1943" s="722"/>
      <c r="CS1943" s="722"/>
    </row>
    <row r="1944" spans="1:97" s="1376" customFormat="1">
      <c r="A1944" s="722"/>
      <c r="B1944" s="722"/>
      <c r="C1944" s="722"/>
      <c r="D1944" s="722"/>
      <c r="E1944" s="722"/>
      <c r="F1944" s="757"/>
      <c r="G1944" s="757"/>
      <c r="H1944" s="757"/>
      <c r="I1944" s="757"/>
      <c r="J1944" s="757"/>
      <c r="K1944" s="758"/>
      <c r="L1944" s="758"/>
      <c r="M1944" s="722"/>
      <c r="N1944" s="736"/>
      <c r="O1944" s="736"/>
      <c r="P1944" s="736"/>
      <c r="Q1944" s="736"/>
      <c r="R1944" s="736"/>
      <c r="S1944" s="736"/>
      <c r="T1944" s="736"/>
      <c r="U1944" s="736"/>
      <c r="BA1944" s="722"/>
      <c r="BB1944" s="722"/>
      <c r="BC1944" s="722"/>
      <c r="BD1944" s="722"/>
      <c r="BE1944" s="722"/>
      <c r="BF1944" s="722"/>
      <c r="BG1944" s="722"/>
      <c r="BH1944" s="722"/>
      <c r="BI1944" s="722"/>
      <c r="BJ1944" s="722"/>
      <c r="BK1944" s="722"/>
      <c r="BL1944" s="722"/>
      <c r="BM1944" s="722"/>
      <c r="BN1944" s="722"/>
      <c r="BO1944" s="722"/>
      <c r="BP1944" s="722"/>
      <c r="BQ1944" s="722"/>
      <c r="BR1944" s="722"/>
      <c r="BS1944" s="722"/>
      <c r="BT1944" s="722"/>
      <c r="BU1944" s="722"/>
      <c r="BV1944" s="722"/>
      <c r="BW1944" s="722"/>
      <c r="BX1944" s="722"/>
      <c r="BY1944" s="722"/>
      <c r="BZ1944" s="722"/>
      <c r="CA1944" s="722"/>
      <c r="CB1944" s="722"/>
      <c r="CC1944" s="722"/>
      <c r="CD1944" s="722"/>
      <c r="CE1944" s="722"/>
      <c r="CF1944" s="722"/>
      <c r="CG1944" s="722"/>
      <c r="CH1944" s="722"/>
      <c r="CI1944" s="722"/>
      <c r="CJ1944" s="722"/>
      <c r="CK1944" s="722"/>
      <c r="CL1944" s="722"/>
      <c r="CM1944" s="722"/>
      <c r="CN1944" s="722"/>
      <c r="CO1944" s="722"/>
      <c r="CP1944" s="722"/>
      <c r="CQ1944" s="722"/>
      <c r="CR1944" s="722"/>
      <c r="CS1944" s="722"/>
    </row>
    <row r="1945" spans="1:97" s="1376" customFormat="1">
      <c r="A1945" s="722"/>
      <c r="B1945" s="722"/>
      <c r="C1945" s="722"/>
      <c r="D1945" s="722"/>
      <c r="E1945" s="722"/>
      <c r="F1945" s="757"/>
      <c r="G1945" s="757"/>
      <c r="H1945" s="757"/>
      <c r="I1945" s="757"/>
      <c r="J1945" s="757"/>
      <c r="K1945" s="758"/>
      <c r="L1945" s="758"/>
      <c r="M1945" s="722"/>
      <c r="N1945" s="736"/>
      <c r="O1945" s="736"/>
      <c r="P1945" s="736"/>
      <c r="Q1945" s="736"/>
      <c r="R1945" s="736"/>
      <c r="S1945" s="736"/>
      <c r="T1945" s="736"/>
      <c r="U1945" s="736"/>
      <c r="BA1945" s="722"/>
      <c r="BB1945" s="722"/>
      <c r="BC1945" s="722"/>
      <c r="BD1945" s="722"/>
      <c r="BE1945" s="722"/>
      <c r="BF1945" s="722"/>
      <c r="BG1945" s="722"/>
      <c r="BH1945" s="722"/>
      <c r="BI1945" s="722"/>
      <c r="BJ1945" s="722"/>
      <c r="BK1945" s="722"/>
      <c r="BL1945" s="722"/>
      <c r="BM1945" s="722"/>
      <c r="BN1945" s="722"/>
      <c r="BO1945" s="722"/>
      <c r="BP1945" s="722"/>
      <c r="BQ1945" s="722"/>
      <c r="BR1945" s="722"/>
      <c r="BS1945" s="722"/>
      <c r="BT1945" s="722"/>
      <c r="BU1945" s="722"/>
      <c r="BV1945" s="722"/>
      <c r="BW1945" s="722"/>
      <c r="BX1945" s="722"/>
      <c r="BY1945" s="722"/>
      <c r="BZ1945" s="722"/>
      <c r="CA1945" s="722"/>
      <c r="CB1945" s="722"/>
      <c r="CC1945" s="722"/>
      <c r="CD1945" s="722"/>
      <c r="CE1945" s="722"/>
      <c r="CF1945" s="722"/>
      <c r="CG1945" s="722"/>
      <c r="CH1945" s="722"/>
      <c r="CI1945" s="722"/>
      <c r="CJ1945" s="722"/>
      <c r="CK1945" s="722"/>
      <c r="CL1945" s="722"/>
      <c r="CM1945" s="722"/>
      <c r="CN1945" s="722"/>
      <c r="CO1945" s="722"/>
      <c r="CP1945" s="722"/>
      <c r="CQ1945" s="722"/>
      <c r="CR1945" s="722"/>
      <c r="CS1945" s="722"/>
    </row>
    <row r="1946" spans="1:97" s="1376" customFormat="1">
      <c r="A1946" s="722"/>
      <c r="B1946" s="722"/>
      <c r="C1946" s="722"/>
      <c r="D1946" s="722"/>
      <c r="E1946" s="722"/>
      <c r="F1946" s="757"/>
      <c r="G1946" s="757"/>
      <c r="H1946" s="757"/>
      <c r="I1946" s="757"/>
      <c r="J1946" s="757"/>
      <c r="K1946" s="758"/>
      <c r="L1946" s="758"/>
      <c r="M1946" s="722"/>
      <c r="N1946" s="736"/>
      <c r="O1946" s="736"/>
      <c r="P1946" s="736"/>
      <c r="Q1946" s="736"/>
      <c r="R1946" s="736"/>
      <c r="S1946" s="736"/>
      <c r="T1946" s="736"/>
      <c r="U1946" s="736"/>
      <c r="BA1946" s="722"/>
      <c r="BB1946" s="722"/>
      <c r="BC1946" s="722"/>
      <c r="BD1946" s="722"/>
      <c r="BE1946" s="722"/>
      <c r="BF1946" s="722"/>
      <c r="BG1946" s="722"/>
      <c r="BH1946" s="722"/>
      <c r="BI1946" s="722"/>
      <c r="BJ1946" s="722"/>
      <c r="BK1946" s="722"/>
      <c r="BL1946" s="722"/>
      <c r="BM1946" s="722"/>
      <c r="BN1946" s="722"/>
      <c r="BO1946" s="722"/>
      <c r="BP1946" s="722"/>
      <c r="BQ1946" s="722"/>
      <c r="BR1946" s="722"/>
      <c r="BS1946" s="722"/>
      <c r="BT1946" s="722"/>
      <c r="BU1946" s="722"/>
      <c r="BV1946" s="722"/>
      <c r="BW1946" s="722"/>
      <c r="BX1946" s="722"/>
      <c r="BY1946" s="722"/>
      <c r="BZ1946" s="722"/>
      <c r="CA1946" s="722"/>
      <c r="CB1946" s="722"/>
      <c r="CC1946" s="722"/>
      <c r="CD1946" s="722"/>
      <c r="CE1946" s="722"/>
      <c r="CF1946" s="722"/>
      <c r="CG1946" s="722"/>
      <c r="CH1946" s="722"/>
      <c r="CI1946" s="722"/>
      <c r="CJ1946" s="722"/>
      <c r="CK1946" s="722"/>
      <c r="CL1946" s="722"/>
      <c r="CM1946" s="722"/>
      <c r="CN1946" s="722"/>
      <c r="CO1946" s="722"/>
      <c r="CP1946" s="722"/>
      <c r="CQ1946" s="722"/>
      <c r="CR1946" s="722"/>
      <c r="CS1946" s="722"/>
    </row>
    <row r="1947" spans="1:97" s="1376" customFormat="1">
      <c r="A1947" s="722"/>
      <c r="B1947" s="722"/>
      <c r="C1947" s="722"/>
      <c r="D1947" s="722"/>
      <c r="E1947" s="722"/>
      <c r="F1947" s="757"/>
      <c r="G1947" s="757"/>
      <c r="H1947" s="757"/>
      <c r="I1947" s="757"/>
      <c r="J1947" s="757"/>
      <c r="K1947" s="758"/>
      <c r="L1947" s="758"/>
      <c r="M1947" s="722"/>
      <c r="N1947" s="736"/>
      <c r="O1947" s="736"/>
      <c r="P1947" s="736"/>
      <c r="Q1947" s="736"/>
      <c r="R1947" s="736"/>
      <c r="S1947" s="736"/>
      <c r="T1947" s="736"/>
      <c r="U1947" s="736"/>
      <c r="BA1947" s="722"/>
      <c r="BB1947" s="722"/>
      <c r="BC1947" s="722"/>
      <c r="BD1947" s="722"/>
      <c r="BE1947" s="722"/>
      <c r="BF1947" s="722"/>
      <c r="BG1947" s="722"/>
      <c r="BH1947" s="722"/>
      <c r="BI1947" s="722"/>
      <c r="BJ1947" s="722"/>
      <c r="BK1947" s="722"/>
      <c r="BL1947" s="722"/>
      <c r="BM1947" s="722"/>
      <c r="BN1947" s="722"/>
      <c r="BO1947" s="722"/>
      <c r="BP1947" s="722"/>
      <c r="BQ1947" s="722"/>
      <c r="BR1947" s="722"/>
      <c r="BS1947" s="722"/>
      <c r="BT1947" s="722"/>
      <c r="BU1947" s="722"/>
      <c r="BV1947" s="722"/>
      <c r="BW1947" s="722"/>
      <c r="BX1947" s="722"/>
      <c r="BY1947" s="722"/>
      <c r="BZ1947" s="722"/>
      <c r="CA1947" s="722"/>
      <c r="CB1947" s="722"/>
      <c r="CC1947" s="722"/>
      <c r="CD1947" s="722"/>
      <c r="CE1947" s="722"/>
      <c r="CF1947" s="722"/>
      <c r="CG1947" s="722"/>
      <c r="CH1947" s="722"/>
      <c r="CI1947" s="722"/>
      <c r="CJ1947" s="722"/>
      <c r="CK1947" s="722"/>
      <c r="CL1947" s="722"/>
      <c r="CM1947" s="722"/>
      <c r="CN1947" s="722"/>
      <c r="CO1947" s="722"/>
      <c r="CP1947" s="722"/>
      <c r="CQ1947" s="722"/>
      <c r="CR1947" s="722"/>
      <c r="CS1947" s="722"/>
    </row>
    <row r="1948" spans="1:97" s="1376" customFormat="1">
      <c r="A1948" s="722"/>
      <c r="B1948" s="722"/>
      <c r="C1948" s="722"/>
      <c r="D1948" s="722"/>
      <c r="E1948" s="722"/>
      <c r="F1948" s="757"/>
      <c r="G1948" s="757"/>
      <c r="H1948" s="757"/>
      <c r="I1948" s="757"/>
      <c r="J1948" s="757"/>
      <c r="K1948" s="758"/>
      <c r="L1948" s="758"/>
      <c r="M1948" s="722"/>
      <c r="N1948" s="736"/>
      <c r="O1948" s="736"/>
      <c r="P1948" s="736"/>
      <c r="Q1948" s="736"/>
      <c r="R1948" s="736"/>
      <c r="S1948" s="736"/>
      <c r="T1948" s="736"/>
      <c r="U1948" s="736"/>
      <c r="BA1948" s="722"/>
      <c r="BB1948" s="722"/>
      <c r="BC1948" s="722"/>
      <c r="BD1948" s="722"/>
      <c r="BE1948" s="722"/>
      <c r="BF1948" s="722"/>
      <c r="BG1948" s="722"/>
      <c r="BH1948" s="722"/>
      <c r="BI1948" s="722"/>
      <c r="BJ1948" s="722"/>
      <c r="BK1948" s="722"/>
      <c r="BL1948" s="722"/>
      <c r="BM1948" s="722"/>
      <c r="BN1948" s="722"/>
      <c r="BO1948" s="722"/>
      <c r="BP1948" s="722"/>
      <c r="BQ1948" s="722"/>
      <c r="BR1948" s="722"/>
      <c r="BS1948" s="722"/>
      <c r="BT1948" s="722"/>
      <c r="BU1948" s="722"/>
      <c r="BV1948" s="722"/>
      <c r="BW1948" s="722"/>
      <c r="BX1948" s="722"/>
      <c r="BY1948" s="722"/>
      <c r="BZ1948" s="722"/>
      <c r="CA1948" s="722"/>
      <c r="CB1948" s="722"/>
      <c r="CC1948" s="722"/>
      <c r="CD1948" s="722"/>
      <c r="CE1948" s="722"/>
      <c r="CF1948" s="722"/>
      <c r="CG1948" s="722"/>
      <c r="CH1948" s="722"/>
      <c r="CI1948" s="722"/>
      <c r="CJ1948" s="722"/>
      <c r="CK1948" s="722"/>
      <c r="CL1948" s="722"/>
      <c r="CM1948" s="722"/>
      <c r="CN1948" s="722"/>
      <c r="CO1948" s="722"/>
      <c r="CP1948" s="722"/>
      <c r="CQ1948" s="722"/>
      <c r="CR1948" s="722"/>
      <c r="CS1948" s="722"/>
    </row>
    <row r="1949" spans="1:97" s="1376" customFormat="1">
      <c r="A1949" s="722"/>
      <c r="B1949" s="722"/>
      <c r="C1949" s="722"/>
      <c r="D1949" s="722"/>
      <c r="E1949" s="722"/>
      <c r="F1949" s="757"/>
      <c r="G1949" s="757"/>
      <c r="H1949" s="757"/>
      <c r="I1949" s="757"/>
      <c r="J1949" s="757"/>
      <c r="K1949" s="758"/>
      <c r="L1949" s="758"/>
      <c r="M1949" s="722"/>
      <c r="N1949" s="736"/>
      <c r="O1949" s="736"/>
      <c r="P1949" s="736"/>
      <c r="Q1949" s="736"/>
      <c r="R1949" s="736"/>
      <c r="S1949" s="736"/>
      <c r="T1949" s="736"/>
      <c r="U1949" s="736"/>
      <c r="BA1949" s="722"/>
      <c r="BB1949" s="722"/>
      <c r="BC1949" s="722"/>
      <c r="BD1949" s="722"/>
      <c r="BE1949" s="722"/>
      <c r="BF1949" s="722"/>
      <c r="BG1949" s="722"/>
      <c r="BH1949" s="722"/>
      <c r="BI1949" s="722"/>
      <c r="BJ1949" s="722"/>
      <c r="BK1949" s="722"/>
      <c r="BL1949" s="722"/>
      <c r="BM1949" s="722"/>
      <c r="BN1949" s="722"/>
      <c r="BO1949" s="722"/>
      <c r="BP1949" s="722"/>
      <c r="BQ1949" s="722"/>
      <c r="BR1949" s="722"/>
      <c r="BS1949" s="722"/>
      <c r="BT1949" s="722"/>
      <c r="BU1949" s="722"/>
      <c r="BV1949" s="722"/>
      <c r="BW1949" s="722"/>
      <c r="BX1949" s="722"/>
      <c r="BY1949" s="722"/>
      <c r="BZ1949" s="722"/>
      <c r="CA1949" s="722"/>
      <c r="CB1949" s="722"/>
      <c r="CC1949" s="722"/>
      <c r="CD1949" s="722"/>
      <c r="CE1949" s="722"/>
      <c r="CF1949" s="722"/>
      <c r="CG1949" s="722"/>
      <c r="CH1949" s="722"/>
      <c r="CI1949" s="722"/>
      <c r="CJ1949" s="722"/>
      <c r="CK1949" s="722"/>
      <c r="CL1949" s="722"/>
      <c r="CM1949" s="722"/>
      <c r="CN1949" s="722"/>
      <c r="CO1949" s="722"/>
      <c r="CP1949" s="722"/>
      <c r="CQ1949" s="722"/>
      <c r="CR1949" s="722"/>
      <c r="CS1949" s="722"/>
    </row>
    <row r="1950" spans="1:97" s="1376" customFormat="1">
      <c r="A1950" s="722"/>
      <c r="B1950" s="722"/>
      <c r="C1950" s="722"/>
      <c r="D1950" s="722"/>
      <c r="E1950" s="722"/>
      <c r="F1950" s="757"/>
      <c r="G1950" s="757"/>
      <c r="H1950" s="757"/>
      <c r="I1950" s="757"/>
      <c r="J1950" s="757"/>
      <c r="K1950" s="758"/>
      <c r="L1950" s="758"/>
      <c r="M1950" s="722"/>
      <c r="N1950" s="736"/>
      <c r="O1950" s="736"/>
      <c r="P1950" s="736"/>
      <c r="Q1950" s="736"/>
      <c r="R1950" s="736"/>
      <c r="S1950" s="736"/>
      <c r="T1950" s="736"/>
      <c r="U1950" s="736"/>
      <c r="BA1950" s="722"/>
      <c r="BB1950" s="722"/>
      <c r="BC1950" s="722"/>
      <c r="BD1950" s="722"/>
      <c r="BE1950" s="722"/>
      <c r="BF1950" s="722"/>
      <c r="BG1950" s="722"/>
      <c r="BH1950" s="722"/>
      <c r="BI1950" s="722"/>
      <c r="BJ1950" s="722"/>
      <c r="BK1950" s="722"/>
      <c r="BL1950" s="722"/>
      <c r="BM1950" s="722"/>
      <c r="BN1950" s="722"/>
      <c r="BO1950" s="722"/>
      <c r="BP1950" s="722"/>
      <c r="BQ1950" s="722"/>
      <c r="BR1950" s="722"/>
      <c r="BS1950" s="722"/>
      <c r="BT1950" s="722"/>
      <c r="BU1950" s="722"/>
      <c r="BV1950" s="722"/>
      <c r="BW1950" s="722"/>
      <c r="BX1950" s="722"/>
      <c r="BY1950" s="722"/>
      <c r="BZ1950" s="722"/>
      <c r="CA1950" s="722"/>
      <c r="CB1950" s="722"/>
      <c r="CC1950" s="722"/>
      <c r="CD1950" s="722"/>
      <c r="CE1950" s="722"/>
      <c r="CF1950" s="722"/>
      <c r="CG1950" s="722"/>
      <c r="CH1950" s="722"/>
      <c r="CI1950" s="722"/>
      <c r="CJ1950" s="722"/>
      <c r="CK1950" s="722"/>
      <c r="CL1950" s="722"/>
      <c r="CM1950" s="722"/>
      <c r="CN1950" s="722"/>
      <c r="CO1950" s="722"/>
      <c r="CP1950" s="722"/>
      <c r="CQ1950" s="722"/>
      <c r="CR1950" s="722"/>
      <c r="CS1950" s="722"/>
    </row>
    <row r="1951" spans="1:97" s="1376" customFormat="1">
      <c r="A1951" s="722"/>
      <c r="B1951" s="722"/>
      <c r="C1951" s="722"/>
      <c r="D1951" s="722"/>
      <c r="E1951" s="722"/>
      <c r="F1951" s="757"/>
      <c r="G1951" s="757"/>
      <c r="H1951" s="757"/>
      <c r="I1951" s="757"/>
      <c r="J1951" s="757"/>
      <c r="K1951" s="758"/>
      <c r="L1951" s="758"/>
      <c r="M1951" s="722"/>
      <c r="N1951" s="736"/>
      <c r="O1951" s="736"/>
      <c r="P1951" s="736"/>
      <c r="Q1951" s="736"/>
      <c r="R1951" s="736"/>
      <c r="S1951" s="736"/>
      <c r="T1951" s="736"/>
      <c r="U1951" s="736"/>
      <c r="BA1951" s="722"/>
      <c r="BB1951" s="722"/>
      <c r="BC1951" s="722"/>
      <c r="BD1951" s="722"/>
      <c r="BE1951" s="722"/>
      <c r="BF1951" s="722"/>
      <c r="BG1951" s="722"/>
      <c r="BH1951" s="722"/>
      <c r="BI1951" s="722"/>
      <c r="BJ1951" s="722"/>
      <c r="BK1951" s="722"/>
      <c r="BL1951" s="722"/>
      <c r="BM1951" s="722"/>
      <c r="BN1951" s="722"/>
      <c r="BO1951" s="722"/>
      <c r="BP1951" s="722"/>
      <c r="BQ1951" s="722"/>
      <c r="BR1951" s="722"/>
      <c r="BS1951" s="722"/>
      <c r="BT1951" s="722"/>
      <c r="BU1951" s="722"/>
      <c r="BV1951" s="722"/>
      <c r="BW1951" s="722"/>
      <c r="BX1951" s="722"/>
      <c r="BY1951" s="722"/>
      <c r="BZ1951" s="722"/>
      <c r="CA1951" s="722"/>
      <c r="CB1951" s="722"/>
      <c r="CC1951" s="722"/>
      <c r="CD1951" s="722"/>
      <c r="CE1951" s="722"/>
      <c r="CF1951" s="722"/>
      <c r="CG1951" s="722"/>
      <c r="CH1951" s="722"/>
      <c r="CI1951" s="722"/>
      <c r="CJ1951" s="722"/>
      <c r="CK1951" s="722"/>
      <c r="CL1951" s="722"/>
      <c r="CM1951" s="722"/>
      <c r="CN1951" s="722"/>
      <c r="CO1951" s="722"/>
      <c r="CP1951" s="722"/>
      <c r="CQ1951" s="722"/>
      <c r="CR1951" s="722"/>
      <c r="CS1951" s="722"/>
    </row>
    <row r="1952" spans="1:97" s="1376" customFormat="1">
      <c r="A1952" s="722"/>
      <c r="B1952" s="722"/>
      <c r="C1952" s="722"/>
      <c r="D1952" s="722"/>
      <c r="E1952" s="722"/>
      <c r="F1952" s="757"/>
      <c r="G1952" s="757"/>
      <c r="H1952" s="757"/>
      <c r="I1952" s="757"/>
      <c r="J1952" s="757"/>
      <c r="K1952" s="758"/>
      <c r="L1952" s="758"/>
      <c r="M1952" s="722"/>
      <c r="N1952" s="736"/>
      <c r="O1952" s="736"/>
      <c r="P1952" s="736"/>
      <c r="Q1952" s="736"/>
      <c r="R1952" s="736"/>
      <c r="S1952" s="736"/>
      <c r="T1952" s="736"/>
      <c r="U1952" s="736"/>
      <c r="BA1952" s="722"/>
      <c r="BB1952" s="722"/>
      <c r="BC1952" s="722"/>
      <c r="BD1952" s="722"/>
      <c r="BE1952" s="722"/>
      <c r="BF1952" s="722"/>
      <c r="BG1952" s="722"/>
      <c r="BH1952" s="722"/>
      <c r="BI1952" s="722"/>
      <c r="BJ1952" s="722"/>
      <c r="BK1952" s="722"/>
      <c r="BL1952" s="722"/>
      <c r="BM1952" s="722"/>
      <c r="BN1952" s="722"/>
      <c r="BO1952" s="722"/>
      <c r="BP1952" s="722"/>
      <c r="BQ1952" s="722"/>
      <c r="BR1952" s="722"/>
      <c r="BS1952" s="722"/>
      <c r="BT1952" s="722"/>
      <c r="BU1952" s="722"/>
      <c r="BV1952" s="722"/>
      <c r="BW1952" s="722"/>
      <c r="BX1952" s="722"/>
      <c r="BY1952" s="722"/>
      <c r="BZ1952" s="722"/>
      <c r="CA1952" s="722"/>
      <c r="CB1952" s="722"/>
      <c r="CC1952" s="722"/>
      <c r="CD1952" s="722"/>
      <c r="CE1952" s="722"/>
      <c r="CF1952" s="722"/>
      <c r="CG1952" s="722"/>
      <c r="CH1952" s="722"/>
      <c r="CI1952" s="722"/>
      <c r="CJ1952" s="722"/>
      <c r="CK1952" s="722"/>
      <c r="CL1952" s="722"/>
      <c r="CM1952" s="722"/>
      <c r="CN1952" s="722"/>
      <c r="CO1952" s="722"/>
      <c r="CP1952" s="722"/>
      <c r="CQ1952" s="722"/>
      <c r="CR1952" s="722"/>
      <c r="CS1952" s="722"/>
    </row>
    <row r="1953" spans="1:97" s="1376" customFormat="1">
      <c r="A1953" s="722"/>
      <c r="B1953" s="722"/>
      <c r="C1953" s="722"/>
      <c r="D1953" s="722"/>
      <c r="E1953" s="722"/>
      <c r="F1953" s="757"/>
      <c r="G1953" s="757"/>
      <c r="H1953" s="757"/>
      <c r="I1953" s="757"/>
      <c r="J1953" s="757"/>
      <c r="K1953" s="758"/>
      <c r="L1953" s="758"/>
      <c r="M1953" s="722"/>
      <c r="N1953" s="736"/>
      <c r="O1953" s="736"/>
      <c r="P1953" s="736"/>
      <c r="Q1953" s="736"/>
      <c r="R1953" s="736"/>
      <c r="S1953" s="736"/>
      <c r="T1953" s="736"/>
      <c r="U1953" s="736"/>
      <c r="BA1953" s="722"/>
      <c r="BB1953" s="722"/>
      <c r="BC1953" s="722"/>
      <c r="BD1953" s="722"/>
      <c r="BE1953" s="722"/>
      <c r="BF1953" s="722"/>
      <c r="BG1953" s="722"/>
      <c r="BH1953" s="722"/>
      <c r="BI1953" s="722"/>
      <c r="BJ1953" s="722"/>
      <c r="BK1953" s="722"/>
      <c r="BL1953" s="722"/>
      <c r="BM1953" s="722"/>
      <c r="BN1953" s="722"/>
      <c r="BO1953" s="722"/>
      <c r="BP1953" s="722"/>
      <c r="BQ1953" s="722"/>
      <c r="BR1953" s="722"/>
      <c r="BS1953" s="722"/>
      <c r="BT1953" s="722"/>
      <c r="BU1953" s="722"/>
      <c r="BV1953" s="722"/>
      <c r="BW1953" s="722"/>
      <c r="BX1953" s="722"/>
      <c r="BY1953" s="722"/>
      <c r="BZ1953" s="722"/>
      <c r="CA1953" s="722"/>
      <c r="CB1953" s="722"/>
      <c r="CC1953" s="722"/>
      <c r="CD1953" s="722"/>
      <c r="CE1953" s="722"/>
      <c r="CF1953" s="722"/>
      <c r="CG1953" s="722"/>
      <c r="CH1953" s="722"/>
      <c r="CI1953" s="722"/>
      <c r="CJ1953" s="722"/>
      <c r="CK1953" s="722"/>
      <c r="CL1953" s="722"/>
      <c r="CM1953" s="722"/>
      <c r="CN1953" s="722"/>
      <c r="CO1953" s="722"/>
      <c r="CP1953" s="722"/>
      <c r="CQ1953" s="722"/>
      <c r="CR1953" s="722"/>
      <c r="CS1953" s="722"/>
    </row>
    <row r="1954" spans="1:97" s="1376" customFormat="1">
      <c r="A1954" s="722"/>
      <c r="B1954" s="722"/>
      <c r="C1954" s="722"/>
      <c r="D1954" s="722"/>
      <c r="E1954" s="722"/>
      <c r="F1954" s="757"/>
      <c r="G1954" s="757"/>
      <c r="H1954" s="757"/>
      <c r="I1954" s="757"/>
      <c r="J1954" s="757"/>
      <c r="K1954" s="758"/>
      <c r="L1954" s="758"/>
      <c r="M1954" s="722"/>
      <c r="N1954" s="736"/>
      <c r="O1954" s="736"/>
      <c r="P1954" s="736"/>
      <c r="Q1954" s="736"/>
      <c r="R1954" s="736"/>
      <c r="S1954" s="736"/>
      <c r="T1954" s="736"/>
      <c r="U1954" s="736"/>
      <c r="BA1954" s="722"/>
      <c r="BB1954" s="722"/>
      <c r="BC1954" s="722"/>
      <c r="BD1954" s="722"/>
      <c r="BE1954" s="722"/>
      <c r="BF1954" s="722"/>
      <c r="BG1954" s="722"/>
      <c r="BH1954" s="722"/>
      <c r="BI1954" s="722"/>
      <c r="BJ1954" s="722"/>
      <c r="BK1954" s="722"/>
      <c r="BL1954" s="722"/>
      <c r="BM1954" s="722"/>
      <c r="BN1954" s="722"/>
      <c r="BO1954" s="722"/>
      <c r="BP1954" s="722"/>
      <c r="BQ1954" s="722"/>
      <c r="BR1954" s="722"/>
      <c r="BS1954" s="722"/>
      <c r="BT1954" s="722"/>
      <c r="BU1954" s="722"/>
      <c r="BV1954" s="722"/>
      <c r="BW1954" s="722"/>
      <c r="BX1954" s="722"/>
      <c r="BY1954" s="722"/>
      <c r="BZ1954" s="722"/>
      <c r="CA1954" s="722"/>
      <c r="CB1954" s="722"/>
      <c r="CC1954" s="722"/>
      <c r="CD1954" s="722"/>
      <c r="CE1954" s="722"/>
      <c r="CF1954" s="722"/>
      <c r="CG1954" s="722"/>
      <c r="CH1954" s="722"/>
      <c r="CI1954" s="722"/>
      <c r="CJ1954" s="722"/>
      <c r="CK1954" s="722"/>
      <c r="CL1954" s="722"/>
      <c r="CM1954" s="722"/>
      <c r="CN1954" s="722"/>
      <c r="CO1954" s="722"/>
      <c r="CP1954" s="722"/>
      <c r="CQ1954" s="722"/>
      <c r="CR1954" s="722"/>
      <c r="CS1954" s="722"/>
    </row>
    <row r="1955" spans="1:97" s="1376" customFormat="1">
      <c r="A1955" s="722"/>
      <c r="B1955" s="722"/>
      <c r="C1955" s="722"/>
      <c r="D1955" s="722"/>
      <c r="E1955" s="722"/>
      <c r="F1955" s="757"/>
      <c r="G1955" s="757"/>
      <c r="H1955" s="757"/>
      <c r="I1955" s="757"/>
      <c r="J1955" s="757"/>
      <c r="K1955" s="758"/>
      <c r="L1955" s="758"/>
      <c r="M1955" s="722"/>
      <c r="N1955" s="736"/>
      <c r="O1955" s="736"/>
      <c r="P1955" s="736"/>
      <c r="Q1955" s="736"/>
      <c r="R1955" s="736"/>
      <c r="S1955" s="736"/>
      <c r="T1955" s="736"/>
      <c r="U1955" s="736"/>
      <c r="BA1955" s="722"/>
      <c r="BB1955" s="722"/>
      <c r="BC1955" s="722"/>
      <c r="BD1955" s="722"/>
      <c r="BE1955" s="722"/>
      <c r="BF1955" s="722"/>
      <c r="BG1955" s="722"/>
      <c r="BH1955" s="722"/>
      <c r="BI1955" s="722"/>
      <c r="BJ1955" s="722"/>
      <c r="BK1955" s="722"/>
      <c r="BL1955" s="722"/>
      <c r="BM1955" s="722"/>
      <c r="BN1955" s="722"/>
      <c r="BO1955" s="722"/>
      <c r="BP1955" s="722"/>
      <c r="BQ1955" s="722"/>
      <c r="BR1955" s="722"/>
      <c r="BS1955" s="722"/>
      <c r="BT1955" s="722"/>
      <c r="BU1955" s="722"/>
      <c r="BV1955" s="722"/>
      <c r="BW1955" s="722"/>
      <c r="BX1955" s="722"/>
      <c r="BY1955" s="722"/>
      <c r="BZ1955" s="722"/>
      <c r="CA1955" s="722"/>
      <c r="CB1955" s="722"/>
      <c r="CC1955" s="722"/>
      <c r="CD1955" s="722"/>
      <c r="CE1955" s="722"/>
      <c r="CF1955" s="722"/>
      <c r="CG1955" s="722"/>
      <c r="CH1955" s="722"/>
      <c r="CI1955" s="722"/>
      <c r="CJ1955" s="722"/>
      <c r="CK1955" s="722"/>
      <c r="CL1955" s="722"/>
      <c r="CM1955" s="722"/>
      <c r="CN1955" s="722"/>
      <c r="CO1955" s="722"/>
      <c r="CP1955" s="722"/>
      <c r="CQ1955" s="722"/>
      <c r="CR1955" s="722"/>
      <c r="CS1955" s="722"/>
    </row>
    <row r="1956" spans="1:97" s="1376" customFormat="1">
      <c r="A1956" s="722"/>
      <c r="B1956" s="722"/>
      <c r="C1956" s="722"/>
      <c r="D1956" s="722"/>
      <c r="E1956" s="722"/>
      <c r="F1956" s="757"/>
      <c r="G1956" s="757"/>
      <c r="H1956" s="757"/>
      <c r="I1956" s="757"/>
      <c r="J1956" s="757"/>
      <c r="K1956" s="758"/>
      <c r="L1956" s="758"/>
      <c r="M1956" s="722"/>
      <c r="N1956" s="736"/>
      <c r="O1956" s="736"/>
      <c r="P1956" s="736"/>
      <c r="Q1956" s="736"/>
      <c r="R1956" s="736"/>
      <c r="S1956" s="736"/>
      <c r="T1956" s="736"/>
      <c r="U1956" s="736"/>
      <c r="BA1956" s="722"/>
      <c r="BB1956" s="722"/>
      <c r="BC1956" s="722"/>
      <c r="BD1956" s="722"/>
      <c r="BE1956" s="722"/>
      <c r="BF1956" s="722"/>
      <c r="BG1956" s="722"/>
      <c r="BH1956" s="722"/>
      <c r="BI1956" s="722"/>
      <c r="BJ1956" s="722"/>
      <c r="BK1956" s="722"/>
      <c r="BL1956" s="722"/>
      <c r="BM1956" s="722"/>
      <c r="BN1956" s="722"/>
      <c r="BO1956" s="722"/>
      <c r="BP1956" s="722"/>
      <c r="BQ1956" s="722"/>
      <c r="BR1956" s="722"/>
      <c r="BS1956" s="722"/>
      <c r="BT1956" s="722"/>
      <c r="BU1956" s="722"/>
      <c r="BV1956" s="722"/>
      <c r="BW1956" s="722"/>
      <c r="BX1956" s="722"/>
      <c r="BY1956" s="722"/>
      <c r="BZ1956" s="722"/>
      <c r="CA1956" s="722"/>
      <c r="CB1956" s="722"/>
      <c r="CC1956" s="722"/>
      <c r="CD1956" s="722"/>
      <c r="CE1956" s="722"/>
      <c r="CF1956" s="722"/>
      <c r="CG1956" s="722"/>
      <c r="CH1956" s="722"/>
      <c r="CI1956" s="722"/>
      <c r="CJ1956" s="722"/>
      <c r="CK1956" s="722"/>
      <c r="CL1956" s="722"/>
      <c r="CM1956" s="722"/>
      <c r="CN1956" s="722"/>
      <c r="CO1956" s="722"/>
      <c r="CP1956" s="722"/>
      <c r="CQ1956" s="722"/>
      <c r="CR1956" s="722"/>
      <c r="CS1956" s="722"/>
    </row>
    <row r="1957" spans="1:97" s="1376" customFormat="1">
      <c r="A1957" s="722"/>
      <c r="B1957" s="722"/>
      <c r="C1957" s="722"/>
      <c r="D1957" s="722"/>
      <c r="E1957" s="722"/>
      <c r="F1957" s="757"/>
      <c r="G1957" s="757"/>
      <c r="H1957" s="757"/>
      <c r="I1957" s="757"/>
      <c r="J1957" s="757"/>
      <c r="K1957" s="758"/>
      <c r="L1957" s="758"/>
      <c r="M1957" s="722"/>
      <c r="N1957" s="736"/>
      <c r="O1957" s="736"/>
      <c r="P1957" s="736"/>
      <c r="Q1957" s="736"/>
      <c r="R1957" s="736"/>
      <c r="S1957" s="736"/>
      <c r="T1957" s="736"/>
      <c r="U1957" s="736"/>
      <c r="BA1957" s="722"/>
      <c r="BB1957" s="722"/>
      <c r="BC1957" s="722"/>
      <c r="BD1957" s="722"/>
      <c r="BE1957" s="722"/>
      <c r="BF1957" s="722"/>
      <c r="BG1957" s="722"/>
      <c r="BH1957" s="722"/>
      <c r="BI1957" s="722"/>
      <c r="BJ1957" s="722"/>
      <c r="BK1957" s="722"/>
      <c r="BL1957" s="722"/>
      <c r="BM1957" s="722"/>
      <c r="BN1957" s="722"/>
      <c r="BO1957" s="722"/>
      <c r="BP1957" s="722"/>
      <c r="BQ1957" s="722"/>
      <c r="BR1957" s="722"/>
      <c r="BS1957" s="722"/>
      <c r="BT1957" s="722"/>
      <c r="BU1957" s="722"/>
      <c r="BV1957" s="722"/>
      <c r="BW1957" s="722"/>
      <c r="BX1957" s="722"/>
      <c r="BY1957" s="722"/>
      <c r="BZ1957" s="722"/>
      <c r="CA1957" s="722"/>
      <c r="CB1957" s="722"/>
      <c r="CC1957" s="722"/>
      <c r="CD1957" s="722"/>
      <c r="CE1957" s="722"/>
      <c r="CF1957" s="722"/>
      <c r="CG1957" s="722"/>
      <c r="CH1957" s="722"/>
      <c r="CI1957" s="722"/>
      <c r="CJ1957" s="722"/>
      <c r="CK1957" s="722"/>
      <c r="CL1957" s="722"/>
      <c r="CM1957" s="722"/>
      <c r="CN1957" s="722"/>
      <c r="CO1957" s="722"/>
      <c r="CP1957" s="722"/>
      <c r="CQ1957" s="722"/>
      <c r="CR1957" s="722"/>
      <c r="CS1957" s="722"/>
    </row>
    <row r="1958" spans="1:97" s="1376" customFormat="1">
      <c r="A1958" s="722"/>
      <c r="B1958" s="722"/>
      <c r="C1958" s="722"/>
      <c r="D1958" s="722"/>
      <c r="E1958" s="722"/>
      <c r="F1958" s="757"/>
      <c r="G1958" s="757"/>
      <c r="H1958" s="757"/>
      <c r="I1958" s="757"/>
      <c r="J1958" s="757"/>
      <c r="K1958" s="758"/>
      <c r="L1958" s="758"/>
      <c r="M1958" s="722"/>
      <c r="N1958" s="736"/>
      <c r="O1958" s="736"/>
      <c r="P1958" s="736"/>
      <c r="Q1958" s="736"/>
      <c r="R1958" s="736"/>
      <c r="S1958" s="736"/>
      <c r="T1958" s="736"/>
      <c r="U1958" s="736"/>
      <c r="BA1958" s="722"/>
      <c r="BB1958" s="722"/>
      <c r="BC1958" s="722"/>
      <c r="BD1958" s="722"/>
      <c r="BE1958" s="722"/>
      <c r="BF1958" s="722"/>
      <c r="BG1958" s="722"/>
      <c r="BH1958" s="722"/>
      <c r="BI1958" s="722"/>
      <c r="BJ1958" s="722"/>
      <c r="BK1958" s="722"/>
      <c r="BL1958" s="722"/>
      <c r="BM1958" s="722"/>
      <c r="BN1958" s="722"/>
      <c r="BO1958" s="722"/>
      <c r="BP1958" s="722"/>
      <c r="BQ1958" s="722"/>
      <c r="BR1958" s="722"/>
      <c r="BS1958" s="722"/>
      <c r="BT1958" s="722"/>
      <c r="BU1958" s="722"/>
      <c r="BV1958" s="722"/>
      <c r="BW1958" s="722"/>
      <c r="BX1958" s="722"/>
      <c r="BY1958" s="722"/>
      <c r="BZ1958" s="722"/>
      <c r="CA1958" s="722"/>
      <c r="CB1958" s="722"/>
      <c r="CC1958" s="722"/>
      <c r="CD1958" s="722"/>
      <c r="CE1958" s="722"/>
      <c r="CF1958" s="722"/>
      <c r="CG1958" s="722"/>
      <c r="CH1958" s="722"/>
      <c r="CI1958" s="722"/>
      <c r="CJ1958" s="722"/>
      <c r="CK1958" s="722"/>
      <c r="CL1958" s="722"/>
      <c r="CM1958" s="722"/>
      <c r="CN1958" s="722"/>
      <c r="CO1958" s="722"/>
      <c r="CP1958" s="722"/>
      <c r="CQ1958" s="722"/>
      <c r="CR1958" s="722"/>
      <c r="CS1958" s="722"/>
    </row>
    <row r="1959" spans="1:97" s="1376" customFormat="1">
      <c r="A1959" s="722"/>
      <c r="B1959" s="722"/>
      <c r="C1959" s="722"/>
      <c r="D1959" s="722"/>
      <c r="E1959" s="722"/>
      <c r="F1959" s="757"/>
      <c r="G1959" s="757"/>
      <c r="H1959" s="757"/>
      <c r="I1959" s="757"/>
      <c r="J1959" s="757"/>
      <c r="K1959" s="758"/>
      <c r="L1959" s="758"/>
      <c r="M1959" s="722"/>
      <c r="N1959" s="736"/>
      <c r="O1959" s="736"/>
      <c r="P1959" s="736"/>
      <c r="Q1959" s="736"/>
      <c r="R1959" s="736"/>
      <c r="S1959" s="736"/>
      <c r="T1959" s="736"/>
      <c r="U1959" s="736"/>
      <c r="BA1959" s="722"/>
      <c r="BB1959" s="722"/>
      <c r="BC1959" s="722"/>
      <c r="BD1959" s="722"/>
      <c r="BE1959" s="722"/>
      <c r="BF1959" s="722"/>
      <c r="BG1959" s="722"/>
      <c r="BH1959" s="722"/>
      <c r="BI1959" s="722"/>
      <c r="BJ1959" s="722"/>
      <c r="BK1959" s="722"/>
      <c r="BL1959" s="722"/>
      <c r="BM1959" s="722"/>
      <c r="BN1959" s="722"/>
      <c r="BO1959" s="722"/>
      <c r="BP1959" s="722"/>
      <c r="BQ1959" s="722"/>
      <c r="BR1959" s="722"/>
      <c r="BS1959" s="722"/>
      <c r="BT1959" s="722"/>
      <c r="BU1959" s="722"/>
      <c r="BV1959" s="722"/>
      <c r="BW1959" s="722"/>
      <c r="BX1959" s="722"/>
      <c r="BY1959" s="722"/>
      <c r="BZ1959" s="722"/>
      <c r="CA1959" s="722"/>
      <c r="CB1959" s="722"/>
      <c r="CC1959" s="722"/>
      <c r="CD1959" s="722"/>
      <c r="CE1959" s="722"/>
      <c r="CF1959" s="722"/>
      <c r="CG1959" s="722"/>
      <c r="CH1959" s="722"/>
      <c r="CI1959" s="722"/>
      <c r="CJ1959" s="722"/>
      <c r="CK1959" s="722"/>
      <c r="CL1959" s="722"/>
      <c r="CM1959" s="722"/>
      <c r="CN1959" s="722"/>
      <c r="CO1959" s="722"/>
      <c r="CP1959" s="722"/>
      <c r="CQ1959" s="722"/>
      <c r="CR1959" s="722"/>
      <c r="CS1959" s="722"/>
    </row>
    <row r="1960" spans="1:97" s="1376" customFormat="1">
      <c r="A1960" s="722"/>
      <c r="B1960" s="722"/>
      <c r="C1960" s="722"/>
      <c r="D1960" s="722"/>
      <c r="E1960" s="722"/>
      <c r="F1960" s="757"/>
      <c r="G1960" s="757"/>
      <c r="H1960" s="757"/>
      <c r="I1960" s="757"/>
      <c r="J1960" s="757"/>
      <c r="K1960" s="758"/>
      <c r="L1960" s="758"/>
      <c r="M1960" s="722"/>
      <c r="N1960" s="736"/>
      <c r="O1960" s="736"/>
      <c r="P1960" s="736"/>
      <c r="Q1960" s="736"/>
      <c r="R1960" s="736"/>
      <c r="S1960" s="736"/>
      <c r="T1960" s="736"/>
      <c r="U1960" s="736"/>
      <c r="BA1960" s="722"/>
      <c r="BB1960" s="722"/>
      <c r="BC1960" s="722"/>
      <c r="BD1960" s="722"/>
      <c r="BE1960" s="722"/>
      <c r="BF1960" s="722"/>
      <c r="BG1960" s="722"/>
      <c r="BH1960" s="722"/>
      <c r="BI1960" s="722"/>
      <c r="BJ1960" s="722"/>
      <c r="BK1960" s="722"/>
      <c r="BL1960" s="722"/>
      <c r="BM1960" s="722"/>
      <c r="BN1960" s="722"/>
      <c r="BO1960" s="722"/>
      <c r="BP1960" s="722"/>
      <c r="BQ1960" s="722"/>
      <c r="BR1960" s="722"/>
      <c r="BS1960" s="722"/>
      <c r="BT1960" s="722"/>
      <c r="BU1960" s="722"/>
      <c r="BV1960" s="722"/>
      <c r="BW1960" s="722"/>
      <c r="BX1960" s="722"/>
      <c r="BY1960" s="722"/>
      <c r="BZ1960" s="722"/>
      <c r="CA1960" s="722"/>
      <c r="CB1960" s="722"/>
      <c r="CC1960" s="722"/>
      <c r="CD1960" s="722"/>
      <c r="CE1960" s="722"/>
      <c r="CF1960" s="722"/>
      <c r="CG1960" s="722"/>
      <c r="CH1960" s="722"/>
      <c r="CI1960" s="722"/>
      <c r="CJ1960" s="722"/>
      <c r="CK1960" s="722"/>
      <c r="CL1960" s="722"/>
      <c r="CM1960" s="722"/>
      <c r="CN1960" s="722"/>
      <c r="CO1960" s="722"/>
      <c r="CP1960" s="722"/>
      <c r="CQ1960" s="722"/>
      <c r="CR1960" s="722"/>
      <c r="CS1960" s="722"/>
    </row>
    <row r="1961" spans="1:97" s="1376" customFormat="1">
      <c r="A1961" s="722"/>
      <c r="B1961" s="722"/>
      <c r="C1961" s="722"/>
      <c r="D1961" s="722"/>
      <c r="E1961" s="722"/>
      <c r="F1961" s="757"/>
      <c r="G1961" s="757"/>
      <c r="H1961" s="757"/>
      <c r="I1961" s="757"/>
      <c r="J1961" s="757"/>
      <c r="K1961" s="758"/>
      <c r="L1961" s="758"/>
      <c r="M1961" s="722"/>
      <c r="N1961" s="736"/>
      <c r="O1961" s="736"/>
      <c r="P1961" s="736"/>
      <c r="Q1961" s="736"/>
      <c r="R1961" s="736"/>
      <c r="S1961" s="736"/>
      <c r="T1961" s="736"/>
      <c r="U1961" s="736"/>
      <c r="BA1961" s="722"/>
      <c r="BB1961" s="722"/>
      <c r="BC1961" s="722"/>
      <c r="BD1961" s="722"/>
      <c r="BE1961" s="722"/>
      <c r="BF1961" s="722"/>
      <c r="BG1961" s="722"/>
      <c r="BH1961" s="722"/>
      <c r="BI1961" s="722"/>
      <c r="BJ1961" s="722"/>
      <c r="BK1961" s="722"/>
      <c r="BL1961" s="722"/>
      <c r="BM1961" s="722"/>
      <c r="BN1961" s="722"/>
      <c r="BO1961" s="722"/>
      <c r="BP1961" s="722"/>
      <c r="BQ1961" s="722"/>
      <c r="BR1961" s="722"/>
      <c r="BS1961" s="722"/>
      <c r="BT1961" s="722"/>
      <c r="BU1961" s="722"/>
      <c r="BV1961" s="722"/>
      <c r="BW1961" s="722"/>
      <c r="BX1961" s="722"/>
      <c r="BY1961" s="722"/>
      <c r="BZ1961" s="722"/>
      <c r="CA1961" s="722"/>
      <c r="CB1961" s="722"/>
      <c r="CC1961" s="722"/>
      <c r="CD1961" s="722"/>
      <c r="CE1961" s="722"/>
      <c r="CF1961" s="722"/>
      <c r="CG1961" s="722"/>
      <c r="CH1961" s="722"/>
      <c r="CI1961" s="722"/>
      <c r="CJ1961" s="722"/>
      <c r="CK1961" s="722"/>
      <c r="CL1961" s="722"/>
      <c r="CM1961" s="722"/>
      <c r="CN1961" s="722"/>
      <c r="CO1961" s="722"/>
      <c r="CP1961" s="722"/>
      <c r="CQ1961" s="722"/>
      <c r="CR1961" s="722"/>
      <c r="CS1961" s="722"/>
    </row>
    <row r="1962" spans="1:97" s="1376" customFormat="1">
      <c r="A1962" s="722"/>
      <c r="B1962" s="722"/>
      <c r="C1962" s="722"/>
      <c r="D1962" s="722"/>
      <c r="E1962" s="722"/>
      <c r="F1962" s="757"/>
      <c r="G1962" s="757"/>
      <c r="H1962" s="757"/>
      <c r="I1962" s="757"/>
      <c r="J1962" s="757"/>
      <c r="K1962" s="758"/>
      <c r="L1962" s="758"/>
      <c r="M1962" s="722"/>
      <c r="N1962" s="736"/>
      <c r="O1962" s="736"/>
      <c r="P1962" s="736"/>
      <c r="Q1962" s="736"/>
      <c r="R1962" s="736"/>
      <c r="S1962" s="736"/>
      <c r="T1962" s="736"/>
      <c r="U1962" s="736"/>
      <c r="BA1962" s="722"/>
      <c r="BB1962" s="722"/>
      <c r="BC1962" s="722"/>
      <c r="BD1962" s="722"/>
      <c r="BE1962" s="722"/>
      <c r="BF1962" s="722"/>
      <c r="BG1962" s="722"/>
      <c r="BH1962" s="722"/>
      <c r="BI1962" s="722"/>
      <c r="BJ1962" s="722"/>
      <c r="BK1962" s="722"/>
      <c r="BL1962" s="722"/>
      <c r="BM1962" s="722"/>
      <c r="BN1962" s="722"/>
      <c r="BO1962" s="722"/>
      <c r="BP1962" s="722"/>
      <c r="BQ1962" s="722"/>
      <c r="BR1962" s="722"/>
      <c r="BS1962" s="722"/>
      <c r="BT1962" s="722"/>
      <c r="BU1962" s="722"/>
      <c r="BV1962" s="722"/>
      <c r="BW1962" s="722"/>
      <c r="BX1962" s="722"/>
      <c r="BY1962" s="722"/>
      <c r="BZ1962" s="722"/>
      <c r="CA1962" s="722"/>
      <c r="CB1962" s="722"/>
      <c r="CC1962" s="722"/>
      <c r="CD1962" s="722"/>
      <c r="CE1962" s="722"/>
      <c r="CF1962" s="722"/>
      <c r="CG1962" s="722"/>
      <c r="CH1962" s="722"/>
      <c r="CI1962" s="722"/>
      <c r="CJ1962" s="722"/>
      <c r="CK1962" s="722"/>
      <c r="CL1962" s="722"/>
      <c r="CM1962" s="722"/>
      <c r="CN1962" s="722"/>
      <c r="CO1962" s="722"/>
      <c r="CP1962" s="722"/>
      <c r="CQ1962" s="722"/>
      <c r="CR1962" s="722"/>
      <c r="CS1962" s="722"/>
    </row>
    <row r="1963" spans="1:97" s="1376" customFormat="1">
      <c r="A1963" s="722"/>
      <c r="B1963" s="722"/>
      <c r="C1963" s="722"/>
      <c r="D1963" s="722"/>
      <c r="E1963" s="722"/>
      <c r="F1963" s="757"/>
      <c r="G1963" s="757"/>
      <c r="H1963" s="757"/>
      <c r="I1963" s="757"/>
      <c r="J1963" s="757"/>
      <c r="K1963" s="758"/>
      <c r="L1963" s="758"/>
      <c r="M1963" s="722"/>
      <c r="N1963" s="736"/>
      <c r="O1963" s="736"/>
      <c r="P1963" s="736"/>
      <c r="Q1963" s="736"/>
      <c r="R1963" s="736"/>
      <c r="S1963" s="736"/>
      <c r="T1963" s="736"/>
      <c r="U1963" s="736"/>
      <c r="BA1963" s="722"/>
      <c r="BB1963" s="722"/>
      <c r="BC1963" s="722"/>
      <c r="BD1963" s="722"/>
      <c r="BE1963" s="722"/>
      <c r="BF1963" s="722"/>
      <c r="BG1963" s="722"/>
      <c r="BH1963" s="722"/>
      <c r="BI1963" s="722"/>
      <c r="BJ1963" s="722"/>
      <c r="BK1963" s="722"/>
      <c r="BL1963" s="722"/>
      <c r="BM1963" s="722"/>
      <c r="BN1963" s="722"/>
      <c r="BO1963" s="722"/>
      <c r="BP1963" s="722"/>
      <c r="BQ1963" s="722"/>
      <c r="BR1963" s="722"/>
      <c r="BS1963" s="722"/>
      <c r="BT1963" s="722"/>
      <c r="BU1963" s="722"/>
      <c r="BV1963" s="722"/>
      <c r="BW1963" s="722"/>
      <c r="BX1963" s="722"/>
      <c r="BY1963" s="722"/>
      <c r="BZ1963" s="722"/>
      <c r="CA1963" s="722"/>
      <c r="CB1963" s="722"/>
      <c r="CC1963" s="722"/>
      <c r="CD1963" s="722"/>
      <c r="CE1963" s="722"/>
      <c r="CF1963" s="722"/>
      <c r="CG1963" s="722"/>
      <c r="CH1963" s="722"/>
      <c r="CI1963" s="722"/>
      <c r="CJ1963" s="722"/>
      <c r="CK1963" s="722"/>
      <c r="CL1963" s="722"/>
      <c r="CM1963" s="722"/>
      <c r="CN1963" s="722"/>
      <c r="CO1963" s="722"/>
      <c r="CP1963" s="722"/>
      <c r="CQ1963" s="722"/>
      <c r="CR1963" s="722"/>
      <c r="CS1963" s="722"/>
    </row>
    <row r="1964" spans="1:97" s="1376" customFormat="1">
      <c r="A1964" s="722"/>
      <c r="B1964" s="722"/>
      <c r="C1964" s="722"/>
      <c r="D1964" s="722"/>
      <c r="E1964" s="722"/>
      <c r="F1964" s="757"/>
      <c r="G1964" s="757"/>
      <c r="H1964" s="757"/>
      <c r="I1964" s="757"/>
      <c r="J1964" s="757"/>
      <c r="K1964" s="758"/>
      <c r="L1964" s="758"/>
      <c r="M1964" s="722"/>
      <c r="N1964" s="736"/>
      <c r="O1964" s="736"/>
      <c r="P1964" s="736"/>
      <c r="Q1964" s="736"/>
      <c r="R1964" s="736"/>
      <c r="S1964" s="736"/>
      <c r="T1964" s="736"/>
      <c r="U1964" s="736"/>
      <c r="BA1964" s="722"/>
      <c r="BB1964" s="722"/>
      <c r="BC1964" s="722"/>
      <c r="BD1964" s="722"/>
      <c r="BE1964" s="722"/>
      <c r="BF1964" s="722"/>
      <c r="BG1964" s="722"/>
      <c r="BH1964" s="722"/>
      <c r="BI1964" s="722"/>
      <c r="BJ1964" s="722"/>
      <c r="BK1964" s="722"/>
      <c r="BL1964" s="722"/>
      <c r="BM1964" s="722"/>
      <c r="BN1964" s="722"/>
      <c r="BO1964" s="722"/>
      <c r="BP1964" s="722"/>
      <c r="BQ1964" s="722"/>
      <c r="BR1964" s="722"/>
      <c r="BS1964" s="722"/>
      <c r="BT1964" s="722"/>
      <c r="BU1964" s="722"/>
      <c r="BV1964" s="722"/>
      <c r="BW1964" s="722"/>
      <c r="BX1964" s="722"/>
      <c r="BY1964" s="722"/>
      <c r="BZ1964" s="722"/>
      <c r="CA1964" s="722"/>
      <c r="CB1964" s="722"/>
      <c r="CC1964" s="722"/>
      <c r="CD1964" s="722"/>
      <c r="CE1964" s="722"/>
      <c r="CF1964" s="722"/>
      <c r="CG1964" s="722"/>
      <c r="CH1964" s="722"/>
      <c r="CI1964" s="722"/>
      <c r="CJ1964" s="722"/>
      <c r="CK1964" s="722"/>
      <c r="CL1964" s="722"/>
      <c r="CM1964" s="722"/>
      <c r="CN1964" s="722"/>
      <c r="CO1964" s="722"/>
      <c r="CP1964" s="722"/>
      <c r="CQ1964" s="722"/>
      <c r="CR1964" s="722"/>
      <c r="CS1964" s="722"/>
    </row>
    <row r="1965" spans="1:97" s="1376" customFormat="1">
      <c r="A1965" s="722"/>
      <c r="B1965" s="722"/>
      <c r="C1965" s="722"/>
      <c r="D1965" s="722"/>
      <c r="E1965" s="722"/>
      <c r="F1965" s="757"/>
      <c r="G1965" s="757"/>
      <c r="H1965" s="757"/>
      <c r="I1965" s="757"/>
      <c r="J1965" s="757"/>
      <c r="K1965" s="758"/>
      <c r="L1965" s="758"/>
      <c r="M1965" s="722"/>
      <c r="N1965" s="736"/>
      <c r="O1965" s="736"/>
      <c r="P1965" s="736"/>
      <c r="Q1965" s="736"/>
      <c r="R1965" s="736"/>
      <c r="S1965" s="736"/>
      <c r="T1965" s="736"/>
      <c r="U1965" s="736"/>
      <c r="BA1965" s="722"/>
      <c r="BB1965" s="722"/>
      <c r="BC1965" s="722"/>
      <c r="BD1965" s="722"/>
      <c r="BE1965" s="722"/>
      <c r="BF1965" s="722"/>
      <c r="BG1965" s="722"/>
      <c r="BH1965" s="722"/>
      <c r="BI1965" s="722"/>
      <c r="BJ1965" s="722"/>
      <c r="BK1965" s="722"/>
      <c r="BL1965" s="722"/>
      <c r="BM1965" s="722"/>
      <c r="BN1965" s="722"/>
      <c r="BO1965" s="722"/>
      <c r="BP1965" s="722"/>
      <c r="BQ1965" s="722"/>
      <c r="BR1965" s="722"/>
      <c r="BS1965" s="722"/>
      <c r="BT1965" s="722"/>
      <c r="BU1965" s="722"/>
      <c r="BV1965" s="722"/>
      <c r="BW1965" s="722"/>
      <c r="BX1965" s="722"/>
      <c r="BY1965" s="722"/>
      <c r="BZ1965" s="722"/>
      <c r="CA1965" s="722"/>
      <c r="CB1965" s="722"/>
      <c r="CC1965" s="722"/>
      <c r="CD1965" s="722"/>
      <c r="CE1965" s="722"/>
      <c r="CF1965" s="722"/>
      <c r="CG1965" s="722"/>
      <c r="CH1965" s="722"/>
      <c r="CI1965" s="722"/>
      <c r="CJ1965" s="722"/>
      <c r="CK1965" s="722"/>
      <c r="CL1965" s="722"/>
      <c r="CM1965" s="722"/>
      <c r="CN1965" s="722"/>
      <c r="CO1965" s="722"/>
      <c r="CP1965" s="722"/>
      <c r="CQ1965" s="722"/>
      <c r="CR1965" s="722"/>
      <c r="CS1965" s="722"/>
    </row>
    <row r="1966" spans="1:97" s="1376" customFormat="1">
      <c r="A1966" s="722"/>
      <c r="B1966" s="722"/>
      <c r="C1966" s="722"/>
      <c r="D1966" s="722"/>
      <c r="E1966" s="722"/>
      <c r="F1966" s="757"/>
      <c r="G1966" s="757"/>
      <c r="H1966" s="757"/>
      <c r="I1966" s="757"/>
      <c r="J1966" s="757"/>
      <c r="K1966" s="758"/>
      <c r="L1966" s="758"/>
      <c r="M1966" s="722"/>
      <c r="N1966" s="736"/>
      <c r="O1966" s="736"/>
      <c r="P1966" s="736"/>
      <c r="Q1966" s="736"/>
      <c r="R1966" s="736"/>
      <c r="S1966" s="736"/>
      <c r="T1966" s="736"/>
      <c r="U1966" s="736"/>
      <c r="BA1966" s="722"/>
      <c r="BB1966" s="722"/>
      <c r="BC1966" s="722"/>
      <c r="BD1966" s="722"/>
      <c r="BE1966" s="722"/>
      <c r="BF1966" s="722"/>
      <c r="BG1966" s="722"/>
      <c r="BH1966" s="722"/>
      <c r="BI1966" s="722"/>
      <c r="BJ1966" s="722"/>
      <c r="BK1966" s="722"/>
      <c r="BL1966" s="722"/>
      <c r="BM1966" s="722"/>
      <c r="BN1966" s="722"/>
      <c r="BO1966" s="722"/>
      <c r="BP1966" s="722"/>
      <c r="BQ1966" s="722"/>
      <c r="BR1966" s="722"/>
      <c r="BS1966" s="722"/>
      <c r="BT1966" s="722"/>
      <c r="BU1966" s="722"/>
      <c r="BV1966" s="722"/>
      <c r="BW1966" s="722"/>
      <c r="BX1966" s="722"/>
      <c r="BY1966" s="722"/>
      <c r="BZ1966" s="722"/>
      <c r="CA1966" s="722"/>
      <c r="CB1966" s="722"/>
      <c r="CC1966" s="722"/>
      <c r="CD1966" s="722"/>
      <c r="CE1966" s="722"/>
      <c r="CF1966" s="722"/>
      <c r="CG1966" s="722"/>
      <c r="CH1966" s="722"/>
      <c r="CI1966" s="722"/>
      <c r="CJ1966" s="722"/>
      <c r="CK1966" s="722"/>
      <c r="CL1966" s="722"/>
      <c r="CM1966" s="722"/>
      <c r="CN1966" s="722"/>
      <c r="CO1966" s="722"/>
      <c r="CP1966" s="722"/>
      <c r="CQ1966" s="722"/>
      <c r="CR1966" s="722"/>
      <c r="CS1966" s="722"/>
    </row>
    <row r="1967" spans="1:97" s="1376" customFormat="1">
      <c r="A1967" s="722"/>
      <c r="B1967" s="722"/>
      <c r="C1967" s="722"/>
      <c r="D1967" s="722"/>
      <c r="E1967" s="722"/>
      <c r="F1967" s="757"/>
      <c r="G1967" s="757"/>
      <c r="H1967" s="757"/>
      <c r="I1967" s="757"/>
      <c r="J1967" s="757"/>
      <c r="K1967" s="758"/>
      <c r="L1967" s="758"/>
      <c r="M1967" s="722"/>
      <c r="N1967" s="736"/>
      <c r="O1967" s="736"/>
      <c r="P1967" s="736"/>
      <c r="Q1967" s="736"/>
      <c r="R1967" s="736"/>
      <c r="S1967" s="736"/>
      <c r="T1967" s="736"/>
      <c r="U1967" s="736"/>
      <c r="BA1967" s="722"/>
      <c r="BB1967" s="722"/>
      <c r="BC1967" s="722"/>
      <c r="BD1967" s="722"/>
      <c r="BE1967" s="722"/>
      <c r="BF1967" s="722"/>
      <c r="BG1967" s="722"/>
      <c r="BH1967" s="722"/>
      <c r="BI1967" s="722"/>
      <c r="BJ1967" s="722"/>
      <c r="BK1967" s="722"/>
      <c r="BL1967" s="722"/>
      <c r="BM1967" s="722"/>
      <c r="BN1967" s="722"/>
      <c r="BO1967" s="722"/>
      <c r="BP1967" s="722"/>
      <c r="BQ1967" s="722"/>
      <c r="BR1967" s="722"/>
      <c r="BS1967" s="722"/>
      <c r="BT1967" s="722"/>
      <c r="BU1967" s="722"/>
      <c r="BV1967" s="722"/>
      <c r="BW1967" s="722"/>
      <c r="BX1967" s="722"/>
      <c r="BY1967" s="722"/>
      <c r="BZ1967" s="722"/>
      <c r="CA1967" s="722"/>
      <c r="CB1967" s="722"/>
      <c r="CC1967" s="722"/>
      <c r="CD1967" s="722"/>
      <c r="CE1967" s="722"/>
      <c r="CF1967" s="722"/>
      <c r="CG1967" s="722"/>
      <c r="CH1967" s="722"/>
      <c r="CI1967" s="722"/>
      <c r="CJ1967" s="722"/>
      <c r="CK1967" s="722"/>
      <c r="CL1967" s="722"/>
      <c r="CM1967" s="722"/>
      <c r="CN1967" s="722"/>
      <c r="CO1967" s="722"/>
      <c r="CP1967" s="722"/>
      <c r="CQ1967" s="722"/>
      <c r="CR1967" s="722"/>
      <c r="CS1967" s="722"/>
    </row>
    <row r="1968" spans="1:97" s="1376" customFormat="1">
      <c r="A1968" s="722"/>
      <c r="B1968" s="722"/>
      <c r="C1968" s="722"/>
      <c r="D1968" s="722"/>
      <c r="E1968" s="722"/>
      <c r="F1968" s="757"/>
      <c r="G1968" s="757"/>
      <c r="H1968" s="757"/>
      <c r="I1968" s="757"/>
      <c r="J1968" s="757"/>
      <c r="K1968" s="758"/>
      <c r="L1968" s="758"/>
      <c r="M1968" s="722"/>
      <c r="N1968" s="736"/>
      <c r="O1968" s="736"/>
      <c r="P1968" s="736"/>
      <c r="Q1968" s="736"/>
      <c r="R1968" s="736"/>
      <c r="S1968" s="736"/>
      <c r="T1968" s="736"/>
      <c r="U1968" s="736"/>
      <c r="BA1968" s="722"/>
      <c r="BB1968" s="722"/>
      <c r="BC1968" s="722"/>
      <c r="BD1968" s="722"/>
      <c r="BE1968" s="722"/>
      <c r="BF1968" s="722"/>
      <c r="BG1968" s="722"/>
      <c r="BH1968" s="722"/>
      <c r="BI1968" s="722"/>
      <c r="BJ1968" s="722"/>
      <c r="BK1968" s="722"/>
      <c r="BL1968" s="722"/>
      <c r="BM1968" s="722"/>
      <c r="BN1968" s="722"/>
      <c r="BO1968" s="722"/>
      <c r="BP1968" s="722"/>
      <c r="BQ1968" s="722"/>
      <c r="BR1968" s="722"/>
      <c r="BS1968" s="722"/>
      <c r="BT1968" s="722"/>
      <c r="BU1968" s="722"/>
      <c r="BV1968" s="722"/>
      <c r="BW1968" s="722"/>
      <c r="BX1968" s="722"/>
      <c r="BY1968" s="722"/>
      <c r="BZ1968" s="722"/>
      <c r="CA1968" s="722"/>
      <c r="CB1968" s="722"/>
      <c r="CC1968" s="722"/>
      <c r="CD1968" s="722"/>
      <c r="CE1968" s="722"/>
      <c r="CF1968" s="722"/>
      <c r="CG1968" s="722"/>
      <c r="CH1968" s="722"/>
      <c r="CI1968" s="722"/>
      <c r="CJ1968" s="722"/>
      <c r="CK1968" s="722"/>
      <c r="CL1968" s="722"/>
      <c r="CM1968" s="722"/>
      <c r="CN1968" s="722"/>
      <c r="CO1968" s="722"/>
      <c r="CP1968" s="722"/>
      <c r="CQ1968" s="722"/>
      <c r="CR1968" s="722"/>
      <c r="CS1968" s="722"/>
    </row>
    <row r="1969" spans="1:97" s="1376" customFormat="1">
      <c r="A1969" s="722"/>
      <c r="B1969" s="722"/>
      <c r="C1969" s="722"/>
      <c r="D1969" s="722"/>
      <c r="E1969" s="722"/>
      <c r="F1969" s="757"/>
      <c r="G1969" s="757"/>
      <c r="H1969" s="757"/>
      <c r="I1969" s="757"/>
      <c r="J1969" s="757"/>
      <c r="K1969" s="758"/>
      <c r="L1969" s="758"/>
      <c r="M1969" s="722"/>
      <c r="N1969" s="736"/>
      <c r="O1969" s="736"/>
      <c r="P1969" s="736"/>
      <c r="Q1969" s="736"/>
      <c r="R1969" s="736"/>
      <c r="S1969" s="736"/>
      <c r="T1969" s="736"/>
      <c r="U1969" s="736"/>
      <c r="BA1969" s="722"/>
      <c r="BB1969" s="722"/>
      <c r="BC1969" s="722"/>
      <c r="BD1969" s="722"/>
      <c r="BE1969" s="722"/>
      <c r="BF1969" s="722"/>
      <c r="BG1969" s="722"/>
      <c r="BH1969" s="722"/>
      <c r="BI1969" s="722"/>
      <c r="BJ1969" s="722"/>
      <c r="BK1969" s="722"/>
      <c r="BL1969" s="722"/>
      <c r="BM1969" s="722"/>
      <c r="BN1969" s="722"/>
      <c r="BO1969" s="722"/>
      <c r="BP1969" s="722"/>
      <c r="BQ1969" s="722"/>
      <c r="BR1969" s="722"/>
      <c r="BS1969" s="722"/>
      <c r="BT1969" s="722"/>
      <c r="BU1969" s="722"/>
      <c r="BV1969" s="722"/>
      <c r="BW1969" s="722"/>
      <c r="BX1969" s="722"/>
      <c r="BY1969" s="722"/>
      <c r="BZ1969" s="722"/>
      <c r="CA1969" s="722"/>
      <c r="CB1969" s="722"/>
      <c r="CC1969" s="722"/>
      <c r="CD1969" s="722"/>
      <c r="CE1969" s="722"/>
      <c r="CF1969" s="722"/>
      <c r="CG1969" s="722"/>
      <c r="CH1969" s="722"/>
      <c r="CI1969" s="722"/>
      <c r="CJ1969" s="722"/>
      <c r="CK1969" s="722"/>
      <c r="CL1969" s="722"/>
      <c r="CM1969" s="722"/>
      <c r="CN1969" s="722"/>
      <c r="CO1969" s="722"/>
      <c r="CP1969" s="722"/>
      <c r="CQ1969" s="722"/>
      <c r="CR1969" s="722"/>
      <c r="CS1969" s="722"/>
    </row>
    <row r="1970" spans="1:97" s="1376" customFormat="1">
      <c r="A1970" s="722"/>
      <c r="B1970" s="722"/>
      <c r="C1970" s="722"/>
      <c r="D1970" s="722"/>
      <c r="E1970" s="722"/>
      <c r="F1970" s="757"/>
      <c r="G1970" s="757"/>
      <c r="H1970" s="757"/>
      <c r="I1970" s="757"/>
      <c r="J1970" s="757"/>
      <c r="K1970" s="758"/>
      <c r="L1970" s="758"/>
      <c r="M1970" s="722"/>
      <c r="N1970" s="736"/>
      <c r="O1970" s="736"/>
      <c r="P1970" s="736"/>
      <c r="Q1970" s="736"/>
      <c r="R1970" s="736"/>
      <c r="S1970" s="736"/>
      <c r="T1970" s="736"/>
      <c r="U1970" s="736"/>
      <c r="BA1970" s="722"/>
      <c r="BB1970" s="722"/>
      <c r="BC1970" s="722"/>
      <c r="BD1970" s="722"/>
      <c r="BE1970" s="722"/>
      <c r="BF1970" s="722"/>
      <c r="BG1970" s="722"/>
      <c r="BH1970" s="722"/>
      <c r="BI1970" s="722"/>
      <c r="BJ1970" s="722"/>
      <c r="BK1970" s="722"/>
      <c r="BL1970" s="722"/>
      <c r="BM1970" s="722"/>
      <c r="BN1970" s="722"/>
      <c r="BO1970" s="722"/>
      <c r="BP1970" s="722"/>
      <c r="BQ1970" s="722"/>
      <c r="BR1970" s="722"/>
      <c r="BS1970" s="722"/>
      <c r="BT1970" s="722"/>
      <c r="BU1970" s="722"/>
      <c r="BV1970" s="722"/>
      <c r="BW1970" s="722"/>
      <c r="BX1970" s="722"/>
      <c r="BY1970" s="722"/>
      <c r="BZ1970" s="722"/>
      <c r="CA1970" s="722"/>
      <c r="CB1970" s="722"/>
      <c r="CC1970" s="722"/>
      <c r="CD1970" s="722"/>
      <c r="CE1970" s="722"/>
      <c r="CF1970" s="722"/>
      <c r="CG1970" s="722"/>
      <c r="CH1970" s="722"/>
      <c r="CI1970" s="722"/>
      <c r="CJ1970" s="722"/>
      <c r="CK1970" s="722"/>
      <c r="CL1970" s="722"/>
      <c r="CM1970" s="722"/>
      <c r="CN1970" s="722"/>
      <c r="CO1970" s="722"/>
      <c r="CP1970" s="722"/>
      <c r="CQ1970" s="722"/>
      <c r="CR1970" s="722"/>
      <c r="CS1970" s="722"/>
    </row>
    <row r="1971" spans="1:97" s="1376" customFormat="1">
      <c r="A1971" s="722"/>
      <c r="B1971" s="722"/>
      <c r="C1971" s="722"/>
      <c r="D1971" s="722"/>
      <c r="E1971" s="722"/>
      <c r="F1971" s="757"/>
      <c r="G1971" s="757"/>
      <c r="H1971" s="757"/>
      <c r="I1971" s="757"/>
      <c r="J1971" s="757"/>
      <c r="K1971" s="758"/>
      <c r="L1971" s="758"/>
      <c r="M1971" s="722"/>
      <c r="N1971" s="736"/>
      <c r="O1971" s="736"/>
      <c r="P1971" s="736"/>
      <c r="Q1971" s="736"/>
      <c r="R1971" s="736"/>
      <c r="S1971" s="736"/>
      <c r="T1971" s="736"/>
      <c r="U1971" s="736"/>
      <c r="BA1971" s="722"/>
      <c r="BB1971" s="722"/>
      <c r="BC1971" s="722"/>
      <c r="BD1971" s="722"/>
      <c r="BE1971" s="722"/>
      <c r="BF1971" s="722"/>
      <c r="BG1971" s="722"/>
      <c r="BH1971" s="722"/>
      <c r="BI1971" s="722"/>
      <c r="BJ1971" s="722"/>
      <c r="BK1971" s="722"/>
      <c r="BL1971" s="722"/>
      <c r="BM1971" s="722"/>
      <c r="BN1971" s="722"/>
      <c r="BO1971" s="722"/>
      <c r="BP1971" s="722"/>
      <c r="BQ1971" s="722"/>
      <c r="BR1971" s="722"/>
      <c r="BS1971" s="722"/>
      <c r="BT1971" s="722"/>
      <c r="BU1971" s="722"/>
      <c r="BV1971" s="722"/>
      <c r="BW1971" s="722"/>
      <c r="BX1971" s="722"/>
      <c r="BY1971" s="722"/>
      <c r="BZ1971" s="722"/>
      <c r="CA1971" s="722"/>
      <c r="CB1971" s="722"/>
      <c r="CC1971" s="722"/>
      <c r="CD1971" s="722"/>
      <c r="CE1971" s="722"/>
      <c r="CF1971" s="722"/>
      <c r="CG1971" s="722"/>
      <c r="CH1971" s="722"/>
      <c r="CI1971" s="722"/>
      <c r="CJ1971" s="722"/>
      <c r="CK1971" s="722"/>
      <c r="CL1971" s="722"/>
      <c r="CM1971" s="722"/>
      <c r="CN1971" s="722"/>
      <c r="CO1971" s="722"/>
      <c r="CP1971" s="722"/>
      <c r="CQ1971" s="722"/>
      <c r="CR1971" s="722"/>
      <c r="CS1971" s="722"/>
    </row>
    <row r="1972" spans="1:97" s="1376" customFormat="1">
      <c r="A1972" s="722"/>
      <c r="B1972" s="722"/>
      <c r="C1972" s="722"/>
      <c r="D1972" s="722"/>
      <c r="E1972" s="722"/>
      <c r="F1972" s="757"/>
      <c r="G1972" s="757"/>
      <c r="H1972" s="757"/>
      <c r="I1972" s="757"/>
      <c r="J1972" s="757"/>
      <c r="K1972" s="758"/>
      <c r="L1972" s="758"/>
      <c r="M1972" s="722"/>
      <c r="N1972" s="736"/>
      <c r="O1972" s="736"/>
      <c r="P1972" s="736"/>
      <c r="Q1972" s="736"/>
      <c r="R1972" s="736"/>
      <c r="S1972" s="736"/>
      <c r="T1972" s="736"/>
      <c r="U1972" s="736"/>
      <c r="BA1972" s="722"/>
      <c r="BB1972" s="722"/>
      <c r="BC1972" s="722"/>
      <c r="BD1972" s="722"/>
      <c r="BE1972" s="722"/>
      <c r="BF1972" s="722"/>
      <c r="BG1972" s="722"/>
      <c r="BH1972" s="722"/>
      <c r="BI1972" s="722"/>
      <c r="BJ1972" s="722"/>
      <c r="BK1972" s="722"/>
      <c r="BL1972" s="722"/>
      <c r="BM1972" s="722"/>
      <c r="BN1972" s="722"/>
      <c r="BO1972" s="722"/>
      <c r="BP1972" s="722"/>
      <c r="BQ1972" s="722"/>
      <c r="BR1972" s="722"/>
      <c r="BS1972" s="722"/>
      <c r="BT1972" s="722"/>
      <c r="BU1972" s="722"/>
      <c r="BV1972" s="722"/>
      <c r="BW1972" s="722"/>
      <c r="BX1972" s="722"/>
      <c r="BY1972" s="722"/>
      <c r="BZ1972" s="722"/>
      <c r="CA1972" s="722"/>
      <c r="CB1972" s="722"/>
      <c r="CC1972" s="722"/>
      <c r="CD1972" s="722"/>
      <c r="CE1972" s="722"/>
      <c r="CF1972" s="722"/>
      <c r="CG1972" s="722"/>
      <c r="CH1972" s="722"/>
      <c r="CI1972" s="722"/>
      <c r="CJ1972" s="722"/>
      <c r="CK1972" s="722"/>
      <c r="CL1972" s="722"/>
      <c r="CM1972" s="722"/>
      <c r="CN1972" s="722"/>
      <c r="CO1972" s="722"/>
      <c r="CP1972" s="722"/>
      <c r="CQ1972" s="722"/>
      <c r="CR1972" s="722"/>
      <c r="CS1972" s="722"/>
    </row>
    <row r="1973" spans="1:97" s="1376" customFormat="1">
      <c r="A1973" s="722"/>
      <c r="B1973" s="722"/>
      <c r="C1973" s="722"/>
      <c r="D1973" s="722"/>
      <c r="E1973" s="722"/>
      <c r="F1973" s="757"/>
      <c r="G1973" s="757"/>
      <c r="H1973" s="757"/>
      <c r="I1973" s="757"/>
      <c r="J1973" s="757"/>
      <c r="K1973" s="758"/>
      <c r="L1973" s="758"/>
      <c r="M1973" s="722"/>
      <c r="N1973" s="736"/>
      <c r="O1973" s="736"/>
      <c r="P1973" s="736"/>
      <c r="Q1973" s="736"/>
      <c r="R1973" s="736"/>
      <c r="S1973" s="736"/>
      <c r="T1973" s="736"/>
      <c r="U1973" s="736"/>
      <c r="BA1973" s="722"/>
      <c r="BB1973" s="722"/>
      <c r="BC1973" s="722"/>
      <c r="BD1973" s="722"/>
      <c r="BE1973" s="722"/>
      <c r="BF1973" s="722"/>
      <c r="BG1973" s="722"/>
      <c r="BH1973" s="722"/>
      <c r="BI1973" s="722"/>
      <c r="BJ1973" s="722"/>
      <c r="BK1973" s="722"/>
      <c r="BL1973" s="722"/>
      <c r="BM1973" s="722"/>
      <c r="BN1973" s="722"/>
      <c r="BO1973" s="722"/>
      <c r="BP1973" s="722"/>
      <c r="BQ1973" s="722"/>
      <c r="BR1973" s="722"/>
      <c r="BS1973" s="722"/>
      <c r="BT1973" s="722"/>
      <c r="BU1973" s="722"/>
      <c r="BV1973" s="722"/>
      <c r="BW1973" s="722"/>
      <c r="BX1973" s="722"/>
      <c r="BY1973" s="722"/>
      <c r="BZ1973" s="722"/>
      <c r="CA1973" s="722"/>
      <c r="CB1973" s="722"/>
      <c r="CC1973" s="722"/>
      <c r="CD1973" s="722"/>
      <c r="CE1973" s="722"/>
      <c r="CF1973" s="722"/>
      <c r="CG1973" s="722"/>
      <c r="CH1973" s="722"/>
      <c r="CI1973" s="722"/>
      <c r="CJ1973" s="722"/>
      <c r="CK1973" s="722"/>
      <c r="CL1973" s="722"/>
      <c r="CM1973" s="722"/>
      <c r="CN1973" s="722"/>
      <c r="CO1973" s="722"/>
      <c r="CP1973" s="722"/>
      <c r="CQ1973" s="722"/>
      <c r="CR1973" s="722"/>
      <c r="CS1973" s="722"/>
    </row>
    <row r="1974" spans="1:97" s="1376" customFormat="1">
      <c r="A1974" s="722"/>
      <c r="B1974" s="722"/>
      <c r="C1974" s="722"/>
      <c r="D1974" s="722"/>
      <c r="E1974" s="722"/>
      <c r="F1974" s="757"/>
      <c r="G1974" s="757"/>
      <c r="H1974" s="757"/>
      <c r="I1974" s="757"/>
      <c r="J1974" s="757"/>
      <c r="K1974" s="758"/>
      <c r="L1974" s="758"/>
      <c r="M1974" s="722"/>
      <c r="N1974" s="736"/>
      <c r="O1974" s="736"/>
      <c r="P1974" s="736"/>
      <c r="Q1974" s="736"/>
      <c r="R1974" s="736"/>
      <c r="S1974" s="736"/>
      <c r="T1974" s="736"/>
      <c r="U1974" s="736"/>
      <c r="BA1974" s="722"/>
      <c r="BB1974" s="722"/>
      <c r="BC1974" s="722"/>
      <c r="BD1974" s="722"/>
      <c r="BE1974" s="722"/>
      <c r="BF1974" s="722"/>
      <c r="BG1974" s="722"/>
      <c r="BH1974" s="722"/>
      <c r="BI1974" s="722"/>
      <c r="BJ1974" s="722"/>
      <c r="BK1974" s="722"/>
      <c r="BL1974" s="722"/>
      <c r="BM1974" s="722"/>
      <c r="BN1974" s="722"/>
      <c r="BO1974" s="722"/>
      <c r="BP1974" s="722"/>
      <c r="BQ1974" s="722"/>
      <c r="BR1974" s="722"/>
      <c r="BS1974" s="722"/>
      <c r="BT1974" s="722"/>
      <c r="BU1974" s="722"/>
      <c r="BV1974" s="722"/>
      <c r="BW1974" s="722"/>
      <c r="BX1974" s="722"/>
      <c r="BY1974" s="722"/>
      <c r="BZ1974" s="722"/>
      <c r="CA1974" s="722"/>
      <c r="CB1974" s="722"/>
      <c r="CC1974" s="722"/>
      <c r="CD1974" s="722"/>
      <c r="CE1974" s="722"/>
      <c r="CF1974" s="722"/>
      <c r="CG1974" s="722"/>
      <c r="CH1974" s="722"/>
      <c r="CI1974" s="722"/>
      <c r="CJ1974" s="722"/>
      <c r="CK1974" s="722"/>
      <c r="CL1974" s="722"/>
      <c r="CM1974" s="722"/>
      <c r="CN1974" s="722"/>
      <c r="CO1974" s="722"/>
      <c r="CP1974" s="722"/>
      <c r="CQ1974" s="722"/>
      <c r="CR1974" s="722"/>
      <c r="CS1974" s="722"/>
    </row>
    <row r="1975" spans="1:97" s="1376" customFormat="1">
      <c r="A1975" s="722"/>
      <c r="B1975" s="722"/>
      <c r="C1975" s="722"/>
      <c r="D1975" s="722"/>
      <c r="E1975" s="722"/>
      <c r="F1975" s="757"/>
      <c r="G1975" s="757"/>
      <c r="H1975" s="757"/>
      <c r="I1975" s="757"/>
      <c r="J1975" s="757"/>
      <c r="K1975" s="758"/>
      <c r="L1975" s="758"/>
      <c r="M1975" s="722"/>
      <c r="N1975" s="736"/>
      <c r="O1975" s="736"/>
      <c r="P1975" s="736"/>
      <c r="Q1975" s="736"/>
      <c r="R1975" s="736"/>
      <c r="S1975" s="736"/>
      <c r="T1975" s="736"/>
      <c r="U1975" s="736"/>
      <c r="BA1975" s="722"/>
      <c r="BB1975" s="722"/>
      <c r="BC1975" s="722"/>
      <c r="BD1975" s="722"/>
      <c r="BE1975" s="722"/>
      <c r="BF1975" s="722"/>
      <c r="BG1975" s="722"/>
      <c r="BH1975" s="722"/>
      <c r="BI1975" s="722"/>
      <c r="BJ1975" s="722"/>
      <c r="BK1975" s="722"/>
      <c r="BL1975" s="722"/>
      <c r="BM1975" s="722"/>
      <c r="BN1975" s="722"/>
      <c r="BO1975" s="722"/>
      <c r="BP1975" s="722"/>
      <c r="BQ1975" s="722"/>
      <c r="BR1975" s="722"/>
      <c r="BS1975" s="722"/>
      <c r="BT1975" s="722"/>
      <c r="BU1975" s="722"/>
      <c r="BV1975" s="722"/>
      <c r="BW1975" s="722"/>
      <c r="BX1975" s="722"/>
      <c r="BY1975" s="722"/>
      <c r="BZ1975" s="722"/>
      <c r="CA1975" s="722"/>
      <c r="CB1975" s="722"/>
      <c r="CC1975" s="722"/>
      <c r="CD1975" s="722"/>
      <c r="CE1975" s="722"/>
      <c r="CF1975" s="722"/>
      <c r="CG1975" s="722"/>
      <c r="CH1975" s="722"/>
      <c r="CI1975" s="722"/>
      <c r="CJ1975" s="722"/>
      <c r="CK1975" s="722"/>
      <c r="CL1975" s="722"/>
      <c r="CM1975" s="722"/>
      <c r="CN1975" s="722"/>
      <c r="CO1975" s="722"/>
      <c r="CP1975" s="722"/>
      <c r="CQ1975" s="722"/>
      <c r="CR1975" s="722"/>
      <c r="CS1975" s="722"/>
    </row>
    <row r="1976" spans="1:97" s="1376" customFormat="1">
      <c r="A1976" s="722"/>
      <c r="B1976" s="722"/>
      <c r="C1976" s="722"/>
      <c r="D1976" s="722"/>
      <c r="E1976" s="722"/>
      <c r="F1976" s="757"/>
      <c r="G1976" s="757"/>
      <c r="H1976" s="757"/>
      <c r="I1976" s="757"/>
      <c r="J1976" s="757"/>
      <c r="K1976" s="758"/>
      <c r="L1976" s="758"/>
      <c r="M1976" s="722"/>
      <c r="N1976" s="736"/>
      <c r="O1976" s="736"/>
      <c r="P1976" s="736"/>
      <c r="Q1976" s="736"/>
      <c r="R1976" s="736"/>
      <c r="S1976" s="736"/>
      <c r="T1976" s="736"/>
      <c r="U1976" s="736"/>
      <c r="BA1976" s="722"/>
      <c r="BB1976" s="722"/>
      <c r="BC1976" s="722"/>
      <c r="BD1976" s="722"/>
      <c r="BE1976" s="722"/>
      <c r="BF1976" s="722"/>
      <c r="BG1976" s="722"/>
      <c r="BH1976" s="722"/>
      <c r="BI1976" s="722"/>
      <c r="BJ1976" s="722"/>
      <c r="BK1976" s="722"/>
      <c r="BL1976" s="722"/>
      <c r="BM1976" s="722"/>
      <c r="BN1976" s="722"/>
      <c r="BO1976" s="722"/>
      <c r="BP1976" s="722"/>
      <c r="BQ1976" s="722"/>
      <c r="BR1976" s="722"/>
      <c r="BS1976" s="722"/>
      <c r="BT1976" s="722"/>
      <c r="BU1976" s="722"/>
      <c r="BV1976" s="722"/>
      <c r="BW1976" s="722"/>
      <c r="BX1976" s="722"/>
      <c r="BY1976" s="722"/>
      <c r="BZ1976" s="722"/>
      <c r="CA1976" s="722"/>
      <c r="CB1976" s="722"/>
      <c r="CC1976" s="722"/>
      <c r="CD1976" s="722"/>
      <c r="CE1976" s="722"/>
      <c r="CF1976" s="722"/>
      <c r="CG1976" s="722"/>
      <c r="CH1976" s="722"/>
      <c r="CI1976" s="722"/>
      <c r="CJ1976" s="722"/>
      <c r="CK1976" s="722"/>
      <c r="CL1976" s="722"/>
      <c r="CM1976" s="722"/>
      <c r="CN1976" s="722"/>
      <c r="CO1976" s="722"/>
      <c r="CP1976" s="722"/>
      <c r="CQ1976" s="722"/>
      <c r="CR1976" s="722"/>
      <c r="CS1976" s="722"/>
    </row>
    <row r="1977" spans="1:97" s="1376" customFormat="1">
      <c r="A1977" s="722"/>
      <c r="B1977" s="722"/>
      <c r="C1977" s="722"/>
      <c r="D1977" s="722"/>
      <c r="E1977" s="722"/>
      <c r="F1977" s="757"/>
      <c r="G1977" s="757"/>
      <c r="H1977" s="757"/>
      <c r="I1977" s="757"/>
      <c r="J1977" s="757"/>
      <c r="K1977" s="758"/>
      <c r="L1977" s="758"/>
      <c r="M1977" s="722"/>
      <c r="N1977" s="736"/>
      <c r="O1977" s="736"/>
      <c r="P1977" s="736"/>
      <c r="Q1977" s="736"/>
      <c r="R1977" s="736"/>
      <c r="S1977" s="736"/>
      <c r="T1977" s="736"/>
      <c r="U1977" s="736"/>
      <c r="BA1977" s="722"/>
      <c r="BB1977" s="722"/>
      <c r="BC1977" s="722"/>
      <c r="BD1977" s="722"/>
      <c r="BE1977" s="722"/>
      <c r="BF1977" s="722"/>
      <c r="BG1977" s="722"/>
      <c r="BH1977" s="722"/>
      <c r="BI1977" s="722"/>
      <c r="BJ1977" s="722"/>
      <c r="BK1977" s="722"/>
      <c r="BL1977" s="722"/>
      <c r="BM1977" s="722"/>
      <c r="BN1977" s="722"/>
      <c r="BO1977" s="722"/>
      <c r="BP1977" s="722"/>
      <c r="BQ1977" s="722"/>
      <c r="BR1977" s="722"/>
      <c r="BS1977" s="722"/>
      <c r="BT1977" s="722"/>
      <c r="BU1977" s="722"/>
      <c r="BV1977" s="722"/>
      <c r="BW1977" s="722"/>
      <c r="BX1977" s="722"/>
      <c r="BY1977" s="722"/>
      <c r="BZ1977" s="722"/>
      <c r="CA1977" s="722"/>
      <c r="CB1977" s="722"/>
      <c r="CC1977" s="722"/>
      <c r="CD1977" s="722"/>
      <c r="CE1977" s="722"/>
      <c r="CF1977" s="722"/>
      <c r="CG1977" s="722"/>
      <c r="CH1977" s="722"/>
      <c r="CI1977" s="722"/>
      <c r="CJ1977" s="722"/>
      <c r="CK1977" s="722"/>
      <c r="CL1977" s="722"/>
      <c r="CM1977" s="722"/>
      <c r="CN1977" s="722"/>
      <c r="CO1977" s="722"/>
      <c r="CP1977" s="722"/>
      <c r="CQ1977" s="722"/>
      <c r="CR1977" s="722"/>
      <c r="CS1977" s="722"/>
    </row>
    <row r="1978" spans="1:97" s="1376" customFormat="1">
      <c r="A1978" s="722"/>
      <c r="B1978" s="722"/>
      <c r="C1978" s="722"/>
      <c r="D1978" s="722"/>
      <c r="E1978" s="722"/>
      <c r="F1978" s="757"/>
      <c r="G1978" s="757"/>
      <c r="H1978" s="757"/>
      <c r="I1978" s="757"/>
      <c r="J1978" s="757"/>
      <c r="K1978" s="758"/>
      <c r="L1978" s="758"/>
      <c r="M1978" s="722"/>
      <c r="N1978" s="736"/>
      <c r="O1978" s="736"/>
      <c r="P1978" s="736"/>
      <c r="Q1978" s="736"/>
      <c r="R1978" s="736"/>
      <c r="S1978" s="736"/>
      <c r="T1978" s="736"/>
      <c r="U1978" s="736"/>
      <c r="BA1978" s="722"/>
      <c r="BB1978" s="722"/>
      <c r="BC1978" s="722"/>
      <c r="BD1978" s="722"/>
      <c r="BE1978" s="722"/>
      <c r="BF1978" s="722"/>
      <c r="BG1978" s="722"/>
      <c r="BH1978" s="722"/>
      <c r="BI1978" s="722"/>
      <c r="BJ1978" s="722"/>
      <c r="BK1978" s="722"/>
      <c r="BL1978" s="722"/>
      <c r="BM1978" s="722"/>
      <c r="BN1978" s="722"/>
      <c r="BO1978" s="722"/>
      <c r="BP1978" s="722"/>
      <c r="BQ1978" s="722"/>
      <c r="BR1978" s="722"/>
      <c r="BS1978" s="722"/>
      <c r="BT1978" s="722"/>
      <c r="BU1978" s="722"/>
      <c r="BV1978" s="722"/>
      <c r="BW1978" s="722"/>
      <c r="BX1978" s="722"/>
      <c r="BY1978" s="722"/>
      <c r="BZ1978" s="722"/>
      <c r="CA1978" s="722"/>
      <c r="CB1978" s="722"/>
      <c r="CC1978" s="722"/>
      <c r="CD1978" s="722"/>
      <c r="CE1978" s="722"/>
      <c r="CF1978" s="722"/>
      <c r="CG1978" s="722"/>
      <c r="CH1978" s="722"/>
      <c r="CI1978" s="722"/>
      <c r="CJ1978" s="722"/>
      <c r="CK1978" s="722"/>
      <c r="CL1978" s="722"/>
      <c r="CM1978" s="722"/>
      <c r="CN1978" s="722"/>
      <c r="CO1978" s="722"/>
      <c r="CP1978" s="722"/>
      <c r="CQ1978" s="722"/>
      <c r="CR1978" s="722"/>
      <c r="CS1978" s="722"/>
    </row>
    <row r="1979" spans="1:97" s="1376" customFormat="1">
      <c r="A1979" s="722"/>
      <c r="B1979" s="722"/>
      <c r="C1979" s="722"/>
      <c r="D1979" s="722"/>
      <c r="E1979" s="722"/>
      <c r="F1979" s="757"/>
      <c r="G1979" s="757"/>
      <c r="H1979" s="757"/>
      <c r="I1979" s="757"/>
      <c r="J1979" s="757"/>
      <c r="K1979" s="758"/>
      <c r="L1979" s="758"/>
      <c r="M1979" s="722"/>
      <c r="N1979" s="736"/>
      <c r="O1979" s="736"/>
      <c r="P1979" s="736"/>
      <c r="Q1979" s="736"/>
      <c r="R1979" s="736"/>
      <c r="S1979" s="736"/>
      <c r="T1979" s="736"/>
      <c r="U1979" s="736"/>
      <c r="BA1979" s="722"/>
      <c r="BB1979" s="722"/>
      <c r="BC1979" s="722"/>
      <c r="BD1979" s="722"/>
      <c r="BE1979" s="722"/>
      <c r="BF1979" s="722"/>
      <c r="BG1979" s="722"/>
      <c r="BH1979" s="722"/>
      <c r="BI1979" s="722"/>
      <c r="BJ1979" s="722"/>
      <c r="BK1979" s="722"/>
      <c r="BL1979" s="722"/>
      <c r="BM1979" s="722"/>
      <c r="BN1979" s="722"/>
      <c r="BO1979" s="722"/>
      <c r="BP1979" s="722"/>
      <c r="BQ1979" s="722"/>
      <c r="BR1979" s="722"/>
      <c r="BS1979" s="722"/>
      <c r="BT1979" s="722"/>
      <c r="BU1979" s="722"/>
      <c r="BV1979" s="722"/>
      <c r="BW1979" s="722"/>
      <c r="BX1979" s="722"/>
      <c r="BY1979" s="722"/>
      <c r="BZ1979" s="722"/>
      <c r="CA1979" s="722"/>
      <c r="CB1979" s="722"/>
      <c r="CC1979" s="722"/>
      <c r="CD1979" s="722"/>
      <c r="CE1979" s="722"/>
      <c r="CF1979" s="722"/>
      <c r="CG1979" s="722"/>
      <c r="CH1979" s="722"/>
      <c r="CI1979" s="722"/>
      <c r="CJ1979" s="722"/>
      <c r="CK1979" s="722"/>
      <c r="CL1979" s="722"/>
      <c r="CM1979" s="722"/>
      <c r="CN1979" s="722"/>
      <c r="CO1979" s="722"/>
      <c r="CP1979" s="722"/>
      <c r="CQ1979" s="722"/>
      <c r="CR1979" s="722"/>
      <c r="CS1979" s="722"/>
    </row>
    <row r="1980" spans="1:97" s="1376" customFormat="1">
      <c r="A1980" s="722"/>
      <c r="B1980" s="722"/>
      <c r="C1980" s="722"/>
      <c r="D1980" s="722"/>
      <c r="E1980" s="722"/>
      <c r="F1980" s="757"/>
      <c r="G1980" s="757"/>
      <c r="H1980" s="757"/>
      <c r="I1980" s="757"/>
      <c r="J1980" s="757"/>
      <c r="K1980" s="758"/>
      <c r="L1980" s="758"/>
      <c r="M1980" s="722"/>
      <c r="N1980" s="736"/>
      <c r="O1980" s="736"/>
      <c r="P1980" s="736"/>
      <c r="Q1980" s="736"/>
      <c r="R1980" s="736"/>
      <c r="S1980" s="736"/>
      <c r="T1980" s="736"/>
      <c r="U1980" s="736"/>
      <c r="BA1980" s="722"/>
      <c r="BB1980" s="722"/>
      <c r="BC1980" s="722"/>
      <c r="BD1980" s="722"/>
      <c r="BE1980" s="722"/>
      <c r="BF1980" s="722"/>
      <c r="BG1980" s="722"/>
      <c r="BH1980" s="722"/>
      <c r="BI1980" s="722"/>
      <c r="BJ1980" s="722"/>
      <c r="BK1980" s="722"/>
      <c r="BL1980" s="722"/>
      <c r="BM1980" s="722"/>
      <c r="BN1980" s="722"/>
      <c r="BO1980" s="722"/>
      <c r="BP1980" s="722"/>
      <c r="BQ1980" s="722"/>
      <c r="BR1980" s="722"/>
      <c r="BS1980" s="722"/>
      <c r="BT1980" s="722"/>
      <c r="BU1980" s="722"/>
      <c r="BV1980" s="722"/>
      <c r="BW1980" s="722"/>
      <c r="BX1980" s="722"/>
      <c r="BY1980" s="722"/>
      <c r="BZ1980" s="722"/>
      <c r="CA1980" s="722"/>
      <c r="CB1980" s="722"/>
      <c r="CC1980" s="722"/>
      <c r="CD1980" s="722"/>
      <c r="CE1980" s="722"/>
      <c r="CF1980" s="722"/>
      <c r="CG1980" s="722"/>
      <c r="CH1980" s="722"/>
      <c r="CI1980" s="722"/>
      <c r="CJ1980" s="722"/>
      <c r="CK1980" s="722"/>
      <c r="CL1980" s="722"/>
      <c r="CM1980" s="722"/>
      <c r="CN1980" s="722"/>
      <c r="CO1980" s="722"/>
      <c r="CP1980" s="722"/>
      <c r="CQ1980" s="722"/>
      <c r="CR1980" s="722"/>
      <c r="CS1980" s="722"/>
    </row>
    <row r="1981" spans="1:97" s="1376" customFormat="1">
      <c r="A1981" s="722"/>
      <c r="B1981" s="722"/>
      <c r="C1981" s="722"/>
      <c r="D1981" s="722"/>
      <c r="E1981" s="722"/>
      <c r="F1981" s="757"/>
      <c r="G1981" s="757"/>
      <c r="H1981" s="757"/>
      <c r="I1981" s="757"/>
      <c r="J1981" s="757"/>
      <c r="K1981" s="758"/>
      <c r="L1981" s="758"/>
      <c r="M1981" s="722"/>
      <c r="N1981" s="736"/>
      <c r="O1981" s="736"/>
      <c r="P1981" s="736"/>
      <c r="Q1981" s="736"/>
      <c r="R1981" s="736"/>
      <c r="S1981" s="736"/>
      <c r="T1981" s="736"/>
      <c r="U1981" s="736"/>
      <c r="BA1981" s="722"/>
      <c r="BB1981" s="722"/>
      <c r="BC1981" s="722"/>
      <c r="BD1981" s="722"/>
      <c r="BE1981" s="722"/>
      <c r="BF1981" s="722"/>
      <c r="BG1981" s="722"/>
      <c r="BH1981" s="722"/>
      <c r="BI1981" s="722"/>
      <c r="BJ1981" s="722"/>
      <c r="BK1981" s="722"/>
      <c r="BL1981" s="722"/>
      <c r="BM1981" s="722"/>
      <c r="BN1981" s="722"/>
      <c r="BO1981" s="722"/>
      <c r="BP1981" s="722"/>
      <c r="BQ1981" s="722"/>
      <c r="BR1981" s="722"/>
      <c r="BS1981" s="722"/>
      <c r="BT1981" s="722"/>
      <c r="BU1981" s="722"/>
      <c r="BV1981" s="722"/>
      <c r="BW1981" s="722"/>
      <c r="BX1981" s="722"/>
      <c r="BY1981" s="722"/>
      <c r="BZ1981" s="722"/>
      <c r="CA1981" s="722"/>
      <c r="CB1981" s="722"/>
      <c r="CC1981" s="722"/>
      <c r="CD1981" s="722"/>
      <c r="CE1981" s="722"/>
      <c r="CF1981" s="722"/>
      <c r="CG1981" s="722"/>
      <c r="CH1981" s="722"/>
      <c r="CI1981" s="722"/>
      <c r="CJ1981" s="722"/>
      <c r="CK1981" s="722"/>
      <c r="CL1981" s="722"/>
      <c r="CM1981" s="722"/>
      <c r="CN1981" s="722"/>
      <c r="CO1981" s="722"/>
      <c r="CP1981" s="722"/>
      <c r="CQ1981" s="722"/>
      <c r="CR1981" s="722"/>
      <c r="CS1981" s="722"/>
    </row>
    <row r="1982" spans="1:97" s="1376" customFormat="1">
      <c r="A1982" s="722"/>
      <c r="B1982" s="722"/>
      <c r="C1982" s="722"/>
      <c r="D1982" s="722"/>
      <c r="E1982" s="722"/>
      <c r="F1982" s="757"/>
      <c r="G1982" s="757"/>
      <c r="H1982" s="757"/>
      <c r="I1982" s="757"/>
      <c r="J1982" s="757"/>
      <c r="K1982" s="758"/>
      <c r="L1982" s="758"/>
      <c r="M1982" s="722"/>
      <c r="N1982" s="736"/>
      <c r="O1982" s="736"/>
      <c r="P1982" s="736"/>
      <c r="Q1982" s="736"/>
      <c r="R1982" s="736"/>
      <c r="S1982" s="736"/>
      <c r="T1982" s="736"/>
      <c r="U1982" s="736"/>
      <c r="BA1982" s="722"/>
      <c r="BB1982" s="722"/>
      <c r="BC1982" s="722"/>
      <c r="BD1982" s="722"/>
      <c r="BE1982" s="722"/>
      <c r="BF1982" s="722"/>
      <c r="BG1982" s="722"/>
      <c r="BH1982" s="722"/>
      <c r="BI1982" s="722"/>
      <c r="BJ1982" s="722"/>
      <c r="BK1982" s="722"/>
      <c r="BL1982" s="722"/>
      <c r="BM1982" s="722"/>
      <c r="BN1982" s="722"/>
      <c r="BO1982" s="722"/>
      <c r="BP1982" s="722"/>
      <c r="BQ1982" s="722"/>
      <c r="BR1982" s="722"/>
      <c r="BS1982" s="722"/>
      <c r="BT1982" s="722"/>
      <c r="BU1982" s="722"/>
      <c r="BV1982" s="722"/>
      <c r="BW1982" s="722"/>
      <c r="BX1982" s="722"/>
      <c r="BY1982" s="722"/>
      <c r="BZ1982" s="722"/>
      <c r="CA1982" s="722"/>
      <c r="CB1982" s="722"/>
      <c r="CC1982" s="722"/>
      <c r="CD1982" s="722"/>
      <c r="CE1982" s="722"/>
      <c r="CF1982" s="722"/>
      <c r="CG1982" s="722"/>
      <c r="CH1982" s="722"/>
      <c r="CI1982" s="722"/>
      <c r="CJ1982" s="722"/>
      <c r="CK1982" s="722"/>
      <c r="CL1982" s="722"/>
      <c r="CM1982" s="722"/>
      <c r="CN1982" s="722"/>
      <c r="CO1982" s="722"/>
      <c r="CP1982" s="722"/>
      <c r="CQ1982" s="722"/>
      <c r="CR1982" s="722"/>
      <c r="CS1982" s="722"/>
    </row>
    <row r="1983" spans="1:97" s="1376" customFormat="1">
      <c r="A1983" s="722"/>
      <c r="B1983" s="722"/>
      <c r="C1983" s="722"/>
      <c r="D1983" s="722"/>
      <c r="E1983" s="722"/>
      <c r="F1983" s="757"/>
      <c r="G1983" s="757"/>
      <c r="H1983" s="757"/>
      <c r="I1983" s="757"/>
      <c r="J1983" s="757"/>
      <c r="K1983" s="758"/>
      <c r="L1983" s="758"/>
      <c r="M1983" s="722"/>
      <c r="N1983" s="736"/>
      <c r="O1983" s="736"/>
      <c r="P1983" s="736"/>
      <c r="Q1983" s="736"/>
      <c r="R1983" s="736"/>
      <c r="S1983" s="736"/>
      <c r="T1983" s="736"/>
      <c r="U1983" s="736"/>
      <c r="BA1983" s="722"/>
      <c r="BB1983" s="722"/>
      <c r="BC1983" s="722"/>
      <c r="BD1983" s="722"/>
      <c r="BE1983" s="722"/>
      <c r="BF1983" s="722"/>
      <c r="BG1983" s="722"/>
      <c r="BH1983" s="722"/>
      <c r="BI1983" s="722"/>
      <c r="BJ1983" s="722"/>
      <c r="BK1983" s="722"/>
      <c r="BL1983" s="722"/>
      <c r="BM1983" s="722"/>
      <c r="BN1983" s="722"/>
      <c r="BO1983" s="722"/>
      <c r="BP1983" s="722"/>
      <c r="BQ1983" s="722"/>
      <c r="BR1983" s="722"/>
      <c r="BS1983" s="722"/>
      <c r="BT1983" s="722"/>
      <c r="BU1983" s="722"/>
      <c r="BV1983" s="722"/>
      <c r="BW1983" s="722"/>
      <c r="BX1983" s="722"/>
      <c r="BY1983" s="722"/>
      <c r="BZ1983" s="722"/>
      <c r="CA1983" s="722"/>
      <c r="CB1983" s="722"/>
      <c r="CC1983" s="722"/>
      <c r="CD1983" s="722"/>
      <c r="CE1983" s="722"/>
      <c r="CF1983" s="722"/>
      <c r="CG1983" s="722"/>
      <c r="CH1983" s="722"/>
      <c r="CI1983" s="722"/>
      <c r="CJ1983" s="722"/>
      <c r="CK1983" s="722"/>
      <c r="CL1983" s="722"/>
      <c r="CM1983" s="722"/>
      <c r="CN1983" s="722"/>
      <c r="CO1983" s="722"/>
      <c r="CP1983" s="722"/>
      <c r="CQ1983" s="722"/>
      <c r="CR1983" s="722"/>
      <c r="CS1983" s="722"/>
    </row>
    <row r="1984" spans="1:97" s="1376" customFormat="1">
      <c r="A1984" s="722"/>
      <c r="B1984" s="722"/>
      <c r="C1984" s="722"/>
      <c r="D1984" s="722"/>
      <c r="E1984" s="722"/>
      <c r="F1984" s="757"/>
      <c r="G1984" s="757"/>
      <c r="H1984" s="757"/>
      <c r="I1984" s="757"/>
      <c r="J1984" s="757"/>
      <c r="K1984" s="758"/>
      <c r="L1984" s="758"/>
      <c r="M1984" s="722"/>
      <c r="N1984" s="736"/>
      <c r="O1984" s="736"/>
      <c r="P1984" s="736"/>
      <c r="Q1984" s="736"/>
      <c r="R1984" s="736"/>
      <c r="S1984" s="736"/>
      <c r="T1984" s="736"/>
      <c r="U1984" s="736"/>
      <c r="BA1984" s="722"/>
      <c r="BB1984" s="722"/>
      <c r="BC1984" s="722"/>
      <c r="BD1984" s="722"/>
      <c r="BE1984" s="722"/>
      <c r="BF1984" s="722"/>
      <c r="BG1984" s="722"/>
      <c r="BH1984" s="722"/>
      <c r="BI1984" s="722"/>
      <c r="BJ1984" s="722"/>
      <c r="BK1984" s="722"/>
      <c r="BL1984" s="722"/>
      <c r="BM1984" s="722"/>
      <c r="BN1984" s="722"/>
      <c r="BO1984" s="722"/>
      <c r="BP1984" s="722"/>
      <c r="BQ1984" s="722"/>
      <c r="BR1984" s="722"/>
      <c r="BS1984" s="722"/>
      <c r="BT1984" s="722"/>
      <c r="BU1984" s="722"/>
      <c r="BV1984" s="722"/>
      <c r="BW1984" s="722"/>
      <c r="BX1984" s="722"/>
      <c r="BY1984" s="722"/>
      <c r="BZ1984" s="722"/>
      <c r="CA1984" s="722"/>
      <c r="CB1984" s="722"/>
      <c r="CC1984" s="722"/>
      <c r="CD1984" s="722"/>
      <c r="CE1984" s="722"/>
      <c r="CF1984" s="722"/>
      <c r="CG1984" s="722"/>
      <c r="CH1984" s="722"/>
      <c r="CI1984" s="722"/>
      <c r="CJ1984" s="722"/>
      <c r="CK1984" s="722"/>
      <c r="CL1984" s="722"/>
      <c r="CM1984" s="722"/>
      <c r="CN1984" s="722"/>
      <c r="CO1984" s="722"/>
      <c r="CP1984" s="722"/>
      <c r="CQ1984" s="722"/>
      <c r="CR1984" s="722"/>
      <c r="CS1984" s="722"/>
    </row>
    <row r="1985" spans="1:97" s="1376" customFormat="1">
      <c r="A1985" s="722"/>
      <c r="B1985" s="722"/>
      <c r="C1985" s="722"/>
      <c r="D1985" s="722"/>
      <c r="E1985" s="722"/>
      <c r="F1985" s="757"/>
      <c r="G1985" s="757"/>
      <c r="H1985" s="757"/>
      <c r="I1985" s="757"/>
      <c r="J1985" s="757"/>
      <c r="K1985" s="758"/>
      <c r="L1985" s="758"/>
      <c r="M1985" s="722"/>
      <c r="N1985" s="736"/>
      <c r="O1985" s="736"/>
      <c r="P1985" s="736"/>
      <c r="Q1985" s="736"/>
      <c r="R1985" s="736"/>
      <c r="S1985" s="736"/>
      <c r="T1985" s="736"/>
      <c r="U1985" s="736"/>
      <c r="BA1985" s="722"/>
      <c r="BB1985" s="722"/>
      <c r="BC1985" s="722"/>
      <c r="BD1985" s="722"/>
      <c r="BE1985" s="722"/>
      <c r="BF1985" s="722"/>
      <c r="BG1985" s="722"/>
      <c r="BH1985" s="722"/>
      <c r="BI1985" s="722"/>
      <c r="BJ1985" s="722"/>
      <c r="BK1985" s="722"/>
      <c r="BL1985" s="722"/>
      <c r="BM1985" s="722"/>
      <c r="BN1985" s="722"/>
      <c r="BO1985" s="722"/>
      <c r="BP1985" s="722"/>
      <c r="BQ1985" s="722"/>
      <c r="BR1985" s="722"/>
      <c r="BS1985" s="722"/>
      <c r="BT1985" s="722"/>
      <c r="BU1985" s="722"/>
      <c r="BV1985" s="722"/>
      <c r="BW1985" s="722"/>
      <c r="BX1985" s="722"/>
      <c r="BY1985" s="722"/>
      <c r="BZ1985" s="722"/>
      <c r="CA1985" s="722"/>
      <c r="CB1985" s="722"/>
      <c r="CC1985" s="722"/>
      <c r="CD1985" s="722"/>
      <c r="CE1985" s="722"/>
      <c r="CF1985" s="722"/>
      <c r="CG1985" s="722"/>
      <c r="CH1985" s="722"/>
      <c r="CI1985" s="722"/>
      <c r="CJ1985" s="722"/>
      <c r="CK1985" s="722"/>
      <c r="CL1985" s="722"/>
      <c r="CM1985" s="722"/>
      <c r="CN1985" s="722"/>
      <c r="CO1985" s="722"/>
      <c r="CP1985" s="722"/>
      <c r="CQ1985" s="722"/>
      <c r="CR1985" s="722"/>
      <c r="CS1985" s="722"/>
    </row>
    <row r="1986" spans="1:97" s="1376" customFormat="1">
      <c r="A1986" s="722"/>
      <c r="B1986" s="722"/>
      <c r="C1986" s="722"/>
      <c r="D1986" s="722"/>
      <c r="E1986" s="722"/>
      <c r="F1986" s="757"/>
      <c r="G1986" s="757"/>
      <c r="H1986" s="757"/>
      <c r="I1986" s="757"/>
      <c r="J1986" s="757"/>
      <c r="K1986" s="758"/>
      <c r="L1986" s="758"/>
      <c r="M1986" s="722"/>
      <c r="N1986" s="736"/>
      <c r="O1986" s="736"/>
      <c r="P1986" s="736"/>
      <c r="Q1986" s="736"/>
      <c r="R1986" s="736"/>
      <c r="S1986" s="736"/>
      <c r="T1986" s="736"/>
      <c r="U1986" s="736"/>
      <c r="BA1986" s="722"/>
      <c r="BB1986" s="722"/>
      <c r="BC1986" s="722"/>
      <c r="BD1986" s="722"/>
      <c r="BE1986" s="722"/>
      <c r="BF1986" s="722"/>
      <c r="BG1986" s="722"/>
      <c r="BH1986" s="722"/>
      <c r="BI1986" s="722"/>
      <c r="BJ1986" s="722"/>
      <c r="BK1986" s="722"/>
      <c r="BL1986" s="722"/>
      <c r="BM1986" s="722"/>
      <c r="BN1986" s="722"/>
      <c r="BO1986" s="722"/>
      <c r="BP1986" s="722"/>
      <c r="BQ1986" s="722"/>
      <c r="BR1986" s="722"/>
      <c r="BS1986" s="722"/>
      <c r="BT1986" s="722"/>
      <c r="BU1986" s="722"/>
      <c r="BV1986" s="722"/>
      <c r="BW1986" s="722"/>
      <c r="BX1986" s="722"/>
      <c r="BY1986" s="722"/>
      <c r="BZ1986" s="722"/>
      <c r="CA1986" s="722"/>
      <c r="CB1986" s="722"/>
      <c r="CC1986" s="722"/>
      <c r="CD1986" s="722"/>
      <c r="CE1986" s="722"/>
      <c r="CF1986" s="722"/>
      <c r="CG1986" s="722"/>
      <c r="CH1986" s="722"/>
      <c r="CI1986" s="722"/>
      <c r="CJ1986" s="722"/>
      <c r="CK1986" s="722"/>
      <c r="CL1986" s="722"/>
      <c r="CM1986" s="722"/>
      <c r="CN1986" s="722"/>
      <c r="CO1986" s="722"/>
      <c r="CP1986" s="722"/>
      <c r="CQ1986" s="722"/>
      <c r="CR1986" s="722"/>
      <c r="CS1986" s="722"/>
    </row>
    <row r="1987" spans="1:97" s="1376" customFormat="1">
      <c r="A1987" s="722"/>
      <c r="B1987" s="722"/>
      <c r="C1987" s="722"/>
      <c r="D1987" s="722"/>
      <c r="E1987" s="722"/>
      <c r="F1987" s="757"/>
      <c r="G1987" s="757"/>
      <c r="H1987" s="757"/>
      <c r="I1987" s="757"/>
      <c r="J1987" s="757"/>
      <c r="K1987" s="758"/>
      <c r="L1987" s="758"/>
      <c r="M1987" s="722"/>
      <c r="N1987" s="736"/>
      <c r="O1987" s="736"/>
      <c r="P1987" s="736"/>
      <c r="Q1987" s="736"/>
      <c r="R1987" s="736"/>
      <c r="S1987" s="736"/>
      <c r="T1987" s="736"/>
      <c r="U1987" s="736"/>
      <c r="BA1987" s="722"/>
      <c r="BB1987" s="722"/>
      <c r="BC1987" s="722"/>
      <c r="BD1987" s="722"/>
      <c r="BE1987" s="722"/>
      <c r="BF1987" s="722"/>
      <c r="BG1987" s="722"/>
      <c r="BH1987" s="722"/>
      <c r="BI1987" s="722"/>
      <c r="BJ1987" s="722"/>
      <c r="BK1987" s="722"/>
      <c r="BL1987" s="722"/>
      <c r="BM1987" s="722"/>
      <c r="BN1987" s="722"/>
      <c r="BO1987" s="722"/>
      <c r="BP1987" s="722"/>
      <c r="BQ1987" s="722"/>
      <c r="BR1987" s="722"/>
      <c r="BS1987" s="722"/>
      <c r="BT1987" s="722"/>
      <c r="BU1987" s="722"/>
      <c r="BV1987" s="722"/>
      <c r="BW1987" s="722"/>
      <c r="BX1987" s="722"/>
      <c r="BY1987" s="722"/>
      <c r="BZ1987" s="722"/>
      <c r="CA1987" s="722"/>
      <c r="CB1987" s="722"/>
      <c r="CC1987" s="722"/>
      <c r="CD1987" s="722"/>
      <c r="CE1987" s="722"/>
      <c r="CF1987" s="722"/>
      <c r="CG1987" s="722"/>
      <c r="CH1987" s="722"/>
      <c r="CI1987" s="722"/>
      <c r="CJ1987" s="722"/>
      <c r="CK1987" s="722"/>
      <c r="CL1987" s="722"/>
      <c r="CM1987" s="722"/>
      <c r="CN1987" s="722"/>
      <c r="CO1987" s="722"/>
      <c r="CP1987" s="722"/>
      <c r="CQ1987" s="722"/>
      <c r="CR1987" s="722"/>
      <c r="CS1987" s="722"/>
    </row>
    <row r="1988" spans="1:97" s="1376" customFormat="1">
      <c r="A1988" s="722"/>
      <c r="B1988" s="722"/>
      <c r="C1988" s="722"/>
      <c r="D1988" s="722"/>
      <c r="E1988" s="722"/>
      <c r="F1988" s="757"/>
      <c r="G1988" s="757"/>
      <c r="H1988" s="757"/>
      <c r="I1988" s="757"/>
      <c r="J1988" s="757"/>
      <c r="K1988" s="758"/>
      <c r="L1988" s="758"/>
      <c r="M1988" s="722"/>
      <c r="N1988" s="736"/>
      <c r="O1988" s="736"/>
      <c r="P1988" s="736"/>
      <c r="Q1988" s="736"/>
      <c r="R1988" s="736"/>
      <c r="S1988" s="736"/>
      <c r="T1988" s="736"/>
      <c r="U1988" s="736"/>
      <c r="BA1988" s="722"/>
      <c r="BB1988" s="722"/>
      <c r="BC1988" s="722"/>
      <c r="BD1988" s="722"/>
      <c r="BE1988" s="722"/>
      <c r="BF1988" s="722"/>
      <c r="BG1988" s="722"/>
      <c r="BH1988" s="722"/>
      <c r="BI1988" s="722"/>
      <c r="BJ1988" s="722"/>
      <c r="BK1988" s="722"/>
      <c r="BL1988" s="722"/>
      <c r="BM1988" s="722"/>
      <c r="BN1988" s="722"/>
      <c r="BO1988" s="722"/>
      <c r="BP1988" s="722"/>
      <c r="BQ1988" s="722"/>
      <c r="BR1988" s="722"/>
      <c r="BS1988" s="722"/>
      <c r="BT1988" s="722"/>
      <c r="BU1988" s="722"/>
      <c r="BV1988" s="722"/>
      <c r="BW1988" s="722"/>
      <c r="BX1988" s="722"/>
      <c r="BY1988" s="722"/>
      <c r="BZ1988" s="722"/>
      <c r="CA1988" s="722"/>
      <c r="CB1988" s="722"/>
      <c r="CC1988" s="722"/>
      <c r="CD1988" s="722"/>
      <c r="CE1988" s="722"/>
      <c r="CF1988" s="722"/>
      <c r="CG1988" s="722"/>
      <c r="CH1988" s="722"/>
      <c r="CI1988" s="722"/>
      <c r="CJ1988" s="722"/>
      <c r="CK1988" s="722"/>
      <c r="CL1988" s="722"/>
      <c r="CM1988" s="722"/>
      <c r="CN1988" s="722"/>
      <c r="CO1988" s="722"/>
      <c r="CP1988" s="722"/>
      <c r="CQ1988" s="722"/>
      <c r="CR1988" s="722"/>
      <c r="CS1988" s="722"/>
    </row>
    <row r="1989" spans="1:97" s="1376" customFormat="1">
      <c r="A1989" s="722"/>
      <c r="B1989" s="722"/>
      <c r="C1989" s="722"/>
      <c r="D1989" s="722"/>
      <c r="E1989" s="722"/>
      <c r="F1989" s="757"/>
      <c r="G1989" s="757"/>
      <c r="H1989" s="757"/>
      <c r="I1989" s="757"/>
      <c r="J1989" s="757"/>
      <c r="K1989" s="758"/>
      <c r="L1989" s="758"/>
      <c r="M1989" s="722"/>
      <c r="N1989" s="736"/>
      <c r="O1989" s="736"/>
      <c r="P1989" s="736"/>
      <c r="Q1989" s="736"/>
      <c r="R1989" s="736"/>
      <c r="S1989" s="736"/>
      <c r="T1989" s="736"/>
      <c r="U1989" s="736"/>
      <c r="BA1989" s="722"/>
      <c r="BB1989" s="722"/>
      <c r="BC1989" s="722"/>
      <c r="BD1989" s="722"/>
      <c r="BE1989" s="722"/>
      <c r="BF1989" s="722"/>
      <c r="BG1989" s="722"/>
      <c r="BH1989" s="722"/>
      <c r="BI1989" s="722"/>
      <c r="BJ1989" s="722"/>
      <c r="BK1989" s="722"/>
      <c r="BL1989" s="722"/>
      <c r="BM1989" s="722"/>
      <c r="BN1989" s="722"/>
      <c r="BO1989" s="722"/>
      <c r="BP1989" s="722"/>
      <c r="BQ1989" s="722"/>
      <c r="BR1989" s="722"/>
      <c r="BS1989" s="722"/>
      <c r="BT1989" s="722"/>
      <c r="BU1989" s="722"/>
      <c r="BV1989" s="722"/>
      <c r="BW1989" s="722"/>
      <c r="BX1989" s="722"/>
      <c r="BY1989" s="722"/>
      <c r="BZ1989" s="722"/>
      <c r="CA1989" s="722"/>
      <c r="CB1989" s="722"/>
      <c r="CC1989" s="722"/>
      <c r="CD1989" s="722"/>
      <c r="CE1989" s="722"/>
      <c r="CF1989" s="722"/>
      <c r="CG1989" s="722"/>
      <c r="CH1989" s="722"/>
      <c r="CI1989" s="722"/>
      <c r="CJ1989" s="722"/>
      <c r="CK1989" s="722"/>
      <c r="CL1989" s="722"/>
      <c r="CM1989" s="722"/>
      <c r="CN1989" s="722"/>
      <c r="CO1989" s="722"/>
      <c r="CP1989" s="722"/>
      <c r="CQ1989" s="722"/>
      <c r="CR1989" s="722"/>
      <c r="CS1989" s="722"/>
    </row>
    <row r="1990" spans="1:97" s="1376" customFormat="1">
      <c r="A1990" s="722"/>
      <c r="B1990" s="722"/>
      <c r="C1990" s="722"/>
      <c r="D1990" s="722"/>
      <c r="E1990" s="722"/>
      <c r="F1990" s="757"/>
      <c r="G1990" s="757"/>
      <c r="H1990" s="757"/>
      <c r="I1990" s="757"/>
      <c r="J1990" s="757"/>
      <c r="K1990" s="758"/>
      <c r="L1990" s="758"/>
      <c r="M1990" s="722"/>
      <c r="N1990" s="736"/>
      <c r="O1990" s="736"/>
      <c r="P1990" s="736"/>
      <c r="Q1990" s="736"/>
      <c r="R1990" s="736"/>
      <c r="S1990" s="736"/>
      <c r="T1990" s="736"/>
      <c r="U1990" s="736"/>
      <c r="BA1990" s="722"/>
      <c r="BB1990" s="722"/>
      <c r="BC1990" s="722"/>
      <c r="BD1990" s="722"/>
      <c r="BE1990" s="722"/>
      <c r="BF1990" s="722"/>
      <c r="BG1990" s="722"/>
      <c r="BH1990" s="722"/>
      <c r="BI1990" s="722"/>
      <c r="BJ1990" s="722"/>
      <c r="BK1990" s="722"/>
      <c r="BL1990" s="722"/>
      <c r="BM1990" s="722"/>
      <c r="BN1990" s="722"/>
      <c r="BO1990" s="722"/>
      <c r="BP1990" s="722"/>
      <c r="BQ1990" s="722"/>
      <c r="BR1990" s="722"/>
      <c r="BS1990" s="722"/>
      <c r="BT1990" s="722"/>
      <c r="BU1990" s="722"/>
      <c r="BV1990" s="722"/>
      <c r="BW1990" s="722"/>
      <c r="BX1990" s="722"/>
      <c r="BY1990" s="722"/>
      <c r="BZ1990" s="722"/>
      <c r="CA1990" s="722"/>
      <c r="CB1990" s="722"/>
      <c r="CC1990" s="722"/>
      <c r="CD1990" s="722"/>
      <c r="CE1990" s="722"/>
      <c r="CF1990" s="722"/>
      <c r="CG1990" s="722"/>
      <c r="CH1990" s="722"/>
      <c r="CI1990" s="722"/>
      <c r="CJ1990" s="722"/>
      <c r="CK1990" s="722"/>
      <c r="CL1990" s="722"/>
      <c r="CM1990" s="722"/>
      <c r="CN1990" s="722"/>
      <c r="CO1990" s="722"/>
      <c r="CP1990" s="722"/>
      <c r="CQ1990" s="722"/>
      <c r="CR1990" s="722"/>
      <c r="CS1990" s="722"/>
    </row>
    <row r="1991" spans="1:97" s="1376" customFormat="1">
      <c r="A1991" s="722"/>
      <c r="B1991" s="722"/>
      <c r="C1991" s="722"/>
      <c r="D1991" s="722"/>
      <c r="E1991" s="722"/>
      <c r="F1991" s="757"/>
      <c r="G1991" s="757"/>
      <c r="H1991" s="757"/>
      <c r="I1991" s="757"/>
      <c r="J1991" s="757"/>
      <c r="K1991" s="758"/>
      <c r="L1991" s="758"/>
      <c r="M1991" s="722"/>
      <c r="N1991" s="736"/>
      <c r="O1991" s="736"/>
      <c r="P1991" s="736"/>
      <c r="Q1991" s="736"/>
      <c r="R1991" s="736"/>
      <c r="S1991" s="736"/>
      <c r="T1991" s="736"/>
      <c r="U1991" s="736"/>
      <c r="BA1991" s="722"/>
      <c r="BB1991" s="722"/>
      <c r="BC1991" s="722"/>
      <c r="BD1991" s="722"/>
      <c r="BE1991" s="722"/>
      <c r="BF1991" s="722"/>
      <c r="BG1991" s="722"/>
      <c r="BH1991" s="722"/>
      <c r="BI1991" s="722"/>
      <c r="BJ1991" s="722"/>
      <c r="BK1991" s="722"/>
      <c r="BL1991" s="722"/>
      <c r="BM1991" s="722"/>
      <c r="BN1991" s="722"/>
      <c r="BO1991" s="722"/>
      <c r="BP1991" s="722"/>
      <c r="BQ1991" s="722"/>
      <c r="BR1991" s="722"/>
      <c r="BS1991" s="722"/>
      <c r="BT1991" s="722"/>
      <c r="BU1991" s="722"/>
      <c r="BV1991" s="722"/>
      <c r="BW1991" s="722"/>
      <c r="BX1991" s="722"/>
      <c r="BY1991" s="722"/>
      <c r="BZ1991" s="722"/>
      <c r="CA1991" s="722"/>
      <c r="CB1991" s="722"/>
      <c r="CC1991" s="722"/>
      <c r="CD1991" s="722"/>
      <c r="CE1991" s="722"/>
      <c r="CF1991" s="722"/>
      <c r="CG1991" s="722"/>
      <c r="CH1991" s="722"/>
      <c r="CI1991" s="722"/>
      <c r="CJ1991" s="722"/>
      <c r="CK1991" s="722"/>
      <c r="CL1991" s="722"/>
      <c r="CM1991" s="722"/>
      <c r="CN1991" s="722"/>
      <c r="CO1991" s="722"/>
      <c r="CP1991" s="722"/>
      <c r="CQ1991" s="722"/>
      <c r="CR1991" s="722"/>
      <c r="CS1991" s="722"/>
    </row>
    <row r="1992" spans="1:97" s="1376" customFormat="1">
      <c r="A1992" s="722"/>
      <c r="B1992" s="722"/>
      <c r="C1992" s="722"/>
      <c r="D1992" s="722"/>
      <c r="E1992" s="722"/>
      <c r="F1992" s="757"/>
      <c r="G1992" s="757"/>
      <c r="H1992" s="757"/>
      <c r="I1992" s="757"/>
      <c r="J1992" s="757"/>
      <c r="K1992" s="758"/>
      <c r="L1992" s="758"/>
      <c r="M1992" s="722"/>
      <c r="N1992" s="736"/>
      <c r="O1992" s="736"/>
      <c r="P1992" s="736"/>
      <c r="Q1992" s="736"/>
      <c r="R1992" s="736"/>
      <c r="S1992" s="736"/>
      <c r="T1992" s="736"/>
      <c r="U1992" s="736"/>
      <c r="BA1992" s="722"/>
      <c r="BB1992" s="722"/>
      <c r="BC1992" s="722"/>
      <c r="BD1992" s="722"/>
      <c r="BE1992" s="722"/>
      <c r="BF1992" s="722"/>
      <c r="BG1992" s="722"/>
      <c r="BH1992" s="722"/>
      <c r="BI1992" s="722"/>
      <c r="BJ1992" s="722"/>
      <c r="BK1992" s="722"/>
      <c r="BL1992" s="722"/>
      <c r="BM1992" s="722"/>
      <c r="BN1992" s="722"/>
      <c r="BO1992" s="722"/>
      <c r="BP1992" s="722"/>
      <c r="BQ1992" s="722"/>
      <c r="BR1992" s="722"/>
      <c r="BS1992" s="722"/>
      <c r="BT1992" s="722"/>
      <c r="BU1992" s="722"/>
      <c r="BV1992" s="722"/>
      <c r="BW1992" s="722"/>
      <c r="BX1992" s="722"/>
      <c r="BY1992" s="722"/>
      <c r="BZ1992" s="722"/>
      <c r="CA1992" s="722"/>
      <c r="CB1992" s="722"/>
      <c r="CC1992" s="722"/>
      <c r="CD1992" s="722"/>
      <c r="CE1992" s="722"/>
      <c r="CF1992" s="722"/>
      <c r="CG1992" s="722"/>
      <c r="CH1992" s="722"/>
      <c r="CI1992" s="722"/>
      <c r="CJ1992" s="722"/>
      <c r="CK1992" s="722"/>
      <c r="CL1992" s="722"/>
      <c r="CM1992" s="722"/>
      <c r="CN1992" s="722"/>
      <c r="CO1992" s="722"/>
      <c r="CP1992" s="722"/>
      <c r="CQ1992" s="722"/>
      <c r="CR1992" s="722"/>
      <c r="CS1992" s="722"/>
    </row>
    <row r="1993" spans="1:97" s="1376" customFormat="1">
      <c r="A1993" s="722"/>
      <c r="B1993" s="722"/>
      <c r="C1993" s="722"/>
      <c r="D1993" s="722"/>
      <c r="E1993" s="722"/>
      <c r="F1993" s="757"/>
      <c r="G1993" s="757"/>
      <c r="H1993" s="757"/>
      <c r="I1993" s="757"/>
      <c r="J1993" s="757"/>
      <c r="K1993" s="758"/>
      <c r="L1993" s="758"/>
      <c r="M1993" s="722"/>
      <c r="N1993" s="736"/>
      <c r="O1993" s="736"/>
      <c r="P1993" s="736"/>
      <c r="Q1993" s="736"/>
      <c r="R1993" s="736"/>
      <c r="S1993" s="736"/>
      <c r="T1993" s="736"/>
      <c r="U1993" s="736"/>
      <c r="BA1993" s="722"/>
      <c r="BB1993" s="722"/>
      <c r="BC1993" s="722"/>
      <c r="BD1993" s="722"/>
      <c r="BE1993" s="722"/>
      <c r="BF1993" s="722"/>
      <c r="BG1993" s="722"/>
      <c r="BH1993" s="722"/>
      <c r="BI1993" s="722"/>
      <c r="BJ1993" s="722"/>
      <c r="BK1993" s="722"/>
      <c r="BL1993" s="722"/>
      <c r="BM1993" s="722"/>
      <c r="BN1993" s="722"/>
      <c r="BO1993" s="722"/>
      <c r="BP1993" s="722"/>
      <c r="BQ1993" s="722"/>
      <c r="BR1993" s="722"/>
      <c r="BS1993" s="722"/>
      <c r="BT1993" s="722"/>
      <c r="BU1993" s="722"/>
      <c r="BV1993" s="722"/>
      <c r="BW1993" s="722"/>
      <c r="BX1993" s="722"/>
      <c r="BY1993" s="722"/>
      <c r="BZ1993" s="722"/>
      <c r="CA1993" s="722"/>
      <c r="CB1993" s="722"/>
      <c r="CC1993" s="722"/>
      <c r="CD1993" s="722"/>
      <c r="CE1993" s="722"/>
      <c r="CF1993" s="722"/>
      <c r="CG1993" s="722"/>
      <c r="CH1993" s="722"/>
      <c r="CI1993" s="722"/>
      <c r="CJ1993" s="722"/>
      <c r="CK1993" s="722"/>
      <c r="CL1993" s="722"/>
      <c r="CM1993" s="722"/>
      <c r="CN1993" s="722"/>
      <c r="CO1993" s="722"/>
      <c r="CP1993" s="722"/>
      <c r="CQ1993" s="722"/>
      <c r="CR1993" s="722"/>
      <c r="CS1993" s="722"/>
    </row>
    <row r="1994" spans="1:97" s="1376" customFormat="1">
      <c r="A1994" s="722"/>
      <c r="B1994" s="722"/>
      <c r="C1994" s="722"/>
      <c r="D1994" s="722"/>
      <c r="E1994" s="722"/>
      <c r="F1994" s="757"/>
      <c r="G1994" s="757"/>
      <c r="H1994" s="757"/>
      <c r="I1994" s="757"/>
      <c r="J1994" s="757"/>
      <c r="K1994" s="758"/>
      <c r="L1994" s="758"/>
      <c r="M1994" s="722"/>
      <c r="N1994" s="736"/>
      <c r="O1994" s="736"/>
      <c r="P1994" s="736"/>
      <c r="Q1994" s="736"/>
      <c r="R1994" s="736"/>
      <c r="S1994" s="736"/>
      <c r="T1994" s="736"/>
      <c r="U1994" s="736"/>
      <c r="BA1994" s="722"/>
      <c r="BB1994" s="722"/>
      <c r="BC1994" s="722"/>
      <c r="BD1994" s="722"/>
      <c r="BE1994" s="722"/>
      <c r="BF1994" s="722"/>
      <c r="BG1994" s="722"/>
      <c r="BH1994" s="722"/>
      <c r="BI1994" s="722"/>
      <c r="BJ1994" s="722"/>
      <c r="BK1994" s="722"/>
      <c r="BL1994" s="722"/>
      <c r="BM1994" s="722"/>
      <c r="BN1994" s="722"/>
      <c r="BO1994" s="722"/>
      <c r="BP1994" s="722"/>
      <c r="BQ1994" s="722"/>
      <c r="BR1994" s="722"/>
      <c r="BS1994" s="722"/>
      <c r="BT1994" s="722"/>
      <c r="BU1994" s="722"/>
      <c r="BV1994" s="722"/>
      <c r="BW1994" s="722"/>
      <c r="BX1994" s="722"/>
      <c r="BY1994" s="722"/>
      <c r="BZ1994" s="722"/>
      <c r="CA1994" s="722"/>
      <c r="CB1994" s="722"/>
      <c r="CC1994" s="722"/>
      <c r="CD1994" s="722"/>
      <c r="CE1994" s="722"/>
      <c r="CF1994" s="722"/>
      <c r="CG1994" s="722"/>
      <c r="CH1994" s="722"/>
      <c r="CI1994" s="722"/>
      <c r="CJ1994" s="722"/>
      <c r="CK1994" s="722"/>
      <c r="CL1994" s="722"/>
      <c r="CM1994" s="722"/>
      <c r="CN1994" s="722"/>
      <c r="CO1994" s="722"/>
      <c r="CP1994" s="722"/>
      <c r="CQ1994" s="722"/>
      <c r="CR1994" s="722"/>
      <c r="CS1994" s="722"/>
    </row>
    <row r="1995" spans="1:97" s="1376" customFormat="1">
      <c r="A1995" s="722"/>
      <c r="B1995" s="722"/>
      <c r="C1995" s="722"/>
      <c r="D1995" s="722"/>
      <c r="E1995" s="722"/>
      <c r="F1995" s="757"/>
      <c r="G1995" s="757"/>
      <c r="H1995" s="757"/>
      <c r="I1995" s="757"/>
      <c r="J1995" s="757"/>
      <c r="K1995" s="758"/>
      <c r="L1995" s="758"/>
      <c r="M1995" s="722"/>
      <c r="N1995" s="736"/>
      <c r="O1995" s="736"/>
      <c r="P1995" s="736"/>
      <c r="Q1995" s="736"/>
      <c r="R1995" s="736"/>
      <c r="S1995" s="736"/>
      <c r="T1995" s="736"/>
      <c r="U1995" s="736"/>
      <c r="BA1995" s="722"/>
      <c r="BB1995" s="722"/>
      <c r="BC1995" s="722"/>
      <c r="BD1995" s="722"/>
      <c r="BE1995" s="722"/>
      <c r="BF1995" s="722"/>
      <c r="BG1995" s="722"/>
      <c r="BH1995" s="722"/>
      <c r="BI1995" s="722"/>
      <c r="BJ1995" s="722"/>
      <c r="BK1995" s="722"/>
      <c r="BL1995" s="722"/>
      <c r="BM1995" s="722"/>
      <c r="BN1995" s="722"/>
      <c r="BO1995" s="722"/>
      <c r="BP1995" s="722"/>
      <c r="BQ1995" s="722"/>
      <c r="BR1995" s="722"/>
      <c r="BS1995" s="722"/>
      <c r="BT1995" s="722"/>
      <c r="BU1995" s="722"/>
      <c r="BV1995" s="722"/>
      <c r="BW1995" s="722"/>
      <c r="BX1995" s="722"/>
      <c r="BY1995" s="722"/>
      <c r="BZ1995" s="722"/>
      <c r="CA1995" s="722"/>
      <c r="CB1995" s="722"/>
      <c r="CC1995" s="722"/>
      <c r="CD1995" s="722"/>
      <c r="CE1995" s="722"/>
      <c r="CF1995" s="722"/>
      <c r="CG1995" s="722"/>
      <c r="CH1995" s="722"/>
      <c r="CI1995" s="722"/>
      <c r="CJ1995" s="722"/>
      <c r="CK1995" s="722"/>
      <c r="CL1995" s="722"/>
      <c r="CM1995" s="722"/>
      <c r="CN1995" s="722"/>
      <c r="CO1995" s="722"/>
      <c r="CP1995" s="722"/>
      <c r="CQ1995" s="722"/>
      <c r="CR1995" s="722"/>
      <c r="CS1995" s="722"/>
    </row>
    <row r="1996" spans="1:97" s="1376" customFormat="1">
      <c r="A1996" s="722"/>
      <c r="B1996" s="722"/>
      <c r="C1996" s="722"/>
      <c r="D1996" s="722"/>
      <c r="E1996" s="722"/>
      <c r="F1996" s="757"/>
      <c r="G1996" s="757"/>
      <c r="H1996" s="757"/>
      <c r="I1996" s="757"/>
      <c r="J1996" s="757"/>
      <c r="K1996" s="758"/>
      <c r="L1996" s="758"/>
      <c r="M1996" s="722"/>
      <c r="N1996" s="736"/>
      <c r="O1996" s="736"/>
      <c r="P1996" s="736"/>
      <c r="Q1996" s="736"/>
      <c r="R1996" s="736"/>
      <c r="S1996" s="736"/>
      <c r="T1996" s="736"/>
      <c r="U1996" s="736"/>
      <c r="BA1996" s="722"/>
      <c r="BB1996" s="722"/>
      <c r="BC1996" s="722"/>
      <c r="BD1996" s="722"/>
      <c r="BE1996" s="722"/>
      <c r="BF1996" s="722"/>
      <c r="BG1996" s="722"/>
      <c r="BH1996" s="722"/>
      <c r="BI1996" s="722"/>
      <c r="BJ1996" s="722"/>
      <c r="BK1996" s="722"/>
      <c r="BL1996" s="722"/>
      <c r="BM1996" s="722"/>
      <c r="BN1996" s="722"/>
      <c r="BO1996" s="722"/>
      <c r="BP1996" s="722"/>
      <c r="BQ1996" s="722"/>
      <c r="BR1996" s="722"/>
      <c r="BS1996" s="722"/>
      <c r="BT1996" s="722"/>
      <c r="BU1996" s="722"/>
      <c r="BV1996" s="722"/>
      <c r="BW1996" s="722"/>
      <c r="BX1996" s="722"/>
      <c r="BY1996" s="722"/>
      <c r="BZ1996" s="722"/>
      <c r="CA1996" s="722"/>
      <c r="CB1996" s="722"/>
      <c r="CC1996" s="722"/>
      <c r="CD1996" s="722"/>
      <c r="CE1996" s="722"/>
      <c r="CF1996" s="722"/>
      <c r="CG1996" s="722"/>
      <c r="CH1996" s="722"/>
      <c r="CI1996" s="722"/>
      <c r="CJ1996" s="722"/>
      <c r="CK1996" s="722"/>
      <c r="CL1996" s="722"/>
      <c r="CM1996" s="722"/>
      <c r="CN1996" s="722"/>
      <c r="CO1996" s="722"/>
      <c r="CP1996" s="722"/>
      <c r="CQ1996" s="722"/>
      <c r="CR1996" s="722"/>
      <c r="CS1996" s="722"/>
    </row>
    <row r="1997" spans="1:97" s="1376" customFormat="1">
      <c r="A1997" s="722"/>
      <c r="B1997" s="722"/>
      <c r="C1997" s="722"/>
      <c r="D1997" s="722"/>
      <c r="E1997" s="722"/>
      <c r="F1997" s="757"/>
      <c r="G1997" s="757"/>
      <c r="H1997" s="757"/>
      <c r="I1997" s="757"/>
      <c r="J1997" s="757"/>
      <c r="K1997" s="758"/>
      <c r="L1997" s="758"/>
      <c r="M1997" s="722"/>
      <c r="N1997" s="736"/>
      <c r="O1997" s="736"/>
      <c r="P1997" s="736"/>
      <c r="Q1997" s="736"/>
      <c r="R1997" s="736"/>
      <c r="S1997" s="736"/>
      <c r="T1997" s="736"/>
      <c r="U1997" s="736"/>
      <c r="BA1997" s="722"/>
      <c r="BB1997" s="722"/>
      <c r="BC1997" s="722"/>
      <c r="BD1997" s="722"/>
      <c r="BE1997" s="722"/>
      <c r="BF1997" s="722"/>
      <c r="BG1997" s="722"/>
      <c r="BH1997" s="722"/>
      <c r="BI1997" s="722"/>
      <c r="BJ1997" s="722"/>
      <c r="BK1997" s="722"/>
      <c r="BL1997" s="722"/>
      <c r="BM1997" s="722"/>
      <c r="BN1997" s="722"/>
      <c r="BO1997" s="722"/>
      <c r="BP1997" s="722"/>
      <c r="BQ1997" s="722"/>
      <c r="BR1997" s="722"/>
      <c r="BS1997" s="722"/>
      <c r="BT1997" s="722"/>
      <c r="BU1997" s="722"/>
      <c r="BV1997" s="722"/>
      <c r="BW1997" s="722"/>
      <c r="BX1997" s="722"/>
      <c r="BY1997" s="722"/>
      <c r="BZ1997" s="722"/>
      <c r="CA1997" s="722"/>
      <c r="CB1997" s="722"/>
      <c r="CC1997" s="722"/>
      <c r="CD1997" s="722"/>
      <c r="CE1997" s="722"/>
      <c r="CF1997" s="722"/>
      <c r="CG1997" s="722"/>
      <c r="CH1997" s="722"/>
      <c r="CI1997" s="722"/>
      <c r="CJ1997" s="722"/>
      <c r="CK1997" s="722"/>
      <c r="CL1997" s="722"/>
      <c r="CM1997" s="722"/>
      <c r="CN1997" s="722"/>
      <c r="CO1997" s="722"/>
      <c r="CP1997" s="722"/>
      <c r="CQ1997" s="722"/>
      <c r="CR1997" s="722"/>
      <c r="CS1997" s="722"/>
    </row>
    <row r="1998" spans="1:97" s="1376" customFormat="1">
      <c r="A1998" s="722"/>
      <c r="B1998" s="722"/>
      <c r="C1998" s="722"/>
      <c r="D1998" s="722"/>
      <c r="E1998" s="722"/>
      <c r="F1998" s="757"/>
      <c r="G1998" s="757"/>
      <c r="H1998" s="757"/>
      <c r="I1998" s="757"/>
      <c r="J1998" s="757"/>
      <c r="K1998" s="758"/>
      <c r="L1998" s="758"/>
      <c r="M1998" s="722"/>
      <c r="N1998" s="736"/>
      <c r="O1998" s="736"/>
      <c r="P1998" s="736"/>
      <c r="Q1998" s="736"/>
      <c r="R1998" s="736"/>
      <c r="S1998" s="736"/>
      <c r="T1998" s="736"/>
      <c r="U1998" s="736"/>
      <c r="BA1998" s="722"/>
      <c r="BB1998" s="722"/>
      <c r="BC1998" s="722"/>
      <c r="BD1998" s="722"/>
      <c r="BE1998" s="722"/>
      <c r="BF1998" s="722"/>
      <c r="BG1998" s="722"/>
      <c r="BH1998" s="722"/>
      <c r="BI1998" s="722"/>
      <c r="BJ1998" s="722"/>
      <c r="BK1998" s="722"/>
      <c r="BL1998" s="722"/>
      <c r="BM1998" s="722"/>
      <c r="BN1998" s="722"/>
      <c r="BO1998" s="722"/>
      <c r="BP1998" s="722"/>
      <c r="BQ1998" s="722"/>
      <c r="BR1998" s="722"/>
      <c r="BS1998" s="722"/>
      <c r="BT1998" s="722"/>
      <c r="BU1998" s="722"/>
      <c r="BV1998" s="722"/>
      <c r="BW1998" s="722"/>
      <c r="BX1998" s="722"/>
      <c r="BY1998" s="722"/>
      <c r="BZ1998" s="722"/>
      <c r="CA1998" s="722"/>
      <c r="CB1998" s="722"/>
      <c r="CC1998" s="722"/>
      <c r="CD1998" s="722"/>
      <c r="CE1998" s="722"/>
      <c r="CF1998" s="722"/>
      <c r="CG1998" s="722"/>
      <c r="CH1998" s="722"/>
      <c r="CI1998" s="722"/>
      <c r="CJ1998" s="722"/>
      <c r="CK1998" s="722"/>
      <c r="CL1998" s="722"/>
      <c r="CM1998" s="722"/>
      <c r="CN1998" s="722"/>
      <c r="CO1998" s="722"/>
      <c r="CP1998" s="722"/>
      <c r="CQ1998" s="722"/>
      <c r="CR1998" s="722"/>
      <c r="CS1998" s="722"/>
    </row>
    <row r="1999" spans="1:97" s="1376" customFormat="1">
      <c r="A1999" s="722"/>
      <c r="B1999" s="722"/>
      <c r="C1999" s="722"/>
      <c r="D1999" s="722"/>
      <c r="E1999" s="722"/>
      <c r="F1999" s="757"/>
      <c r="G1999" s="757"/>
      <c r="H1999" s="757"/>
      <c r="I1999" s="757"/>
      <c r="J1999" s="757"/>
      <c r="K1999" s="758"/>
      <c r="L1999" s="758"/>
      <c r="M1999" s="722"/>
      <c r="N1999" s="736"/>
      <c r="O1999" s="736"/>
      <c r="P1999" s="736"/>
      <c r="Q1999" s="736"/>
      <c r="R1999" s="736"/>
      <c r="S1999" s="736"/>
      <c r="T1999" s="736"/>
      <c r="U1999" s="736"/>
      <c r="BA1999" s="722"/>
      <c r="BB1999" s="722"/>
      <c r="BC1999" s="722"/>
      <c r="BD1999" s="722"/>
      <c r="BE1999" s="722"/>
      <c r="BF1999" s="722"/>
      <c r="BG1999" s="722"/>
      <c r="BH1999" s="722"/>
      <c r="BI1999" s="722"/>
      <c r="BJ1999" s="722"/>
      <c r="BK1999" s="722"/>
      <c r="BL1999" s="722"/>
      <c r="BM1999" s="722"/>
      <c r="BN1999" s="722"/>
      <c r="BO1999" s="722"/>
      <c r="BP1999" s="722"/>
      <c r="BQ1999" s="722"/>
      <c r="BR1999" s="722"/>
      <c r="BS1999" s="722"/>
      <c r="BT1999" s="722"/>
      <c r="BU1999" s="722"/>
      <c r="BV1999" s="722"/>
      <c r="BW1999" s="722"/>
      <c r="BX1999" s="722"/>
      <c r="BY1999" s="722"/>
      <c r="BZ1999" s="722"/>
      <c r="CA1999" s="722"/>
      <c r="CB1999" s="722"/>
      <c r="CC1999" s="722"/>
      <c r="CD1999" s="722"/>
      <c r="CE1999" s="722"/>
      <c r="CF1999" s="722"/>
      <c r="CG1999" s="722"/>
      <c r="CH1999" s="722"/>
      <c r="CI1999" s="722"/>
      <c r="CJ1999" s="722"/>
      <c r="CK1999" s="722"/>
      <c r="CL1999" s="722"/>
      <c r="CM1999" s="722"/>
      <c r="CN1999" s="722"/>
      <c r="CO1999" s="722"/>
      <c r="CP1999" s="722"/>
      <c r="CQ1999" s="722"/>
      <c r="CR1999" s="722"/>
      <c r="CS1999" s="722"/>
    </row>
    <row r="2000" spans="1:97" s="1376" customFormat="1">
      <c r="A2000" s="722"/>
      <c r="B2000" s="722"/>
      <c r="C2000" s="722"/>
      <c r="D2000" s="722"/>
      <c r="E2000" s="722"/>
      <c r="F2000" s="757"/>
      <c r="G2000" s="757"/>
      <c r="H2000" s="757"/>
      <c r="I2000" s="757"/>
      <c r="J2000" s="757"/>
      <c r="K2000" s="758"/>
      <c r="L2000" s="758"/>
      <c r="M2000" s="722"/>
      <c r="N2000" s="736"/>
      <c r="O2000" s="736"/>
      <c r="P2000" s="736"/>
      <c r="Q2000" s="736"/>
      <c r="R2000" s="736"/>
      <c r="S2000" s="736"/>
      <c r="T2000" s="736"/>
      <c r="U2000" s="736"/>
      <c r="BA2000" s="722"/>
      <c r="BB2000" s="722"/>
      <c r="BC2000" s="722"/>
      <c r="BD2000" s="722"/>
      <c r="BE2000" s="722"/>
      <c r="BF2000" s="722"/>
      <c r="BG2000" s="722"/>
      <c r="BH2000" s="722"/>
      <c r="BI2000" s="722"/>
      <c r="BJ2000" s="722"/>
      <c r="BK2000" s="722"/>
      <c r="BL2000" s="722"/>
      <c r="BM2000" s="722"/>
      <c r="BN2000" s="722"/>
      <c r="BO2000" s="722"/>
      <c r="BP2000" s="722"/>
      <c r="BQ2000" s="722"/>
      <c r="BR2000" s="722"/>
      <c r="BS2000" s="722"/>
      <c r="BT2000" s="722"/>
      <c r="BU2000" s="722"/>
      <c r="BV2000" s="722"/>
      <c r="BW2000" s="722"/>
      <c r="BX2000" s="722"/>
      <c r="BY2000" s="722"/>
      <c r="BZ2000" s="722"/>
      <c r="CA2000" s="722"/>
      <c r="CB2000" s="722"/>
      <c r="CC2000" s="722"/>
      <c r="CD2000" s="722"/>
      <c r="CE2000" s="722"/>
      <c r="CF2000" s="722"/>
      <c r="CG2000" s="722"/>
      <c r="CH2000" s="722"/>
      <c r="CI2000" s="722"/>
      <c r="CJ2000" s="722"/>
      <c r="CK2000" s="722"/>
      <c r="CL2000" s="722"/>
      <c r="CM2000" s="722"/>
      <c r="CN2000" s="722"/>
      <c r="CO2000" s="722"/>
      <c r="CP2000" s="722"/>
      <c r="CQ2000" s="722"/>
      <c r="CR2000" s="722"/>
      <c r="CS2000" s="722"/>
    </row>
    <row r="2001" spans="1:97" s="1376" customFormat="1">
      <c r="A2001" s="722"/>
      <c r="B2001" s="722"/>
      <c r="C2001" s="722"/>
      <c r="D2001" s="722"/>
      <c r="E2001" s="722"/>
      <c r="F2001" s="757"/>
      <c r="G2001" s="757"/>
      <c r="H2001" s="757"/>
      <c r="I2001" s="757"/>
      <c r="J2001" s="757"/>
      <c r="K2001" s="758"/>
      <c r="L2001" s="758"/>
      <c r="M2001" s="722"/>
      <c r="N2001" s="736"/>
      <c r="O2001" s="736"/>
      <c r="P2001" s="736"/>
      <c r="Q2001" s="736"/>
      <c r="R2001" s="736"/>
      <c r="S2001" s="736"/>
      <c r="T2001" s="736"/>
      <c r="U2001" s="736"/>
      <c r="BA2001" s="722"/>
      <c r="BB2001" s="722"/>
      <c r="BC2001" s="722"/>
      <c r="BD2001" s="722"/>
      <c r="BE2001" s="722"/>
      <c r="BF2001" s="722"/>
      <c r="BG2001" s="722"/>
      <c r="BH2001" s="722"/>
      <c r="BI2001" s="722"/>
      <c r="BJ2001" s="722"/>
      <c r="BK2001" s="722"/>
      <c r="BL2001" s="722"/>
      <c r="BM2001" s="722"/>
      <c r="BN2001" s="722"/>
      <c r="BO2001" s="722"/>
      <c r="BP2001" s="722"/>
      <c r="BQ2001" s="722"/>
      <c r="BR2001" s="722"/>
      <c r="BS2001" s="722"/>
      <c r="BT2001" s="722"/>
      <c r="BU2001" s="722"/>
      <c r="BV2001" s="722"/>
      <c r="BW2001" s="722"/>
      <c r="BX2001" s="722"/>
      <c r="BY2001" s="722"/>
      <c r="BZ2001" s="722"/>
      <c r="CA2001" s="722"/>
      <c r="CB2001" s="722"/>
      <c r="CC2001" s="722"/>
      <c r="CD2001" s="722"/>
      <c r="CE2001" s="722"/>
      <c r="CF2001" s="722"/>
      <c r="CG2001" s="722"/>
      <c r="CH2001" s="722"/>
      <c r="CI2001" s="722"/>
      <c r="CJ2001" s="722"/>
      <c r="CK2001" s="722"/>
      <c r="CL2001" s="722"/>
      <c r="CM2001" s="722"/>
      <c r="CN2001" s="722"/>
      <c r="CO2001" s="722"/>
      <c r="CP2001" s="722"/>
      <c r="CQ2001" s="722"/>
      <c r="CR2001" s="722"/>
      <c r="CS2001" s="722"/>
    </row>
    <row r="2002" spans="1:97" s="1376" customFormat="1">
      <c r="A2002" s="722"/>
      <c r="B2002" s="722"/>
      <c r="C2002" s="722"/>
      <c r="D2002" s="722"/>
      <c r="E2002" s="722"/>
      <c r="F2002" s="757"/>
      <c r="G2002" s="757"/>
      <c r="H2002" s="757"/>
      <c r="I2002" s="757"/>
      <c r="J2002" s="757"/>
      <c r="K2002" s="758"/>
      <c r="L2002" s="758"/>
      <c r="M2002" s="722"/>
      <c r="N2002" s="736"/>
      <c r="O2002" s="736"/>
      <c r="P2002" s="736"/>
      <c r="Q2002" s="736"/>
      <c r="R2002" s="736"/>
      <c r="S2002" s="736"/>
      <c r="T2002" s="736"/>
      <c r="U2002" s="736"/>
      <c r="BA2002" s="722"/>
      <c r="BB2002" s="722"/>
      <c r="BC2002" s="722"/>
      <c r="BD2002" s="722"/>
      <c r="BE2002" s="722"/>
      <c r="BF2002" s="722"/>
      <c r="BG2002" s="722"/>
      <c r="BH2002" s="722"/>
      <c r="BI2002" s="722"/>
      <c r="BJ2002" s="722"/>
      <c r="BK2002" s="722"/>
      <c r="BL2002" s="722"/>
      <c r="BM2002" s="722"/>
      <c r="BN2002" s="722"/>
      <c r="BO2002" s="722"/>
      <c r="BP2002" s="722"/>
      <c r="BQ2002" s="722"/>
      <c r="BR2002" s="722"/>
      <c r="BS2002" s="722"/>
      <c r="BT2002" s="722"/>
      <c r="BU2002" s="722"/>
      <c r="BV2002" s="722"/>
      <c r="BW2002" s="722"/>
      <c r="BX2002" s="722"/>
      <c r="BY2002" s="722"/>
      <c r="BZ2002" s="722"/>
      <c r="CA2002" s="722"/>
      <c r="CB2002" s="722"/>
      <c r="CC2002" s="722"/>
      <c r="CD2002" s="722"/>
      <c r="CE2002" s="722"/>
      <c r="CF2002" s="722"/>
      <c r="CG2002" s="722"/>
      <c r="CH2002" s="722"/>
      <c r="CI2002" s="722"/>
      <c r="CJ2002" s="722"/>
      <c r="CK2002" s="722"/>
      <c r="CL2002" s="722"/>
      <c r="CM2002" s="722"/>
      <c r="CN2002" s="722"/>
      <c r="CO2002" s="722"/>
      <c r="CP2002" s="722"/>
      <c r="CQ2002" s="722"/>
      <c r="CR2002" s="722"/>
      <c r="CS2002" s="722"/>
    </row>
    <row r="2003" spans="1:97" s="1376" customFormat="1">
      <c r="A2003" s="722"/>
      <c r="B2003" s="722"/>
      <c r="C2003" s="722"/>
      <c r="D2003" s="722"/>
      <c r="E2003" s="722"/>
      <c r="F2003" s="757"/>
      <c r="G2003" s="757"/>
      <c r="H2003" s="757"/>
      <c r="I2003" s="757"/>
      <c r="J2003" s="757"/>
      <c r="K2003" s="758"/>
      <c r="L2003" s="758"/>
      <c r="M2003" s="722"/>
      <c r="N2003" s="736"/>
      <c r="O2003" s="736"/>
      <c r="P2003" s="736"/>
      <c r="Q2003" s="736"/>
      <c r="R2003" s="736"/>
      <c r="S2003" s="736"/>
      <c r="T2003" s="736"/>
      <c r="U2003" s="736"/>
      <c r="BA2003" s="722"/>
      <c r="BB2003" s="722"/>
      <c r="BC2003" s="722"/>
      <c r="BD2003" s="722"/>
      <c r="BE2003" s="722"/>
      <c r="BF2003" s="722"/>
      <c r="BG2003" s="722"/>
      <c r="BH2003" s="722"/>
      <c r="BI2003" s="722"/>
      <c r="BJ2003" s="722"/>
      <c r="BK2003" s="722"/>
      <c r="BL2003" s="722"/>
      <c r="BM2003" s="722"/>
      <c r="BN2003" s="722"/>
      <c r="BO2003" s="722"/>
      <c r="BP2003" s="722"/>
      <c r="BQ2003" s="722"/>
      <c r="BR2003" s="722"/>
      <c r="BS2003" s="722"/>
      <c r="BT2003" s="722"/>
      <c r="BU2003" s="722"/>
      <c r="BV2003" s="722"/>
      <c r="BW2003" s="722"/>
      <c r="BX2003" s="722"/>
      <c r="BY2003" s="722"/>
      <c r="BZ2003" s="722"/>
      <c r="CA2003" s="722"/>
      <c r="CB2003" s="722"/>
      <c r="CC2003" s="722"/>
      <c r="CD2003" s="722"/>
      <c r="CE2003" s="722"/>
      <c r="CF2003" s="722"/>
      <c r="CG2003" s="722"/>
      <c r="CH2003" s="722"/>
      <c r="CI2003" s="722"/>
      <c r="CJ2003" s="722"/>
      <c r="CK2003" s="722"/>
      <c r="CL2003" s="722"/>
      <c r="CM2003" s="722"/>
      <c r="CN2003" s="722"/>
      <c r="CO2003" s="722"/>
      <c r="CP2003" s="722"/>
      <c r="CQ2003" s="722"/>
      <c r="CR2003" s="722"/>
      <c r="CS2003" s="722"/>
    </row>
    <row r="2004" spans="1:97" s="1376" customFormat="1">
      <c r="A2004" s="722"/>
      <c r="B2004" s="722"/>
      <c r="C2004" s="722"/>
      <c r="D2004" s="722"/>
      <c r="E2004" s="722"/>
      <c r="F2004" s="757"/>
      <c r="G2004" s="757"/>
      <c r="H2004" s="757"/>
      <c r="I2004" s="757"/>
      <c r="J2004" s="757"/>
      <c r="K2004" s="758"/>
      <c r="L2004" s="758"/>
      <c r="M2004" s="722"/>
      <c r="N2004" s="736"/>
      <c r="O2004" s="736"/>
      <c r="P2004" s="736"/>
      <c r="Q2004" s="736"/>
      <c r="R2004" s="736"/>
      <c r="S2004" s="736"/>
      <c r="T2004" s="736"/>
      <c r="U2004" s="736"/>
      <c r="BA2004" s="722"/>
      <c r="BB2004" s="722"/>
      <c r="BC2004" s="722"/>
      <c r="BD2004" s="722"/>
      <c r="BE2004" s="722"/>
      <c r="BF2004" s="722"/>
      <c r="BG2004" s="722"/>
      <c r="BH2004" s="722"/>
      <c r="BI2004" s="722"/>
      <c r="BJ2004" s="722"/>
      <c r="BK2004" s="722"/>
      <c r="BL2004" s="722"/>
      <c r="BM2004" s="722"/>
      <c r="BN2004" s="722"/>
      <c r="BO2004" s="722"/>
      <c r="BP2004" s="722"/>
      <c r="BQ2004" s="722"/>
      <c r="BR2004" s="722"/>
      <c r="BS2004" s="722"/>
      <c r="BT2004" s="722"/>
      <c r="BU2004" s="722"/>
      <c r="BV2004" s="722"/>
      <c r="BW2004" s="722"/>
      <c r="BX2004" s="722"/>
      <c r="BY2004" s="722"/>
      <c r="BZ2004" s="722"/>
      <c r="CA2004" s="722"/>
      <c r="CB2004" s="722"/>
      <c r="CC2004" s="722"/>
      <c r="CD2004" s="722"/>
      <c r="CE2004" s="722"/>
      <c r="CF2004" s="722"/>
      <c r="CG2004" s="722"/>
      <c r="CH2004" s="722"/>
      <c r="CI2004" s="722"/>
      <c r="CJ2004" s="722"/>
      <c r="CK2004" s="722"/>
      <c r="CL2004" s="722"/>
      <c r="CM2004" s="722"/>
      <c r="CN2004" s="722"/>
      <c r="CO2004" s="722"/>
      <c r="CP2004" s="722"/>
      <c r="CQ2004" s="722"/>
      <c r="CR2004" s="722"/>
      <c r="CS2004" s="722"/>
    </row>
    <row r="2005" spans="1:97" s="1376" customFormat="1">
      <c r="A2005" s="722"/>
      <c r="B2005" s="722"/>
      <c r="C2005" s="722"/>
      <c r="D2005" s="722"/>
      <c r="E2005" s="722"/>
      <c r="F2005" s="757"/>
      <c r="G2005" s="757"/>
      <c r="H2005" s="757"/>
      <c r="I2005" s="757"/>
      <c r="J2005" s="757"/>
      <c r="K2005" s="758"/>
      <c r="L2005" s="758"/>
      <c r="M2005" s="722"/>
      <c r="N2005" s="736"/>
      <c r="O2005" s="736"/>
      <c r="P2005" s="736"/>
      <c r="Q2005" s="736"/>
      <c r="R2005" s="736"/>
      <c r="S2005" s="736"/>
      <c r="T2005" s="736"/>
      <c r="U2005" s="736"/>
      <c r="BA2005" s="722"/>
      <c r="BB2005" s="722"/>
      <c r="BC2005" s="722"/>
      <c r="BD2005" s="722"/>
      <c r="BE2005" s="722"/>
      <c r="BF2005" s="722"/>
      <c r="BG2005" s="722"/>
      <c r="BH2005" s="722"/>
      <c r="BI2005" s="722"/>
      <c r="BJ2005" s="722"/>
      <c r="BK2005" s="722"/>
      <c r="BL2005" s="722"/>
      <c r="BM2005" s="722"/>
      <c r="BN2005" s="722"/>
      <c r="BO2005" s="722"/>
      <c r="BP2005" s="722"/>
      <c r="BQ2005" s="722"/>
      <c r="BR2005" s="722"/>
      <c r="BS2005" s="722"/>
      <c r="BT2005" s="722"/>
      <c r="BU2005" s="722"/>
      <c r="BV2005" s="722"/>
      <c r="BW2005" s="722"/>
      <c r="BX2005" s="722"/>
      <c r="BY2005" s="722"/>
      <c r="BZ2005" s="722"/>
      <c r="CA2005" s="722"/>
      <c r="CB2005" s="722"/>
      <c r="CC2005" s="722"/>
      <c r="CD2005" s="722"/>
      <c r="CE2005" s="722"/>
      <c r="CF2005" s="722"/>
      <c r="CG2005" s="722"/>
      <c r="CH2005" s="722"/>
      <c r="CI2005" s="722"/>
      <c r="CJ2005" s="722"/>
      <c r="CK2005" s="722"/>
      <c r="CL2005" s="722"/>
      <c r="CM2005" s="722"/>
      <c r="CN2005" s="722"/>
      <c r="CO2005" s="722"/>
      <c r="CP2005" s="722"/>
      <c r="CQ2005" s="722"/>
      <c r="CR2005" s="722"/>
      <c r="CS2005" s="722"/>
    </row>
    <row r="2006" spans="1:97" s="1376" customFormat="1">
      <c r="A2006" s="722"/>
      <c r="B2006" s="722"/>
      <c r="C2006" s="722"/>
      <c r="D2006" s="722"/>
      <c r="E2006" s="722"/>
      <c r="F2006" s="757"/>
      <c r="G2006" s="757"/>
      <c r="H2006" s="757"/>
      <c r="I2006" s="757"/>
      <c r="J2006" s="757"/>
      <c r="K2006" s="758"/>
      <c r="L2006" s="758"/>
      <c r="M2006" s="722"/>
      <c r="N2006" s="736"/>
      <c r="O2006" s="736"/>
      <c r="P2006" s="736"/>
      <c r="Q2006" s="736"/>
      <c r="R2006" s="736"/>
      <c r="S2006" s="736"/>
      <c r="T2006" s="736"/>
      <c r="U2006" s="736"/>
      <c r="BA2006" s="722"/>
      <c r="BB2006" s="722"/>
      <c r="BC2006" s="722"/>
      <c r="BD2006" s="722"/>
      <c r="BE2006" s="722"/>
      <c r="BF2006" s="722"/>
      <c r="BG2006" s="722"/>
      <c r="BH2006" s="722"/>
      <c r="BI2006" s="722"/>
      <c r="BJ2006" s="722"/>
      <c r="BK2006" s="722"/>
      <c r="BL2006" s="722"/>
      <c r="BM2006" s="722"/>
      <c r="BN2006" s="722"/>
      <c r="BO2006" s="722"/>
      <c r="BP2006" s="722"/>
      <c r="BQ2006" s="722"/>
      <c r="BR2006" s="722"/>
      <c r="BS2006" s="722"/>
      <c r="BT2006" s="722"/>
      <c r="BU2006" s="722"/>
      <c r="BV2006" s="722"/>
      <c r="BW2006" s="722"/>
      <c r="BX2006" s="722"/>
      <c r="BY2006" s="722"/>
      <c r="BZ2006" s="722"/>
      <c r="CA2006" s="722"/>
      <c r="CB2006" s="722"/>
      <c r="CC2006" s="722"/>
      <c r="CD2006" s="722"/>
      <c r="CE2006" s="722"/>
      <c r="CF2006" s="722"/>
      <c r="CG2006" s="722"/>
      <c r="CH2006" s="722"/>
      <c r="CI2006" s="722"/>
      <c r="CJ2006" s="722"/>
      <c r="CK2006" s="722"/>
      <c r="CL2006" s="722"/>
      <c r="CM2006" s="722"/>
      <c r="CN2006" s="722"/>
      <c r="CO2006" s="722"/>
      <c r="CP2006" s="722"/>
      <c r="CQ2006" s="722"/>
      <c r="CR2006" s="722"/>
      <c r="CS2006" s="722"/>
    </row>
    <row r="2007" spans="1:97" s="1376" customFormat="1">
      <c r="A2007" s="722"/>
      <c r="B2007" s="722"/>
      <c r="C2007" s="722"/>
      <c r="D2007" s="722"/>
      <c r="E2007" s="722"/>
      <c r="F2007" s="757"/>
      <c r="G2007" s="757"/>
      <c r="H2007" s="757"/>
      <c r="I2007" s="757"/>
      <c r="J2007" s="757"/>
      <c r="K2007" s="758"/>
      <c r="L2007" s="758"/>
      <c r="M2007" s="722"/>
      <c r="N2007" s="736"/>
      <c r="O2007" s="736"/>
      <c r="P2007" s="736"/>
      <c r="Q2007" s="736"/>
      <c r="R2007" s="736"/>
      <c r="S2007" s="736"/>
      <c r="T2007" s="736"/>
      <c r="U2007" s="736"/>
      <c r="BA2007" s="722"/>
      <c r="BB2007" s="722"/>
      <c r="BC2007" s="722"/>
      <c r="BD2007" s="722"/>
      <c r="BE2007" s="722"/>
      <c r="BF2007" s="722"/>
      <c r="BG2007" s="722"/>
      <c r="BH2007" s="722"/>
      <c r="BI2007" s="722"/>
      <c r="BJ2007" s="722"/>
      <c r="BK2007" s="722"/>
      <c r="BL2007" s="722"/>
      <c r="BM2007" s="722"/>
      <c r="BN2007" s="722"/>
      <c r="BO2007" s="722"/>
      <c r="BP2007" s="722"/>
      <c r="BQ2007" s="722"/>
      <c r="BR2007" s="722"/>
      <c r="BS2007" s="722"/>
      <c r="BT2007" s="722"/>
      <c r="BU2007" s="722"/>
      <c r="BV2007" s="722"/>
      <c r="BW2007" s="722"/>
      <c r="BX2007" s="722"/>
      <c r="BY2007" s="722"/>
      <c r="BZ2007" s="722"/>
      <c r="CA2007" s="722"/>
      <c r="CB2007" s="722"/>
      <c r="CC2007" s="722"/>
      <c r="CD2007" s="722"/>
      <c r="CE2007" s="722"/>
      <c r="CF2007" s="722"/>
      <c r="CG2007" s="722"/>
      <c r="CH2007" s="722"/>
      <c r="CI2007" s="722"/>
      <c r="CJ2007" s="722"/>
      <c r="CK2007" s="722"/>
      <c r="CL2007" s="722"/>
      <c r="CM2007" s="722"/>
      <c r="CN2007" s="722"/>
      <c r="CO2007" s="722"/>
      <c r="CP2007" s="722"/>
      <c r="CQ2007" s="722"/>
      <c r="CR2007" s="722"/>
      <c r="CS2007" s="722"/>
    </row>
    <row r="2008" spans="1:97" s="1376" customFormat="1">
      <c r="A2008" s="722"/>
      <c r="B2008" s="722"/>
      <c r="C2008" s="722"/>
      <c r="D2008" s="722"/>
      <c r="E2008" s="722"/>
      <c r="F2008" s="757"/>
      <c r="G2008" s="757"/>
      <c r="H2008" s="757"/>
      <c r="I2008" s="757"/>
      <c r="J2008" s="757"/>
      <c r="K2008" s="758"/>
      <c r="L2008" s="758"/>
      <c r="M2008" s="722"/>
      <c r="N2008" s="736"/>
      <c r="O2008" s="736"/>
      <c r="P2008" s="736"/>
      <c r="Q2008" s="736"/>
      <c r="R2008" s="736"/>
      <c r="S2008" s="736"/>
      <c r="T2008" s="736"/>
      <c r="U2008" s="736"/>
      <c r="BA2008" s="722"/>
      <c r="BB2008" s="722"/>
      <c r="BC2008" s="722"/>
      <c r="BD2008" s="722"/>
      <c r="BE2008" s="722"/>
      <c r="BF2008" s="722"/>
      <c r="BG2008" s="722"/>
      <c r="BH2008" s="722"/>
      <c r="BI2008" s="722"/>
      <c r="BJ2008" s="722"/>
      <c r="BK2008" s="722"/>
      <c r="BL2008" s="722"/>
      <c r="BM2008" s="722"/>
      <c r="BN2008" s="722"/>
      <c r="BO2008" s="722"/>
      <c r="BP2008" s="722"/>
      <c r="BQ2008" s="722"/>
      <c r="BR2008" s="722"/>
      <c r="BS2008" s="722"/>
      <c r="BT2008" s="722"/>
      <c r="BU2008" s="722"/>
      <c r="BV2008" s="722"/>
      <c r="BW2008" s="722"/>
      <c r="BX2008" s="722"/>
      <c r="BY2008" s="722"/>
      <c r="BZ2008" s="722"/>
      <c r="CA2008" s="722"/>
      <c r="CB2008" s="722"/>
      <c r="CC2008" s="722"/>
      <c r="CD2008" s="722"/>
      <c r="CE2008" s="722"/>
      <c r="CF2008" s="722"/>
      <c r="CG2008" s="722"/>
      <c r="CH2008" s="722"/>
      <c r="CI2008" s="722"/>
      <c r="CJ2008" s="722"/>
      <c r="CK2008" s="722"/>
      <c r="CL2008" s="722"/>
      <c r="CM2008" s="722"/>
      <c r="CN2008" s="722"/>
      <c r="CO2008" s="722"/>
      <c r="CP2008" s="722"/>
      <c r="CQ2008" s="722"/>
      <c r="CR2008" s="722"/>
      <c r="CS2008" s="722"/>
    </row>
    <row r="2009" spans="1:97" s="1376" customFormat="1">
      <c r="A2009" s="722"/>
      <c r="B2009" s="722"/>
      <c r="C2009" s="722"/>
      <c r="D2009" s="722"/>
      <c r="E2009" s="722"/>
      <c r="F2009" s="757"/>
      <c r="G2009" s="757"/>
      <c r="H2009" s="757"/>
      <c r="I2009" s="757"/>
      <c r="J2009" s="757"/>
      <c r="K2009" s="758"/>
      <c r="L2009" s="758"/>
      <c r="M2009" s="722"/>
      <c r="N2009" s="736"/>
      <c r="O2009" s="736"/>
      <c r="P2009" s="736"/>
      <c r="Q2009" s="736"/>
      <c r="R2009" s="736"/>
      <c r="S2009" s="736"/>
      <c r="T2009" s="736"/>
      <c r="U2009" s="736"/>
      <c r="BA2009" s="722"/>
      <c r="BB2009" s="722"/>
      <c r="BC2009" s="722"/>
      <c r="BD2009" s="722"/>
      <c r="BE2009" s="722"/>
      <c r="BF2009" s="722"/>
      <c r="BG2009" s="722"/>
      <c r="BH2009" s="722"/>
      <c r="BI2009" s="722"/>
      <c r="BJ2009" s="722"/>
      <c r="BK2009" s="722"/>
      <c r="BL2009" s="722"/>
      <c r="BM2009" s="722"/>
      <c r="BN2009" s="722"/>
      <c r="BO2009" s="722"/>
      <c r="BP2009" s="722"/>
      <c r="BQ2009" s="722"/>
      <c r="BR2009" s="722"/>
      <c r="BS2009" s="722"/>
      <c r="BT2009" s="722"/>
      <c r="BU2009" s="722"/>
      <c r="BV2009" s="722"/>
      <c r="BW2009" s="722"/>
      <c r="BX2009" s="722"/>
      <c r="BY2009" s="722"/>
      <c r="BZ2009" s="722"/>
      <c r="CA2009" s="722"/>
      <c r="CB2009" s="722"/>
      <c r="CC2009" s="722"/>
      <c r="CD2009" s="722"/>
      <c r="CE2009" s="722"/>
      <c r="CF2009" s="722"/>
      <c r="CG2009" s="722"/>
      <c r="CH2009" s="722"/>
      <c r="CI2009" s="722"/>
      <c r="CJ2009" s="722"/>
      <c r="CK2009" s="722"/>
      <c r="CL2009" s="722"/>
      <c r="CM2009" s="722"/>
      <c r="CN2009" s="722"/>
      <c r="CO2009" s="722"/>
      <c r="CP2009" s="722"/>
      <c r="CQ2009" s="722"/>
      <c r="CR2009" s="722"/>
      <c r="CS2009" s="722"/>
    </row>
    <row r="2010" spans="1:97" s="1376" customFormat="1">
      <c r="A2010" s="722"/>
      <c r="B2010" s="722"/>
      <c r="C2010" s="722"/>
      <c r="D2010" s="722"/>
      <c r="E2010" s="722"/>
      <c r="F2010" s="757"/>
      <c r="G2010" s="757"/>
      <c r="H2010" s="757"/>
      <c r="I2010" s="757"/>
      <c r="J2010" s="757"/>
      <c r="K2010" s="758"/>
      <c r="L2010" s="758"/>
      <c r="M2010" s="722"/>
      <c r="N2010" s="736"/>
      <c r="O2010" s="736"/>
      <c r="P2010" s="736"/>
      <c r="Q2010" s="736"/>
      <c r="R2010" s="736"/>
      <c r="S2010" s="736"/>
      <c r="T2010" s="736"/>
      <c r="U2010" s="736"/>
      <c r="BA2010" s="722"/>
      <c r="BB2010" s="722"/>
      <c r="BC2010" s="722"/>
      <c r="BD2010" s="722"/>
      <c r="BE2010" s="722"/>
      <c r="BF2010" s="722"/>
      <c r="BG2010" s="722"/>
      <c r="BH2010" s="722"/>
      <c r="BI2010" s="722"/>
      <c r="BJ2010" s="722"/>
      <c r="BK2010" s="722"/>
      <c r="BL2010" s="722"/>
      <c r="BM2010" s="722"/>
      <c r="BN2010" s="722"/>
      <c r="BO2010" s="722"/>
      <c r="BP2010" s="722"/>
      <c r="BQ2010" s="722"/>
      <c r="BR2010" s="722"/>
      <c r="BS2010" s="722"/>
      <c r="BT2010" s="722"/>
      <c r="BU2010" s="722"/>
      <c r="BV2010" s="722"/>
      <c r="BW2010" s="722"/>
      <c r="BX2010" s="722"/>
      <c r="BY2010" s="722"/>
      <c r="BZ2010" s="722"/>
      <c r="CA2010" s="722"/>
      <c r="CB2010" s="722"/>
      <c r="CC2010" s="722"/>
      <c r="CD2010" s="722"/>
      <c r="CE2010" s="722"/>
      <c r="CF2010" s="722"/>
      <c r="CG2010" s="722"/>
      <c r="CH2010" s="722"/>
      <c r="CI2010" s="722"/>
      <c r="CJ2010" s="722"/>
      <c r="CK2010" s="722"/>
      <c r="CL2010" s="722"/>
      <c r="CM2010" s="722"/>
      <c r="CN2010" s="722"/>
      <c r="CO2010" s="722"/>
      <c r="CP2010" s="722"/>
      <c r="CQ2010" s="722"/>
      <c r="CR2010" s="722"/>
      <c r="CS2010" s="722"/>
    </row>
    <row r="2011" spans="1:97" s="1376" customFormat="1">
      <c r="A2011" s="722"/>
      <c r="B2011" s="722"/>
      <c r="C2011" s="722"/>
      <c r="D2011" s="722"/>
      <c r="E2011" s="722"/>
      <c r="F2011" s="757"/>
      <c r="G2011" s="757"/>
      <c r="H2011" s="757"/>
      <c r="I2011" s="757"/>
      <c r="J2011" s="757"/>
      <c r="K2011" s="758"/>
      <c r="L2011" s="758"/>
      <c r="M2011" s="722"/>
      <c r="N2011" s="736"/>
      <c r="O2011" s="736"/>
      <c r="P2011" s="736"/>
      <c r="Q2011" s="736"/>
      <c r="R2011" s="736"/>
      <c r="S2011" s="736"/>
      <c r="T2011" s="736"/>
      <c r="U2011" s="736"/>
      <c r="BA2011" s="722"/>
      <c r="BB2011" s="722"/>
      <c r="BC2011" s="722"/>
      <c r="BD2011" s="722"/>
      <c r="BE2011" s="722"/>
      <c r="BF2011" s="722"/>
      <c r="BG2011" s="722"/>
      <c r="BH2011" s="722"/>
      <c r="BI2011" s="722"/>
      <c r="BJ2011" s="722"/>
      <c r="BK2011" s="722"/>
      <c r="BL2011" s="722"/>
      <c r="BM2011" s="722"/>
      <c r="BN2011" s="722"/>
      <c r="BO2011" s="722"/>
      <c r="BP2011" s="722"/>
      <c r="BQ2011" s="722"/>
      <c r="BR2011" s="722"/>
      <c r="BS2011" s="722"/>
      <c r="BT2011" s="722"/>
      <c r="BU2011" s="722"/>
      <c r="BV2011" s="722"/>
      <c r="BW2011" s="722"/>
      <c r="BX2011" s="722"/>
      <c r="BY2011" s="722"/>
      <c r="BZ2011" s="722"/>
      <c r="CA2011" s="722"/>
      <c r="CB2011" s="722"/>
      <c r="CC2011" s="722"/>
      <c r="CD2011" s="722"/>
      <c r="CE2011" s="722"/>
      <c r="CF2011" s="722"/>
      <c r="CG2011" s="722"/>
      <c r="CH2011" s="722"/>
      <c r="CI2011" s="722"/>
      <c r="CJ2011" s="722"/>
      <c r="CK2011" s="722"/>
      <c r="CL2011" s="722"/>
      <c r="CM2011" s="722"/>
      <c r="CN2011" s="722"/>
      <c r="CO2011" s="722"/>
      <c r="CP2011" s="722"/>
      <c r="CQ2011" s="722"/>
      <c r="CR2011" s="722"/>
      <c r="CS2011" s="722"/>
    </row>
    <row r="2012" spans="1:97" s="1376" customFormat="1">
      <c r="A2012" s="722"/>
      <c r="B2012" s="722"/>
      <c r="C2012" s="722"/>
      <c r="D2012" s="722"/>
      <c r="E2012" s="722"/>
      <c r="F2012" s="757"/>
      <c r="G2012" s="757"/>
      <c r="H2012" s="757"/>
      <c r="I2012" s="757"/>
      <c r="J2012" s="757"/>
      <c r="K2012" s="758"/>
      <c r="L2012" s="758"/>
      <c r="M2012" s="722"/>
      <c r="N2012" s="736"/>
      <c r="O2012" s="736"/>
      <c r="P2012" s="736"/>
      <c r="Q2012" s="736"/>
      <c r="R2012" s="736"/>
      <c r="S2012" s="736"/>
      <c r="T2012" s="736"/>
      <c r="U2012" s="736"/>
      <c r="BA2012" s="722"/>
      <c r="BB2012" s="722"/>
      <c r="BC2012" s="722"/>
      <c r="BD2012" s="722"/>
      <c r="BE2012" s="722"/>
      <c r="BF2012" s="722"/>
      <c r="BG2012" s="722"/>
      <c r="BH2012" s="722"/>
      <c r="BI2012" s="722"/>
      <c r="BJ2012" s="722"/>
      <c r="BK2012" s="722"/>
      <c r="BL2012" s="722"/>
      <c r="BM2012" s="722"/>
      <c r="BN2012" s="722"/>
      <c r="BO2012" s="722"/>
      <c r="BP2012" s="722"/>
      <c r="BQ2012" s="722"/>
      <c r="BR2012" s="722"/>
      <c r="BS2012" s="722"/>
      <c r="BT2012" s="722"/>
      <c r="BU2012" s="722"/>
      <c r="BV2012" s="722"/>
      <c r="BW2012" s="722"/>
      <c r="BX2012" s="722"/>
      <c r="BY2012" s="722"/>
      <c r="BZ2012" s="722"/>
      <c r="CA2012" s="722"/>
      <c r="CB2012" s="722"/>
      <c r="CC2012" s="722"/>
      <c r="CD2012" s="722"/>
      <c r="CE2012" s="722"/>
      <c r="CF2012" s="722"/>
      <c r="CG2012" s="722"/>
      <c r="CH2012" s="722"/>
      <c r="CI2012" s="722"/>
      <c r="CJ2012" s="722"/>
      <c r="CK2012" s="722"/>
      <c r="CL2012" s="722"/>
      <c r="CM2012" s="722"/>
      <c r="CN2012" s="722"/>
      <c r="CO2012" s="722"/>
      <c r="CP2012" s="722"/>
      <c r="CQ2012" s="722"/>
      <c r="CR2012" s="722"/>
      <c r="CS2012" s="722"/>
    </row>
    <row r="2013" spans="1:97" s="1376" customFormat="1">
      <c r="A2013" s="722"/>
      <c r="B2013" s="722"/>
      <c r="C2013" s="722"/>
      <c r="D2013" s="722"/>
      <c r="E2013" s="722"/>
      <c r="F2013" s="757"/>
      <c r="G2013" s="757"/>
      <c r="H2013" s="757"/>
      <c r="I2013" s="757"/>
      <c r="J2013" s="757"/>
      <c r="K2013" s="758"/>
      <c r="L2013" s="758"/>
      <c r="M2013" s="722"/>
      <c r="N2013" s="736"/>
      <c r="O2013" s="736"/>
      <c r="P2013" s="736"/>
      <c r="Q2013" s="736"/>
      <c r="R2013" s="736"/>
      <c r="S2013" s="736"/>
      <c r="T2013" s="736"/>
      <c r="U2013" s="736"/>
      <c r="BA2013" s="722"/>
      <c r="BB2013" s="722"/>
      <c r="BC2013" s="722"/>
      <c r="BD2013" s="722"/>
      <c r="BE2013" s="722"/>
      <c r="BF2013" s="722"/>
      <c r="BG2013" s="722"/>
      <c r="BH2013" s="722"/>
      <c r="BI2013" s="722"/>
      <c r="BJ2013" s="722"/>
      <c r="BK2013" s="722"/>
      <c r="BL2013" s="722"/>
      <c r="BM2013" s="722"/>
      <c r="BN2013" s="722"/>
      <c r="BO2013" s="722"/>
      <c r="BP2013" s="722"/>
      <c r="BQ2013" s="722"/>
      <c r="BR2013" s="722"/>
      <c r="BS2013" s="722"/>
      <c r="BT2013" s="722"/>
      <c r="BU2013" s="722"/>
      <c r="BV2013" s="722"/>
      <c r="BW2013" s="722"/>
      <c r="BX2013" s="722"/>
      <c r="BY2013" s="722"/>
      <c r="BZ2013" s="722"/>
      <c r="CA2013" s="722"/>
      <c r="CB2013" s="722"/>
      <c r="CC2013" s="722"/>
      <c r="CD2013" s="722"/>
      <c r="CE2013" s="722"/>
      <c r="CF2013" s="722"/>
      <c r="CG2013" s="722"/>
      <c r="CH2013" s="722"/>
      <c r="CI2013" s="722"/>
      <c r="CJ2013" s="722"/>
      <c r="CK2013" s="722"/>
      <c r="CL2013" s="722"/>
      <c r="CM2013" s="722"/>
      <c r="CN2013" s="722"/>
      <c r="CO2013" s="722"/>
      <c r="CP2013" s="722"/>
      <c r="CQ2013" s="722"/>
      <c r="CR2013" s="722"/>
      <c r="CS2013" s="722"/>
    </row>
    <row r="2014" spans="1:97" s="1376" customFormat="1">
      <c r="A2014" s="722"/>
      <c r="B2014" s="722"/>
      <c r="C2014" s="722"/>
      <c r="D2014" s="722"/>
      <c r="E2014" s="722"/>
      <c r="F2014" s="757"/>
      <c r="G2014" s="757"/>
      <c r="H2014" s="757"/>
      <c r="I2014" s="757"/>
      <c r="J2014" s="757"/>
      <c r="K2014" s="758"/>
      <c r="L2014" s="758"/>
      <c r="M2014" s="722"/>
      <c r="N2014" s="736"/>
      <c r="O2014" s="736"/>
      <c r="P2014" s="736"/>
      <c r="Q2014" s="736"/>
      <c r="R2014" s="736"/>
      <c r="S2014" s="736"/>
      <c r="T2014" s="736"/>
      <c r="U2014" s="736"/>
      <c r="BA2014" s="722"/>
      <c r="BB2014" s="722"/>
      <c r="BC2014" s="722"/>
      <c r="BD2014" s="722"/>
      <c r="BE2014" s="722"/>
      <c r="BF2014" s="722"/>
      <c r="BG2014" s="722"/>
      <c r="BH2014" s="722"/>
      <c r="BI2014" s="722"/>
      <c r="BJ2014" s="722"/>
      <c r="BK2014" s="722"/>
      <c r="BL2014" s="722"/>
      <c r="BM2014" s="722"/>
      <c r="BN2014" s="722"/>
      <c r="BO2014" s="722"/>
      <c r="BP2014" s="722"/>
      <c r="BQ2014" s="722"/>
      <c r="BR2014" s="722"/>
      <c r="BS2014" s="722"/>
      <c r="BT2014" s="722"/>
      <c r="BU2014" s="722"/>
      <c r="BV2014" s="722"/>
      <c r="BW2014" s="722"/>
      <c r="BX2014" s="722"/>
      <c r="BY2014" s="722"/>
      <c r="BZ2014" s="722"/>
      <c r="CA2014" s="722"/>
      <c r="CB2014" s="722"/>
      <c r="CC2014" s="722"/>
      <c r="CD2014" s="722"/>
      <c r="CE2014" s="722"/>
      <c r="CF2014" s="722"/>
      <c r="CG2014" s="722"/>
      <c r="CH2014" s="722"/>
      <c r="CI2014" s="722"/>
      <c r="CJ2014" s="722"/>
      <c r="CK2014" s="722"/>
      <c r="CL2014" s="722"/>
      <c r="CM2014" s="722"/>
      <c r="CN2014" s="722"/>
      <c r="CO2014" s="722"/>
      <c r="CP2014" s="722"/>
      <c r="CQ2014" s="722"/>
      <c r="CR2014" s="722"/>
      <c r="CS2014" s="722"/>
    </row>
    <row r="2015" spans="1:97" s="1376" customFormat="1">
      <c r="A2015" s="722"/>
      <c r="B2015" s="722"/>
      <c r="C2015" s="722"/>
      <c r="D2015" s="722"/>
      <c r="E2015" s="722"/>
      <c r="F2015" s="757"/>
      <c r="G2015" s="757"/>
      <c r="H2015" s="757"/>
      <c r="I2015" s="757"/>
      <c r="J2015" s="757"/>
      <c r="K2015" s="758"/>
      <c r="L2015" s="758"/>
      <c r="M2015" s="722"/>
      <c r="N2015" s="736"/>
      <c r="O2015" s="736"/>
      <c r="P2015" s="736"/>
      <c r="Q2015" s="736"/>
      <c r="R2015" s="736"/>
      <c r="S2015" s="736"/>
      <c r="T2015" s="736"/>
      <c r="U2015" s="736"/>
      <c r="BA2015" s="722"/>
      <c r="BB2015" s="722"/>
      <c r="BC2015" s="722"/>
      <c r="BD2015" s="722"/>
      <c r="BE2015" s="722"/>
      <c r="BF2015" s="722"/>
      <c r="BG2015" s="722"/>
      <c r="BH2015" s="722"/>
      <c r="BI2015" s="722"/>
      <c r="BJ2015" s="722"/>
      <c r="BK2015" s="722"/>
      <c r="BL2015" s="722"/>
      <c r="BM2015" s="722"/>
      <c r="BN2015" s="722"/>
      <c r="BO2015" s="722"/>
      <c r="BP2015" s="722"/>
      <c r="BQ2015" s="722"/>
      <c r="BR2015" s="722"/>
      <c r="BS2015" s="722"/>
      <c r="BT2015" s="722"/>
      <c r="BU2015" s="722"/>
      <c r="BV2015" s="722"/>
      <c r="BW2015" s="722"/>
      <c r="BX2015" s="722"/>
      <c r="BY2015" s="722"/>
      <c r="BZ2015" s="722"/>
      <c r="CA2015" s="722"/>
      <c r="CB2015" s="722"/>
      <c r="CC2015" s="722"/>
      <c r="CD2015" s="722"/>
      <c r="CE2015" s="722"/>
      <c r="CF2015" s="722"/>
      <c r="CG2015" s="722"/>
      <c r="CH2015" s="722"/>
      <c r="CI2015" s="722"/>
      <c r="CJ2015" s="722"/>
      <c r="CK2015" s="722"/>
      <c r="CL2015" s="722"/>
      <c r="CM2015" s="722"/>
      <c r="CN2015" s="722"/>
      <c r="CO2015" s="722"/>
      <c r="CP2015" s="722"/>
      <c r="CQ2015" s="722"/>
      <c r="CR2015" s="722"/>
      <c r="CS2015" s="722"/>
    </row>
    <row r="2016" spans="1:97" s="1376" customFormat="1">
      <c r="A2016" s="722"/>
      <c r="B2016" s="722"/>
      <c r="C2016" s="722"/>
      <c r="D2016" s="722"/>
      <c r="E2016" s="722"/>
      <c r="F2016" s="757"/>
      <c r="G2016" s="757"/>
      <c r="H2016" s="757"/>
      <c r="I2016" s="757"/>
      <c r="J2016" s="757"/>
      <c r="K2016" s="758"/>
      <c r="L2016" s="758"/>
      <c r="M2016" s="722"/>
      <c r="N2016" s="736"/>
      <c r="O2016" s="736"/>
      <c r="P2016" s="736"/>
      <c r="Q2016" s="736"/>
      <c r="R2016" s="736"/>
      <c r="S2016" s="736"/>
      <c r="T2016" s="736"/>
      <c r="U2016" s="736"/>
      <c r="BA2016" s="722"/>
      <c r="BB2016" s="722"/>
      <c r="BC2016" s="722"/>
      <c r="BD2016" s="722"/>
      <c r="BE2016" s="722"/>
      <c r="BF2016" s="722"/>
      <c r="BG2016" s="722"/>
      <c r="BH2016" s="722"/>
      <c r="BI2016" s="722"/>
      <c r="BJ2016" s="722"/>
      <c r="BK2016" s="722"/>
      <c r="BL2016" s="722"/>
      <c r="BM2016" s="722"/>
      <c r="BN2016" s="722"/>
      <c r="BO2016" s="722"/>
      <c r="BP2016" s="722"/>
      <c r="BQ2016" s="722"/>
      <c r="BR2016" s="722"/>
      <c r="BS2016" s="722"/>
      <c r="BT2016" s="722"/>
      <c r="BU2016" s="722"/>
      <c r="BV2016" s="722"/>
      <c r="BW2016" s="722"/>
      <c r="BX2016" s="722"/>
      <c r="BY2016" s="722"/>
      <c r="BZ2016" s="722"/>
      <c r="CA2016" s="722"/>
      <c r="CB2016" s="722"/>
      <c r="CC2016" s="722"/>
      <c r="CD2016" s="722"/>
      <c r="CE2016" s="722"/>
      <c r="CF2016" s="722"/>
      <c r="CG2016" s="722"/>
      <c r="CH2016" s="722"/>
      <c r="CI2016" s="722"/>
      <c r="CJ2016" s="722"/>
      <c r="CK2016" s="722"/>
      <c r="CL2016" s="722"/>
      <c r="CM2016" s="722"/>
      <c r="CN2016" s="722"/>
      <c r="CO2016" s="722"/>
      <c r="CP2016" s="722"/>
      <c r="CQ2016" s="722"/>
      <c r="CR2016" s="722"/>
      <c r="CS2016" s="722"/>
    </row>
    <row r="2017" spans="1:97" s="1376" customFormat="1">
      <c r="A2017" s="722"/>
      <c r="B2017" s="722"/>
      <c r="C2017" s="722"/>
      <c r="D2017" s="722"/>
      <c r="E2017" s="722"/>
      <c r="F2017" s="757"/>
      <c r="G2017" s="757"/>
      <c r="H2017" s="757"/>
      <c r="I2017" s="757"/>
      <c r="J2017" s="757"/>
      <c r="K2017" s="758"/>
      <c r="L2017" s="758"/>
      <c r="M2017" s="722"/>
      <c r="N2017" s="736"/>
      <c r="O2017" s="736"/>
      <c r="P2017" s="736"/>
      <c r="Q2017" s="736"/>
      <c r="R2017" s="736"/>
      <c r="S2017" s="736"/>
      <c r="T2017" s="736"/>
      <c r="U2017" s="736"/>
      <c r="BA2017" s="722"/>
      <c r="BB2017" s="722"/>
      <c r="BC2017" s="722"/>
      <c r="BD2017" s="722"/>
      <c r="BE2017" s="722"/>
      <c r="BF2017" s="722"/>
      <c r="BG2017" s="722"/>
      <c r="BH2017" s="722"/>
      <c r="BI2017" s="722"/>
      <c r="BJ2017" s="722"/>
      <c r="BK2017" s="722"/>
      <c r="BL2017" s="722"/>
      <c r="BM2017" s="722"/>
      <c r="BN2017" s="722"/>
      <c r="BO2017" s="722"/>
      <c r="BP2017" s="722"/>
      <c r="BQ2017" s="722"/>
      <c r="BR2017" s="722"/>
      <c r="BS2017" s="722"/>
      <c r="BT2017" s="722"/>
      <c r="BU2017" s="722"/>
      <c r="BV2017" s="722"/>
      <c r="BW2017" s="722"/>
      <c r="BX2017" s="722"/>
      <c r="BY2017" s="722"/>
      <c r="BZ2017" s="722"/>
      <c r="CA2017" s="722"/>
      <c r="CB2017" s="722"/>
      <c r="CC2017" s="722"/>
      <c r="CD2017" s="722"/>
      <c r="CE2017" s="722"/>
      <c r="CF2017" s="722"/>
      <c r="CG2017" s="722"/>
      <c r="CH2017" s="722"/>
      <c r="CI2017" s="722"/>
      <c r="CJ2017" s="722"/>
      <c r="CK2017" s="722"/>
      <c r="CL2017" s="722"/>
      <c r="CM2017" s="722"/>
      <c r="CN2017" s="722"/>
      <c r="CO2017" s="722"/>
      <c r="CP2017" s="722"/>
      <c r="CQ2017" s="722"/>
      <c r="CR2017" s="722"/>
      <c r="CS2017" s="722"/>
    </row>
    <row r="2018" spans="1:97" s="1376" customFormat="1">
      <c r="A2018" s="722"/>
      <c r="B2018" s="722"/>
      <c r="C2018" s="722"/>
      <c r="D2018" s="722"/>
      <c r="E2018" s="722"/>
      <c r="F2018" s="757"/>
      <c r="G2018" s="757"/>
      <c r="H2018" s="757"/>
      <c r="I2018" s="757"/>
      <c r="J2018" s="757"/>
      <c r="K2018" s="758"/>
      <c r="L2018" s="758"/>
      <c r="M2018" s="722"/>
      <c r="N2018" s="736"/>
      <c r="O2018" s="736"/>
      <c r="P2018" s="736"/>
      <c r="Q2018" s="736"/>
      <c r="R2018" s="736"/>
      <c r="S2018" s="736"/>
      <c r="T2018" s="736"/>
      <c r="U2018" s="736"/>
      <c r="BA2018" s="722"/>
      <c r="BB2018" s="722"/>
      <c r="BC2018" s="722"/>
      <c r="BD2018" s="722"/>
      <c r="BE2018" s="722"/>
      <c r="BF2018" s="722"/>
      <c r="BG2018" s="722"/>
      <c r="BH2018" s="722"/>
      <c r="BI2018" s="722"/>
      <c r="BJ2018" s="722"/>
      <c r="BK2018" s="722"/>
      <c r="BL2018" s="722"/>
      <c r="BM2018" s="722"/>
      <c r="BN2018" s="722"/>
      <c r="BO2018" s="722"/>
      <c r="BP2018" s="722"/>
      <c r="BQ2018" s="722"/>
      <c r="BR2018" s="722"/>
      <c r="BS2018" s="722"/>
      <c r="BT2018" s="722"/>
      <c r="BU2018" s="722"/>
      <c r="BV2018" s="722"/>
      <c r="BW2018" s="722"/>
      <c r="BX2018" s="722"/>
      <c r="BY2018" s="722"/>
      <c r="BZ2018" s="722"/>
      <c r="CA2018" s="722"/>
      <c r="CB2018" s="722"/>
      <c r="CC2018" s="722"/>
      <c r="CD2018" s="722"/>
      <c r="CE2018" s="722"/>
      <c r="CF2018" s="722"/>
      <c r="CG2018" s="722"/>
      <c r="CH2018" s="722"/>
      <c r="CI2018" s="722"/>
      <c r="CJ2018" s="722"/>
      <c r="CK2018" s="722"/>
      <c r="CL2018" s="722"/>
      <c r="CM2018" s="722"/>
      <c r="CN2018" s="722"/>
      <c r="CO2018" s="722"/>
      <c r="CP2018" s="722"/>
      <c r="CQ2018" s="722"/>
      <c r="CR2018" s="722"/>
      <c r="CS2018" s="722"/>
    </row>
    <row r="2019" spans="1:97" s="1376" customFormat="1">
      <c r="A2019" s="722"/>
      <c r="B2019" s="722"/>
      <c r="C2019" s="722"/>
      <c r="D2019" s="722"/>
      <c r="E2019" s="722"/>
      <c r="F2019" s="757"/>
      <c r="G2019" s="757"/>
      <c r="H2019" s="757"/>
      <c r="I2019" s="757"/>
      <c r="J2019" s="757"/>
      <c r="K2019" s="758"/>
      <c r="L2019" s="758"/>
      <c r="M2019" s="722"/>
      <c r="N2019" s="736"/>
      <c r="O2019" s="736"/>
      <c r="P2019" s="736"/>
      <c r="Q2019" s="736"/>
      <c r="R2019" s="736"/>
      <c r="S2019" s="736"/>
      <c r="T2019" s="736"/>
      <c r="U2019" s="736"/>
      <c r="BA2019" s="722"/>
      <c r="BB2019" s="722"/>
      <c r="BC2019" s="722"/>
      <c r="BD2019" s="722"/>
      <c r="BE2019" s="722"/>
      <c r="BF2019" s="722"/>
      <c r="BG2019" s="722"/>
      <c r="BH2019" s="722"/>
      <c r="BI2019" s="722"/>
      <c r="BJ2019" s="722"/>
      <c r="BK2019" s="722"/>
      <c r="BL2019" s="722"/>
      <c r="BM2019" s="722"/>
      <c r="BN2019" s="722"/>
      <c r="BO2019" s="722"/>
      <c r="BP2019" s="722"/>
      <c r="BQ2019" s="722"/>
      <c r="BR2019" s="722"/>
      <c r="BS2019" s="722"/>
      <c r="BT2019" s="722"/>
      <c r="BU2019" s="722"/>
      <c r="BV2019" s="722"/>
      <c r="BW2019" s="722"/>
      <c r="BX2019" s="722"/>
      <c r="BY2019" s="722"/>
      <c r="BZ2019" s="722"/>
      <c r="CA2019" s="722"/>
      <c r="CB2019" s="722"/>
      <c r="CC2019" s="722"/>
      <c r="CD2019" s="722"/>
      <c r="CE2019" s="722"/>
      <c r="CF2019" s="722"/>
      <c r="CG2019" s="722"/>
      <c r="CH2019" s="722"/>
      <c r="CI2019" s="722"/>
      <c r="CJ2019" s="722"/>
      <c r="CK2019" s="722"/>
      <c r="CL2019" s="722"/>
      <c r="CM2019" s="722"/>
      <c r="CN2019" s="722"/>
      <c r="CO2019" s="722"/>
      <c r="CP2019" s="722"/>
      <c r="CQ2019" s="722"/>
      <c r="CR2019" s="722"/>
      <c r="CS2019" s="722"/>
    </row>
    <row r="2020" spans="1:97" s="1376" customFormat="1">
      <c r="A2020" s="722"/>
      <c r="B2020" s="722"/>
      <c r="C2020" s="722"/>
      <c r="D2020" s="722"/>
      <c r="E2020" s="722"/>
      <c r="F2020" s="757"/>
      <c r="G2020" s="757"/>
      <c r="H2020" s="757"/>
      <c r="I2020" s="757"/>
      <c r="J2020" s="757"/>
      <c r="K2020" s="758"/>
      <c r="L2020" s="758"/>
      <c r="M2020" s="722"/>
      <c r="N2020" s="736"/>
      <c r="O2020" s="736"/>
      <c r="P2020" s="736"/>
      <c r="Q2020" s="736"/>
      <c r="R2020" s="736"/>
      <c r="S2020" s="736"/>
      <c r="T2020" s="736"/>
      <c r="U2020" s="736"/>
      <c r="BA2020" s="722"/>
      <c r="BB2020" s="722"/>
      <c r="BC2020" s="722"/>
      <c r="BD2020" s="722"/>
      <c r="BE2020" s="722"/>
      <c r="BF2020" s="722"/>
      <c r="BG2020" s="722"/>
      <c r="BH2020" s="722"/>
      <c r="BI2020" s="722"/>
      <c r="BJ2020" s="722"/>
      <c r="BK2020" s="722"/>
      <c r="BL2020" s="722"/>
      <c r="BM2020" s="722"/>
      <c r="BN2020" s="722"/>
      <c r="BO2020" s="722"/>
      <c r="BP2020" s="722"/>
      <c r="BQ2020" s="722"/>
      <c r="BR2020" s="722"/>
      <c r="BS2020" s="722"/>
      <c r="BT2020" s="722"/>
      <c r="BU2020" s="722"/>
      <c r="BV2020" s="722"/>
      <c r="BW2020" s="722"/>
      <c r="BX2020" s="722"/>
      <c r="BY2020" s="722"/>
      <c r="BZ2020" s="722"/>
      <c r="CA2020" s="722"/>
      <c r="CB2020" s="722"/>
      <c r="CC2020" s="722"/>
      <c r="CD2020" s="722"/>
      <c r="CE2020" s="722"/>
      <c r="CF2020" s="722"/>
      <c r="CG2020" s="722"/>
      <c r="CH2020" s="722"/>
      <c r="CI2020" s="722"/>
      <c r="CJ2020" s="722"/>
      <c r="CK2020" s="722"/>
      <c r="CL2020" s="722"/>
      <c r="CM2020" s="722"/>
      <c r="CN2020" s="722"/>
      <c r="CO2020" s="722"/>
      <c r="CP2020" s="722"/>
      <c r="CQ2020" s="722"/>
      <c r="CR2020" s="722"/>
      <c r="CS2020" s="722"/>
    </row>
    <row r="2021" spans="1:97" s="1376" customFormat="1">
      <c r="A2021" s="722"/>
      <c r="B2021" s="722"/>
      <c r="C2021" s="722"/>
      <c r="D2021" s="722"/>
      <c r="E2021" s="722"/>
      <c r="F2021" s="757"/>
      <c r="G2021" s="757"/>
      <c r="H2021" s="757"/>
      <c r="I2021" s="757"/>
      <c r="J2021" s="757"/>
      <c r="K2021" s="758"/>
      <c r="L2021" s="758"/>
      <c r="M2021" s="722"/>
      <c r="N2021" s="736"/>
      <c r="O2021" s="736"/>
      <c r="P2021" s="736"/>
      <c r="Q2021" s="736"/>
      <c r="R2021" s="736"/>
      <c r="S2021" s="736"/>
      <c r="T2021" s="736"/>
      <c r="U2021" s="736"/>
      <c r="BA2021" s="722"/>
      <c r="BB2021" s="722"/>
      <c r="BC2021" s="722"/>
      <c r="BD2021" s="722"/>
      <c r="BE2021" s="722"/>
      <c r="BF2021" s="722"/>
      <c r="BG2021" s="722"/>
      <c r="BH2021" s="722"/>
      <c r="BI2021" s="722"/>
      <c r="BJ2021" s="722"/>
      <c r="BK2021" s="722"/>
      <c r="BL2021" s="722"/>
      <c r="BM2021" s="722"/>
      <c r="BN2021" s="722"/>
      <c r="BO2021" s="722"/>
      <c r="BP2021" s="722"/>
      <c r="BQ2021" s="722"/>
      <c r="BR2021" s="722"/>
      <c r="BS2021" s="722"/>
      <c r="BT2021" s="722"/>
      <c r="BU2021" s="722"/>
      <c r="BV2021" s="722"/>
      <c r="BW2021" s="722"/>
      <c r="BX2021" s="722"/>
      <c r="BY2021" s="722"/>
      <c r="BZ2021" s="722"/>
      <c r="CA2021" s="722"/>
      <c r="CB2021" s="722"/>
      <c r="CC2021" s="722"/>
      <c r="CD2021" s="722"/>
      <c r="CE2021" s="722"/>
      <c r="CF2021" s="722"/>
      <c r="CG2021" s="722"/>
      <c r="CH2021" s="722"/>
      <c r="CI2021" s="722"/>
      <c r="CJ2021" s="722"/>
      <c r="CK2021" s="722"/>
      <c r="CL2021" s="722"/>
      <c r="CM2021" s="722"/>
      <c r="CN2021" s="722"/>
      <c r="CO2021" s="722"/>
      <c r="CP2021" s="722"/>
      <c r="CQ2021" s="722"/>
      <c r="CR2021" s="722"/>
      <c r="CS2021" s="722"/>
    </row>
    <row r="2022" spans="1:97" s="1376" customFormat="1">
      <c r="A2022" s="722"/>
      <c r="B2022" s="722"/>
      <c r="C2022" s="722"/>
      <c r="D2022" s="722"/>
      <c r="E2022" s="722"/>
      <c r="F2022" s="757"/>
      <c r="G2022" s="757"/>
      <c r="H2022" s="757"/>
      <c r="I2022" s="757"/>
      <c r="J2022" s="757"/>
      <c r="K2022" s="758"/>
      <c r="L2022" s="758"/>
      <c r="M2022" s="722"/>
      <c r="N2022" s="736"/>
      <c r="O2022" s="736"/>
      <c r="P2022" s="736"/>
      <c r="Q2022" s="736"/>
      <c r="R2022" s="736"/>
      <c r="S2022" s="736"/>
      <c r="T2022" s="736"/>
      <c r="U2022" s="736"/>
      <c r="BA2022" s="722"/>
      <c r="BB2022" s="722"/>
      <c r="BC2022" s="722"/>
      <c r="BD2022" s="722"/>
      <c r="BE2022" s="722"/>
      <c r="BF2022" s="722"/>
      <c r="BG2022" s="722"/>
      <c r="BH2022" s="722"/>
      <c r="BI2022" s="722"/>
      <c r="BJ2022" s="722"/>
      <c r="BK2022" s="722"/>
      <c r="BL2022" s="722"/>
      <c r="BM2022" s="722"/>
      <c r="BN2022" s="722"/>
      <c r="BO2022" s="722"/>
      <c r="BP2022" s="722"/>
      <c r="BQ2022" s="722"/>
      <c r="BR2022" s="722"/>
      <c r="BS2022" s="722"/>
      <c r="BT2022" s="722"/>
      <c r="BU2022" s="722"/>
      <c r="BV2022" s="722"/>
      <c r="BW2022" s="722"/>
      <c r="BX2022" s="722"/>
      <c r="BY2022" s="722"/>
      <c r="BZ2022" s="722"/>
      <c r="CA2022" s="722"/>
      <c r="CB2022" s="722"/>
      <c r="CC2022" s="722"/>
      <c r="CD2022" s="722"/>
      <c r="CE2022" s="722"/>
      <c r="CF2022" s="722"/>
      <c r="CG2022" s="722"/>
      <c r="CH2022" s="722"/>
      <c r="CI2022" s="722"/>
      <c r="CJ2022" s="722"/>
      <c r="CK2022" s="722"/>
      <c r="CL2022" s="722"/>
      <c r="CM2022" s="722"/>
      <c r="CN2022" s="722"/>
      <c r="CO2022" s="722"/>
      <c r="CP2022" s="722"/>
      <c r="CQ2022" s="722"/>
      <c r="CR2022" s="722"/>
      <c r="CS2022" s="722"/>
    </row>
    <row r="2023" spans="1:97" s="1376" customFormat="1">
      <c r="A2023" s="722"/>
      <c r="B2023" s="722"/>
      <c r="C2023" s="722"/>
      <c r="D2023" s="722"/>
      <c r="E2023" s="722"/>
      <c r="F2023" s="757"/>
      <c r="G2023" s="757"/>
      <c r="H2023" s="757"/>
      <c r="I2023" s="757"/>
      <c r="J2023" s="757"/>
      <c r="K2023" s="758"/>
      <c r="L2023" s="758"/>
      <c r="M2023" s="722"/>
      <c r="N2023" s="736"/>
      <c r="O2023" s="736"/>
      <c r="P2023" s="736"/>
      <c r="Q2023" s="736"/>
      <c r="R2023" s="736"/>
      <c r="S2023" s="736"/>
      <c r="T2023" s="736"/>
      <c r="U2023" s="736"/>
      <c r="BA2023" s="722"/>
      <c r="BB2023" s="722"/>
      <c r="BC2023" s="722"/>
      <c r="BD2023" s="722"/>
      <c r="BE2023" s="722"/>
      <c r="BF2023" s="722"/>
      <c r="BG2023" s="722"/>
      <c r="BH2023" s="722"/>
      <c r="BI2023" s="722"/>
      <c r="BJ2023" s="722"/>
      <c r="BK2023" s="722"/>
      <c r="BL2023" s="722"/>
      <c r="BM2023" s="722"/>
      <c r="BN2023" s="722"/>
      <c r="BO2023" s="722"/>
      <c r="BP2023" s="722"/>
      <c r="BQ2023" s="722"/>
      <c r="BR2023" s="722"/>
      <c r="BS2023" s="722"/>
      <c r="BT2023" s="722"/>
      <c r="BU2023" s="722"/>
      <c r="BV2023" s="722"/>
      <c r="BW2023" s="722"/>
      <c r="BX2023" s="722"/>
      <c r="BY2023" s="722"/>
      <c r="BZ2023" s="722"/>
      <c r="CA2023" s="722"/>
      <c r="CB2023" s="722"/>
      <c r="CC2023" s="722"/>
      <c r="CD2023" s="722"/>
      <c r="CE2023" s="722"/>
      <c r="CF2023" s="722"/>
      <c r="CG2023" s="722"/>
      <c r="CH2023" s="722"/>
      <c r="CI2023" s="722"/>
      <c r="CJ2023" s="722"/>
      <c r="CK2023" s="722"/>
      <c r="CL2023" s="722"/>
      <c r="CM2023" s="722"/>
      <c r="CN2023" s="722"/>
      <c r="CO2023" s="722"/>
      <c r="CP2023" s="722"/>
      <c r="CQ2023" s="722"/>
      <c r="CR2023" s="722"/>
      <c r="CS2023" s="722"/>
    </row>
    <row r="2024" spans="1:97" s="1376" customFormat="1">
      <c r="A2024" s="722"/>
      <c r="B2024" s="722"/>
      <c r="C2024" s="722"/>
      <c r="D2024" s="722"/>
      <c r="E2024" s="722"/>
      <c r="F2024" s="757"/>
      <c r="G2024" s="757"/>
      <c r="H2024" s="757"/>
      <c r="I2024" s="757"/>
      <c r="J2024" s="757"/>
      <c r="K2024" s="758"/>
      <c r="L2024" s="758"/>
      <c r="M2024" s="722"/>
      <c r="N2024" s="736"/>
      <c r="O2024" s="736"/>
      <c r="P2024" s="736"/>
      <c r="Q2024" s="736"/>
      <c r="R2024" s="736"/>
      <c r="S2024" s="736"/>
      <c r="T2024" s="736"/>
      <c r="U2024" s="736"/>
      <c r="BA2024" s="722"/>
      <c r="BB2024" s="722"/>
      <c r="BC2024" s="722"/>
      <c r="BD2024" s="722"/>
      <c r="BE2024" s="722"/>
      <c r="BF2024" s="722"/>
      <c r="BG2024" s="722"/>
      <c r="BH2024" s="722"/>
      <c r="BI2024" s="722"/>
      <c r="BJ2024" s="722"/>
      <c r="BK2024" s="722"/>
      <c r="BL2024" s="722"/>
      <c r="BM2024" s="722"/>
      <c r="BN2024" s="722"/>
      <c r="BO2024" s="722"/>
      <c r="BP2024" s="722"/>
      <c r="BQ2024" s="722"/>
      <c r="BR2024" s="722"/>
      <c r="BS2024" s="722"/>
      <c r="BT2024" s="722"/>
      <c r="BU2024" s="722"/>
      <c r="BV2024" s="722"/>
      <c r="BW2024" s="722"/>
      <c r="BX2024" s="722"/>
      <c r="BY2024" s="722"/>
      <c r="BZ2024" s="722"/>
      <c r="CA2024" s="722"/>
      <c r="CB2024" s="722"/>
      <c r="CC2024" s="722"/>
      <c r="CD2024" s="722"/>
      <c r="CE2024" s="722"/>
      <c r="CF2024" s="722"/>
      <c r="CG2024" s="722"/>
      <c r="CH2024" s="722"/>
      <c r="CI2024" s="722"/>
      <c r="CJ2024" s="722"/>
      <c r="CK2024" s="722"/>
      <c r="CL2024" s="722"/>
      <c r="CM2024" s="722"/>
      <c r="CN2024" s="722"/>
      <c r="CO2024" s="722"/>
      <c r="CP2024" s="722"/>
      <c r="CQ2024" s="722"/>
      <c r="CR2024" s="722"/>
      <c r="CS2024" s="722"/>
    </row>
    <row r="2025" spans="1:97" s="1376" customFormat="1">
      <c r="A2025" s="722"/>
      <c r="B2025" s="722"/>
      <c r="C2025" s="722"/>
      <c r="D2025" s="722"/>
      <c r="E2025" s="722"/>
      <c r="F2025" s="757"/>
      <c r="G2025" s="757"/>
      <c r="H2025" s="757"/>
      <c r="I2025" s="757"/>
      <c r="J2025" s="757"/>
      <c r="K2025" s="758"/>
      <c r="L2025" s="758"/>
      <c r="M2025" s="722"/>
      <c r="N2025" s="736"/>
      <c r="O2025" s="736"/>
      <c r="P2025" s="736"/>
      <c r="Q2025" s="736"/>
      <c r="R2025" s="736"/>
      <c r="S2025" s="736"/>
      <c r="T2025" s="736"/>
      <c r="U2025" s="736"/>
      <c r="BA2025" s="722"/>
      <c r="BB2025" s="722"/>
      <c r="BC2025" s="722"/>
      <c r="BD2025" s="722"/>
      <c r="BE2025" s="722"/>
      <c r="BF2025" s="722"/>
      <c r="BG2025" s="722"/>
      <c r="BH2025" s="722"/>
      <c r="BI2025" s="722"/>
      <c r="BJ2025" s="722"/>
      <c r="BK2025" s="722"/>
      <c r="BL2025" s="722"/>
      <c r="BM2025" s="722"/>
      <c r="BN2025" s="722"/>
      <c r="BO2025" s="722"/>
      <c r="BP2025" s="722"/>
      <c r="BQ2025" s="722"/>
      <c r="BR2025" s="722"/>
      <c r="BS2025" s="722"/>
      <c r="BT2025" s="722"/>
      <c r="BU2025" s="722"/>
      <c r="BV2025" s="722"/>
      <c r="BW2025" s="722"/>
      <c r="BX2025" s="722"/>
      <c r="BY2025" s="722"/>
      <c r="BZ2025" s="722"/>
      <c r="CA2025" s="722"/>
      <c r="CB2025" s="722"/>
      <c r="CC2025" s="722"/>
      <c r="CD2025" s="722"/>
      <c r="CE2025" s="722"/>
      <c r="CF2025" s="722"/>
      <c r="CG2025" s="722"/>
      <c r="CH2025" s="722"/>
      <c r="CI2025" s="722"/>
      <c r="CJ2025" s="722"/>
      <c r="CK2025" s="722"/>
      <c r="CL2025" s="722"/>
      <c r="CM2025" s="722"/>
      <c r="CN2025" s="722"/>
      <c r="CO2025" s="722"/>
      <c r="CP2025" s="722"/>
      <c r="CQ2025" s="722"/>
      <c r="CR2025" s="722"/>
      <c r="CS2025" s="722"/>
    </row>
    <row r="2026" spans="1:97" s="1376" customFormat="1">
      <c r="A2026" s="722"/>
      <c r="B2026" s="722"/>
      <c r="C2026" s="722"/>
      <c r="D2026" s="722"/>
      <c r="E2026" s="722"/>
      <c r="F2026" s="757"/>
      <c r="G2026" s="757"/>
      <c r="H2026" s="757"/>
      <c r="I2026" s="757"/>
      <c r="J2026" s="757"/>
      <c r="K2026" s="758"/>
      <c r="L2026" s="758"/>
      <c r="M2026" s="722"/>
      <c r="N2026" s="736"/>
      <c r="O2026" s="736"/>
      <c r="P2026" s="736"/>
      <c r="Q2026" s="736"/>
      <c r="R2026" s="736"/>
      <c r="S2026" s="736"/>
      <c r="T2026" s="736"/>
      <c r="U2026" s="736"/>
      <c r="BA2026" s="722"/>
      <c r="BB2026" s="722"/>
      <c r="BC2026" s="722"/>
      <c r="BD2026" s="722"/>
      <c r="BE2026" s="722"/>
      <c r="BF2026" s="722"/>
      <c r="BG2026" s="722"/>
      <c r="BH2026" s="722"/>
      <c r="BI2026" s="722"/>
      <c r="BJ2026" s="722"/>
      <c r="BK2026" s="722"/>
      <c r="BL2026" s="722"/>
      <c r="BM2026" s="722"/>
      <c r="BN2026" s="722"/>
      <c r="BO2026" s="722"/>
      <c r="BP2026" s="722"/>
      <c r="BQ2026" s="722"/>
      <c r="BR2026" s="722"/>
      <c r="BS2026" s="722"/>
      <c r="BT2026" s="722"/>
      <c r="BU2026" s="722"/>
      <c r="BV2026" s="722"/>
      <c r="BW2026" s="722"/>
      <c r="BX2026" s="722"/>
      <c r="BY2026" s="722"/>
      <c r="BZ2026" s="722"/>
      <c r="CA2026" s="722"/>
      <c r="CB2026" s="722"/>
      <c r="CC2026" s="722"/>
      <c r="CD2026" s="722"/>
      <c r="CE2026" s="722"/>
      <c r="CF2026" s="722"/>
      <c r="CG2026" s="722"/>
      <c r="CH2026" s="722"/>
      <c r="CI2026" s="722"/>
      <c r="CJ2026" s="722"/>
      <c r="CK2026" s="722"/>
      <c r="CL2026" s="722"/>
      <c r="CM2026" s="722"/>
      <c r="CN2026" s="722"/>
      <c r="CO2026" s="722"/>
      <c r="CP2026" s="722"/>
      <c r="CQ2026" s="722"/>
      <c r="CR2026" s="722"/>
      <c r="CS2026" s="722"/>
    </row>
    <row r="2027" spans="1:97" s="1376" customFormat="1">
      <c r="A2027" s="722"/>
      <c r="B2027" s="722"/>
      <c r="C2027" s="722"/>
      <c r="D2027" s="722"/>
      <c r="E2027" s="722"/>
      <c r="F2027" s="757"/>
      <c r="G2027" s="757"/>
      <c r="H2027" s="757"/>
      <c r="I2027" s="757"/>
      <c r="J2027" s="757"/>
      <c r="K2027" s="758"/>
      <c r="L2027" s="758"/>
      <c r="M2027" s="722"/>
      <c r="N2027" s="736"/>
      <c r="O2027" s="736"/>
      <c r="P2027" s="736"/>
      <c r="Q2027" s="736"/>
      <c r="R2027" s="736"/>
      <c r="S2027" s="736"/>
      <c r="T2027" s="736"/>
      <c r="U2027" s="736"/>
      <c r="BA2027" s="722"/>
      <c r="BB2027" s="722"/>
      <c r="BC2027" s="722"/>
      <c r="BD2027" s="722"/>
      <c r="BE2027" s="722"/>
      <c r="BF2027" s="722"/>
      <c r="BG2027" s="722"/>
      <c r="BH2027" s="722"/>
      <c r="BI2027" s="722"/>
      <c r="BJ2027" s="722"/>
      <c r="BK2027" s="722"/>
      <c r="BL2027" s="722"/>
      <c r="BM2027" s="722"/>
      <c r="BN2027" s="722"/>
      <c r="BO2027" s="722"/>
      <c r="BP2027" s="722"/>
      <c r="BQ2027" s="722"/>
      <c r="BR2027" s="722"/>
      <c r="BS2027" s="722"/>
      <c r="BT2027" s="722"/>
      <c r="BU2027" s="722"/>
      <c r="BV2027" s="722"/>
      <c r="BW2027" s="722"/>
      <c r="BX2027" s="722"/>
      <c r="BY2027" s="722"/>
      <c r="BZ2027" s="722"/>
      <c r="CA2027" s="722"/>
      <c r="CB2027" s="722"/>
      <c r="CC2027" s="722"/>
      <c r="CD2027" s="722"/>
      <c r="CE2027" s="722"/>
      <c r="CF2027" s="722"/>
      <c r="CG2027" s="722"/>
      <c r="CH2027" s="722"/>
      <c r="CI2027" s="722"/>
      <c r="CJ2027" s="722"/>
      <c r="CK2027" s="722"/>
      <c r="CL2027" s="722"/>
      <c r="CM2027" s="722"/>
      <c r="CN2027" s="722"/>
      <c r="CO2027" s="722"/>
      <c r="CP2027" s="722"/>
      <c r="CQ2027" s="722"/>
      <c r="CR2027" s="722"/>
      <c r="CS2027" s="722"/>
    </row>
    <row r="2028" spans="1:97" s="1376" customFormat="1">
      <c r="A2028" s="722"/>
      <c r="B2028" s="722"/>
      <c r="C2028" s="722"/>
      <c r="D2028" s="722"/>
      <c r="E2028" s="722"/>
      <c r="F2028" s="757"/>
      <c r="G2028" s="757"/>
      <c r="H2028" s="757"/>
      <c r="I2028" s="757"/>
      <c r="J2028" s="757"/>
      <c r="K2028" s="758"/>
      <c r="L2028" s="758"/>
      <c r="M2028" s="722"/>
      <c r="N2028" s="736"/>
      <c r="O2028" s="736"/>
      <c r="P2028" s="736"/>
      <c r="Q2028" s="736"/>
      <c r="R2028" s="736"/>
      <c r="S2028" s="736"/>
      <c r="T2028" s="736"/>
      <c r="U2028" s="736"/>
      <c r="BA2028" s="722"/>
      <c r="BB2028" s="722"/>
      <c r="BC2028" s="722"/>
      <c r="BD2028" s="722"/>
      <c r="BE2028" s="722"/>
      <c r="BF2028" s="722"/>
      <c r="BG2028" s="722"/>
      <c r="BH2028" s="722"/>
      <c r="BI2028" s="722"/>
      <c r="BJ2028" s="722"/>
      <c r="BK2028" s="722"/>
      <c r="BL2028" s="722"/>
      <c r="BM2028" s="722"/>
      <c r="BN2028" s="722"/>
      <c r="BO2028" s="722"/>
      <c r="BP2028" s="722"/>
      <c r="BQ2028" s="722"/>
      <c r="BR2028" s="722"/>
      <c r="BS2028" s="722"/>
      <c r="BT2028" s="722"/>
      <c r="BU2028" s="722"/>
      <c r="BV2028" s="722"/>
      <c r="BW2028" s="722"/>
      <c r="BX2028" s="722"/>
      <c r="BY2028" s="722"/>
      <c r="BZ2028" s="722"/>
      <c r="CA2028" s="722"/>
      <c r="CB2028" s="722"/>
      <c r="CC2028" s="722"/>
      <c r="CD2028" s="722"/>
      <c r="CE2028" s="722"/>
      <c r="CF2028" s="722"/>
      <c r="CG2028" s="722"/>
      <c r="CH2028" s="722"/>
      <c r="CI2028" s="722"/>
      <c r="CJ2028" s="722"/>
      <c r="CK2028" s="722"/>
      <c r="CL2028" s="722"/>
      <c r="CM2028" s="722"/>
      <c r="CN2028" s="722"/>
      <c r="CO2028" s="722"/>
      <c r="CP2028" s="722"/>
      <c r="CQ2028" s="722"/>
      <c r="CR2028" s="722"/>
      <c r="CS2028" s="722"/>
    </row>
    <row r="2029" spans="1:97" s="1376" customFormat="1">
      <c r="A2029" s="722"/>
      <c r="B2029" s="722"/>
      <c r="C2029" s="722"/>
      <c r="D2029" s="722"/>
      <c r="E2029" s="722"/>
      <c r="F2029" s="757"/>
      <c r="G2029" s="757"/>
      <c r="H2029" s="757"/>
      <c r="I2029" s="757"/>
      <c r="J2029" s="757"/>
      <c r="K2029" s="758"/>
      <c r="L2029" s="758"/>
      <c r="M2029" s="722"/>
      <c r="N2029" s="736"/>
      <c r="O2029" s="736"/>
      <c r="P2029" s="736"/>
      <c r="Q2029" s="736"/>
      <c r="R2029" s="736"/>
      <c r="S2029" s="736"/>
      <c r="T2029" s="736"/>
      <c r="U2029" s="736"/>
      <c r="BA2029" s="722"/>
      <c r="BB2029" s="722"/>
      <c r="BC2029" s="722"/>
      <c r="BD2029" s="722"/>
      <c r="BE2029" s="722"/>
      <c r="BF2029" s="722"/>
      <c r="BG2029" s="722"/>
      <c r="BH2029" s="722"/>
      <c r="BI2029" s="722"/>
      <c r="BJ2029" s="722"/>
      <c r="BK2029" s="722"/>
      <c r="BL2029" s="722"/>
      <c r="BM2029" s="722"/>
      <c r="BN2029" s="722"/>
      <c r="BO2029" s="722"/>
      <c r="BP2029" s="722"/>
      <c r="BQ2029" s="722"/>
      <c r="BR2029" s="722"/>
      <c r="BS2029" s="722"/>
      <c r="BT2029" s="722"/>
      <c r="BU2029" s="722"/>
      <c r="BV2029" s="722"/>
      <c r="BW2029" s="722"/>
      <c r="BX2029" s="722"/>
      <c r="BY2029" s="722"/>
      <c r="BZ2029" s="722"/>
      <c r="CA2029" s="722"/>
      <c r="CB2029" s="722"/>
      <c r="CC2029" s="722"/>
      <c r="CD2029" s="722"/>
      <c r="CE2029" s="722"/>
      <c r="CF2029" s="722"/>
      <c r="CG2029" s="722"/>
      <c r="CH2029" s="722"/>
      <c r="CI2029" s="722"/>
      <c r="CJ2029" s="722"/>
      <c r="CK2029" s="722"/>
      <c r="CL2029" s="722"/>
      <c r="CM2029" s="722"/>
      <c r="CN2029" s="722"/>
      <c r="CO2029" s="722"/>
      <c r="CP2029" s="722"/>
      <c r="CQ2029" s="722"/>
      <c r="CR2029" s="722"/>
      <c r="CS2029" s="722"/>
    </row>
    <row r="2030" spans="1:97" s="1376" customFormat="1">
      <c r="A2030" s="722"/>
      <c r="B2030" s="722"/>
      <c r="C2030" s="722"/>
      <c r="D2030" s="722"/>
      <c r="E2030" s="722"/>
      <c r="F2030" s="757"/>
      <c r="G2030" s="757"/>
      <c r="H2030" s="757"/>
      <c r="I2030" s="757"/>
      <c r="J2030" s="757"/>
      <c r="K2030" s="758"/>
      <c r="L2030" s="758"/>
      <c r="M2030" s="722"/>
      <c r="N2030" s="736"/>
      <c r="O2030" s="736"/>
      <c r="P2030" s="736"/>
      <c r="Q2030" s="736"/>
      <c r="R2030" s="736"/>
      <c r="S2030" s="736"/>
      <c r="T2030" s="736"/>
      <c r="U2030" s="736"/>
      <c r="BA2030" s="722"/>
      <c r="BB2030" s="722"/>
      <c r="BC2030" s="722"/>
      <c r="BD2030" s="722"/>
      <c r="BE2030" s="722"/>
      <c r="BF2030" s="722"/>
      <c r="BG2030" s="722"/>
      <c r="BH2030" s="722"/>
      <c r="BI2030" s="722"/>
      <c r="BJ2030" s="722"/>
      <c r="BK2030" s="722"/>
      <c r="BL2030" s="722"/>
      <c r="BM2030" s="722"/>
      <c r="BN2030" s="722"/>
      <c r="BO2030" s="722"/>
      <c r="BP2030" s="722"/>
      <c r="BQ2030" s="722"/>
      <c r="BR2030" s="722"/>
      <c r="BS2030" s="722"/>
      <c r="BT2030" s="722"/>
      <c r="BU2030" s="722"/>
      <c r="BV2030" s="722"/>
      <c r="BW2030" s="722"/>
      <c r="BX2030" s="722"/>
      <c r="BY2030" s="722"/>
      <c r="BZ2030" s="722"/>
      <c r="CA2030" s="722"/>
      <c r="CB2030" s="722"/>
      <c r="CC2030" s="722"/>
      <c r="CD2030" s="722"/>
      <c r="CE2030" s="722"/>
      <c r="CF2030" s="722"/>
      <c r="CG2030" s="722"/>
      <c r="CH2030" s="722"/>
      <c r="CI2030" s="722"/>
      <c r="CJ2030" s="722"/>
      <c r="CK2030" s="722"/>
      <c r="CL2030" s="722"/>
      <c r="CM2030" s="722"/>
      <c r="CN2030" s="722"/>
      <c r="CO2030" s="722"/>
      <c r="CP2030" s="722"/>
      <c r="CQ2030" s="722"/>
      <c r="CR2030" s="722"/>
      <c r="CS2030" s="722"/>
    </row>
    <row r="2031" spans="1:97" s="1376" customFormat="1">
      <c r="A2031" s="722"/>
      <c r="B2031" s="722"/>
      <c r="C2031" s="722"/>
      <c r="D2031" s="722"/>
      <c r="E2031" s="722"/>
      <c r="F2031" s="757"/>
      <c r="G2031" s="757"/>
      <c r="H2031" s="757"/>
      <c r="I2031" s="757"/>
      <c r="J2031" s="757"/>
      <c r="K2031" s="758"/>
      <c r="L2031" s="758"/>
      <c r="M2031" s="722"/>
      <c r="N2031" s="736"/>
      <c r="O2031" s="736"/>
      <c r="P2031" s="736"/>
      <c r="Q2031" s="736"/>
      <c r="R2031" s="736"/>
      <c r="S2031" s="736"/>
      <c r="T2031" s="736"/>
      <c r="U2031" s="736"/>
      <c r="BA2031" s="722"/>
      <c r="BB2031" s="722"/>
      <c r="BC2031" s="722"/>
      <c r="BD2031" s="722"/>
      <c r="BE2031" s="722"/>
      <c r="BF2031" s="722"/>
      <c r="BG2031" s="722"/>
      <c r="BH2031" s="722"/>
      <c r="BI2031" s="722"/>
      <c r="BJ2031" s="722"/>
      <c r="BK2031" s="722"/>
      <c r="BL2031" s="722"/>
      <c r="BM2031" s="722"/>
      <c r="BN2031" s="722"/>
      <c r="BO2031" s="722"/>
      <c r="BP2031" s="722"/>
      <c r="BQ2031" s="722"/>
      <c r="BR2031" s="722"/>
      <c r="BS2031" s="722"/>
      <c r="BT2031" s="722"/>
      <c r="BU2031" s="722"/>
      <c r="BV2031" s="722"/>
      <c r="BW2031" s="722"/>
      <c r="BX2031" s="722"/>
      <c r="BY2031" s="722"/>
      <c r="BZ2031" s="722"/>
      <c r="CA2031" s="722"/>
      <c r="CB2031" s="722"/>
      <c r="CC2031" s="722"/>
      <c r="CD2031" s="722"/>
      <c r="CE2031" s="722"/>
      <c r="CF2031" s="722"/>
      <c r="CG2031" s="722"/>
      <c r="CH2031" s="722"/>
      <c r="CI2031" s="722"/>
      <c r="CJ2031" s="722"/>
      <c r="CK2031" s="722"/>
      <c r="CL2031" s="722"/>
      <c r="CM2031" s="722"/>
      <c r="CN2031" s="722"/>
      <c r="CO2031" s="722"/>
      <c r="CP2031" s="722"/>
      <c r="CQ2031" s="722"/>
      <c r="CR2031" s="722"/>
      <c r="CS2031" s="722"/>
    </row>
    <row r="2032" spans="1:97" s="1376" customFormat="1">
      <c r="A2032" s="722"/>
      <c r="B2032" s="722"/>
      <c r="C2032" s="722"/>
      <c r="D2032" s="722"/>
      <c r="E2032" s="722"/>
      <c r="F2032" s="757"/>
      <c r="G2032" s="757"/>
      <c r="H2032" s="757"/>
      <c r="I2032" s="757"/>
      <c r="J2032" s="757"/>
      <c r="K2032" s="758"/>
      <c r="L2032" s="758"/>
      <c r="M2032" s="722"/>
      <c r="N2032" s="736"/>
      <c r="O2032" s="736"/>
      <c r="P2032" s="736"/>
      <c r="Q2032" s="736"/>
      <c r="R2032" s="736"/>
      <c r="S2032" s="736"/>
      <c r="T2032" s="736"/>
      <c r="U2032" s="736"/>
      <c r="BA2032" s="722"/>
      <c r="BB2032" s="722"/>
      <c r="BC2032" s="722"/>
      <c r="BD2032" s="722"/>
      <c r="BE2032" s="722"/>
      <c r="BF2032" s="722"/>
      <c r="BG2032" s="722"/>
      <c r="BH2032" s="722"/>
      <c r="BI2032" s="722"/>
      <c r="BJ2032" s="722"/>
      <c r="BK2032" s="722"/>
      <c r="BL2032" s="722"/>
      <c r="BM2032" s="722"/>
      <c r="BN2032" s="722"/>
      <c r="BO2032" s="722"/>
      <c r="BP2032" s="722"/>
      <c r="BQ2032" s="722"/>
      <c r="BR2032" s="722"/>
      <c r="BS2032" s="722"/>
      <c r="BT2032" s="722"/>
      <c r="BU2032" s="722"/>
      <c r="BV2032" s="722"/>
      <c r="BW2032" s="722"/>
      <c r="BX2032" s="722"/>
      <c r="BY2032" s="722"/>
      <c r="BZ2032" s="722"/>
      <c r="CA2032" s="722"/>
      <c r="CB2032" s="722"/>
      <c r="CC2032" s="722"/>
      <c r="CD2032" s="722"/>
      <c r="CE2032" s="722"/>
      <c r="CF2032" s="722"/>
      <c r="CG2032" s="722"/>
      <c r="CH2032" s="722"/>
      <c r="CI2032" s="722"/>
      <c r="CJ2032" s="722"/>
      <c r="CK2032" s="722"/>
      <c r="CL2032" s="722"/>
      <c r="CM2032" s="722"/>
      <c r="CN2032" s="722"/>
      <c r="CO2032" s="722"/>
      <c r="CP2032" s="722"/>
      <c r="CQ2032" s="722"/>
      <c r="CR2032" s="722"/>
      <c r="CS2032" s="722"/>
    </row>
    <row r="2033" spans="1:97" s="1376" customFormat="1">
      <c r="A2033" s="722"/>
      <c r="B2033" s="722"/>
      <c r="C2033" s="722"/>
      <c r="D2033" s="722"/>
      <c r="E2033" s="722"/>
      <c r="F2033" s="757"/>
      <c r="G2033" s="757"/>
      <c r="H2033" s="757"/>
      <c r="I2033" s="757"/>
      <c r="J2033" s="757"/>
      <c r="K2033" s="758"/>
      <c r="L2033" s="758"/>
      <c r="M2033" s="722"/>
      <c r="N2033" s="736"/>
      <c r="O2033" s="736"/>
      <c r="P2033" s="736"/>
      <c r="Q2033" s="736"/>
      <c r="R2033" s="736"/>
      <c r="S2033" s="736"/>
      <c r="T2033" s="736"/>
      <c r="U2033" s="736"/>
      <c r="BA2033" s="722"/>
      <c r="BB2033" s="722"/>
      <c r="BC2033" s="722"/>
      <c r="BD2033" s="722"/>
      <c r="BE2033" s="722"/>
      <c r="BF2033" s="722"/>
      <c r="BG2033" s="722"/>
      <c r="BH2033" s="722"/>
      <c r="BI2033" s="722"/>
      <c r="BJ2033" s="722"/>
      <c r="BK2033" s="722"/>
      <c r="BL2033" s="722"/>
      <c r="BM2033" s="722"/>
      <c r="BN2033" s="722"/>
      <c r="BO2033" s="722"/>
      <c r="BP2033" s="722"/>
      <c r="BQ2033" s="722"/>
      <c r="BR2033" s="722"/>
      <c r="BS2033" s="722"/>
      <c r="BT2033" s="722"/>
      <c r="BU2033" s="722"/>
      <c r="BV2033" s="722"/>
      <c r="BW2033" s="722"/>
      <c r="BX2033" s="722"/>
      <c r="BY2033" s="722"/>
      <c r="BZ2033" s="722"/>
      <c r="CA2033" s="722"/>
      <c r="CB2033" s="722"/>
      <c r="CC2033" s="722"/>
      <c r="CD2033" s="722"/>
      <c r="CE2033" s="722"/>
      <c r="CF2033" s="722"/>
      <c r="CG2033" s="722"/>
      <c r="CH2033" s="722"/>
      <c r="CI2033" s="722"/>
      <c r="CJ2033" s="722"/>
      <c r="CK2033" s="722"/>
      <c r="CL2033" s="722"/>
      <c r="CM2033" s="722"/>
      <c r="CN2033" s="722"/>
      <c r="CO2033" s="722"/>
      <c r="CP2033" s="722"/>
      <c r="CQ2033" s="722"/>
      <c r="CR2033" s="722"/>
      <c r="CS2033" s="722"/>
    </row>
    <row r="2034" spans="1:97" s="1376" customFormat="1">
      <c r="A2034" s="722"/>
      <c r="B2034" s="722"/>
      <c r="C2034" s="722"/>
      <c r="D2034" s="722"/>
      <c r="E2034" s="722"/>
      <c r="F2034" s="757"/>
      <c r="G2034" s="757"/>
      <c r="H2034" s="757"/>
      <c r="I2034" s="757"/>
      <c r="J2034" s="757"/>
      <c r="K2034" s="758"/>
      <c r="L2034" s="758"/>
      <c r="M2034" s="722"/>
      <c r="N2034" s="736"/>
      <c r="O2034" s="736"/>
      <c r="P2034" s="736"/>
      <c r="Q2034" s="736"/>
      <c r="R2034" s="736"/>
      <c r="S2034" s="736"/>
      <c r="T2034" s="736"/>
      <c r="U2034" s="736"/>
      <c r="BA2034" s="722"/>
      <c r="BB2034" s="722"/>
      <c r="BC2034" s="722"/>
      <c r="BD2034" s="722"/>
      <c r="BE2034" s="722"/>
      <c r="BF2034" s="722"/>
      <c r="BG2034" s="722"/>
      <c r="BH2034" s="722"/>
      <c r="BI2034" s="722"/>
      <c r="BJ2034" s="722"/>
      <c r="BK2034" s="722"/>
      <c r="BL2034" s="722"/>
      <c r="BM2034" s="722"/>
      <c r="BN2034" s="722"/>
      <c r="BO2034" s="722"/>
      <c r="BP2034" s="722"/>
      <c r="BQ2034" s="722"/>
      <c r="BR2034" s="722"/>
      <c r="BS2034" s="722"/>
      <c r="BT2034" s="722"/>
      <c r="BU2034" s="722"/>
      <c r="BV2034" s="722"/>
      <c r="BW2034" s="722"/>
      <c r="BX2034" s="722"/>
      <c r="BY2034" s="722"/>
      <c r="BZ2034" s="722"/>
      <c r="CA2034" s="722"/>
      <c r="CB2034" s="722"/>
      <c r="CC2034" s="722"/>
      <c r="CD2034" s="722"/>
      <c r="CE2034" s="722"/>
      <c r="CF2034" s="722"/>
      <c r="CG2034" s="722"/>
      <c r="CH2034" s="722"/>
      <c r="CI2034" s="722"/>
      <c r="CJ2034" s="722"/>
      <c r="CK2034" s="722"/>
      <c r="CL2034" s="722"/>
      <c r="CM2034" s="722"/>
      <c r="CN2034" s="722"/>
      <c r="CO2034" s="722"/>
      <c r="CP2034" s="722"/>
      <c r="CQ2034" s="722"/>
      <c r="CR2034" s="722"/>
      <c r="CS2034" s="722"/>
    </row>
    <row r="2035" spans="1:97" s="1376" customFormat="1">
      <c r="A2035" s="722"/>
      <c r="B2035" s="722"/>
      <c r="C2035" s="722"/>
      <c r="D2035" s="722"/>
      <c r="E2035" s="722"/>
      <c r="F2035" s="757"/>
      <c r="G2035" s="757"/>
      <c r="H2035" s="757"/>
      <c r="I2035" s="757"/>
      <c r="J2035" s="757"/>
      <c r="K2035" s="758"/>
      <c r="L2035" s="758"/>
      <c r="M2035" s="722"/>
      <c r="N2035" s="736"/>
      <c r="O2035" s="736"/>
      <c r="P2035" s="736"/>
      <c r="Q2035" s="736"/>
      <c r="R2035" s="736"/>
      <c r="S2035" s="736"/>
      <c r="T2035" s="736"/>
      <c r="U2035" s="736"/>
      <c r="BA2035" s="722"/>
      <c r="BB2035" s="722"/>
      <c r="BC2035" s="722"/>
      <c r="BD2035" s="722"/>
      <c r="BE2035" s="722"/>
      <c r="BF2035" s="722"/>
      <c r="BG2035" s="722"/>
      <c r="BH2035" s="722"/>
      <c r="BI2035" s="722"/>
      <c r="BJ2035" s="722"/>
      <c r="BK2035" s="722"/>
      <c r="BL2035" s="722"/>
      <c r="BM2035" s="722"/>
      <c r="BN2035" s="722"/>
      <c r="BO2035" s="722"/>
      <c r="BP2035" s="722"/>
      <c r="BQ2035" s="722"/>
      <c r="BR2035" s="722"/>
      <c r="BS2035" s="722"/>
      <c r="BT2035" s="722"/>
      <c r="BU2035" s="722"/>
      <c r="BV2035" s="722"/>
      <c r="BW2035" s="722"/>
      <c r="BX2035" s="722"/>
      <c r="BY2035" s="722"/>
      <c r="BZ2035" s="722"/>
      <c r="CA2035" s="722"/>
      <c r="CB2035" s="722"/>
      <c r="CC2035" s="722"/>
      <c r="CD2035" s="722"/>
      <c r="CE2035" s="722"/>
      <c r="CF2035" s="722"/>
      <c r="CG2035" s="722"/>
      <c r="CH2035" s="722"/>
      <c r="CI2035" s="722"/>
      <c r="CJ2035" s="722"/>
      <c r="CK2035" s="722"/>
      <c r="CL2035" s="722"/>
      <c r="CM2035" s="722"/>
      <c r="CN2035" s="722"/>
      <c r="CO2035" s="722"/>
      <c r="CP2035" s="722"/>
      <c r="CQ2035" s="722"/>
      <c r="CR2035" s="722"/>
      <c r="CS2035" s="722"/>
    </row>
    <row r="2036" spans="1:97" s="1376" customFormat="1">
      <c r="A2036" s="722"/>
      <c r="B2036" s="722"/>
      <c r="C2036" s="722"/>
      <c r="D2036" s="722"/>
      <c r="E2036" s="722"/>
      <c r="F2036" s="757"/>
      <c r="G2036" s="757"/>
      <c r="H2036" s="757"/>
      <c r="I2036" s="757"/>
      <c r="J2036" s="757"/>
      <c r="K2036" s="758"/>
      <c r="L2036" s="758"/>
      <c r="M2036" s="722"/>
      <c r="N2036" s="736"/>
      <c r="O2036" s="736"/>
      <c r="P2036" s="736"/>
      <c r="Q2036" s="736"/>
      <c r="R2036" s="736"/>
      <c r="S2036" s="736"/>
      <c r="T2036" s="736"/>
      <c r="U2036" s="736"/>
      <c r="BA2036" s="722"/>
      <c r="BB2036" s="722"/>
      <c r="BC2036" s="722"/>
      <c r="BD2036" s="722"/>
      <c r="BE2036" s="722"/>
      <c r="BF2036" s="722"/>
      <c r="BG2036" s="722"/>
      <c r="BH2036" s="722"/>
      <c r="BI2036" s="722"/>
      <c r="BJ2036" s="722"/>
      <c r="BK2036" s="722"/>
      <c r="BL2036" s="722"/>
      <c r="BM2036" s="722"/>
      <c r="BN2036" s="722"/>
      <c r="BO2036" s="722"/>
      <c r="BP2036" s="722"/>
      <c r="BQ2036" s="722"/>
      <c r="BR2036" s="722"/>
      <c r="BS2036" s="722"/>
      <c r="BT2036" s="722"/>
      <c r="BU2036" s="722"/>
      <c r="BV2036" s="722"/>
      <c r="BW2036" s="722"/>
      <c r="BX2036" s="722"/>
      <c r="BY2036" s="722"/>
      <c r="BZ2036" s="722"/>
      <c r="CA2036" s="722"/>
      <c r="CB2036" s="722"/>
      <c r="CC2036" s="722"/>
      <c r="CD2036" s="722"/>
      <c r="CE2036" s="722"/>
      <c r="CF2036" s="722"/>
      <c r="CG2036" s="722"/>
      <c r="CH2036" s="722"/>
      <c r="CI2036" s="722"/>
      <c r="CJ2036" s="722"/>
      <c r="CK2036" s="722"/>
      <c r="CL2036" s="722"/>
      <c r="CM2036" s="722"/>
      <c r="CN2036" s="722"/>
      <c r="CO2036" s="722"/>
      <c r="CP2036" s="722"/>
      <c r="CQ2036" s="722"/>
      <c r="CR2036" s="722"/>
      <c r="CS2036" s="722"/>
    </row>
    <row r="2037" spans="1:97" s="1376" customFormat="1">
      <c r="A2037" s="722"/>
      <c r="B2037" s="722"/>
      <c r="C2037" s="722"/>
      <c r="D2037" s="722"/>
      <c r="E2037" s="722"/>
      <c r="F2037" s="757"/>
      <c r="G2037" s="757"/>
      <c r="H2037" s="757"/>
      <c r="I2037" s="757"/>
      <c r="J2037" s="757"/>
      <c r="K2037" s="758"/>
      <c r="L2037" s="758"/>
      <c r="M2037" s="722"/>
      <c r="N2037" s="736"/>
      <c r="O2037" s="736"/>
      <c r="P2037" s="736"/>
      <c r="Q2037" s="736"/>
      <c r="R2037" s="736"/>
      <c r="S2037" s="736"/>
      <c r="T2037" s="736"/>
      <c r="U2037" s="736"/>
      <c r="BA2037" s="722"/>
      <c r="BB2037" s="722"/>
      <c r="BC2037" s="722"/>
      <c r="BD2037" s="722"/>
      <c r="BE2037" s="722"/>
      <c r="BF2037" s="722"/>
      <c r="BG2037" s="722"/>
      <c r="BH2037" s="722"/>
      <c r="BI2037" s="722"/>
      <c r="BJ2037" s="722"/>
      <c r="BK2037" s="722"/>
      <c r="BL2037" s="722"/>
      <c r="BM2037" s="722"/>
      <c r="BN2037" s="722"/>
      <c r="BO2037" s="722"/>
      <c r="BP2037" s="722"/>
      <c r="BQ2037" s="722"/>
      <c r="BR2037" s="722"/>
      <c r="BS2037" s="722"/>
      <c r="BT2037" s="722"/>
      <c r="BU2037" s="722"/>
      <c r="BV2037" s="722"/>
      <c r="BW2037" s="722"/>
      <c r="BX2037" s="722"/>
      <c r="BY2037" s="722"/>
      <c r="BZ2037" s="722"/>
      <c r="CA2037" s="722"/>
      <c r="CB2037" s="722"/>
      <c r="CC2037" s="722"/>
      <c r="CD2037" s="722"/>
      <c r="CE2037" s="722"/>
      <c r="CF2037" s="722"/>
      <c r="CG2037" s="722"/>
      <c r="CH2037" s="722"/>
      <c r="CI2037" s="722"/>
      <c r="CJ2037" s="722"/>
      <c r="CK2037" s="722"/>
      <c r="CL2037" s="722"/>
      <c r="CM2037" s="722"/>
      <c r="CN2037" s="722"/>
      <c r="CO2037" s="722"/>
      <c r="CP2037" s="722"/>
      <c r="CQ2037" s="722"/>
      <c r="CR2037" s="722"/>
      <c r="CS2037" s="722"/>
    </row>
    <row r="2038" spans="1:97" s="1376" customFormat="1">
      <c r="A2038" s="722"/>
      <c r="B2038" s="722"/>
      <c r="C2038" s="722"/>
      <c r="D2038" s="722"/>
      <c r="E2038" s="722"/>
      <c r="F2038" s="757"/>
      <c r="G2038" s="757"/>
      <c r="H2038" s="757"/>
      <c r="I2038" s="757"/>
      <c r="J2038" s="757"/>
      <c r="K2038" s="758"/>
      <c r="L2038" s="758"/>
      <c r="M2038" s="722"/>
      <c r="N2038" s="736"/>
      <c r="O2038" s="736"/>
      <c r="P2038" s="736"/>
      <c r="Q2038" s="736"/>
      <c r="R2038" s="736"/>
      <c r="S2038" s="736"/>
      <c r="T2038" s="736"/>
      <c r="U2038" s="736"/>
      <c r="BA2038" s="722"/>
      <c r="BB2038" s="722"/>
      <c r="BC2038" s="722"/>
      <c r="BD2038" s="722"/>
      <c r="BE2038" s="722"/>
      <c r="BF2038" s="722"/>
      <c r="BG2038" s="722"/>
      <c r="BH2038" s="722"/>
      <c r="BI2038" s="722"/>
      <c r="BJ2038" s="722"/>
      <c r="BK2038" s="722"/>
      <c r="BL2038" s="722"/>
      <c r="BM2038" s="722"/>
      <c r="BN2038" s="722"/>
      <c r="BO2038" s="722"/>
      <c r="BP2038" s="722"/>
      <c r="BQ2038" s="722"/>
      <c r="BR2038" s="722"/>
      <c r="BS2038" s="722"/>
      <c r="BT2038" s="722"/>
      <c r="BU2038" s="722"/>
      <c r="BV2038" s="722"/>
      <c r="BW2038" s="722"/>
      <c r="BX2038" s="722"/>
      <c r="BY2038" s="722"/>
      <c r="BZ2038" s="722"/>
      <c r="CA2038" s="722"/>
      <c r="CB2038" s="722"/>
      <c r="CC2038" s="722"/>
      <c r="CD2038" s="722"/>
      <c r="CE2038" s="722"/>
      <c r="CF2038" s="722"/>
      <c r="CG2038" s="722"/>
      <c r="CH2038" s="722"/>
      <c r="CI2038" s="722"/>
      <c r="CJ2038" s="722"/>
      <c r="CK2038" s="722"/>
      <c r="CL2038" s="722"/>
      <c r="CM2038" s="722"/>
      <c r="CN2038" s="722"/>
      <c r="CO2038" s="722"/>
      <c r="CP2038" s="722"/>
      <c r="CQ2038" s="722"/>
      <c r="CR2038" s="722"/>
      <c r="CS2038" s="722"/>
    </row>
    <row r="2039" spans="1:97" s="1376" customFormat="1">
      <c r="A2039" s="722"/>
      <c r="B2039" s="722"/>
      <c r="C2039" s="722"/>
      <c r="D2039" s="722"/>
      <c r="E2039" s="722"/>
      <c r="F2039" s="757"/>
      <c r="G2039" s="757"/>
      <c r="H2039" s="757"/>
      <c r="I2039" s="757"/>
      <c r="J2039" s="757"/>
      <c r="K2039" s="758"/>
      <c r="L2039" s="758"/>
      <c r="M2039" s="722"/>
      <c r="N2039" s="736"/>
      <c r="O2039" s="736"/>
      <c r="P2039" s="736"/>
      <c r="Q2039" s="736"/>
      <c r="R2039" s="736"/>
      <c r="S2039" s="736"/>
      <c r="T2039" s="736"/>
      <c r="U2039" s="736"/>
      <c r="BA2039" s="722"/>
      <c r="BB2039" s="722"/>
      <c r="BC2039" s="722"/>
      <c r="BD2039" s="722"/>
      <c r="BE2039" s="722"/>
      <c r="BF2039" s="722"/>
      <c r="BG2039" s="722"/>
      <c r="BH2039" s="722"/>
      <c r="BI2039" s="722"/>
      <c r="BJ2039" s="722"/>
      <c r="BK2039" s="722"/>
      <c r="BL2039" s="722"/>
      <c r="BM2039" s="722"/>
      <c r="BN2039" s="722"/>
      <c r="BO2039" s="722"/>
      <c r="BP2039" s="722"/>
      <c r="BQ2039" s="722"/>
      <c r="BR2039" s="722"/>
      <c r="BS2039" s="722"/>
      <c r="BT2039" s="722"/>
      <c r="BU2039" s="722"/>
      <c r="BV2039" s="722"/>
      <c r="BW2039" s="722"/>
      <c r="BX2039" s="722"/>
      <c r="BY2039" s="722"/>
      <c r="BZ2039" s="722"/>
      <c r="CA2039" s="722"/>
      <c r="CB2039" s="722"/>
      <c r="CC2039" s="722"/>
      <c r="CD2039" s="722"/>
      <c r="CE2039" s="722"/>
      <c r="CF2039" s="722"/>
      <c r="CG2039" s="722"/>
      <c r="CH2039" s="722"/>
      <c r="CI2039" s="722"/>
      <c r="CJ2039" s="722"/>
      <c r="CK2039" s="722"/>
      <c r="CL2039" s="722"/>
      <c r="CM2039" s="722"/>
      <c r="CN2039" s="722"/>
      <c r="CO2039" s="722"/>
      <c r="CP2039" s="722"/>
      <c r="CQ2039" s="722"/>
      <c r="CR2039" s="722"/>
      <c r="CS2039" s="722"/>
    </row>
    <row r="2040" spans="1:97" s="1376" customFormat="1">
      <c r="A2040" s="722"/>
      <c r="B2040" s="722"/>
      <c r="C2040" s="722"/>
      <c r="D2040" s="722"/>
      <c r="E2040" s="722"/>
      <c r="F2040" s="757"/>
      <c r="G2040" s="757"/>
      <c r="H2040" s="757"/>
      <c r="I2040" s="757"/>
      <c r="J2040" s="757"/>
      <c r="K2040" s="758"/>
      <c r="L2040" s="758"/>
      <c r="M2040" s="722"/>
      <c r="N2040" s="736"/>
      <c r="O2040" s="736"/>
      <c r="P2040" s="736"/>
      <c r="Q2040" s="736"/>
      <c r="R2040" s="736"/>
      <c r="S2040" s="736"/>
      <c r="T2040" s="736"/>
      <c r="U2040" s="736"/>
      <c r="BA2040" s="722"/>
      <c r="BB2040" s="722"/>
      <c r="BC2040" s="722"/>
      <c r="BD2040" s="722"/>
      <c r="BE2040" s="722"/>
      <c r="BF2040" s="722"/>
      <c r="BG2040" s="722"/>
      <c r="BH2040" s="722"/>
      <c r="BI2040" s="722"/>
      <c r="BJ2040" s="722"/>
      <c r="BK2040" s="722"/>
      <c r="BL2040" s="722"/>
      <c r="BM2040" s="722"/>
      <c r="BN2040" s="722"/>
      <c r="BO2040" s="722"/>
      <c r="BP2040" s="722"/>
      <c r="BQ2040" s="722"/>
      <c r="BR2040" s="722"/>
      <c r="BS2040" s="722"/>
      <c r="BT2040" s="722"/>
      <c r="BU2040" s="722"/>
      <c r="BV2040" s="722"/>
      <c r="BW2040" s="722"/>
      <c r="BX2040" s="722"/>
      <c r="BY2040" s="722"/>
      <c r="BZ2040" s="722"/>
      <c r="CA2040" s="722"/>
      <c r="CB2040" s="722"/>
      <c r="CC2040" s="722"/>
      <c r="CD2040" s="722"/>
      <c r="CE2040" s="722"/>
      <c r="CF2040" s="722"/>
      <c r="CG2040" s="722"/>
      <c r="CH2040" s="722"/>
      <c r="CI2040" s="722"/>
      <c r="CJ2040" s="722"/>
      <c r="CK2040" s="722"/>
      <c r="CL2040" s="722"/>
      <c r="CM2040" s="722"/>
      <c r="CN2040" s="722"/>
      <c r="CO2040" s="722"/>
      <c r="CP2040" s="722"/>
      <c r="CQ2040" s="722"/>
      <c r="CR2040" s="722"/>
      <c r="CS2040" s="722"/>
    </row>
    <row r="2041" spans="1:97" s="1376" customFormat="1">
      <c r="A2041" s="722"/>
      <c r="B2041" s="722"/>
      <c r="C2041" s="722"/>
      <c r="D2041" s="722"/>
      <c r="E2041" s="722"/>
      <c r="F2041" s="757"/>
      <c r="G2041" s="757"/>
      <c r="H2041" s="757"/>
      <c r="I2041" s="757"/>
      <c r="J2041" s="757"/>
      <c r="K2041" s="758"/>
      <c r="L2041" s="758"/>
      <c r="M2041" s="722"/>
      <c r="N2041" s="736"/>
      <c r="O2041" s="736"/>
      <c r="P2041" s="736"/>
      <c r="Q2041" s="736"/>
      <c r="R2041" s="736"/>
      <c r="S2041" s="736"/>
      <c r="T2041" s="736"/>
      <c r="U2041" s="736"/>
      <c r="BA2041" s="722"/>
      <c r="BB2041" s="722"/>
      <c r="BC2041" s="722"/>
      <c r="BD2041" s="722"/>
      <c r="BE2041" s="722"/>
      <c r="BF2041" s="722"/>
      <c r="BG2041" s="722"/>
      <c r="BH2041" s="722"/>
      <c r="BI2041" s="722"/>
      <c r="BJ2041" s="722"/>
      <c r="BK2041" s="722"/>
      <c r="BL2041" s="722"/>
      <c r="BM2041" s="722"/>
      <c r="BN2041" s="722"/>
      <c r="BO2041" s="722"/>
      <c r="BP2041" s="722"/>
      <c r="BQ2041" s="722"/>
      <c r="BR2041" s="722"/>
      <c r="BS2041" s="722"/>
      <c r="BT2041" s="722"/>
      <c r="BU2041" s="722"/>
      <c r="BV2041" s="722"/>
      <c r="BW2041" s="722"/>
      <c r="BX2041" s="722"/>
      <c r="BY2041" s="722"/>
      <c r="BZ2041" s="722"/>
      <c r="CA2041" s="722"/>
      <c r="CB2041" s="722"/>
      <c r="CC2041" s="722"/>
      <c r="CD2041" s="722"/>
      <c r="CE2041" s="722"/>
      <c r="CF2041" s="722"/>
      <c r="CG2041" s="722"/>
      <c r="CH2041" s="722"/>
      <c r="CI2041" s="722"/>
      <c r="CJ2041" s="722"/>
      <c r="CK2041" s="722"/>
      <c r="CL2041" s="722"/>
      <c r="CM2041" s="722"/>
      <c r="CN2041" s="722"/>
      <c r="CO2041" s="722"/>
      <c r="CP2041" s="722"/>
      <c r="CQ2041" s="722"/>
      <c r="CR2041" s="722"/>
      <c r="CS2041" s="722"/>
    </row>
    <row r="2042" spans="1:97" s="1376" customFormat="1">
      <c r="A2042" s="722"/>
      <c r="B2042" s="722"/>
      <c r="C2042" s="722"/>
      <c r="D2042" s="722"/>
      <c r="E2042" s="722"/>
      <c r="F2042" s="757"/>
      <c r="G2042" s="757"/>
      <c r="H2042" s="757"/>
      <c r="I2042" s="757"/>
      <c r="J2042" s="757"/>
      <c r="K2042" s="758"/>
      <c r="L2042" s="758"/>
      <c r="M2042" s="722"/>
      <c r="N2042" s="736"/>
      <c r="O2042" s="736"/>
      <c r="P2042" s="736"/>
      <c r="Q2042" s="736"/>
      <c r="R2042" s="736"/>
      <c r="S2042" s="736"/>
      <c r="T2042" s="736"/>
      <c r="U2042" s="736"/>
      <c r="BA2042" s="722"/>
      <c r="BB2042" s="722"/>
      <c r="BC2042" s="722"/>
      <c r="BD2042" s="722"/>
      <c r="BE2042" s="722"/>
      <c r="BF2042" s="722"/>
      <c r="BG2042" s="722"/>
      <c r="BH2042" s="722"/>
      <c r="BI2042" s="722"/>
      <c r="BJ2042" s="722"/>
      <c r="BK2042" s="722"/>
      <c r="BL2042" s="722"/>
      <c r="BM2042" s="722"/>
      <c r="BN2042" s="722"/>
      <c r="BO2042" s="722"/>
      <c r="BP2042" s="722"/>
      <c r="BQ2042" s="722"/>
      <c r="BR2042" s="722"/>
      <c r="BS2042" s="722"/>
      <c r="BT2042" s="722"/>
      <c r="BU2042" s="722"/>
      <c r="BV2042" s="722"/>
      <c r="BW2042" s="722"/>
      <c r="BX2042" s="722"/>
      <c r="BY2042" s="722"/>
      <c r="BZ2042" s="722"/>
      <c r="CA2042" s="722"/>
      <c r="CB2042" s="722"/>
      <c r="CC2042" s="722"/>
      <c r="CD2042" s="722"/>
      <c r="CE2042" s="722"/>
      <c r="CF2042" s="722"/>
      <c r="CG2042" s="722"/>
      <c r="CH2042" s="722"/>
      <c r="CI2042" s="722"/>
      <c r="CJ2042" s="722"/>
      <c r="CK2042" s="722"/>
      <c r="CL2042" s="722"/>
      <c r="CM2042" s="722"/>
      <c r="CN2042" s="722"/>
      <c r="CO2042" s="722"/>
      <c r="CP2042" s="722"/>
      <c r="CQ2042" s="722"/>
      <c r="CR2042" s="722"/>
      <c r="CS2042" s="722"/>
    </row>
    <row r="2043" spans="1:97" s="1376" customFormat="1">
      <c r="A2043" s="722"/>
      <c r="B2043" s="722"/>
      <c r="C2043" s="722"/>
      <c r="D2043" s="722"/>
      <c r="E2043" s="722"/>
      <c r="F2043" s="757"/>
      <c r="G2043" s="757"/>
      <c r="H2043" s="757"/>
      <c r="I2043" s="757"/>
      <c r="J2043" s="757"/>
      <c r="K2043" s="758"/>
      <c r="L2043" s="758"/>
      <c r="M2043" s="722"/>
      <c r="N2043" s="736"/>
      <c r="O2043" s="736"/>
      <c r="P2043" s="736"/>
      <c r="Q2043" s="736"/>
      <c r="R2043" s="736"/>
      <c r="S2043" s="736"/>
      <c r="T2043" s="736"/>
      <c r="U2043" s="736"/>
      <c r="BA2043" s="722"/>
      <c r="BB2043" s="722"/>
      <c r="BC2043" s="722"/>
      <c r="BD2043" s="722"/>
      <c r="BE2043" s="722"/>
      <c r="BF2043" s="722"/>
      <c r="BG2043" s="722"/>
      <c r="BH2043" s="722"/>
      <c r="BI2043" s="722"/>
      <c r="BJ2043" s="722"/>
      <c r="BK2043" s="722"/>
      <c r="BL2043" s="722"/>
      <c r="BM2043" s="722"/>
      <c r="BN2043" s="722"/>
      <c r="BO2043" s="722"/>
      <c r="BP2043" s="722"/>
      <c r="BQ2043" s="722"/>
      <c r="BR2043" s="722"/>
      <c r="BS2043" s="722"/>
      <c r="BT2043" s="722"/>
      <c r="BU2043" s="722"/>
      <c r="BV2043" s="722"/>
      <c r="BW2043" s="722"/>
      <c r="BX2043" s="722"/>
      <c r="BY2043" s="722"/>
      <c r="BZ2043" s="722"/>
      <c r="CA2043" s="722"/>
      <c r="CB2043" s="722"/>
      <c r="CC2043" s="722"/>
      <c r="CD2043" s="722"/>
      <c r="CE2043" s="722"/>
      <c r="CF2043" s="722"/>
      <c r="CG2043" s="722"/>
      <c r="CH2043" s="722"/>
      <c r="CI2043" s="722"/>
      <c r="CJ2043" s="722"/>
      <c r="CK2043" s="722"/>
      <c r="CL2043" s="722"/>
      <c r="CM2043" s="722"/>
      <c r="CN2043" s="722"/>
      <c r="CO2043" s="722"/>
      <c r="CP2043" s="722"/>
      <c r="CQ2043" s="722"/>
      <c r="CR2043" s="722"/>
      <c r="CS2043" s="722"/>
    </row>
    <row r="2044" spans="1:97" s="1376" customFormat="1">
      <c r="A2044" s="722"/>
      <c r="B2044" s="722"/>
      <c r="C2044" s="722"/>
      <c r="D2044" s="722"/>
      <c r="E2044" s="722"/>
      <c r="F2044" s="757"/>
      <c r="G2044" s="757"/>
      <c r="H2044" s="757"/>
      <c r="I2044" s="757"/>
      <c r="J2044" s="757"/>
      <c r="K2044" s="758"/>
      <c r="L2044" s="758"/>
      <c r="M2044" s="722"/>
      <c r="N2044" s="736"/>
      <c r="O2044" s="736"/>
      <c r="P2044" s="736"/>
      <c r="Q2044" s="736"/>
      <c r="R2044" s="736"/>
      <c r="S2044" s="736"/>
      <c r="T2044" s="736"/>
      <c r="U2044" s="736"/>
      <c r="BA2044" s="722"/>
      <c r="BB2044" s="722"/>
      <c r="BC2044" s="722"/>
      <c r="BD2044" s="722"/>
      <c r="BE2044" s="722"/>
      <c r="BF2044" s="722"/>
      <c r="BG2044" s="722"/>
      <c r="BH2044" s="722"/>
      <c r="BI2044" s="722"/>
      <c r="BJ2044" s="722"/>
      <c r="BK2044" s="722"/>
      <c r="BL2044" s="722"/>
      <c r="BM2044" s="722"/>
      <c r="BN2044" s="722"/>
      <c r="BO2044" s="722"/>
      <c r="BP2044" s="722"/>
      <c r="BQ2044" s="722"/>
      <c r="BR2044" s="722"/>
      <c r="BS2044" s="722"/>
      <c r="BT2044" s="722"/>
      <c r="BU2044" s="722"/>
      <c r="BV2044" s="722"/>
      <c r="BW2044" s="722"/>
      <c r="BX2044" s="722"/>
      <c r="BY2044" s="722"/>
      <c r="BZ2044" s="722"/>
      <c r="CA2044" s="722"/>
      <c r="CB2044" s="722"/>
      <c r="CC2044" s="722"/>
      <c r="CD2044" s="722"/>
      <c r="CE2044" s="722"/>
      <c r="CF2044" s="722"/>
      <c r="CG2044" s="722"/>
      <c r="CH2044" s="722"/>
      <c r="CI2044" s="722"/>
      <c r="CJ2044" s="722"/>
      <c r="CK2044" s="722"/>
      <c r="CL2044" s="722"/>
      <c r="CM2044" s="722"/>
      <c r="CN2044" s="722"/>
      <c r="CO2044" s="722"/>
      <c r="CP2044" s="722"/>
      <c r="CQ2044" s="722"/>
      <c r="CR2044" s="722"/>
      <c r="CS2044" s="722"/>
    </row>
    <row r="2045" spans="1:97" s="1376" customFormat="1">
      <c r="A2045" s="722"/>
      <c r="B2045" s="722"/>
      <c r="C2045" s="722"/>
      <c r="D2045" s="722"/>
      <c r="E2045" s="722"/>
      <c r="F2045" s="757"/>
      <c r="G2045" s="757"/>
      <c r="H2045" s="757"/>
      <c r="I2045" s="757"/>
      <c r="J2045" s="757"/>
      <c r="K2045" s="758"/>
      <c r="L2045" s="758"/>
      <c r="M2045" s="722"/>
      <c r="N2045" s="736"/>
      <c r="O2045" s="736"/>
      <c r="P2045" s="736"/>
      <c r="Q2045" s="736"/>
      <c r="R2045" s="736"/>
      <c r="S2045" s="736"/>
      <c r="T2045" s="736"/>
      <c r="U2045" s="736"/>
      <c r="BA2045" s="722"/>
      <c r="BB2045" s="722"/>
      <c r="BC2045" s="722"/>
      <c r="BD2045" s="722"/>
      <c r="BE2045" s="722"/>
      <c r="BF2045" s="722"/>
      <c r="BG2045" s="722"/>
      <c r="BH2045" s="722"/>
      <c r="BI2045" s="722"/>
      <c r="BJ2045" s="722"/>
      <c r="BK2045" s="722"/>
      <c r="BL2045" s="722"/>
      <c r="BM2045" s="722"/>
      <c r="BN2045" s="722"/>
      <c r="BO2045" s="722"/>
      <c r="BP2045" s="722"/>
      <c r="BQ2045" s="722"/>
      <c r="BR2045" s="722"/>
      <c r="BS2045" s="722"/>
      <c r="BT2045" s="722"/>
      <c r="BU2045" s="722"/>
      <c r="BV2045" s="722"/>
      <c r="BW2045" s="722"/>
      <c r="BX2045" s="722"/>
      <c r="BY2045" s="722"/>
      <c r="BZ2045" s="722"/>
      <c r="CA2045" s="722"/>
      <c r="CB2045" s="722"/>
      <c r="CC2045" s="722"/>
      <c r="CD2045" s="722"/>
      <c r="CE2045" s="722"/>
      <c r="CF2045" s="722"/>
      <c r="CG2045" s="722"/>
      <c r="CH2045" s="722"/>
      <c r="CI2045" s="722"/>
      <c r="CJ2045" s="722"/>
      <c r="CK2045" s="722"/>
      <c r="CL2045" s="722"/>
      <c r="CM2045" s="722"/>
      <c r="CN2045" s="722"/>
      <c r="CO2045" s="722"/>
      <c r="CP2045" s="722"/>
      <c r="CQ2045" s="722"/>
      <c r="CR2045" s="722"/>
      <c r="CS2045" s="722"/>
    </row>
    <row r="2046" spans="1:97" s="1376" customFormat="1">
      <c r="A2046" s="722"/>
      <c r="B2046" s="722"/>
      <c r="C2046" s="722"/>
      <c r="D2046" s="722"/>
      <c r="E2046" s="722"/>
      <c r="F2046" s="757"/>
      <c r="G2046" s="757"/>
      <c r="H2046" s="757"/>
      <c r="I2046" s="757"/>
      <c r="J2046" s="757"/>
      <c r="K2046" s="758"/>
      <c r="L2046" s="758"/>
      <c r="M2046" s="722"/>
      <c r="N2046" s="736"/>
      <c r="O2046" s="736"/>
      <c r="P2046" s="736"/>
      <c r="Q2046" s="736"/>
      <c r="R2046" s="736"/>
      <c r="S2046" s="736"/>
      <c r="T2046" s="736"/>
      <c r="U2046" s="736"/>
      <c r="BA2046" s="722"/>
      <c r="BB2046" s="722"/>
      <c r="BC2046" s="722"/>
      <c r="BD2046" s="722"/>
      <c r="BE2046" s="722"/>
      <c r="BF2046" s="722"/>
      <c r="BG2046" s="722"/>
      <c r="BH2046" s="722"/>
      <c r="BI2046" s="722"/>
      <c r="BJ2046" s="722"/>
      <c r="BK2046" s="722"/>
      <c r="BL2046" s="722"/>
      <c r="BM2046" s="722"/>
      <c r="BN2046" s="722"/>
      <c r="BO2046" s="722"/>
      <c r="BP2046" s="722"/>
      <c r="BQ2046" s="722"/>
      <c r="BR2046" s="722"/>
      <c r="BS2046" s="722"/>
      <c r="BT2046" s="722"/>
      <c r="BU2046" s="722"/>
      <c r="BV2046" s="722"/>
      <c r="BW2046" s="722"/>
      <c r="BX2046" s="722"/>
      <c r="BY2046" s="722"/>
      <c r="BZ2046" s="722"/>
      <c r="CA2046" s="722"/>
      <c r="CB2046" s="722"/>
      <c r="CC2046" s="722"/>
      <c r="CD2046" s="722"/>
      <c r="CE2046" s="722"/>
      <c r="CF2046" s="722"/>
      <c r="CG2046" s="722"/>
      <c r="CH2046" s="722"/>
      <c r="CI2046" s="722"/>
      <c r="CJ2046" s="722"/>
      <c r="CK2046" s="722"/>
      <c r="CL2046" s="722"/>
      <c r="CM2046" s="722"/>
      <c r="CN2046" s="722"/>
      <c r="CO2046" s="722"/>
      <c r="CP2046" s="722"/>
      <c r="CQ2046" s="722"/>
      <c r="CR2046" s="722"/>
      <c r="CS2046" s="722"/>
    </row>
    <row r="2047" spans="1:97" s="1376" customFormat="1">
      <c r="A2047" s="722"/>
      <c r="B2047" s="722"/>
      <c r="C2047" s="722"/>
      <c r="D2047" s="722"/>
      <c r="E2047" s="722"/>
      <c r="F2047" s="757"/>
      <c r="G2047" s="757"/>
      <c r="H2047" s="757"/>
      <c r="I2047" s="757"/>
      <c r="J2047" s="757"/>
      <c r="K2047" s="758"/>
      <c r="L2047" s="758"/>
      <c r="M2047" s="722"/>
      <c r="N2047" s="736"/>
      <c r="O2047" s="736"/>
      <c r="P2047" s="736"/>
      <c r="Q2047" s="736"/>
      <c r="R2047" s="736"/>
      <c r="S2047" s="736"/>
      <c r="T2047" s="736"/>
      <c r="U2047" s="736"/>
      <c r="BA2047" s="722"/>
      <c r="BB2047" s="722"/>
      <c r="BC2047" s="722"/>
      <c r="BD2047" s="722"/>
      <c r="BE2047" s="722"/>
      <c r="BF2047" s="722"/>
      <c r="BG2047" s="722"/>
      <c r="BH2047" s="722"/>
      <c r="BI2047" s="722"/>
      <c r="BJ2047" s="722"/>
      <c r="BK2047" s="722"/>
      <c r="BL2047" s="722"/>
      <c r="BM2047" s="722"/>
      <c r="BN2047" s="722"/>
      <c r="BO2047" s="722"/>
      <c r="BP2047" s="722"/>
      <c r="BQ2047" s="722"/>
      <c r="BR2047" s="722"/>
      <c r="BS2047" s="722"/>
      <c r="BT2047" s="722"/>
      <c r="BU2047" s="722"/>
      <c r="BV2047" s="722"/>
      <c r="BW2047" s="722"/>
      <c r="BX2047" s="722"/>
      <c r="BY2047" s="722"/>
      <c r="BZ2047" s="722"/>
      <c r="CA2047" s="722"/>
      <c r="CB2047" s="722"/>
      <c r="CC2047" s="722"/>
      <c r="CD2047" s="722"/>
      <c r="CE2047" s="722"/>
      <c r="CF2047" s="722"/>
      <c r="CG2047" s="722"/>
      <c r="CH2047" s="722"/>
      <c r="CI2047" s="722"/>
      <c r="CJ2047" s="722"/>
      <c r="CK2047" s="722"/>
      <c r="CL2047" s="722"/>
      <c r="CM2047" s="722"/>
      <c r="CN2047" s="722"/>
      <c r="CO2047" s="722"/>
      <c r="CP2047" s="722"/>
      <c r="CQ2047" s="722"/>
      <c r="CR2047" s="722"/>
      <c r="CS2047" s="722"/>
    </row>
    <row r="2048" spans="1:97" s="1376" customFormat="1">
      <c r="A2048" s="722"/>
      <c r="B2048" s="722"/>
      <c r="C2048" s="722"/>
      <c r="D2048" s="722"/>
      <c r="E2048" s="722"/>
      <c r="F2048" s="757"/>
      <c r="G2048" s="757"/>
      <c r="H2048" s="757"/>
      <c r="I2048" s="757"/>
      <c r="J2048" s="757"/>
      <c r="K2048" s="758"/>
      <c r="L2048" s="758"/>
      <c r="M2048" s="722"/>
      <c r="N2048" s="736"/>
      <c r="O2048" s="736"/>
      <c r="P2048" s="736"/>
      <c r="Q2048" s="736"/>
      <c r="R2048" s="736"/>
      <c r="S2048" s="736"/>
      <c r="T2048" s="736"/>
      <c r="U2048" s="736"/>
      <c r="BA2048" s="722"/>
      <c r="BB2048" s="722"/>
      <c r="BC2048" s="722"/>
      <c r="BD2048" s="722"/>
      <c r="BE2048" s="722"/>
      <c r="BF2048" s="722"/>
      <c r="BG2048" s="722"/>
      <c r="BH2048" s="722"/>
      <c r="BI2048" s="722"/>
      <c r="BJ2048" s="722"/>
      <c r="BK2048" s="722"/>
      <c r="BL2048" s="722"/>
      <c r="BM2048" s="722"/>
      <c r="BN2048" s="722"/>
      <c r="BO2048" s="722"/>
      <c r="BP2048" s="722"/>
      <c r="BQ2048" s="722"/>
      <c r="BR2048" s="722"/>
      <c r="BS2048" s="722"/>
      <c r="BT2048" s="722"/>
      <c r="BU2048" s="722"/>
      <c r="BV2048" s="722"/>
      <c r="BW2048" s="722"/>
      <c r="BX2048" s="722"/>
      <c r="BY2048" s="722"/>
      <c r="BZ2048" s="722"/>
      <c r="CA2048" s="722"/>
      <c r="CB2048" s="722"/>
      <c r="CC2048" s="722"/>
      <c r="CD2048" s="722"/>
      <c r="CE2048" s="722"/>
      <c r="CF2048" s="722"/>
      <c r="CG2048" s="722"/>
      <c r="CH2048" s="722"/>
      <c r="CI2048" s="722"/>
      <c r="CJ2048" s="722"/>
      <c r="CK2048" s="722"/>
      <c r="CL2048" s="722"/>
      <c r="CM2048" s="722"/>
      <c r="CN2048" s="722"/>
      <c r="CO2048" s="722"/>
      <c r="CP2048" s="722"/>
      <c r="CQ2048" s="722"/>
      <c r="CR2048" s="722"/>
      <c r="CS2048" s="722"/>
    </row>
    <row r="2049" spans="1:97" s="1376" customFormat="1">
      <c r="A2049" s="722"/>
      <c r="B2049" s="722"/>
      <c r="C2049" s="722"/>
      <c r="D2049" s="722"/>
      <c r="E2049" s="722"/>
      <c r="F2049" s="757"/>
      <c r="G2049" s="757"/>
      <c r="H2049" s="757"/>
      <c r="I2049" s="757"/>
      <c r="J2049" s="757"/>
      <c r="K2049" s="758"/>
      <c r="L2049" s="758"/>
      <c r="M2049" s="722"/>
      <c r="N2049" s="736"/>
      <c r="O2049" s="736"/>
      <c r="P2049" s="736"/>
      <c r="Q2049" s="736"/>
      <c r="R2049" s="736"/>
      <c r="S2049" s="736"/>
      <c r="T2049" s="736"/>
      <c r="U2049" s="736"/>
      <c r="BA2049" s="722"/>
      <c r="BB2049" s="722"/>
      <c r="BC2049" s="722"/>
      <c r="BD2049" s="722"/>
      <c r="BE2049" s="722"/>
      <c r="BF2049" s="722"/>
      <c r="BG2049" s="722"/>
      <c r="BH2049" s="722"/>
      <c r="BI2049" s="722"/>
      <c r="BJ2049" s="722"/>
      <c r="BK2049" s="722"/>
      <c r="BL2049" s="722"/>
      <c r="BM2049" s="722"/>
      <c r="BN2049" s="722"/>
      <c r="BO2049" s="722"/>
      <c r="BP2049" s="722"/>
      <c r="BQ2049" s="722"/>
      <c r="BR2049" s="722"/>
      <c r="BS2049" s="722"/>
      <c r="BT2049" s="722"/>
      <c r="BU2049" s="722"/>
      <c r="BV2049" s="722"/>
      <c r="BW2049" s="722"/>
      <c r="BX2049" s="722"/>
      <c r="BY2049" s="722"/>
      <c r="BZ2049" s="722"/>
      <c r="CA2049" s="722"/>
      <c r="CB2049" s="722"/>
      <c r="CC2049" s="722"/>
      <c r="CD2049" s="722"/>
      <c r="CE2049" s="722"/>
      <c r="CF2049" s="722"/>
      <c r="CG2049" s="722"/>
      <c r="CH2049" s="722"/>
      <c r="CI2049" s="722"/>
      <c r="CJ2049" s="722"/>
      <c r="CK2049" s="722"/>
      <c r="CL2049" s="722"/>
      <c r="CM2049" s="722"/>
      <c r="CN2049" s="722"/>
      <c r="CO2049" s="722"/>
      <c r="CP2049" s="722"/>
      <c r="CQ2049" s="722"/>
      <c r="CR2049" s="722"/>
      <c r="CS2049" s="722"/>
    </row>
    <row r="2050" spans="1:97" s="1376" customFormat="1">
      <c r="A2050" s="722"/>
      <c r="B2050" s="722"/>
      <c r="C2050" s="722"/>
      <c r="D2050" s="722"/>
      <c r="E2050" s="722"/>
      <c r="F2050" s="757"/>
      <c r="G2050" s="757"/>
      <c r="H2050" s="757"/>
      <c r="I2050" s="757"/>
      <c r="J2050" s="757"/>
      <c r="K2050" s="758"/>
      <c r="L2050" s="758"/>
      <c r="M2050" s="722"/>
      <c r="N2050" s="736"/>
      <c r="O2050" s="736"/>
      <c r="P2050" s="736"/>
      <c r="Q2050" s="736"/>
      <c r="R2050" s="736"/>
      <c r="S2050" s="736"/>
      <c r="T2050" s="736"/>
      <c r="U2050" s="736"/>
      <c r="BA2050" s="722"/>
      <c r="BB2050" s="722"/>
      <c r="BC2050" s="722"/>
      <c r="BD2050" s="722"/>
      <c r="BE2050" s="722"/>
      <c r="BF2050" s="722"/>
      <c r="BG2050" s="722"/>
      <c r="BH2050" s="722"/>
      <c r="BI2050" s="722"/>
      <c r="BJ2050" s="722"/>
      <c r="BK2050" s="722"/>
      <c r="BL2050" s="722"/>
      <c r="BM2050" s="722"/>
      <c r="BN2050" s="722"/>
      <c r="BO2050" s="722"/>
      <c r="BP2050" s="722"/>
      <c r="BQ2050" s="722"/>
      <c r="BR2050" s="722"/>
      <c r="BS2050" s="722"/>
      <c r="BT2050" s="722"/>
      <c r="BU2050" s="722"/>
      <c r="BV2050" s="722"/>
      <c r="BW2050" s="722"/>
      <c r="BX2050" s="722"/>
      <c r="BY2050" s="722"/>
      <c r="BZ2050" s="722"/>
      <c r="CA2050" s="722"/>
      <c r="CB2050" s="722"/>
      <c r="CC2050" s="722"/>
      <c r="CD2050" s="722"/>
      <c r="CE2050" s="722"/>
      <c r="CF2050" s="722"/>
      <c r="CG2050" s="722"/>
      <c r="CH2050" s="722"/>
      <c r="CI2050" s="722"/>
      <c r="CJ2050" s="722"/>
      <c r="CK2050" s="722"/>
      <c r="CL2050" s="722"/>
      <c r="CM2050" s="722"/>
      <c r="CN2050" s="722"/>
      <c r="CO2050" s="722"/>
      <c r="CP2050" s="722"/>
      <c r="CQ2050" s="722"/>
      <c r="CR2050" s="722"/>
      <c r="CS2050" s="722"/>
    </row>
    <row r="2051" spans="1:97" s="1376" customFormat="1">
      <c r="A2051" s="722"/>
      <c r="B2051" s="722"/>
      <c r="C2051" s="722"/>
      <c r="D2051" s="722"/>
      <c r="E2051" s="722"/>
      <c r="F2051" s="757"/>
      <c r="G2051" s="757"/>
      <c r="H2051" s="757"/>
      <c r="I2051" s="757"/>
      <c r="J2051" s="757"/>
      <c r="K2051" s="758"/>
      <c r="L2051" s="758"/>
      <c r="M2051" s="722"/>
      <c r="N2051" s="736"/>
      <c r="O2051" s="736"/>
      <c r="P2051" s="736"/>
      <c r="Q2051" s="736"/>
      <c r="R2051" s="736"/>
      <c r="S2051" s="736"/>
      <c r="T2051" s="736"/>
      <c r="U2051" s="736"/>
      <c r="BA2051" s="722"/>
      <c r="BB2051" s="722"/>
      <c r="BC2051" s="722"/>
      <c r="BD2051" s="722"/>
      <c r="BE2051" s="722"/>
      <c r="BF2051" s="722"/>
      <c r="BG2051" s="722"/>
      <c r="BH2051" s="722"/>
      <c r="BI2051" s="722"/>
      <c r="BJ2051" s="722"/>
      <c r="BK2051" s="722"/>
      <c r="BL2051" s="722"/>
      <c r="BM2051" s="722"/>
      <c r="BN2051" s="722"/>
      <c r="BO2051" s="722"/>
      <c r="BP2051" s="722"/>
      <c r="BQ2051" s="722"/>
      <c r="BR2051" s="722"/>
      <c r="BS2051" s="722"/>
      <c r="BT2051" s="722"/>
      <c r="BU2051" s="722"/>
      <c r="BV2051" s="722"/>
      <c r="BW2051" s="722"/>
      <c r="BX2051" s="722"/>
      <c r="BY2051" s="722"/>
      <c r="BZ2051" s="722"/>
      <c r="CA2051" s="722"/>
      <c r="CB2051" s="722"/>
      <c r="CC2051" s="722"/>
      <c r="CD2051" s="722"/>
      <c r="CE2051" s="722"/>
      <c r="CF2051" s="722"/>
      <c r="CG2051" s="722"/>
      <c r="CH2051" s="722"/>
      <c r="CI2051" s="722"/>
      <c r="CJ2051" s="722"/>
      <c r="CK2051" s="722"/>
      <c r="CL2051" s="722"/>
      <c r="CM2051" s="722"/>
      <c r="CN2051" s="722"/>
      <c r="CO2051" s="722"/>
      <c r="CP2051" s="722"/>
      <c r="CQ2051" s="722"/>
      <c r="CR2051" s="722"/>
      <c r="CS2051" s="722"/>
    </row>
    <row r="2052" spans="1:97" s="1376" customFormat="1">
      <c r="A2052" s="722"/>
      <c r="B2052" s="722"/>
      <c r="C2052" s="722"/>
      <c r="D2052" s="722"/>
      <c r="E2052" s="722"/>
      <c r="F2052" s="757"/>
      <c r="G2052" s="757"/>
      <c r="H2052" s="757"/>
      <c r="I2052" s="757"/>
      <c r="J2052" s="757"/>
      <c r="K2052" s="758"/>
      <c r="L2052" s="758"/>
      <c r="M2052" s="722"/>
      <c r="N2052" s="736"/>
      <c r="O2052" s="736"/>
      <c r="P2052" s="736"/>
      <c r="Q2052" s="736"/>
      <c r="R2052" s="736"/>
      <c r="S2052" s="736"/>
      <c r="T2052" s="736"/>
      <c r="U2052" s="736"/>
      <c r="BA2052" s="722"/>
      <c r="BB2052" s="722"/>
      <c r="BC2052" s="722"/>
      <c r="BD2052" s="722"/>
      <c r="BE2052" s="722"/>
      <c r="BF2052" s="722"/>
      <c r="BG2052" s="722"/>
      <c r="BH2052" s="722"/>
      <c r="BI2052" s="722"/>
      <c r="BJ2052" s="722"/>
      <c r="BK2052" s="722"/>
      <c r="BL2052" s="722"/>
      <c r="BM2052" s="722"/>
      <c r="BN2052" s="722"/>
      <c r="BO2052" s="722"/>
      <c r="BP2052" s="722"/>
      <c r="BQ2052" s="722"/>
      <c r="BR2052" s="722"/>
      <c r="BS2052" s="722"/>
      <c r="BT2052" s="722"/>
      <c r="BU2052" s="722"/>
      <c r="BV2052" s="722"/>
      <c r="BW2052" s="722"/>
      <c r="BX2052" s="722"/>
      <c r="BY2052" s="722"/>
      <c r="BZ2052" s="722"/>
      <c r="CA2052" s="722"/>
      <c r="CB2052" s="722"/>
      <c r="CC2052" s="722"/>
      <c r="CD2052" s="722"/>
      <c r="CE2052" s="722"/>
      <c r="CF2052" s="722"/>
      <c r="CG2052" s="722"/>
      <c r="CH2052" s="722"/>
      <c r="CI2052" s="722"/>
      <c r="CJ2052" s="722"/>
      <c r="CK2052" s="722"/>
      <c r="CL2052" s="722"/>
      <c r="CM2052" s="722"/>
      <c r="CN2052" s="722"/>
      <c r="CO2052" s="722"/>
      <c r="CP2052" s="722"/>
      <c r="CQ2052" s="722"/>
      <c r="CR2052" s="722"/>
      <c r="CS2052" s="722"/>
    </row>
    <row r="2053" spans="1:97" s="1376" customFormat="1">
      <c r="A2053" s="722"/>
      <c r="B2053" s="722"/>
      <c r="C2053" s="722"/>
      <c r="D2053" s="722"/>
      <c r="E2053" s="722"/>
      <c r="F2053" s="757"/>
      <c r="G2053" s="757"/>
      <c r="H2053" s="757"/>
      <c r="I2053" s="757"/>
      <c r="J2053" s="757"/>
      <c r="K2053" s="758"/>
      <c r="L2053" s="758"/>
      <c r="M2053" s="722"/>
      <c r="N2053" s="736"/>
      <c r="O2053" s="736"/>
      <c r="P2053" s="736"/>
      <c r="Q2053" s="736"/>
      <c r="R2053" s="736"/>
      <c r="S2053" s="736"/>
      <c r="T2053" s="736"/>
      <c r="U2053" s="736"/>
      <c r="BA2053" s="722"/>
      <c r="BB2053" s="722"/>
      <c r="BC2053" s="722"/>
      <c r="BD2053" s="722"/>
      <c r="BE2053" s="722"/>
      <c r="BF2053" s="722"/>
      <c r="BG2053" s="722"/>
      <c r="BH2053" s="722"/>
      <c r="BI2053" s="722"/>
      <c r="BJ2053" s="722"/>
      <c r="BK2053" s="722"/>
      <c r="BL2053" s="722"/>
      <c r="BM2053" s="722"/>
      <c r="BN2053" s="722"/>
      <c r="BO2053" s="722"/>
      <c r="BP2053" s="722"/>
      <c r="BQ2053" s="722"/>
      <c r="BR2053" s="722"/>
      <c r="BS2053" s="722"/>
      <c r="BT2053" s="722"/>
      <c r="BU2053" s="722"/>
      <c r="BV2053" s="722"/>
      <c r="BW2053" s="722"/>
      <c r="BX2053" s="722"/>
      <c r="BY2053" s="722"/>
      <c r="BZ2053" s="722"/>
      <c r="CA2053" s="722"/>
      <c r="CB2053" s="722"/>
      <c r="CC2053" s="722"/>
      <c r="CD2053" s="722"/>
      <c r="CE2053" s="722"/>
      <c r="CF2053" s="722"/>
      <c r="CG2053" s="722"/>
      <c r="CH2053" s="722"/>
      <c r="CI2053" s="722"/>
      <c r="CJ2053" s="722"/>
      <c r="CK2053" s="722"/>
      <c r="CL2053" s="722"/>
      <c r="CM2053" s="722"/>
      <c r="CN2053" s="722"/>
      <c r="CO2053" s="722"/>
      <c r="CP2053" s="722"/>
      <c r="CQ2053" s="722"/>
      <c r="CR2053" s="722"/>
      <c r="CS2053" s="722"/>
    </row>
    <row r="2054" spans="1:97" s="1376" customFormat="1">
      <c r="A2054" s="722"/>
      <c r="B2054" s="722"/>
      <c r="C2054" s="722"/>
      <c r="D2054" s="722"/>
      <c r="E2054" s="722"/>
      <c r="F2054" s="757"/>
      <c r="G2054" s="757"/>
      <c r="H2054" s="757"/>
      <c r="I2054" s="757"/>
      <c r="J2054" s="757"/>
      <c r="K2054" s="758"/>
      <c r="L2054" s="758"/>
      <c r="M2054" s="722"/>
      <c r="N2054" s="736"/>
      <c r="O2054" s="736"/>
      <c r="P2054" s="736"/>
      <c r="Q2054" s="736"/>
      <c r="R2054" s="736"/>
      <c r="S2054" s="736"/>
      <c r="T2054" s="736"/>
      <c r="U2054" s="736"/>
      <c r="BA2054" s="722"/>
      <c r="BB2054" s="722"/>
      <c r="BC2054" s="722"/>
      <c r="BD2054" s="722"/>
      <c r="BE2054" s="722"/>
      <c r="BF2054" s="722"/>
      <c r="BG2054" s="722"/>
      <c r="BH2054" s="722"/>
      <c r="BI2054" s="722"/>
      <c r="BJ2054" s="722"/>
      <c r="BK2054" s="722"/>
      <c r="BL2054" s="722"/>
      <c r="BM2054" s="722"/>
      <c r="BN2054" s="722"/>
      <c r="BO2054" s="722"/>
      <c r="BP2054" s="722"/>
      <c r="BQ2054" s="722"/>
      <c r="BR2054" s="722"/>
      <c r="BS2054" s="722"/>
      <c r="BT2054" s="722"/>
      <c r="BU2054" s="722"/>
      <c r="BV2054" s="722"/>
      <c r="BW2054" s="722"/>
      <c r="BX2054" s="722"/>
      <c r="BY2054" s="722"/>
      <c r="BZ2054" s="722"/>
      <c r="CA2054" s="722"/>
      <c r="CB2054" s="722"/>
      <c r="CC2054" s="722"/>
      <c r="CD2054" s="722"/>
      <c r="CE2054" s="722"/>
      <c r="CF2054" s="722"/>
      <c r="CG2054" s="722"/>
      <c r="CH2054" s="722"/>
      <c r="CI2054" s="722"/>
      <c r="CJ2054" s="722"/>
      <c r="CK2054" s="722"/>
      <c r="CL2054" s="722"/>
      <c r="CM2054" s="722"/>
      <c r="CN2054" s="722"/>
      <c r="CO2054" s="722"/>
      <c r="CP2054" s="722"/>
      <c r="CQ2054" s="722"/>
      <c r="CR2054" s="722"/>
      <c r="CS2054" s="722"/>
    </row>
    <row r="2055" spans="1:97" s="1376" customFormat="1">
      <c r="A2055" s="722"/>
      <c r="B2055" s="722"/>
      <c r="C2055" s="722"/>
      <c r="D2055" s="722"/>
      <c r="E2055" s="722"/>
      <c r="F2055" s="757"/>
      <c r="G2055" s="757"/>
      <c r="H2055" s="757"/>
      <c r="I2055" s="757"/>
      <c r="J2055" s="757"/>
      <c r="K2055" s="758"/>
      <c r="L2055" s="758"/>
      <c r="M2055" s="722"/>
      <c r="N2055" s="736"/>
      <c r="O2055" s="736"/>
      <c r="P2055" s="736"/>
      <c r="Q2055" s="736"/>
      <c r="R2055" s="736"/>
      <c r="S2055" s="736"/>
      <c r="T2055" s="736"/>
      <c r="U2055" s="736"/>
      <c r="BA2055" s="722"/>
      <c r="BB2055" s="722"/>
      <c r="BC2055" s="722"/>
      <c r="BD2055" s="722"/>
      <c r="BE2055" s="722"/>
      <c r="BF2055" s="722"/>
      <c r="BG2055" s="722"/>
      <c r="BH2055" s="722"/>
      <c r="BI2055" s="722"/>
      <c r="BJ2055" s="722"/>
      <c r="BK2055" s="722"/>
      <c r="BL2055" s="722"/>
      <c r="BM2055" s="722"/>
      <c r="BN2055" s="722"/>
      <c r="BO2055" s="722"/>
      <c r="BP2055" s="722"/>
      <c r="BQ2055" s="722"/>
      <c r="BR2055" s="722"/>
      <c r="BS2055" s="722"/>
      <c r="BT2055" s="722"/>
      <c r="BU2055" s="722"/>
      <c r="BV2055" s="722"/>
      <c r="BW2055" s="722"/>
      <c r="BX2055" s="722"/>
      <c r="BY2055" s="722"/>
      <c r="BZ2055" s="722"/>
      <c r="CA2055" s="722"/>
      <c r="CB2055" s="722"/>
      <c r="CC2055" s="722"/>
      <c r="CD2055" s="722"/>
      <c r="CE2055" s="722"/>
      <c r="CF2055" s="722"/>
      <c r="CG2055" s="722"/>
      <c r="CH2055" s="722"/>
      <c r="CI2055" s="722"/>
      <c r="CJ2055" s="722"/>
      <c r="CK2055" s="722"/>
      <c r="CL2055" s="722"/>
      <c r="CM2055" s="722"/>
      <c r="CN2055" s="722"/>
      <c r="CO2055" s="722"/>
      <c r="CP2055" s="722"/>
      <c r="CQ2055" s="722"/>
      <c r="CR2055" s="722"/>
      <c r="CS2055" s="722"/>
    </row>
    <row r="2056" spans="1:97" s="1376" customFormat="1">
      <c r="A2056" s="722"/>
      <c r="B2056" s="722"/>
      <c r="C2056" s="722"/>
      <c r="D2056" s="722"/>
      <c r="E2056" s="722"/>
      <c r="F2056" s="757"/>
      <c r="G2056" s="757"/>
      <c r="H2056" s="757"/>
      <c r="I2056" s="757"/>
      <c r="J2056" s="757"/>
      <c r="K2056" s="758"/>
      <c r="L2056" s="758"/>
      <c r="M2056" s="722"/>
      <c r="N2056" s="736"/>
      <c r="O2056" s="736"/>
      <c r="P2056" s="736"/>
      <c r="Q2056" s="736"/>
      <c r="R2056" s="736"/>
      <c r="S2056" s="736"/>
      <c r="T2056" s="736"/>
      <c r="U2056" s="736"/>
      <c r="BA2056" s="722"/>
      <c r="BB2056" s="722"/>
      <c r="BC2056" s="722"/>
      <c r="BD2056" s="722"/>
      <c r="BE2056" s="722"/>
      <c r="BF2056" s="722"/>
      <c r="BG2056" s="722"/>
      <c r="BH2056" s="722"/>
      <c r="BI2056" s="722"/>
      <c r="BJ2056" s="722"/>
      <c r="BK2056" s="722"/>
      <c r="BL2056" s="722"/>
      <c r="BM2056" s="722"/>
      <c r="BN2056" s="722"/>
      <c r="BO2056" s="722"/>
      <c r="BP2056" s="722"/>
      <c r="BQ2056" s="722"/>
      <c r="BR2056" s="722"/>
      <c r="BS2056" s="722"/>
      <c r="BT2056" s="722"/>
      <c r="BU2056" s="722"/>
      <c r="BV2056" s="722"/>
      <c r="BW2056" s="722"/>
      <c r="BX2056" s="722"/>
      <c r="BY2056" s="722"/>
      <c r="BZ2056" s="722"/>
      <c r="CA2056" s="722"/>
      <c r="CB2056" s="722"/>
      <c r="CC2056" s="722"/>
      <c r="CD2056" s="722"/>
      <c r="CE2056" s="722"/>
      <c r="CF2056" s="722"/>
      <c r="CG2056" s="722"/>
      <c r="CH2056" s="722"/>
      <c r="CI2056" s="722"/>
      <c r="CJ2056" s="722"/>
      <c r="CK2056" s="722"/>
      <c r="CL2056" s="722"/>
      <c r="CM2056" s="722"/>
      <c r="CN2056" s="722"/>
      <c r="CO2056" s="722"/>
      <c r="CP2056" s="722"/>
      <c r="CQ2056" s="722"/>
      <c r="CR2056" s="722"/>
      <c r="CS2056" s="722"/>
    </row>
    <row r="2057" spans="1:97" s="1376" customFormat="1">
      <c r="A2057" s="722"/>
      <c r="B2057" s="722"/>
      <c r="C2057" s="722"/>
      <c r="D2057" s="722"/>
      <c r="E2057" s="722"/>
      <c r="F2057" s="757"/>
      <c r="G2057" s="757"/>
      <c r="H2057" s="757"/>
      <c r="I2057" s="757"/>
      <c r="J2057" s="757"/>
      <c r="K2057" s="758"/>
      <c r="L2057" s="758"/>
      <c r="M2057" s="722"/>
      <c r="N2057" s="736"/>
      <c r="O2057" s="736"/>
      <c r="P2057" s="736"/>
      <c r="Q2057" s="736"/>
      <c r="R2057" s="736"/>
      <c r="S2057" s="736"/>
      <c r="T2057" s="736"/>
      <c r="U2057" s="736"/>
      <c r="BA2057" s="722"/>
      <c r="BB2057" s="722"/>
      <c r="BC2057" s="722"/>
      <c r="BD2057" s="722"/>
      <c r="BE2057" s="722"/>
      <c r="BF2057" s="722"/>
      <c r="BG2057" s="722"/>
      <c r="BH2057" s="722"/>
      <c r="BI2057" s="722"/>
      <c r="BJ2057" s="722"/>
      <c r="BK2057" s="722"/>
      <c r="BL2057" s="722"/>
      <c r="BM2057" s="722"/>
      <c r="BN2057" s="722"/>
      <c r="BO2057" s="722"/>
      <c r="BP2057" s="722"/>
      <c r="BQ2057" s="722"/>
      <c r="BR2057" s="722"/>
      <c r="BS2057" s="722"/>
      <c r="BT2057" s="722"/>
      <c r="BU2057" s="722"/>
      <c r="BV2057" s="722"/>
      <c r="BW2057" s="722"/>
      <c r="BX2057" s="722"/>
      <c r="BY2057" s="722"/>
      <c r="BZ2057" s="722"/>
      <c r="CA2057" s="722"/>
      <c r="CB2057" s="722"/>
      <c r="CC2057" s="722"/>
      <c r="CD2057" s="722"/>
      <c r="CE2057" s="722"/>
      <c r="CF2057" s="722"/>
      <c r="CG2057" s="722"/>
      <c r="CH2057" s="722"/>
      <c r="CI2057" s="722"/>
      <c r="CJ2057" s="722"/>
      <c r="CK2057" s="722"/>
      <c r="CL2057" s="722"/>
      <c r="CM2057" s="722"/>
      <c r="CN2057" s="722"/>
      <c r="CO2057" s="722"/>
      <c r="CP2057" s="722"/>
      <c r="CQ2057" s="722"/>
      <c r="CR2057" s="722"/>
      <c r="CS2057" s="722"/>
    </row>
    <row r="2058" spans="1:97" s="1376" customFormat="1">
      <c r="A2058" s="722"/>
      <c r="B2058" s="722"/>
      <c r="C2058" s="722"/>
      <c r="D2058" s="722"/>
      <c r="E2058" s="722"/>
      <c r="F2058" s="757"/>
      <c r="G2058" s="757"/>
      <c r="H2058" s="757"/>
      <c r="I2058" s="757"/>
      <c r="J2058" s="757"/>
      <c r="K2058" s="758"/>
      <c r="L2058" s="758"/>
      <c r="M2058" s="722"/>
      <c r="N2058" s="736"/>
      <c r="O2058" s="736"/>
      <c r="P2058" s="736"/>
      <c r="Q2058" s="736"/>
      <c r="R2058" s="736"/>
      <c r="S2058" s="736"/>
      <c r="T2058" s="736"/>
      <c r="U2058" s="736"/>
      <c r="BA2058" s="722"/>
      <c r="BB2058" s="722"/>
      <c r="BC2058" s="722"/>
      <c r="BD2058" s="722"/>
      <c r="BE2058" s="722"/>
      <c r="BF2058" s="722"/>
      <c r="BG2058" s="722"/>
      <c r="BH2058" s="722"/>
      <c r="BI2058" s="722"/>
      <c r="BJ2058" s="722"/>
      <c r="BK2058" s="722"/>
      <c r="BL2058" s="722"/>
      <c r="BM2058" s="722"/>
      <c r="BN2058" s="722"/>
      <c r="BO2058" s="722"/>
      <c r="BP2058" s="722"/>
      <c r="BQ2058" s="722"/>
      <c r="BR2058" s="722"/>
      <c r="BS2058" s="722"/>
      <c r="BT2058" s="722"/>
      <c r="BU2058" s="722"/>
      <c r="BV2058" s="722"/>
      <c r="BW2058" s="722"/>
      <c r="BX2058" s="722"/>
      <c r="BY2058" s="722"/>
      <c r="BZ2058" s="722"/>
      <c r="CA2058" s="722"/>
      <c r="CB2058" s="722"/>
      <c r="CC2058" s="722"/>
      <c r="CD2058" s="722"/>
      <c r="CE2058" s="722"/>
      <c r="CF2058" s="722"/>
      <c r="CG2058" s="722"/>
      <c r="CH2058" s="722"/>
      <c r="CI2058" s="722"/>
      <c r="CJ2058" s="722"/>
      <c r="CK2058" s="722"/>
      <c r="CL2058" s="722"/>
      <c r="CM2058" s="722"/>
      <c r="CN2058" s="722"/>
      <c r="CO2058" s="722"/>
      <c r="CP2058" s="722"/>
      <c r="CQ2058" s="722"/>
      <c r="CR2058" s="722"/>
      <c r="CS2058" s="722"/>
    </row>
    <row r="2059" spans="1:97" s="1376" customFormat="1">
      <c r="A2059" s="722"/>
      <c r="B2059" s="722"/>
      <c r="C2059" s="722"/>
      <c r="D2059" s="722"/>
      <c r="E2059" s="722"/>
      <c r="F2059" s="757"/>
      <c r="G2059" s="757"/>
      <c r="H2059" s="757"/>
      <c r="I2059" s="757"/>
      <c r="J2059" s="757"/>
      <c r="K2059" s="758"/>
      <c r="L2059" s="758"/>
      <c r="M2059" s="722"/>
      <c r="N2059" s="736"/>
      <c r="O2059" s="736"/>
      <c r="P2059" s="736"/>
      <c r="Q2059" s="736"/>
      <c r="R2059" s="736"/>
      <c r="S2059" s="736"/>
      <c r="T2059" s="736"/>
      <c r="U2059" s="736"/>
      <c r="BA2059" s="722"/>
      <c r="BB2059" s="722"/>
      <c r="BC2059" s="722"/>
      <c r="BD2059" s="722"/>
      <c r="BE2059" s="722"/>
      <c r="BF2059" s="722"/>
      <c r="BG2059" s="722"/>
      <c r="BH2059" s="722"/>
      <c r="BI2059" s="722"/>
      <c r="BJ2059" s="722"/>
      <c r="BK2059" s="722"/>
      <c r="BL2059" s="722"/>
      <c r="BM2059" s="722"/>
      <c r="BN2059" s="722"/>
      <c r="BO2059" s="722"/>
      <c r="BP2059" s="722"/>
      <c r="BQ2059" s="722"/>
      <c r="BR2059" s="722"/>
      <c r="BS2059" s="722"/>
      <c r="BT2059" s="722"/>
      <c r="BU2059" s="722"/>
      <c r="BV2059" s="722"/>
      <c r="BW2059" s="722"/>
      <c r="BX2059" s="722"/>
      <c r="BY2059" s="722"/>
      <c r="BZ2059" s="722"/>
      <c r="CA2059" s="722"/>
      <c r="CB2059" s="722"/>
      <c r="CC2059" s="722"/>
      <c r="CD2059" s="722"/>
      <c r="CE2059" s="722"/>
      <c r="CF2059" s="722"/>
      <c r="CG2059" s="722"/>
      <c r="CH2059" s="722"/>
      <c r="CI2059" s="722"/>
      <c r="CJ2059" s="722"/>
      <c r="CK2059" s="722"/>
      <c r="CL2059" s="722"/>
      <c r="CM2059" s="722"/>
      <c r="CN2059" s="722"/>
      <c r="CO2059" s="722"/>
      <c r="CP2059" s="722"/>
      <c r="CQ2059" s="722"/>
      <c r="CR2059" s="722"/>
      <c r="CS2059" s="722"/>
    </row>
    <row r="2060" spans="1:97" s="1376" customFormat="1">
      <c r="A2060" s="722"/>
      <c r="B2060" s="722"/>
      <c r="C2060" s="722"/>
      <c r="D2060" s="722"/>
      <c r="E2060" s="722"/>
      <c r="F2060" s="757"/>
      <c r="G2060" s="757"/>
      <c r="H2060" s="757"/>
      <c r="I2060" s="757"/>
      <c r="J2060" s="757"/>
      <c r="K2060" s="758"/>
      <c r="L2060" s="758"/>
      <c r="M2060" s="722"/>
      <c r="N2060" s="736"/>
      <c r="O2060" s="736"/>
      <c r="P2060" s="736"/>
      <c r="Q2060" s="736"/>
      <c r="R2060" s="736"/>
      <c r="S2060" s="736"/>
      <c r="T2060" s="736"/>
      <c r="U2060" s="736"/>
      <c r="BA2060" s="722"/>
      <c r="BB2060" s="722"/>
      <c r="BC2060" s="722"/>
      <c r="BD2060" s="722"/>
      <c r="BE2060" s="722"/>
      <c r="BF2060" s="722"/>
      <c r="BG2060" s="722"/>
      <c r="BH2060" s="722"/>
      <c r="BI2060" s="722"/>
      <c r="BJ2060" s="722"/>
      <c r="BK2060" s="722"/>
      <c r="BL2060" s="722"/>
      <c r="BM2060" s="722"/>
      <c r="BN2060" s="722"/>
      <c r="BO2060" s="722"/>
      <c r="BP2060" s="722"/>
      <c r="BQ2060" s="722"/>
      <c r="BR2060" s="722"/>
      <c r="BS2060" s="722"/>
      <c r="BT2060" s="722"/>
      <c r="BU2060" s="722"/>
      <c r="BV2060" s="722"/>
      <c r="BW2060" s="722"/>
      <c r="BX2060" s="722"/>
      <c r="BY2060" s="722"/>
      <c r="BZ2060" s="722"/>
      <c r="CA2060" s="722"/>
      <c r="CB2060" s="722"/>
      <c r="CC2060" s="722"/>
      <c r="CD2060" s="722"/>
      <c r="CE2060" s="722"/>
      <c r="CF2060" s="722"/>
      <c r="CG2060" s="722"/>
      <c r="CH2060" s="722"/>
      <c r="CI2060" s="722"/>
      <c r="CJ2060" s="722"/>
      <c r="CK2060" s="722"/>
      <c r="CL2060" s="722"/>
      <c r="CM2060" s="722"/>
      <c r="CN2060" s="722"/>
      <c r="CO2060" s="722"/>
      <c r="CP2060" s="722"/>
      <c r="CQ2060" s="722"/>
      <c r="CR2060" s="722"/>
      <c r="CS2060" s="722"/>
    </row>
    <row r="2061" spans="1:97" s="1376" customFormat="1">
      <c r="A2061" s="722"/>
      <c r="B2061" s="722"/>
      <c r="C2061" s="722"/>
      <c r="D2061" s="722"/>
      <c r="E2061" s="722"/>
      <c r="F2061" s="757"/>
      <c r="G2061" s="757"/>
      <c r="H2061" s="757"/>
      <c r="I2061" s="757"/>
      <c r="J2061" s="757"/>
      <c r="K2061" s="758"/>
      <c r="L2061" s="758"/>
      <c r="M2061" s="722"/>
      <c r="N2061" s="736"/>
      <c r="O2061" s="736"/>
      <c r="P2061" s="736"/>
      <c r="Q2061" s="736"/>
      <c r="R2061" s="736"/>
      <c r="S2061" s="736"/>
      <c r="T2061" s="736"/>
      <c r="U2061" s="736"/>
      <c r="BA2061" s="722"/>
      <c r="BB2061" s="722"/>
      <c r="BC2061" s="722"/>
      <c r="BD2061" s="722"/>
      <c r="BE2061" s="722"/>
      <c r="BF2061" s="722"/>
      <c r="BG2061" s="722"/>
      <c r="BH2061" s="722"/>
      <c r="BI2061" s="722"/>
      <c r="BJ2061" s="722"/>
      <c r="BK2061" s="722"/>
      <c r="BL2061" s="722"/>
      <c r="BM2061" s="722"/>
      <c r="BN2061" s="722"/>
      <c r="BO2061" s="722"/>
      <c r="BP2061" s="722"/>
      <c r="BQ2061" s="722"/>
      <c r="BR2061" s="722"/>
      <c r="BS2061" s="722"/>
      <c r="BT2061" s="722"/>
      <c r="BU2061" s="722"/>
      <c r="BV2061" s="722"/>
      <c r="BW2061" s="722"/>
      <c r="BX2061" s="722"/>
      <c r="BY2061" s="722"/>
      <c r="BZ2061" s="722"/>
      <c r="CA2061" s="722"/>
      <c r="CB2061" s="722"/>
      <c r="CC2061" s="722"/>
      <c r="CD2061" s="722"/>
      <c r="CE2061" s="722"/>
      <c r="CF2061" s="722"/>
      <c r="CG2061" s="722"/>
      <c r="CH2061" s="722"/>
      <c r="CI2061" s="722"/>
      <c r="CJ2061" s="722"/>
      <c r="CK2061" s="722"/>
      <c r="CL2061" s="722"/>
      <c r="CM2061" s="722"/>
      <c r="CN2061" s="722"/>
      <c r="CO2061" s="722"/>
      <c r="CP2061" s="722"/>
      <c r="CQ2061" s="722"/>
      <c r="CR2061" s="722"/>
      <c r="CS2061" s="722"/>
    </row>
    <row r="2062" spans="1:97" s="1376" customFormat="1">
      <c r="A2062" s="722"/>
      <c r="B2062" s="722"/>
      <c r="C2062" s="722"/>
      <c r="D2062" s="722"/>
      <c r="E2062" s="722"/>
      <c r="F2062" s="757"/>
      <c r="G2062" s="757"/>
      <c r="H2062" s="757"/>
      <c r="I2062" s="757"/>
      <c r="J2062" s="757"/>
      <c r="K2062" s="758"/>
      <c r="L2062" s="758"/>
      <c r="M2062" s="722"/>
      <c r="N2062" s="736"/>
      <c r="O2062" s="736"/>
      <c r="P2062" s="736"/>
      <c r="Q2062" s="736"/>
      <c r="R2062" s="736"/>
      <c r="S2062" s="736"/>
      <c r="T2062" s="736"/>
      <c r="U2062" s="736"/>
      <c r="BA2062" s="722"/>
      <c r="BB2062" s="722"/>
      <c r="BC2062" s="722"/>
      <c r="BD2062" s="722"/>
      <c r="BE2062" s="722"/>
      <c r="BF2062" s="722"/>
      <c r="BG2062" s="722"/>
      <c r="BH2062" s="722"/>
      <c r="BI2062" s="722"/>
      <c r="BJ2062" s="722"/>
      <c r="BK2062" s="722"/>
      <c r="BL2062" s="722"/>
      <c r="BM2062" s="722"/>
      <c r="BN2062" s="722"/>
      <c r="BO2062" s="722"/>
      <c r="BP2062" s="722"/>
      <c r="BQ2062" s="722"/>
      <c r="BR2062" s="722"/>
      <c r="BS2062" s="722"/>
      <c r="BT2062" s="722"/>
      <c r="BU2062" s="722"/>
      <c r="BV2062" s="722"/>
      <c r="BW2062" s="722"/>
      <c r="BX2062" s="722"/>
      <c r="BY2062" s="722"/>
      <c r="BZ2062" s="722"/>
      <c r="CA2062" s="722"/>
      <c r="CB2062" s="722"/>
      <c r="CC2062" s="722"/>
      <c r="CD2062" s="722"/>
      <c r="CE2062" s="722"/>
      <c r="CF2062" s="722"/>
      <c r="CG2062" s="722"/>
      <c r="CH2062" s="722"/>
      <c r="CI2062" s="722"/>
      <c r="CJ2062" s="722"/>
      <c r="CK2062" s="722"/>
      <c r="CL2062" s="722"/>
      <c r="CM2062" s="722"/>
      <c r="CN2062" s="722"/>
      <c r="CO2062" s="722"/>
      <c r="CP2062" s="722"/>
      <c r="CQ2062" s="722"/>
      <c r="CR2062" s="722"/>
      <c r="CS2062" s="722"/>
    </row>
    <row r="2063" spans="1:97" s="1376" customFormat="1">
      <c r="A2063" s="722"/>
      <c r="B2063" s="722"/>
      <c r="C2063" s="722"/>
      <c r="D2063" s="722"/>
      <c r="E2063" s="722"/>
      <c r="F2063" s="757"/>
      <c r="G2063" s="757"/>
      <c r="H2063" s="757"/>
      <c r="I2063" s="757"/>
      <c r="J2063" s="757"/>
      <c r="K2063" s="758"/>
      <c r="L2063" s="758"/>
      <c r="M2063" s="722"/>
      <c r="N2063" s="736"/>
      <c r="O2063" s="736"/>
      <c r="P2063" s="736"/>
      <c r="Q2063" s="736"/>
      <c r="R2063" s="736"/>
      <c r="S2063" s="736"/>
      <c r="T2063" s="736"/>
      <c r="U2063" s="736"/>
      <c r="BA2063" s="722"/>
      <c r="BB2063" s="722"/>
      <c r="BC2063" s="722"/>
      <c r="BD2063" s="722"/>
      <c r="BE2063" s="722"/>
      <c r="BF2063" s="722"/>
      <c r="BG2063" s="722"/>
      <c r="BH2063" s="722"/>
      <c r="BI2063" s="722"/>
      <c r="BJ2063" s="722"/>
      <c r="BK2063" s="722"/>
      <c r="BL2063" s="722"/>
      <c r="BM2063" s="722"/>
      <c r="BN2063" s="722"/>
      <c r="BO2063" s="722"/>
      <c r="BP2063" s="722"/>
      <c r="BQ2063" s="722"/>
      <c r="BR2063" s="722"/>
      <c r="BS2063" s="722"/>
      <c r="BT2063" s="722"/>
      <c r="BU2063" s="722"/>
      <c r="BV2063" s="722"/>
      <c r="BW2063" s="722"/>
      <c r="BX2063" s="722"/>
      <c r="BY2063" s="722"/>
      <c r="BZ2063" s="722"/>
      <c r="CA2063" s="722"/>
      <c r="CB2063" s="722"/>
      <c r="CC2063" s="722"/>
      <c r="CD2063" s="722"/>
      <c r="CE2063" s="722"/>
      <c r="CF2063" s="722"/>
      <c r="CG2063" s="722"/>
      <c r="CH2063" s="722"/>
      <c r="CI2063" s="722"/>
      <c r="CJ2063" s="722"/>
      <c r="CK2063" s="722"/>
      <c r="CL2063" s="722"/>
      <c r="CM2063" s="722"/>
      <c r="CN2063" s="722"/>
      <c r="CO2063" s="722"/>
      <c r="CP2063" s="722"/>
      <c r="CQ2063" s="722"/>
      <c r="CR2063" s="722"/>
      <c r="CS2063" s="722"/>
    </row>
    <row r="2064" spans="1:97" s="1376" customFormat="1">
      <c r="A2064" s="722"/>
      <c r="B2064" s="722"/>
      <c r="C2064" s="722"/>
      <c r="D2064" s="722"/>
      <c r="E2064" s="722"/>
      <c r="F2064" s="757"/>
      <c r="G2064" s="757"/>
      <c r="H2064" s="757"/>
      <c r="I2064" s="757"/>
      <c r="J2064" s="757"/>
      <c r="K2064" s="758"/>
      <c r="L2064" s="758"/>
      <c r="M2064" s="722"/>
      <c r="N2064" s="736"/>
      <c r="O2064" s="736"/>
      <c r="P2064" s="736"/>
      <c r="Q2064" s="736"/>
      <c r="R2064" s="736"/>
      <c r="S2064" s="736"/>
      <c r="T2064" s="736"/>
      <c r="U2064" s="736"/>
      <c r="BA2064" s="722"/>
      <c r="BB2064" s="722"/>
      <c r="BC2064" s="722"/>
      <c r="BD2064" s="722"/>
      <c r="BE2064" s="722"/>
      <c r="BF2064" s="722"/>
      <c r="BG2064" s="722"/>
      <c r="BH2064" s="722"/>
      <c r="BI2064" s="722"/>
      <c r="BJ2064" s="722"/>
      <c r="BK2064" s="722"/>
      <c r="BL2064" s="722"/>
      <c r="BM2064" s="722"/>
      <c r="BN2064" s="722"/>
      <c r="BO2064" s="722"/>
      <c r="BP2064" s="722"/>
      <c r="BQ2064" s="722"/>
      <c r="BR2064" s="722"/>
      <c r="BS2064" s="722"/>
      <c r="BT2064" s="722"/>
      <c r="BU2064" s="722"/>
      <c r="BV2064" s="722"/>
      <c r="BW2064" s="722"/>
      <c r="BX2064" s="722"/>
      <c r="BY2064" s="722"/>
      <c r="BZ2064" s="722"/>
      <c r="CA2064" s="722"/>
      <c r="CB2064" s="722"/>
      <c r="CC2064" s="722"/>
      <c r="CD2064" s="722"/>
      <c r="CE2064" s="722"/>
      <c r="CF2064" s="722"/>
      <c r="CG2064" s="722"/>
      <c r="CH2064" s="722"/>
      <c r="CI2064" s="722"/>
      <c r="CJ2064" s="722"/>
      <c r="CK2064" s="722"/>
      <c r="CL2064" s="722"/>
      <c r="CM2064" s="722"/>
      <c r="CN2064" s="722"/>
      <c r="CO2064" s="722"/>
      <c r="CP2064" s="722"/>
      <c r="CQ2064" s="722"/>
      <c r="CR2064" s="722"/>
      <c r="CS2064" s="722"/>
    </row>
    <row r="2065" spans="1:97" s="1376" customFormat="1">
      <c r="A2065" s="722"/>
      <c r="B2065" s="722"/>
      <c r="C2065" s="722"/>
      <c r="D2065" s="722"/>
      <c r="E2065" s="722"/>
      <c r="F2065" s="757"/>
      <c r="G2065" s="757"/>
      <c r="H2065" s="757"/>
      <c r="I2065" s="757"/>
      <c r="J2065" s="757"/>
      <c r="K2065" s="758"/>
      <c r="L2065" s="758"/>
      <c r="M2065" s="722"/>
      <c r="N2065" s="736"/>
      <c r="O2065" s="736"/>
      <c r="P2065" s="736"/>
      <c r="Q2065" s="736"/>
      <c r="R2065" s="736"/>
      <c r="S2065" s="736"/>
      <c r="T2065" s="736"/>
      <c r="U2065" s="736"/>
      <c r="BA2065" s="722"/>
      <c r="BB2065" s="722"/>
      <c r="BC2065" s="722"/>
      <c r="BD2065" s="722"/>
      <c r="BE2065" s="722"/>
      <c r="BF2065" s="722"/>
      <c r="BG2065" s="722"/>
      <c r="BH2065" s="722"/>
      <c r="BI2065" s="722"/>
      <c r="BJ2065" s="722"/>
      <c r="BK2065" s="722"/>
      <c r="BL2065" s="722"/>
      <c r="BM2065" s="722"/>
      <c r="BN2065" s="722"/>
      <c r="BO2065" s="722"/>
      <c r="BP2065" s="722"/>
      <c r="BQ2065" s="722"/>
      <c r="BR2065" s="722"/>
      <c r="BS2065" s="722"/>
      <c r="BT2065" s="722"/>
      <c r="BU2065" s="722"/>
      <c r="BV2065" s="722"/>
      <c r="BW2065" s="722"/>
      <c r="BX2065" s="722"/>
      <c r="BY2065" s="722"/>
      <c r="BZ2065" s="722"/>
      <c r="CA2065" s="722"/>
      <c r="CB2065" s="722"/>
      <c r="CC2065" s="722"/>
      <c r="CD2065" s="722"/>
      <c r="CE2065" s="722"/>
      <c r="CF2065" s="722"/>
      <c r="CG2065" s="722"/>
      <c r="CH2065" s="722"/>
      <c r="CI2065" s="722"/>
      <c r="CJ2065" s="722"/>
      <c r="CK2065" s="722"/>
      <c r="CL2065" s="722"/>
      <c r="CM2065" s="722"/>
      <c r="CN2065" s="722"/>
      <c r="CO2065" s="722"/>
      <c r="CP2065" s="722"/>
      <c r="CQ2065" s="722"/>
      <c r="CR2065" s="722"/>
      <c r="CS2065" s="722"/>
    </row>
    <row r="2066" spans="1:97" s="1376" customFormat="1">
      <c r="A2066" s="722"/>
      <c r="B2066" s="722"/>
      <c r="C2066" s="722"/>
      <c r="D2066" s="722"/>
      <c r="E2066" s="722"/>
      <c r="F2066" s="757"/>
      <c r="G2066" s="757"/>
      <c r="H2066" s="757"/>
      <c r="I2066" s="757"/>
      <c r="J2066" s="757"/>
      <c r="K2066" s="758"/>
      <c r="L2066" s="758"/>
      <c r="M2066" s="722"/>
      <c r="N2066" s="736"/>
      <c r="O2066" s="736"/>
      <c r="P2066" s="736"/>
      <c r="Q2066" s="736"/>
      <c r="R2066" s="736"/>
      <c r="S2066" s="736"/>
      <c r="T2066" s="736"/>
      <c r="U2066" s="736"/>
      <c r="BA2066" s="722"/>
      <c r="BB2066" s="722"/>
      <c r="BC2066" s="722"/>
      <c r="BD2066" s="722"/>
      <c r="BE2066" s="722"/>
      <c r="BF2066" s="722"/>
      <c r="BG2066" s="722"/>
      <c r="BH2066" s="722"/>
      <c r="BI2066" s="722"/>
      <c r="BJ2066" s="722"/>
      <c r="BK2066" s="722"/>
      <c r="BL2066" s="722"/>
      <c r="BM2066" s="722"/>
      <c r="BN2066" s="722"/>
      <c r="BO2066" s="722"/>
      <c r="BP2066" s="722"/>
      <c r="BQ2066" s="722"/>
      <c r="BR2066" s="722"/>
      <c r="BS2066" s="722"/>
      <c r="BT2066" s="722"/>
      <c r="BU2066" s="722"/>
      <c r="BV2066" s="722"/>
      <c r="BW2066" s="722"/>
      <c r="BX2066" s="722"/>
      <c r="BY2066" s="722"/>
      <c r="BZ2066" s="722"/>
      <c r="CA2066" s="722"/>
      <c r="CB2066" s="722"/>
      <c r="CC2066" s="722"/>
      <c r="CD2066" s="722"/>
      <c r="CE2066" s="722"/>
      <c r="CF2066" s="722"/>
      <c r="CG2066" s="722"/>
      <c r="CH2066" s="722"/>
      <c r="CI2066" s="722"/>
      <c r="CJ2066" s="722"/>
      <c r="CK2066" s="722"/>
      <c r="CL2066" s="722"/>
      <c r="CM2066" s="722"/>
      <c r="CN2066" s="722"/>
      <c r="CO2066" s="722"/>
      <c r="CP2066" s="722"/>
      <c r="CQ2066" s="722"/>
      <c r="CR2066" s="722"/>
      <c r="CS2066" s="722"/>
    </row>
    <row r="2067" spans="1:97" s="1376" customFormat="1">
      <c r="A2067" s="722"/>
      <c r="B2067" s="722"/>
      <c r="C2067" s="722"/>
      <c r="D2067" s="722"/>
      <c r="E2067" s="722"/>
      <c r="F2067" s="757"/>
      <c r="G2067" s="757"/>
      <c r="H2067" s="757"/>
      <c r="I2067" s="757"/>
      <c r="J2067" s="757"/>
      <c r="K2067" s="758"/>
      <c r="L2067" s="758"/>
      <c r="M2067" s="722"/>
      <c r="N2067" s="736"/>
      <c r="O2067" s="736"/>
      <c r="P2067" s="736"/>
      <c r="Q2067" s="736"/>
      <c r="R2067" s="736"/>
      <c r="S2067" s="736"/>
      <c r="T2067" s="736"/>
      <c r="U2067" s="736"/>
      <c r="BA2067" s="722"/>
      <c r="BB2067" s="722"/>
      <c r="BC2067" s="722"/>
      <c r="BD2067" s="722"/>
      <c r="BE2067" s="722"/>
      <c r="BF2067" s="722"/>
      <c r="BG2067" s="722"/>
      <c r="BH2067" s="722"/>
      <c r="BI2067" s="722"/>
      <c r="BJ2067" s="722"/>
      <c r="BK2067" s="722"/>
      <c r="BL2067" s="722"/>
      <c r="BM2067" s="722"/>
      <c r="BN2067" s="722"/>
      <c r="BO2067" s="722"/>
      <c r="BP2067" s="722"/>
      <c r="BQ2067" s="722"/>
      <c r="BR2067" s="722"/>
      <c r="BS2067" s="722"/>
      <c r="BT2067" s="722"/>
      <c r="BU2067" s="722"/>
      <c r="BV2067" s="722"/>
      <c r="BW2067" s="722"/>
      <c r="BX2067" s="722"/>
      <c r="BY2067" s="722"/>
      <c r="BZ2067" s="722"/>
      <c r="CA2067" s="722"/>
      <c r="CB2067" s="722"/>
      <c r="CC2067" s="722"/>
      <c r="CD2067" s="722"/>
      <c r="CE2067" s="722"/>
      <c r="CF2067" s="722"/>
      <c r="CG2067" s="722"/>
      <c r="CH2067" s="722"/>
      <c r="CI2067" s="722"/>
      <c r="CJ2067" s="722"/>
      <c r="CK2067" s="722"/>
      <c r="CL2067" s="722"/>
      <c r="CM2067" s="722"/>
      <c r="CN2067" s="722"/>
      <c r="CO2067" s="722"/>
      <c r="CP2067" s="722"/>
      <c r="CQ2067" s="722"/>
      <c r="CR2067" s="722"/>
      <c r="CS2067" s="722"/>
    </row>
    <row r="2068" spans="1:97" s="1376" customFormat="1">
      <c r="A2068" s="722"/>
      <c r="B2068" s="722"/>
      <c r="C2068" s="722"/>
      <c r="D2068" s="722"/>
      <c r="E2068" s="722"/>
      <c r="F2068" s="757"/>
      <c r="G2068" s="757"/>
      <c r="H2068" s="757"/>
      <c r="I2068" s="757"/>
      <c r="J2068" s="757"/>
      <c r="K2068" s="758"/>
      <c r="L2068" s="758"/>
      <c r="M2068" s="722"/>
      <c r="N2068" s="736"/>
      <c r="O2068" s="736"/>
      <c r="P2068" s="736"/>
      <c r="Q2068" s="736"/>
      <c r="R2068" s="736"/>
      <c r="S2068" s="736"/>
      <c r="T2068" s="736"/>
      <c r="U2068" s="736"/>
      <c r="BA2068" s="722"/>
      <c r="BB2068" s="722"/>
      <c r="BC2068" s="722"/>
      <c r="BD2068" s="722"/>
      <c r="BE2068" s="722"/>
      <c r="BF2068" s="722"/>
      <c r="BG2068" s="722"/>
      <c r="BH2068" s="722"/>
      <c r="BI2068" s="722"/>
      <c r="BJ2068" s="722"/>
      <c r="BK2068" s="722"/>
      <c r="BL2068" s="722"/>
      <c r="BM2068" s="722"/>
      <c r="BN2068" s="722"/>
      <c r="BO2068" s="722"/>
      <c r="BP2068" s="722"/>
      <c r="BQ2068" s="722"/>
      <c r="BR2068" s="722"/>
      <c r="BS2068" s="722"/>
      <c r="BT2068" s="722"/>
      <c r="BU2068" s="722"/>
      <c r="BV2068" s="722"/>
      <c r="BW2068" s="722"/>
      <c r="BX2068" s="722"/>
      <c r="BY2068" s="722"/>
      <c r="BZ2068" s="722"/>
      <c r="CA2068" s="722"/>
      <c r="CB2068" s="722"/>
      <c r="CC2068" s="722"/>
      <c r="CD2068" s="722"/>
      <c r="CE2068" s="722"/>
      <c r="CF2068" s="722"/>
      <c r="CG2068" s="722"/>
      <c r="CH2068" s="722"/>
      <c r="CI2068" s="722"/>
      <c r="CJ2068" s="722"/>
      <c r="CK2068" s="722"/>
      <c r="CL2068" s="722"/>
      <c r="CM2068" s="722"/>
      <c r="CN2068" s="722"/>
      <c r="CO2068" s="722"/>
      <c r="CP2068" s="722"/>
      <c r="CQ2068" s="722"/>
      <c r="CR2068" s="722"/>
      <c r="CS2068" s="722"/>
    </row>
    <row r="2069" spans="1:97" s="1376" customFormat="1">
      <c r="A2069" s="722"/>
      <c r="B2069" s="722"/>
      <c r="C2069" s="722"/>
      <c r="D2069" s="722"/>
      <c r="E2069" s="722"/>
      <c r="F2069" s="757"/>
      <c r="G2069" s="757"/>
      <c r="H2069" s="757"/>
      <c r="I2069" s="757"/>
      <c r="J2069" s="757"/>
      <c r="K2069" s="758"/>
      <c r="L2069" s="758"/>
      <c r="M2069" s="722"/>
      <c r="N2069" s="736"/>
      <c r="O2069" s="736"/>
      <c r="P2069" s="736"/>
      <c r="Q2069" s="736"/>
      <c r="R2069" s="736"/>
      <c r="S2069" s="736"/>
      <c r="T2069" s="736"/>
      <c r="U2069" s="736"/>
      <c r="BA2069" s="722"/>
      <c r="BB2069" s="722"/>
      <c r="BC2069" s="722"/>
      <c r="BD2069" s="722"/>
      <c r="BE2069" s="722"/>
      <c r="BF2069" s="722"/>
      <c r="BG2069" s="722"/>
      <c r="BH2069" s="722"/>
      <c r="BI2069" s="722"/>
      <c r="BJ2069" s="722"/>
      <c r="BK2069" s="722"/>
      <c r="BL2069" s="722"/>
      <c r="BM2069" s="722"/>
      <c r="BN2069" s="722"/>
      <c r="BO2069" s="722"/>
      <c r="BP2069" s="722"/>
      <c r="BQ2069" s="722"/>
      <c r="BR2069" s="722"/>
      <c r="BS2069" s="722"/>
      <c r="BT2069" s="722"/>
      <c r="BU2069" s="722"/>
      <c r="BV2069" s="722"/>
      <c r="BW2069" s="722"/>
      <c r="BX2069" s="722"/>
      <c r="BY2069" s="722"/>
      <c r="BZ2069" s="722"/>
      <c r="CA2069" s="722"/>
      <c r="CB2069" s="722"/>
      <c r="CC2069" s="722"/>
      <c r="CD2069" s="722"/>
      <c r="CE2069" s="722"/>
      <c r="CF2069" s="722"/>
      <c r="CG2069" s="722"/>
      <c r="CH2069" s="722"/>
      <c r="CI2069" s="722"/>
      <c r="CJ2069" s="722"/>
      <c r="CK2069" s="722"/>
      <c r="CL2069" s="722"/>
      <c r="CM2069" s="722"/>
      <c r="CN2069" s="722"/>
      <c r="CO2069" s="722"/>
      <c r="CP2069" s="722"/>
      <c r="CQ2069" s="722"/>
      <c r="CR2069" s="722"/>
      <c r="CS2069" s="722"/>
    </row>
    <row r="2070" spans="1:97" s="1376" customFormat="1">
      <c r="A2070" s="722"/>
      <c r="B2070" s="722"/>
      <c r="C2070" s="722"/>
      <c r="D2070" s="722"/>
      <c r="E2070" s="722"/>
      <c r="F2070" s="757"/>
      <c r="G2070" s="757"/>
      <c r="H2070" s="757"/>
      <c r="I2070" s="757"/>
      <c r="J2070" s="757"/>
      <c r="K2070" s="758"/>
      <c r="L2070" s="758"/>
      <c r="M2070" s="722"/>
      <c r="N2070" s="736"/>
      <c r="O2070" s="736"/>
      <c r="P2070" s="736"/>
      <c r="Q2070" s="736"/>
      <c r="R2070" s="736"/>
      <c r="S2070" s="736"/>
      <c r="T2070" s="736"/>
      <c r="U2070" s="736"/>
      <c r="BA2070" s="722"/>
      <c r="BB2070" s="722"/>
      <c r="BC2070" s="722"/>
      <c r="BD2070" s="722"/>
      <c r="BE2070" s="722"/>
      <c r="BF2070" s="722"/>
      <c r="BG2070" s="722"/>
      <c r="BH2070" s="722"/>
      <c r="BI2070" s="722"/>
      <c r="BJ2070" s="722"/>
      <c r="BK2070" s="722"/>
      <c r="BL2070" s="722"/>
      <c r="BM2070" s="722"/>
      <c r="BN2070" s="722"/>
      <c r="BO2070" s="722"/>
      <c r="BP2070" s="722"/>
      <c r="BQ2070" s="722"/>
      <c r="BR2070" s="722"/>
      <c r="BS2070" s="722"/>
      <c r="BT2070" s="722"/>
      <c r="BU2070" s="722"/>
      <c r="BV2070" s="722"/>
      <c r="BW2070" s="722"/>
      <c r="BX2070" s="722"/>
      <c r="BY2070" s="722"/>
      <c r="BZ2070" s="722"/>
      <c r="CA2070" s="722"/>
      <c r="CB2070" s="722"/>
      <c r="CC2070" s="722"/>
      <c r="CD2070" s="722"/>
      <c r="CE2070" s="722"/>
      <c r="CF2070" s="722"/>
      <c r="CG2070" s="722"/>
      <c r="CH2070" s="722"/>
      <c r="CI2070" s="722"/>
      <c r="CJ2070" s="722"/>
      <c r="CK2070" s="722"/>
      <c r="CL2070" s="722"/>
      <c r="CM2070" s="722"/>
      <c r="CN2070" s="722"/>
      <c r="CO2070" s="722"/>
      <c r="CP2070" s="722"/>
      <c r="CQ2070" s="722"/>
      <c r="CR2070" s="722"/>
      <c r="CS2070" s="722"/>
    </row>
    <row r="2071" spans="1:97" s="1376" customFormat="1">
      <c r="A2071" s="722"/>
      <c r="B2071" s="722"/>
      <c r="C2071" s="722"/>
      <c r="D2071" s="722"/>
      <c r="E2071" s="722"/>
      <c r="F2071" s="757"/>
      <c r="G2071" s="757"/>
      <c r="H2071" s="757"/>
      <c r="I2071" s="757"/>
      <c r="J2071" s="757"/>
      <c r="K2071" s="758"/>
      <c r="L2071" s="758"/>
      <c r="M2071" s="722"/>
      <c r="N2071" s="736"/>
      <c r="O2071" s="736"/>
      <c r="P2071" s="736"/>
      <c r="Q2071" s="736"/>
      <c r="R2071" s="736"/>
      <c r="S2071" s="736"/>
      <c r="T2071" s="736"/>
      <c r="U2071" s="736"/>
      <c r="BA2071" s="722"/>
      <c r="BB2071" s="722"/>
      <c r="BC2071" s="722"/>
      <c r="BD2071" s="722"/>
      <c r="BE2071" s="722"/>
      <c r="BF2071" s="722"/>
      <c r="BG2071" s="722"/>
      <c r="BH2071" s="722"/>
      <c r="BI2071" s="722"/>
      <c r="BJ2071" s="722"/>
      <c r="BK2071" s="722"/>
      <c r="BL2071" s="722"/>
      <c r="BM2071" s="722"/>
      <c r="BN2071" s="722"/>
      <c r="BO2071" s="722"/>
      <c r="BP2071" s="722"/>
      <c r="BQ2071" s="722"/>
      <c r="BR2071" s="722"/>
      <c r="BS2071" s="722"/>
      <c r="BT2071" s="722"/>
      <c r="BU2071" s="722"/>
      <c r="BV2071" s="722"/>
      <c r="BW2071" s="722"/>
      <c r="BX2071" s="722"/>
      <c r="BY2071" s="722"/>
      <c r="BZ2071" s="722"/>
      <c r="CA2071" s="722"/>
      <c r="CB2071" s="722"/>
      <c r="CC2071" s="722"/>
      <c r="CD2071" s="722"/>
      <c r="CE2071" s="722"/>
      <c r="CF2071" s="722"/>
      <c r="CG2071" s="722"/>
      <c r="CH2071" s="722"/>
      <c r="CI2071" s="722"/>
      <c r="CJ2071" s="722"/>
      <c r="CK2071" s="722"/>
      <c r="CL2071" s="722"/>
      <c r="CM2071" s="722"/>
      <c r="CN2071" s="722"/>
      <c r="CO2071" s="722"/>
      <c r="CP2071" s="722"/>
      <c r="CQ2071" s="722"/>
      <c r="CR2071" s="722"/>
      <c r="CS2071" s="722"/>
    </row>
    <row r="2072" spans="1:97" s="1376" customFormat="1">
      <c r="A2072" s="722"/>
      <c r="B2072" s="722"/>
      <c r="C2072" s="722"/>
      <c r="D2072" s="722"/>
      <c r="E2072" s="722"/>
      <c r="F2072" s="757"/>
      <c r="G2072" s="757"/>
      <c r="H2072" s="757"/>
      <c r="I2072" s="757"/>
      <c r="J2072" s="757"/>
      <c r="K2072" s="758"/>
      <c r="L2072" s="758"/>
      <c r="M2072" s="722"/>
      <c r="N2072" s="736"/>
      <c r="O2072" s="736"/>
      <c r="P2072" s="736"/>
      <c r="Q2072" s="736"/>
      <c r="R2072" s="736"/>
      <c r="S2072" s="736"/>
      <c r="T2072" s="736"/>
      <c r="U2072" s="736"/>
      <c r="BA2072" s="722"/>
      <c r="BB2072" s="722"/>
      <c r="BC2072" s="722"/>
      <c r="BD2072" s="722"/>
      <c r="BE2072" s="722"/>
      <c r="BF2072" s="722"/>
      <c r="BG2072" s="722"/>
      <c r="BH2072" s="722"/>
      <c r="BI2072" s="722"/>
      <c r="BJ2072" s="722"/>
      <c r="BK2072" s="722"/>
      <c r="BL2072" s="722"/>
      <c r="BM2072" s="722"/>
      <c r="BN2072" s="722"/>
      <c r="BO2072" s="722"/>
      <c r="BP2072" s="722"/>
      <c r="BQ2072" s="722"/>
      <c r="BR2072" s="722"/>
      <c r="BS2072" s="722"/>
      <c r="BT2072" s="722"/>
      <c r="BU2072" s="722"/>
      <c r="BV2072" s="722"/>
      <c r="BW2072" s="722"/>
      <c r="BX2072" s="722"/>
      <c r="BY2072" s="722"/>
      <c r="BZ2072" s="722"/>
      <c r="CA2072" s="722"/>
      <c r="CB2072" s="722"/>
      <c r="CC2072" s="722"/>
      <c r="CD2072" s="722"/>
      <c r="CE2072" s="722"/>
      <c r="CF2072" s="722"/>
      <c r="CG2072" s="722"/>
      <c r="CH2072" s="722"/>
      <c r="CI2072" s="722"/>
      <c r="CJ2072" s="722"/>
      <c r="CK2072" s="722"/>
      <c r="CL2072" s="722"/>
      <c r="CM2072" s="722"/>
      <c r="CN2072" s="722"/>
      <c r="CO2072" s="722"/>
      <c r="CP2072" s="722"/>
      <c r="CQ2072" s="722"/>
      <c r="CR2072" s="722"/>
      <c r="CS2072" s="722"/>
    </row>
    <row r="2073" spans="1:97" s="1376" customFormat="1">
      <c r="A2073" s="722"/>
      <c r="B2073" s="722"/>
      <c r="C2073" s="722"/>
      <c r="D2073" s="722"/>
      <c r="E2073" s="722"/>
      <c r="F2073" s="757"/>
      <c r="G2073" s="757"/>
      <c r="H2073" s="757"/>
      <c r="I2073" s="757"/>
      <c r="J2073" s="757"/>
      <c r="K2073" s="758"/>
      <c r="L2073" s="758"/>
      <c r="M2073" s="722"/>
      <c r="N2073" s="736"/>
      <c r="O2073" s="736"/>
      <c r="P2073" s="736"/>
      <c r="Q2073" s="736"/>
      <c r="R2073" s="736"/>
      <c r="S2073" s="736"/>
      <c r="T2073" s="736"/>
      <c r="U2073" s="736"/>
      <c r="BA2073" s="722"/>
      <c r="BB2073" s="722"/>
      <c r="BC2073" s="722"/>
      <c r="BD2073" s="722"/>
      <c r="BE2073" s="722"/>
      <c r="BF2073" s="722"/>
      <c r="BG2073" s="722"/>
      <c r="BH2073" s="722"/>
      <c r="BI2073" s="722"/>
      <c r="BJ2073" s="722"/>
      <c r="BK2073" s="722"/>
      <c r="BL2073" s="722"/>
      <c r="BM2073" s="722"/>
      <c r="BN2073" s="722"/>
      <c r="BO2073" s="722"/>
      <c r="BP2073" s="722"/>
      <c r="BQ2073" s="722"/>
      <c r="BR2073" s="722"/>
      <c r="BS2073" s="722"/>
      <c r="BT2073" s="722"/>
      <c r="BU2073" s="722"/>
      <c r="BV2073" s="722"/>
      <c r="BW2073" s="722"/>
      <c r="BX2073" s="722"/>
      <c r="BY2073" s="722"/>
      <c r="BZ2073" s="722"/>
      <c r="CA2073" s="722"/>
      <c r="CB2073" s="722"/>
      <c r="CC2073" s="722"/>
      <c r="CD2073" s="722"/>
      <c r="CE2073" s="722"/>
      <c r="CF2073" s="722"/>
      <c r="CG2073" s="722"/>
      <c r="CH2073" s="722"/>
      <c r="CI2073" s="722"/>
      <c r="CJ2073" s="722"/>
      <c r="CK2073" s="722"/>
      <c r="CL2073" s="722"/>
      <c r="CM2073" s="722"/>
      <c r="CN2073" s="722"/>
      <c r="CO2073" s="722"/>
      <c r="CP2073" s="722"/>
      <c r="CQ2073" s="722"/>
      <c r="CR2073" s="722"/>
      <c r="CS2073" s="722"/>
    </row>
    <row r="2074" spans="1:97" s="1376" customFormat="1">
      <c r="A2074" s="722"/>
      <c r="B2074" s="722"/>
      <c r="C2074" s="722"/>
      <c r="D2074" s="722"/>
      <c r="E2074" s="722"/>
      <c r="F2074" s="757"/>
      <c r="G2074" s="757"/>
      <c r="H2074" s="757"/>
      <c r="I2074" s="757"/>
      <c r="J2074" s="757"/>
      <c r="K2074" s="758"/>
      <c r="L2074" s="758"/>
      <c r="M2074" s="722"/>
      <c r="N2074" s="736"/>
      <c r="O2074" s="736"/>
      <c r="P2074" s="736"/>
      <c r="Q2074" s="736"/>
      <c r="R2074" s="736"/>
      <c r="S2074" s="736"/>
      <c r="T2074" s="736"/>
      <c r="U2074" s="736"/>
      <c r="BA2074" s="722"/>
      <c r="BB2074" s="722"/>
      <c r="BC2074" s="722"/>
      <c r="BD2074" s="722"/>
      <c r="BE2074" s="722"/>
      <c r="BF2074" s="722"/>
      <c r="BG2074" s="722"/>
      <c r="BH2074" s="722"/>
      <c r="BI2074" s="722"/>
      <c r="BJ2074" s="722"/>
      <c r="BK2074" s="722"/>
      <c r="BL2074" s="722"/>
      <c r="BM2074" s="722"/>
      <c r="BN2074" s="722"/>
      <c r="BO2074" s="722"/>
      <c r="BP2074" s="722"/>
      <c r="BQ2074" s="722"/>
      <c r="BR2074" s="722"/>
      <c r="BS2074" s="722"/>
      <c r="BT2074" s="722"/>
      <c r="BU2074" s="722"/>
      <c r="BV2074" s="722"/>
      <c r="BW2074" s="722"/>
      <c r="BX2074" s="722"/>
      <c r="BY2074" s="722"/>
      <c r="BZ2074" s="722"/>
      <c r="CA2074" s="722"/>
      <c r="CB2074" s="722"/>
      <c r="CC2074" s="722"/>
      <c r="CD2074" s="722"/>
      <c r="CE2074" s="722"/>
      <c r="CF2074" s="722"/>
      <c r="CG2074" s="722"/>
      <c r="CH2074" s="722"/>
      <c r="CI2074" s="722"/>
      <c r="CJ2074" s="722"/>
      <c r="CK2074" s="722"/>
      <c r="CL2074" s="722"/>
      <c r="CM2074" s="722"/>
      <c r="CN2074" s="722"/>
      <c r="CO2074" s="722"/>
      <c r="CP2074" s="722"/>
      <c r="CQ2074" s="722"/>
      <c r="CR2074" s="722"/>
      <c r="CS2074" s="722"/>
    </row>
    <row r="2075" spans="1:97" s="1376" customFormat="1">
      <c r="A2075" s="722"/>
      <c r="B2075" s="722"/>
      <c r="C2075" s="722"/>
      <c r="D2075" s="722"/>
      <c r="E2075" s="722"/>
      <c r="F2075" s="757"/>
      <c r="G2075" s="757"/>
      <c r="H2075" s="757"/>
      <c r="I2075" s="757"/>
      <c r="J2075" s="757"/>
      <c r="K2075" s="758"/>
      <c r="L2075" s="758"/>
      <c r="M2075" s="722"/>
      <c r="N2075" s="736"/>
      <c r="O2075" s="736"/>
      <c r="P2075" s="736"/>
      <c r="Q2075" s="736"/>
      <c r="R2075" s="736"/>
      <c r="S2075" s="736"/>
      <c r="T2075" s="736"/>
      <c r="U2075" s="736"/>
      <c r="BA2075" s="722"/>
      <c r="BB2075" s="722"/>
      <c r="BC2075" s="722"/>
      <c r="BD2075" s="722"/>
      <c r="BE2075" s="722"/>
      <c r="BF2075" s="722"/>
      <c r="BG2075" s="722"/>
      <c r="BH2075" s="722"/>
      <c r="BI2075" s="722"/>
      <c r="BJ2075" s="722"/>
      <c r="BK2075" s="722"/>
      <c r="BL2075" s="722"/>
      <c r="BM2075" s="722"/>
      <c r="BN2075" s="722"/>
      <c r="BO2075" s="722"/>
      <c r="BP2075" s="722"/>
      <c r="BQ2075" s="722"/>
      <c r="BR2075" s="722"/>
      <c r="BS2075" s="722"/>
      <c r="BT2075" s="722"/>
      <c r="BU2075" s="722"/>
      <c r="BV2075" s="722"/>
      <c r="BW2075" s="722"/>
      <c r="BX2075" s="722"/>
      <c r="BY2075" s="722"/>
      <c r="BZ2075" s="722"/>
      <c r="CA2075" s="722"/>
      <c r="CB2075" s="722"/>
      <c r="CC2075" s="722"/>
      <c r="CD2075" s="722"/>
      <c r="CE2075" s="722"/>
      <c r="CF2075" s="722"/>
      <c r="CG2075" s="722"/>
      <c r="CH2075" s="722"/>
      <c r="CI2075" s="722"/>
      <c r="CJ2075" s="722"/>
      <c r="CK2075" s="722"/>
      <c r="CL2075" s="722"/>
      <c r="CM2075" s="722"/>
      <c r="CN2075" s="722"/>
      <c r="CO2075" s="722"/>
      <c r="CP2075" s="722"/>
      <c r="CQ2075" s="722"/>
      <c r="CR2075" s="722"/>
      <c r="CS2075" s="722"/>
    </row>
    <row r="2076" spans="1:97" s="1376" customFormat="1">
      <c r="A2076" s="722"/>
      <c r="B2076" s="722"/>
      <c r="C2076" s="722"/>
      <c r="D2076" s="722"/>
      <c r="E2076" s="722"/>
      <c r="F2076" s="757"/>
      <c r="G2076" s="757"/>
      <c r="H2076" s="757"/>
      <c r="I2076" s="757"/>
      <c r="J2076" s="757"/>
      <c r="K2076" s="758"/>
      <c r="L2076" s="758"/>
      <c r="M2076" s="722"/>
      <c r="N2076" s="736"/>
      <c r="O2076" s="736"/>
      <c r="P2076" s="736"/>
      <c r="Q2076" s="736"/>
      <c r="R2076" s="736"/>
      <c r="S2076" s="736"/>
      <c r="T2076" s="736"/>
      <c r="U2076" s="736"/>
      <c r="BA2076" s="722"/>
      <c r="BB2076" s="722"/>
      <c r="BC2076" s="722"/>
      <c r="BD2076" s="722"/>
      <c r="BE2076" s="722"/>
      <c r="BF2076" s="722"/>
      <c r="BG2076" s="722"/>
      <c r="BH2076" s="722"/>
      <c r="BI2076" s="722"/>
      <c r="BJ2076" s="722"/>
      <c r="BK2076" s="722"/>
      <c r="BL2076" s="722"/>
      <c r="BM2076" s="722"/>
      <c r="BN2076" s="722"/>
      <c r="BO2076" s="722"/>
      <c r="BP2076" s="722"/>
      <c r="BQ2076" s="722"/>
      <c r="BR2076" s="722"/>
      <c r="BS2076" s="722"/>
      <c r="BT2076" s="722"/>
      <c r="BU2076" s="722"/>
      <c r="BV2076" s="722"/>
      <c r="BW2076" s="722"/>
      <c r="BX2076" s="722"/>
      <c r="BY2076" s="722"/>
      <c r="BZ2076" s="722"/>
      <c r="CA2076" s="722"/>
      <c r="CB2076" s="722"/>
      <c r="CC2076" s="722"/>
      <c r="CD2076" s="722"/>
      <c r="CE2076" s="722"/>
      <c r="CF2076" s="722"/>
      <c r="CG2076" s="722"/>
      <c r="CH2076" s="722"/>
      <c r="CI2076" s="722"/>
      <c r="CJ2076" s="722"/>
      <c r="CK2076" s="722"/>
      <c r="CL2076" s="722"/>
      <c r="CM2076" s="722"/>
      <c r="CN2076" s="722"/>
      <c r="CO2076" s="722"/>
      <c r="CP2076" s="722"/>
      <c r="CQ2076" s="722"/>
      <c r="CR2076" s="722"/>
      <c r="CS2076" s="722"/>
    </row>
    <row r="2077" spans="1:97" s="1376" customFormat="1">
      <c r="A2077" s="722"/>
      <c r="B2077" s="722"/>
      <c r="C2077" s="722"/>
      <c r="D2077" s="722"/>
      <c r="E2077" s="722"/>
      <c r="F2077" s="757"/>
      <c r="G2077" s="757"/>
      <c r="H2077" s="757"/>
      <c r="I2077" s="757"/>
      <c r="J2077" s="757"/>
      <c r="K2077" s="758"/>
      <c r="L2077" s="758"/>
      <c r="M2077" s="722"/>
      <c r="N2077" s="736"/>
      <c r="O2077" s="736"/>
      <c r="P2077" s="736"/>
      <c r="Q2077" s="736"/>
      <c r="R2077" s="736"/>
      <c r="S2077" s="736"/>
      <c r="T2077" s="736"/>
      <c r="U2077" s="736"/>
      <c r="BA2077" s="722"/>
      <c r="BB2077" s="722"/>
      <c r="BC2077" s="722"/>
      <c r="BD2077" s="722"/>
      <c r="BE2077" s="722"/>
      <c r="BF2077" s="722"/>
      <c r="BG2077" s="722"/>
      <c r="BH2077" s="722"/>
      <c r="BI2077" s="722"/>
      <c r="BJ2077" s="722"/>
      <c r="BK2077" s="722"/>
      <c r="BL2077" s="722"/>
      <c r="BM2077" s="722"/>
      <c r="BN2077" s="722"/>
      <c r="BO2077" s="722"/>
      <c r="BP2077" s="722"/>
      <c r="BQ2077" s="722"/>
      <c r="BR2077" s="722"/>
      <c r="BS2077" s="722"/>
      <c r="BT2077" s="722"/>
      <c r="BU2077" s="722"/>
      <c r="BV2077" s="722"/>
      <c r="BW2077" s="722"/>
      <c r="BX2077" s="722"/>
      <c r="BY2077" s="722"/>
      <c r="BZ2077" s="722"/>
      <c r="CA2077" s="722"/>
      <c r="CB2077" s="722"/>
      <c r="CC2077" s="722"/>
      <c r="CD2077" s="722"/>
      <c r="CE2077" s="722"/>
      <c r="CF2077" s="722"/>
      <c r="CG2077" s="722"/>
      <c r="CH2077" s="722"/>
      <c r="CI2077" s="722"/>
      <c r="CJ2077" s="722"/>
      <c r="CK2077" s="722"/>
      <c r="CL2077" s="722"/>
      <c r="CM2077" s="722"/>
      <c r="CN2077" s="722"/>
      <c r="CO2077" s="722"/>
      <c r="CP2077" s="722"/>
      <c r="CQ2077" s="722"/>
      <c r="CR2077" s="722"/>
      <c r="CS2077" s="722"/>
    </row>
    <row r="2078" spans="1:97" s="1376" customFormat="1">
      <c r="A2078" s="722"/>
      <c r="B2078" s="722"/>
      <c r="C2078" s="722"/>
      <c r="D2078" s="722"/>
      <c r="E2078" s="722"/>
      <c r="F2078" s="757"/>
      <c r="G2078" s="757"/>
      <c r="H2078" s="757"/>
      <c r="I2078" s="757"/>
      <c r="J2078" s="757"/>
      <c r="K2078" s="758"/>
      <c r="L2078" s="758"/>
      <c r="M2078" s="722"/>
      <c r="N2078" s="736"/>
      <c r="O2078" s="736"/>
      <c r="P2078" s="736"/>
      <c r="Q2078" s="736"/>
      <c r="R2078" s="736"/>
      <c r="S2078" s="736"/>
      <c r="T2078" s="736"/>
      <c r="U2078" s="736"/>
      <c r="BA2078" s="722"/>
      <c r="BB2078" s="722"/>
      <c r="BC2078" s="722"/>
      <c r="BD2078" s="722"/>
      <c r="BE2078" s="722"/>
      <c r="BF2078" s="722"/>
      <c r="BG2078" s="722"/>
      <c r="BH2078" s="722"/>
      <c r="BI2078" s="722"/>
      <c r="BJ2078" s="722"/>
      <c r="BK2078" s="722"/>
      <c r="BL2078" s="722"/>
      <c r="BM2078" s="722"/>
      <c r="BN2078" s="722"/>
      <c r="BO2078" s="722"/>
      <c r="BP2078" s="722"/>
      <c r="BQ2078" s="722"/>
      <c r="BR2078" s="722"/>
      <c r="BS2078" s="722"/>
      <c r="BT2078" s="722"/>
      <c r="BU2078" s="722"/>
      <c r="BV2078" s="722"/>
      <c r="BW2078" s="722"/>
      <c r="BX2078" s="722"/>
      <c r="BY2078" s="722"/>
      <c r="BZ2078" s="722"/>
      <c r="CA2078" s="722"/>
      <c r="CB2078" s="722"/>
      <c r="CC2078" s="722"/>
      <c r="CD2078" s="722"/>
      <c r="CE2078" s="722"/>
      <c r="CF2078" s="722"/>
      <c r="CG2078" s="722"/>
      <c r="CH2078" s="722"/>
      <c r="CI2078" s="722"/>
      <c r="CJ2078" s="722"/>
      <c r="CK2078" s="722"/>
      <c r="CL2078" s="722"/>
      <c r="CM2078" s="722"/>
      <c r="CN2078" s="722"/>
      <c r="CO2078" s="722"/>
      <c r="CP2078" s="722"/>
      <c r="CQ2078" s="722"/>
      <c r="CR2078" s="722"/>
      <c r="CS2078" s="722"/>
    </row>
    <row r="2079" spans="1:97" s="1376" customFormat="1">
      <c r="A2079" s="722"/>
      <c r="B2079" s="722"/>
      <c r="C2079" s="722"/>
      <c r="D2079" s="722"/>
      <c r="E2079" s="722"/>
      <c r="F2079" s="757"/>
      <c r="G2079" s="757"/>
      <c r="H2079" s="757"/>
      <c r="I2079" s="757"/>
      <c r="J2079" s="757"/>
      <c r="K2079" s="758"/>
      <c r="L2079" s="758"/>
      <c r="M2079" s="722"/>
      <c r="N2079" s="736"/>
      <c r="O2079" s="736"/>
      <c r="P2079" s="736"/>
      <c r="Q2079" s="736"/>
      <c r="R2079" s="736"/>
      <c r="S2079" s="736"/>
      <c r="T2079" s="736"/>
      <c r="U2079" s="736"/>
      <c r="BA2079" s="722"/>
      <c r="BB2079" s="722"/>
      <c r="BC2079" s="722"/>
      <c r="BD2079" s="722"/>
      <c r="BE2079" s="722"/>
      <c r="BF2079" s="722"/>
      <c r="BG2079" s="722"/>
      <c r="BH2079" s="722"/>
      <c r="BI2079" s="722"/>
      <c r="BJ2079" s="722"/>
      <c r="BK2079" s="722"/>
      <c r="BL2079" s="722"/>
      <c r="BM2079" s="722"/>
      <c r="BN2079" s="722"/>
      <c r="BO2079" s="722"/>
      <c r="BP2079" s="722"/>
      <c r="BQ2079" s="722"/>
      <c r="BR2079" s="722"/>
      <c r="BS2079" s="722"/>
      <c r="BT2079" s="722"/>
      <c r="BU2079" s="722"/>
      <c r="BV2079" s="722"/>
      <c r="BW2079" s="722"/>
      <c r="BX2079" s="722"/>
      <c r="BY2079" s="722"/>
      <c r="BZ2079" s="722"/>
      <c r="CA2079" s="722"/>
      <c r="CB2079" s="722"/>
      <c r="CC2079" s="722"/>
      <c r="CD2079" s="722"/>
      <c r="CE2079" s="722"/>
      <c r="CF2079" s="722"/>
      <c r="CG2079" s="722"/>
      <c r="CH2079" s="722"/>
      <c r="CI2079" s="722"/>
      <c r="CJ2079" s="722"/>
      <c r="CK2079" s="722"/>
      <c r="CL2079" s="722"/>
      <c r="CM2079" s="722"/>
      <c r="CN2079" s="722"/>
      <c r="CO2079" s="722"/>
      <c r="CP2079" s="722"/>
      <c r="CQ2079" s="722"/>
      <c r="CR2079" s="722"/>
      <c r="CS2079" s="722"/>
    </row>
    <row r="2080" spans="1:97" s="1376" customFormat="1">
      <c r="A2080" s="722"/>
      <c r="B2080" s="722"/>
      <c r="C2080" s="722"/>
      <c r="D2080" s="722"/>
      <c r="E2080" s="722"/>
      <c r="F2080" s="757"/>
      <c r="G2080" s="757"/>
      <c r="H2080" s="757"/>
      <c r="I2080" s="757"/>
      <c r="J2080" s="757"/>
      <c r="K2080" s="758"/>
      <c r="L2080" s="758"/>
      <c r="M2080" s="722"/>
      <c r="N2080" s="736"/>
      <c r="O2080" s="736"/>
      <c r="P2080" s="736"/>
      <c r="Q2080" s="736"/>
      <c r="R2080" s="736"/>
      <c r="S2080" s="736"/>
      <c r="T2080" s="736"/>
      <c r="U2080" s="736"/>
      <c r="BA2080" s="722"/>
      <c r="BB2080" s="722"/>
      <c r="BC2080" s="722"/>
      <c r="BD2080" s="722"/>
      <c r="BE2080" s="722"/>
      <c r="BF2080" s="722"/>
      <c r="BG2080" s="722"/>
      <c r="BH2080" s="722"/>
      <c r="BI2080" s="722"/>
      <c r="BJ2080" s="722"/>
      <c r="BK2080" s="722"/>
      <c r="BL2080" s="722"/>
      <c r="BM2080" s="722"/>
      <c r="BN2080" s="722"/>
      <c r="BO2080" s="722"/>
      <c r="BP2080" s="722"/>
      <c r="BQ2080" s="722"/>
      <c r="BR2080" s="722"/>
      <c r="BS2080" s="722"/>
      <c r="BT2080" s="722"/>
      <c r="BU2080" s="722"/>
      <c r="BV2080" s="722"/>
      <c r="BW2080" s="722"/>
      <c r="BX2080" s="722"/>
      <c r="BY2080" s="722"/>
      <c r="BZ2080" s="722"/>
      <c r="CA2080" s="722"/>
      <c r="CB2080" s="722"/>
      <c r="CC2080" s="722"/>
      <c r="CD2080" s="722"/>
      <c r="CE2080" s="722"/>
      <c r="CF2080" s="722"/>
      <c r="CG2080" s="722"/>
      <c r="CH2080" s="722"/>
      <c r="CI2080" s="722"/>
      <c r="CJ2080" s="722"/>
      <c r="CK2080" s="722"/>
      <c r="CL2080" s="722"/>
      <c r="CM2080" s="722"/>
      <c r="CN2080" s="722"/>
      <c r="CO2080" s="722"/>
      <c r="CP2080" s="722"/>
      <c r="CQ2080" s="722"/>
      <c r="CR2080" s="722"/>
      <c r="CS2080" s="722"/>
    </row>
    <row r="2081" spans="1:97" s="1376" customFormat="1">
      <c r="A2081" s="722"/>
      <c r="B2081" s="722"/>
      <c r="C2081" s="722"/>
      <c r="D2081" s="722"/>
      <c r="E2081" s="722"/>
      <c r="F2081" s="757"/>
      <c r="G2081" s="757"/>
      <c r="H2081" s="757"/>
      <c r="I2081" s="757"/>
      <c r="J2081" s="757"/>
      <c r="K2081" s="758"/>
      <c r="L2081" s="758"/>
      <c r="M2081" s="722"/>
      <c r="N2081" s="736"/>
      <c r="O2081" s="736"/>
      <c r="P2081" s="736"/>
      <c r="Q2081" s="736"/>
      <c r="R2081" s="736"/>
      <c r="S2081" s="736"/>
      <c r="T2081" s="736"/>
      <c r="U2081" s="736"/>
      <c r="BA2081" s="722"/>
      <c r="BB2081" s="722"/>
      <c r="BC2081" s="722"/>
      <c r="BD2081" s="722"/>
      <c r="BE2081" s="722"/>
      <c r="BF2081" s="722"/>
      <c r="BG2081" s="722"/>
      <c r="BH2081" s="722"/>
      <c r="BI2081" s="722"/>
      <c r="BJ2081" s="722"/>
      <c r="BK2081" s="722"/>
      <c r="BL2081" s="722"/>
      <c r="BM2081" s="722"/>
      <c r="BN2081" s="722"/>
      <c r="BO2081" s="722"/>
      <c r="BP2081" s="722"/>
      <c r="BQ2081" s="722"/>
      <c r="BR2081" s="722"/>
      <c r="BS2081" s="722"/>
      <c r="BT2081" s="722"/>
      <c r="BU2081" s="722"/>
      <c r="BV2081" s="722"/>
      <c r="BW2081" s="722"/>
      <c r="BX2081" s="722"/>
      <c r="BY2081" s="722"/>
      <c r="BZ2081" s="722"/>
      <c r="CA2081" s="722"/>
      <c r="CB2081" s="722"/>
      <c r="CC2081" s="722"/>
      <c r="CD2081" s="722"/>
      <c r="CE2081" s="722"/>
      <c r="CF2081" s="722"/>
      <c r="CG2081" s="722"/>
      <c r="CH2081" s="722"/>
      <c r="CI2081" s="722"/>
      <c r="CJ2081" s="722"/>
      <c r="CK2081" s="722"/>
      <c r="CL2081" s="722"/>
      <c r="CM2081" s="722"/>
      <c r="CN2081" s="722"/>
      <c r="CO2081" s="722"/>
      <c r="CP2081" s="722"/>
      <c r="CQ2081" s="722"/>
      <c r="CR2081" s="722"/>
      <c r="CS2081" s="722"/>
    </row>
    <row r="2082" spans="1:97" s="1376" customFormat="1">
      <c r="A2082" s="722"/>
      <c r="B2082" s="722"/>
      <c r="C2082" s="722"/>
      <c r="D2082" s="722"/>
      <c r="E2082" s="722"/>
      <c r="F2082" s="757"/>
      <c r="G2082" s="757"/>
      <c r="H2082" s="757"/>
      <c r="I2082" s="757"/>
      <c r="J2082" s="757"/>
      <c r="K2082" s="758"/>
      <c r="L2082" s="758"/>
      <c r="M2082" s="722"/>
      <c r="N2082" s="736"/>
      <c r="O2082" s="736"/>
      <c r="P2082" s="736"/>
      <c r="Q2082" s="736"/>
      <c r="R2082" s="736"/>
      <c r="S2082" s="736"/>
      <c r="T2082" s="736"/>
      <c r="U2082" s="736"/>
      <c r="BA2082" s="722"/>
      <c r="BB2082" s="722"/>
      <c r="BC2082" s="722"/>
      <c r="BD2082" s="722"/>
      <c r="BE2082" s="722"/>
      <c r="BF2082" s="722"/>
      <c r="BG2082" s="722"/>
      <c r="BH2082" s="722"/>
      <c r="BI2082" s="722"/>
      <c r="BJ2082" s="722"/>
      <c r="BK2082" s="722"/>
      <c r="BL2082" s="722"/>
      <c r="BM2082" s="722"/>
      <c r="BN2082" s="722"/>
      <c r="BO2082" s="722"/>
      <c r="BP2082" s="722"/>
      <c r="BQ2082" s="722"/>
      <c r="BR2082" s="722"/>
      <c r="BS2082" s="722"/>
      <c r="BT2082" s="722"/>
      <c r="BU2082" s="722"/>
      <c r="BV2082" s="722"/>
      <c r="BW2082" s="722"/>
      <c r="BX2082" s="722"/>
      <c r="BY2082" s="722"/>
      <c r="BZ2082" s="722"/>
      <c r="CA2082" s="722"/>
      <c r="CB2082" s="722"/>
      <c r="CC2082" s="722"/>
      <c r="CD2082" s="722"/>
      <c r="CE2082" s="722"/>
      <c r="CF2082" s="722"/>
      <c r="CG2082" s="722"/>
      <c r="CH2082" s="722"/>
      <c r="CI2082" s="722"/>
      <c r="CJ2082" s="722"/>
      <c r="CK2082" s="722"/>
      <c r="CL2082" s="722"/>
      <c r="CM2082" s="722"/>
      <c r="CN2082" s="722"/>
      <c r="CO2082" s="722"/>
      <c r="CP2082" s="722"/>
      <c r="CQ2082" s="722"/>
      <c r="CR2082" s="722"/>
      <c r="CS2082" s="722"/>
    </row>
    <row r="2083" spans="1:97" s="1376" customFormat="1">
      <c r="A2083" s="722"/>
      <c r="B2083" s="722"/>
      <c r="C2083" s="722"/>
      <c r="D2083" s="722"/>
      <c r="E2083" s="722"/>
      <c r="F2083" s="757"/>
      <c r="G2083" s="757"/>
      <c r="H2083" s="757"/>
      <c r="I2083" s="757"/>
      <c r="J2083" s="757"/>
      <c r="K2083" s="758"/>
      <c r="L2083" s="758"/>
      <c r="M2083" s="722"/>
      <c r="N2083" s="736"/>
      <c r="O2083" s="736"/>
      <c r="P2083" s="736"/>
      <c r="Q2083" s="736"/>
      <c r="R2083" s="736"/>
      <c r="S2083" s="736"/>
      <c r="T2083" s="736"/>
      <c r="U2083" s="736"/>
      <c r="BA2083" s="722"/>
      <c r="BB2083" s="722"/>
      <c r="BC2083" s="722"/>
      <c r="BD2083" s="722"/>
      <c r="BE2083" s="722"/>
      <c r="BF2083" s="722"/>
      <c r="BG2083" s="722"/>
      <c r="BH2083" s="722"/>
      <c r="BI2083" s="722"/>
      <c r="BJ2083" s="722"/>
      <c r="BK2083" s="722"/>
      <c r="BL2083" s="722"/>
      <c r="BM2083" s="722"/>
      <c r="BN2083" s="722"/>
      <c r="BO2083" s="722"/>
      <c r="BP2083" s="722"/>
      <c r="BQ2083" s="722"/>
      <c r="BR2083" s="722"/>
      <c r="BS2083" s="722"/>
      <c r="BT2083" s="722"/>
      <c r="BU2083" s="722"/>
      <c r="BV2083" s="722"/>
      <c r="BW2083" s="722"/>
      <c r="BX2083" s="722"/>
      <c r="BY2083" s="722"/>
      <c r="BZ2083" s="722"/>
      <c r="CA2083" s="722"/>
      <c r="CB2083" s="722"/>
      <c r="CC2083" s="722"/>
      <c r="CD2083" s="722"/>
      <c r="CE2083" s="722"/>
      <c r="CF2083" s="722"/>
      <c r="CG2083" s="722"/>
      <c r="CH2083" s="722"/>
      <c r="CI2083" s="722"/>
      <c r="CJ2083" s="722"/>
      <c r="CK2083" s="722"/>
      <c r="CL2083" s="722"/>
      <c r="CM2083" s="722"/>
      <c r="CN2083" s="722"/>
      <c r="CO2083" s="722"/>
      <c r="CP2083" s="722"/>
      <c r="CQ2083" s="722"/>
      <c r="CR2083" s="722"/>
      <c r="CS2083" s="722"/>
    </row>
    <row r="2084" spans="1:97" s="1376" customFormat="1">
      <c r="A2084" s="722"/>
      <c r="B2084" s="722"/>
      <c r="C2084" s="722"/>
      <c r="D2084" s="722"/>
      <c r="E2084" s="722"/>
      <c r="F2084" s="757"/>
      <c r="G2084" s="757"/>
      <c r="H2084" s="757"/>
      <c r="I2084" s="757"/>
      <c r="J2084" s="757"/>
      <c r="K2084" s="758"/>
      <c r="L2084" s="758"/>
      <c r="M2084" s="722"/>
      <c r="N2084" s="736"/>
      <c r="O2084" s="736"/>
      <c r="P2084" s="736"/>
      <c r="Q2084" s="736"/>
      <c r="R2084" s="736"/>
      <c r="S2084" s="736"/>
      <c r="T2084" s="736"/>
      <c r="U2084" s="736"/>
      <c r="BA2084" s="722"/>
      <c r="BB2084" s="722"/>
      <c r="BC2084" s="722"/>
      <c r="BD2084" s="722"/>
      <c r="BE2084" s="722"/>
      <c r="BF2084" s="722"/>
      <c r="BG2084" s="722"/>
      <c r="BH2084" s="722"/>
      <c r="BI2084" s="722"/>
      <c r="BJ2084" s="722"/>
      <c r="BK2084" s="722"/>
      <c r="BL2084" s="722"/>
      <c r="BM2084" s="722"/>
      <c r="BN2084" s="722"/>
      <c r="BO2084" s="722"/>
      <c r="BP2084" s="722"/>
      <c r="BQ2084" s="722"/>
      <c r="BR2084" s="722"/>
      <c r="BS2084" s="722"/>
      <c r="BT2084" s="722"/>
      <c r="BU2084" s="722"/>
      <c r="BV2084" s="722"/>
      <c r="BW2084" s="722"/>
      <c r="BX2084" s="722"/>
      <c r="BY2084" s="722"/>
      <c r="BZ2084" s="722"/>
      <c r="CA2084" s="722"/>
      <c r="CB2084" s="722"/>
      <c r="CC2084" s="722"/>
      <c r="CD2084" s="722"/>
      <c r="CE2084" s="722"/>
      <c r="CF2084" s="722"/>
      <c r="CG2084" s="722"/>
      <c r="CH2084" s="722"/>
      <c r="CI2084" s="722"/>
      <c r="CJ2084" s="722"/>
      <c r="CK2084" s="722"/>
      <c r="CL2084" s="722"/>
      <c r="CM2084" s="722"/>
      <c r="CN2084" s="722"/>
      <c r="CO2084" s="722"/>
      <c r="CP2084" s="722"/>
      <c r="CQ2084" s="722"/>
      <c r="CR2084" s="722"/>
      <c r="CS2084" s="722"/>
    </row>
    <row r="2085" spans="1:97" s="1376" customFormat="1">
      <c r="A2085" s="722"/>
      <c r="B2085" s="722"/>
      <c r="C2085" s="722"/>
      <c r="D2085" s="722"/>
      <c r="E2085" s="722"/>
      <c r="F2085" s="757"/>
      <c r="G2085" s="757"/>
      <c r="H2085" s="757"/>
      <c r="I2085" s="757"/>
      <c r="J2085" s="757"/>
      <c r="K2085" s="758"/>
      <c r="L2085" s="758"/>
      <c r="M2085" s="722"/>
      <c r="N2085" s="736"/>
      <c r="O2085" s="736"/>
      <c r="P2085" s="736"/>
      <c r="Q2085" s="736"/>
      <c r="R2085" s="736"/>
      <c r="S2085" s="736"/>
      <c r="T2085" s="736"/>
      <c r="U2085" s="736"/>
      <c r="BA2085" s="722"/>
      <c r="BB2085" s="722"/>
      <c r="BC2085" s="722"/>
      <c r="BD2085" s="722"/>
      <c r="BE2085" s="722"/>
      <c r="BF2085" s="722"/>
      <c r="BG2085" s="722"/>
      <c r="BH2085" s="722"/>
      <c r="BI2085" s="722"/>
      <c r="BJ2085" s="722"/>
      <c r="BK2085" s="722"/>
      <c r="BL2085" s="722"/>
      <c r="BM2085" s="722"/>
      <c r="BN2085" s="722"/>
      <c r="BO2085" s="722"/>
      <c r="BP2085" s="722"/>
      <c r="BQ2085" s="722"/>
      <c r="BR2085" s="722"/>
      <c r="BS2085" s="722"/>
      <c r="BT2085" s="722"/>
      <c r="BU2085" s="722"/>
      <c r="BV2085" s="722"/>
      <c r="BW2085" s="722"/>
      <c r="BX2085" s="722"/>
      <c r="BY2085" s="722"/>
      <c r="BZ2085" s="722"/>
      <c r="CA2085" s="722"/>
      <c r="CB2085" s="722"/>
      <c r="CC2085" s="722"/>
      <c r="CD2085" s="722"/>
      <c r="CE2085" s="722"/>
      <c r="CF2085" s="722"/>
      <c r="CG2085" s="722"/>
      <c r="CH2085" s="722"/>
      <c r="CI2085" s="722"/>
      <c r="CJ2085" s="722"/>
      <c r="CK2085" s="722"/>
      <c r="CL2085" s="722"/>
      <c r="CM2085" s="722"/>
      <c r="CN2085" s="722"/>
      <c r="CO2085" s="722"/>
      <c r="CP2085" s="722"/>
      <c r="CQ2085" s="722"/>
      <c r="CR2085" s="722"/>
      <c r="CS2085" s="722"/>
    </row>
    <row r="2086" spans="1:97" s="1376" customFormat="1">
      <c r="A2086" s="722"/>
      <c r="B2086" s="722"/>
      <c r="C2086" s="722"/>
      <c r="D2086" s="722"/>
      <c r="E2086" s="722"/>
      <c r="F2086" s="757"/>
      <c r="G2086" s="757"/>
      <c r="H2086" s="757"/>
      <c r="I2086" s="757"/>
      <c r="J2086" s="757"/>
      <c r="K2086" s="758"/>
      <c r="L2086" s="758"/>
      <c r="M2086" s="722"/>
      <c r="N2086" s="736"/>
      <c r="O2086" s="736"/>
      <c r="P2086" s="736"/>
      <c r="Q2086" s="736"/>
      <c r="R2086" s="736"/>
      <c r="S2086" s="736"/>
      <c r="T2086" s="736"/>
      <c r="U2086" s="736"/>
      <c r="BA2086" s="722"/>
      <c r="BB2086" s="722"/>
      <c r="BC2086" s="722"/>
      <c r="BD2086" s="722"/>
      <c r="BE2086" s="722"/>
      <c r="BF2086" s="722"/>
      <c r="BG2086" s="722"/>
      <c r="BH2086" s="722"/>
      <c r="BI2086" s="722"/>
      <c r="BJ2086" s="722"/>
      <c r="BK2086" s="722"/>
      <c r="BL2086" s="722"/>
      <c r="BM2086" s="722"/>
      <c r="BN2086" s="722"/>
      <c r="BO2086" s="722"/>
      <c r="BP2086" s="722"/>
      <c r="BQ2086" s="722"/>
      <c r="BR2086" s="722"/>
      <c r="BS2086" s="722"/>
      <c r="BT2086" s="722"/>
      <c r="BU2086" s="722"/>
      <c r="BV2086" s="722"/>
      <c r="BW2086" s="722"/>
      <c r="BX2086" s="722"/>
      <c r="BY2086" s="722"/>
      <c r="BZ2086" s="722"/>
      <c r="CA2086" s="722"/>
      <c r="CB2086" s="722"/>
      <c r="CC2086" s="722"/>
      <c r="CD2086" s="722"/>
      <c r="CE2086" s="722"/>
      <c r="CF2086" s="722"/>
      <c r="CG2086" s="722"/>
      <c r="CH2086" s="722"/>
      <c r="CI2086" s="722"/>
      <c r="CJ2086" s="722"/>
      <c r="CK2086" s="722"/>
      <c r="CL2086" s="722"/>
      <c r="CM2086" s="722"/>
      <c r="CN2086" s="722"/>
      <c r="CO2086" s="722"/>
      <c r="CP2086" s="722"/>
      <c r="CQ2086" s="722"/>
      <c r="CR2086" s="722"/>
      <c r="CS2086" s="722"/>
    </row>
    <row r="2087" spans="1:97" s="1376" customFormat="1">
      <c r="A2087" s="722"/>
      <c r="B2087" s="722"/>
      <c r="C2087" s="722"/>
      <c r="D2087" s="722"/>
      <c r="E2087" s="722"/>
      <c r="F2087" s="757"/>
      <c r="G2087" s="757"/>
      <c r="H2087" s="757"/>
      <c r="I2087" s="757"/>
      <c r="J2087" s="757"/>
      <c r="K2087" s="758"/>
      <c r="L2087" s="758"/>
      <c r="M2087" s="722"/>
      <c r="N2087" s="736"/>
      <c r="O2087" s="736"/>
      <c r="P2087" s="736"/>
      <c r="Q2087" s="736"/>
      <c r="R2087" s="736"/>
      <c r="S2087" s="736"/>
      <c r="T2087" s="736"/>
      <c r="U2087" s="736"/>
      <c r="BA2087" s="722"/>
      <c r="BB2087" s="722"/>
      <c r="BC2087" s="722"/>
      <c r="BD2087" s="722"/>
      <c r="BE2087" s="722"/>
      <c r="BF2087" s="722"/>
      <c r="BG2087" s="722"/>
      <c r="BH2087" s="722"/>
      <c r="BI2087" s="722"/>
      <c r="BJ2087" s="722"/>
      <c r="BK2087" s="722"/>
      <c r="BL2087" s="722"/>
      <c r="BM2087" s="722"/>
      <c r="BN2087" s="722"/>
      <c r="BO2087" s="722"/>
      <c r="BP2087" s="722"/>
      <c r="BQ2087" s="722"/>
      <c r="BR2087" s="722"/>
      <c r="BS2087" s="722"/>
      <c r="BT2087" s="722"/>
      <c r="BU2087" s="722"/>
      <c r="BV2087" s="722"/>
      <c r="BW2087" s="722"/>
      <c r="BX2087" s="722"/>
      <c r="BY2087" s="722"/>
      <c r="BZ2087" s="722"/>
      <c r="CA2087" s="722"/>
      <c r="CB2087" s="722"/>
      <c r="CC2087" s="722"/>
      <c r="CD2087" s="722"/>
      <c r="CE2087" s="722"/>
      <c r="CF2087" s="722"/>
      <c r="CG2087" s="722"/>
      <c r="CH2087" s="722"/>
      <c r="CI2087" s="722"/>
      <c r="CJ2087" s="722"/>
      <c r="CK2087" s="722"/>
      <c r="CL2087" s="722"/>
      <c r="CM2087" s="722"/>
      <c r="CN2087" s="722"/>
      <c r="CO2087" s="722"/>
      <c r="CP2087" s="722"/>
      <c r="CQ2087" s="722"/>
      <c r="CR2087" s="722"/>
      <c r="CS2087" s="722"/>
    </row>
    <row r="2088" spans="1:97" s="1376" customFormat="1">
      <c r="A2088" s="722"/>
      <c r="B2088" s="722"/>
      <c r="C2088" s="722"/>
      <c r="D2088" s="722"/>
      <c r="E2088" s="722"/>
      <c r="F2088" s="757"/>
      <c r="G2088" s="757"/>
      <c r="H2088" s="757"/>
      <c r="I2088" s="757"/>
      <c r="J2088" s="757"/>
      <c r="K2088" s="758"/>
      <c r="L2088" s="758"/>
      <c r="M2088" s="722"/>
      <c r="N2088" s="736"/>
      <c r="O2088" s="736"/>
      <c r="P2088" s="736"/>
      <c r="Q2088" s="736"/>
      <c r="R2088" s="736"/>
      <c r="S2088" s="736"/>
      <c r="T2088" s="736"/>
      <c r="U2088" s="736"/>
      <c r="BA2088" s="722"/>
      <c r="BB2088" s="722"/>
      <c r="BC2088" s="722"/>
      <c r="BD2088" s="722"/>
      <c r="BE2088" s="722"/>
      <c r="BF2088" s="722"/>
      <c r="BG2088" s="722"/>
      <c r="BH2088" s="722"/>
      <c r="BI2088" s="722"/>
      <c r="BJ2088" s="722"/>
      <c r="BK2088" s="722"/>
      <c r="BL2088" s="722"/>
      <c r="BM2088" s="722"/>
      <c r="BN2088" s="722"/>
      <c r="BO2088" s="722"/>
      <c r="BP2088" s="722"/>
      <c r="BQ2088" s="722"/>
      <c r="BR2088" s="722"/>
      <c r="BS2088" s="722"/>
      <c r="BT2088" s="722"/>
      <c r="BU2088" s="722"/>
      <c r="BV2088" s="722"/>
      <c r="BW2088" s="722"/>
      <c r="BX2088" s="722"/>
      <c r="BY2088" s="722"/>
      <c r="BZ2088" s="722"/>
      <c r="CA2088" s="722"/>
      <c r="CB2088" s="722"/>
      <c r="CC2088" s="722"/>
      <c r="CD2088" s="722"/>
      <c r="CE2088" s="722"/>
      <c r="CF2088" s="722"/>
      <c r="CG2088" s="722"/>
      <c r="CH2088" s="722"/>
      <c r="CI2088" s="722"/>
      <c r="CJ2088" s="722"/>
      <c r="CK2088" s="722"/>
      <c r="CL2088" s="722"/>
      <c r="CM2088" s="722"/>
      <c r="CN2088" s="722"/>
      <c r="CO2088" s="722"/>
      <c r="CP2088" s="722"/>
      <c r="CQ2088" s="722"/>
      <c r="CR2088" s="722"/>
      <c r="CS2088" s="722"/>
    </row>
    <row r="2089" spans="1:97" s="1376" customFormat="1">
      <c r="A2089" s="722"/>
      <c r="B2089" s="722"/>
      <c r="C2089" s="722"/>
      <c r="D2089" s="722"/>
      <c r="E2089" s="722"/>
      <c r="F2089" s="757"/>
      <c r="G2089" s="757"/>
      <c r="H2089" s="757"/>
      <c r="I2089" s="757"/>
      <c r="J2089" s="757"/>
      <c r="K2089" s="758"/>
      <c r="L2089" s="758"/>
      <c r="M2089" s="722"/>
      <c r="N2089" s="736"/>
      <c r="O2089" s="736"/>
      <c r="P2089" s="736"/>
      <c r="Q2089" s="736"/>
      <c r="R2089" s="736"/>
      <c r="S2089" s="736"/>
      <c r="T2089" s="736"/>
      <c r="U2089" s="736"/>
      <c r="BA2089" s="722"/>
      <c r="BB2089" s="722"/>
      <c r="BC2089" s="722"/>
      <c r="BD2089" s="722"/>
      <c r="BE2089" s="722"/>
      <c r="BF2089" s="722"/>
      <c r="BG2089" s="722"/>
      <c r="BH2089" s="722"/>
      <c r="BI2089" s="722"/>
      <c r="BJ2089" s="722"/>
      <c r="BK2089" s="722"/>
      <c r="BL2089" s="722"/>
      <c r="BM2089" s="722"/>
      <c r="BN2089" s="722"/>
      <c r="BO2089" s="722"/>
      <c r="BP2089" s="722"/>
      <c r="BQ2089" s="722"/>
      <c r="BR2089" s="722"/>
      <c r="BS2089" s="722"/>
      <c r="BT2089" s="722"/>
      <c r="BU2089" s="722"/>
      <c r="BV2089" s="722"/>
      <c r="BW2089" s="722"/>
      <c r="BX2089" s="722"/>
      <c r="BY2089" s="722"/>
      <c r="BZ2089" s="722"/>
      <c r="CA2089" s="722"/>
      <c r="CB2089" s="722"/>
      <c r="CC2089" s="722"/>
      <c r="CD2089" s="722"/>
      <c r="CE2089" s="722"/>
      <c r="CF2089" s="722"/>
      <c r="CG2089" s="722"/>
      <c r="CH2089" s="722"/>
      <c r="CI2089" s="722"/>
      <c r="CJ2089" s="722"/>
      <c r="CK2089" s="722"/>
      <c r="CL2089" s="722"/>
      <c r="CM2089" s="722"/>
      <c r="CN2089" s="722"/>
      <c r="CO2089" s="722"/>
      <c r="CP2089" s="722"/>
      <c r="CQ2089" s="722"/>
      <c r="CR2089" s="722"/>
      <c r="CS2089" s="722"/>
    </row>
    <row r="2090" spans="1:97" s="1376" customFormat="1">
      <c r="A2090" s="722"/>
      <c r="B2090" s="722"/>
      <c r="C2090" s="722"/>
      <c r="D2090" s="722"/>
      <c r="E2090" s="722"/>
      <c r="F2090" s="757"/>
      <c r="G2090" s="757"/>
      <c r="H2090" s="757"/>
      <c r="I2090" s="757"/>
      <c r="J2090" s="757"/>
      <c r="K2090" s="758"/>
      <c r="L2090" s="758"/>
      <c r="M2090" s="722"/>
      <c r="N2090" s="736"/>
      <c r="O2090" s="736"/>
      <c r="P2090" s="736"/>
      <c r="Q2090" s="736"/>
      <c r="R2090" s="736"/>
      <c r="S2090" s="736"/>
      <c r="T2090" s="736"/>
      <c r="U2090" s="736"/>
      <c r="BA2090" s="722"/>
      <c r="BB2090" s="722"/>
      <c r="BC2090" s="722"/>
      <c r="BD2090" s="722"/>
      <c r="BE2090" s="722"/>
      <c r="BF2090" s="722"/>
      <c r="BG2090" s="722"/>
      <c r="BH2090" s="722"/>
      <c r="BI2090" s="722"/>
      <c r="BJ2090" s="722"/>
      <c r="BK2090" s="722"/>
      <c r="BL2090" s="722"/>
      <c r="BM2090" s="722"/>
      <c r="BN2090" s="722"/>
      <c r="BO2090" s="722"/>
      <c r="BP2090" s="722"/>
      <c r="BQ2090" s="722"/>
      <c r="BR2090" s="722"/>
      <c r="BS2090" s="722"/>
      <c r="BT2090" s="722"/>
      <c r="BU2090" s="722"/>
      <c r="BV2090" s="722"/>
      <c r="BW2090" s="722"/>
      <c r="BX2090" s="722"/>
      <c r="BY2090" s="722"/>
      <c r="BZ2090" s="722"/>
      <c r="CA2090" s="722"/>
      <c r="CB2090" s="722"/>
      <c r="CC2090" s="722"/>
      <c r="CD2090" s="722"/>
      <c r="CE2090" s="722"/>
      <c r="CF2090" s="722"/>
      <c r="CG2090" s="722"/>
      <c r="CH2090" s="722"/>
      <c r="CI2090" s="722"/>
      <c r="CJ2090" s="722"/>
      <c r="CK2090" s="722"/>
      <c r="CL2090" s="722"/>
      <c r="CM2090" s="722"/>
      <c r="CN2090" s="722"/>
      <c r="CO2090" s="722"/>
      <c r="CP2090" s="722"/>
      <c r="CQ2090" s="722"/>
      <c r="CR2090" s="722"/>
      <c r="CS2090" s="722"/>
    </row>
    <row r="2091" spans="1:97" s="1376" customFormat="1">
      <c r="A2091" s="722"/>
      <c r="B2091" s="722"/>
      <c r="C2091" s="722"/>
      <c r="D2091" s="722"/>
      <c r="E2091" s="722"/>
      <c r="F2091" s="757"/>
      <c r="G2091" s="757"/>
      <c r="H2091" s="757"/>
      <c r="I2091" s="757"/>
      <c r="J2091" s="757"/>
      <c r="K2091" s="758"/>
      <c r="L2091" s="758"/>
      <c r="M2091" s="722"/>
      <c r="N2091" s="736"/>
      <c r="O2091" s="736"/>
      <c r="P2091" s="736"/>
      <c r="Q2091" s="736"/>
      <c r="R2091" s="736"/>
      <c r="S2091" s="736"/>
      <c r="T2091" s="736"/>
      <c r="U2091" s="736"/>
      <c r="BA2091" s="722"/>
      <c r="BB2091" s="722"/>
      <c r="BC2091" s="722"/>
      <c r="BD2091" s="722"/>
      <c r="BE2091" s="722"/>
      <c r="BF2091" s="722"/>
      <c r="BG2091" s="722"/>
      <c r="BH2091" s="722"/>
      <c r="BI2091" s="722"/>
      <c r="BJ2091" s="722"/>
      <c r="BK2091" s="722"/>
      <c r="BL2091" s="722"/>
      <c r="BM2091" s="722"/>
      <c r="BN2091" s="722"/>
      <c r="BO2091" s="722"/>
      <c r="BP2091" s="722"/>
      <c r="BQ2091" s="722"/>
      <c r="BR2091" s="722"/>
      <c r="BS2091" s="722"/>
      <c r="BT2091" s="722"/>
      <c r="BU2091" s="722"/>
      <c r="BV2091" s="722"/>
      <c r="BW2091" s="722"/>
      <c r="BX2091" s="722"/>
      <c r="BY2091" s="722"/>
      <c r="BZ2091" s="722"/>
      <c r="CA2091" s="722"/>
      <c r="CB2091" s="722"/>
      <c r="CC2091" s="722"/>
      <c r="CD2091" s="722"/>
      <c r="CE2091" s="722"/>
      <c r="CF2091" s="722"/>
      <c r="CG2091" s="722"/>
      <c r="CH2091" s="722"/>
      <c r="CI2091" s="722"/>
      <c r="CJ2091" s="722"/>
      <c r="CK2091" s="722"/>
      <c r="CL2091" s="722"/>
      <c r="CM2091" s="722"/>
      <c r="CN2091" s="722"/>
      <c r="CO2091" s="722"/>
      <c r="CP2091" s="722"/>
      <c r="CQ2091" s="722"/>
      <c r="CR2091" s="722"/>
      <c r="CS2091" s="722"/>
    </row>
    <row r="2092" spans="1:97" s="1376" customFormat="1">
      <c r="A2092" s="722"/>
      <c r="B2092" s="722"/>
      <c r="C2092" s="722"/>
      <c r="D2092" s="722"/>
      <c r="E2092" s="722"/>
      <c r="F2092" s="757"/>
      <c r="G2092" s="757"/>
      <c r="H2092" s="757"/>
      <c r="I2092" s="757"/>
      <c r="J2092" s="757"/>
      <c r="K2092" s="758"/>
      <c r="L2092" s="758"/>
      <c r="M2092" s="722"/>
      <c r="N2092" s="736"/>
      <c r="O2092" s="736"/>
      <c r="P2092" s="736"/>
      <c r="Q2092" s="736"/>
      <c r="R2092" s="736"/>
      <c r="S2092" s="736"/>
      <c r="T2092" s="736"/>
      <c r="U2092" s="736"/>
      <c r="BA2092" s="722"/>
      <c r="BB2092" s="722"/>
      <c r="BC2092" s="722"/>
      <c r="BD2092" s="722"/>
      <c r="BE2092" s="722"/>
      <c r="BF2092" s="722"/>
      <c r="BG2092" s="722"/>
      <c r="BH2092" s="722"/>
      <c r="BI2092" s="722"/>
      <c r="BJ2092" s="722"/>
      <c r="BK2092" s="722"/>
      <c r="BL2092" s="722"/>
      <c r="BM2092" s="722"/>
      <c r="BN2092" s="722"/>
      <c r="BO2092" s="722"/>
      <c r="BP2092" s="722"/>
      <c r="BQ2092" s="722"/>
      <c r="BR2092" s="722"/>
      <c r="BS2092" s="722"/>
      <c r="BT2092" s="722"/>
      <c r="BU2092" s="722"/>
      <c r="BV2092" s="722"/>
      <c r="BW2092" s="722"/>
      <c r="BX2092" s="722"/>
      <c r="BY2092" s="722"/>
      <c r="BZ2092" s="722"/>
      <c r="CA2092" s="722"/>
      <c r="CB2092" s="722"/>
      <c r="CC2092" s="722"/>
      <c r="CD2092" s="722"/>
      <c r="CE2092" s="722"/>
      <c r="CF2092" s="722"/>
      <c r="CG2092" s="722"/>
      <c r="CH2092" s="722"/>
      <c r="CI2092" s="722"/>
      <c r="CJ2092" s="722"/>
      <c r="CK2092" s="722"/>
      <c r="CL2092" s="722"/>
      <c r="CM2092" s="722"/>
      <c r="CN2092" s="722"/>
      <c r="CO2092" s="722"/>
      <c r="CP2092" s="722"/>
      <c r="CQ2092" s="722"/>
      <c r="CR2092" s="722"/>
      <c r="CS2092" s="722"/>
    </row>
    <row r="2093" spans="1:97" s="1376" customFormat="1">
      <c r="A2093" s="722"/>
      <c r="B2093" s="722"/>
      <c r="C2093" s="722"/>
      <c r="D2093" s="722"/>
      <c r="E2093" s="722"/>
      <c r="F2093" s="757"/>
      <c r="G2093" s="757"/>
      <c r="H2093" s="757"/>
      <c r="I2093" s="757"/>
      <c r="J2093" s="757"/>
      <c r="K2093" s="758"/>
      <c r="L2093" s="758"/>
      <c r="M2093" s="722"/>
      <c r="N2093" s="736"/>
      <c r="O2093" s="736"/>
      <c r="P2093" s="736"/>
      <c r="Q2093" s="736"/>
      <c r="R2093" s="736"/>
      <c r="S2093" s="736"/>
      <c r="T2093" s="736"/>
      <c r="U2093" s="736"/>
      <c r="BA2093" s="722"/>
      <c r="BB2093" s="722"/>
      <c r="BC2093" s="722"/>
      <c r="BD2093" s="722"/>
      <c r="BE2093" s="722"/>
      <c r="BF2093" s="722"/>
      <c r="BG2093" s="722"/>
      <c r="BH2093" s="722"/>
      <c r="BI2093" s="722"/>
      <c r="BJ2093" s="722"/>
      <c r="BK2093" s="722"/>
      <c r="BL2093" s="722"/>
      <c r="BM2093" s="722"/>
      <c r="BN2093" s="722"/>
      <c r="BO2093" s="722"/>
      <c r="BP2093" s="722"/>
      <c r="BQ2093" s="722"/>
      <c r="BR2093" s="722"/>
      <c r="BS2093" s="722"/>
      <c r="BT2093" s="722"/>
      <c r="BU2093" s="722"/>
      <c r="BV2093" s="722"/>
      <c r="BW2093" s="722"/>
      <c r="BX2093" s="722"/>
      <c r="BY2093" s="722"/>
      <c r="BZ2093" s="722"/>
      <c r="CA2093" s="722"/>
      <c r="CB2093" s="722"/>
      <c r="CC2093" s="722"/>
      <c r="CD2093" s="722"/>
      <c r="CE2093" s="722"/>
      <c r="CF2093" s="722"/>
      <c r="CG2093" s="722"/>
      <c r="CH2093" s="722"/>
      <c r="CI2093" s="722"/>
      <c r="CJ2093" s="722"/>
      <c r="CK2093" s="722"/>
      <c r="CL2093" s="722"/>
      <c r="CM2093" s="722"/>
      <c r="CN2093" s="722"/>
      <c r="CO2093" s="722"/>
      <c r="CP2093" s="722"/>
      <c r="CQ2093" s="722"/>
      <c r="CR2093" s="722"/>
      <c r="CS2093" s="722"/>
    </row>
    <row r="2094" spans="1:97" s="1376" customFormat="1">
      <c r="A2094" s="722"/>
      <c r="B2094" s="722"/>
      <c r="C2094" s="722"/>
      <c r="D2094" s="722"/>
      <c r="E2094" s="722"/>
      <c r="F2094" s="757"/>
      <c r="G2094" s="757"/>
      <c r="H2094" s="757"/>
      <c r="I2094" s="757"/>
      <c r="J2094" s="757"/>
      <c r="K2094" s="758"/>
      <c r="L2094" s="758"/>
      <c r="M2094" s="722"/>
      <c r="N2094" s="736"/>
      <c r="O2094" s="736"/>
      <c r="P2094" s="736"/>
      <c r="Q2094" s="736"/>
      <c r="R2094" s="736"/>
      <c r="S2094" s="736"/>
      <c r="T2094" s="736"/>
      <c r="U2094" s="736"/>
      <c r="BA2094" s="722"/>
      <c r="BB2094" s="722"/>
      <c r="BC2094" s="722"/>
      <c r="BD2094" s="722"/>
      <c r="BE2094" s="722"/>
      <c r="BF2094" s="722"/>
      <c r="BG2094" s="722"/>
      <c r="BH2094" s="722"/>
      <c r="BI2094" s="722"/>
      <c r="BJ2094" s="722"/>
      <c r="BK2094" s="722"/>
      <c r="BL2094" s="722"/>
      <c r="BM2094" s="722"/>
      <c r="BN2094" s="722"/>
      <c r="BO2094" s="722"/>
      <c r="BP2094" s="722"/>
      <c r="BQ2094" s="722"/>
      <c r="BR2094" s="722"/>
      <c r="BS2094" s="722"/>
      <c r="BT2094" s="722"/>
      <c r="BU2094" s="722"/>
      <c r="BV2094" s="722"/>
      <c r="BW2094" s="722"/>
      <c r="BX2094" s="722"/>
      <c r="BY2094" s="722"/>
      <c r="BZ2094" s="722"/>
      <c r="CA2094" s="722"/>
      <c r="CB2094" s="722"/>
      <c r="CC2094" s="722"/>
      <c r="CD2094" s="722"/>
      <c r="CE2094" s="722"/>
      <c r="CF2094" s="722"/>
      <c r="CG2094" s="722"/>
      <c r="CH2094" s="722"/>
      <c r="CI2094" s="722"/>
      <c r="CJ2094" s="722"/>
      <c r="CK2094" s="722"/>
      <c r="CL2094" s="722"/>
      <c r="CM2094" s="722"/>
      <c r="CN2094" s="722"/>
      <c r="CO2094" s="722"/>
      <c r="CP2094" s="722"/>
      <c r="CQ2094" s="722"/>
      <c r="CR2094" s="722"/>
      <c r="CS2094" s="722"/>
    </row>
    <row r="2095" spans="1:97" s="1376" customFormat="1">
      <c r="A2095" s="722"/>
      <c r="B2095" s="722"/>
      <c r="C2095" s="722"/>
      <c r="D2095" s="722"/>
      <c r="E2095" s="722"/>
      <c r="F2095" s="757"/>
      <c r="G2095" s="757"/>
      <c r="H2095" s="757"/>
      <c r="I2095" s="757"/>
      <c r="J2095" s="757"/>
      <c r="K2095" s="758"/>
      <c r="L2095" s="758"/>
      <c r="M2095" s="722"/>
      <c r="N2095" s="736"/>
      <c r="O2095" s="736"/>
      <c r="P2095" s="736"/>
      <c r="Q2095" s="736"/>
      <c r="R2095" s="736"/>
      <c r="S2095" s="736"/>
      <c r="T2095" s="736"/>
      <c r="U2095" s="736"/>
      <c r="BA2095" s="722"/>
      <c r="BB2095" s="722"/>
      <c r="BC2095" s="722"/>
      <c r="BD2095" s="722"/>
      <c r="BE2095" s="722"/>
      <c r="BF2095" s="722"/>
      <c r="BG2095" s="722"/>
      <c r="BH2095" s="722"/>
      <c r="BI2095" s="722"/>
      <c r="BJ2095" s="722"/>
      <c r="BK2095" s="722"/>
      <c r="BL2095" s="722"/>
      <c r="BM2095" s="722"/>
      <c r="BN2095" s="722"/>
      <c r="BO2095" s="722"/>
      <c r="BP2095" s="722"/>
      <c r="BQ2095" s="722"/>
      <c r="BR2095" s="722"/>
      <c r="BS2095" s="722"/>
      <c r="BT2095" s="722"/>
      <c r="BU2095" s="722"/>
      <c r="BV2095" s="722"/>
      <c r="BW2095" s="722"/>
      <c r="BX2095" s="722"/>
      <c r="BY2095" s="722"/>
      <c r="BZ2095" s="722"/>
      <c r="CA2095" s="722"/>
      <c r="CB2095" s="722"/>
      <c r="CC2095" s="722"/>
      <c r="CD2095" s="722"/>
      <c r="CE2095" s="722"/>
      <c r="CF2095" s="722"/>
      <c r="CG2095" s="722"/>
      <c r="CH2095" s="722"/>
      <c r="CI2095" s="722"/>
      <c r="CJ2095" s="722"/>
      <c r="CK2095" s="722"/>
      <c r="CL2095" s="722"/>
      <c r="CM2095" s="722"/>
      <c r="CN2095" s="722"/>
      <c r="CO2095" s="722"/>
      <c r="CP2095" s="722"/>
      <c r="CQ2095" s="722"/>
      <c r="CR2095" s="722"/>
      <c r="CS2095" s="722"/>
    </row>
    <row r="2096" spans="1:97" s="1376" customFormat="1">
      <c r="A2096" s="722"/>
      <c r="B2096" s="722"/>
      <c r="C2096" s="722"/>
      <c r="D2096" s="722"/>
      <c r="E2096" s="722"/>
      <c r="F2096" s="757"/>
      <c r="G2096" s="757"/>
      <c r="H2096" s="757"/>
      <c r="I2096" s="757"/>
      <c r="J2096" s="757"/>
      <c r="K2096" s="758"/>
      <c r="L2096" s="758"/>
      <c r="M2096" s="722"/>
      <c r="N2096" s="736"/>
      <c r="O2096" s="736"/>
      <c r="P2096" s="736"/>
      <c r="Q2096" s="736"/>
      <c r="R2096" s="736"/>
      <c r="S2096" s="736"/>
      <c r="T2096" s="736"/>
      <c r="U2096" s="736"/>
      <c r="BA2096" s="722"/>
      <c r="BB2096" s="722"/>
      <c r="BC2096" s="722"/>
      <c r="BD2096" s="722"/>
      <c r="BE2096" s="722"/>
      <c r="BF2096" s="722"/>
      <c r="BG2096" s="722"/>
      <c r="BH2096" s="722"/>
      <c r="BI2096" s="722"/>
      <c r="BJ2096" s="722"/>
      <c r="BK2096" s="722"/>
      <c r="BL2096" s="722"/>
      <c r="BM2096" s="722"/>
      <c r="BN2096" s="722"/>
      <c r="BO2096" s="722"/>
      <c r="BP2096" s="722"/>
      <c r="BQ2096" s="722"/>
      <c r="BR2096" s="722"/>
      <c r="BS2096" s="722"/>
      <c r="BT2096" s="722"/>
      <c r="BU2096" s="722"/>
      <c r="BV2096" s="722"/>
      <c r="BW2096" s="722"/>
      <c r="BX2096" s="722"/>
      <c r="BY2096" s="722"/>
      <c r="BZ2096" s="722"/>
      <c r="CA2096" s="722"/>
      <c r="CB2096" s="722"/>
      <c r="CC2096" s="722"/>
      <c r="CD2096" s="722"/>
      <c r="CE2096" s="722"/>
      <c r="CF2096" s="722"/>
      <c r="CG2096" s="722"/>
      <c r="CH2096" s="722"/>
      <c r="CI2096" s="722"/>
      <c r="CJ2096" s="722"/>
      <c r="CK2096" s="722"/>
      <c r="CL2096" s="722"/>
      <c r="CM2096" s="722"/>
      <c r="CN2096" s="722"/>
      <c r="CO2096" s="722"/>
      <c r="CP2096" s="722"/>
      <c r="CQ2096" s="722"/>
      <c r="CR2096" s="722"/>
      <c r="CS2096" s="722"/>
    </row>
    <row r="2097" spans="1:97" s="1376" customFormat="1">
      <c r="A2097" s="722"/>
      <c r="B2097" s="722"/>
      <c r="C2097" s="722"/>
      <c r="D2097" s="722"/>
      <c r="E2097" s="722"/>
      <c r="F2097" s="757"/>
      <c r="G2097" s="757"/>
      <c r="H2097" s="757"/>
      <c r="I2097" s="757"/>
      <c r="J2097" s="757"/>
      <c r="K2097" s="758"/>
      <c r="L2097" s="758"/>
      <c r="M2097" s="722"/>
      <c r="N2097" s="736"/>
      <c r="O2097" s="736"/>
      <c r="P2097" s="736"/>
      <c r="Q2097" s="736"/>
      <c r="R2097" s="736"/>
      <c r="S2097" s="736"/>
      <c r="T2097" s="736"/>
      <c r="U2097" s="736"/>
      <c r="BA2097" s="722"/>
      <c r="BB2097" s="722"/>
      <c r="BC2097" s="722"/>
      <c r="BD2097" s="722"/>
      <c r="BE2097" s="722"/>
      <c r="BF2097" s="722"/>
      <c r="BG2097" s="722"/>
      <c r="BH2097" s="722"/>
      <c r="BI2097" s="722"/>
      <c r="BJ2097" s="722"/>
      <c r="BK2097" s="722"/>
      <c r="BL2097" s="722"/>
      <c r="BM2097" s="722"/>
      <c r="BN2097" s="722"/>
      <c r="BO2097" s="722"/>
      <c r="BP2097" s="722"/>
      <c r="BQ2097" s="722"/>
      <c r="BR2097" s="722"/>
      <c r="BS2097" s="722"/>
      <c r="BT2097" s="722"/>
      <c r="BU2097" s="722"/>
      <c r="BV2097" s="722"/>
      <c r="BW2097" s="722"/>
      <c r="BX2097" s="722"/>
      <c r="BY2097" s="722"/>
      <c r="BZ2097" s="722"/>
      <c r="CA2097" s="722"/>
      <c r="CB2097" s="722"/>
      <c r="CC2097" s="722"/>
      <c r="CD2097" s="722"/>
      <c r="CE2097" s="722"/>
      <c r="CF2097" s="722"/>
      <c r="CG2097" s="722"/>
      <c r="CH2097" s="722"/>
      <c r="CI2097" s="722"/>
      <c r="CJ2097" s="722"/>
      <c r="CK2097" s="722"/>
      <c r="CL2097" s="722"/>
      <c r="CM2097" s="722"/>
      <c r="CN2097" s="722"/>
      <c r="CO2097" s="722"/>
      <c r="CP2097" s="722"/>
      <c r="CQ2097" s="722"/>
      <c r="CR2097" s="722"/>
      <c r="CS2097" s="722"/>
    </row>
    <row r="2098" spans="1:97" s="1376" customFormat="1">
      <c r="A2098" s="722"/>
      <c r="B2098" s="722"/>
      <c r="C2098" s="722"/>
      <c r="D2098" s="722"/>
      <c r="E2098" s="722"/>
      <c r="F2098" s="757"/>
      <c r="G2098" s="757"/>
      <c r="H2098" s="757"/>
      <c r="I2098" s="757"/>
      <c r="J2098" s="757"/>
      <c r="K2098" s="758"/>
      <c r="L2098" s="758"/>
      <c r="M2098" s="722"/>
      <c r="N2098" s="736"/>
      <c r="O2098" s="736"/>
      <c r="P2098" s="736"/>
      <c r="Q2098" s="736"/>
      <c r="R2098" s="736"/>
      <c r="S2098" s="736"/>
      <c r="T2098" s="736"/>
      <c r="U2098" s="736"/>
      <c r="BA2098" s="722"/>
      <c r="BB2098" s="722"/>
      <c r="BC2098" s="722"/>
      <c r="BD2098" s="722"/>
      <c r="BE2098" s="722"/>
      <c r="BF2098" s="722"/>
      <c r="BG2098" s="722"/>
      <c r="BH2098" s="722"/>
      <c r="BI2098" s="722"/>
      <c r="BJ2098" s="722"/>
      <c r="BK2098" s="722"/>
      <c r="BL2098" s="722"/>
      <c r="BM2098" s="722"/>
      <c r="BN2098" s="722"/>
      <c r="BO2098" s="722"/>
      <c r="BP2098" s="722"/>
      <c r="BQ2098" s="722"/>
      <c r="BR2098" s="722"/>
      <c r="BS2098" s="722"/>
      <c r="BT2098" s="722"/>
      <c r="BU2098" s="722"/>
      <c r="BV2098" s="722"/>
      <c r="BW2098" s="722"/>
      <c r="BX2098" s="722"/>
      <c r="BY2098" s="722"/>
      <c r="BZ2098" s="722"/>
      <c r="CA2098" s="722"/>
      <c r="CB2098" s="722"/>
      <c r="CC2098" s="722"/>
      <c r="CD2098" s="722"/>
      <c r="CE2098" s="722"/>
      <c r="CF2098" s="722"/>
      <c r="CG2098" s="722"/>
      <c r="CH2098" s="722"/>
      <c r="CI2098" s="722"/>
      <c r="CJ2098" s="722"/>
      <c r="CK2098" s="722"/>
      <c r="CL2098" s="722"/>
      <c r="CM2098" s="722"/>
      <c r="CN2098" s="722"/>
      <c r="CO2098" s="722"/>
      <c r="CP2098" s="722"/>
      <c r="CQ2098" s="722"/>
      <c r="CR2098" s="722"/>
      <c r="CS2098" s="722"/>
    </row>
    <row r="2099" spans="1:97" s="1376" customFormat="1">
      <c r="A2099" s="722"/>
      <c r="B2099" s="722"/>
      <c r="C2099" s="722"/>
      <c r="D2099" s="722"/>
      <c r="E2099" s="722"/>
      <c r="F2099" s="757"/>
      <c r="G2099" s="757"/>
      <c r="H2099" s="757"/>
      <c r="I2099" s="757"/>
      <c r="J2099" s="757"/>
      <c r="K2099" s="758"/>
      <c r="L2099" s="758"/>
      <c r="M2099" s="722"/>
      <c r="N2099" s="736"/>
      <c r="O2099" s="736"/>
      <c r="P2099" s="736"/>
      <c r="Q2099" s="736"/>
      <c r="R2099" s="736"/>
      <c r="S2099" s="736"/>
      <c r="T2099" s="736"/>
      <c r="U2099" s="736"/>
      <c r="BA2099" s="722"/>
      <c r="BB2099" s="722"/>
      <c r="BC2099" s="722"/>
      <c r="BD2099" s="722"/>
      <c r="BE2099" s="722"/>
      <c r="BF2099" s="722"/>
      <c r="BG2099" s="722"/>
      <c r="BH2099" s="722"/>
      <c r="BI2099" s="722"/>
      <c r="BJ2099" s="722"/>
      <c r="BK2099" s="722"/>
      <c r="BL2099" s="722"/>
      <c r="BM2099" s="722"/>
      <c r="BN2099" s="722"/>
      <c r="BO2099" s="722"/>
      <c r="BP2099" s="722"/>
      <c r="BQ2099" s="722"/>
      <c r="BR2099" s="722"/>
      <c r="BS2099" s="722"/>
      <c r="BT2099" s="722"/>
      <c r="BU2099" s="722"/>
      <c r="BV2099" s="722"/>
      <c r="BW2099" s="722"/>
      <c r="BX2099" s="722"/>
      <c r="BY2099" s="722"/>
      <c r="BZ2099" s="722"/>
      <c r="CA2099" s="722"/>
      <c r="CB2099" s="722"/>
      <c r="CC2099" s="722"/>
      <c r="CD2099" s="722"/>
      <c r="CE2099" s="722"/>
      <c r="CF2099" s="722"/>
      <c r="CG2099" s="722"/>
      <c r="CH2099" s="722"/>
      <c r="CI2099" s="722"/>
      <c r="CJ2099" s="722"/>
      <c r="CK2099" s="722"/>
      <c r="CL2099" s="722"/>
      <c r="CM2099" s="722"/>
      <c r="CN2099" s="722"/>
      <c r="CO2099" s="722"/>
      <c r="CP2099" s="722"/>
      <c r="CQ2099" s="722"/>
      <c r="CR2099" s="722"/>
      <c r="CS2099" s="722"/>
    </row>
    <row r="2100" spans="1:97" s="1376" customFormat="1">
      <c r="A2100" s="722"/>
      <c r="B2100" s="722"/>
      <c r="C2100" s="722"/>
      <c r="D2100" s="722"/>
      <c r="E2100" s="722"/>
      <c r="F2100" s="757"/>
      <c r="G2100" s="757"/>
      <c r="H2100" s="757"/>
      <c r="I2100" s="757"/>
      <c r="J2100" s="757"/>
      <c r="K2100" s="758"/>
      <c r="L2100" s="758"/>
      <c r="M2100" s="722"/>
      <c r="N2100" s="736"/>
      <c r="O2100" s="736"/>
      <c r="P2100" s="736"/>
      <c r="Q2100" s="736"/>
      <c r="R2100" s="736"/>
      <c r="S2100" s="736"/>
      <c r="T2100" s="736"/>
      <c r="U2100" s="736"/>
      <c r="BA2100" s="722"/>
      <c r="BB2100" s="722"/>
      <c r="BC2100" s="722"/>
      <c r="BD2100" s="722"/>
      <c r="BE2100" s="722"/>
      <c r="BF2100" s="722"/>
      <c r="BG2100" s="722"/>
      <c r="BH2100" s="722"/>
      <c r="BI2100" s="722"/>
      <c r="BJ2100" s="722"/>
      <c r="BK2100" s="722"/>
      <c r="BL2100" s="722"/>
      <c r="BM2100" s="722"/>
      <c r="BN2100" s="722"/>
      <c r="BO2100" s="722"/>
      <c r="BP2100" s="722"/>
      <c r="BQ2100" s="722"/>
      <c r="BR2100" s="722"/>
      <c r="BS2100" s="722"/>
      <c r="BT2100" s="722"/>
      <c r="BU2100" s="722"/>
      <c r="BV2100" s="722"/>
      <c r="BW2100" s="722"/>
      <c r="BX2100" s="722"/>
      <c r="BY2100" s="722"/>
      <c r="BZ2100" s="722"/>
      <c r="CA2100" s="722"/>
      <c r="CB2100" s="722"/>
      <c r="CC2100" s="722"/>
      <c r="CD2100" s="722"/>
      <c r="CE2100" s="722"/>
      <c r="CF2100" s="722"/>
      <c r="CG2100" s="722"/>
      <c r="CH2100" s="722"/>
      <c r="CI2100" s="722"/>
      <c r="CJ2100" s="722"/>
      <c r="CK2100" s="722"/>
      <c r="CL2100" s="722"/>
      <c r="CM2100" s="722"/>
      <c r="CN2100" s="722"/>
      <c r="CO2100" s="722"/>
      <c r="CP2100" s="722"/>
      <c r="CQ2100" s="722"/>
      <c r="CR2100" s="722"/>
      <c r="CS2100" s="722"/>
    </row>
    <row r="2101" spans="1:97" s="1376" customFormat="1">
      <c r="A2101" s="722"/>
      <c r="B2101" s="722"/>
      <c r="C2101" s="722"/>
      <c r="D2101" s="722"/>
      <c r="E2101" s="722"/>
      <c r="F2101" s="757"/>
      <c r="G2101" s="757"/>
      <c r="H2101" s="757"/>
      <c r="I2101" s="757"/>
      <c r="J2101" s="757"/>
      <c r="K2101" s="758"/>
      <c r="L2101" s="758"/>
      <c r="M2101" s="722"/>
      <c r="N2101" s="736"/>
      <c r="O2101" s="736"/>
      <c r="P2101" s="736"/>
      <c r="Q2101" s="736"/>
      <c r="R2101" s="736"/>
      <c r="S2101" s="736"/>
      <c r="T2101" s="736"/>
      <c r="U2101" s="736"/>
      <c r="BA2101" s="722"/>
      <c r="BB2101" s="722"/>
      <c r="BC2101" s="722"/>
      <c r="BD2101" s="722"/>
      <c r="BE2101" s="722"/>
      <c r="BF2101" s="722"/>
      <c r="BG2101" s="722"/>
      <c r="BH2101" s="722"/>
      <c r="BI2101" s="722"/>
      <c r="BJ2101" s="722"/>
      <c r="BK2101" s="722"/>
      <c r="BL2101" s="722"/>
      <c r="BM2101" s="722"/>
      <c r="BN2101" s="722"/>
      <c r="BO2101" s="722"/>
      <c r="BP2101" s="722"/>
      <c r="BQ2101" s="722"/>
      <c r="BR2101" s="722"/>
      <c r="BS2101" s="722"/>
      <c r="BT2101" s="722"/>
      <c r="BU2101" s="722"/>
      <c r="BV2101" s="722"/>
      <c r="BW2101" s="722"/>
      <c r="BX2101" s="722"/>
      <c r="BY2101" s="722"/>
      <c r="BZ2101" s="722"/>
      <c r="CA2101" s="722"/>
      <c r="CB2101" s="722"/>
      <c r="CC2101" s="722"/>
      <c r="CD2101" s="722"/>
      <c r="CE2101" s="722"/>
      <c r="CF2101" s="722"/>
      <c r="CG2101" s="722"/>
      <c r="CH2101" s="722"/>
      <c r="CI2101" s="722"/>
      <c r="CJ2101" s="722"/>
      <c r="CK2101" s="722"/>
      <c r="CL2101" s="722"/>
      <c r="CM2101" s="722"/>
      <c r="CN2101" s="722"/>
      <c r="CO2101" s="722"/>
      <c r="CP2101" s="722"/>
      <c r="CQ2101" s="722"/>
      <c r="CR2101" s="722"/>
      <c r="CS2101" s="722"/>
    </row>
    <row r="2102" spans="1:97" s="1376" customFormat="1">
      <c r="A2102" s="722"/>
      <c r="B2102" s="722"/>
      <c r="C2102" s="722"/>
      <c r="D2102" s="722"/>
      <c r="E2102" s="722"/>
      <c r="F2102" s="757"/>
      <c r="G2102" s="757"/>
      <c r="H2102" s="757"/>
      <c r="I2102" s="757"/>
      <c r="J2102" s="757"/>
      <c r="K2102" s="758"/>
      <c r="L2102" s="758"/>
      <c r="M2102" s="722"/>
      <c r="N2102" s="736"/>
      <c r="O2102" s="736"/>
      <c r="P2102" s="736"/>
      <c r="Q2102" s="736"/>
      <c r="R2102" s="736"/>
      <c r="S2102" s="736"/>
      <c r="T2102" s="736"/>
      <c r="U2102" s="736"/>
      <c r="BA2102" s="722"/>
      <c r="BB2102" s="722"/>
      <c r="BC2102" s="722"/>
      <c r="BD2102" s="722"/>
      <c r="BE2102" s="722"/>
      <c r="BF2102" s="722"/>
      <c r="BG2102" s="722"/>
      <c r="BH2102" s="722"/>
      <c r="BI2102" s="722"/>
      <c r="BJ2102" s="722"/>
      <c r="BK2102" s="722"/>
      <c r="BL2102" s="722"/>
      <c r="BM2102" s="722"/>
      <c r="BN2102" s="722"/>
      <c r="BO2102" s="722"/>
      <c r="BP2102" s="722"/>
      <c r="BQ2102" s="722"/>
      <c r="BR2102" s="722"/>
      <c r="BS2102" s="722"/>
      <c r="BT2102" s="722"/>
      <c r="BU2102" s="722"/>
      <c r="BV2102" s="722"/>
      <c r="BW2102" s="722"/>
      <c r="BX2102" s="722"/>
      <c r="BY2102" s="722"/>
      <c r="BZ2102" s="722"/>
      <c r="CA2102" s="722"/>
      <c r="CB2102" s="722"/>
      <c r="CC2102" s="722"/>
      <c r="CD2102" s="722"/>
      <c r="CE2102" s="722"/>
      <c r="CF2102" s="722"/>
      <c r="CG2102" s="722"/>
      <c r="CH2102" s="722"/>
      <c r="CI2102" s="722"/>
      <c r="CJ2102" s="722"/>
      <c r="CK2102" s="722"/>
      <c r="CL2102" s="722"/>
      <c r="CM2102" s="722"/>
      <c r="CN2102" s="722"/>
      <c r="CO2102" s="722"/>
      <c r="CP2102" s="722"/>
      <c r="CQ2102" s="722"/>
      <c r="CR2102" s="722"/>
      <c r="CS2102" s="722"/>
    </row>
    <row r="2103" spans="1:97" s="1376" customFormat="1">
      <c r="A2103" s="722"/>
      <c r="B2103" s="722"/>
      <c r="C2103" s="722"/>
      <c r="D2103" s="722"/>
      <c r="E2103" s="722"/>
      <c r="F2103" s="757"/>
      <c r="G2103" s="757"/>
      <c r="H2103" s="757"/>
      <c r="I2103" s="757"/>
      <c r="J2103" s="757"/>
      <c r="K2103" s="758"/>
      <c r="L2103" s="758"/>
      <c r="M2103" s="722"/>
      <c r="N2103" s="736"/>
      <c r="O2103" s="736"/>
      <c r="P2103" s="736"/>
      <c r="Q2103" s="736"/>
      <c r="R2103" s="736"/>
      <c r="S2103" s="736"/>
      <c r="T2103" s="736"/>
      <c r="U2103" s="736"/>
      <c r="BA2103" s="722"/>
      <c r="BB2103" s="722"/>
      <c r="BC2103" s="722"/>
      <c r="BD2103" s="722"/>
      <c r="BE2103" s="722"/>
      <c r="BF2103" s="722"/>
      <c r="BG2103" s="722"/>
      <c r="BH2103" s="722"/>
      <c r="BI2103" s="722"/>
      <c r="BJ2103" s="722"/>
      <c r="BK2103" s="722"/>
      <c r="BL2103" s="722"/>
      <c r="BM2103" s="722"/>
      <c r="BN2103" s="722"/>
      <c r="BO2103" s="722"/>
      <c r="BP2103" s="722"/>
      <c r="BQ2103" s="722"/>
      <c r="BR2103" s="722"/>
      <c r="BS2103" s="722"/>
      <c r="BT2103" s="722"/>
      <c r="BU2103" s="722"/>
      <c r="BV2103" s="722"/>
      <c r="BW2103" s="722"/>
      <c r="BX2103" s="722"/>
      <c r="BY2103" s="722"/>
      <c r="BZ2103" s="722"/>
      <c r="CA2103" s="722"/>
      <c r="CB2103" s="722"/>
      <c r="CC2103" s="722"/>
      <c r="CD2103" s="722"/>
      <c r="CE2103" s="722"/>
      <c r="CF2103" s="722"/>
      <c r="CG2103" s="722"/>
      <c r="CH2103" s="722"/>
      <c r="CI2103" s="722"/>
      <c r="CJ2103" s="722"/>
      <c r="CK2103" s="722"/>
      <c r="CL2103" s="722"/>
      <c r="CM2103" s="722"/>
      <c r="CN2103" s="722"/>
      <c r="CO2103" s="722"/>
      <c r="CP2103" s="722"/>
      <c r="CQ2103" s="722"/>
      <c r="CR2103" s="722"/>
      <c r="CS2103" s="722"/>
    </row>
    <row r="2104" spans="1:97" s="1376" customFormat="1">
      <c r="A2104" s="722"/>
      <c r="B2104" s="722"/>
      <c r="C2104" s="722"/>
      <c r="D2104" s="722"/>
      <c r="E2104" s="722"/>
      <c r="F2104" s="757"/>
      <c r="G2104" s="757"/>
      <c r="H2104" s="757"/>
      <c r="I2104" s="757"/>
      <c r="J2104" s="757"/>
      <c r="K2104" s="758"/>
      <c r="L2104" s="758"/>
      <c r="M2104" s="722"/>
      <c r="N2104" s="736"/>
      <c r="O2104" s="736"/>
      <c r="P2104" s="736"/>
      <c r="Q2104" s="736"/>
      <c r="R2104" s="736"/>
      <c r="S2104" s="736"/>
      <c r="T2104" s="736"/>
      <c r="U2104" s="736"/>
      <c r="BA2104" s="722"/>
      <c r="BB2104" s="722"/>
      <c r="BC2104" s="722"/>
      <c r="BD2104" s="722"/>
      <c r="BE2104" s="722"/>
      <c r="BF2104" s="722"/>
      <c r="BG2104" s="722"/>
      <c r="BH2104" s="722"/>
      <c r="BI2104" s="722"/>
      <c r="BJ2104" s="722"/>
      <c r="BK2104" s="722"/>
      <c r="BL2104" s="722"/>
      <c r="BM2104" s="722"/>
      <c r="BN2104" s="722"/>
      <c r="BO2104" s="722"/>
      <c r="BP2104" s="722"/>
      <c r="BQ2104" s="722"/>
      <c r="BR2104" s="722"/>
      <c r="BS2104" s="722"/>
      <c r="BT2104" s="722"/>
      <c r="BU2104" s="722"/>
      <c r="BV2104" s="722"/>
      <c r="BW2104" s="722"/>
      <c r="BX2104" s="722"/>
      <c r="BY2104" s="722"/>
      <c r="BZ2104" s="722"/>
      <c r="CA2104" s="722"/>
      <c r="CB2104" s="722"/>
      <c r="CC2104" s="722"/>
      <c r="CD2104" s="722"/>
      <c r="CE2104" s="722"/>
      <c r="CF2104" s="722"/>
      <c r="CG2104" s="722"/>
      <c r="CH2104" s="722"/>
      <c r="CI2104" s="722"/>
      <c r="CJ2104" s="722"/>
      <c r="CK2104" s="722"/>
      <c r="CL2104" s="722"/>
      <c r="CM2104" s="722"/>
      <c r="CN2104" s="722"/>
      <c r="CO2104" s="722"/>
      <c r="CP2104" s="722"/>
      <c r="CQ2104" s="722"/>
      <c r="CR2104" s="722"/>
      <c r="CS2104" s="722"/>
    </row>
    <row r="2105" spans="1:97" s="1376" customFormat="1">
      <c r="A2105" s="722"/>
      <c r="B2105" s="722"/>
      <c r="C2105" s="722"/>
      <c r="D2105" s="722"/>
      <c r="E2105" s="722"/>
      <c r="F2105" s="757"/>
      <c r="G2105" s="757"/>
      <c r="H2105" s="757"/>
      <c r="I2105" s="757"/>
      <c r="J2105" s="757"/>
      <c r="K2105" s="758"/>
      <c r="L2105" s="758"/>
      <c r="M2105" s="722"/>
      <c r="N2105" s="736"/>
      <c r="O2105" s="736"/>
      <c r="P2105" s="736"/>
      <c r="Q2105" s="736"/>
      <c r="R2105" s="736"/>
      <c r="S2105" s="736"/>
      <c r="T2105" s="736"/>
      <c r="U2105" s="736"/>
      <c r="BA2105" s="722"/>
      <c r="BB2105" s="722"/>
      <c r="BC2105" s="722"/>
      <c r="BD2105" s="722"/>
      <c r="BE2105" s="722"/>
      <c r="BF2105" s="722"/>
      <c r="BG2105" s="722"/>
      <c r="BH2105" s="722"/>
      <c r="BI2105" s="722"/>
      <c r="BJ2105" s="722"/>
      <c r="BK2105" s="722"/>
      <c r="BL2105" s="722"/>
      <c r="BM2105" s="722"/>
      <c r="BN2105" s="722"/>
      <c r="BO2105" s="722"/>
      <c r="BP2105" s="722"/>
      <c r="BQ2105" s="722"/>
      <c r="BR2105" s="722"/>
      <c r="BS2105" s="722"/>
      <c r="BT2105" s="722"/>
      <c r="BU2105" s="722"/>
      <c r="BV2105" s="722"/>
      <c r="BW2105" s="722"/>
      <c r="BX2105" s="722"/>
      <c r="BY2105" s="722"/>
      <c r="BZ2105" s="722"/>
      <c r="CA2105" s="722"/>
      <c r="CB2105" s="722"/>
      <c r="CC2105" s="722"/>
      <c r="CD2105" s="722"/>
      <c r="CE2105" s="722"/>
      <c r="CF2105" s="722"/>
      <c r="CG2105" s="722"/>
      <c r="CH2105" s="722"/>
      <c r="CI2105" s="722"/>
      <c r="CJ2105" s="722"/>
      <c r="CK2105" s="722"/>
      <c r="CL2105" s="722"/>
      <c r="CM2105" s="722"/>
      <c r="CN2105" s="722"/>
      <c r="CO2105" s="722"/>
      <c r="CP2105" s="722"/>
      <c r="CQ2105" s="722"/>
      <c r="CR2105" s="722"/>
      <c r="CS2105" s="722"/>
    </row>
    <row r="2106" spans="1:97" s="1376" customFormat="1">
      <c r="A2106" s="722"/>
      <c r="B2106" s="722"/>
      <c r="C2106" s="722"/>
      <c r="D2106" s="722"/>
      <c r="E2106" s="722"/>
      <c r="F2106" s="757"/>
      <c r="G2106" s="757"/>
      <c r="H2106" s="757"/>
      <c r="I2106" s="757"/>
      <c r="J2106" s="757"/>
      <c r="K2106" s="758"/>
      <c r="L2106" s="758"/>
      <c r="M2106" s="722"/>
      <c r="N2106" s="736"/>
      <c r="O2106" s="736"/>
      <c r="P2106" s="736"/>
      <c r="Q2106" s="736"/>
      <c r="R2106" s="736"/>
      <c r="S2106" s="736"/>
      <c r="T2106" s="736"/>
      <c r="U2106" s="736"/>
      <c r="BA2106" s="722"/>
      <c r="BB2106" s="722"/>
      <c r="BC2106" s="722"/>
      <c r="BD2106" s="722"/>
      <c r="BE2106" s="722"/>
      <c r="BF2106" s="722"/>
      <c r="BG2106" s="722"/>
      <c r="BH2106" s="722"/>
      <c r="BI2106" s="722"/>
      <c r="BJ2106" s="722"/>
      <c r="BK2106" s="722"/>
      <c r="BL2106" s="722"/>
      <c r="BM2106" s="722"/>
      <c r="BN2106" s="722"/>
      <c r="BO2106" s="722"/>
      <c r="BP2106" s="722"/>
      <c r="BQ2106" s="722"/>
      <c r="BR2106" s="722"/>
      <c r="BS2106" s="722"/>
      <c r="BT2106" s="722"/>
      <c r="BU2106" s="722"/>
      <c r="BV2106" s="722"/>
      <c r="BW2106" s="722"/>
      <c r="BX2106" s="722"/>
      <c r="BY2106" s="722"/>
      <c r="BZ2106" s="722"/>
      <c r="CA2106" s="722"/>
      <c r="CB2106" s="722"/>
      <c r="CC2106" s="722"/>
      <c r="CD2106" s="722"/>
      <c r="CE2106" s="722"/>
      <c r="CF2106" s="722"/>
      <c r="CG2106" s="722"/>
      <c r="CH2106" s="722"/>
      <c r="CI2106" s="722"/>
      <c r="CJ2106" s="722"/>
      <c r="CK2106" s="722"/>
      <c r="CL2106" s="722"/>
      <c r="CM2106" s="722"/>
      <c r="CN2106" s="722"/>
      <c r="CO2106" s="722"/>
      <c r="CP2106" s="722"/>
      <c r="CQ2106" s="722"/>
      <c r="CR2106" s="722"/>
      <c r="CS2106" s="722"/>
    </row>
    <row r="2107" spans="1:97" s="1376" customFormat="1">
      <c r="A2107" s="722"/>
      <c r="B2107" s="722"/>
      <c r="C2107" s="722"/>
      <c r="D2107" s="722"/>
      <c r="E2107" s="722"/>
      <c r="F2107" s="757"/>
      <c r="G2107" s="757"/>
      <c r="H2107" s="757"/>
      <c r="I2107" s="757"/>
      <c r="J2107" s="757"/>
      <c r="K2107" s="758"/>
      <c r="L2107" s="758"/>
      <c r="M2107" s="722"/>
      <c r="N2107" s="736"/>
      <c r="O2107" s="736"/>
      <c r="P2107" s="736"/>
      <c r="Q2107" s="736"/>
      <c r="R2107" s="736"/>
      <c r="S2107" s="736"/>
      <c r="T2107" s="736"/>
      <c r="U2107" s="736"/>
      <c r="BA2107" s="722"/>
      <c r="BB2107" s="722"/>
      <c r="BC2107" s="722"/>
      <c r="BD2107" s="722"/>
      <c r="BE2107" s="722"/>
      <c r="BF2107" s="722"/>
      <c r="BG2107" s="722"/>
      <c r="BH2107" s="722"/>
      <c r="BI2107" s="722"/>
      <c r="BJ2107" s="722"/>
      <c r="BK2107" s="722"/>
      <c r="BL2107" s="722"/>
      <c r="BM2107" s="722"/>
      <c r="BN2107" s="722"/>
      <c r="BO2107" s="722"/>
      <c r="BP2107" s="722"/>
      <c r="BQ2107" s="722"/>
      <c r="BR2107" s="722"/>
      <c r="BS2107" s="722"/>
      <c r="BT2107" s="722"/>
      <c r="BU2107" s="722"/>
      <c r="BV2107" s="722"/>
      <c r="BW2107" s="722"/>
      <c r="BX2107" s="722"/>
      <c r="BY2107" s="722"/>
      <c r="BZ2107" s="722"/>
      <c r="CA2107" s="722"/>
      <c r="CB2107" s="722"/>
      <c r="CC2107" s="722"/>
      <c r="CD2107" s="722"/>
      <c r="CE2107" s="722"/>
      <c r="CF2107" s="722"/>
      <c r="CG2107" s="722"/>
      <c r="CH2107" s="722"/>
      <c r="CI2107" s="722"/>
      <c r="CJ2107" s="722"/>
      <c r="CK2107" s="722"/>
      <c r="CL2107" s="722"/>
      <c r="CM2107" s="722"/>
      <c r="CN2107" s="722"/>
      <c r="CO2107" s="722"/>
      <c r="CP2107" s="722"/>
      <c r="CQ2107" s="722"/>
      <c r="CR2107" s="722"/>
      <c r="CS2107" s="722"/>
    </row>
    <row r="2108" spans="1:97" s="1376" customFormat="1">
      <c r="A2108" s="722"/>
      <c r="B2108" s="722"/>
      <c r="C2108" s="722"/>
      <c r="D2108" s="722"/>
      <c r="E2108" s="722"/>
      <c r="F2108" s="757"/>
      <c r="G2108" s="757"/>
      <c r="H2108" s="757"/>
      <c r="I2108" s="757"/>
      <c r="J2108" s="757"/>
      <c r="K2108" s="758"/>
      <c r="L2108" s="758"/>
      <c r="M2108" s="722"/>
      <c r="N2108" s="736"/>
      <c r="O2108" s="736"/>
      <c r="P2108" s="736"/>
      <c r="Q2108" s="736"/>
      <c r="R2108" s="736"/>
      <c r="S2108" s="736"/>
      <c r="T2108" s="736"/>
      <c r="U2108" s="736"/>
      <c r="BA2108" s="722"/>
      <c r="BB2108" s="722"/>
      <c r="BC2108" s="722"/>
      <c r="BD2108" s="722"/>
      <c r="BE2108" s="722"/>
      <c r="BF2108" s="722"/>
      <c r="BG2108" s="722"/>
      <c r="BH2108" s="722"/>
      <c r="BI2108" s="722"/>
      <c r="BJ2108" s="722"/>
      <c r="BK2108" s="722"/>
      <c r="BL2108" s="722"/>
      <c r="BM2108" s="722"/>
      <c r="BN2108" s="722"/>
      <c r="BO2108" s="722"/>
      <c r="BP2108" s="722"/>
      <c r="BQ2108" s="722"/>
      <c r="BR2108" s="722"/>
      <c r="BS2108" s="722"/>
      <c r="BT2108" s="722"/>
      <c r="BU2108" s="722"/>
      <c r="BV2108" s="722"/>
      <c r="BW2108" s="722"/>
      <c r="BX2108" s="722"/>
      <c r="BY2108" s="722"/>
      <c r="BZ2108" s="722"/>
      <c r="CA2108" s="722"/>
      <c r="CB2108" s="722"/>
      <c r="CC2108" s="722"/>
      <c r="CD2108" s="722"/>
      <c r="CE2108" s="722"/>
      <c r="CF2108" s="722"/>
      <c r="CG2108" s="722"/>
      <c r="CH2108" s="722"/>
      <c r="CI2108" s="722"/>
      <c r="CJ2108" s="722"/>
      <c r="CK2108" s="722"/>
      <c r="CL2108" s="722"/>
      <c r="CM2108" s="722"/>
      <c r="CN2108" s="722"/>
      <c r="CO2108" s="722"/>
      <c r="CP2108" s="722"/>
      <c r="CQ2108" s="722"/>
      <c r="CR2108" s="722"/>
      <c r="CS2108" s="722"/>
    </row>
    <row r="2109" spans="1:97" s="1376" customFormat="1">
      <c r="A2109" s="722"/>
      <c r="B2109" s="722"/>
      <c r="C2109" s="722"/>
      <c r="D2109" s="722"/>
      <c r="E2109" s="722"/>
      <c r="F2109" s="757"/>
      <c r="G2109" s="757"/>
      <c r="H2109" s="757"/>
      <c r="I2109" s="757"/>
      <c r="J2109" s="757"/>
      <c r="K2109" s="758"/>
      <c r="L2109" s="758"/>
      <c r="M2109" s="722"/>
      <c r="N2109" s="736"/>
      <c r="O2109" s="736"/>
      <c r="P2109" s="736"/>
      <c r="Q2109" s="736"/>
      <c r="R2109" s="736"/>
      <c r="S2109" s="736"/>
      <c r="T2109" s="736"/>
      <c r="U2109" s="736"/>
      <c r="BA2109" s="722"/>
      <c r="BB2109" s="722"/>
      <c r="BC2109" s="722"/>
      <c r="BD2109" s="722"/>
      <c r="BE2109" s="722"/>
      <c r="BF2109" s="722"/>
      <c r="BG2109" s="722"/>
      <c r="BH2109" s="722"/>
      <c r="BI2109" s="722"/>
      <c r="BJ2109" s="722"/>
      <c r="BK2109" s="722"/>
      <c r="BL2109" s="722"/>
      <c r="BM2109" s="722"/>
      <c r="BN2109" s="722"/>
      <c r="BO2109" s="722"/>
      <c r="BP2109" s="722"/>
      <c r="BQ2109" s="722"/>
      <c r="BR2109" s="722"/>
      <c r="BS2109" s="722"/>
      <c r="BT2109" s="722"/>
      <c r="BU2109" s="722"/>
      <c r="BV2109" s="722"/>
      <c r="BW2109" s="722"/>
      <c r="BX2109" s="722"/>
      <c r="BY2109" s="722"/>
      <c r="BZ2109" s="722"/>
      <c r="CA2109" s="722"/>
      <c r="CB2109" s="722"/>
      <c r="CC2109" s="722"/>
      <c r="CD2109" s="722"/>
      <c r="CE2109" s="722"/>
      <c r="CF2109" s="722"/>
      <c r="CG2109" s="722"/>
      <c r="CH2109" s="722"/>
      <c r="CI2109" s="722"/>
      <c r="CJ2109" s="722"/>
      <c r="CK2109" s="722"/>
      <c r="CL2109" s="722"/>
      <c r="CM2109" s="722"/>
      <c r="CN2109" s="722"/>
      <c r="CO2109" s="722"/>
      <c r="CP2109" s="722"/>
      <c r="CQ2109" s="722"/>
      <c r="CR2109" s="722"/>
      <c r="CS2109" s="722"/>
    </row>
    <row r="2110" spans="1:97" s="1376" customFormat="1">
      <c r="A2110" s="722"/>
      <c r="B2110" s="722"/>
      <c r="C2110" s="722"/>
      <c r="D2110" s="722"/>
      <c r="E2110" s="722"/>
      <c r="F2110" s="757"/>
      <c r="G2110" s="757"/>
      <c r="H2110" s="757"/>
      <c r="I2110" s="757"/>
      <c r="J2110" s="757"/>
      <c r="K2110" s="758"/>
      <c r="L2110" s="758"/>
      <c r="M2110" s="722"/>
      <c r="N2110" s="736"/>
      <c r="O2110" s="736"/>
      <c r="P2110" s="736"/>
      <c r="Q2110" s="736"/>
      <c r="R2110" s="736"/>
      <c r="S2110" s="736"/>
      <c r="T2110" s="736"/>
      <c r="U2110" s="736"/>
      <c r="BA2110" s="722"/>
      <c r="BB2110" s="722"/>
      <c r="BC2110" s="722"/>
      <c r="BD2110" s="722"/>
      <c r="BE2110" s="722"/>
      <c r="BF2110" s="722"/>
      <c r="BG2110" s="722"/>
      <c r="BH2110" s="722"/>
      <c r="BI2110" s="722"/>
      <c r="BJ2110" s="722"/>
      <c r="BK2110" s="722"/>
      <c r="BL2110" s="722"/>
      <c r="BM2110" s="722"/>
      <c r="BN2110" s="722"/>
      <c r="BO2110" s="722"/>
      <c r="BP2110" s="722"/>
      <c r="BQ2110" s="722"/>
      <c r="BR2110" s="722"/>
      <c r="BS2110" s="722"/>
      <c r="BT2110" s="722"/>
      <c r="BU2110" s="722"/>
      <c r="BV2110" s="722"/>
      <c r="BW2110" s="722"/>
      <c r="BX2110" s="722"/>
      <c r="BY2110" s="722"/>
      <c r="BZ2110" s="722"/>
      <c r="CA2110" s="722"/>
      <c r="CB2110" s="722"/>
      <c r="CC2110" s="722"/>
      <c r="CD2110" s="722"/>
      <c r="CE2110" s="722"/>
      <c r="CF2110" s="722"/>
      <c r="CG2110" s="722"/>
      <c r="CH2110" s="722"/>
      <c r="CI2110" s="722"/>
      <c r="CJ2110" s="722"/>
      <c r="CK2110" s="722"/>
      <c r="CL2110" s="722"/>
      <c r="CM2110" s="722"/>
      <c r="CN2110" s="722"/>
      <c r="CO2110" s="722"/>
      <c r="CP2110" s="722"/>
      <c r="CQ2110" s="722"/>
      <c r="CR2110" s="722"/>
      <c r="CS2110" s="722"/>
    </row>
    <row r="2111" spans="1:97" s="1376" customFormat="1">
      <c r="A2111" s="722"/>
      <c r="B2111" s="722"/>
      <c r="C2111" s="722"/>
      <c r="D2111" s="722"/>
      <c r="E2111" s="722"/>
      <c r="F2111" s="757"/>
      <c r="G2111" s="757"/>
      <c r="H2111" s="757"/>
      <c r="I2111" s="757"/>
      <c r="J2111" s="757"/>
      <c r="K2111" s="758"/>
      <c r="L2111" s="758"/>
      <c r="M2111" s="722"/>
      <c r="N2111" s="736"/>
      <c r="O2111" s="736"/>
      <c r="P2111" s="736"/>
      <c r="Q2111" s="736"/>
      <c r="R2111" s="736"/>
      <c r="S2111" s="736"/>
      <c r="T2111" s="736"/>
      <c r="U2111" s="736"/>
      <c r="BA2111" s="722"/>
      <c r="BB2111" s="722"/>
      <c r="BC2111" s="722"/>
      <c r="BD2111" s="722"/>
      <c r="BE2111" s="722"/>
      <c r="BF2111" s="722"/>
      <c r="BG2111" s="722"/>
      <c r="BH2111" s="722"/>
      <c r="BI2111" s="722"/>
      <c r="BJ2111" s="722"/>
      <c r="BK2111" s="722"/>
      <c r="BL2111" s="722"/>
      <c r="BM2111" s="722"/>
      <c r="BN2111" s="722"/>
      <c r="BO2111" s="722"/>
      <c r="BP2111" s="722"/>
      <c r="BQ2111" s="722"/>
      <c r="BR2111" s="722"/>
      <c r="BS2111" s="722"/>
      <c r="BT2111" s="722"/>
      <c r="BU2111" s="722"/>
      <c r="BV2111" s="722"/>
      <c r="BW2111" s="722"/>
      <c r="BX2111" s="722"/>
      <c r="BY2111" s="722"/>
      <c r="BZ2111" s="722"/>
      <c r="CA2111" s="722"/>
      <c r="CB2111" s="722"/>
      <c r="CC2111" s="722"/>
      <c r="CD2111" s="722"/>
      <c r="CE2111" s="722"/>
      <c r="CF2111" s="722"/>
      <c r="CG2111" s="722"/>
      <c r="CH2111" s="722"/>
      <c r="CI2111" s="722"/>
      <c r="CJ2111" s="722"/>
      <c r="CK2111" s="722"/>
      <c r="CL2111" s="722"/>
      <c r="CM2111" s="722"/>
      <c r="CN2111" s="722"/>
      <c r="CO2111" s="722"/>
      <c r="CP2111" s="722"/>
      <c r="CQ2111" s="722"/>
      <c r="CR2111" s="722"/>
      <c r="CS2111" s="722"/>
    </row>
    <row r="2112" spans="1:97" s="1376" customFormat="1">
      <c r="A2112" s="722"/>
      <c r="B2112" s="722"/>
      <c r="C2112" s="722"/>
      <c r="D2112" s="722"/>
      <c r="E2112" s="722"/>
      <c r="F2112" s="757"/>
      <c r="G2112" s="757"/>
      <c r="H2112" s="757"/>
      <c r="I2112" s="757"/>
      <c r="J2112" s="757"/>
      <c r="K2112" s="758"/>
      <c r="L2112" s="758"/>
      <c r="M2112" s="722"/>
      <c r="N2112" s="736"/>
      <c r="O2112" s="736"/>
      <c r="P2112" s="736"/>
      <c r="Q2112" s="736"/>
      <c r="R2112" s="736"/>
      <c r="S2112" s="736"/>
      <c r="T2112" s="736"/>
      <c r="U2112" s="736"/>
      <c r="BA2112" s="722"/>
      <c r="BB2112" s="722"/>
      <c r="BC2112" s="722"/>
      <c r="BD2112" s="722"/>
      <c r="BE2112" s="722"/>
      <c r="BF2112" s="722"/>
      <c r="BG2112" s="722"/>
      <c r="BH2112" s="722"/>
      <c r="BI2112" s="722"/>
      <c r="BJ2112" s="722"/>
      <c r="BK2112" s="722"/>
      <c r="BL2112" s="722"/>
      <c r="BM2112" s="722"/>
      <c r="BN2112" s="722"/>
      <c r="BO2112" s="722"/>
      <c r="BP2112" s="722"/>
      <c r="BQ2112" s="722"/>
      <c r="BR2112" s="722"/>
      <c r="BS2112" s="722"/>
      <c r="BT2112" s="722"/>
      <c r="BU2112" s="722"/>
      <c r="BV2112" s="722"/>
      <c r="BW2112" s="722"/>
      <c r="BX2112" s="722"/>
      <c r="BY2112" s="722"/>
      <c r="BZ2112" s="722"/>
      <c r="CA2112" s="722"/>
      <c r="CB2112" s="722"/>
      <c r="CC2112" s="722"/>
      <c r="CD2112" s="722"/>
      <c r="CE2112" s="722"/>
      <c r="CF2112" s="722"/>
      <c r="CG2112" s="722"/>
      <c r="CH2112" s="722"/>
      <c r="CI2112" s="722"/>
      <c r="CJ2112" s="722"/>
      <c r="CK2112" s="722"/>
      <c r="CL2112" s="722"/>
      <c r="CM2112" s="722"/>
      <c r="CN2112" s="722"/>
      <c r="CO2112" s="722"/>
      <c r="CP2112" s="722"/>
      <c r="CQ2112" s="722"/>
      <c r="CR2112" s="722"/>
      <c r="CS2112" s="722"/>
    </row>
    <row r="2113" spans="1:97" s="1376" customFormat="1">
      <c r="A2113" s="722"/>
      <c r="B2113" s="722"/>
      <c r="C2113" s="722"/>
      <c r="D2113" s="722"/>
      <c r="E2113" s="722"/>
      <c r="F2113" s="757"/>
      <c r="G2113" s="757"/>
      <c r="H2113" s="757"/>
      <c r="I2113" s="757"/>
      <c r="J2113" s="757"/>
      <c r="K2113" s="758"/>
      <c r="L2113" s="758"/>
      <c r="M2113" s="722"/>
      <c r="N2113" s="736"/>
      <c r="O2113" s="736"/>
      <c r="P2113" s="736"/>
      <c r="Q2113" s="736"/>
      <c r="R2113" s="736"/>
      <c r="S2113" s="736"/>
      <c r="T2113" s="736"/>
      <c r="U2113" s="736"/>
      <c r="BA2113" s="722"/>
      <c r="BB2113" s="722"/>
      <c r="BC2113" s="722"/>
      <c r="BD2113" s="722"/>
      <c r="BE2113" s="722"/>
      <c r="BF2113" s="722"/>
      <c r="BG2113" s="722"/>
      <c r="BH2113" s="722"/>
      <c r="BI2113" s="722"/>
      <c r="BJ2113" s="722"/>
      <c r="BK2113" s="722"/>
      <c r="BL2113" s="722"/>
      <c r="BM2113" s="722"/>
      <c r="BN2113" s="722"/>
      <c r="BO2113" s="722"/>
      <c r="BP2113" s="722"/>
      <c r="BQ2113" s="722"/>
      <c r="BR2113" s="722"/>
      <c r="BS2113" s="722"/>
      <c r="BT2113" s="722"/>
      <c r="BU2113" s="722"/>
      <c r="BV2113" s="722"/>
      <c r="BW2113" s="722"/>
      <c r="BX2113" s="722"/>
      <c r="BY2113" s="722"/>
      <c r="BZ2113" s="722"/>
      <c r="CA2113" s="722"/>
      <c r="CB2113" s="722"/>
      <c r="CC2113" s="722"/>
      <c r="CD2113" s="722"/>
      <c r="CE2113" s="722"/>
      <c r="CF2113" s="722"/>
      <c r="CG2113" s="722"/>
      <c r="CH2113" s="722"/>
      <c r="CI2113" s="722"/>
      <c r="CJ2113" s="722"/>
      <c r="CK2113" s="722"/>
      <c r="CL2113" s="722"/>
      <c r="CM2113" s="722"/>
      <c r="CN2113" s="722"/>
      <c r="CO2113" s="722"/>
      <c r="CP2113" s="722"/>
      <c r="CQ2113" s="722"/>
      <c r="CR2113" s="722"/>
      <c r="CS2113" s="722"/>
    </row>
    <row r="2114" spans="1:97" s="1376" customFormat="1">
      <c r="A2114" s="722"/>
      <c r="B2114" s="722"/>
      <c r="C2114" s="722"/>
      <c r="D2114" s="722"/>
      <c r="E2114" s="722"/>
      <c r="F2114" s="757"/>
      <c r="G2114" s="757"/>
      <c r="H2114" s="757"/>
      <c r="I2114" s="757"/>
      <c r="J2114" s="757"/>
      <c r="K2114" s="758"/>
      <c r="L2114" s="758"/>
      <c r="M2114" s="722"/>
      <c r="N2114" s="736"/>
      <c r="O2114" s="736"/>
      <c r="P2114" s="736"/>
      <c r="Q2114" s="736"/>
      <c r="R2114" s="736"/>
      <c r="S2114" s="736"/>
      <c r="T2114" s="736"/>
      <c r="U2114" s="736"/>
      <c r="BA2114" s="722"/>
      <c r="BB2114" s="722"/>
      <c r="BC2114" s="722"/>
      <c r="BD2114" s="722"/>
      <c r="BE2114" s="722"/>
      <c r="BF2114" s="722"/>
      <c r="BG2114" s="722"/>
      <c r="BH2114" s="722"/>
      <c r="BI2114" s="722"/>
      <c r="BJ2114" s="722"/>
      <c r="BK2114" s="722"/>
      <c r="BL2114" s="722"/>
      <c r="BM2114" s="722"/>
      <c r="BN2114" s="722"/>
      <c r="BO2114" s="722"/>
      <c r="BP2114" s="722"/>
      <c r="BQ2114" s="722"/>
      <c r="BR2114" s="722"/>
      <c r="BS2114" s="722"/>
      <c r="BT2114" s="722"/>
      <c r="BU2114" s="722"/>
      <c r="BV2114" s="722"/>
      <c r="BW2114" s="722"/>
      <c r="BX2114" s="722"/>
      <c r="BY2114" s="722"/>
      <c r="BZ2114" s="722"/>
      <c r="CA2114" s="722"/>
      <c r="CB2114" s="722"/>
      <c r="CC2114" s="722"/>
      <c r="CD2114" s="722"/>
      <c r="CE2114" s="722"/>
      <c r="CF2114" s="722"/>
      <c r="CG2114" s="722"/>
      <c r="CH2114" s="722"/>
      <c r="CI2114" s="722"/>
      <c r="CJ2114" s="722"/>
      <c r="CK2114" s="722"/>
      <c r="CL2114" s="722"/>
      <c r="CM2114" s="722"/>
      <c r="CN2114" s="722"/>
      <c r="CO2114" s="722"/>
      <c r="CP2114" s="722"/>
      <c r="CQ2114" s="722"/>
      <c r="CR2114" s="722"/>
      <c r="CS2114" s="722"/>
    </row>
    <row r="2115" spans="1:97" s="1376" customFormat="1">
      <c r="A2115" s="722"/>
      <c r="B2115" s="722"/>
      <c r="C2115" s="722"/>
      <c r="D2115" s="722"/>
      <c r="E2115" s="722"/>
      <c r="F2115" s="757"/>
      <c r="G2115" s="757"/>
      <c r="H2115" s="757"/>
      <c r="I2115" s="757"/>
      <c r="J2115" s="757"/>
      <c r="K2115" s="758"/>
      <c r="L2115" s="758"/>
      <c r="M2115" s="722"/>
      <c r="N2115" s="736"/>
      <c r="O2115" s="736"/>
      <c r="P2115" s="736"/>
      <c r="Q2115" s="736"/>
      <c r="R2115" s="736"/>
      <c r="S2115" s="736"/>
      <c r="T2115" s="736"/>
      <c r="U2115" s="736"/>
      <c r="BA2115" s="722"/>
      <c r="BB2115" s="722"/>
      <c r="BC2115" s="722"/>
      <c r="BD2115" s="722"/>
      <c r="BE2115" s="722"/>
      <c r="BF2115" s="722"/>
      <c r="BG2115" s="722"/>
      <c r="BH2115" s="722"/>
      <c r="BI2115" s="722"/>
      <c r="BJ2115" s="722"/>
      <c r="BK2115" s="722"/>
      <c r="BL2115" s="722"/>
      <c r="BM2115" s="722"/>
      <c r="BN2115" s="722"/>
      <c r="BO2115" s="722"/>
      <c r="BP2115" s="722"/>
      <c r="BQ2115" s="722"/>
      <c r="BR2115" s="722"/>
      <c r="BS2115" s="722"/>
      <c r="BT2115" s="722"/>
      <c r="BU2115" s="722"/>
      <c r="BV2115" s="722"/>
      <c r="BW2115" s="722"/>
      <c r="BX2115" s="722"/>
      <c r="BY2115" s="722"/>
      <c r="BZ2115" s="722"/>
      <c r="CA2115" s="722"/>
      <c r="CB2115" s="722"/>
      <c r="CC2115" s="722"/>
      <c r="CD2115" s="722"/>
      <c r="CE2115" s="722"/>
      <c r="CF2115" s="722"/>
      <c r="CG2115" s="722"/>
      <c r="CH2115" s="722"/>
      <c r="CI2115" s="722"/>
      <c r="CJ2115" s="722"/>
      <c r="CK2115" s="722"/>
      <c r="CL2115" s="722"/>
      <c r="CM2115" s="722"/>
      <c r="CN2115" s="722"/>
      <c r="CO2115" s="722"/>
      <c r="CP2115" s="722"/>
      <c r="CQ2115" s="722"/>
      <c r="CR2115" s="722"/>
      <c r="CS2115" s="722"/>
    </row>
    <row r="2116" spans="1:97" s="1376" customFormat="1">
      <c r="A2116" s="722"/>
      <c r="B2116" s="722"/>
      <c r="C2116" s="722"/>
      <c r="D2116" s="722"/>
      <c r="E2116" s="722"/>
      <c r="F2116" s="757"/>
      <c r="G2116" s="757"/>
      <c r="H2116" s="757"/>
      <c r="I2116" s="757"/>
      <c r="J2116" s="757"/>
      <c r="K2116" s="758"/>
      <c r="L2116" s="758"/>
      <c r="M2116" s="722"/>
      <c r="N2116" s="736"/>
      <c r="O2116" s="736"/>
      <c r="P2116" s="736"/>
      <c r="Q2116" s="736"/>
      <c r="R2116" s="736"/>
      <c r="S2116" s="736"/>
      <c r="T2116" s="736"/>
      <c r="U2116" s="736"/>
      <c r="BA2116" s="722"/>
      <c r="BB2116" s="722"/>
      <c r="BC2116" s="722"/>
      <c r="BD2116" s="722"/>
      <c r="BE2116" s="722"/>
      <c r="BF2116" s="722"/>
      <c r="BG2116" s="722"/>
      <c r="BH2116" s="722"/>
      <c r="BI2116" s="722"/>
      <c r="BJ2116" s="722"/>
      <c r="BK2116" s="722"/>
      <c r="BL2116" s="722"/>
      <c r="BM2116" s="722"/>
      <c r="BN2116" s="722"/>
      <c r="BO2116" s="722"/>
      <c r="BP2116" s="722"/>
      <c r="BQ2116" s="722"/>
      <c r="BR2116" s="722"/>
      <c r="BS2116" s="722"/>
      <c r="BT2116" s="722"/>
      <c r="BU2116" s="722"/>
      <c r="BV2116" s="722"/>
      <c r="BW2116" s="722"/>
      <c r="BX2116" s="722"/>
      <c r="BY2116" s="722"/>
      <c r="BZ2116" s="722"/>
      <c r="CA2116" s="722"/>
      <c r="CB2116" s="722"/>
      <c r="CC2116" s="722"/>
      <c r="CD2116" s="722"/>
      <c r="CE2116" s="722"/>
      <c r="CF2116" s="722"/>
      <c r="CG2116" s="722"/>
      <c r="CH2116" s="722"/>
      <c r="CI2116" s="722"/>
      <c r="CJ2116" s="722"/>
      <c r="CK2116" s="722"/>
      <c r="CL2116" s="722"/>
      <c r="CM2116" s="722"/>
      <c r="CN2116" s="722"/>
      <c r="CO2116" s="722"/>
      <c r="CP2116" s="722"/>
      <c r="CQ2116" s="722"/>
      <c r="CR2116" s="722"/>
      <c r="CS2116" s="722"/>
    </row>
    <row r="2117" spans="1:97" s="1376" customFormat="1">
      <c r="A2117" s="722"/>
      <c r="B2117" s="722"/>
      <c r="C2117" s="722"/>
      <c r="D2117" s="722"/>
      <c r="E2117" s="722"/>
      <c r="F2117" s="757"/>
      <c r="G2117" s="757"/>
      <c r="H2117" s="757"/>
      <c r="I2117" s="757"/>
      <c r="J2117" s="757"/>
      <c r="K2117" s="758"/>
      <c r="L2117" s="758"/>
      <c r="M2117" s="722"/>
      <c r="N2117" s="736"/>
      <c r="O2117" s="736"/>
      <c r="P2117" s="736"/>
      <c r="Q2117" s="736"/>
      <c r="R2117" s="736"/>
      <c r="S2117" s="736"/>
      <c r="T2117" s="736"/>
      <c r="U2117" s="736"/>
      <c r="BA2117" s="722"/>
      <c r="BB2117" s="722"/>
      <c r="BC2117" s="722"/>
      <c r="BD2117" s="722"/>
      <c r="BE2117" s="722"/>
      <c r="BF2117" s="722"/>
      <c r="BG2117" s="722"/>
      <c r="BH2117" s="722"/>
      <c r="BI2117" s="722"/>
      <c r="BJ2117" s="722"/>
      <c r="BK2117" s="722"/>
      <c r="BL2117" s="722"/>
      <c r="BM2117" s="722"/>
      <c r="BN2117" s="722"/>
      <c r="BO2117" s="722"/>
      <c r="BP2117" s="722"/>
      <c r="BQ2117" s="722"/>
      <c r="BR2117" s="722"/>
      <c r="BS2117" s="722"/>
      <c r="BT2117" s="722"/>
      <c r="BU2117" s="722"/>
      <c r="BV2117" s="722"/>
      <c r="BW2117" s="722"/>
      <c r="BX2117" s="722"/>
      <c r="BY2117" s="722"/>
      <c r="BZ2117" s="722"/>
      <c r="CA2117" s="722"/>
      <c r="CB2117" s="722"/>
      <c r="CC2117" s="722"/>
      <c r="CD2117" s="722"/>
      <c r="CE2117" s="722"/>
      <c r="CF2117" s="722"/>
      <c r="CG2117" s="722"/>
      <c r="CH2117" s="722"/>
      <c r="CI2117" s="722"/>
      <c r="CJ2117" s="722"/>
      <c r="CK2117" s="722"/>
      <c r="CL2117" s="722"/>
      <c r="CM2117" s="722"/>
      <c r="CN2117" s="722"/>
      <c r="CO2117" s="722"/>
      <c r="CP2117" s="722"/>
      <c r="CQ2117" s="722"/>
      <c r="CR2117" s="722"/>
      <c r="CS2117" s="722"/>
    </row>
    <row r="2118" spans="1:97" s="1376" customFormat="1">
      <c r="A2118" s="722"/>
      <c r="B2118" s="722"/>
      <c r="C2118" s="722"/>
      <c r="D2118" s="722"/>
      <c r="E2118" s="722"/>
      <c r="F2118" s="757"/>
      <c r="G2118" s="757"/>
      <c r="H2118" s="757"/>
      <c r="I2118" s="757"/>
      <c r="J2118" s="757"/>
      <c r="K2118" s="758"/>
      <c r="L2118" s="758"/>
      <c r="M2118" s="722"/>
      <c r="N2118" s="736"/>
      <c r="O2118" s="736"/>
      <c r="P2118" s="736"/>
      <c r="Q2118" s="736"/>
      <c r="R2118" s="736"/>
      <c r="S2118" s="736"/>
      <c r="T2118" s="736"/>
      <c r="U2118" s="736"/>
      <c r="BA2118" s="722"/>
      <c r="BB2118" s="722"/>
      <c r="BC2118" s="722"/>
      <c r="BD2118" s="722"/>
      <c r="BE2118" s="722"/>
      <c r="BF2118" s="722"/>
      <c r="BG2118" s="722"/>
      <c r="BH2118" s="722"/>
      <c r="BI2118" s="722"/>
      <c r="BJ2118" s="722"/>
      <c r="BK2118" s="722"/>
      <c r="BL2118" s="722"/>
      <c r="BM2118" s="722"/>
      <c r="BN2118" s="722"/>
      <c r="BO2118" s="722"/>
      <c r="BP2118" s="722"/>
      <c r="BQ2118" s="722"/>
      <c r="BR2118" s="722"/>
      <c r="BS2118" s="722"/>
      <c r="BT2118" s="722"/>
      <c r="BU2118" s="722"/>
      <c r="BV2118" s="722"/>
      <c r="BW2118" s="722"/>
      <c r="BX2118" s="722"/>
      <c r="BY2118" s="722"/>
      <c r="BZ2118" s="722"/>
      <c r="CA2118" s="722"/>
      <c r="CB2118" s="722"/>
      <c r="CC2118" s="722"/>
      <c r="CD2118" s="722"/>
      <c r="CE2118" s="722"/>
      <c r="CF2118" s="722"/>
      <c r="CG2118" s="722"/>
      <c r="CH2118" s="722"/>
      <c r="CI2118" s="722"/>
      <c r="CJ2118" s="722"/>
      <c r="CK2118" s="722"/>
      <c r="CL2118" s="722"/>
      <c r="CM2118" s="722"/>
      <c r="CN2118" s="722"/>
      <c r="CO2118" s="722"/>
      <c r="CP2118" s="722"/>
      <c r="CQ2118" s="722"/>
      <c r="CR2118" s="722"/>
      <c r="CS2118" s="722"/>
    </row>
    <row r="2119" spans="1:97" s="1376" customFormat="1">
      <c r="A2119" s="722"/>
      <c r="B2119" s="722"/>
      <c r="C2119" s="722"/>
      <c r="D2119" s="722"/>
      <c r="E2119" s="722"/>
      <c r="F2119" s="757"/>
      <c r="G2119" s="757"/>
      <c r="H2119" s="757"/>
      <c r="I2119" s="757"/>
      <c r="J2119" s="757"/>
      <c r="K2119" s="758"/>
      <c r="L2119" s="758"/>
      <c r="M2119" s="722"/>
      <c r="N2119" s="736"/>
      <c r="O2119" s="736"/>
      <c r="P2119" s="736"/>
      <c r="Q2119" s="736"/>
      <c r="R2119" s="736"/>
      <c r="S2119" s="736"/>
      <c r="T2119" s="736"/>
      <c r="U2119" s="736"/>
      <c r="BA2119" s="722"/>
      <c r="BB2119" s="722"/>
      <c r="BC2119" s="722"/>
      <c r="BD2119" s="722"/>
      <c r="BE2119" s="722"/>
      <c r="BF2119" s="722"/>
      <c r="BG2119" s="722"/>
      <c r="BH2119" s="722"/>
      <c r="BI2119" s="722"/>
      <c r="BJ2119" s="722"/>
      <c r="BK2119" s="722"/>
      <c r="BL2119" s="722"/>
      <c r="BM2119" s="722"/>
      <c r="BN2119" s="722"/>
      <c r="BO2119" s="722"/>
      <c r="BP2119" s="722"/>
      <c r="BQ2119" s="722"/>
      <c r="BR2119" s="722"/>
      <c r="BS2119" s="722"/>
      <c r="BT2119" s="722"/>
      <c r="BU2119" s="722"/>
      <c r="BV2119" s="722"/>
      <c r="BW2119" s="722"/>
      <c r="BX2119" s="722"/>
      <c r="BY2119" s="722"/>
      <c r="BZ2119" s="722"/>
      <c r="CA2119" s="722"/>
      <c r="CB2119" s="722"/>
      <c r="CC2119" s="722"/>
      <c r="CD2119" s="722"/>
      <c r="CE2119" s="722"/>
      <c r="CF2119" s="722"/>
      <c r="CG2119" s="722"/>
      <c r="CH2119" s="722"/>
      <c r="CI2119" s="722"/>
      <c r="CJ2119" s="722"/>
      <c r="CK2119" s="722"/>
      <c r="CL2119" s="722"/>
      <c r="CM2119" s="722"/>
      <c r="CN2119" s="722"/>
      <c r="CO2119" s="722"/>
      <c r="CP2119" s="722"/>
      <c r="CQ2119" s="722"/>
      <c r="CR2119" s="722"/>
      <c r="CS2119" s="722"/>
    </row>
    <row r="2120" spans="1:97" s="1376" customFormat="1">
      <c r="A2120" s="722"/>
      <c r="B2120" s="722"/>
      <c r="C2120" s="722"/>
      <c r="D2120" s="722"/>
      <c r="E2120" s="722"/>
      <c r="F2120" s="757"/>
      <c r="G2120" s="757"/>
      <c r="H2120" s="757"/>
      <c r="I2120" s="757"/>
      <c r="J2120" s="757"/>
      <c r="K2120" s="758"/>
      <c r="L2120" s="758"/>
      <c r="M2120" s="722"/>
      <c r="N2120" s="736"/>
      <c r="O2120" s="736"/>
      <c r="P2120" s="736"/>
      <c r="Q2120" s="736"/>
      <c r="R2120" s="736"/>
      <c r="S2120" s="736"/>
      <c r="T2120" s="736"/>
      <c r="U2120" s="736"/>
      <c r="BA2120" s="722"/>
      <c r="BB2120" s="722"/>
      <c r="BC2120" s="722"/>
      <c r="BD2120" s="722"/>
      <c r="BE2120" s="722"/>
      <c r="BF2120" s="722"/>
      <c r="BG2120" s="722"/>
      <c r="BH2120" s="722"/>
      <c r="BI2120" s="722"/>
      <c r="BJ2120" s="722"/>
      <c r="BK2120" s="722"/>
      <c r="BL2120" s="722"/>
      <c r="BM2120" s="722"/>
      <c r="BN2120" s="722"/>
      <c r="BO2120" s="722"/>
      <c r="BP2120" s="722"/>
      <c r="BQ2120" s="722"/>
      <c r="BR2120" s="722"/>
      <c r="BS2120" s="722"/>
      <c r="BT2120" s="722"/>
      <c r="BU2120" s="722"/>
      <c r="BV2120" s="722"/>
      <c r="BW2120" s="722"/>
      <c r="BX2120" s="722"/>
      <c r="BY2120" s="722"/>
      <c r="BZ2120" s="722"/>
      <c r="CA2120" s="722"/>
      <c r="CB2120" s="722"/>
      <c r="CC2120" s="722"/>
      <c r="CD2120" s="722"/>
      <c r="CE2120" s="722"/>
      <c r="CF2120" s="722"/>
      <c r="CG2120" s="722"/>
      <c r="CH2120" s="722"/>
      <c r="CI2120" s="722"/>
      <c r="CJ2120" s="722"/>
      <c r="CK2120" s="722"/>
      <c r="CL2120" s="722"/>
      <c r="CM2120" s="722"/>
      <c r="CN2120" s="722"/>
      <c r="CO2120" s="722"/>
      <c r="CP2120" s="722"/>
      <c r="CQ2120" s="722"/>
      <c r="CR2120" s="722"/>
      <c r="CS2120" s="722"/>
    </row>
    <row r="2121" spans="1:97" s="1376" customFormat="1">
      <c r="A2121" s="722"/>
      <c r="B2121" s="722"/>
      <c r="C2121" s="722"/>
      <c r="D2121" s="722"/>
      <c r="E2121" s="722"/>
      <c r="F2121" s="757"/>
      <c r="G2121" s="757"/>
      <c r="H2121" s="757"/>
      <c r="I2121" s="757"/>
      <c r="J2121" s="757"/>
      <c r="K2121" s="758"/>
      <c r="L2121" s="758"/>
      <c r="M2121" s="722"/>
      <c r="N2121" s="736"/>
      <c r="O2121" s="736"/>
      <c r="P2121" s="736"/>
      <c r="Q2121" s="736"/>
      <c r="R2121" s="736"/>
      <c r="S2121" s="736"/>
      <c r="T2121" s="736"/>
      <c r="U2121" s="736"/>
      <c r="BA2121" s="722"/>
      <c r="BB2121" s="722"/>
      <c r="BC2121" s="722"/>
      <c r="BD2121" s="722"/>
      <c r="BE2121" s="722"/>
      <c r="BF2121" s="722"/>
      <c r="BG2121" s="722"/>
      <c r="BH2121" s="722"/>
      <c r="BI2121" s="722"/>
      <c r="BJ2121" s="722"/>
      <c r="BK2121" s="722"/>
      <c r="BL2121" s="722"/>
      <c r="BM2121" s="722"/>
      <c r="BN2121" s="722"/>
      <c r="BO2121" s="722"/>
      <c r="BP2121" s="722"/>
      <c r="BQ2121" s="722"/>
      <c r="BR2121" s="722"/>
      <c r="BS2121" s="722"/>
      <c r="BT2121" s="722"/>
      <c r="BU2121" s="722"/>
      <c r="BV2121" s="722"/>
      <c r="BW2121" s="722"/>
      <c r="BX2121" s="722"/>
      <c r="BY2121" s="722"/>
      <c r="BZ2121" s="722"/>
      <c r="CA2121" s="722"/>
      <c r="CB2121" s="722"/>
      <c r="CC2121" s="722"/>
      <c r="CD2121" s="722"/>
      <c r="CE2121" s="722"/>
      <c r="CF2121" s="722"/>
      <c r="CG2121" s="722"/>
      <c r="CH2121" s="722"/>
      <c r="CI2121" s="722"/>
      <c r="CJ2121" s="722"/>
      <c r="CK2121" s="722"/>
      <c r="CL2121" s="722"/>
      <c r="CM2121" s="722"/>
      <c r="CN2121" s="722"/>
      <c r="CO2121" s="722"/>
      <c r="CP2121" s="722"/>
      <c r="CQ2121" s="722"/>
      <c r="CR2121" s="722"/>
      <c r="CS2121" s="722"/>
    </row>
    <row r="2122" spans="1:97" s="1376" customFormat="1">
      <c r="A2122" s="722"/>
      <c r="B2122" s="722"/>
      <c r="C2122" s="722"/>
      <c r="D2122" s="722"/>
      <c r="E2122" s="722"/>
      <c r="F2122" s="757"/>
      <c r="G2122" s="757"/>
      <c r="H2122" s="757"/>
      <c r="I2122" s="757"/>
      <c r="J2122" s="757"/>
      <c r="K2122" s="758"/>
      <c r="L2122" s="758"/>
      <c r="M2122" s="722"/>
      <c r="N2122" s="736"/>
      <c r="O2122" s="736"/>
      <c r="P2122" s="736"/>
      <c r="Q2122" s="736"/>
      <c r="R2122" s="736"/>
      <c r="S2122" s="736"/>
      <c r="T2122" s="736"/>
      <c r="U2122" s="736"/>
      <c r="BA2122" s="722"/>
      <c r="BB2122" s="722"/>
      <c r="BC2122" s="722"/>
      <c r="BD2122" s="722"/>
      <c r="BE2122" s="722"/>
      <c r="BF2122" s="722"/>
      <c r="BG2122" s="722"/>
      <c r="BH2122" s="722"/>
      <c r="BI2122" s="722"/>
      <c r="BJ2122" s="722"/>
      <c r="BK2122" s="722"/>
      <c r="BL2122" s="722"/>
      <c r="BM2122" s="722"/>
      <c r="BN2122" s="722"/>
      <c r="BO2122" s="722"/>
      <c r="BP2122" s="722"/>
      <c r="BQ2122" s="722"/>
      <c r="BR2122" s="722"/>
      <c r="BS2122" s="722"/>
      <c r="BT2122" s="722"/>
      <c r="BU2122" s="722"/>
      <c r="BV2122" s="722"/>
      <c r="BW2122" s="722"/>
      <c r="BX2122" s="722"/>
      <c r="BY2122" s="722"/>
      <c r="BZ2122" s="722"/>
      <c r="CA2122" s="722"/>
      <c r="CB2122" s="722"/>
      <c r="CC2122" s="722"/>
      <c r="CD2122" s="722"/>
      <c r="CE2122" s="722"/>
      <c r="CF2122" s="722"/>
      <c r="CG2122" s="722"/>
      <c r="CH2122" s="722"/>
      <c r="CI2122" s="722"/>
      <c r="CJ2122" s="722"/>
      <c r="CK2122" s="722"/>
      <c r="CL2122" s="722"/>
      <c r="CM2122" s="722"/>
      <c r="CN2122" s="722"/>
      <c r="CO2122" s="722"/>
      <c r="CP2122" s="722"/>
      <c r="CQ2122" s="722"/>
      <c r="CR2122" s="722"/>
      <c r="CS2122" s="722"/>
    </row>
    <row r="2123" spans="1:97" s="1376" customFormat="1">
      <c r="A2123" s="722"/>
      <c r="B2123" s="722"/>
      <c r="C2123" s="722"/>
      <c r="D2123" s="722"/>
      <c r="E2123" s="722"/>
      <c r="F2123" s="757"/>
      <c r="G2123" s="757"/>
      <c r="H2123" s="757"/>
      <c r="I2123" s="757"/>
      <c r="J2123" s="757"/>
      <c r="K2123" s="758"/>
      <c r="L2123" s="758"/>
      <c r="M2123" s="722"/>
      <c r="N2123" s="736"/>
      <c r="O2123" s="736"/>
      <c r="P2123" s="736"/>
      <c r="Q2123" s="736"/>
      <c r="R2123" s="736"/>
      <c r="S2123" s="736"/>
      <c r="T2123" s="736"/>
      <c r="U2123" s="736"/>
      <c r="BA2123" s="722"/>
      <c r="BB2123" s="722"/>
      <c r="BC2123" s="722"/>
      <c r="BD2123" s="722"/>
      <c r="BE2123" s="722"/>
      <c r="BF2123" s="722"/>
      <c r="BG2123" s="722"/>
      <c r="BH2123" s="722"/>
      <c r="BI2123" s="722"/>
      <c r="BJ2123" s="722"/>
      <c r="BK2123" s="722"/>
      <c r="BL2123" s="722"/>
      <c r="BM2123" s="722"/>
      <c r="BN2123" s="722"/>
      <c r="BO2123" s="722"/>
      <c r="BP2123" s="722"/>
      <c r="BQ2123" s="722"/>
      <c r="BR2123" s="722"/>
      <c r="BS2123" s="722"/>
      <c r="BT2123" s="722"/>
      <c r="BU2123" s="722"/>
      <c r="BV2123" s="722"/>
      <c r="BW2123" s="722"/>
      <c r="BX2123" s="722"/>
      <c r="BY2123" s="722"/>
      <c r="BZ2123" s="722"/>
      <c r="CA2123" s="722"/>
      <c r="CB2123" s="722"/>
      <c r="CC2123" s="722"/>
      <c r="CD2123" s="722"/>
      <c r="CE2123" s="722"/>
      <c r="CF2123" s="722"/>
      <c r="CG2123" s="722"/>
      <c r="CH2123" s="722"/>
      <c r="CI2123" s="722"/>
      <c r="CJ2123" s="722"/>
      <c r="CK2123" s="722"/>
      <c r="CL2123" s="722"/>
      <c r="CM2123" s="722"/>
      <c r="CN2123" s="722"/>
      <c r="CO2123" s="722"/>
      <c r="CP2123" s="722"/>
      <c r="CQ2123" s="722"/>
      <c r="CR2123" s="722"/>
      <c r="CS2123" s="722"/>
    </row>
    <row r="2124" spans="1:97" s="1376" customFormat="1">
      <c r="A2124" s="722"/>
      <c r="B2124" s="722"/>
      <c r="C2124" s="722"/>
      <c r="D2124" s="722"/>
      <c r="E2124" s="722"/>
      <c r="F2124" s="757"/>
      <c r="G2124" s="757"/>
      <c r="H2124" s="757"/>
      <c r="I2124" s="757"/>
      <c r="J2124" s="757"/>
      <c r="K2124" s="758"/>
      <c r="L2124" s="758"/>
      <c r="M2124" s="722"/>
      <c r="N2124" s="736"/>
      <c r="O2124" s="736"/>
      <c r="P2124" s="736"/>
      <c r="Q2124" s="736"/>
      <c r="R2124" s="736"/>
      <c r="S2124" s="736"/>
      <c r="T2124" s="736"/>
      <c r="U2124" s="736"/>
      <c r="BA2124" s="722"/>
      <c r="BB2124" s="722"/>
      <c r="BC2124" s="722"/>
      <c r="BD2124" s="722"/>
      <c r="BE2124" s="722"/>
      <c r="BF2124" s="722"/>
      <c r="BG2124" s="722"/>
      <c r="BH2124" s="722"/>
      <c r="BI2124" s="722"/>
      <c r="BJ2124" s="722"/>
      <c r="BK2124" s="722"/>
      <c r="BL2124" s="722"/>
      <c r="BM2124" s="722"/>
      <c r="BN2124" s="722"/>
      <c r="BO2124" s="722"/>
      <c r="BP2124" s="722"/>
      <c r="BQ2124" s="722"/>
      <c r="BR2124" s="722"/>
      <c r="BS2124" s="722"/>
      <c r="BT2124" s="722"/>
      <c r="BU2124" s="722"/>
      <c r="BV2124" s="722"/>
      <c r="BW2124" s="722"/>
      <c r="BX2124" s="722"/>
      <c r="BY2124" s="722"/>
      <c r="BZ2124" s="722"/>
      <c r="CA2124" s="722"/>
      <c r="CB2124" s="722"/>
      <c r="CC2124" s="722"/>
      <c r="CD2124" s="722"/>
      <c r="CE2124" s="722"/>
      <c r="CF2124" s="722"/>
      <c r="CG2124" s="722"/>
      <c r="CH2124" s="722"/>
      <c r="CI2124" s="722"/>
      <c r="CJ2124" s="722"/>
      <c r="CK2124" s="722"/>
      <c r="CL2124" s="722"/>
      <c r="CM2124" s="722"/>
      <c r="CN2124" s="722"/>
      <c r="CO2124" s="722"/>
      <c r="CP2124" s="722"/>
      <c r="CQ2124" s="722"/>
      <c r="CR2124" s="722"/>
      <c r="CS2124" s="722"/>
    </row>
    <row r="2125" spans="1:97" s="1376" customFormat="1">
      <c r="A2125" s="722"/>
      <c r="B2125" s="722"/>
      <c r="C2125" s="722"/>
      <c r="D2125" s="722"/>
      <c r="E2125" s="722"/>
      <c r="F2125" s="757"/>
      <c r="G2125" s="757"/>
      <c r="H2125" s="757"/>
      <c r="I2125" s="757"/>
      <c r="J2125" s="757"/>
      <c r="K2125" s="758"/>
      <c r="L2125" s="758"/>
      <c r="M2125" s="722"/>
      <c r="N2125" s="736"/>
      <c r="O2125" s="736"/>
      <c r="P2125" s="736"/>
      <c r="Q2125" s="736"/>
      <c r="R2125" s="736"/>
      <c r="S2125" s="736"/>
      <c r="T2125" s="736"/>
      <c r="U2125" s="736"/>
      <c r="BA2125" s="722"/>
      <c r="BB2125" s="722"/>
      <c r="BC2125" s="722"/>
      <c r="BD2125" s="722"/>
      <c r="BE2125" s="722"/>
      <c r="BF2125" s="722"/>
      <c r="BG2125" s="722"/>
      <c r="BH2125" s="722"/>
      <c r="BI2125" s="722"/>
      <c r="BJ2125" s="722"/>
      <c r="BK2125" s="722"/>
      <c r="BL2125" s="722"/>
      <c r="BM2125" s="722"/>
      <c r="BN2125" s="722"/>
      <c r="BO2125" s="722"/>
      <c r="BP2125" s="722"/>
      <c r="BQ2125" s="722"/>
      <c r="BR2125" s="722"/>
      <c r="BS2125" s="722"/>
      <c r="BT2125" s="722"/>
      <c r="BU2125" s="722"/>
      <c r="BV2125" s="722"/>
      <c r="BW2125" s="722"/>
      <c r="BX2125" s="722"/>
      <c r="BY2125" s="722"/>
      <c r="BZ2125" s="722"/>
      <c r="CA2125" s="722"/>
      <c r="CB2125" s="722"/>
      <c r="CC2125" s="722"/>
      <c r="CD2125" s="722"/>
      <c r="CE2125" s="722"/>
      <c r="CF2125" s="722"/>
      <c r="CG2125" s="722"/>
      <c r="CH2125" s="722"/>
      <c r="CI2125" s="722"/>
      <c r="CJ2125" s="722"/>
      <c r="CK2125" s="722"/>
      <c r="CL2125" s="722"/>
      <c r="CM2125" s="722"/>
      <c r="CN2125" s="722"/>
      <c r="CO2125" s="722"/>
      <c r="CP2125" s="722"/>
      <c r="CQ2125" s="722"/>
      <c r="CR2125" s="722"/>
      <c r="CS2125" s="722"/>
    </row>
    <row r="2126" spans="1:97" s="1376" customFormat="1">
      <c r="A2126" s="722"/>
      <c r="B2126" s="722"/>
      <c r="C2126" s="722"/>
      <c r="D2126" s="722"/>
      <c r="E2126" s="722"/>
      <c r="F2126" s="757"/>
      <c r="G2126" s="757"/>
      <c r="H2126" s="757"/>
      <c r="I2126" s="757"/>
      <c r="J2126" s="757"/>
      <c r="K2126" s="758"/>
      <c r="L2126" s="758"/>
      <c r="M2126" s="722"/>
      <c r="N2126" s="736"/>
      <c r="O2126" s="736"/>
      <c r="P2126" s="736"/>
      <c r="Q2126" s="736"/>
      <c r="R2126" s="736"/>
      <c r="S2126" s="736"/>
      <c r="T2126" s="736"/>
      <c r="U2126" s="736"/>
      <c r="BA2126" s="722"/>
      <c r="BB2126" s="722"/>
      <c r="BC2126" s="722"/>
      <c r="BD2126" s="722"/>
      <c r="BE2126" s="722"/>
      <c r="BF2126" s="722"/>
      <c r="BG2126" s="722"/>
      <c r="BH2126" s="722"/>
      <c r="BI2126" s="722"/>
      <c r="BJ2126" s="722"/>
      <c r="BK2126" s="722"/>
      <c r="BL2126" s="722"/>
      <c r="BM2126" s="722"/>
      <c r="BN2126" s="722"/>
      <c r="BO2126" s="722"/>
      <c r="BP2126" s="722"/>
      <c r="BQ2126" s="722"/>
      <c r="BR2126" s="722"/>
      <c r="BS2126" s="722"/>
      <c r="BT2126" s="722"/>
      <c r="BU2126" s="722"/>
      <c r="BV2126" s="722"/>
      <c r="BW2126" s="722"/>
      <c r="BX2126" s="722"/>
      <c r="BY2126" s="722"/>
      <c r="BZ2126" s="722"/>
      <c r="CA2126" s="722"/>
      <c r="CB2126" s="722"/>
      <c r="CC2126" s="722"/>
      <c r="CD2126" s="722"/>
      <c r="CE2126" s="722"/>
      <c r="CF2126" s="722"/>
      <c r="CG2126" s="722"/>
      <c r="CH2126" s="722"/>
      <c r="CI2126" s="722"/>
      <c r="CJ2126" s="722"/>
      <c r="CK2126" s="722"/>
      <c r="CL2126" s="722"/>
      <c r="CM2126" s="722"/>
      <c r="CN2126" s="722"/>
      <c r="CO2126" s="722"/>
      <c r="CP2126" s="722"/>
      <c r="CQ2126" s="722"/>
      <c r="CR2126" s="722"/>
      <c r="CS2126" s="722"/>
    </row>
    <row r="2127" spans="1:97" s="1376" customFormat="1">
      <c r="A2127" s="722"/>
      <c r="B2127" s="722"/>
      <c r="C2127" s="722"/>
      <c r="D2127" s="722"/>
      <c r="E2127" s="722"/>
      <c r="F2127" s="757"/>
      <c r="G2127" s="757"/>
      <c r="H2127" s="757"/>
      <c r="I2127" s="757"/>
      <c r="J2127" s="757"/>
      <c r="K2127" s="758"/>
      <c r="L2127" s="758"/>
      <c r="M2127" s="722"/>
      <c r="N2127" s="736"/>
      <c r="O2127" s="736"/>
      <c r="P2127" s="736"/>
      <c r="Q2127" s="736"/>
      <c r="R2127" s="736"/>
      <c r="S2127" s="736"/>
      <c r="T2127" s="736"/>
      <c r="U2127" s="736"/>
      <c r="BA2127" s="722"/>
      <c r="BB2127" s="722"/>
      <c r="BC2127" s="722"/>
      <c r="BD2127" s="722"/>
      <c r="BE2127" s="722"/>
      <c r="BF2127" s="722"/>
      <c r="BG2127" s="722"/>
      <c r="BH2127" s="722"/>
      <c r="BI2127" s="722"/>
      <c r="BJ2127" s="722"/>
      <c r="BK2127" s="722"/>
      <c r="BL2127" s="722"/>
      <c r="BM2127" s="722"/>
      <c r="BN2127" s="722"/>
      <c r="BO2127" s="722"/>
      <c r="BP2127" s="722"/>
      <c r="BQ2127" s="722"/>
      <c r="BR2127" s="722"/>
      <c r="BS2127" s="722"/>
      <c r="BT2127" s="722"/>
      <c r="BU2127" s="722"/>
      <c r="BV2127" s="722"/>
      <c r="BW2127" s="722"/>
      <c r="BX2127" s="722"/>
      <c r="BY2127" s="722"/>
      <c r="BZ2127" s="722"/>
      <c r="CA2127" s="722"/>
      <c r="CB2127" s="722"/>
      <c r="CC2127" s="722"/>
      <c r="CD2127" s="722"/>
      <c r="CE2127" s="722"/>
      <c r="CF2127" s="722"/>
      <c r="CG2127" s="722"/>
      <c r="CH2127" s="722"/>
      <c r="CI2127" s="722"/>
      <c r="CJ2127" s="722"/>
      <c r="CK2127" s="722"/>
      <c r="CL2127" s="722"/>
      <c r="CM2127" s="722"/>
      <c r="CN2127" s="722"/>
      <c r="CO2127" s="722"/>
      <c r="CP2127" s="722"/>
      <c r="CQ2127" s="722"/>
      <c r="CR2127" s="722"/>
      <c r="CS2127" s="722"/>
    </row>
    <row r="2128" spans="1:97" s="1376" customFormat="1">
      <c r="A2128" s="722"/>
      <c r="B2128" s="722"/>
      <c r="C2128" s="722"/>
      <c r="D2128" s="722"/>
      <c r="E2128" s="722"/>
      <c r="F2128" s="757"/>
      <c r="G2128" s="757"/>
      <c r="H2128" s="757"/>
      <c r="I2128" s="757"/>
      <c r="J2128" s="757"/>
      <c r="K2128" s="758"/>
      <c r="L2128" s="758"/>
      <c r="M2128" s="722"/>
      <c r="N2128" s="736"/>
      <c r="O2128" s="736"/>
      <c r="P2128" s="736"/>
      <c r="Q2128" s="736"/>
      <c r="R2128" s="736"/>
      <c r="S2128" s="736"/>
      <c r="T2128" s="736"/>
      <c r="U2128" s="736"/>
      <c r="BA2128" s="722"/>
      <c r="BB2128" s="722"/>
      <c r="BC2128" s="722"/>
      <c r="BD2128" s="722"/>
      <c r="BE2128" s="722"/>
      <c r="BF2128" s="722"/>
      <c r="BG2128" s="722"/>
      <c r="BH2128" s="722"/>
      <c r="BI2128" s="722"/>
      <c r="BJ2128" s="722"/>
      <c r="BK2128" s="722"/>
      <c r="BL2128" s="722"/>
      <c r="BM2128" s="722"/>
      <c r="BN2128" s="722"/>
      <c r="BO2128" s="722"/>
      <c r="BP2128" s="722"/>
      <c r="BQ2128" s="722"/>
      <c r="BR2128" s="722"/>
      <c r="BS2128" s="722"/>
      <c r="BT2128" s="722"/>
      <c r="BU2128" s="722"/>
      <c r="BV2128" s="722"/>
      <c r="BW2128" s="722"/>
      <c r="BX2128" s="722"/>
      <c r="BY2128" s="722"/>
      <c r="BZ2128" s="722"/>
      <c r="CA2128" s="722"/>
      <c r="CB2128" s="722"/>
      <c r="CC2128" s="722"/>
      <c r="CD2128" s="722"/>
      <c r="CE2128" s="722"/>
      <c r="CF2128" s="722"/>
      <c r="CG2128" s="722"/>
      <c r="CH2128" s="722"/>
      <c r="CI2128" s="722"/>
      <c r="CJ2128" s="722"/>
      <c r="CK2128" s="722"/>
      <c r="CL2128" s="722"/>
      <c r="CM2128" s="722"/>
      <c r="CN2128" s="722"/>
      <c r="CO2128" s="722"/>
      <c r="CP2128" s="722"/>
      <c r="CQ2128" s="722"/>
      <c r="CR2128" s="722"/>
      <c r="CS2128" s="722"/>
    </row>
    <row r="2129" spans="1:97" s="1376" customFormat="1">
      <c r="A2129" s="722"/>
      <c r="B2129" s="722"/>
      <c r="C2129" s="722"/>
      <c r="D2129" s="722"/>
      <c r="E2129" s="722"/>
      <c r="F2129" s="757"/>
      <c r="G2129" s="757"/>
      <c r="H2129" s="757"/>
      <c r="I2129" s="757"/>
      <c r="J2129" s="757"/>
      <c r="K2129" s="758"/>
      <c r="L2129" s="758"/>
      <c r="M2129" s="722"/>
      <c r="N2129" s="736"/>
      <c r="O2129" s="736"/>
      <c r="P2129" s="736"/>
      <c r="Q2129" s="736"/>
      <c r="R2129" s="736"/>
      <c r="S2129" s="736"/>
      <c r="T2129" s="736"/>
      <c r="U2129" s="736"/>
      <c r="BA2129" s="722"/>
      <c r="BB2129" s="722"/>
      <c r="BC2129" s="722"/>
      <c r="BD2129" s="722"/>
      <c r="BE2129" s="722"/>
      <c r="BF2129" s="722"/>
      <c r="BG2129" s="722"/>
      <c r="BH2129" s="722"/>
      <c r="BI2129" s="722"/>
      <c r="BJ2129" s="722"/>
      <c r="BK2129" s="722"/>
      <c r="BL2129" s="722"/>
      <c r="BM2129" s="722"/>
      <c r="BN2129" s="722"/>
      <c r="BO2129" s="722"/>
      <c r="BP2129" s="722"/>
      <c r="BQ2129" s="722"/>
      <c r="BR2129" s="722"/>
      <c r="BS2129" s="722"/>
      <c r="BT2129" s="722"/>
      <c r="BU2129" s="722"/>
      <c r="BV2129" s="722"/>
      <c r="BW2129" s="722"/>
      <c r="BX2129" s="722"/>
      <c r="BY2129" s="722"/>
      <c r="BZ2129" s="722"/>
      <c r="CA2129" s="722"/>
      <c r="CB2129" s="722"/>
      <c r="CC2129" s="722"/>
      <c r="CD2129" s="722"/>
      <c r="CE2129" s="722"/>
      <c r="CF2129" s="722"/>
      <c r="CG2129" s="722"/>
      <c r="CH2129" s="722"/>
      <c r="CI2129" s="722"/>
      <c r="CJ2129" s="722"/>
      <c r="CK2129" s="722"/>
      <c r="CL2129" s="722"/>
      <c r="CM2129" s="722"/>
      <c r="CN2129" s="722"/>
      <c r="CO2129" s="722"/>
      <c r="CP2129" s="722"/>
      <c r="CQ2129" s="722"/>
      <c r="CR2129" s="722"/>
      <c r="CS2129" s="722"/>
    </row>
    <row r="2130" spans="1:97" s="1376" customFormat="1">
      <c r="A2130" s="722"/>
      <c r="B2130" s="722"/>
      <c r="C2130" s="722"/>
      <c r="D2130" s="722"/>
      <c r="E2130" s="722"/>
      <c r="F2130" s="757"/>
      <c r="G2130" s="757"/>
      <c r="H2130" s="757"/>
      <c r="I2130" s="757"/>
      <c r="J2130" s="757"/>
      <c r="K2130" s="758"/>
      <c r="L2130" s="758"/>
      <c r="M2130" s="722"/>
      <c r="N2130" s="736"/>
      <c r="O2130" s="736"/>
      <c r="P2130" s="736"/>
      <c r="Q2130" s="736"/>
      <c r="R2130" s="736"/>
      <c r="S2130" s="736"/>
      <c r="T2130" s="736"/>
      <c r="U2130" s="736"/>
      <c r="BA2130" s="722"/>
      <c r="BB2130" s="722"/>
      <c r="BC2130" s="722"/>
      <c r="BD2130" s="722"/>
      <c r="BE2130" s="722"/>
      <c r="BF2130" s="722"/>
      <c r="BG2130" s="722"/>
      <c r="BH2130" s="722"/>
      <c r="BI2130" s="722"/>
      <c r="BJ2130" s="722"/>
      <c r="BK2130" s="722"/>
      <c r="BL2130" s="722"/>
      <c r="BM2130" s="722"/>
      <c r="BN2130" s="722"/>
      <c r="BO2130" s="722"/>
      <c r="BP2130" s="722"/>
      <c r="BQ2130" s="722"/>
      <c r="BR2130" s="722"/>
      <c r="BS2130" s="722"/>
      <c r="BT2130" s="722"/>
      <c r="BU2130" s="722"/>
      <c r="BV2130" s="722"/>
      <c r="BW2130" s="722"/>
      <c r="BX2130" s="722"/>
      <c r="BY2130" s="722"/>
      <c r="BZ2130" s="722"/>
      <c r="CA2130" s="722"/>
      <c r="CB2130" s="722"/>
      <c r="CC2130" s="722"/>
      <c r="CD2130" s="722"/>
      <c r="CE2130" s="722"/>
      <c r="CF2130" s="722"/>
      <c r="CG2130" s="722"/>
      <c r="CH2130" s="722"/>
      <c r="CI2130" s="722"/>
      <c r="CJ2130" s="722"/>
      <c r="CK2130" s="722"/>
      <c r="CL2130" s="722"/>
      <c r="CM2130" s="722"/>
      <c r="CN2130" s="722"/>
      <c r="CO2130" s="722"/>
      <c r="CP2130" s="722"/>
      <c r="CQ2130" s="722"/>
      <c r="CR2130" s="722"/>
      <c r="CS2130" s="722"/>
    </row>
    <row r="2131" spans="1:97" s="1376" customFormat="1">
      <c r="A2131" s="722"/>
      <c r="B2131" s="722"/>
      <c r="C2131" s="722"/>
      <c r="D2131" s="722"/>
      <c r="E2131" s="722"/>
      <c r="F2131" s="757"/>
      <c r="G2131" s="757"/>
      <c r="H2131" s="757"/>
      <c r="I2131" s="757"/>
      <c r="J2131" s="757"/>
      <c r="K2131" s="758"/>
      <c r="L2131" s="758"/>
      <c r="M2131" s="722"/>
      <c r="N2131" s="736"/>
      <c r="O2131" s="736"/>
      <c r="P2131" s="736"/>
      <c r="Q2131" s="736"/>
      <c r="R2131" s="736"/>
      <c r="S2131" s="736"/>
      <c r="T2131" s="736"/>
      <c r="U2131" s="736"/>
      <c r="BA2131" s="722"/>
      <c r="BB2131" s="722"/>
      <c r="BC2131" s="722"/>
      <c r="BD2131" s="722"/>
      <c r="BE2131" s="722"/>
      <c r="BF2131" s="722"/>
      <c r="BG2131" s="722"/>
      <c r="BH2131" s="722"/>
      <c r="BI2131" s="722"/>
      <c r="BJ2131" s="722"/>
      <c r="BK2131" s="722"/>
      <c r="BL2131" s="722"/>
      <c r="BM2131" s="722"/>
      <c r="BN2131" s="722"/>
      <c r="BO2131" s="722"/>
      <c r="BP2131" s="722"/>
      <c r="BQ2131" s="722"/>
      <c r="BR2131" s="722"/>
      <c r="BS2131" s="722"/>
      <c r="BT2131" s="722"/>
      <c r="BU2131" s="722"/>
      <c r="BV2131" s="722"/>
      <c r="BW2131" s="722"/>
      <c r="BX2131" s="722"/>
      <c r="BY2131" s="722"/>
      <c r="BZ2131" s="722"/>
      <c r="CA2131" s="722"/>
      <c r="CB2131" s="722"/>
      <c r="CC2131" s="722"/>
      <c r="CD2131" s="722"/>
      <c r="CE2131" s="722"/>
      <c r="CF2131" s="722"/>
      <c r="CG2131" s="722"/>
      <c r="CH2131" s="722"/>
      <c r="CI2131" s="722"/>
      <c r="CJ2131" s="722"/>
      <c r="CK2131" s="722"/>
      <c r="CL2131" s="722"/>
      <c r="CM2131" s="722"/>
      <c r="CN2131" s="722"/>
      <c r="CO2131" s="722"/>
      <c r="CP2131" s="722"/>
      <c r="CQ2131" s="722"/>
      <c r="CR2131" s="722"/>
      <c r="CS2131" s="722"/>
    </row>
    <row r="2132" spans="1:97" s="1376" customFormat="1">
      <c r="A2132" s="722"/>
      <c r="B2132" s="722"/>
      <c r="C2132" s="722"/>
      <c r="D2132" s="722"/>
      <c r="E2132" s="722"/>
      <c r="F2132" s="757"/>
      <c r="G2132" s="757"/>
      <c r="H2132" s="757"/>
      <c r="I2132" s="757"/>
      <c r="J2132" s="757"/>
      <c r="K2132" s="758"/>
      <c r="L2132" s="758"/>
      <c r="M2132" s="722"/>
      <c r="N2132" s="736"/>
      <c r="O2132" s="736"/>
      <c r="P2132" s="736"/>
      <c r="Q2132" s="736"/>
      <c r="R2132" s="736"/>
      <c r="S2132" s="736"/>
      <c r="T2132" s="736"/>
      <c r="U2132" s="736"/>
      <c r="BA2132" s="722"/>
      <c r="BB2132" s="722"/>
      <c r="BC2132" s="722"/>
      <c r="BD2132" s="722"/>
      <c r="BE2132" s="722"/>
      <c r="BF2132" s="722"/>
      <c r="BG2132" s="722"/>
      <c r="BH2132" s="722"/>
      <c r="BI2132" s="722"/>
      <c r="BJ2132" s="722"/>
      <c r="BK2132" s="722"/>
      <c r="BL2132" s="722"/>
      <c r="BM2132" s="722"/>
      <c r="BN2132" s="722"/>
      <c r="BO2132" s="722"/>
      <c r="BP2132" s="722"/>
      <c r="BQ2132" s="722"/>
      <c r="BR2132" s="722"/>
      <c r="BS2132" s="722"/>
      <c r="BT2132" s="722"/>
      <c r="BU2132" s="722"/>
      <c r="BV2132" s="722"/>
      <c r="BW2132" s="722"/>
      <c r="BX2132" s="722"/>
      <c r="BY2132" s="722"/>
      <c r="BZ2132" s="722"/>
      <c r="CA2132" s="722"/>
      <c r="CB2132" s="722"/>
      <c r="CC2132" s="722"/>
      <c r="CD2132" s="722"/>
      <c r="CE2132" s="722"/>
      <c r="CF2132" s="722"/>
      <c r="CG2132" s="722"/>
      <c r="CH2132" s="722"/>
      <c r="CI2132" s="722"/>
      <c r="CJ2132" s="722"/>
      <c r="CK2132" s="722"/>
      <c r="CL2132" s="722"/>
      <c r="CM2132" s="722"/>
      <c r="CN2132" s="722"/>
      <c r="CO2132" s="722"/>
      <c r="CP2132" s="722"/>
      <c r="CQ2132" s="722"/>
      <c r="CR2132" s="722"/>
      <c r="CS2132" s="722"/>
    </row>
    <row r="2133" spans="1:97" s="1376" customFormat="1">
      <c r="A2133" s="722"/>
      <c r="B2133" s="722"/>
      <c r="C2133" s="722"/>
      <c r="D2133" s="722"/>
      <c r="E2133" s="722"/>
      <c r="F2133" s="757"/>
      <c r="G2133" s="757"/>
      <c r="H2133" s="757"/>
      <c r="I2133" s="757"/>
      <c r="J2133" s="757"/>
      <c r="K2133" s="758"/>
      <c r="L2133" s="758"/>
      <c r="M2133" s="722"/>
      <c r="N2133" s="736"/>
      <c r="O2133" s="736"/>
      <c r="P2133" s="736"/>
      <c r="Q2133" s="736"/>
      <c r="R2133" s="736"/>
      <c r="S2133" s="736"/>
      <c r="T2133" s="736"/>
      <c r="U2133" s="736"/>
      <c r="BA2133" s="722"/>
      <c r="BB2133" s="722"/>
      <c r="BC2133" s="722"/>
      <c r="BD2133" s="722"/>
      <c r="BE2133" s="722"/>
      <c r="BF2133" s="722"/>
      <c r="BG2133" s="722"/>
      <c r="BH2133" s="722"/>
      <c r="BI2133" s="722"/>
      <c r="BJ2133" s="722"/>
      <c r="BK2133" s="722"/>
      <c r="BL2133" s="722"/>
      <c r="BM2133" s="722"/>
      <c r="BN2133" s="722"/>
      <c r="BO2133" s="722"/>
      <c r="BP2133" s="722"/>
      <c r="BQ2133" s="722"/>
      <c r="BR2133" s="722"/>
      <c r="BS2133" s="722"/>
      <c r="BT2133" s="722"/>
      <c r="BU2133" s="722"/>
      <c r="BV2133" s="722"/>
      <c r="BW2133" s="722"/>
      <c r="BX2133" s="722"/>
      <c r="BY2133" s="722"/>
      <c r="BZ2133" s="722"/>
      <c r="CA2133" s="722"/>
      <c r="CB2133" s="722"/>
      <c r="CC2133" s="722"/>
      <c r="CD2133" s="722"/>
      <c r="CE2133" s="722"/>
      <c r="CF2133" s="722"/>
      <c r="CG2133" s="722"/>
      <c r="CH2133" s="722"/>
      <c r="CI2133" s="722"/>
      <c r="CJ2133" s="722"/>
      <c r="CK2133" s="722"/>
      <c r="CL2133" s="722"/>
      <c r="CM2133" s="722"/>
      <c r="CN2133" s="722"/>
      <c r="CO2133" s="722"/>
      <c r="CP2133" s="722"/>
      <c r="CQ2133" s="722"/>
      <c r="CR2133" s="722"/>
      <c r="CS2133" s="722"/>
    </row>
    <row r="2134" spans="1:97" s="1376" customFormat="1">
      <c r="A2134" s="722"/>
      <c r="B2134" s="722"/>
      <c r="C2134" s="722"/>
      <c r="D2134" s="722"/>
      <c r="E2134" s="722"/>
      <c r="F2134" s="757"/>
      <c r="G2134" s="757"/>
      <c r="H2134" s="757"/>
      <c r="I2134" s="757"/>
      <c r="J2134" s="757"/>
      <c r="K2134" s="758"/>
      <c r="L2134" s="758"/>
      <c r="M2134" s="722"/>
      <c r="N2134" s="736"/>
      <c r="O2134" s="736"/>
      <c r="P2134" s="736"/>
      <c r="Q2134" s="736"/>
      <c r="R2134" s="736"/>
      <c r="S2134" s="736"/>
      <c r="T2134" s="736"/>
      <c r="U2134" s="736"/>
      <c r="BA2134" s="722"/>
      <c r="BB2134" s="722"/>
      <c r="BC2134" s="722"/>
      <c r="BD2134" s="722"/>
      <c r="BE2134" s="722"/>
      <c r="BF2134" s="722"/>
      <c r="BG2134" s="722"/>
      <c r="BH2134" s="722"/>
      <c r="BI2134" s="722"/>
      <c r="BJ2134" s="722"/>
      <c r="BK2134" s="722"/>
      <c r="BL2134" s="722"/>
      <c r="BM2134" s="722"/>
      <c r="BN2134" s="722"/>
      <c r="BO2134" s="722"/>
      <c r="BP2134" s="722"/>
      <c r="BQ2134" s="722"/>
      <c r="BR2134" s="722"/>
      <c r="BS2134" s="722"/>
      <c r="BT2134" s="722"/>
      <c r="BU2134" s="722"/>
      <c r="BV2134" s="722"/>
      <c r="BW2134" s="722"/>
      <c r="BX2134" s="722"/>
      <c r="BY2134" s="722"/>
      <c r="BZ2134" s="722"/>
      <c r="CA2134" s="722"/>
      <c r="CB2134" s="722"/>
      <c r="CC2134" s="722"/>
      <c r="CD2134" s="722"/>
      <c r="CE2134" s="722"/>
      <c r="CF2134" s="722"/>
      <c r="CG2134" s="722"/>
      <c r="CH2134" s="722"/>
      <c r="CI2134" s="722"/>
      <c r="CJ2134" s="722"/>
      <c r="CK2134" s="722"/>
      <c r="CL2134" s="722"/>
      <c r="CM2134" s="722"/>
      <c r="CN2134" s="722"/>
      <c r="CO2134" s="722"/>
      <c r="CP2134" s="722"/>
      <c r="CQ2134" s="722"/>
      <c r="CR2134" s="722"/>
      <c r="CS2134" s="722"/>
    </row>
    <row r="2135" spans="1:97" s="1376" customFormat="1">
      <c r="A2135" s="722"/>
      <c r="B2135" s="722"/>
      <c r="C2135" s="722"/>
      <c r="D2135" s="722"/>
      <c r="E2135" s="722"/>
      <c r="F2135" s="757"/>
      <c r="G2135" s="757"/>
      <c r="H2135" s="757"/>
      <c r="I2135" s="757"/>
      <c r="J2135" s="757"/>
      <c r="K2135" s="758"/>
      <c r="L2135" s="758"/>
      <c r="M2135" s="722"/>
      <c r="N2135" s="736"/>
      <c r="O2135" s="736"/>
      <c r="P2135" s="736"/>
      <c r="Q2135" s="736"/>
      <c r="R2135" s="736"/>
      <c r="S2135" s="736"/>
      <c r="T2135" s="736"/>
      <c r="U2135" s="736"/>
      <c r="BA2135" s="722"/>
      <c r="BB2135" s="722"/>
      <c r="BC2135" s="722"/>
      <c r="BD2135" s="722"/>
      <c r="BE2135" s="722"/>
      <c r="BF2135" s="722"/>
      <c r="BG2135" s="722"/>
      <c r="BH2135" s="722"/>
      <c r="BI2135" s="722"/>
      <c r="BJ2135" s="722"/>
      <c r="BK2135" s="722"/>
      <c r="BL2135" s="722"/>
      <c r="BM2135" s="722"/>
      <c r="BN2135" s="722"/>
      <c r="BO2135" s="722"/>
      <c r="BP2135" s="722"/>
      <c r="BQ2135" s="722"/>
      <c r="BR2135" s="722"/>
      <c r="BS2135" s="722"/>
      <c r="BT2135" s="722"/>
      <c r="BU2135" s="722"/>
      <c r="BV2135" s="722"/>
      <c r="BW2135" s="722"/>
      <c r="BX2135" s="722"/>
      <c r="BY2135" s="722"/>
      <c r="BZ2135" s="722"/>
      <c r="CA2135" s="722"/>
      <c r="CB2135" s="722"/>
      <c r="CC2135" s="722"/>
      <c r="CD2135" s="722"/>
      <c r="CE2135" s="722"/>
      <c r="CF2135" s="722"/>
      <c r="CG2135" s="722"/>
      <c r="CH2135" s="722"/>
      <c r="CI2135" s="722"/>
      <c r="CJ2135" s="722"/>
      <c r="CK2135" s="722"/>
      <c r="CL2135" s="722"/>
      <c r="CM2135" s="722"/>
      <c r="CN2135" s="722"/>
      <c r="CO2135" s="722"/>
      <c r="CP2135" s="722"/>
      <c r="CQ2135" s="722"/>
      <c r="CR2135" s="722"/>
      <c r="CS2135" s="722"/>
    </row>
    <row r="2136" spans="1:97" s="1376" customFormat="1">
      <c r="A2136" s="722"/>
      <c r="B2136" s="722"/>
      <c r="C2136" s="722"/>
      <c r="D2136" s="722"/>
      <c r="E2136" s="722"/>
      <c r="F2136" s="757"/>
      <c r="G2136" s="757"/>
      <c r="H2136" s="757"/>
      <c r="I2136" s="757"/>
      <c r="J2136" s="757"/>
      <c r="K2136" s="758"/>
      <c r="L2136" s="758"/>
      <c r="M2136" s="722"/>
      <c r="N2136" s="736"/>
      <c r="O2136" s="736"/>
      <c r="P2136" s="736"/>
      <c r="Q2136" s="736"/>
      <c r="R2136" s="736"/>
      <c r="S2136" s="736"/>
      <c r="T2136" s="736"/>
      <c r="U2136" s="736"/>
      <c r="BA2136" s="722"/>
      <c r="BB2136" s="722"/>
      <c r="BC2136" s="722"/>
      <c r="BD2136" s="722"/>
      <c r="BE2136" s="722"/>
      <c r="BF2136" s="722"/>
      <c r="BG2136" s="722"/>
      <c r="BH2136" s="722"/>
      <c r="BI2136" s="722"/>
      <c r="BJ2136" s="722"/>
      <c r="BK2136" s="722"/>
      <c r="BL2136" s="722"/>
      <c r="BM2136" s="722"/>
      <c r="BN2136" s="722"/>
      <c r="BO2136" s="722"/>
      <c r="BP2136" s="722"/>
      <c r="BQ2136" s="722"/>
      <c r="BR2136" s="722"/>
      <c r="BS2136" s="722"/>
      <c r="BT2136" s="722"/>
      <c r="BU2136" s="722"/>
      <c r="BV2136" s="722"/>
      <c r="BW2136" s="722"/>
      <c r="BX2136" s="722"/>
      <c r="BY2136" s="722"/>
      <c r="BZ2136" s="722"/>
      <c r="CA2136" s="722"/>
      <c r="CB2136" s="722"/>
      <c r="CC2136" s="722"/>
      <c r="CD2136" s="722"/>
      <c r="CE2136" s="722"/>
      <c r="CF2136" s="722"/>
      <c r="CG2136" s="722"/>
      <c r="CH2136" s="722"/>
      <c r="CI2136" s="722"/>
      <c r="CJ2136" s="722"/>
      <c r="CK2136" s="722"/>
      <c r="CL2136" s="722"/>
      <c r="CM2136" s="722"/>
      <c r="CN2136" s="722"/>
      <c r="CO2136" s="722"/>
      <c r="CP2136" s="722"/>
      <c r="CQ2136" s="722"/>
      <c r="CR2136" s="722"/>
      <c r="CS2136" s="722"/>
    </row>
    <row r="2137" spans="1:97" s="1376" customFormat="1">
      <c r="A2137" s="722"/>
      <c r="B2137" s="722"/>
      <c r="C2137" s="722"/>
      <c r="D2137" s="722"/>
      <c r="E2137" s="722"/>
      <c r="F2137" s="757"/>
      <c r="G2137" s="757"/>
      <c r="H2137" s="757"/>
      <c r="I2137" s="757"/>
      <c r="J2137" s="757"/>
      <c r="K2137" s="758"/>
      <c r="L2137" s="758"/>
      <c r="M2137" s="722"/>
      <c r="N2137" s="736"/>
      <c r="O2137" s="736"/>
      <c r="P2137" s="736"/>
      <c r="Q2137" s="736"/>
      <c r="R2137" s="736"/>
      <c r="S2137" s="736"/>
      <c r="T2137" s="736"/>
      <c r="U2137" s="736"/>
      <c r="BA2137" s="722"/>
      <c r="BB2137" s="722"/>
      <c r="BC2137" s="722"/>
      <c r="BD2137" s="722"/>
      <c r="BE2137" s="722"/>
      <c r="BF2137" s="722"/>
      <c r="BG2137" s="722"/>
      <c r="BH2137" s="722"/>
      <c r="BI2137" s="722"/>
      <c r="BJ2137" s="722"/>
      <c r="BK2137" s="722"/>
      <c r="BL2137" s="722"/>
      <c r="BM2137" s="722"/>
      <c r="BN2137" s="722"/>
      <c r="BO2137" s="722"/>
      <c r="BP2137" s="722"/>
      <c r="BQ2137" s="722"/>
      <c r="BR2137" s="722"/>
      <c r="BS2137" s="722"/>
      <c r="BT2137" s="722"/>
      <c r="BU2137" s="722"/>
      <c r="BV2137" s="722"/>
      <c r="BW2137" s="722"/>
      <c r="BX2137" s="722"/>
      <c r="BY2137" s="722"/>
      <c r="BZ2137" s="722"/>
      <c r="CA2137" s="722"/>
      <c r="CB2137" s="722"/>
      <c r="CC2137" s="722"/>
      <c r="CD2137" s="722"/>
      <c r="CE2137" s="722"/>
      <c r="CF2137" s="722"/>
      <c r="CG2137" s="722"/>
      <c r="CH2137" s="722"/>
      <c r="CI2137" s="722"/>
      <c r="CJ2137" s="722"/>
      <c r="CK2137" s="722"/>
      <c r="CL2137" s="722"/>
      <c r="CM2137" s="722"/>
      <c r="CN2137" s="722"/>
      <c r="CO2137" s="722"/>
      <c r="CP2137" s="722"/>
      <c r="CQ2137" s="722"/>
      <c r="CR2137" s="722"/>
      <c r="CS2137" s="722"/>
    </row>
    <row r="2138" spans="1:97" s="1376" customFormat="1">
      <c r="A2138" s="722"/>
      <c r="B2138" s="722"/>
      <c r="C2138" s="722"/>
      <c r="D2138" s="722"/>
      <c r="E2138" s="722"/>
      <c r="F2138" s="757"/>
      <c r="G2138" s="757"/>
      <c r="H2138" s="757"/>
      <c r="I2138" s="757"/>
      <c r="J2138" s="757"/>
      <c r="K2138" s="758"/>
      <c r="L2138" s="758"/>
      <c r="M2138" s="722"/>
      <c r="N2138" s="736"/>
      <c r="O2138" s="736"/>
      <c r="P2138" s="736"/>
      <c r="Q2138" s="736"/>
      <c r="R2138" s="736"/>
      <c r="S2138" s="736"/>
      <c r="T2138" s="736"/>
      <c r="U2138" s="736"/>
      <c r="BA2138" s="722"/>
      <c r="BB2138" s="722"/>
      <c r="BC2138" s="722"/>
      <c r="BD2138" s="722"/>
      <c r="BE2138" s="722"/>
      <c r="BF2138" s="722"/>
      <c r="BG2138" s="722"/>
      <c r="BH2138" s="722"/>
      <c r="BI2138" s="722"/>
      <c r="BJ2138" s="722"/>
      <c r="BK2138" s="722"/>
      <c r="BL2138" s="722"/>
      <c r="BM2138" s="722"/>
      <c r="BN2138" s="722"/>
      <c r="BO2138" s="722"/>
      <c r="BP2138" s="722"/>
      <c r="BQ2138" s="722"/>
      <c r="BR2138" s="722"/>
      <c r="BS2138" s="722"/>
      <c r="BT2138" s="722"/>
      <c r="BU2138" s="722"/>
      <c r="BV2138" s="722"/>
      <c r="BW2138" s="722"/>
      <c r="BX2138" s="722"/>
      <c r="BY2138" s="722"/>
      <c r="BZ2138" s="722"/>
      <c r="CA2138" s="722"/>
      <c r="CB2138" s="722"/>
      <c r="CC2138" s="722"/>
      <c r="CD2138" s="722"/>
      <c r="CE2138" s="722"/>
      <c r="CF2138" s="722"/>
      <c r="CG2138" s="722"/>
      <c r="CH2138" s="722"/>
      <c r="CI2138" s="722"/>
      <c r="CJ2138" s="722"/>
      <c r="CK2138" s="722"/>
      <c r="CL2138" s="722"/>
      <c r="CM2138" s="722"/>
      <c r="CN2138" s="722"/>
      <c r="CO2138" s="722"/>
      <c r="CP2138" s="722"/>
      <c r="CQ2138" s="722"/>
      <c r="CR2138" s="722"/>
      <c r="CS2138" s="722"/>
    </row>
    <row r="2139" spans="1:97" s="1376" customFormat="1">
      <c r="A2139" s="722"/>
      <c r="B2139" s="722"/>
      <c r="C2139" s="722"/>
      <c r="D2139" s="722"/>
      <c r="E2139" s="722"/>
      <c r="F2139" s="757"/>
      <c r="G2139" s="757"/>
      <c r="H2139" s="757"/>
      <c r="I2139" s="757"/>
      <c r="J2139" s="757"/>
      <c r="K2139" s="758"/>
      <c r="L2139" s="758"/>
      <c r="M2139" s="722"/>
      <c r="N2139" s="736"/>
      <c r="O2139" s="736"/>
      <c r="P2139" s="736"/>
      <c r="Q2139" s="736"/>
      <c r="R2139" s="736"/>
      <c r="S2139" s="736"/>
      <c r="T2139" s="736"/>
      <c r="U2139" s="736"/>
      <c r="BA2139" s="722"/>
      <c r="BB2139" s="722"/>
      <c r="BC2139" s="722"/>
      <c r="BD2139" s="722"/>
      <c r="BE2139" s="722"/>
      <c r="BF2139" s="722"/>
      <c r="BG2139" s="722"/>
      <c r="BH2139" s="722"/>
      <c r="BI2139" s="722"/>
      <c r="BJ2139" s="722"/>
      <c r="BK2139" s="722"/>
      <c r="BL2139" s="722"/>
      <c r="BM2139" s="722"/>
      <c r="BN2139" s="722"/>
      <c r="BO2139" s="722"/>
      <c r="BP2139" s="722"/>
      <c r="BQ2139" s="722"/>
      <c r="BR2139" s="722"/>
      <c r="BS2139" s="722"/>
      <c r="BT2139" s="722"/>
      <c r="BU2139" s="722"/>
      <c r="BV2139" s="722"/>
      <c r="BW2139" s="722"/>
      <c r="BX2139" s="722"/>
      <c r="BY2139" s="722"/>
      <c r="BZ2139" s="722"/>
      <c r="CA2139" s="722"/>
      <c r="CB2139" s="722"/>
      <c r="CC2139" s="722"/>
      <c r="CD2139" s="722"/>
      <c r="CE2139" s="722"/>
      <c r="CF2139" s="722"/>
      <c r="CG2139" s="722"/>
      <c r="CH2139" s="722"/>
      <c r="CI2139" s="722"/>
      <c r="CJ2139" s="722"/>
      <c r="CK2139" s="722"/>
      <c r="CL2139" s="722"/>
      <c r="CM2139" s="722"/>
      <c r="CN2139" s="722"/>
      <c r="CO2139" s="722"/>
      <c r="CP2139" s="722"/>
      <c r="CQ2139" s="722"/>
      <c r="CR2139" s="722"/>
      <c r="CS2139" s="722"/>
    </row>
    <row r="2140" spans="1:97" s="1376" customFormat="1">
      <c r="A2140" s="722"/>
      <c r="B2140" s="722"/>
      <c r="C2140" s="722"/>
      <c r="D2140" s="722"/>
      <c r="E2140" s="722"/>
      <c r="F2140" s="757"/>
      <c r="G2140" s="757"/>
      <c r="H2140" s="757"/>
      <c r="I2140" s="757"/>
      <c r="J2140" s="757"/>
      <c r="K2140" s="758"/>
      <c r="L2140" s="758"/>
      <c r="M2140" s="722"/>
      <c r="N2140" s="736"/>
      <c r="O2140" s="736"/>
      <c r="P2140" s="736"/>
      <c r="Q2140" s="736"/>
      <c r="R2140" s="736"/>
      <c r="S2140" s="736"/>
      <c r="T2140" s="736"/>
      <c r="U2140" s="736"/>
      <c r="BA2140" s="722"/>
      <c r="BB2140" s="722"/>
      <c r="BC2140" s="722"/>
      <c r="BD2140" s="722"/>
      <c r="BE2140" s="722"/>
      <c r="BF2140" s="722"/>
      <c r="BG2140" s="722"/>
      <c r="BH2140" s="722"/>
      <c r="BI2140" s="722"/>
      <c r="BJ2140" s="722"/>
      <c r="BK2140" s="722"/>
      <c r="BL2140" s="722"/>
      <c r="BM2140" s="722"/>
      <c r="BN2140" s="722"/>
      <c r="BO2140" s="722"/>
      <c r="BP2140" s="722"/>
      <c r="BQ2140" s="722"/>
      <c r="BR2140" s="722"/>
      <c r="BS2140" s="722"/>
      <c r="BT2140" s="722"/>
      <c r="BU2140" s="722"/>
      <c r="BV2140" s="722"/>
      <c r="BW2140" s="722"/>
      <c r="BX2140" s="722"/>
      <c r="BY2140" s="722"/>
      <c r="BZ2140" s="722"/>
      <c r="CA2140" s="722"/>
      <c r="CB2140" s="722"/>
      <c r="CC2140" s="722"/>
      <c r="CD2140" s="722"/>
      <c r="CE2140" s="722"/>
      <c r="CF2140" s="722"/>
      <c r="CG2140" s="722"/>
      <c r="CH2140" s="722"/>
      <c r="CI2140" s="722"/>
      <c r="CJ2140" s="722"/>
      <c r="CK2140" s="722"/>
      <c r="CL2140" s="722"/>
      <c r="CM2140" s="722"/>
      <c r="CN2140" s="722"/>
      <c r="CO2140" s="722"/>
      <c r="CP2140" s="722"/>
      <c r="CQ2140" s="722"/>
      <c r="CR2140" s="722"/>
      <c r="CS2140" s="722"/>
    </row>
    <row r="2141" spans="1:97" s="1376" customFormat="1">
      <c r="A2141" s="722"/>
      <c r="B2141" s="722"/>
      <c r="C2141" s="722"/>
      <c r="D2141" s="722"/>
      <c r="E2141" s="722"/>
      <c r="F2141" s="757"/>
      <c r="G2141" s="757"/>
      <c r="H2141" s="757"/>
      <c r="I2141" s="757"/>
      <c r="J2141" s="757"/>
      <c r="K2141" s="758"/>
      <c r="L2141" s="758"/>
      <c r="M2141" s="722"/>
      <c r="N2141" s="736"/>
      <c r="O2141" s="736"/>
      <c r="P2141" s="736"/>
      <c r="Q2141" s="736"/>
      <c r="R2141" s="736"/>
      <c r="S2141" s="736"/>
      <c r="T2141" s="736"/>
      <c r="U2141" s="736"/>
      <c r="BA2141" s="722"/>
      <c r="BB2141" s="722"/>
      <c r="BC2141" s="722"/>
      <c r="BD2141" s="722"/>
      <c r="BE2141" s="722"/>
      <c r="BF2141" s="722"/>
      <c r="BG2141" s="722"/>
      <c r="BH2141" s="722"/>
      <c r="BI2141" s="722"/>
      <c r="BJ2141" s="722"/>
      <c r="BK2141" s="722"/>
      <c r="BL2141" s="722"/>
      <c r="BM2141" s="722"/>
      <c r="BN2141" s="722"/>
      <c r="BO2141" s="722"/>
      <c r="BP2141" s="722"/>
      <c r="BQ2141" s="722"/>
      <c r="BR2141" s="722"/>
      <c r="BS2141" s="722"/>
      <c r="BT2141" s="722"/>
      <c r="BU2141" s="722"/>
      <c r="BV2141" s="722"/>
      <c r="BW2141" s="722"/>
      <c r="BX2141" s="722"/>
      <c r="BY2141" s="722"/>
      <c r="BZ2141" s="722"/>
      <c r="CA2141" s="722"/>
      <c r="CB2141" s="722"/>
      <c r="CC2141" s="722"/>
      <c r="CD2141" s="722"/>
      <c r="CE2141" s="722"/>
      <c r="CF2141" s="722"/>
      <c r="CG2141" s="722"/>
      <c r="CH2141" s="722"/>
      <c r="CI2141" s="722"/>
      <c r="CJ2141" s="722"/>
      <c r="CK2141" s="722"/>
      <c r="CL2141" s="722"/>
      <c r="CM2141" s="722"/>
      <c r="CN2141" s="722"/>
      <c r="CO2141" s="722"/>
      <c r="CP2141" s="722"/>
      <c r="CQ2141" s="722"/>
      <c r="CR2141" s="722"/>
      <c r="CS2141" s="722"/>
    </row>
    <row r="2142" spans="1:97" s="1376" customFormat="1">
      <c r="A2142" s="722"/>
      <c r="B2142" s="722"/>
      <c r="C2142" s="722"/>
      <c r="D2142" s="722"/>
      <c r="E2142" s="722"/>
      <c r="F2142" s="757"/>
      <c r="G2142" s="757"/>
      <c r="H2142" s="757"/>
      <c r="I2142" s="757"/>
      <c r="J2142" s="757"/>
      <c r="K2142" s="758"/>
      <c r="L2142" s="758"/>
      <c r="M2142" s="722"/>
      <c r="N2142" s="736"/>
      <c r="O2142" s="736"/>
      <c r="P2142" s="736"/>
      <c r="Q2142" s="736"/>
      <c r="R2142" s="736"/>
      <c r="S2142" s="736"/>
      <c r="T2142" s="736"/>
      <c r="U2142" s="736"/>
      <c r="BA2142" s="722"/>
      <c r="BB2142" s="722"/>
      <c r="BC2142" s="722"/>
      <c r="BD2142" s="722"/>
      <c r="BE2142" s="722"/>
      <c r="BF2142" s="722"/>
      <c r="BG2142" s="722"/>
      <c r="BH2142" s="722"/>
      <c r="BI2142" s="722"/>
      <c r="BJ2142" s="722"/>
      <c r="BK2142" s="722"/>
      <c r="BL2142" s="722"/>
      <c r="BM2142" s="722"/>
      <c r="BN2142" s="722"/>
      <c r="BO2142" s="722"/>
      <c r="BP2142" s="722"/>
      <c r="BQ2142" s="722"/>
      <c r="BR2142" s="722"/>
      <c r="BS2142" s="722"/>
      <c r="BT2142" s="722"/>
      <c r="BU2142" s="722"/>
      <c r="BV2142" s="722"/>
      <c r="BW2142" s="722"/>
      <c r="BX2142" s="722"/>
      <c r="BY2142" s="722"/>
      <c r="BZ2142" s="722"/>
      <c r="CA2142" s="722"/>
      <c r="CB2142" s="722"/>
      <c r="CC2142" s="722"/>
      <c r="CD2142" s="722"/>
      <c r="CE2142" s="722"/>
      <c r="CF2142" s="722"/>
      <c r="CG2142" s="722"/>
      <c r="CH2142" s="722"/>
      <c r="CI2142" s="722"/>
      <c r="CJ2142" s="722"/>
      <c r="CK2142" s="722"/>
      <c r="CL2142" s="722"/>
      <c r="CM2142" s="722"/>
      <c r="CN2142" s="722"/>
      <c r="CO2142" s="722"/>
      <c r="CP2142" s="722"/>
      <c r="CQ2142" s="722"/>
      <c r="CR2142" s="722"/>
      <c r="CS2142" s="722"/>
    </row>
    <row r="2143" spans="1:97" s="1376" customFormat="1">
      <c r="A2143" s="722"/>
      <c r="B2143" s="722"/>
      <c r="C2143" s="722"/>
      <c r="D2143" s="722"/>
      <c r="E2143" s="722"/>
      <c r="F2143" s="757"/>
      <c r="G2143" s="757"/>
      <c r="H2143" s="757"/>
      <c r="I2143" s="757"/>
      <c r="J2143" s="757"/>
      <c r="K2143" s="758"/>
      <c r="L2143" s="758"/>
      <c r="M2143" s="722"/>
      <c r="N2143" s="736"/>
      <c r="O2143" s="736"/>
      <c r="P2143" s="736"/>
      <c r="Q2143" s="736"/>
      <c r="R2143" s="736"/>
      <c r="S2143" s="736"/>
      <c r="T2143" s="736"/>
      <c r="U2143" s="736"/>
      <c r="BA2143" s="722"/>
      <c r="BB2143" s="722"/>
      <c r="BC2143" s="722"/>
      <c r="BD2143" s="722"/>
      <c r="BE2143" s="722"/>
      <c r="BF2143" s="722"/>
      <c r="BG2143" s="722"/>
      <c r="BH2143" s="722"/>
      <c r="BI2143" s="722"/>
      <c r="BJ2143" s="722"/>
      <c r="BK2143" s="722"/>
      <c r="BL2143" s="722"/>
      <c r="BM2143" s="722"/>
      <c r="BN2143" s="722"/>
      <c r="BO2143" s="722"/>
      <c r="BP2143" s="722"/>
      <c r="BQ2143" s="722"/>
      <c r="BR2143" s="722"/>
      <c r="BS2143" s="722"/>
      <c r="BT2143" s="722"/>
      <c r="BU2143" s="722"/>
      <c r="BV2143" s="722"/>
      <c r="BW2143" s="722"/>
      <c r="BX2143" s="722"/>
      <c r="BY2143" s="722"/>
      <c r="BZ2143" s="722"/>
      <c r="CA2143" s="722"/>
      <c r="CB2143" s="722"/>
      <c r="CC2143" s="722"/>
      <c r="CD2143" s="722"/>
      <c r="CE2143" s="722"/>
      <c r="CF2143" s="722"/>
      <c r="CG2143" s="722"/>
      <c r="CH2143" s="722"/>
      <c r="CI2143" s="722"/>
      <c r="CJ2143" s="722"/>
      <c r="CK2143" s="722"/>
      <c r="CL2143" s="722"/>
      <c r="CM2143" s="722"/>
      <c r="CN2143" s="722"/>
      <c r="CO2143" s="722"/>
      <c r="CP2143" s="722"/>
      <c r="CQ2143" s="722"/>
      <c r="CR2143" s="722"/>
      <c r="CS2143" s="722"/>
    </row>
    <row r="2144" spans="1:97" s="1376" customFormat="1">
      <c r="A2144" s="722"/>
      <c r="B2144" s="722"/>
      <c r="C2144" s="722"/>
      <c r="D2144" s="722"/>
      <c r="E2144" s="722"/>
      <c r="F2144" s="757"/>
      <c r="G2144" s="757"/>
      <c r="H2144" s="757"/>
      <c r="I2144" s="757"/>
      <c r="J2144" s="757"/>
      <c r="K2144" s="758"/>
      <c r="L2144" s="758"/>
      <c r="M2144" s="722"/>
      <c r="N2144" s="736"/>
      <c r="O2144" s="736"/>
      <c r="P2144" s="736"/>
      <c r="Q2144" s="736"/>
      <c r="R2144" s="736"/>
      <c r="S2144" s="736"/>
      <c r="T2144" s="736"/>
      <c r="U2144" s="736"/>
      <c r="BA2144" s="722"/>
      <c r="BB2144" s="722"/>
      <c r="BC2144" s="722"/>
      <c r="BD2144" s="722"/>
      <c r="BE2144" s="722"/>
      <c r="BF2144" s="722"/>
      <c r="BG2144" s="722"/>
      <c r="BH2144" s="722"/>
      <c r="BI2144" s="722"/>
      <c r="BJ2144" s="722"/>
      <c r="BK2144" s="722"/>
      <c r="BL2144" s="722"/>
      <c r="BM2144" s="722"/>
      <c r="BN2144" s="722"/>
      <c r="BO2144" s="722"/>
      <c r="BP2144" s="722"/>
      <c r="BQ2144" s="722"/>
      <c r="BR2144" s="722"/>
      <c r="BS2144" s="722"/>
      <c r="BT2144" s="722"/>
      <c r="BU2144" s="722"/>
      <c r="BV2144" s="722"/>
      <c r="BW2144" s="722"/>
      <c r="BX2144" s="722"/>
      <c r="BY2144" s="722"/>
      <c r="BZ2144" s="722"/>
      <c r="CA2144" s="722"/>
      <c r="CB2144" s="722"/>
      <c r="CC2144" s="722"/>
      <c r="CD2144" s="722"/>
      <c r="CE2144" s="722"/>
      <c r="CF2144" s="722"/>
      <c r="CG2144" s="722"/>
      <c r="CH2144" s="722"/>
      <c r="CI2144" s="722"/>
      <c r="CJ2144" s="722"/>
      <c r="CK2144" s="722"/>
      <c r="CL2144" s="722"/>
      <c r="CM2144" s="722"/>
      <c r="CN2144" s="722"/>
      <c r="CO2144" s="722"/>
      <c r="CP2144" s="722"/>
      <c r="CQ2144" s="722"/>
      <c r="CR2144" s="722"/>
      <c r="CS2144" s="722"/>
    </row>
    <row r="2145" spans="1:97" s="1376" customFormat="1">
      <c r="A2145" s="722"/>
      <c r="B2145" s="722"/>
      <c r="C2145" s="722"/>
      <c r="D2145" s="722"/>
      <c r="E2145" s="722"/>
      <c r="F2145" s="757"/>
      <c r="G2145" s="757"/>
      <c r="H2145" s="757"/>
      <c r="I2145" s="757"/>
      <c r="J2145" s="757"/>
      <c r="K2145" s="758"/>
      <c r="L2145" s="758"/>
      <c r="M2145" s="722"/>
      <c r="N2145" s="736"/>
      <c r="O2145" s="736"/>
      <c r="P2145" s="736"/>
      <c r="Q2145" s="736"/>
      <c r="R2145" s="736"/>
      <c r="S2145" s="736"/>
      <c r="T2145" s="736"/>
      <c r="U2145" s="736"/>
      <c r="BA2145" s="722"/>
      <c r="BB2145" s="722"/>
      <c r="BC2145" s="722"/>
      <c r="BD2145" s="722"/>
      <c r="BE2145" s="722"/>
      <c r="BF2145" s="722"/>
      <c r="BG2145" s="722"/>
      <c r="BH2145" s="722"/>
      <c r="BI2145" s="722"/>
      <c r="BJ2145" s="722"/>
      <c r="BK2145" s="722"/>
      <c r="BL2145" s="722"/>
      <c r="BM2145" s="722"/>
      <c r="BN2145" s="722"/>
      <c r="BO2145" s="722"/>
      <c r="BP2145" s="722"/>
      <c r="BQ2145" s="722"/>
      <c r="BR2145" s="722"/>
      <c r="BS2145" s="722"/>
      <c r="BT2145" s="722"/>
      <c r="BU2145" s="722"/>
      <c r="BV2145" s="722"/>
      <c r="BW2145" s="722"/>
      <c r="BX2145" s="722"/>
      <c r="BY2145" s="722"/>
      <c r="BZ2145" s="722"/>
      <c r="CA2145" s="722"/>
      <c r="CB2145" s="722"/>
      <c r="CC2145" s="722"/>
      <c r="CD2145" s="722"/>
      <c r="CE2145" s="722"/>
      <c r="CF2145" s="722"/>
      <c r="CG2145" s="722"/>
      <c r="CH2145" s="722"/>
      <c r="CI2145" s="722"/>
      <c r="CJ2145" s="722"/>
      <c r="CK2145" s="722"/>
      <c r="CL2145" s="722"/>
      <c r="CM2145" s="722"/>
      <c r="CN2145" s="722"/>
      <c r="CO2145" s="722"/>
      <c r="CP2145" s="722"/>
      <c r="CQ2145" s="722"/>
      <c r="CR2145" s="722"/>
      <c r="CS2145" s="722"/>
    </row>
    <row r="2146" spans="1:97" s="1376" customFormat="1">
      <c r="A2146" s="722"/>
      <c r="B2146" s="722"/>
      <c r="C2146" s="722"/>
      <c r="D2146" s="722"/>
      <c r="E2146" s="722"/>
      <c r="F2146" s="757"/>
      <c r="G2146" s="757"/>
      <c r="H2146" s="757"/>
      <c r="I2146" s="757"/>
      <c r="J2146" s="757"/>
      <c r="K2146" s="758"/>
      <c r="L2146" s="758"/>
      <c r="M2146" s="722"/>
      <c r="N2146" s="736"/>
      <c r="O2146" s="736"/>
      <c r="P2146" s="736"/>
      <c r="Q2146" s="736"/>
      <c r="R2146" s="736"/>
      <c r="S2146" s="736"/>
      <c r="T2146" s="736"/>
      <c r="U2146" s="736"/>
      <c r="BA2146" s="722"/>
      <c r="BB2146" s="722"/>
      <c r="BC2146" s="722"/>
      <c r="BD2146" s="722"/>
      <c r="BE2146" s="722"/>
      <c r="BF2146" s="722"/>
      <c r="BG2146" s="722"/>
      <c r="BH2146" s="722"/>
      <c r="BI2146" s="722"/>
      <c r="BJ2146" s="722"/>
      <c r="BK2146" s="722"/>
      <c r="BL2146" s="722"/>
      <c r="BM2146" s="722"/>
      <c r="BN2146" s="722"/>
      <c r="BO2146" s="722"/>
      <c r="BP2146" s="722"/>
      <c r="BQ2146" s="722"/>
      <c r="BR2146" s="722"/>
      <c r="BS2146" s="722"/>
      <c r="BT2146" s="722"/>
      <c r="BU2146" s="722"/>
      <c r="BV2146" s="722"/>
      <c r="BW2146" s="722"/>
      <c r="BX2146" s="722"/>
      <c r="BY2146" s="722"/>
      <c r="BZ2146" s="722"/>
      <c r="CA2146" s="722"/>
      <c r="CB2146" s="722"/>
      <c r="CC2146" s="722"/>
      <c r="CD2146" s="722"/>
      <c r="CE2146" s="722"/>
      <c r="CF2146" s="722"/>
      <c r="CG2146" s="722"/>
      <c r="CH2146" s="722"/>
      <c r="CI2146" s="722"/>
      <c r="CJ2146" s="722"/>
      <c r="CK2146" s="722"/>
      <c r="CL2146" s="722"/>
      <c r="CM2146" s="722"/>
      <c r="CN2146" s="722"/>
      <c r="CO2146" s="722"/>
      <c r="CP2146" s="722"/>
      <c r="CQ2146" s="722"/>
      <c r="CR2146" s="722"/>
      <c r="CS2146" s="722"/>
    </row>
    <row r="2147" spans="1:97" s="1376" customFormat="1">
      <c r="A2147" s="722"/>
      <c r="B2147" s="722"/>
      <c r="C2147" s="722"/>
      <c r="D2147" s="722"/>
      <c r="E2147" s="722"/>
      <c r="F2147" s="757"/>
      <c r="G2147" s="757"/>
      <c r="H2147" s="757"/>
      <c r="I2147" s="757"/>
      <c r="J2147" s="757"/>
      <c r="K2147" s="758"/>
      <c r="L2147" s="758"/>
      <c r="M2147" s="722"/>
      <c r="N2147" s="736"/>
      <c r="O2147" s="736"/>
      <c r="P2147" s="736"/>
      <c r="Q2147" s="736"/>
      <c r="R2147" s="736"/>
      <c r="S2147" s="736"/>
      <c r="T2147" s="736"/>
      <c r="U2147" s="736"/>
      <c r="BA2147" s="722"/>
      <c r="BB2147" s="722"/>
      <c r="BC2147" s="722"/>
      <c r="BD2147" s="722"/>
      <c r="BE2147" s="722"/>
      <c r="BF2147" s="722"/>
      <c r="BG2147" s="722"/>
      <c r="BH2147" s="722"/>
      <c r="BI2147" s="722"/>
      <c r="BJ2147" s="722"/>
      <c r="BK2147" s="722"/>
      <c r="BL2147" s="722"/>
      <c r="BM2147" s="722"/>
      <c r="BN2147" s="722"/>
      <c r="BO2147" s="722"/>
      <c r="BP2147" s="722"/>
      <c r="BQ2147" s="722"/>
      <c r="BR2147" s="722"/>
      <c r="BS2147" s="722"/>
      <c r="BT2147" s="722"/>
      <c r="BU2147" s="722"/>
      <c r="BV2147" s="722"/>
      <c r="BW2147" s="722"/>
      <c r="BX2147" s="722"/>
      <c r="BY2147" s="722"/>
      <c r="BZ2147" s="722"/>
      <c r="CA2147" s="722"/>
      <c r="CB2147" s="722"/>
      <c r="CC2147" s="722"/>
      <c r="CD2147" s="722"/>
      <c r="CE2147" s="722"/>
      <c r="CF2147" s="722"/>
      <c r="CG2147" s="722"/>
      <c r="CH2147" s="722"/>
      <c r="CI2147" s="722"/>
      <c r="CJ2147" s="722"/>
      <c r="CK2147" s="722"/>
      <c r="CL2147" s="722"/>
      <c r="CM2147" s="722"/>
      <c r="CN2147" s="722"/>
      <c r="CO2147" s="722"/>
      <c r="CP2147" s="722"/>
      <c r="CQ2147" s="722"/>
      <c r="CR2147" s="722"/>
      <c r="CS2147" s="722"/>
    </row>
    <row r="2148" spans="1:97" s="1376" customFormat="1">
      <c r="A2148" s="722"/>
      <c r="B2148" s="722"/>
      <c r="C2148" s="722"/>
      <c r="D2148" s="722"/>
      <c r="E2148" s="722"/>
      <c r="F2148" s="757"/>
      <c r="G2148" s="757"/>
      <c r="H2148" s="757"/>
      <c r="I2148" s="757"/>
      <c r="J2148" s="757"/>
      <c r="K2148" s="758"/>
      <c r="L2148" s="758"/>
      <c r="M2148" s="722"/>
      <c r="N2148" s="736"/>
      <c r="O2148" s="736"/>
      <c r="P2148" s="736"/>
      <c r="Q2148" s="736"/>
      <c r="R2148" s="736"/>
      <c r="S2148" s="736"/>
      <c r="T2148" s="736"/>
      <c r="U2148" s="736"/>
      <c r="BA2148" s="722"/>
      <c r="BB2148" s="722"/>
      <c r="BC2148" s="722"/>
      <c r="BD2148" s="722"/>
      <c r="BE2148" s="722"/>
      <c r="BF2148" s="722"/>
      <c r="BG2148" s="722"/>
      <c r="BH2148" s="722"/>
      <c r="BI2148" s="722"/>
      <c r="BJ2148" s="722"/>
      <c r="BK2148" s="722"/>
      <c r="BL2148" s="722"/>
      <c r="BM2148" s="722"/>
      <c r="BN2148" s="722"/>
      <c r="BO2148" s="722"/>
      <c r="BP2148" s="722"/>
      <c r="BQ2148" s="722"/>
      <c r="BR2148" s="722"/>
      <c r="BS2148" s="722"/>
      <c r="BT2148" s="722"/>
      <c r="BU2148" s="722"/>
      <c r="BV2148" s="722"/>
      <c r="BW2148" s="722"/>
      <c r="BX2148" s="722"/>
      <c r="BY2148" s="722"/>
      <c r="BZ2148" s="722"/>
      <c r="CA2148" s="722"/>
      <c r="CB2148" s="722"/>
      <c r="CC2148" s="722"/>
      <c r="CD2148" s="722"/>
      <c r="CE2148" s="722"/>
      <c r="CF2148" s="722"/>
      <c r="CG2148" s="722"/>
      <c r="CH2148" s="722"/>
      <c r="CI2148" s="722"/>
      <c r="CJ2148" s="722"/>
      <c r="CK2148" s="722"/>
      <c r="CL2148" s="722"/>
      <c r="CM2148" s="722"/>
      <c r="CN2148" s="722"/>
      <c r="CO2148" s="722"/>
      <c r="CP2148" s="722"/>
      <c r="CQ2148" s="722"/>
      <c r="CR2148" s="722"/>
      <c r="CS2148" s="722"/>
    </row>
    <row r="2149" spans="1:97" s="1376" customFormat="1">
      <c r="A2149" s="722"/>
      <c r="B2149" s="722"/>
      <c r="C2149" s="722"/>
      <c r="D2149" s="722"/>
      <c r="E2149" s="722"/>
      <c r="F2149" s="757"/>
      <c r="G2149" s="757"/>
      <c r="H2149" s="757"/>
      <c r="I2149" s="757"/>
      <c r="J2149" s="757"/>
      <c r="K2149" s="758"/>
      <c r="L2149" s="758"/>
      <c r="M2149" s="722"/>
      <c r="N2149" s="736"/>
      <c r="O2149" s="736"/>
      <c r="P2149" s="736"/>
      <c r="Q2149" s="736"/>
      <c r="R2149" s="736"/>
      <c r="S2149" s="736"/>
      <c r="T2149" s="736"/>
      <c r="U2149" s="736"/>
      <c r="BA2149" s="722"/>
      <c r="BB2149" s="722"/>
      <c r="BC2149" s="722"/>
      <c r="BD2149" s="722"/>
      <c r="BE2149" s="722"/>
      <c r="BF2149" s="722"/>
      <c r="BG2149" s="722"/>
      <c r="BH2149" s="722"/>
      <c r="BI2149" s="722"/>
      <c r="BJ2149" s="722"/>
      <c r="BK2149" s="722"/>
      <c r="BL2149" s="722"/>
      <c r="BM2149" s="722"/>
      <c r="BN2149" s="722"/>
      <c r="BO2149" s="722"/>
      <c r="BP2149" s="722"/>
      <c r="BQ2149" s="722"/>
      <c r="BR2149" s="722"/>
      <c r="BS2149" s="722"/>
      <c r="BT2149" s="722"/>
      <c r="BU2149" s="722"/>
      <c r="BV2149" s="722"/>
      <c r="BW2149" s="722"/>
      <c r="BX2149" s="722"/>
      <c r="BY2149" s="722"/>
      <c r="BZ2149" s="722"/>
      <c r="CA2149" s="722"/>
      <c r="CB2149" s="722"/>
      <c r="CC2149" s="722"/>
      <c r="CD2149" s="722"/>
      <c r="CE2149" s="722"/>
      <c r="CF2149" s="722"/>
      <c r="CG2149" s="722"/>
      <c r="CH2149" s="722"/>
      <c r="CI2149" s="722"/>
      <c r="CJ2149" s="722"/>
      <c r="CK2149" s="722"/>
      <c r="CL2149" s="722"/>
      <c r="CM2149" s="722"/>
      <c r="CN2149" s="722"/>
      <c r="CO2149" s="722"/>
      <c r="CP2149" s="722"/>
      <c r="CQ2149" s="722"/>
      <c r="CR2149" s="722"/>
      <c r="CS2149" s="722"/>
    </row>
    <row r="2150" spans="1:97" s="1376" customFormat="1">
      <c r="A2150" s="722"/>
      <c r="B2150" s="722"/>
      <c r="C2150" s="722"/>
      <c r="D2150" s="722"/>
      <c r="E2150" s="722"/>
      <c r="F2150" s="757"/>
      <c r="G2150" s="757"/>
      <c r="H2150" s="757"/>
      <c r="I2150" s="757"/>
      <c r="J2150" s="757"/>
      <c r="K2150" s="758"/>
      <c r="L2150" s="758"/>
      <c r="M2150" s="722"/>
      <c r="N2150" s="736"/>
      <c r="O2150" s="736"/>
      <c r="P2150" s="736"/>
      <c r="Q2150" s="736"/>
      <c r="R2150" s="736"/>
      <c r="S2150" s="736"/>
      <c r="T2150" s="736"/>
      <c r="U2150" s="736"/>
      <c r="BA2150" s="722"/>
      <c r="BB2150" s="722"/>
      <c r="BC2150" s="722"/>
      <c r="BD2150" s="722"/>
      <c r="BE2150" s="722"/>
      <c r="BF2150" s="722"/>
      <c r="BG2150" s="722"/>
      <c r="BH2150" s="722"/>
      <c r="BI2150" s="722"/>
      <c r="BJ2150" s="722"/>
      <c r="BK2150" s="722"/>
      <c r="BL2150" s="722"/>
      <c r="BM2150" s="722"/>
      <c r="BN2150" s="722"/>
      <c r="BO2150" s="722"/>
      <c r="BP2150" s="722"/>
      <c r="BQ2150" s="722"/>
      <c r="BR2150" s="722"/>
      <c r="BS2150" s="722"/>
      <c r="BT2150" s="722"/>
      <c r="BU2150" s="722"/>
      <c r="BV2150" s="722"/>
      <c r="BW2150" s="722"/>
      <c r="BX2150" s="722"/>
      <c r="BY2150" s="722"/>
      <c r="BZ2150" s="722"/>
      <c r="CA2150" s="722"/>
      <c r="CB2150" s="722"/>
      <c r="CC2150" s="722"/>
      <c r="CD2150" s="722"/>
      <c r="CE2150" s="722"/>
      <c r="CF2150" s="722"/>
      <c r="CG2150" s="722"/>
      <c r="CH2150" s="722"/>
      <c r="CI2150" s="722"/>
      <c r="CJ2150" s="722"/>
      <c r="CK2150" s="722"/>
      <c r="CL2150" s="722"/>
      <c r="CM2150" s="722"/>
      <c r="CN2150" s="722"/>
      <c r="CO2150" s="722"/>
      <c r="CP2150" s="722"/>
      <c r="CQ2150" s="722"/>
      <c r="CR2150" s="722"/>
      <c r="CS2150" s="722"/>
    </row>
    <row r="2151" spans="1:97" s="1376" customFormat="1">
      <c r="A2151" s="722"/>
      <c r="B2151" s="722"/>
      <c r="C2151" s="722"/>
      <c r="D2151" s="722"/>
      <c r="E2151" s="722"/>
      <c r="F2151" s="757"/>
      <c r="G2151" s="757"/>
      <c r="H2151" s="757"/>
      <c r="I2151" s="757"/>
      <c r="J2151" s="757"/>
      <c r="K2151" s="758"/>
      <c r="L2151" s="758"/>
      <c r="M2151" s="722"/>
      <c r="N2151" s="736"/>
      <c r="O2151" s="736"/>
      <c r="P2151" s="736"/>
      <c r="Q2151" s="736"/>
      <c r="R2151" s="736"/>
      <c r="S2151" s="736"/>
      <c r="T2151" s="736"/>
      <c r="U2151" s="736"/>
      <c r="BA2151" s="722"/>
      <c r="BB2151" s="722"/>
      <c r="BC2151" s="722"/>
      <c r="BD2151" s="722"/>
      <c r="BE2151" s="722"/>
      <c r="BF2151" s="722"/>
      <c r="BG2151" s="722"/>
      <c r="BH2151" s="722"/>
      <c r="BI2151" s="722"/>
      <c r="BJ2151" s="722"/>
      <c r="BK2151" s="722"/>
      <c r="BL2151" s="722"/>
      <c r="BM2151" s="722"/>
      <c r="BN2151" s="722"/>
      <c r="BO2151" s="722"/>
      <c r="BP2151" s="722"/>
      <c r="BQ2151" s="722"/>
      <c r="BR2151" s="722"/>
      <c r="BS2151" s="722"/>
      <c r="BT2151" s="722"/>
      <c r="BU2151" s="722"/>
      <c r="BV2151" s="722"/>
      <c r="BW2151" s="722"/>
      <c r="BX2151" s="722"/>
      <c r="BY2151" s="722"/>
      <c r="BZ2151" s="722"/>
      <c r="CA2151" s="722"/>
      <c r="CB2151" s="722"/>
      <c r="CC2151" s="722"/>
      <c r="CD2151" s="722"/>
      <c r="CE2151" s="722"/>
      <c r="CF2151" s="722"/>
      <c r="CG2151" s="722"/>
      <c r="CH2151" s="722"/>
      <c r="CI2151" s="722"/>
      <c r="CJ2151" s="722"/>
      <c r="CK2151" s="722"/>
      <c r="CL2151" s="722"/>
      <c r="CM2151" s="722"/>
      <c r="CN2151" s="722"/>
      <c r="CO2151" s="722"/>
      <c r="CP2151" s="722"/>
      <c r="CQ2151" s="722"/>
      <c r="CR2151" s="722"/>
      <c r="CS2151" s="722"/>
    </row>
    <row r="2152" spans="1:97" s="1376" customFormat="1">
      <c r="A2152" s="722"/>
      <c r="B2152" s="722"/>
      <c r="C2152" s="722"/>
      <c r="D2152" s="722"/>
      <c r="E2152" s="722"/>
      <c r="F2152" s="757"/>
      <c r="G2152" s="757"/>
      <c r="H2152" s="757"/>
      <c r="I2152" s="757"/>
      <c r="J2152" s="757"/>
      <c r="K2152" s="758"/>
      <c r="L2152" s="758"/>
      <c r="M2152" s="722"/>
      <c r="N2152" s="736"/>
      <c r="O2152" s="736"/>
      <c r="P2152" s="736"/>
      <c r="Q2152" s="736"/>
      <c r="R2152" s="736"/>
      <c r="S2152" s="736"/>
      <c r="T2152" s="736"/>
      <c r="U2152" s="736"/>
      <c r="BA2152" s="722"/>
      <c r="BB2152" s="722"/>
      <c r="BC2152" s="722"/>
      <c r="BD2152" s="722"/>
      <c r="BE2152" s="722"/>
      <c r="BF2152" s="722"/>
      <c r="BG2152" s="722"/>
      <c r="BH2152" s="722"/>
      <c r="BI2152" s="722"/>
      <c r="BJ2152" s="722"/>
      <c r="BK2152" s="722"/>
      <c r="BL2152" s="722"/>
      <c r="BM2152" s="722"/>
      <c r="BN2152" s="722"/>
      <c r="BO2152" s="722"/>
      <c r="BP2152" s="722"/>
      <c r="BQ2152" s="722"/>
      <c r="BR2152" s="722"/>
      <c r="BS2152" s="722"/>
      <c r="BT2152" s="722"/>
      <c r="BU2152" s="722"/>
      <c r="BV2152" s="722"/>
      <c r="BW2152" s="722"/>
      <c r="BX2152" s="722"/>
      <c r="BY2152" s="722"/>
      <c r="BZ2152" s="722"/>
      <c r="CA2152" s="722"/>
      <c r="CB2152" s="722"/>
      <c r="CC2152" s="722"/>
      <c r="CD2152" s="722"/>
      <c r="CE2152" s="722"/>
      <c r="CF2152" s="722"/>
      <c r="CG2152" s="722"/>
      <c r="CH2152" s="722"/>
      <c r="CI2152" s="722"/>
      <c r="CJ2152" s="722"/>
      <c r="CK2152" s="722"/>
      <c r="CL2152" s="722"/>
      <c r="CM2152" s="722"/>
      <c r="CN2152" s="722"/>
      <c r="CO2152" s="722"/>
      <c r="CP2152" s="722"/>
      <c r="CQ2152" s="722"/>
      <c r="CR2152" s="722"/>
      <c r="CS2152" s="722"/>
    </row>
    <row r="2153" spans="1:97" s="1376" customFormat="1">
      <c r="A2153" s="722"/>
      <c r="B2153" s="722"/>
      <c r="C2153" s="722"/>
      <c r="D2153" s="722"/>
      <c r="E2153" s="722"/>
      <c r="F2153" s="757"/>
      <c r="G2153" s="757"/>
      <c r="H2153" s="757"/>
      <c r="I2153" s="757"/>
      <c r="J2153" s="757"/>
      <c r="K2153" s="758"/>
      <c r="L2153" s="758"/>
      <c r="M2153" s="722"/>
      <c r="N2153" s="736"/>
      <c r="O2153" s="736"/>
      <c r="P2153" s="736"/>
      <c r="Q2153" s="736"/>
      <c r="R2153" s="736"/>
      <c r="S2153" s="736"/>
      <c r="T2153" s="736"/>
      <c r="U2153" s="736"/>
      <c r="BA2153" s="722"/>
      <c r="BB2153" s="722"/>
      <c r="BC2153" s="722"/>
      <c r="BD2153" s="722"/>
      <c r="BE2153" s="722"/>
      <c r="BF2153" s="722"/>
      <c r="BG2153" s="722"/>
      <c r="BH2153" s="722"/>
      <c r="BI2153" s="722"/>
      <c r="BJ2153" s="722"/>
      <c r="BK2153" s="722"/>
      <c r="BL2153" s="722"/>
      <c r="BM2153" s="722"/>
      <c r="BN2153" s="722"/>
      <c r="BO2153" s="722"/>
      <c r="BP2153" s="722"/>
      <c r="BQ2153" s="722"/>
      <c r="BR2153" s="722"/>
      <c r="BS2153" s="722"/>
      <c r="BT2153" s="722"/>
      <c r="BU2153" s="722"/>
      <c r="BV2153" s="722"/>
      <c r="BW2153" s="722"/>
      <c r="BX2153" s="722"/>
      <c r="BY2153" s="722"/>
      <c r="BZ2153" s="722"/>
      <c r="CA2153" s="722"/>
      <c r="CB2153" s="722"/>
      <c r="CC2153" s="722"/>
      <c r="CD2153" s="722"/>
      <c r="CE2153" s="722"/>
      <c r="CF2153" s="722"/>
      <c r="CG2153" s="722"/>
      <c r="CH2153" s="722"/>
      <c r="CI2153" s="722"/>
      <c r="CJ2153" s="722"/>
      <c r="CK2153" s="722"/>
      <c r="CL2153" s="722"/>
      <c r="CM2153" s="722"/>
      <c r="CN2153" s="722"/>
      <c r="CO2153" s="722"/>
      <c r="CP2153" s="722"/>
      <c r="CQ2153" s="722"/>
      <c r="CR2153" s="722"/>
      <c r="CS2153" s="722"/>
    </row>
    <row r="2154" spans="1:97" s="1376" customFormat="1">
      <c r="A2154" s="722"/>
      <c r="B2154" s="722"/>
      <c r="C2154" s="722"/>
      <c r="D2154" s="722"/>
      <c r="E2154" s="722"/>
      <c r="F2154" s="757"/>
      <c r="G2154" s="757"/>
      <c r="H2154" s="757"/>
      <c r="I2154" s="757"/>
      <c r="J2154" s="757"/>
      <c r="K2154" s="758"/>
      <c r="L2154" s="758"/>
      <c r="M2154" s="722"/>
      <c r="N2154" s="736"/>
      <c r="O2154" s="736"/>
      <c r="P2154" s="736"/>
      <c r="Q2154" s="736"/>
      <c r="R2154" s="736"/>
      <c r="S2154" s="736"/>
      <c r="T2154" s="736"/>
      <c r="U2154" s="736"/>
      <c r="BA2154" s="722"/>
      <c r="BB2154" s="722"/>
      <c r="BC2154" s="722"/>
      <c r="BD2154" s="722"/>
      <c r="BE2154" s="722"/>
      <c r="BF2154" s="722"/>
      <c r="BG2154" s="722"/>
      <c r="BH2154" s="722"/>
      <c r="BI2154" s="722"/>
      <c r="BJ2154" s="722"/>
      <c r="BK2154" s="722"/>
      <c r="BL2154" s="722"/>
      <c r="BM2154" s="722"/>
      <c r="BN2154" s="722"/>
      <c r="BO2154" s="722"/>
      <c r="BP2154" s="722"/>
      <c r="BQ2154" s="722"/>
      <c r="BR2154" s="722"/>
      <c r="BS2154" s="722"/>
      <c r="BT2154" s="722"/>
      <c r="BU2154" s="722"/>
      <c r="BV2154" s="722"/>
      <c r="BW2154" s="722"/>
      <c r="BX2154" s="722"/>
      <c r="BY2154" s="722"/>
      <c r="BZ2154" s="722"/>
      <c r="CA2154" s="722"/>
      <c r="CB2154" s="722"/>
      <c r="CC2154" s="722"/>
      <c r="CD2154" s="722"/>
      <c r="CE2154" s="722"/>
      <c r="CF2154" s="722"/>
      <c r="CG2154" s="722"/>
      <c r="CH2154" s="722"/>
      <c r="CI2154" s="722"/>
      <c r="CJ2154" s="722"/>
      <c r="CK2154" s="722"/>
      <c r="CL2154" s="722"/>
      <c r="CM2154" s="722"/>
      <c r="CN2154" s="722"/>
      <c r="CO2154" s="722"/>
      <c r="CP2154" s="722"/>
      <c r="CQ2154" s="722"/>
      <c r="CR2154" s="722"/>
      <c r="CS2154" s="722"/>
    </row>
    <row r="2155" spans="1:97" s="1376" customFormat="1">
      <c r="A2155" s="722"/>
      <c r="B2155" s="722"/>
      <c r="C2155" s="722"/>
      <c r="D2155" s="722"/>
      <c r="E2155" s="722"/>
      <c r="F2155" s="757"/>
      <c r="G2155" s="757"/>
      <c r="H2155" s="757"/>
      <c r="I2155" s="757"/>
      <c r="J2155" s="757"/>
      <c r="K2155" s="758"/>
      <c r="L2155" s="758"/>
      <c r="M2155" s="722"/>
      <c r="N2155" s="736"/>
      <c r="O2155" s="736"/>
      <c r="P2155" s="736"/>
      <c r="Q2155" s="736"/>
      <c r="R2155" s="736"/>
      <c r="S2155" s="736"/>
      <c r="T2155" s="736"/>
      <c r="U2155" s="736"/>
      <c r="BA2155" s="722"/>
      <c r="BB2155" s="722"/>
      <c r="BC2155" s="722"/>
      <c r="BD2155" s="722"/>
      <c r="BE2155" s="722"/>
      <c r="BF2155" s="722"/>
      <c r="BG2155" s="722"/>
      <c r="BH2155" s="722"/>
      <c r="BI2155" s="722"/>
      <c r="BJ2155" s="722"/>
      <c r="BK2155" s="722"/>
      <c r="BL2155" s="722"/>
      <c r="BM2155" s="722"/>
      <c r="BN2155" s="722"/>
      <c r="BO2155" s="722"/>
      <c r="BP2155" s="722"/>
      <c r="BQ2155" s="722"/>
      <c r="BR2155" s="722"/>
      <c r="BS2155" s="722"/>
      <c r="BT2155" s="722"/>
      <c r="BU2155" s="722"/>
      <c r="BV2155" s="722"/>
      <c r="BW2155" s="722"/>
      <c r="BX2155" s="722"/>
      <c r="BY2155" s="722"/>
      <c r="BZ2155" s="722"/>
      <c r="CA2155" s="722"/>
      <c r="CB2155" s="722"/>
      <c r="CC2155" s="722"/>
      <c r="CD2155" s="722"/>
      <c r="CE2155" s="722"/>
      <c r="CF2155" s="722"/>
      <c r="CG2155" s="722"/>
      <c r="CH2155" s="722"/>
      <c r="CI2155" s="722"/>
      <c r="CJ2155" s="722"/>
      <c r="CK2155" s="722"/>
      <c r="CL2155" s="722"/>
      <c r="CM2155" s="722"/>
      <c r="CN2155" s="722"/>
      <c r="CO2155" s="722"/>
      <c r="CP2155" s="722"/>
      <c r="CQ2155" s="722"/>
      <c r="CR2155" s="722"/>
      <c r="CS2155" s="722"/>
    </row>
    <row r="2156" spans="1:97" s="1376" customFormat="1">
      <c r="A2156" s="722"/>
      <c r="B2156" s="722"/>
      <c r="C2156" s="722"/>
      <c r="D2156" s="722"/>
      <c r="E2156" s="722"/>
      <c r="F2156" s="757"/>
      <c r="G2156" s="757"/>
      <c r="H2156" s="757"/>
      <c r="I2156" s="757"/>
      <c r="J2156" s="757"/>
      <c r="K2156" s="758"/>
      <c r="L2156" s="758"/>
      <c r="M2156" s="722"/>
      <c r="N2156" s="736"/>
      <c r="O2156" s="736"/>
      <c r="P2156" s="736"/>
      <c r="Q2156" s="736"/>
      <c r="R2156" s="736"/>
      <c r="S2156" s="736"/>
      <c r="T2156" s="736"/>
      <c r="U2156" s="736"/>
      <c r="BA2156" s="722"/>
      <c r="BB2156" s="722"/>
      <c r="BC2156" s="722"/>
      <c r="BD2156" s="722"/>
      <c r="BE2156" s="722"/>
      <c r="BF2156" s="722"/>
      <c r="BG2156" s="722"/>
      <c r="BH2156" s="722"/>
      <c r="BI2156" s="722"/>
      <c r="BJ2156" s="722"/>
      <c r="BK2156" s="722"/>
      <c r="BL2156" s="722"/>
      <c r="BM2156" s="722"/>
      <c r="BN2156" s="722"/>
      <c r="BO2156" s="722"/>
      <c r="BP2156" s="722"/>
      <c r="BQ2156" s="722"/>
      <c r="BR2156" s="722"/>
      <c r="BS2156" s="722"/>
      <c r="BT2156" s="722"/>
      <c r="BU2156" s="722"/>
      <c r="BV2156" s="722"/>
      <c r="BW2156" s="722"/>
      <c r="BX2156" s="722"/>
      <c r="BY2156" s="722"/>
      <c r="BZ2156" s="722"/>
      <c r="CA2156" s="722"/>
      <c r="CB2156" s="722"/>
      <c r="CC2156" s="722"/>
      <c r="CD2156" s="722"/>
      <c r="CE2156" s="722"/>
      <c r="CF2156" s="722"/>
      <c r="CG2156" s="722"/>
      <c r="CH2156" s="722"/>
      <c r="CI2156" s="722"/>
      <c r="CJ2156" s="722"/>
      <c r="CK2156" s="722"/>
      <c r="CL2156" s="722"/>
      <c r="CM2156" s="722"/>
      <c r="CN2156" s="722"/>
      <c r="CO2156" s="722"/>
      <c r="CP2156" s="722"/>
      <c r="CQ2156" s="722"/>
      <c r="CR2156" s="722"/>
      <c r="CS2156" s="722"/>
    </row>
    <row r="2157" spans="1:97" s="1376" customFormat="1">
      <c r="A2157" s="722"/>
      <c r="B2157" s="722"/>
      <c r="C2157" s="722"/>
      <c r="D2157" s="722"/>
      <c r="E2157" s="722"/>
      <c r="F2157" s="757"/>
      <c r="G2157" s="757"/>
      <c r="H2157" s="757"/>
      <c r="I2157" s="757"/>
      <c r="J2157" s="757"/>
      <c r="K2157" s="758"/>
      <c r="L2157" s="758"/>
      <c r="M2157" s="722"/>
      <c r="N2157" s="736"/>
      <c r="O2157" s="736"/>
      <c r="P2157" s="736"/>
      <c r="Q2157" s="736"/>
      <c r="R2157" s="736"/>
      <c r="S2157" s="736"/>
      <c r="T2157" s="736"/>
      <c r="U2157" s="736"/>
      <c r="BA2157" s="722"/>
      <c r="BB2157" s="722"/>
      <c r="BC2157" s="722"/>
      <c r="BD2157" s="722"/>
      <c r="BE2157" s="722"/>
      <c r="BF2157" s="722"/>
      <c r="BG2157" s="722"/>
      <c r="BH2157" s="722"/>
      <c r="BI2157" s="722"/>
      <c r="BJ2157" s="722"/>
      <c r="BK2157" s="722"/>
      <c r="BL2157" s="722"/>
      <c r="BM2157" s="722"/>
      <c r="BN2157" s="722"/>
      <c r="BO2157" s="722"/>
      <c r="BP2157" s="722"/>
      <c r="BQ2157" s="722"/>
      <c r="BR2157" s="722"/>
      <c r="BS2157" s="722"/>
      <c r="BT2157" s="722"/>
      <c r="BU2157" s="722"/>
      <c r="BV2157" s="722"/>
      <c r="BW2157" s="722"/>
      <c r="BX2157" s="722"/>
      <c r="BY2157" s="722"/>
      <c r="BZ2157" s="722"/>
      <c r="CA2157" s="722"/>
      <c r="CB2157" s="722"/>
      <c r="CC2157" s="722"/>
      <c r="CD2157" s="722"/>
      <c r="CE2157" s="722"/>
      <c r="CF2157" s="722"/>
      <c r="CG2157" s="722"/>
      <c r="CH2157" s="722"/>
      <c r="CI2157" s="722"/>
      <c r="CJ2157" s="722"/>
      <c r="CK2157" s="722"/>
      <c r="CL2157" s="722"/>
      <c r="CM2157" s="722"/>
      <c r="CN2157" s="722"/>
      <c r="CO2157" s="722"/>
      <c r="CP2157" s="722"/>
      <c r="CQ2157" s="722"/>
      <c r="CR2157" s="722"/>
      <c r="CS2157" s="722"/>
    </row>
    <row r="2158" spans="1:97" s="1376" customFormat="1">
      <c r="A2158" s="722"/>
      <c r="B2158" s="722"/>
      <c r="C2158" s="722"/>
      <c r="D2158" s="722"/>
      <c r="E2158" s="722"/>
      <c r="F2158" s="757"/>
      <c r="G2158" s="757"/>
      <c r="H2158" s="757"/>
      <c r="I2158" s="757"/>
      <c r="J2158" s="757"/>
      <c r="K2158" s="758"/>
      <c r="L2158" s="758"/>
      <c r="M2158" s="722"/>
      <c r="N2158" s="736"/>
      <c r="O2158" s="736"/>
      <c r="P2158" s="736"/>
      <c r="Q2158" s="736"/>
      <c r="R2158" s="736"/>
      <c r="S2158" s="736"/>
      <c r="T2158" s="736"/>
      <c r="U2158" s="736"/>
      <c r="BA2158" s="722"/>
      <c r="BB2158" s="722"/>
      <c r="BC2158" s="722"/>
      <c r="BD2158" s="722"/>
      <c r="BE2158" s="722"/>
      <c r="BF2158" s="722"/>
      <c r="BG2158" s="722"/>
      <c r="BH2158" s="722"/>
      <c r="BI2158" s="722"/>
      <c r="BJ2158" s="722"/>
      <c r="BK2158" s="722"/>
      <c r="BL2158" s="722"/>
      <c r="BM2158" s="722"/>
      <c r="BN2158" s="722"/>
      <c r="BO2158" s="722"/>
      <c r="BP2158" s="722"/>
      <c r="BQ2158" s="722"/>
      <c r="BR2158" s="722"/>
      <c r="BS2158" s="722"/>
      <c r="BT2158" s="722"/>
      <c r="BU2158" s="722"/>
      <c r="BV2158" s="722"/>
      <c r="BW2158" s="722"/>
      <c r="BX2158" s="722"/>
      <c r="BY2158" s="722"/>
      <c r="BZ2158" s="722"/>
      <c r="CA2158" s="722"/>
      <c r="CB2158" s="722"/>
      <c r="CC2158" s="722"/>
      <c r="CD2158" s="722"/>
      <c r="CE2158" s="722"/>
      <c r="CF2158" s="722"/>
      <c r="CG2158" s="722"/>
      <c r="CH2158" s="722"/>
      <c r="CI2158" s="722"/>
      <c r="CJ2158" s="722"/>
      <c r="CK2158" s="722"/>
      <c r="CL2158" s="722"/>
      <c r="CM2158" s="722"/>
      <c r="CN2158" s="722"/>
      <c r="CO2158" s="722"/>
      <c r="CP2158" s="722"/>
      <c r="CQ2158" s="722"/>
      <c r="CR2158" s="722"/>
      <c r="CS2158" s="722"/>
    </row>
    <row r="2159" spans="1:97" s="1376" customFormat="1">
      <c r="A2159" s="722"/>
      <c r="B2159" s="722"/>
      <c r="C2159" s="722"/>
      <c r="D2159" s="722"/>
      <c r="E2159" s="722"/>
      <c r="F2159" s="757"/>
      <c r="G2159" s="757"/>
      <c r="H2159" s="757"/>
      <c r="I2159" s="757"/>
      <c r="J2159" s="757"/>
      <c r="K2159" s="758"/>
      <c r="L2159" s="758"/>
      <c r="M2159" s="722"/>
      <c r="N2159" s="736"/>
      <c r="O2159" s="736"/>
      <c r="P2159" s="736"/>
      <c r="Q2159" s="736"/>
      <c r="R2159" s="736"/>
      <c r="S2159" s="736"/>
      <c r="T2159" s="736"/>
      <c r="U2159" s="736"/>
      <c r="BA2159" s="722"/>
      <c r="BB2159" s="722"/>
      <c r="BC2159" s="722"/>
      <c r="BD2159" s="722"/>
      <c r="BE2159" s="722"/>
      <c r="BF2159" s="722"/>
      <c r="BG2159" s="722"/>
      <c r="BH2159" s="722"/>
      <c r="BI2159" s="722"/>
      <c r="BJ2159" s="722"/>
      <c r="BK2159" s="722"/>
      <c r="BL2159" s="722"/>
      <c r="BM2159" s="722"/>
      <c r="BN2159" s="722"/>
      <c r="BO2159" s="722"/>
      <c r="BP2159" s="722"/>
      <c r="BQ2159" s="722"/>
      <c r="BR2159" s="722"/>
      <c r="BS2159" s="722"/>
      <c r="BT2159" s="722"/>
      <c r="BU2159" s="722"/>
      <c r="BV2159" s="722"/>
      <c r="BW2159" s="722"/>
      <c r="BX2159" s="722"/>
      <c r="BY2159" s="722"/>
      <c r="BZ2159" s="722"/>
      <c r="CA2159" s="722"/>
      <c r="CB2159" s="722"/>
      <c r="CC2159" s="722"/>
      <c r="CD2159" s="722"/>
      <c r="CE2159" s="722"/>
      <c r="CF2159" s="722"/>
      <c r="CG2159" s="722"/>
      <c r="CH2159" s="722"/>
      <c r="CI2159" s="722"/>
      <c r="CJ2159" s="722"/>
      <c r="CK2159" s="722"/>
      <c r="CL2159" s="722"/>
      <c r="CM2159" s="722"/>
      <c r="CN2159" s="722"/>
      <c r="CO2159" s="722"/>
      <c r="CP2159" s="722"/>
      <c r="CQ2159" s="722"/>
      <c r="CR2159" s="722"/>
      <c r="CS2159" s="722"/>
    </row>
    <row r="2160" spans="1:97" s="1376" customFormat="1">
      <c r="A2160" s="722"/>
      <c r="B2160" s="722"/>
      <c r="C2160" s="722"/>
      <c r="D2160" s="722"/>
      <c r="E2160" s="722"/>
      <c r="F2160" s="757"/>
      <c r="G2160" s="757"/>
      <c r="H2160" s="757"/>
      <c r="I2160" s="757"/>
      <c r="J2160" s="757"/>
      <c r="K2160" s="758"/>
      <c r="L2160" s="758"/>
      <c r="M2160" s="722"/>
      <c r="N2160" s="736"/>
      <c r="O2160" s="736"/>
      <c r="P2160" s="736"/>
      <c r="Q2160" s="736"/>
      <c r="R2160" s="736"/>
      <c r="S2160" s="736"/>
      <c r="T2160" s="736"/>
      <c r="U2160" s="736"/>
      <c r="BA2160" s="722"/>
      <c r="BB2160" s="722"/>
      <c r="BC2160" s="722"/>
      <c r="BD2160" s="722"/>
      <c r="BE2160" s="722"/>
      <c r="BF2160" s="722"/>
      <c r="BG2160" s="722"/>
      <c r="BH2160" s="722"/>
      <c r="BI2160" s="722"/>
      <c r="BJ2160" s="722"/>
      <c r="BK2160" s="722"/>
      <c r="BL2160" s="722"/>
      <c r="BM2160" s="722"/>
      <c r="BN2160" s="722"/>
      <c r="BO2160" s="722"/>
      <c r="BP2160" s="722"/>
      <c r="BQ2160" s="722"/>
      <c r="BR2160" s="722"/>
      <c r="BS2160" s="722"/>
      <c r="BT2160" s="722"/>
      <c r="BU2160" s="722"/>
      <c r="BV2160" s="722"/>
      <c r="BW2160" s="722"/>
      <c r="BX2160" s="722"/>
      <c r="BY2160" s="722"/>
      <c r="BZ2160" s="722"/>
      <c r="CA2160" s="722"/>
      <c r="CB2160" s="722"/>
      <c r="CC2160" s="722"/>
      <c r="CD2160" s="722"/>
      <c r="CE2160" s="722"/>
      <c r="CF2160" s="722"/>
      <c r="CG2160" s="722"/>
      <c r="CH2160" s="722"/>
      <c r="CI2160" s="722"/>
      <c r="CJ2160" s="722"/>
      <c r="CK2160" s="722"/>
      <c r="CL2160" s="722"/>
      <c r="CM2160" s="722"/>
      <c r="CN2160" s="722"/>
      <c r="CO2160" s="722"/>
      <c r="CP2160" s="722"/>
      <c r="CQ2160" s="722"/>
      <c r="CR2160" s="722"/>
      <c r="CS2160" s="722"/>
    </row>
    <row r="2161" spans="1:97" s="1376" customFormat="1">
      <c r="A2161" s="722"/>
      <c r="B2161" s="722"/>
      <c r="C2161" s="722"/>
      <c r="D2161" s="722"/>
      <c r="E2161" s="722"/>
      <c r="F2161" s="757"/>
      <c r="G2161" s="757"/>
      <c r="H2161" s="757"/>
      <c r="I2161" s="757"/>
      <c r="J2161" s="757"/>
      <c r="K2161" s="758"/>
      <c r="L2161" s="758"/>
      <c r="M2161" s="722"/>
      <c r="N2161" s="736"/>
      <c r="O2161" s="736"/>
      <c r="P2161" s="736"/>
      <c r="Q2161" s="736"/>
      <c r="R2161" s="736"/>
      <c r="S2161" s="736"/>
      <c r="T2161" s="736"/>
      <c r="U2161" s="736"/>
      <c r="BA2161" s="722"/>
      <c r="BB2161" s="722"/>
      <c r="BC2161" s="722"/>
      <c r="BD2161" s="722"/>
      <c r="BE2161" s="722"/>
      <c r="BF2161" s="722"/>
      <c r="BG2161" s="722"/>
      <c r="BH2161" s="722"/>
      <c r="BI2161" s="722"/>
      <c r="BJ2161" s="722"/>
      <c r="BK2161" s="722"/>
      <c r="BL2161" s="722"/>
      <c r="BM2161" s="722"/>
      <c r="BN2161" s="722"/>
      <c r="BO2161" s="722"/>
      <c r="BP2161" s="722"/>
      <c r="BQ2161" s="722"/>
      <c r="BR2161" s="722"/>
      <c r="BS2161" s="722"/>
      <c r="BT2161" s="722"/>
      <c r="BU2161" s="722"/>
      <c r="BV2161" s="722"/>
      <c r="BW2161" s="722"/>
      <c r="BX2161" s="722"/>
      <c r="BY2161" s="722"/>
      <c r="BZ2161" s="722"/>
      <c r="CA2161" s="722"/>
      <c r="CB2161" s="722"/>
      <c r="CC2161" s="722"/>
      <c r="CD2161" s="722"/>
      <c r="CE2161" s="722"/>
      <c r="CF2161" s="722"/>
      <c r="CG2161" s="722"/>
      <c r="CH2161" s="722"/>
      <c r="CI2161" s="722"/>
      <c r="CJ2161" s="722"/>
      <c r="CK2161" s="722"/>
      <c r="CL2161" s="722"/>
      <c r="CM2161" s="722"/>
      <c r="CN2161" s="722"/>
      <c r="CO2161" s="722"/>
      <c r="CP2161" s="722"/>
      <c r="CQ2161" s="722"/>
      <c r="CR2161" s="722"/>
      <c r="CS2161" s="722"/>
    </row>
    <row r="2162" spans="1:97" s="1376" customFormat="1">
      <c r="A2162" s="722"/>
      <c r="B2162" s="722"/>
      <c r="C2162" s="722"/>
      <c r="D2162" s="722"/>
      <c r="E2162" s="722"/>
      <c r="F2162" s="757"/>
      <c r="G2162" s="757"/>
      <c r="H2162" s="757"/>
      <c r="I2162" s="757"/>
      <c r="J2162" s="757"/>
      <c r="K2162" s="758"/>
      <c r="L2162" s="758"/>
      <c r="M2162" s="722"/>
      <c r="N2162" s="736"/>
      <c r="O2162" s="736"/>
      <c r="P2162" s="736"/>
      <c r="Q2162" s="736"/>
      <c r="R2162" s="736"/>
      <c r="S2162" s="736"/>
      <c r="T2162" s="736"/>
      <c r="U2162" s="736"/>
      <c r="BA2162" s="722"/>
      <c r="BB2162" s="722"/>
      <c r="BC2162" s="722"/>
      <c r="BD2162" s="722"/>
      <c r="BE2162" s="722"/>
      <c r="BF2162" s="722"/>
      <c r="BG2162" s="722"/>
      <c r="BH2162" s="722"/>
      <c r="BI2162" s="722"/>
      <c r="BJ2162" s="722"/>
      <c r="BK2162" s="722"/>
      <c r="BL2162" s="722"/>
      <c r="BM2162" s="722"/>
      <c r="BN2162" s="722"/>
      <c r="BO2162" s="722"/>
      <c r="BP2162" s="722"/>
      <c r="BQ2162" s="722"/>
      <c r="BR2162" s="722"/>
      <c r="BS2162" s="722"/>
      <c r="BT2162" s="722"/>
      <c r="BU2162" s="722"/>
      <c r="BV2162" s="722"/>
      <c r="BW2162" s="722"/>
      <c r="BX2162" s="722"/>
      <c r="BY2162" s="722"/>
      <c r="BZ2162" s="722"/>
      <c r="CA2162" s="722"/>
      <c r="CB2162" s="722"/>
      <c r="CC2162" s="722"/>
      <c r="CD2162" s="722"/>
      <c r="CE2162" s="722"/>
      <c r="CF2162" s="722"/>
      <c r="CG2162" s="722"/>
      <c r="CH2162" s="722"/>
      <c r="CI2162" s="722"/>
      <c r="CJ2162" s="722"/>
      <c r="CK2162" s="722"/>
      <c r="CL2162" s="722"/>
      <c r="CM2162" s="722"/>
      <c r="CN2162" s="722"/>
      <c r="CO2162" s="722"/>
      <c r="CP2162" s="722"/>
      <c r="CQ2162" s="722"/>
      <c r="CR2162" s="722"/>
      <c r="CS2162" s="722"/>
    </row>
    <row r="2163" spans="1:97" s="1376" customFormat="1">
      <c r="A2163" s="722"/>
      <c r="B2163" s="722"/>
      <c r="C2163" s="722"/>
      <c r="D2163" s="722"/>
      <c r="E2163" s="722"/>
      <c r="F2163" s="757"/>
      <c r="G2163" s="757"/>
      <c r="H2163" s="757"/>
      <c r="I2163" s="757"/>
      <c r="J2163" s="757"/>
      <c r="K2163" s="758"/>
      <c r="L2163" s="758"/>
      <c r="M2163" s="722"/>
      <c r="N2163" s="736"/>
      <c r="O2163" s="736"/>
      <c r="P2163" s="736"/>
      <c r="Q2163" s="736"/>
      <c r="R2163" s="736"/>
      <c r="S2163" s="736"/>
      <c r="T2163" s="736"/>
      <c r="U2163" s="736"/>
      <c r="BA2163" s="722"/>
      <c r="BB2163" s="722"/>
      <c r="BC2163" s="722"/>
      <c r="BD2163" s="722"/>
      <c r="BE2163" s="722"/>
      <c r="BF2163" s="722"/>
      <c r="BG2163" s="722"/>
      <c r="BH2163" s="722"/>
      <c r="BI2163" s="722"/>
      <c r="BJ2163" s="722"/>
      <c r="BK2163" s="722"/>
      <c r="BL2163" s="722"/>
      <c r="BM2163" s="722"/>
      <c r="BN2163" s="722"/>
      <c r="BO2163" s="722"/>
      <c r="BP2163" s="722"/>
      <c r="BQ2163" s="722"/>
      <c r="BR2163" s="722"/>
      <c r="BS2163" s="722"/>
      <c r="BT2163" s="722"/>
      <c r="BU2163" s="722"/>
      <c r="BV2163" s="722"/>
      <c r="BW2163" s="722"/>
      <c r="BX2163" s="722"/>
      <c r="BY2163" s="722"/>
      <c r="BZ2163" s="722"/>
      <c r="CA2163" s="722"/>
      <c r="CB2163" s="722"/>
      <c r="CC2163" s="722"/>
      <c r="CD2163" s="722"/>
      <c r="CE2163" s="722"/>
      <c r="CF2163" s="722"/>
      <c r="CG2163" s="722"/>
      <c r="CH2163" s="722"/>
      <c r="CI2163" s="722"/>
      <c r="CJ2163" s="722"/>
      <c r="CK2163" s="722"/>
      <c r="CL2163" s="722"/>
      <c r="CM2163" s="722"/>
      <c r="CN2163" s="722"/>
      <c r="CO2163" s="722"/>
      <c r="CP2163" s="722"/>
      <c r="CQ2163" s="722"/>
      <c r="CR2163" s="722"/>
      <c r="CS2163" s="722"/>
    </row>
    <row r="2164" spans="1:97" s="1376" customFormat="1">
      <c r="A2164" s="722"/>
      <c r="B2164" s="722"/>
      <c r="C2164" s="722"/>
      <c r="D2164" s="722"/>
      <c r="E2164" s="722"/>
      <c r="F2164" s="757"/>
      <c r="G2164" s="757"/>
      <c r="H2164" s="757"/>
      <c r="I2164" s="757"/>
      <c r="J2164" s="757"/>
      <c r="K2164" s="758"/>
      <c r="L2164" s="758"/>
      <c r="M2164" s="722"/>
      <c r="N2164" s="736"/>
      <c r="O2164" s="736"/>
      <c r="P2164" s="736"/>
      <c r="Q2164" s="736"/>
      <c r="R2164" s="736"/>
      <c r="S2164" s="736"/>
      <c r="T2164" s="736"/>
      <c r="U2164" s="736"/>
      <c r="BA2164" s="722"/>
      <c r="BB2164" s="722"/>
      <c r="BC2164" s="722"/>
      <c r="BD2164" s="722"/>
      <c r="BE2164" s="722"/>
      <c r="BF2164" s="722"/>
      <c r="BG2164" s="722"/>
      <c r="BH2164" s="722"/>
      <c r="BI2164" s="722"/>
      <c r="BJ2164" s="722"/>
      <c r="BK2164" s="722"/>
      <c r="BL2164" s="722"/>
      <c r="BM2164" s="722"/>
      <c r="BN2164" s="722"/>
      <c r="BO2164" s="722"/>
      <c r="BP2164" s="722"/>
      <c r="BQ2164" s="722"/>
      <c r="BR2164" s="722"/>
      <c r="BS2164" s="722"/>
      <c r="BT2164" s="722"/>
      <c r="BU2164" s="722"/>
      <c r="BV2164" s="722"/>
      <c r="BW2164" s="722"/>
      <c r="BX2164" s="722"/>
      <c r="BY2164" s="722"/>
      <c r="BZ2164" s="722"/>
      <c r="CA2164" s="722"/>
      <c r="CB2164" s="722"/>
      <c r="CC2164" s="722"/>
      <c r="CD2164" s="722"/>
      <c r="CE2164" s="722"/>
      <c r="CF2164" s="722"/>
      <c r="CG2164" s="722"/>
      <c r="CH2164" s="722"/>
      <c r="CI2164" s="722"/>
      <c r="CJ2164" s="722"/>
      <c r="CK2164" s="722"/>
      <c r="CL2164" s="722"/>
      <c r="CM2164" s="722"/>
      <c r="CN2164" s="722"/>
      <c r="CO2164" s="722"/>
      <c r="CP2164" s="722"/>
      <c r="CQ2164" s="722"/>
      <c r="CR2164" s="722"/>
      <c r="CS2164" s="722"/>
    </row>
    <row r="2165" spans="1:97" s="1376" customFormat="1">
      <c r="A2165" s="722"/>
      <c r="B2165" s="722"/>
      <c r="C2165" s="722"/>
      <c r="D2165" s="722"/>
      <c r="E2165" s="722"/>
      <c r="F2165" s="757"/>
      <c r="G2165" s="757"/>
      <c r="H2165" s="757"/>
      <c r="I2165" s="757"/>
      <c r="J2165" s="757"/>
      <c r="K2165" s="758"/>
      <c r="L2165" s="758"/>
      <c r="M2165" s="722"/>
      <c r="N2165" s="736"/>
      <c r="O2165" s="736"/>
      <c r="P2165" s="736"/>
      <c r="Q2165" s="736"/>
      <c r="R2165" s="736"/>
      <c r="S2165" s="736"/>
      <c r="T2165" s="736"/>
      <c r="U2165" s="736"/>
      <c r="BA2165" s="722"/>
      <c r="BB2165" s="722"/>
      <c r="BC2165" s="722"/>
      <c r="BD2165" s="722"/>
      <c r="BE2165" s="722"/>
      <c r="BF2165" s="722"/>
      <c r="BG2165" s="722"/>
      <c r="BH2165" s="722"/>
      <c r="BI2165" s="722"/>
      <c r="BJ2165" s="722"/>
      <c r="BK2165" s="722"/>
      <c r="BL2165" s="722"/>
      <c r="BM2165" s="722"/>
      <c r="BN2165" s="722"/>
      <c r="BO2165" s="722"/>
      <c r="BP2165" s="722"/>
      <c r="BQ2165" s="722"/>
      <c r="BR2165" s="722"/>
      <c r="BS2165" s="722"/>
      <c r="BT2165" s="722"/>
      <c r="BU2165" s="722"/>
      <c r="BV2165" s="722"/>
      <c r="BW2165" s="722"/>
      <c r="BX2165" s="722"/>
      <c r="BY2165" s="722"/>
      <c r="BZ2165" s="722"/>
      <c r="CA2165" s="722"/>
      <c r="CB2165" s="722"/>
      <c r="CC2165" s="722"/>
      <c r="CD2165" s="722"/>
      <c r="CE2165" s="722"/>
      <c r="CF2165" s="722"/>
      <c r="CG2165" s="722"/>
      <c r="CH2165" s="722"/>
      <c r="CI2165" s="722"/>
      <c r="CJ2165" s="722"/>
      <c r="CK2165" s="722"/>
      <c r="CL2165" s="722"/>
      <c r="CM2165" s="722"/>
      <c r="CN2165" s="722"/>
      <c r="CO2165" s="722"/>
      <c r="CP2165" s="722"/>
      <c r="CQ2165" s="722"/>
      <c r="CR2165" s="722"/>
      <c r="CS2165" s="722"/>
    </row>
    <row r="2166" spans="1:97" s="1376" customFormat="1">
      <c r="A2166" s="722"/>
      <c r="B2166" s="722"/>
      <c r="C2166" s="722"/>
      <c r="D2166" s="722"/>
      <c r="E2166" s="722"/>
      <c r="F2166" s="757"/>
      <c r="G2166" s="757"/>
      <c r="H2166" s="757"/>
      <c r="I2166" s="757"/>
      <c r="J2166" s="757"/>
      <c r="K2166" s="758"/>
      <c r="L2166" s="758"/>
      <c r="M2166" s="722"/>
      <c r="N2166" s="736"/>
      <c r="O2166" s="736"/>
      <c r="P2166" s="736"/>
      <c r="Q2166" s="736"/>
      <c r="R2166" s="736"/>
      <c r="S2166" s="736"/>
      <c r="T2166" s="736"/>
      <c r="U2166" s="736"/>
      <c r="BA2166" s="722"/>
      <c r="BB2166" s="722"/>
      <c r="BC2166" s="722"/>
      <c r="BD2166" s="722"/>
      <c r="BE2166" s="722"/>
      <c r="BF2166" s="722"/>
      <c r="BG2166" s="722"/>
      <c r="BH2166" s="722"/>
      <c r="BI2166" s="722"/>
      <c r="BJ2166" s="722"/>
      <c r="BK2166" s="722"/>
      <c r="BL2166" s="722"/>
      <c r="BM2166" s="722"/>
      <c r="BN2166" s="722"/>
      <c r="BO2166" s="722"/>
      <c r="BP2166" s="722"/>
      <c r="BQ2166" s="722"/>
      <c r="BR2166" s="722"/>
      <c r="BS2166" s="722"/>
      <c r="BT2166" s="722"/>
      <c r="BU2166" s="722"/>
      <c r="BV2166" s="722"/>
      <c r="BW2166" s="722"/>
      <c r="BX2166" s="722"/>
      <c r="BY2166" s="722"/>
      <c r="BZ2166" s="722"/>
      <c r="CA2166" s="722"/>
      <c r="CB2166" s="722"/>
      <c r="CC2166" s="722"/>
      <c r="CD2166" s="722"/>
      <c r="CE2166" s="722"/>
      <c r="CF2166" s="722"/>
      <c r="CG2166" s="722"/>
      <c r="CH2166" s="722"/>
      <c r="CI2166" s="722"/>
      <c r="CJ2166" s="722"/>
      <c r="CK2166" s="722"/>
      <c r="CL2166" s="722"/>
      <c r="CM2166" s="722"/>
      <c r="CN2166" s="722"/>
      <c r="CO2166" s="722"/>
      <c r="CP2166" s="722"/>
      <c r="CQ2166" s="722"/>
      <c r="CR2166" s="722"/>
      <c r="CS2166" s="722"/>
    </row>
    <row r="2167" spans="1:97" s="1376" customFormat="1">
      <c r="A2167" s="722"/>
      <c r="B2167" s="722"/>
      <c r="C2167" s="722"/>
      <c r="D2167" s="722"/>
      <c r="E2167" s="722"/>
      <c r="F2167" s="757"/>
      <c r="G2167" s="757"/>
      <c r="H2167" s="757"/>
      <c r="I2167" s="757"/>
      <c r="J2167" s="757"/>
      <c r="K2167" s="758"/>
      <c r="L2167" s="758"/>
      <c r="M2167" s="722"/>
      <c r="N2167" s="736"/>
      <c r="O2167" s="736"/>
      <c r="P2167" s="736"/>
      <c r="Q2167" s="736"/>
      <c r="R2167" s="736"/>
      <c r="S2167" s="736"/>
      <c r="T2167" s="736"/>
      <c r="U2167" s="736"/>
      <c r="BA2167" s="722"/>
      <c r="BB2167" s="722"/>
      <c r="BC2167" s="722"/>
      <c r="BD2167" s="722"/>
      <c r="BE2167" s="722"/>
      <c r="BF2167" s="722"/>
      <c r="BG2167" s="722"/>
      <c r="BH2167" s="722"/>
      <c r="BI2167" s="722"/>
      <c r="BJ2167" s="722"/>
      <c r="BK2167" s="722"/>
      <c r="BL2167" s="722"/>
      <c r="BM2167" s="722"/>
      <c r="BN2167" s="722"/>
      <c r="BO2167" s="722"/>
      <c r="BP2167" s="722"/>
      <c r="BQ2167" s="722"/>
      <c r="BR2167" s="722"/>
      <c r="BS2167" s="722"/>
      <c r="BT2167" s="722"/>
      <c r="BU2167" s="722"/>
      <c r="BV2167" s="722"/>
      <c r="BW2167" s="722"/>
      <c r="BX2167" s="722"/>
      <c r="BY2167" s="722"/>
      <c r="BZ2167" s="722"/>
      <c r="CA2167" s="722"/>
      <c r="CB2167" s="722"/>
      <c r="CC2167" s="722"/>
      <c r="CD2167" s="722"/>
      <c r="CE2167" s="722"/>
      <c r="CF2167" s="722"/>
      <c r="CG2167" s="722"/>
      <c r="CH2167" s="722"/>
      <c r="CI2167" s="722"/>
      <c r="CJ2167" s="722"/>
      <c r="CK2167" s="722"/>
      <c r="CL2167" s="722"/>
      <c r="CM2167" s="722"/>
      <c r="CN2167" s="722"/>
      <c r="CO2167" s="722"/>
      <c r="CP2167" s="722"/>
      <c r="CQ2167" s="722"/>
      <c r="CR2167" s="722"/>
      <c r="CS2167" s="722"/>
    </row>
    <row r="2168" spans="1:97" s="1376" customFormat="1">
      <c r="A2168" s="722"/>
      <c r="B2168" s="722"/>
      <c r="C2168" s="722"/>
      <c r="D2168" s="722"/>
      <c r="E2168" s="722"/>
      <c r="F2168" s="757"/>
      <c r="G2168" s="757"/>
      <c r="H2168" s="757"/>
      <c r="I2168" s="757"/>
      <c r="J2168" s="757"/>
      <c r="K2168" s="758"/>
      <c r="L2168" s="758"/>
      <c r="M2168" s="722"/>
      <c r="N2168" s="736"/>
      <c r="O2168" s="736"/>
      <c r="P2168" s="736"/>
      <c r="Q2168" s="736"/>
      <c r="R2168" s="736"/>
      <c r="S2168" s="736"/>
      <c r="T2168" s="736"/>
      <c r="U2168" s="736"/>
      <c r="BA2168" s="722"/>
      <c r="BB2168" s="722"/>
      <c r="BC2168" s="722"/>
      <c r="BD2168" s="722"/>
      <c r="BE2168" s="722"/>
      <c r="BF2168" s="722"/>
      <c r="BG2168" s="722"/>
      <c r="BH2168" s="722"/>
      <c r="BI2168" s="722"/>
      <c r="BJ2168" s="722"/>
      <c r="BK2168" s="722"/>
      <c r="BL2168" s="722"/>
      <c r="BM2168" s="722"/>
      <c r="BN2168" s="722"/>
      <c r="BO2168" s="722"/>
      <c r="BP2168" s="722"/>
      <c r="BQ2168" s="722"/>
      <c r="BR2168" s="722"/>
      <c r="BS2168" s="722"/>
      <c r="BT2168" s="722"/>
      <c r="BU2168" s="722"/>
      <c r="BV2168" s="722"/>
      <c r="BW2168" s="722"/>
      <c r="BX2168" s="722"/>
      <c r="BY2168" s="722"/>
      <c r="BZ2168" s="722"/>
      <c r="CA2168" s="722"/>
      <c r="CB2168" s="722"/>
      <c r="CC2168" s="722"/>
      <c r="CD2168" s="722"/>
      <c r="CE2168" s="722"/>
      <c r="CF2168" s="722"/>
      <c r="CG2168" s="722"/>
      <c r="CH2168" s="722"/>
      <c r="CI2168" s="722"/>
      <c r="CJ2168" s="722"/>
      <c r="CK2168" s="722"/>
      <c r="CL2168" s="722"/>
      <c r="CM2168" s="722"/>
      <c r="CN2168" s="722"/>
      <c r="CO2168" s="722"/>
      <c r="CP2168" s="722"/>
      <c r="CQ2168" s="722"/>
      <c r="CR2168" s="722"/>
      <c r="CS2168" s="722"/>
    </row>
    <row r="2169" spans="1:97" s="1376" customFormat="1">
      <c r="A2169" s="722"/>
      <c r="B2169" s="722"/>
      <c r="C2169" s="722"/>
      <c r="D2169" s="722"/>
      <c r="E2169" s="722"/>
      <c r="F2169" s="757"/>
      <c r="G2169" s="757"/>
      <c r="H2169" s="757"/>
      <c r="I2169" s="757"/>
      <c r="J2169" s="757"/>
      <c r="K2169" s="758"/>
      <c r="L2169" s="758"/>
      <c r="M2169" s="722"/>
      <c r="N2169" s="736"/>
      <c r="O2169" s="736"/>
      <c r="P2169" s="736"/>
      <c r="Q2169" s="736"/>
      <c r="R2169" s="736"/>
      <c r="S2169" s="736"/>
      <c r="T2169" s="736"/>
      <c r="U2169" s="736"/>
      <c r="BA2169" s="722"/>
      <c r="BB2169" s="722"/>
      <c r="BC2169" s="722"/>
      <c r="BD2169" s="722"/>
      <c r="BE2169" s="722"/>
      <c r="BF2169" s="722"/>
      <c r="BG2169" s="722"/>
      <c r="BH2169" s="722"/>
      <c r="BI2169" s="722"/>
      <c r="BJ2169" s="722"/>
      <c r="BK2169" s="722"/>
      <c r="BL2169" s="722"/>
      <c r="BM2169" s="722"/>
      <c r="BN2169" s="722"/>
      <c r="BO2169" s="722"/>
      <c r="BP2169" s="722"/>
      <c r="BQ2169" s="722"/>
      <c r="BR2169" s="722"/>
      <c r="BS2169" s="722"/>
      <c r="BT2169" s="722"/>
      <c r="BU2169" s="722"/>
      <c r="BV2169" s="722"/>
      <c r="BW2169" s="722"/>
      <c r="BX2169" s="722"/>
      <c r="BY2169" s="722"/>
      <c r="BZ2169" s="722"/>
      <c r="CA2169" s="722"/>
      <c r="CB2169" s="722"/>
      <c r="CC2169" s="722"/>
      <c r="CD2169" s="722"/>
      <c r="CE2169" s="722"/>
      <c r="CF2169" s="722"/>
      <c r="CG2169" s="722"/>
      <c r="CH2169" s="722"/>
      <c r="CI2169" s="722"/>
      <c r="CJ2169" s="722"/>
      <c r="CK2169" s="722"/>
      <c r="CL2169" s="722"/>
      <c r="CM2169" s="722"/>
      <c r="CN2169" s="722"/>
      <c r="CO2169" s="722"/>
      <c r="CP2169" s="722"/>
      <c r="CQ2169" s="722"/>
      <c r="CR2169" s="722"/>
      <c r="CS2169" s="722"/>
    </row>
    <row r="2170" spans="1:97" s="1376" customFormat="1">
      <c r="A2170" s="722"/>
      <c r="B2170" s="722"/>
      <c r="C2170" s="722"/>
      <c r="D2170" s="722"/>
      <c r="E2170" s="722"/>
      <c r="F2170" s="757"/>
      <c r="G2170" s="757"/>
      <c r="H2170" s="757"/>
      <c r="I2170" s="757"/>
      <c r="J2170" s="757"/>
      <c r="K2170" s="758"/>
      <c r="L2170" s="758"/>
      <c r="M2170" s="722"/>
      <c r="N2170" s="736"/>
      <c r="O2170" s="736"/>
      <c r="P2170" s="736"/>
      <c r="Q2170" s="736"/>
      <c r="R2170" s="736"/>
      <c r="S2170" s="736"/>
      <c r="T2170" s="736"/>
      <c r="U2170" s="736"/>
      <c r="BA2170" s="722"/>
      <c r="BB2170" s="722"/>
      <c r="BC2170" s="722"/>
      <c r="BD2170" s="722"/>
      <c r="BE2170" s="722"/>
      <c r="BF2170" s="722"/>
      <c r="BG2170" s="722"/>
      <c r="BH2170" s="722"/>
      <c r="BI2170" s="722"/>
      <c r="BJ2170" s="722"/>
      <c r="BK2170" s="722"/>
      <c r="BL2170" s="722"/>
      <c r="BM2170" s="722"/>
      <c r="BN2170" s="722"/>
      <c r="BO2170" s="722"/>
      <c r="BP2170" s="722"/>
      <c r="BQ2170" s="722"/>
      <c r="BR2170" s="722"/>
      <c r="BS2170" s="722"/>
      <c r="BT2170" s="722"/>
      <c r="BU2170" s="722"/>
      <c r="BV2170" s="722"/>
      <c r="BW2170" s="722"/>
      <c r="BX2170" s="722"/>
      <c r="BY2170" s="722"/>
      <c r="BZ2170" s="722"/>
      <c r="CA2170" s="722"/>
      <c r="CB2170" s="722"/>
      <c r="CC2170" s="722"/>
      <c r="CD2170" s="722"/>
      <c r="CE2170" s="722"/>
      <c r="CF2170" s="722"/>
      <c r="CG2170" s="722"/>
      <c r="CH2170" s="722"/>
      <c r="CI2170" s="722"/>
      <c r="CJ2170" s="722"/>
      <c r="CK2170" s="722"/>
      <c r="CL2170" s="722"/>
      <c r="CM2170" s="722"/>
      <c r="CN2170" s="722"/>
      <c r="CO2170" s="722"/>
      <c r="CP2170" s="722"/>
      <c r="CQ2170" s="722"/>
      <c r="CR2170" s="722"/>
      <c r="CS2170" s="722"/>
    </row>
    <row r="2171" spans="1:97" s="1376" customFormat="1">
      <c r="A2171" s="722"/>
      <c r="B2171" s="722"/>
      <c r="C2171" s="722"/>
      <c r="D2171" s="722"/>
      <c r="E2171" s="722"/>
      <c r="F2171" s="757"/>
      <c r="G2171" s="757"/>
      <c r="H2171" s="757"/>
      <c r="I2171" s="757"/>
      <c r="J2171" s="757"/>
      <c r="K2171" s="758"/>
      <c r="L2171" s="758"/>
      <c r="M2171" s="722"/>
      <c r="N2171" s="736"/>
      <c r="O2171" s="736"/>
      <c r="P2171" s="736"/>
      <c r="Q2171" s="736"/>
      <c r="R2171" s="736"/>
      <c r="S2171" s="736"/>
      <c r="T2171" s="736"/>
      <c r="U2171" s="736"/>
      <c r="BA2171" s="722"/>
      <c r="BB2171" s="722"/>
      <c r="BC2171" s="722"/>
      <c r="BD2171" s="722"/>
      <c r="BE2171" s="722"/>
      <c r="BF2171" s="722"/>
      <c r="BG2171" s="722"/>
      <c r="BH2171" s="722"/>
      <c r="BI2171" s="722"/>
      <c r="BJ2171" s="722"/>
      <c r="BK2171" s="722"/>
      <c r="BL2171" s="722"/>
      <c r="BM2171" s="722"/>
      <c r="BN2171" s="722"/>
      <c r="BO2171" s="722"/>
      <c r="BP2171" s="722"/>
      <c r="BQ2171" s="722"/>
      <c r="BR2171" s="722"/>
      <c r="BS2171" s="722"/>
      <c r="BT2171" s="722"/>
      <c r="BU2171" s="722"/>
      <c r="BV2171" s="722"/>
      <c r="BW2171" s="722"/>
      <c r="BX2171" s="722"/>
      <c r="BY2171" s="722"/>
      <c r="BZ2171" s="722"/>
      <c r="CA2171" s="722"/>
      <c r="CB2171" s="722"/>
      <c r="CC2171" s="722"/>
      <c r="CD2171" s="722"/>
      <c r="CE2171" s="722"/>
      <c r="CF2171" s="722"/>
      <c r="CG2171" s="722"/>
      <c r="CH2171" s="722"/>
      <c r="CI2171" s="722"/>
      <c r="CJ2171" s="722"/>
      <c r="CK2171" s="722"/>
      <c r="CL2171" s="722"/>
      <c r="CM2171" s="722"/>
      <c r="CN2171" s="722"/>
      <c r="CO2171" s="722"/>
      <c r="CP2171" s="722"/>
      <c r="CQ2171" s="722"/>
      <c r="CR2171" s="722"/>
      <c r="CS2171" s="722"/>
    </row>
    <row r="2172" spans="1:97" s="1376" customFormat="1">
      <c r="A2172" s="722"/>
      <c r="B2172" s="722"/>
      <c r="C2172" s="722"/>
      <c r="D2172" s="722"/>
      <c r="E2172" s="722"/>
      <c r="F2172" s="757"/>
      <c r="G2172" s="757"/>
      <c r="H2172" s="757"/>
      <c r="I2172" s="757"/>
      <c r="J2172" s="757"/>
      <c r="K2172" s="758"/>
      <c r="L2172" s="758"/>
      <c r="M2172" s="722"/>
      <c r="N2172" s="736"/>
      <c r="O2172" s="736"/>
      <c r="P2172" s="736"/>
      <c r="Q2172" s="736"/>
      <c r="R2172" s="736"/>
      <c r="S2172" s="736"/>
      <c r="T2172" s="736"/>
      <c r="U2172" s="736"/>
      <c r="BA2172" s="722"/>
      <c r="BB2172" s="722"/>
      <c r="BC2172" s="722"/>
      <c r="BD2172" s="722"/>
      <c r="BE2172" s="722"/>
      <c r="BF2172" s="722"/>
      <c r="BG2172" s="722"/>
      <c r="BH2172" s="722"/>
      <c r="BI2172" s="722"/>
      <c r="BJ2172" s="722"/>
      <c r="BK2172" s="722"/>
      <c r="BL2172" s="722"/>
      <c r="BM2172" s="722"/>
      <c r="BN2172" s="722"/>
      <c r="BO2172" s="722"/>
      <c r="BP2172" s="722"/>
      <c r="BQ2172" s="722"/>
      <c r="BR2172" s="722"/>
      <c r="BS2172" s="722"/>
      <c r="BT2172" s="722"/>
      <c r="BU2172" s="722"/>
      <c r="BV2172" s="722"/>
      <c r="BW2172" s="722"/>
      <c r="BX2172" s="722"/>
      <c r="BY2172" s="722"/>
      <c r="BZ2172" s="722"/>
      <c r="CA2172" s="722"/>
      <c r="CB2172" s="722"/>
      <c r="CC2172" s="722"/>
      <c r="CD2172" s="722"/>
      <c r="CE2172" s="722"/>
      <c r="CF2172" s="722"/>
      <c r="CG2172" s="722"/>
      <c r="CH2172" s="722"/>
      <c r="CI2172" s="722"/>
      <c r="CJ2172" s="722"/>
      <c r="CK2172" s="722"/>
      <c r="CL2172" s="722"/>
      <c r="CM2172" s="722"/>
      <c r="CN2172" s="722"/>
      <c r="CO2172" s="722"/>
      <c r="CP2172" s="722"/>
      <c r="CQ2172" s="722"/>
      <c r="CR2172" s="722"/>
      <c r="CS2172" s="722"/>
    </row>
    <row r="2173" spans="1:97" s="1376" customFormat="1">
      <c r="A2173" s="722"/>
      <c r="B2173" s="722"/>
      <c r="C2173" s="722"/>
      <c r="D2173" s="722"/>
      <c r="E2173" s="722"/>
      <c r="F2173" s="757"/>
      <c r="G2173" s="757"/>
      <c r="H2173" s="757"/>
      <c r="I2173" s="757"/>
      <c r="J2173" s="757"/>
      <c r="K2173" s="758"/>
      <c r="L2173" s="758"/>
      <c r="M2173" s="722"/>
      <c r="N2173" s="736"/>
      <c r="O2173" s="736"/>
      <c r="P2173" s="736"/>
      <c r="Q2173" s="736"/>
      <c r="R2173" s="736"/>
      <c r="S2173" s="736"/>
      <c r="T2173" s="736"/>
      <c r="U2173" s="736"/>
      <c r="BA2173" s="722"/>
      <c r="BB2173" s="722"/>
      <c r="BC2173" s="722"/>
      <c r="BD2173" s="722"/>
      <c r="BE2173" s="722"/>
      <c r="BF2173" s="722"/>
      <c r="BG2173" s="722"/>
      <c r="BH2173" s="722"/>
      <c r="BI2173" s="722"/>
      <c r="BJ2173" s="722"/>
      <c r="BK2173" s="722"/>
      <c r="BL2173" s="722"/>
      <c r="BM2173" s="722"/>
      <c r="BN2173" s="722"/>
      <c r="BO2173" s="722"/>
      <c r="BP2173" s="722"/>
      <c r="BQ2173" s="722"/>
      <c r="BR2173" s="722"/>
      <c r="BS2173" s="722"/>
      <c r="BT2173" s="722"/>
      <c r="BU2173" s="722"/>
      <c r="BV2173" s="722"/>
      <c r="BW2173" s="722"/>
      <c r="BX2173" s="722"/>
      <c r="BY2173" s="722"/>
      <c r="BZ2173" s="722"/>
      <c r="CA2173" s="722"/>
      <c r="CB2173" s="722"/>
      <c r="CC2173" s="722"/>
      <c r="CD2173" s="722"/>
      <c r="CE2173" s="722"/>
      <c r="CF2173" s="722"/>
      <c r="CG2173" s="722"/>
      <c r="CH2173" s="722"/>
      <c r="CI2173" s="722"/>
      <c r="CJ2173" s="722"/>
      <c r="CK2173" s="722"/>
      <c r="CL2173" s="722"/>
      <c r="CM2173" s="722"/>
      <c r="CN2173" s="722"/>
      <c r="CO2173" s="722"/>
      <c r="CP2173" s="722"/>
      <c r="CQ2173" s="722"/>
      <c r="CR2173" s="722"/>
      <c r="CS2173" s="722"/>
    </row>
    <row r="2174" spans="1:97" s="1376" customFormat="1">
      <c r="A2174" s="722"/>
      <c r="B2174" s="722"/>
      <c r="C2174" s="722"/>
      <c r="D2174" s="722"/>
      <c r="E2174" s="722"/>
      <c r="F2174" s="757"/>
      <c r="G2174" s="757"/>
      <c r="H2174" s="757"/>
      <c r="I2174" s="757"/>
      <c r="J2174" s="757"/>
      <c r="K2174" s="758"/>
      <c r="L2174" s="758"/>
      <c r="M2174" s="722"/>
      <c r="N2174" s="736"/>
      <c r="O2174" s="736"/>
      <c r="P2174" s="736"/>
      <c r="Q2174" s="736"/>
      <c r="R2174" s="736"/>
      <c r="S2174" s="736"/>
      <c r="T2174" s="736"/>
      <c r="U2174" s="736"/>
      <c r="BA2174" s="722"/>
      <c r="BB2174" s="722"/>
      <c r="BC2174" s="722"/>
      <c r="BD2174" s="722"/>
      <c r="BE2174" s="722"/>
      <c r="BF2174" s="722"/>
      <c r="BG2174" s="722"/>
      <c r="BH2174" s="722"/>
      <c r="BI2174" s="722"/>
      <c r="BJ2174" s="722"/>
      <c r="BK2174" s="722"/>
      <c r="BL2174" s="722"/>
      <c r="BM2174" s="722"/>
      <c r="BN2174" s="722"/>
      <c r="BO2174" s="722"/>
      <c r="BP2174" s="722"/>
      <c r="BQ2174" s="722"/>
      <c r="BR2174" s="722"/>
      <c r="BS2174" s="722"/>
      <c r="BT2174" s="722"/>
      <c r="BU2174" s="722"/>
      <c r="BV2174" s="722"/>
      <c r="BW2174" s="722"/>
      <c r="BX2174" s="722"/>
      <c r="BY2174" s="722"/>
      <c r="BZ2174" s="722"/>
      <c r="CA2174" s="722"/>
      <c r="CB2174" s="722"/>
      <c r="CC2174" s="722"/>
      <c r="CD2174" s="722"/>
      <c r="CE2174" s="722"/>
      <c r="CF2174" s="722"/>
      <c r="CG2174" s="722"/>
      <c r="CH2174" s="722"/>
      <c r="CI2174" s="722"/>
      <c r="CJ2174" s="722"/>
      <c r="CK2174" s="722"/>
      <c r="CL2174" s="722"/>
      <c r="CM2174" s="722"/>
      <c r="CN2174" s="722"/>
      <c r="CO2174" s="722"/>
      <c r="CP2174" s="722"/>
      <c r="CQ2174" s="722"/>
      <c r="CR2174" s="722"/>
      <c r="CS2174" s="722"/>
    </row>
    <row r="2175" spans="1:97" s="1376" customFormat="1">
      <c r="A2175" s="722"/>
      <c r="B2175" s="722"/>
      <c r="C2175" s="722"/>
      <c r="D2175" s="722"/>
      <c r="E2175" s="722"/>
      <c r="F2175" s="757"/>
      <c r="G2175" s="757"/>
      <c r="H2175" s="757"/>
      <c r="I2175" s="757"/>
      <c r="J2175" s="757"/>
      <c r="K2175" s="758"/>
      <c r="L2175" s="758"/>
      <c r="M2175" s="722"/>
      <c r="N2175" s="736"/>
      <c r="O2175" s="736"/>
      <c r="P2175" s="736"/>
      <c r="Q2175" s="736"/>
      <c r="R2175" s="736"/>
      <c r="S2175" s="736"/>
      <c r="T2175" s="736"/>
      <c r="U2175" s="736"/>
      <c r="BA2175" s="722"/>
      <c r="BB2175" s="722"/>
      <c r="BC2175" s="722"/>
      <c r="BD2175" s="722"/>
      <c r="BE2175" s="722"/>
      <c r="BF2175" s="722"/>
      <c r="BG2175" s="722"/>
      <c r="BH2175" s="722"/>
      <c r="BI2175" s="722"/>
      <c r="BJ2175" s="722"/>
      <c r="BK2175" s="722"/>
      <c r="BL2175" s="722"/>
      <c r="BM2175" s="722"/>
      <c r="BN2175" s="722"/>
      <c r="BO2175" s="722"/>
      <c r="BP2175" s="722"/>
      <c r="BQ2175" s="722"/>
      <c r="BR2175" s="722"/>
      <c r="BS2175" s="722"/>
      <c r="BT2175" s="722"/>
      <c r="BU2175" s="722"/>
      <c r="BV2175" s="722"/>
      <c r="BW2175" s="722"/>
      <c r="BX2175" s="722"/>
      <c r="BY2175" s="722"/>
      <c r="BZ2175" s="722"/>
      <c r="CA2175" s="722"/>
      <c r="CB2175" s="722"/>
      <c r="CC2175" s="722"/>
      <c r="CD2175" s="722"/>
      <c r="CE2175" s="722"/>
      <c r="CF2175" s="722"/>
      <c r="CG2175" s="722"/>
      <c r="CH2175" s="722"/>
      <c r="CI2175" s="722"/>
      <c r="CJ2175" s="722"/>
      <c r="CK2175" s="722"/>
      <c r="CL2175" s="722"/>
      <c r="CM2175" s="722"/>
      <c r="CN2175" s="722"/>
      <c r="CO2175" s="722"/>
      <c r="CP2175" s="722"/>
      <c r="CQ2175" s="722"/>
      <c r="CR2175" s="722"/>
      <c r="CS2175" s="722"/>
    </row>
    <row r="2176" spans="1:97" s="1376" customFormat="1">
      <c r="A2176" s="722"/>
      <c r="B2176" s="722"/>
      <c r="C2176" s="722"/>
      <c r="D2176" s="722"/>
      <c r="E2176" s="722"/>
      <c r="F2176" s="757"/>
      <c r="G2176" s="757"/>
      <c r="H2176" s="757"/>
      <c r="I2176" s="757"/>
      <c r="J2176" s="757"/>
      <c r="K2176" s="758"/>
      <c r="L2176" s="758"/>
      <c r="M2176" s="722"/>
      <c r="N2176" s="736"/>
      <c r="O2176" s="736"/>
      <c r="P2176" s="736"/>
      <c r="Q2176" s="736"/>
      <c r="R2176" s="736"/>
      <c r="S2176" s="736"/>
      <c r="T2176" s="736"/>
      <c r="U2176" s="736"/>
      <c r="BA2176" s="722"/>
      <c r="BB2176" s="722"/>
      <c r="BC2176" s="722"/>
      <c r="BD2176" s="722"/>
      <c r="BE2176" s="722"/>
      <c r="BF2176" s="722"/>
      <c r="BG2176" s="722"/>
      <c r="BH2176" s="722"/>
      <c r="BI2176" s="722"/>
      <c r="BJ2176" s="722"/>
      <c r="BK2176" s="722"/>
      <c r="BL2176" s="722"/>
      <c r="BM2176" s="722"/>
      <c r="BN2176" s="722"/>
      <c r="BO2176" s="722"/>
      <c r="BP2176" s="722"/>
      <c r="BQ2176" s="722"/>
      <c r="BR2176" s="722"/>
      <c r="BS2176" s="722"/>
      <c r="BT2176" s="722"/>
      <c r="BU2176" s="722"/>
      <c r="BV2176" s="722"/>
      <c r="BW2176" s="722"/>
      <c r="BX2176" s="722"/>
      <c r="BY2176" s="722"/>
      <c r="BZ2176" s="722"/>
      <c r="CA2176" s="722"/>
      <c r="CB2176" s="722"/>
      <c r="CC2176" s="722"/>
      <c r="CD2176" s="722"/>
      <c r="CE2176" s="722"/>
      <c r="CF2176" s="722"/>
      <c r="CG2176" s="722"/>
      <c r="CH2176" s="722"/>
      <c r="CI2176" s="722"/>
      <c r="CJ2176" s="722"/>
      <c r="CK2176" s="722"/>
      <c r="CL2176" s="722"/>
      <c r="CM2176" s="722"/>
      <c r="CN2176" s="722"/>
      <c r="CO2176" s="722"/>
      <c r="CP2176" s="722"/>
      <c r="CQ2176" s="722"/>
      <c r="CR2176" s="722"/>
      <c r="CS2176" s="722"/>
    </row>
    <row r="2177" spans="1:97" s="1376" customFormat="1">
      <c r="A2177" s="722"/>
      <c r="B2177" s="722"/>
      <c r="C2177" s="722"/>
      <c r="D2177" s="722"/>
      <c r="E2177" s="722"/>
      <c r="F2177" s="757"/>
      <c r="G2177" s="757"/>
      <c r="H2177" s="757"/>
      <c r="I2177" s="757"/>
      <c r="J2177" s="757"/>
      <c r="K2177" s="758"/>
      <c r="L2177" s="758"/>
      <c r="M2177" s="722"/>
      <c r="N2177" s="736"/>
      <c r="O2177" s="736"/>
      <c r="P2177" s="736"/>
      <c r="Q2177" s="736"/>
      <c r="R2177" s="736"/>
      <c r="S2177" s="736"/>
      <c r="T2177" s="736"/>
      <c r="U2177" s="736"/>
      <c r="BA2177" s="722"/>
      <c r="BB2177" s="722"/>
      <c r="BC2177" s="722"/>
      <c r="BD2177" s="722"/>
      <c r="BE2177" s="722"/>
      <c r="BF2177" s="722"/>
      <c r="BG2177" s="722"/>
      <c r="BH2177" s="722"/>
      <c r="BI2177" s="722"/>
      <c r="BJ2177" s="722"/>
      <c r="BK2177" s="722"/>
      <c r="BL2177" s="722"/>
      <c r="BM2177" s="722"/>
      <c r="BN2177" s="722"/>
      <c r="BO2177" s="722"/>
      <c r="BP2177" s="722"/>
      <c r="BQ2177" s="722"/>
      <c r="BR2177" s="722"/>
      <c r="BS2177" s="722"/>
      <c r="BT2177" s="722"/>
      <c r="BU2177" s="722"/>
      <c r="BV2177" s="722"/>
      <c r="BW2177" s="722"/>
      <c r="BX2177" s="722"/>
      <c r="BY2177" s="722"/>
      <c r="BZ2177" s="722"/>
      <c r="CA2177" s="722"/>
      <c r="CB2177" s="722"/>
      <c r="CC2177" s="722"/>
      <c r="CD2177" s="722"/>
      <c r="CE2177" s="722"/>
      <c r="CF2177" s="722"/>
      <c r="CG2177" s="722"/>
      <c r="CH2177" s="722"/>
      <c r="CI2177" s="722"/>
      <c r="CJ2177" s="722"/>
      <c r="CK2177" s="722"/>
      <c r="CL2177" s="722"/>
      <c r="CM2177" s="722"/>
      <c r="CN2177" s="722"/>
      <c r="CO2177" s="722"/>
      <c r="CP2177" s="722"/>
      <c r="CQ2177" s="722"/>
      <c r="CR2177" s="722"/>
      <c r="CS2177" s="722"/>
    </row>
    <row r="2178" spans="1:97" s="1376" customFormat="1">
      <c r="A2178" s="722"/>
      <c r="B2178" s="722"/>
      <c r="C2178" s="722"/>
      <c r="D2178" s="722"/>
      <c r="E2178" s="722"/>
      <c r="F2178" s="757"/>
      <c r="G2178" s="757"/>
      <c r="H2178" s="757"/>
      <c r="I2178" s="757"/>
      <c r="J2178" s="757"/>
      <c r="K2178" s="758"/>
      <c r="L2178" s="758"/>
      <c r="M2178" s="722"/>
      <c r="N2178" s="736"/>
      <c r="O2178" s="736"/>
      <c r="P2178" s="736"/>
      <c r="Q2178" s="736"/>
      <c r="R2178" s="736"/>
      <c r="S2178" s="736"/>
      <c r="T2178" s="736"/>
      <c r="U2178" s="736"/>
      <c r="BA2178" s="722"/>
      <c r="BB2178" s="722"/>
      <c r="BC2178" s="722"/>
      <c r="BD2178" s="722"/>
      <c r="BE2178" s="722"/>
      <c r="BF2178" s="722"/>
      <c r="BG2178" s="722"/>
      <c r="BH2178" s="722"/>
      <c r="BI2178" s="722"/>
      <c r="BJ2178" s="722"/>
      <c r="BK2178" s="722"/>
      <c r="BL2178" s="722"/>
      <c r="BM2178" s="722"/>
      <c r="BN2178" s="722"/>
      <c r="BO2178" s="722"/>
      <c r="BP2178" s="722"/>
      <c r="BQ2178" s="722"/>
      <c r="BR2178" s="722"/>
      <c r="BS2178" s="722"/>
      <c r="BT2178" s="722"/>
      <c r="BU2178" s="722"/>
      <c r="BV2178" s="722"/>
      <c r="BW2178" s="722"/>
      <c r="BX2178" s="722"/>
      <c r="BY2178" s="722"/>
      <c r="BZ2178" s="722"/>
      <c r="CA2178" s="722"/>
      <c r="CB2178" s="722"/>
      <c r="CC2178" s="722"/>
      <c r="CD2178" s="722"/>
      <c r="CE2178" s="722"/>
      <c r="CF2178" s="722"/>
      <c r="CG2178" s="722"/>
      <c r="CH2178" s="722"/>
      <c r="CI2178" s="722"/>
      <c r="CJ2178" s="722"/>
      <c r="CK2178" s="722"/>
      <c r="CL2178" s="722"/>
      <c r="CM2178" s="722"/>
      <c r="CN2178" s="722"/>
      <c r="CO2178" s="722"/>
      <c r="CP2178" s="722"/>
      <c r="CQ2178" s="722"/>
      <c r="CR2178" s="722"/>
      <c r="CS2178" s="722"/>
    </row>
    <row r="2179" spans="1:97" s="1376" customFormat="1">
      <c r="A2179" s="722"/>
      <c r="B2179" s="722"/>
      <c r="C2179" s="722"/>
      <c r="D2179" s="722"/>
      <c r="E2179" s="722"/>
      <c r="F2179" s="757"/>
      <c r="G2179" s="757"/>
      <c r="H2179" s="757"/>
      <c r="I2179" s="757"/>
      <c r="J2179" s="757"/>
      <c r="K2179" s="758"/>
      <c r="L2179" s="758"/>
      <c r="M2179" s="722"/>
      <c r="N2179" s="736"/>
      <c r="O2179" s="736"/>
      <c r="P2179" s="736"/>
      <c r="Q2179" s="736"/>
      <c r="R2179" s="736"/>
      <c r="S2179" s="736"/>
      <c r="T2179" s="736"/>
      <c r="U2179" s="736"/>
      <c r="BA2179" s="722"/>
      <c r="BB2179" s="722"/>
      <c r="BC2179" s="722"/>
      <c r="BD2179" s="722"/>
      <c r="BE2179" s="722"/>
      <c r="BF2179" s="722"/>
      <c r="BG2179" s="722"/>
      <c r="BH2179" s="722"/>
      <c r="BI2179" s="722"/>
      <c r="BJ2179" s="722"/>
      <c r="BK2179" s="722"/>
      <c r="BL2179" s="722"/>
      <c r="BM2179" s="722"/>
      <c r="BN2179" s="722"/>
      <c r="BO2179" s="722"/>
      <c r="BP2179" s="722"/>
      <c r="BQ2179" s="722"/>
      <c r="BR2179" s="722"/>
      <c r="BS2179" s="722"/>
      <c r="BT2179" s="722"/>
      <c r="BU2179" s="722"/>
      <c r="BV2179" s="722"/>
      <c r="BW2179" s="722"/>
      <c r="BX2179" s="722"/>
      <c r="BY2179" s="722"/>
      <c r="BZ2179" s="722"/>
      <c r="CA2179" s="722"/>
      <c r="CB2179" s="722"/>
      <c r="CC2179" s="722"/>
      <c r="CD2179" s="722"/>
      <c r="CE2179" s="722"/>
      <c r="CF2179" s="722"/>
      <c r="CG2179" s="722"/>
      <c r="CH2179" s="722"/>
      <c r="CI2179" s="722"/>
      <c r="CJ2179" s="722"/>
      <c r="CK2179" s="722"/>
      <c r="CL2179" s="722"/>
      <c r="CM2179" s="722"/>
      <c r="CN2179" s="722"/>
      <c r="CO2179" s="722"/>
      <c r="CP2179" s="722"/>
      <c r="CQ2179" s="722"/>
      <c r="CR2179" s="722"/>
      <c r="CS2179" s="722"/>
    </row>
    <row r="2180" spans="1:97" s="1376" customFormat="1">
      <c r="A2180" s="722"/>
      <c r="B2180" s="722"/>
      <c r="C2180" s="722"/>
      <c r="D2180" s="722"/>
      <c r="E2180" s="722"/>
      <c r="F2180" s="757"/>
      <c r="G2180" s="757"/>
      <c r="H2180" s="757"/>
      <c r="I2180" s="757"/>
      <c r="J2180" s="757"/>
      <c r="K2180" s="758"/>
      <c r="L2180" s="758"/>
      <c r="M2180" s="722"/>
      <c r="N2180" s="736"/>
      <c r="O2180" s="736"/>
      <c r="P2180" s="736"/>
      <c r="Q2180" s="736"/>
      <c r="R2180" s="736"/>
      <c r="S2180" s="736"/>
      <c r="T2180" s="736"/>
      <c r="U2180" s="736"/>
      <c r="BA2180" s="722"/>
      <c r="BB2180" s="722"/>
      <c r="BC2180" s="722"/>
      <c r="BD2180" s="722"/>
      <c r="BE2180" s="722"/>
      <c r="BF2180" s="722"/>
      <c r="BG2180" s="722"/>
      <c r="BH2180" s="722"/>
      <c r="BI2180" s="722"/>
      <c r="BJ2180" s="722"/>
      <c r="BK2180" s="722"/>
      <c r="BL2180" s="722"/>
      <c r="BM2180" s="722"/>
      <c r="BN2180" s="722"/>
      <c r="BO2180" s="722"/>
      <c r="BP2180" s="722"/>
      <c r="BQ2180" s="722"/>
      <c r="BR2180" s="722"/>
      <c r="BS2180" s="722"/>
      <c r="BT2180" s="722"/>
      <c r="BU2180" s="722"/>
      <c r="BV2180" s="722"/>
      <c r="BW2180" s="722"/>
      <c r="BX2180" s="722"/>
      <c r="BY2180" s="722"/>
      <c r="BZ2180" s="722"/>
      <c r="CA2180" s="722"/>
      <c r="CB2180" s="722"/>
      <c r="CC2180" s="722"/>
      <c r="CD2180" s="722"/>
      <c r="CE2180" s="722"/>
      <c r="CF2180" s="722"/>
      <c r="CG2180" s="722"/>
      <c r="CH2180" s="722"/>
      <c r="CI2180" s="722"/>
      <c r="CJ2180" s="722"/>
      <c r="CK2180" s="722"/>
      <c r="CL2180" s="722"/>
      <c r="CM2180" s="722"/>
      <c r="CN2180" s="722"/>
      <c r="CO2180" s="722"/>
      <c r="CP2180" s="722"/>
      <c r="CQ2180" s="722"/>
      <c r="CR2180" s="722"/>
      <c r="CS2180" s="722"/>
    </row>
    <row r="2181" spans="1:97" s="1376" customFormat="1">
      <c r="A2181" s="722"/>
      <c r="B2181" s="722"/>
      <c r="C2181" s="722"/>
      <c r="D2181" s="722"/>
      <c r="E2181" s="722"/>
      <c r="F2181" s="757"/>
      <c r="G2181" s="757"/>
      <c r="H2181" s="757"/>
      <c r="I2181" s="757"/>
      <c r="J2181" s="757"/>
      <c r="K2181" s="758"/>
      <c r="L2181" s="758"/>
      <c r="M2181" s="722"/>
      <c r="N2181" s="736"/>
      <c r="O2181" s="736"/>
      <c r="P2181" s="736"/>
      <c r="Q2181" s="736"/>
      <c r="R2181" s="736"/>
      <c r="S2181" s="736"/>
      <c r="T2181" s="736"/>
      <c r="U2181" s="736"/>
      <c r="BA2181" s="722"/>
      <c r="BB2181" s="722"/>
      <c r="BC2181" s="722"/>
      <c r="BD2181" s="722"/>
      <c r="BE2181" s="722"/>
      <c r="BF2181" s="722"/>
      <c r="BG2181" s="722"/>
      <c r="BH2181" s="722"/>
      <c r="BI2181" s="722"/>
      <c r="BJ2181" s="722"/>
      <c r="BK2181" s="722"/>
      <c r="BL2181" s="722"/>
      <c r="BM2181" s="722"/>
      <c r="BN2181" s="722"/>
      <c r="BO2181" s="722"/>
      <c r="BP2181" s="722"/>
      <c r="BQ2181" s="722"/>
      <c r="BR2181" s="722"/>
      <c r="BS2181" s="722"/>
      <c r="BT2181" s="722"/>
      <c r="BU2181" s="722"/>
      <c r="BV2181" s="722"/>
      <c r="BW2181" s="722"/>
      <c r="BX2181" s="722"/>
      <c r="BY2181" s="722"/>
      <c r="BZ2181" s="722"/>
      <c r="CA2181" s="722"/>
      <c r="CB2181" s="722"/>
      <c r="CC2181" s="722"/>
      <c r="CD2181" s="722"/>
      <c r="CE2181" s="722"/>
      <c r="CF2181" s="722"/>
      <c r="CG2181" s="722"/>
      <c r="CH2181" s="722"/>
      <c r="CI2181" s="722"/>
      <c r="CJ2181" s="722"/>
      <c r="CK2181" s="722"/>
      <c r="CL2181" s="722"/>
      <c r="CM2181" s="722"/>
      <c r="CN2181" s="722"/>
      <c r="CO2181" s="722"/>
      <c r="CP2181" s="722"/>
      <c r="CQ2181" s="722"/>
      <c r="CR2181" s="722"/>
      <c r="CS2181" s="722"/>
    </row>
    <row r="2182" spans="1:97" s="1376" customFormat="1">
      <c r="A2182" s="722"/>
      <c r="B2182" s="722"/>
      <c r="C2182" s="722"/>
      <c r="D2182" s="722"/>
      <c r="E2182" s="722"/>
      <c r="F2182" s="757"/>
      <c r="G2182" s="757"/>
      <c r="H2182" s="757"/>
      <c r="I2182" s="757"/>
      <c r="J2182" s="757"/>
      <c r="K2182" s="758"/>
      <c r="L2182" s="758"/>
      <c r="M2182" s="722"/>
      <c r="N2182" s="736"/>
      <c r="O2182" s="736"/>
      <c r="P2182" s="736"/>
      <c r="Q2182" s="736"/>
      <c r="R2182" s="736"/>
      <c r="S2182" s="736"/>
      <c r="T2182" s="736"/>
      <c r="U2182" s="736"/>
      <c r="BA2182" s="722"/>
      <c r="BB2182" s="722"/>
      <c r="BC2182" s="722"/>
      <c r="BD2182" s="722"/>
      <c r="BE2182" s="722"/>
      <c r="BF2182" s="722"/>
      <c r="BG2182" s="722"/>
      <c r="BH2182" s="722"/>
      <c r="BI2182" s="722"/>
      <c r="BJ2182" s="722"/>
      <c r="BK2182" s="722"/>
      <c r="BL2182" s="722"/>
      <c r="BM2182" s="722"/>
      <c r="BN2182" s="722"/>
      <c r="BO2182" s="722"/>
      <c r="BP2182" s="722"/>
      <c r="BQ2182" s="722"/>
      <c r="BR2182" s="722"/>
      <c r="BS2182" s="722"/>
      <c r="BT2182" s="722"/>
      <c r="BU2182" s="722"/>
      <c r="BV2182" s="722"/>
      <c r="BW2182" s="722"/>
      <c r="BX2182" s="722"/>
      <c r="BY2182" s="722"/>
      <c r="BZ2182" s="722"/>
      <c r="CA2182" s="722"/>
      <c r="CB2182" s="722"/>
      <c r="CC2182" s="722"/>
      <c r="CD2182" s="722"/>
      <c r="CE2182" s="722"/>
      <c r="CF2182" s="722"/>
      <c r="CG2182" s="722"/>
      <c r="CH2182" s="722"/>
      <c r="CI2182" s="722"/>
      <c r="CJ2182" s="722"/>
      <c r="CK2182" s="722"/>
      <c r="CL2182" s="722"/>
      <c r="CM2182" s="722"/>
      <c r="CN2182" s="722"/>
      <c r="CO2182" s="722"/>
      <c r="CP2182" s="722"/>
      <c r="CQ2182" s="722"/>
      <c r="CR2182" s="722"/>
      <c r="CS2182" s="722"/>
    </row>
    <row r="2183" spans="1:97" s="1376" customFormat="1">
      <c r="A2183" s="722"/>
      <c r="B2183" s="722"/>
      <c r="C2183" s="722"/>
      <c r="D2183" s="722"/>
      <c r="E2183" s="722"/>
      <c r="F2183" s="757"/>
      <c r="G2183" s="757"/>
      <c r="H2183" s="757"/>
      <c r="I2183" s="757"/>
      <c r="J2183" s="757"/>
      <c r="K2183" s="758"/>
      <c r="L2183" s="758"/>
      <c r="M2183" s="722"/>
      <c r="N2183" s="736"/>
      <c r="O2183" s="736"/>
      <c r="P2183" s="736"/>
      <c r="Q2183" s="736"/>
      <c r="R2183" s="736"/>
      <c r="S2183" s="736"/>
      <c r="T2183" s="736"/>
      <c r="U2183" s="736"/>
      <c r="BA2183" s="722"/>
      <c r="BB2183" s="722"/>
      <c r="BC2183" s="722"/>
      <c r="BD2183" s="722"/>
      <c r="BE2183" s="722"/>
      <c r="BF2183" s="722"/>
      <c r="BG2183" s="722"/>
      <c r="BH2183" s="722"/>
      <c r="BI2183" s="722"/>
      <c r="BJ2183" s="722"/>
      <c r="BK2183" s="722"/>
      <c r="BL2183" s="722"/>
      <c r="BM2183" s="722"/>
      <c r="BN2183" s="722"/>
      <c r="BO2183" s="722"/>
      <c r="BP2183" s="722"/>
      <c r="BQ2183" s="722"/>
      <c r="BR2183" s="722"/>
      <c r="BS2183" s="722"/>
      <c r="BT2183" s="722"/>
      <c r="BU2183" s="722"/>
      <c r="BV2183" s="722"/>
      <c r="BW2183" s="722"/>
      <c r="BX2183" s="722"/>
      <c r="BY2183" s="722"/>
      <c r="BZ2183" s="722"/>
      <c r="CA2183" s="722"/>
      <c r="CB2183" s="722"/>
      <c r="CC2183" s="722"/>
      <c r="CD2183" s="722"/>
      <c r="CE2183" s="722"/>
      <c r="CF2183" s="722"/>
      <c r="CG2183" s="722"/>
      <c r="CH2183" s="722"/>
      <c r="CI2183" s="722"/>
      <c r="CJ2183" s="722"/>
      <c r="CK2183" s="722"/>
      <c r="CL2183" s="722"/>
      <c r="CM2183" s="722"/>
      <c r="CN2183" s="722"/>
      <c r="CO2183" s="722"/>
      <c r="CP2183" s="722"/>
      <c r="CQ2183" s="722"/>
      <c r="CR2183" s="722"/>
      <c r="CS2183" s="722"/>
    </row>
    <row r="2184" spans="1:97" s="1376" customFormat="1">
      <c r="A2184" s="722"/>
      <c r="B2184" s="722"/>
      <c r="C2184" s="722"/>
      <c r="D2184" s="722"/>
      <c r="E2184" s="722"/>
      <c r="F2184" s="757"/>
      <c r="G2184" s="757"/>
      <c r="H2184" s="757"/>
      <c r="I2184" s="757"/>
      <c r="J2184" s="757"/>
      <c r="K2184" s="758"/>
      <c r="L2184" s="758"/>
      <c r="M2184" s="722"/>
      <c r="N2184" s="736"/>
      <c r="O2184" s="736"/>
      <c r="P2184" s="736"/>
      <c r="Q2184" s="736"/>
      <c r="R2184" s="736"/>
      <c r="S2184" s="736"/>
      <c r="T2184" s="736"/>
      <c r="U2184" s="736"/>
      <c r="BA2184" s="722"/>
      <c r="BB2184" s="722"/>
      <c r="BC2184" s="722"/>
      <c r="BD2184" s="722"/>
      <c r="BE2184" s="722"/>
      <c r="BF2184" s="722"/>
      <c r="BG2184" s="722"/>
      <c r="BH2184" s="722"/>
      <c r="BI2184" s="722"/>
      <c r="BJ2184" s="722"/>
      <c r="BK2184" s="722"/>
      <c r="BL2184" s="722"/>
      <c r="BM2184" s="722"/>
      <c r="BN2184" s="722"/>
      <c r="BO2184" s="722"/>
      <c r="BP2184" s="722"/>
      <c r="BQ2184" s="722"/>
      <c r="BR2184" s="722"/>
      <c r="BS2184" s="722"/>
      <c r="BT2184" s="722"/>
      <c r="BU2184" s="722"/>
      <c r="BV2184" s="722"/>
      <c r="BW2184" s="722"/>
      <c r="BX2184" s="722"/>
      <c r="BY2184" s="722"/>
      <c r="BZ2184" s="722"/>
      <c r="CA2184" s="722"/>
      <c r="CB2184" s="722"/>
      <c r="CC2184" s="722"/>
      <c r="CD2184" s="722"/>
      <c r="CE2184" s="722"/>
      <c r="CF2184" s="722"/>
      <c r="CG2184" s="722"/>
      <c r="CH2184" s="722"/>
      <c r="CI2184" s="722"/>
      <c r="CJ2184" s="722"/>
      <c r="CK2184" s="722"/>
      <c r="CL2184" s="722"/>
      <c r="CM2184" s="722"/>
      <c r="CN2184" s="722"/>
      <c r="CO2184" s="722"/>
      <c r="CP2184" s="722"/>
      <c r="CQ2184" s="722"/>
      <c r="CR2184" s="722"/>
      <c r="CS2184" s="722"/>
    </row>
    <row r="2185" spans="1:97" s="1376" customFormat="1">
      <c r="A2185" s="722"/>
      <c r="B2185" s="722"/>
      <c r="C2185" s="722"/>
      <c r="D2185" s="722"/>
      <c r="E2185" s="722"/>
      <c r="F2185" s="757"/>
      <c r="G2185" s="757"/>
      <c r="H2185" s="757"/>
      <c r="I2185" s="757"/>
      <c r="J2185" s="757"/>
      <c r="K2185" s="758"/>
      <c r="L2185" s="758"/>
      <c r="M2185" s="722"/>
      <c r="N2185" s="736"/>
      <c r="O2185" s="736"/>
      <c r="P2185" s="736"/>
      <c r="Q2185" s="736"/>
      <c r="R2185" s="736"/>
      <c r="S2185" s="736"/>
      <c r="T2185" s="736"/>
      <c r="U2185" s="736"/>
      <c r="BA2185" s="722"/>
      <c r="BB2185" s="722"/>
      <c r="BC2185" s="722"/>
      <c r="BD2185" s="722"/>
      <c r="BE2185" s="722"/>
      <c r="BF2185" s="722"/>
      <c r="BG2185" s="722"/>
      <c r="BH2185" s="722"/>
      <c r="BI2185" s="722"/>
      <c r="BJ2185" s="722"/>
      <c r="BK2185" s="722"/>
      <c r="BL2185" s="722"/>
      <c r="BM2185" s="722"/>
      <c r="BN2185" s="722"/>
      <c r="BO2185" s="722"/>
      <c r="BP2185" s="722"/>
      <c r="BQ2185" s="722"/>
      <c r="BR2185" s="722"/>
      <c r="BS2185" s="722"/>
      <c r="BT2185" s="722"/>
      <c r="BU2185" s="722"/>
      <c r="BV2185" s="722"/>
      <c r="BW2185" s="722"/>
      <c r="BX2185" s="722"/>
      <c r="BY2185" s="722"/>
      <c r="BZ2185" s="722"/>
      <c r="CA2185" s="722"/>
      <c r="CB2185" s="722"/>
      <c r="CC2185" s="722"/>
      <c r="CD2185" s="722"/>
      <c r="CE2185" s="722"/>
      <c r="CF2185" s="722"/>
      <c r="CG2185" s="722"/>
      <c r="CH2185" s="722"/>
      <c r="CI2185" s="722"/>
      <c r="CJ2185" s="722"/>
      <c r="CK2185" s="722"/>
      <c r="CL2185" s="722"/>
      <c r="CM2185" s="722"/>
      <c r="CN2185" s="722"/>
      <c r="CO2185" s="722"/>
      <c r="CP2185" s="722"/>
      <c r="CQ2185" s="722"/>
      <c r="CR2185" s="722"/>
      <c r="CS2185" s="722"/>
    </row>
    <row r="2186" spans="1:97" s="1376" customFormat="1">
      <c r="A2186" s="722"/>
      <c r="B2186" s="722"/>
      <c r="C2186" s="722"/>
      <c r="D2186" s="722"/>
      <c r="E2186" s="722"/>
      <c r="F2186" s="757"/>
      <c r="G2186" s="757"/>
      <c r="H2186" s="757"/>
      <c r="I2186" s="757"/>
      <c r="J2186" s="757"/>
      <c r="K2186" s="758"/>
      <c r="L2186" s="758"/>
      <c r="M2186" s="722"/>
      <c r="N2186" s="736"/>
      <c r="O2186" s="736"/>
      <c r="P2186" s="736"/>
      <c r="Q2186" s="736"/>
      <c r="R2186" s="736"/>
      <c r="S2186" s="736"/>
      <c r="T2186" s="736"/>
      <c r="U2186" s="736"/>
      <c r="BA2186" s="722"/>
      <c r="BB2186" s="722"/>
      <c r="BC2186" s="722"/>
      <c r="BD2186" s="722"/>
      <c r="BE2186" s="722"/>
      <c r="BF2186" s="722"/>
      <c r="BG2186" s="722"/>
      <c r="BH2186" s="722"/>
      <c r="BI2186" s="722"/>
      <c r="BJ2186" s="722"/>
      <c r="BK2186" s="722"/>
      <c r="BL2186" s="722"/>
      <c r="BM2186" s="722"/>
      <c r="BN2186" s="722"/>
      <c r="BO2186" s="722"/>
      <c r="BP2186" s="722"/>
      <c r="BQ2186" s="722"/>
      <c r="BR2186" s="722"/>
      <c r="BS2186" s="722"/>
      <c r="BT2186" s="722"/>
      <c r="BU2186" s="722"/>
      <c r="BV2186" s="722"/>
      <c r="BW2186" s="722"/>
      <c r="BX2186" s="722"/>
      <c r="BY2186" s="722"/>
      <c r="BZ2186" s="722"/>
      <c r="CA2186" s="722"/>
      <c r="CB2186" s="722"/>
      <c r="CC2186" s="722"/>
      <c r="CD2186" s="722"/>
      <c r="CE2186" s="722"/>
      <c r="CF2186" s="722"/>
      <c r="CG2186" s="722"/>
      <c r="CH2186" s="722"/>
      <c r="CI2186" s="722"/>
      <c r="CJ2186" s="722"/>
      <c r="CK2186" s="722"/>
      <c r="CL2186" s="722"/>
      <c r="CM2186" s="722"/>
      <c r="CN2186" s="722"/>
      <c r="CO2186" s="722"/>
      <c r="CP2186" s="722"/>
      <c r="CQ2186" s="722"/>
      <c r="CR2186" s="722"/>
      <c r="CS2186" s="722"/>
    </row>
    <row r="2187" spans="1:97" s="1376" customFormat="1">
      <c r="A2187" s="722"/>
      <c r="B2187" s="722"/>
      <c r="C2187" s="722"/>
      <c r="D2187" s="722"/>
      <c r="E2187" s="722"/>
      <c r="F2187" s="757"/>
      <c r="G2187" s="757"/>
      <c r="H2187" s="757"/>
      <c r="I2187" s="757"/>
      <c r="J2187" s="757"/>
      <c r="K2187" s="758"/>
      <c r="L2187" s="758"/>
      <c r="M2187" s="722"/>
      <c r="N2187" s="736"/>
      <c r="O2187" s="736"/>
      <c r="P2187" s="736"/>
      <c r="Q2187" s="736"/>
      <c r="R2187" s="736"/>
      <c r="S2187" s="736"/>
      <c r="T2187" s="736"/>
      <c r="U2187" s="736"/>
      <c r="BA2187" s="722"/>
      <c r="BB2187" s="722"/>
      <c r="BC2187" s="722"/>
      <c r="BD2187" s="722"/>
      <c r="BE2187" s="722"/>
      <c r="BF2187" s="722"/>
      <c r="BG2187" s="722"/>
      <c r="BH2187" s="722"/>
      <c r="BI2187" s="722"/>
      <c r="BJ2187" s="722"/>
      <c r="BK2187" s="722"/>
      <c r="BL2187" s="722"/>
      <c r="BM2187" s="722"/>
      <c r="BN2187" s="722"/>
      <c r="BO2187" s="722"/>
      <c r="BP2187" s="722"/>
      <c r="BQ2187" s="722"/>
      <c r="BR2187" s="722"/>
      <c r="BS2187" s="722"/>
      <c r="BT2187" s="722"/>
      <c r="BU2187" s="722"/>
      <c r="BV2187" s="722"/>
      <c r="BW2187" s="722"/>
      <c r="BX2187" s="722"/>
      <c r="BY2187" s="722"/>
      <c r="BZ2187" s="722"/>
      <c r="CA2187" s="722"/>
      <c r="CB2187" s="722"/>
      <c r="CC2187" s="722"/>
      <c r="CD2187" s="722"/>
      <c r="CE2187" s="722"/>
      <c r="CF2187" s="722"/>
      <c r="CG2187" s="722"/>
      <c r="CH2187" s="722"/>
      <c r="CI2187" s="722"/>
      <c r="CJ2187" s="722"/>
      <c r="CK2187" s="722"/>
      <c r="CL2187" s="722"/>
      <c r="CM2187" s="722"/>
      <c r="CN2187" s="722"/>
      <c r="CO2187" s="722"/>
      <c r="CP2187" s="722"/>
      <c r="CQ2187" s="722"/>
      <c r="CR2187" s="722"/>
      <c r="CS2187" s="722"/>
    </row>
    <row r="2188" spans="1:97" s="1376" customFormat="1">
      <c r="A2188" s="722"/>
      <c r="B2188" s="722"/>
      <c r="C2188" s="722"/>
      <c r="D2188" s="722"/>
      <c r="E2188" s="722"/>
      <c r="F2188" s="757"/>
      <c r="G2188" s="757"/>
      <c r="H2188" s="757"/>
      <c r="I2188" s="757"/>
      <c r="J2188" s="757"/>
      <c r="K2188" s="758"/>
      <c r="L2188" s="758"/>
      <c r="M2188" s="722"/>
      <c r="N2188" s="736"/>
      <c r="O2188" s="736"/>
      <c r="P2188" s="736"/>
      <c r="Q2188" s="736"/>
      <c r="R2188" s="736"/>
      <c r="S2188" s="736"/>
      <c r="T2188" s="736"/>
      <c r="U2188" s="736"/>
      <c r="BA2188" s="722"/>
      <c r="BB2188" s="722"/>
      <c r="BC2188" s="722"/>
      <c r="BD2188" s="722"/>
      <c r="BE2188" s="722"/>
      <c r="BF2188" s="722"/>
      <c r="BG2188" s="722"/>
      <c r="BH2188" s="722"/>
      <c r="BI2188" s="722"/>
      <c r="BJ2188" s="722"/>
      <c r="BK2188" s="722"/>
      <c r="BL2188" s="722"/>
      <c r="BM2188" s="722"/>
      <c r="BN2188" s="722"/>
      <c r="BO2188" s="722"/>
      <c r="BP2188" s="722"/>
      <c r="BQ2188" s="722"/>
      <c r="BR2188" s="722"/>
      <c r="BS2188" s="722"/>
      <c r="BT2188" s="722"/>
      <c r="BU2188" s="722"/>
      <c r="BV2188" s="722"/>
      <c r="BW2188" s="722"/>
      <c r="BX2188" s="722"/>
      <c r="BY2188" s="722"/>
      <c r="BZ2188" s="722"/>
      <c r="CA2188" s="722"/>
      <c r="CB2188" s="722"/>
      <c r="CC2188" s="722"/>
      <c r="CD2188" s="722"/>
      <c r="CE2188" s="722"/>
      <c r="CF2188" s="722"/>
      <c r="CG2188" s="722"/>
      <c r="CH2188" s="722"/>
      <c r="CI2188" s="722"/>
      <c r="CJ2188" s="722"/>
      <c r="CK2188" s="722"/>
      <c r="CL2188" s="722"/>
      <c r="CM2188" s="722"/>
      <c r="CN2188" s="722"/>
      <c r="CO2188" s="722"/>
      <c r="CP2188" s="722"/>
      <c r="CQ2188" s="722"/>
      <c r="CR2188" s="722"/>
      <c r="CS2188" s="722"/>
    </row>
    <row r="2189" spans="1:97" s="1376" customFormat="1">
      <c r="A2189" s="722"/>
      <c r="B2189" s="722"/>
      <c r="C2189" s="722"/>
      <c r="D2189" s="722"/>
      <c r="E2189" s="722"/>
      <c r="F2189" s="757"/>
      <c r="G2189" s="757"/>
      <c r="H2189" s="757"/>
      <c r="I2189" s="757"/>
      <c r="J2189" s="757"/>
      <c r="K2189" s="758"/>
      <c r="L2189" s="758"/>
      <c r="M2189" s="722"/>
      <c r="N2189" s="736"/>
      <c r="O2189" s="736"/>
      <c r="P2189" s="736"/>
      <c r="Q2189" s="736"/>
      <c r="R2189" s="736"/>
      <c r="S2189" s="736"/>
      <c r="T2189" s="736"/>
      <c r="U2189" s="736"/>
      <c r="BA2189" s="722"/>
      <c r="BB2189" s="722"/>
      <c r="BC2189" s="722"/>
      <c r="BD2189" s="722"/>
      <c r="BE2189" s="722"/>
      <c r="BF2189" s="722"/>
      <c r="BG2189" s="722"/>
      <c r="BH2189" s="722"/>
      <c r="BI2189" s="722"/>
      <c r="BJ2189" s="722"/>
      <c r="BK2189" s="722"/>
      <c r="BL2189" s="722"/>
      <c r="BM2189" s="722"/>
      <c r="BN2189" s="722"/>
      <c r="BO2189" s="722"/>
      <c r="BP2189" s="722"/>
      <c r="BQ2189" s="722"/>
      <c r="BR2189" s="722"/>
      <c r="BS2189" s="722"/>
      <c r="BT2189" s="722"/>
      <c r="BU2189" s="722"/>
      <c r="BV2189" s="722"/>
      <c r="BW2189" s="722"/>
      <c r="BX2189" s="722"/>
      <c r="BY2189" s="722"/>
      <c r="BZ2189" s="722"/>
      <c r="CA2189" s="722"/>
      <c r="CB2189" s="722"/>
      <c r="CC2189" s="722"/>
      <c r="CD2189" s="722"/>
      <c r="CE2189" s="722"/>
      <c r="CF2189" s="722"/>
      <c r="CG2189" s="722"/>
      <c r="CH2189" s="722"/>
      <c r="CI2189" s="722"/>
      <c r="CJ2189" s="722"/>
      <c r="CK2189" s="722"/>
      <c r="CL2189" s="722"/>
      <c r="CM2189" s="722"/>
      <c r="CN2189" s="722"/>
      <c r="CO2189" s="722"/>
      <c r="CP2189" s="722"/>
      <c r="CQ2189" s="722"/>
      <c r="CR2189" s="722"/>
      <c r="CS2189" s="722"/>
    </row>
    <row r="2190" spans="1:97" s="1376" customFormat="1">
      <c r="A2190" s="722"/>
      <c r="B2190" s="722"/>
      <c r="C2190" s="722"/>
      <c r="D2190" s="722"/>
      <c r="E2190" s="722"/>
      <c r="F2190" s="757"/>
      <c r="G2190" s="757"/>
      <c r="H2190" s="757"/>
      <c r="I2190" s="757"/>
      <c r="J2190" s="757"/>
      <c r="K2190" s="758"/>
      <c r="L2190" s="758"/>
      <c r="M2190" s="722"/>
      <c r="N2190" s="736"/>
      <c r="O2190" s="736"/>
      <c r="P2190" s="736"/>
      <c r="Q2190" s="736"/>
      <c r="R2190" s="736"/>
      <c r="S2190" s="736"/>
      <c r="T2190" s="736"/>
      <c r="U2190" s="736"/>
      <c r="BA2190" s="722"/>
      <c r="BB2190" s="722"/>
      <c r="BC2190" s="722"/>
      <c r="BD2190" s="722"/>
      <c r="BE2190" s="722"/>
      <c r="BF2190" s="722"/>
      <c r="BG2190" s="722"/>
      <c r="BH2190" s="722"/>
      <c r="BI2190" s="722"/>
      <c r="BJ2190" s="722"/>
      <c r="BK2190" s="722"/>
      <c r="BL2190" s="722"/>
      <c r="BM2190" s="722"/>
      <c r="BN2190" s="722"/>
      <c r="BO2190" s="722"/>
      <c r="BP2190" s="722"/>
      <c r="BQ2190" s="722"/>
      <c r="BR2190" s="722"/>
      <c r="BS2190" s="722"/>
      <c r="BT2190" s="722"/>
      <c r="BU2190" s="722"/>
      <c r="BV2190" s="722"/>
      <c r="BW2190" s="722"/>
      <c r="BX2190" s="722"/>
      <c r="BY2190" s="722"/>
      <c r="BZ2190" s="722"/>
      <c r="CA2190" s="722"/>
      <c r="CB2190" s="722"/>
      <c r="CC2190" s="722"/>
      <c r="CD2190" s="722"/>
      <c r="CE2190" s="722"/>
      <c r="CF2190" s="722"/>
      <c r="CG2190" s="722"/>
      <c r="CH2190" s="722"/>
      <c r="CI2190" s="722"/>
      <c r="CJ2190" s="722"/>
      <c r="CK2190" s="722"/>
      <c r="CL2190" s="722"/>
      <c r="CM2190" s="722"/>
      <c r="CN2190" s="722"/>
      <c r="CO2190" s="722"/>
      <c r="CP2190" s="722"/>
      <c r="CQ2190" s="722"/>
      <c r="CR2190" s="722"/>
      <c r="CS2190" s="722"/>
    </row>
    <row r="2191" spans="1:97" s="1376" customFormat="1">
      <c r="A2191" s="722"/>
      <c r="B2191" s="722"/>
      <c r="C2191" s="722"/>
      <c r="D2191" s="722"/>
      <c r="E2191" s="722"/>
      <c r="F2191" s="757"/>
      <c r="G2191" s="757"/>
      <c r="H2191" s="757"/>
      <c r="I2191" s="757"/>
      <c r="J2191" s="757"/>
      <c r="K2191" s="758"/>
      <c r="L2191" s="758"/>
      <c r="M2191" s="722"/>
      <c r="N2191" s="736"/>
      <c r="O2191" s="736"/>
      <c r="P2191" s="736"/>
      <c r="Q2191" s="736"/>
      <c r="R2191" s="736"/>
      <c r="S2191" s="736"/>
      <c r="T2191" s="736"/>
      <c r="U2191" s="736"/>
      <c r="BA2191" s="722"/>
      <c r="BB2191" s="722"/>
      <c r="BC2191" s="722"/>
      <c r="BD2191" s="722"/>
      <c r="BE2191" s="722"/>
      <c r="BF2191" s="722"/>
      <c r="BG2191" s="722"/>
      <c r="BH2191" s="722"/>
      <c r="BI2191" s="722"/>
      <c r="BJ2191" s="722"/>
      <c r="BK2191" s="722"/>
      <c r="BL2191" s="722"/>
      <c r="BM2191" s="722"/>
      <c r="BN2191" s="722"/>
      <c r="BO2191" s="722"/>
      <c r="BP2191" s="722"/>
      <c r="BQ2191" s="722"/>
      <c r="BR2191" s="722"/>
      <c r="BS2191" s="722"/>
      <c r="BT2191" s="722"/>
      <c r="BU2191" s="722"/>
      <c r="BV2191" s="722"/>
      <c r="BW2191" s="722"/>
      <c r="BX2191" s="722"/>
      <c r="BY2191" s="722"/>
      <c r="BZ2191" s="722"/>
      <c r="CA2191" s="722"/>
      <c r="CB2191" s="722"/>
      <c r="CC2191" s="722"/>
      <c r="CD2191" s="722"/>
      <c r="CE2191" s="722"/>
      <c r="CF2191" s="722"/>
      <c r="CG2191" s="722"/>
      <c r="CH2191" s="722"/>
      <c r="CI2191" s="722"/>
      <c r="CJ2191" s="722"/>
      <c r="CK2191" s="722"/>
      <c r="CL2191" s="722"/>
      <c r="CM2191" s="722"/>
      <c r="CN2191" s="722"/>
      <c r="CO2191" s="722"/>
      <c r="CP2191" s="722"/>
      <c r="CQ2191" s="722"/>
      <c r="CR2191" s="722"/>
      <c r="CS2191" s="722"/>
    </row>
    <row r="2192" spans="1:97" s="1376" customFormat="1">
      <c r="A2192" s="722"/>
      <c r="B2192" s="722"/>
      <c r="C2192" s="722"/>
      <c r="D2192" s="722"/>
      <c r="E2192" s="722"/>
      <c r="F2192" s="757"/>
      <c r="G2192" s="757"/>
      <c r="H2192" s="757"/>
      <c r="I2192" s="757"/>
      <c r="J2192" s="757"/>
      <c r="K2192" s="758"/>
      <c r="L2192" s="758"/>
      <c r="M2192" s="722"/>
      <c r="N2192" s="736"/>
      <c r="O2192" s="736"/>
      <c r="P2192" s="736"/>
      <c r="Q2192" s="736"/>
      <c r="R2192" s="736"/>
      <c r="S2192" s="736"/>
      <c r="T2192" s="736"/>
      <c r="U2192" s="736"/>
      <c r="BA2192" s="722"/>
      <c r="BB2192" s="722"/>
      <c r="BC2192" s="722"/>
      <c r="BD2192" s="722"/>
      <c r="BE2192" s="722"/>
      <c r="BF2192" s="722"/>
      <c r="BG2192" s="722"/>
      <c r="BH2192" s="722"/>
      <c r="BI2192" s="722"/>
      <c r="BJ2192" s="722"/>
      <c r="BK2192" s="722"/>
      <c r="BL2192" s="722"/>
      <c r="BM2192" s="722"/>
      <c r="BN2192" s="722"/>
      <c r="BO2192" s="722"/>
      <c r="BP2192" s="722"/>
      <c r="BQ2192" s="722"/>
      <c r="BR2192" s="722"/>
      <c r="BS2192" s="722"/>
      <c r="BT2192" s="722"/>
      <c r="BU2192" s="722"/>
      <c r="BV2192" s="722"/>
      <c r="BW2192" s="722"/>
      <c r="BX2192" s="722"/>
      <c r="BY2192" s="722"/>
      <c r="BZ2192" s="722"/>
      <c r="CA2192" s="722"/>
      <c r="CB2192" s="722"/>
      <c r="CC2192" s="722"/>
      <c r="CD2192" s="722"/>
      <c r="CE2192" s="722"/>
      <c r="CF2192" s="722"/>
      <c r="CG2192" s="722"/>
      <c r="CH2192" s="722"/>
      <c r="CI2192" s="722"/>
      <c r="CJ2192" s="722"/>
      <c r="CK2192" s="722"/>
      <c r="CL2192" s="722"/>
      <c r="CM2192" s="722"/>
      <c r="CN2192" s="722"/>
      <c r="CO2192" s="722"/>
      <c r="CP2192" s="722"/>
      <c r="CQ2192" s="722"/>
      <c r="CR2192" s="722"/>
      <c r="CS2192" s="722"/>
    </row>
    <row r="2193" spans="1:97" s="1376" customFormat="1">
      <c r="A2193" s="722"/>
      <c r="B2193" s="722"/>
      <c r="C2193" s="722"/>
      <c r="D2193" s="722"/>
      <c r="E2193" s="722"/>
      <c r="F2193" s="757"/>
      <c r="G2193" s="757"/>
      <c r="H2193" s="757"/>
      <c r="I2193" s="757"/>
      <c r="J2193" s="757"/>
      <c r="K2193" s="758"/>
      <c r="L2193" s="758"/>
      <c r="M2193" s="722"/>
      <c r="N2193" s="736"/>
      <c r="O2193" s="736"/>
      <c r="P2193" s="736"/>
      <c r="Q2193" s="736"/>
      <c r="R2193" s="736"/>
      <c r="S2193" s="736"/>
      <c r="T2193" s="736"/>
      <c r="U2193" s="736"/>
      <c r="BA2193" s="722"/>
      <c r="BB2193" s="722"/>
      <c r="BC2193" s="722"/>
      <c r="BD2193" s="722"/>
      <c r="BE2193" s="722"/>
      <c r="BF2193" s="722"/>
      <c r="BG2193" s="722"/>
      <c r="BH2193" s="722"/>
      <c r="BI2193" s="722"/>
      <c r="BJ2193" s="722"/>
      <c r="BK2193" s="722"/>
      <c r="BL2193" s="722"/>
      <c r="BM2193" s="722"/>
      <c r="BN2193" s="722"/>
      <c r="BO2193" s="722"/>
      <c r="BP2193" s="722"/>
      <c r="BQ2193" s="722"/>
      <c r="BR2193" s="722"/>
      <c r="BS2193" s="722"/>
      <c r="BT2193" s="722"/>
      <c r="BU2193" s="722"/>
      <c r="BV2193" s="722"/>
      <c r="BW2193" s="722"/>
      <c r="BX2193" s="722"/>
      <c r="BY2193" s="722"/>
      <c r="BZ2193" s="722"/>
      <c r="CA2193" s="722"/>
      <c r="CB2193" s="722"/>
      <c r="CC2193" s="722"/>
      <c r="CD2193" s="722"/>
      <c r="CE2193" s="722"/>
      <c r="CF2193" s="722"/>
      <c r="CG2193" s="722"/>
      <c r="CH2193" s="722"/>
      <c r="CI2193" s="722"/>
      <c r="CJ2193" s="722"/>
      <c r="CK2193" s="722"/>
      <c r="CL2193" s="722"/>
      <c r="CM2193" s="722"/>
      <c r="CN2193" s="722"/>
      <c r="CO2193" s="722"/>
      <c r="CP2193" s="722"/>
      <c r="CQ2193" s="722"/>
      <c r="CR2193" s="722"/>
      <c r="CS2193" s="722"/>
    </row>
    <row r="2194" spans="1:97" s="1376" customFormat="1">
      <c r="A2194" s="722"/>
      <c r="B2194" s="722"/>
      <c r="C2194" s="722"/>
      <c r="D2194" s="722"/>
      <c r="E2194" s="722"/>
      <c r="F2194" s="757"/>
      <c r="G2194" s="757"/>
      <c r="H2194" s="757"/>
      <c r="I2194" s="757"/>
      <c r="J2194" s="757"/>
      <c r="K2194" s="758"/>
      <c r="L2194" s="758"/>
      <c r="M2194" s="722"/>
      <c r="N2194" s="736"/>
      <c r="O2194" s="736"/>
      <c r="P2194" s="736"/>
      <c r="Q2194" s="736"/>
      <c r="R2194" s="736"/>
      <c r="S2194" s="736"/>
      <c r="T2194" s="736"/>
      <c r="U2194" s="736"/>
      <c r="BA2194" s="722"/>
      <c r="BB2194" s="722"/>
      <c r="BC2194" s="722"/>
      <c r="BD2194" s="722"/>
      <c r="BE2194" s="722"/>
      <c r="BF2194" s="722"/>
      <c r="BG2194" s="722"/>
      <c r="BH2194" s="722"/>
      <c r="BI2194" s="722"/>
      <c r="BJ2194" s="722"/>
      <c r="BK2194" s="722"/>
      <c r="BL2194" s="722"/>
      <c r="BM2194" s="722"/>
      <c r="BN2194" s="722"/>
      <c r="BO2194" s="722"/>
      <c r="BP2194" s="722"/>
      <c r="BQ2194" s="722"/>
      <c r="BR2194" s="722"/>
      <c r="BS2194" s="722"/>
      <c r="BT2194" s="722"/>
      <c r="BU2194" s="722"/>
      <c r="BV2194" s="722"/>
      <c r="BW2194" s="722"/>
      <c r="BX2194" s="722"/>
      <c r="BY2194" s="722"/>
      <c r="BZ2194" s="722"/>
      <c r="CA2194" s="722"/>
      <c r="CB2194" s="722"/>
      <c r="CC2194" s="722"/>
      <c r="CD2194" s="722"/>
      <c r="CE2194" s="722"/>
      <c r="CF2194" s="722"/>
      <c r="CG2194" s="722"/>
      <c r="CH2194" s="722"/>
      <c r="CI2194" s="722"/>
      <c r="CJ2194" s="722"/>
      <c r="CK2194" s="722"/>
      <c r="CL2194" s="722"/>
      <c r="CM2194" s="722"/>
      <c r="CN2194" s="722"/>
      <c r="CO2194" s="722"/>
      <c r="CP2194" s="722"/>
      <c r="CQ2194" s="722"/>
      <c r="CR2194" s="722"/>
      <c r="CS2194" s="722"/>
    </row>
    <row r="2195" spans="1:97" s="1376" customFormat="1">
      <c r="A2195" s="722"/>
      <c r="B2195" s="722"/>
      <c r="C2195" s="722"/>
      <c r="D2195" s="722"/>
      <c r="E2195" s="722"/>
      <c r="F2195" s="757"/>
      <c r="G2195" s="757"/>
      <c r="H2195" s="757"/>
      <c r="I2195" s="757"/>
      <c r="J2195" s="757"/>
      <c r="K2195" s="758"/>
      <c r="L2195" s="758"/>
      <c r="M2195" s="722"/>
      <c r="N2195" s="736"/>
      <c r="O2195" s="736"/>
      <c r="P2195" s="736"/>
      <c r="Q2195" s="736"/>
      <c r="R2195" s="736"/>
      <c r="S2195" s="736"/>
      <c r="T2195" s="736"/>
      <c r="U2195" s="736"/>
      <c r="BA2195" s="722"/>
      <c r="BB2195" s="722"/>
      <c r="BC2195" s="722"/>
      <c r="BD2195" s="722"/>
      <c r="BE2195" s="722"/>
      <c r="BF2195" s="722"/>
      <c r="BG2195" s="722"/>
      <c r="BH2195" s="722"/>
      <c r="BI2195" s="722"/>
      <c r="BJ2195" s="722"/>
      <c r="BK2195" s="722"/>
      <c r="BL2195" s="722"/>
      <c r="BM2195" s="722"/>
      <c r="BN2195" s="722"/>
      <c r="BO2195" s="722"/>
      <c r="BP2195" s="722"/>
      <c r="BQ2195" s="722"/>
      <c r="BR2195" s="722"/>
      <c r="BS2195" s="722"/>
      <c r="BT2195" s="722"/>
      <c r="BU2195" s="722"/>
      <c r="BV2195" s="722"/>
      <c r="BW2195" s="722"/>
      <c r="BX2195" s="722"/>
      <c r="BY2195" s="722"/>
      <c r="BZ2195" s="722"/>
      <c r="CA2195" s="722"/>
      <c r="CB2195" s="722"/>
      <c r="CC2195" s="722"/>
      <c r="CD2195" s="722"/>
      <c r="CE2195" s="722"/>
      <c r="CF2195" s="722"/>
      <c r="CG2195" s="722"/>
      <c r="CH2195" s="722"/>
      <c r="CI2195" s="722"/>
      <c r="CJ2195" s="722"/>
      <c r="CK2195" s="722"/>
      <c r="CL2195" s="722"/>
      <c r="CM2195" s="722"/>
      <c r="CN2195" s="722"/>
      <c r="CO2195" s="722"/>
      <c r="CP2195" s="722"/>
      <c r="CQ2195" s="722"/>
      <c r="CR2195" s="722"/>
      <c r="CS2195" s="722"/>
    </row>
    <row r="2196" spans="1:97" s="1376" customFormat="1">
      <c r="A2196" s="722"/>
      <c r="B2196" s="722"/>
      <c r="C2196" s="722"/>
      <c r="D2196" s="722"/>
      <c r="E2196" s="722"/>
      <c r="F2196" s="757"/>
      <c r="G2196" s="757"/>
      <c r="H2196" s="757"/>
      <c r="I2196" s="757"/>
      <c r="J2196" s="757"/>
      <c r="K2196" s="758"/>
      <c r="L2196" s="758"/>
      <c r="M2196" s="722"/>
      <c r="N2196" s="736"/>
      <c r="O2196" s="736"/>
      <c r="P2196" s="736"/>
      <c r="Q2196" s="736"/>
      <c r="R2196" s="736"/>
      <c r="S2196" s="736"/>
      <c r="T2196" s="736"/>
      <c r="U2196" s="736"/>
      <c r="BA2196" s="722"/>
      <c r="BB2196" s="722"/>
      <c r="BC2196" s="722"/>
      <c r="BD2196" s="722"/>
      <c r="BE2196" s="722"/>
      <c r="BF2196" s="722"/>
      <c r="BG2196" s="722"/>
      <c r="BH2196" s="722"/>
      <c r="BI2196" s="722"/>
      <c r="BJ2196" s="722"/>
      <c r="BK2196" s="722"/>
      <c r="BL2196" s="722"/>
      <c r="BM2196" s="722"/>
      <c r="BN2196" s="722"/>
      <c r="BO2196" s="722"/>
      <c r="BP2196" s="722"/>
      <c r="BQ2196" s="722"/>
      <c r="BR2196" s="722"/>
      <c r="BS2196" s="722"/>
      <c r="BT2196" s="722"/>
      <c r="BU2196" s="722"/>
      <c r="BV2196" s="722"/>
      <c r="BW2196" s="722"/>
      <c r="BX2196" s="722"/>
      <c r="BY2196" s="722"/>
      <c r="BZ2196" s="722"/>
      <c r="CA2196" s="722"/>
      <c r="CB2196" s="722"/>
      <c r="CC2196" s="722"/>
      <c r="CD2196" s="722"/>
      <c r="CE2196" s="722"/>
      <c r="CF2196" s="722"/>
      <c r="CG2196" s="722"/>
      <c r="CH2196" s="722"/>
      <c r="CI2196" s="722"/>
      <c r="CJ2196" s="722"/>
      <c r="CK2196" s="722"/>
      <c r="CL2196" s="722"/>
      <c r="CM2196" s="722"/>
      <c r="CN2196" s="722"/>
      <c r="CO2196" s="722"/>
      <c r="CP2196" s="722"/>
      <c r="CQ2196" s="722"/>
      <c r="CR2196" s="722"/>
      <c r="CS2196" s="722"/>
    </row>
    <row r="2197" spans="1:97" s="1376" customFormat="1">
      <c r="A2197" s="722"/>
      <c r="B2197" s="722"/>
      <c r="C2197" s="722"/>
      <c r="D2197" s="722"/>
      <c r="E2197" s="722"/>
      <c r="F2197" s="757"/>
      <c r="G2197" s="757"/>
      <c r="H2197" s="757"/>
      <c r="I2197" s="757"/>
      <c r="J2197" s="757"/>
      <c r="K2197" s="758"/>
      <c r="L2197" s="758"/>
      <c r="M2197" s="722"/>
      <c r="N2197" s="736"/>
      <c r="O2197" s="736"/>
      <c r="P2197" s="736"/>
      <c r="Q2197" s="736"/>
      <c r="R2197" s="736"/>
      <c r="S2197" s="736"/>
      <c r="T2197" s="736"/>
      <c r="U2197" s="736"/>
      <c r="BA2197" s="722"/>
      <c r="BB2197" s="722"/>
      <c r="BC2197" s="722"/>
      <c r="BD2197" s="722"/>
      <c r="BE2197" s="722"/>
      <c r="BF2197" s="722"/>
      <c r="BG2197" s="722"/>
      <c r="BH2197" s="722"/>
      <c r="BI2197" s="722"/>
      <c r="BJ2197" s="722"/>
      <c r="BK2197" s="722"/>
      <c r="BL2197" s="722"/>
      <c r="BM2197" s="722"/>
      <c r="BN2197" s="722"/>
      <c r="BO2197" s="722"/>
      <c r="BP2197" s="722"/>
      <c r="BQ2197" s="722"/>
      <c r="BR2197" s="722"/>
      <c r="BS2197" s="722"/>
      <c r="BT2197" s="722"/>
      <c r="BU2197" s="722"/>
      <c r="BV2197" s="722"/>
      <c r="BW2197" s="722"/>
      <c r="BX2197" s="722"/>
      <c r="BY2197" s="722"/>
      <c r="BZ2197" s="722"/>
      <c r="CA2197" s="722"/>
      <c r="CB2197" s="722"/>
      <c r="CC2197" s="722"/>
      <c r="CD2197" s="722"/>
      <c r="CE2197" s="722"/>
      <c r="CF2197" s="722"/>
      <c r="CG2197" s="722"/>
      <c r="CH2197" s="722"/>
      <c r="CI2197" s="722"/>
      <c r="CJ2197" s="722"/>
      <c r="CK2197" s="722"/>
      <c r="CL2197" s="722"/>
      <c r="CM2197" s="722"/>
      <c r="CN2197" s="722"/>
      <c r="CO2197" s="722"/>
      <c r="CP2197" s="722"/>
      <c r="CQ2197" s="722"/>
      <c r="CR2197" s="722"/>
      <c r="CS2197" s="722"/>
    </row>
    <row r="2198" spans="1:97" s="1376" customFormat="1">
      <c r="A2198" s="722"/>
      <c r="B2198" s="722"/>
      <c r="C2198" s="722"/>
      <c r="D2198" s="722"/>
      <c r="E2198" s="722"/>
      <c r="F2198" s="757"/>
      <c r="G2198" s="757"/>
      <c r="H2198" s="757"/>
      <c r="I2198" s="757"/>
      <c r="J2198" s="757"/>
      <c r="K2198" s="758"/>
      <c r="L2198" s="758"/>
      <c r="M2198" s="722"/>
      <c r="N2198" s="736"/>
      <c r="O2198" s="736"/>
      <c r="P2198" s="736"/>
      <c r="Q2198" s="736"/>
      <c r="R2198" s="736"/>
      <c r="S2198" s="736"/>
      <c r="T2198" s="736"/>
      <c r="U2198" s="736"/>
      <c r="BA2198" s="722"/>
      <c r="BB2198" s="722"/>
      <c r="BC2198" s="722"/>
      <c r="BD2198" s="722"/>
      <c r="BE2198" s="722"/>
      <c r="BF2198" s="722"/>
      <c r="BG2198" s="722"/>
      <c r="BH2198" s="722"/>
      <c r="BI2198" s="722"/>
      <c r="BJ2198" s="722"/>
      <c r="BK2198" s="722"/>
      <c r="BL2198" s="722"/>
      <c r="BM2198" s="722"/>
      <c r="BN2198" s="722"/>
      <c r="BO2198" s="722"/>
      <c r="BP2198" s="722"/>
      <c r="BQ2198" s="722"/>
      <c r="BR2198" s="722"/>
      <c r="BS2198" s="722"/>
      <c r="BT2198" s="722"/>
      <c r="BU2198" s="722"/>
      <c r="BV2198" s="722"/>
      <c r="BW2198" s="722"/>
      <c r="BX2198" s="722"/>
      <c r="BY2198" s="722"/>
      <c r="BZ2198" s="722"/>
      <c r="CA2198" s="722"/>
      <c r="CB2198" s="722"/>
      <c r="CC2198" s="722"/>
      <c r="CD2198" s="722"/>
      <c r="CE2198" s="722"/>
      <c r="CF2198" s="722"/>
      <c r="CG2198" s="722"/>
      <c r="CH2198" s="722"/>
      <c r="CI2198" s="722"/>
      <c r="CJ2198" s="722"/>
      <c r="CK2198" s="722"/>
      <c r="CL2198" s="722"/>
      <c r="CM2198" s="722"/>
      <c r="CN2198" s="722"/>
      <c r="CO2198" s="722"/>
      <c r="CP2198" s="722"/>
      <c r="CQ2198" s="722"/>
      <c r="CR2198" s="722"/>
      <c r="CS2198" s="722"/>
    </row>
    <row r="2199" spans="1:97" s="1376" customFormat="1">
      <c r="A2199" s="722"/>
      <c r="B2199" s="722"/>
      <c r="C2199" s="722"/>
      <c r="D2199" s="722"/>
      <c r="E2199" s="722"/>
      <c r="F2199" s="757"/>
      <c r="G2199" s="757"/>
      <c r="H2199" s="757"/>
      <c r="I2199" s="757"/>
      <c r="J2199" s="757"/>
      <c r="K2199" s="758"/>
      <c r="L2199" s="758"/>
      <c r="M2199" s="722"/>
      <c r="N2199" s="736"/>
      <c r="O2199" s="736"/>
      <c r="P2199" s="736"/>
      <c r="Q2199" s="736"/>
      <c r="R2199" s="736"/>
      <c r="S2199" s="736"/>
      <c r="T2199" s="736"/>
      <c r="U2199" s="736"/>
      <c r="BA2199" s="722"/>
      <c r="BB2199" s="722"/>
      <c r="BC2199" s="722"/>
      <c r="BD2199" s="722"/>
      <c r="BE2199" s="722"/>
      <c r="BF2199" s="722"/>
      <c r="BG2199" s="722"/>
      <c r="BH2199" s="722"/>
      <c r="BI2199" s="722"/>
      <c r="BJ2199" s="722"/>
      <c r="BK2199" s="722"/>
      <c r="BL2199" s="722"/>
      <c r="BM2199" s="722"/>
      <c r="BN2199" s="722"/>
      <c r="BO2199" s="722"/>
      <c r="BP2199" s="722"/>
      <c r="BQ2199" s="722"/>
      <c r="BR2199" s="722"/>
      <c r="BS2199" s="722"/>
      <c r="BT2199" s="722"/>
      <c r="BU2199" s="722"/>
      <c r="BV2199" s="722"/>
      <c r="BW2199" s="722"/>
      <c r="BX2199" s="722"/>
      <c r="BY2199" s="722"/>
      <c r="BZ2199" s="722"/>
      <c r="CA2199" s="722"/>
      <c r="CB2199" s="722"/>
      <c r="CC2199" s="722"/>
      <c r="CD2199" s="722"/>
      <c r="CE2199" s="722"/>
      <c r="CF2199" s="722"/>
      <c r="CG2199" s="722"/>
      <c r="CH2199" s="722"/>
      <c r="CI2199" s="722"/>
      <c r="CJ2199" s="722"/>
      <c r="CK2199" s="722"/>
      <c r="CL2199" s="722"/>
      <c r="CM2199" s="722"/>
      <c r="CN2199" s="722"/>
      <c r="CO2199" s="722"/>
      <c r="CP2199" s="722"/>
      <c r="CQ2199" s="722"/>
      <c r="CR2199" s="722"/>
      <c r="CS2199" s="722"/>
    </row>
    <row r="2200" spans="1:97" s="1376" customFormat="1">
      <c r="A2200" s="722"/>
      <c r="B2200" s="722"/>
      <c r="C2200" s="722"/>
      <c r="D2200" s="722"/>
      <c r="E2200" s="722"/>
      <c r="F2200" s="757"/>
      <c r="G2200" s="757"/>
      <c r="H2200" s="757"/>
      <c r="I2200" s="757"/>
      <c r="J2200" s="757"/>
      <c r="K2200" s="758"/>
      <c r="L2200" s="758"/>
      <c r="M2200" s="722"/>
      <c r="N2200" s="736"/>
      <c r="O2200" s="736"/>
      <c r="P2200" s="736"/>
      <c r="Q2200" s="736"/>
      <c r="R2200" s="736"/>
      <c r="S2200" s="736"/>
      <c r="T2200" s="736"/>
      <c r="U2200" s="736"/>
      <c r="BA2200" s="722"/>
      <c r="BB2200" s="722"/>
      <c r="BC2200" s="722"/>
      <c r="BD2200" s="722"/>
      <c r="BE2200" s="722"/>
      <c r="BF2200" s="722"/>
      <c r="BG2200" s="722"/>
      <c r="BH2200" s="722"/>
      <c r="BI2200" s="722"/>
      <c r="BJ2200" s="722"/>
      <c r="BK2200" s="722"/>
      <c r="BL2200" s="722"/>
      <c r="BM2200" s="722"/>
      <c r="BN2200" s="722"/>
      <c r="BO2200" s="722"/>
      <c r="BP2200" s="722"/>
      <c r="BQ2200" s="722"/>
      <c r="BR2200" s="722"/>
      <c r="BS2200" s="722"/>
      <c r="BT2200" s="722"/>
      <c r="BU2200" s="722"/>
      <c r="BV2200" s="722"/>
      <c r="BW2200" s="722"/>
      <c r="BX2200" s="722"/>
      <c r="BY2200" s="722"/>
      <c r="BZ2200" s="722"/>
      <c r="CA2200" s="722"/>
      <c r="CB2200" s="722"/>
      <c r="CC2200" s="722"/>
      <c r="CD2200" s="722"/>
      <c r="CE2200" s="722"/>
      <c r="CF2200" s="722"/>
      <c r="CG2200" s="722"/>
      <c r="CH2200" s="722"/>
      <c r="CI2200" s="722"/>
      <c r="CJ2200" s="722"/>
      <c r="CK2200" s="722"/>
      <c r="CL2200" s="722"/>
      <c r="CM2200" s="722"/>
      <c r="CN2200" s="722"/>
      <c r="CO2200" s="722"/>
      <c r="CP2200" s="722"/>
      <c r="CQ2200" s="722"/>
      <c r="CR2200" s="722"/>
      <c r="CS2200" s="722"/>
    </row>
    <row r="2201" spans="1:97" s="1376" customFormat="1">
      <c r="A2201" s="722"/>
      <c r="B2201" s="722"/>
      <c r="C2201" s="722"/>
      <c r="D2201" s="722"/>
      <c r="E2201" s="722"/>
      <c r="F2201" s="757"/>
      <c r="G2201" s="757"/>
      <c r="H2201" s="757"/>
      <c r="I2201" s="757"/>
      <c r="J2201" s="757"/>
      <c r="K2201" s="758"/>
      <c r="L2201" s="758"/>
      <c r="M2201" s="722"/>
      <c r="N2201" s="736"/>
      <c r="O2201" s="736"/>
      <c r="P2201" s="736"/>
      <c r="Q2201" s="736"/>
      <c r="R2201" s="736"/>
      <c r="S2201" s="736"/>
      <c r="T2201" s="736"/>
      <c r="U2201" s="736"/>
      <c r="BA2201" s="722"/>
      <c r="BB2201" s="722"/>
      <c r="BC2201" s="722"/>
      <c r="BD2201" s="722"/>
      <c r="BE2201" s="722"/>
      <c r="BF2201" s="722"/>
      <c r="BG2201" s="722"/>
      <c r="BH2201" s="722"/>
      <c r="BI2201" s="722"/>
      <c r="BJ2201" s="722"/>
      <c r="BK2201" s="722"/>
      <c r="BL2201" s="722"/>
      <c r="BM2201" s="722"/>
      <c r="BN2201" s="722"/>
      <c r="BO2201" s="722"/>
      <c r="BP2201" s="722"/>
      <c r="BQ2201" s="722"/>
      <c r="BR2201" s="722"/>
      <c r="BS2201" s="722"/>
      <c r="BT2201" s="722"/>
      <c r="BU2201" s="722"/>
      <c r="BV2201" s="722"/>
      <c r="BW2201" s="722"/>
      <c r="BX2201" s="722"/>
      <c r="BY2201" s="722"/>
      <c r="BZ2201" s="722"/>
      <c r="CA2201" s="722"/>
      <c r="CB2201" s="722"/>
      <c r="CC2201" s="722"/>
      <c r="CD2201" s="722"/>
      <c r="CE2201" s="722"/>
      <c r="CF2201" s="722"/>
      <c r="CG2201" s="722"/>
      <c r="CH2201" s="722"/>
      <c r="CI2201" s="722"/>
      <c r="CJ2201" s="722"/>
      <c r="CK2201" s="722"/>
      <c r="CL2201" s="722"/>
      <c r="CM2201" s="722"/>
      <c r="CN2201" s="722"/>
      <c r="CO2201" s="722"/>
      <c r="CP2201" s="722"/>
      <c r="CQ2201" s="722"/>
      <c r="CR2201" s="722"/>
      <c r="CS2201" s="722"/>
    </row>
    <row r="2202" spans="1:97" s="1376" customFormat="1">
      <c r="A2202" s="722"/>
      <c r="B2202" s="722"/>
      <c r="C2202" s="722"/>
      <c r="D2202" s="722"/>
      <c r="E2202" s="722"/>
      <c r="F2202" s="757"/>
      <c r="G2202" s="757"/>
      <c r="H2202" s="757"/>
      <c r="I2202" s="757"/>
      <c r="J2202" s="757"/>
      <c r="K2202" s="758"/>
      <c r="L2202" s="758"/>
      <c r="M2202" s="722"/>
      <c r="N2202" s="736"/>
      <c r="O2202" s="736"/>
      <c r="P2202" s="736"/>
      <c r="Q2202" s="736"/>
      <c r="R2202" s="736"/>
      <c r="S2202" s="736"/>
      <c r="T2202" s="736"/>
      <c r="U2202" s="736"/>
      <c r="BA2202" s="722"/>
      <c r="BB2202" s="722"/>
      <c r="BC2202" s="722"/>
      <c r="BD2202" s="722"/>
      <c r="BE2202" s="722"/>
      <c r="BF2202" s="722"/>
      <c r="BG2202" s="722"/>
      <c r="BH2202" s="722"/>
      <c r="BI2202" s="722"/>
      <c r="BJ2202" s="722"/>
      <c r="BK2202" s="722"/>
      <c r="BL2202" s="722"/>
      <c r="BM2202" s="722"/>
      <c r="BN2202" s="722"/>
      <c r="BO2202" s="722"/>
      <c r="BP2202" s="722"/>
      <c r="BQ2202" s="722"/>
      <c r="BR2202" s="722"/>
      <c r="BS2202" s="722"/>
      <c r="BT2202" s="722"/>
      <c r="BU2202" s="722"/>
      <c r="BV2202" s="722"/>
      <c r="BW2202" s="722"/>
      <c r="BX2202" s="722"/>
      <c r="BY2202" s="722"/>
      <c r="BZ2202" s="722"/>
      <c r="CA2202" s="722"/>
      <c r="CB2202" s="722"/>
      <c r="CC2202" s="722"/>
      <c r="CD2202" s="722"/>
      <c r="CE2202" s="722"/>
      <c r="CF2202" s="722"/>
      <c r="CG2202" s="722"/>
      <c r="CH2202" s="722"/>
      <c r="CI2202" s="722"/>
      <c r="CJ2202" s="722"/>
      <c r="CK2202" s="722"/>
      <c r="CL2202" s="722"/>
      <c r="CM2202" s="722"/>
      <c r="CN2202" s="722"/>
      <c r="CO2202" s="722"/>
      <c r="CP2202" s="722"/>
      <c r="CQ2202" s="722"/>
      <c r="CR2202" s="722"/>
      <c r="CS2202" s="722"/>
    </row>
    <row r="2203" spans="1:97" s="1376" customFormat="1">
      <c r="A2203" s="722"/>
      <c r="B2203" s="722"/>
      <c r="C2203" s="722"/>
      <c r="D2203" s="722"/>
      <c r="E2203" s="722"/>
      <c r="F2203" s="757"/>
      <c r="G2203" s="757"/>
      <c r="H2203" s="757"/>
      <c r="I2203" s="757"/>
      <c r="J2203" s="757"/>
      <c r="K2203" s="758"/>
      <c r="L2203" s="758"/>
      <c r="M2203" s="722"/>
      <c r="N2203" s="736"/>
      <c r="O2203" s="736"/>
      <c r="P2203" s="736"/>
      <c r="Q2203" s="736"/>
      <c r="R2203" s="736"/>
      <c r="S2203" s="736"/>
      <c r="T2203" s="736"/>
      <c r="U2203" s="736"/>
      <c r="BA2203" s="722"/>
      <c r="BB2203" s="722"/>
      <c r="BC2203" s="722"/>
      <c r="BD2203" s="722"/>
      <c r="BE2203" s="722"/>
      <c r="BF2203" s="722"/>
      <c r="BG2203" s="722"/>
      <c r="BH2203" s="722"/>
      <c r="BI2203" s="722"/>
      <c r="BJ2203" s="722"/>
      <c r="BK2203" s="722"/>
      <c r="BL2203" s="722"/>
      <c r="BM2203" s="722"/>
      <c r="BN2203" s="722"/>
      <c r="BO2203" s="722"/>
      <c r="BP2203" s="722"/>
      <c r="BQ2203" s="722"/>
      <c r="BR2203" s="722"/>
      <c r="BS2203" s="722"/>
      <c r="BT2203" s="722"/>
      <c r="BU2203" s="722"/>
      <c r="BV2203" s="722"/>
      <c r="BW2203" s="722"/>
      <c r="BX2203" s="722"/>
      <c r="BY2203" s="722"/>
      <c r="BZ2203" s="722"/>
      <c r="CA2203" s="722"/>
      <c r="CB2203" s="722"/>
      <c r="CC2203" s="722"/>
      <c r="CD2203" s="722"/>
      <c r="CE2203" s="722"/>
      <c r="CF2203" s="722"/>
      <c r="CG2203" s="722"/>
      <c r="CH2203" s="722"/>
      <c r="CI2203" s="722"/>
      <c r="CJ2203" s="722"/>
      <c r="CK2203" s="722"/>
      <c r="CL2203" s="722"/>
      <c r="CM2203" s="722"/>
      <c r="CN2203" s="722"/>
      <c r="CO2203" s="722"/>
      <c r="CP2203" s="722"/>
      <c r="CQ2203" s="722"/>
      <c r="CR2203" s="722"/>
      <c r="CS2203" s="722"/>
    </row>
    <row r="2204" spans="1:97" s="1376" customFormat="1">
      <c r="A2204" s="722"/>
      <c r="B2204" s="722"/>
      <c r="C2204" s="722"/>
      <c r="D2204" s="722"/>
      <c r="E2204" s="722"/>
      <c r="F2204" s="757"/>
      <c r="G2204" s="757"/>
      <c r="H2204" s="757"/>
      <c r="I2204" s="757"/>
      <c r="J2204" s="757"/>
      <c r="K2204" s="758"/>
      <c r="L2204" s="758"/>
      <c r="M2204" s="722"/>
      <c r="N2204" s="736"/>
      <c r="O2204" s="736"/>
      <c r="P2204" s="736"/>
      <c r="Q2204" s="736"/>
      <c r="R2204" s="736"/>
      <c r="S2204" s="736"/>
      <c r="T2204" s="736"/>
      <c r="U2204" s="736"/>
      <c r="BA2204" s="722"/>
      <c r="BB2204" s="722"/>
      <c r="BC2204" s="722"/>
      <c r="BD2204" s="722"/>
      <c r="BE2204" s="722"/>
      <c r="BF2204" s="722"/>
      <c r="BG2204" s="722"/>
      <c r="BH2204" s="722"/>
      <c r="BI2204" s="722"/>
      <c r="BJ2204" s="722"/>
      <c r="BK2204" s="722"/>
      <c r="BL2204" s="722"/>
      <c r="BM2204" s="722"/>
      <c r="BN2204" s="722"/>
      <c r="BO2204" s="722"/>
      <c r="BP2204" s="722"/>
      <c r="BQ2204" s="722"/>
      <c r="BR2204" s="722"/>
      <c r="BS2204" s="722"/>
      <c r="BT2204" s="722"/>
      <c r="BU2204" s="722"/>
      <c r="BV2204" s="722"/>
      <c r="BW2204" s="722"/>
      <c r="BX2204" s="722"/>
      <c r="BY2204" s="722"/>
      <c r="BZ2204" s="722"/>
      <c r="CA2204" s="722"/>
      <c r="CB2204" s="722"/>
      <c r="CC2204" s="722"/>
      <c r="CD2204" s="722"/>
      <c r="CE2204" s="722"/>
      <c r="CF2204" s="722"/>
      <c r="CG2204" s="722"/>
      <c r="CH2204" s="722"/>
      <c r="CI2204" s="722"/>
      <c r="CJ2204" s="722"/>
      <c r="CK2204" s="722"/>
      <c r="CL2204" s="722"/>
      <c r="CM2204" s="722"/>
      <c r="CN2204" s="722"/>
      <c r="CO2204" s="722"/>
      <c r="CP2204" s="722"/>
      <c r="CQ2204" s="722"/>
      <c r="CR2204" s="722"/>
      <c r="CS2204" s="722"/>
    </row>
    <row r="2205" spans="1:97" s="1376" customFormat="1">
      <c r="A2205" s="722"/>
      <c r="B2205" s="722"/>
      <c r="C2205" s="722"/>
      <c r="D2205" s="722"/>
      <c r="E2205" s="722"/>
      <c r="F2205" s="757"/>
      <c r="G2205" s="757"/>
      <c r="H2205" s="757"/>
      <c r="I2205" s="757"/>
      <c r="J2205" s="757"/>
      <c r="K2205" s="758"/>
      <c r="L2205" s="758"/>
      <c r="M2205" s="722"/>
      <c r="N2205" s="736"/>
      <c r="O2205" s="736"/>
      <c r="P2205" s="736"/>
      <c r="Q2205" s="736"/>
      <c r="R2205" s="736"/>
      <c r="S2205" s="736"/>
      <c r="T2205" s="736"/>
      <c r="U2205" s="736"/>
      <c r="BA2205" s="722"/>
      <c r="BB2205" s="722"/>
      <c r="BC2205" s="722"/>
      <c r="BD2205" s="722"/>
      <c r="BE2205" s="722"/>
      <c r="BF2205" s="722"/>
      <c r="BG2205" s="722"/>
      <c r="BH2205" s="722"/>
      <c r="BI2205" s="722"/>
      <c r="BJ2205" s="722"/>
      <c r="BK2205" s="722"/>
      <c r="BL2205" s="722"/>
      <c r="BM2205" s="722"/>
      <c r="BN2205" s="722"/>
      <c r="BO2205" s="722"/>
      <c r="BP2205" s="722"/>
      <c r="BQ2205" s="722"/>
      <c r="BR2205" s="722"/>
      <c r="BS2205" s="722"/>
      <c r="BT2205" s="722"/>
      <c r="BU2205" s="722"/>
      <c r="BV2205" s="722"/>
      <c r="BW2205" s="722"/>
      <c r="BX2205" s="722"/>
      <c r="BY2205" s="722"/>
      <c r="BZ2205" s="722"/>
      <c r="CA2205" s="722"/>
      <c r="CB2205" s="722"/>
      <c r="CC2205" s="722"/>
      <c r="CD2205" s="722"/>
      <c r="CE2205" s="722"/>
      <c r="CF2205" s="722"/>
      <c r="CG2205" s="722"/>
      <c r="CH2205" s="722"/>
      <c r="CI2205" s="722"/>
      <c r="CJ2205" s="722"/>
      <c r="CK2205" s="722"/>
      <c r="CL2205" s="722"/>
      <c r="CM2205" s="722"/>
      <c r="CN2205" s="722"/>
      <c r="CO2205" s="722"/>
      <c r="CP2205" s="722"/>
      <c r="CQ2205" s="722"/>
      <c r="CR2205" s="722"/>
      <c r="CS2205" s="722"/>
    </row>
    <row r="2206" spans="1:97" s="1376" customFormat="1">
      <c r="A2206" s="722"/>
      <c r="B2206" s="722"/>
      <c r="C2206" s="722"/>
      <c r="D2206" s="722"/>
      <c r="E2206" s="722"/>
      <c r="F2206" s="757"/>
      <c r="G2206" s="757"/>
      <c r="H2206" s="757"/>
      <c r="I2206" s="757"/>
      <c r="J2206" s="757"/>
      <c r="K2206" s="758"/>
      <c r="L2206" s="758"/>
      <c r="M2206" s="722"/>
      <c r="N2206" s="736"/>
      <c r="O2206" s="736"/>
      <c r="P2206" s="736"/>
      <c r="Q2206" s="736"/>
      <c r="R2206" s="736"/>
      <c r="S2206" s="736"/>
      <c r="T2206" s="736"/>
      <c r="U2206" s="736"/>
      <c r="BA2206" s="722"/>
      <c r="BB2206" s="722"/>
      <c r="BC2206" s="722"/>
      <c r="BD2206" s="722"/>
      <c r="BE2206" s="722"/>
      <c r="BF2206" s="722"/>
      <c r="BG2206" s="722"/>
      <c r="BH2206" s="722"/>
      <c r="BI2206" s="722"/>
      <c r="BJ2206" s="722"/>
      <c r="BK2206" s="722"/>
      <c r="BL2206" s="722"/>
      <c r="BM2206" s="722"/>
      <c r="BN2206" s="722"/>
      <c r="BO2206" s="722"/>
      <c r="BP2206" s="722"/>
      <c r="BQ2206" s="722"/>
      <c r="BR2206" s="722"/>
      <c r="BS2206" s="722"/>
      <c r="BT2206" s="722"/>
      <c r="BU2206" s="722"/>
      <c r="BV2206" s="722"/>
      <c r="BW2206" s="722"/>
      <c r="BX2206" s="722"/>
      <c r="BY2206" s="722"/>
      <c r="BZ2206" s="722"/>
      <c r="CA2206" s="722"/>
      <c r="CB2206" s="722"/>
      <c r="CC2206" s="722"/>
      <c r="CD2206" s="722"/>
      <c r="CE2206" s="722"/>
      <c r="CF2206" s="722"/>
      <c r="CG2206" s="722"/>
      <c r="CH2206" s="722"/>
      <c r="CI2206" s="722"/>
      <c r="CJ2206" s="722"/>
      <c r="CK2206" s="722"/>
      <c r="CL2206" s="722"/>
      <c r="CM2206" s="722"/>
      <c r="CN2206" s="722"/>
      <c r="CO2206" s="722"/>
      <c r="CP2206" s="722"/>
      <c r="CQ2206" s="722"/>
      <c r="CR2206" s="722"/>
      <c r="CS2206" s="722"/>
    </row>
    <row r="2207" spans="1:97" s="1376" customFormat="1">
      <c r="A2207" s="722"/>
      <c r="B2207" s="722"/>
      <c r="C2207" s="722"/>
      <c r="D2207" s="722"/>
      <c r="E2207" s="722"/>
      <c r="F2207" s="757"/>
      <c r="G2207" s="757"/>
      <c r="H2207" s="757"/>
      <c r="I2207" s="757"/>
      <c r="J2207" s="757"/>
      <c r="K2207" s="758"/>
      <c r="L2207" s="758"/>
      <c r="M2207" s="722"/>
      <c r="N2207" s="736"/>
      <c r="O2207" s="736"/>
      <c r="P2207" s="736"/>
      <c r="Q2207" s="736"/>
      <c r="R2207" s="736"/>
      <c r="S2207" s="736"/>
      <c r="T2207" s="736"/>
      <c r="U2207" s="736"/>
      <c r="BA2207" s="722"/>
      <c r="BB2207" s="722"/>
      <c r="BC2207" s="722"/>
      <c r="BD2207" s="722"/>
      <c r="BE2207" s="722"/>
      <c r="BF2207" s="722"/>
      <c r="BG2207" s="722"/>
      <c r="BH2207" s="722"/>
      <c r="BI2207" s="722"/>
      <c r="BJ2207" s="722"/>
      <c r="BK2207" s="722"/>
      <c r="BL2207" s="722"/>
      <c r="BM2207" s="722"/>
      <c r="BN2207" s="722"/>
      <c r="BO2207" s="722"/>
      <c r="BP2207" s="722"/>
      <c r="BQ2207" s="722"/>
      <c r="BR2207" s="722"/>
      <c r="BS2207" s="722"/>
      <c r="BT2207" s="722"/>
      <c r="BU2207" s="722"/>
      <c r="BV2207" s="722"/>
      <c r="BW2207" s="722"/>
      <c r="BX2207" s="722"/>
      <c r="BY2207" s="722"/>
      <c r="BZ2207" s="722"/>
      <c r="CA2207" s="722"/>
      <c r="CB2207" s="722"/>
      <c r="CC2207" s="722"/>
      <c r="CD2207" s="722"/>
      <c r="CE2207" s="722"/>
      <c r="CF2207" s="722"/>
      <c r="CG2207" s="722"/>
      <c r="CH2207" s="722"/>
      <c r="CI2207" s="722"/>
      <c r="CJ2207" s="722"/>
      <c r="CK2207" s="722"/>
      <c r="CL2207" s="722"/>
      <c r="CM2207" s="722"/>
      <c r="CN2207" s="722"/>
      <c r="CO2207" s="722"/>
      <c r="CP2207" s="722"/>
      <c r="CQ2207" s="722"/>
      <c r="CR2207" s="722"/>
      <c r="CS2207" s="722"/>
    </row>
    <row r="2208" spans="1:97" s="1376" customFormat="1">
      <c r="A2208" s="722"/>
      <c r="B2208" s="722"/>
      <c r="C2208" s="722"/>
      <c r="D2208" s="722"/>
      <c r="E2208" s="722"/>
      <c r="F2208" s="757"/>
      <c r="G2208" s="757"/>
      <c r="H2208" s="757"/>
      <c r="I2208" s="757"/>
      <c r="J2208" s="757"/>
      <c r="K2208" s="758"/>
      <c r="L2208" s="758"/>
      <c r="M2208" s="722"/>
      <c r="N2208" s="736"/>
      <c r="O2208" s="736"/>
      <c r="P2208" s="736"/>
      <c r="Q2208" s="736"/>
      <c r="R2208" s="736"/>
      <c r="S2208" s="736"/>
      <c r="T2208" s="736"/>
      <c r="U2208" s="736"/>
      <c r="BA2208" s="722"/>
      <c r="BB2208" s="722"/>
      <c r="BC2208" s="722"/>
      <c r="BD2208" s="722"/>
      <c r="BE2208" s="722"/>
      <c r="BF2208" s="722"/>
      <c r="BG2208" s="722"/>
      <c r="BH2208" s="722"/>
      <c r="BI2208" s="722"/>
      <c r="BJ2208" s="722"/>
      <c r="BK2208" s="722"/>
      <c r="BL2208" s="722"/>
      <c r="BM2208" s="722"/>
      <c r="BN2208" s="722"/>
      <c r="BO2208" s="722"/>
      <c r="BP2208" s="722"/>
      <c r="BQ2208" s="722"/>
      <c r="BR2208" s="722"/>
      <c r="BS2208" s="722"/>
      <c r="BT2208" s="722"/>
      <c r="BU2208" s="722"/>
      <c r="BV2208" s="722"/>
      <c r="BW2208" s="722"/>
      <c r="BX2208" s="722"/>
      <c r="BY2208" s="722"/>
      <c r="BZ2208" s="722"/>
      <c r="CA2208" s="722"/>
      <c r="CB2208" s="722"/>
      <c r="CC2208" s="722"/>
      <c r="CD2208" s="722"/>
      <c r="CE2208" s="722"/>
      <c r="CF2208" s="722"/>
      <c r="CG2208" s="722"/>
      <c r="CH2208" s="722"/>
      <c r="CI2208" s="722"/>
      <c r="CJ2208" s="722"/>
      <c r="CK2208" s="722"/>
      <c r="CL2208" s="722"/>
      <c r="CM2208" s="722"/>
      <c r="CN2208" s="722"/>
      <c r="CO2208" s="722"/>
      <c r="CP2208" s="722"/>
      <c r="CQ2208" s="722"/>
      <c r="CR2208" s="722"/>
      <c r="CS2208" s="722"/>
    </row>
    <row r="2209" spans="1:97" s="1376" customFormat="1">
      <c r="A2209" s="722"/>
      <c r="B2209" s="722"/>
      <c r="C2209" s="722"/>
      <c r="D2209" s="722"/>
      <c r="E2209" s="722"/>
      <c r="F2209" s="757"/>
      <c r="G2209" s="757"/>
      <c r="H2209" s="757"/>
      <c r="I2209" s="757"/>
      <c r="J2209" s="757"/>
      <c r="K2209" s="758"/>
      <c r="L2209" s="758"/>
      <c r="M2209" s="722"/>
      <c r="N2209" s="736"/>
      <c r="O2209" s="736"/>
      <c r="P2209" s="736"/>
      <c r="Q2209" s="736"/>
      <c r="R2209" s="736"/>
      <c r="S2209" s="736"/>
      <c r="T2209" s="736"/>
      <c r="U2209" s="736"/>
      <c r="BA2209" s="722"/>
      <c r="BB2209" s="722"/>
      <c r="BC2209" s="722"/>
      <c r="BD2209" s="722"/>
      <c r="BE2209" s="722"/>
      <c r="BF2209" s="722"/>
      <c r="BG2209" s="722"/>
      <c r="BH2209" s="722"/>
      <c r="BI2209" s="722"/>
      <c r="BJ2209" s="722"/>
      <c r="BK2209" s="722"/>
      <c r="BL2209" s="722"/>
      <c r="BM2209" s="722"/>
      <c r="BN2209" s="722"/>
      <c r="BO2209" s="722"/>
      <c r="BP2209" s="722"/>
      <c r="BQ2209" s="722"/>
      <c r="BR2209" s="722"/>
      <c r="BS2209" s="722"/>
      <c r="BT2209" s="722"/>
      <c r="BU2209" s="722"/>
      <c r="BV2209" s="722"/>
      <c r="BW2209" s="722"/>
      <c r="BX2209" s="722"/>
      <c r="BY2209" s="722"/>
      <c r="BZ2209" s="722"/>
      <c r="CA2209" s="722"/>
      <c r="CB2209" s="722"/>
      <c r="CC2209" s="722"/>
      <c r="CD2209" s="722"/>
      <c r="CE2209" s="722"/>
      <c r="CF2209" s="722"/>
      <c r="CG2209" s="722"/>
      <c r="CH2209" s="722"/>
      <c r="CI2209" s="722"/>
      <c r="CJ2209" s="722"/>
      <c r="CK2209" s="722"/>
      <c r="CL2209" s="722"/>
      <c r="CM2209" s="722"/>
      <c r="CN2209" s="722"/>
      <c r="CO2209" s="722"/>
      <c r="CP2209" s="722"/>
      <c r="CQ2209" s="722"/>
      <c r="CR2209" s="722"/>
      <c r="CS2209" s="722"/>
    </row>
    <row r="2210" spans="1:97" s="1376" customFormat="1">
      <c r="A2210" s="722"/>
      <c r="B2210" s="722"/>
      <c r="C2210" s="722"/>
      <c r="D2210" s="722"/>
      <c r="E2210" s="722"/>
      <c r="F2210" s="757"/>
      <c r="G2210" s="757"/>
      <c r="H2210" s="757"/>
      <c r="I2210" s="757"/>
      <c r="J2210" s="757"/>
      <c r="K2210" s="758"/>
      <c r="L2210" s="758"/>
      <c r="M2210" s="722"/>
      <c r="N2210" s="736"/>
      <c r="O2210" s="736"/>
      <c r="P2210" s="736"/>
      <c r="Q2210" s="736"/>
      <c r="R2210" s="736"/>
      <c r="S2210" s="736"/>
      <c r="T2210" s="736"/>
      <c r="U2210" s="736"/>
      <c r="BA2210" s="722"/>
      <c r="BB2210" s="722"/>
      <c r="BC2210" s="722"/>
      <c r="BD2210" s="722"/>
      <c r="BE2210" s="722"/>
      <c r="BF2210" s="722"/>
      <c r="BG2210" s="722"/>
      <c r="BH2210" s="722"/>
      <c r="BI2210" s="722"/>
      <c r="BJ2210" s="722"/>
      <c r="BK2210" s="722"/>
      <c r="BL2210" s="722"/>
      <c r="BM2210" s="722"/>
      <c r="BN2210" s="722"/>
      <c r="BO2210" s="722"/>
      <c r="BP2210" s="722"/>
      <c r="BQ2210" s="722"/>
      <c r="BR2210" s="722"/>
      <c r="BS2210" s="722"/>
      <c r="BT2210" s="722"/>
      <c r="BU2210" s="722"/>
      <c r="BV2210" s="722"/>
      <c r="BW2210" s="722"/>
      <c r="BX2210" s="722"/>
      <c r="BY2210" s="722"/>
      <c r="BZ2210" s="722"/>
      <c r="CA2210" s="722"/>
      <c r="CB2210" s="722"/>
      <c r="CC2210" s="722"/>
      <c r="CD2210" s="722"/>
      <c r="CE2210" s="722"/>
      <c r="CF2210" s="722"/>
      <c r="CG2210" s="722"/>
      <c r="CH2210" s="722"/>
      <c r="CI2210" s="722"/>
      <c r="CJ2210" s="722"/>
      <c r="CK2210" s="722"/>
      <c r="CL2210" s="722"/>
      <c r="CM2210" s="722"/>
      <c r="CN2210" s="722"/>
      <c r="CO2210" s="722"/>
      <c r="CP2210" s="722"/>
      <c r="CQ2210" s="722"/>
      <c r="CR2210" s="722"/>
      <c r="CS2210" s="722"/>
    </row>
    <row r="2211" spans="1:97" s="1376" customFormat="1">
      <c r="A2211" s="722"/>
      <c r="B2211" s="722"/>
      <c r="C2211" s="722"/>
      <c r="D2211" s="722"/>
      <c r="E2211" s="722"/>
      <c r="F2211" s="757"/>
      <c r="G2211" s="757"/>
      <c r="H2211" s="757"/>
      <c r="I2211" s="757"/>
      <c r="J2211" s="757"/>
      <c r="K2211" s="758"/>
      <c r="L2211" s="758"/>
      <c r="M2211" s="722"/>
      <c r="N2211" s="736"/>
      <c r="O2211" s="736"/>
      <c r="P2211" s="736"/>
      <c r="Q2211" s="736"/>
      <c r="R2211" s="736"/>
      <c r="S2211" s="736"/>
      <c r="T2211" s="736"/>
      <c r="U2211" s="736"/>
      <c r="BA2211" s="722"/>
      <c r="BB2211" s="722"/>
      <c r="BC2211" s="722"/>
      <c r="BD2211" s="722"/>
      <c r="BE2211" s="722"/>
      <c r="BF2211" s="722"/>
      <c r="BG2211" s="722"/>
      <c r="BH2211" s="722"/>
      <c r="BI2211" s="722"/>
      <c r="BJ2211" s="722"/>
      <c r="BK2211" s="722"/>
      <c r="BL2211" s="722"/>
      <c r="BM2211" s="722"/>
      <c r="BN2211" s="722"/>
      <c r="BO2211" s="722"/>
      <c r="BP2211" s="722"/>
      <c r="BQ2211" s="722"/>
      <c r="BR2211" s="722"/>
      <c r="BS2211" s="722"/>
      <c r="BT2211" s="722"/>
      <c r="BU2211" s="722"/>
      <c r="BV2211" s="722"/>
      <c r="BW2211" s="722"/>
      <c r="BX2211" s="722"/>
      <c r="BY2211" s="722"/>
      <c r="BZ2211" s="722"/>
      <c r="CA2211" s="722"/>
      <c r="CB2211" s="722"/>
      <c r="CC2211" s="722"/>
      <c r="CD2211" s="722"/>
      <c r="CE2211" s="722"/>
      <c r="CF2211" s="722"/>
      <c r="CG2211" s="722"/>
      <c r="CH2211" s="722"/>
      <c r="CI2211" s="722"/>
      <c r="CJ2211" s="722"/>
      <c r="CK2211" s="722"/>
      <c r="CL2211" s="722"/>
      <c r="CM2211" s="722"/>
      <c r="CN2211" s="722"/>
      <c r="CO2211" s="722"/>
      <c r="CP2211" s="722"/>
      <c r="CQ2211" s="722"/>
      <c r="CR2211" s="722"/>
      <c r="CS2211" s="722"/>
    </row>
    <row r="2212" spans="1:97" s="1376" customFormat="1">
      <c r="A2212" s="722"/>
      <c r="B2212" s="722"/>
      <c r="C2212" s="722"/>
      <c r="D2212" s="722"/>
      <c r="E2212" s="722"/>
      <c r="F2212" s="757"/>
      <c r="G2212" s="757"/>
      <c r="H2212" s="757"/>
      <c r="I2212" s="757"/>
      <c r="J2212" s="757"/>
      <c r="K2212" s="758"/>
      <c r="L2212" s="758"/>
      <c r="M2212" s="722"/>
      <c r="N2212" s="736"/>
      <c r="O2212" s="736"/>
      <c r="P2212" s="736"/>
      <c r="Q2212" s="736"/>
      <c r="R2212" s="736"/>
      <c r="S2212" s="736"/>
      <c r="T2212" s="736"/>
      <c r="U2212" s="736"/>
      <c r="BA2212" s="722"/>
      <c r="BB2212" s="722"/>
      <c r="BC2212" s="722"/>
      <c r="BD2212" s="722"/>
      <c r="BE2212" s="722"/>
      <c r="BF2212" s="722"/>
      <c r="BG2212" s="722"/>
      <c r="BH2212" s="722"/>
      <c r="BI2212" s="722"/>
      <c r="BJ2212" s="722"/>
      <c r="BK2212" s="722"/>
      <c r="BL2212" s="722"/>
      <c r="BM2212" s="722"/>
      <c r="BN2212" s="722"/>
      <c r="BO2212" s="722"/>
      <c r="BP2212" s="722"/>
      <c r="BQ2212" s="722"/>
      <c r="BR2212" s="722"/>
      <c r="BS2212" s="722"/>
      <c r="BT2212" s="722"/>
      <c r="BU2212" s="722"/>
      <c r="BV2212" s="722"/>
      <c r="BW2212" s="722"/>
      <c r="BX2212" s="722"/>
      <c r="BY2212" s="722"/>
      <c r="BZ2212" s="722"/>
      <c r="CA2212" s="722"/>
      <c r="CB2212" s="722"/>
      <c r="CC2212" s="722"/>
      <c r="CD2212" s="722"/>
      <c r="CE2212" s="722"/>
      <c r="CF2212" s="722"/>
      <c r="CG2212" s="722"/>
      <c r="CH2212" s="722"/>
      <c r="CI2212" s="722"/>
      <c r="CJ2212" s="722"/>
      <c r="CK2212" s="722"/>
      <c r="CL2212" s="722"/>
      <c r="CM2212" s="722"/>
      <c r="CN2212" s="722"/>
      <c r="CO2212" s="722"/>
      <c r="CP2212" s="722"/>
      <c r="CQ2212" s="722"/>
      <c r="CR2212" s="722"/>
      <c r="CS2212" s="722"/>
    </row>
    <row r="2213" spans="1:97" s="1376" customFormat="1">
      <c r="A2213" s="722"/>
      <c r="B2213" s="722"/>
      <c r="C2213" s="722"/>
      <c r="D2213" s="722"/>
      <c r="E2213" s="722"/>
      <c r="F2213" s="757"/>
      <c r="G2213" s="757"/>
      <c r="H2213" s="757"/>
      <c r="I2213" s="757"/>
      <c r="J2213" s="757"/>
      <c r="K2213" s="758"/>
      <c r="L2213" s="758"/>
      <c r="M2213" s="722"/>
      <c r="N2213" s="736"/>
      <c r="O2213" s="736"/>
      <c r="P2213" s="736"/>
      <c r="Q2213" s="736"/>
      <c r="R2213" s="736"/>
      <c r="S2213" s="736"/>
      <c r="T2213" s="736"/>
      <c r="U2213" s="736"/>
      <c r="BA2213" s="722"/>
      <c r="BB2213" s="722"/>
      <c r="BC2213" s="722"/>
      <c r="BD2213" s="722"/>
      <c r="BE2213" s="722"/>
      <c r="BF2213" s="722"/>
      <c r="BG2213" s="722"/>
      <c r="BH2213" s="722"/>
      <c r="BI2213" s="722"/>
      <c r="BJ2213" s="722"/>
      <c r="BK2213" s="722"/>
      <c r="BL2213" s="722"/>
      <c r="BM2213" s="722"/>
      <c r="BN2213" s="722"/>
      <c r="BO2213" s="722"/>
      <c r="BP2213" s="722"/>
      <c r="BQ2213" s="722"/>
      <c r="BR2213" s="722"/>
      <c r="BS2213" s="722"/>
      <c r="BT2213" s="722"/>
      <c r="BU2213" s="722"/>
      <c r="BV2213" s="722"/>
      <c r="BW2213" s="722"/>
      <c r="BX2213" s="722"/>
      <c r="BY2213" s="722"/>
      <c r="BZ2213" s="722"/>
      <c r="CA2213" s="722"/>
      <c r="CB2213" s="722"/>
      <c r="CC2213" s="722"/>
      <c r="CD2213" s="722"/>
      <c r="CE2213" s="722"/>
      <c r="CF2213" s="722"/>
      <c r="CG2213" s="722"/>
      <c r="CH2213" s="722"/>
      <c r="CI2213" s="722"/>
      <c r="CJ2213" s="722"/>
      <c r="CK2213" s="722"/>
      <c r="CL2213" s="722"/>
      <c r="CM2213" s="722"/>
      <c r="CN2213" s="722"/>
      <c r="CO2213" s="722"/>
      <c r="CP2213" s="722"/>
      <c r="CQ2213" s="722"/>
      <c r="CR2213" s="722"/>
      <c r="CS2213" s="722"/>
    </row>
    <row r="2214" spans="1:97" s="1376" customFormat="1">
      <c r="A2214" s="722"/>
      <c r="B2214" s="722"/>
      <c r="C2214" s="722"/>
      <c r="D2214" s="722"/>
      <c r="E2214" s="722"/>
      <c r="F2214" s="757"/>
      <c r="G2214" s="757"/>
      <c r="H2214" s="757"/>
      <c r="I2214" s="757"/>
      <c r="J2214" s="757"/>
      <c r="K2214" s="758"/>
      <c r="L2214" s="758"/>
      <c r="M2214" s="722"/>
      <c r="N2214" s="736"/>
      <c r="O2214" s="736"/>
      <c r="P2214" s="736"/>
      <c r="Q2214" s="736"/>
      <c r="R2214" s="736"/>
      <c r="S2214" s="736"/>
      <c r="T2214" s="736"/>
      <c r="U2214" s="736"/>
      <c r="BA2214" s="722"/>
      <c r="BB2214" s="722"/>
      <c r="BC2214" s="722"/>
      <c r="BD2214" s="722"/>
      <c r="BE2214" s="722"/>
      <c r="BF2214" s="722"/>
      <c r="BG2214" s="722"/>
      <c r="BH2214" s="722"/>
      <c r="BI2214" s="722"/>
      <c r="BJ2214" s="722"/>
      <c r="BK2214" s="722"/>
      <c r="BL2214" s="722"/>
      <c r="BM2214" s="722"/>
      <c r="BN2214" s="722"/>
      <c r="BO2214" s="722"/>
      <c r="BP2214" s="722"/>
      <c r="BQ2214" s="722"/>
      <c r="BR2214" s="722"/>
      <c r="BS2214" s="722"/>
      <c r="BT2214" s="722"/>
      <c r="BU2214" s="722"/>
      <c r="BV2214" s="722"/>
      <c r="BW2214" s="722"/>
      <c r="BX2214" s="722"/>
      <c r="BY2214" s="722"/>
      <c r="BZ2214" s="722"/>
      <c r="CA2214" s="722"/>
      <c r="CB2214" s="722"/>
      <c r="CC2214" s="722"/>
      <c r="CD2214" s="722"/>
      <c r="CE2214" s="722"/>
      <c r="CF2214" s="722"/>
      <c r="CG2214" s="722"/>
      <c r="CH2214" s="722"/>
      <c r="CI2214" s="722"/>
      <c r="CJ2214" s="722"/>
      <c r="CK2214" s="722"/>
      <c r="CL2214" s="722"/>
      <c r="CM2214" s="722"/>
      <c r="CN2214" s="722"/>
      <c r="CO2214" s="722"/>
      <c r="CP2214" s="722"/>
      <c r="CQ2214" s="722"/>
      <c r="CR2214" s="722"/>
      <c r="CS2214" s="722"/>
    </row>
    <row r="2215" spans="1:97" s="1376" customFormat="1">
      <c r="A2215" s="722"/>
      <c r="B2215" s="722"/>
      <c r="C2215" s="722"/>
      <c r="D2215" s="722"/>
      <c r="E2215" s="722"/>
      <c r="F2215" s="757"/>
      <c r="G2215" s="757"/>
      <c r="H2215" s="757"/>
      <c r="I2215" s="757"/>
      <c r="J2215" s="757"/>
      <c r="K2215" s="758"/>
      <c r="L2215" s="758"/>
      <c r="M2215" s="722"/>
      <c r="N2215" s="736"/>
      <c r="O2215" s="736"/>
      <c r="P2215" s="736"/>
      <c r="Q2215" s="736"/>
      <c r="R2215" s="736"/>
      <c r="S2215" s="736"/>
      <c r="T2215" s="736"/>
      <c r="U2215" s="736"/>
      <c r="BA2215" s="722"/>
      <c r="BB2215" s="722"/>
      <c r="BC2215" s="722"/>
      <c r="BD2215" s="722"/>
      <c r="BE2215" s="722"/>
      <c r="BF2215" s="722"/>
      <c r="BG2215" s="722"/>
      <c r="BH2215" s="722"/>
      <c r="BI2215" s="722"/>
      <c r="BJ2215" s="722"/>
      <c r="BK2215" s="722"/>
      <c r="BL2215" s="722"/>
      <c r="BM2215" s="722"/>
      <c r="BN2215" s="722"/>
      <c r="BO2215" s="722"/>
      <c r="BP2215" s="722"/>
      <c r="BQ2215" s="722"/>
      <c r="BR2215" s="722"/>
      <c r="BS2215" s="722"/>
      <c r="BT2215" s="722"/>
      <c r="BU2215" s="722"/>
      <c r="BV2215" s="722"/>
      <c r="BW2215" s="722"/>
      <c r="BX2215" s="722"/>
      <c r="BY2215" s="722"/>
      <c r="BZ2215" s="722"/>
      <c r="CA2215" s="722"/>
      <c r="CB2215" s="722"/>
      <c r="CC2215" s="722"/>
      <c r="CD2215" s="722"/>
      <c r="CE2215" s="722"/>
      <c r="CF2215" s="722"/>
      <c r="CG2215" s="722"/>
      <c r="CH2215" s="722"/>
      <c r="CI2215" s="722"/>
      <c r="CJ2215" s="722"/>
      <c r="CK2215" s="722"/>
      <c r="CL2215" s="722"/>
      <c r="CM2215" s="722"/>
      <c r="CN2215" s="722"/>
      <c r="CO2215" s="722"/>
      <c r="CP2215" s="722"/>
      <c r="CQ2215" s="722"/>
      <c r="CR2215" s="722"/>
      <c r="CS2215" s="722"/>
    </row>
    <row r="2216" spans="1:97" s="1376" customFormat="1">
      <c r="A2216" s="722"/>
      <c r="B2216" s="722"/>
      <c r="C2216" s="722"/>
      <c r="D2216" s="722"/>
      <c r="E2216" s="722"/>
      <c r="F2216" s="757"/>
      <c r="G2216" s="757"/>
      <c r="H2216" s="757"/>
      <c r="I2216" s="757"/>
      <c r="J2216" s="757"/>
      <c r="K2216" s="758"/>
      <c r="L2216" s="758"/>
      <c r="M2216" s="722"/>
      <c r="N2216" s="736"/>
      <c r="O2216" s="736"/>
      <c r="P2216" s="736"/>
      <c r="Q2216" s="736"/>
      <c r="R2216" s="736"/>
      <c r="S2216" s="736"/>
      <c r="T2216" s="736"/>
      <c r="U2216" s="736"/>
      <c r="BA2216" s="722"/>
      <c r="BB2216" s="722"/>
      <c r="BC2216" s="722"/>
      <c r="BD2216" s="722"/>
      <c r="BE2216" s="722"/>
      <c r="BF2216" s="722"/>
      <c r="BG2216" s="722"/>
      <c r="BH2216" s="722"/>
      <c r="BI2216" s="722"/>
      <c r="BJ2216" s="722"/>
      <c r="BK2216" s="722"/>
      <c r="BL2216" s="722"/>
      <c r="BM2216" s="722"/>
      <c r="BN2216" s="722"/>
      <c r="BO2216" s="722"/>
      <c r="BP2216" s="722"/>
      <c r="BQ2216" s="722"/>
      <c r="BR2216" s="722"/>
      <c r="BS2216" s="722"/>
      <c r="BT2216" s="722"/>
      <c r="BU2216" s="722"/>
      <c r="BV2216" s="722"/>
      <c r="BW2216" s="722"/>
      <c r="BX2216" s="722"/>
      <c r="BY2216" s="722"/>
      <c r="BZ2216" s="722"/>
      <c r="CA2216" s="722"/>
      <c r="CB2216" s="722"/>
      <c r="CC2216" s="722"/>
      <c r="CD2216" s="722"/>
      <c r="CE2216" s="722"/>
      <c r="CF2216" s="722"/>
      <c r="CG2216" s="722"/>
      <c r="CH2216" s="722"/>
      <c r="CI2216" s="722"/>
      <c r="CJ2216" s="722"/>
      <c r="CK2216" s="722"/>
      <c r="CL2216" s="722"/>
      <c r="CM2216" s="722"/>
      <c r="CN2216" s="722"/>
      <c r="CO2216" s="722"/>
      <c r="CP2216" s="722"/>
      <c r="CQ2216" s="722"/>
      <c r="CR2216" s="722"/>
      <c r="CS2216" s="722"/>
    </row>
    <row r="2217" spans="1:97" s="1376" customFormat="1">
      <c r="A2217" s="722"/>
      <c r="B2217" s="722"/>
      <c r="C2217" s="722"/>
      <c r="D2217" s="722"/>
      <c r="E2217" s="722"/>
      <c r="F2217" s="757"/>
      <c r="G2217" s="757"/>
      <c r="H2217" s="757"/>
      <c r="I2217" s="757"/>
      <c r="J2217" s="757"/>
      <c r="K2217" s="758"/>
      <c r="L2217" s="758"/>
      <c r="M2217" s="722"/>
      <c r="N2217" s="736"/>
      <c r="O2217" s="736"/>
      <c r="P2217" s="736"/>
      <c r="Q2217" s="736"/>
      <c r="R2217" s="736"/>
      <c r="S2217" s="736"/>
      <c r="T2217" s="736"/>
      <c r="U2217" s="736"/>
      <c r="BA2217" s="722"/>
      <c r="BB2217" s="722"/>
      <c r="BC2217" s="722"/>
      <c r="BD2217" s="722"/>
      <c r="BE2217" s="722"/>
      <c r="BF2217" s="722"/>
      <c r="BG2217" s="722"/>
      <c r="BH2217" s="722"/>
      <c r="BI2217" s="722"/>
      <c r="BJ2217" s="722"/>
      <c r="BK2217" s="722"/>
      <c r="BL2217" s="722"/>
      <c r="BM2217" s="722"/>
      <c r="BN2217" s="722"/>
      <c r="BO2217" s="722"/>
      <c r="BP2217" s="722"/>
      <c r="BQ2217" s="722"/>
      <c r="BR2217" s="722"/>
      <c r="BS2217" s="722"/>
      <c r="BT2217" s="722"/>
      <c r="BU2217" s="722"/>
      <c r="BV2217" s="722"/>
      <c r="BW2217" s="722"/>
      <c r="BX2217" s="722"/>
      <c r="BY2217" s="722"/>
      <c r="BZ2217" s="722"/>
      <c r="CA2217" s="722"/>
      <c r="CB2217" s="722"/>
      <c r="CC2217" s="722"/>
      <c r="CD2217" s="722"/>
      <c r="CE2217" s="722"/>
      <c r="CF2217" s="722"/>
      <c r="CG2217" s="722"/>
      <c r="CH2217" s="722"/>
      <c r="CI2217" s="722"/>
      <c r="CJ2217" s="722"/>
      <c r="CK2217" s="722"/>
      <c r="CL2217" s="722"/>
      <c r="CM2217" s="722"/>
      <c r="CN2217" s="722"/>
      <c r="CO2217" s="722"/>
      <c r="CP2217" s="722"/>
      <c r="CQ2217" s="722"/>
      <c r="CR2217" s="722"/>
      <c r="CS2217" s="722"/>
    </row>
    <row r="2218" spans="1:97" s="1376" customFormat="1">
      <c r="A2218" s="722"/>
      <c r="B2218" s="722"/>
      <c r="C2218" s="722"/>
      <c r="D2218" s="722"/>
      <c r="E2218" s="722"/>
      <c r="F2218" s="757"/>
      <c r="G2218" s="757"/>
      <c r="H2218" s="757"/>
      <c r="I2218" s="757"/>
      <c r="J2218" s="757"/>
      <c r="K2218" s="758"/>
      <c r="L2218" s="758"/>
      <c r="M2218" s="722"/>
      <c r="N2218" s="736"/>
      <c r="O2218" s="736"/>
      <c r="P2218" s="736"/>
      <c r="Q2218" s="736"/>
      <c r="R2218" s="736"/>
      <c r="S2218" s="736"/>
      <c r="T2218" s="736"/>
      <c r="U2218" s="736"/>
      <c r="BA2218" s="722"/>
      <c r="BB2218" s="722"/>
      <c r="BC2218" s="722"/>
      <c r="BD2218" s="722"/>
      <c r="BE2218" s="722"/>
      <c r="BF2218" s="722"/>
      <c r="BG2218" s="722"/>
      <c r="BH2218" s="722"/>
      <c r="BI2218" s="722"/>
      <c r="BJ2218" s="722"/>
      <c r="BK2218" s="722"/>
      <c r="BL2218" s="722"/>
      <c r="BM2218" s="722"/>
      <c r="BN2218" s="722"/>
      <c r="BO2218" s="722"/>
      <c r="BP2218" s="722"/>
      <c r="BQ2218" s="722"/>
      <c r="BR2218" s="722"/>
      <c r="BS2218" s="722"/>
      <c r="BT2218" s="722"/>
      <c r="BU2218" s="722"/>
      <c r="BV2218" s="722"/>
      <c r="BW2218" s="722"/>
      <c r="BX2218" s="722"/>
      <c r="BY2218" s="722"/>
      <c r="BZ2218" s="722"/>
      <c r="CA2218" s="722"/>
      <c r="CB2218" s="722"/>
      <c r="CC2218" s="722"/>
      <c r="CD2218" s="722"/>
      <c r="CE2218" s="722"/>
      <c r="CF2218" s="722"/>
      <c r="CG2218" s="722"/>
      <c r="CH2218" s="722"/>
      <c r="CI2218" s="722"/>
      <c r="CJ2218" s="722"/>
      <c r="CK2218" s="722"/>
      <c r="CL2218" s="722"/>
      <c r="CM2218" s="722"/>
      <c r="CN2218" s="722"/>
      <c r="CO2218" s="722"/>
      <c r="CP2218" s="722"/>
      <c r="CQ2218" s="722"/>
      <c r="CR2218" s="722"/>
      <c r="CS2218" s="722"/>
    </row>
    <row r="2219" spans="1:97" s="1376" customFormat="1">
      <c r="A2219" s="722"/>
      <c r="B2219" s="722"/>
      <c r="C2219" s="722"/>
      <c r="D2219" s="722"/>
      <c r="E2219" s="722"/>
      <c r="F2219" s="757"/>
      <c r="G2219" s="757"/>
      <c r="H2219" s="757"/>
      <c r="I2219" s="757"/>
      <c r="J2219" s="757"/>
      <c r="K2219" s="758"/>
      <c r="L2219" s="758"/>
      <c r="M2219" s="722"/>
      <c r="N2219" s="736"/>
      <c r="O2219" s="736"/>
      <c r="P2219" s="736"/>
      <c r="Q2219" s="736"/>
      <c r="R2219" s="736"/>
      <c r="S2219" s="736"/>
      <c r="T2219" s="736"/>
      <c r="U2219" s="736"/>
      <c r="BA2219" s="722"/>
      <c r="BB2219" s="722"/>
      <c r="BC2219" s="722"/>
      <c r="BD2219" s="722"/>
      <c r="BE2219" s="722"/>
      <c r="BF2219" s="722"/>
      <c r="BG2219" s="722"/>
      <c r="BH2219" s="722"/>
      <c r="BI2219" s="722"/>
      <c r="BJ2219" s="722"/>
      <c r="BK2219" s="722"/>
      <c r="BL2219" s="722"/>
      <c r="BM2219" s="722"/>
      <c r="BN2219" s="722"/>
      <c r="BO2219" s="722"/>
      <c r="BP2219" s="722"/>
      <c r="BQ2219" s="722"/>
      <c r="BR2219" s="722"/>
      <c r="BS2219" s="722"/>
      <c r="BT2219" s="722"/>
      <c r="BU2219" s="722"/>
      <c r="BV2219" s="722"/>
      <c r="BW2219" s="722"/>
      <c r="BX2219" s="722"/>
      <c r="BY2219" s="722"/>
      <c r="BZ2219" s="722"/>
      <c r="CA2219" s="722"/>
      <c r="CB2219" s="722"/>
      <c r="CC2219" s="722"/>
      <c r="CD2219" s="722"/>
      <c r="CE2219" s="722"/>
      <c r="CF2219" s="722"/>
      <c r="CG2219" s="722"/>
      <c r="CH2219" s="722"/>
      <c r="CI2219" s="722"/>
      <c r="CJ2219" s="722"/>
      <c r="CK2219" s="722"/>
      <c r="CL2219" s="722"/>
      <c r="CM2219" s="722"/>
      <c r="CN2219" s="722"/>
      <c r="CO2219" s="722"/>
      <c r="CP2219" s="722"/>
      <c r="CQ2219" s="722"/>
      <c r="CR2219" s="722"/>
      <c r="CS2219" s="722"/>
    </row>
    <row r="2220" spans="1:97" s="1376" customFormat="1">
      <c r="A2220" s="722"/>
      <c r="B2220" s="722"/>
      <c r="C2220" s="722"/>
      <c r="D2220" s="722"/>
      <c r="E2220" s="722"/>
      <c r="F2220" s="757"/>
      <c r="G2220" s="757"/>
      <c r="H2220" s="757"/>
      <c r="I2220" s="757"/>
      <c r="J2220" s="757"/>
      <c r="K2220" s="758"/>
      <c r="L2220" s="758"/>
      <c r="M2220" s="722"/>
      <c r="N2220" s="736"/>
      <c r="O2220" s="736"/>
      <c r="P2220" s="736"/>
      <c r="Q2220" s="736"/>
      <c r="R2220" s="736"/>
      <c r="S2220" s="736"/>
      <c r="T2220" s="736"/>
      <c r="U2220" s="736"/>
      <c r="BA2220" s="722"/>
      <c r="BB2220" s="722"/>
      <c r="BC2220" s="722"/>
      <c r="BD2220" s="722"/>
      <c r="BE2220" s="722"/>
      <c r="BF2220" s="722"/>
      <c r="BG2220" s="722"/>
      <c r="BH2220" s="722"/>
      <c r="BI2220" s="722"/>
      <c r="BJ2220" s="722"/>
      <c r="BK2220" s="722"/>
      <c r="BL2220" s="722"/>
      <c r="BM2220" s="722"/>
      <c r="BN2220" s="722"/>
      <c r="BO2220" s="722"/>
      <c r="BP2220" s="722"/>
      <c r="BQ2220" s="722"/>
      <c r="BR2220" s="722"/>
      <c r="BS2220" s="722"/>
      <c r="BT2220" s="722"/>
      <c r="BU2220" s="722"/>
      <c r="BV2220" s="722"/>
      <c r="BW2220" s="722"/>
      <c r="BX2220" s="722"/>
      <c r="BY2220" s="722"/>
      <c r="BZ2220" s="722"/>
      <c r="CA2220" s="722"/>
      <c r="CB2220" s="722"/>
      <c r="CC2220" s="722"/>
      <c r="CD2220" s="722"/>
      <c r="CE2220" s="722"/>
      <c r="CF2220" s="722"/>
      <c r="CG2220" s="722"/>
      <c r="CH2220" s="722"/>
      <c r="CI2220" s="722"/>
      <c r="CJ2220" s="722"/>
      <c r="CK2220" s="722"/>
      <c r="CL2220" s="722"/>
      <c r="CM2220" s="722"/>
      <c r="CN2220" s="722"/>
      <c r="CO2220" s="722"/>
      <c r="CP2220" s="722"/>
      <c r="CQ2220" s="722"/>
      <c r="CR2220" s="722"/>
      <c r="CS2220" s="722"/>
    </row>
    <row r="2221" spans="1:97" s="1376" customFormat="1">
      <c r="A2221" s="722"/>
      <c r="B2221" s="722"/>
      <c r="C2221" s="722"/>
      <c r="D2221" s="722"/>
      <c r="E2221" s="722"/>
      <c r="F2221" s="757"/>
      <c r="G2221" s="757"/>
      <c r="H2221" s="757"/>
      <c r="I2221" s="757"/>
      <c r="J2221" s="757"/>
      <c r="K2221" s="758"/>
      <c r="L2221" s="758"/>
      <c r="M2221" s="722"/>
      <c r="N2221" s="736"/>
      <c r="O2221" s="736"/>
      <c r="P2221" s="736"/>
      <c r="Q2221" s="736"/>
      <c r="R2221" s="736"/>
      <c r="S2221" s="736"/>
      <c r="T2221" s="736"/>
      <c r="U2221" s="736"/>
      <c r="BA2221" s="722"/>
      <c r="BB2221" s="722"/>
      <c r="BC2221" s="722"/>
      <c r="BD2221" s="722"/>
      <c r="BE2221" s="722"/>
      <c r="BF2221" s="722"/>
      <c r="BG2221" s="722"/>
      <c r="BH2221" s="722"/>
      <c r="BI2221" s="722"/>
      <c r="BJ2221" s="722"/>
      <c r="BK2221" s="722"/>
      <c r="BL2221" s="722"/>
      <c r="BM2221" s="722"/>
      <c r="BN2221" s="722"/>
      <c r="BO2221" s="722"/>
      <c r="BP2221" s="722"/>
      <c r="BQ2221" s="722"/>
      <c r="BR2221" s="722"/>
      <c r="BS2221" s="722"/>
      <c r="BT2221" s="722"/>
      <c r="BU2221" s="722"/>
      <c r="BV2221" s="722"/>
      <c r="BW2221" s="722"/>
      <c r="BX2221" s="722"/>
      <c r="BY2221" s="722"/>
      <c r="BZ2221" s="722"/>
      <c r="CA2221" s="722"/>
      <c r="CB2221" s="722"/>
      <c r="CC2221" s="722"/>
      <c r="CD2221" s="722"/>
      <c r="CE2221" s="722"/>
      <c r="CF2221" s="722"/>
      <c r="CG2221" s="722"/>
      <c r="CH2221" s="722"/>
      <c r="CI2221" s="722"/>
      <c r="CJ2221" s="722"/>
      <c r="CK2221" s="722"/>
      <c r="CL2221" s="722"/>
      <c r="CM2221" s="722"/>
      <c r="CN2221" s="722"/>
      <c r="CO2221" s="722"/>
      <c r="CP2221" s="722"/>
      <c r="CQ2221" s="722"/>
      <c r="CR2221" s="722"/>
      <c r="CS2221" s="722"/>
    </row>
    <row r="2222" spans="1:97" s="1376" customFormat="1">
      <c r="A2222" s="722"/>
      <c r="B2222" s="722"/>
      <c r="C2222" s="722"/>
      <c r="D2222" s="722"/>
      <c r="E2222" s="722"/>
      <c r="F2222" s="757"/>
      <c r="G2222" s="757"/>
      <c r="H2222" s="757"/>
      <c r="I2222" s="757"/>
      <c r="J2222" s="757"/>
      <c r="K2222" s="758"/>
      <c r="L2222" s="758"/>
      <c r="M2222" s="722"/>
      <c r="N2222" s="736"/>
      <c r="O2222" s="736"/>
      <c r="P2222" s="736"/>
      <c r="Q2222" s="736"/>
      <c r="R2222" s="736"/>
      <c r="S2222" s="736"/>
      <c r="T2222" s="736"/>
      <c r="U2222" s="736"/>
      <c r="BA2222" s="722"/>
      <c r="BB2222" s="722"/>
      <c r="BC2222" s="722"/>
      <c r="BD2222" s="722"/>
      <c r="BE2222" s="722"/>
      <c r="BF2222" s="722"/>
      <c r="BG2222" s="722"/>
      <c r="BH2222" s="722"/>
      <c r="BI2222" s="722"/>
      <c r="BJ2222" s="722"/>
      <c r="BK2222" s="722"/>
      <c r="BL2222" s="722"/>
      <c r="BM2222" s="722"/>
      <c r="BN2222" s="722"/>
      <c r="BO2222" s="722"/>
      <c r="BP2222" s="722"/>
      <c r="BQ2222" s="722"/>
      <c r="BR2222" s="722"/>
      <c r="BS2222" s="722"/>
      <c r="BT2222" s="722"/>
      <c r="BU2222" s="722"/>
      <c r="BV2222" s="722"/>
      <c r="BW2222" s="722"/>
      <c r="BX2222" s="722"/>
      <c r="BY2222" s="722"/>
      <c r="BZ2222" s="722"/>
      <c r="CA2222" s="722"/>
      <c r="CB2222" s="722"/>
      <c r="CC2222" s="722"/>
      <c r="CD2222" s="722"/>
      <c r="CE2222" s="722"/>
      <c r="CF2222" s="722"/>
      <c r="CG2222" s="722"/>
      <c r="CH2222" s="722"/>
      <c r="CI2222" s="722"/>
      <c r="CJ2222" s="722"/>
      <c r="CK2222" s="722"/>
      <c r="CL2222" s="722"/>
      <c r="CM2222" s="722"/>
      <c r="CN2222" s="722"/>
      <c r="CO2222" s="722"/>
      <c r="CP2222" s="722"/>
      <c r="CQ2222" s="722"/>
      <c r="CR2222" s="722"/>
      <c r="CS2222" s="722"/>
    </row>
    <row r="2223" spans="1:97" s="1376" customFormat="1">
      <c r="A2223" s="722"/>
      <c r="B2223" s="722"/>
      <c r="C2223" s="722"/>
      <c r="D2223" s="722"/>
      <c r="E2223" s="722"/>
      <c r="F2223" s="757"/>
      <c r="G2223" s="757"/>
      <c r="H2223" s="757"/>
      <c r="I2223" s="757"/>
      <c r="J2223" s="757"/>
      <c r="K2223" s="758"/>
      <c r="L2223" s="758"/>
      <c r="M2223" s="722"/>
      <c r="N2223" s="736"/>
      <c r="O2223" s="736"/>
      <c r="P2223" s="736"/>
      <c r="Q2223" s="736"/>
      <c r="R2223" s="736"/>
      <c r="S2223" s="736"/>
      <c r="T2223" s="736"/>
      <c r="U2223" s="736"/>
      <c r="BA2223" s="722"/>
      <c r="BB2223" s="722"/>
      <c r="BC2223" s="722"/>
      <c r="BD2223" s="722"/>
      <c r="BE2223" s="722"/>
      <c r="BF2223" s="722"/>
      <c r="BG2223" s="722"/>
      <c r="BH2223" s="722"/>
      <c r="BI2223" s="722"/>
      <c r="BJ2223" s="722"/>
      <c r="BK2223" s="722"/>
      <c r="BL2223" s="722"/>
      <c r="BM2223" s="722"/>
      <c r="BN2223" s="722"/>
      <c r="BO2223" s="722"/>
      <c r="BP2223" s="722"/>
      <c r="BQ2223" s="722"/>
      <c r="BR2223" s="722"/>
      <c r="BS2223" s="722"/>
      <c r="BT2223" s="722"/>
      <c r="BU2223" s="722"/>
      <c r="BV2223" s="722"/>
      <c r="BW2223" s="722"/>
      <c r="BX2223" s="722"/>
      <c r="BY2223" s="722"/>
      <c r="BZ2223" s="722"/>
      <c r="CA2223" s="722"/>
      <c r="CB2223" s="722"/>
      <c r="CC2223" s="722"/>
      <c r="CD2223" s="722"/>
      <c r="CE2223" s="722"/>
      <c r="CF2223" s="722"/>
      <c r="CG2223" s="722"/>
      <c r="CH2223" s="722"/>
      <c r="CI2223" s="722"/>
      <c r="CJ2223" s="722"/>
      <c r="CK2223" s="722"/>
      <c r="CL2223" s="722"/>
      <c r="CM2223" s="722"/>
      <c r="CN2223" s="722"/>
      <c r="CO2223" s="722"/>
      <c r="CP2223" s="722"/>
      <c r="CQ2223" s="722"/>
      <c r="CR2223" s="722"/>
      <c r="CS2223" s="722"/>
    </row>
    <row r="2224" spans="1:97" s="1376" customFormat="1">
      <c r="A2224" s="722"/>
      <c r="B2224" s="722"/>
      <c r="C2224" s="722"/>
      <c r="D2224" s="722"/>
      <c r="E2224" s="722"/>
      <c r="F2224" s="757"/>
      <c r="G2224" s="757"/>
      <c r="H2224" s="757"/>
      <c r="I2224" s="757"/>
      <c r="J2224" s="757"/>
      <c r="K2224" s="758"/>
      <c r="L2224" s="758"/>
      <c r="M2224" s="722"/>
      <c r="N2224" s="736"/>
      <c r="O2224" s="736"/>
      <c r="P2224" s="736"/>
      <c r="Q2224" s="736"/>
      <c r="R2224" s="736"/>
      <c r="S2224" s="736"/>
      <c r="T2224" s="736"/>
      <c r="U2224" s="736"/>
      <c r="BA2224" s="722"/>
      <c r="BB2224" s="722"/>
      <c r="BC2224" s="722"/>
      <c r="BD2224" s="722"/>
      <c r="BE2224" s="722"/>
      <c r="BF2224" s="722"/>
      <c r="BG2224" s="722"/>
      <c r="BH2224" s="722"/>
      <c r="BI2224" s="722"/>
      <c r="BJ2224" s="722"/>
      <c r="BK2224" s="722"/>
      <c r="BL2224" s="722"/>
      <c r="BM2224" s="722"/>
      <c r="BN2224" s="722"/>
      <c r="BO2224" s="722"/>
      <c r="BP2224" s="722"/>
      <c r="BQ2224" s="722"/>
      <c r="BR2224" s="722"/>
      <c r="BS2224" s="722"/>
      <c r="BT2224" s="722"/>
      <c r="BU2224" s="722"/>
      <c r="BV2224" s="722"/>
      <c r="BW2224" s="722"/>
      <c r="BX2224" s="722"/>
      <c r="BY2224" s="722"/>
      <c r="BZ2224" s="722"/>
      <c r="CA2224" s="722"/>
      <c r="CB2224" s="722"/>
      <c r="CC2224" s="722"/>
      <c r="CD2224" s="722"/>
      <c r="CE2224" s="722"/>
      <c r="CF2224" s="722"/>
      <c r="CG2224" s="722"/>
      <c r="CH2224" s="722"/>
      <c r="CI2224" s="722"/>
      <c r="CJ2224" s="722"/>
      <c r="CK2224" s="722"/>
      <c r="CL2224" s="722"/>
      <c r="CM2224" s="722"/>
      <c r="CN2224" s="722"/>
      <c r="CO2224" s="722"/>
      <c r="CP2224" s="722"/>
      <c r="CQ2224" s="722"/>
      <c r="CR2224" s="722"/>
      <c r="CS2224" s="722"/>
    </row>
    <row r="2225" spans="1:97" s="1376" customFormat="1">
      <c r="A2225" s="722"/>
      <c r="B2225" s="722"/>
      <c r="C2225" s="722"/>
      <c r="D2225" s="722"/>
      <c r="E2225" s="722"/>
      <c r="F2225" s="757"/>
      <c r="G2225" s="757"/>
      <c r="H2225" s="757"/>
      <c r="I2225" s="757"/>
      <c r="J2225" s="757"/>
      <c r="K2225" s="758"/>
      <c r="L2225" s="758"/>
      <c r="M2225" s="722"/>
      <c r="N2225" s="736"/>
      <c r="O2225" s="736"/>
      <c r="P2225" s="736"/>
      <c r="Q2225" s="736"/>
      <c r="R2225" s="736"/>
      <c r="S2225" s="736"/>
      <c r="T2225" s="736"/>
      <c r="U2225" s="736"/>
      <c r="BA2225" s="722"/>
      <c r="BB2225" s="722"/>
      <c r="BC2225" s="722"/>
      <c r="BD2225" s="722"/>
      <c r="BE2225" s="722"/>
      <c r="BF2225" s="722"/>
      <c r="BG2225" s="722"/>
      <c r="BH2225" s="722"/>
      <c r="BI2225" s="722"/>
      <c r="BJ2225" s="722"/>
      <c r="BK2225" s="722"/>
      <c r="BL2225" s="722"/>
      <c r="BM2225" s="722"/>
      <c r="BN2225" s="722"/>
      <c r="BO2225" s="722"/>
      <c r="BP2225" s="722"/>
      <c r="BQ2225" s="722"/>
      <c r="BR2225" s="722"/>
      <c r="BS2225" s="722"/>
      <c r="BT2225" s="722"/>
      <c r="BU2225" s="722"/>
      <c r="BV2225" s="722"/>
      <c r="BW2225" s="722"/>
      <c r="BX2225" s="722"/>
      <c r="BY2225" s="722"/>
      <c r="BZ2225" s="722"/>
      <c r="CA2225" s="722"/>
      <c r="CB2225" s="722"/>
      <c r="CC2225" s="722"/>
      <c r="CD2225" s="722"/>
      <c r="CE2225" s="722"/>
      <c r="CF2225" s="722"/>
      <c r="CG2225" s="722"/>
      <c r="CH2225" s="722"/>
      <c r="CI2225" s="722"/>
      <c r="CJ2225" s="722"/>
      <c r="CK2225" s="722"/>
      <c r="CL2225" s="722"/>
      <c r="CM2225" s="722"/>
      <c r="CN2225" s="722"/>
      <c r="CO2225" s="722"/>
      <c r="CP2225" s="722"/>
      <c r="CQ2225" s="722"/>
      <c r="CR2225" s="722"/>
      <c r="CS2225" s="722"/>
    </row>
    <row r="2226" spans="1:97" s="1376" customFormat="1">
      <c r="A2226" s="722"/>
      <c r="B2226" s="722"/>
      <c r="C2226" s="722"/>
      <c r="D2226" s="722"/>
      <c r="E2226" s="722"/>
      <c r="F2226" s="757"/>
      <c r="G2226" s="757"/>
      <c r="H2226" s="757"/>
      <c r="I2226" s="757"/>
      <c r="J2226" s="757"/>
      <c r="K2226" s="758"/>
      <c r="L2226" s="758"/>
      <c r="M2226" s="722"/>
      <c r="N2226" s="736"/>
      <c r="O2226" s="736"/>
      <c r="P2226" s="736"/>
      <c r="Q2226" s="736"/>
      <c r="R2226" s="736"/>
      <c r="S2226" s="736"/>
      <c r="T2226" s="736"/>
      <c r="U2226" s="736"/>
      <c r="BA2226" s="722"/>
      <c r="BB2226" s="722"/>
      <c r="BC2226" s="722"/>
      <c r="BD2226" s="722"/>
      <c r="BE2226" s="722"/>
      <c r="BF2226" s="722"/>
      <c r="BG2226" s="722"/>
      <c r="BH2226" s="722"/>
      <c r="BI2226" s="722"/>
      <c r="BJ2226" s="722"/>
      <c r="BK2226" s="722"/>
      <c r="BL2226" s="722"/>
      <c r="BM2226" s="722"/>
      <c r="BN2226" s="722"/>
      <c r="BO2226" s="722"/>
      <c r="BP2226" s="722"/>
      <c r="BQ2226" s="722"/>
      <c r="BR2226" s="722"/>
      <c r="BS2226" s="722"/>
      <c r="BT2226" s="722"/>
      <c r="BU2226" s="722"/>
      <c r="BV2226" s="722"/>
      <c r="BW2226" s="722"/>
      <c r="BX2226" s="722"/>
      <c r="BY2226" s="722"/>
      <c r="BZ2226" s="722"/>
      <c r="CA2226" s="722"/>
      <c r="CB2226" s="722"/>
      <c r="CC2226" s="722"/>
      <c r="CD2226" s="722"/>
      <c r="CE2226" s="722"/>
      <c r="CF2226" s="722"/>
      <c r="CG2226" s="722"/>
      <c r="CH2226" s="722"/>
      <c r="CI2226" s="722"/>
      <c r="CJ2226" s="722"/>
      <c r="CK2226" s="722"/>
      <c r="CL2226" s="722"/>
      <c r="CM2226" s="722"/>
      <c r="CN2226" s="722"/>
      <c r="CO2226" s="722"/>
      <c r="CP2226" s="722"/>
      <c r="CQ2226" s="722"/>
      <c r="CR2226" s="722"/>
      <c r="CS2226" s="722"/>
    </row>
    <row r="2227" spans="1:97" s="1376" customFormat="1">
      <c r="A2227" s="722"/>
      <c r="B2227" s="722"/>
      <c r="C2227" s="722"/>
      <c r="D2227" s="722"/>
      <c r="E2227" s="722"/>
      <c r="F2227" s="757"/>
      <c r="G2227" s="757"/>
      <c r="H2227" s="757"/>
      <c r="I2227" s="757"/>
      <c r="J2227" s="757"/>
      <c r="K2227" s="758"/>
      <c r="L2227" s="758"/>
      <c r="M2227" s="722"/>
      <c r="N2227" s="736"/>
      <c r="O2227" s="736"/>
      <c r="P2227" s="736"/>
      <c r="Q2227" s="736"/>
      <c r="R2227" s="736"/>
      <c r="S2227" s="736"/>
      <c r="T2227" s="736"/>
      <c r="U2227" s="736"/>
      <c r="BA2227" s="722"/>
      <c r="BB2227" s="722"/>
      <c r="BC2227" s="722"/>
      <c r="BD2227" s="722"/>
      <c r="BE2227" s="722"/>
      <c r="BF2227" s="722"/>
      <c r="BG2227" s="722"/>
      <c r="BH2227" s="722"/>
      <c r="BI2227" s="722"/>
      <c r="BJ2227" s="722"/>
      <c r="BK2227" s="722"/>
      <c r="BL2227" s="722"/>
      <c r="BM2227" s="722"/>
      <c r="BN2227" s="722"/>
      <c r="BO2227" s="722"/>
      <c r="BP2227" s="722"/>
      <c r="BQ2227" s="722"/>
      <c r="BR2227" s="722"/>
      <c r="BS2227" s="722"/>
      <c r="BT2227" s="722"/>
      <c r="BU2227" s="722"/>
      <c r="BV2227" s="722"/>
      <c r="BW2227" s="722"/>
      <c r="BX2227" s="722"/>
      <c r="BY2227" s="722"/>
      <c r="BZ2227" s="722"/>
      <c r="CA2227" s="722"/>
      <c r="CB2227" s="722"/>
      <c r="CC2227" s="722"/>
      <c r="CD2227" s="722"/>
      <c r="CE2227" s="722"/>
      <c r="CF2227" s="722"/>
      <c r="CG2227" s="722"/>
      <c r="CH2227" s="722"/>
      <c r="CI2227" s="722"/>
      <c r="CJ2227" s="722"/>
      <c r="CK2227" s="722"/>
      <c r="CL2227" s="722"/>
      <c r="CM2227" s="722"/>
      <c r="CN2227" s="722"/>
      <c r="CO2227" s="722"/>
      <c r="CP2227" s="722"/>
      <c r="CQ2227" s="722"/>
      <c r="CR2227" s="722"/>
      <c r="CS2227" s="722"/>
    </row>
    <row r="2228" spans="1:97" s="1376" customFormat="1">
      <c r="A2228" s="722"/>
      <c r="B2228" s="722"/>
      <c r="C2228" s="722"/>
      <c r="D2228" s="722"/>
      <c r="E2228" s="722"/>
      <c r="F2228" s="757"/>
      <c r="G2228" s="757"/>
      <c r="H2228" s="757"/>
      <c r="I2228" s="757"/>
      <c r="J2228" s="757"/>
      <c r="K2228" s="758"/>
      <c r="L2228" s="758"/>
      <c r="M2228" s="722"/>
      <c r="N2228" s="736"/>
      <c r="O2228" s="736"/>
      <c r="P2228" s="736"/>
      <c r="Q2228" s="736"/>
      <c r="R2228" s="736"/>
      <c r="S2228" s="736"/>
      <c r="T2228" s="736"/>
      <c r="U2228" s="736"/>
      <c r="BA2228" s="722"/>
      <c r="BB2228" s="722"/>
      <c r="BC2228" s="722"/>
      <c r="BD2228" s="722"/>
      <c r="BE2228" s="722"/>
      <c r="BF2228" s="722"/>
      <c r="BG2228" s="722"/>
      <c r="BH2228" s="722"/>
      <c r="BI2228" s="722"/>
      <c r="BJ2228" s="722"/>
      <c r="BK2228" s="722"/>
      <c r="BL2228" s="722"/>
      <c r="BM2228" s="722"/>
      <c r="BN2228" s="722"/>
      <c r="BO2228" s="722"/>
      <c r="BP2228" s="722"/>
      <c r="BQ2228" s="722"/>
      <c r="BR2228" s="722"/>
      <c r="BS2228" s="722"/>
      <c r="BT2228" s="722"/>
      <c r="BU2228" s="722"/>
      <c r="BV2228" s="722"/>
      <c r="BW2228" s="722"/>
      <c r="BX2228" s="722"/>
      <c r="BY2228" s="722"/>
      <c r="BZ2228" s="722"/>
      <c r="CA2228" s="722"/>
      <c r="CB2228" s="722"/>
      <c r="CC2228" s="722"/>
      <c r="CD2228" s="722"/>
      <c r="CE2228" s="722"/>
      <c r="CF2228" s="722"/>
      <c r="CG2228" s="722"/>
      <c r="CH2228" s="722"/>
      <c r="CI2228" s="722"/>
      <c r="CJ2228" s="722"/>
      <c r="CK2228" s="722"/>
      <c r="CL2228" s="722"/>
      <c r="CM2228" s="722"/>
      <c r="CN2228" s="722"/>
      <c r="CO2228" s="722"/>
      <c r="CP2228" s="722"/>
      <c r="CQ2228" s="722"/>
      <c r="CR2228" s="722"/>
      <c r="CS2228" s="722"/>
    </row>
    <row r="2229" spans="1:97" s="1376" customFormat="1">
      <c r="A2229" s="722"/>
      <c r="B2229" s="722"/>
      <c r="C2229" s="722"/>
      <c r="D2229" s="722"/>
      <c r="E2229" s="722"/>
      <c r="F2229" s="757"/>
      <c r="G2229" s="757"/>
      <c r="H2229" s="757"/>
      <c r="I2229" s="757"/>
      <c r="J2229" s="757"/>
      <c r="K2229" s="758"/>
      <c r="L2229" s="758"/>
      <c r="M2229" s="722"/>
      <c r="N2229" s="736"/>
      <c r="O2229" s="736"/>
      <c r="P2229" s="736"/>
      <c r="Q2229" s="736"/>
      <c r="R2229" s="736"/>
      <c r="S2229" s="736"/>
      <c r="T2229" s="736"/>
      <c r="U2229" s="736"/>
      <c r="BA2229" s="722"/>
      <c r="BB2229" s="722"/>
      <c r="BC2229" s="722"/>
      <c r="BD2229" s="722"/>
      <c r="BE2229" s="722"/>
      <c r="BF2229" s="722"/>
      <c r="BG2229" s="722"/>
      <c r="BH2229" s="722"/>
      <c r="BI2229" s="722"/>
      <c r="BJ2229" s="722"/>
      <c r="BK2229" s="722"/>
      <c r="BL2229" s="722"/>
      <c r="BM2229" s="722"/>
      <c r="BN2229" s="722"/>
      <c r="BO2229" s="722"/>
      <c r="BP2229" s="722"/>
      <c r="BQ2229" s="722"/>
      <c r="BR2229" s="722"/>
      <c r="BS2229" s="722"/>
      <c r="BT2229" s="722"/>
      <c r="BU2229" s="722"/>
      <c r="BV2229" s="722"/>
      <c r="BW2229" s="722"/>
      <c r="BX2229" s="722"/>
      <c r="BY2229" s="722"/>
      <c r="BZ2229" s="722"/>
      <c r="CA2229" s="722"/>
      <c r="CB2229" s="722"/>
      <c r="CC2229" s="722"/>
      <c r="CD2229" s="722"/>
      <c r="CE2229" s="722"/>
      <c r="CF2229" s="722"/>
      <c r="CG2229" s="722"/>
      <c r="CH2229" s="722"/>
      <c r="CI2229" s="722"/>
      <c r="CJ2229" s="722"/>
      <c r="CK2229" s="722"/>
      <c r="CL2229" s="722"/>
      <c r="CM2229" s="722"/>
      <c r="CN2229" s="722"/>
      <c r="CO2229" s="722"/>
      <c r="CP2229" s="722"/>
      <c r="CQ2229" s="722"/>
      <c r="CR2229" s="722"/>
      <c r="CS2229" s="722"/>
    </row>
    <row r="2230" spans="1:97" s="1376" customFormat="1">
      <c r="A2230" s="722"/>
      <c r="B2230" s="722"/>
      <c r="C2230" s="722"/>
      <c r="D2230" s="722"/>
      <c r="E2230" s="722"/>
      <c r="F2230" s="757"/>
      <c r="G2230" s="757"/>
      <c r="H2230" s="757"/>
      <c r="I2230" s="757"/>
      <c r="J2230" s="757"/>
      <c r="K2230" s="758"/>
      <c r="L2230" s="758"/>
      <c r="M2230" s="722"/>
      <c r="N2230" s="736"/>
      <c r="O2230" s="736"/>
      <c r="P2230" s="736"/>
      <c r="Q2230" s="736"/>
      <c r="R2230" s="736"/>
      <c r="S2230" s="736"/>
      <c r="T2230" s="736"/>
      <c r="U2230" s="736"/>
      <c r="BA2230" s="722"/>
      <c r="BB2230" s="722"/>
      <c r="BC2230" s="722"/>
      <c r="BD2230" s="722"/>
      <c r="BE2230" s="722"/>
      <c r="BF2230" s="722"/>
      <c r="BG2230" s="722"/>
      <c r="BH2230" s="722"/>
      <c r="BI2230" s="722"/>
      <c r="BJ2230" s="722"/>
      <c r="BK2230" s="722"/>
      <c r="BL2230" s="722"/>
      <c r="BM2230" s="722"/>
      <c r="BN2230" s="722"/>
      <c r="BO2230" s="722"/>
      <c r="BP2230" s="722"/>
      <c r="BQ2230" s="722"/>
      <c r="BR2230" s="722"/>
      <c r="BS2230" s="722"/>
      <c r="BT2230" s="722"/>
      <c r="BU2230" s="722"/>
      <c r="BV2230" s="722"/>
      <c r="BW2230" s="722"/>
      <c r="BX2230" s="722"/>
      <c r="BY2230" s="722"/>
      <c r="BZ2230" s="722"/>
      <c r="CA2230" s="722"/>
      <c r="CB2230" s="722"/>
      <c r="CC2230" s="722"/>
      <c r="CD2230" s="722"/>
      <c r="CE2230" s="722"/>
      <c r="CF2230" s="722"/>
      <c r="CG2230" s="722"/>
      <c r="CH2230" s="722"/>
      <c r="CI2230" s="722"/>
      <c r="CJ2230" s="722"/>
      <c r="CK2230" s="722"/>
      <c r="CL2230" s="722"/>
      <c r="CM2230" s="722"/>
      <c r="CN2230" s="722"/>
      <c r="CO2230" s="722"/>
      <c r="CP2230" s="722"/>
      <c r="CQ2230" s="722"/>
      <c r="CR2230" s="722"/>
      <c r="CS2230" s="722"/>
    </row>
    <row r="2231" spans="1:97" s="1376" customFormat="1">
      <c r="A2231" s="722"/>
      <c r="B2231" s="722"/>
      <c r="C2231" s="722"/>
      <c r="D2231" s="722"/>
      <c r="E2231" s="722"/>
      <c r="F2231" s="757"/>
      <c r="G2231" s="757"/>
      <c r="H2231" s="757"/>
      <c r="I2231" s="757"/>
      <c r="J2231" s="757"/>
      <c r="K2231" s="758"/>
      <c r="L2231" s="758"/>
      <c r="M2231" s="722"/>
      <c r="N2231" s="736"/>
      <c r="O2231" s="736"/>
      <c r="P2231" s="736"/>
      <c r="Q2231" s="736"/>
      <c r="R2231" s="736"/>
      <c r="S2231" s="736"/>
      <c r="T2231" s="736"/>
      <c r="U2231" s="736"/>
      <c r="BA2231" s="722"/>
      <c r="BB2231" s="722"/>
      <c r="BC2231" s="722"/>
      <c r="BD2231" s="722"/>
      <c r="BE2231" s="722"/>
      <c r="BF2231" s="722"/>
      <c r="BG2231" s="722"/>
      <c r="BH2231" s="722"/>
      <c r="BI2231" s="722"/>
      <c r="BJ2231" s="722"/>
      <c r="BK2231" s="722"/>
      <c r="BL2231" s="722"/>
      <c r="BM2231" s="722"/>
      <c r="BN2231" s="722"/>
      <c r="BO2231" s="722"/>
      <c r="BP2231" s="722"/>
      <c r="BQ2231" s="722"/>
      <c r="BR2231" s="722"/>
      <c r="BS2231" s="722"/>
      <c r="BT2231" s="722"/>
      <c r="BU2231" s="722"/>
      <c r="BV2231" s="722"/>
      <c r="BW2231" s="722"/>
      <c r="BX2231" s="722"/>
      <c r="BY2231" s="722"/>
      <c r="BZ2231" s="722"/>
      <c r="CA2231" s="722"/>
      <c r="CB2231" s="722"/>
      <c r="CC2231" s="722"/>
      <c r="CD2231" s="722"/>
      <c r="CE2231" s="722"/>
      <c r="CF2231" s="722"/>
      <c r="CG2231" s="722"/>
      <c r="CH2231" s="722"/>
      <c r="CI2231" s="722"/>
      <c r="CJ2231" s="722"/>
      <c r="CK2231" s="722"/>
      <c r="CL2231" s="722"/>
      <c r="CM2231" s="722"/>
      <c r="CN2231" s="722"/>
      <c r="CO2231" s="722"/>
      <c r="CP2231" s="722"/>
      <c r="CQ2231" s="722"/>
      <c r="CR2231" s="722"/>
      <c r="CS2231" s="722"/>
    </row>
    <row r="2232" spans="1:97" s="1376" customFormat="1">
      <c r="A2232" s="722"/>
      <c r="B2232" s="722"/>
      <c r="C2232" s="722"/>
      <c r="D2232" s="722"/>
      <c r="E2232" s="722"/>
      <c r="F2232" s="757"/>
      <c r="G2232" s="757"/>
      <c r="H2232" s="757"/>
      <c r="I2232" s="757"/>
      <c r="J2232" s="757"/>
      <c r="K2232" s="758"/>
      <c r="L2232" s="758"/>
      <c r="M2232" s="722"/>
      <c r="N2232" s="736"/>
      <c r="O2232" s="736"/>
      <c r="P2232" s="736"/>
      <c r="Q2232" s="736"/>
      <c r="R2232" s="736"/>
      <c r="S2232" s="736"/>
      <c r="T2232" s="736"/>
      <c r="U2232" s="736"/>
      <c r="BA2232" s="722"/>
      <c r="BB2232" s="722"/>
      <c r="BC2232" s="722"/>
      <c r="BD2232" s="722"/>
      <c r="BE2232" s="722"/>
      <c r="BF2232" s="722"/>
      <c r="BG2232" s="722"/>
      <c r="BH2232" s="722"/>
      <c r="BI2232" s="722"/>
      <c r="BJ2232" s="722"/>
      <c r="BK2232" s="722"/>
      <c r="BL2232" s="722"/>
      <c r="BM2232" s="722"/>
      <c r="BN2232" s="722"/>
      <c r="BO2232" s="722"/>
      <c r="BP2232" s="722"/>
      <c r="BQ2232" s="722"/>
      <c r="BR2232" s="722"/>
      <c r="BS2232" s="722"/>
      <c r="BT2232" s="722"/>
      <c r="BU2232" s="722"/>
      <c r="BV2232" s="722"/>
      <c r="BW2232" s="722"/>
      <c r="BX2232" s="722"/>
      <c r="BY2232" s="722"/>
      <c r="BZ2232" s="722"/>
      <c r="CA2232" s="722"/>
      <c r="CB2232" s="722"/>
      <c r="CC2232" s="722"/>
      <c r="CD2232" s="722"/>
      <c r="CE2232" s="722"/>
      <c r="CF2232" s="722"/>
      <c r="CG2232" s="722"/>
      <c r="CH2232" s="722"/>
      <c r="CI2232" s="722"/>
      <c r="CJ2232" s="722"/>
      <c r="CK2232" s="722"/>
      <c r="CL2232" s="722"/>
      <c r="CM2232" s="722"/>
      <c r="CN2232" s="722"/>
      <c r="CO2232" s="722"/>
      <c r="CP2232" s="722"/>
      <c r="CQ2232" s="722"/>
      <c r="CR2232" s="722"/>
      <c r="CS2232" s="722"/>
    </row>
    <row r="2233" spans="1:97" s="1376" customFormat="1">
      <c r="A2233" s="722"/>
      <c r="B2233" s="722"/>
      <c r="C2233" s="722"/>
      <c r="D2233" s="722"/>
      <c r="E2233" s="722"/>
      <c r="F2233" s="757"/>
      <c r="G2233" s="757"/>
      <c r="H2233" s="757"/>
      <c r="I2233" s="757"/>
      <c r="J2233" s="757"/>
      <c r="K2233" s="758"/>
      <c r="L2233" s="758"/>
      <c r="M2233" s="722"/>
      <c r="N2233" s="736"/>
      <c r="O2233" s="736"/>
      <c r="P2233" s="736"/>
      <c r="Q2233" s="736"/>
      <c r="R2233" s="736"/>
      <c r="S2233" s="736"/>
      <c r="T2233" s="736"/>
      <c r="U2233" s="736"/>
      <c r="BA2233" s="722"/>
      <c r="BB2233" s="722"/>
      <c r="BC2233" s="722"/>
      <c r="BD2233" s="722"/>
      <c r="BE2233" s="722"/>
      <c r="BF2233" s="722"/>
      <c r="BG2233" s="722"/>
      <c r="BH2233" s="722"/>
      <c r="BI2233" s="722"/>
      <c r="BJ2233" s="722"/>
      <c r="BK2233" s="722"/>
      <c r="BL2233" s="722"/>
      <c r="BM2233" s="722"/>
      <c r="BN2233" s="722"/>
      <c r="BO2233" s="722"/>
      <c r="BP2233" s="722"/>
      <c r="BQ2233" s="722"/>
      <c r="BR2233" s="722"/>
      <c r="BS2233" s="722"/>
      <c r="BT2233" s="722"/>
      <c r="BU2233" s="722"/>
      <c r="BV2233" s="722"/>
      <c r="BW2233" s="722"/>
      <c r="BX2233" s="722"/>
      <c r="BY2233" s="722"/>
      <c r="BZ2233" s="722"/>
      <c r="CA2233" s="722"/>
      <c r="CB2233" s="722"/>
      <c r="CC2233" s="722"/>
      <c r="CD2233" s="722"/>
      <c r="CE2233" s="722"/>
      <c r="CF2233" s="722"/>
      <c r="CG2233" s="722"/>
      <c r="CH2233" s="722"/>
      <c r="CI2233" s="722"/>
      <c r="CJ2233" s="722"/>
      <c r="CK2233" s="722"/>
      <c r="CL2233" s="722"/>
      <c r="CM2233" s="722"/>
      <c r="CN2233" s="722"/>
      <c r="CO2233" s="722"/>
      <c r="CP2233" s="722"/>
      <c r="CQ2233" s="722"/>
      <c r="CR2233" s="722"/>
      <c r="CS2233" s="722"/>
    </row>
    <row r="2234" spans="1:97" s="1376" customFormat="1">
      <c r="A2234" s="722"/>
      <c r="B2234" s="722"/>
      <c r="C2234" s="722"/>
      <c r="D2234" s="722"/>
      <c r="E2234" s="722"/>
      <c r="F2234" s="757"/>
      <c r="G2234" s="757"/>
      <c r="H2234" s="757"/>
      <c r="I2234" s="757"/>
      <c r="J2234" s="757"/>
      <c r="K2234" s="758"/>
      <c r="L2234" s="758"/>
      <c r="M2234" s="722"/>
      <c r="N2234" s="736"/>
      <c r="O2234" s="736"/>
      <c r="P2234" s="736"/>
      <c r="Q2234" s="736"/>
      <c r="R2234" s="736"/>
      <c r="S2234" s="736"/>
      <c r="T2234" s="736"/>
      <c r="U2234" s="736"/>
      <c r="BA2234" s="722"/>
      <c r="BB2234" s="722"/>
      <c r="BC2234" s="722"/>
      <c r="BD2234" s="722"/>
      <c r="BE2234" s="722"/>
      <c r="BF2234" s="722"/>
      <c r="BG2234" s="722"/>
      <c r="BH2234" s="722"/>
      <c r="BI2234" s="722"/>
      <c r="BJ2234" s="722"/>
      <c r="BK2234" s="722"/>
      <c r="BL2234" s="722"/>
      <c r="BM2234" s="722"/>
      <c r="BN2234" s="722"/>
      <c r="BO2234" s="722"/>
      <c r="BP2234" s="722"/>
      <c r="BQ2234" s="722"/>
      <c r="BR2234" s="722"/>
      <c r="BS2234" s="722"/>
      <c r="BT2234" s="722"/>
      <c r="BU2234" s="722"/>
      <c r="BV2234" s="722"/>
      <c r="BW2234" s="722"/>
      <c r="BX2234" s="722"/>
      <c r="BY2234" s="722"/>
      <c r="BZ2234" s="722"/>
      <c r="CA2234" s="722"/>
      <c r="CB2234" s="722"/>
      <c r="CC2234" s="722"/>
      <c r="CD2234" s="722"/>
      <c r="CE2234" s="722"/>
      <c r="CF2234" s="722"/>
      <c r="CG2234" s="722"/>
      <c r="CH2234" s="722"/>
      <c r="CI2234" s="722"/>
      <c r="CJ2234" s="722"/>
      <c r="CK2234" s="722"/>
      <c r="CL2234" s="722"/>
      <c r="CM2234" s="722"/>
      <c r="CN2234" s="722"/>
      <c r="CO2234" s="722"/>
      <c r="CP2234" s="722"/>
      <c r="CQ2234" s="722"/>
      <c r="CR2234" s="722"/>
      <c r="CS2234" s="722"/>
    </row>
    <row r="2235" spans="1:97" s="1376" customFormat="1">
      <c r="A2235" s="722"/>
      <c r="B2235" s="722"/>
      <c r="C2235" s="722"/>
      <c r="D2235" s="722"/>
      <c r="E2235" s="722"/>
      <c r="F2235" s="757"/>
      <c r="G2235" s="757"/>
      <c r="H2235" s="757"/>
      <c r="I2235" s="757"/>
      <c r="J2235" s="757"/>
      <c r="K2235" s="758"/>
      <c r="L2235" s="758"/>
      <c r="M2235" s="722"/>
      <c r="N2235" s="736"/>
      <c r="O2235" s="736"/>
      <c r="P2235" s="736"/>
      <c r="Q2235" s="736"/>
      <c r="R2235" s="736"/>
      <c r="S2235" s="736"/>
      <c r="T2235" s="736"/>
      <c r="U2235" s="736"/>
      <c r="BA2235" s="722"/>
      <c r="BB2235" s="722"/>
      <c r="BC2235" s="722"/>
      <c r="BD2235" s="722"/>
      <c r="BE2235" s="722"/>
      <c r="BF2235" s="722"/>
      <c r="BG2235" s="722"/>
      <c r="BH2235" s="722"/>
      <c r="BI2235" s="722"/>
      <c r="BJ2235" s="722"/>
      <c r="BK2235" s="722"/>
      <c r="BL2235" s="722"/>
      <c r="BM2235" s="722"/>
      <c r="BN2235" s="722"/>
      <c r="BO2235" s="722"/>
      <c r="BP2235" s="722"/>
      <c r="BQ2235" s="722"/>
      <c r="BR2235" s="722"/>
      <c r="BS2235" s="722"/>
      <c r="BT2235" s="722"/>
      <c r="BU2235" s="722"/>
      <c r="BV2235" s="722"/>
      <c r="BW2235" s="722"/>
      <c r="BX2235" s="722"/>
      <c r="BY2235" s="722"/>
      <c r="BZ2235" s="722"/>
      <c r="CA2235" s="722"/>
      <c r="CB2235" s="722"/>
      <c r="CC2235" s="722"/>
      <c r="CD2235" s="722"/>
      <c r="CE2235" s="722"/>
      <c r="CF2235" s="722"/>
      <c r="CG2235" s="722"/>
      <c r="CH2235" s="722"/>
      <c r="CI2235" s="722"/>
      <c r="CJ2235" s="722"/>
      <c r="CK2235" s="722"/>
      <c r="CL2235" s="722"/>
      <c r="CM2235" s="722"/>
      <c r="CN2235" s="722"/>
      <c r="CO2235" s="722"/>
      <c r="CP2235" s="722"/>
      <c r="CQ2235" s="722"/>
      <c r="CR2235" s="722"/>
      <c r="CS2235" s="722"/>
    </row>
    <row r="2236" spans="1:97" s="1376" customFormat="1">
      <c r="A2236" s="722"/>
      <c r="B2236" s="722"/>
      <c r="C2236" s="722"/>
      <c r="D2236" s="722"/>
      <c r="E2236" s="722"/>
      <c r="F2236" s="757"/>
      <c r="G2236" s="757"/>
      <c r="H2236" s="757"/>
      <c r="I2236" s="757"/>
      <c r="J2236" s="757"/>
      <c r="K2236" s="758"/>
      <c r="L2236" s="758"/>
      <c r="M2236" s="722"/>
      <c r="N2236" s="736"/>
      <c r="O2236" s="736"/>
      <c r="P2236" s="736"/>
      <c r="Q2236" s="736"/>
      <c r="R2236" s="736"/>
      <c r="S2236" s="736"/>
      <c r="T2236" s="736"/>
      <c r="U2236" s="736"/>
      <c r="BA2236" s="722"/>
      <c r="BB2236" s="722"/>
      <c r="BC2236" s="722"/>
      <c r="BD2236" s="722"/>
      <c r="BE2236" s="722"/>
      <c r="BF2236" s="722"/>
      <c r="BG2236" s="722"/>
      <c r="BH2236" s="722"/>
      <c r="BI2236" s="722"/>
      <c r="BJ2236" s="722"/>
      <c r="BK2236" s="722"/>
      <c r="BL2236" s="722"/>
      <c r="BM2236" s="722"/>
      <c r="BN2236" s="722"/>
      <c r="BO2236" s="722"/>
      <c r="BP2236" s="722"/>
      <c r="BQ2236" s="722"/>
      <c r="BR2236" s="722"/>
      <c r="BS2236" s="722"/>
      <c r="BT2236" s="722"/>
      <c r="BU2236" s="722"/>
      <c r="BV2236" s="722"/>
      <c r="BW2236" s="722"/>
      <c r="BX2236" s="722"/>
      <c r="BY2236" s="722"/>
      <c r="BZ2236" s="722"/>
      <c r="CA2236" s="722"/>
      <c r="CB2236" s="722"/>
      <c r="CC2236" s="722"/>
      <c r="CD2236" s="722"/>
      <c r="CE2236" s="722"/>
      <c r="CF2236" s="722"/>
      <c r="CG2236" s="722"/>
      <c r="CH2236" s="722"/>
      <c r="CI2236" s="722"/>
      <c r="CJ2236" s="722"/>
      <c r="CK2236" s="722"/>
      <c r="CL2236" s="722"/>
      <c r="CM2236" s="722"/>
      <c r="CN2236" s="722"/>
      <c r="CO2236" s="722"/>
      <c r="CP2236" s="722"/>
      <c r="CQ2236" s="722"/>
      <c r="CR2236" s="722"/>
      <c r="CS2236" s="722"/>
    </row>
    <row r="2237" spans="1:97" s="1376" customFormat="1">
      <c r="A2237" s="722"/>
      <c r="B2237" s="722"/>
      <c r="C2237" s="722"/>
      <c r="D2237" s="722"/>
      <c r="E2237" s="722"/>
      <c r="F2237" s="757"/>
      <c r="G2237" s="757"/>
      <c r="H2237" s="757"/>
      <c r="I2237" s="757"/>
      <c r="J2237" s="757"/>
      <c r="K2237" s="758"/>
      <c r="L2237" s="758"/>
      <c r="M2237" s="722"/>
      <c r="N2237" s="736"/>
      <c r="O2237" s="736"/>
      <c r="P2237" s="736"/>
      <c r="Q2237" s="736"/>
      <c r="R2237" s="736"/>
      <c r="S2237" s="736"/>
      <c r="T2237" s="736"/>
      <c r="U2237" s="736"/>
      <c r="BA2237" s="722"/>
      <c r="BB2237" s="722"/>
      <c r="BC2237" s="722"/>
      <c r="BD2237" s="722"/>
      <c r="BE2237" s="722"/>
      <c r="BF2237" s="722"/>
      <c r="BG2237" s="722"/>
      <c r="BH2237" s="722"/>
      <c r="BI2237" s="722"/>
      <c r="BJ2237" s="722"/>
      <c r="BK2237" s="722"/>
      <c r="BL2237" s="722"/>
      <c r="BM2237" s="722"/>
      <c r="BN2237" s="722"/>
      <c r="BO2237" s="722"/>
      <c r="BP2237" s="722"/>
      <c r="BQ2237" s="722"/>
      <c r="BR2237" s="722"/>
      <c r="BS2237" s="722"/>
      <c r="BT2237" s="722"/>
      <c r="BU2237" s="722"/>
      <c r="BV2237" s="722"/>
      <c r="BW2237" s="722"/>
      <c r="BX2237" s="722"/>
      <c r="BY2237" s="722"/>
      <c r="BZ2237" s="722"/>
      <c r="CA2237" s="722"/>
      <c r="CB2237" s="722"/>
      <c r="CC2237" s="722"/>
      <c r="CD2237" s="722"/>
      <c r="CE2237" s="722"/>
      <c r="CF2237" s="722"/>
      <c r="CG2237" s="722"/>
      <c r="CH2237" s="722"/>
      <c r="CI2237" s="722"/>
      <c r="CJ2237" s="722"/>
      <c r="CK2237" s="722"/>
      <c r="CL2237" s="722"/>
      <c r="CM2237" s="722"/>
      <c r="CN2237" s="722"/>
      <c r="CO2237" s="722"/>
      <c r="CP2237" s="722"/>
      <c r="CQ2237" s="722"/>
      <c r="CR2237" s="722"/>
      <c r="CS2237" s="722"/>
    </row>
    <row r="2238" spans="1:97" s="1376" customFormat="1">
      <c r="A2238" s="722"/>
      <c r="B2238" s="722"/>
      <c r="C2238" s="722"/>
      <c r="D2238" s="722"/>
      <c r="E2238" s="722"/>
      <c r="F2238" s="757"/>
      <c r="G2238" s="757"/>
      <c r="H2238" s="757"/>
      <c r="I2238" s="757"/>
      <c r="J2238" s="757"/>
      <c r="K2238" s="758"/>
      <c r="L2238" s="758"/>
      <c r="M2238" s="722"/>
      <c r="N2238" s="736"/>
      <c r="O2238" s="736"/>
      <c r="P2238" s="736"/>
      <c r="Q2238" s="736"/>
      <c r="R2238" s="736"/>
      <c r="S2238" s="736"/>
      <c r="T2238" s="736"/>
      <c r="U2238" s="736"/>
      <c r="BA2238" s="722"/>
      <c r="BB2238" s="722"/>
      <c r="BC2238" s="722"/>
      <c r="BD2238" s="722"/>
      <c r="BE2238" s="722"/>
      <c r="BF2238" s="722"/>
      <c r="BG2238" s="722"/>
      <c r="BH2238" s="722"/>
      <c r="BI2238" s="722"/>
      <c r="BJ2238" s="722"/>
      <c r="BK2238" s="722"/>
      <c r="BL2238" s="722"/>
      <c r="BM2238" s="722"/>
      <c r="BN2238" s="722"/>
      <c r="BO2238" s="722"/>
      <c r="BP2238" s="722"/>
      <c r="BQ2238" s="722"/>
      <c r="BR2238" s="722"/>
      <c r="BS2238" s="722"/>
      <c r="BT2238" s="722"/>
      <c r="BU2238" s="722"/>
      <c r="BV2238" s="722"/>
      <c r="BW2238" s="722"/>
      <c r="BX2238" s="722"/>
      <c r="BY2238" s="722"/>
      <c r="BZ2238" s="722"/>
      <c r="CA2238" s="722"/>
      <c r="CB2238" s="722"/>
      <c r="CC2238" s="722"/>
      <c r="CD2238" s="722"/>
      <c r="CE2238" s="722"/>
      <c r="CF2238" s="722"/>
      <c r="CG2238" s="722"/>
      <c r="CH2238" s="722"/>
      <c r="CI2238" s="722"/>
      <c r="CJ2238" s="722"/>
      <c r="CK2238" s="722"/>
      <c r="CL2238" s="722"/>
      <c r="CM2238" s="722"/>
      <c r="CN2238" s="722"/>
      <c r="CO2238" s="722"/>
      <c r="CP2238" s="722"/>
      <c r="CQ2238" s="722"/>
      <c r="CR2238" s="722"/>
      <c r="CS2238" s="722"/>
    </row>
    <row r="2239" spans="1:97" s="1376" customFormat="1">
      <c r="A2239" s="722"/>
      <c r="B2239" s="722"/>
      <c r="C2239" s="722"/>
      <c r="D2239" s="722"/>
      <c r="E2239" s="722"/>
      <c r="F2239" s="757"/>
      <c r="G2239" s="757"/>
      <c r="H2239" s="757"/>
      <c r="I2239" s="757"/>
      <c r="J2239" s="757"/>
      <c r="K2239" s="758"/>
      <c r="L2239" s="758"/>
      <c r="M2239" s="722"/>
      <c r="N2239" s="736"/>
      <c r="O2239" s="736"/>
      <c r="P2239" s="736"/>
      <c r="Q2239" s="736"/>
      <c r="R2239" s="736"/>
      <c r="S2239" s="736"/>
      <c r="T2239" s="736"/>
      <c r="U2239" s="736"/>
      <c r="BA2239" s="722"/>
      <c r="BB2239" s="722"/>
      <c r="BC2239" s="722"/>
      <c r="BD2239" s="722"/>
      <c r="BE2239" s="722"/>
      <c r="BF2239" s="722"/>
      <c r="BG2239" s="722"/>
      <c r="BH2239" s="722"/>
      <c r="BI2239" s="722"/>
      <c r="BJ2239" s="722"/>
      <c r="BK2239" s="722"/>
      <c r="BL2239" s="722"/>
      <c r="BM2239" s="722"/>
      <c r="BN2239" s="722"/>
      <c r="BO2239" s="722"/>
      <c r="BP2239" s="722"/>
      <c r="BQ2239" s="722"/>
      <c r="BR2239" s="722"/>
      <c r="BS2239" s="722"/>
      <c r="BT2239" s="722"/>
      <c r="BU2239" s="722"/>
      <c r="BV2239" s="722"/>
      <c r="BW2239" s="722"/>
      <c r="BX2239" s="722"/>
      <c r="BY2239" s="722"/>
      <c r="BZ2239" s="722"/>
      <c r="CA2239" s="722"/>
      <c r="CB2239" s="722"/>
      <c r="CC2239" s="722"/>
      <c r="CD2239" s="722"/>
      <c r="CE2239" s="722"/>
      <c r="CF2239" s="722"/>
      <c r="CG2239" s="722"/>
      <c r="CH2239" s="722"/>
      <c r="CI2239" s="722"/>
      <c r="CJ2239" s="722"/>
      <c r="CK2239" s="722"/>
      <c r="CL2239" s="722"/>
      <c r="CM2239" s="722"/>
      <c r="CN2239" s="722"/>
      <c r="CO2239" s="722"/>
      <c r="CP2239" s="722"/>
      <c r="CQ2239" s="722"/>
      <c r="CR2239" s="722"/>
      <c r="CS2239" s="722"/>
    </row>
    <row r="2240" spans="1:97" s="1376" customFormat="1">
      <c r="A2240" s="722"/>
      <c r="B2240" s="722"/>
      <c r="C2240" s="722"/>
      <c r="D2240" s="722"/>
      <c r="E2240" s="722"/>
      <c r="F2240" s="757"/>
      <c r="G2240" s="757"/>
      <c r="H2240" s="757"/>
      <c r="I2240" s="757"/>
      <c r="J2240" s="757"/>
      <c r="K2240" s="758"/>
      <c r="L2240" s="758"/>
      <c r="M2240" s="722"/>
      <c r="N2240" s="736"/>
      <c r="O2240" s="736"/>
      <c r="P2240" s="736"/>
      <c r="Q2240" s="736"/>
      <c r="R2240" s="736"/>
      <c r="S2240" s="736"/>
      <c r="T2240" s="736"/>
      <c r="U2240" s="736"/>
      <c r="BA2240" s="722"/>
      <c r="BB2240" s="722"/>
      <c r="BC2240" s="722"/>
      <c r="BD2240" s="722"/>
      <c r="BE2240" s="722"/>
      <c r="BF2240" s="722"/>
      <c r="BG2240" s="722"/>
      <c r="BH2240" s="722"/>
      <c r="BI2240" s="722"/>
      <c r="BJ2240" s="722"/>
      <c r="BK2240" s="722"/>
      <c r="BL2240" s="722"/>
      <c r="BM2240" s="722"/>
      <c r="BN2240" s="722"/>
      <c r="BO2240" s="722"/>
      <c r="BP2240" s="722"/>
      <c r="BQ2240" s="722"/>
      <c r="BR2240" s="722"/>
      <c r="BS2240" s="722"/>
      <c r="BT2240" s="722"/>
      <c r="BU2240" s="722"/>
      <c r="BV2240" s="722"/>
      <c r="BW2240" s="722"/>
      <c r="BX2240" s="722"/>
      <c r="BY2240" s="722"/>
      <c r="BZ2240" s="722"/>
      <c r="CA2240" s="722"/>
      <c r="CB2240" s="722"/>
      <c r="CC2240" s="722"/>
      <c r="CD2240" s="722"/>
      <c r="CE2240" s="722"/>
      <c r="CF2240" s="722"/>
      <c r="CG2240" s="722"/>
      <c r="CH2240" s="722"/>
      <c r="CI2240" s="722"/>
      <c r="CJ2240" s="722"/>
      <c r="CK2240" s="722"/>
      <c r="CL2240" s="722"/>
      <c r="CM2240" s="722"/>
      <c r="CN2240" s="722"/>
      <c r="CO2240" s="722"/>
      <c r="CP2240" s="722"/>
      <c r="CQ2240" s="722"/>
      <c r="CR2240" s="722"/>
      <c r="CS2240" s="722"/>
    </row>
    <row r="2241" spans="1:97" s="1376" customFormat="1">
      <c r="A2241" s="722"/>
      <c r="B2241" s="722"/>
      <c r="C2241" s="722"/>
      <c r="D2241" s="722"/>
      <c r="E2241" s="722"/>
      <c r="F2241" s="757"/>
      <c r="G2241" s="757"/>
      <c r="H2241" s="757"/>
      <c r="I2241" s="757"/>
      <c r="J2241" s="757"/>
      <c r="K2241" s="758"/>
      <c r="L2241" s="758"/>
      <c r="M2241" s="722"/>
      <c r="N2241" s="736"/>
      <c r="O2241" s="736"/>
      <c r="P2241" s="736"/>
      <c r="Q2241" s="736"/>
      <c r="R2241" s="736"/>
      <c r="S2241" s="736"/>
      <c r="T2241" s="736"/>
      <c r="U2241" s="736"/>
      <c r="BA2241" s="722"/>
      <c r="BB2241" s="722"/>
      <c r="BC2241" s="722"/>
      <c r="BD2241" s="722"/>
      <c r="BE2241" s="722"/>
      <c r="BF2241" s="722"/>
      <c r="BG2241" s="722"/>
      <c r="BH2241" s="722"/>
      <c r="BI2241" s="722"/>
      <c r="BJ2241" s="722"/>
      <c r="BK2241" s="722"/>
      <c r="BL2241" s="722"/>
      <c r="BM2241" s="722"/>
      <c r="BN2241" s="722"/>
      <c r="BO2241" s="722"/>
      <c r="BP2241" s="722"/>
      <c r="BQ2241" s="722"/>
      <c r="BR2241" s="722"/>
      <c r="BS2241" s="722"/>
      <c r="BT2241" s="722"/>
      <c r="BU2241" s="722"/>
      <c r="BV2241" s="722"/>
      <c r="BW2241" s="722"/>
      <c r="BX2241" s="722"/>
      <c r="BY2241" s="722"/>
      <c r="BZ2241" s="722"/>
      <c r="CA2241" s="722"/>
      <c r="CB2241" s="722"/>
      <c r="CC2241" s="722"/>
      <c r="CD2241" s="722"/>
      <c r="CE2241" s="722"/>
      <c r="CF2241" s="722"/>
      <c r="CG2241" s="722"/>
      <c r="CH2241" s="722"/>
      <c r="CI2241" s="722"/>
      <c r="CJ2241" s="722"/>
      <c r="CK2241" s="722"/>
      <c r="CL2241" s="722"/>
      <c r="CM2241" s="722"/>
      <c r="CN2241" s="722"/>
      <c r="CO2241" s="722"/>
      <c r="CP2241" s="722"/>
      <c r="CQ2241" s="722"/>
      <c r="CR2241" s="722"/>
      <c r="CS2241" s="722"/>
    </row>
    <row r="2242" spans="1:97" s="1376" customFormat="1">
      <c r="A2242" s="722"/>
      <c r="B2242" s="722"/>
      <c r="C2242" s="722"/>
      <c r="D2242" s="722"/>
      <c r="E2242" s="722"/>
      <c r="F2242" s="757"/>
      <c r="G2242" s="757"/>
      <c r="H2242" s="757"/>
      <c r="I2242" s="757"/>
      <c r="J2242" s="757"/>
      <c r="K2242" s="758"/>
      <c r="L2242" s="758"/>
      <c r="M2242" s="722"/>
      <c r="N2242" s="736"/>
      <c r="O2242" s="736"/>
      <c r="P2242" s="736"/>
      <c r="Q2242" s="736"/>
      <c r="R2242" s="736"/>
      <c r="S2242" s="736"/>
      <c r="T2242" s="736"/>
      <c r="U2242" s="736"/>
      <c r="BA2242" s="722"/>
      <c r="BB2242" s="722"/>
      <c r="BC2242" s="722"/>
      <c r="BD2242" s="722"/>
      <c r="BE2242" s="722"/>
      <c r="BF2242" s="722"/>
      <c r="BG2242" s="722"/>
      <c r="BH2242" s="722"/>
      <c r="BI2242" s="722"/>
      <c r="BJ2242" s="722"/>
      <c r="BK2242" s="722"/>
      <c r="BL2242" s="722"/>
      <c r="BM2242" s="722"/>
      <c r="BN2242" s="722"/>
      <c r="BO2242" s="722"/>
      <c r="BP2242" s="722"/>
      <c r="BQ2242" s="722"/>
      <c r="BR2242" s="722"/>
      <c r="BS2242" s="722"/>
      <c r="BT2242" s="722"/>
      <c r="BU2242" s="722"/>
      <c r="BV2242" s="722"/>
      <c r="BW2242" s="722"/>
      <c r="BX2242" s="722"/>
      <c r="BY2242" s="722"/>
      <c r="BZ2242" s="722"/>
      <c r="CA2242" s="722"/>
      <c r="CB2242" s="722"/>
      <c r="CC2242" s="722"/>
      <c r="CD2242" s="722"/>
      <c r="CE2242" s="722"/>
      <c r="CF2242" s="722"/>
      <c r="CG2242" s="722"/>
      <c r="CH2242" s="722"/>
      <c r="CI2242" s="722"/>
      <c r="CJ2242" s="722"/>
      <c r="CK2242" s="722"/>
      <c r="CL2242" s="722"/>
      <c r="CM2242" s="722"/>
      <c r="CN2242" s="722"/>
      <c r="CO2242" s="722"/>
      <c r="CP2242" s="722"/>
      <c r="CQ2242" s="722"/>
      <c r="CR2242" s="722"/>
      <c r="CS2242" s="722"/>
    </row>
    <row r="2243" spans="1:97" s="1376" customFormat="1">
      <c r="A2243" s="722"/>
      <c r="B2243" s="722"/>
      <c r="C2243" s="722"/>
      <c r="D2243" s="722"/>
      <c r="E2243" s="722"/>
      <c r="F2243" s="757"/>
      <c r="G2243" s="757"/>
      <c r="H2243" s="757"/>
      <c r="I2243" s="757"/>
      <c r="J2243" s="757"/>
      <c r="K2243" s="758"/>
      <c r="L2243" s="758"/>
      <c r="M2243" s="722"/>
      <c r="N2243" s="736"/>
      <c r="O2243" s="736"/>
      <c r="P2243" s="736"/>
      <c r="Q2243" s="736"/>
      <c r="R2243" s="736"/>
      <c r="S2243" s="736"/>
      <c r="T2243" s="736"/>
      <c r="U2243" s="736"/>
      <c r="BA2243" s="722"/>
      <c r="BB2243" s="722"/>
      <c r="BC2243" s="722"/>
      <c r="BD2243" s="722"/>
      <c r="BE2243" s="722"/>
      <c r="BF2243" s="722"/>
      <c r="BG2243" s="722"/>
      <c r="BH2243" s="722"/>
      <c r="BI2243" s="722"/>
      <c r="BJ2243" s="722"/>
      <c r="BK2243" s="722"/>
      <c r="BL2243" s="722"/>
      <c r="BM2243" s="722"/>
      <c r="BN2243" s="722"/>
      <c r="BO2243" s="722"/>
      <c r="BP2243" s="722"/>
      <c r="BQ2243" s="722"/>
      <c r="BR2243" s="722"/>
      <c r="BS2243" s="722"/>
      <c r="BT2243" s="722"/>
      <c r="BU2243" s="722"/>
      <c r="BV2243" s="722"/>
      <c r="BW2243" s="722"/>
      <c r="BX2243" s="722"/>
      <c r="BY2243" s="722"/>
      <c r="BZ2243" s="722"/>
      <c r="CA2243" s="722"/>
      <c r="CB2243" s="722"/>
      <c r="CC2243" s="722"/>
      <c r="CD2243" s="722"/>
      <c r="CE2243" s="722"/>
      <c r="CF2243" s="722"/>
      <c r="CG2243" s="722"/>
      <c r="CH2243" s="722"/>
      <c r="CI2243" s="722"/>
      <c r="CJ2243" s="722"/>
      <c r="CK2243" s="722"/>
      <c r="CL2243" s="722"/>
      <c r="CM2243" s="722"/>
      <c r="CN2243" s="722"/>
      <c r="CO2243" s="722"/>
      <c r="CP2243" s="722"/>
      <c r="CQ2243" s="722"/>
      <c r="CR2243" s="722"/>
      <c r="CS2243" s="722"/>
    </row>
    <row r="2244" spans="1:97" s="1376" customFormat="1">
      <c r="A2244" s="722"/>
      <c r="B2244" s="722"/>
      <c r="C2244" s="722"/>
      <c r="D2244" s="722"/>
      <c r="E2244" s="722"/>
      <c r="F2244" s="757"/>
      <c r="G2244" s="757"/>
      <c r="H2244" s="757"/>
      <c r="I2244" s="757"/>
      <c r="J2244" s="757"/>
      <c r="K2244" s="758"/>
      <c r="L2244" s="758"/>
      <c r="M2244" s="722"/>
      <c r="N2244" s="736"/>
      <c r="O2244" s="736"/>
      <c r="P2244" s="736"/>
      <c r="Q2244" s="736"/>
      <c r="R2244" s="736"/>
      <c r="S2244" s="736"/>
      <c r="T2244" s="736"/>
      <c r="U2244" s="736"/>
      <c r="BA2244" s="722"/>
      <c r="BB2244" s="722"/>
      <c r="BC2244" s="722"/>
      <c r="BD2244" s="722"/>
      <c r="BE2244" s="722"/>
      <c r="BF2244" s="722"/>
      <c r="BG2244" s="722"/>
      <c r="BH2244" s="722"/>
      <c r="BI2244" s="722"/>
      <c r="BJ2244" s="722"/>
      <c r="BK2244" s="722"/>
      <c r="BL2244" s="722"/>
      <c r="BM2244" s="722"/>
      <c r="BN2244" s="722"/>
      <c r="BO2244" s="722"/>
      <c r="BP2244" s="722"/>
      <c r="BQ2244" s="722"/>
      <c r="BR2244" s="722"/>
      <c r="BS2244" s="722"/>
      <c r="BT2244" s="722"/>
      <c r="BU2244" s="722"/>
      <c r="BV2244" s="722"/>
      <c r="BW2244" s="722"/>
      <c r="BX2244" s="722"/>
      <c r="BY2244" s="722"/>
      <c r="BZ2244" s="722"/>
      <c r="CA2244" s="722"/>
      <c r="CB2244" s="722"/>
      <c r="CC2244" s="722"/>
      <c r="CD2244" s="722"/>
      <c r="CE2244" s="722"/>
      <c r="CF2244" s="722"/>
      <c r="CG2244" s="722"/>
      <c r="CH2244" s="722"/>
      <c r="CI2244" s="722"/>
      <c r="CJ2244" s="722"/>
      <c r="CK2244" s="722"/>
      <c r="CL2244" s="722"/>
      <c r="CM2244" s="722"/>
      <c r="CN2244" s="722"/>
      <c r="CO2244" s="722"/>
      <c r="CP2244" s="722"/>
      <c r="CQ2244" s="722"/>
      <c r="CR2244" s="722"/>
      <c r="CS2244" s="722"/>
    </row>
    <row r="2245" spans="1:97" s="1376" customFormat="1">
      <c r="A2245" s="722"/>
      <c r="B2245" s="722"/>
      <c r="C2245" s="722"/>
      <c r="D2245" s="722"/>
      <c r="E2245" s="722"/>
      <c r="F2245" s="757"/>
      <c r="G2245" s="757"/>
      <c r="H2245" s="757"/>
      <c r="I2245" s="757"/>
      <c r="J2245" s="757"/>
      <c r="K2245" s="758"/>
      <c r="L2245" s="758"/>
      <c r="M2245" s="722"/>
      <c r="N2245" s="736"/>
      <c r="O2245" s="736"/>
      <c r="P2245" s="736"/>
      <c r="Q2245" s="736"/>
      <c r="R2245" s="736"/>
      <c r="S2245" s="736"/>
      <c r="T2245" s="736"/>
      <c r="U2245" s="736"/>
      <c r="BA2245" s="722"/>
      <c r="BB2245" s="722"/>
      <c r="BC2245" s="722"/>
      <c r="BD2245" s="722"/>
      <c r="BE2245" s="722"/>
      <c r="BF2245" s="722"/>
      <c r="BG2245" s="722"/>
      <c r="BH2245" s="722"/>
      <c r="BI2245" s="722"/>
      <c r="BJ2245" s="722"/>
      <c r="BK2245" s="722"/>
      <c r="BL2245" s="722"/>
      <c r="BM2245" s="722"/>
      <c r="BN2245" s="722"/>
      <c r="BO2245" s="722"/>
      <c r="BP2245" s="722"/>
      <c r="BQ2245" s="722"/>
      <c r="BR2245" s="722"/>
      <c r="BS2245" s="722"/>
      <c r="BT2245" s="722"/>
      <c r="BU2245" s="722"/>
      <c r="BV2245" s="722"/>
      <c r="BW2245" s="722"/>
      <c r="BX2245" s="722"/>
      <c r="BY2245" s="722"/>
      <c r="BZ2245" s="722"/>
      <c r="CA2245" s="722"/>
      <c r="CB2245" s="722"/>
      <c r="CC2245" s="722"/>
      <c r="CD2245" s="722"/>
      <c r="CE2245" s="722"/>
      <c r="CF2245" s="722"/>
      <c r="CG2245" s="722"/>
      <c r="CH2245" s="722"/>
      <c r="CI2245" s="722"/>
      <c r="CJ2245" s="722"/>
      <c r="CK2245" s="722"/>
      <c r="CL2245" s="722"/>
      <c r="CM2245" s="722"/>
      <c r="CN2245" s="722"/>
      <c r="CO2245" s="722"/>
      <c r="CP2245" s="722"/>
      <c r="CQ2245" s="722"/>
      <c r="CR2245" s="722"/>
      <c r="CS2245" s="722"/>
    </row>
    <row r="2246" spans="1:97" s="1376" customFormat="1">
      <c r="A2246" s="722"/>
      <c r="B2246" s="722"/>
      <c r="C2246" s="722"/>
      <c r="D2246" s="722"/>
      <c r="E2246" s="722"/>
      <c r="F2246" s="757"/>
      <c r="G2246" s="757"/>
      <c r="H2246" s="757"/>
      <c r="I2246" s="757"/>
      <c r="J2246" s="757"/>
      <c r="K2246" s="758"/>
      <c r="L2246" s="758"/>
      <c r="M2246" s="722"/>
      <c r="N2246" s="736"/>
      <c r="O2246" s="736"/>
      <c r="P2246" s="736"/>
      <c r="Q2246" s="736"/>
      <c r="R2246" s="736"/>
      <c r="S2246" s="736"/>
      <c r="T2246" s="736"/>
      <c r="U2246" s="736"/>
      <c r="BA2246" s="722"/>
      <c r="BB2246" s="722"/>
      <c r="BC2246" s="722"/>
      <c r="BD2246" s="722"/>
      <c r="BE2246" s="722"/>
      <c r="BF2246" s="722"/>
      <c r="BG2246" s="722"/>
      <c r="BH2246" s="722"/>
      <c r="BI2246" s="722"/>
      <c r="BJ2246" s="722"/>
      <c r="BK2246" s="722"/>
      <c r="BL2246" s="722"/>
      <c r="BM2246" s="722"/>
      <c r="BN2246" s="722"/>
      <c r="BO2246" s="722"/>
      <c r="BP2246" s="722"/>
      <c r="BQ2246" s="722"/>
      <c r="BR2246" s="722"/>
      <c r="BS2246" s="722"/>
      <c r="BT2246" s="722"/>
      <c r="BU2246" s="722"/>
      <c r="BV2246" s="722"/>
      <c r="BW2246" s="722"/>
      <c r="BX2246" s="722"/>
      <c r="BY2246" s="722"/>
      <c r="BZ2246" s="722"/>
      <c r="CA2246" s="722"/>
      <c r="CB2246" s="722"/>
      <c r="CC2246" s="722"/>
      <c r="CD2246" s="722"/>
      <c r="CE2246" s="722"/>
      <c r="CF2246" s="722"/>
      <c r="CG2246" s="722"/>
      <c r="CH2246" s="722"/>
      <c r="CI2246" s="722"/>
      <c r="CJ2246" s="722"/>
      <c r="CK2246" s="722"/>
      <c r="CL2246" s="722"/>
      <c r="CM2246" s="722"/>
      <c r="CN2246" s="722"/>
      <c r="CO2246" s="722"/>
      <c r="CP2246" s="722"/>
      <c r="CQ2246" s="722"/>
      <c r="CR2246" s="722"/>
      <c r="CS2246" s="722"/>
    </row>
    <row r="2247" spans="1:97" s="1376" customFormat="1">
      <c r="A2247" s="722"/>
      <c r="B2247" s="722"/>
      <c r="C2247" s="722"/>
      <c r="D2247" s="722"/>
      <c r="E2247" s="722"/>
      <c r="F2247" s="757"/>
      <c r="G2247" s="757"/>
      <c r="H2247" s="757"/>
      <c r="I2247" s="757"/>
      <c r="J2247" s="757"/>
      <c r="K2247" s="758"/>
      <c r="L2247" s="758"/>
      <c r="M2247" s="722"/>
      <c r="N2247" s="736"/>
      <c r="O2247" s="736"/>
      <c r="P2247" s="736"/>
      <c r="Q2247" s="736"/>
      <c r="R2247" s="736"/>
      <c r="S2247" s="736"/>
      <c r="T2247" s="736"/>
      <c r="U2247" s="736"/>
      <c r="BA2247" s="722"/>
      <c r="BB2247" s="722"/>
      <c r="BC2247" s="722"/>
      <c r="BD2247" s="722"/>
      <c r="BE2247" s="722"/>
      <c r="BF2247" s="722"/>
      <c r="BG2247" s="722"/>
      <c r="BH2247" s="722"/>
      <c r="BI2247" s="722"/>
      <c r="BJ2247" s="722"/>
      <c r="BK2247" s="722"/>
      <c r="BL2247" s="722"/>
      <c r="BM2247" s="722"/>
      <c r="BN2247" s="722"/>
      <c r="BO2247" s="722"/>
      <c r="BP2247" s="722"/>
      <c r="BQ2247" s="722"/>
      <c r="BR2247" s="722"/>
      <c r="BS2247" s="722"/>
      <c r="BT2247" s="722"/>
      <c r="BU2247" s="722"/>
      <c r="BV2247" s="722"/>
      <c r="BW2247" s="722"/>
      <c r="BX2247" s="722"/>
      <c r="BY2247" s="722"/>
      <c r="BZ2247" s="722"/>
      <c r="CA2247" s="722"/>
      <c r="CB2247" s="722"/>
      <c r="CC2247" s="722"/>
      <c r="CD2247" s="722"/>
      <c r="CE2247" s="722"/>
      <c r="CF2247" s="722"/>
      <c r="CG2247" s="722"/>
      <c r="CH2247" s="722"/>
      <c r="CI2247" s="722"/>
      <c r="CJ2247" s="722"/>
      <c r="CK2247" s="722"/>
      <c r="CL2247" s="722"/>
      <c r="CM2247" s="722"/>
      <c r="CN2247" s="722"/>
      <c r="CO2247" s="722"/>
      <c r="CP2247" s="722"/>
      <c r="CQ2247" s="722"/>
      <c r="CR2247" s="722"/>
      <c r="CS2247" s="722"/>
    </row>
    <row r="2248" spans="1:97" s="1376" customFormat="1">
      <c r="A2248" s="722"/>
      <c r="B2248" s="722"/>
      <c r="C2248" s="722"/>
      <c r="D2248" s="722"/>
      <c r="E2248" s="722"/>
      <c r="F2248" s="757"/>
      <c r="G2248" s="757"/>
      <c r="H2248" s="757"/>
      <c r="I2248" s="757"/>
      <c r="J2248" s="757"/>
      <c r="K2248" s="758"/>
      <c r="L2248" s="758"/>
      <c r="M2248" s="722"/>
      <c r="N2248" s="736"/>
      <c r="O2248" s="736"/>
      <c r="P2248" s="736"/>
      <c r="Q2248" s="736"/>
      <c r="R2248" s="736"/>
      <c r="S2248" s="736"/>
      <c r="T2248" s="736"/>
      <c r="U2248" s="736"/>
      <c r="BA2248" s="722"/>
      <c r="BB2248" s="722"/>
      <c r="BC2248" s="722"/>
      <c r="BD2248" s="722"/>
      <c r="BE2248" s="722"/>
      <c r="BF2248" s="722"/>
      <c r="BG2248" s="722"/>
      <c r="BH2248" s="722"/>
      <c r="BI2248" s="722"/>
      <c r="BJ2248" s="722"/>
      <c r="BK2248" s="722"/>
      <c r="BL2248" s="722"/>
      <c r="BM2248" s="722"/>
      <c r="BN2248" s="722"/>
      <c r="BO2248" s="722"/>
      <c r="BP2248" s="722"/>
      <c r="BQ2248" s="722"/>
      <c r="BR2248" s="722"/>
      <c r="BS2248" s="722"/>
      <c r="BT2248" s="722"/>
      <c r="BU2248" s="722"/>
      <c r="BV2248" s="722"/>
      <c r="BW2248" s="722"/>
      <c r="BX2248" s="722"/>
      <c r="BY2248" s="722"/>
      <c r="BZ2248" s="722"/>
      <c r="CA2248" s="722"/>
      <c r="CB2248" s="722"/>
      <c r="CC2248" s="722"/>
      <c r="CD2248" s="722"/>
      <c r="CE2248" s="722"/>
      <c r="CF2248" s="722"/>
      <c r="CG2248" s="722"/>
      <c r="CH2248" s="722"/>
      <c r="CI2248" s="722"/>
      <c r="CJ2248" s="722"/>
      <c r="CK2248" s="722"/>
      <c r="CL2248" s="722"/>
      <c r="CM2248" s="722"/>
      <c r="CN2248" s="722"/>
      <c r="CO2248" s="722"/>
      <c r="CP2248" s="722"/>
      <c r="CQ2248" s="722"/>
      <c r="CR2248" s="722"/>
      <c r="CS2248" s="722"/>
    </row>
    <row r="2249" spans="1:97" s="1376" customFormat="1">
      <c r="A2249" s="722"/>
      <c r="B2249" s="722"/>
      <c r="C2249" s="722"/>
      <c r="D2249" s="722"/>
      <c r="E2249" s="722"/>
      <c r="F2249" s="757"/>
      <c r="G2249" s="757"/>
      <c r="H2249" s="757"/>
      <c r="I2249" s="757"/>
      <c r="J2249" s="757"/>
      <c r="K2249" s="758"/>
      <c r="L2249" s="758"/>
      <c r="M2249" s="722"/>
      <c r="N2249" s="736"/>
      <c r="O2249" s="736"/>
      <c r="P2249" s="736"/>
      <c r="Q2249" s="736"/>
      <c r="R2249" s="736"/>
      <c r="S2249" s="736"/>
      <c r="T2249" s="736"/>
      <c r="U2249" s="736"/>
      <c r="BA2249" s="722"/>
      <c r="BB2249" s="722"/>
      <c r="BC2249" s="722"/>
      <c r="BD2249" s="722"/>
      <c r="BE2249" s="722"/>
      <c r="BF2249" s="722"/>
      <c r="BG2249" s="722"/>
      <c r="BH2249" s="722"/>
      <c r="BI2249" s="722"/>
      <c r="BJ2249" s="722"/>
      <c r="BK2249" s="722"/>
      <c r="BL2249" s="722"/>
      <c r="BM2249" s="722"/>
      <c r="BN2249" s="722"/>
      <c r="BO2249" s="722"/>
      <c r="BP2249" s="722"/>
      <c r="BQ2249" s="722"/>
      <c r="BR2249" s="722"/>
      <c r="BS2249" s="722"/>
      <c r="BT2249" s="722"/>
      <c r="BU2249" s="722"/>
      <c r="BV2249" s="722"/>
      <c r="BW2249" s="722"/>
      <c r="BX2249" s="722"/>
      <c r="BY2249" s="722"/>
      <c r="BZ2249" s="722"/>
      <c r="CA2249" s="722"/>
      <c r="CB2249" s="722"/>
      <c r="CC2249" s="722"/>
      <c r="CD2249" s="722"/>
      <c r="CE2249" s="722"/>
      <c r="CF2249" s="722"/>
      <c r="CG2249" s="722"/>
      <c r="CH2249" s="722"/>
      <c r="CI2249" s="722"/>
      <c r="CJ2249" s="722"/>
      <c r="CK2249" s="722"/>
      <c r="CL2249" s="722"/>
      <c r="CM2249" s="722"/>
      <c r="CN2249" s="722"/>
      <c r="CO2249" s="722"/>
      <c r="CP2249" s="722"/>
      <c r="CQ2249" s="722"/>
      <c r="CR2249" s="722"/>
      <c r="CS2249" s="722"/>
    </row>
    <row r="2250" spans="1:97" s="1376" customFormat="1">
      <c r="A2250" s="722"/>
      <c r="B2250" s="722"/>
      <c r="C2250" s="722"/>
      <c r="D2250" s="722"/>
      <c r="E2250" s="722"/>
      <c r="F2250" s="757"/>
      <c r="G2250" s="757"/>
      <c r="H2250" s="757"/>
      <c r="I2250" s="757"/>
      <c r="J2250" s="757"/>
      <c r="K2250" s="758"/>
      <c r="L2250" s="758"/>
      <c r="M2250" s="722"/>
      <c r="N2250" s="736"/>
      <c r="O2250" s="736"/>
      <c r="P2250" s="736"/>
      <c r="Q2250" s="736"/>
      <c r="R2250" s="736"/>
      <c r="S2250" s="736"/>
      <c r="T2250" s="736"/>
      <c r="U2250" s="736"/>
      <c r="BA2250" s="722"/>
      <c r="BB2250" s="722"/>
      <c r="BC2250" s="722"/>
      <c r="BD2250" s="722"/>
      <c r="BE2250" s="722"/>
      <c r="BF2250" s="722"/>
      <c r="BG2250" s="722"/>
      <c r="BH2250" s="722"/>
      <c r="BI2250" s="722"/>
      <c r="BJ2250" s="722"/>
      <c r="BK2250" s="722"/>
      <c r="BL2250" s="722"/>
      <c r="BM2250" s="722"/>
      <c r="BN2250" s="722"/>
      <c r="BO2250" s="722"/>
      <c r="BP2250" s="722"/>
      <c r="BQ2250" s="722"/>
      <c r="BR2250" s="722"/>
      <c r="BS2250" s="722"/>
      <c r="BT2250" s="722"/>
      <c r="BU2250" s="722"/>
      <c r="BV2250" s="722"/>
      <c r="BW2250" s="722"/>
      <c r="BX2250" s="722"/>
      <c r="BY2250" s="722"/>
      <c r="BZ2250" s="722"/>
      <c r="CA2250" s="722"/>
      <c r="CB2250" s="722"/>
      <c r="CC2250" s="722"/>
      <c r="CD2250" s="722"/>
      <c r="CE2250" s="722"/>
      <c r="CF2250" s="722"/>
      <c r="CG2250" s="722"/>
      <c r="CH2250" s="722"/>
      <c r="CI2250" s="722"/>
      <c r="CJ2250" s="722"/>
      <c r="CK2250" s="722"/>
      <c r="CL2250" s="722"/>
      <c r="CM2250" s="722"/>
      <c r="CN2250" s="722"/>
      <c r="CO2250" s="722"/>
      <c r="CP2250" s="722"/>
      <c r="CQ2250" s="722"/>
      <c r="CR2250" s="722"/>
      <c r="CS2250" s="722"/>
    </row>
    <row r="2251" spans="1:97" s="1376" customFormat="1">
      <c r="A2251" s="722"/>
      <c r="B2251" s="722"/>
      <c r="C2251" s="722"/>
      <c r="D2251" s="722"/>
      <c r="E2251" s="722"/>
      <c r="F2251" s="757"/>
      <c r="G2251" s="757"/>
      <c r="H2251" s="757"/>
      <c r="I2251" s="757"/>
      <c r="J2251" s="757"/>
      <c r="K2251" s="758"/>
      <c r="L2251" s="758"/>
      <c r="M2251" s="722"/>
      <c r="N2251" s="736"/>
      <c r="O2251" s="736"/>
      <c r="P2251" s="736"/>
      <c r="Q2251" s="736"/>
      <c r="R2251" s="736"/>
      <c r="S2251" s="736"/>
      <c r="T2251" s="736"/>
      <c r="U2251" s="736"/>
      <c r="BA2251" s="722"/>
      <c r="BB2251" s="722"/>
      <c r="BC2251" s="722"/>
      <c r="BD2251" s="722"/>
      <c r="BE2251" s="722"/>
      <c r="BF2251" s="722"/>
      <c r="BG2251" s="722"/>
      <c r="BH2251" s="722"/>
      <c r="BI2251" s="722"/>
      <c r="BJ2251" s="722"/>
      <c r="BK2251" s="722"/>
      <c r="BL2251" s="722"/>
      <c r="BM2251" s="722"/>
      <c r="BN2251" s="722"/>
      <c r="BO2251" s="722"/>
      <c r="BP2251" s="722"/>
      <c r="BQ2251" s="722"/>
      <c r="BR2251" s="722"/>
      <c r="BS2251" s="722"/>
      <c r="BT2251" s="722"/>
      <c r="BU2251" s="722"/>
      <c r="BV2251" s="722"/>
      <c r="BW2251" s="722"/>
      <c r="BX2251" s="722"/>
      <c r="BY2251" s="722"/>
      <c r="BZ2251" s="722"/>
      <c r="CA2251" s="722"/>
      <c r="CB2251" s="722"/>
      <c r="CC2251" s="722"/>
      <c r="CD2251" s="722"/>
      <c r="CE2251" s="722"/>
      <c r="CF2251" s="722"/>
      <c r="CG2251" s="722"/>
      <c r="CH2251" s="722"/>
      <c r="CI2251" s="722"/>
      <c r="CJ2251" s="722"/>
      <c r="CK2251" s="722"/>
      <c r="CL2251" s="722"/>
      <c r="CM2251" s="722"/>
      <c r="CN2251" s="722"/>
      <c r="CO2251" s="722"/>
      <c r="CP2251" s="722"/>
      <c r="CQ2251" s="722"/>
      <c r="CR2251" s="722"/>
      <c r="CS2251" s="722"/>
    </row>
    <row r="2252" spans="1:97" s="1376" customFormat="1">
      <c r="A2252" s="722"/>
      <c r="B2252" s="722"/>
      <c r="C2252" s="722"/>
      <c r="D2252" s="722"/>
      <c r="E2252" s="722"/>
      <c r="F2252" s="757"/>
      <c r="G2252" s="757"/>
      <c r="H2252" s="757"/>
      <c r="I2252" s="757"/>
      <c r="J2252" s="757"/>
      <c r="K2252" s="758"/>
      <c r="L2252" s="758"/>
      <c r="M2252" s="722"/>
      <c r="N2252" s="736"/>
      <c r="O2252" s="736"/>
      <c r="P2252" s="736"/>
      <c r="Q2252" s="736"/>
      <c r="R2252" s="736"/>
      <c r="S2252" s="736"/>
      <c r="T2252" s="736"/>
      <c r="U2252" s="736"/>
      <c r="BA2252" s="722"/>
      <c r="BB2252" s="722"/>
      <c r="BC2252" s="722"/>
      <c r="BD2252" s="722"/>
      <c r="BE2252" s="722"/>
      <c r="BF2252" s="722"/>
      <c r="BG2252" s="722"/>
      <c r="BH2252" s="722"/>
      <c r="BI2252" s="722"/>
      <c r="BJ2252" s="722"/>
      <c r="BK2252" s="722"/>
      <c r="BL2252" s="722"/>
      <c r="BM2252" s="722"/>
      <c r="BN2252" s="722"/>
      <c r="BO2252" s="722"/>
      <c r="BP2252" s="722"/>
      <c r="BQ2252" s="722"/>
      <c r="BR2252" s="722"/>
      <c r="BS2252" s="722"/>
      <c r="BT2252" s="722"/>
      <c r="BU2252" s="722"/>
      <c r="BV2252" s="722"/>
      <c r="BW2252" s="722"/>
      <c r="BX2252" s="722"/>
      <c r="BY2252" s="722"/>
      <c r="BZ2252" s="722"/>
      <c r="CA2252" s="722"/>
      <c r="CB2252" s="722"/>
      <c r="CC2252" s="722"/>
      <c r="CD2252" s="722"/>
      <c r="CE2252" s="722"/>
      <c r="CF2252" s="722"/>
      <c r="CG2252" s="722"/>
      <c r="CH2252" s="722"/>
      <c r="CI2252" s="722"/>
      <c r="CJ2252" s="722"/>
      <c r="CK2252" s="722"/>
      <c r="CL2252" s="722"/>
      <c r="CM2252" s="722"/>
      <c r="CN2252" s="722"/>
      <c r="CO2252" s="722"/>
      <c r="CP2252" s="722"/>
      <c r="CQ2252" s="722"/>
      <c r="CR2252" s="722"/>
      <c r="CS2252" s="722"/>
    </row>
    <row r="2253" spans="1:97" s="1376" customFormat="1">
      <c r="A2253" s="722"/>
      <c r="B2253" s="722"/>
      <c r="C2253" s="722"/>
      <c r="D2253" s="722"/>
      <c r="E2253" s="722"/>
      <c r="F2253" s="757"/>
      <c r="G2253" s="757"/>
      <c r="H2253" s="757"/>
      <c r="I2253" s="757"/>
      <c r="J2253" s="757"/>
      <c r="K2253" s="758"/>
      <c r="L2253" s="758"/>
      <c r="M2253" s="722"/>
      <c r="N2253" s="736"/>
      <c r="O2253" s="736"/>
      <c r="P2253" s="736"/>
      <c r="Q2253" s="736"/>
      <c r="R2253" s="736"/>
      <c r="S2253" s="736"/>
      <c r="T2253" s="736"/>
      <c r="U2253" s="736"/>
      <c r="BA2253" s="722"/>
      <c r="BB2253" s="722"/>
      <c r="BC2253" s="722"/>
      <c r="BD2253" s="722"/>
      <c r="BE2253" s="722"/>
      <c r="BF2253" s="722"/>
      <c r="BG2253" s="722"/>
      <c r="BH2253" s="722"/>
      <c r="BI2253" s="722"/>
      <c r="BJ2253" s="722"/>
      <c r="BK2253" s="722"/>
      <c r="BL2253" s="722"/>
      <c r="BM2253" s="722"/>
      <c r="BN2253" s="722"/>
      <c r="BO2253" s="722"/>
      <c r="BP2253" s="722"/>
      <c r="BQ2253" s="722"/>
      <c r="BR2253" s="722"/>
      <c r="BS2253" s="722"/>
      <c r="BT2253" s="722"/>
      <c r="BU2253" s="722"/>
      <c r="BV2253" s="722"/>
      <c r="BW2253" s="722"/>
      <c r="BX2253" s="722"/>
      <c r="BY2253" s="722"/>
      <c r="BZ2253" s="722"/>
      <c r="CA2253" s="722"/>
      <c r="CB2253" s="722"/>
      <c r="CC2253" s="722"/>
      <c r="CD2253" s="722"/>
      <c r="CE2253" s="722"/>
      <c r="CF2253" s="722"/>
      <c r="CG2253" s="722"/>
      <c r="CH2253" s="722"/>
      <c r="CI2253" s="722"/>
      <c r="CJ2253" s="722"/>
      <c r="CK2253" s="722"/>
      <c r="CL2253" s="722"/>
      <c r="CM2253" s="722"/>
      <c r="CN2253" s="722"/>
      <c r="CO2253" s="722"/>
      <c r="CP2253" s="722"/>
      <c r="CQ2253" s="722"/>
      <c r="CR2253" s="722"/>
      <c r="CS2253" s="722"/>
    </row>
    <row r="2254" spans="1:97" s="1376" customFormat="1">
      <c r="A2254" s="722"/>
      <c r="B2254" s="722"/>
      <c r="C2254" s="722"/>
      <c r="D2254" s="722"/>
      <c r="E2254" s="722"/>
      <c r="F2254" s="757"/>
      <c r="G2254" s="757"/>
      <c r="H2254" s="757"/>
      <c r="I2254" s="757"/>
      <c r="J2254" s="757"/>
      <c r="K2254" s="758"/>
      <c r="L2254" s="758"/>
      <c r="M2254" s="722"/>
      <c r="N2254" s="736"/>
      <c r="O2254" s="736"/>
      <c r="P2254" s="736"/>
      <c r="Q2254" s="736"/>
      <c r="R2254" s="736"/>
      <c r="S2254" s="736"/>
      <c r="T2254" s="736"/>
      <c r="U2254" s="736"/>
      <c r="BA2254" s="722"/>
      <c r="BB2254" s="722"/>
      <c r="BC2254" s="722"/>
      <c r="BD2254" s="722"/>
      <c r="BE2254" s="722"/>
      <c r="BF2254" s="722"/>
      <c r="BG2254" s="722"/>
      <c r="BH2254" s="722"/>
      <c r="BI2254" s="722"/>
      <c r="BJ2254" s="722"/>
      <c r="BK2254" s="722"/>
      <c r="BL2254" s="722"/>
      <c r="BM2254" s="722"/>
      <c r="BN2254" s="722"/>
      <c r="BO2254" s="722"/>
      <c r="BP2254" s="722"/>
      <c r="BQ2254" s="722"/>
      <c r="BR2254" s="722"/>
      <c r="BS2254" s="722"/>
      <c r="BT2254" s="722"/>
      <c r="BU2254" s="722"/>
      <c r="BV2254" s="722"/>
      <c r="BW2254" s="722"/>
      <c r="BX2254" s="722"/>
      <c r="BY2254" s="722"/>
      <c r="BZ2254" s="722"/>
      <c r="CA2254" s="722"/>
      <c r="CB2254" s="722"/>
      <c r="CC2254" s="722"/>
      <c r="CD2254" s="722"/>
      <c r="CE2254" s="722"/>
      <c r="CF2254" s="722"/>
      <c r="CG2254" s="722"/>
      <c r="CH2254" s="722"/>
      <c r="CI2254" s="722"/>
      <c r="CJ2254" s="722"/>
      <c r="CK2254" s="722"/>
      <c r="CL2254" s="722"/>
      <c r="CM2254" s="722"/>
      <c r="CN2254" s="722"/>
      <c r="CO2254" s="722"/>
      <c r="CP2254" s="722"/>
      <c r="CQ2254" s="722"/>
      <c r="CR2254" s="722"/>
      <c r="CS2254" s="722"/>
    </row>
    <row r="2255" spans="1:97" s="1376" customFormat="1">
      <c r="A2255" s="722"/>
      <c r="B2255" s="722"/>
      <c r="C2255" s="722"/>
      <c r="D2255" s="722"/>
      <c r="E2255" s="722"/>
      <c r="F2255" s="757"/>
      <c r="G2255" s="757"/>
      <c r="H2255" s="757"/>
      <c r="I2255" s="757"/>
      <c r="J2255" s="757"/>
      <c r="K2255" s="758"/>
      <c r="L2255" s="758"/>
      <c r="M2255" s="722"/>
      <c r="N2255" s="736"/>
      <c r="O2255" s="736"/>
      <c r="P2255" s="736"/>
      <c r="Q2255" s="736"/>
      <c r="R2255" s="736"/>
      <c r="S2255" s="736"/>
      <c r="T2255" s="736"/>
      <c r="U2255" s="736"/>
      <c r="BA2255" s="722"/>
      <c r="BB2255" s="722"/>
      <c r="BC2255" s="722"/>
      <c r="BD2255" s="722"/>
      <c r="BE2255" s="722"/>
      <c r="BF2255" s="722"/>
      <c r="BG2255" s="722"/>
      <c r="BH2255" s="722"/>
      <c r="BI2255" s="722"/>
      <c r="BJ2255" s="722"/>
      <c r="BK2255" s="722"/>
      <c r="BL2255" s="722"/>
      <c r="BM2255" s="722"/>
      <c r="BN2255" s="722"/>
      <c r="BO2255" s="722"/>
      <c r="BP2255" s="722"/>
      <c r="BQ2255" s="722"/>
      <c r="BR2255" s="722"/>
      <c r="BS2255" s="722"/>
      <c r="BT2255" s="722"/>
      <c r="BU2255" s="722"/>
      <c r="BV2255" s="722"/>
      <c r="BW2255" s="722"/>
      <c r="BX2255" s="722"/>
      <c r="BY2255" s="722"/>
      <c r="BZ2255" s="722"/>
      <c r="CA2255" s="722"/>
      <c r="CB2255" s="722"/>
      <c r="CC2255" s="722"/>
      <c r="CD2255" s="722"/>
      <c r="CE2255" s="722"/>
      <c r="CF2255" s="722"/>
      <c r="CG2255" s="722"/>
      <c r="CH2255" s="722"/>
      <c r="CI2255" s="722"/>
      <c r="CJ2255" s="722"/>
      <c r="CK2255" s="722"/>
      <c r="CL2255" s="722"/>
      <c r="CM2255" s="722"/>
      <c r="CN2255" s="722"/>
      <c r="CO2255" s="722"/>
      <c r="CP2255" s="722"/>
      <c r="CQ2255" s="722"/>
      <c r="CR2255" s="722"/>
      <c r="CS2255" s="722"/>
    </row>
    <row r="2256" spans="1:97" s="1376" customFormat="1">
      <c r="A2256" s="722"/>
      <c r="B2256" s="722"/>
      <c r="C2256" s="722"/>
      <c r="D2256" s="722"/>
      <c r="E2256" s="722"/>
      <c r="F2256" s="757"/>
      <c r="G2256" s="757"/>
      <c r="H2256" s="757"/>
      <c r="I2256" s="757"/>
      <c r="J2256" s="757"/>
      <c r="K2256" s="758"/>
      <c r="L2256" s="758"/>
      <c r="M2256" s="722"/>
      <c r="N2256" s="736"/>
      <c r="O2256" s="736"/>
      <c r="P2256" s="736"/>
      <c r="Q2256" s="736"/>
      <c r="R2256" s="736"/>
      <c r="S2256" s="736"/>
      <c r="T2256" s="736"/>
      <c r="U2256" s="736"/>
      <c r="BA2256" s="722"/>
      <c r="BB2256" s="722"/>
      <c r="BC2256" s="722"/>
      <c r="BD2256" s="722"/>
      <c r="BE2256" s="722"/>
      <c r="BF2256" s="722"/>
      <c r="BG2256" s="722"/>
      <c r="BH2256" s="722"/>
      <c r="BI2256" s="722"/>
      <c r="BJ2256" s="722"/>
      <c r="BK2256" s="722"/>
      <c r="BL2256" s="722"/>
      <c r="BM2256" s="722"/>
      <c r="BN2256" s="722"/>
      <c r="BO2256" s="722"/>
      <c r="BP2256" s="722"/>
      <c r="BQ2256" s="722"/>
      <c r="BR2256" s="722"/>
      <c r="BS2256" s="722"/>
      <c r="BT2256" s="722"/>
      <c r="BU2256" s="722"/>
      <c r="BV2256" s="722"/>
      <c r="BW2256" s="722"/>
      <c r="BX2256" s="722"/>
      <c r="BY2256" s="722"/>
      <c r="BZ2256" s="722"/>
      <c r="CA2256" s="722"/>
      <c r="CB2256" s="722"/>
      <c r="CC2256" s="722"/>
      <c r="CD2256" s="722"/>
      <c r="CE2256" s="722"/>
      <c r="CF2256" s="722"/>
      <c r="CG2256" s="722"/>
      <c r="CH2256" s="722"/>
      <c r="CI2256" s="722"/>
      <c r="CJ2256" s="722"/>
      <c r="CK2256" s="722"/>
      <c r="CL2256" s="722"/>
      <c r="CM2256" s="722"/>
      <c r="CN2256" s="722"/>
      <c r="CO2256" s="722"/>
      <c r="CP2256" s="722"/>
      <c r="CQ2256" s="722"/>
      <c r="CR2256" s="722"/>
      <c r="CS2256" s="722"/>
    </row>
    <row r="2257" spans="1:97" s="1376" customFormat="1">
      <c r="A2257" s="722"/>
      <c r="B2257" s="722"/>
      <c r="C2257" s="722"/>
      <c r="D2257" s="722"/>
      <c r="E2257" s="722"/>
      <c r="F2257" s="757"/>
      <c r="G2257" s="757"/>
      <c r="H2257" s="757"/>
      <c r="I2257" s="757"/>
      <c r="J2257" s="757"/>
      <c r="K2257" s="758"/>
      <c r="L2257" s="758"/>
      <c r="M2257" s="722"/>
      <c r="N2257" s="736"/>
      <c r="O2257" s="736"/>
      <c r="P2257" s="736"/>
      <c r="Q2257" s="736"/>
      <c r="R2257" s="736"/>
      <c r="S2257" s="736"/>
      <c r="T2257" s="736"/>
      <c r="U2257" s="736"/>
      <c r="BA2257" s="722"/>
      <c r="BB2257" s="722"/>
      <c r="BC2257" s="722"/>
      <c r="BD2257" s="722"/>
      <c r="BE2257" s="722"/>
      <c r="BF2257" s="722"/>
      <c r="BG2257" s="722"/>
      <c r="BH2257" s="722"/>
      <c r="BI2257" s="722"/>
      <c r="BJ2257" s="722"/>
      <c r="BK2257" s="722"/>
      <c r="BL2257" s="722"/>
      <c r="BM2257" s="722"/>
      <c r="BN2257" s="722"/>
      <c r="BO2257" s="722"/>
      <c r="BP2257" s="722"/>
      <c r="BQ2257" s="722"/>
      <c r="BR2257" s="722"/>
      <c r="BS2257" s="722"/>
      <c r="BT2257" s="722"/>
      <c r="BU2257" s="722"/>
      <c r="BV2257" s="722"/>
      <c r="BW2257" s="722"/>
      <c r="BX2257" s="722"/>
      <c r="BY2257" s="722"/>
      <c r="BZ2257" s="722"/>
      <c r="CA2257" s="722"/>
      <c r="CB2257" s="722"/>
      <c r="CC2257" s="722"/>
      <c r="CD2257" s="722"/>
      <c r="CE2257" s="722"/>
      <c r="CF2257" s="722"/>
      <c r="CG2257" s="722"/>
      <c r="CH2257" s="722"/>
      <c r="CI2257" s="722"/>
      <c r="CJ2257" s="722"/>
      <c r="CK2257" s="722"/>
      <c r="CL2257" s="722"/>
      <c r="CM2257" s="722"/>
      <c r="CN2257" s="722"/>
      <c r="CO2257" s="722"/>
      <c r="CP2257" s="722"/>
      <c r="CQ2257" s="722"/>
      <c r="CR2257" s="722"/>
      <c r="CS2257" s="722"/>
    </row>
    <row r="2258" spans="1:97" s="1376" customFormat="1">
      <c r="A2258" s="722"/>
      <c r="B2258" s="722"/>
      <c r="C2258" s="722"/>
      <c r="D2258" s="722"/>
      <c r="E2258" s="722"/>
      <c r="F2258" s="757"/>
      <c r="G2258" s="757"/>
      <c r="H2258" s="757"/>
      <c r="I2258" s="757"/>
      <c r="J2258" s="757"/>
      <c r="K2258" s="758"/>
      <c r="L2258" s="758"/>
      <c r="M2258" s="722"/>
      <c r="N2258" s="736"/>
      <c r="O2258" s="736"/>
      <c r="P2258" s="736"/>
      <c r="Q2258" s="736"/>
      <c r="R2258" s="736"/>
      <c r="S2258" s="736"/>
      <c r="T2258" s="736"/>
      <c r="U2258" s="736"/>
      <c r="BA2258" s="722"/>
      <c r="BB2258" s="722"/>
      <c r="BC2258" s="722"/>
      <c r="BD2258" s="722"/>
      <c r="BE2258" s="722"/>
      <c r="BF2258" s="722"/>
      <c r="BG2258" s="722"/>
      <c r="BH2258" s="722"/>
      <c r="BI2258" s="722"/>
      <c r="BJ2258" s="722"/>
      <c r="BK2258" s="722"/>
      <c r="BL2258" s="722"/>
      <c r="BM2258" s="722"/>
      <c r="BN2258" s="722"/>
      <c r="BO2258" s="722"/>
      <c r="BP2258" s="722"/>
      <c r="BQ2258" s="722"/>
      <c r="BR2258" s="722"/>
      <c r="BS2258" s="722"/>
      <c r="BT2258" s="722"/>
      <c r="BU2258" s="722"/>
      <c r="BV2258" s="722"/>
      <c r="BW2258" s="722"/>
      <c r="BX2258" s="722"/>
      <c r="BY2258" s="722"/>
      <c r="BZ2258" s="722"/>
      <c r="CA2258" s="722"/>
      <c r="CB2258" s="722"/>
      <c r="CC2258" s="722"/>
      <c r="CD2258" s="722"/>
      <c r="CE2258" s="722"/>
      <c r="CF2258" s="722"/>
      <c r="CG2258" s="722"/>
      <c r="CH2258" s="722"/>
      <c r="CI2258" s="722"/>
      <c r="CJ2258" s="722"/>
      <c r="CK2258" s="722"/>
      <c r="CL2258" s="722"/>
      <c r="CM2258" s="722"/>
      <c r="CN2258" s="722"/>
      <c r="CO2258" s="722"/>
      <c r="CP2258" s="722"/>
      <c r="CQ2258" s="722"/>
      <c r="CR2258" s="722"/>
      <c r="CS2258" s="722"/>
    </row>
    <row r="2259" spans="1:97" s="1376" customFormat="1">
      <c r="A2259" s="722"/>
      <c r="B2259" s="722"/>
      <c r="C2259" s="722"/>
      <c r="D2259" s="722"/>
      <c r="E2259" s="722"/>
      <c r="F2259" s="757"/>
      <c r="G2259" s="757"/>
      <c r="H2259" s="757"/>
      <c r="I2259" s="757"/>
      <c r="J2259" s="757"/>
      <c r="K2259" s="758"/>
      <c r="L2259" s="758"/>
      <c r="M2259" s="722"/>
      <c r="N2259" s="736"/>
      <c r="O2259" s="736"/>
      <c r="P2259" s="736"/>
      <c r="Q2259" s="736"/>
      <c r="R2259" s="736"/>
      <c r="S2259" s="736"/>
      <c r="T2259" s="736"/>
      <c r="U2259" s="736"/>
      <c r="BA2259" s="722"/>
      <c r="BB2259" s="722"/>
      <c r="BC2259" s="722"/>
      <c r="BD2259" s="722"/>
      <c r="BE2259" s="722"/>
      <c r="BF2259" s="722"/>
      <c r="BG2259" s="722"/>
      <c r="BH2259" s="722"/>
      <c r="BI2259" s="722"/>
      <c r="BJ2259" s="722"/>
      <c r="BK2259" s="722"/>
      <c r="BL2259" s="722"/>
      <c r="BM2259" s="722"/>
      <c r="BN2259" s="722"/>
      <c r="BO2259" s="722"/>
      <c r="BP2259" s="722"/>
      <c r="BQ2259" s="722"/>
      <c r="BR2259" s="722"/>
      <c r="BS2259" s="722"/>
      <c r="BT2259" s="722"/>
      <c r="BU2259" s="722"/>
      <c r="BV2259" s="722"/>
      <c r="BW2259" s="722"/>
      <c r="BX2259" s="722"/>
      <c r="BY2259" s="722"/>
      <c r="BZ2259" s="722"/>
      <c r="CA2259" s="722"/>
      <c r="CB2259" s="722"/>
      <c r="CC2259" s="722"/>
      <c r="CD2259" s="722"/>
      <c r="CE2259" s="722"/>
      <c r="CF2259" s="722"/>
      <c r="CG2259" s="722"/>
      <c r="CH2259" s="722"/>
      <c r="CI2259" s="722"/>
      <c r="CJ2259" s="722"/>
      <c r="CK2259" s="722"/>
      <c r="CL2259" s="722"/>
      <c r="CM2259" s="722"/>
      <c r="CN2259" s="722"/>
      <c r="CO2259" s="722"/>
      <c r="CP2259" s="722"/>
      <c r="CQ2259" s="722"/>
      <c r="CR2259" s="722"/>
      <c r="CS2259" s="722"/>
    </row>
    <row r="2260" spans="1:97" s="1376" customFormat="1">
      <c r="A2260" s="722"/>
      <c r="B2260" s="722"/>
      <c r="C2260" s="722"/>
      <c r="D2260" s="722"/>
      <c r="E2260" s="722"/>
      <c r="F2260" s="757"/>
      <c r="G2260" s="757"/>
      <c r="H2260" s="757"/>
      <c r="I2260" s="757"/>
      <c r="J2260" s="757"/>
      <c r="K2260" s="758"/>
      <c r="L2260" s="758"/>
      <c r="M2260" s="722"/>
      <c r="N2260" s="736"/>
      <c r="O2260" s="736"/>
      <c r="P2260" s="736"/>
      <c r="Q2260" s="736"/>
      <c r="R2260" s="736"/>
      <c r="S2260" s="736"/>
      <c r="T2260" s="736"/>
      <c r="U2260" s="736"/>
      <c r="BA2260" s="722"/>
      <c r="BB2260" s="722"/>
      <c r="BC2260" s="722"/>
      <c r="BD2260" s="722"/>
      <c r="BE2260" s="722"/>
      <c r="BF2260" s="722"/>
      <c r="BG2260" s="722"/>
      <c r="BH2260" s="722"/>
      <c r="BI2260" s="722"/>
      <c r="BJ2260" s="722"/>
      <c r="BK2260" s="722"/>
      <c r="BL2260" s="722"/>
      <c r="BM2260" s="722"/>
      <c r="BN2260" s="722"/>
      <c r="BO2260" s="722"/>
      <c r="BP2260" s="722"/>
      <c r="BQ2260" s="722"/>
      <c r="BR2260" s="722"/>
      <c r="BS2260" s="722"/>
      <c r="BT2260" s="722"/>
      <c r="BU2260" s="722"/>
      <c r="BV2260" s="722"/>
      <c r="BW2260" s="722"/>
      <c r="BX2260" s="722"/>
      <c r="BY2260" s="722"/>
      <c r="BZ2260" s="722"/>
      <c r="CA2260" s="722"/>
      <c r="CB2260" s="722"/>
      <c r="CC2260" s="722"/>
      <c r="CD2260" s="722"/>
      <c r="CE2260" s="722"/>
      <c r="CF2260" s="722"/>
      <c r="CG2260" s="722"/>
      <c r="CH2260" s="722"/>
      <c r="CI2260" s="722"/>
      <c r="CJ2260" s="722"/>
      <c r="CK2260" s="722"/>
      <c r="CL2260" s="722"/>
      <c r="CM2260" s="722"/>
      <c r="CN2260" s="722"/>
      <c r="CO2260" s="722"/>
      <c r="CP2260" s="722"/>
      <c r="CQ2260" s="722"/>
      <c r="CR2260" s="722"/>
      <c r="CS2260" s="722"/>
    </row>
    <row r="2261" spans="1:97" s="1376" customFormat="1">
      <c r="A2261" s="722"/>
      <c r="B2261" s="722"/>
      <c r="C2261" s="722"/>
      <c r="D2261" s="722"/>
      <c r="E2261" s="722"/>
      <c r="F2261" s="757"/>
      <c r="G2261" s="757"/>
      <c r="H2261" s="757"/>
      <c r="I2261" s="757"/>
      <c r="J2261" s="757"/>
      <c r="K2261" s="758"/>
      <c r="L2261" s="758"/>
      <c r="M2261" s="722"/>
      <c r="N2261" s="736"/>
      <c r="O2261" s="736"/>
      <c r="P2261" s="736"/>
      <c r="Q2261" s="736"/>
      <c r="R2261" s="736"/>
      <c r="S2261" s="736"/>
      <c r="T2261" s="736"/>
      <c r="U2261" s="736"/>
      <c r="BA2261" s="722"/>
      <c r="BB2261" s="722"/>
      <c r="BC2261" s="722"/>
      <c r="BD2261" s="722"/>
      <c r="BE2261" s="722"/>
      <c r="BF2261" s="722"/>
      <c r="BG2261" s="722"/>
      <c r="BH2261" s="722"/>
      <c r="BI2261" s="722"/>
      <c r="BJ2261" s="722"/>
      <c r="BK2261" s="722"/>
      <c r="BL2261" s="722"/>
      <c r="BM2261" s="722"/>
      <c r="BN2261" s="722"/>
      <c r="BO2261" s="722"/>
      <c r="BP2261" s="722"/>
      <c r="BQ2261" s="722"/>
      <c r="BR2261" s="722"/>
      <c r="BS2261" s="722"/>
      <c r="BT2261" s="722"/>
      <c r="BU2261" s="722"/>
      <c r="BV2261" s="722"/>
      <c r="BW2261" s="722"/>
      <c r="BX2261" s="722"/>
      <c r="BY2261" s="722"/>
      <c r="BZ2261" s="722"/>
      <c r="CA2261" s="722"/>
      <c r="CB2261" s="722"/>
      <c r="CC2261" s="722"/>
      <c r="CD2261" s="722"/>
      <c r="CE2261" s="722"/>
      <c r="CF2261" s="722"/>
      <c r="CG2261" s="722"/>
      <c r="CH2261" s="722"/>
      <c r="CI2261" s="722"/>
      <c r="CJ2261" s="722"/>
      <c r="CK2261" s="722"/>
      <c r="CL2261" s="722"/>
      <c r="CM2261" s="722"/>
      <c r="CN2261" s="722"/>
      <c r="CO2261" s="722"/>
      <c r="CP2261" s="722"/>
      <c r="CQ2261" s="722"/>
      <c r="CR2261" s="722"/>
      <c r="CS2261" s="722"/>
    </row>
    <row r="2262" spans="1:97" s="1376" customFormat="1">
      <c r="A2262" s="722"/>
      <c r="B2262" s="722"/>
      <c r="C2262" s="722"/>
      <c r="D2262" s="722"/>
      <c r="E2262" s="722"/>
      <c r="F2262" s="757"/>
      <c r="G2262" s="757"/>
      <c r="H2262" s="757"/>
      <c r="I2262" s="757"/>
      <c r="J2262" s="757"/>
      <c r="K2262" s="758"/>
      <c r="L2262" s="758"/>
      <c r="M2262" s="722"/>
      <c r="N2262" s="736"/>
      <c r="O2262" s="736"/>
      <c r="P2262" s="736"/>
      <c r="Q2262" s="736"/>
      <c r="R2262" s="736"/>
      <c r="S2262" s="736"/>
      <c r="T2262" s="736"/>
      <c r="U2262" s="736"/>
      <c r="BA2262" s="722"/>
      <c r="BB2262" s="722"/>
      <c r="BC2262" s="722"/>
      <c r="BD2262" s="722"/>
      <c r="BE2262" s="722"/>
      <c r="BF2262" s="722"/>
      <c r="BG2262" s="722"/>
      <c r="BH2262" s="722"/>
      <c r="BI2262" s="722"/>
      <c r="BJ2262" s="722"/>
      <c r="BK2262" s="722"/>
      <c r="BL2262" s="722"/>
      <c r="BM2262" s="722"/>
      <c r="BN2262" s="722"/>
      <c r="BO2262" s="722"/>
      <c r="BP2262" s="722"/>
      <c r="BQ2262" s="722"/>
      <c r="BR2262" s="722"/>
      <c r="BS2262" s="722"/>
      <c r="BT2262" s="722"/>
      <c r="BU2262" s="722"/>
      <c r="BV2262" s="722"/>
      <c r="BW2262" s="722"/>
      <c r="BX2262" s="722"/>
      <c r="BY2262" s="722"/>
      <c r="BZ2262" s="722"/>
      <c r="CA2262" s="722"/>
      <c r="CB2262" s="722"/>
      <c r="CC2262" s="722"/>
      <c r="CD2262" s="722"/>
      <c r="CE2262" s="722"/>
      <c r="CF2262" s="722"/>
      <c r="CG2262" s="722"/>
      <c r="CH2262" s="722"/>
      <c r="CI2262" s="722"/>
      <c r="CJ2262" s="722"/>
      <c r="CK2262" s="722"/>
      <c r="CL2262" s="722"/>
      <c r="CM2262" s="722"/>
      <c r="CN2262" s="722"/>
      <c r="CO2262" s="722"/>
      <c r="CP2262" s="722"/>
      <c r="CQ2262" s="722"/>
      <c r="CR2262" s="722"/>
      <c r="CS2262" s="722"/>
    </row>
    <row r="2263" spans="1:97" s="1376" customFormat="1">
      <c r="A2263" s="722"/>
      <c r="B2263" s="722"/>
      <c r="C2263" s="722"/>
      <c r="D2263" s="722"/>
      <c r="E2263" s="722"/>
      <c r="F2263" s="757"/>
      <c r="G2263" s="757"/>
      <c r="H2263" s="757"/>
      <c r="I2263" s="757"/>
      <c r="J2263" s="757"/>
      <c r="K2263" s="758"/>
      <c r="L2263" s="758"/>
      <c r="M2263" s="722"/>
      <c r="N2263" s="736"/>
      <c r="O2263" s="736"/>
      <c r="P2263" s="736"/>
      <c r="Q2263" s="736"/>
      <c r="R2263" s="736"/>
      <c r="S2263" s="736"/>
      <c r="T2263" s="736"/>
      <c r="U2263" s="736"/>
      <c r="BA2263" s="722"/>
      <c r="BB2263" s="722"/>
      <c r="BC2263" s="722"/>
      <c r="BD2263" s="722"/>
      <c r="BE2263" s="722"/>
      <c r="BF2263" s="722"/>
      <c r="BG2263" s="722"/>
      <c r="BH2263" s="722"/>
      <c r="BI2263" s="722"/>
      <c r="BJ2263" s="722"/>
      <c r="BK2263" s="722"/>
      <c r="BL2263" s="722"/>
      <c r="BM2263" s="722"/>
      <c r="BN2263" s="722"/>
      <c r="BO2263" s="722"/>
      <c r="BP2263" s="722"/>
      <c r="BQ2263" s="722"/>
      <c r="BR2263" s="722"/>
      <c r="BS2263" s="722"/>
      <c r="BT2263" s="722"/>
      <c r="BU2263" s="722"/>
      <c r="BV2263" s="722"/>
      <c r="BW2263" s="722"/>
      <c r="BX2263" s="722"/>
      <c r="BY2263" s="722"/>
      <c r="BZ2263" s="722"/>
      <c r="CA2263" s="722"/>
      <c r="CB2263" s="722"/>
      <c r="CC2263" s="722"/>
      <c r="CD2263" s="722"/>
      <c r="CE2263" s="722"/>
      <c r="CF2263" s="722"/>
      <c r="CG2263" s="722"/>
      <c r="CH2263" s="722"/>
      <c r="CI2263" s="722"/>
      <c r="CJ2263" s="722"/>
      <c r="CK2263" s="722"/>
      <c r="CL2263" s="722"/>
      <c r="CM2263" s="722"/>
      <c r="CN2263" s="722"/>
      <c r="CO2263" s="722"/>
      <c r="CP2263" s="722"/>
      <c r="CQ2263" s="722"/>
      <c r="CR2263" s="722"/>
      <c r="CS2263" s="722"/>
    </row>
    <row r="2264" spans="1:97" s="1376" customFormat="1">
      <c r="A2264" s="722"/>
      <c r="B2264" s="722"/>
      <c r="C2264" s="722"/>
      <c r="D2264" s="722"/>
      <c r="E2264" s="722"/>
      <c r="F2264" s="757"/>
      <c r="G2264" s="757"/>
      <c r="H2264" s="757"/>
      <c r="I2264" s="757"/>
      <c r="J2264" s="757"/>
      <c r="K2264" s="758"/>
      <c r="L2264" s="758"/>
      <c r="M2264" s="722"/>
      <c r="N2264" s="736"/>
      <c r="O2264" s="736"/>
      <c r="P2264" s="736"/>
      <c r="Q2264" s="736"/>
      <c r="R2264" s="736"/>
      <c r="S2264" s="736"/>
      <c r="T2264" s="736"/>
      <c r="U2264" s="736"/>
      <c r="BA2264" s="722"/>
      <c r="BB2264" s="722"/>
      <c r="BC2264" s="722"/>
      <c r="BD2264" s="722"/>
      <c r="BE2264" s="722"/>
      <c r="BF2264" s="722"/>
      <c r="BG2264" s="722"/>
      <c r="BH2264" s="722"/>
      <c r="BI2264" s="722"/>
      <c r="BJ2264" s="722"/>
      <c r="BK2264" s="722"/>
      <c r="BL2264" s="722"/>
      <c r="BM2264" s="722"/>
      <c r="BN2264" s="722"/>
      <c r="BO2264" s="722"/>
      <c r="BP2264" s="722"/>
      <c r="BQ2264" s="722"/>
      <c r="BR2264" s="722"/>
      <c r="BS2264" s="722"/>
      <c r="BT2264" s="722"/>
      <c r="BU2264" s="722"/>
      <c r="BV2264" s="722"/>
      <c r="BW2264" s="722"/>
      <c r="BX2264" s="722"/>
      <c r="BY2264" s="722"/>
      <c r="BZ2264" s="722"/>
      <c r="CA2264" s="722"/>
      <c r="CB2264" s="722"/>
      <c r="CC2264" s="722"/>
      <c r="CD2264" s="722"/>
      <c r="CE2264" s="722"/>
      <c r="CF2264" s="722"/>
      <c r="CG2264" s="722"/>
      <c r="CH2264" s="722"/>
      <c r="CI2264" s="722"/>
      <c r="CJ2264" s="722"/>
      <c r="CK2264" s="722"/>
      <c r="CL2264" s="722"/>
      <c r="CM2264" s="722"/>
      <c r="CN2264" s="722"/>
      <c r="CO2264" s="722"/>
      <c r="CP2264" s="722"/>
      <c r="CQ2264" s="722"/>
      <c r="CR2264" s="722"/>
      <c r="CS2264" s="722"/>
    </row>
    <row r="2265" spans="1:97" s="1376" customFormat="1">
      <c r="A2265" s="722"/>
      <c r="B2265" s="722"/>
      <c r="C2265" s="722"/>
      <c r="D2265" s="722"/>
      <c r="E2265" s="722"/>
      <c r="F2265" s="757"/>
      <c r="G2265" s="757"/>
      <c r="H2265" s="757"/>
      <c r="I2265" s="757"/>
      <c r="J2265" s="757"/>
      <c r="K2265" s="758"/>
      <c r="L2265" s="758"/>
      <c r="M2265" s="722"/>
      <c r="N2265" s="736"/>
      <c r="O2265" s="736"/>
      <c r="P2265" s="736"/>
      <c r="Q2265" s="736"/>
      <c r="R2265" s="736"/>
      <c r="S2265" s="736"/>
      <c r="T2265" s="736"/>
      <c r="U2265" s="736"/>
      <c r="BA2265" s="722"/>
      <c r="BB2265" s="722"/>
      <c r="BC2265" s="722"/>
      <c r="BD2265" s="722"/>
      <c r="BE2265" s="722"/>
      <c r="BF2265" s="722"/>
      <c r="BG2265" s="722"/>
      <c r="BH2265" s="722"/>
      <c r="BI2265" s="722"/>
      <c r="BJ2265" s="722"/>
      <c r="BK2265" s="722"/>
      <c r="BL2265" s="722"/>
      <c r="BM2265" s="722"/>
      <c r="BN2265" s="722"/>
      <c r="BO2265" s="722"/>
      <c r="BP2265" s="722"/>
      <c r="BQ2265" s="722"/>
      <c r="BR2265" s="722"/>
      <c r="BS2265" s="722"/>
      <c r="BT2265" s="722"/>
      <c r="BU2265" s="722"/>
      <c r="BV2265" s="722"/>
      <c r="BW2265" s="722"/>
      <c r="BX2265" s="722"/>
      <c r="BY2265" s="722"/>
      <c r="BZ2265" s="722"/>
      <c r="CA2265" s="722"/>
      <c r="CB2265" s="722"/>
      <c r="CC2265" s="722"/>
      <c r="CD2265" s="722"/>
      <c r="CE2265" s="722"/>
      <c r="CF2265" s="722"/>
      <c r="CG2265" s="722"/>
      <c r="CH2265" s="722"/>
      <c r="CI2265" s="722"/>
      <c r="CJ2265" s="722"/>
      <c r="CK2265" s="722"/>
      <c r="CL2265" s="722"/>
      <c r="CM2265" s="722"/>
      <c r="CN2265" s="722"/>
      <c r="CO2265" s="722"/>
      <c r="CP2265" s="722"/>
      <c r="CQ2265" s="722"/>
      <c r="CR2265" s="722"/>
      <c r="CS2265" s="722"/>
    </row>
    <row r="2266" spans="1:97" s="1376" customFormat="1">
      <c r="A2266" s="722"/>
      <c r="B2266" s="722"/>
      <c r="C2266" s="722"/>
      <c r="D2266" s="722"/>
      <c r="E2266" s="722"/>
      <c r="F2266" s="757"/>
      <c r="G2266" s="757"/>
      <c r="H2266" s="757"/>
      <c r="I2266" s="757"/>
      <c r="J2266" s="757"/>
      <c r="K2266" s="758"/>
      <c r="L2266" s="758"/>
      <c r="M2266" s="722"/>
      <c r="N2266" s="736"/>
      <c r="O2266" s="736"/>
      <c r="P2266" s="736"/>
      <c r="Q2266" s="736"/>
      <c r="R2266" s="736"/>
      <c r="S2266" s="736"/>
      <c r="T2266" s="736"/>
      <c r="U2266" s="736"/>
      <c r="BA2266" s="722"/>
      <c r="BB2266" s="722"/>
      <c r="BC2266" s="722"/>
      <c r="BD2266" s="722"/>
      <c r="BE2266" s="722"/>
      <c r="BF2266" s="722"/>
      <c r="BG2266" s="722"/>
      <c r="BH2266" s="722"/>
      <c r="BI2266" s="722"/>
      <c r="BJ2266" s="722"/>
      <c r="BK2266" s="722"/>
      <c r="BL2266" s="722"/>
      <c r="BM2266" s="722"/>
      <c r="BN2266" s="722"/>
      <c r="BO2266" s="722"/>
      <c r="BP2266" s="722"/>
      <c r="BQ2266" s="722"/>
      <c r="BR2266" s="722"/>
      <c r="BS2266" s="722"/>
      <c r="BT2266" s="722"/>
      <c r="BU2266" s="722"/>
      <c r="BV2266" s="722"/>
      <c r="BW2266" s="722"/>
      <c r="BX2266" s="722"/>
      <c r="BY2266" s="722"/>
      <c r="BZ2266" s="722"/>
      <c r="CA2266" s="722"/>
      <c r="CB2266" s="722"/>
      <c r="CC2266" s="722"/>
      <c r="CD2266" s="722"/>
      <c r="CE2266" s="722"/>
      <c r="CF2266" s="722"/>
      <c r="CG2266" s="722"/>
      <c r="CH2266" s="722"/>
      <c r="CI2266" s="722"/>
      <c r="CJ2266" s="722"/>
      <c r="CK2266" s="722"/>
      <c r="CL2266" s="722"/>
      <c r="CM2266" s="722"/>
      <c r="CN2266" s="722"/>
      <c r="CO2266" s="722"/>
      <c r="CP2266" s="722"/>
      <c r="CQ2266" s="722"/>
      <c r="CR2266" s="722"/>
      <c r="CS2266" s="722"/>
    </row>
    <row r="2267" spans="1:97" s="1376" customFormat="1">
      <c r="A2267" s="722"/>
      <c r="B2267" s="722"/>
      <c r="C2267" s="722"/>
      <c r="D2267" s="722"/>
      <c r="E2267" s="722"/>
      <c r="F2267" s="757"/>
      <c r="G2267" s="757"/>
      <c r="H2267" s="757"/>
      <c r="I2267" s="757"/>
      <c r="J2267" s="757"/>
      <c r="K2267" s="758"/>
      <c r="L2267" s="758"/>
      <c r="M2267" s="722"/>
      <c r="N2267" s="736"/>
      <c r="O2267" s="736"/>
      <c r="P2267" s="736"/>
      <c r="Q2267" s="736"/>
      <c r="R2267" s="736"/>
      <c r="S2267" s="736"/>
      <c r="T2267" s="736"/>
      <c r="U2267" s="736"/>
      <c r="BA2267" s="722"/>
      <c r="BB2267" s="722"/>
      <c r="BC2267" s="722"/>
      <c r="BD2267" s="722"/>
      <c r="BE2267" s="722"/>
      <c r="BF2267" s="722"/>
      <c r="BG2267" s="722"/>
      <c r="BH2267" s="722"/>
      <c r="BI2267" s="722"/>
      <c r="BJ2267" s="722"/>
      <c r="BK2267" s="722"/>
      <c r="BL2267" s="722"/>
      <c r="BM2267" s="722"/>
      <c r="BN2267" s="722"/>
      <c r="BO2267" s="722"/>
      <c r="BP2267" s="722"/>
      <c r="BQ2267" s="722"/>
      <c r="BR2267" s="722"/>
      <c r="BS2267" s="722"/>
      <c r="BT2267" s="722"/>
      <c r="BU2267" s="722"/>
      <c r="BV2267" s="722"/>
      <c r="BW2267" s="722"/>
      <c r="BX2267" s="722"/>
      <c r="BY2267" s="722"/>
      <c r="BZ2267" s="722"/>
      <c r="CA2267" s="722"/>
      <c r="CB2267" s="722"/>
      <c r="CC2267" s="722"/>
      <c r="CD2267" s="722"/>
      <c r="CE2267" s="722"/>
      <c r="CF2267" s="722"/>
      <c r="CG2267" s="722"/>
      <c r="CH2267" s="722"/>
      <c r="CI2267" s="722"/>
      <c r="CJ2267" s="722"/>
      <c r="CK2267" s="722"/>
      <c r="CL2267" s="722"/>
      <c r="CM2267" s="722"/>
      <c r="CN2267" s="722"/>
      <c r="CO2267" s="722"/>
      <c r="CP2267" s="722"/>
      <c r="CQ2267" s="722"/>
      <c r="CR2267" s="722"/>
      <c r="CS2267" s="722"/>
    </row>
    <row r="2268" spans="1:97" s="1376" customFormat="1">
      <c r="A2268" s="722"/>
      <c r="B2268" s="722"/>
      <c r="C2268" s="722"/>
      <c r="D2268" s="722"/>
      <c r="E2268" s="722"/>
      <c r="F2268" s="757"/>
      <c r="G2268" s="757"/>
      <c r="H2268" s="757"/>
      <c r="I2268" s="757"/>
      <c r="J2268" s="757"/>
      <c r="K2268" s="758"/>
      <c r="L2268" s="758"/>
      <c r="M2268" s="722"/>
      <c r="N2268" s="736"/>
      <c r="O2268" s="736"/>
      <c r="P2268" s="736"/>
      <c r="Q2268" s="736"/>
      <c r="R2268" s="736"/>
      <c r="S2268" s="736"/>
      <c r="T2268" s="736"/>
      <c r="U2268" s="736"/>
      <c r="BA2268" s="722"/>
      <c r="BB2268" s="722"/>
      <c r="BC2268" s="722"/>
      <c r="BD2268" s="722"/>
      <c r="BE2268" s="722"/>
      <c r="BF2268" s="722"/>
      <c r="BG2268" s="722"/>
      <c r="BH2268" s="722"/>
      <c r="BI2268" s="722"/>
      <c r="BJ2268" s="722"/>
      <c r="BK2268" s="722"/>
      <c r="BL2268" s="722"/>
      <c r="BM2268" s="722"/>
      <c r="BN2268" s="722"/>
      <c r="BO2268" s="722"/>
      <c r="BP2268" s="722"/>
      <c r="BQ2268" s="722"/>
      <c r="BR2268" s="722"/>
      <c r="BS2268" s="722"/>
      <c r="BT2268" s="722"/>
      <c r="BU2268" s="722"/>
      <c r="BV2268" s="722"/>
      <c r="BW2268" s="722"/>
      <c r="BX2268" s="722"/>
      <c r="BY2268" s="722"/>
      <c r="BZ2268" s="722"/>
      <c r="CA2268" s="722"/>
      <c r="CB2268" s="722"/>
      <c r="CC2268" s="722"/>
      <c r="CD2268" s="722"/>
      <c r="CE2268" s="722"/>
      <c r="CF2268" s="722"/>
      <c r="CG2268" s="722"/>
      <c r="CH2268" s="722"/>
      <c r="CI2268" s="722"/>
      <c r="CJ2268" s="722"/>
      <c r="CK2268" s="722"/>
      <c r="CL2268" s="722"/>
      <c r="CM2268" s="722"/>
      <c r="CN2268" s="722"/>
      <c r="CO2268" s="722"/>
      <c r="CP2268" s="722"/>
      <c r="CQ2268" s="722"/>
      <c r="CR2268" s="722"/>
      <c r="CS2268" s="722"/>
    </row>
    <row r="2269" spans="1:97" s="1376" customFormat="1">
      <c r="A2269" s="722"/>
      <c r="B2269" s="722"/>
      <c r="C2269" s="722"/>
      <c r="D2269" s="722"/>
      <c r="E2269" s="722"/>
      <c r="F2269" s="757"/>
      <c r="G2269" s="757"/>
      <c r="H2269" s="757"/>
      <c r="I2269" s="757"/>
      <c r="J2269" s="757"/>
      <c r="K2269" s="758"/>
      <c r="L2269" s="758"/>
      <c r="M2269" s="722"/>
      <c r="N2269" s="736"/>
      <c r="O2269" s="736"/>
      <c r="P2269" s="736"/>
      <c r="Q2269" s="736"/>
      <c r="R2269" s="736"/>
      <c r="S2269" s="736"/>
      <c r="T2269" s="736"/>
      <c r="U2269" s="736"/>
      <c r="BA2269" s="722"/>
      <c r="BB2269" s="722"/>
      <c r="BC2269" s="722"/>
      <c r="BD2269" s="722"/>
      <c r="BE2269" s="722"/>
      <c r="BF2269" s="722"/>
      <c r="BG2269" s="722"/>
      <c r="BH2269" s="722"/>
      <c r="BI2269" s="722"/>
      <c r="BJ2269" s="722"/>
      <c r="BK2269" s="722"/>
      <c r="BL2269" s="722"/>
      <c r="BM2269" s="722"/>
      <c r="BN2269" s="722"/>
      <c r="BO2269" s="722"/>
      <c r="BP2269" s="722"/>
      <c r="BQ2269" s="722"/>
      <c r="BR2269" s="722"/>
      <c r="BS2269" s="722"/>
      <c r="BT2269" s="722"/>
      <c r="BU2269" s="722"/>
      <c r="BV2269" s="722"/>
      <c r="BW2269" s="722"/>
      <c r="BX2269" s="722"/>
      <c r="BY2269" s="722"/>
      <c r="BZ2269" s="722"/>
      <c r="CA2269" s="722"/>
      <c r="CB2269" s="722"/>
      <c r="CC2269" s="722"/>
      <c r="CD2269" s="722"/>
      <c r="CE2269" s="722"/>
      <c r="CF2269" s="722"/>
      <c r="CG2269" s="722"/>
      <c r="CH2269" s="722"/>
      <c r="CI2269" s="722"/>
      <c r="CJ2269" s="722"/>
      <c r="CK2269" s="722"/>
      <c r="CL2269" s="722"/>
      <c r="CM2269" s="722"/>
      <c r="CN2269" s="722"/>
      <c r="CO2269" s="722"/>
      <c r="CP2269" s="722"/>
      <c r="CQ2269" s="722"/>
      <c r="CR2269" s="722"/>
      <c r="CS2269" s="722"/>
    </row>
    <row r="2270" spans="1:97" s="1376" customFormat="1">
      <c r="A2270" s="722"/>
      <c r="B2270" s="722"/>
      <c r="C2270" s="722"/>
      <c r="D2270" s="722"/>
      <c r="E2270" s="722"/>
      <c r="F2270" s="757"/>
      <c r="G2270" s="757"/>
      <c r="H2270" s="757"/>
      <c r="I2270" s="757"/>
      <c r="J2270" s="757"/>
      <c r="K2270" s="758"/>
      <c r="L2270" s="758"/>
      <c r="M2270" s="722"/>
      <c r="N2270" s="736"/>
      <c r="O2270" s="736"/>
      <c r="P2270" s="736"/>
      <c r="Q2270" s="736"/>
      <c r="R2270" s="736"/>
      <c r="S2270" s="736"/>
      <c r="T2270" s="736"/>
      <c r="U2270" s="736"/>
      <c r="BA2270" s="722"/>
      <c r="BB2270" s="722"/>
      <c r="BC2270" s="722"/>
      <c r="BD2270" s="722"/>
      <c r="BE2270" s="722"/>
      <c r="BF2270" s="722"/>
      <c r="BG2270" s="722"/>
      <c r="BH2270" s="722"/>
      <c r="BI2270" s="722"/>
      <c r="BJ2270" s="722"/>
      <c r="BK2270" s="722"/>
      <c r="BL2270" s="722"/>
      <c r="BM2270" s="722"/>
      <c r="BN2270" s="722"/>
      <c r="BO2270" s="722"/>
      <c r="BP2270" s="722"/>
      <c r="BQ2270" s="722"/>
      <c r="BR2270" s="722"/>
      <c r="BS2270" s="722"/>
      <c r="BT2270" s="722"/>
      <c r="BU2270" s="722"/>
      <c r="BV2270" s="722"/>
      <c r="BW2270" s="722"/>
      <c r="BX2270" s="722"/>
      <c r="BY2270" s="722"/>
      <c r="BZ2270" s="722"/>
      <c r="CA2270" s="722"/>
      <c r="CB2270" s="722"/>
      <c r="CC2270" s="722"/>
      <c r="CD2270" s="722"/>
      <c r="CE2270" s="722"/>
      <c r="CF2270" s="722"/>
      <c r="CG2270" s="722"/>
      <c r="CH2270" s="722"/>
      <c r="CI2270" s="722"/>
      <c r="CJ2270" s="722"/>
      <c r="CK2270" s="722"/>
      <c r="CL2270" s="722"/>
      <c r="CM2270" s="722"/>
      <c r="CN2270" s="722"/>
      <c r="CO2270" s="722"/>
      <c r="CP2270" s="722"/>
      <c r="CQ2270" s="722"/>
      <c r="CR2270" s="722"/>
      <c r="CS2270" s="722"/>
    </row>
    <row r="2271" spans="1:97" s="1376" customFormat="1">
      <c r="A2271" s="722"/>
      <c r="B2271" s="722"/>
      <c r="C2271" s="722"/>
      <c r="D2271" s="722"/>
      <c r="E2271" s="722"/>
      <c r="F2271" s="757"/>
      <c r="G2271" s="757"/>
      <c r="H2271" s="757"/>
      <c r="I2271" s="757"/>
      <c r="J2271" s="757"/>
      <c r="K2271" s="758"/>
      <c r="L2271" s="758"/>
      <c r="M2271" s="722"/>
      <c r="N2271" s="736"/>
      <c r="O2271" s="736"/>
      <c r="P2271" s="736"/>
      <c r="Q2271" s="736"/>
      <c r="R2271" s="736"/>
      <c r="S2271" s="736"/>
      <c r="T2271" s="736"/>
      <c r="U2271" s="736"/>
      <c r="BA2271" s="722"/>
      <c r="BB2271" s="722"/>
      <c r="BC2271" s="722"/>
      <c r="BD2271" s="722"/>
      <c r="BE2271" s="722"/>
      <c r="BF2271" s="722"/>
      <c r="BG2271" s="722"/>
      <c r="BH2271" s="722"/>
      <c r="BI2271" s="722"/>
      <c r="BJ2271" s="722"/>
      <c r="BK2271" s="722"/>
      <c r="BL2271" s="722"/>
      <c r="BM2271" s="722"/>
      <c r="BN2271" s="722"/>
      <c r="BO2271" s="722"/>
      <c r="BP2271" s="722"/>
      <c r="BQ2271" s="722"/>
      <c r="BR2271" s="722"/>
      <c r="BS2271" s="722"/>
      <c r="BT2271" s="722"/>
      <c r="BU2271" s="722"/>
      <c r="BV2271" s="722"/>
      <c r="BW2271" s="722"/>
      <c r="BX2271" s="722"/>
      <c r="BY2271" s="722"/>
      <c r="BZ2271" s="722"/>
      <c r="CA2271" s="722"/>
      <c r="CB2271" s="722"/>
      <c r="CC2271" s="722"/>
      <c r="CD2271" s="722"/>
      <c r="CE2271" s="722"/>
      <c r="CF2271" s="722"/>
      <c r="CG2271" s="722"/>
      <c r="CH2271" s="722"/>
      <c r="CI2271" s="722"/>
      <c r="CJ2271" s="722"/>
      <c r="CK2271" s="722"/>
      <c r="CL2271" s="722"/>
      <c r="CM2271" s="722"/>
      <c r="CN2271" s="722"/>
      <c r="CO2271" s="722"/>
      <c r="CP2271" s="722"/>
      <c r="CQ2271" s="722"/>
      <c r="CR2271" s="722"/>
      <c r="CS2271" s="722"/>
    </row>
    <row r="2272" spans="1:97" s="1376" customFormat="1">
      <c r="A2272" s="722"/>
      <c r="B2272" s="722"/>
      <c r="C2272" s="722"/>
      <c r="D2272" s="722"/>
      <c r="E2272" s="722"/>
      <c r="F2272" s="757"/>
      <c r="G2272" s="757"/>
      <c r="H2272" s="757"/>
      <c r="I2272" s="757"/>
      <c r="J2272" s="757"/>
      <c r="K2272" s="758"/>
      <c r="L2272" s="758"/>
      <c r="M2272" s="722"/>
      <c r="N2272" s="736"/>
      <c r="O2272" s="736"/>
      <c r="P2272" s="736"/>
      <c r="Q2272" s="736"/>
      <c r="R2272" s="736"/>
      <c r="S2272" s="736"/>
      <c r="T2272" s="736"/>
      <c r="U2272" s="736"/>
      <c r="BA2272" s="722"/>
      <c r="BB2272" s="722"/>
      <c r="BC2272" s="722"/>
      <c r="BD2272" s="722"/>
      <c r="BE2272" s="722"/>
      <c r="BF2272" s="722"/>
      <c r="BG2272" s="722"/>
      <c r="BH2272" s="722"/>
      <c r="BI2272" s="722"/>
      <c r="BJ2272" s="722"/>
      <c r="BK2272" s="722"/>
      <c r="BL2272" s="722"/>
      <c r="BM2272" s="722"/>
      <c r="BN2272" s="722"/>
      <c r="BO2272" s="722"/>
      <c r="BP2272" s="722"/>
      <c r="BQ2272" s="722"/>
      <c r="BR2272" s="722"/>
      <c r="BS2272" s="722"/>
      <c r="BT2272" s="722"/>
      <c r="BU2272" s="722"/>
      <c r="BV2272" s="722"/>
      <c r="BW2272" s="722"/>
      <c r="BX2272" s="722"/>
      <c r="BY2272" s="722"/>
      <c r="BZ2272" s="722"/>
      <c r="CA2272" s="722"/>
      <c r="CB2272" s="722"/>
      <c r="CC2272" s="722"/>
      <c r="CD2272" s="722"/>
      <c r="CE2272" s="722"/>
      <c r="CF2272" s="722"/>
      <c r="CG2272" s="722"/>
      <c r="CH2272" s="722"/>
      <c r="CI2272" s="722"/>
      <c r="CJ2272" s="722"/>
      <c r="CK2272" s="722"/>
      <c r="CL2272" s="722"/>
      <c r="CM2272" s="722"/>
      <c r="CN2272" s="722"/>
      <c r="CO2272" s="722"/>
      <c r="CP2272" s="722"/>
      <c r="CQ2272" s="722"/>
      <c r="CR2272" s="722"/>
      <c r="CS2272" s="722"/>
    </row>
    <row r="2273" spans="1:97" s="1376" customFormat="1">
      <c r="A2273" s="722"/>
      <c r="B2273" s="722"/>
      <c r="C2273" s="722"/>
      <c r="D2273" s="722"/>
      <c r="E2273" s="722"/>
      <c r="F2273" s="757"/>
      <c r="G2273" s="757"/>
      <c r="H2273" s="757"/>
      <c r="I2273" s="757"/>
      <c r="J2273" s="757"/>
      <c r="K2273" s="758"/>
      <c r="L2273" s="758"/>
      <c r="M2273" s="722"/>
      <c r="N2273" s="736"/>
      <c r="O2273" s="736"/>
      <c r="P2273" s="736"/>
      <c r="Q2273" s="736"/>
      <c r="R2273" s="736"/>
      <c r="S2273" s="736"/>
      <c r="T2273" s="736"/>
      <c r="U2273" s="736"/>
      <c r="BA2273" s="722"/>
      <c r="BB2273" s="722"/>
      <c r="BC2273" s="722"/>
      <c r="BD2273" s="722"/>
      <c r="BE2273" s="722"/>
      <c r="BF2273" s="722"/>
      <c r="BG2273" s="722"/>
      <c r="BH2273" s="722"/>
      <c r="BI2273" s="722"/>
      <c r="BJ2273" s="722"/>
      <c r="BK2273" s="722"/>
      <c r="BL2273" s="722"/>
      <c r="BM2273" s="722"/>
      <c r="BN2273" s="722"/>
      <c r="BO2273" s="722"/>
      <c r="BP2273" s="722"/>
      <c r="BQ2273" s="722"/>
      <c r="BR2273" s="722"/>
      <c r="BS2273" s="722"/>
      <c r="BT2273" s="722"/>
      <c r="BU2273" s="722"/>
      <c r="BV2273" s="722"/>
      <c r="BW2273" s="722"/>
      <c r="BX2273" s="722"/>
      <c r="BY2273" s="722"/>
      <c r="BZ2273" s="722"/>
      <c r="CA2273" s="722"/>
      <c r="CB2273" s="722"/>
      <c r="CC2273" s="722"/>
      <c r="CD2273" s="722"/>
      <c r="CE2273" s="722"/>
      <c r="CF2273" s="722"/>
      <c r="CG2273" s="722"/>
      <c r="CH2273" s="722"/>
      <c r="CI2273" s="722"/>
      <c r="CJ2273" s="722"/>
      <c r="CK2273" s="722"/>
      <c r="CL2273" s="722"/>
      <c r="CM2273" s="722"/>
      <c r="CN2273" s="722"/>
      <c r="CO2273" s="722"/>
      <c r="CP2273" s="722"/>
      <c r="CQ2273" s="722"/>
      <c r="CR2273" s="722"/>
      <c r="CS2273" s="722"/>
    </row>
    <row r="2274" spans="1:97" s="1376" customFormat="1">
      <c r="A2274" s="722"/>
      <c r="B2274" s="722"/>
      <c r="C2274" s="722"/>
      <c r="D2274" s="722"/>
      <c r="E2274" s="722"/>
      <c r="F2274" s="757"/>
      <c r="G2274" s="757"/>
      <c r="H2274" s="757"/>
      <c r="I2274" s="757"/>
      <c r="J2274" s="757"/>
      <c r="K2274" s="758"/>
      <c r="L2274" s="758"/>
      <c r="M2274" s="722"/>
      <c r="N2274" s="736"/>
      <c r="O2274" s="736"/>
      <c r="P2274" s="736"/>
      <c r="Q2274" s="736"/>
      <c r="R2274" s="736"/>
      <c r="S2274" s="736"/>
      <c r="T2274" s="736"/>
      <c r="U2274" s="736"/>
      <c r="BA2274" s="722"/>
      <c r="BB2274" s="722"/>
      <c r="BC2274" s="722"/>
      <c r="BD2274" s="722"/>
      <c r="BE2274" s="722"/>
      <c r="BF2274" s="722"/>
      <c r="BG2274" s="722"/>
      <c r="BH2274" s="722"/>
      <c r="BI2274" s="722"/>
      <c r="BJ2274" s="722"/>
      <c r="BK2274" s="722"/>
      <c r="BL2274" s="722"/>
      <c r="BM2274" s="722"/>
      <c r="BN2274" s="722"/>
      <c r="BO2274" s="722"/>
      <c r="BP2274" s="722"/>
      <c r="BQ2274" s="722"/>
      <c r="BR2274" s="722"/>
      <c r="BS2274" s="722"/>
      <c r="BT2274" s="722"/>
      <c r="BU2274" s="722"/>
      <c r="BV2274" s="722"/>
      <c r="BW2274" s="722"/>
      <c r="BX2274" s="722"/>
      <c r="BY2274" s="722"/>
      <c r="BZ2274" s="722"/>
      <c r="CA2274" s="722"/>
      <c r="CB2274" s="722"/>
      <c r="CC2274" s="722"/>
      <c r="CD2274" s="722"/>
      <c r="CE2274" s="722"/>
      <c r="CF2274" s="722"/>
      <c r="CG2274" s="722"/>
      <c r="CH2274" s="722"/>
      <c r="CI2274" s="722"/>
      <c r="CJ2274" s="722"/>
      <c r="CK2274" s="722"/>
      <c r="CL2274" s="722"/>
      <c r="CM2274" s="722"/>
      <c r="CN2274" s="722"/>
      <c r="CO2274" s="722"/>
      <c r="CP2274" s="722"/>
      <c r="CQ2274" s="722"/>
      <c r="CR2274" s="722"/>
      <c r="CS2274" s="722"/>
    </row>
    <row r="2275" spans="1:97" s="1376" customFormat="1">
      <c r="A2275" s="722"/>
      <c r="B2275" s="722"/>
      <c r="C2275" s="722"/>
      <c r="D2275" s="722"/>
      <c r="E2275" s="722"/>
      <c r="F2275" s="757"/>
      <c r="G2275" s="757"/>
      <c r="H2275" s="757"/>
      <c r="I2275" s="757"/>
      <c r="J2275" s="757"/>
      <c r="K2275" s="758"/>
      <c r="L2275" s="758"/>
      <c r="M2275" s="722"/>
      <c r="N2275" s="736"/>
      <c r="O2275" s="736"/>
      <c r="P2275" s="736"/>
      <c r="Q2275" s="736"/>
      <c r="R2275" s="736"/>
      <c r="S2275" s="736"/>
      <c r="T2275" s="736"/>
      <c r="U2275" s="736"/>
      <c r="BA2275" s="722"/>
      <c r="BB2275" s="722"/>
      <c r="BC2275" s="722"/>
      <c r="BD2275" s="722"/>
      <c r="BE2275" s="722"/>
      <c r="BF2275" s="722"/>
      <c r="BG2275" s="722"/>
      <c r="BH2275" s="722"/>
      <c r="BI2275" s="722"/>
      <c r="BJ2275" s="722"/>
      <c r="BK2275" s="722"/>
      <c r="BL2275" s="722"/>
      <c r="BM2275" s="722"/>
      <c r="BN2275" s="722"/>
      <c r="BO2275" s="722"/>
      <c r="BP2275" s="722"/>
      <c r="BQ2275" s="722"/>
      <c r="BR2275" s="722"/>
      <c r="BS2275" s="722"/>
      <c r="BT2275" s="722"/>
      <c r="BU2275" s="722"/>
      <c r="BV2275" s="722"/>
      <c r="BW2275" s="722"/>
      <c r="BX2275" s="722"/>
      <c r="BY2275" s="722"/>
      <c r="BZ2275" s="722"/>
      <c r="CA2275" s="722"/>
      <c r="CB2275" s="722"/>
      <c r="CC2275" s="722"/>
      <c r="CD2275" s="722"/>
      <c r="CE2275" s="722"/>
      <c r="CF2275" s="722"/>
      <c r="CG2275" s="722"/>
      <c r="CH2275" s="722"/>
      <c r="CI2275" s="722"/>
      <c r="CJ2275" s="722"/>
      <c r="CK2275" s="722"/>
      <c r="CL2275" s="722"/>
      <c r="CM2275" s="722"/>
      <c r="CN2275" s="722"/>
      <c r="CO2275" s="722"/>
      <c r="CP2275" s="722"/>
      <c r="CQ2275" s="722"/>
      <c r="CR2275" s="722"/>
      <c r="CS2275" s="722"/>
    </row>
    <row r="2276" spans="1:97" s="1376" customFormat="1">
      <c r="A2276" s="722"/>
      <c r="B2276" s="722"/>
      <c r="C2276" s="722"/>
      <c r="D2276" s="722"/>
      <c r="E2276" s="722"/>
      <c r="F2276" s="757"/>
      <c r="G2276" s="757"/>
      <c r="H2276" s="757"/>
      <c r="I2276" s="757"/>
      <c r="J2276" s="757"/>
      <c r="K2276" s="758"/>
      <c r="L2276" s="758"/>
      <c r="M2276" s="722"/>
      <c r="N2276" s="736"/>
      <c r="O2276" s="736"/>
      <c r="P2276" s="736"/>
      <c r="Q2276" s="736"/>
      <c r="R2276" s="736"/>
      <c r="S2276" s="736"/>
      <c r="T2276" s="736"/>
      <c r="U2276" s="736"/>
      <c r="BA2276" s="722"/>
      <c r="BB2276" s="722"/>
      <c r="BC2276" s="722"/>
      <c r="BD2276" s="722"/>
      <c r="BE2276" s="722"/>
      <c r="BF2276" s="722"/>
      <c r="BG2276" s="722"/>
      <c r="BH2276" s="722"/>
      <c r="BI2276" s="722"/>
      <c r="BJ2276" s="722"/>
      <c r="BK2276" s="722"/>
      <c r="BL2276" s="722"/>
      <c r="BM2276" s="722"/>
      <c r="BN2276" s="722"/>
      <c r="BO2276" s="722"/>
      <c r="BP2276" s="722"/>
      <c r="BQ2276" s="722"/>
      <c r="BR2276" s="722"/>
      <c r="BS2276" s="722"/>
      <c r="BT2276" s="722"/>
      <c r="BU2276" s="722"/>
      <c r="BV2276" s="722"/>
      <c r="BW2276" s="722"/>
      <c r="BX2276" s="722"/>
      <c r="BY2276" s="722"/>
      <c r="BZ2276" s="722"/>
      <c r="CA2276" s="722"/>
      <c r="CB2276" s="722"/>
      <c r="CC2276" s="722"/>
      <c r="CD2276" s="722"/>
      <c r="CE2276" s="722"/>
      <c r="CF2276" s="722"/>
      <c r="CG2276" s="722"/>
      <c r="CH2276" s="722"/>
      <c r="CI2276" s="722"/>
      <c r="CJ2276" s="722"/>
      <c r="CK2276" s="722"/>
      <c r="CL2276" s="722"/>
      <c r="CM2276" s="722"/>
      <c r="CN2276" s="722"/>
      <c r="CO2276" s="722"/>
      <c r="CP2276" s="722"/>
      <c r="CQ2276" s="722"/>
      <c r="CR2276" s="722"/>
      <c r="CS2276" s="722"/>
    </row>
    <row r="2277" spans="1:97" s="1376" customFormat="1">
      <c r="A2277" s="722"/>
      <c r="B2277" s="722"/>
      <c r="C2277" s="722"/>
      <c r="D2277" s="722"/>
      <c r="E2277" s="722"/>
      <c r="F2277" s="757"/>
      <c r="G2277" s="757"/>
      <c r="H2277" s="757"/>
      <c r="I2277" s="757"/>
      <c r="J2277" s="757"/>
      <c r="K2277" s="758"/>
      <c r="L2277" s="758"/>
      <c r="M2277" s="722"/>
      <c r="N2277" s="736"/>
      <c r="O2277" s="736"/>
      <c r="P2277" s="736"/>
      <c r="Q2277" s="736"/>
      <c r="R2277" s="736"/>
      <c r="S2277" s="736"/>
      <c r="T2277" s="736"/>
      <c r="U2277" s="736"/>
      <c r="BA2277" s="722"/>
      <c r="BB2277" s="722"/>
      <c r="BC2277" s="722"/>
      <c r="BD2277" s="722"/>
      <c r="BE2277" s="722"/>
      <c r="BF2277" s="722"/>
      <c r="BG2277" s="722"/>
      <c r="BH2277" s="722"/>
      <c r="BI2277" s="722"/>
      <c r="BJ2277" s="722"/>
      <c r="BK2277" s="722"/>
      <c r="BL2277" s="722"/>
      <c r="BM2277" s="722"/>
      <c r="BN2277" s="722"/>
      <c r="BO2277" s="722"/>
      <c r="BP2277" s="722"/>
      <c r="BQ2277" s="722"/>
      <c r="BR2277" s="722"/>
      <c r="BS2277" s="722"/>
      <c r="BT2277" s="722"/>
      <c r="BU2277" s="722"/>
      <c r="BV2277" s="722"/>
      <c r="BW2277" s="722"/>
      <c r="BX2277" s="722"/>
      <c r="BY2277" s="722"/>
      <c r="BZ2277" s="722"/>
      <c r="CA2277" s="722"/>
      <c r="CB2277" s="722"/>
      <c r="CC2277" s="722"/>
      <c r="CD2277" s="722"/>
      <c r="CE2277" s="722"/>
      <c r="CF2277" s="722"/>
      <c r="CG2277" s="722"/>
      <c r="CH2277" s="722"/>
      <c r="CI2277" s="722"/>
      <c r="CJ2277" s="722"/>
      <c r="CK2277" s="722"/>
      <c r="CL2277" s="722"/>
      <c r="CM2277" s="722"/>
      <c r="CN2277" s="722"/>
      <c r="CO2277" s="722"/>
      <c r="CP2277" s="722"/>
      <c r="CQ2277" s="722"/>
      <c r="CR2277" s="722"/>
      <c r="CS2277" s="722"/>
    </row>
    <row r="2278" spans="1:97" s="1376" customFormat="1">
      <c r="A2278" s="722"/>
      <c r="B2278" s="722"/>
      <c r="C2278" s="722"/>
      <c r="D2278" s="722"/>
      <c r="E2278" s="722"/>
      <c r="F2278" s="757"/>
      <c r="G2278" s="757"/>
      <c r="H2278" s="757"/>
      <c r="I2278" s="757"/>
      <c r="J2278" s="757"/>
      <c r="K2278" s="758"/>
      <c r="L2278" s="758"/>
      <c r="M2278" s="722"/>
      <c r="N2278" s="736"/>
      <c r="O2278" s="736"/>
      <c r="P2278" s="736"/>
      <c r="Q2278" s="736"/>
      <c r="R2278" s="736"/>
      <c r="S2278" s="736"/>
      <c r="T2278" s="736"/>
      <c r="U2278" s="736"/>
      <c r="BA2278" s="722"/>
      <c r="BB2278" s="722"/>
      <c r="BC2278" s="722"/>
      <c r="BD2278" s="722"/>
      <c r="BE2278" s="722"/>
      <c r="BF2278" s="722"/>
      <c r="BG2278" s="722"/>
      <c r="BH2278" s="722"/>
      <c r="BI2278" s="722"/>
      <c r="BJ2278" s="722"/>
      <c r="BK2278" s="722"/>
      <c r="BL2278" s="722"/>
      <c r="BM2278" s="722"/>
      <c r="BN2278" s="722"/>
      <c r="BO2278" s="722"/>
      <c r="BP2278" s="722"/>
      <c r="BQ2278" s="722"/>
      <c r="BR2278" s="722"/>
      <c r="BS2278" s="722"/>
      <c r="BT2278" s="722"/>
      <c r="BU2278" s="722"/>
      <c r="BV2278" s="722"/>
      <c r="BW2278" s="722"/>
      <c r="BX2278" s="722"/>
      <c r="BY2278" s="722"/>
      <c r="BZ2278" s="722"/>
      <c r="CA2278" s="722"/>
      <c r="CB2278" s="722"/>
      <c r="CC2278" s="722"/>
      <c r="CD2278" s="722"/>
      <c r="CE2278" s="722"/>
      <c r="CF2278" s="722"/>
      <c r="CG2278" s="722"/>
      <c r="CH2278" s="722"/>
      <c r="CI2278" s="722"/>
      <c r="CJ2278" s="722"/>
      <c r="CK2278" s="722"/>
      <c r="CL2278" s="722"/>
      <c r="CM2278" s="722"/>
      <c r="CN2278" s="722"/>
      <c r="CO2278" s="722"/>
      <c r="CP2278" s="722"/>
      <c r="CQ2278" s="722"/>
      <c r="CR2278" s="722"/>
      <c r="CS2278" s="722"/>
    </row>
    <row r="2279" spans="1:97" s="1376" customFormat="1">
      <c r="A2279" s="722"/>
      <c r="B2279" s="722"/>
      <c r="C2279" s="722"/>
      <c r="D2279" s="722"/>
      <c r="E2279" s="722"/>
      <c r="F2279" s="757"/>
      <c r="G2279" s="757"/>
      <c r="H2279" s="757"/>
      <c r="I2279" s="757"/>
      <c r="J2279" s="757"/>
      <c r="K2279" s="758"/>
      <c r="L2279" s="758"/>
      <c r="M2279" s="722"/>
      <c r="N2279" s="736"/>
      <c r="O2279" s="736"/>
      <c r="P2279" s="736"/>
      <c r="Q2279" s="736"/>
      <c r="R2279" s="736"/>
      <c r="S2279" s="736"/>
      <c r="T2279" s="736"/>
      <c r="U2279" s="736"/>
      <c r="BA2279" s="722"/>
      <c r="BB2279" s="722"/>
      <c r="BC2279" s="722"/>
      <c r="BD2279" s="722"/>
      <c r="BE2279" s="722"/>
      <c r="BF2279" s="722"/>
      <c r="BG2279" s="722"/>
      <c r="BH2279" s="722"/>
      <c r="BI2279" s="722"/>
      <c r="BJ2279" s="722"/>
      <c r="BK2279" s="722"/>
      <c r="BL2279" s="722"/>
      <c r="BM2279" s="722"/>
      <c r="BN2279" s="722"/>
      <c r="BO2279" s="722"/>
      <c r="BP2279" s="722"/>
      <c r="BQ2279" s="722"/>
      <c r="BR2279" s="722"/>
      <c r="BS2279" s="722"/>
      <c r="BT2279" s="722"/>
      <c r="BU2279" s="722"/>
      <c r="BV2279" s="722"/>
      <c r="BW2279" s="722"/>
      <c r="BX2279" s="722"/>
      <c r="BY2279" s="722"/>
      <c r="BZ2279" s="722"/>
      <c r="CA2279" s="722"/>
      <c r="CB2279" s="722"/>
      <c r="CC2279" s="722"/>
      <c r="CD2279" s="722"/>
      <c r="CE2279" s="722"/>
      <c r="CF2279" s="722"/>
      <c r="CG2279" s="722"/>
      <c r="CH2279" s="722"/>
      <c r="CI2279" s="722"/>
      <c r="CJ2279" s="722"/>
      <c r="CK2279" s="722"/>
      <c r="CL2279" s="722"/>
      <c r="CM2279" s="722"/>
      <c r="CN2279" s="722"/>
      <c r="CO2279" s="722"/>
      <c r="CP2279" s="722"/>
      <c r="CQ2279" s="722"/>
      <c r="CR2279" s="722"/>
      <c r="CS2279" s="722"/>
    </row>
    <row r="2280" spans="1:97" s="1376" customFormat="1">
      <c r="A2280" s="722"/>
      <c r="B2280" s="722"/>
      <c r="C2280" s="722"/>
      <c r="D2280" s="722"/>
      <c r="E2280" s="722"/>
      <c r="F2280" s="757"/>
      <c r="G2280" s="757"/>
      <c r="H2280" s="757"/>
      <c r="I2280" s="757"/>
      <c r="J2280" s="757"/>
      <c r="K2280" s="758"/>
      <c r="L2280" s="758"/>
      <c r="M2280" s="722"/>
      <c r="N2280" s="736"/>
      <c r="O2280" s="736"/>
      <c r="P2280" s="736"/>
      <c r="Q2280" s="736"/>
      <c r="R2280" s="736"/>
      <c r="S2280" s="736"/>
      <c r="T2280" s="736"/>
      <c r="U2280" s="736"/>
      <c r="BA2280" s="722"/>
      <c r="BB2280" s="722"/>
      <c r="BC2280" s="722"/>
      <c r="BD2280" s="722"/>
      <c r="BE2280" s="722"/>
      <c r="BF2280" s="722"/>
      <c r="BG2280" s="722"/>
      <c r="BH2280" s="722"/>
      <c r="BI2280" s="722"/>
      <c r="BJ2280" s="722"/>
      <c r="BK2280" s="722"/>
      <c r="BL2280" s="722"/>
      <c r="BM2280" s="722"/>
      <c r="BN2280" s="722"/>
      <c r="BO2280" s="722"/>
      <c r="BP2280" s="722"/>
      <c r="BQ2280" s="722"/>
      <c r="BR2280" s="722"/>
      <c r="BS2280" s="722"/>
      <c r="BT2280" s="722"/>
      <c r="BU2280" s="722"/>
      <c r="BV2280" s="722"/>
      <c r="BW2280" s="722"/>
      <c r="BX2280" s="722"/>
      <c r="BY2280" s="722"/>
      <c r="BZ2280" s="722"/>
      <c r="CA2280" s="722"/>
      <c r="CB2280" s="722"/>
      <c r="CC2280" s="722"/>
      <c r="CD2280" s="722"/>
      <c r="CE2280" s="722"/>
      <c r="CF2280" s="722"/>
      <c r="CG2280" s="722"/>
      <c r="CH2280" s="722"/>
      <c r="CI2280" s="722"/>
      <c r="CJ2280" s="722"/>
      <c r="CK2280" s="722"/>
      <c r="CL2280" s="722"/>
      <c r="CM2280" s="722"/>
      <c r="CN2280" s="722"/>
      <c r="CO2280" s="722"/>
      <c r="CP2280" s="722"/>
      <c r="CQ2280" s="722"/>
      <c r="CR2280" s="722"/>
      <c r="CS2280" s="722"/>
    </row>
    <row r="2281" spans="1:97" s="1376" customFormat="1">
      <c r="A2281" s="722"/>
      <c r="B2281" s="722"/>
      <c r="C2281" s="722"/>
      <c r="D2281" s="722"/>
      <c r="E2281" s="722"/>
      <c r="F2281" s="757"/>
      <c r="G2281" s="757"/>
      <c r="H2281" s="757"/>
      <c r="I2281" s="757"/>
      <c r="J2281" s="757"/>
      <c r="K2281" s="758"/>
      <c r="L2281" s="758"/>
      <c r="M2281" s="722"/>
      <c r="N2281" s="736"/>
      <c r="O2281" s="736"/>
      <c r="P2281" s="736"/>
      <c r="Q2281" s="736"/>
      <c r="R2281" s="736"/>
      <c r="S2281" s="736"/>
      <c r="T2281" s="736"/>
      <c r="U2281" s="736"/>
      <c r="BA2281" s="722"/>
      <c r="BB2281" s="722"/>
      <c r="BC2281" s="722"/>
      <c r="BD2281" s="722"/>
      <c r="BE2281" s="722"/>
      <c r="BF2281" s="722"/>
      <c r="BG2281" s="722"/>
      <c r="BH2281" s="722"/>
      <c r="BI2281" s="722"/>
      <c r="BJ2281" s="722"/>
      <c r="BK2281" s="722"/>
      <c r="BL2281" s="722"/>
      <c r="BM2281" s="722"/>
      <c r="BN2281" s="722"/>
      <c r="BO2281" s="722"/>
      <c r="BP2281" s="722"/>
      <c r="BQ2281" s="722"/>
      <c r="BR2281" s="722"/>
      <c r="BS2281" s="722"/>
      <c r="BT2281" s="722"/>
      <c r="BU2281" s="722"/>
      <c r="BV2281" s="722"/>
      <c r="BW2281" s="722"/>
      <c r="BX2281" s="722"/>
      <c r="BY2281" s="722"/>
      <c r="BZ2281" s="722"/>
      <c r="CA2281" s="722"/>
      <c r="CB2281" s="722"/>
      <c r="CC2281" s="722"/>
      <c r="CD2281" s="722"/>
      <c r="CE2281" s="722"/>
      <c r="CF2281" s="722"/>
      <c r="CG2281" s="722"/>
      <c r="CH2281" s="722"/>
      <c r="CI2281" s="722"/>
      <c r="CJ2281" s="722"/>
      <c r="CK2281" s="722"/>
      <c r="CL2281" s="722"/>
      <c r="CM2281" s="722"/>
      <c r="CN2281" s="722"/>
      <c r="CO2281" s="722"/>
      <c r="CP2281" s="722"/>
      <c r="CQ2281" s="722"/>
      <c r="CR2281" s="722"/>
      <c r="CS2281" s="722"/>
    </row>
    <row r="2282" spans="1:97" s="1376" customFormat="1">
      <c r="A2282" s="722"/>
      <c r="B2282" s="722"/>
      <c r="C2282" s="722"/>
      <c r="D2282" s="722"/>
      <c r="E2282" s="722"/>
      <c r="F2282" s="757"/>
      <c r="G2282" s="757"/>
      <c r="H2282" s="757"/>
      <c r="I2282" s="757"/>
      <c r="J2282" s="757"/>
      <c r="K2282" s="758"/>
      <c r="L2282" s="758"/>
      <c r="M2282" s="722"/>
      <c r="N2282" s="736"/>
      <c r="O2282" s="736"/>
      <c r="P2282" s="736"/>
      <c r="Q2282" s="736"/>
      <c r="R2282" s="736"/>
      <c r="S2282" s="736"/>
      <c r="T2282" s="736"/>
      <c r="U2282" s="736"/>
      <c r="BA2282" s="722"/>
      <c r="BB2282" s="722"/>
      <c r="BC2282" s="722"/>
      <c r="BD2282" s="722"/>
      <c r="BE2282" s="722"/>
      <c r="BF2282" s="722"/>
      <c r="BG2282" s="722"/>
      <c r="BH2282" s="722"/>
      <c r="BI2282" s="722"/>
      <c r="BJ2282" s="722"/>
      <c r="BK2282" s="722"/>
      <c r="BL2282" s="722"/>
      <c r="BM2282" s="722"/>
      <c r="BN2282" s="722"/>
      <c r="BO2282" s="722"/>
      <c r="BP2282" s="722"/>
      <c r="BQ2282" s="722"/>
      <c r="BR2282" s="722"/>
      <c r="BS2282" s="722"/>
      <c r="BT2282" s="722"/>
      <c r="BU2282" s="722"/>
      <c r="BV2282" s="722"/>
      <c r="BW2282" s="722"/>
      <c r="BX2282" s="722"/>
      <c r="BY2282" s="722"/>
      <c r="BZ2282" s="722"/>
      <c r="CA2282" s="722"/>
      <c r="CB2282" s="722"/>
      <c r="CC2282" s="722"/>
      <c r="CD2282" s="722"/>
      <c r="CE2282" s="722"/>
      <c r="CF2282" s="722"/>
      <c r="CG2282" s="722"/>
      <c r="CH2282" s="722"/>
      <c r="CI2282" s="722"/>
      <c r="CJ2282" s="722"/>
      <c r="CK2282" s="722"/>
      <c r="CL2282" s="722"/>
      <c r="CM2282" s="722"/>
      <c r="CN2282" s="722"/>
      <c r="CO2282" s="722"/>
      <c r="CP2282" s="722"/>
      <c r="CQ2282" s="722"/>
      <c r="CR2282" s="722"/>
      <c r="CS2282" s="722"/>
    </row>
    <row r="2283" spans="1:97" s="1376" customFormat="1">
      <c r="A2283" s="722"/>
      <c r="B2283" s="722"/>
      <c r="C2283" s="722"/>
      <c r="D2283" s="722"/>
      <c r="E2283" s="722"/>
      <c r="F2283" s="757"/>
      <c r="G2283" s="757"/>
      <c r="H2283" s="757"/>
      <c r="I2283" s="757"/>
      <c r="J2283" s="757"/>
      <c r="K2283" s="758"/>
      <c r="L2283" s="758"/>
      <c r="M2283" s="722"/>
      <c r="N2283" s="736"/>
      <c r="O2283" s="736"/>
      <c r="P2283" s="736"/>
      <c r="Q2283" s="736"/>
      <c r="R2283" s="736"/>
      <c r="S2283" s="736"/>
      <c r="T2283" s="736"/>
      <c r="U2283" s="736"/>
      <c r="BA2283" s="722"/>
      <c r="BB2283" s="722"/>
      <c r="BC2283" s="722"/>
      <c r="BD2283" s="722"/>
      <c r="BE2283" s="722"/>
      <c r="BF2283" s="722"/>
      <c r="BG2283" s="722"/>
      <c r="BH2283" s="722"/>
      <c r="BI2283" s="722"/>
      <c r="BJ2283" s="722"/>
      <c r="BK2283" s="722"/>
      <c r="BL2283" s="722"/>
      <c r="BM2283" s="722"/>
      <c r="BN2283" s="722"/>
      <c r="BO2283" s="722"/>
      <c r="BP2283" s="722"/>
      <c r="BQ2283" s="722"/>
      <c r="BR2283" s="722"/>
      <c r="BS2283" s="722"/>
      <c r="BT2283" s="722"/>
      <c r="BU2283" s="722"/>
      <c r="BV2283" s="722"/>
      <c r="BW2283" s="722"/>
      <c r="BX2283" s="722"/>
      <c r="BY2283" s="722"/>
      <c r="BZ2283" s="722"/>
      <c r="CA2283" s="722"/>
      <c r="CB2283" s="722"/>
      <c r="CC2283" s="722"/>
      <c r="CD2283" s="722"/>
      <c r="CE2283" s="722"/>
      <c r="CF2283" s="722"/>
      <c r="CG2283" s="722"/>
      <c r="CH2283" s="722"/>
      <c r="CI2283" s="722"/>
      <c r="CJ2283" s="722"/>
      <c r="CK2283" s="722"/>
      <c r="CL2283" s="722"/>
      <c r="CM2283" s="722"/>
      <c r="CN2283" s="722"/>
      <c r="CO2283" s="722"/>
      <c r="CP2283" s="722"/>
      <c r="CQ2283" s="722"/>
      <c r="CR2283" s="722"/>
      <c r="CS2283" s="722"/>
    </row>
    <row r="2284" spans="1:97" s="1376" customFormat="1">
      <c r="A2284" s="722"/>
      <c r="B2284" s="722"/>
      <c r="C2284" s="722"/>
      <c r="D2284" s="722"/>
      <c r="E2284" s="722"/>
      <c r="F2284" s="757"/>
      <c r="G2284" s="757"/>
      <c r="H2284" s="757"/>
      <c r="I2284" s="757"/>
      <c r="J2284" s="757"/>
      <c r="K2284" s="758"/>
      <c r="L2284" s="758"/>
      <c r="M2284" s="722"/>
      <c r="N2284" s="736"/>
      <c r="O2284" s="736"/>
      <c r="P2284" s="736"/>
      <c r="Q2284" s="736"/>
      <c r="R2284" s="736"/>
      <c r="S2284" s="736"/>
      <c r="T2284" s="736"/>
      <c r="U2284" s="736"/>
      <c r="BA2284" s="722"/>
      <c r="BB2284" s="722"/>
      <c r="BC2284" s="722"/>
      <c r="BD2284" s="722"/>
      <c r="BE2284" s="722"/>
      <c r="BF2284" s="722"/>
      <c r="BG2284" s="722"/>
      <c r="BH2284" s="722"/>
      <c r="BI2284" s="722"/>
      <c r="BJ2284" s="722"/>
      <c r="BK2284" s="722"/>
      <c r="BL2284" s="722"/>
      <c r="BM2284" s="722"/>
      <c r="BN2284" s="722"/>
      <c r="BO2284" s="722"/>
      <c r="BP2284" s="722"/>
      <c r="BQ2284" s="722"/>
      <c r="BR2284" s="722"/>
      <c r="BS2284" s="722"/>
      <c r="BT2284" s="722"/>
      <c r="BU2284" s="722"/>
      <c r="BV2284" s="722"/>
      <c r="BW2284" s="722"/>
      <c r="BX2284" s="722"/>
      <c r="BY2284" s="722"/>
      <c r="BZ2284" s="722"/>
      <c r="CA2284" s="722"/>
      <c r="CB2284" s="722"/>
      <c r="CC2284" s="722"/>
      <c r="CD2284" s="722"/>
      <c r="CE2284" s="722"/>
      <c r="CF2284" s="722"/>
      <c r="CG2284" s="722"/>
      <c r="CH2284" s="722"/>
      <c r="CI2284" s="722"/>
      <c r="CJ2284" s="722"/>
      <c r="CK2284" s="722"/>
      <c r="CL2284" s="722"/>
      <c r="CM2284" s="722"/>
      <c r="CN2284" s="722"/>
      <c r="CO2284" s="722"/>
      <c r="CP2284" s="722"/>
      <c r="CQ2284" s="722"/>
      <c r="CR2284" s="722"/>
      <c r="CS2284" s="722"/>
    </row>
    <row r="2285" spans="1:97" s="1376" customFormat="1">
      <c r="A2285" s="722"/>
      <c r="B2285" s="722"/>
      <c r="C2285" s="722"/>
      <c r="D2285" s="722"/>
      <c r="E2285" s="722"/>
      <c r="F2285" s="757"/>
      <c r="G2285" s="757"/>
      <c r="H2285" s="757"/>
      <c r="I2285" s="757"/>
      <c r="J2285" s="757"/>
      <c r="K2285" s="758"/>
      <c r="L2285" s="758"/>
      <c r="M2285" s="722"/>
      <c r="N2285" s="736"/>
      <c r="O2285" s="736"/>
      <c r="P2285" s="736"/>
      <c r="Q2285" s="736"/>
      <c r="R2285" s="736"/>
      <c r="S2285" s="736"/>
      <c r="T2285" s="736"/>
      <c r="U2285" s="736"/>
      <c r="BA2285" s="722"/>
      <c r="BB2285" s="722"/>
      <c r="BC2285" s="722"/>
      <c r="BD2285" s="722"/>
      <c r="BE2285" s="722"/>
      <c r="BF2285" s="722"/>
      <c r="BG2285" s="722"/>
      <c r="BH2285" s="722"/>
      <c r="BI2285" s="722"/>
      <c r="BJ2285" s="722"/>
      <c r="BK2285" s="722"/>
      <c r="BL2285" s="722"/>
      <c r="BM2285" s="722"/>
      <c r="BN2285" s="722"/>
      <c r="BO2285" s="722"/>
      <c r="BP2285" s="722"/>
      <c r="BQ2285" s="722"/>
      <c r="BR2285" s="722"/>
      <c r="BS2285" s="722"/>
      <c r="BT2285" s="722"/>
      <c r="BU2285" s="722"/>
      <c r="BV2285" s="722"/>
      <c r="BW2285" s="722"/>
      <c r="BX2285" s="722"/>
      <c r="BY2285" s="722"/>
      <c r="BZ2285" s="722"/>
      <c r="CA2285" s="722"/>
      <c r="CB2285" s="722"/>
      <c r="CC2285" s="722"/>
      <c r="CD2285" s="722"/>
      <c r="CE2285" s="722"/>
      <c r="CF2285" s="722"/>
      <c r="CG2285" s="722"/>
      <c r="CH2285" s="722"/>
      <c r="CI2285" s="722"/>
      <c r="CJ2285" s="722"/>
      <c r="CK2285" s="722"/>
      <c r="CL2285" s="722"/>
      <c r="CM2285" s="722"/>
      <c r="CN2285" s="722"/>
      <c r="CO2285" s="722"/>
      <c r="CP2285" s="722"/>
      <c r="CQ2285" s="722"/>
      <c r="CR2285" s="722"/>
      <c r="CS2285" s="722"/>
    </row>
    <row r="2286" spans="1:97" s="1376" customFormat="1">
      <c r="A2286" s="722"/>
      <c r="B2286" s="722"/>
      <c r="C2286" s="722"/>
      <c r="D2286" s="722"/>
      <c r="E2286" s="722"/>
      <c r="F2286" s="757"/>
      <c r="G2286" s="757"/>
      <c r="H2286" s="757"/>
      <c r="I2286" s="757"/>
      <c r="J2286" s="757"/>
      <c r="K2286" s="758"/>
      <c r="L2286" s="758"/>
      <c r="M2286" s="722"/>
      <c r="N2286" s="736"/>
      <c r="O2286" s="736"/>
      <c r="P2286" s="736"/>
      <c r="Q2286" s="736"/>
      <c r="R2286" s="736"/>
      <c r="S2286" s="736"/>
      <c r="T2286" s="736"/>
      <c r="U2286" s="736"/>
      <c r="BA2286" s="722"/>
      <c r="BB2286" s="722"/>
      <c r="BC2286" s="722"/>
      <c r="BD2286" s="722"/>
      <c r="BE2286" s="722"/>
      <c r="BF2286" s="722"/>
      <c r="BG2286" s="722"/>
      <c r="BH2286" s="722"/>
      <c r="BI2286" s="722"/>
      <c r="BJ2286" s="722"/>
      <c r="BK2286" s="722"/>
      <c r="BL2286" s="722"/>
      <c r="BM2286" s="722"/>
      <c r="BN2286" s="722"/>
      <c r="BO2286" s="722"/>
      <c r="BP2286" s="722"/>
      <c r="BQ2286" s="722"/>
      <c r="BR2286" s="722"/>
      <c r="BS2286" s="722"/>
      <c r="BT2286" s="722"/>
      <c r="BU2286" s="722"/>
      <c r="BV2286" s="722"/>
      <c r="BW2286" s="722"/>
      <c r="BX2286" s="722"/>
      <c r="BY2286" s="722"/>
      <c r="BZ2286" s="722"/>
      <c r="CA2286" s="722"/>
      <c r="CB2286" s="722"/>
      <c r="CC2286" s="722"/>
      <c r="CD2286" s="722"/>
      <c r="CE2286" s="722"/>
      <c r="CF2286" s="722"/>
      <c r="CG2286" s="722"/>
      <c r="CH2286" s="722"/>
      <c r="CI2286" s="722"/>
      <c r="CJ2286" s="722"/>
      <c r="CK2286" s="722"/>
      <c r="CL2286" s="722"/>
      <c r="CM2286" s="722"/>
      <c r="CN2286" s="722"/>
      <c r="CO2286" s="722"/>
      <c r="CP2286" s="722"/>
      <c r="CQ2286" s="722"/>
      <c r="CR2286" s="722"/>
      <c r="CS2286" s="722"/>
    </row>
    <row r="2287" spans="1:97" s="1376" customFormat="1">
      <c r="A2287" s="722"/>
      <c r="B2287" s="722"/>
      <c r="C2287" s="722"/>
      <c r="D2287" s="722"/>
      <c r="E2287" s="722"/>
      <c r="F2287" s="757"/>
      <c r="G2287" s="757"/>
      <c r="H2287" s="757"/>
      <c r="I2287" s="757"/>
      <c r="J2287" s="757"/>
      <c r="K2287" s="758"/>
      <c r="L2287" s="758"/>
      <c r="M2287" s="722"/>
      <c r="N2287" s="736"/>
      <c r="O2287" s="736"/>
      <c r="P2287" s="736"/>
      <c r="Q2287" s="736"/>
      <c r="R2287" s="736"/>
      <c r="S2287" s="736"/>
      <c r="T2287" s="736"/>
      <c r="U2287" s="736"/>
      <c r="BA2287" s="722"/>
      <c r="BB2287" s="722"/>
      <c r="BC2287" s="722"/>
      <c r="BD2287" s="722"/>
      <c r="BE2287" s="722"/>
      <c r="BF2287" s="722"/>
      <c r="BG2287" s="722"/>
      <c r="BH2287" s="722"/>
      <c r="BI2287" s="722"/>
      <c r="BJ2287" s="722"/>
      <c r="BK2287" s="722"/>
      <c r="BL2287" s="722"/>
      <c r="BM2287" s="722"/>
      <c r="BN2287" s="722"/>
      <c r="BO2287" s="722"/>
      <c r="BP2287" s="722"/>
      <c r="BQ2287" s="722"/>
      <c r="BR2287" s="722"/>
      <c r="BS2287" s="722"/>
      <c r="BT2287" s="722"/>
      <c r="BU2287" s="722"/>
      <c r="BV2287" s="722"/>
      <c r="BW2287" s="722"/>
      <c r="BX2287" s="722"/>
      <c r="BY2287" s="722"/>
      <c r="BZ2287" s="722"/>
      <c r="CA2287" s="722"/>
      <c r="CB2287" s="722"/>
      <c r="CC2287" s="722"/>
      <c r="CD2287" s="722"/>
      <c r="CE2287" s="722"/>
      <c r="CF2287" s="722"/>
      <c r="CG2287" s="722"/>
      <c r="CH2287" s="722"/>
      <c r="CI2287" s="722"/>
      <c r="CJ2287" s="722"/>
      <c r="CK2287" s="722"/>
      <c r="CL2287" s="722"/>
      <c r="CM2287" s="722"/>
      <c r="CN2287" s="722"/>
      <c r="CO2287" s="722"/>
      <c r="CP2287" s="722"/>
      <c r="CQ2287" s="722"/>
      <c r="CR2287" s="722"/>
      <c r="CS2287" s="722"/>
    </row>
    <row r="2288" spans="1:97" s="1376" customFormat="1">
      <c r="A2288" s="722"/>
      <c r="B2288" s="722"/>
      <c r="C2288" s="722"/>
      <c r="D2288" s="722"/>
      <c r="E2288" s="722"/>
      <c r="F2288" s="757"/>
      <c r="G2288" s="757"/>
      <c r="H2288" s="757"/>
      <c r="I2288" s="757"/>
      <c r="J2288" s="757"/>
      <c r="K2288" s="758"/>
      <c r="L2288" s="758"/>
      <c r="M2288" s="722"/>
      <c r="N2288" s="736"/>
      <c r="O2288" s="736"/>
      <c r="P2288" s="736"/>
      <c r="Q2288" s="736"/>
      <c r="R2288" s="736"/>
      <c r="S2288" s="736"/>
      <c r="T2288" s="736"/>
      <c r="U2288" s="736"/>
      <c r="BA2288" s="722"/>
      <c r="BB2288" s="722"/>
      <c r="BC2288" s="722"/>
      <c r="BD2288" s="722"/>
      <c r="BE2288" s="722"/>
      <c r="BF2288" s="722"/>
      <c r="BG2288" s="722"/>
      <c r="BH2288" s="722"/>
      <c r="BI2288" s="722"/>
      <c r="BJ2288" s="722"/>
      <c r="BK2288" s="722"/>
      <c r="BL2288" s="722"/>
      <c r="BM2288" s="722"/>
      <c r="BN2288" s="722"/>
      <c r="BO2288" s="722"/>
      <c r="BP2288" s="722"/>
      <c r="BQ2288" s="722"/>
      <c r="BR2288" s="722"/>
      <c r="BS2288" s="722"/>
      <c r="BT2288" s="722"/>
      <c r="BU2288" s="722"/>
      <c r="BV2288" s="722"/>
      <c r="BW2288" s="722"/>
      <c r="BX2288" s="722"/>
      <c r="BY2288" s="722"/>
      <c r="BZ2288" s="722"/>
      <c r="CA2288" s="722"/>
      <c r="CB2288" s="722"/>
      <c r="CC2288" s="722"/>
      <c r="CD2288" s="722"/>
      <c r="CE2288" s="722"/>
      <c r="CF2288" s="722"/>
      <c r="CG2288" s="722"/>
      <c r="CH2288" s="722"/>
      <c r="CI2288" s="722"/>
      <c r="CJ2288" s="722"/>
      <c r="CK2288" s="722"/>
      <c r="CL2288" s="722"/>
      <c r="CM2288" s="722"/>
      <c r="CN2288" s="722"/>
      <c r="CO2288" s="722"/>
      <c r="CP2288" s="722"/>
      <c r="CQ2288" s="722"/>
      <c r="CR2288" s="722"/>
      <c r="CS2288" s="722"/>
    </row>
    <row r="2289" spans="1:97" s="1376" customFormat="1">
      <c r="A2289" s="722"/>
      <c r="B2289" s="722"/>
      <c r="C2289" s="722"/>
      <c r="D2289" s="722"/>
      <c r="E2289" s="722"/>
      <c r="F2289" s="757"/>
      <c r="G2289" s="757"/>
      <c r="H2289" s="757"/>
      <c r="I2289" s="757"/>
      <c r="J2289" s="757"/>
      <c r="K2289" s="758"/>
      <c r="L2289" s="758"/>
      <c r="M2289" s="722"/>
      <c r="N2289" s="736"/>
      <c r="O2289" s="736"/>
      <c r="P2289" s="736"/>
      <c r="Q2289" s="736"/>
      <c r="R2289" s="736"/>
      <c r="S2289" s="736"/>
      <c r="T2289" s="736"/>
      <c r="U2289" s="736"/>
      <c r="BA2289" s="722"/>
      <c r="BB2289" s="722"/>
      <c r="BC2289" s="722"/>
      <c r="BD2289" s="722"/>
      <c r="BE2289" s="722"/>
      <c r="BF2289" s="722"/>
      <c r="BG2289" s="722"/>
      <c r="BH2289" s="722"/>
      <c r="BI2289" s="722"/>
      <c r="BJ2289" s="722"/>
      <c r="BK2289" s="722"/>
      <c r="BL2289" s="722"/>
      <c r="BM2289" s="722"/>
      <c r="BN2289" s="722"/>
      <c r="BO2289" s="722"/>
      <c r="BP2289" s="722"/>
      <c r="BQ2289" s="722"/>
      <c r="BR2289" s="722"/>
      <c r="BS2289" s="722"/>
      <c r="BT2289" s="722"/>
      <c r="BU2289" s="722"/>
      <c r="BV2289" s="722"/>
      <c r="BW2289" s="722"/>
      <c r="BX2289" s="722"/>
      <c r="BY2289" s="722"/>
      <c r="BZ2289" s="722"/>
      <c r="CA2289" s="722"/>
      <c r="CB2289" s="722"/>
      <c r="CC2289" s="722"/>
      <c r="CD2289" s="722"/>
      <c r="CE2289" s="722"/>
      <c r="CF2289" s="722"/>
      <c r="CG2289" s="722"/>
      <c r="CH2289" s="722"/>
      <c r="CI2289" s="722"/>
      <c r="CJ2289" s="722"/>
      <c r="CK2289" s="722"/>
      <c r="CL2289" s="722"/>
      <c r="CM2289" s="722"/>
      <c r="CN2289" s="722"/>
      <c r="CO2289" s="722"/>
      <c r="CP2289" s="722"/>
      <c r="CQ2289" s="722"/>
      <c r="CR2289" s="722"/>
      <c r="CS2289" s="722"/>
    </row>
    <row r="2290" spans="1:97" s="1376" customFormat="1">
      <c r="A2290" s="722"/>
      <c r="B2290" s="722"/>
      <c r="C2290" s="722"/>
      <c r="D2290" s="722"/>
      <c r="E2290" s="722"/>
      <c r="F2290" s="757"/>
      <c r="G2290" s="757"/>
      <c r="H2290" s="757"/>
      <c r="I2290" s="757"/>
      <c r="J2290" s="757"/>
      <c r="K2290" s="758"/>
      <c r="L2290" s="758"/>
      <c r="M2290" s="722"/>
      <c r="N2290" s="736"/>
      <c r="O2290" s="736"/>
      <c r="P2290" s="736"/>
      <c r="Q2290" s="736"/>
      <c r="R2290" s="736"/>
      <c r="S2290" s="736"/>
      <c r="T2290" s="736"/>
      <c r="U2290" s="736"/>
      <c r="BA2290" s="722"/>
      <c r="BB2290" s="722"/>
      <c r="BC2290" s="722"/>
      <c r="BD2290" s="722"/>
      <c r="BE2290" s="722"/>
      <c r="BF2290" s="722"/>
      <c r="BG2290" s="722"/>
      <c r="BH2290" s="722"/>
      <c r="BI2290" s="722"/>
      <c r="BJ2290" s="722"/>
      <c r="BK2290" s="722"/>
      <c r="BL2290" s="722"/>
      <c r="BM2290" s="722"/>
      <c r="BN2290" s="722"/>
      <c r="BO2290" s="722"/>
      <c r="BP2290" s="722"/>
      <c r="BQ2290" s="722"/>
      <c r="BR2290" s="722"/>
      <c r="BS2290" s="722"/>
      <c r="BT2290" s="722"/>
      <c r="BU2290" s="722"/>
      <c r="BV2290" s="722"/>
      <c r="BW2290" s="722"/>
      <c r="BX2290" s="722"/>
      <c r="BY2290" s="722"/>
      <c r="BZ2290" s="722"/>
      <c r="CA2290" s="722"/>
      <c r="CB2290" s="722"/>
      <c r="CC2290" s="722"/>
      <c r="CD2290" s="722"/>
      <c r="CE2290" s="722"/>
      <c r="CF2290" s="722"/>
      <c r="CG2290" s="722"/>
      <c r="CH2290" s="722"/>
      <c r="CI2290" s="722"/>
      <c r="CJ2290" s="722"/>
      <c r="CK2290" s="722"/>
      <c r="CL2290" s="722"/>
      <c r="CM2290" s="722"/>
      <c r="CN2290" s="722"/>
      <c r="CO2290" s="722"/>
      <c r="CP2290" s="722"/>
      <c r="CQ2290" s="722"/>
      <c r="CR2290" s="722"/>
      <c r="CS2290" s="722"/>
    </row>
    <row r="2291" spans="1:97" s="1376" customFormat="1">
      <c r="A2291" s="722"/>
      <c r="B2291" s="722"/>
      <c r="C2291" s="722"/>
      <c r="D2291" s="722"/>
      <c r="E2291" s="722"/>
      <c r="F2291" s="757"/>
      <c r="G2291" s="757"/>
      <c r="H2291" s="757"/>
      <c r="I2291" s="757"/>
      <c r="J2291" s="757"/>
      <c r="K2291" s="758"/>
      <c r="L2291" s="758"/>
      <c r="M2291" s="722"/>
      <c r="N2291" s="736"/>
      <c r="O2291" s="736"/>
      <c r="P2291" s="736"/>
      <c r="Q2291" s="736"/>
      <c r="R2291" s="736"/>
      <c r="S2291" s="736"/>
      <c r="T2291" s="736"/>
      <c r="U2291" s="736"/>
      <c r="BA2291" s="722"/>
      <c r="BB2291" s="722"/>
      <c r="BC2291" s="722"/>
      <c r="BD2291" s="722"/>
      <c r="BE2291" s="722"/>
      <c r="BF2291" s="722"/>
      <c r="BG2291" s="722"/>
      <c r="BH2291" s="722"/>
      <c r="BI2291" s="722"/>
      <c r="BJ2291" s="722"/>
      <c r="BK2291" s="722"/>
      <c r="BL2291" s="722"/>
      <c r="BM2291" s="722"/>
      <c r="BN2291" s="722"/>
      <c r="BO2291" s="722"/>
      <c r="BP2291" s="722"/>
      <c r="BQ2291" s="722"/>
      <c r="BR2291" s="722"/>
      <c r="BS2291" s="722"/>
      <c r="BT2291" s="722"/>
      <c r="BU2291" s="722"/>
      <c r="BV2291" s="722"/>
      <c r="BW2291" s="722"/>
      <c r="BX2291" s="722"/>
      <c r="BY2291" s="722"/>
      <c r="BZ2291" s="722"/>
      <c r="CA2291" s="722"/>
      <c r="CB2291" s="722"/>
      <c r="CC2291" s="722"/>
      <c r="CD2291" s="722"/>
      <c r="CE2291" s="722"/>
      <c r="CF2291" s="722"/>
      <c r="CG2291" s="722"/>
      <c r="CH2291" s="722"/>
      <c r="CI2291" s="722"/>
      <c r="CJ2291" s="722"/>
      <c r="CK2291" s="722"/>
      <c r="CL2291" s="722"/>
      <c r="CM2291" s="722"/>
      <c r="CN2291" s="722"/>
      <c r="CO2291" s="722"/>
      <c r="CP2291" s="722"/>
      <c r="CQ2291" s="722"/>
      <c r="CR2291" s="722"/>
      <c r="CS2291" s="722"/>
    </row>
    <row r="2292" spans="1:97" s="1376" customFormat="1">
      <c r="A2292" s="722"/>
      <c r="B2292" s="722"/>
      <c r="C2292" s="722"/>
      <c r="D2292" s="722"/>
      <c r="E2292" s="722"/>
      <c r="F2292" s="757"/>
      <c r="G2292" s="757"/>
      <c r="H2292" s="757"/>
      <c r="I2292" s="757"/>
      <c r="J2292" s="757"/>
      <c r="K2292" s="758"/>
      <c r="L2292" s="758"/>
      <c r="M2292" s="722"/>
      <c r="N2292" s="736"/>
      <c r="O2292" s="736"/>
      <c r="P2292" s="736"/>
      <c r="Q2292" s="736"/>
      <c r="R2292" s="736"/>
      <c r="S2292" s="736"/>
      <c r="T2292" s="736"/>
      <c r="U2292" s="736"/>
      <c r="BA2292" s="722"/>
      <c r="BB2292" s="722"/>
      <c r="BC2292" s="722"/>
      <c r="BD2292" s="722"/>
      <c r="BE2292" s="722"/>
      <c r="BF2292" s="722"/>
      <c r="BG2292" s="722"/>
      <c r="BH2292" s="722"/>
      <c r="BI2292" s="722"/>
      <c r="BJ2292" s="722"/>
      <c r="BK2292" s="722"/>
      <c r="BL2292" s="722"/>
      <c r="BM2292" s="722"/>
      <c r="BN2292" s="722"/>
      <c r="BO2292" s="722"/>
      <c r="BP2292" s="722"/>
      <c r="BQ2292" s="722"/>
      <c r="BR2292" s="722"/>
      <c r="BS2292" s="722"/>
      <c r="BT2292" s="722"/>
      <c r="BU2292" s="722"/>
      <c r="BV2292" s="722"/>
      <c r="BW2292" s="722"/>
      <c r="BX2292" s="722"/>
      <c r="BY2292" s="722"/>
      <c r="BZ2292" s="722"/>
      <c r="CA2292" s="722"/>
      <c r="CB2292" s="722"/>
      <c r="CC2292" s="722"/>
      <c r="CD2292" s="722"/>
      <c r="CE2292" s="722"/>
      <c r="CF2292" s="722"/>
      <c r="CG2292" s="722"/>
      <c r="CH2292" s="722"/>
      <c r="CI2292" s="722"/>
      <c r="CJ2292" s="722"/>
      <c r="CK2292" s="722"/>
      <c r="CL2292" s="722"/>
      <c r="CM2292" s="722"/>
      <c r="CN2292" s="722"/>
      <c r="CO2292" s="722"/>
      <c r="CP2292" s="722"/>
      <c r="CQ2292" s="722"/>
      <c r="CR2292" s="722"/>
      <c r="CS2292" s="722"/>
    </row>
    <row r="2293" spans="1:97" s="1376" customFormat="1">
      <c r="A2293" s="722"/>
      <c r="B2293" s="722"/>
      <c r="C2293" s="722"/>
      <c r="D2293" s="722"/>
      <c r="E2293" s="722"/>
      <c r="F2293" s="757"/>
      <c r="G2293" s="757"/>
      <c r="H2293" s="757"/>
      <c r="I2293" s="757"/>
      <c r="J2293" s="757"/>
      <c r="K2293" s="758"/>
      <c r="L2293" s="758"/>
      <c r="M2293" s="722"/>
      <c r="N2293" s="736"/>
      <c r="O2293" s="736"/>
      <c r="P2293" s="736"/>
      <c r="Q2293" s="736"/>
      <c r="R2293" s="736"/>
      <c r="S2293" s="736"/>
      <c r="T2293" s="736"/>
      <c r="U2293" s="736"/>
      <c r="BA2293" s="722"/>
      <c r="BB2293" s="722"/>
      <c r="BC2293" s="722"/>
      <c r="BD2293" s="722"/>
      <c r="BE2293" s="722"/>
      <c r="BF2293" s="722"/>
      <c r="BG2293" s="722"/>
      <c r="BH2293" s="722"/>
      <c r="BI2293" s="722"/>
      <c r="BJ2293" s="722"/>
      <c r="BK2293" s="722"/>
      <c r="BL2293" s="722"/>
      <c r="BM2293" s="722"/>
      <c r="BN2293" s="722"/>
      <c r="BO2293" s="722"/>
      <c r="BP2293" s="722"/>
      <c r="BQ2293" s="722"/>
      <c r="BR2293" s="722"/>
      <c r="BS2293" s="722"/>
      <c r="BT2293" s="722"/>
      <c r="BU2293" s="722"/>
      <c r="BV2293" s="722"/>
      <c r="BW2293" s="722"/>
      <c r="BX2293" s="722"/>
      <c r="BY2293" s="722"/>
      <c r="BZ2293" s="722"/>
      <c r="CA2293" s="722"/>
      <c r="CB2293" s="722"/>
      <c r="CC2293" s="722"/>
      <c r="CD2293" s="722"/>
      <c r="CE2293" s="722"/>
      <c r="CF2293" s="722"/>
      <c r="CG2293" s="722"/>
      <c r="CH2293" s="722"/>
      <c r="CI2293" s="722"/>
      <c r="CJ2293" s="722"/>
      <c r="CK2293" s="722"/>
      <c r="CL2293" s="722"/>
      <c r="CM2293" s="722"/>
      <c r="CN2293" s="722"/>
      <c r="CO2293" s="722"/>
      <c r="CP2293" s="722"/>
      <c r="CQ2293" s="722"/>
      <c r="CR2293" s="722"/>
      <c r="CS2293" s="722"/>
    </row>
    <row r="2294" spans="1:97" s="1376" customFormat="1">
      <c r="A2294" s="722"/>
      <c r="B2294" s="722"/>
      <c r="C2294" s="722"/>
      <c r="D2294" s="722"/>
      <c r="E2294" s="722"/>
      <c r="F2294" s="757"/>
      <c r="G2294" s="757"/>
      <c r="H2294" s="757"/>
      <c r="I2294" s="757"/>
      <c r="J2294" s="757"/>
      <c r="K2294" s="758"/>
      <c r="L2294" s="758"/>
      <c r="M2294" s="722"/>
      <c r="N2294" s="736"/>
      <c r="O2294" s="736"/>
      <c r="P2294" s="736"/>
      <c r="Q2294" s="736"/>
      <c r="R2294" s="736"/>
      <c r="S2294" s="736"/>
      <c r="T2294" s="736"/>
      <c r="U2294" s="736"/>
      <c r="BA2294" s="722"/>
      <c r="BB2294" s="722"/>
      <c r="BC2294" s="722"/>
      <c r="BD2294" s="722"/>
      <c r="BE2294" s="722"/>
      <c r="BF2294" s="722"/>
      <c r="BG2294" s="722"/>
      <c r="BH2294" s="722"/>
      <c r="BI2294" s="722"/>
      <c r="BJ2294" s="722"/>
      <c r="BK2294" s="722"/>
      <c r="BL2294" s="722"/>
      <c r="BM2294" s="722"/>
      <c r="BN2294" s="722"/>
      <c r="BO2294" s="722"/>
      <c r="BP2294" s="722"/>
      <c r="BQ2294" s="722"/>
      <c r="BR2294" s="722"/>
      <c r="BS2294" s="722"/>
      <c r="BT2294" s="722"/>
      <c r="BU2294" s="722"/>
      <c r="BV2294" s="722"/>
      <c r="BW2294" s="722"/>
      <c r="BX2294" s="722"/>
      <c r="BY2294" s="722"/>
      <c r="BZ2294" s="722"/>
      <c r="CA2294" s="722"/>
      <c r="CB2294" s="722"/>
      <c r="CC2294" s="722"/>
      <c r="CD2294" s="722"/>
      <c r="CE2294" s="722"/>
      <c r="CF2294" s="722"/>
      <c r="CG2294" s="722"/>
      <c r="CH2294" s="722"/>
      <c r="CI2294" s="722"/>
      <c r="CJ2294" s="722"/>
      <c r="CK2294" s="722"/>
      <c r="CL2294" s="722"/>
      <c r="CM2294" s="722"/>
      <c r="CN2294" s="722"/>
      <c r="CO2294" s="722"/>
      <c r="CP2294" s="722"/>
      <c r="CQ2294" s="722"/>
      <c r="CR2294" s="722"/>
      <c r="CS2294" s="722"/>
    </row>
    <row r="2295" spans="1:97" s="1376" customFormat="1">
      <c r="A2295" s="722"/>
      <c r="B2295" s="722"/>
      <c r="C2295" s="722"/>
      <c r="D2295" s="722"/>
      <c r="E2295" s="722"/>
      <c r="F2295" s="757"/>
      <c r="G2295" s="757"/>
      <c r="H2295" s="757"/>
      <c r="I2295" s="757"/>
      <c r="J2295" s="757"/>
      <c r="K2295" s="758"/>
      <c r="L2295" s="758"/>
      <c r="M2295" s="722"/>
      <c r="N2295" s="736"/>
      <c r="O2295" s="736"/>
      <c r="P2295" s="736"/>
      <c r="Q2295" s="736"/>
      <c r="R2295" s="736"/>
      <c r="S2295" s="736"/>
      <c r="T2295" s="736"/>
      <c r="U2295" s="736"/>
      <c r="BA2295" s="722"/>
      <c r="BB2295" s="722"/>
      <c r="BC2295" s="722"/>
      <c r="BD2295" s="722"/>
      <c r="BE2295" s="722"/>
      <c r="BF2295" s="722"/>
      <c r="BG2295" s="722"/>
      <c r="BH2295" s="722"/>
      <c r="BI2295" s="722"/>
      <c r="BJ2295" s="722"/>
      <c r="BK2295" s="722"/>
      <c r="BL2295" s="722"/>
      <c r="BM2295" s="722"/>
      <c r="BN2295" s="722"/>
      <c r="BO2295" s="722"/>
      <c r="BP2295" s="722"/>
      <c r="BQ2295" s="722"/>
      <c r="BR2295" s="722"/>
      <c r="BS2295" s="722"/>
      <c r="BT2295" s="722"/>
      <c r="BU2295" s="722"/>
      <c r="BV2295" s="722"/>
      <c r="BW2295" s="722"/>
      <c r="BX2295" s="722"/>
      <c r="BY2295" s="722"/>
      <c r="BZ2295" s="722"/>
      <c r="CA2295" s="722"/>
      <c r="CB2295" s="722"/>
      <c r="CC2295" s="722"/>
      <c r="CD2295" s="722"/>
      <c r="CE2295" s="722"/>
      <c r="CF2295" s="722"/>
      <c r="CG2295" s="722"/>
      <c r="CH2295" s="722"/>
      <c r="CI2295" s="722"/>
      <c r="CJ2295" s="722"/>
      <c r="CK2295" s="722"/>
      <c r="CL2295" s="722"/>
      <c r="CM2295" s="722"/>
      <c r="CN2295" s="722"/>
      <c r="CO2295" s="722"/>
      <c r="CP2295" s="722"/>
      <c r="CQ2295" s="722"/>
      <c r="CR2295" s="722"/>
      <c r="CS2295" s="722"/>
    </row>
    <row r="2296" spans="1:97" s="1376" customFormat="1">
      <c r="A2296" s="722"/>
      <c r="B2296" s="722"/>
      <c r="C2296" s="722"/>
      <c r="D2296" s="722"/>
      <c r="E2296" s="722"/>
      <c r="F2296" s="757"/>
      <c r="G2296" s="757"/>
      <c r="H2296" s="757"/>
      <c r="I2296" s="757"/>
      <c r="J2296" s="757"/>
      <c r="K2296" s="758"/>
      <c r="L2296" s="758"/>
      <c r="M2296" s="722"/>
      <c r="N2296" s="736"/>
      <c r="O2296" s="736"/>
      <c r="P2296" s="736"/>
      <c r="Q2296" s="736"/>
      <c r="R2296" s="736"/>
      <c r="S2296" s="736"/>
      <c r="T2296" s="736"/>
      <c r="U2296" s="736"/>
      <c r="BA2296" s="722"/>
      <c r="BB2296" s="722"/>
      <c r="BC2296" s="722"/>
      <c r="BD2296" s="722"/>
      <c r="BE2296" s="722"/>
      <c r="BF2296" s="722"/>
      <c r="BG2296" s="722"/>
      <c r="BH2296" s="722"/>
      <c r="BI2296" s="722"/>
      <c r="BJ2296" s="722"/>
      <c r="BK2296" s="722"/>
      <c r="BL2296" s="722"/>
      <c r="BM2296" s="722"/>
      <c r="BN2296" s="722"/>
      <c r="BO2296" s="722"/>
      <c r="BP2296" s="722"/>
      <c r="BQ2296" s="722"/>
      <c r="BR2296" s="722"/>
      <c r="BS2296" s="722"/>
      <c r="BT2296" s="722"/>
      <c r="BU2296" s="722"/>
      <c r="BV2296" s="722"/>
      <c r="BW2296" s="722"/>
      <c r="BX2296" s="722"/>
      <c r="BY2296" s="722"/>
      <c r="BZ2296" s="722"/>
      <c r="CA2296" s="722"/>
      <c r="CB2296" s="722"/>
      <c r="CC2296" s="722"/>
      <c r="CD2296" s="722"/>
      <c r="CE2296" s="722"/>
      <c r="CF2296" s="722"/>
      <c r="CG2296" s="722"/>
      <c r="CH2296" s="722"/>
      <c r="CI2296" s="722"/>
      <c r="CJ2296" s="722"/>
      <c r="CK2296" s="722"/>
      <c r="CL2296" s="722"/>
      <c r="CM2296" s="722"/>
      <c r="CN2296" s="722"/>
      <c r="CO2296" s="722"/>
      <c r="CP2296" s="722"/>
      <c r="CQ2296" s="722"/>
      <c r="CR2296" s="722"/>
      <c r="CS2296" s="722"/>
    </row>
    <row r="2297" spans="1:97" s="1376" customFormat="1">
      <c r="A2297" s="722"/>
      <c r="B2297" s="722"/>
      <c r="C2297" s="722"/>
      <c r="D2297" s="722"/>
      <c r="E2297" s="722"/>
      <c r="F2297" s="757"/>
      <c r="G2297" s="757"/>
      <c r="H2297" s="757"/>
      <c r="I2297" s="757"/>
      <c r="J2297" s="757"/>
      <c r="K2297" s="758"/>
      <c r="L2297" s="758"/>
      <c r="M2297" s="722"/>
      <c r="N2297" s="736"/>
      <c r="O2297" s="736"/>
      <c r="P2297" s="736"/>
      <c r="Q2297" s="736"/>
      <c r="R2297" s="736"/>
      <c r="S2297" s="736"/>
      <c r="T2297" s="736"/>
      <c r="U2297" s="736"/>
      <c r="BA2297" s="722"/>
      <c r="BB2297" s="722"/>
      <c r="BC2297" s="722"/>
      <c r="BD2297" s="722"/>
      <c r="BE2297" s="722"/>
      <c r="BF2297" s="722"/>
      <c r="BG2297" s="722"/>
      <c r="BH2297" s="722"/>
      <c r="BI2297" s="722"/>
      <c r="BJ2297" s="722"/>
      <c r="BK2297" s="722"/>
      <c r="BL2297" s="722"/>
      <c r="BM2297" s="722"/>
      <c r="BN2297" s="722"/>
      <c r="BO2297" s="722"/>
      <c r="BP2297" s="722"/>
      <c r="BQ2297" s="722"/>
      <c r="BR2297" s="722"/>
      <c r="BS2297" s="722"/>
      <c r="BT2297" s="722"/>
      <c r="BU2297" s="722"/>
      <c r="BV2297" s="722"/>
      <c r="BW2297" s="722"/>
      <c r="BX2297" s="722"/>
      <c r="BY2297" s="722"/>
      <c r="BZ2297" s="722"/>
      <c r="CA2297" s="722"/>
      <c r="CB2297" s="722"/>
      <c r="CC2297" s="722"/>
      <c r="CD2297" s="722"/>
      <c r="CE2297" s="722"/>
      <c r="CF2297" s="722"/>
      <c r="CG2297" s="722"/>
      <c r="CH2297" s="722"/>
      <c r="CI2297" s="722"/>
      <c r="CJ2297" s="722"/>
      <c r="CK2297" s="722"/>
      <c r="CL2297" s="722"/>
      <c r="CM2297" s="722"/>
      <c r="CN2297" s="722"/>
      <c r="CO2297" s="722"/>
      <c r="CP2297" s="722"/>
      <c r="CQ2297" s="722"/>
      <c r="CR2297" s="722"/>
      <c r="CS2297" s="722"/>
    </row>
    <row r="2298" spans="1:97" s="1376" customFormat="1">
      <c r="A2298" s="722"/>
      <c r="B2298" s="722"/>
      <c r="C2298" s="722"/>
      <c r="D2298" s="722"/>
      <c r="E2298" s="722"/>
      <c r="F2298" s="757"/>
      <c r="G2298" s="757"/>
      <c r="H2298" s="757"/>
      <c r="I2298" s="757"/>
      <c r="J2298" s="757"/>
      <c r="K2298" s="758"/>
      <c r="L2298" s="758"/>
      <c r="M2298" s="722"/>
      <c r="N2298" s="736"/>
      <c r="O2298" s="736"/>
      <c r="P2298" s="736"/>
      <c r="Q2298" s="736"/>
      <c r="R2298" s="736"/>
      <c r="S2298" s="736"/>
      <c r="T2298" s="736"/>
      <c r="U2298" s="736"/>
      <c r="BA2298" s="722"/>
      <c r="BB2298" s="722"/>
      <c r="BC2298" s="722"/>
      <c r="BD2298" s="722"/>
      <c r="BE2298" s="722"/>
      <c r="BF2298" s="722"/>
      <c r="BG2298" s="722"/>
      <c r="BH2298" s="722"/>
      <c r="BI2298" s="722"/>
      <c r="BJ2298" s="722"/>
      <c r="BK2298" s="722"/>
      <c r="BL2298" s="722"/>
      <c r="BM2298" s="722"/>
      <c r="BN2298" s="722"/>
      <c r="BO2298" s="722"/>
      <c r="BP2298" s="722"/>
      <c r="BQ2298" s="722"/>
      <c r="BR2298" s="722"/>
      <c r="BS2298" s="722"/>
      <c r="BT2298" s="722"/>
      <c r="BU2298" s="722"/>
      <c r="BV2298" s="722"/>
      <c r="BW2298" s="722"/>
      <c r="BX2298" s="722"/>
      <c r="BY2298" s="722"/>
      <c r="BZ2298" s="722"/>
      <c r="CA2298" s="722"/>
      <c r="CB2298" s="722"/>
      <c r="CC2298" s="722"/>
      <c r="CD2298" s="722"/>
      <c r="CE2298" s="722"/>
      <c r="CF2298" s="722"/>
      <c r="CG2298" s="722"/>
      <c r="CH2298" s="722"/>
      <c r="CI2298" s="722"/>
      <c r="CJ2298" s="722"/>
      <c r="CK2298" s="722"/>
      <c r="CL2298" s="722"/>
      <c r="CM2298" s="722"/>
      <c r="CN2298" s="722"/>
      <c r="CO2298" s="722"/>
      <c r="CP2298" s="722"/>
      <c r="CQ2298" s="722"/>
      <c r="CR2298" s="722"/>
      <c r="CS2298" s="722"/>
    </row>
    <row r="2299" spans="1:97" s="1376" customFormat="1">
      <c r="A2299" s="722"/>
      <c r="B2299" s="722"/>
      <c r="C2299" s="722"/>
      <c r="D2299" s="722"/>
      <c r="E2299" s="722"/>
      <c r="F2299" s="757"/>
      <c r="G2299" s="757"/>
      <c r="H2299" s="757"/>
      <c r="I2299" s="757"/>
      <c r="J2299" s="757"/>
      <c r="K2299" s="758"/>
      <c r="L2299" s="758"/>
      <c r="M2299" s="722"/>
      <c r="N2299" s="736"/>
      <c r="O2299" s="736"/>
      <c r="P2299" s="736"/>
      <c r="Q2299" s="736"/>
      <c r="R2299" s="736"/>
      <c r="S2299" s="736"/>
      <c r="T2299" s="736"/>
      <c r="U2299" s="736"/>
      <c r="BA2299" s="722"/>
      <c r="BB2299" s="722"/>
      <c r="BC2299" s="722"/>
      <c r="BD2299" s="722"/>
      <c r="BE2299" s="722"/>
      <c r="BF2299" s="722"/>
      <c r="BG2299" s="722"/>
      <c r="BH2299" s="722"/>
      <c r="BI2299" s="722"/>
      <c r="BJ2299" s="722"/>
      <c r="BK2299" s="722"/>
      <c r="BL2299" s="722"/>
      <c r="BM2299" s="722"/>
      <c r="BN2299" s="722"/>
      <c r="BO2299" s="722"/>
      <c r="BP2299" s="722"/>
      <c r="BQ2299" s="722"/>
      <c r="BR2299" s="722"/>
      <c r="BS2299" s="722"/>
      <c r="BT2299" s="722"/>
      <c r="BU2299" s="722"/>
      <c r="BV2299" s="722"/>
      <c r="BW2299" s="722"/>
      <c r="BX2299" s="722"/>
      <c r="BY2299" s="722"/>
      <c r="BZ2299" s="722"/>
      <c r="CA2299" s="722"/>
      <c r="CB2299" s="722"/>
      <c r="CC2299" s="722"/>
      <c r="CD2299" s="722"/>
      <c r="CE2299" s="722"/>
      <c r="CF2299" s="722"/>
      <c r="CG2299" s="722"/>
      <c r="CH2299" s="722"/>
      <c r="CI2299" s="722"/>
      <c r="CJ2299" s="722"/>
      <c r="CK2299" s="722"/>
      <c r="CL2299" s="722"/>
      <c r="CM2299" s="722"/>
      <c r="CN2299" s="722"/>
      <c r="CO2299" s="722"/>
      <c r="CP2299" s="722"/>
      <c r="CQ2299" s="722"/>
      <c r="CR2299" s="722"/>
      <c r="CS2299" s="722"/>
    </row>
    <row r="2300" spans="1:97" s="1376" customFormat="1">
      <c r="A2300" s="722"/>
      <c r="B2300" s="722"/>
      <c r="C2300" s="722"/>
      <c r="D2300" s="722"/>
      <c r="E2300" s="722"/>
      <c r="F2300" s="757"/>
      <c r="G2300" s="757"/>
      <c r="H2300" s="757"/>
      <c r="I2300" s="757"/>
      <c r="J2300" s="757"/>
      <c r="K2300" s="758"/>
      <c r="L2300" s="758"/>
      <c r="M2300" s="722"/>
      <c r="N2300" s="736"/>
      <c r="O2300" s="736"/>
      <c r="P2300" s="736"/>
      <c r="Q2300" s="736"/>
      <c r="R2300" s="736"/>
      <c r="S2300" s="736"/>
      <c r="T2300" s="736"/>
      <c r="U2300" s="736"/>
      <c r="BA2300" s="722"/>
      <c r="BB2300" s="722"/>
      <c r="BC2300" s="722"/>
      <c r="BD2300" s="722"/>
      <c r="BE2300" s="722"/>
      <c r="BF2300" s="722"/>
      <c r="BG2300" s="722"/>
      <c r="BH2300" s="722"/>
      <c r="BI2300" s="722"/>
      <c r="BJ2300" s="722"/>
      <c r="BK2300" s="722"/>
      <c r="BL2300" s="722"/>
      <c r="BM2300" s="722"/>
      <c r="BN2300" s="722"/>
      <c r="BO2300" s="722"/>
      <c r="BP2300" s="722"/>
      <c r="BQ2300" s="722"/>
      <c r="BR2300" s="722"/>
      <c r="BS2300" s="722"/>
      <c r="BT2300" s="722"/>
      <c r="BU2300" s="722"/>
      <c r="BV2300" s="722"/>
      <c r="BW2300" s="722"/>
      <c r="BX2300" s="722"/>
      <c r="BY2300" s="722"/>
      <c r="BZ2300" s="722"/>
      <c r="CA2300" s="722"/>
      <c r="CB2300" s="722"/>
      <c r="CC2300" s="722"/>
      <c r="CD2300" s="722"/>
      <c r="CE2300" s="722"/>
      <c r="CF2300" s="722"/>
      <c r="CG2300" s="722"/>
      <c r="CH2300" s="722"/>
      <c r="CI2300" s="722"/>
      <c r="CJ2300" s="722"/>
      <c r="CK2300" s="722"/>
      <c r="CL2300" s="722"/>
      <c r="CM2300" s="722"/>
      <c r="CN2300" s="722"/>
      <c r="CO2300" s="722"/>
      <c r="CP2300" s="722"/>
      <c r="CQ2300" s="722"/>
      <c r="CR2300" s="722"/>
      <c r="CS2300" s="722"/>
    </row>
    <row r="2301" spans="1:97" s="1376" customFormat="1">
      <c r="A2301" s="722"/>
      <c r="B2301" s="722"/>
      <c r="C2301" s="722"/>
      <c r="D2301" s="722"/>
      <c r="E2301" s="722"/>
      <c r="F2301" s="757"/>
      <c r="G2301" s="757"/>
      <c r="H2301" s="757"/>
      <c r="I2301" s="757"/>
      <c r="J2301" s="757"/>
      <c r="K2301" s="758"/>
      <c r="L2301" s="758"/>
      <c r="M2301" s="722"/>
      <c r="N2301" s="736"/>
      <c r="O2301" s="736"/>
      <c r="P2301" s="736"/>
      <c r="Q2301" s="736"/>
      <c r="R2301" s="736"/>
      <c r="S2301" s="736"/>
      <c r="T2301" s="736"/>
      <c r="U2301" s="736"/>
      <c r="BA2301" s="722"/>
      <c r="BB2301" s="722"/>
      <c r="BC2301" s="722"/>
      <c r="BD2301" s="722"/>
      <c r="BE2301" s="722"/>
      <c r="BF2301" s="722"/>
      <c r="BG2301" s="722"/>
      <c r="BH2301" s="722"/>
      <c r="BI2301" s="722"/>
      <c r="BJ2301" s="722"/>
      <c r="BK2301" s="722"/>
      <c r="BL2301" s="722"/>
      <c r="BM2301" s="722"/>
      <c r="BN2301" s="722"/>
      <c r="BO2301" s="722"/>
      <c r="BP2301" s="722"/>
      <c r="BQ2301" s="722"/>
      <c r="BR2301" s="722"/>
      <c r="BS2301" s="722"/>
      <c r="BT2301" s="722"/>
      <c r="BU2301" s="722"/>
      <c r="BV2301" s="722"/>
      <c r="BW2301" s="722"/>
      <c r="BX2301" s="722"/>
      <c r="BY2301" s="722"/>
      <c r="BZ2301" s="722"/>
      <c r="CA2301" s="722"/>
      <c r="CB2301" s="722"/>
      <c r="CC2301" s="722"/>
      <c r="CD2301" s="722"/>
      <c r="CE2301" s="722"/>
      <c r="CF2301" s="722"/>
      <c r="CG2301" s="722"/>
      <c r="CH2301" s="722"/>
      <c r="CI2301" s="722"/>
      <c r="CJ2301" s="722"/>
      <c r="CK2301" s="722"/>
      <c r="CL2301" s="722"/>
      <c r="CM2301" s="722"/>
      <c r="CN2301" s="722"/>
      <c r="CO2301" s="722"/>
      <c r="CP2301" s="722"/>
      <c r="CQ2301" s="722"/>
      <c r="CR2301" s="722"/>
      <c r="CS2301" s="722"/>
    </row>
    <row r="2302" spans="1:97" s="1376" customFormat="1">
      <c r="A2302" s="722"/>
      <c r="B2302" s="722"/>
      <c r="C2302" s="722"/>
      <c r="D2302" s="722"/>
      <c r="E2302" s="722"/>
      <c r="F2302" s="757"/>
      <c r="G2302" s="757"/>
      <c r="H2302" s="757"/>
      <c r="I2302" s="757"/>
      <c r="J2302" s="757"/>
      <c r="K2302" s="758"/>
      <c r="L2302" s="758"/>
      <c r="M2302" s="722"/>
      <c r="N2302" s="736"/>
      <c r="O2302" s="736"/>
      <c r="P2302" s="736"/>
      <c r="Q2302" s="736"/>
      <c r="R2302" s="736"/>
      <c r="S2302" s="736"/>
      <c r="T2302" s="736"/>
      <c r="U2302" s="736"/>
      <c r="BA2302" s="722"/>
      <c r="BB2302" s="722"/>
      <c r="BC2302" s="722"/>
      <c r="BD2302" s="722"/>
      <c r="BE2302" s="722"/>
      <c r="BF2302" s="722"/>
      <c r="BG2302" s="722"/>
      <c r="BH2302" s="722"/>
      <c r="BI2302" s="722"/>
      <c r="BJ2302" s="722"/>
      <c r="BK2302" s="722"/>
      <c r="BL2302" s="722"/>
      <c r="BM2302" s="722"/>
      <c r="BN2302" s="722"/>
      <c r="BO2302" s="722"/>
      <c r="BP2302" s="722"/>
      <c r="BQ2302" s="722"/>
      <c r="BR2302" s="722"/>
      <c r="BS2302" s="722"/>
      <c r="BT2302" s="722"/>
      <c r="BU2302" s="722"/>
      <c r="BV2302" s="722"/>
      <c r="BW2302" s="722"/>
      <c r="BX2302" s="722"/>
      <c r="BY2302" s="722"/>
      <c r="BZ2302" s="722"/>
      <c r="CA2302" s="722"/>
      <c r="CB2302" s="722"/>
      <c r="CC2302" s="722"/>
      <c r="CD2302" s="722"/>
      <c r="CE2302" s="722"/>
      <c r="CF2302" s="722"/>
      <c r="CG2302" s="722"/>
      <c r="CH2302" s="722"/>
      <c r="CI2302" s="722"/>
      <c r="CJ2302" s="722"/>
      <c r="CK2302" s="722"/>
      <c r="CL2302" s="722"/>
      <c r="CM2302" s="722"/>
      <c r="CN2302" s="722"/>
      <c r="CO2302" s="722"/>
      <c r="CP2302" s="722"/>
      <c r="CQ2302" s="722"/>
      <c r="CR2302" s="722"/>
      <c r="CS2302" s="722"/>
    </row>
    <row r="2303" spans="1:97" s="1376" customFormat="1">
      <c r="A2303" s="722"/>
      <c r="B2303" s="722"/>
      <c r="C2303" s="722"/>
      <c r="D2303" s="722"/>
      <c r="E2303" s="722"/>
      <c r="F2303" s="757"/>
      <c r="G2303" s="757"/>
      <c r="H2303" s="757"/>
      <c r="I2303" s="757"/>
      <c r="J2303" s="757"/>
      <c r="K2303" s="758"/>
      <c r="L2303" s="758"/>
      <c r="M2303" s="722"/>
      <c r="N2303" s="736"/>
      <c r="O2303" s="736"/>
      <c r="P2303" s="736"/>
      <c r="Q2303" s="736"/>
      <c r="R2303" s="736"/>
      <c r="S2303" s="736"/>
      <c r="T2303" s="736"/>
      <c r="U2303" s="736"/>
      <c r="BA2303" s="722"/>
      <c r="BB2303" s="722"/>
      <c r="BC2303" s="722"/>
      <c r="BD2303" s="722"/>
      <c r="BE2303" s="722"/>
      <c r="BF2303" s="722"/>
      <c r="BG2303" s="722"/>
      <c r="BH2303" s="722"/>
      <c r="BI2303" s="722"/>
      <c r="BJ2303" s="722"/>
      <c r="BK2303" s="722"/>
      <c r="BL2303" s="722"/>
      <c r="BM2303" s="722"/>
      <c r="BN2303" s="722"/>
      <c r="BO2303" s="722"/>
      <c r="BP2303" s="722"/>
      <c r="BQ2303" s="722"/>
      <c r="BR2303" s="722"/>
      <c r="BS2303" s="722"/>
      <c r="BT2303" s="722"/>
      <c r="BU2303" s="722"/>
      <c r="BV2303" s="722"/>
      <c r="BW2303" s="722"/>
      <c r="BX2303" s="722"/>
      <c r="BY2303" s="722"/>
      <c r="BZ2303" s="722"/>
      <c r="CA2303" s="722"/>
      <c r="CB2303" s="722"/>
      <c r="CC2303" s="722"/>
      <c r="CD2303" s="722"/>
      <c r="CE2303" s="722"/>
      <c r="CF2303" s="722"/>
      <c r="CG2303" s="722"/>
      <c r="CH2303" s="722"/>
      <c r="CI2303" s="722"/>
      <c r="CJ2303" s="722"/>
      <c r="CK2303" s="722"/>
      <c r="CL2303" s="722"/>
      <c r="CM2303" s="722"/>
      <c r="CN2303" s="722"/>
      <c r="CO2303" s="722"/>
      <c r="CP2303" s="722"/>
      <c r="CQ2303" s="722"/>
      <c r="CR2303" s="722"/>
      <c r="CS2303" s="722"/>
    </row>
    <row r="2304" spans="1:97" s="1376" customFormat="1">
      <c r="A2304" s="722"/>
      <c r="B2304" s="722"/>
      <c r="C2304" s="722"/>
      <c r="D2304" s="722"/>
      <c r="E2304" s="722"/>
      <c r="F2304" s="757"/>
      <c r="G2304" s="757"/>
      <c r="H2304" s="757"/>
      <c r="I2304" s="757"/>
      <c r="J2304" s="757"/>
      <c r="K2304" s="758"/>
      <c r="L2304" s="758"/>
      <c r="M2304" s="722"/>
      <c r="N2304" s="736"/>
      <c r="O2304" s="736"/>
      <c r="P2304" s="736"/>
      <c r="Q2304" s="736"/>
      <c r="R2304" s="736"/>
      <c r="S2304" s="736"/>
      <c r="T2304" s="736"/>
      <c r="U2304" s="736"/>
      <c r="BA2304" s="722"/>
      <c r="BB2304" s="722"/>
      <c r="BC2304" s="722"/>
      <c r="BD2304" s="722"/>
      <c r="BE2304" s="722"/>
      <c r="BF2304" s="722"/>
      <c r="BG2304" s="722"/>
      <c r="BH2304" s="722"/>
      <c r="BI2304" s="722"/>
      <c r="BJ2304" s="722"/>
      <c r="BK2304" s="722"/>
      <c r="BL2304" s="722"/>
      <c r="BM2304" s="722"/>
      <c r="BN2304" s="722"/>
      <c r="BO2304" s="722"/>
      <c r="BP2304" s="722"/>
      <c r="BQ2304" s="722"/>
      <c r="BR2304" s="722"/>
      <c r="BS2304" s="722"/>
      <c r="BT2304" s="722"/>
      <c r="BU2304" s="722"/>
      <c r="BV2304" s="722"/>
      <c r="BW2304" s="722"/>
      <c r="BX2304" s="722"/>
      <c r="BY2304" s="722"/>
      <c r="BZ2304" s="722"/>
      <c r="CA2304" s="722"/>
      <c r="CB2304" s="722"/>
      <c r="CC2304" s="722"/>
      <c r="CD2304" s="722"/>
      <c r="CE2304" s="722"/>
      <c r="CF2304" s="722"/>
      <c r="CG2304" s="722"/>
      <c r="CH2304" s="722"/>
      <c r="CI2304" s="722"/>
      <c r="CJ2304" s="722"/>
      <c r="CK2304" s="722"/>
      <c r="CL2304" s="722"/>
      <c r="CM2304" s="722"/>
      <c r="CN2304" s="722"/>
      <c r="CO2304" s="722"/>
      <c r="CP2304" s="722"/>
      <c r="CQ2304" s="722"/>
      <c r="CR2304" s="722"/>
      <c r="CS2304" s="722"/>
    </row>
    <row r="2305" spans="1:97" s="1376" customFormat="1">
      <c r="A2305" s="722"/>
      <c r="B2305" s="722"/>
      <c r="C2305" s="722"/>
      <c r="D2305" s="722"/>
      <c r="E2305" s="722"/>
      <c r="F2305" s="757"/>
      <c r="G2305" s="757"/>
      <c r="H2305" s="757"/>
      <c r="I2305" s="757"/>
      <c r="J2305" s="757"/>
      <c r="K2305" s="758"/>
      <c r="L2305" s="758"/>
      <c r="M2305" s="722"/>
      <c r="N2305" s="736"/>
      <c r="O2305" s="736"/>
      <c r="P2305" s="736"/>
      <c r="Q2305" s="736"/>
      <c r="R2305" s="736"/>
      <c r="S2305" s="736"/>
      <c r="T2305" s="736"/>
      <c r="U2305" s="736"/>
      <c r="BA2305" s="722"/>
      <c r="BB2305" s="722"/>
      <c r="BC2305" s="722"/>
      <c r="BD2305" s="722"/>
      <c r="BE2305" s="722"/>
      <c r="BF2305" s="722"/>
      <c r="BG2305" s="722"/>
      <c r="BH2305" s="722"/>
      <c r="BI2305" s="722"/>
      <c r="BJ2305" s="722"/>
      <c r="BK2305" s="722"/>
      <c r="BL2305" s="722"/>
      <c r="BM2305" s="722"/>
      <c r="BN2305" s="722"/>
      <c r="BO2305" s="722"/>
      <c r="BP2305" s="722"/>
      <c r="BQ2305" s="722"/>
      <c r="BR2305" s="722"/>
      <c r="BS2305" s="722"/>
      <c r="BT2305" s="722"/>
      <c r="BU2305" s="722"/>
      <c r="BV2305" s="722"/>
      <c r="BW2305" s="722"/>
      <c r="BX2305" s="722"/>
      <c r="BY2305" s="722"/>
      <c r="BZ2305" s="722"/>
      <c r="CA2305" s="722"/>
      <c r="CB2305" s="722"/>
      <c r="CC2305" s="722"/>
      <c r="CD2305" s="722"/>
      <c r="CE2305" s="722"/>
      <c r="CF2305" s="722"/>
      <c r="CG2305" s="722"/>
      <c r="CH2305" s="722"/>
      <c r="CI2305" s="722"/>
      <c r="CJ2305" s="722"/>
      <c r="CK2305" s="722"/>
      <c r="CL2305" s="722"/>
      <c r="CM2305" s="722"/>
      <c r="CN2305" s="722"/>
      <c r="CO2305" s="722"/>
      <c r="CP2305" s="722"/>
      <c r="CQ2305" s="722"/>
      <c r="CR2305" s="722"/>
      <c r="CS2305" s="722"/>
    </row>
    <row r="2306" spans="1:97" s="1376" customFormat="1">
      <c r="A2306" s="722"/>
      <c r="B2306" s="722"/>
      <c r="C2306" s="722"/>
      <c r="D2306" s="722"/>
      <c r="E2306" s="722"/>
      <c r="F2306" s="757"/>
      <c r="G2306" s="757"/>
      <c r="H2306" s="757"/>
      <c r="I2306" s="757"/>
      <c r="J2306" s="757"/>
      <c r="K2306" s="758"/>
      <c r="L2306" s="758"/>
      <c r="M2306" s="722"/>
      <c r="N2306" s="736"/>
      <c r="O2306" s="736"/>
      <c r="P2306" s="736"/>
      <c r="Q2306" s="736"/>
      <c r="R2306" s="736"/>
      <c r="S2306" s="736"/>
      <c r="T2306" s="736"/>
      <c r="U2306" s="736"/>
      <c r="BA2306" s="722"/>
      <c r="BB2306" s="722"/>
      <c r="BC2306" s="722"/>
      <c r="BD2306" s="722"/>
      <c r="BE2306" s="722"/>
      <c r="BF2306" s="722"/>
      <c r="BG2306" s="722"/>
      <c r="BH2306" s="722"/>
      <c r="BI2306" s="722"/>
      <c r="BJ2306" s="722"/>
      <c r="BK2306" s="722"/>
      <c r="BL2306" s="722"/>
      <c r="BM2306" s="722"/>
      <c r="BN2306" s="722"/>
      <c r="BO2306" s="722"/>
      <c r="BP2306" s="722"/>
      <c r="BQ2306" s="722"/>
      <c r="BR2306" s="722"/>
      <c r="BS2306" s="722"/>
      <c r="BT2306" s="722"/>
      <c r="BU2306" s="722"/>
      <c r="BV2306" s="722"/>
      <c r="BW2306" s="722"/>
      <c r="BX2306" s="722"/>
      <c r="BY2306" s="722"/>
      <c r="BZ2306" s="722"/>
      <c r="CA2306" s="722"/>
      <c r="CB2306" s="722"/>
      <c r="CC2306" s="722"/>
      <c r="CD2306" s="722"/>
      <c r="CE2306" s="722"/>
      <c r="CF2306" s="722"/>
      <c r="CG2306" s="722"/>
      <c r="CH2306" s="722"/>
      <c r="CI2306" s="722"/>
      <c r="CJ2306" s="722"/>
      <c r="CK2306" s="722"/>
      <c r="CL2306" s="722"/>
      <c r="CM2306" s="722"/>
      <c r="CN2306" s="722"/>
      <c r="CO2306" s="722"/>
      <c r="CP2306" s="722"/>
      <c r="CQ2306" s="722"/>
      <c r="CR2306" s="722"/>
      <c r="CS2306" s="722"/>
    </row>
    <row r="2307" spans="1:97" s="1376" customFormat="1">
      <c r="A2307" s="722"/>
      <c r="B2307" s="722"/>
      <c r="C2307" s="722"/>
      <c r="D2307" s="722"/>
      <c r="E2307" s="722"/>
      <c r="F2307" s="757"/>
      <c r="G2307" s="757"/>
      <c r="H2307" s="757"/>
      <c r="I2307" s="757"/>
      <c r="J2307" s="757"/>
      <c r="K2307" s="758"/>
      <c r="L2307" s="758"/>
      <c r="M2307" s="722"/>
      <c r="N2307" s="736"/>
      <c r="O2307" s="736"/>
      <c r="P2307" s="736"/>
      <c r="Q2307" s="736"/>
      <c r="R2307" s="736"/>
      <c r="S2307" s="736"/>
      <c r="T2307" s="736"/>
      <c r="U2307" s="736"/>
      <c r="BA2307" s="722"/>
      <c r="BB2307" s="722"/>
      <c r="BC2307" s="722"/>
      <c r="BD2307" s="722"/>
      <c r="BE2307" s="722"/>
      <c r="BF2307" s="722"/>
      <c r="BG2307" s="722"/>
      <c r="BH2307" s="722"/>
      <c r="BI2307" s="722"/>
      <c r="BJ2307" s="722"/>
      <c r="BK2307" s="722"/>
      <c r="BL2307" s="722"/>
      <c r="BM2307" s="722"/>
      <c r="BN2307" s="722"/>
      <c r="BO2307" s="722"/>
      <c r="BP2307" s="722"/>
      <c r="BQ2307" s="722"/>
      <c r="BR2307" s="722"/>
      <c r="BS2307" s="722"/>
      <c r="BT2307" s="722"/>
      <c r="BU2307" s="722"/>
      <c r="BV2307" s="722"/>
      <c r="BW2307" s="722"/>
      <c r="BX2307" s="722"/>
      <c r="BY2307" s="722"/>
      <c r="BZ2307" s="722"/>
      <c r="CA2307" s="722"/>
      <c r="CB2307" s="722"/>
      <c r="CC2307" s="722"/>
      <c r="CD2307" s="722"/>
      <c r="CE2307" s="722"/>
      <c r="CF2307" s="722"/>
      <c r="CG2307" s="722"/>
      <c r="CH2307" s="722"/>
      <c r="CI2307" s="722"/>
      <c r="CJ2307" s="722"/>
      <c r="CK2307" s="722"/>
      <c r="CL2307" s="722"/>
      <c r="CM2307" s="722"/>
      <c r="CN2307" s="722"/>
      <c r="CO2307" s="722"/>
      <c r="CP2307" s="722"/>
      <c r="CQ2307" s="722"/>
      <c r="CR2307" s="722"/>
      <c r="CS2307" s="722"/>
    </row>
    <row r="2308" spans="1:97" s="1376" customFormat="1">
      <c r="A2308" s="722"/>
      <c r="B2308" s="722"/>
      <c r="C2308" s="722"/>
      <c r="D2308" s="722"/>
      <c r="E2308" s="722"/>
      <c r="F2308" s="757"/>
      <c r="G2308" s="757"/>
      <c r="H2308" s="757"/>
      <c r="I2308" s="757"/>
      <c r="J2308" s="757"/>
      <c r="K2308" s="758"/>
      <c r="L2308" s="758"/>
      <c r="M2308" s="722"/>
      <c r="N2308" s="736"/>
      <c r="O2308" s="736"/>
      <c r="P2308" s="736"/>
      <c r="Q2308" s="736"/>
      <c r="R2308" s="736"/>
      <c r="S2308" s="736"/>
      <c r="T2308" s="736"/>
      <c r="U2308" s="736"/>
      <c r="BA2308" s="722"/>
      <c r="BB2308" s="722"/>
      <c r="BC2308" s="722"/>
      <c r="BD2308" s="722"/>
      <c r="BE2308" s="722"/>
      <c r="BF2308" s="722"/>
      <c r="BG2308" s="722"/>
      <c r="BH2308" s="722"/>
      <c r="BI2308" s="722"/>
      <c r="BJ2308" s="722"/>
      <c r="BK2308" s="722"/>
      <c r="BL2308" s="722"/>
      <c r="BM2308" s="722"/>
      <c r="BN2308" s="722"/>
      <c r="BO2308" s="722"/>
      <c r="BP2308" s="722"/>
      <c r="BQ2308" s="722"/>
      <c r="BR2308" s="722"/>
      <c r="BS2308" s="722"/>
      <c r="BT2308" s="722"/>
      <c r="BU2308" s="722"/>
      <c r="BV2308" s="722"/>
      <c r="BW2308" s="722"/>
      <c r="BX2308" s="722"/>
      <c r="BY2308" s="722"/>
      <c r="BZ2308" s="722"/>
      <c r="CA2308" s="722"/>
      <c r="CB2308" s="722"/>
      <c r="CC2308" s="722"/>
      <c r="CD2308" s="722"/>
      <c r="CE2308" s="722"/>
      <c r="CF2308" s="722"/>
      <c r="CG2308" s="722"/>
      <c r="CH2308" s="722"/>
      <c r="CI2308" s="722"/>
      <c r="CJ2308" s="722"/>
      <c r="CK2308" s="722"/>
      <c r="CL2308" s="722"/>
      <c r="CM2308" s="722"/>
      <c r="CN2308" s="722"/>
      <c r="CO2308" s="722"/>
      <c r="CP2308" s="722"/>
      <c r="CQ2308" s="722"/>
      <c r="CR2308" s="722"/>
      <c r="CS2308" s="722"/>
    </row>
    <row r="2309" spans="1:97" s="1376" customFormat="1">
      <c r="A2309" s="722"/>
      <c r="B2309" s="722"/>
      <c r="C2309" s="722"/>
      <c r="D2309" s="722"/>
      <c r="E2309" s="722"/>
      <c r="F2309" s="757"/>
      <c r="G2309" s="757"/>
      <c r="H2309" s="757"/>
      <c r="I2309" s="757"/>
      <c r="J2309" s="757"/>
      <c r="K2309" s="758"/>
      <c r="L2309" s="758"/>
      <c r="M2309" s="722"/>
      <c r="N2309" s="736"/>
      <c r="O2309" s="736"/>
      <c r="P2309" s="736"/>
      <c r="Q2309" s="736"/>
      <c r="R2309" s="736"/>
      <c r="S2309" s="736"/>
      <c r="T2309" s="736"/>
      <c r="U2309" s="736"/>
      <c r="BA2309" s="722"/>
      <c r="BB2309" s="722"/>
      <c r="BC2309" s="722"/>
      <c r="BD2309" s="722"/>
      <c r="BE2309" s="722"/>
      <c r="BF2309" s="722"/>
      <c r="BG2309" s="722"/>
      <c r="BH2309" s="722"/>
      <c r="BI2309" s="722"/>
      <c r="BJ2309" s="722"/>
      <c r="BK2309" s="722"/>
      <c r="BL2309" s="722"/>
      <c r="BM2309" s="722"/>
      <c r="BN2309" s="722"/>
      <c r="BO2309" s="722"/>
      <c r="BP2309" s="722"/>
      <c r="BQ2309" s="722"/>
      <c r="BR2309" s="722"/>
      <c r="BS2309" s="722"/>
      <c r="BT2309" s="722"/>
      <c r="BU2309" s="722"/>
      <c r="BV2309" s="722"/>
      <c r="BW2309" s="722"/>
      <c r="BX2309" s="722"/>
      <c r="BY2309" s="722"/>
      <c r="BZ2309" s="722"/>
      <c r="CA2309" s="722"/>
      <c r="CB2309" s="722"/>
      <c r="CC2309" s="722"/>
      <c r="CD2309" s="722"/>
      <c r="CE2309" s="722"/>
      <c r="CF2309" s="722"/>
      <c r="CG2309" s="722"/>
      <c r="CH2309" s="722"/>
      <c r="CI2309" s="722"/>
      <c r="CJ2309" s="722"/>
      <c r="CK2309" s="722"/>
      <c r="CL2309" s="722"/>
      <c r="CM2309" s="722"/>
      <c r="CN2309" s="722"/>
      <c r="CO2309" s="722"/>
      <c r="CP2309" s="722"/>
      <c r="CQ2309" s="722"/>
      <c r="CR2309" s="722"/>
      <c r="CS2309" s="722"/>
    </row>
    <row r="2310" spans="1:97" s="1376" customFormat="1">
      <c r="A2310" s="722"/>
      <c r="B2310" s="722"/>
      <c r="C2310" s="722"/>
      <c r="D2310" s="722"/>
      <c r="E2310" s="722"/>
      <c r="F2310" s="757"/>
      <c r="G2310" s="757"/>
      <c r="H2310" s="757"/>
      <c r="I2310" s="757"/>
      <c r="J2310" s="757"/>
      <c r="K2310" s="758"/>
      <c r="L2310" s="758"/>
      <c r="M2310" s="722"/>
      <c r="N2310" s="736"/>
      <c r="O2310" s="736"/>
      <c r="P2310" s="736"/>
      <c r="Q2310" s="736"/>
      <c r="R2310" s="736"/>
      <c r="S2310" s="736"/>
      <c r="T2310" s="736"/>
      <c r="U2310" s="736"/>
      <c r="BA2310" s="722"/>
      <c r="BB2310" s="722"/>
      <c r="BC2310" s="722"/>
      <c r="BD2310" s="722"/>
      <c r="BE2310" s="722"/>
      <c r="BF2310" s="722"/>
      <c r="BG2310" s="722"/>
      <c r="BH2310" s="722"/>
      <c r="BI2310" s="722"/>
      <c r="BJ2310" s="722"/>
      <c r="BK2310" s="722"/>
      <c r="BL2310" s="722"/>
      <c r="BM2310" s="722"/>
      <c r="BN2310" s="722"/>
      <c r="BO2310" s="722"/>
      <c r="BP2310" s="722"/>
      <c r="BQ2310" s="722"/>
      <c r="BR2310" s="722"/>
      <c r="BS2310" s="722"/>
      <c r="BT2310" s="722"/>
      <c r="BU2310" s="722"/>
      <c r="BV2310" s="722"/>
      <c r="BW2310" s="722"/>
      <c r="BX2310" s="722"/>
      <c r="BY2310" s="722"/>
      <c r="BZ2310" s="722"/>
      <c r="CA2310" s="722"/>
      <c r="CB2310" s="722"/>
      <c r="CC2310" s="722"/>
      <c r="CD2310" s="722"/>
      <c r="CE2310" s="722"/>
      <c r="CF2310" s="722"/>
      <c r="CG2310" s="722"/>
      <c r="CH2310" s="722"/>
      <c r="CI2310" s="722"/>
      <c r="CJ2310" s="722"/>
      <c r="CK2310" s="722"/>
      <c r="CL2310" s="722"/>
      <c r="CM2310" s="722"/>
      <c r="CN2310" s="722"/>
      <c r="CO2310" s="722"/>
      <c r="CP2310" s="722"/>
      <c r="CQ2310" s="722"/>
      <c r="CR2310" s="722"/>
      <c r="CS2310" s="722"/>
    </row>
    <row r="2311" spans="1:97" s="1376" customFormat="1">
      <c r="A2311" s="722"/>
      <c r="B2311" s="722"/>
      <c r="C2311" s="722"/>
      <c r="D2311" s="722"/>
      <c r="E2311" s="722"/>
      <c r="F2311" s="757"/>
      <c r="G2311" s="757"/>
      <c r="H2311" s="757"/>
      <c r="I2311" s="757"/>
      <c r="J2311" s="757"/>
      <c r="K2311" s="758"/>
      <c r="L2311" s="758"/>
      <c r="M2311" s="722"/>
      <c r="N2311" s="736"/>
      <c r="O2311" s="736"/>
      <c r="P2311" s="736"/>
      <c r="Q2311" s="736"/>
      <c r="R2311" s="736"/>
      <c r="S2311" s="736"/>
      <c r="T2311" s="736"/>
      <c r="U2311" s="736"/>
      <c r="BA2311" s="722"/>
      <c r="BB2311" s="722"/>
      <c r="BC2311" s="722"/>
      <c r="BD2311" s="722"/>
      <c r="BE2311" s="722"/>
      <c r="BF2311" s="722"/>
      <c r="BG2311" s="722"/>
      <c r="BH2311" s="722"/>
      <c r="BI2311" s="722"/>
      <c r="BJ2311" s="722"/>
      <c r="BK2311" s="722"/>
      <c r="BL2311" s="722"/>
      <c r="BM2311" s="722"/>
      <c r="BN2311" s="722"/>
      <c r="BO2311" s="722"/>
      <c r="BP2311" s="722"/>
      <c r="BQ2311" s="722"/>
      <c r="BR2311" s="722"/>
      <c r="BS2311" s="722"/>
      <c r="BT2311" s="722"/>
      <c r="BU2311" s="722"/>
      <c r="BV2311" s="722"/>
      <c r="BW2311" s="722"/>
      <c r="BX2311" s="722"/>
      <c r="BY2311" s="722"/>
      <c r="BZ2311" s="722"/>
      <c r="CA2311" s="722"/>
      <c r="CB2311" s="722"/>
      <c r="CC2311" s="722"/>
      <c r="CD2311" s="722"/>
      <c r="CE2311" s="722"/>
      <c r="CF2311" s="722"/>
      <c r="CG2311" s="722"/>
      <c r="CH2311" s="722"/>
      <c r="CI2311" s="722"/>
      <c r="CJ2311" s="722"/>
      <c r="CK2311" s="722"/>
      <c r="CL2311" s="722"/>
      <c r="CM2311" s="722"/>
      <c r="CN2311" s="722"/>
      <c r="CO2311" s="722"/>
      <c r="CP2311" s="722"/>
      <c r="CQ2311" s="722"/>
      <c r="CR2311" s="722"/>
      <c r="CS2311" s="722"/>
    </row>
    <row r="2312" spans="1:97" s="1376" customFormat="1">
      <c r="A2312" s="722"/>
      <c r="B2312" s="722"/>
      <c r="C2312" s="722"/>
      <c r="D2312" s="722"/>
      <c r="E2312" s="722"/>
      <c r="F2312" s="757"/>
      <c r="G2312" s="757"/>
      <c r="H2312" s="757"/>
      <c r="I2312" s="757"/>
      <c r="J2312" s="757"/>
      <c r="K2312" s="758"/>
      <c r="L2312" s="758"/>
      <c r="M2312" s="722"/>
      <c r="N2312" s="736"/>
      <c r="O2312" s="736"/>
      <c r="P2312" s="736"/>
      <c r="Q2312" s="736"/>
      <c r="R2312" s="736"/>
      <c r="S2312" s="736"/>
      <c r="T2312" s="736"/>
      <c r="U2312" s="736"/>
      <c r="BA2312" s="722"/>
      <c r="BB2312" s="722"/>
      <c r="BC2312" s="722"/>
      <c r="BD2312" s="722"/>
      <c r="BE2312" s="722"/>
      <c r="BF2312" s="722"/>
      <c r="BG2312" s="722"/>
      <c r="BH2312" s="722"/>
      <c r="BI2312" s="722"/>
      <c r="BJ2312" s="722"/>
      <c r="BK2312" s="722"/>
      <c r="BL2312" s="722"/>
      <c r="BM2312" s="722"/>
      <c r="BN2312" s="722"/>
      <c r="BO2312" s="722"/>
      <c r="BP2312" s="722"/>
      <c r="BQ2312" s="722"/>
      <c r="BR2312" s="722"/>
      <c r="BS2312" s="722"/>
      <c r="BT2312" s="722"/>
      <c r="BU2312" s="722"/>
      <c r="BV2312" s="722"/>
      <c r="BW2312" s="722"/>
      <c r="BX2312" s="722"/>
      <c r="BY2312" s="722"/>
      <c r="BZ2312" s="722"/>
      <c r="CA2312" s="722"/>
      <c r="CB2312" s="722"/>
      <c r="CC2312" s="722"/>
      <c r="CD2312" s="722"/>
      <c r="CE2312" s="722"/>
      <c r="CF2312" s="722"/>
      <c r="CG2312" s="722"/>
      <c r="CH2312" s="722"/>
      <c r="CI2312" s="722"/>
      <c r="CJ2312" s="722"/>
      <c r="CK2312" s="722"/>
      <c r="CL2312" s="722"/>
      <c r="CM2312" s="722"/>
      <c r="CN2312" s="722"/>
      <c r="CO2312" s="722"/>
      <c r="CP2312" s="722"/>
      <c r="CQ2312" s="722"/>
      <c r="CR2312" s="722"/>
      <c r="CS2312" s="722"/>
    </row>
    <row r="2313" spans="1:97" s="1376" customFormat="1">
      <c r="A2313" s="722"/>
      <c r="B2313" s="722"/>
      <c r="C2313" s="722"/>
      <c r="D2313" s="722"/>
      <c r="E2313" s="722"/>
      <c r="F2313" s="757"/>
      <c r="G2313" s="757"/>
      <c r="H2313" s="757"/>
      <c r="I2313" s="757"/>
      <c r="J2313" s="757"/>
      <c r="K2313" s="758"/>
      <c r="L2313" s="758"/>
      <c r="M2313" s="722"/>
      <c r="N2313" s="736"/>
      <c r="O2313" s="736"/>
      <c r="P2313" s="736"/>
      <c r="Q2313" s="736"/>
      <c r="R2313" s="736"/>
      <c r="S2313" s="736"/>
      <c r="T2313" s="736"/>
      <c r="U2313" s="736"/>
      <c r="BA2313" s="722"/>
      <c r="BB2313" s="722"/>
      <c r="BC2313" s="722"/>
      <c r="BD2313" s="722"/>
      <c r="BE2313" s="722"/>
      <c r="BF2313" s="722"/>
      <c r="BG2313" s="722"/>
      <c r="BH2313" s="722"/>
      <c r="BI2313" s="722"/>
      <c r="BJ2313" s="722"/>
      <c r="BK2313" s="722"/>
      <c r="BL2313" s="722"/>
      <c r="BM2313" s="722"/>
      <c r="BN2313" s="722"/>
      <c r="BO2313" s="722"/>
      <c r="BP2313" s="722"/>
      <c r="BQ2313" s="722"/>
      <c r="BR2313" s="722"/>
      <c r="BS2313" s="722"/>
      <c r="BT2313" s="722"/>
      <c r="BU2313" s="722"/>
      <c r="BV2313" s="722"/>
      <c r="BW2313" s="722"/>
      <c r="BX2313" s="722"/>
      <c r="BY2313" s="722"/>
      <c r="BZ2313" s="722"/>
      <c r="CA2313" s="722"/>
      <c r="CB2313" s="722"/>
      <c r="CC2313" s="722"/>
      <c r="CD2313" s="722"/>
      <c r="CE2313" s="722"/>
      <c r="CF2313" s="722"/>
      <c r="CG2313" s="722"/>
      <c r="CH2313" s="722"/>
      <c r="CI2313" s="722"/>
      <c r="CJ2313" s="722"/>
      <c r="CK2313" s="722"/>
      <c r="CL2313" s="722"/>
      <c r="CM2313" s="722"/>
      <c r="CN2313" s="722"/>
      <c r="CO2313" s="722"/>
      <c r="CP2313" s="722"/>
      <c r="CQ2313" s="722"/>
      <c r="CR2313" s="722"/>
      <c r="CS2313" s="722"/>
    </row>
    <row r="2314" spans="1:97" s="1376" customFormat="1">
      <c r="A2314" s="722"/>
      <c r="B2314" s="722"/>
      <c r="C2314" s="722"/>
      <c r="D2314" s="722"/>
      <c r="E2314" s="722"/>
      <c r="F2314" s="757"/>
      <c r="G2314" s="757"/>
      <c r="H2314" s="757"/>
      <c r="I2314" s="757"/>
      <c r="J2314" s="757"/>
      <c r="K2314" s="758"/>
      <c r="L2314" s="758"/>
      <c r="M2314" s="722"/>
      <c r="N2314" s="736"/>
      <c r="O2314" s="736"/>
      <c r="P2314" s="736"/>
      <c r="Q2314" s="736"/>
      <c r="R2314" s="736"/>
      <c r="S2314" s="736"/>
      <c r="T2314" s="736"/>
      <c r="U2314" s="736"/>
      <c r="BA2314" s="722"/>
      <c r="BB2314" s="722"/>
      <c r="BC2314" s="722"/>
      <c r="BD2314" s="722"/>
      <c r="BE2314" s="722"/>
      <c r="BF2314" s="722"/>
      <c r="BG2314" s="722"/>
      <c r="BH2314" s="722"/>
      <c r="BI2314" s="722"/>
      <c r="BJ2314" s="722"/>
      <c r="BK2314" s="722"/>
      <c r="BL2314" s="722"/>
      <c r="BM2314" s="722"/>
      <c r="BN2314" s="722"/>
      <c r="BO2314" s="722"/>
      <c r="BP2314" s="722"/>
      <c r="BQ2314" s="722"/>
      <c r="BR2314" s="722"/>
      <c r="BS2314" s="722"/>
      <c r="BT2314" s="722"/>
      <c r="BU2314" s="722"/>
      <c r="BV2314" s="722"/>
      <c r="BW2314" s="722"/>
      <c r="BX2314" s="722"/>
      <c r="BY2314" s="722"/>
      <c r="BZ2314" s="722"/>
      <c r="CA2314" s="722"/>
      <c r="CB2314" s="722"/>
      <c r="CC2314" s="722"/>
      <c r="CD2314" s="722"/>
      <c r="CE2314" s="722"/>
      <c r="CF2314" s="722"/>
      <c r="CG2314" s="722"/>
      <c r="CH2314" s="722"/>
      <c r="CI2314" s="722"/>
      <c r="CJ2314" s="722"/>
      <c r="CK2314" s="722"/>
      <c r="CL2314" s="722"/>
      <c r="CM2314" s="722"/>
      <c r="CN2314" s="722"/>
      <c r="CO2314" s="722"/>
      <c r="CP2314" s="722"/>
      <c r="CQ2314" s="722"/>
      <c r="CR2314" s="722"/>
      <c r="CS2314" s="722"/>
    </row>
    <row r="2315" spans="1:97" s="1376" customFormat="1">
      <c r="A2315" s="722"/>
      <c r="B2315" s="722"/>
      <c r="C2315" s="722"/>
      <c r="D2315" s="722"/>
      <c r="E2315" s="722"/>
      <c r="F2315" s="757"/>
      <c r="G2315" s="757"/>
      <c r="H2315" s="757"/>
      <c r="I2315" s="757"/>
      <c r="J2315" s="757"/>
      <c r="K2315" s="758"/>
      <c r="L2315" s="758"/>
      <c r="M2315" s="722"/>
      <c r="N2315" s="736"/>
      <c r="O2315" s="736"/>
      <c r="P2315" s="736"/>
      <c r="Q2315" s="736"/>
      <c r="R2315" s="736"/>
      <c r="S2315" s="736"/>
      <c r="T2315" s="736"/>
      <c r="U2315" s="736"/>
      <c r="BA2315" s="722"/>
      <c r="BB2315" s="722"/>
      <c r="BC2315" s="722"/>
      <c r="BD2315" s="722"/>
      <c r="BE2315" s="722"/>
      <c r="BF2315" s="722"/>
      <c r="BG2315" s="722"/>
      <c r="BH2315" s="722"/>
      <c r="BI2315" s="722"/>
      <c r="BJ2315" s="722"/>
      <c r="BK2315" s="722"/>
      <c r="BL2315" s="722"/>
      <c r="BM2315" s="722"/>
      <c r="BN2315" s="722"/>
      <c r="BO2315" s="722"/>
      <c r="BP2315" s="722"/>
      <c r="BQ2315" s="722"/>
      <c r="BR2315" s="722"/>
      <c r="BS2315" s="722"/>
      <c r="BT2315" s="722"/>
      <c r="BU2315" s="722"/>
      <c r="BV2315" s="722"/>
      <c r="BW2315" s="722"/>
      <c r="BX2315" s="722"/>
      <c r="BY2315" s="722"/>
      <c r="BZ2315" s="722"/>
      <c r="CA2315" s="722"/>
      <c r="CB2315" s="722"/>
      <c r="CC2315" s="722"/>
      <c r="CD2315" s="722"/>
      <c r="CE2315" s="722"/>
      <c r="CF2315" s="722"/>
      <c r="CG2315" s="722"/>
      <c r="CH2315" s="722"/>
      <c r="CI2315" s="722"/>
      <c r="CJ2315" s="722"/>
      <c r="CK2315" s="722"/>
      <c r="CL2315" s="722"/>
      <c r="CM2315" s="722"/>
      <c r="CN2315" s="722"/>
      <c r="CO2315" s="722"/>
      <c r="CP2315" s="722"/>
      <c r="CQ2315" s="722"/>
      <c r="CR2315" s="722"/>
      <c r="CS2315" s="722"/>
    </row>
    <row r="2316" spans="1:97" s="1376" customFormat="1">
      <c r="A2316" s="722"/>
      <c r="B2316" s="722"/>
      <c r="C2316" s="722"/>
      <c r="D2316" s="722"/>
      <c r="E2316" s="722"/>
      <c r="F2316" s="757"/>
      <c r="G2316" s="757"/>
      <c r="H2316" s="757"/>
      <c r="I2316" s="757"/>
      <c r="J2316" s="757"/>
      <c r="K2316" s="758"/>
      <c r="L2316" s="758"/>
      <c r="M2316" s="722"/>
      <c r="N2316" s="736"/>
      <c r="O2316" s="736"/>
      <c r="P2316" s="736"/>
      <c r="Q2316" s="736"/>
      <c r="R2316" s="736"/>
      <c r="S2316" s="736"/>
      <c r="T2316" s="736"/>
      <c r="U2316" s="736"/>
      <c r="BA2316" s="722"/>
      <c r="BB2316" s="722"/>
      <c r="BC2316" s="722"/>
      <c r="BD2316" s="722"/>
      <c r="BE2316" s="722"/>
      <c r="BF2316" s="722"/>
      <c r="BG2316" s="722"/>
      <c r="BH2316" s="722"/>
      <c r="BI2316" s="722"/>
      <c r="BJ2316" s="722"/>
      <c r="BK2316" s="722"/>
      <c r="BL2316" s="722"/>
      <c r="BM2316" s="722"/>
      <c r="BN2316" s="722"/>
      <c r="BO2316" s="722"/>
      <c r="BP2316" s="722"/>
      <c r="BQ2316" s="722"/>
      <c r="BR2316" s="722"/>
      <c r="BS2316" s="722"/>
      <c r="BT2316" s="722"/>
      <c r="BU2316" s="722"/>
      <c r="BV2316" s="722"/>
      <c r="BW2316" s="722"/>
      <c r="BX2316" s="722"/>
      <c r="BY2316" s="722"/>
      <c r="BZ2316" s="722"/>
      <c r="CA2316" s="722"/>
      <c r="CB2316" s="722"/>
      <c r="CC2316" s="722"/>
      <c r="CD2316" s="722"/>
      <c r="CE2316" s="722"/>
      <c r="CF2316" s="722"/>
      <c r="CG2316" s="722"/>
      <c r="CH2316" s="722"/>
      <c r="CI2316" s="722"/>
      <c r="CJ2316" s="722"/>
      <c r="CK2316" s="722"/>
      <c r="CL2316" s="722"/>
      <c r="CM2316" s="722"/>
      <c r="CN2316" s="722"/>
      <c r="CO2316" s="722"/>
      <c r="CP2316" s="722"/>
      <c r="CQ2316" s="722"/>
      <c r="CR2316" s="722"/>
      <c r="CS2316" s="722"/>
    </row>
    <row r="2317" spans="1:97" s="1376" customFormat="1">
      <c r="A2317" s="722"/>
      <c r="B2317" s="722"/>
      <c r="C2317" s="722"/>
      <c r="D2317" s="722"/>
      <c r="E2317" s="722"/>
      <c r="F2317" s="757"/>
      <c r="G2317" s="757"/>
      <c r="H2317" s="757"/>
      <c r="I2317" s="757"/>
      <c r="J2317" s="757"/>
      <c r="K2317" s="758"/>
      <c r="L2317" s="758"/>
      <c r="M2317" s="722"/>
      <c r="N2317" s="736"/>
      <c r="O2317" s="736"/>
      <c r="P2317" s="736"/>
      <c r="Q2317" s="736"/>
      <c r="R2317" s="736"/>
      <c r="S2317" s="736"/>
      <c r="T2317" s="736"/>
      <c r="U2317" s="736"/>
      <c r="BA2317" s="722"/>
      <c r="BB2317" s="722"/>
      <c r="BC2317" s="722"/>
      <c r="BD2317" s="722"/>
      <c r="BE2317" s="722"/>
      <c r="BF2317" s="722"/>
      <c r="BG2317" s="722"/>
      <c r="BH2317" s="722"/>
      <c r="BI2317" s="722"/>
      <c r="BJ2317" s="722"/>
      <c r="BK2317" s="722"/>
      <c r="BL2317" s="722"/>
      <c r="BM2317" s="722"/>
      <c r="BN2317" s="722"/>
      <c r="BO2317" s="722"/>
      <c r="BP2317" s="722"/>
      <c r="BQ2317" s="722"/>
      <c r="BR2317" s="722"/>
      <c r="BS2317" s="722"/>
      <c r="BT2317" s="722"/>
      <c r="BU2317" s="722"/>
      <c r="BV2317" s="722"/>
      <c r="BW2317" s="722"/>
      <c r="BX2317" s="722"/>
      <c r="BY2317" s="722"/>
      <c r="BZ2317" s="722"/>
      <c r="CA2317" s="722"/>
      <c r="CB2317" s="722"/>
      <c r="CC2317" s="722"/>
      <c r="CD2317" s="722"/>
      <c r="CE2317" s="722"/>
      <c r="CF2317" s="722"/>
      <c r="CG2317" s="722"/>
      <c r="CH2317" s="722"/>
      <c r="CI2317" s="722"/>
      <c r="CJ2317" s="722"/>
      <c r="CK2317" s="722"/>
      <c r="CL2317" s="722"/>
      <c r="CM2317" s="722"/>
      <c r="CN2317" s="722"/>
      <c r="CO2317" s="722"/>
      <c r="CP2317" s="722"/>
      <c r="CQ2317" s="722"/>
      <c r="CR2317" s="722"/>
      <c r="CS2317" s="722"/>
    </row>
    <row r="2318" spans="1:97" s="1376" customFormat="1">
      <c r="A2318" s="722"/>
      <c r="B2318" s="722"/>
      <c r="C2318" s="722"/>
      <c r="D2318" s="722"/>
      <c r="E2318" s="722"/>
      <c r="F2318" s="757"/>
      <c r="G2318" s="757"/>
      <c r="H2318" s="757"/>
      <c r="I2318" s="757"/>
      <c r="J2318" s="757"/>
      <c r="K2318" s="758"/>
      <c r="L2318" s="758"/>
      <c r="M2318" s="722"/>
      <c r="N2318" s="736"/>
      <c r="O2318" s="736"/>
      <c r="P2318" s="736"/>
      <c r="Q2318" s="736"/>
      <c r="R2318" s="736"/>
      <c r="S2318" s="736"/>
      <c r="T2318" s="736"/>
      <c r="U2318" s="736"/>
      <c r="BA2318" s="722"/>
      <c r="BB2318" s="722"/>
      <c r="BC2318" s="722"/>
      <c r="BD2318" s="722"/>
      <c r="BE2318" s="722"/>
      <c r="BF2318" s="722"/>
      <c r="BG2318" s="722"/>
      <c r="BH2318" s="722"/>
      <c r="BI2318" s="722"/>
      <c r="BJ2318" s="722"/>
      <c r="BK2318" s="722"/>
      <c r="BL2318" s="722"/>
      <c r="BM2318" s="722"/>
      <c r="BN2318" s="722"/>
      <c r="BO2318" s="722"/>
      <c r="BP2318" s="722"/>
      <c r="BQ2318" s="722"/>
      <c r="BR2318" s="722"/>
      <c r="BS2318" s="722"/>
      <c r="BT2318" s="722"/>
      <c r="BU2318" s="722"/>
      <c r="BV2318" s="722"/>
      <c r="BW2318" s="722"/>
      <c r="BX2318" s="722"/>
      <c r="BY2318" s="722"/>
      <c r="BZ2318" s="722"/>
      <c r="CA2318" s="722"/>
      <c r="CB2318" s="722"/>
      <c r="CC2318" s="722"/>
      <c r="CD2318" s="722"/>
      <c r="CE2318" s="722"/>
      <c r="CF2318" s="722"/>
      <c r="CG2318" s="722"/>
      <c r="CH2318" s="722"/>
      <c r="CI2318" s="722"/>
      <c r="CJ2318" s="722"/>
      <c r="CK2318" s="722"/>
      <c r="CL2318" s="722"/>
      <c r="CM2318" s="722"/>
      <c r="CN2318" s="722"/>
      <c r="CO2318" s="722"/>
      <c r="CP2318" s="722"/>
      <c r="CQ2318" s="722"/>
      <c r="CR2318" s="722"/>
      <c r="CS2318" s="722"/>
    </row>
    <row r="2319" spans="1:97" s="1376" customFormat="1">
      <c r="A2319" s="722"/>
      <c r="B2319" s="722"/>
      <c r="C2319" s="722"/>
      <c r="D2319" s="722"/>
      <c r="E2319" s="722"/>
      <c r="F2319" s="757"/>
      <c r="G2319" s="757"/>
      <c r="H2319" s="757"/>
      <c r="I2319" s="757"/>
      <c r="J2319" s="757"/>
      <c r="K2319" s="758"/>
      <c r="L2319" s="758"/>
      <c r="M2319" s="722"/>
      <c r="N2319" s="736"/>
      <c r="O2319" s="736"/>
      <c r="P2319" s="736"/>
      <c r="Q2319" s="736"/>
      <c r="R2319" s="736"/>
      <c r="S2319" s="736"/>
      <c r="T2319" s="736"/>
      <c r="U2319" s="736"/>
      <c r="BA2319" s="722"/>
      <c r="BB2319" s="722"/>
      <c r="BC2319" s="722"/>
      <c r="BD2319" s="722"/>
      <c r="BE2319" s="722"/>
      <c r="BF2319" s="722"/>
      <c r="BG2319" s="722"/>
      <c r="BH2319" s="722"/>
      <c r="BI2319" s="722"/>
      <c r="BJ2319" s="722"/>
      <c r="BK2319" s="722"/>
      <c r="BL2319" s="722"/>
      <c r="BM2319" s="722"/>
      <c r="BN2319" s="722"/>
      <c r="BO2319" s="722"/>
      <c r="BP2319" s="722"/>
      <c r="BQ2319" s="722"/>
      <c r="BR2319" s="722"/>
      <c r="BS2319" s="722"/>
      <c r="BT2319" s="722"/>
      <c r="BU2319" s="722"/>
      <c r="BV2319" s="722"/>
      <c r="BW2319" s="722"/>
      <c r="BX2319" s="722"/>
      <c r="BY2319" s="722"/>
      <c r="BZ2319" s="722"/>
      <c r="CA2319" s="722"/>
      <c r="CB2319" s="722"/>
      <c r="CC2319" s="722"/>
      <c r="CD2319" s="722"/>
      <c r="CE2319" s="722"/>
      <c r="CF2319" s="722"/>
      <c r="CG2319" s="722"/>
      <c r="CH2319" s="722"/>
      <c r="CI2319" s="722"/>
      <c r="CJ2319" s="722"/>
      <c r="CK2319" s="722"/>
      <c r="CL2319" s="722"/>
      <c r="CM2319" s="722"/>
      <c r="CN2319" s="722"/>
      <c r="CO2319" s="722"/>
      <c r="CP2319" s="722"/>
      <c r="CQ2319" s="722"/>
      <c r="CR2319" s="722"/>
      <c r="CS2319" s="722"/>
    </row>
    <row r="2320" spans="1:97" s="1376" customFormat="1">
      <c r="A2320" s="722"/>
      <c r="B2320" s="722"/>
      <c r="C2320" s="722"/>
      <c r="D2320" s="722"/>
      <c r="E2320" s="722"/>
      <c r="F2320" s="757"/>
      <c r="G2320" s="757"/>
      <c r="H2320" s="757"/>
      <c r="I2320" s="757"/>
      <c r="J2320" s="757"/>
      <c r="K2320" s="758"/>
      <c r="L2320" s="758"/>
      <c r="M2320" s="722"/>
      <c r="N2320" s="736"/>
      <c r="O2320" s="736"/>
      <c r="P2320" s="736"/>
      <c r="Q2320" s="736"/>
      <c r="R2320" s="736"/>
      <c r="S2320" s="736"/>
      <c r="T2320" s="736"/>
      <c r="U2320" s="736"/>
      <c r="BA2320" s="722"/>
      <c r="BB2320" s="722"/>
      <c r="BC2320" s="722"/>
      <c r="BD2320" s="722"/>
      <c r="BE2320" s="722"/>
      <c r="BF2320" s="722"/>
      <c r="BG2320" s="722"/>
      <c r="BH2320" s="722"/>
      <c r="BI2320" s="722"/>
      <c r="BJ2320" s="722"/>
      <c r="BK2320" s="722"/>
      <c r="BL2320" s="722"/>
      <c r="BM2320" s="722"/>
      <c r="BN2320" s="722"/>
      <c r="BO2320" s="722"/>
      <c r="BP2320" s="722"/>
      <c r="BQ2320" s="722"/>
      <c r="BR2320" s="722"/>
      <c r="BS2320" s="722"/>
      <c r="BT2320" s="722"/>
      <c r="BU2320" s="722"/>
      <c r="BV2320" s="722"/>
      <c r="BW2320" s="722"/>
      <c r="BX2320" s="722"/>
      <c r="BY2320" s="722"/>
      <c r="BZ2320" s="722"/>
      <c r="CA2320" s="722"/>
      <c r="CB2320" s="722"/>
      <c r="CC2320" s="722"/>
      <c r="CD2320" s="722"/>
      <c r="CE2320" s="722"/>
      <c r="CF2320" s="722"/>
      <c r="CG2320" s="722"/>
      <c r="CH2320" s="722"/>
      <c r="CI2320" s="722"/>
      <c r="CJ2320" s="722"/>
      <c r="CK2320" s="722"/>
      <c r="CL2320" s="722"/>
      <c r="CM2320" s="722"/>
      <c r="CN2320" s="722"/>
      <c r="CO2320" s="722"/>
      <c r="CP2320" s="722"/>
      <c r="CQ2320" s="722"/>
      <c r="CR2320" s="722"/>
      <c r="CS2320" s="722"/>
    </row>
    <row r="2321" spans="1:97" s="1376" customFormat="1">
      <c r="A2321" s="722"/>
      <c r="B2321" s="722"/>
      <c r="C2321" s="722"/>
      <c r="D2321" s="722"/>
      <c r="E2321" s="722"/>
      <c r="F2321" s="757"/>
      <c r="G2321" s="757"/>
      <c r="H2321" s="757"/>
      <c r="I2321" s="757"/>
      <c r="J2321" s="757"/>
      <c r="K2321" s="758"/>
      <c r="L2321" s="758"/>
      <c r="M2321" s="722"/>
      <c r="N2321" s="736"/>
      <c r="O2321" s="736"/>
      <c r="P2321" s="736"/>
      <c r="Q2321" s="736"/>
      <c r="R2321" s="736"/>
      <c r="S2321" s="736"/>
      <c r="T2321" s="736"/>
      <c r="U2321" s="736"/>
      <c r="BA2321" s="722"/>
      <c r="BB2321" s="722"/>
      <c r="BC2321" s="722"/>
      <c r="BD2321" s="722"/>
      <c r="BE2321" s="722"/>
      <c r="BF2321" s="722"/>
      <c r="BG2321" s="722"/>
      <c r="BH2321" s="722"/>
      <c r="BI2321" s="722"/>
      <c r="BJ2321" s="722"/>
      <c r="BK2321" s="722"/>
      <c r="BL2321" s="722"/>
      <c r="BM2321" s="722"/>
      <c r="BN2321" s="722"/>
      <c r="BO2321" s="722"/>
      <c r="BP2321" s="722"/>
      <c r="BQ2321" s="722"/>
      <c r="BR2321" s="722"/>
      <c r="BS2321" s="722"/>
      <c r="BT2321" s="722"/>
      <c r="BU2321" s="722"/>
      <c r="BV2321" s="722"/>
      <c r="BW2321" s="722"/>
      <c r="BX2321" s="722"/>
      <c r="BY2321" s="722"/>
      <c r="BZ2321" s="722"/>
      <c r="CA2321" s="722"/>
      <c r="CB2321" s="722"/>
      <c r="CC2321" s="722"/>
      <c r="CD2321" s="722"/>
      <c r="CE2321" s="722"/>
      <c r="CF2321" s="722"/>
      <c r="CG2321" s="722"/>
      <c r="CH2321" s="722"/>
      <c r="CI2321" s="722"/>
      <c r="CJ2321" s="722"/>
      <c r="CK2321" s="722"/>
      <c r="CL2321" s="722"/>
      <c r="CM2321" s="722"/>
      <c r="CN2321" s="722"/>
      <c r="CO2321" s="722"/>
      <c r="CP2321" s="722"/>
      <c r="CQ2321" s="722"/>
      <c r="CR2321" s="722"/>
      <c r="CS2321" s="722"/>
    </row>
    <row r="2322" spans="1:97" s="1376" customFormat="1">
      <c r="A2322" s="722"/>
      <c r="B2322" s="722"/>
      <c r="C2322" s="722"/>
      <c r="D2322" s="722"/>
      <c r="E2322" s="722"/>
      <c r="F2322" s="757"/>
      <c r="G2322" s="757"/>
      <c r="H2322" s="757"/>
      <c r="I2322" s="757"/>
      <c r="J2322" s="757"/>
      <c r="K2322" s="758"/>
      <c r="L2322" s="758"/>
      <c r="M2322" s="722"/>
      <c r="N2322" s="736"/>
      <c r="O2322" s="736"/>
      <c r="P2322" s="736"/>
      <c r="Q2322" s="736"/>
      <c r="R2322" s="736"/>
      <c r="S2322" s="736"/>
      <c r="T2322" s="736"/>
      <c r="U2322" s="736"/>
      <c r="BA2322" s="722"/>
      <c r="BB2322" s="722"/>
      <c r="BC2322" s="722"/>
      <c r="BD2322" s="722"/>
      <c r="BE2322" s="722"/>
      <c r="BF2322" s="722"/>
      <c r="BG2322" s="722"/>
      <c r="BH2322" s="722"/>
      <c r="BI2322" s="722"/>
      <c r="BJ2322" s="722"/>
      <c r="BK2322" s="722"/>
      <c r="BL2322" s="722"/>
      <c r="BM2322" s="722"/>
      <c r="BN2322" s="722"/>
      <c r="BO2322" s="722"/>
      <c r="BP2322" s="722"/>
      <c r="BQ2322" s="722"/>
      <c r="BR2322" s="722"/>
      <c r="BS2322" s="722"/>
      <c r="BT2322" s="722"/>
      <c r="BU2322" s="722"/>
      <c r="BV2322" s="722"/>
      <c r="BW2322" s="722"/>
      <c r="BX2322" s="722"/>
      <c r="BY2322" s="722"/>
      <c r="BZ2322" s="722"/>
      <c r="CA2322" s="722"/>
      <c r="CB2322" s="722"/>
      <c r="CC2322" s="722"/>
      <c r="CD2322" s="722"/>
      <c r="CE2322" s="722"/>
      <c r="CF2322" s="722"/>
      <c r="CG2322" s="722"/>
      <c r="CH2322" s="722"/>
      <c r="CI2322" s="722"/>
      <c r="CJ2322" s="722"/>
      <c r="CK2322" s="722"/>
      <c r="CL2322" s="722"/>
      <c r="CM2322" s="722"/>
      <c r="CN2322" s="722"/>
      <c r="CO2322" s="722"/>
      <c r="CP2322" s="722"/>
      <c r="CQ2322" s="722"/>
      <c r="CR2322" s="722"/>
      <c r="CS2322" s="722"/>
    </row>
    <row r="2323" spans="1:97" s="1376" customFormat="1">
      <c r="A2323" s="722"/>
      <c r="B2323" s="722"/>
      <c r="C2323" s="722"/>
      <c r="D2323" s="722"/>
      <c r="E2323" s="722"/>
      <c r="F2323" s="757"/>
      <c r="G2323" s="757"/>
      <c r="H2323" s="757"/>
      <c r="I2323" s="757"/>
      <c r="J2323" s="757"/>
      <c r="K2323" s="758"/>
      <c r="L2323" s="758"/>
      <c r="M2323" s="722"/>
      <c r="N2323" s="736"/>
      <c r="O2323" s="736"/>
      <c r="P2323" s="736"/>
      <c r="Q2323" s="736"/>
      <c r="R2323" s="736"/>
      <c r="S2323" s="736"/>
      <c r="T2323" s="736"/>
      <c r="U2323" s="736"/>
      <c r="BA2323" s="722"/>
      <c r="BB2323" s="722"/>
      <c r="BC2323" s="722"/>
      <c r="BD2323" s="722"/>
      <c r="BE2323" s="722"/>
      <c r="BF2323" s="722"/>
      <c r="BG2323" s="722"/>
      <c r="BH2323" s="722"/>
      <c r="BI2323" s="722"/>
      <c r="BJ2323" s="722"/>
      <c r="BK2323" s="722"/>
      <c r="BL2323" s="722"/>
      <c r="BM2323" s="722"/>
      <c r="BN2323" s="722"/>
      <c r="BO2323" s="722"/>
      <c r="BP2323" s="722"/>
      <c r="BQ2323" s="722"/>
      <c r="BR2323" s="722"/>
      <c r="BS2323" s="722"/>
      <c r="BT2323" s="722"/>
      <c r="BU2323" s="722"/>
      <c r="BV2323" s="722"/>
      <c r="BW2323" s="722"/>
      <c r="BX2323" s="722"/>
      <c r="BY2323" s="722"/>
      <c r="BZ2323" s="722"/>
      <c r="CA2323" s="722"/>
      <c r="CB2323" s="722"/>
      <c r="CC2323" s="722"/>
      <c r="CD2323" s="722"/>
      <c r="CE2323" s="722"/>
      <c r="CF2323" s="722"/>
      <c r="CG2323" s="722"/>
      <c r="CH2323" s="722"/>
      <c r="CI2323" s="722"/>
      <c r="CJ2323" s="722"/>
      <c r="CK2323" s="722"/>
      <c r="CL2323" s="722"/>
      <c r="CM2323" s="722"/>
      <c r="CN2323" s="722"/>
      <c r="CO2323" s="722"/>
      <c r="CP2323" s="722"/>
      <c r="CQ2323" s="722"/>
      <c r="CR2323" s="722"/>
      <c r="CS2323" s="722"/>
    </row>
    <row r="2324" spans="1:97" s="1376" customFormat="1">
      <c r="A2324" s="722"/>
      <c r="B2324" s="722"/>
      <c r="C2324" s="722"/>
      <c r="D2324" s="722"/>
      <c r="E2324" s="722"/>
      <c r="F2324" s="757"/>
      <c r="G2324" s="757"/>
      <c r="H2324" s="757"/>
      <c r="I2324" s="757"/>
      <c r="J2324" s="757"/>
      <c r="K2324" s="758"/>
      <c r="L2324" s="758"/>
      <c r="M2324" s="722"/>
      <c r="N2324" s="736"/>
      <c r="O2324" s="736"/>
      <c r="P2324" s="736"/>
      <c r="Q2324" s="736"/>
      <c r="R2324" s="736"/>
      <c r="S2324" s="736"/>
      <c r="T2324" s="736"/>
      <c r="U2324" s="736"/>
      <c r="BA2324" s="722"/>
      <c r="BB2324" s="722"/>
      <c r="BC2324" s="722"/>
      <c r="BD2324" s="722"/>
      <c r="BE2324" s="722"/>
      <c r="BF2324" s="722"/>
      <c r="BG2324" s="722"/>
      <c r="BH2324" s="722"/>
      <c r="BI2324" s="722"/>
      <c r="BJ2324" s="722"/>
      <c r="BK2324" s="722"/>
      <c r="BL2324" s="722"/>
      <c r="BM2324" s="722"/>
      <c r="BN2324" s="722"/>
      <c r="BO2324" s="722"/>
      <c r="BP2324" s="722"/>
      <c r="BQ2324" s="722"/>
      <c r="BR2324" s="722"/>
      <c r="BS2324" s="722"/>
      <c r="BT2324" s="722"/>
      <c r="BU2324" s="722"/>
      <c r="BV2324" s="722"/>
      <c r="BW2324" s="722"/>
      <c r="BX2324" s="722"/>
      <c r="BY2324" s="722"/>
      <c r="BZ2324" s="722"/>
      <c r="CA2324" s="722"/>
      <c r="CB2324" s="722"/>
      <c r="CC2324" s="722"/>
      <c r="CD2324" s="722"/>
      <c r="CE2324" s="722"/>
      <c r="CF2324" s="722"/>
      <c r="CG2324" s="722"/>
      <c r="CH2324" s="722"/>
      <c r="CI2324" s="722"/>
      <c r="CJ2324" s="722"/>
      <c r="CK2324" s="722"/>
      <c r="CL2324" s="722"/>
      <c r="CM2324" s="722"/>
      <c r="CN2324" s="722"/>
      <c r="CO2324" s="722"/>
      <c r="CP2324" s="722"/>
      <c r="CQ2324" s="722"/>
      <c r="CR2324" s="722"/>
      <c r="CS2324" s="722"/>
    </row>
    <row r="2325" spans="1:97" s="1376" customFormat="1">
      <c r="A2325" s="722"/>
      <c r="B2325" s="722"/>
      <c r="C2325" s="722"/>
      <c r="D2325" s="722"/>
      <c r="E2325" s="722"/>
      <c r="F2325" s="757"/>
      <c r="G2325" s="757"/>
      <c r="H2325" s="757"/>
      <c r="I2325" s="757"/>
      <c r="J2325" s="757"/>
      <c r="K2325" s="758"/>
      <c r="L2325" s="758"/>
      <c r="M2325" s="722"/>
      <c r="N2325" s="736"/>
      <c r="O2325" s="736"/>
      <c r="P2325" s="736"/>
      <c r="Q2325" s="736"/>
      <c r="R2325" s="736"/>
      <c r="S2325" s="736"/>
      <c r="T2325" s="736"/>
      <c r="U2325" s="736"/>
      <c r="BA2325" s="722"/>
      <c r="BB2325" s="722"/>
      <c r="BC2325" s="722"/>
      <c r="BD2325" s="722"/>
      <c r="BE2325" s="722"/>
      <c r="BF2325" s="722"/>
      <c r="BG2325" s="722"/>
      <c r="BH2325" s="722"/>
      <c r="BI2325" s="722"/>
      <c r="BJ2325" s="722"/>
      <c r="BK2325" s="722"/>
      <c r="BL2325" s="722"/>
      <c r="BM2325" s="722"/>
      <c r="BN2325" s="722"/>
      <c r="BO2325" s="722"/>
      <c r="BP2325" s="722"/>
      <c r="BQ2325" s="722"/>
      <c r="BR2325" s="722"/>
      <c r="BS2325" s="722"/>
      <c r="BT2325" s="722"/>
      <c r="BU2325" s="722"/>
      <c r="BV2325" s="722"/>
      <c r="BW2325" s="722"/>
      <c r="BX2325" s="722"/>
      <c r="BY2325" s="722"/>
      <c r="BZ2325" s="722"/>
      <c r="CA2325" s="722"/>
      <c r="CB2325" s="722"/>
      <c r="CC2325" s="722"/>
      <c r="CD2325" s="722"/>
      <c r="CE2325" s="722"/>
      <c r="CF2325" s="722"/>
      <c r="CG2325" s="722"/>
      <c r="CH2325" s="722"/>
      <c r="CI2325" s="722"/>
      <c r="CJ2325" s="722"/>
      <c r="CK2325" s="722"/>
      <c r="CL2325" s="722"/>
      <c r="CM2325" s="722"/>
      <c r="CN2325" s="722"/>
      <c r="CO2325" s="722"/>
      <c r="CP2325" s="722"/>
      <c r="CQ2325" s="722"/>
      <c r="CR2325" s="722"/>
      <c r="CS2325" s="722"/>
    </row>
    <row r="2326" spans="1:97" s="1376" customFormat="1">
      <c r="A2326" s="722"/>
      <c r="B2326" s="722"/>
      <c r="C2326" s="722"/>
      <c r="D2326" s="722"/>
      <c r="E2326" s="722"/>
      <c r="F2326" s="757"/>
      <c r="G2326" s="757"/>
      <c r="H2326" s="757"/>
      <c r="I2326" s="757"/>
      <c r="J2326" s="757"/>
      <c r="K2326" s="758"/>
      <c r="L2326" s="758"/>
      <c r="M2326" s="722"/>
      <c r="N2326" s="736"/>
      <c r="O2326" s="736"/>
      <c r="P2326" s="736"/>
      <c r="Q2326" s="736"/>
      <c r="R2326" s="736"/>
      <c r="S2326" s="736"/>
      <c r="T2326" s="736"/>
      <c r="U2326" s="736"/>
      <c r="BA2326" s="722"/>
      <c r="BB2326" s="722"/>
      <c r="BC2326" s="722"/>
      <c r="BD2326" s="722"/>
      <c r="BE2326" s="722"/>
      <c r="BF2326" s="722"/>
      <c r="BG2326" s="722"/>
      <c r="BH2326" s="722"/>
      <c r="BI2326" s="722"/>
      <c r="BJ2326" s="722"/>
      <c r="BK2326" s="722"/>
      <c r="BL2326" s="722"/>
      <c r="BM2326" s="722"/>
      <c r="BN2326" s="722"/>
      <c r="BO2326" s="722"/>
      <c r="BP2326" s="722"/>
      <c r="BQ2326" s="722"/>
      <c r="BR2326" s="722"/>
      <c r="BS2326" s="722"/>
      <c r="BT2326" s="722"/>
      <c r="BU2326" s="722"/>
      <c r="BV2326" s="722"/>
      <c r="BW2326" s="722"/>
      <c r="BX2326" s="722"/>
      <c r="BY2326" s="722"/>
      <c r="BZ2326" s="722"/>
      <c r="CA2326" s="722"/>
      <c r="CB2326" s="722"/>
      <c r="CC2326" s="722"/>
      <c r="CD2326" s="722"/>
      <c r="CE2326" s="722"/>
      <c r="CF2326" s="722"/>
      <c r="CG2326" s="722"/>
      <c r="CH2326" s="722"/>
      <c r="CI2326" s="722"/>
      <c r="CJ2326" s="722"/>
      <c r="CK2326" s="722"/>
      <c r="CL2326" s="722"/>
      <c r="CM2326" s="722"/>
      <c r="CN2326" s="722"/>
      <c r="CO2326" s="722"/>
      <c r="CP2326" s="722"/>
      <c r="CQ2326" s="722"/>
      <c r="CR2326" s="722"/>
      <c r="CS2326" s="722"/>
    </row>
    <row r="2327" spans="1:97" s="1376" customFormat="1">
      <c r="A2327" s="722"/>
      <c r="B2327" s="722"/>
      <c r="C2327" s="722"/>
      <c r="D2327" s="722"/>
      <c r="E2327" s="722"/>
      <c r="F2327" s="757"/>
      <c r="G2327" s="757"/>
      <c r="H2327" s="757"/>
      <c r="I2327" s="757"/>
      <c r="J2327" s="757"/>
      <c r="K2327" s="758"/>
      <c r="L2327" s="758"/>
      <c r="M2327" s="722"/>
      <c r="N2327" s="736"/>
      <c r="O2327" s="736"/>
      <c r="P2327" s="736"/>
      <c r="Q2327" s="736"/>
      <c r="R2327" s="736"/>
      <c r="S2327" s="736"/>
      <c r="T2327" s="736"/>
      <c r="U2327" s="736"/>
      <c r="BA2327" s="722"/>
      <c r="BB2327" s="722"/>
      <c r="BC2327" s="722"/>
      <c r="BD2327" s="722"/>
      <c r="BE2327" s="722"/>
      <c r="BF2327" s="722"/>
      <c r="BG2327" s="722"/>
      <c r="BH2327" s="722"/>
      <c r="BI2327" s="722"/>
      <c r="BJ2327" s="722"/>
      <c r="BK2327" s="722"/>
      <c r="BL2327" s="722"/>
      <c r="BM2327" s="722"/>
      <c r="BN2327" s="722"/>
      <c r="BO2327" s="722"/>
      <c r="BP2327" s="722"/>
      <c r="BQ2327" s="722"/>
      <c r="BR2327" s="722"/>
      <c r="BS2327" s="722"/>
      <c r="BT2327" s="722"/>
      <c r="BU2327" s="722"/>
      <c r="BV2327" s="722"/>
      <c r="BW2327" s="722"/>
      <c r="BX2327" s="722"/>
      <c r="BY2327" s="722"/>
      <c r="BZ2327" s="722"/>
      <c r="CA2327" s="722"/>
      <c r="CB2327" s="722"/>
      <c r="CC2327" s="722"/>
      <c r="CD2327" s="722"/>
      <c r="CE2327" s="722"/>
      <c r="CF2327" s="722"/>
      <c r="CG2327" s="722"/>
      <c r="CH2327" s="722"/>
      <c r="CI2327" s="722"/>
      <c r="CJ2327" s="722"/>
      <c r="CK2327" s="722"/>
      <c r="CL2327" s="722"/>
      <c r="CM2327" s="722"/>
      <c r="CN2327" s="722"/>
      <c r="CO2327" s="722"/>
      <c r="CP2327" s="722"/>
      <c r="CQ2327" s="722"/>
      <c r="CR2327" s="722"/>
      <c r="CS2327" s="722"/>
    </row>
    <row r="2328" spans="1:97" s="1376" customFormat="1">
      <c r="A2328" s="722"/>
      <c r="B2328" s="722"/>
      <c r="C2328" s="722"/>
      <c r="D2328" s="722"/>
      <c r="E2328" s="722"/>
      <c r="F2328" s="757"/>
      <c r="G2328" s="757"/>
      <c r="H2328" s="757"/>
      <c r="I2328" s="757"/>
      <c r="J2328" s="757"/>
      <c r="K2328" s="758"/>
      <c r="L2328" s="758"/>
      <c r="M2328" s="722"/>
      <c r="N2328" s="736"/>
      <c r="O2328" s="736"/>
      <c r="P2328" s="736"/>
      <c r="Q2328" s="736"/>
      <c r="R2328" s="736"/>
      <c r="S2328" s="736"/>
      <c r="T2328" s="736"/>
      <c r="U2328" s="736"/>
      <c r="BA2328" s="722"/>
      <c r="BB2328" s="722"/>
      <c r="BC2328" s="722"/>
      <c r="BD2328" s="722"/>
      <c r="BE2328" s="722"/>
      <c r="BF2328" s="722"/>
      <c r="BG2328" s="722"/>
      <c r="BH2328" s="722"/>
      <c r="BI2328" s="722"/>
      <c r="BJ2328" s="722"/>
      <c r="BK2328" s="722"/>
      <c r="BL2328" s="722"/>
      <c r="BM2328" s="722"/>
      <c r="BN2328" s="722"/>
      <c r="BO2328" s="722"/>
      <c r="BP2328" s="722"/>
      <c r="BQ2328" s="722"/>
      <c r="BR2328" s="722"/>
      <c r="BS2328" s="722"/>
      <c r="BT2328" s="722"/>
      <c r="BU2328" s="722"/>
      <c r="BV2328" s="722"/>
      <c r="BW2328" s="722"/>
      <c r="BX2328" s="722"/>
      <c r="BY2328" s="722"/>
      <c r="BZ2328" s="722"/>
      <c r="CA2328" s="722"/>
      <c r="CB2328" s="722"/>
      <c r="CC2328" s="722"/>
      <c r="CD2328" s="722"/>
      <c r="CE2328" s="722"/>
      <c r="CF2328" s="722"/>
      <c r="CG2328" s="722"/>
      <c r="CH2328" s="722"/>
      <c r="CI2328" s="722"/>
      <c r="CJ2328" s="722"/>
      <c r="CK2328" s="722"/>
      <c r="CL2328" s="722"/>
      <c r="CM2328" s="722"/>
      <c r="CN2328" s="722"/>
      <c r="CO2328" s="722"/>
      <c r="CP2328" s="722"/>
      <c r="CQ2328" s="722"/>
      <c r="CR2328" s="722"/>
      <c r="CS2328" s="722"/>
    </row>
    <row r="2329" spans="1:97" s="1376" customFormat="1">
      <c r="A2329" s="722"/>
      <c r="B2329" s="722"/>
      <c r="C2329" s="722"/>
      <c r="D2329" s="722"/>
      <c r="E2329" s="722"/>
      <c r="F2329" s="757"/>
      <c r="G2329" s="757"/>
      <c r="H2329" s="757"/>
      <c r="I2329" s="757"/>
      <c r="J2329" s="757"/>
      <c r="K2329" s="758"/>
      <c r="L2329" s="758"/>
      <c r="M2329" s="722"/>
      <c r="N2329" s="736"/>
      <c r="O2329" s="736"/>
      <c r="P2329" s="736"/>
      <c r="Q2329" s="736"/>
      <c r="R2329" s="736"/>
      <c r="S2329" s="736"/>
      <c r="T2329" s="736"/>
      <c r="U2329" s="736"/>
      <c r="BA2329" s="722"/>
      <c r="BB2329" s="722"/>
      <c r="BC2329" s="722"/>
      <c r="BD2329" s="722"/>
      <c r="BE2329" s="722"/>
      <c r="BF2329" s="722"/>
      <c r="BG2329" s="722"/>
      <c r="BH2329" s="722"/>
      <c r="BI2329" s="722"/>
      <c r="BJ2329" s="722"/>
      <c r="BK2329" s="722"/>
      <c r="BL2329" s="722"/>
      <c r="BM2329" s="722"/>
      <c r="BN2329" s="722"/>
      <c r="BO2329" s="722"/>
      <c r="BP2329" s="722"/>
      <c r="BQ2329" s="722"/>
      <c r="BR2329" s="722"/>
      <c r="BS2329" s="722"/>
      <c r="BT2329" s="722"/>
      <c r="BU2329" s="722"/>
      <c r="BV2329" s="722"/>
      <c r="BW2329" s="722"/>
      <c r="BX2329" s="722"/>
      <c r="BY2329" s="722"/>
      <c r="BZ2329" s="722"/>
      <c r="CA2329" s="722"/>
      <c r="CB2329" s="722"/>
      <c r="CC2329" s="722"/>
      <c r="CD2329" s="722"/>
      <c r="CE2329" s="722"/>
      <c r="CF2329" s="722"/>
      <c r="CG2329" s="722"/>
      <c r="CH2329" s="722"/>
      <c r="CI2329" s="722"/>
      <c r="CJ2329" s="722"/>
      <c r="CK2329" s="722"/>
      <c r="CL2329" s="722"/>
      <c r="CM2329" s="722"/>
      <c r="CN2329" s="722"/>
      <c r="CO2329" s="722"/>
      <c r="CP2329" s="722"/>
      <c r="CQ2329" s="722"/>
      <c r="CR2329" s="722"/>
      <c r="CS2329" s="722"/>
    </row>
    <row r="2330" spans="1:97" s="1376" customFormat="1">
      <c r="A2330" s="722"/>
      <c r="B2330" s="722"/>
      <c r="C2330" s="722"/>
      <c r="D2330" s="722"/>
      <c r="E2330" s="722"/>
      <c r="F2330" s="757"/>
      <c r="G2330" s="757"/>
      <c r="H2330" s="757"/>
      <c r="I2330" s="757"/>
      <c r="J2330" s="757"/>
      <c r="K2330" s="758"/>
      <c r="L2330" s="758"/>
      <c r="M2330" s="722"/>
      <c r="N2330" s="736"/>
      <c r="O2330" s="736"/>
      <c r="P2330" s="736"/>
      <c r="Q2330" s="736"/>
      <c r="R2330" s="736"/>
      <c r="S2330" s="736"/>
      <c r="T2330" s="736"/>
      <c r="U2330" s="736"/>
      <c r="BA2330" s="722"/>
      <c r="BB2330" s="722"/>
      <c r="BC2330" s="722"/>
      <c r="BD2330" s="722"/>
      <c r="BE2330" s="722"/>
      <c r="BF2330" s="722"/>
      <c r="BG2330" s="722"/>
      <c r="BH2330" s="722"/>
      <c r="BI2330" s="722"/>
      <c r="BJ2330" s="722"/>
      <c r="BK2330" s="722"/>
      <c r="BL2330" s="722"/>
      <c r="BM2330" s="722"/>
      <c r="BN2330" s="722"/>
      <c r="BO2330" s="722"/>
      <c r="BP2330" s="722"/>
      <c r="BQ2330" s="722"/>
      <c r="BR2330" s="722"/>
      <c r="BS2330" s="722"/>
      <c r="BT2330" s="722"/>
      <c r="BU2330" s="722"/>
      <c r="BV2330" s="722"/>
      <c r="BW2330" s="722"/>
      <c r="BX2330" s="722"/>
      <c r="BY2330" s="722"/>
      <c r="BZ2330" s="722"/>
      <c r="CA2330" s="722"/>
      <c r="CB2330" s="722"/>
      <c r="CC2330" s="722"/>
      <c r="CD2330" s="722"/>
      <c r="CE2330" s="722"/>
      <c r="CF2330" s="722"/>
      <c r="CG2330" s="722"/>
      <c r="CH2330" s="722"/>
      <c r="CI2330" s="722"/>
      <c r="CJ2330" s="722"/>
      <c r="CK2330" s="722"/>
      <c r="CL2330" s="722"/>
      <c r="CM2330" s="722"/>
      <c r="CN2330" s="722"/>
      <c r="CO2330" s="722"/>
      <c r="CP2330" s="722"/>
      <c r="CQ2330" s="722"/>
      <c r="CR2330" s="722"/>
      <c r="CS2330" s="722"/>
    </row>
    <row r="2331" spans="1:97" s="1376" customFormat="1">
      <c r="A2331" s="722"/>
      <c r="B2331" s="722"/>
      <c r="C2331" s="722"/>
      <c r="D2331" s="722"/>
      <c r="E2331" s="722"/>
      <c r="F2331" s="757"/>
      <c r="G2331" s="757"/>
      <c r="H2331" s="757"/>
      <c r="I2331" s="757"/>
      <c r="J2331" s="757"/>
      <c r="K2331" s="758"/>
      <c r="L2331" s="758"/>
      <c r="M2331" s="722"/>
      <c r="N2331" s="736"/>
      <c r="O2331" s="736"/>
      <c r="P2331" s="736"/>
      <c r="Q2331" s="736"/>
      <c r="R2331" s="736"/>
      <c r="S2331" s="736"/>
      <c r="T2331" s="736"/>
      <c r="U2331" s="736"/>
      <c r="BA2331" s="722"/>
      <c r="BB2331" s="722"/>
      <c r="BC2331" s="722"/>
      <c r="BD2331" s="722"/>
      <c r="BE2331" s="722"/>
      <c r="BF2331" s="722"/>
      <c r="BG2331" s="722"/>
      <c r="BH2331" s="722"/>
      <c r="BI2331" s="722"/>
      <c r="BJ2331" s="722"/>
      <c r="BK2331" s="722"/>
      <c r="BL2331" s="722"/>
      <c r="BM2331" s="722"/>
      <c r="BN2331" s="722"/>
      <c r="BO2331" s="722"/>
      <c r="BP2331" s="722"/>
      <c r="BQ2331" s="722"/>
      <c r="BR2331" s="722"/>
      <c r="BS2331" s="722"/>
      <c r="BT2331" s="722"/>
      <c r="BU2331" s="722"/>
      <c r="BV2331" s="722"/>
      <c r="BW2331" s="722"/>
      <c r="BX2331" s="722"/>
      <c r="BY2331" s="722"/>
      <c r="BZ2331" s="722"/>
      <c r="CA2331" s="722"/>
      <c r="CB2331" s="722"/>
      <c r="CC2331" s="722"/>
      <c r="CD2331" s="722"/>
      <c r="CE2331" s="722"/>
      <c r="CF2331" s="722"/>
      <c r="CG2331" s="722"/>
      <c r="CH2331" s="722"/>
      <c r="CI2331" s="722"/>
      <c r="CJ2331" s="722"/>
      <c r="CK2331" s="722"/>
      <c r="CL2331" s="722"/>
      <c r="CM2331" s="722"/>
      <c r="CN2331" s="722"/>
      <c r="CO2331" s="722"/>
      <c r="CP2331" s="722"/>
      <c r="CQ2331" s="722"/>
      <c r="CR2331" s="722"/>
      <c r="CS2331" s="722"/>
    </row>
    <row r="2332" spans="1:97" s="1376" customFormat="1">
      <c r="A2332" s="722"/>
      <c r="B2332" s="722"/>
      <c r="C2332" s="722"/>
      <c r="D2332" s="722"/>
      <c r="E2332" s="722"/>
      <c r="F2332" s="757"/>
      <c r="G2332" s="757"/>
      <c r="H2332" s="757"/>
      <c r="I2332" s="757"/>
      <c r="J2332" s="757"/>
      <c r="K2332" s="758"/>
      <c r="L2332" s="758"/>
      <c r="M2332" s="722"/>
      <c r="N2332" s="736"/>
      <c r="O2332" s="736"/>
      <c r="P2332" s="736"/>
      <c r="Q2332" s="736"/>
      <c r="R2332" s="736"/>
      <c r="S2332" s="736"/>
      <c r="T2332" s="736"/>
      <c r="U2332" s="736"/>
      <c r="BA2332" s="722"/>
      <c r="BB2332" s="722"/>
      <c r="BC2332" s="722"/>
      <c r="BD2332" s="722"/>
      <c r="BE2332" s="722"/>
      <c r="BF2332" s="722"/>
      <c r="BG2332" s="722"/>
      <c r="BH2332" s="722"/>
      <c r="BI2332" s="722"/>
      <c r="BJ2332" s="722"/>
      <c r="BK2332" s="722"/>
      <c r="BL2332" s="722"/>
      <c r="BM2332" s="722"/>
      <c r="BN2332" s="722"/>
      <c r="BO2332" s="722"/>
      <c r="BP2332" s="722"/>
      <c r="BQ2332" s="722"/>
      <c r="BR2332" s="722"/>
      <c r="BS2332" s="722"/>
      <c r="BT2332" s="722"/>
      <c r="BU2332" s="722"/>
      <c r="BV2332" s="722"/>
      <c r="BW2332" s="722"/>
      <c r="BX2332" s="722"/>
      <c r="BY2332" s="722"/>
      <c r="BZ2332" s="722"/>
      <c r="CA2332" s="722"/>
      <c r="CB2332" s="722"/>
      <c r="CC2332" s="722"/>
      <c r="CD2332" s="722"/>
      <c r="CE2332" s="722"/>
      <c r="CF2332" s="722"/>
      <c r="CG2332" s="722"/>
      <c r="CH2332" s="722"/>
      <c r="CI2332" s="722"/>
      <c r="CJ2332" s="722"/>
      <c r="CK2332" s="722"/>
      <c r="CL2332" s="722"/>
      <c r="CM2332" s="722"/>
      <c r="CN2332" s="722"/>
      <c r="CO2332" s="722"/>
      <c r="CP2332" s="722"/>
      <c r="CQ2332" s="722"/>
      <c r="CR2332" s="722"/>
      <c r="CS2332" s="722"/>
    </row>
    <row r="2333" spans="1:97" s="1376" customFormat="1">
      <c r="A2333" s="722"/>
      <c r="B2333" s="722"/>
      <c r="C2333" s="722"/>
      <c r="D2333" s="722"/>
      <c r="E2333" s="722"/>
      <c r="F2333" s="757"/>
      <c r="G2333" s="757"/>
      <c r="H2333" s="757"/>
      <c r="I2333" s="757"/>
      <c r="J2333" s="757"/>
      <c r="K2333" s="758"/>
      <c r="L2333" s="758"/>
      <c r="M2333" s="722"/>
      <c r="N2333" s="736"/>
      <c r="O2333" s="736"/>
      <c r="P2333" s="736"/>
      <c r="Q2333" s="736"/>
      <c r="R2333" s="736"/>
      <c r="S2333" s="736"/>
      <c r="T2333" s="736"/>
      <c r="U2333" s="736"/>
      <c r="BA2333" s="722"/>
      <c r="BB2333" s="722"/>
      <c r="BC2333" s="722"/>
      <c r="BD2333" s="722"/>
      <c r="BE2333" s="722"/>
      <c r="BF2333" s="722"/>
      <c r="BG2333" s="722"/>
      <c r="BH2333" s="722"/>
      <c r="BI2333" s="722"/>
      <c r="BJ2333" s="722"/>
      <c r="BK2333" s="722"/>
      <c r="BL2333" s="722"/>
      <c r="BM2333" s="722"/>
      <c r="BN2333" s="722"/>
      <c r="BO2333" s="722"/>
      <c r="BP2333" s="722"/>
      <c r="BQ2333" s="722"/>
      <c r="BR2333" s="722"/>
      <c r="BS2333" s="722"/>
      <c r="BT2333" s="722"/>
      <c r="BU2333" s="722"/>
      <c r="BV2333" s="722"/>
      <c r="BW2333" s="722"/>
      <c r="BX2333" s="722"/>
      <c r="BY2333" s="722"/>
      <c r="BZ2333" s="722"/>
      <c r="CA2333" s="722"/>
      <c r="CB2333" s="722"/>
      <c r="CC2333" s="722"/>
      <c r="CD2333" s="722"/>
      <c r="CE2333" s="722"/>
      <c r="CF2333" s="722"/>
      <c r="CG2333" s="722"/>
      <c r="CH2333" s="722"/>
      <c r="CI2333" s="722"/>
      <c r="CJ2333" s="722"/>
      <c r="CK2333" s="722"/>
      <c r="CL2333" s="722"/>
      <c r="CM2333" s="722"/>
      <c r="CN2333" s="722"/>
      <c r="CO2333" s="722"/>
      <c r="CP2333" s="722"/>
      <c r="CQ2333" s="722"/>
      <c r="CR2333" s="722"/>
      <c r="CS2333" s="722"/>
    </row>
    <row r="2334" spans="1:97" s="1376" customFormat="1">
      <c r="A2334" s="722"/>
      <c r="B2334" s="722"/>
      <c r="C2334" s="722"/>
      <c r="D2334" s="722"/>
      <c r="E2334" s="722"/>
      <c r="F2334" s="757"/>
      <c r="G2334" s="757"/>
      <c r="H2334" s="757"/>
      <c r="I2334" s="757"/>
      <c r="J2334" s="757"/>
      <c r="K2334" s="758"/>
      <c r="L2334" s="758"/>
      <c r="M2334" s="722"/>
      <c r="N2334" s="736"/>
      <c r="O2334" s="736"/>
      <c r="P2334" s="736"/>
      <c r="Q2334" s="736"/>
      <c r="R2334" s="736"/>
      <c r="S2334" s="736"/>
      <c r="T2334" s="736"/>
      <c r="U2334" s="736"/>
      <c r="BA2334" s="722"/>
      <c r="BB2334" s="722"/>
      <c r="BC2334" s="722"/>
      <c r="BD2334" s="722"/>
      <c r="BE2334" s="722"/>
      <c r="BF2334" s="722"/>
      <c r="BG2334" s="722"/>
      <c r="BH2334" s="722"/>
      <c r="BI2334" s="722"/>
      <c r="BJ2334" s="722"/>
      <c r="BK2334" s="722"/>
      <c r="BL2334" s="722"/>
      <c r="BM2334" s="722"/>
      <c r="BN2334" s="722"/>
      <c r="BO2334" s="722"/>
      <c r="BP2334" s="722"/>
      <c r="BQ2334" s="722"/>
      <c r="BR2334" s="722"/>
      <c r="BS2334" s="722"/>
      <c r="BT2334" s="722"/>
      <c r="BU2334" s="722"/>
      <c r="BV2334" s="722"/>
      <c r="BW2334" s="722"/>
      <c r="BX2334" s="722"/>
      <c r="BY2334" s="722"/>
      <c r="BZ2334" s="722"/>
      <c r="CA2334" s="722"/>
      <c r="CB2334" s="722"/>
      <c r="CC2334" s="722"/>
      <c r="CD2334" s="722"/>
      <c r="CE2334" s="722"/>
      <c r="CF2334" s="722"/>
      <c r="CG2334" s="722"/>
      <c r="CH2334" s="722"/>
      <c r="CI2334" s="722"/>
      <c r="CJ2334" s="722"/>
      <c r="CK2334" s="722"/>
      <c r="CL2334" s="722"/>
      <c r="CM2334" s="722"/>
      <c r="CN2334" s="722"/>
      <c r="CO2334" s="722"/>
      <c r="CP2334" s="722"/>
      <c r="CQ2334" s="722"/>
      <c r="CR2334" s="722"/>
      <c r="CS2334" s="722"/>
    </row>
    <row r="2335" spans="1:97" s="1376" customFormat="1">
      <c r="A2335" s="722"/>
      <c r="B2335" s="722"/>
      <c r="C2335" s="722"/>
      <c r="D2335" s="722"/>
      <c r="E2335" s="722"/>
      <c r="F2335" s="757"/>
      <c r="G2335" s="757"/>
      <c r="H2335" s="757"/>
      <c r="I2335" s="757"/>
      <c r="J2335" s="757"/>
      <c r="K2335" s="758"/>
      <c r="L2335" s="758"/>
      <c r="M2335" s="722"/>
      <c r="N2335" s="736"/>
      <c r="O2335" s="736"/>
      <c r="P2335" s="736"/>
      <c r="Q2335" s="736"/>
      <c r="R2335" s="736"/>
      <c r="S2335" s="736"/>
      <c r="T2335" s="736"/>
      <c r="U2335" s="736"/>
      <c r="BA2335" s="722"/>
      <c r="BB2335" s="722"/>
      <c r="BC2335" s="722"/>
      <c r="BD2335" s="722"/>
      <c r="BE2335" s="722"/>
      <c r="BF2335" s="722"/>
      <c r="BG2335" s="722"/>
      <c r="BH2335" s="722"/>
      <c r="BI2335" s="722"/>
      <c r="BJ2335" s="722"/>
      <c r="BK2335" s="722"/>
      <c r="BL2335" s="722"/>
      <c r="BM2335" s="722"/>
      <c r="BN2335" s="722"/>
      <c r="BO2335" s="722"/>
      <c r="BP2335" s="722"/>
      <c r="BQ2335" s="722"/>
      <c r="BR2335" s="722"/>
      <c r="BS2335" s="722"/>
      <c r="BT2335" s="722"/>
      <c r="BU2335" s="722"/>
      <c r="BV2335" s="722"/>
      <c r="BW2335" s="722"/>
      <c r="BX2335" s="722"/>
      <c r="BY2335" s="722"/>
      <c r="BZ2335" s="722"/>
      <c r="CA2335" s="722"/>
      <c r="CB2335" s="722"/>
      <c r="CC2335" s="722"/>
      <c r="CD2335" s="722"/>
      <c r="CE2335" s="722"/>
      <c r="CF2335" s="722"/>
      <c r="CG2335" s="722"/>
      <c r="CH2335" s="722"/>
      <c r="CI2335" s="722"/>
      <c r="CJ2335" s="722"/>
      <c r="CK2335" s="722"/>
      <c r="CL2335" s="722"/>
      <c r="CM2335" s="722"/>
      <c r="CN2335" s="722"/>
      <c r="CO2335" s="722"/>
      <c r="CP2335" s="722"/>
      <c r="CQ2335" s="722"/>
      <c r="CR2335" s="722"/>
      <c r="CS2335" s="722"/>
    </row>
    <row r="2336" spans="1:97" s="1376" customFormat="1">
      <c r="A2336" s="722"/>
      <c r="B2336" s="722"/>
      <c r="C2336" s="722"/>
      <c r="D2336" s="722"/>
      <c r="E2336" s="722"/>
      <c r="F2336" s="757"/>
      <c r="G2336" s="757"/>
      <c r="H2336" s="757"/>
      <c r="I2336" s="757"/>
      <c r="J2336" s="757"/>
      <c r="K2336" s="758"/>
      <c r="L2336" s="758"/>
      <c r="M2336" s="722"/>
      <c r="N2336" s="736"/>
      <c r="O2336" s="736"/>
      <c r="P2336" s="736"/>
      <c r="Q2336" s="736"/>
      <c r="R2336" s="736"/>
      <c r="S2336" s="736"/>
      <c r="T2336" s="736"/>
      <c r="U2336" s="736"/>
      <c r="BA2336" s="722"/>
      <c r="BB2336" s="722"/>
      <c r="BC2336" s="722"/>
      <c r="BD2336" s="722"/>
      <c r="BE2336" s="722"/>
      <c r="BF2336" s="722"/>
      <c r="BG2336" s="722"/>
      <c r="BH2336" s="722"/>
      <c r="BI2336" s="722"/>
      <c r="BJ2336" s="722"/>
      <c r="BK2336" s="722"/>
      <c r="BL2336" s="722"/>
      <c r="BM2336" s="722"/>
      <c r="BN2336" s="722"/>
      <c r="BO2336" s="722"/>
      <c r="BP2336" s="722"/>
      <c r="BQ2336" s="722"/>
      <c r="BR2336" s="722"/>
      <c r="BS2336" s="722"/>
      <c r="BT2336" s="722"/>
      <c r="BU2336" s="722"/>
      <c r="BV2336" s="722"/>
      <c r="BW2336" s="722"/>
      <c r="BX2336" s="722"/>
      <c r="BY2336" s="722"/>
      <c r="BZ2336" s="722"/>
      <c r="CA2336" s="722"/>
      <c r="CB2336" s="722"/>
      <c r="CC2336" s="722"/>
      <c r="CD2336" s="722"/>
      <c r="CE2336" s="722"/>
      <c r="CF2336" s="722"/>
      <c r="CG2336" s="722"/>
      <c r="CH2336" s="722"/>
      <c r="CI2336" s="722"/>
      <c r="CJ2336" s="722"/>
      <c r="CK2336" s="722"/>
      <c r="CL2336" s="722"/>
      <c r="CM2336" s="722"/>
      <c r="CN2336" s="722"/>
      <c r="CO2336" s="722"/>
      <c r="CP2336" s="722"/>
      <c r="CQ2336" s="722"/>
      <c r="CR2336" s="722"/>
      <c r="CS2336" s="722"/>
    </row>
    <row r="2337" spans="1:97" s="1376" customFormat="1">
      <c r="A2337" s="722"/>
      <c r="B2337" s="722"/>
      <c r="C2337" s="722"/>
      <c r="D2337" s="722"/>
      <c r="E2337" s="722"/>
      <c r="F2337" s="757"/>
      <c r="G2337" s="757"/>
      <c r="H2337" s="757"/>
      <c r="I2337" s="757"/>
      <c r="J2337" s="757"/>
      <c r="K2337" s="758"/>
      <c r="L2337" s="758"/>
      <c r="M2337" s="722"/>
      <c r="N2337" s="736"/>
      <c r="O2337" s="736"/>
      <c r="P2337" s="736"/>
      <c r="Q2337" s="736"/>
      <c r="R2337" s="736"/>
      <c r="S2337" s="736"/>
      <c r="T2337" s="736"/>
      <c r="U2337" s="736"/>
      <c r="BA2337" s="722"/>
      <c r="BB2337" s="722"/>
      <c r="BC2337" s="722"/>
      <c r="BD2337" s="722"/>
      <c r="BE2337" s="722"/>
      <c r="BF2337" s="722"/>
      <c r="BG2337" s="722"/>
      <c r="BH2337" s="722"/>
      <c r="BI2337" s="722"/>
      <c r="BJ2337" s="722"/>
      <c r="BK2337" s="722"/>
      <c r="BL2337" s="722"/>
      <c r="BM2337" s="722"/>
      <c r="BN2337" s="722"/>
      <c r="BO2337" s="722"/>
      <c r="BP2337" s="722"/>
      <c r="BQ2337" s="722"/>
      <c r="BR2337" s="722"/>
      <c r="BS2337" s="722"/>
      <c r="BT2337" s="722"/>
      <c r="BU2337" s="722"/>
      <c r="BV2337" s="722"/>
      <c r="BW2337" s="722"/>
      <c r="BX2337" s="722"/>
      <c r="BY2337" s="722"/>
      <c r="BZ2337" s="722"/>
      <c r="CA2337" s="722"/>
      <c r="CB2337" s="722"/>
      <c r="CC2337" s="722"/>
      <c r="CD2337" s="722"/>
      <c r="CE2337" s="722"/>
      <c r="CF2337" s="722"/>
      <c r="CG2337" s="722"/>
      <c r="CH2337" s="722"/>
      <c r="CI2337" s="722"/>
      <c r="CJ2337" s="722"/>
      <c r="CK2337" s="722"/>
      <c r="CL2337" s="722"/>
      <c r="CM2337" s="722"/>
      <c r="CN2337" s="722"/>
      <c r="CO2337" s="722"/>
      <c r="CP2337" s="722"/>
      <c r="CQ2337" s="722"/>
      <c r="CR2337" s="722"/>
      <c r="CS2337" s="722"/>
    </row>
    <row r="2338" spans="1:97" s="1376" customFormat="1">
      <c r="A2338" s="722"/>
      <c r="B2338" s="722"/>
      <c r="C2338" s="722"/>
      <c r="D2338" s="722"/>
      <c r="E2338" s="722"/>
      <c r="F2338" s="757"/>
      <c r="G2338" s="757"/>
      <c r="H2338" s="757"/>
      <c r="I2338" s="757"/>
      <c r="J2338" s="757"/>
      <c r="K2338" s="758"/>
      <c r="L2338" s="758"/>
      <c r="M2338" s="722"/>
      <c r="N2338" s="736"/>
      <c r="O2338" s="736"/>
      <c r="P2338" s="736"/>
      <c r="Q2338" s="736"/>
      <c r="R2338" s="736"/>
      <c r="S2338" s="736"/>
      <c r="T2338" s="736"/>
      <c r="U2338" s="736"/>
      <c r="BA2338" s="722"/>
      <c r="BB2338" s="722"/>
      <c r="BC2338" s="722"/>
      <c r="BD2338" s="722"/>
      <c r="BE2338" s="722"/>
      <c r="BF2338" s="722"/>
      <c r="BG2338" s="722"/>
      <c r="BH2338" s="722"/>
      <c r="BI2338" s="722"/>
      <c r="BJ2338" s="722"/>
      <c r="BK2338" s="722"/>
      <c r="BL2338" s="722"/>
      <c r="BM2338" s="722"/>
      <c r="BN2338" s="722"/>
      <c r="BO2338" s="722"/>
      <c r="BP2338" s="722"/>
      <c r="BQ2338" s="722"/>
      <c r="BR2338" s="722"/>
      <c r="BS2338" s="722"/>
      <c r="BT2338" s="722"/>
      <c r="BU2338" s="722"/>
      <c r="BV2338" s="722"/>
      <c r="BW2338" s="722"/>
      <c r="BX2338" s="722"/>
      <c r="BY2338" s="722"/>
      <c r="BZ2338" s="722"/>
      <c r="CA2338" s="722"/>
      <c r="CB2338" s="722"/>
      <c r="CC2338" s="722"/>
      <c r="CD2338" s="722"/>
      <c r="CE2338" s="722"/>
      <c r="CF2338" s="722"/>
      <c r="CG2338" s="722"/>
      <c r="CH2338" s="722"/>
      <c r="CI2338" s="722"/>
      <c r="CJ2338" s="722"/>
      <c r="CK2338" s="722"/>
      <c r="CL2338" s="722"/>
      <c r="CM2338" s="722"/>
      <c r="CN2338" s="722"/>
      <c r="CO2338" s="722"/>
      <c r="CP2338" s="722"/>
      <c r="CQ2338" s="722"/>
      <c r="CR2338" s="722"/>
      <c r="CS2338" s="722"/>
    </row>
    <row r="2339" spans="1:97" s="1376" customFormat="1">
      <c r="A2339" s="722"/>
      <c r="B2339" s="722"/>
      <c r="C2339" s="722"/>
      <c r="D2339" s="722"/>
      <c r="E2339" s="722"/>
      <c r="F2339" s="757"/>
      <c r="G2339" s="757"/>
      <c r="H2339" s="757"/>
      <c r="I2339" s="757"/>
      <c r="J2339" s="757"/>
      <c r="K2339" s="758"/>
      <c r="L2339" s="758"/>
      <c r="M2339" s="722"/>
      <c r="N2339" s="736"/>
      <c r="O2339" s="736"/>
      <c r="P2339" s="736"/>
      <c r="Q2339" s="736"/>
      <c r="R2339" s="736"/>
      <c r="S2339" s="736"/>
      <c r="T2339" s="736"/>
      <c r="U2339" s="736"/>
      <c r="BA2339" s="722"/>
      <c r="BB2339" s="722"/>
      <c r="BC2339" s="722"/>
      <c r="BD2339" s="722"/>
      <c r="BE2339" s="722"/>
      <c r="BF2339" s="722"/>
      <c r="BG2339" s="722"/>
      <c r="BH2339" s="722"/>
      <c r="BI2339" s="722"/>
      <c r="BJ2339" s="722"/>
      <c r="BK2339" s="722"/>
      <c r="BL2339" s="722"/>
      <c r="BM2339" s="722"/>
      <c r="BN2339" s="722"/>
      <c r="BO2339" s="722"/>
      <c r="BP2339" s="722"/>
      <c r="BQ2339" s="722"/>
      <c r="BR2339" s="722"/>
      <c r="BS2339" s="722"/>
      <c r="BT2339" s="722"/>
      <c r="BU2339" s="722"/>
      <c r="BV2339" s="722"/>
      <c r="BW2339" s="722"/>
      <c r="BX2339" s="722"/>
      <c r="BY2339" s="722"/>
      <c r="BZ2339" s="722"/>
      <c r="CA2339" s="722"/>
      <c r="CB2339" s="722"/>
      <c r="CC2339" s="722"/>
      <c r="CD2339" s="722"/>
      <c r="CE2339" s="722"/>
      <c r="CF2339" s="722"/>
      <c r="CG2339" s="722"/>
      <c r="CH2339" s="722"/>
      <c r="CI2339" s="722"/>
      <c r="CJ2339" s="722"/>
      <c r="CK2339" s="722"/>
      <c r="CL2339" s="722"/>
      <c r="CM2339" s="722"/>
      <c r="CN2339" s="722"/>
      <c r="CO2339" s="722"/>
      <c r="CP2339" s="722"/>
      <c r="CQ2339" s="722"/>
      <c r="CR2339" s="722"/>
      <c r="CS2339" s="722"/>
    </row>
    <row r="2340" spans="1:97" s="1376" customFormat="1">
      <c r="A2340" s="722"/>
      <c r="B2340" s="722"/>
      <c r="C2340" s="722"/>
      <c r="D2340" s="722"/>
      <c r="E2340" s="722"/>
      <c r="F2340" s="757"/>
      <c r="G2340" s="757"/>
      <c r="H2340" s="757"/>
      <c r="I2340" s="757"/>
      <c r="J2340" s="757"/>
      <c r="K2340" s="758"/>
      <c r="L2340" s="758"/>
      <c r="M2340" s="722"/>
      <c r="N2340" s="736"/>
      <c r="O2340" s="736"/>
      <c r="P2340" s="736"/>
      <c r="Q2340" s="736"/>
      <c r="R2340" s="736"/>
      <c r="S2340" s="736"/>
      <c r="T2340" s="736"/>
      <c r="U2340" s="736"/>
      <c r="BA2340" s="722"/>
      <c r="BB2340" s="722"/>
      <c r="BC2340" s="722"/>
      <c r="BD2340" s="722"/>
      <c r="BE2340" s="722"/>
      <c r="BF2340" s="722"/>
      <c r="BG2340" s="722"/>
      <c r="BH2340" s="722"/>
      <c r="BI2340" s="722"/>
      <c r="BJ2340" s="722"/>
      <c r="BK2340" s="722"/>
      <c r="BL2340" s="722"/>
      <c r="BM2340" s="722"/>
      <c r="BN2340" s="722"/>
      <c r="BO2340" s="722"/>
      <c r="BP2340" s="722"/>
      <c r="BQ2340" s="722"/>
      <c r="BR2340" s="722"/>
      <c r="BS2340" s="722"/>
      <c r="BT2340" s="722"/>
      <c r="BU2340" s="722"/>
      <c r="BV2340" s="722"/>
      <c r="BW2340" s="722"/>
      <c r="BX2340" s="722"/>
      <c r="BY2340" s="722"/>
      <c r="BZ2340" s="722"/>
      <c r="CA2340" s="722"/>
      <c r="CB2340" s="722"/>
      <c r="CC2340" s="722"/>
      <c r="CD2340" s="722"/>
      <c r="CE2340" s="722"/>
      <c r="CF2340" s="722"/>
      <c r="CG2340" s="722"/>
      <c r="CH2340" s="722"/>
      <c r="CI2340" s="722"/>
      <c r="CJ2340" s="722"/>
      <c r="CK2340" s="722"/>
      <c r="CL2340" s="722"/>
      <c r="CM2340" s="722"/>
      <c r="CN2340" s="722"/>
      <c r="CO2340" s="722"/>
      <c r="CP2340" s="722"/>
      <c r="CQ2340" s="722"/>
      <c r="CR2340" s="722"/>
      <c r="CS2340" s="722"/>
    </row>
    <row r="2341" spans="1:97" s="1376" customFormat="1">
      <c r="A2341" s="722"/>
      <c r="B2341" s="722"/>
      <c r="C2341" s="722"/>
      <c r="D2341" s="722"/>
      <c r="E2341" s="722"/>
      <c r="F2341" s="757"/>
      <c r="G2341" s="757"/>
      <c r="H2341" s="757"/>
      <c r="I2341" s="757"/>
      <c r="J2341" s="757"/>
      <c r="K2341" s="758"/>
      <c r="L2341" s="758"/>
      <c r="M2341" s="722"/>
      <c r="N2341" s="736"/>
      <c r="O2341" s="736"/>
      <c r="P2341" s="736"/>
      <c r="Q2341" s="736"/>
      <c r="R2341" s="736"/>
      <c r="S2341" s="736"/>
      <c r="T2341" s="736"/>
      <c r="U2341" s="736"/>
      <c r="BA2341" s="722"/>
      <c r="BB2341" s="722"/>
      <c r="BC2341" s="722"/>
      <c r="BD2341" s="722"/>
      <c r="BE2341" s="722"/>
      <c r="BF2341" s="722"/>
      <c r="BG2341" s="722"/>
      <c r="BH2341" s="722"/>
      <c r="BI2341" s="722"/>
      <c r="BJ2341" s="722"/>
      <c r="BK2341" s="722"/>
      <c r="BL2341" s="722"/>
      <c r="BM2341" s="722"/>
      <c r="BN2341" s="722"/>
      <c r="BO2341" s="722"/>
      <c r="BP2341" s="722"/>
      <c r="BQ2341" s="722"/>
      <c r="BR2341" s="722"/>
      <c r="BS2341" s="722"/>
      <c r="BT2341" s="722"/>
      <c r="BU2341" s="722"/>
      <c r="BV2341" s="722"/>
      <c r="BW2341" s="722"/>
      <c r="BX2341" s="722"/>
      <c r="BY2341" s="722"/>
      <c r="BZ2341" s="722"/>
      <c r="CA2341" s="722"/>
      <c r="CB2341" s="722"/>
      <c r="CC2341" s="722"/>
      <c r="CD2341" s="722"/>
      <c r="CE2341" s="722"/>
      <c r="CF2341" s="722"/>
      <c r="CG2341" s="722"/>
      <c r="CH2341" s="722"/>
      <c r="CI2341" s="722"/>
      <c r="CJ2341" s="722"/>
      <c r="CK2341" s="722"/>
      <c r="CL2341" s="722"/>
      <c r="CM2341" s="722"/>
      <c r="CN2341" s="722"/>
      <c r="CO2341" s="722"/>
      <c r="CP2341" s="722"/>
      <c r="CQ2341" s="722"/>
      <c r="CR2341" s="722"/>
      <c r="CS2341" s="722"/>
    </row>
    <row r="2342" spans="1:97" s="1376" customFormat="1">
      <c r="A2342" s="722"/>
      <c r="B2342" s="722"/>
      <c r="C2342" s="722"/>
      <c r="D2342" s="722"/>
      <c r="E2342" s="722"/>
      <c r="F2342" s="757"/>
      <c r="G2342" s="757"/>
      <c r="H2342" s="757"/>
      <c r="I2342" s="757"/>
      <c r="J2342" s="757"/>
      <c r="K2342" s="758"/>
      <c r="L2342" s="758"/>
      <c r="M2342" s="722"/>
      <c r="N2342" s="736"/>
      <c r="O2342" s="736"/>
      <c r="P2342" s="736"/>
      <c r="Q2342" s="736"/>
      <c r="R2342" s="736"/>
      <c r="S2342" s="736"/>
      <c r="T2342" s="736"/>
      <c r="U2342" s="736"/>
      <c r="BA2342" s="722"/>
      <c r="BB2342" s="722"/>
      <c r="BC2342" s="722"/>
      <c r="BD2342" s="722"/>
      <c r="BE2342" s="722"/>
      <c r="BF2342" s="722"/>
      <c r="BG2342" s="722"/>
      <c r="BH2342" s="722"/>
      <c r="BI2342" s="722"/>
      <c r="BJ2342" s="722"/>
      <c r="BK2342" s="722"/>
      <c r="BL2342" s="722"/>
      <c r="BM2342" s="722"/>
      <c r="BN2342" s="722"/>
      <c r="BO2342" s="722"/>
      <c r="BP2342" s="722"/>
      <c r="BQ2342" s="722"/>
      <c r="BR2342" s="722"/>
      <c r="BS2342" s="722"/>
      <c r="BT2342" s="722"/>
      <c r="BU2342" s="722"/>
      <c r="BV2342" s="722"/>
      <c r="BW2342" s="722"/>
      <c r="BX2342" s="722"/>
      <c r="BY2342" s="722"/>
      <c r="BZ2342" s="722"/>
      <c r="CA2342" s="722"/>
      <c r="CB2342" s="722"/>
      <c r="CC2342" s="722"/>
      <c r="CD2342" s="722"/>
      <c r="CE2342" s="722"/>
      <c r="CF2342" s="722"/>
      <c r="CG2342" s="722"/>
      <c r="CH2342" s="722"/>
      <c r="CI2342" s="722"/>
      <c r="CJ2342" s="722"/>
      <c r="CK2342" s="722"/>
      <c r="CL2342" s="722"/>
      <c r="CM2342" s="722"/>
      <c r="CN2342" s="722"/>
      <c r="CO2342" s="722"/>
      <c r="CP2342" s="722"/>
      <c r="CQ2342" s="722"/>
      <c r="CR2342" s="722"/>
      <c r="CS2342" s="722"/>
    </row>
    <row r="2343" spans="1:97" s="1376" customFormat="1">
      <c r="A2343" s="722"/>
      <c r="B2343" s="722"/>
      <c r="C2343" s="722"/>
      <c r="D2343" s="722"/>
      <c r="E2343" s="722"/>
      <c r="F2343" s="757"/>
      <c r="G2343" s="757"/>
      <c r="H2343" s="757"/>
      <c r="I2343" s="757"/>
      <c r="J2343" s="757"/>
      <c r="K2343" s="758"/>
      <c r="L2343" s="758"/>
      <c r="M2343" s="722"/>
      <c r="N2343" s="736"/>
      <c r="O2343" s="736"/>
      <c r="P2343" s="736"/>
      <c r="Q2343" s="736"/>
      <c r="R2343" s="736"/>
      <c r="S2343" s="736"/>
      <c r="T2343" s="736"/>
      <c r="U2343" s="736"/>
      <c r="BA2343" s="722"/>
      <c r="BB2343" s="722"/>
      <c r="BC2343" s="722"/>
      <c r="BD2343" s="722"/>
      <c r="BE2343" s="722"/>
      <c r="BF2343" s="722"/>
      <c r="BG2343" s="722"/>
      <c r="BH2343" s="722"/>
      <c r="BI2343" s="722"/>
      <c r="BJ2343" s="722"/>
      <c r="BK2343" s="722"/>
      <c r="BL2343" s="722"/>
      <c r="BM2343" s="722"/>
      <c r="BN2343" s="722"/>
      <c r="BO2343" s="722"/>
      <c r="BP2343" s="722"/>
      <c r="BQ2343" s="722"/>
      <c r="BR2343" s="722"/>
      <c r="BS2343" s="722"/>
      <c r="BT2343" s="722"/>
      <c r="BU2343" s="722"/>
      <c r="BV2343" s="722"/>
      <c r="BW2343" s="722"/>
      <c r="BX2343" s="722"/>
      <c r="BY2343" s="722"/>
      <c r="BZ2343" s="722"/>
      <c r="CA2343" s="722"/>
      <c r="CB2343" s="722"/>
      <c r="CC2343" s="722"/>
      <c r="CD2343" s="722"/>
      <c r="CE2343" s="722"/>
      <c r="CF2343" s="722"/>
      <c r="CG2343" s="722"/>
      <c r="CH2343" s="722"/>
      <c r="CI2343" s="722"/>
      <c r="CJ2343" s="722"/>
      <c r="CK2343" s="722"/>
      <c r="CL2343" s="722"/>
      <c r="CM2343" s="722"/>
      <c r="CN2343" s="722"/>
      <c r="CO2343" s="722"/>
      <c r="CP2343" s="722"/>
      <c r="CQ2343" s="722"/>
      <c r="CR2343" s="722"/>
      <c r="CS2343" s="722"/>
    </row>
    <row r="2344" spans="1:97" s="1376" customFormat="1">
      <c r="A2344" s="722"/>
      <c r="B2344" s="722"/>
      <c r="C2344" s="722"/>
      <c r="D2344" s="722"/>
      <c r="E2344" s="722"/>
      <c r="F2344" s="757"/>
      <c r="G2344" s="757"/>
      <c r="H2344" s="757"/>
      <c r="I2344" s="757"/>
      <c r="J2344" s="757"/>
      <c r="K2344" s="758"/>
      <c r="L2344" s="758"/>
      <c r="M2344" s="722"/>
      <c r="N2344" s="736"/>
      <c r="O2344" s="736"/>
      <c r="P2344" s="736"/>
      <c r="Q2344" s="736"/>
      <c r="R2344" s="736"/>
      <c r="S2344" s="736"/>
      <c r="T2344" s="736"/>
      <c r="U2344" s="736"/>
      <c r="BA2344" s="722"/>
      <c r="BB2344" s="722"/>
      <c r="BC2344" s="722"/>
      <c r="BD2344" s="722"/>
      <c r="BE2344" s="722"/>
      <c r="BF2344" s="722"/>
      <c r="BG2344" s="722"/>
      <c r="BH2344" s="722"/>
      <c r="BI2344" s="722"/>
      <c r="BJ2344" s="722"/>
      <c r="BK2344" s="722"/>
      <c r="BL2344" s="722"/>
      <c r="BM2344" s="722"/>
      <c r="BN2344" s="722"/>
      <c r="BO2344" s="722"/>
      <c r="BP2344" s="722"/>
      <c r="BQ2344" s="722"/>
      <c r="BR2344" s="722"/>
      <c r="BS2344" s="722"/>
      <c r="BT2344" s="722"/>
      <c r="BU2344" s="722"/>
      <c r="BV2344" s="722"/>
      <c r="BW2344" s="722"/>
      <c r="BX2344" s="722"/>
      <c r="BY2344" s="722"/>
      <c r="BZ2344" s="722"/>
      <c r="CA2344" s="722"/>
      <c r="CB2344" s="722"/>
      <c r="CC2344" s="722"/>
      <c r="CD2344" s="722"/>
      <c r="CE2344" s="722"/>
      <c r="CF2344" s="722"/>
      <c r="CG2344" s="722"/>
      <c r="CH2344" s="722"/>
      <c r="CI2344" s="722"/>
      <c r="CJ2344" s="722"/>
      <c r="CK2344" s="722"/>
      <c r="CL2344" s="722"/>
      <c r="CM2344" s="722"/>
      <c r="CN2344" s="722"/>
      <c r="CO2344" s="722"/>
      <c r="CP2344" s="722"/>
      <c r="CQ2344" s="722"/>
      <c r="CR2344" s="722"/>
      <c r="CS2344" s="722"/>
    </row>
    <row r="2345" spans="1:97" s="1376" customFormat="1">
      <c r="A2345" s="722"/>
      <c r="B2345" s="722"/>
      <c r="C2345" s="722"/>
      <c r="D2345" s="722"/>
      <c r="E2345" s="722"/>
      <c r="F2345" s="757"/>
      <c r="G2345" s="757"/>
      <c r="H2345" s="757"/>
      <c r="I2345" s="757"/>
      <c r="J2345" s="757"/>
      <c r="K2345" s="758"/>
      <c r="L2345" s="758"/>
      <c r="M2345" s="722"/>
      <c r="N2345" s="736"/>
      <c r="O2345" s="736"/>
      <c r="P2345" s="736"/>
      <c r="Q2345" s="736"/>
      <c r="R2345" s="736"/>
      <c r="S2345" s="736"/>
      <c r="T2345" s="736"/>
      <c r="U2345" s="736"/>
      <c r="BA2345" s="722"/>
      <c r="BB2345" s="722"/>
      <c r="BC2345" s="722"/>
      <c r="BD2345" s="722"/>
      <c r="BE2345" s="722"/>
      <c r="BF2345" s="722"/>
      <c r="BG2345" s="722"/>
      <c r="BH2345" s="722"/>
      <c r="BI2345" s="722"/>
      <c r="BJ2345" s="722"/>
      <c r="BK2345" s="722"/>
      <c r="BL2345" s="722"/>
      <c r="BM2345" s="722"/>
      <c r="BN2345" s="722"/>
      <c r="BO2345" s="722"/>
      <c r="BP2345" s="722"/>
      <c r="BQ2345" s="722"/>
      <c r="BR2345" s="722"/>
      <c r="BS2345" s="722"/>
      <c r="BT2345" s="722"/>
      <c r="BU2345" s="722"/>
      <c r="BV2345" s="722"/>
      <c r="BW2345" s="722"/>
      <c r="BX2345" s="722"/>
      <c r="BY2345" s="722"/>
      <c r="BZ2345" s="722"/>
      <c r="CA2345" s="722"/>
      <c r="CB2345" s="722"/>
      <c r="CC2345" s="722"/>
      <c r="CD2345" s="722"/>
      <c r="CE2345" s="722"/>
      <c r="CF2345" s="722"/>
      <c r="CG2345" s="722"/>
      <c r="CH2345" s="722"/>
      <c r="CI2345" s="722"/>
      <c r="CJ2345" s="722"/>
      <c r="CK2345" s="722"/>
      <c r="CL2345" s="722"/>
      <c r="CM2345" s="722"/>
      <c r="CN2345" s="722"/>
      <c r="CO2345" s="722"/>
      <c r="CP2345" s="722"/>
      <c r="CQ2345" s="722"/>
      <c r="CR2345" s="722"/>
      <c r="CS2345" s="722"/>
    </row>
    <row r="2346" spans="1:97" s="1376" customFormat="1">
      <c r="A2346" s="722"/>
      <c r="B2346" s="722"/>
      <c r="C2346" s="722"/>
      <c r="D2346" s="722"/>
      <c r="E2346" s="722"/>
      <c r="F2346" s="757"/>
      <c r="G2346" s="757"/>
      <c r="H2346" s="757"/>
      <c r="I2346" s="757"/>
      <c r="J2346" s="757"/>
      <c r="K2346" s="758"/>
      <c r="L2346" s="758"/>
      <c r="M2346" s="722"/>
      <c r="N2346" s="736"/>
      <c r="O2346" s="736"/>
      <c r="P2346" s="736"/>
      <c r="Q2346" s="736"/>
      <c r="R2346" s="736"/>
      <c r="S2346" s="736"/>
      <c r="T2346" s="736"/>
      <c r="U2346" s="736"/>
      <c r="BA2346" s="722"/>
      <c r="BB2346" s="722"/>
      <c r="BC2346" s="722"/>
      <c r="BD2346" s="722"/>
      <c r="BE2346" s="722"/>
      <c r="BF2346" s="722"/>
      <c r="BG2346" s="722"/>
      <c r="BH2346" s="722"/>
      <c r="BI2346" s="722"/>
      <c r="BJ2346" s="722"/>
      <c r="BK2346" s="722"/>
      <c r="BL2346" s="722"/>
      <c r="BM2346" s="722"/>
      <c r="BN2346" s="722"/>
      <c r="BO2346" s="722"/>
      <c r="BP2346" s="722"/>
      <c r="BQ2346" s="722"/>
      <c r="BR2346" s="722"/>
      <c r="BS2346" s="722"/>
      <c r="BT2346" s="722"/>
      <c r="BU2346" s="722"/>
      <c r="BV2346" s="722"/>
      <c r="BW2346" s="722"/>
      <c r="BX2346" s="722"/>
      <c r="BY2346" s="722"/>
      <c r="BZ2346" s="722"/>
      <c r="CA2346" s="722"/>
      <c r="CB2346" s="722"/>
      <c r="CC2346" s="722"/>
      <c r="CD2346" s="722"/>
      <c r="CE2346" s="722"/>
      <c r="CF2346" s="722"/>
      <c r="CG2346" s="722"/>
      <c r="CH2346" s="722"/>
      <c r="CI2346" s="722"/>
      <c r="CJ2346" s="722"/>
      <c r="CK2346" s="722"/>
      <c r="CL2346" s="722"/>
      <c r="CM2346" s="722"/>
      <c r="CN2346" s="722"/>
      <c r="CO2346" s="722"/>
      <c r="CP2346" s="722"/>
      <c r="CQ2346" s="722"/>
      <c r="CR2346" s="722"/>
      <c r="CS2346" s="722"/>
    </row>
    <row r="2347" spans="1:97" s="1376" customFormat="1">
      <c r="A2347" s="722"/>
      <c r="B2347" s="722"/>
      <c r="C2347" s="722"/>
      <c r="D2347" s="722"/>
      <c r="E2347" s="722"/>
      <c r="F2347" s="757"/>
      <c r="G2347" s="757"/>
      <c r="H2347" s="757"/>
      <c r="I2347" s="757"/>
      <c r="J2347" s="757"/>
      <c r="K2347" s="758"/>
      <c r="L2347" s="758"/>
      <c r="M2347" s="722"/>
      <c r="N2347" s="736"/>
      <c r="O2347" s="736"/>
      <c r="P2347" s="736"/>
      <c r="Q2347" s="736"/>
      <c r="R2347" s="736"/>
      <c r="S2347" s="736"/>
      <c r="T2347" s="736"/>
      <c r="U2347" s="736"/>
      <c r="BA2347" s="722"/>
      <c r="BB2347" s="722"/>
      <c r="BC2347" s="722"/>
      <c r="BD2347" s="722"/>
      <c r="BE2347" s="722"/>
      <c r="BF2347" s="722"/>
      <c r="BG2347" s="722"/>
      <c r="BH2347" s="722"/>
      <c r="BI2347" s="722"/>
      <c r="BJ2347" s="722"/>
      <c r="BK2347" s="722"/>
      <c r="BL2347" s="722"/>
      <c r="BM2347" s="722"/>
      <c r="BN2347" s="722"/>
      <c r="BO2347" s="722"/>
      <c r="BP2347" s="722"/>
      <c r="BQ2347" s="722"/>
      <c r="BR2347" s="722"/>
      <c r="BS2347" s="722"/>
      <c r="BT2347" s="722"/>
      <c r="BU2347" s="722"/>
      <c r="BV2347" s="722"/>
      <c r="BW2347" s="722"/>
      <c r="BX2347" s="722"/>
      <c r="BY2347" s="722"/>
      <c r="BZ2347" s="722"/>
      <c r="CA2347" s="722"/>
      <c r="CB2347" s="722"/>
      <c r="CC2347" s="722"/>
      <c r="CD2347" s="722"/>
      <c r="CE2347" s="722"/>
      <c r="CF2347" s="722"/>
      <c r="CG2347" s="722"/>
      <c r="CH2347" s="722"/>
      <c r="CI2347" s="722"/>
      <c r="CJ2347" s="722"/>
      <c r="CK2347" s="722"/>
      <c r="CL2347" s="722"/>
      <c r="CM2347" s="722"/>
      <c r="CN2347" s="722"/>
      <c r="CO2347" s="722"/>
      <c r="CP2347" s="722"/>
      <c r="CQ2347" s="722"/>
      <c r="CR2347" s="722"/>
      <c r="CS2347" s="722"/>
    </row>
    <row r="2348" spans="1:97" s="1376" customFormat="1">
      <c r="A2348" s="722"/>
      <c r="B2348" s="722"/>
      <c r="C2348" s="722"/>
      <c r="D2348" s="722"/>
      <c r="E2348" s="722"/>
      <c r="F2348" s="757"/>
      <c r="G2348" s="757"/>
      <c r="H2348" s="757"/>
      <c r="I2348" s="757"/>
      <c r="J2348" s="757"/>
      <c r="K2348" s="758"/>
      <c r="L2348" s="758"/>
      <c r="M2348" s="722"/>
      <c r="N2348" s="736"/>
      <c r="O2348" s="736"/>
      <c r="P2348" s="736"/>
      <c r="Q2348" s="736"/>
      <c r="R2348" s="736"/>
      <c r="S2348" s="736"/>
      <c r="T2348" s="736"/>
      <c r="U2348" s="736"/>
      <c r="BA2348" s="722"/>
      <c r="BB2348" s="722"/>
      <c r="BC2348" s="722"/>
      <c r="BD2348" s="722"/>
      <c r="BE2348" s="722"/>
      <c r="BF2348" s="722"/>
      <c r="BG2348" s="722"/>
      <c r="BH2348" s="722"/>
      <c r="BI2348" s="722"/>
      <c r="BJ2348" s="722"/>
      <c r="BK2348" s="722"/>
      <c r="BL2348" s="722"/>
      <c r="BM2348" s="722"/>
      <c r="BN2348" s="722"/>
      <c r="BO2348" s="722"/>
      <c r="BP2348" s="722"/>
      <c r="BQ2348" s="722"/>
      <c r="BR2348" s="722"/>
      <c r="BS2348" s="722"/>
      <c r="BT2348" s="722"/>
      <c r="BU2348" s="722"/>
      <c r="BV2348" s="722"/>
      <c r="BW2348" s="722"/>
      <c r="BX2348" s="722"/>
      <c r="BY2348" s="722"/>
      <c r="BZ2348" s="722"/>
      <c r="CA2348" s="722"/>
      <c r="CB2348" s="722"/>
      <c r="CC2348" s="722"/>
      <c r="CD2348" s="722"/>
      <c r="CE2348" s="722"/>
      <c r="CF2348" s="722"/>
      <c r="CG2348" s="722"/>
      <c r="CH2348" s="722"/>
      <c r="CI2348" s="722"/>
      <c r="CJ2348" s="722"/>
      <c r="CK2348" s="722"/>
      <c r="CL2348" s="722"/>
      <c r="CM2348" s="722"/>
      <c r="CN2348" s="722"/>
      <c r="CO2348" s="722"/>
      <c r="CP2348" s="722"/>
      <c r="CQ2348" s="722"/>
      <c r="CR2348" s="722"/>
      <c r="CS2348" s="722"/>
    </row>
    <row r="2349" spans="1:97" s="1376" customFormat="1">
      <c r="A2349" s="722"/>
      <c r="B2349" s="722"/>
      <c r="C2349" s="722"/>
      <c r="D2349" s="722"/>
      <c r="E2349" s="722"/>
      <c r="F2349" s="757"/>
      <c r="G2349" s="757"/>
      <c r="H2349" s="757"/>
      <c r="I2349" s="757"/>
      <c r="J2349" s="757"/>
      <c r="K2349" s="758"/>
      <c r="L2349" s="758"/>
      <c r="M2349" s="722"/>
      <c r="N2349" s="736"/>
      <c r="O2349" s="736"/>
      <c r="P2349" s="736"/>
      <c r="Q2349" s="736"/>
      <c r="R2349" s="736"/>
      <c r="S2349" s="736"/>
      <c r="T2349" s="736"/>
      <c r="U2349" s="736"/>
      <c r="BA2349" s="722"/>
      <c r="BB2349" s="722"/>
      <c r="BC2349" s="722"/>
      <c r="BD2349" s="722"/>
      <c r="BE2349" s="722"/>
      <c r="BF2349" s="722"/>
      <c r="BG2349" s="722"/>
      <c r="BH2349" s="722"/>
      <c r="BI2349" s="722"/>
      <c r="BJ2349" s="722"/>
      <c r="BK2349" s="722"/>
      <c r="BL2349" s="722"/>
      <c r="BM2349" s="722"/>
      <c r="BN2349" s="722"/>
      <c r="BO2349" s="722"/>
      <c r="BP2349" s="722"/>
      <c r="BQ2349" s="722"/>
      <c r="BR2349" s="722"/>
      <c r="BS2349" s="722"/>
      <c r="BT2349" s="722"/>
      <c r="BU2349" s="722"/>
      <c r="BV2349" s="722"/>
      <c r="BW2349" s="722"/>
      <c r="BX2349" s="722"/>
      <c r="BY2349" s="722"/>
      <c r="BZ2349" s="722"/>
      <c r="CA2349" s="722"/>
      <c r="CB2349" s="722"/>
      <c r="CC2349" s="722"/>
      <c r="CD2349" s="722"/>
      <c r="CE2349" s="722"/>
      <c r="CF2349" s="722"/>
      <c r="CG2349" s="722"/>
      <c r="CH2349" s="722"/>
      <c r="CI2349" s="722"/>
      <c r="CJ2349" s="722"/>
      <c r="CK2349" s="722"/>
      <c r="CL2349" s="722"/>
      <c r="CM2349" s="722"/>
      <c r="CN2349" s="722"/>
      <c r="CO2349" s="722"/>
      <c r="CP2349" s="722"/>
      <c r="CQ2349" s="722"/>
      <c r="CR2349" s="722"/>
      <c r="CS2349" s="722"/>
    </row>
    <row r="2350" spans="1:97" s="1376" customFormat="1">
      <c r="A2350" s="722"/>
      <c r="B2350" s="722"/>
      <c r="C2350" s="722"/>
      <c r="D2350" s="722"/>
      <c r="E2350" s="722"/>
      <c r="F2350" s="757"/>
      <c r="G2350" s="757"/>
      <c r="H2350" s="757"/>
      <c r="I2350" s="757"/>
      <c r="J2350" s="757"/>
      <c r="K2350" s="758"/>
      <c r="L2350" s="758"/>
      <c r="M2350" s="722"/>
      <c r="N2350" s="736"/>
      <c r="O2350" s="736"/>
      <c r="P2350" s="736"/>
      <c r="Q2350" s="736"/>
      <c r="R2350" s="736"/>
      <c r="S2350" s="736"/>
      <c r="T2350" s="736"/>
      <c r="U2350" s="736"/>
      <c r="BA2350" s="722"/>
      <c r="BB2350" s="722"/>
      <c r="BC2350" s="722"/>
      <c r="BD2350" s="722"/>
      <c r="BE2350" s="722"/>
      <c r="BF2350" s="722"/>
      <c r="BG2350" s="722"/>
      <c r="BH2350" s="722"/>
      <c r="BI2350" s="722"/>
      <c r="BJ2350" s="722"/>
      <c r="BK2350" s="722"/>
      <c r="BL2350" s="722"/>
      <c r="BM2350" s="722"/>
      <c r="BN2350" s="722"/>
      <c r="BO2350" s="722"/>
      <c r="BP2350" s="722"/>
      <c r="BQ2350" s="722"/>
      <c r="BR2350" s="722"/>
      <c r="BS2350" s="722"/>
      <c r="BT2350" s="722"/>
      <c r="BU2350" s="722"/>
      <c r="BV2350" s="722"/>
      <c r="BW2350" s="722"/>
      <c r="BX2350" s="722"/>
      <c r="BY2350" s="722"/>
      <c r="BZ2350" s="722"/>
      <c r="CA2350" s="722"/>
      <c r="CB2350" s="722"/>
      <c r="CC2350" s="722"/>
      <c r="CD2350" s="722"/>
      <c r="CE2350" s="722"/>
      <c r="CF2350" s="722"/>
      <c r="CG2350" s="722"/>
      <c r="CH2350" s="722"/>
      <c r="CI2350" s="722"/>
      <c r="CJ2350" s="722"/>
      <c r="CK2350" s="722"/>
      <c r="CL2350" s="722"/>
      <c r="CM2350" s="722"/>
      <c r="CN2350" s="722"/>
      <c r="CO2350" s="722"/>
      <c r="CP2350" s="722"/>
      <c r="CQ2350" s="722"/>
      <c r="CR2350" s="722"/>
      <c r="CS2350" s="722"/>
    </row>
    <row r="2351" spans="1:97" s="1376" customFormat="1">
      <c r="A2351" s="722"/>
      <c r="B2351" s="722"/>
      <c r="C2351" s="722"/>
      <c r="D2351" s="722"/>
      <c r="E2351" s="722"/>
      <c r="F2351" s="757"/>
      <c r="G2351" s="757"/>
      <c r="H2351" s="757"/>
      <c r="I2351" s="757"/>
      <c r="J2351" s="757"/>
      <c r="K2351" s="758"/>
      <c r="L2351" s="758"/>
      <c r="M2351" s="722"/>
      <c r="N2351" s="736"/>
      <c r="O2351" s="736"/>
      <c r="P2351" s="736"/>
      <c r="Q2351" s="736"/>
      <c r="R2351" s="736"/>
      <c r="S2351" s="736"/>
      <c r="T2351" s="736"/>
      <c r="U2351" s="736"/>
      <c r="BA2351" s="722"/>
      <c r="BB2351" s="722"/>
      <c r="BC2351" s="722"/>
      <c r="BD2351" s="722"/>
      <c r="BE2351" s="722"/>
      <c r="BF2351" s="722"/>
      <c r="BG2351" s="722"/>
      <c r="BH2351" s="722"/>
      <c r="BI2351" s="722"/>
      <c r="BJ2351" s="722"/>
      <c r="BK2351" s="722"/>
      <c r="BL2351" s="722"/>
      <c r="BM2351" s="722"/>
      <c r="BN2351" s="722"/>
      <c r="BO2351" s="722"/>
      <c r="BP2351" s="722"/>
      <c r="BQ2351" s="722"/>
      <c r="BR2351" s="722"/>
      <c r="BS2351" s="722"/>
      <c r="BT2351" s="722"/>
      <c r="BU2351" s="722"/>
      <c r="BV2351" s="722"/>
      <c r="BW2351" s="722"/>
      <c r="BX2351" s="722"/>
      <c r="BY2351" s="722"/>
      <c r="BZ2351" s="722"/>
      <c r="CA2351" s="722"/>
      <c r="CB2351" s="722"/>
      <c r="CC2351" s="722"/>
      <c r="CD2351" s="722"/>
      <c r="CE2351" s="722"/>
      <c r="CF2351" s="722"/>
      <c r="CG2351" s="722"/>
      <c r="CH2351" s="722"/>
      <c r="CI2351" s="722"/>
      <c r="CJ2351" s="722"/>
      <c r="CK2351" s="722"/>
      <c r="CL2351" s="722"/>
      <c r="CM2351" s="722"/>
      <c r="CN2351" s="722"/>
      <c r="CO2351" s="722"/>
      <c r="CP2351" s="722"/>
      <c r="CQ2351" s="722"/>
      <c r="CR2351" s="722"/>
      <c r="CS2351" s="722"/>
    </row>
    <row r="2352" spans="1:97" s="1376" customFormat="1">
      <c r="A2352" s="722"/>
      <c r="B2352" s="722"/>
      <c r="C2352" s="722"/>
      <c r="D2352" s="722"/>
      <c r="E2352" s="722"/>
      <c r="F2352" s="757"/>
      <c r="G2352" s="757"/>
      <c r="H2352" s="757"/>
      <c r="I2352" s="757"/>
      <c r="J2352" s="757"/>
      <c r="K2352" s="758"/>
      <c r="L2352" s="758"/>
      <c r="M2352" s="722"/>
      <c r="N2352" s="736"/>
      <c r="O2352" s="736"/>
      <c r="P2352" s="736"/>
      <c r="Q2352" s="736"/>
      <c r="R2352" s="736"/>
      <c r="S2352" s="736"/>
      <c r="T2352" s="736"/>
      <c r="U2352" s="736"/>
      <c r="BA2352" s="722"/>
      <c r="BB2352" s="722"/>
      <c r="BC2352" s="722"/>
      <c r="BD2352" s="722"/>
      <c r="BE2352" s="722"/>
      <c r="BF2352" s="722"/>
      <c r="BG2352" s="722"/>
      <c r="BH2352" s="722"/>
      <c r="BI2352" s="722"/>
      <c r="BJ2352" s="722"/>
      <c r="BK2352" s="722"/>
      <c r="BL2352" s="722"/>
      <c r="BM2352" s="722"/>
      <c r="BN2352" s="722"/>
      <c r="BO2352" s="722"/>
      <c r="BP2352" s="722"/>
      <c r="BQ2352" s="722"/>
      <c r="BR2352" s="722"/>
      <c r="BS2352" s="722"/>
      <c r="BT2352" s="722"/>
      <c r="BU2352" s="722"/>
      <c r="BV2352" s="722"/>
      <c r="BW2352" s="722"/>
      <c r="BX2352" s="722"/>
      <c r="BY2352" s="722"/>
      <c r="BZ2352" s="722"/>
      <c r="CA2352" s="722"/>
      <c r="CB2352" s="722"/>
      <c r="CC2352" s="722"/>
      <c r="CD2352" s="722"/>
      <c r="CE2352" s="722"/>
      <c r="CF2352" s="722"/>
      <c r="CG2352" s="722"/>
      <c r="CH2352" s="722"/>
      <c r="CI2352" s="722"/>
      <c r="CJ2352" s="722"/>
      <c r="CK2352" s="722"/>
      <c r="CL2352" s="722"/>
      <c r="CM2352" s="722"/>
      <c r="CN2352" s="722"/>
      <c r="CO2352" s="722"/>
      <c r="CP2352" s="722"/>
      <c r="CQ2352" s="722"/>
      <c r="CR2352" s="722"/>
      <c r="CS2352" s="722"/>
    </row>
    <row r="2353" spans="1:97" s="1376" customFormat="1">
      <c r="A2353" s="722"/>
      <c r="B2353" s="722"/>
      <c r="C2353" s="722"/>
      <c r="D2353" s="722"/>
      <c r="E2353" s="722"/>
      <c r="F2353" s="757"/>
      <c r="G2353" s="757"/>
      <c r="H2353" s="757"/>
      <c r="I2353" s="757"/>
      <c r="J2353" s="757"/>
      <c r="K2353" s="758"/>
      <c r="L2353" s="758"/>
      <c r="M2353" s="722"/>
      <c r="N2353" s="736"/>
      <c r="O2353" s="736"/>
      <c r="P2353" s="736"/>
      <c r="Q2353" s="736"/>
      <c r="R2353" s="736"/>
      <c r="S2353" s="736"/>
      <c r="T2353" s="736"/>
      <c r="U2353" s="736"/>
      <c r="BA2353" s="722"/>
      <c r="BB2353" s="722"/>
      <c r="BC2353" s="722"/>
      <c r="BD2353" s="722"/>
      <c r="BE2353" s="722"/>
      <c r="BF2353" s="722"/>
      <c r="BG2353" s="722"/>
      <c r="BH2353" s="722"/>
      <c r="BI2353" s="722"/>
      <c r="BJ2353" s="722"/>
      <c r="BK2353" s="722"/>
      <c r="BL2353" s="722"/>
      <c r="BM2353" s="722"/>
      <c r="BN2353" s="722"/>
      <c r="BO2353" s="722"/>
      <c r="BP2353" s="722"/>
      <c r="BQ2353" s="722"/>
      <c r="BR2353" s="722"/>
      <c r="BS2353" s="722"/>
      <c r="BT2353" s="722"/>
      <c r="BU2353" s="722"/>
      <c r="BV2353" s="722"/>
      <c r="BW2353" s="722"/>
      <c r="BX2353" s="722"/>
      <c r="BY2353" s="722"/>
      <c r="BZ2353" s="722"/>
      <c r="CA2353" s="722"/>
      <c r="CB2353" s="722"/>
      <c r="CC2353" s="722"/>
      <c r="CD2353" s="722"/>
      <c r="CE2353" s="722"/>
      <c r="CF2353" s="722"/>
      <c r="CG2353" s="722"/>
      <c r="CH2353" s="722"/>
      <c r="CI2353" s="722"/>
      <c r="CJ2353" s="722"/>
      <c r="CK2353" s="722"/>
      <c r="CL2353" s="722"/>
      <c r="CM2353" s="722"/>
      <c r="CN2353" s="722"/>
      <c r="CO2353" s="722"/>
      <c r="CP2353" s="722"/>
      <c r="CQ2353" s="722"/>
      <c r="CR2353" s="722"/>
      <c r="CS2353" s="722"/>
    </row>
    <row r="2354" spans="1:97" s="1376" customFormat="1">
      <c r="A2354" s="722"/>
      <c r="B2354" s="722"/>
      <c r="C2354" s="722"/>
      <c r="D2354" s="722"/>
      <c r="E2354" s="722"/>
      <c r="F2354" s="757"/>
      <c r="G2354" s="757"/>
      <c r="H2354" s="757"/>
      <c r="I2354" s="757"/>
      <c r="J2354" s="757"/>
      <c r="K2354" s="758"/>
      <c r="L2354" s="758"/>
      <c r="M2354" s="722"/>
      <c r="N2354" s="736"/>
      <c r="O2354" s="736"/>
      <c r="P2354" s="736"/>
      <c r="Q2354" s="736"/>
      <c r="R2354" s="736"/>
      <c r="S2354" s="736"/>
      <c r="T2354" s="736"/>
      <c r="U2354" s="736"/>
      <c r="BA2354" s="722"/>
      <c r="BB2354" s="722"/>
      <c r="BC2354" s="722"/>
      <c r="BD2354" s="722"/>
      <c r="BE2354" s="722"/>
      <c r="BF2354" s="722"/>
      <c r="BG2354" s="722"/>
      <c r="BH2354" s="722"/>
      <c r="BI2354" s="722"/>
      <c r="BJ2354" s="722"/>
      <c r="BK2354" s="722"/>
      <c r="BL2354" s="722"/>
      <c r="BM2354" s="722"/>
      <c r="BN2354" s="722"/>
      <c r="BO2354" s="722"/>
      <c r="BP2354" s="722"/>
      <c r="BQ2354" s="722"/>
      <c r="BR2354" s="722"/>
      <c r="BS2354" s="722"/>
      <c r="BT2354" s="722"/>
      <c r="BU2354" s="722"/>
      <c r="BV2354" s="722"/>
      <c r="BW2354" s="722"/>
      <c r="BX2354" s="722"/>
      <c r="BY2354" s="722"/>
      <c r="BZ2354" s="722"/>
      <c r="CA2354" s="722"/>
      <c r="CB2354" s="722"/>
      <c r="CC2354" s="722"/>
      <c r="CD2354" s="722"/>
      <c r="CE2354" s="722"/>
      <c r="CF2354" s="722"/>
      <c r="CG2354" s="722"/>
      <c r="CH2354" s="722"/>
      <c r="CI2354" s="722"/>
      <c r="CJ2354" s="722"/>
      <c r="CK2354" s="722"/>
      <c r="CL2354" s="722"/>
      <c r="CM2354" s="722"/>
      <c r="CN2354" s="722"/>
      <c r="CO2354" s="722"/>
      <c r="CP2354" s="722"/>
      <c r="CQ2354" s="722"/>
      <c r="CR2354" s="722"/>
      <c r="CS2354" s="722"/>
    </row>
    <row r="2355" spans="1:97" s="1376" customFormat="1">
      <c r="A2355" s="722"/>
      <c r="B2355" s="722"/>
      <c r="C2355" s="722"/>
      <c r="D2355" s="722"/>
      <c r="E2355" s="722"/>
      <c r="F2355" s="757"/>
      <c r="G2355" s="757"/>
      <c r="H2355" s="757"/>
      <c r="I2355" s="757"/>
      <c r="J2355" s="757"/>
      <c r="K2355" s="758"/>
      <c r="L2355" s="758"/>
      <c r="M2355" s="722"/>
      <c r="N2355" s="736"/>
      <c r="O2355" s="736"/>
      <c r="P2355" s="736"/>
      <c r="Q2355" s="736"/>
      <c r="R2355" s="736"/>
      <c r="S2355" s="736"/>
      <c r="T2355" s="736"/>
      <c r="U2355" s="736"/>
      <c r="BA2355" s="722"/>
      <c r="BB2355" s="722"/>
      <c r="BC2355" s="722"/>
      <c r="BD2355" s="722"/>
      <c r="BE2355" s="722"/>
      <c r="BF2355" s="722"/>
      <c r="BG2355" s="722"/>
      <c r="BH2355" s="722"/>
      <c r="BI2355" s="722"/>
      <c r="BJ2355" s="722"/>
      <c r="BK2355" s="722"/>
      <c r="BL2355" s="722"/>
      <c r="BM2355" s="722"/>
      <c r="BN2355" s="722"/>
      <c r="BO2355" s="722"/>
      <c r="BP2355" s="722"/>
      <c r="BQ2355" s="722"/>
      <c r="BR2355" s="722"/>
      <c r="BS2355" s="722"/>
      <c r="BT2355" s="722"/>
      <c r="BU2355" s="722"/>
      <c r="BV2355" s="722"/>
      <c r="BW2355" s="722"/>
      <c r="BX2355" s="722"/>
      <c r="BY2355" s="722"/>
      <c r="BZ2355" s="722"/>
      <c r="CA2355" s="722"/>
      <c r="CB2355" s="722"/>
      <c r="CC2355" s="722"/>
      <c r="CD2355" s="722"/>
      <c r="CE2355" s="722"/>
      <c r="CF2355" s="722"/>
      <c r="CG2355" s="722"/>
      <c r="CH2355" s="722"/>
      <c r="CI2355" s="722"/>
      <c r="CJ2355" s="722"/>
      <c r="CK2355" s="722"/>
      <c r="CL2355" s="722"/>
      <c r="CM2355" s="722"/>
      <c r="CN2355" s="722"/>
      <c r="CO2355" s="722"/>
      <c r="CP2355" s="722"/>
      <c r="CQ2355" s="722"/>
      <c r="CR2355" s="722"/>
      <c r="CS2355" s="722"/>
    </row>
    <row r="2356" spans="1:97" s="1376" customFormat="1">
      <c r="A2356" s="722"/>
      <c r="B2356" s="722"/>
      <c r="C2356" s="722"/>
      <c r="D2356" s="722"/>
      <c r="E2356" s="722"/>
      <c r="F2356" s="757"/>
      <c r="G2356" s="757"/>
      <c r="H2356" s="757"/>
      <c r="I2356" s="757"/>
      <c r="J2356" s="757"/>
      <c r="K2356" s="758"/>
      <c r="L2356" s="758"/>
      <c r="M2356" s="722"/>
      <c r="N2356" s="736"/>
      <c r="O2356" s="736"/>
      <c r="P2356" s="736"/>
      <c r="Q2356" s="736"/>
      <c r="R2356" s="736"/>
      <c r="S2356" s="736"/>
      <c r="T2356" s="736"/>
      <c r="U2356" s="736"/>
      <c r="BA2356" s="722"/>
      <c r="BB2356" s="722"/>
      <c r="BC2356" s="722"/>
      <c r="BD2356" s="722"/>
      <c r="BE2356" s="722"/>
      <c r="BF2356" s="722"/>
      <c r="BG2356" s="722"/>
      <c r="BH2356" s="722"/>
      <c r="BI2356" s="722"/>
      <c r="BJ2356" s="722"/>
      <c r="BK2356" s="722"/>
      <c r="BL2356" s="722"/>
      <c r="BM2356" s="722"/>
      <c r="BN2356" s="722"/>
      <c r="BO2356" s="722"/>
      <c r="BP2356" s="722"/>
      <c r="BQ2356" s="722"/>
      <c r="BR2356" s="722"/>
      <c r="BS2356" s="722"/>
      <c r="BT2356" s="722"/>
      <c r="BU2356" s="722"/>
      <c r="BV2356" s="722"/>
      <c r="BW2356" s="722"/>
      <c r="BX2356" s="722"/>
      <c r="BY2356" s="722"/>
      <c r="BZ2356" s="722"/>
      <c r="CA2356" s="722"/>
      <c r="CB2356" s="722"/>
      <c r="CC2356" s="722"/>
      <c r="CD2356" s="722"/>
      <c r="CE2356" s="722"/>
      <c r="CF2356" s="722"/>
      <c r="CG2356" s="722"/>
      <c r="CH2356" s="722"/>
      <c r="CI2356" s="722"/>
      <c r="CJ2356" s="722"/>
      <c r="CK2356" s="722"/>
      <c r="CL2356" s="722"/>
      <c r="CM2356" s="722"/>
      <c r="CN2356" s="722"/>
      <c r="CO2356" s="722"/>
      <c r="CP2356" s="722"/>
      <c r="CQ2356" s="722"/>
      <c r="CR2356" s="722"/>
      <c r="CS2356" s="722"/>
    </row>
    <row r="2357" spans="1:97" s="1376" customFormat="1">
      <c r="A2357" s="722"/>
      <c r="B2357" s="722"/>
      <c r="C2357" s="722"/>
      <c r="D2357" s="722"/>
      <c r="E2357" s="722"/>
      <c r="F2357" s="757"/>
      <c r="G2357" s="757"/>
      <c r="H2357" s="757"/>
      <c r="I2357" s="757"/>
      <c r="J2357" s="757"/>
      <c r="K2357" s="758"/>
      <c r="L2357" s="758"/>
      <c r="M2357" s="722"/>
      <c r="N2357" s="736"/>
      <c r="O2357" s="736"/>
      <c r="P2357" s="736"/>
      <c r="Q2357" s="736"/>
      <c r="R2357" s="736"/>
      <c r="S2357" s="736"/>
      <c r="T2357" s="736"/>
      <c r="U2357" s="736"/>
      <c r="BA2357" s="722"/>
      <c r="BB2357" s="722"/>
      <c r="BC2357" s="722"/>
      <c r="BD2357" s="722"/>
      <c r="BE2357" s="722"/>
      <c r="BF2357" s="722"/>
      <c r="BG2357" s="722"/>
      <c r="BH2357" s="722"/>
      <c r="BI2357" s="722"/>
      <c r="BJ2357" s="722"/>
      <c r="BK2357" s="722"/>
      <c r="BL2357" s="722"/>
      <c r="BM2357" s="722"/>
      <c r="BN2357" s="722"/>
      <c r="BO2357" s="722"/>
      <c r="BP2357" s="722"/>
      <c r="BQ2357" s="722"/>
      <c r="BR2357" s="722"/>
      <c r="BS2357" s="722"/>
      <c r="BT2357" s="722"/>
      <c r="BU2357" s="722"/>
      <c r="BV2357" s="722"/>
      <c r="BW2357" s="722"/>
      <c r="BX2357" s="722"/>
      <c r="BY2357" s="722"/>
      <c r="BZ2357" s="722"/>
      <c r="CA2357" s="722"/>
      <c r="CB2357" s="722"/>
      <c r="CC2357" s="722"/>
      <c r="CD2357" s="722"/>
      <c r="CE2357" s="722"/>
      <c r="CF2357" s="722"/>
      <c r="CG2357" s="722"/>
      <c r="CH2357" s="722"/>
      <c r="CI2357" s="722"/>
      <c r="CJ2357" s="722"/>
      <c r="CK2357" s="722"/>
      <c r="CL2357" s="722"/>
      <c r="CM2357" s="722"/>
      <c r="CN2357" s="722"/>
      <c r="CO2357" s="722"/>
      <c r="CP2357" s="722"/>
      <c r="CQ2357" s="722"/>
      <c r="CR2357" s="722"/>
      <c r="CS2357" s="722"/>
    </row>
    <row r="2358" spans="1:97" s="1376" customFormat="1">
      <c r="A2358" s="722"/>
      <c r="B2358" s="722"/>
      <c r="C2358" s="722"/>
      <c r="D2358" s="722"/>
      <c r="E2358" s="722"/>
      <c r="F2358" s="757"/>
      <c r="G2358" s="757"/>
      <c r="H2358" s="757"/>
      <c r="I2358" s="757"/>
      <c r="J2358" s="757"/>
      <c r="K2358" s="758"/>
      <c r="L2358" s="758"/>
      <c r="M2358" s="722"/>
      <c r="N2358" s="736"/>
      <c r="O2358" s="736"/>
      <c r="P2358" s="736"/>
      <c r="Q2358" s="736"/>
      <c r="R2358" s="736"/>
      <c r="S2358" s="736"/>
      <c r="T2358" s="736"/>
      <c r="U2358" s="736"/>
      <c r="BA2358" s="722"/>
      <c r="BB2358" s="722"/>
      <c r="BC2358" s="722"/>
      <c r="BD2358" s="722"/>
      <c r="BE2358" s="722"/>
      <c r="BF2358" s="722"/>
      <c r="BG2358" s="722"/>
      <c r="BH2358" s="722"/>
      <c r="BI2358" s="722"/>
      <c r="BJ2358" s="722"/>
      <c r="BK2358" s="722"/>
      <c r="BL2358" s="722"/>
      <c r="BM2358" s="722"/>
      <c r="BN2358" s="722"/>
      <c r="BO2358" s="722"/>
      <c r="BP2358" s="722"/>
      <c r="BQ2358" s="722"/>
      <c r="BR2358" s="722"/>
      <c r="BS2358" s="722"/>
      <c r="BT2358" s="722"/>
      <c r="BU2358" s="722"/>
      <c r="BV2358" s="722"/>
      <c r="BW2358" s="722"/>
      <c r="BX2358" s="722"/>
      <c r="BY2358" s="722"/>
      <c r="BZ2358" s="722"/>
      <c r="CA2358" s="722"/>
      <c r="CB2358" s="722"/>
      <c r="CC2358" s="722"/>
      <c r="CD2358" s="722"/>
      <c r="CE2358" s="722"/>
      <c r="CF2358" s="722"/>
      <c r="CG2358" s="722"/>
      <c r="CH2358" s="722"/>
      <c r="CI2358" s="722"/>
      <c r="CJ2358" s="722"/>
      <c r="CK2358" s="722"/>
      <c r="CL2358" s="722"/>
      <c r="CM2358" s="722"/>
      <c r="CN2358" s="722"/>
      <c r="CO2358" s="722"/>
      <c r="CP2358" s="722"/>
      <c r="CQ2358" s="722"/>
      <c r="CR2358" s="722"/>
      <c r="CS2358" s="722"/>
    </row>
    <row r="2359" spans="1:97" s="1376" customFormat="1">
      <c r="A2359" s="722"/>
      <c r="B2359" s="722"/>
      <c r="C2359" s="722"/>
      <c r="D2359" s="722"/>
      <c r="E2359" s="722"/>
      <c r="F2359" s="757"/>
      <c r="G2359" s="757"/>
      <c r="H2359" s="757"/>
      <c r="I2359" s="757"/>
      <c r="J2359" s="757"/>
      <c r="K2359" s="758"/>
      <c r="L2359" s="758"/>
      <c r="M2359" s="722"/>
      <c r="N2359" s="736"/>
      <c r="O2359" s="736"/>
      <c r="P2359" s="736"/>
      <c r="Q2359" s="736"/>
      <c r="R2359" s="736"/>
      <c r="S2359" s="736"/>
      <c r="T2359" s="736"/>
      <c r="U2359" s="736"/>
      <c r="BA2359" s="722"/>
      <c r="BB2359" s="722"/>
      <c r="BC2359" s="722"/>
      <c r="BD2359" s="722"/>
      <c r="BE2359" s="722"/>
      <c r="BF2359" s="722"/>
      <c r="BG2359" s="722"/>
      <c r="BH2359" s="722"/>
      <c r="BI2359" s="722"/>
      <c r="BJ2359" s="722"/>
      <c r="BK2359" s="722"/>
      <c r="BL2359" s="722"/>
      <c r="BM2359" s="722"/>
      <c r="BN2359" s="722"/>
      <c r="BO2359" s="722"/>
      <c r="BP2359" s="722"/>
      <c r="BQ2359" s="722"/>
      <c r="BR2359" s="722"/>
      <c r="BS2359" s="722"/>
      <c r="BT2359" s="722"/>
      <c r="BU2359" s="722"/>
      <c r="BV2359" s="722"/>
      <c r="BW2359" s="722"/>
      <c r="BX2359" s="722"/>
      <c r="BY2359" s="722"/>
      <c r="BZ2359" s="722"/>
      <c r="CA2359" s="722"/>
      <c r="CB2359" s="722"/>
      <c r="CC2359" s="722"/>
      <c r="CD2359" s="722"/>
      <c r="CE2359" s="722"/>
      <c r="CF2359" s="722"/>
      <c r="CG2359" s="722"/>
      <c r="CH2359" s="722"/>
      <c r="CI2359" s="722"/>
      <c r="CJ2359" s="722"/>
      <c r="CK2359" s="722"/>
      <c r="CL2359" s="722"/>
      <c r="CM2359" s="722"/>
      <c r="CN2359" s="722"/>
      <c r="CO2359" s="722"/>
      <c r="CP2359" s="722"/>
      <c r="CQ2359" s="722"/>
      <c r="CR2359" s="722"/>
      <c r="CS2359" s="722"/>
    </row>
    <row r="2360" spans="1:97" s="1376" customFormat="1">
      <c r="A2360" s="722"/>
      <c r="B2360" s="722"/>
      <c r="C2360" s="722"/>
      <c r="D2360" s="722"/>
      <c r="E2360" s="722"/>
      <c r="F2360" s="757"/>
      <c r="G2360" s="757"/>
      <c r="H2360" s="757"/>
      <c r="I2360" s="757"/>
      <c r="J2360" s="757"/>
      <c r="K2360" s="758"/>
      <c r="L2360" s="758"/>
      <c r="M2360" s="722"/>
      <c r="N2360" s="736"/>
      <c r="O2360" s="736"/>
      <c r="P2360" s="736"/>
      <c r="Q2360" s="736"/>
      <c r="R2360" s="736"/>
      <c r="S2360" s="736"/>
      <c r="T2360" s="736"/>
      <c r="U2360" s="736"/>
      <c r="BA2360" s="722"/>
      <c r="BB2360" s="722"/>
      <c r="BC2360" s="722"/>
      <c r="BD2360" s="722"/>
      <c r="BE2360" s="722"/>
      <c r="BF2360" s="722"/>
      <c r="BG2360" s="722"/>
      <c r="BH2360" s="722"/>
      <c r="BI2360" s="722"/>
      <c r="BJ2360" s="722"/>
      <c r="BK2360" s="722"/>
      <c r="BL2360" s="722"/>
      <c r="BM2360" s="722"/>
      <c r="BN2360" s="722"/>
      <c r="BO2360" s="722"/>
      <c r="BP2360" s="722"/>
      <c r="BQ2360" s="722"/>
      <c r="BR2360" s="722"/>
      <c r="BS2360" s="722"/>
      <c r="BT2360" s="722"/>
      <c r="BU2360" s="722"/>
      <c r="BV2360" s="722"/>
      <c r="BW2360" s="722"/>
      <c r="BX2360" s="722"/>
      <c r="BY2360" s="722"/>
      <c r="BZ2360" s="722"/>
      <c r="CA2360" s="722"/>
      <c r="CB2360" s="722"/>
      <c r="CC2360" s="722"/>
      <c r="CD2360" s="722"/>
      <c r="CE2360" s="722"/>
      <c r="CF2360" s="722"/>
      <c r="CG2360" s="722"/>
      <c r="CH2360" s="722"/>
      <c r="CI2360" s="722"/>
      <c r="CJ2360" s="722"/>
      <c r="CK2360" s="722"/>
      <c r="CL2360" s="722"/>
      <c r="CM2360" s="722"/>
      <c r="CN2360" s="722"/>
      <c r="CO2360" s="722"/>
      <c r="CP2360" s="722"/>
      <c r="CQ2360" s="722"/>
      <c r="CR2360" s="722"/>
      <c r="CS2360" s="722"/>
    </row>
    <row r="2361" spans="1:97" s="1376" customFormat="1">
      <c r="A2361" s="722"/>
      <c r="B2361" s="722"/>
      <c r="C2361" s="722"/>
      <c r="D2361" s="722"/>
      <c r="E2361" s="722"/>
      <c r="F2361" s="757"/>
      <c r="G2361" s="757"/>
      <c r="H2361" s="757"/>
      <c r="I2361" s="757"/>
      <c r="J2361" s="757"/>
      <c r="K2361" s="758"/>
      <c r="L2361" s="758"/>
      <c r="M2361" s="722"/>
      <c r="N2361" s="736"/>
      <c r="O2361" s="736"/>
      <c r="P2361" s="736"/>
      <c r="Q2361" s="736"/>
      <c r="R2361" s="736"/>
      <c r="S2361" s="736"/>
      <c r="T2361" s="736"/>
      <c r="U2361" s="736"/>
      <c r="BA2361" s="722"/>
      <c r="BB2361" s="722"/>
      <c r="BC2361" s="722"/>
      <c r="BD2361" s="722"/>
      <c r="BE2361" s="722"/>
      <c r="BF2361" s="722"/>
      <c r="BG2361" s="722"/>
      <c r="BH2361" s="722"/>
      <c r="BI2361" s="722"/>
      <c r="BJ2361" s="722"/>
      <c r="BK2361" s="722"/>
      <c r="BL2361" s="722"/>
      <c r="BM2361" s="722"/>
      <c r="BN2361" s="722"/>
      <c r="BO2361" s="722"/>
      <c r="BP2361" s="722"/>
      <c r="BQ2361" s="722"/>
      <c r="BR2361" s="722"/>
      <c r="BS2361" s="722"/>
      <c r="BT2361" s="722"/>
      <c r="BU2361" s="722"/>
      <c r="BV2361" s="722"/>
      <c r="BW2361" s="722"/>
      <c r="BX2361" s="722"/>
      <c r="BY2361" s="722"/>
      <c r="BZ2361" s="722"/>
      <c r="CA2361" s="722"/>
      <c r="CB2361" s="722"/>
      <c r="CC2361" s="722"/>
      <c r="CD2361" s="722"/>
      <c r="CE2361" s="722"/>
      <c r="CF2361" s="722"/>
      <c r="CG2361" s="722"/>
      <c r="CH2361" s="722"/>
      <c r="CI2361" s="722"/>
      <c r="CJ2361" s="722"/>
      <c r="CK2361" s="722"/>
      <c r="CL2361" s="722"/>
      <c r="CM2361" s="722"/>
      <c r="CN2361" s="722"/>
      <c r="CO2361" s="722"/>
      <c r="CP2361" s="722"/>
      <c r="CQ2361" s="722"/>
      <c r="CR2361" s="722"/>
      <c r="CS2361" s="722"/>
    </row>
    <row r="2362" spans="1:97" s="1376" customFormat="1">
      <c r="A2362" s="722"/>
      <c r="B2362" s="722"/>
      <c r="C2362" s="722"/>
      <c r="D2362" s="722"/>
      <c r="E2362" s="722"/>
      <c r="F2362" s="757"/>
      <c r="G2362" s="757"/>
      <c r="H2362" s="757"/>
      <c r="I2362" s="757"/>
      <c r="J2362" s="757"/>
      <c r="K2362" s="758"/>
      <c r="L2362" s="758"/>
      <c r="M2362" s="722"/>
      <c r="N2362" s="736"/>
      <c r="O2362" s="736"/>
      <c r="P2362" s="736"/>
      <c r="Q2362" s="736"/>
      <c r="R2362" s="736"/>
      <c r="S2362" s="736"/>
      <c r="T2362" s="736"/>
      <c r="U2362" s="736"/>
      <c r="BA2362" s="722"/>
      <c r="BB2362" s="722"/>
      <c r="BC2362" s="722"/>
      <c r="BD2362" s="722"/>
      <c r="BE2362" s="722"/>
      <c r="BF2362" s="722"/>
      <c r="BG2362" s="722"/>
      <c r="BH2362" s="722"/>
      <c r="BI2362" s="722"/>
      <c r="BJ2362" s="722"/>
      <c r="BK2362" s="722"/>
      <c r="BL2362" s="722"/>
      <c r="BM2362" s="722"/>
      <c r="BN2362" s="722"/>
      <c r="BO2362" s="722"/>
      <c r="BP2362" s="722"/>
      <c r="BQ2362" s="722"/>
      <c r="BR2362" s="722"/>
      <c r="BS2362" s="722"/>
      <c r="BT2362" s="722"/>
      <c r="BU2362" s="722"/>
      <c r="BV2362" s="722"/>
      <c r="BW2362" s="722"/>
      <c r="BX2362" s="722"/>
      <c r="BY2362" s="722"/>
      <c r="BZ2362" s="722"/>
      <c r="CA2362" s="722"/>
      <c r="CB2362" s="722"/>
      <c r="CC2362" s="722"/>
      <c r="CD2362" s="722"/>
      <c r="CE2362" s="722"/>
      <c r="CF2362" s="722"/>
      <c r="CG2362" s="722"/>
      <c r="CH2362" s="722"/>
      <c r="CI2362" s="722"/>
      <c r="CJ2362" s="722"/>
      <c r="CK2362" s="722"/>
      <c r="CL2362" s="722"/>
      <c r="CM2362" s="722"/>
      <c r="CN2362" s="722"/>
      <c r="CO2362" s="722"/>
      <c r="CP2362" s="722"/>
      <c r="CQ2362" s="722"/>
      <c r="CR2362" s="722"/>
      <c r="CS2362" s="722"/>
    </row>
    <row r="2363" spans="1:97" s="1376" customFormat="1">
      <c r="A2363" s="722"/>
      <c r="B2363" s="722"/>
      <c r="C2363" s="722"/>
      <c r="D2363" s="722"/>
      <c r="E2363" s="722"/>
      <c r="F2363" s="757"/>
      <c r="G2363" s="757"/>
      <c r="H2363" s="757"/>
      <c r="I2363" s="757"/>
      <c r="J2363" s="757"/>
      <c r="K2363" s="758"/>
      <c r="L2363" s="758"/>
      <c r="M2363" s="722"/>
      <c r="N2363" s="736"/>
      <c r="O2363" s="736"/>
      <c r="P2363" s="736"/>
      <c r="Q2363" s="736"/>
      <c r="R2363" s="736"/>
      <c r="S2363" s="736"/>
      <c r="T2363" s="736"/>
      <c r="U2363" s="736"/>
      <c r="BA2363" s="722"/>
      <c r="BB2363" s="722"/>
      <c r="BC2363" s="722"/>
      <c r="BD2363" s="722"/>
      <c r="BE2363" s="722"/>
      <c r="BF2363" s="722"/>
      <c r="BG2363" s="722"/>
      <c r="BH2363" s="722"/>
      <c r="BI2363" s="722"/>
      <c r="BJ2363" s="722"/>
      <c r="BK2363" s="722"/>
      <c r="BL2363" s="722"/>
      <c r="BM2363" s="722"/>
      <c r="BN2363" s="722"/>
      <c r="BO2363" s="722"/>
      <c r="BP2363" s="722"/>
      <c r="BQ2363" s="722"/>
      <c r="BR2363" s="722"/>
      <c r="BS2363" s="722"/>
      <c r="BT2363" s="722"/>
      <c r="BU2363" s="722"/>
      <c r="BV2363" s="722"/>
      <c r="BW2363" s="722"/>
      <c r="BX2363" s="722"/>
      <c r="BY2363" s="722"/>
      <c r="BZ2363" s="722"/>
      <c r="CA2363" s="722"/>
      <c r="CB2363" s="722"/>
      <c r="CC2363" s="722"/>
      <c r="CD2363" s="722"/>
      <c r="CE2363" s="722"/>
      <c r="CF2363" s="722"/>
      <c r="CG2363" s="722"/>
      <c r="CH2363" s="722"/>
      <c r="CI2363" s="722"/>
      <c r="CJ2363" s="722"/>
      <c r="CK2363" s="722"/>
      <c r="CL2363" s="722"/>
      <c r="CM2363" s="722"/>
      <c r="CN2363" s="722"/>
      <c r="CO2363" s="722"/>
      <c r="CP2363" s="722"/>
      <c r="CQ2363" s="722"/>
      <c r="CR2363" s="722"/>
      <c r="CS2363" s="722"/>
    </row>
    <row r="2364" spans="1:97" s="1376" customFormat="1">
      <c r="A2364" s="722"/>
      <c r="B2364" s="722"/>
      <c r="C2364" s="722"/>
      <c r="D2364" s="722"/>
      <c r="E2364" s="722"/>
      <c r="F2364" s="757"/>
      <c r="G2364" s="757"/>
      <c r="H2364" s="757"/>
      <c r="I2364" s="757"/>
      <c r="J2364" s="757"/>
      <c r="K2364" s="758"/>
      <c r="L2364" s="758"/>
      <c r="M2364" s="722"/>
      <c r="N2364" s="736"/>
      <c r="O2364" s="736"/>
      <c r="P2364" s="736"/>
      <c r="Q2364" s="736"/>
      <c r="R2364" s="736"/>
      <c r="S2364" s="736"/>
      <c r="T2364" s="736"/>
      <c r="U2364" s="736"/>
      <c r="BA2364" s="722"/>
      <c r="BB2364" s="722"/>
      <c r="BC2364" s="722"/>
      <c r="BD2364" s="722"/>
      <c r="BE2364" s="722"/>
      <c r="BF2364" s="722"/>
      <c r="BG2364" s="722"/>
      <c r="BH2364" s="722"/>
      <c r="BI2364" s="722"/>
      <c r="BJ2364" s="722"/>
      <c r="BK2364" s="722"/>
      <c r="BL2364" s="722"/>
      <c r="BM2364" s="722"/>
      <c r="BN2364" s="722"/>
      <c r="BO2364" s="722"/>
      <c r="BP2364" s="722"/>
      <c r="BQ2364" s="722"/>
      <c r="BR2364" s="722"/>
      <c r="BS2364" s="722"/>
      <c r="BT2364" s="722"/>
      <c r="BU2364" s="722"/>
      <c r="BV2364" s="722"/>
      <c r="BW2364" s="722"/>
      <c r="BX2364" s="722"/>
      <c r="BY2364" s="722"/>
      <c r="BZ2364" s="722"/>
      <c r="CA2364" s="722"/>
      <c r="CB2364" s="722"/>
      <c r="CC2364" s="722"/>
      <c r="CD2364" s="722"/>
      <c r="CE2364" s="722"/>
      <c r="CF2364" s="722"/>
      <c r="CG2364" s="722"/>
      <c r="CH2364" s="722"/>
      <c r="CI2364" s="722"/>
      <c r="CJ2364" s="722"/>
      <c r="CK2364" s="722"/>
      <c r="CL2364" s="722"/>
      <c r="CM2364" s="722"/>
      <c r="CN2364" s="722"/>
      <c r="CO2364" s="722"/>
      <c r="CP2364" s="722"/>
      <c r="CQ2364" s="722"/>
      <c r="CR2364" s="722"/>
      <c r="CS2364" s="722"/>
    </row>
    <row r="2365" spans="1:97" s="1376" customFormat="1">
      <c r="A2365" s="722"/>
      <c r="B2365" s="722"/>
      <c r="C2365" s="722"/>
      <c r="D2365" s="722"/>
      <c r="E2365" s="722"/>
      <c r="F2365" s="757"/>
      <c r="G2365" s="757"/>
      <c r="H2365" s="757"/>
      <c r="I2365" s="757"/>
      <c r="J2365" s="757"/>
      <c r="K2365" s="758"/>
      <c r="L2365" s="758"/>
      <c r="M2365" s="722"/>
      <c r="N2365" s="736"/>
      <c r="O2365" s="736"/>
      <c r="P2365" s="736"/>
      <c r="Q2365" s="736"/>
      <c r="R2365" s="736"/>
      <c r="S2365" s="736"/>
      <c r="T2365" s="736"/>
      <c r="U2365" s="736"/>
      <c r="BA2365" s="722"/>
      <c r="BB2365" s="722"/>
      <c r="BC2365" s="722"/>
      <c r="BD2365" s="722"/>
      <c r="BE2365" s="722"/>
      <c r="BF2365" s="722"/>
      <c r="BG2365" s="722"/>
      <c r="BH2365" s="722"/>
      <c r="BI2365" s="722"/>
      <c r="BJ2365" s="722"/>
      <c r="BK2365" s="722"/>
      <c r="BL2365" s="722"/>
      <c r="BM2365" s="722"/>
      <c r="BN2365" s="722"/>
      <c r="BO2365" s="722"/>
      <c r="BP2365" s="722"/>
      <c r="BQ2365" s="722"/>
      <c r="BR2365" s="722"/>
      <c r="BS2365" s="722"/>
      <c r="BT2365" s="722"/>
      <c r="BU2365" s="722"/>
      <c r="BV2365" s="722"/>
      <c r="BW2365" s="722"/>
      <c r="BX2365" s="722"/>
      <c r="BY2365" s="722"/>
      <c r="BZ2365" s="722"/>
      <c r="CA2365" s="722"/>
      <c r="CB2365" s="722"/>
      <c r="CC2365" s="722"/>
      <c r="CD2365" s="722"/>
      <c r="CE2365" s="722"/>
      <c r="CF2365" s="722"/>
      <c r="CG2365" s="722"/>
      <c r="CH2365" s="722"/>
      <c r="CI2365" s="722"/>
      <c r="CJ2365" s="722"/>
      <c r="CK2365" s="722"/>
      <c r="CL2365" s="722"/>
      <c r="CM2365" s="722"/>
      <c r="CN2365" s="722"/>
      <c r="CO2365" s="722"/>
      <c r="CP2365" s="722"/>
      <c r="CQ2365" s="722"/>
      <c r="CR2365" s="722"/>
      <c r="CS2365" s="722"/>
    </row>
    <row r="2366" spans="1:97" s="1376" customFormat="1">
      <c r="A2366" s="722"/>
      <c r="B2366" s="722"/>
      <c r="C2366" s="722"/>
      <c r="D2366" s="722"/>
      <c r="E2366" s="722"/>
      <c r="F2366" s="757"/>
      <c r="G2366" s="757"/>
      <c r="H2366" s="757"/>
      <c r="I2366" s="757"/>
      <c r="J2366" s="757"/>
      <c r="K2366" s="758"/>
      <c r="L2366" s="758"/>
      <c r="M2366" s="722"/>
      <c r="N2366" s="736"/>
      <c r="O2366" s="736"/>
      <c r="P2366" s="736"/>
      <c r="Q2366" s="736"/>
      <c r="R2366" s="736"/>
      <c r="S2366" s="736"/>
      <c r="T2366" s="736"/>
      <c r="U2366" s="736"/>
      <c r="BA2366" s="722"/>
      <c r="BB2366" s="722"/>
      <c r="BC2366" s="722"/>
      <c r="BD2366" s="722"/>
      <c r="BE2366" s="722"/>
      <c r="BF2366" s="722"/>
      <c r="BG2366" s="722"/>
      <c r="BH2366" s="722"/>
      <c r="BI2366" s="722"/>
      <c r="BJ2366" s="722"/>
      <c r="BK2366" s="722"/>
      <c r="BL2366" s="722"/>
      <c r="BM2366" s="722"/>
      <c r="BN2366" s="722"/>
      <c r="BO2366" s="722"/>
      <c r="BP2366" s="722"/>
      <c r="BQ2366" s="722"/>
      <c r="BR2366" s="722"/>
      <c r="BS2366" s="722"/>
      <c r="BT2366" s="722"/>
      <c r="BU2366" s="722"/>
      <c r="BV2366" s="722"/>
      <c r="BW2366" s="722"/>
      <c r="BX2366" s="722"/>
      <c r="BY2366" s="722"/>
      <c r="BZ2366" s="722"/>
      <c r="CA2366" s="722"/>
      <c r="CB2366" s="722"/>
      <c r="CC2366" s="722"/>
      <c r="CD2366" s="722"/>
      <c r="CE2366" s="722"/>
      <c r="CF2366" s="722"/>
      <c r="CG2366" s="722"/>
      <c r="CH2366" s="722"/>
      <c r="CI2366" s="722"/>
      <c r="CJ2366" s="722"/>
      <c r="CK2366" s="722"/>
      <c r="CL2366" s="722"/>
      <c r="CM2366" s="722"/>
      <c r="CN2366" s="722"/>
      <c r="CO2366" s="722"/>
      <c r="CP2366" s="722"/>
      <c r="CQ2366" s="722"/>
      <c r="CR2366" s="722"/>
      <c r="CS2366" s="722"/>
    </row>
    <row r="2367" spans="1:97" s="1376" customFormat="1">
      <c r="A2367" s="722"/>
      <c r="B2367" s="722"/>
      <c r="C2367" s="722"/>
      <c r="D2367" s="722"/>
      <c r="E2367" s="722"/>
      <c r="F2367" s="757"/>
      <c r="G2367" s="757"/>
      <c r="H2367" s="757"/>
      <c r="I2367" s="757"/>
      <c r="J2367" s="757"/>
      <c r="K2367" s="758"/>
      <c r="L2367" s="758"/>
      <c r="M2367" s="722"/>
      <c r="N2367" s="736"/>
      <c r="O2367" s="736"/>
      <c r="P2367" s="736"/>
      <c r="Q2367" s="736"/>
      <c r="R2367" s="736"/>
      <c r="S2367" s="736"/>
      <c r="T2367" s="736"/>
      <c r="U2367" s="736"/>
      <c r="BA2367" s="722"/>
      <c r="BB2367" s="722"/>
      <c r="BC2367" s="722"/>
      <c r="BD2367" s="722"/>
      <c r="BE2367" s="722"/>
      <c r="BF2367" s="722"/>
      <c r="BG2367" s="722"/>
      <c r="BH2367" s="722"/>
      <c r="BI2367" s="722"/>
      <c r="BJ2367" s="722"/>
      <c r="BK2367" s="722"/>
      <c r="BL2367" s="722"/>
      <c r="BM2367" s="722"/>
      <c r="BN2367" s="722"/>
      <c r="BO2367" s="722"/>
      <c r="BP2367" s="722"/>
      <c r="BQ2367" s="722"/>
      <c r="BR2367" s="722"/>
      <c r="BS2367" s="722"/>
      <c r="BT2367" s="722"/>
      <c r="BU2367" s="722"/>
      <c r="BV2367" s="722"/>
      <c r="BW2367" s="722"/>
      <c r="BX2367" s="722"/>
      <c r="BY2367" s="722"/>
      <c r="BZ2367" s="722"/>
      <c r="CA2367" s="722"/>
      <c r="CB2367" s="722"/>
      <c r="CC2367" s="722"/>
      <c r="CD2367" s="722"/>
      <c r="CE2367" s="722"/>
      <c r="CF2367" s="722"/>
      <c r="CG2367" s="722"/>
      <c r="CH2367" s="722"/>
      <c r="CI2367" s="722"/>
      <c r="CJ2367" s="722"/>
      <c r="CK2367" s="722"/>
      <c r="CL2367" s="722"/>
      <c r="CM2367" s="722"/>
      <c r="CN2367" s="722"/>
      <c r="CO2367" s="722"/>
      <c r="CP2367" s="722"/>
      <c r="CQ2367" s="722"/>
      <c r="CR2367" s="722"/>
      <c r="CS2367" s="722"/>
    </row>
    <row r="2368" spans="1:97" s="1376" customFormat="1">
      <c r="A2368" s="722"/>
      <c r="B2368" s="722"/>
      <c r="C2368" s="722"/>
      <c r="D2368" s="722"/>
      <c r="E2368" s="722"/>
      <c r="F2368" s="757"/>
      <c r="G2368" s="757"/>
      <c r="H2368" s="757"/>
      <c r="I2368" s="757"/>
      <c r="J2368" s="757"/>
      <c r="K2368" s="758"/>
      <c r="L2368" s="758"/>
      <c r="M2368" s="722"/>
      <c r="N2368" s="736"/>
      <c r="O2368" s="736"/>
      <c r="P2368" s="736"/>
      <c r="Q2368" s="736"/>
      <c r="R2368" s="736"/>
      <c r="S2368" s="736"/>
      <c r="T2368" s="736"/>
      <c r="U2368" s="736"/>
      <c r="BA2368" s="722"/>
      <c r="BB2368" s="722"/>
      <c r="BC2368" s="722"/>
      <c r="BD2368" s="722"/>
      <c r="BE2368" s="722"/>
      <c r="BF2368" s="722"/>
      <c r="BG2368" s="722"/>
      <c r="BH2368" s="722"/>
      <c r="BI2368" s="722"/>
      <c r="BJ2368" s="722"/>
      <c r="BK2368" s="722"/>
      <c r="BL2368" s="722"/>
      <c r="BM2368" s="722"/>
      <c r="BN2368" s="722"/>
      <c r="BO2368" s="722"/>
      <c r="BP2368" s="722"/>
      <c r="BQ2368" s="722"/>
      <c r="BR2368" s="722"/>
      <c r="BS2368" s="722"/>
      <c r="BT2368" s="722"/>
      <c r="BU2368" s="722"/>
      <c r="BV2368" s="722"/>
      <c r="BW2368" s="722"/>
      <c r="BX2368" s="722"/>
      <c r="BY2368" s="722"/>
      <c r="BZ2368" s="722"/>
      <c r="CA2368" s="722"/>
      <c r="CB2368" s="722"/>
      <c r="CC2368" s="722"/>
      <c r="CD2368" s="722"/>
      <c r="CE2368" s="722"/>
      <c r="CF2368" s="722"/>
      <c r="CG2368" s="722"/>
      <c r="CH2368" s="722"/>
      <c r="CI2368" s="722"/>
      <c r="CJ2368" s="722"/>
      <c r="CK2368" s="722"/>
      <c r="CL2368" s="722"/>
      <c r="CM2368" s="722"/>
      <c r="CN2368" s="722"/>
      <c r="CO2368" s="722"/>
      <c r="CP2368" s="722"/>
      <c r="CQ2368" s="722"/>
      <c r="CR2368" s="722"/>
      <c r="CS2368" s="722"/>
    </row>
    <row r="2369" spans="1:97" s="1376" customFormat="1">
      <c r="A2369" s="722"/>
      <c r="B2369" s="722"/>
      <c r="C2369" s="722"/>
      <c r="D2369" s="722"/>
      <c r="E2369" s="722"/>
      <c r="F2369" s="757"/>
      <c r="G2369" s="757"/>
      <c r="H2369" s="757"/>
      <c r="I2369" s="757"/>
      <c r="J2369" s="757"/>
      <c r="K2369" s="758"/>
      <c r="L2369" s="758"/>
      <c r="M2369" s="722"/>
      <c r="N2369" s="736"/>
      <c r="O2369" s="736"/>
      <c r="P2369" s="736"/>
      <c r="Q2369" s="736"/>
      <c r="R2369" s="736"/>
      <c r="S2369" s="736"/>
      <c r="T2369" s="736"/>
      <c r="U2369" s="736"/>
      <c r="BA2369" s="722"/>
      <c r="BB2369" s="722"/>
      <c r="BC2369" s="722"/>
      <c r="BD2369" s="722"/>
      <c r="BE2369" s="722"/>
      <c r="BF2369" s="722"/>
      <c r="BG2369" s="722"/>
      <c r="BH2369" s="722"/>
      <c r="BI2369" s="722"/>
      <c r="BJ2369" s="722"/>
      <c r="BK2369" s="722"/>
      <c r="BL2369" s="722"/>
      <c r="BM2369" s="722"/>
      <c r="BN2369" s="722"/>
      <c r="BO2369" s="722"/>
      <c r="BP2369" s="722"/>
      <c r="BQ2369" s="722"/>
      <c r="BR2369" s="722"/>
      <c r="BS2369" s="722"/>
      <c r="BT2369" s="722"/>
      <c r="BU2369" s="722"/>
      <c r="BV2369" s="722"/>
      <c r="BW2369" s="722"/>
      <c r="BX2369" s="722"/>
      <c r="BY2369" s="722"/>
      <c r="BZ2369" s="722"/>
      <c r="CA2369" s="722"/>
      <c r="CB2369" s="722"/>
      <c r="CC2369" s="722"/>
      <c r="CD2369" s="722"/>
      <c r="CE2369" s="722"/>
      <c r="CF2369" s="722"/>
      <c r="CG2369" s="722"/>
      <c r="CH2369" s="722"/>
      <c r="CI2369" s="722"/>
      <c r="CJ2369" s="722"/>
      <c r="CK2369" s="722"/>
      <c r="CL2369" s="722"/>
      <c r="CM2369" s="722"/>
      <c r="CN2369" s="722"/>
      <c r="CO2369" s="722"/>
      <c r="CP2369" s="722"/>
      <c r="CQ2369" s="722"/>
      <c r="CR2369" s="722"/>
      <c r="CS2369" s="722"/>
    </row>
    <row r="2370" spans="1:97" s="1376" customFormat="1">
      <c r="A2370" s="722"/>
      <c r="B2370" s="722"/>
      <c r="C2370" s="722"/>
      <c r="D2370" s="722"/>
      <c r="E2370" s="722"/>
      <c r="F2370" s="757"/>
      <c r="G2370" s="757"/>
      <c r="H2370" s="757"/>
      <c r="I2370" s="757"/>
      <c r="J2370" s="757"/>
      <c r="K2370" s="758"/>
      <c r="L2370" s="758"/>
      <c r="M2370" s="722"/>
      <c r="N2370" s="736"/>
      <c r="O2370" s="736"/>
      <c r="P2370" s="736"/>
      <c r="Q2370" s="736"/>
      <c r="R2370" s="736"/>
      <c r="S2370" s="736"/>
      <c r="T2370" s="736"/>
      <c r="U2370" s="736"/>
      <c r="BA2370" s="722"/>
      <c r="BB2370" s="722"/>
      <c r="BC2370" s="722"/>
      <c r="BD2370" s="722"/>
      <c r="BE2370" s="722"/>
      <c r="BF2370" s="722"/>
      <c r="BG2370" s="722"/>
      <c r="BH2370" s="722"/>
      <c r="BI2370" s="722"/>
      <c r="BJ2370" s="722"/>
      <c r="BK2370" s="722"/>
      <c r="BL2370" s="722"/>
      <c r="BM2370" s="722"/>
      <c r="BN2370" s="722"/>
      <c r="BO2370" s="722"/>
      <c r="BP2370" s="722"/>
      <c r="BQ2370" s="722"/>
      <c r="BR2370" s="722"/>
      <c r="BS2370" s="722"/>
      <c r="BT2370" s="722"/>
      <c r="BU2370" s="722"/>
      <c r="BV2370" s="722"/>
      <c r="BW2370" s="722"/>
      <c r="BX2370" s="722"/>
      <c r="BY2370" s="722"/>
      <c r="BZ2370" s="722"/>
      <c r="CA2370" s="722"/>
      <c r="CB2370" s="722"/>
      <c r="CC2370" s="722"/>
      <c r="CD2370" s="722"/>
      <c r="CE2370" s="722"/>
      <c r="CF2370" s="722"/>
      <c r="CG2370" s="722"/>
      <c r="CH2370" s="722"/>
      <c r="CI2370" s="722"/>
      <c r="CJ2370" s="722"/>
      <c r="CK2370" s="722"/>
      <c r="CL2370" s="722"/>
      <c r="CM2370" s="722"/>
      <c r="CN2370" s="722"/>
      <c r="CO2370" s="722"/>
      <c r="CP2370" s="722"/>
      <c r="CQ2370" s="722"/>
      <c r="CR2370" s="722"/>
      <c r="CS2370" s="722"/>
    </row>
    <row r="2371" spans="1:97" s="1376" customFormat="1">
      <c r="A2371" s="722"/>
      <c r="B2371" s="722"/>
      <c r="C2371" s="722"/>
      <c r="D2371" s="722"/>
      <c r="E2371" s="722"/>
      <c r="F2371" s="757"/>
      <c r="G2371" s="757"/>
      <c r="H2371" s="757"/>
      <c r="I2371" s="757"/>
      <c r="J2371" s="757"/>
      <c r="K2371" s="758"/>
      <c r="L2371" s="758"/>
      <c r="M2371" s="722"/>
      <c r="N2371" s="736"/>
      <c r="O2371" s="736"/>
      <c r="P2371" s="736"/>
      <c r="Q2371" s="736"/>
      <c r="R2371" s="736"/>
      <c r="S2371" s="736"/>
      <c r="T2371" s="736"/>
      <c r="U2371" s="736"/>
      <c r="BA2371" s="722"/>
      <c r="BB2371" s="722"/>
      <c r="BC2371" s="722"/>
      <c r="BD2371" s="722"/>
      <c r="BE2371" s="722"/>
      <c r="BF2371" s="722"/>
      <c r="BG2371" s="722"/>
      <c r="BH2371" s="722"/>
      <c r="BI2371" s="722"/>
      <c r="BJ2371" s="722"/>
      <c r="BK2371" s="722"/>
      <c r="BL2371" s="722"/>
      <c r="BM2371" s="722"/>
      <c r="BN2371" s="722"/>
      <c r="BO2371" s="722"/>
      <c r="BP2371" s="722"/>
      <c r="BQ2371" s="722"/>
      <c r="BR2371" s="722"/>
      <c r="BS2371" s="722"/>
      <c r="BT2371" s="722"/>
      <c r="BU2371" s="722"/>
      <c r="BV2371" s="722"/>
      <c r="BW2371" s="722"/>
      <c r="BX2371" s="722"/>
      <c r="BY2371" s="722"/>
      <c r="BZ2371" s="722"/>
      <c r="CA2371" s="722"/>
      <c r="CB2371" s="722"/>
      <c r="CC2371" s="722"/>
      <c r="CD2371" s="722"/>
      <c r="CE2371" s="722"/>
      <c r="CF2371" s="722"/>
      <c r="CG2371" s="722"/>
      <c r="CH2371" s="722"/>
      <c r="CI2371" s="722"/>
      <c r="CJ2371" s="722"/>
      <c r="CK2371" s="722"/>
      <c r="CL2371" s="722"/>
      <c r="CM2371" s="722"/>
      <c r="CN2371" s="722"/>
      <c r="CO2371" s="722"/>
      <c r="CP2371" s="722"/>
      <c r="CQ2371" s="722"/>
      <c r="CR2371" s="722"/>
      <c r="CS2371" s="722"/>
    </row>
    <row r="2372" spans="1:97" s="1376" customFormat="1">
      <c r="A2372" s="722"/>
      <c r="B2372" s="722"/>
      <c r="C2372" s="722"/>
      <c r="D2372" s="722"/>
      <c r="E2372" s="722"/>
      <c r="F2372" s="757"/>
      <c r="G2372" s="757"/>
      <c r="H2372" s="757"/>
      <c r="I2372" s="757"/>
      <c r="J2372" s="757"/>
      <c r="K2372" s="758"/>
      <c r="L2372" s="758"/>
      <c r="M2372" s="722"/>
      <c r="N2372" s="736"/>
      <c r="O2372" s="736"/>
      <c r="P2372" s="736"/>
      <c r="Q2372" s="736"/>
      <c r="R2372" s="736"/>
      <c r="S2372" s="736"/>
      <c r="T2372" s="736"/>
      <c r="U2372" s="736"/>
      <c r="BA2372" s="722"/>
      <c r="BB2372" s="722"/>
      <c r="BC2372" s="722"/>
      <c r="BD2372" s="722"/>
      <c r="BE2372" s="722"/>
      <c r="BF2372" s="722"/>
      <c r="BG2372" s="722"/>
      <c r="BH2372" s="722"/>
      <c r="BI2372" s="722"/>
      <c r="BJ2372" s="722"/>
      <c r="BK2372" s="722"/>
      <c r="BL2372" s="722"/>
      <c r="BM2372" s="722"/>
      <c r="BN2372" s="722"/>
      <c r="BO2372" s="722"/>
      <c r="BP2372" s="722"/>
      <c r="BQ2372" s="722"/>
      <c r="BR2372" s="722"/>
      <c r="BS2372" s="722"/>
      <c r="BT2372" s="722"/>
      <c r="BU2372" s="722"/>
      <c r="BV2372" s="722"/>
      <c r="BW2372" s="722"/>
      <c r="BX2372" s="722"/>
      <c r="BY2372" s="722"/>
      <c r="BZ2372" s="722"/>
      <c r="CA2372" s="722"/>
      <c r="CB2372" s="722"/>
      <c r="CC2372" s="722"/>
      <c r="CD2372" s="722"/>
      <c r="CE2372" s="722"/>
      <c r="CF2372" s="722"/>
      <c r="CG2372" s="722"/>
      <c r="CH2372" s="722"/>
      <c r="CI2372" s="722"/>
      <c r="CJ2372" s="722"/>
      <c r="CK2372" s="722"/>
      <c r="CL2372" s="722"/>
      <c r="CM2372" s="722"/>
      <c r="CN2372" s="722"/>
      <c r="CO2372" s="722"/>
      <c r="CP2372" s="722"/>
      <c r="CQ2372" s="722"/>
      <c r="CR2372" s="722"/>
      <c r="CS2372" s="722"/>
    </row>
    <row r="2373" spans="1:97" s="1376" customFormat="1">
      <c r="A2373" s="722"/>
      <c r="B2373" s="722"/>
      <c r="C2373" s="722"/>
      <c r="D2373" s="722"/>
      <c r="E2373" s="722"/>
      <c r="F2373" s="757"/>
      <c r="G2373" s="757"/>
      <c r="H2373" s="757"/>
      <c r="I2373" s="757"/>
      <c r="J2373" s="757"/>
      <c r="K2373" s="758"/>
      <c r="L2373" s="758"/>
      <c r="M2373" s="722"/>
      <c r="N2373" s="736"/>
      <c r="O2373" s="736"/>
      <c r="P2373" s="736"/>
      <c r="Q2373" s="736"/>
      <c r="R2373" s="736"/>
      <c r="S2373" s="736"/>
      <c r="T2373" s="736"/>
      <c r="U2373" s="736"/>
      <c r="BA2373" s="722"/>
      <c r="BB2373" s="722"/>
      <c r="BC2373" s="722"/>
      <c r="BD2373" s="722"/>
      <c r="BE2373" s="722"/>
      <c r="BF2373" s="722"/>
      <c r="BG2373" s="722"/>
      <c r="BH2373" s="722"/>
      <c r="BI2373" s="722"/>
      <c r="BJ2373" s="722"/>
      <c r="BK2373" s="722"/>
      <c r="BL2373" s="722"/>
      <c r="BM2373" s="722"/>
      <c r="BN2373" s="722"/>
      <c r="BO2373" s="722"/>
      <c r="BP2373" s="722"/>
      <c r="BQ2373" s="722"/>
      <c r="BR2373" s="722"/>
      <c r="BS2373" s="722"/>
      <c r="BT2373" s="722"/>
      <c r="BU2373" s="722"/>
      <c r="BV2373" s="722"/>
      <c r="BW2373" s="722"/>
      <c r="BX2373" s="722"/>
      <c r="BY2373" s="722"/>
      <c r="BZ2373" s="722"/>
      <c r="CA2373" s="722"/>
      <c r="CB2373" s="722"/>
      <c r="CC2373" s="722"/>
      <c r="CD2373" s="722"/>
      <c r="CE2373" s="722"/>
      <c r="CF2373" s="722"/>
      <c r="CG2373" s="722"/>
      <c r="CH2373" s="722"/>
      <c r="CI2373" s="722"/>
      <c r="CJ2373" s="722"/>
      <c r="CK2373" s="722"/>
      <c r="CL2373" s="722"/>
      <c r="CM2373" s="722"/>
      <c r="CN2373" s="722"/>
      <c r="CO2373" s="722"/>
      <c r="CP2373" s="722"/>
      <c r="CQ2373" s="722"/>
      <c r="CR2373" s="722"/>
      <c r="CS2373" s="722"/>
    </row>
    <row r="2374" spans="1:97" s="1376" customFormat="1">
      <c r="A2374" s="722"/>
      <c r="B2374" s="722"/>
      <c r="C2374" s="722"/>
      <c r="D2374" s="722"/>
      <c r="E2374" s="722"/>
      <c r="F2374" s="757"/>
      <c r="G2374" s="757"/>
      <c r="H2374" s="757"/>
      <c r="I2374" s="757"/>
      <c r="J2374" s="757"/>
      <c r="K2374" s="758"/>
      <c r="L2374" s="758"/>
      <c r="M2374" s="722"/>
      <c r="N2374" s="736"/>
      <c r="O2374" s="736"/>
      <c r="P2374" s="736"/>
      <c r="Q2374" s="736"/>
      <c r="R2374" s="736"/>
      <c r="S2374" s="736"/>
      <c r="T2374" s="736"/>
      <c r="U2374" s="736"/>
      <c r="BA2374" s="722"/>
      <c r="BB2374" s="722"/>
      <c r="BC2374" s="722"/>
      <c r="BD2374" s="722"/>
      <c r="BE2374" s="722"/>
      <c r="BF2374" s="722"/>
      <c r="BG2374" s="722"/>
      <c r="BH2374" s="722"/>
      <c r="BI2374" s="722"/>
      <c r="BJ2374" s="722"/>
      <c r="BK2374" s="722"/>
      <c r="BL2374" s="722"/>
      <c r="BM2374" s="722"/>
      <c r="BN2374" s="722"/>
      <c r="BO2374" s="722"/>
      <c r="BP2374" s="722"/>
      <c r="BQ2374" s="722"/>
      <c r="BR2374" s="722"/>
      <c r="BS2374" s="722"/>
      <c r="BT2374" s="722"/>
      <c r="BU2374" s="722"/>
      <c r="BV2374" s="722"/>
      <c r="BW2374" s="722"/>
      <c r="BX2374" s="722"/>
      <c r="BY2374" s="722"/>
      <c r="BZ2374" s="722"/>
      <c r="CA2374" s="722"/>
      <c r="CB2374" s="722"/>
      <c r="CC2374" s="722"/>
      <c r="CD2374" s="722"/>
      <c r="CE2374" s="722"/>
      <c r="CF2374" s="722"/>
      <c r="CG2374" s="722"/>
      <c r="CH2374" s="722"/>
      <c r="CI2374" s="722"/>
      <c r="CJ2374" s="722"/>
      <c r="CK2374" s="722"/>
      <c r="CL2374" s="722"/>
      <c r="CM2374" s="722"/>
      <c r="CN2374" s="722"/>
      <c r="CO2374" s="722"/>
      <c r="CP2374" s="722"/>
      <c r="CQ2374" s="722"/>
      <c r="CR2374" s="722"/>
      <c r="CS2374" s="722"/>
    </row>
    <row r="2375" spans="1:97" s="1376" customFormat="1">
      <c r="A2375" s="722"/>
      <c r="B2375" s="722"/>
      <c r="C2375" s="722"/>
      <c r="D2375" s="722"/>
      <c r="E2375" s="722"/>
      <c r="F2375" s="757"/>
      <c r="G2375" s="757"/>
      <c r="H2375" s="757"/>
      <c r="I2375" s="757"/>
      <c r="J2375" s="757"/>
      <c r="K2375" s="758"/>
      <c r="L2375" s="758"/>
      <c r="M2375" s="722"/>
      <c r="N2375" s="736"/>
      <c r="O2375" s="736"/>
      <c r="P2375" s="736"/>
      <c r="Q2375" s="736"/>
      <c r="R2375" s="736"/>
      <c r="S2375" s="736"/>
      <c r="T2375" s="736"/>
      <c r="U2375" s="736"/>
      <c r="BA2375" s="722"/>
      <c r="BB2375" s="722"/>
      <c r="BC2375" s="722"/>
      <c r="BD2375" s="722"/>
      <c r="BE2375" s="722"/>
      <c r="BF2375" s="722"/>
      <c r="BG2375" s="722"/>
      <c r="BH2375" s="722"/>
      <c r="BI2375" s="722"/>
      <c r="BJ2375" s="722"/>
      <c r="BK2375" s="722"/>
      <c r="BL2375" s="722"/>
      <c r="BM2375" s="722"/>
      <c r="BN2375" s="722"/>
      <c r="BO2375" s="722"/>
      <c r="BP2375" s="722"/>
      <c r="BQ2375" s="722"/>
      <c r="BR2375" s="722"/>
      <c r="BS2375" s="722"/>
      <c r="BT2375" s="722"/>
      <c r="BU2375" s="722"/>
      <c r="BV2375" s="722"/>
      <c r="BW2375" s="722"/>
      <c r="BX2375" s="722"/>
      <c r="BY2375" s="722"/>
      <c r="BZ2375" s="722"/>
      <c r="CA2375" s="722"/>
      <c r="CB2375" s="722"/>
      <c r="CC2375" s="722"/>
      <c r="CD2375" s="722"/>
      <c r="CE2375" s="722"/>
      <c r="CF2375" s="722"/>
      <c r="CG2375" s="722"/>
      <c r="CH2375" s="722"/>
      <c r="CI2375" s="722"/>
      <c r="CJ2375" s="722"/>
      <c r="CK2375" s="722"/>
      <c r="CL2375" s="722"/>
      <c r="CM2375" s="722"/>
      <c r="CN2375" s="722"/>
      <c r="CO2375" s="722"/>
      <c r="CP2375" s="722"/>
      <c r="CQ2375" s="722"/>
      <c r="CR2375" s="722"/>
      <c r="CS2375" s="722"/>
    </row>
    <row r="2376" spans="1:97" s="1376" customFormat="1">
      <c r="A2376" s="722"/>
      <c r="B2376" s="722"/>
      <c r="C2376" s="722"/>
      <c r="D2376" s="722"/>
      <c r="E2376" s="722"/>
      <c r="F2376" s="757"/>
      <c r="G2376" s="757"/>
      <c r="H2376" s="757"/>
      <c r="I2376" s="757"/>
      <c r="J2376" s="757"/>
      <c r="K2376" s="758"/>
      <c r="L2376" s="758"/>
      <c r="M2376" s="722"/>
      <c r="N2376" s="736"/>
      <c r="O2376" s="736"/>
      <c r="P2376" s="736"/>
      <c r="Q2376" s="736"/>
      <c r="R2376" s="736"/>
      <c r="S2376" s="736"/>
      <c r="T2376" s="736"/>
      <c r="U2376" s="736"/>
      <c r="BA2376" s="722"/>
      <c r="BB2376" s="722"/>
      <c r="BC2376" s="722"/>
      <c r="BD2376" s="722"/>
      <c r="BE2376" s="722"/>
      <c r="BF2376" s="722"/>
      <c r="BG2376" s="722"/>
      <c r="BH2376" s="722"/>
      <c r="BI2376" s="722"/>
      <c r="BJ2376" s="722"/>
      <c r="BK2376" s="722"/>
      <c r="BL2376" s="722"/>
      <c r="BM2376" s="722"/>
      <c r="BN2376" s="722"/>
      <c r="BO2376" s="722"/>
      <c r="BP2376" s="722"/>
      <c r="BQ2376" s="722"/>
      <c r="BR2376" s="722"/>
      <c r="BS2376" s="722"/>
      <c r="BT2376" s="722"/>
      <c r="BU2376" s="722"/>
      <c r="BV2376" s="722"/>
      <c r="BW2376" s="722"/>
      <c r="BX2376" s="722"/>
      <c r="BY2376" s="722"/>
      <c r="BZ2376" s="722"/>
      <c r="CA2376" s="722"/>
      <c r="CB2376" s="722"/>
      <c r="CC2376" s="722"/>
      <c r="CD2376" s="722"/>
      <c r="CE2376" s="722"/>
      <c r="CF2376" s="722"/>
      <c r="CG2376" s="722"/>
      <c r="CH2376" s="722"/>
      <c r="CI2376" s="722"/>
      <c r="CJ2376" s="722"/>
      <c r="CK2376" s="722"/>
      <c r="CL2376" s="722"/>
      <c r="CM2376" s="722"/>
      <c r="CN2376" s="722"/>
      <c r="CO2376" s="722"/>
      <c r="CP2376" s="722"/>
      <c r="CQ2376" s="722"/>
      <c r="CR2376" s="722"/>
      <c r="CS2376" s="722"/>
    </row>
    <row r="2377" spans="1:97" s="1376" customFormat="1">
      <c r="A2377" s="722"/>
      <c r="B2377" s="722"/>
      <c r="C2377" s="722"/>
      <c r="D2377" s="722"/>
      <c r="E2377" s="722"/>
      <c r="F2377" s="757"/>
      <c r="G2377" s="757"/>
      <c r="H2377" s="757"/>
      <c r="I2377" s="757"/>
      <c r="J2377" s="757"/>
      <c r="K2377" s="758"/>
      <c r="L2377" s="758"/>
      <c r="M2377" s="722"/>
      <c r="N2377" s="736"/>
      <c r="O2377" s="736"/>
      <c r="P2377" s="736"/>
      <c r="Q2377" s="736"/>
      <c r="R2377" s="736"/>
      <c r="S2377" s="736"/>
      <c r="T2377" s="736"/>
      <c r="U2377" s="736"/>
      <c r="BA2377" s="722"/>
      <c r="BB2377" s="722"/>
      <c r="BC2377" s="722"/>
      <c r="BD2377" s="722"/>
      <c r="BE2377" s="722"/>
      <c r="BF2377" s="722"/>
      <c r="BG2377" s="722"/>
      <c r="BH2377" s="722"/>
      <c r="BI2377" s="722"/>
      <c r="BJ2377" s="722"/>
      <c r="BK2377" s="722"/>
      <c r="BL2377" s="722"/>
      <c r="BM2377" s="722"/>
      <c r="BN2377" s="722"/>
      <c r="BO2377" s="722"/>
      <c r="BP2377" s="722"/>
      <c r="BQ2377" s="722"/>
      <c r="BR2377" s="722"/>
      <c r="BS2377" s="722"/>
      <c r="BT2377" s="722"/>
      <c r="BU2377" s="722"/>
      <c r="BV2377" s="722"/>
      <c r="BW2377" s="722"/>
      <c r="BX2377" s="722"/>
      <c r="BY2377" s="722"/>
      <c r="BZ2377" s="722"/>
      <c r="CA2377" s="722"/>
      <c r="CB2377" s="722"/>
      <c r="CC2377" s="722"/>
      <c r="CD2377" s="722"/>
      <c r="CE2377" s="722"/>
      <c r="CF2377" s="722"/>
      <c r="CG2377" s="722"/>
      <c r="CH2377" s="722"/>
      <c r="CI2377" s="722"/>
      <c r="CJ2377" s="722"/>
      <c r="CK2377" s="722"/>
      <c r="CL2377" s="722"/>
      <c r="CM2377" s="722"/>
      <c r="CN2377" s="722"/>
      <c r="CO2377" s="722"/>
      <c r="CP2377" s="722"/>
      <c r="CQ2377" s="722"/>
      <c r="CR2377" s="722"/>
      <c r="CS2377" s="722"/>
    </row>
    <row r="2378" spans="1:97" s="1376" customFormat="1">
      <c r="A2378" s="722"/>
      <c r="B2378" s="722"/>
      <c r="C2378" s="722"/>
      <c r="D2378" s="722"/>
      <c r="E2378" s="722"/>
      <c r="F2378" s="757"/>
      <c r="G2378" s="757"/>
      <c r="H2378" s="757"/>
      <c r="I2378" s="757"/>
      <c r="J2378" s="757"/>
      <c r="K2378" s="758"/>
      <c r="L2378" s="758"/>
      <c r="M2378" s="722"/>
      <c r="N2378" s="736"/>
      <c r="O2378" s="736"/>
      <c r="P2378" s="736"/>
      <c r="Q2378" s="736"/>
      <c r="R2378" s="736"/>
      <c r="S2378" s="736"/>
      <c r="T2378" s="736"/>
      <c r="U2378" s="736"/>
      <c r="BA2378" s="722"/>
      <c r="BB2378" s="722"/>
      <c r="BC2378" s="722"/>
      <c r="BD2378" s="722"/>
      <c r="BE2378" s="722"/>
      <c r="BF2378" s="722"/>
      <c r="BG2378" s="722"/>
      <c r="BH2378" s="722"/>
      <c r="BI2378" s="722"/>
      <c r="BJ2378" s="722"/>
      <c r="BK2378" s="722"/>
      <c r="BL2378" s="722"/>
      <c r="BM2378" s="722"/>
      <c r="BN2378" s="722"/>
      <c r="BO2378" s="722"/>
      <c r="BP2378" s="722"/>
      <c r="BQ2378" s="722"/>
      <c r="BR2378" s="722"/>
      <c r="BS2378" s="722"/>
      <c r="BT2378" s="722"/>
      <c r="BU2378" s="722"/>
      <c r="BV2378" s="722"/>
      <c r="BW2378" s="722"/>
      <c r="BX2378" s="722"/>
      <c r="BY2378" s="722"/>
      <c r="BZ2378" s="722"/>
      <c r="CA2378" s="722"/>
      <c r="CB2378" s="722"/>
      <c r="CC2378" s="722"/>
      <c r="CD2378" s="722"/>
      <c r="CE2378" s="722"/>
      <c r="CF2378" s="722"/>
      <c r="CG2378" s="722"/>
      <c r="CH2378" s="722"/>
      <c r="CI2378" s="722"/>
      <c r="CJ2378" s="722"/>
      <c r="CK2378" s="722"/>
      <c r="CL2378" s="722"/>
      <c r="CM2378" s="722"/>
      <c r="CN2378" s="722"/>
      <c r="CO2378" s="722"/>
      <c r="CP2378" s="722"/>
      <c r="CQ2378" s="722"/>
      <c r="CR2378" s="722"/>
      <c r="CS2378" s="722"/>
    </row>
    <row r="2379" spans="1:97" s="1376" customFormat="1">
      <c r="A2379" s="722"/>
      <c r="B2379" s="722"/>
      <c r="C2379" s="722"/>
      <c r="D2379" s="722"/>
      <c r="E2379" s="722"/>
      <c r="F2379" s="757"/>
      <c r="G2379" s="757"/>
      <c r="H2379" s="757"/>
      <c r="I2379" s="757"/>
      <c r="J2379" s="757"/>
      <c r="K2379" s="758"/>
      <c r="L2379" s="758"/>
      <c r="M2379" s="722"/>
      <c r="N2379" s="736"/>
      <c r="O2379" s="736"/>
      <c r="P2379" s="736"/>
      <c r="Q2379" s="736"/>
      <c r="R2379" s="736"/>
      <c r="S2379" s="736"/>
      <c r="T2379" s="736"/>
      <c r="U2379" s="736"/>
      <c r="BA2379" s="722"/>
      <c r="BB2379" s="722"/>
      <c r="BC2379" s="722"/>
      <c r="BD2379" s="722"/>
      <c r="BE2379" s="722"/>
      <c r="BF2379" s="722"/>
      <c r="BG2379" s="722"/>
      <c r="BH2379" s="722"/>
      <c r="BI2379" s="722"/>
      <c r="BJ2379" s="722"/>
      <c r="BK2379" s="722"/>
      <c r="BL2379" s="722"/>
      <c r="BM2379" s="722"/>
      <c r="BN2379" s="722"/>
      <c r="BO2379" s="722"/>
      <c r="BP2379" s="722"/>
      <c r="BQ2379" s="722"/>
      <c r="BR2379" s="722"/>
      <c r="BS2379" s="722"/>
      <c r="BT2379" s="722"/>
      <c r="BU2379" s="722"/>
      <c r="BV2379" s="722"/>
      <c r="BW2379" s="722"/>
      <c r="BX2379" s="722"/>
      <c r="BY2379" s="722"/>
      <c r="BZ2379" s="722"/>
      <c r="CA2379" s="722"/>
      <c r="CB2379" s="722"/>
      <c r="CC2379" s="722"/>
      <c r="CD2379" s="722"/>
      <c r="CE2379" s="722"/>
      <c r="CF2379" s="722"/>
      <c r="CG2379" s="722"/>
      <c r="CH2379" s="722"/>
      <c r="CI2379" s="722"/>
      <c r="CJ2379" s="722"/>
      <c r="CK2379" s="722"/>
      <c r="CL2379" s="722"/>
      <c r="CM2379" s="722"/>
      <c r="CN2379" s="722"/>
      <c r="CO2379" s="722"/>
      <c r="CP2379" s="722"/>
      <c r="CQ2379" s="722"/>
      <c r="CR2379" s="722"/>
      <c r="CS2379" s="722"/>
    </row>
    <row r="2380" spans="1:97" s="1376" customFormat="1">
      <c r="A2380" s="722"/>
      <c r="B2380" s="722"/>
      <c r="C2380" s="722"/>
      <c r="D2380" s="722"/>
      <c r="E2380" s="722"/>
      <c r="F2380" s="757"/>
      <c r="G2380" s="757"/>
      <c r="H2380" s="757"/>
      <c r="I2380" s="757"/>
      <c r="J2380" s="757"/>
      <c r="K2380" s="758"/>
      <c r="L2380" s="758"/>
      <c r="M2380" s="722"/>
      <c r="N2380" s="736"/>
      <c r="O2380" s="736"/>
      <c r="P2380" s="736"/>
      <c r="Q2380" s="736"/>
      <c r="R2380" s="736"/>
      <c r="S2380" s="736"/>
      <c r="T2380" s="736"/>
      <c r="U2380" s="736"/>
      <c r="BA2380" s="722"/>
      <c r="BB2380" s="722"/>
      <c r="BC2380" s="722"/>
      <c r="BD2380" s="722"/>
      <c r="BE2380" s="722"/>
      <c r="BF2380" s="722"/>
      <c r="BG2380" s="722"/>
      <c r="BH2380" s="722"/>
      <c r="BI2380" s="722"/>
      <c r="BJ2380" s="722"/>
      <c r="BK2380" s="722"/>
      <c r="BL2380" s="722"/>
      <c r="BM2380" s="722"/>
      <c r="BN2380" s="722"/>
      <c r="BO2380" s="722"/>
      <c r="BP2380" s="722"/>
      <c r="BQ2380" s="722"/>
      <c r="BR2380" s="722"/>
      <c r="BS2380" s="722"/>
      <c r="BT2380" s="722"/>
      <c r="BU2380" s="722"/>
      <c r="BV2380" s="722"/>
      <c r="BW2380" s="722"/>
      <c r="BX2380" s="722"/>
      <c r="BY2380" s="722"/>
      <c r="BZ2380" s="722"/>
      <c r="CA2380" s="722"/>
      <c r="CB2380" s="722"/>
      <c r="CC2380" s="722"/>
      <c r="CD2380" s="722"/>
      <c r="CE2380" s="722"/>
      <c r="CF2380" s="722"/>
      <c r="CG2380" s="722"/>
      <c r="CH2380" s="722"/>
      <c r="CI2380" s="722"/>
      <c r="CJ2380" s="722"/>
      <c r="CK2380" s="722"/>
      <c r="CL2380" s="722"/>
      <c r="CM2380" s="722"/>
      <c r="CN2380" s="722"/>
      <c r="CO2380" s="722"/>
      <c r="CP2380" s="722"/>
      <c r="CQ2380" s="722"/>
      <c r="CR2380" s="722"/>
      <c r="CS2380" s="722"/>
    </row>
    <row r="2381" spans="1:97" s="1376" customFormat="1">
      <c r="A2381" s="722"/>
      <c r="B2381" s="722"/>
      <c r="C2381" s="722"/>
      <c r="D2381" s="722"/>
      <c r="E2381" s="722"/>
      <c r="F2381" s="757"/>
      <c r="G2381" s="757"/>
      <c r="H2381" s="757"/>
      <c r="I2381" s="757"/>
      <c r="J2381" s="757"/>
      <c r="K2381" s="758"/>
      <c r="L2381" s="758"/>
      <c r="M2381" s="722"/>
      <c r="N2381" s="736"/>
      <c r="O2381" s="736"/>
      <c r="P2381" s="736"/>
      <c r="Q2381" s="736"/>
      <c r="R2381" s="736"/>
      <c r="S2381" s="736"/>
      <c r="T2381" s="736"/>
      <c r="U2381" s="736"/>
      <c r="BA2381" s="722"/>
      <c r="BB2381" s="722"/>
      <c r="BC2381" s="722"/>
      <c r="BD2381" s="722"/>
      <c r="BE2381" s="722"/>
      <c r="BF2381" s="722"/>
      <c r="BG2381" s="722"/>
      <c r="BH2381" s="722"/>
      <c r="BI2381" s="722"/>
      <c r="BJ2381" s="722"/>
      <c r="BK2381" s="722"/>
      <c r="BL2381" s="722"/>
      <c r="BM2381" s="722"/>
      <c r="BN2381" s="722"/>
      <c r="BO2381" s="722"/>
      <c r="BP2381" s="722"/>
      <c r="BQ2381" s="722"/>
      <c r="BR2381" s="722"/>
      <c r="BS2381" s="722"/>
      <c r="BT2381" s="722"/>
      <c r="BU2381" s="722"/>
      <c r="BV2381" s="722"/>
      <c r="BW2381" s="722"/>
      <c r="BX2381" s="722"/>
      <c r="BY2381" s="722"/>
      <c r="BZ2381" s="722"/>
      <c r="CA2381" s="722"/>
      <c r="CB2381" s="722"/>
      <c r="CC2381" s="722"/>
      <c r="CD2381" s="722"/>
      <c r="CE2381" s="722"/>
      <c r="CF2381" s="722"/>
      <c r="CG2381" s="722"/>
      <c r="CH2381" s="722"/>
      <c r="CI2381" s="722"/>
      <c r="CJ2381" s="722"/>
      <c r="CK2381" s="722"/>
      <c r="CL2381" s="722"/>
      <c r="CM2381" s="722"/>
      <c r="CN2381" s="722"/>
      <c r="CO2381" s="722"/>
      <c r="CP2381" s="722"/>
      <c r="CQ2381" s="722"/>
      <c r="CR2381" s="722"/>
      <c r="CS2381" s="722"/>
    </row>
    <row r="2382" spans="1:97" s="1376" customFormat="1">
      <c r="A2382" s="722"/>
      <c r="B2382" s="722"/>
      <c r="C2382" s="722"/>
      <c r="D2382" s="722"/>
      <c r="E2382" s="722"/>
      <c r="F2382" s="757"/>
      <c r="G2382" s="757"/>
      <c r="H2382" s="757"/>
      <c r="I2382" s="757"/>
      <c r="J2382" s="757"/>
      <c r="K2382" s="758"/>
      <c r="L2382" s="758"/>
      <c r="M2382" s="722"/>
      <c r="N2382" s="736"/>
      <c r="O2382" s="736"/>
      <c r="P2382" s="736"/>
      <c r="Q2382" s="736"/>
      <c r="R2382" s="736"/>
      <c r="S2382" s="736"/>
      <c r="T2382" s="736"/>
      <c r="U2382" s="736"/>
      <c r="BA2382" s="722"/>
      <c r="BB2382" s="722"/>
      <c r="BC2382" s="722"/>
      <c r="BD2382" s="722"/>
      <c r="BE2382" s="722"/>
      <c r="BF2382" s="722"/>
      <c r="BG2382" s="722"/>
      <c r="BH2382" s="722"/>
      <c r="BI2382" s="722"/>
      <c r="BJ2382" s="722"/>
      <c r="BK2382" s="722"/>
      <c r="BL2382" s="722"/>
      <c r="BM2382" s="722"/>
      <c r="BN2382" s="722"/>
      <c r="BO2382" s="722"/>
      <c r="BP2382" s="722"/>
      <c r="BQ2382" s="722"/>
      <c r="BR2382" s="722"/>
      <c r="BS2382" s="722"/>
      <c r="BT2382" s="722"/>
      <c r="BU2382" s="722"/>
      <c r="BV2382" s="722"/>
      <c r="BW2382" s="722"/>
      <c r="BX2382" s="722"/>
      <c r="BY2382" s="722"/>
      <c r="BZ2382" s="722"/>
      <c r="CA2382" s="722"/>
      <c r="CB2382" s="722"/>
      <c r="CC2382" s="722"/>
      <c r="CD2382" s="722"/>
      <c r="CE2382" s="722"/>
      <c r="CF2382" s="722"/>
      <c r="CG2382" s="722"/>
      <c r="CH2382" s="722"/>
      <c r="CI2382" s="722"/>
      <c r="CJ2382" s="722"/>
      <c r="CK2382" s="722"/>
      <c r="CL2382" s="722"/>
      <c r="CM2382" s="722"/>
      <c r="CN2382" s="722"/>
      <c r="CO2382" s="722"/>
      <c r="CP2382" s="722"/>
      <c r="CQ2382" s="722"/>
      <c r="CR2382" s="722"/>
      <c r="CS2382" s="722"/>
    </row>
    <row r="2383" spans="1:97" s="1376" customFormat="1">
      <c r="A2383" s="722"/>
      <c r="B2383" s="722"/>
      <c r="C2383" s="722"/>
      <c r="D2383" s="722"/>
      <c r="E2383" s="722"/>
      <c r="F2383" s="757"/>
      <c r="G2383" s="757"/>
      <c r="H2383" s="757"/>
      <c r="I2383" s="757"/>
      <c r="J2383" s="757"/>
      <c r="K2383" s="758"/>
      <c r="L2383" s="758"/>
      <c r="M2383" s="722"/>
      <c r="N2383" s="736"/>
      <c r="O2383" s="736"/>
      <c r="P2383" s="736"/>
      <c r="Q2383" s="736"/>
      <c r="R2383" s="736"/>
      <c r="S2383" s="736"/>
      <c r="T2383" s="736"/>
      <c r="U2383" s="736"/>
      <c r="BA2383" s="722"/>
      <c r="BB2383" s="722"/>
      <c r="BC2383" s="722"/>
      <c r="BD2383" s="722"/>
      <c r="BE2383" s="722"/>
      <c r="BF2383" s="722"/>
      <c r="BG2383" s="722"/>
      <c r="BH2383" s="722"/>
      <c r="BI2383" s="722"/>
      <c r="BJ2383" s="722"/>
      <c r="BK2383" s="722"/>
      <c r="BL2383" s="722"/>
      <c r="BM2383" s="722"/>
      <c r="BN2383" s="722"/>
      <c r="BO2383" s="722"/>
      <c r="BP2383" s="722"/>
      <c r="BQ2383" s="722"/>
      <c r="BR2383" s="722"/>
      <c r="BS2383" s="722"/>
      <c r="BT2383" s="722"/>
      <c r="BU2383" s="722"/>
      <c r="BV2383" s="722"/>
      <c r="BW2383" s="722"/>
      <c r="BX2383" s="722"/>
      <c r="BY2383" s="722"/>
      <c r="BZ2383" s="722"/>
      <c r="CA2383" s="722"/>
      <c r="CB2383" s="722"/>
      <c r="CC2383" s="722"/>
      <c r="CD2383" s="722"/>
      <c r="CE2383" s="722"/>
      <c r="CF2383" s="722"/>
      <c r="CG2383" s="722"/>
      <c r="CH2383" s="722"/>
      <c r="CI2383" s="722"/>
      <c r="CJ2383" s="722"/>
      <c r="CK2383" s="722"/>
      <c r="CL2383" s="722"/>
      <c r="CM2383" s="722"/>
      <c r="CN2383" s="722"/>
      <c r="CO2383" s="722"/>
      <c r="CP2383" s="722"/>
      <c r="CQ2383" s="722"/>
      <c r="CR2383" s="722"/>
      <c r="CS2383" s="722"/>
    </row>
    <row r="2384" spans="1:97" s="1376" customFormat="1">
      <c r="A2384" s="722"/>
      <c r="B2384" s="722"/>
      <c r="C2384" s="722"/>
      <c r="D2384" s="722"/>
      <c r="E2384" s="722"/>
      <c r="F2384" s="757"/>
      <c r="G2384" s="757"/>
      <c r="H2384" s="757"/>
      <c r="I2384" s="757"/>
      <c r="J2384" s="757"/>
      <c r="K2384" s="758"/>
      <c r="L2384" s="758"/>
      <c r="M2384" s="722"/>
      <c r="N2384" s="736"/>
      <c r="O2384" s="736"/>
      <c r="P2384" s="736"/>
      <c r="Q2384" s="736"/>
      <c r="R2384" s="736"/>
      <c r="S2384" s="736"/>
      <c r="T2384" s="736"/>
      <c r="U2384" s="736"/>
      <c r="BA2384" s="722"/>
      <c r="BB2384" s="722"/>
      <c r="BC2384" s="722"/>
      <c r="BD2384" s="722"/>
      <c r="BE2384" s="722"/>
      <c r="BF2384" s="722"/>
      <c r="BG2384" s="722"/>
      <c r="BH2384" s="722"/>
      <c r="BI2384" s="722"/>
      <c r="BJ2384" s="722"/>
      <c r="BK2384" s="722"/>
      <c r="BL2384" s="722"/>
      <c r="BM2384" s="722"/>
      <c r="BN2384" s="722"/>
      <c r="BO2384" s="722"/>
      <c r="BP2384" s="722"/>
      <c r="BQ2384" s="722"/>
      <c r="BR2384" s="722"/>
      <c r="BS2384" s="722"/>
      <c r="BT2384" s="722"/>
      <c r="BU2384" s="722"/>
      <c r="BV2384" s="722"/>
      <c r="BW2384" s="722"/>
      <c r="BX2384" s="722"/>
      <c r="BY2384" s="722"/>
      <c r="BZ2384" s="722"/>
      <c r="CA2384" s="722"/>
      <c r="CB2384" s="722"/>
      <c r="CC2384" s="722"/>
      <c r="CD2384" s="722"/>
      <c r="CE2384" s="722"/>
      <c r="CF2384" s="722"/>
      <c r="CG2384" s="722"/>
      <c r="CH2384" s="722"/>
      <c r="CI2384" s="722"/>
      <c r="CJ2384" s="722"/>
      <c r="CK2384" s="722"/>
      <c r="CL2384" s="722"/>
      <c r="CM2384" s="722"/>
      <c r="CN2384" s="722"/>
      <c r="CO2384" s="722"/>
      <c r="CP2384" s="722"/>
      <c r="CQ2384" s="722"/>
      <c r="CR2384" s="722"/>
      <c r="CS2384" s="722"/>
    </row>
    <row r="2385" spans="1:97" s="1376" customFormat="1">
      <c r="A2385" s="722"/>
      <c r="B2385" s="722"/>
      <c r="C2385" s="722"/>
      <c r="D2385" s="722"/>
      <c r="E2385" s="722"/>
      <c r="F2385" s="757"/>
      <c r="G2385" s="757"/>
      <c r="H2385" s="757"/>
      <c r="I2385" s="757"/>
      <c r="J2385" s="757"/>
      <c r="K2385" s="758"/>
      <c r="L2385" s="758"/>
      <c r="M2385" s="722"/>
      <c r="N2385" s="736"/>
      <c r="O2385" s="736"/>
      <c r="P2385" s="736"/>
      <c r="Q2385" s="736"/>
      <c r="R2385" s="736"/>
      <c r="S2385" s="736"/>
      <c r="T2385" s="736"/>
      <c r="U2385" s="736"/>
      <c r="BA2385" s="722"/>
      <c r="BB2385" s="722"/>
      <c r="BC2385" s="722"/>
      <c r="BD2385" s="722"/>
      <c r="BE2385" s="722"/>
      <c r="BF2385" s="722"/>
      <c r="BG2385" s="722"/>
      <c r="BH2385" s="722"/>
      <c r="BI2385" s="722"/>
      <c r="BJ2385" s="722"/>
      <c r="BK2385" s="722"/>
      <c r="BL2385" s="722"/>
      <c r="BM2385" s="722"/>
      <c r="BN2385" s="722"/>
      <c r="BO2385" s="722"/>
      <c r="BP2385" s="722"/>
      <c r="BQ2385" s="722"/>
      <c r="BR2385" s="722"/>
      <c r="BS2385" s="722"/>
      <c r="BT2385" s="722"/>
      <c r="BU2385" s="722"/>
      <c r="BV2385" s="722"/>
      <c r="BW2385" s="722"/>
      <c r="BX2385" s="722"/>
      <c r="BY2385" s="722"/>
      <c r="BZ2385" s="722"/>
      <c r="CA2385" s="722"/>
      <c r="CB2385" s="722"/>
      <c r="CC2385" s="722"/>
      <c r="CD2385" s="722"/>
      <c r="CE2385" s="722"/>
      <c r="CF2385" s="722"/>
      <c r="CG2385" s="722"/>
      <c r="CH2385" s="722"/>
      <c r="CI2385" s="722"/>
      <c r="CJ2385" s="722"/>
      <c r="CK2385" s="722"/>
      <c r="CL2385" s="722"/>
      <c r="CM2385" s="722"/>
      <c r="CN2385" s="722"/>
      <c r="CO2385" s="722"/>
      <c r="CP2385" s="722"/>
      <c r="CQ2385" s="722"/>
      <c r="CR2385" s="722"/>
      <c r="CS2385" s="722"/>
    </row>
    <row r="2386" spans="1:97" s="1376" customFormat="1">
      <c r="A2386" s="722"/>
      <c r="B2386" s="722"/>
      <c r="C2386" s="722"/>
      <c r="D2386" s="722"/>
      <c r="E2386" s="722"/>
      <c r="F2386" s="757"/>
      <c r="G2386" s="757"/>
      <c r="H2386" s="757"/>
      <c r="I2386" s="757"/>
      <c r="J2386" s="757"/>
      <c r="K2386" s="758"/>
      <c r="L2386" s="758"/>
      <c r="M2386" s="722"/>
      <c r="N2386" s="736"/>
      <c r="O2386" s="736"/>
      <c r="P2386" s="736"/>
      <c r="Q2386" s="736"/>
      <c r="R2386" s="736"/>
      <c r="S2386" s="736"/>
      <c r="T2386" s="736"/>
      <c r="U2386" s="736"/>
      <c r="BA2386" s="722"/>
      <c r="BB2386" s="722"/>
      <c r="BC2386" s="722"/>
      <c r="BD2386" s="722"/>
      <c r="BE2386" s="722"/>
      <c r="BF2386" s="722"/>
      <c r="BG2386" s="722"/>
      <c r="BH2386" s="722"/>
      <c r="BI2386" s="722"/>
      <c r="BJ2386" s="722"/>
      <c r="BK2386" s="722"/>
      <c r="BL2386" s="722"/>
      <c r="BM2386" s="722"/>
      <c r="BN2386" s="722"/>
      <c r="BO2386" s="722"/>
      <c r="BP2386" s="722"/>
      <c r="BQ2386" s="722"/>
      <c r="BR2386" s="722"/>
      <c r="BS2386" s="722"/>
      <c r="BT2386" s="722"/>
      <c r="BU2386" s="722"/>
      <c r="BV2386" s="722"/>
      <c r="BW2386" s="722"/>
      <c r="BX2386" s="722"/>
      <c r="BY2386" s="722"/>
      <c r="BZ2386" s="722"/>
      <c r="CA2386" s="722"/>
      <c r="CB2386" s="722"/>
      <c r="CC2386" s="722"/>
      <c r="CD2386" s="722"/>
      <c r="CE2386" s="722"/>
      <c r="CF2386" s="722"/>
      <c r="CG2386" s="722"/>
      <c r="CH2386" s="722"/>
      <c r="CI2386" s="722"/>
      <c r="CJ2386" s="722"/>
      <c r="CK2386" s="722"/>
      <c r="CL2386" s="722"/>
      <c r="CM2386" s="722"/>
      <c r="CN2386" s="722"/>
      <c r="CO2386" s="722"/>
      <c r="CP2386" s="722"/>
      <c r="CQ2386" s="722"/>
      <c r="CR2386" s="722"/>
      <c r="CS2386" s="722"/>
    </row>
    <row r="2387" spans="1:97" s="1376" customFormat="1">
      <c r="A2387" s="722"/>
      <c r="B2387" s="722"/>
      <c r="C2387" s="722"/>
      <c r="D2387" s="722"/>
      <c r="E2387" s="722"/>
      <c r="F2387" s="757"/>
      <c r="G2387" s="757"/>
      <c r="H2387" s="757"/>
      <c r="I2387" s="757"/>
      <c r="J2387" s="757"/>
      <c r="K2387" s="758"/>
      <c r="L2387" s="758"/>
      <c r="M2387" s="722"/>
      <c r="N2387" s="736"/>
      <c r="O2387" s="736"/>
      <c r="P2387" s="736"/>
      <c r="Q2387" s="736"/>
      <c r="R2387" s="736"/>
      <c r="S2387" s="736"/>
      <c r="T2387" s="736"/>
      <c r="U2387" s="736"/>
      <c r="BA2387" s="722"/>
      <c r="BB2387" s="722"/>
      <c r="BC2387" s="722"/>
      <c r="BD2387" s="722"/>
      <c r="BE2387" s="722"/>
      <c r="BF2387" s="722"/>
      <c r="BG2387" s="722"/>
      <c r="BH2387" s="722"/>
      <c r="BI2387" s="722"/>
      <c r="BJ2387" s="722"/>
      <c r="BK2387" s="722"/>
      <c r="BL2387" s="722"/>
      <c r="BM2387" s="722"/>
      <c r="BN2387" s="722"/>
      <c r="BO2387" s="722"/>
      <c r="BP2387" s="722"/>
      <c r="BQ2387" s="722"/>
      <c r="BR2387" s="722"/>
      <c r="BS2387" s="722"/>
      <c r="BT2387" s="722"/>
      <c r="BU2387" s="722"/>
      <c r="BV2387" s="722"/>
      <c r="BW2387" s="722"/>
      <c r="BX2387" s="722"/>
      <c r="BY2387" s="722"/>
      <c r="BZ2387" s="722"/>
      <c r="CA2387" s="722"/>
      <c r="CB2387" s="722"/>
      <c r="CC2387" s="722"/>
      <c r="CD2387" s="722"/>
      <c r="CE2387" s="722"/>
      <c r="CF2387" s="722"/>
      <c r="CG2387" s="722"/>
      <c r="CH2387" s="722"/>
      <c r="CI2387" s="722"/>
      <c r="CJ2387" s="722"/>
      <c r="CK2387" s="722"/>
      <c r="CL2387" s="722"/>
      <c r="CM2387" s="722"/>
      <c r="CN2387" s="722"/>
      <c r="CO2387" s="722"/>
      <c r="CP2387" s="722"/>
      <c r="CQ2387" s="722"/>
      <c r="CR2387" s="722"/>
      <c r="CS2387" s="722"/>
    </row>
    <row r="2388" spans="1:97" s="1376" customFormat="1">
      <c r="A2388" s="722"/>
      <c r="B2388" s="722"/>
      <c r="C2388" s="722"/>
      <c r="D2388" s="722"/>
      <c r="E2388" s="722"/>
      <c r="F2388" s="757"/>
      <c r="G2388" s="757"/>
      <c r="H2388" s="757"/>
      <c r="I2388" s="757"/>
      <c r="J2388" s="757"/>
      <c r="K2388" s="758"/>
      <c r="L2388" s="758"/>
      <c r="M2388" s="722"/>
      <c r="N2388" s="736"/>
      <c r="O2388" s="736"/>
      <c r="P2388" s="736"/>
      <c r="Q2388" s="736"/>
      <c r="R2388" s="736"/>
      <c r="S2388" s="736"/>
      <c r="T2388" s="736"/>
      <c r="U2388" s="736"/>
      <c r="BA2388" s="722"/>
      <c r="BB2388" s="722"/>
      <c r="BC2388" s="722"/>
      <c r="BD2388" s="722"/>
      <c r="BE2388" s="722"/>
      <c r="BF2388" s="722"/>
      <c r="BG2388" s="722"/>
      <c r="BH2388" s="722"/>
      <c r="BI2388" s="722"/>
      <c r="BJ2388" s="722"/>
      <c r="BK2388" s="722"/>
      <c r="BL2388" s="722"/>
      <c r="BM2388" s="722"/>
      <c r="BN2388" s="722"/>
      <c r="BO2388" s="722"/>
      <c r="BP2388" s="722"/>
      <c r="BQ2388" s="722"/>
      <c r="BR2388" s="722"/>
      <c r="BS2388" s="722"/>
      <c r="BT2388" s="722"/>
      <c r="BU2388" s="722"/>
      <c r="BV2388" s="722"/>
      <c r="BW2388" s="722"/>
      <c r="BX2388" s="722"/>
      <c r="BY2388" s="722"/>
      <c r="BZ2388" s="722"/>
      <c r="CA2388" s="722"/>
      <c r="CB2388" s="722"/>
      <c r="CC2388" s="722"/>
      <c r="CD2388" s="722"/>
      <c r="CE2388" s="722"/>
      <c r="CF2388" s="722"/>
      <c r="CG2388" s="722"/>
      <c r="CH2388" s="722"/>
      <c r="CI2388" s="722"/>
      <c r="CJ2388" s="722"/>
      <c r="CK2388" s="722"/>
      <c r="CL2388" s="722"/>
      <c r="CM2388" s="722"/>
      <c r="CN2388" s="722"/>
      <c r="CO2388" s="722"/>
      <c r="CP2388" s="722"/>
      <c r="CQ2388" s="722"/>
      <c r="CR2388" s="722"/>
      <c r="CS2388" s="722"/>
    </row>
    <row r="2389" spans="1:97" s="1376" customFormat="1">
      <c r="A2389" s="722"/>
      <c r="B2389" s="722"/>
      <c r="C2389" s="722"/>
      <c r="D2389" s="722"/>
      <c r="E2389" s="722"/>
      <c r="F2389" s="757"/>
      <c r="G2389" s="757"/>
      <c r="H2389" s="757"/>
      <c r="I2389" s="757"/>
      <c r="J2389" s="757"/>
      <c r="K2389" s="758"/>
      <c r="L2389" s="758"/>
      <c r="M2389" s="722"/>
      <c r="N2389" s="736"/>
      <c r="O2389" s="736"/>
      <c r="P2389" s="736"/>
      <c r="Q2389" s="736"/>
      <c r="R2389" s="736"/>
      <c r="S2389" s="736"/>
      <c r="T2389" s="736"/>
      <c r="U2389" s="736"/>
      <c r="BA2389" s="722"/>
      <c r="BB2389" s="722"/>
      <c r="BC2389" s="722"/>
      <c r="BD2389" s="722"/>
      <c r="BE2389" s="722"/>
      <c r="BF2389" s="722"/>
      <c r="BG2389" s="722"/>
      <c r="BH2389" s="722"/>
      <c r="BI2389" s="722"/>
      <c r="BJ2389" s="722"/>
      <c r="BK2389" s="722"/>
      <c r="BL2389" s="722"/>
      <c r="BM2389" s="722"/>
      <c r="BN2389" s="722"/>
      <c r="BO2389" s="722"/>
      <c r="BP2389" s="722"/>
      <c r="BQ2389" s="722"/>
      <c r="BR2389" s="722"/>
      <c r="BS2389" s="722"/>
      <c r="BT2389" s="722"/>
      <c r="BU2389" s="722"/>
      <c r="BV2389" s="722"/>
      <c r="BW2389" s="722"/>
      <c r="BX2389" s="722"/>
      <c r="BY2389" s="722"/>
      <c r="BZ2389" s="722"/>
      <c r="CA2389" s="722"/>
      <c r="CB2389" s="722"/>
      <c r="CC2389" s="722"/>
      <c r="CD2389" s="722"/>
      <c r="CE2389" s="722"/>
      <c r="CF2389" s="722"/>
      <c r="CG2389" s="722"/>
      <c r="CH2389" s="722"/>
      <c r="CI2389" s="722"/>
      <c r="CJ2389" s="722"/>
      <c r="CK2389" s="722"/>
      <c r="CL2389" s="722"/>
      <c r="CM2389" s="722"/>
      <c r="CN2389" s="722"/>
      <c r="CO2389" s="722"/>
      <c r="CP2389" s="722"/>
      <c r="CQ2389" s="722"/>
      <c r="CR2389" s="722"/>
      <c r="CS2389" s="722"/>
    </row>
    <row r="2390" spans="1:97" s="1376" customFormat="1">
      <c r="A2390" s="722"/>
      <c r="B2390" s="722"/>
      <c r="C2390" s="722"/>
      <c r="D2390" s="722"/>
      <c r="E2390" s="722"/>
      <c r="F2390" s="757"/>
      <c r="G2390" s="757"/>
      <c r="H2390" s="757"/>
      <c r="I2390" s="757"/>
      <c r="J2390" s="757"/>
      <c r="K2390" s="758"/>
      <c r="L2390" s="758"/>
      <c r="M2390" s="722"/>
      <c r="N2390" s="736"/>
      <c r="O2390" s="736"/>
      <c r="P2390" s="736"/>
      <c r="Q2390" s="736"/>
      <c r="R2390" s="736"/>
      <c r="S2390" s="736"/>
      <c r="T2390" s="736"/>
      <c r="U2390" s="736"/>
      <c r="BA2390" s="722"/>
      <c r="BB2390" s="722"/>
      <c r="BC2390" s="722"/>
      <c r="BD2390" s="722"/>
      <c r="BE2390" s="722"/>
      <c r="BF2390" s="722"/>
      <c r="BG2390" s="722"/>
      <c r="BH2390" s="722"/>
      <c r="BI2390" s="722"/>
      <c r="BJ2390" s="722"/>
      <c r="BK2390" s="722"/>
      <c r="BL2390" s="722"/>
      <c r="BM2390" s="722"/>
      <c r="BN2390" s="722"/>
      <c r="BO2390" s="722"/>
      <c r="BP2390" s="722"/>
      <c r="BQ2390" s="722"/>
      <c r="BR2390" s="722"/>
      <c r="BS2390" s="722"/>
      <c r="BT2390" s="722"/>
      <c r="BU2390" s="722"/>
      <c r="BV2390" s="722"/>
      <c r="BW2390" s="722"/>
      <c r="BX2390" s="722"/>
      <c r="BY2390" s="722"/>
      <c r="BZ2390" s="722"/>
      <c r="CA2390" s="722"/>
      <c r="CB2390" s="722"/>
      <c r="CC2390" s="722"/>
      <c r="CD2390" s="722"/>
      <c r="CE2390" s="722"/>
      <c r="CF2390" s="722"/>
      <c r="CG2390" s="722"/>
      <c r="CH2390" s="722"/>
      <c r="CI2390" s="722"/>
      <c r="CJ2390" s="722"/>
      <c r="CK2390" s="722"/>
      <c r="CL2390" s="722"/>
      <c r="CM2390" s="722"/>
      <c r="CN2390" s="722"/>
      <c r="CO2390" s="722"/>
      <c r="CP2390" s="722"/>
      <c r="CQ2390" s="722"/>
      <c r="CR2390" s="722"/>
      <c r="CS2390" s="722"/>
    </row>
    <row r="2391" spans="1:97" s="1376" customFormat="1">
      <c r="A2391" s="722"/>
      <c r="B2391" s="722"/>
      <c r="C2391" s="722"/>
      <c r="D2391" s="722"/>
      <c r="E2391" s="722"/>
      <c r="F2391" s="757"/>
      <c r="G2391" s="757"/>
      <c r="H2391" s="757"/>
      <c r="I2391" s="757"/>
      <c r="J2391" s="757"/>
      <c r="K2391" s="758"/>
      <c r="L2391" s="758"/>
      <c r="M2391" s="722"/>
      <c r="N2391" s="736"/>
      <c r="O2391" s="736"/>
      <c r="P2391" s="736"/>
      <c r="Q2391" s="736"/>
      <c r="R2391" s="736"/>
      <c r="S2391" s="736"/>
      <c r="T2391" s="736"/>
      <c r="U2391" s="736"/>
      <c r="BA2391" s="722"/>
      <c r="BB2391" s="722"/>
      <c r="BC2391" s="722"/>
      <c r="BD2391" s="722"/>
      <c r="BE2391" s="722"/>
      <c r="BF2391" s="722"/>
      <c r="BG2391" s="722"/>
      <c r="BH2391" s="722"/>
      <c r="BI2391" s="722"/>
      <c r="BJ2391" s="722"/>
      <c r="BK2391" s="722"/>
      <c r="BL2391" s="722"/>
      <c r="BM2391" s="722"/>
      <c r="BN2391" s="722"/>
      <c r="BO2391" s="722"/>
      <c r="BP2391" s="722"/>
      <c r="BQ2391" s="722"/>
      <c r="BR2391" s="722"/>
      <c r="BS2391" s="722"/>
      <c r="BT2391" s="722"/>
      <c r="BU2391" s="722"/>
      <c r="BV2391" s="722"/>
      <c r="BW2391" s="722"/>
      <c r="BX2391" s="722"/>
      <c r="BY2391" s="722"/>
      <c r="BZ2391" s="722"/>
      <c r="CA2391" s="722"/>
      <c r="CB2391" s="722"/>
      <c r="CC2391" s="722"/>
      <c r="CD2391" s="722"/>
      <c r="CE2391" s="722"/>
      <c r="CF2391" s="722"/>
      <c r="CG2391" s="722"/>
      <c r="CH2391" s="722"/>
      <c r="CI2391" s="722"/>
      <c r="CJ2391" s="722"/>
      <c r="CK2391" s="722"/>
      <c r="CL2391" s="722"/>
      <c r="CM2391" s="722"/>
      <c r="CN2391" s="722"/>
      <c r="CO2391" s="722"/>
      <c r="CP2391" s="722"/>
      <c r="CQ2391" s="722"/>
      <c r="CR2391" s="722"/>
      <c r="CS2391" s="722"/>
    </row>
    <row r="2392" spans="1:97" s="1376" customFormat="1">
      <c r="A2392" s="722"/>
      <c r="B2392" s="722"/>
      <c r="C2392" s="722"/>
      <c r="D2392" s="722"/>
      <c r="E2392" s="722"/>
      <c r="F2392" s="757"/>
      <c r="G2392" s="757"/>
      <c r="H2392" s="757"/>
      <c r="I2392" s="757"/>
      <c r="J2392" s="757"/>
      <c r="K2392" s="758"/>
      <c r="L2392" s="758"/>
      <c r="M2392" s="722"/>
      <c r="N2392" s="736"/>
      <c r="O2392" s="736"/>
      <c r="P2392" s="736"/>
      <c r="Q2392" s="736"/>
      <c r="R2392" s="736"/>
      <c r="S2392" s="736"/>
      <c r="T2392" s="736"/>
      <c r="U2392" s="736"/>
      <c r="BA2392" s="722"/>
      <c r="BB2392" s="722"/>
      <c r="BC2392" s="722"/>
      <c r="BD2392" s="722"/>
      <c r="BE2392" s="722"/>
      <c r="BF2392" s="722"/>
      <c r="BG2392" s="722"/>
      <c r="BH2392" s="722"/>
      <c r="BI2392" s="722"/>
      <c r="BJ2392" s="722"/>
      <c r="BK2392" s="722"/>
      <c r="BL2392" s="722"/>
      <c r="BM2392" s="722"/>
      <c r="BN2392" s="722"/>
      <c r="BO2392" s="722"/>
      <c r="BP2392" s="722"/>
      <c r="BQ2392" s="722"/>
      <c r="BR2392" s="722"/>
      <c r="BS2392" s="722"/>
      <c r="BT2392" s="722"/>
      <c r="BU2392" s="722"/>
      <c r="BV2392" s="722"/>
      <c r="BW2392" s="722"/>
      <c r="BX2392" s="722"/>
      <c r="BY2392" s="722"/>
      <c r="BZ2392" s="722"/>
      <c r="CA2392" s="722"/>
      <c r="CB2392" s="722"/>
      <c r="CC2392" s="722"/>
      <c r="CD2392" s="722"/>
      <c r="CE2392" s="722"/>
      <c r="CF2392" s="722"/>
      <c r="CG2392" s="722"/>
      <c r="CH2392" s="722"/>
      <c r="CI2392" s="722"/>
      <c r="CJ2392" s="722"/>
      <c r="CK2392" s="722"/>
      <c r="CL2392" s="722"/>
      <c r="CM2392" s="722"/>
      <c r="CN2392" s="722"/>
      <c r="CO2392" s="722"/>
      <c r="CP2392" s="722"/>
      <c r="CQ2392" s="722"/>
      <c r="CR2392" s="722"/>
      <c r="CS2392" s="722"/>
    </row>
    <row r="2393" spans="1:97" s="1376" customFormat="1">
      <c r="A2393" s="722"/>
      <c r="B2393" s="722"/>
      <c r="C2393" s="722"/>
      <c r="D2393" s="722"/>
      <c r="E2393" s="722"/>
      <c r="F2393" s="757"/>
      <c r="G2393" s="757"/>
      <c r="H2393" s="757"/>
      <c r="I2393" s="757"/>
      <c r="J2393" s="757"/>
      <c r="K2393" s="758"/>
      <c r="L2393" s="758"/>
      <c r="M2393" s="722"/>
      <c r="N2393" s="736"/>
      <c r="O2393" s="736"/>
      <c r="P2393" s="736"/>
      <c r="Q2393" s="736"/>
      <c r="R2393" s="736"/>
      <c r="S2393" s="736"/>
      <c r="T2393" s="736"/>
      <c r="U2393" s="736"/>
      <c r="BA2393" s="722"/>
      <c r="BB2393" s="722"/>
      <c r="BC2393" s="722"/>
      <c r="BD2393" s="722"/>
      <c r="BE2393" s="722"/>
      <c r="BF2393" s="722"/>
      <c r="BG2393" s="722"/>
      <c r="BH2393" s="722"/>
      <c r="BI2393" s="722"/>
      <c r="BJ2393" s="722"/>
      <c r="BK2393" s="722"/>
      <c r="BL2393" s="722"/>
      <c r="BM2393" s="722"/>
      <c r="BN2393" s="722"/>
      <c r="BO2393" s="722"/>
      <c r="BP2393" s="722"/>
      <c r="BQ2393" s="722"/>
      <c r="BR2393" s="722"/>
      <c r="BS2393" s="722"/>
      <c r="BT2393" s="722"/>
      <c r="BU2393" s="722"/>
      <c r="BV2393" s="722"/>
      <c r="BW2393" s="722"/>
      <c r="BX2393" s="722"/>
      <c r="BY2393" s="722"/>
      <c r="BZ2393" s="722"/>
      <c r="CA2393" s="722"/>
      <c r="CB2393" s="722"/>
      <c r="CC2393" s="722"/>
      <c r="CD2393" s="722"/>
      <c r="CE2393" s="722"/>
      <c r="CF2393" s="722"/>
      <c r="CG2393" s="722"/>
      <c r="CH2393" s="722"/>
      <c r="CI2393" s="722"/>
      <c r="CJ2393" s="722"/>
      <c r="CK2393" s="722"/>
      <c r="CL2393" s="722"/>
      <c r="CM2393" s="722"/>
      <c r="CN2393" s="722"/>
      <c r="CO2393" s="722"/>
      <c r="CP2393" s="722"/>
      <c r="CQ2393" s="722"/>
      <c r="CR2393" s="722"/>
      <c r="CS2393" s="722"/>
    </row>
    <row r="2394" spans="1:97" s="1376" customFormat="1">
      <c r="A2394" s="722"/>
      <c r="B2394" s="722"/>
      <c r="C2394" s="722"/>
      <c r="D2394" s="722"/>
      <c r="E2394" s="722"/>
      <c r="F2394" s="757"/>
      <c r="G2394" s="757"/>
      <c r="H2394" s="757"/>
      <c r="I2394" s="757"/>
      <c r="J2394" s="757"/>
      <c r="K2394" s="758"/>
      <c r="L2394" s="758"/>
      <c r="M2394" s="722"/>
      <c r="N2394" s="736"/>
      <c r="O2394" s="736"/>
      <c r="P2394" s="736"/>
      <c r="Q2394" s="736"/>
      <c r="R2394" s="736"/>
      <c r="S2394" s="736"/>
      <c r="T2394" s="736"/>
      <c r="U2394" s="736"/>
      <c r="BA2394" s="722"/>
      <c r="BB2394" s="722"/>
      <c r="BC2394" s="722"/>
      <c r="BD2394" s="722"/>
      <c r="BE2394" s="722"/>
      <c r="BF2394" s="722"/>
      <c r="BG2394" s="722"/>
      <c r="BH2394" s="722"/>
      <c r="BI2394" s="722"/>
      <c r="BJ2394" s="722"/>
      <c r="BK2394" s="722"/>
      <c r="BL2394" s="722"/>
      <c r="BM2394" s="722"/>
      <c r="BN2394" s="722"/>
      <c r="BO2394" s="722"/>
      <c r="BP2394" s="722"/>
      <c r="BQ2394" s="722"/>
      <c r="BR2394" s="722"/>
      <c r="BS2394" s="722"/>
      <c r="BT2394" s="722"/>
      <c r="BU2394" s="722"/>
      <c r="BV2394" s="722"/>
      <c r="BW2394" s="722"/>
      <c r="BX2394" s="722"/>
      <c r="BY2394" s="722"/>
      <c r="BZ2394" s="722"/>
      <c r="CA2394" s="722"/>
      <c r="CB2394" s="722"/>
      <c r="CC2394" s="722"/>
      <c r="CD2394" s="722"/>
      <c r="CE2394" s="722"/>
      <c r="CF2394" s="722"/>
      <c r="CG2394" s="722"/>
      <c r="CH2394" s="722"/>
      <c r="CI2394" s="722"/>
      <c r="CJ2394" s="722"/>
      <c r="CK2394" s="722"/>
      <c r="CL2394" s="722"/>
      <c r="CM2394" s="722"/>
      <c r="CN2394" s="722"/>
      <c r="CO2394" s="722"/>
      <c r="CP2394" s="722"/>
      <c r="CQ2394" s="722"/>
      <c r="CR2394" s="722"/>
      <c r="CS2394" s="722"/>
    </row>
    <row r="2395" spans="1:97" s="1376" customFormat="1">
      <c r="A2395" s="722"/>
      <c r="B2395" s="722"/>
      <c r="C2395" s="722"/>
      <c r="D2395" s="722"/>
      <c r="E2395" s="722"/>
      <c r="F2395" s="757"/>
      <c r="G2395" s="757"/>
      <c r="H2395" s="757"/>
      <c r="I2395" s="757"/>
      <c r="J2395" s="757"/>
      <c r="K2395" s="758"/>
      <c r="L2395" s="758"/>
      <c r="M2395" s="722"/>
      <c r="N2395" s="736"/>
      <c r="O2395" s="736"/>
      <c r="P2395" s="736"/>
      <c r="Q2395" s="736"/>
      <c r="R2395" s="736"/>
      <c r="S2395" s="736"/>
      <c r="T2395" s="736"/>
      <c r="U2395" s="736"/>
      <c r="BA2395" s="722"/>
      <c r="BB2395" s="722"/>
      <c r="BC2395" s="722"/>
      <c r="BD2395" s="722"/>
      <c r="BE2395" s="722"/>
      <c r="BF2395" s="722"/>
      <c r="BG2395" s="722"/>
      <c r="BH2395" s="722"/>
      <c r="BI2395" s="722"/>
      <c r="BJ2395" s="722"/>
      <c r="BK2395" s="722"/>
      <c r="BL2395" s="722"/>
      <c r="BM2395" s="722"/>
      <c r="BN2395" s="722"/>
      <c r="BO2395" s="722"/>
      <c r="BP2395" s="722"/>
      <c r="BQ2395" s="722"/>
      <c r="BR2395" s="722"/>
      <c r="BS2395" s="722"/>
      <c r="BT2395" s="722"/>
      <c r="BU2395" s="722"/>
      <c r="BV2395" s="722"/>
      <c r="BW2395" s="722"/>
      <c r="BX2395" s="722"/>
      <c r="BY2395" s="722"/>
      <c r="BZ2395" s="722"/>
      <c r="CA2395" s="722"/>
      <c r="CB2395" s="722"/>
      <c r="CC2395" s="722"/>
      <c r="CD2395" s="722"/>
      <c r="CE2395" s="722"/>
      <c r="CF2395" s="722"/>
      <c r="CG2395" s="722"/>
      <c r="CH2395" s="722"/>
      <c r="CI2395" s="722"/>
      <c r="CJ2395" s="722"/>
      <c r="CK2395" s="722"/>
      <c r="CL2395" s="722"/>
      <c r="CM2395" s="722"/>
      <c r="CN2395" s="722"/>
      <c r="CO2395" s="722"/>
      <c r="CP2395" s="722"/>
      <c r="CQ2395" s="722"/>
      <c r="CR2395" s="722"/>
      <c r="CS2395" s="722"/>
    </row>
    <row r="2396" spans="1:97" s="1376" customFormat="1">
      <c r="A2396" s="722"/>
      <c r="B2396" s="722"/>
      <c r="C2396" s="722"/>
      <c r="D2396" s="722"/>
      <c r="E2396" s="722"/>
      <c r="F2396" s="757"/>
      <c r="G2396" s="757"/>
      <c r="H2396" s="757"/>
      <c r="I2396" s="757"/>
      <c r="J2396" s="757"/>
      <c r="K2396" s="758"/>
      <c r="L2396" s="758"/>
      <c r="M2396" s="722"/>
      <c r="N2396" s="736"/>
      <c r="O2396" s="736"/>
      <c r="P2396" s="736"/>
      <c r="Q2396" s="736"/>
      <c r="R2396" s="736"/>
      <c r="S2396" s="736"/>
      <c r="T2396" s="736"/>
      <c r="U2396" s="736"/>
      <c r="BA2396" s="722"/>
      <c r="BB2396" s="722"/>
      <c r="BC2396" s="722"/>
      <c r="BD2396" s="722"/>
      <c r="BE2396" s="722"/>
      <c r="BF2396" s="722"/>
      <c r="BG2396" s="722"/>
      <c r="BH2396" s="722"/>
      <c r="BI2396" s="722"/>
      <c r="BJ2396" s="722"/>
      <c r="BK2396" s="722"/>
      <c r="BL2396" s="722"/>
      <c r="BM2396" s="722"/>
      <c r="BN2396" s="722"/>
      <c r="BO2396" s="722"/>
      <c r="BP2396" s="722"/>
      <c r="BQ2396" s="722"/>
      <c r="BR2396" s="722"/>
      <c r="BS2396" s="722"/>
      <c r="BT2396" s="722"/>
      <c r="BU2396" s="722"/>
      <c r="BV2396" s="722"/>
      <c r="BW2396" s="722"/>
      <c r="BX2396" s="722"/>
      <c r="BY2396" s="722"/>
      <c r="BZ2396" s="722"/>
      <c r="CA2396" s="722"/>
      <c r="CB2396" s="722"/>
      <c r="CC2396" s="722"/>
      <c r="CD2396" s="722"/>
      <c r="CE2396" s="722"/>
      <c r="CF2396" s="722"/>
      <c r="CG2396" s="722"/>
      <c r="CH2396" s="722"/>
      <c r="CI2396" s="722"/>
      <c r="CJ2396" s="722"/>
      <c r="CK2396" s="722"/>
      <c r="CL2396" s="722"/>
      <c r="CM2396" s="722"/>
      <c r="CN2396" s="722"/>
      <c r="CO2396" s="722"/>
      <c r="CP2396" s="722"/>
      <c r="CQ2396" s="722"/>
      <c r="CR2396" s="722"/>
      <c r="CS2396" s="722"/>
    </row>
    <row r="2397" spans="1:97" s="1376" customFormat="1">
      <c r="A2397" s="722"/>
      <c r="B2397" s="722"/>
      <c r="C2397" s="722"/>
      <c r="D2397" s="722"/>
      <c r="E2397" s="722"/>
      <c r="F2397" s="757"/>
      <c r="G2397" s="757"/>
      <c r="H2397" s="757"/>
      <c r="I2397" s="757"/>
      <c r="J2397" s="757"/>
      <c r="K2397" s="758"/>
      <c r="L2397" s="758"/>
      <c r="M2397" s="722"/>
      <c r="N2397" s="736"/>
      <c r="O2397" s="736"/>
      <c r="P2397" s="736"/>
      <c r="Q2397" s="736"/>
      <c r="R2397" s="736"/>
      <c r="S2397" s="736"/>
      <c r="T2397" s="736"/>
      <c r="U2397" s="736"/>
      <c r="BA2397" s="722"/>
      <c r="BB2397" s="722"/>
      <c r="BC2397" s="722"/>
      <c r="BD2397" s="722"/>
      <c r="BE2397" s="722"/>
      <c r="BF2397" s="722"/>
      <c r="BG2397" s="722"/>
      <c r="BH2397" s="722"/>
      <c r="BI2397" s="722"/>
      <c r="BJ2397" s="722"/>
      <c r="BK2397" s="722"/>
      <c r="BL2397" s="722"/>
      <c r="BM2397" s="722"/>
      <c r="BN2397" s="722"/>
      <c r="BO2397" s="722"/>
      <c r="BP2397" s="722"/>
      <c r="BQ2397" s="722"/>
      <c r="BR2397" s="722"/>
      <c r="BS2397" s="722"/>
      <c r="BT2397" s="722"/>
      <c r="BU2397" s="722"/>
      <c r="BV2397" s="722"/>
      <c r="BW2397" s="722"/>
      <c r="BX2397" s="722"/>
      <c r="BY2397" s="722"/>
      <c r="BZ2397" s="722"/>
      <c r="CA2397" s="722"/>
      <c r="CB2397" s="722"/>
      <c r="CC2397" s="722"/>
      <c r="CD2397" s="722"/>
      <c r="CE2397" s="722"/>
      <c r="CF2397" s="722"/>
      <c r="CG2397" s="722"/>
      <c r="CH2397" s="722"/>
      <c r="CI2397" s="722"/>
      <c r="CJ2397" s="722"/>
      <c r="CK2397" s="722"/>
      <c r="CL2397" s="722"/>
      <c r="CM2397" s="722"/>
      <c r="CN2397" s="722"/>
      <c r="CO2397" s="722"/>
      <c r="CP2397" s="722"/>
      <c r="CQ2397" s="722"/>
      <c r="CR2397" s="722"/>
      <c r="CS2397" s="722"/>
    </row>
    <row r="2398" spans="1:97" s="1376" customFormat="1">
      <c r="A2398" s="722"/>
      <c r="B2398" s="722"/>
      <c r="C2398" s="722"/>
      <c r="D2398" s="722"/>
      <c r="E2398" s="722"/>
      <c r="F2398" s="757"/>
      <c r="G2398" s="757"/>
      <c r="H2398" s="757"/>
      <c r="I2398" s="757"/>
      <c r="J2398" s="757"/>
      <c r="K2398" s="758"/>
      <c r="L2398" s="758"/>
      <c r="M2398" s="722"/>
      <c r="N2398" s="736"/>
      <c r="O2398" s="736"/>
      <c r="P2398" s="736"/>
      <c r="Q2398" s="736"/>
      <c r="R2398" s="736"/>
      <c r="S2398" s="736"/>
      <c r="T2398" s="736"/>
      <c r="U2398" s="736"/>
      <c r="BA2398" s="722"/>
      <c r="BB2398" s="722"/>
      <c r="BC2398" s="722"/>
      <c r="BD2398" s="722"/>
      <c r="BE2398" s="722"/>
      <c r="BF2398" s="722"/>
      <c r="BG2398" s="722"/>
      <c r="BH2398" s="722"/>
      <c r="BI2398" s="722"/>
      <c r="BJ2398" s="722"/>
      <c r="BK2398" s="722"/>
      <c r="BL2398" s="722"/>
      <c r="BM2398" s="722"/>
      <c r="BN2398" s="722"/>
      <c r="BO2398" s="722"/>
      <c r="BP2398" s="722"/>
      <c r="BQ2398" s="722"/>
      <c r="BR2398" s="722"/>
      <c r="BS2398" s="722"/>
      <c r="BT2398" s="722"/>
      <c r="BU2398" s="722"/>
      <c r="BV2398" s="722"/>
      <c r="BW2398" s="722"/>
      <c r="BX2398" s="722"/>
      <c r="BY2398" s="722"/>
      <c r="BZ2398" s="722"/>
      <c r="CA2398" s="722"/>
      <c r="CB2398" s="722"/>
      <c r="CC2398" s="722"/>
      <c r="CD2398" s="722"/>
      <c r="CE2398" s="722"/>
      <c r="CF2398" s="722"/>
      <c r="CG2398" s="722"/>
      <c r="CH2398" s="722"/>
      <c r="CI2398" s="722"/>
      <c r="CJ2398" s="722"/>
      <c r="CK2398" s="722"/>
      <c r="CL2398" s="722"/>
      <c r="CM2398" s="722"/>
      <c r="CN2398" s="722"/>
      <c r="CO2398" s="722"/>
      <c r="CP2398" s="722"/>
      <c r="CQ2398" s="722"/>
      <c r="CR2398" s="722"/>
      <c r="CS2398" s="722"/>
    </row>
    <row r="2399" spans="1:97" s="1376" customFormat="1">
      <c r="A2399" s="722"/>
      <c r="B2399" s="722"/>
      <c r="C2399" s="722"/>
      <c r="D2399" s="722"/>
      <c r="E2399" s="722"/>
      <c r="F2399" s="757"/>
      <c r="G2399" s="757"/>
      <c r="H2399" s="757"/>
      <c r="I2399" s="757"/>
      <c r="J2399" s="757"/>
      <c r="K2399" s="758"/>
      <c r="L2399" s="758"/>
      <c r="M2399" s="722"/>
      <c r="N2399" s="736"/>
      <c r="O2399" s="736"/>
      <c r="P2399" s="736"/>
      <c r="Q2399" s="736"/>
      <c r="R2399" s="736"/>
      <c r="S2399" s="736"/>
      <c r="T2399" s="736"/>
      <c r="U2399" s="736"/>
      <c r="BA2399" s="722"/>
      <c r="BB2399" s="722"/>
      <c r="BC2399" s="722"/>
      <c r="BD2399" s="722"/>
      <c r="BE2399" s="722"/>
      <c r="BF2399" s="722"/>
      <c r="BG2399" s="722"/>
      <c r="BH2399" s="722"/>
      <c r="BI2399" s="722"/>
      <c r="BJ2399" s="722"/>
      <c r="BK2399" s="722"/>
      <c r="BL2399" s="722"/>
      <c r="BM2399" s="722"/>
      <c r="BN2399" s="722"/>
      <c r="BO2399" s="722"/>
      <c r="BP2399" s="722"/>
      <c r="BQ2399" s="722"/>
      <c r="BR2399" s="722"/>
      <c r="BS2399" s="722"/>
      <c r="BT2399" s="722"/>
      <c r="BU2399" s="722"/>
      <c r="BV2399" s="722"/>
      <c r="BW2399" s="722"/>
      <c r="BX2399" s="722"/>
      <c r="BY2399" s="722"/>
      <c r="BZ2399" s="722"/>
      <c r="CA2399" s="722"/>
      <c r="CB2399" s="722"/>
      <c r="CC2399" s="722"/>
      <c r="CD2399" s="722"/>
      <c r="CE2399" s="722"/>
      <c r="CF2399" s="722"/>
      <c r="CG2399" s="722"/>
      <c r="CH2399" s="722"/>
      <c r="CI2399" s="722"/>
      <c r="CJ2399" s="722"/>
      <c r="CK2399" s="722"/>
      <c r="CL2399" s="722"/>
      <c r="CM2399" s="722"/>
      <c r="CN2399" s="722"/>
      <c r="CO2399" s="722"/>
      <c r="CP2399" s="722"/>
      <c r="CQ2399" s="722"/>
      <c r="CR2399" s="722"/>
      <c r="CS2399" s="722"/>
    </row>
    <row r="2400" spans="1:97" s="1376" customFormat="1">
      <c r="A2400" s="722"/>
      <c r="B2400" s="722"/>
      <c r="C2400" s="722"/>
      <c r="D2400" s="722"/>
      <c r="E2400" s="722"/>
      <c r="F2400" s="757"/>
      <c r="G2400" s="757"/>
      <c r="H2400" s="757"/>
      <c r="I2400" s="757"/>
      <c r="J2400" s="757"/>
      <c r="K2400" s="758"/>
      <c r="L2400" s="758"/>
      <c r="M2400" s="722"/>
      <c r="N2400" s="736"/>
      <c r="O2400" s="736"/>
      <c r="P2400" s="736"/>
      <c r="Q2400" s="736"/>
      <c r="R2400" s="736"/>
      <c r="S2400" s="736"/>
      <c r="T2400" s="736"/>
      <c r="U2400" s="736"/>
      <c r="BA2400" s="722"/>
      <c r="BB2400" s="722"/>
      <c r="BC2400" s="722"/>
      <c r="BD2400" s="722"/>
      <c r="BE2400" s="722"/>
      <c r="BF2400" s="722"/>
      <c r="BG2400" s="722"/>
      <c r="BH2400" s="722"/>
      <c r="BI2400" s="722"/>
      <c r="BJ2400" s="722"/>
      <c r="BK2400" s="722"/>
      <c r="BL2400" s="722"/>
      <c r="BM2400" s="722"/>
      <c r="BN2400" s="722"/>
      <c r="BO2400" s="722"/>
      <c r="BP2400" s="722"/>
      <c r="BQ2400" s="722"/>
      <c r="BR2400" s="722"/>
      <c r="BS2400" s="722"/>
      <c r="BT2400" s="722"/>
      <c r="BU2400" s="722"/>
      <c r="BV2400" s="722"/>
      <c r="BW2400" s="722"/>
      <c r="BX2400" s="722"/>
      <c r="BY2400" s="722"/>
      <c r="BZ2400" s="722"/>
      <c r="CA2400" s="722"/>
      <c r="CB2400" s="722"/>
      <c r="CC2400" s="722"/>
      <c r="CD2400" s="722"/>
      <c r="CE2400" s="722"/>
      <c r="CF2400" s="722"/>
      <c r="CG2400" s="722"/>
      <c r="CH2400" s="722"/>
      <c r="CI2400" s="722"/>
      <c r="CJ2400" s="722"/>
      <c r="CK2400" s="722"/>
      <c r="CL2400" s="722"/>
      <c r="CM2400" s="722"/>
      <c r="CN2400" s="722"/>
      <c r="CO2400" s="722"/>
      <c r="CP2400" s="722"/>
      <c r="CQ2400" s="722"/>
      <c r="CR2400" s="722"/>
      <c r="CS2400" s="722"/>
    </row>
    <row r="2401" spans="1:97" s="1376" customFormat="1">
      <c r="A2401" s="722"/>
      <c r="B2401" s="722"/>
      <c r="C2401" s="722"/>
      <c r="D2401" s="722"/>
      <c r="E2401" s="722"/>
      <c r="F2401" s="757"/>
      <c r="G2401" s="757"/>
      <c r="H2401" s="757"/>
      <c r="I2401" s="757"/>
      <c r="J2401" s="757"/>
      <c r="K2401" s="758"/>
      <c r="L2401" s="758"/>
      <c r="M2401" s="722"/>
      <c r="N2401" s="736"/>
      <c r="O2401" s="736"/>
      <c r="P2401" s="736"/>
      <c r="Q2401" s="736"/>
      <c r="R2401" s="736"/>
      <c r="S2401" s="736"/>
      <c r="T2401" s="736"/>
      <c r="U2401" s="736"/>
      <c r="BA2401" s="722"/>
      <c r="BB2401" s="722"/>
      <c r="BC2401" s="722"/>
      <c r="BD2401" s="722"/>
      <c r="BE2401" s="722"/>
      <c r="BF2401" s="722"/>
      <c r="BG2401" s="722"/>
      <c r="BH2401" s="722"/>
      <c r="BI2401" s="722"/>
      <c r="BJ2401" s="722"/>
      <c r="BK2401" s="722"/>
      <c r="BL2401" s="722"/>
      <c r="BM2401" s="722"/>
      <c r="BN2401" s="722"/>
      <c r="BO2401" s="722"/>
      <c r="BP2401" s="722"/>
      <c r="BQ2401" s="722"/>
      <c r="BR2401" s="722"/>
      <c r="BS2401" s="722"/>
      <c r="BT2401" s="722"/>
      <c r="BU2401" s="722"/>
      <c r="BV2401" s="722"/>
      <c r="BW2401" s="722"/>
      <c r="BX2401" s="722"/>
      <c r="BY2401" s="722"/>
      <c r="BZ2401" s="722"/>
      <c r="CA2401" s="722"/>
      <c r="CB2401" s="722"/>
      <c r="CC2401" s="722"/>
      <c r="CD2401" s="722"/>
      <c r="CE2401" s="722"/>
      <c r="CF2401" s="722"/>
      <c r="CG2401" s="722"/>
      <c r="CH2401" s="722"/>
      <c r="CI2401" s="722"/>
      <c r="CJ2401" s="722"/>
      <c r="CK2401" s="722"/>
      <c r="CL2401" s="722"/>
      <c r="CM2401" s="722"/>
      <c r="CN2401" s="722"/>
      <c r="CO2401" s="722"/>
      <c r="CP2401" s="722"/>
      <c r="CQ2401" s="722"/>
      <c r="CR2401" s="722"/>
      <c r="CS2401" s="722"/>
    </row>
    <row r="2402" spans="1:97" s="1376" customFormat="1">
      <c r="A2402" s="722"/>
      <c r="B2402" s="722"/>
      <c r="C2402" s="722"/>
      <c r="D2402" s="722"/>
      <c r="E2402" s="722"/>
      <c r="F2402" s="757"/>
      <c r="G2402" s="757"/>
      <c r="H2402" s="757"/>
      <c r="I2402" s="757"/>
      <c r="J2402" s="757"/>
      <c r="K2402" s="758"/>
      <c r="L2402" s="758"/>
      <c r="M2402" s="722"/>
      <c r="N2402" s="736"/>
      <c r="O2402" s="736"/>
      <c r="P2402" s="736"/>
      <c r="Q2402" s="736"/>
      <c r="R2402" s="736"/>
      <c r="S2402" s="736"/>
      <c r="T2402" s="736"/>
      <c r="U2402" s="736"/>
      <c r="BA2402" s="722"/>
      <c r="BB2402" s="722"/>
      <c r="BC2402" s="722"/>
      <c r="BD2402" s="722"/>
      <c r="BE2402" s="722"/>
      <c r="BF2402" s="722"/>
      <c r="BG2402" s="722"/>
      <c r="BH2402" s="722"/>
      <c r="BI2402" s="722"/>
      <c r="BJ2402" s="722"/>
      <c r="BK2402" s="722"/>
      <c r="BL2402" s="722"/>
      <c r="BM2402" s="722"/>
      <c r="BN2402" s="722"/>
      <c r="BO2402" s="722"/>
      <c r="BP2402" s="722"/>
      <c r="BQ2402" s="722"/>
      <c r="BR2402" s="722"/>
      <c r="BS2402" s="722"/>
      <c r="BT2402" s="722"/>
      <c r="BU2402" s="722"/>
      <c r="BV2402" s="722"/>
      <c r="BW2402" s="722"/>
      <c r="BX2402" s="722"/>
      <c r="BY2402" s="722"/>
      <c r="BZ2402" s="722"/>
      <c r="CA2402" s="722"/>
      <c r="CB2402" s="722"/>
      <c r="CC2402" s="722"/>
      <c r="CD2402" s="722"/>
      <c r="CE2402" s="722"/>
      <c r="CF2402" s="722"/>
      <c r="CG2402" s="722"/>
      <c r="CH2402" s="722"/>
      <c r="CI2402" s="722"/>
      <c r="CJ2402" s="722"/>
      <c r="CK2402" s="722"/>
      <c r="CL2402" s="722"/>
      <c r="CM2402" s="722"/>
      <c r="CN2402" s="722"/>
      <c r="CO2402" s="722"/>
      <c r="CP2402" s="722"/>
      <c r="CQ2402" s="722"/>
      <c r="CR2402" s="722"/>
      <c r="CS2402" s="722"/>
    </row>
    <row r="2403" spans="1:97" s="1376" customFormat="1">
      <c r="A2403" s="722"/>
      <c r="B2403" s="722"/>
      <c r="C2403" s="722"/>
      <c r="D2403" s="722"/>
      <c r="E2403" s="722"/>
      <c r="F2403" s="757"/>
      <c r="G2403" s="757"/>
      <c r="H2403" s="757"/>
      <c r="I2403" s="757"/>
      <c r="J2403" s="757"/>
      <c r="K2403" s="758"/>
      <c r="L2403" s="758"/>
      <c r="M2403" s="722"/>
      <c r="N2403" s="736"/>
      <c r="O2403" s="736"/>
      <c r="P2403" s="736"/>
      <c r="Q2403" s="736"/>
      <c r="R2403" s="736"/>
      <c r="S2403" s="736"/>
      <c r="T2403" s="736"/>
      <c r="U2403" s="736"/>
      <c r="BA2403" s="722"/>
      <c r="BB2403" s="722"/>
      <c r="BC2403" s="722"/>
      <c r="BD2403" s="722"/>
      <c r="BE2403" s="722"/>
      <c r="BF2403" s="722"/>
      <c r="BG2403" s="722"/>
      <c r="BH2403" s="722"/>
      <c r="BI2403" s="722"/>
      <c r="BJ2403" s="722"/>
      <c r="BK2403" s="722"/>
      <c r="BL2403" s="722"/>
      <c r="BM2403" s="722"/>
      <c r="BN2403" s="722"/>
      <c r="BO2403" s="722"/>
      <c r="BP2403" s="722"/>
      <c r="BQ2403" s="722"/>
      <c r="BR2403" s="722"/>
      <c r="BS2403" s="722"/>
      <c r="BT2403" s="722"/>
      <c r="BU2403" s="722"/>
      <c r="BV2403" s="722"/>
      <c r="BW2403" s="722"/>
      <c r="BX2403" s="722"/>
      <c r="BY2403" s="722"/>
      <c r="BZ2403" s="722"/>
      <c r="CA2403" s="722"/>
      <c r="CB2403" s="722"/>
      <c r="CC2403" s="722"/>
      <c r="CD2403" s="722"/>
      <c r="CE2403" s="722"/>
      <c r="CF2403" s="722"/>
      <c r="CG2403" s="722"/>
      <c r="CH2403" s="722"/>
      <c r="CI2403" s="722"/>
      <c r="CJ2403" s="722"/>
      <c r="CK2403" s="722"/>
      <c r="CL2403" s="722"/>
      <c r="CM2403" s="722"/>
      <c r="CN2403" s="722"/>
      <c r="CO2403" s="722"/>
      <c r="CP2403" s="722"/>
      <c r="CQ2403" s="722"/>
      <c r="CR2403" s="722"/>
      <c r="CS2403" s="722"/>
    </row>
    <row r="2404" spans="1:97" s="1376" customFormat="1">
      <c r="A2404" s="722"/>
      <c r="B2404" s="722"/>
      <c r="C2404" s="722"/>
      <c r="D2404" s="722"/>
      <c r="E2404" s="722"/>
      <c r="F2404" s="757"/>
      <c r="G2404" s="757"/>
      <c r="H2404" s="757"/>
      <c r="I2404" s="757"/>
      <c r="J2404" s="757"/>
      <c r="K2404" s="758"/>
      <c r="L2404" s="758"/>
      <c r="M2404" s="722"/>
      <c r="N2404" s="736"/>
      <c r="O2404" s="736"/>
      <c r="P2404" s="736"/>
      <c r="Q2404" s="736"/>
      <c r="R2404" s="736"/>
      <c r="S2404" s="736"/>
      <c r="T2404" s="736"/>
      <c r="U2404" s="736"/>
      <c r="BA2404" s="722"/>
      <c r="BB2404" s="722"/>
      <c r="BC2404" s="722"/>
      <c r="BD2404" s="722"/>
      <c r="BE2404" s="722"/>
      <c r="BF2404" s="722"/>
      <c r="BG2404" s="722"/>
      <c r="BH2404" s="722"/>
      <c r="BI2404" s="722"/>
      <c r="BJ2404" s="722"/>
      <c r="BK2404" s="722"/>
      <c r="BL2404" s="722"/>
      <c r="BM2404" s="722"/>
      <c r="BN2404" s="722"/>
      <c r="BO2404" s="722"/>
      <c r="BP2404" s="722"/>
      <c r="BQ2404" s="722"/>
      <c r="BR2404" s="722"/>
      <c r="BS2404" s="722"/>
      <c r="BT2404" s="722"/>
      <c r="BU2404" s="722"/>
      <c r="BV2404" s="722"/>
      <c r="BW2404" s="722"/>
      <c r="BX2404" s="722"/>
      <c r="BY2404" s="722"/>
      <c r="BZ2404" s="722"/>
      <c r="CA2404" s="722"/>
      <c r="CB2404" s="722"/>
      <c r="CC2404" s="722"/>
      <c r="CD2404" s="722"/>
      <c r="CE2404" s="722"/>
      <c r="CF2404" s="722"/>
      <c r="CG2404" s="722"/>
      <c r="CH2404" s="722"/>
      <c r="CI2404" s="722"/>
      <c r="CJ2404" s="722"/>
      <c r="CK2404" s="722"/>
      <c r="CL2404" s="722"/>
      <c r="CM2404" s="722"/>
      <c r="CN2404" s="722"/>
      <c r="CO2404" s="722"/>
      <c r="CP2404" s="722"/>
      <c r="CQ2404" s="722"/>
      <c r="CR2404" s="722"/>
      <c r="CS2404" s="722"/>
    </row>
    <row r="2405" spans="1:97" s="1376" customFormat="1">
      <c r="A2405" s="722"/>
      <c r="B2405" s="722"/>
      <c r="C2405" s="722"/>
      <c r="D2405" s="722"/>
      <c r="E2405" s="722"/>
      <c r="F2405" s="757"/>
      <c r="G2405" s="757"/>
      <c r="H2405" s="757"/>
      <c r="I2405" s="757"/>
      <c r="J2405" s="757"/>
      <c r="K2405" s="758"/>
      <c r="L2405" s="758"/>
      <c r="M2405" s="722"/>
      <c r="N2405" s="736"/>
      <c r="O2405" s="736"/>
      <c r="P2405" s="736"/>
      <c r="Q2405" s="736"/>
      <c r="R2405" s="736"/>
      <c r="S2405" s="736"/>
      <c r="T2405" s="736"/>
      <c r="U2405" s="736"/>
      <c r="BA2405" s="722"/>
      <c r="BB2405" s="722"/>
      <c r="BC2405" s="722"/>
      <c r="BD2405" s="722"/>
      <c r="BE2405" s="722"/>
      <c r="BF2405" s="722"/>
      <c r="BG2405" s="722"/>
      <c r="BH2405" s="722"/>
      <c r="BI2405" s="722"/>
      <c r="BJ2405" s="722"/>
      <c r="BK2405" s="722"/>
      <c r="BL2405" s="722"/>
      <c r="BM2405" s="722"/>
      <c r="BN2405" s="722"/>
      <c r="BO2405" s="722"/>
      <c r="BP2405" s="722"/>
      <c r="BQ2405" s="722"/>
      <c r="BR2405" s="722"/>
      <c r="BS2405" s="722"/>
      <c r="BT2405" s="722"/>
      <c r="BU2405" s="722"/>
      <c r="BV2405" s="722"/>
      <c r="BW2405" s="722"/>
      <c r="BX2405" s="722"/>
      <c r="BY2405" s="722"/>
      <c r="BZ2405" s="722"/>
      <c r="CA2405" s="722"/>
      <c r="CB2405" s="722"/>
      <c r="CC2405" s="722"/>
      <c r="CD2405" s="722"/>
      <c r="CE2405" s="722"/>
      <c r="CF2405" s="722"/>
      <c r="CG2405" s="722"/>
      <c r="CH2405" s="722"/>
      <c r="CI2405" s="722"/>
      <c r="CJ2405" s="722"/>
      <c r="CK2405" s="722"/>
      <c r="CL2405" s="722"/>
      <c r="CM2405" s="722"/>
      <c r="CN2405" s="722"/>
      <c r="CO2405" s="722"/>
      <c r="CP2405" s="722"/>
      <c r="CQ2405" s="722"/>
      <c r="CR2405" s="722"/>
      <c r="CS2405" s="722"/>
    </row>
    <row r="2406" spans="1:97" s="1376" customFormat="1">
      <c r="A2406" s="722"/>
      <c r="B2406" s="722"/>
      <c r="C2406" s="722"/>
      <c r="D2406" s="722"/>
      <c r="E2406" s="722"/>
      <c r="F2406" s="757"/>
      <c r="G2406" s="757"/>
      <c r="H2406" s="757"/>
      <c r="I2406" s="757"/>
      <c r="J2406" s="757"/>
      <c r="K2406" s="758"/>
      <c r="L2406" s="758"/>
      <c r="M2406" s="722"/>
      <c r="N2406" s="736"/>
      <c r="O2406" s="736"/>
      <c r="P2406" s="736"/>
      <c r="Q2406" s="736"/>
      <c r="R2406" s="736"/>
      <c r="S2406" s="736"/>
      <c r="T2406" s="736"/>
      <c r="U2406" s="736"/>
      <c r="BA2406" s="722"/>
      <c r="BB2406" s="722"/>
      <c r="BC2406" s="722"/>
      <c r="BD2406" s="722"/>
      <c r="BE2406" s="722"/>
      <c r="BF2406" s="722"/>
      <c r="BG2406" s="722"/>
      <c r="BH2406" s="722"/>
      <c r="BI2406" s="722"/>
      <c r="BJ2406" s="722"/>
      <c r="BK2406" s="722"/>
      <c r="BL2406" s="722"/>
      <c r="BM2406" s="722"/>
      <c r="BN2406" s="722"/>
      <c r="BO2406" s="722"/>
      <c r="BP2406" s="722"/>
      <c r="BQ2406" s="722"/>
      <c r="BR2406" s="722"/>
      <c r="BS2406" s="722"/>
      <c r="BT2406" s="722"/>
      <c r="BU2406" s="722"/>
      <c r="BV2406" s="722"/>
      <c r="BW2406" s="722"/>
      <c r="BX2406" s="722"/>
      <c r="BY2406" s="722"/>
      <c r="BZ2406" s="722"/>
      <c r="CA2406" s="722"/>
      <c r="CB2406" s="722"/>
      <c r="CC2406" s="722"/>
      <c r="CD2406" s="722"/>
      <c r="CE2406" s="722"/>
      <c r="CF2406" s="722"/>
      <c r="CG2406" s="722"/>
      <c r="CH2406" s="722"/>
      <c r="CI2406" s="722"/>
      <c r="CJ2406" s="722"/>
      <c r="CK2406" s="722"/>
      <c r="CL2406" s="722"/>
      <c r="CM2406" s="722"/>
      <c r="CN2406" s="722"/>
      <c r="CO2406" s="722"/>
      <c r="CP2406" s="722"/>
      <c r="CQ2406" s="722"/>
      <c r="CR2406" s="722"/>
      <c r="CS2406" s="722"/>
    </row>
    <row r="2407" spans="1:97" s="1376" customFormat="1">
      <c r="A2407" s="722"/>
      <c r="B2407" s="722"/>
      <c r="C2407" s="722"/>
      <c r="D2407" s="722"/>
      <c r="E2407" s="722"/>
      <c r="F2407" s="757"/>
      <c r="G2407" s="757"/>
      <c r="H2407" s="757"/>
      <c r="I2407" s="757"/>
      <c r="J2407" s="757"/>
      <c r="K2407" s="758"/>
      <c r="L2407" s="758"/>
      <c r="M2407" s="722"/>
      <c r="N2407" s="736"/>
      <c r="O2407" s="736"/>
      <c r="P2407" s="736"/>
      <c r="Q2407" s="736"/>
      <c r="R2407" s="736"/>
      <c r="S2407" s="736"/>
      <c r="T2407" s="736"/>
      <c r="U2407" s="736"/>
      <c r="BA2407" s="722"/>
      <c r="BB2407" s="722"/>
      <c r="BC2407" s="722"/>
      <c r="BD2407" s="722"/>
      <c r="BE2407" s="722"/>
      <c r="BF2407" s="722"/>
      <c r="BG2407" s="722"/>
      <c r="BH2407" s="722"/>
      <c r="BI2407" s="722"/>
      <c r="BJ2407" s="722"/>
      <c r="BK2407" s="722"/>
      <c r="BL2407" s="722"/>
      <c r="BM2407" s="722"/>
      <c r="BN2407" s="722"/>
      <c r="BO2407" s="722"/>
      <c r="BP2407" s="722"/>
      <c r="BQ2407" s="722"/>
      <c r="BR2407" s="722"/>
      <c r="BS2407" s="722"/>
      <c r="BT2407" s="722"/>
      <c r="BU2407" s="722"/>
      <c r="BV2407" s="722"/>
      <c r="BW2407" s="722"/>
      <c r="BX2407" s="722"/>
      <c r="BY2407" s="722"/>
      <c r="BZ2407" s="722"/>
      <c r="CA2407" s="722"/>
      <c r="CB2407" s="722"/>
      <c r="CC2407" s="722"/>
      <c r="CD2407" s="722"/>
      <c r="CE2407" s="722"/>
      <c r="CF2407" s="722"/>
      <c r="CG2407" s="722"/>
      <c r="CH2407" s="722"/>
      <c r="CI2407" s="722"/>
      <c r="CJ2407" s="722"/>
      <c r="CK2407" s="722"/>
      <c r="CL2407" s="722"/>
      <c r="CM2407" s="722"/>
      <c r="CN2407" s="722"/>
      <c r="CO2407" s="722"/>
      <c r="CP2407" s="722"/>
      <c r="CQ2407" s="722"/>
      <c r="CR2407" s="722"/>
      <c r="CS2407" s="722"/>
    </row>
    <row r="2408" spans="1:97" s="1376" customFormat="1">
      <c r="A2408" s="722"/>
      <c r="B2408" s="722"/>
      <c r="C2408" s="722"/>
      <c r="D2408" s="722"/>
      <c r="E2408" s="722"/>
      <c r="F2408" s="757"/>
      <c r="G2408" s="757"/>
      <c r="H2408" s="757"/>
      <c r="I2408" s="757"/>
      <c r="J2408" s="757"/>
      <c r="K2408" s="758"/>
      <c r="L2408" s="758"/>
      <c r="M2408" s="722"/>
      <c r="N2408" s="736"/>
      <c r="O2408" s="736"/>
      <c r="P2408" s="736"/>
      <c r="Q2408" s="736"/>
      <c r="R2408" s="736"/>
      <c r="S2408" s="736"/>
      <c r="T2408" s="736"/>
      <c r="U2408" s="736"/>
      <c r="BA2408" s="722"/>
      <c r="BB2408" s="722"/>
      <c r="BC2408" s="722"/>
      <c r="BD2408" s="722"/>
      <c r="BE2408" s="722"/>
      <c r="BF2408" s="722"/>
      <c r="BG2408" s="722"/>
      <c r="BH2408" s="722"/>
      <c r="BI2408" s="722"/>
      <c r="BJ2408" s="722"/>
      <c r="BK2408" s="722"/>
      <c r="BL2408" s="722"/>
      <c r="BM2408" s="722"/>
      <c r="BN2408" s="722"/>
      <c r="BO2408" s="722"/>
      <c r="BP2408" s="722"/>
      <c r="BQ2408" s="722"/>
      <c r="BR2408" s="722"/>
      <c r="BS2408" s="722"/>
      <c r="BT2408" s="722"/>
      <c r="BU2408" s="722"/>
      <c r="BV2408" s="722"/>
      <c r="BW2408" s="722"/>
      <c r="BX2408" s="722"/>
      <c r="BY2408" s="722"/>
      <c r="BZ2408" s="722"/>
      <c r="CA2408" s="722"/>
      <c r="CB2408" s="722"/>
      <c r="CC2408" s="722"/>
      <c r="CD2408" s="722"/>
      <c r="CE2408" s="722"/>
      <c r="CF2408" s="722"/>
      <c r="CG2408" s="722"/>
      <c r="CH2408" s="722"/>
      <c r="CI2408" s="722"/>
      <c r="CJ2408" s="722"/>
      <c r="CK2408" s="722"/>
      <c r="CL2408" s="722"/>
      <c r="CM2408" s="722"/>
      <c r="CN2408" s="722"/>
      <c r="CO2408" s="722"/>
      <c r="CP2408" s="722"/>
      <c r="CQ2408" s="722"/>
      <c r="CR2408" s="722"/>
      <c r="CS2408" s="722"/>
    </row>
    <row r="2409" spans="1:97" s="1376" customFormat="1">
      <c r="A2409" s="722"/>
      <c r="B2409" s="722"/>
      <c r="C2409" s="722"/>
      <c r="D2409" s="722"/>
      <c r="E2409" s="722"/>
      <c r="F2409" s="757"/>
      <c r="G2409" s="757"/>
      <c r="H2409" s="757"/>
      <c r="I2409" s="757"/>
      <c r="J2409" s="757"/>
      <c r="K2409" s="758"/>
      <c r="L2409" s="758"/>
      <c r="M2409" s="722"/>
      <c r="N2409" s="736"/>
      <c r="O2409" s="736"/>
      <c r="P2409" s="736"/>
      <c r="Q2409" s="736"/>
      <c r="R2409" s="736"/>
      <c r="S2409" s="736"/>
      <c r="T2409" s="736"/>
      <c r="U2409" s="736"/>
      <c r="BA2409" s="722"/>
      <c r="BB2409" s="722"/>
      <c r="BC2409" s="722"/>
      <c r="BD2409" s="722"/>
      <c r="BE2409" s="722"/>
      <c r="BF2409" s="722"/>
      <c r="BG2409" s="722"/>
      <c r="BH2409" s="722"/>
      <c r="BI2409" s="722"/>
      <c r="BJ2409" s="722"/>
      <c r="BK2409" s="722"/>
      <c r="BL2409" s="722"/>
      <c r="BM2409" s="722"/>
      <c r="BN2409" s="722"/>
      <c r="BO2409" s="722"/>
      <c r="BP2409" s="722"/>
      <c r="BQ2409" s="722"/>
      <c r="BR2409" s="722"/>
      <c r="BS2409" s="722"/>
      <c r="BT2409" s="722"/>
      <c r="BU2409" s="722"/>
      <c r="BV2409" s="722"/>
      <c r="BW2409" s="722"/>
      <c r="BX2409" s="722"/>
      <c r="BY2409" s="722"/>
      <c r="BZ2409" s="722"/>
      <c r="CA2409" s="722"/>
      <c r="CB2409" s="722"/>
      <c r="CC2409" s="722"/>
      <c r="CD2409" s="722"/>
      <c r="CE2409" s="722"/>
      <c r="CF2409" s="722"/>
      <c r="CG2409" s="722"/>
      <c r="CH2409" s="722"/>
      <c r="CI2409" s="722"/>
      <c r="CJ2409" s="722"/>
      <c r="CK2409" s="722"/>
      <c r="CL2409" s="722"/>
      <c r="CM2409" s="722"/>
      <c r="CN2409" s="722"/>
      <c r="CO2409" s="722"/>
      <c r="CP2409" s="722"/>
      <c r="CQ2409" s="722"/>
      <c r="CR2409" s="722"/>
      <c r="CS2409" s="722"/>
    </row>
    <row r="2410" spans="1:97" s="1376" customFormat="1">
      <c r="A2410" s="722"/>
      <c r="B2410" s="722"/>
      <c r="C2410" s="722"/>
      <c r="D2410" s="722"/>
      <c r="E2410" s="722"/>
      <c r="F2410" s="757"/>
      <c r="G2410" s="757"/>
      <c r="H2410" s="757"/>
      <c r="I2410" s="757"/>
      <c r="J2410" s="757"/>
      <c r="K2410" s="758"/>
      <c r="L2410" s="758"/>
      <c r="M2410" s="722"/>
      <c r="N2410" s="736"/>
      <c r="O2410" s="736"/>
      <c r="P2410" s="736"/>
      <c r="Q2410" s="736"/>
      <c r="R2410" s="736"/>
      <c r="S2410" s="736"/>
      <c r="T2410" s="736"/>
      <c r="U2410" s="736"/>
      <c r="BA2410" s="722"/>
      <c r="BB2410" s="722"/>
      <c r="BC2410" s="722"/>
      <c r="BD2410" s="722"/>
      <c r="BE2410" s="722"/>
      <c r="BF2410" s="722"/>
      <c r="BG2410" s="722"/>
      <c r="BH2410" s="722"/>
      <c r="BI2410" s="722"/>
      <c r="BJ2410" s="722"/>
      <c r="BK2410" s="722"/>
      <c r="BL2410" s="722"/>
      <c r="BM2410" s="722"/>
      <c r="BN2410" s="722"/>
      <c r="BO2410" s="722"/>
      <c r="BP2410" s="722"/>
      <c r="BQ2410" s="722"/>
      <c r="BR2410" s="722"/>
      <c r="BS2410" s="722"/>
      <c r="BT2410" s="722"/>
      <c r="BU2410" s="722"/>
      <c r="BV2410" s="722"/>
      <c r="BW2410" s="722"/>
      <c r="BX2410" s="722"/>
      <c r="BY2410" s="722"/>
      <c r="BZ2410" s="722"/>
      <c r="CA2410" s="722"/>
      <c r="CB2410" s="722"/>
      <c r="CC2410" s="722"/>
      <c r="CD2410" s="722"/>
      <c r="CE2410" s="722"/>
      <c r="CF2410" s="722"/>
      <c r="CG2410" s="722"/>
      <c r="CH2410" s="722"/>
      <c r="CI2410" s="722"/>
      <c r="CJ2410" s="722"/>
      <c r="CK2410" s="722"/>
      <c r="CL2410" s="722"/>
      <c r="CM2410" s="722"/>
      <c r="CN2410" s="722"/>
      <c r="CO2410" s="722"/>
      <c r="CP2410" s="722"/>
      <c r="CQ2410" s="722"/>
      <c r="CR2410" s="722"/>
      <c r="CS2410" s="722"/>
    </row>
    <row r="2411" spans="1:97" s="1376" customFormat="1">
      <c r="A2411" s="722"/>
      <c r="B2411" s="722"/>
      <c r="C2411" s="722"/>
      <c r="D2411" s="722"/>
      <c r="E2411" s="722"/>
      <c r="F2411" s="757"/>
      <c r="G2411" s="757"/>
      <c r="H2411" s="757"/>
      <c r="I2411" s="757"/>
      <c r="J2411" s="757"/>
      <c r="K2411" s="758"/>
      <c r="L2411" s="758"/>
      <c r="M2411" s="722"/>
      <c r="N2411" s="736"/>
      <c r="O2411" s="736"/>
      <c r="P2411" s="736"/>
      <c r="Q2411" s="736"/>
      <c r="R2411" s="736"/>
      <c r="S2411" s="736"/>
      <c r="T2411" s="736"/>
      <c r="U2411" s="736"/>
      <c r="BA2411" s="722"/>
      <c r="BB2411" s="722"/>
      <c r="BC2411" s="722"/>
      <c r="BD2411" s="722"/>
      <c r="BE2411" s="722"/>
      <c r="BF2411" s="722"/>
      <c r="BG2411" s="722"/>
      <c r="BH2411" s="722"/>
      <c r="BI2411" s="722"/>
      <c r="BJ2411" s="722"/>
      <c r="BK2411" s="722"/>
      <c r="BL2411" s="722"/>
      <c r="BM2411" s="722"/>
      <c r="BN2411" s="722"/>
      <c r="BO2411" s="722"/>
      <c r="BP2411" s="722"/>
      <c r="BQ2411" s="722"/>
      <c r="BR2411" s="722"/>
      <c r="BS2411" s="722"/>
      <c r="BT2411" s="722"/>
      <c r="BU2411" s="722"/>
      <c r="BV2411" s="722"/>
      <c r="BW2411" s="722"/>
      <c r="BX2411" s="722"/>
      <c r="BY2411" s="722"/>
      <c r="BZ2411" s="722"/>
      <c r="CA2411" s="722"/>
      <c r="CB2411" s="722"/>
      <c r="CC2411" s="722"/>
      <c r="CD2411" s="722"/>
      <c r="CE2411" s="722"/>
      <c r="CF2411" s="722"/>
      <c r="CG2411" s="722"/>
      <c r="CH2411" s="722"/>
      <c r="CI2411" s="722"/>
      <c r="CJ2411" s="722"/>
      <c r="CK2411" s="722"/>
      <c r="CL2411" s="722"/>
      <c r="CM2411" s="722"/>
      <c r="CN2411" s="722"/>
      <c r="CO2411" s="722"/>
      <c r="CP2411" s="722"/>
      <c r="CQ2411" s="722"/>
      <c r="CR2411" s="722"/>
      <c r="CS2411" s="722"/>
    </row>
    <row r="2412" spans="1:97" s="1376" customFormat="1">
      <c r="A2412" s="722"/>
      <c r="B2412" s="722"/>
      <c r="C2412" s="722"/>
      <c r="D2412" s="722"/>
      <c r="E2412" s="722"/>
      <c r="F2412" s="757"/>
      <c r="G2412" s="757"/>
      <c r="H2412" s="757"/>
      <c r="I2412" s="757"/>
      <c r="J2412" s="757"/>
      <c r="K2412" s="758"/>
      <c r="L2412" s="758"/>
      <c r="M2412" s="722"/>
      <c r="N2412" s="736"/>
      <c r="O2412" s="736"/>
      <c r="P2412" s="736"/>
      <c r="Q2412" s="736"/>
      <c r="R2412" s="736"/>
      <c r="S2412" s="736"/>
      <c r="T2412" s="736"/>
      <c r="U2412" s="736"/>
      <c r="BA2412" s="722"/>
      <c r="BB2412" s="722"/>
      <c r="BC2412" s="722"/>
      <c r="BD2412" s="722"/>
      <c r="BE2412" s="722"/>
      <c r="BF2412" s="722"/>
      <c r="BG2412" s="722"/>
      <c r="BH2412" s="722"/>
      <c r="BI2412" s="722"/>
      <c r="BJ2412" s="722"/>
      <c r="BK2412" s="722"/>
      <c r="BL2412" s="722"/>
      <c r="BM2412" s="722"/>
      <c r="BN2412" s="722"/>
      <c r="BO2412" s="722"/>
      <c r="BP2412" s="722"/>
      <c r="BQ2412" s="722"/>
      <c r="BR2412" s="722"/>
      <c r="BS2412" s="722"/>
      <c r="BT2412" s="722"/>
      <c r="BU2412" s="722"/>
      <c r="BV2412" s="722"/>
      <c r="BW2412" s="722"/>
      <c r="BX2412" s="722"/>
      <c r="BY2412" s="722"/>
      <c r="BZ2412" s="722"/>
      <c r="CA2412" s="722"/>
      <c r="CB2412" s="722"/>
      <c r="CC2412" s="722"/>
      <c r="CD2412" s="722"/>
      <c r="CE2412" s="722"/>
      <c r="CF2412" s="722"/>
      <c r="CG2412" s="722"/>
      <c r="CH2412" s="722"/>
      <c r="CI2412" s="722"/>
      <c r="CJ2412" s="722"/>
      <c r="CK2412" s="722"/>
      <c r="CL2412" s="722"/>
      <c r="CM2412" s="722"/>
      <c r="CN2412" s="722"/>
      <c r="CO2412" s="722"/>
      <c r="CP2412" s="722"/>
      <c r="CQ2412" s="722"/>
      <c r="CR2412" s="722"/>
      <c r="CS2412" s="722"/>
    </row>
    <row r="2413" spans="1:97" s="1376" customFormat="1">
      <c r="A2413" s="722"/>
      <c r="B2413" s="722"/>
      <c r="C2413" s="722"/>
      <c r="D2413" s="722"/>
      <c r="E2413" s="722"/>
      <c r="F2413" s="757"/>
      <c r="G2413" s="757"/>
      <c r="H2413" s="757"/>
      <c r="I2413" s="757"/>
      <c r="J2413" s="757"/>
      <c r="K2413" s="758"/>
      <c r="L2413" s="758"/>
      <c r="M2413" s="722"/>
      <c r="N2413" s="736"/>
      <c r="O2413" s="736"/>
      <c r="P2413" s="736"/>
      <c r="Q2413" s="736"/>
      <c r="R2413" s="736"/>
      <c r="S2413" s="736"/>
      <c r="T2413" s="736"/>
      <c r="U2413" s="736"/>
      <c r="BA2413" s="722"/>
      <c r="BB2413" s="722"/>
      <c r="BC2413" s="722"/>
      <c r="BD2413" s="722"/>
      <c r="BE2413" s="722"/>
      <c r="BF2413" s="722"/>
      <c r="BG2413" s="722"/>
      <c r="BH2413" s="722"/>
      <c r="BI2413" s="722"/>
      <c r="BJ2413" s="722"/>
      <c r="BK2413" s="722"/>
      <c r="BL2413" s="722"/>
      <c r="BM2413" s="722"/>
      <c r="BN2413" s="722"/>
      <c r="BO2413" s="722"/>
      <c r="BP2413" s="722"/>
      <c r="BQ2413" s="722"/>
      <c r="BR2413" s="722"/>
      <c r="BS2413" s="722"/>
      <c r="BT2413" s="722"/>
      <c r="BU2413" s="722"/>
      <c r="BV2413" s="722"/>
      <c r="BW2413" s="722"/>
      <c r="BX2413" s="722"/>
      <c r="BY2413" s="722"/>
      <c r="BZ2413" s="722"/>
      <c r="CA2413" s="722"/>
      <c r="CB2413" s="722"/>
      <c r="CC2413" s="722"/>
      <c r="CD2413" s="722"/>
      <c r="CE2413" s="722"/>
      <c r="CF2413" s="722"/>
      <c r="CG2413" s="722"/>
      <c r="CH2413" s="722"/>
      <c r="CI2413" s="722"/>
      <c r="CJ2413" s="722"/>
      <c r="CK2413" s="722"/>
      <c r="CL2413" s="722"/>
      <c r="CM2413" s="722"/>
      <c r="CN2413" s="722"/>
      <c r="CO2413" s="722"/>
      <c r="CP2413" s="722"/>
      <c r="CQ2413" s="722"/>
      <c r="CR2413" s="722"/>
      <c r="CS2413" s="722"/>
    </row>
    <row r="2414" spans="1:97" s="1376" customFormat="1">
      <c r="A2414" s="722"/>
      <c r="B2414" s="722"/>
      <c r="C2414" s="722"/>
      <c r="D2414" s="722"/>
      <c r="E2414" s="722"/>
      <c r="F2414" s="757"/>
      <c r="G2414" s="757"/>
      <c r="H2414" s="757"/>
      <c r="I2414" s="757"/>
      <c r="J2414" s="757"/>
      <c r="K2414" s="758"/>
      <c r="L2414" s="758"/>
      <c r="M2414" s="722"/>
      <c r="N2414" s="736"/>
      <c r="O2414" s="736"/>
      <c r="P2414" s="736"/>
      <c r="Q2414" s="736"/>
      <c r="R2414" s="736"/>
      <c r="S2414" s="736"/>
      <c r="T2414" s="736"/>
      <c r="U2414" s="736"/>
      <c r="BA2414" s="722"/>
      <c r="BB2414" s="722"/>
      <c r="BC2414" s="722"/>
      <c r="BD2414" s="722"/>
      <c r="BE2414" s="722"/>
      <c r="BF2414" s="722"/>
      <c r="BG2414" s="722"/>
      <c r="BH2414" s="722"/>
      <c r="BI2414" s="722"/>
      <c r="BJ2414" s="722"/>
      <c r="BK2414" s="722"/>
      <c r="BL2414" s="722"/>
      <c r="BM2414" s="722"/>
      <c r="BN2414" s="722"/>
      <c r="BO2414" s="722"/>
      <c r="BP2414" s="722"/>
      <c r="BQ2414" s="722"/>
      <c r="BR2414" s="722"/>
      <c r="BS2414" s="722"/>
      <c r="BT2414" s="722"/>
      <c r="BU2414" s="722"/>
      <c r="BV2414" s="722"/>
      <c r="BW2414" s="722"/>
      <c r="BX2414" s="722"/>
      <c r="BY2414" s="722"/>
      <c r="BZ2414" s="722"/>
      <c r="CA2414" s="722"/>
      <c r="CB2414" s="722"/>
      <c r="CC2414" s="722"/>
      <c r="CD2414" s="722"/>
      <c r="CE2414" s="722"/>
      <c r="CF2414" s="722"/>
      <c r="CG2414" s="722"/>
      <c r="CH2414" s="722"/>
      <c r="CI2414" s="722"/>
      <c r="CJ2414" s="722"/>
      <c r="CK2414" s="722"/>
      <c r="CL2414" s="722"/>
      <c r="CM2414" s="722"/>
      <c r="CN2414" s="722"/>
      <c r="CO2414" s="722"/>
      <c r="CP2414" s="722"/>
      <c r="CQ2414" s="722"/>
      <c r="CR2414" s="722"/>
      <c r="CS2414" s="722"/>
    </row>
    <row r="2415" spans="1:97" s="1376" customFormat="1">
      <c r="A2415" s="722"/>
      <c r="B2415" s="722"/>
      <c r="C2415" s="722"/>
      <c r="D2415" s="722"/>
      <c r="E2415" s="722"/>
      <c r="F2415" s="757"/>
      <c r="G2415" s="757"/>
      <c r="H2415" s="757"/>
      <c r="I2415" s="757"/>
      <c r="J2415" s="757"/>
      <c r="K2415" s="758"/>
      <c r="L2415" s="758"/>
      <c r="M2415" s="722"/>
      <c r="N2415" s="736"/>
      <c r="O2415" s="736"/>
      <c r="P2415" s="736"/>
      <c r="Q2415" s="736"/>
      <c r="R2415" s="736"/>
      <c r="S2415" s="736"/>
      <c r="T2415" s="736"/>
      <c r="U2415" s="736"/>
      <c r="BA2415" s="722"/>
      <c r="BB2415" s="722"/>
      <c r="BC2415" s="722"/>
      <c r="BD2415" s="722"/>
      <c r="BE2415" s="722"/>
      <c r="BF2415" s="722"/>
      <c r="BG2415" s="722"/>
      <c r="BH2415" s="722"/>
      <c r="BI2415" s="722"/>
      <c r="BJ2415" s="722"/>
      <c r="BK2415" s="722"/>
      <c r="BL2415" s="722"/>
      <c r="BM2415" s="722"/>
      <c r="BN2415" s="722"/>
      <c r="BO2415" s="722"/>
      <c r="BP2415" s="722"/>
      <c r="BQ2415" s="722"/>
      <c r="BR2415" s="722"/>
      <c r="BS2415" s="722"/>
      <c r="BT2415" s="722"/>
      <c r="BU2415" s="722"/>
      <c r="BV2415" s="722"/>
      <c r="BW2415" s="722"/>
      <c r="BX2415" s="722"/>
      <c r="BY2415" s="722"/>
      <c r="BZ2415" s="722"/>
      <c r="CA2415" s="722"/>
      <c r="CB2415" s="722"/>
      <c r="CC2415" s="722"/>
      <c r="CD2415" s="722"/>
      <c r="CE2415" s="722"/>
      <c r="CF2415" s="722"/>
      <c r="CG2415" s="722"/>
      <c r="CH2415" s="722"/>
      <c r="CI2415" s="722"/>
      <c r="CJ2415" s="722"/>
      <c r="CK2415" s="722"/>
      <c r="CL2415" s="722"/>
      <c r="CM2415" s="722"/>
      <c r="CN2415" s="722"/>
      <c r="CO2415" s="722"/>
      <c r="CP2415" s="722"/>
      <c r="CQ2415" s="722"/>
      <c r="CR2415" s="722"/>
      <c r="CS2415" s="722"/>
    </row>
    <row r="2416" spans="1:97" s="1376" customFormat="1">
      <c r="A2416" s="722"/>
      <c r="B2416" s="722"/>
      <c r="C2416" s="722"/>
      <c r="D2416" s="722"/>
      <c r="E2416" s="722"/>
      <c r="F2416" s="757"/>
      <c r="G2416" s="757"/>
      <c r="H2416" s="757"/>
      <c r="I2416" s="757"/>
      <c r="J2416" s="757"/>
      <c r="K2416" s="758"/>
      <c r="L2416" s="758"/>
      <c r="M2416" s="722"/>
      <c r="N2416" s="736"/>
      <c r="O2416" s="736"/>
      <c r="P2416" s="736"/>
      <c r="Q2416" s="736"/>
      <c r="R2416" s="736"/>
      <c r="S2416" s="736"/>
      <c r="T2416" s="736"/>
      <c r="U2416" s="736"/>
      <c r="BA2416" s="722"/>
      <c r="BB2416" s="722"/>
      <c r="BC2416" s="722"/>
      <c r="BD2416" s="722"/>
      <c r="BE2416" s="722"/>
      <c r="BF2416" s="722"/>
      <c r="BG2416" s="722"/>
      <c r="BH2416" s="722"/>
      <c r="BI2416" s="722"/>
      <c r="BJ2416" s="722"/>
      <c r="BK2416" s="722"/>
      <c r="BL2416" s="722"/>
      <c r="BM2416" s="722"/>
      <c r="BN2416" s="722"/>
      <c r="BO2416" s="722"/>
      <c r="BP2416" s="722"/>
      <c r="BQ2416" s="722"/>
      <c r="BR2416" s="722"/>
      <c r="BS2416" s="722"/>
      <c r="BT2416" s="722"/>
      <c r="BU2416" s="722"/>
      <c r="BV2416" s="722"/>
      <c r="BW2416" s="722"/>
      <c r="BX2416" s="722"/>
      <c r="BY2416" s="722"/>
      <c r="BZ2416" s="722"/>
      <c r="CA2416" s="722"/>
      <c r="CB2416" s="722"/>
      <c r="CC2416" s="722"/>
      <c r="CD2416" s="722"/>
      <c r="CE2416" s="722"/>
      <c r="CF2416" s="722"/>
      <c r="CG2416" s="722"/>
      <c r="CH2416" s="722"/>
      <c r="CI2416" s="722"/>
      <c r="CJ2416" s="722"/>
      <c r="CK2416" s="722"/>
      <c r="CL2416" s="722"/>
      <c r="CM2416" s="722"/>
      <c r="CN2416" s="722"/>
      <c r="CO2416" s="722"/>
      <c r="CP2416" s="722"/>
      <c r="CQ2416" s="722"/>
      <c r="CR2416" s="722"/>
      <c r="CS2416" s="722"/>
    </row>
    <row r="2417" spans="1:97" s="1376" customFormat="1">
      <c r="A2417" s="722"/>
      <c r="B2417" s="722"/>
      <c r="C2417" s="722"/>
      <c r="D2417" s="722"/>
      <c r="E2417" s="722"/>
      <c r="F2417" s="757"/>
      <c r="G2417" s="757"/>
      <c r="H2417" s="757"/>
      <c r="I2417" s="757"/>
      <c r="J2417" s="757"/>
      <c r="K2417" s="758"/>
      <c r="L2417" s="758"/>
      <c r="M2417" s="722"/>
      <c r="N2417" s="736"/>
      <c r="O2417" s="736"/>
      <c r="P2417" s="736"/>
      <c r="Q2417" s="736"/>
      <c r="R2417" s="736"/>
      <c r="S2417" s="736"/>
      <c r="T2417" s="736"/>
      <c r="U2417" s="736"/>
      <c r="BA2417" s="722"/>
      <c r="BB2417" s="722"/>
      <c r="BC2417" s="722"/>
      <c r="BD2417" s="722"/>
      <c r="BE2417" s="722"/>
      <c r="BF2417" s="722"/>
      <c r="BG2417" s="722"/>
      <c r="BH2417" s="722"/>
      <c r="BI2417" s="722"/>
      <c r="BJ2417" s="722"/>
      <c r="BK2417" s="722"/>
      <c r="BL2417" s="722"/>
      <c r="BM2417" s="722"/>
      <c r="BN2417" s="722"/>
      <c r="BO2417" s="722"/>
      <c r="BP2417" s="722"/>
      <c r="BQ2417" s="722"/>
      <c r="BR2417" s="722"/>
      <c r="BS2417" s="722"/>
      <c r="BT2417" s="722"/>
      <c r="BU2417" s="722"/>
      <c r="BV2417" s="722"/>
      <c r="BW2417" s="722"/>
      <c r="BX2417" s="722"/>
      <c r="BY2417" s="722"/>
      <c r="BZ2417" s="722"/>
      <c r="CA2417" s="722"/>
      <c r="CB2417" s="722"/>
      <c r="CC2417" s="722"/>
      <c r="CD2417" s="722"/>
      <c r="CE2417" s="722"/>
      <c r="CF2417" s="722"/>
      <c r="CG2417" s="722"/>
      <c r="CH2417" s="722"/>
      <c r="CI2417" s="722"/>
      <c r="CJ2417" s="722"/>
      <c r="CK2417" s="722"/>
      <c r="CL2417" s="722"/>
      <c r="CM2417" s="722"/>
      <c r="CN2417" s="722"/>
      <c r="CO2417" s="722"/>
      <c r="CP2417" s="722"/>
      <c r="CQ2417" s="722"/>
      <c r="CR2417" s="722"/>
      <c r="CS2417" s="722"/>
    </row>
    <row r="2418" spans="1:97" s="1376" customFormat="1">
      <c r="A2418" s="722"/>
      <c r="B2418" s="722"/>
      <c r="C2418" s="722"/>
      <c r="D2418" s="722"/>
      <c r="E2418" s="722"/>
      <c r="F2418" s="757"/>
      <c r="G2418" s="757"/>
      <c r="H2418" s="757"/>
      <c r="I2418" s="757"/>
      <c r="J2418" s="757"/>
      <c r="K2418" s="758"/>
      <c r="L2418" s="758"/>
      <c r="M2418" s="722"/>
      <c r="N2418" s="736"/>
      <c r="O2418" s="736"/>
      <c r="P2418" s="736"/>
      <c r="Q2418" s="736"/>
      <c r="R2418" s="736"/>
      <c r="S2418" s="736"/>
      <c r="T2418" s="736"/>
      <c r="U2418" s="736"/>
      <c r="BA2418" s="722"/>
      <c r="BB2418" s="722"/>
      <c r="BC2418" s="722"/>
      <c r="BD2418" s="722"/>
      <c r="BE2418" s="722"/>
      <c r="BF2418" s="722"/>
      <c r="BG2418" s="722"/>
      <c r="BH2418" s="722"/>
      <c r="BI2418" s="722"/>
      <c r="BJ2418" s="722"/>
      <c r="BK2418" s="722"/>
      <c r="BL2418" s="722"/>
      <c r="BM2418" s="722"/>
      <c r="BN2418" s="722"/>
      <c r="BO2418" s="722"/>
      <c r="BP2418" s="722"/>
      <c r="BQ2418" s="722"/>
      <c r="BR2418" s="722"/>
      <c r="BS2418" s="722"/>
      <c r="BT2418" s="722"/>
      <c r="BU2418" s="722"/>
      <c r="BV2418" s="722"/>
      <c r="BW2418" s="722"/>
      <c r="BX2418" s="722"/>
      <c r="BY2418" s="722"/>
      <c r="BZ2418" s="722"/>
      <c r="CA2418" s="722"/>
      <c r="CB2418" s="722"/>
      <c r="CC2418" s="722"/>
      <c r="CD2418" s="722"/>
      <c r="CE2418" s="722"/>
      <c r="CF2418" s="722"/>
      <c r="CG2418" s="722"/>
      <c r="CH2418" s="722"/>
      <c r="CI2418" s="722"/>
      <c r="CJ2418" s="722"/>
      <c r="CK2418" s="722"/>
      <c r="CL2418" s="722"/>
      <c r="CM2418" s="722"/>
      <c r="CN2418" s="722"/>
      <c r="CO2418" s="722"/>
      <c r="CP2418" s="722"/>
      <c r="CQ2418" s="722"/>
      <c r="CR2418" s="722"/>
      <c r="CS2418" s="722"/>
    </row>
    <row r="2419" spans="1:97" s="1376" customFormat="1">
      <c r="A2419" s="722"/>
      <c r="B2419" s="722"/>
      <c r="C2419" s="722"/>
      <c r="D2419" s="722"/>
      <c r="E2419" s="722"/>
      <c r="F2419" s="757"/>
      <c r="G2419" s="757"/>
      <c r="H2419" s="757"/>
      <c r="I2419" s="757"/>
      <c r="J2419" s="757"/>
      <c r="K2419" s="758"/>
      <c r="L2419" s="758"/>
      <c r="M2419" s="722"/>
      <c r="N2419" s="736"/>
      <c r="O2419" s="736"/>
      <c r="P2419" s="736"/>
      <c r="Q2419" s="736"/>
      <c r="R2419" s="736"/>
      <c r="S2419" s="736"/>
      <c r="T2419" s="736"/>
      <c r="U2419" s="736"/>
      <c r="BA2419" s="722"/>
      <c r="BB2419" s="722"/>
      <c r="BC2419" s="722"/>
      <c r="BD2419" s="722"/>
      <c r="BE2419" s="722"/>
      <c r="BF2419" s="722"/>
      <c r="BG2419" s="722"/>
      <c r="BH2419" s="722"/>
      <c r="BI2419" s="722"/>
      <c r="BJ2419" s="722"/>
      <c r="BK2419" s="722"/>
      <c r="BL2419" s="722"/>
      <c r="BM2419" s="722"/>
      <c r="BN2419" s="722"/>
      <c r="BO2419" s="722"/>
      <c r="BP2419" s="722"/>
      <c r="BQ2419" s="722"/>
      <c r="BR2419" s="722"/>
      <c r="BS2419" s="722"/>
      <c r="BT2419" s="722"/>
      <c r="BU2419" s="722"/>
      <c r="BV2419" s="722"/>
      <c r="BW2419" s="722"/>
      <c r="BX2419" s="722"/>
      <c r="BY2419" s="722"/>
      <c r="BZ2419" s="722"/>
      <c r="CA2419" s="722"/>
      <c r="CB2419" s="722"/>
      <c r="CC2419" s="722"/>
      <c r="CD2419" s="722"/>
      <c r="CE2419" s="722"/>
      <c r="CF2419" s="722"/>
      <c r="CG2419" s="722"/>
      <c r="CH2419" s="722"/>
      <c r="CI2419" s="722"/>
      <c r="CJ2419" s="722"/>
      <c r="CK2419" s="722"/>
      <c r="CL2419" s="722"/>
      <c r="CM2419" s="722"/>
      <c r="CN2419" s="722"/>
      <c r="CO2419" s="722"/>
      <c r="CP2419" s="722"/>
      <c r="CQ2419" s="722"/>
      <c r="CR2419" s="722"/>
      <c r="CS2419" s="722"/>
    </row>
    <row r="2420" spans="1:97" s="1376" customFormat="1">
      <c r="A2420" s="722"/>
      <c r="B2420" s="722"/>
      <c r="C2420" s="722"/>
      <c r="D2420" s="722"/>
      <c r="E2420" s="722"/>
      <c r="F2420" s="757"/>
      <c r="G2420" s="757"/>
      <c r="H2420" s="757"/>
      <c r="I2420" s="757"/>
      <c r="J2420" s="757"/>
      <c r="K2420" s="758"/>
      <c r="L2420" s="758"/>
      <c r="M2420" s="722"/>
      <c r="N2420" s="736"/>
      <c r="O2420" s="736"/>
      <c r="P2420" s="736"/>
      <c r="Q2420" s="736"/>
      <c r="R2420" s="736"/>
      <c r="S2420" s="736"/>
      <c r="T2420" s="736"/>
      <c r="U2420" s="736"/>
      <c r="BA2420" s="722"/>
      <c r="BB2420" s="722"/>
      <c r="BC2420" s="722"/>
      <c r="BD2420" s="722"/>
      <c r="BE2420" s="722"/>
      <c r="BF2420" s="722"/>
      <c r="BG2420" s="722"/>
      <c r="BH2420" s="722"/>
      <c r="BI2420" s="722"/>
      <c r="BJ2420" s="722"/>
      <c r="BK2420" s="722"/>
      <c r="BL2420" s="722"/>
      <c r="BM2420" s="722"/>
      <c r="BN2420" s="722"/>
      <c r="BO2420" s="722"/>
      <c r="BP2420" s="722"/>
      <c r="BQ2420" s="722"/>
      <c r="BR2420" s="722"/>
      <c r="BS2420" s="722"/>
      <c r="BT2420" s="722"/>
      <c r="BU2420" s="722"/>
      <c r="BV2420" s="722"/>
      <c r="BW2420" s="722"/>
      <c r="BX2420" s="722"/>
      <c r="BY2420" s="722"/>
      <c r="BZ2420" s="722"/>
      <c r="CA2420" s="722"/>
      <c r="CB2420" s="722"/>
      <c r="CC2420" s="722"/>
      <c r="CD2420" s="722"/>
      <c r="CE2420" s="722"/>
      <c r="CF2420" s="722"/>
      <c r="CG2420" s="722"/>
      <c r="CH2420" s="722"/>
      <c r="CI2420" s="722"/>
      <c r="CJ2420" s="722"/>
      <c r="CK2420" s="722"/>
      <c r="CL2420" s="722"/>
      <c r="CM2420" s="722"/>
      <c r="CN2420" s="722"/>
      <c r="CO2420" s="722"/>
      <c r="CP2420" s="722"/>
      <c r="CQ2420" s="722"/>
      <c r="CR2420" s="722"/>
      <c r="CS2420" s="722"/>
    </row>
    <row r="2421" spans="1:97" s="1376" customFormat="1">
      <c r="A2421" s="722"/>
      <c r="B2421" s="722"/>
      <c r="C2421" s="722"/>
      <c r="D2421" s="722"/>
      <c r="E2421" s="722"/>
      <c r="F2421" s="757"/>
      <c r="G2421" s="757"/>
      <c r="H2421" s="757"/>
      <c r="I2421" s="757"/>
      <c r="J2421" s="757"/>
      <c r="K2421" s="758"/>
      <c r="L2421" s="758"/>
      <c r="M2421" s="722"/>
      <c r="N2421" s="736"/>
      <c r="O2421" s="736"/>
      <c r="P2421" s="736"/>
      <c r="Q2421" s="736"/>
      <c r="R2421" s="736"/>
      <c r="S2421" s="736"/>
      <c r="T2421" s="736"/>
      <c r="U2421" s="736"/>
      <c r="BA2421" s="722"/>
      <c r="BB2421" s="722"/>
      <c r="BC2421" s="722"/>
      <c r="BD2421" s="722"/>
      <c r="BE2421" s="722"/>
      <c r="BF2421" s="722"/>
      <c r="BG2421" s="722"/>
      <c r="BH2421" s="722"/>
      <c r="BI2421" s="722"/>
      <c r="BJ2421" s="722"/>
      <c r="BK2421" s="722"/>
      <c r="BL2421" s="722"/>
      <c r="BM2421" s="722"/>
      <c r="BN2421" s="722"/>
      <c r="BO2421" s="722"/>
      <c r="BP2421" s="722"/>
      <c r="BQ2421" s="722"/>
      <c r="BR2421" s="722"/>
      <c r="BS2421" s="722"/>
      <c r="BT2421" s="722"/>
      <c r="BU2421" s="722"/>
      <c r="BV2421" s="722"/>
      <c r="BW2421" s="722"/>
      <c r="BX2421" s="722"/>
      <c r="BY2421" s="722"/>
      <c r="BZ2421" s="722"/>
      <c r="CA2421" s="722"/>
      <c r="CB2421" s="722"/>
      <c r="CC2421" s="722"/>
      <c r="CD2421" s="722"/>
      <c r="CE2421" s="722"/>
      <c r="CF2421" s="722"/>
      <c r="CG2421" s="722"/>
      <c r="CH2421" s="722"/>
      <c r="CI2421" s="722"/>
      <c r="CJ2421" s="722"/>
      <c r="CK2421" s="722"/>
      <c r="CL2421" s="722"/>
      <c r="CM2421" s="722"/>
      <c r="CN2421" s="722"/>
      <c r="CO2421" s="722"/>
      <c r="CP2421" s="722"/>
      <c r="CQ2421" s="722"/>
      <c r="CR2421" s="722"/>
      <c r="CS2421" s="722"/>
    </row>
    <row r="2422" spans="1:97" s="1376" customFormat="1">
      <c r="A2422" s="722"/>
      <c r="B2422" s="722"/>
      <c r="C2422" s="722"/>
      <c r="D2422" s="722"/>
      <c r="E2422" s="722"/>
      <c r="F2422" s="757"/>
      <c r="G2422" s="757"/>
      <c r="H2422" s="757"/>
      <c r="I2422" s="757"/>
      <c r="J2422" s="757"/>
      <c r="K2422" s="758"/>
      <c r="L2422" s="758"/>
      <c r="M2422" s="722"/>
      <c r="N2422" s="736"/>
      <c r="O2422" s="736"/>
      <c r="P2422" s="736"/>
      <c r="Q2422" s="736"/>
      <c r="R2422" s="736"/>
      <c r="S2422" s="736"/>
      <c r="T2422" s="736"/>
      <c r="U2422" s="736"/>
      <c r="BA2422" s="722"/>
      <c r="BB2422" s="722"/>
      <c r="BC2422" s="722"/>
      <c r="BD2422" s="722"/>
      <c r="BE2422" s="722"/>
      <c r="BF2422" s="722"/>
      <c r="BG2422" s="722"/>
      <c r="BH2422" s="722"/>
      <c r="BI2422" s="722"/>
      <c r="BJ2422" s="722"/>
      <c r="BK2422" s="722"/>
      <c r="BL2422" s="722"/>
      <c r="BM2422" s="722"/>
      <c r="BN2422" s="722"/>
      <c r="BO2422" s="722"/>
      <c r="BP2422" s="722"/>
      <c r="BQ2422" s="722"/>
      <c r="BR2422" s="722"/>
      <c r="BS2422" s="722"/>
      <c r="BT2422" s="722"/>
      <c r="BU2422" s="722"/>
      <c r="BV2422" s="722"/>
      <c r="BW2422" s="722"/>
      <c r="BX2422" s="722"/>
      <c r="BY2422" s="722"/>
      <c r="BZ2422" s="722"/>
      <c r="CA2422" s="722"/>
      <c r="CB2422" s="722"/>
      <c r="CC2422" s="722"/>
      <c r="CD2422" s="722"/>
      <c r="CE2422" s="722"/>
      <c r="CF2422" s="722"/>
      <c r="CG2422" s="722"/>
      <c r="CH2422" s="722"/>
      <c r="CI2422" s="722"/>
      <c r="CJ2422" s="722"/>
      <c r="CK2422" s="722"/>
      <c r="CL2422" s="722"/>
      <c r="CM2422" s="722"/>
      <c r="CN2422" s="722"/>
      <c r="CO2422" s="722"/>
      <c r="CP2422" s="722"/>
      <c r="CQ2422" s="722"/>
      <c r="CR2422" s="722"/>
      <c r="CS2422" s="722"/>
    </row>
    <row r="2423" spans="1:97" s="1376" customFormat="1">
      <c r="A2423" s="722"/>
      <c r="B2423" s="722"/>
      <c r="C2423" s="722"/>
      <c r="D2423" s="722"/>
      <c r="E2423" s="722"/>
      <c r="F2423" s="757"/>
      <c r="G2423" s="757"/>
      <c r="H2423" s="757"/>
      <c r="I2423" s="757"/>
      <c r="J2423" s="757"/>
      <c r="K2423" s="758"/>
      <c r="L2423" s="758"/>
      <c r="M2423" s="722"/>
      <c r="N2423" s="736"/>
      <c r="O2423" s="736"/>
      <c r="P2423" s="736"/>
      <c r="Q2423" s="736"/>
      <c r="R2423" s="736"/>
      <c r="S2423" s="736"/>
      <c r="T2423" s="736"/>
      <c r="U2423" s="736"/>
      <c r="BA2423" s="722"/>
      <c r="BB2423" s="722"/>
      <c r="BC2423" s="722"/>
      <c r="BD2423" s="722"/>
      <c r="BE2423" s="722"/>
      <c r="BF2423" s="722"/>
      <c r="BG2423" s="722"/>
      <c r="BH2423" s="722"/>
      <c r="BI2423" s="722"/>
      <c r="BJ2423" s="722"/>
      <c r="BK2423" s="722"/>
      <c r="BL2423" s="722"/>
      <c r="BM2423" s="722"/>
      <c r="BN2423" s="722"/>
      <c r="BO2423" s="722"/>
      <c r="BP2423" s="722"/>
      <c r="BQ2423" s="722"/>
      <c r="BR2423" s="722"/>
      <c r="BS2423" s="722"/>
      <c r="BT2423" s="722"/>
      <c r="BU2423" s="722"/>
      <c r="BV2423" s="722"/>
      <c r="BW2423" s="722"/>
      <c r="BX2423" s="722"/>
      <c r="BY2423" s="722"/>
      <c r="BZ2423" s="722"/>
      <c r="CA2423" s="722"/>
      <c r="CB2423" s="722"/>
      <c r="CC2423" s="722"/>
      <c r="CD2423" s="722"/>
      <c r="CE2423" s="722"/>
      <c r="CF2423" s="722"/>
      <c r="CG2423" s="722"/>
      <c r="CH2423" s="722"/>
      <c r="CI2423" s="722"/>
      <c r="CJ2423" s="722"/>
      <c r="CK2423" s="722"/>
      <c r="CL2423" s="722"/>
      <c r="CM2423" s="722"/>
      <c r="CN2423" s="722"/>
      <c r="CO2423" s="722"/>
      <c r="CP2423" s="722"/>
      <c r="CQ2423" s="722"/>
      <c r="CR2423" s="722"/>
      <c r="CS2423" s="722"/>
    </row>
    <row r="2424" spans="1:97" s="1376" customFormat="1">
      <c r="A2424" s="722"/>
      <c r="B2424" s="722"/>
      <c r="C2424" s="722"/>
      <c r="D2424" s="722"/>
      <c r="E2424" s="722"/>
      <c r="F2424" s="757"/>
      <c r="G2424" s="757"/>
      <c r="H2424" s="757"/>
      <c r="I2424" s="757"/>
      <c r="J2424" s="757"/>
      <c r="K2424" s="758"/>
      <c r="L2424" s="758"/>
      <c r="M2424" s="722"/>
      <c r="N2424" s="736"/>
      <c r="O2424" s="736"/>
      <c r="P2424" s="736"/>
      <c r="Q2424" s="736"/>
      <c r="R2424" s="736"/>
      <c r="S2424" s="736"/>
      <c r="T2424" s="736"/>
      <c r="U2424" s="736"/>
      <c r="BA2424" s="722"/>
      <c r="BB2424" s="722"/>
      <c r="BC2424" s="722"/>
      <c r="BD2424" s="722"/>
      <c r="BE2424" s="722"/>
      <c r="BF2424" s="722"/>
      <c r="BG2424" s="722"/>
      <c r="BH2424" s="722"/>
      <c r="BI2424" s="722"/>
      <c r="BJ2424" s="722"/>
      <c r="BK2424" s="722"/>
      <c r="BL2424" s="722"/>
      <c r="BM2424" s="722"/>
      <c r="BN2424" s="722"/>
      <c r="BO2424" s="722"/>
      <c r="BP2424" s="722"/>
      <c r="BQ2424" s="722"/>
      <c r="BR2424" s="722"/>
      <c r="BS2424" s="722"/>
      <c r="BT2424" s="722"/>
      <c r="BU2424" s="722"/>
      <c r="BV2424" s="722"/>
      <c r="BW2424" s="722"/>
      <c r="BX2424" s="722"/>
      <c r="BY2424" s="722"/>
      <c r="BZ2424" s="722"/>
      <c r="CA2424" s="722"/>
      <c r="CB2424" s="722"/>
      <c r="CC2424" s="722"/>
      <c r="CD2424" s="722"/>
      <c r="CE2424" s="722"/>
      <c r="CF2424" s="722"/>
      <c r="CG2424" s="722"/>
      <c r="CH2424" s="722"/>
      <c r="CI2424" s="722"/>
      <c r="CJ2424" s="722"/>
      <c r="CK2424" s="722"/>
      <c r="CL2424" s="722"/>
      <c r="CM2424" s="722"/>
      <c r="CN2424" s="722"/>
      <c r="CO2424" s="722"/>
      <c r="CP2424" s="722"/>
      <c r="CQ2424" s="722"/>
      <c r="CR2424" s="722"/>
      <c r="CS2424" s="722"/>
    </row>
    <row r="2425" spans="1:97" s="1376" customFormat="1">
      <c r="A2425" s="722"/>
      <c r="B2425" s="722"/>
      <c r="C2425" s="722"/>
      <c r="D2425" s="722"/>
      <c r="E2425" s="722"/>
      <c r="F2425" s="757"/>
      <c r="G2425" s="757"/>
      <c r="H2425" s="757"/>
      <c r="I2425" s="757"/>
      <c r="J2425" s="757"/>
      <c r="K2425" s="758"/>
      <c r="L2425" s="758"/>
      <c r="M2425" s="722"/>
      <c r="N2425" s="736"/>
      <c r="O2425" s="736"/>
      <c r="P2425" s="736"/>
      <c r="Q2425" s="736"/>
      <c r="R2425" s="736"/>
      <c r="S2425" s="736"/>
      <c r="T2425" s="736"/>
      <c r="U2425" s="736"/>
      <c r="BA2425" s="722"/>
      <c r="BB2425" s="722"/>
      <c r="BC2425" s="722"/>
      <c r="BD2425" s="722"/>
      <c r="BE2425" s="722"/>
      <c r="BF2425" s="722"/>
      <c r="BG2425" s="722"/>
      <c r="BH2425" s="722"/>
      <c r="BI2425" s="722"/>
      <c r="BJ2425" s="722"/>
      <c r="BK2425" s="722"/>
      <c r="BL2425" s="722"/>
      <c r="BM2425" s="722"/>
      <c r="BN2425" s="722"/>
      <c r="BO2425" s="722"/>
      <c r="BP2425" s="722"/>
      <c r="BQ2425" s="722"/>
      <c r="BR2425" s="722"/>
      <c r="BS2425" s="722"/>
      <c r="BT2425" s="722"/>
      <c r="BU2425" s="722"/>
      <c r="BV2425" s="722"/>
      <c r="BW2425" s="722"/>
      <c r="BX2425" s="722"/>
      <c r="BY2425" s="722"/>
      <c r="BZ2425" s="722"/>
      <c r="CA2425" s="722"/>
      <c r="CB2425" s="722"/>
      <c r="CC2425" s="722"/>
      <c r="CD2425" s="722"/>
      <c r="CE2425" s="722"/>
      <c r="CF2425" s="722"/>
      <c r="CG2425" s="722"/>
      <c r="CH2425" s="722"/>
      <c r="CI2425" s="722"/>
      <c r="CJ2425" s="722"/>
      <c r="CK2425" s="722"/>
      <c r="CL2425" s="722"/>
      <c r="CM2425" s="722"/>
      <c r="CN2425" s="722"/>
      <c r="CO2425" s="722"/>
      <c r="CP2425" s="722"/>
      <c r="CQ2425" s="722"/>
      <c r="CR2425" s="722"/>
      <c r="CS2425" s="722"/>
    </row>
    <row r="2426" spans="1:97" s="1376" customFormat="1">
      <c r="A2426" s="722"/>
      <c r="B2426" s="722"/>
      <c r="C2426" s="722"/>
      <c r="D2426" s="722"/>
      <c r="E2426" s="722"/>
      <c r="F2426" s="757"/>
      <c r="G2426" s="757"/>
      <c r="H2426" s="757"/>
      <c r="I2426" s="757"/>
      <c r="J2426" s="757"/>
      <c r="K2426" s="758"/>
      <c r="L2426" s="758"/>
      <c r="M2426" s="722"/>
      <c r="N2426" s="736"/>
      <c r="O2426" s="736"/>
      <c r="P2426" s="736"/>
      <c r="Q2426" s="736"/>
      <c r="R2426" s="736"/>
      <c r="S2426" s="736"/>
      <c r="T2426" s="736"/>
      <c r="U2426" s="736"/>
      <c r="BA2426" s="722"/>
      <c r="BB2426" s="722"/>
      <c r="BC2426" s="722"/>
      <c r="BD2426" s="722"/>
      <c r="BE2426" s="722"/>
      <c r="BF2426" s="722"/>
      <c r="BG2426" s="722"/>
      <c r="BH2426" s="722"/>
      <c r="BI2426" s="722"/>
      <c r="BJ2426" s="722"/>
      <c r="BK2426" s="722"/>
      <c r="BL2426" s="722"/>
      <c r="BM2426" s="722"/>
      <c r="BN2426" s="722"/>
      <c r="BO2426" s="722"/>
      <c r="BP2426" s="722"/>
      <c r="BQ2426" s="722"/>
      <c r="BR2426" s="722"/>
      <c r="BS2426" s="722"/>
      <c r="BT2426" s="722"/>
      <c r="BU2426" s="722"/>
      <c r="BV2426" s="722"/>
      <c r="BW2426" s="722"/>
      <c r="BX2426" s="722"/>
      <c r="BY2426" s="722"/>
      <c r="BZ2426" s="722"/>
      <c r="CA2426" s="722"/>
      <c r="CB2426" s="722"/>
      <c r="CC2426" s="722"/>
      <c r="CD2426" s="722"/>
      <c r="CE2426" s="722"/>
      <c r="CF2426" s="722"/>
      <c r="CG2426" s="722"/>
      <c r="CH2426" s="722"/>
      <c r="CI2426" s="722"/>
      <c r="CJ2426" s="722"/>
      <c r="CK2426" s="722"/>
      <c r="CL2426" s="722"/>
      <c r="CM2426" s="722"/>
      <c r="CN2426" s="722"/>
      <c r="CO2426" s="722"/>
      <c r="CP2426" s="722"/>
      <c r="CQ2426" s="722"/>
      <c r="CR2426" s="722"/>
      <c r="CS2426" s="722"/>
    </row>
    <row r="2427" spans="1:97" s="1376" customFormat="1">
      <c r="A2427" s="722"/>
      <c r="B2427" s="722"/>
      <c r="C2427" s="722"/>
      <c r="D2427" s="722"/>
      <c r="E2427" s="722"/>
      <c r="F2427" s="757"/>
      <c r="G2427" s="757"/>
      <c r="H2427" s="757"/>
      <c r="I2427" s="757"/>
      <c r="J2427" s="757"/>
      <c r="K2427" s="758"/>
      <c r="L2427" s="758"/>
      <c r="M2427" s="722"/>
      <c r="N2427" s="736"/>
      <c r="O2427" s="736"/>
      <c r="P2427" s="736"/>
      <c r="Q2427" s="736"/>
      <c r="R2427" s="736"/>
      <c r="S2427" s="736"/>
      <c r="T2427" s="736"/>
      <c r="U2427" s="736"/>
      <c r="BA2427" s="722"/>
      <c r="BB2427" s="722"/>
      <c r="BC2427" s="722"/>
      <c r="BD2427" s="722"/>
      <c r="BE2427" s="722"/>
      <c r="BF2427" s="722"/>
      <c r="BG2427" s="722"/>
      <c r="BH2427" s="722"/>
      <c r="BI2427" s="722"/>
      <c r="BJ2427" s="722"/>
      <c r="BK2427" s="722"/>
      <c r="BL2427" s="722"/>
      <c r="BM2427" s="722"/>
      <c r="BN2427" s="722"/>
      <c r="BO2427" s="722"/>
      <c r="BP2427" s="722"/>
      <c r="BQ2427" s="722"/>
      <c r="BR2427" s="722"/>
      <c r="BS2427" s="722"/>
      <c r="BT2427" s="722"/>
      <c r="BU2427" s="722"/>
      <c r="BV2427" s="722"/>
      <c r="BW2427" s="722"/>
      <c r="BX2427" s="722"/>
      <c r="BY2427" s="722"/>
      <c r="BZ2427" s="722"/>
      <c r="CA2427" s="722"/>
      <c r="CB2427" s="722"/>
      <c r="CC2427" s="722"/>
      <c r="CD2427" s="722"/>
      <c r="CE2427" s="722"/>
      <c r="CF2427" s="722"/>
      <c r="CG2427" s="722"/>
      <c r="CH2427" s="722"/>
      <c r="CI2427" s="722"/>
      <c r="CJ2427" s="722"/>
      <c r="CK2427" s="722"/>
      <c r="CL2427" s="722"/>
      <c r="CM2427" s="722"/>
      <c r="CN2427" s="722"/>
      <c r="CO2427" s="722"/>
      <c r="CP2427" s="722"/>
      <c r="CQ2427" s="722"/>
      <c r="CR2427" s="722"/>
      <c r="CS2427" s="722"/>
    </row>
    <row r="2428" spans="1:97" s="1376" customFormat="1">
      <c r="A2428" s="722"/>
      <c r="B2428" s="722"/>
      <c r="C2428" s="722"/>
      <c r="D2428" s="722"/>
      <c r="E2428" s="722"/>
      <c r="F2428" s="757"/>
      <c r="G2428" s="757"/>
      <c r="H2428" s="757"/>
      <c r="I2428" s="757"/>
      <c r="J2428" s="757"/>
      <c r="K2428" s="758"/>
      <c r="L2428" s="758"/>
      <c r="M2428" s="722"/>
      <c r="N2428" s="736"/>
      <c r="O2428" s="736"/>
      <c r="P2428" s="736"/>
      <c r="Q2428" s="736"/>
      <c r="R2428" s="736"/>
      <c r="S2428" s="736"/>
      <c r="T2428" s="736"/>
      <c r="U2428" s="736"/>
      <c r="BA2428" s="722"/>
      <c r="BB2428" s="722"/>
      <c r="BC2428" s="722"/>
      <c r="BD2428" s="722"/>
      <c r="BE2428" s="722"/>
      <c r="BF2428" s="722"/>
      <c r="BG2428" s="722"/>
      <c r="BH2428" s="722"/>
      <c r="BI2428" s="722"/>
      <c r="BJ2428" s="722"/>
      <c r="BK2428" s="722"/>
      <c r="BL2428" s="722"/>
      <c r="BM2428" s="722"/>
      <c r="BN2428" s="722"/>
      <c r="BO2428" s="722"/>
      <c r="BP2428" s="722"/>
      <c r="BQ2428" s="722"/>
      <c r="BR2428" s="722"/>
      <c r="BS2428" s="722"/>
      <c r="BT2428" s="722"/>
      <c r="BU2428" s="722"/>
      <c r="BV2428" s="722"/>
      <c r="BW2428" s="722"/>
      <c r="BX2428" s="722"/>
      <c r="BY2428" s="722"/>
      <c r="BZ2428" s="722"/>
      <c r="CA2428" s="722"/>
      <c r="CB2428" s="722"/>
      <c r="CC2428" s="722"/>
      <c r="CD2428" s="722"/>
      <c r="CE2428" s="722"/>
      <c r="CF2428" s="722"/>
      <c r="CG2428" s="722"/>
      <c r="CH2428" s="722"/>
      <c r="CI2428" s="722"/>
      <c r="CJ2428" s="722"/>
      <c r="CK2428" s="722"/>
      <c r="CL2428" s="722"/>
      <c r="CM2428" s="722"/>
      <c r="CN2428" s="722"/>
      <c r="CO2428" s="722"/>
      <c r="CP2428" s="722"/>
      <c r="CQ2428" s="722"/>
      <c r="CR2428" s="722"/>
      <c r="CS2428" s="722"/>
    </row>
    <row r="2429" spans="1:97" s="1376" customFormat="1">
      <c r="A2429" s="722"/>
      <c r="B2429" s="722"/>
      <c r="C2429" s="722"/>
      <c r="D2429" s="722"/>
      <c r="E2429" s="722"/>
      <c r="F2429" s="757"/>
      <c r="G2429" s="757"/>
      <c r="H2429" s="757"/>
      <c r="I2429" s="757"/>
      <c r="J2429" s="757"/>
      <c r="K2429" s="758"/>
      <c r="L2429" s="758"/>
      <c r="M2429" s="722"/>
      <c r="N2429" s="736"/>
      <c r="O2429" s="736"/>
      <c r="P2429" s="736"/>
      <c r="Q2429" s="736"/>
      <c r="R2429" s="736"/>
      <c r="S2429" s="736"/>
      <c r="T2429" s="736"/>
      <c r="U2429" s="736"/>
      <c r="BA2429" s="722"/>
      <c r="BB2429" s="722"/>
      <c r="BC2429" s="722"/>
      <c r="BD2429" s="722"/>
      <c r="BE2429" s="722"/>
      <c r="BF2429" s="722"/>
      <c r="BG2429" s="722"/>
      <c r="BH2429" s="722"/>
      <c r="BI2429" s="722"/>
      <c r="BJ2429" s="722"/>
      <c r="BK2429" s="722"/>
      <c r="BL2429" s="722"/>
      <c r="BM2429" s="722"/>
      <c r="BN2429" s="722"/>
      <c r="BO2429" s="722"/>
      <c r="BP2429" s="722"/>
      <c r="BQ2429" s="722"/>
      <c r="BR2429" s="722"/>
      <c r="BS2429" s="722"/>
      <c r="BT2429" s="722"/>
      <c r="BU2429" s="722"/>
      <c r="BV2429" s="722"/>
      <c r="BW2429" s="722"/>
      <c r="BX2429" s="722"/>
      <c r="BY2429" s="722"/>
      <c r="BZ2429" s="722"/>
      <c r="CA2429" s="722"/>
      <c r="CB2429" s="722"/>
      <c r="CC2429" s="722"/>
      <c r="CD2429" s="722"/>
      <c r="CE2429" s="722"/>
      <c r="CF2429" s="722"/>
      <c r="CG2429" s="722"/>
      <c r="CH2429" s="722"/>
      <c r="CI2429" s="722"/>
      <c r="CJ2429" s="722"/>
      <c r="CK2429" s="722"/>
      <c r="CL2429" s="722"/>
      <c r="CM2429" s="722"/>
      <c r="CN2429" s="722"/>
      <c r="CO2429" s="722"/>
      <c r="CP2429" s="722"/>
      <c r="CQ2429" s="722"/>
      <c r="CR2429" s="722"/>
      <c r="CS2429" s="722"/>
    </row>
    <row r="2430" spans="1:97" s="1376" customFormat="1">
      <c r="A2430" s="722"/>
      <c r="B2430" s="722"/>
      <c r="C2430" s="722"/>
      <c r="D2430" s="722"/>
      <c r="E2430" s="722"/>
      <c r="F2430" s="757"/>
      <c r="G2430" s="757"/>
      <c r="H2430" s="757"/>
      <c r="I2430" s="757"/>
      <c r="J2430" s="757"/>
      <c r="K2430" s="758"/>
      <c r="L2430" s="758"/>
      <c r="M2430" s="722"/>
      <c r="N2430" s="736"/>
      <c r="O2430" s="736"/>
      <c r="P2430" s="736"/>
      <c r="Q2430" s="736"/>
      <c r="R2430" s="736"/>
      <c r="S2430" s="736"/>
      <c r="T2430" s="736"/>
      <c r="U2430" s="736"/>
      <c r="BA2430" s="722"/>
      <c r="BB2430" s="722"/>
      <c r="BC2430" s="722"/>
      <c r="BD2430" s="722"/>
      <c r="BE2430" s="722"/>
      <c r="BF2430" s="722"/>
      <c r="BG2430" s="722"/>
      <c r="BH2430" s="722"/>
      <c r="BI2430" s="722"/>
      <c r="BJ2430" s="722"/>
      <c r="BK2430" s="722"/>
      <c r="BL2430" s="722"/>
      <c r="BM2430" s="722"/>
      <c r="BN2430" s="722"/>
      <c r="BO2430" s="722"/>
      <c r="BP2430" s="722"/>
      <c r="BQ2430" s="722"/>
      <c r="BR2430" s="722"/>
      <c r="BS2430" s="722"/>
      <c r="BT2430" s="722"/>
      <c r="BU2430" s="722"/>
      <c r="BV2430" s="722"/>
      <c r="BW2430" s="722"/>
      <c r="BX2430" s="722"/>
      <c r="BY2430" s="722"/>
      <c r="BZ2430" s="722"/>
      <c r="CA2430" s="722"/>
      <c r="CB2430" s="722"/>
      <c r="CC2430" s="722"/>
      <c r="CD2430" s="722"/>
      <c r="CE2430" s="722"/>
      <c r="CF2430" s="722"/>
      <c r="CG2430" s="722"/>
      <c r="CH2430" s="722"/>
      <c r="CI2430" s="722"/>
      <c r="CJ2430" s="722"/>
      <c r="CK2430" s="722"/>
      <c r="CL2430" s="722"/>
      <c r="CM2430" s="722"/>
      <c r="CN2430" s="722"/>
      <c r="CO2430" s="722"/>
      <c r="CP2430" s="722"/>
      <c r="CQ2430" s="722"/>
      <c r="CR2430" s="722"/>
      <c r="CS2430" s="722"/>
    </row>
    <row r="2431" spans="1:97" s="1376" customFormat="1">
      <c r="A2431" s="722"/>
      <c r="B2431" s="722"/>
      <c r="C2431" s="722"/>
      <c r="D2431" s="722"/>
      <c r="E2431" s="722"/>
      <c r="F2431" s="757"/>
      <c r="G2431" s="757"/>
      <c r="H2431" s="757"/>
      <c r="I2431" s="757"/>
      <c r="J2431" s="757"/>
      <c r="K2431" s="758"/>
      <c r="L2431" s="758"/>
      <c r="M2431" s="722"/>
      <c r="N2431" s="736"/>
      <c r="O2431" s="736"/>
      <c r="P2431" s="736"/>
      <c r="Q2431" s="736"/>
      <c r="R2431" s="736"/>
      <c r="S2431" s="736"/>
      <c r="T2431" s="736"/>
      <c r="U2431" s="736"/>
      <c r="BA2431" s="722"/>
      <c r="BB2431" s="722"/>
      <c r="BC2431" s="722"/>
      <c r="BD2431" s="722"/>
      <c r="BE2431" s="722"/>
      <c r="BF2431" s="722"/>
      <c r="BG2431" s="722"/>
      <c r="BH2431" s="722"/>
      <c r="BI2431" s="722"/>
      <c r="BJ2431" s="722"/>
      <c r="BK2431" s="722"/>
      <c r="BL2431" s="722"/>
      <c r="BM2431" s="722"/>
      <c r="BN2431" s="722"/>
      <c r="BO2431" s="722"/>
      <c r="BP2431" s="722"/>
      <c r="BQ2431" s="722"/>
      <c r="BR2431" s="722"/>
      <c r="BS2431" s="722"/>
      <c r="BT2431" s="722"/>
      <c r="BU2431" s="722"/>
      <c r="BV2431" s="722"/>
      <c r="BW2431" s="722"/>
      <c r="BX2431" s="722"/>
      <c r="BY2431" s="722"/>
      <c r="BZ2431" s="722"/>
      <c r="CA2431" s="722"/>
      <c r="CB2431" s="722"/>
      <c r="CC2431" s="722"/>
      <c r="CD2431" s="722"/>
      <c r="CE2431" s="722"/>
      <c r="CF2431" s="722"/>
      <c r="CG2431" s="722"/>
      <c r="CH2431" s="722"/>
      <c r="CI2431" s="722"/>
      <c r="CJ2431" s="722"/>
      <c r="CK2431" s="722"/>
      <c r="CL2431" s="722"/>
      <c r="CM2431" s="722"/>
      <c r="CN2431" s="722"/>
      <c r="CO2431" s="722"/>
      <c r="CP2431" s="722"/>
      <c r="CQ2431" s="722"/>
      <c r="CR2431" s="722"/>
      <c r="CS2431" s="722"/>
    </row>
    <row r="2432" spans="1:97" s="1376" customFormat="1">
      <c r="A2432" s="722"/>
      <c r="B2432" s="722"/>
      <c r="C2432" s="722"/>
      <c r="D2432" s="722"/>
      <c r="E2432" s="722"/>
      <c r="F2432" s="757"/>
      <c r="G2432" s="757"/>
      <c r="H2432" s="757"/>
      <c r="I2432" s="757"/>
      <c r="J2432" s="757"/>
      <c r="K2432" s="758"/>
      <c r="L2432" s="758"/>
      <c r="M2432" s="722"/>
      <c r="N2432" s="736"/>
      <c r="O2432" s="736"/>
      <c r="P2432" s="736"/>
      <c r="Q2432" s="736"/>
      <c r="R2432" s="736"/>
      <c r="S2432" s="736"/>
      <c r="T2432" s="736"/>
      <c r="U2432" s="736"/>
      <c r="BA2432" s="722"/>
      <c r="BB2432" s="722"/>
      <c r="BC2432" s="722"/>
      <c r="BD2432" s="722"/>
      <c r="BE2432" s="722"/>
      <c r="BF2432" s="722"/>
      <c r="BG2432" s="722"/>
      <c r="BH2432" s="722"/>
      <c r="BI2432" s="722"/>
      <c r="BJ2432" s="722"/>
      <c r="BK2432" s="722"/>
      <c r="BL2432" s="722"/>
      <c r="BM2432" s="722"/>
      <c r="BN2432" s="722"/>
      <c r="BO2432" s="722"/>
      <c r="BP2432" s="722"/>
      <c r="BQ2432" s="722"/>
      <c r="BR2432" s="722"/>
      <c r="BS2432" s="722"/>
      <c r="BT2432" s="722"/>
      <c r="BU2432" s="722"/>
      <c r="BV2432" s="722"/>
      <c r="BW2432" s="722"/>
      <c r="BX2432" s="722"/>
      <c r="BY2432" s="722"/>
      <c r="BZ2432" s="722"/>
      <c r="CA2432" s="722"/>
      <c r="CB2432" s="722"/>
      <c r="CC2432" s="722"/>
      <c r="CD2432" s="722"/>
      <c r="CE2432" s="722"/>
      <c r="CF2432" s="722"/>
      <c r="CG2432" s="722"/>
      <c r="CH2432" s="722"/>
      <c r="CI2432" s="722"/>
      <c r="CJ2432" s="722"/>
      <c r="CK2432" s="722"/>
      <c r="CL2432" s="722"/>
      <c r="CM2432" s="722"/>
      <c r="CN2432" s="722"/>
      <c r="CO2432" s="722"/>
      <c r="CP2432" s="722"/>
      <c r="CQ2432" s="722"/>
      <c r="CR2432" s="722"/>
      <c r="CS2432" s="722"/>
    </row>
    <row r="2433" spans="1:97" s="1376" customFormat="1">
      <c r="A2433" s="722"/>
      <c r="B2433" s="722"/>
      <c r="C2433" s="722"/>
      <c r="D2433" s="722"/>
      <c r="E2433" s="722"/>
      <c r="F2433" s="757"/>
      <c r="G2433" s="757"/>
      <c r="H2433" s="757"/>
      <c r="I2433" s="757"/>
      <c r="J2433" s="757"/>
      <c r="K2433" s="758"/>
      <c r="L2433" s="758"/>
      <c r="M2433" s="722"/>
      <c r="N2433" s="736"/>
      <c r="O2433" s="736"/>
      <c r="P2433" s="736"/>
      <c r="Q2433" s="736"/>
      <c r="R2433" s="736"/>
      <c r="S2433" s="736"/>
      <c r="T2433" s="736"/>
      <c r="U2433" s="736"/>
      <c r="BA2433" s="722"/>
      <c r="BB2433" s="722"/>
      <c r="BC2433" s="722"/>
      <c r="BD2433" s="722"/>
      <c r="BE2433" s="722"/>
      <c r="BF2433" s="722"/>
      <c r="BG2433" s="722"/>
      <c r="BH2433" s="722"/>
      <c r="BI2433" s="722"/>
      <c r="BJ2433" s="722"/>
      <c r="BK2433" s="722"/>
      <c r="BL2433" s="722"/>
      <c r="BM2433" s="722"/>
      <c r="BN2433" s="722"/>
      <c r="BO2433" s="722"/>
      <c r="BP2433" s="722"/>
      <c r="BQ2433" s="722"/>
      <c r="BR2433" s="722"/>
      <c r="BS2433" s="722"/>
      <c r="BT2433" s="722"/>
      <c r="BU2433" s="722"/>
      <c r="BV2433" s="722"/>
      <c r="BW2433" s="722"/>
      <c r="BX2433" s="722"/>
      <c r="BY2433" s="722"/>
      <c r="BZ2433" s="722"/>
      <c r="CA2433" s="722"/>
      <c r="CB2433" s="722"/>
      <c r="CC2433" s="722"/>
      <c r="CD2433" s="722"/>
      <c r="CE2433" s="722"/>
      <c r="CF2433" s="722"/>
      <c r="CG2433" s="722"/>
      <c r="CH2433" s="722"/>
      <c r="CI2433" s="722"/>
      <c r="CJ2433" s="722"/>
      <c r="CK2433" s="722"/>
      <c r="CL2433" s="722"/>
      <c r="CM2433" s="722"/>
      <c r="CN2433" s="722"/>
      <c r="CO2433" s="722"/>
      <c r="CP2433" s="722"/>
      <c r="CQ2433" s="722"/>
      <c r="CR2433" s="722"/>
      <c r="CS2433" s="722"/>
    </row>
    <row r="2434" spans="1:97" s="1376" customFormat="1">
      <c r="A2434" s="722"/>
      <c r="B2434" s="722"/>
      <c r="C2434" s="722"/>
      <c r="D2434" s="722"/>
      <c r="E2434" s="722"/>
      <c r="F2434" s="757"/>
      <c r="G2434" s="757"/>
      <c r="H2434" s="757"/>
      <c r="I2434" s="757"/>
      <c r="J2434" s="757"/>
      <c r="K2434" s="758"/>
      <c r="L2434" s="758"/>
      <c r="M2434" s="722"/>
      <c r="N2434" s="736"/>
      <c r="O2434" s="736"/>
      <c r="P2434" s="736"/>
      <c r="Q2434" s="736"/>
      <c r="R2434" s="736"/>
      <c r="S2434" s="736"/>
      <c r="T2434" s="736"/>
      <c r="U2434" s="736"/>
      <c r="BA2434" s="722"/>
      <c r="BB2434" s="722"/>
      <c r="BC2434" s="722"/>
      <c r="BD2434" s="722"/>
      <c r="BE2434" s="722"/>
      <c r="BF2434" s="722"/>
      <c r="BG2434" s="722"/>
      <c r="BH2434" s="722"/>
      <c r="BI2434" s="722"/>
      <c r="BJ2434" s="722"/>
      <c r="BK2434" s="722"/>
      <c r="BL2434" s="722"/>
      <c r="BM2434" s="722"/>
      <c r="BN2434" s="722"/>
      <c r="BO2434" s="722"/>
      <c r="BP2434" s="722"/>
      <c r="BQ2434" s="722"/>
      <c r="BR2434" s="722"/>
      <c r="BS2434" s="722"/>
      <c r="BT2434" s="722"/>
      <c r="BU2434" s="722"/>
      <c r="BV2434" s="722"/>
      <c r="BW2434" s="722"/>
      <c r="BX2434" s="722"/>
      <c r="BY2434" s="722"/>
      <c r="BZ2434" s="722"/>
      <c r="CA2434" s="722"/>
      <c r="CB2434" s="722"/>
      <c r="CC2434" s="722"/>
      <c r="CD2434" s="722"/>
      <c r="CE2434" s="722"/>
      <c r="CF2434" s="722"/>
      <c r="CG2434" s="722"/>
      <c r="CH2434" s="722"/>
      <c r="CI2434" s="722"/>
      <c r="CJ2434" s="722"/>
      <c r="CK2434" s="722"/>
      <c r="CL2434" s="722"/>
      <c r="CM2434" s="722"/>
      <c r="CN2434" s="722"/>
      <c r="CO2434" s="722"/>
      <c r="CP2434" s="722"/>
      <c r="CQ2434" s="722"/>
      <c r="CR2434" s="722"/>
      <c r="CS2434" s="722"/>
    </row>
    <row r="2435" spans="1:97" s="1376" customFormat="1">
      <c r="A2435" s="722"/>
      <c r="B2435" s="722"/>
      <c r="C2435" s="722"/>
      <c r="D2435" s="722"/>
      <c r="E2435" s="722"/>
      <c r="F2435" s="757"/>
      <c r="G2435" s="757"/>
      <c r="H2435" s="757"/>
      <c r="I2435" s="757"/>
      <c r="J2435" s="757"/>
      <c r="K2435" s="758"/>
      <c r="L2435" s="758"/>
      <c r="M2435" s="722"/>
      <c r="N2435" s="736"/>
      <c r="O2435" s="736"/>
      <c r="P2435" s="736"/>
      <c r="Q2435" s="736"/>
      <c r="R2435" s="736"/>
      <c r="S2435" s="736"/>
      <c r="T2435" s="736"/>
      <c r="U2435" s="736"/>
      <c r="BA2435" s="722"/>
      <c r="BB2435" s="722"/>
      <c r="BC2435" s="722"/>
      <c r="BD2435" s="722"/>
      <c r="BE2435" s="722"/>
      <c r="BF2435" s="722"/>
      <c r="BG2435" s="722"/>
      <c r="BH2435" s="722"/>
      <c r="BI2435" s="722"/>
      <c r="BJ2435" s="722"/>
      <c r="BK2435" s="722"/>
      <c r="BL2435" s="722"/>
      <c r="BM2435" s="722"/>
      <c r="BN2435" s="722"/>
      <c r="BO2435" s="722"/>
      <c r="BP2435" s="722"/>
      <c r="BQ2435" s="722"/>
      <c r="BR2435" s="722"/>
      <c r="BS2435" s="722"/>
      <c r="BT2435" s="722"/>
      <c r="BU2435" s="722"/>
      <c r="BV2435" s="722"/>
      <c r="BW2435" s="722"/>
      <c r="BX2435" s="722"/>
      <c r="BY2435" s="722"/>
      <c r="BZ2435" s="722"/>
      <c r="CA2435" s="722"/>
      <c r="CB2435" s="722"/>
      <c r="CC2435" s="722"/>
      <c r="CD2435" s="722"/>
      <c r="CE2435" s="722"/>
      <c r="CF2435" s="722"/>
      <c r="CG2435" s="722"/>
      <c r="CH2435" s="722"/>
      <c r="CI2435" s="722"/>
      <c r="CJ2435" s="722"/>
      <c r="CK2435" s="722"/>
      <c r="CL2435" s="722"/>
      <c r="CM2435" s="722"/>
      <c r="CN2435" s="722"/>
      <c r="CO2435" s="722"/>
      <c r="CP2435" s="722"/>
      <c r="CQ2435" s="722"/>
      <c r="CR2435" s="722"/>
      <c r="CS2435" s="722"/>
    </row>
    <row r="2436" spans="1:97" s="1376" customFormat="1">
      <c r="A2436" s="722"/>
      <c r="B2436" s="722"/>
      <c r="C2436" s="722"/>
      <c r="D2436" s="722"/>
      <c r="E2436" s="722"/>
      <c r="F2436" s="757"/>
      <c r="G2436" s="757"/>
      <c r="H2436" s="757"/>
      <c r="I2436" s="757"/>
      <c r="J2436" s="757"/>
      <c r="K2436" s="758"/>
      <c r="L2436" s="758"/>
      <c r="M2436" s="722"/>
      <c r="N2436" s="736"/>
      <c r="O2436" s="736"/>
      <c r="P2436" s="736"/>
      <c r="Q2436" s="736"/>
      <c r="R2436" s="736"/>
      <c r="S2436" s="736"/>
      <c r="T2436" s="736"/>
      <c r="U2436" s="736"/>
      <c r="BA2436" s="722"/>
      <c r="BB2436" s="722"/>
      <c r="BC2436" s="722"/>
      <c r="BD2436" s="722"/>
      <c r="BE2436" s="722"/>
      <c r="BF2436" s="722"/>
      <c r="BG2436" s="722"/>
      <c r="BH2436" s="722"/>
      <c r="BI2436" s="722"/>
      <c r="BJ2436" s="722"/>
      <c r="BK2436" s="722"/>
      <c r="BL2436" s="722"/>
      <c r="BM2436" s="722"/>
      <c r="BN2436" s="722"/>
      <c r="BO2436" s="722"/>
      <c r="BP2436" s="722"/>
      <c r="BQ2436" s="722"/>
      <c r="BR2436" s="722"/>
      <c r="BS2436" s="722"/>
      <c r="BT2436" s="722"/>
      <c r="BU2436" s="722"/>
      <c r="BV2436" s="722"/>
      <c r="BW2436" s="722"/>
      <c r="BX2436" s="722"/>
      <c r="BY2436" s="722"/>
      <c r="BZ2436" s="722"/>
      <c r="CA2436" s="722"/>
      <c r="CB2436" s="722"/>
      <c r="CC2436" s="722"/>
      <c r="CD2436" s="722"/>
      <c r="CE2436" s="722"/>
      <c r="CF2436" s="722"/>
      <c r="CG2436" s="722"/>
      <c r="CH2436" s="722"/>
      <c r="CI2436" s="722"/>
      <c r="CJ2436" s="722"/>
      <c r="CK2436" s="722"/>
      <c r="CL2436" s="722"/>
      <c r="CM2436" s="722"/>
      <c r="CN2436" s="722"/>
      <c r="CO2436" s="722"/>
      <c r="CP2436" s="722"/>
      <c r="CQ2436" s="722"/>
      <c r="CR2436" s="722"/>
      <c r="CS2436" s="722"/>
    </row>
    <row r="2437" spans="1:97" s="1376" customFormat="1">
      <c r="A2437" s="722"/>
      <c r="B2437" s="722"/>
      <c r="C2437" s="722"/>
      <c r="D2437" s="722"/>
      <c r="E2437" s="722"/>
      <c r="F2437" s="757"/>
      <c r="G2437" s="757"/>
      <c r="H2437" s="757"/>
      <c r="I2437" s="757"/>
      <c r="J2437" s="757"/>
      <c r="K2437" s="758"/>
      <c r="L2437" s="758"/>
      <c r="M2437" s="722"/>
      <c r="N2437" s="736"/>
      <c r="O2437" s="736"/>
      <c r="P2437" s="736"/>
      <c r="Q2437" s="736"/>
      <c r="R2437" s="736"/>
      <c r="S2437" s="736"/>
      <c r="T2437" s="736"/>
      <c r="U2437" s="736"/>
      <c r="BA2437" s="722"/>
      <c r="BB2437" s="722"/>
      <c r="BC2437" s="722"/>
      <c r="BD2437" s="722"/>
      <c r="BE2437" s="722"/>
      <c r="BF2437" s="722"/>
      <c r="BG2437" s="722"/>
      <c r="BH2437" s="722"/>
      <c r="BI2437" s="722"/>
      <c r="BJ2437" s="722"/>
      <c r="BK2437" s="722"/>
      <c r="BL2437" s="722"/>
      <c r="BM2437" s="722"/>
      <c r="BN2437" s="722"/>
      <c r="BO2437" s="722"/>
      <c r="BP2437" s="722"/>
      <c r="BQ2437" s="722"/>
      <c r="BR2437" s="722"/>
      <c r="BS2437" s="722"/>
      <c r="BT2437" s="722"/>
      <c r="BU2437" s="722"/>
      <c r="BV2437" s="722"/>
      <c r="BW2437" s="722"/>
      <c r="BX2437" s="722"/>
      <c r="BY2437" s="722"/>
      <c r="BZ2437" s="722"/>
      <c r="CA2437" s="722"/>
      <c r="CB2437" s="722"/>
      <c r="CC2437" s="722"/>
      <c r="CD2437" s="722"/>
      <c r="CE2437" s="722"/>
      <c r="CF2437" s="722"/>
      <c r="CG2437" s="722"/>
      <c r="CH2437" s="722"/>
      <c r="CI2437" s="722"/>
      <c r="CJ2437" s="722"/>
      <c r="CK2437" s="722"/>
      <c r="CL2437" s="722"/>
      <c r="CM2437" s="722"/>
      <c r="CN2437" s="722"/>
      <c r="CO2437" s="722"/>
      <c r="CP2437" s="722"/>
      <c r="CQ2437" s="722"/>
      <c r="CR2437" s="722"/>
      <c r="CS2437" s="722"/>
    </row>
    <row r="2438" spans="1:97" s="1376" customFormat="1">
      <c r="A2438" s="722"/>
      <c r="B2438" s="722"/>
      <c r="C2438" s="722"/>
      <c r="D2438" s="722"/>
      <c r="E2438" s="722"/>
      <c r="F2438" s="757"/>
      <c r="G2438" s="757"/>
      <c r="H2438" s="757"/>
      <c r="I2438" s="757"/>
      <c r="J2438" s="757"/>
      <c r="K2438" s="758"/>
      <c r="L2438" s="758"/>
      <c r="M2438" s="722"/>
      <c r="N2438" s="736"/>
      <c r="O2438" s="736"/>
      <c r="P2438" s="736"/>
      <c r="Q2438" s="736"/>
      <c r="R2438" s="736"/>
      <c r="S2438" s="736"/>
      <c r="T2438" s="736"/>
      <c r="U2438" s="736"/>
      <c r="BA2438" s="722"/>
      <c r="BB2438" s="722"/>
      <c r="BC2438" s="722"/>
      <c r="BD2438" s="722"/>
      <c r="BE2438" s="722"/>
      <c r="BF2438" s="722"/>
      <c r="BG2438" s="722"/>
      <c r="BH2438" s="722"/>
      <c r="BI2438" s="722"/>
      <c r="BJ2438" s="722"/>
      <c r="BK2438" s="722"/>
      <c r="BL2438" s="722"/>
      <c r="BM2438" s="722"/>
      <c r="BN2438" s="722"/>
      <c r="BO2438" s="722"/>
      <c r="BP2438" s="722"/>
      <c r="BQ2438" s="722"/>
      <c r="BR2438" s="722"/>
      <c r="BS2438" s="722"/>
      <c r="BT2438" s="722"/>
      <c r="BU2438" s="722"/>
      <c r="BV2438" s="722"/>
      <c r="BW2438" s="722"/>
      <c r="BX2438" s="722"/>
      <c r="BY2438" s="722"/>
      <c r="BZ2438" s="722"/>
      <c r="CA2438" s="722"/>
      <c r="CB2438" s="722"/>
      <c r="CC2438" s="722"/>
      <c r="CD2438" s="722"/>
      <c r="CE2438" s="722"/>
      <c r="CF2438" s="722"/>
      <c r="CG2438" s="722"/>
      <c r="CH2438" s="722"/>
      <c r="CI2438" s="722"/>
      <c r="CJ2438" s="722"/>
      <c r="CK2438" s="722"/>
      <c r="CL2438" s="722"/>
      <c r="CM2438" s="722"/>
      <c r="CN2438" s="722"/>
      <c r="CO2438" s="722"/>
      <c r="CP2438" s="722"/>
      <c r="CQ2438" s="722"/>
      <c r="CR2438" s="722"/>
      <c r="CS2438" s="722"/>
    </row>
    <row r="2439" spans="1:97" s="1376" customFormat="1">
      <c r="A2439" s="722"/>
      <c r="B2439" s="722"/>
      <c r="C2439" s="722"/>
      <c r="D2439" s="722"/>
      <c r="E2439" s="722"/>
      <c r="F2439" s="757"/>
      <c r="G2439" s="757"/>
      <c r="H2439" s="757"/>
      <c r="I2439" s="757"/>
      <c r="J2439" s="757"/>
      <c r="K2439" s="758"/>
      <c r="L2439" s="758"/>
      <c r="M2439" s="722"/>
      <c r="N2439" s="736"/>
      <c r="O2439" s="736"/>
      <c r="P2439" s="736"/>
      <c r="Q2439" s="736"/>
      <c r="R2439" s="736"/>
      <c r="S2439" s="736"/>
      <c r="T2439" s="736"/>
      <c r="U2439" s="736"/>
      <c r="BA2439" s="722"/>
      <c r="BB2439" s="722"/>
      <c r="BC2439" s="722"/>
      <c r="BD2439" s="722"/>
      <c r="BE2439" s="722"/>
      <c r="BF2439" s="722"/>
      <c r="BG2439" s="722"/>
      <c r="BH2439" s="722"/>
      <c r="BI2439" s="722"/>
      <c r="BJ2439" s="722"/>
      <c r="BK2439" s="722"/>
      <c r="BL2439" s="722"/>
      <c r="BM2439" s="722"/>
      <c r="BN2439" s="722"/>
      <c r="BO2439" s="722"/>
      <c r="BP2439" s="722"/>
      <c r="BQ2439" s="722"/>
      <c r="BR2439" s="722"/>
      <c r="BS2439" s="722"/>
      <c r="BT2439" s="722"/>
      <c r="BU2439" s="722"/>
      <c r="BV2439" s="722"/>
      <c r="BW2439" s="722"/>
      <c r="BX2439" s="722"/>
      <c r="BY2439" s="722"/>
      <c r="BZ2439" s="722"/>
      <c r="CA2439" s="722"/>
      <c r="CB2439" s="722"/>
      <c r="CC2439" s="722"/>
      <c r="CD2439" s="722"/>
      <c r="CE2439" s="722"/>
      <c r="CF2439" s="722"/>
      <c r="CG2439" s="722"/>
      <c r="CH2439" s="722"/>
      <c r="CI2439" s="722"/>
      <c r="CJ2439" s="722"/>
      <c r="CK2439" s="722"/>
      <c r="CL2439" s="722"/>
      <c r="CM2439" s="722"/>
      <c r="CN2439" s="722"/>
      <c r="CO2439" s="722"/>
      <c r="CP2439" s="722"/>
      <c r="CQ2439" s="722"/>
      <c r="CR2439" s="722"/>
      <c r="CS2439" s="722"/>
    </row>
    <row r="2440" spans="1:97" s="1376" customFormat="1">
      <c r="A2440" s="722"/>
      <c r="B2440" s="722"/>
      <c r="C2440" s="722"/>
      <c r="D2440" s="722"/>
      <c r="E2440" s="722"/>
      <c r="F2440" s="757"/>
      <c r="G2440" s="757"/>
      <c r="H2440" s="757"/>
      <c r="I2440" s="757"/>
      <c r="J2440" s="757"/>
      <c r="K2440" s="758"/>
      <c r="L2440" s="758"/>
      <c r="M2440" s="722"/>
      <c r="N2440" s="736"/>
      <c r="O2440" s="736"/>
      <c r="P2440" s="736"/>
      <c r="Q2440" s="736"/>
      <c r="R2440" s="736"/>
      <c r="S2440" s="736"/>
      <c r="T2440" s="736"/>
      <c r="U2440" s="736"/>
      <c r="BA2440" s="722"/>
      <c r="BB2440" s="722"/>
      <c r="BC2440" s="722"/>
      <c r="BD2440" s="722"/>
      <c r="BE2440" s="722"/>
      <c r="BF2440" s="722"/>
      <c r="BG2440" s="722"/>
      <c r="BH2440" s="722"/>
      <c r="BI2440" s="722"/>
      <c r="BJ2440" s="722"/>
      <c r="BK2440" s="722"/>
      <c r="BL2440" s="722"/>
      <c r="BM2440" s="722"/>
      <c r="BN2440" s="722"/>
      <c r="BO2440" s="722"/>
      <c r="BP2440" s="722"/>
      <c r="BQ2440" s="722"/>
      <c r="BR2440" s="722"/>
      <c r="BS2440" s="722"/>
      <c r="BT2440" s="722"/>
      <c r="BU2440" s="722"/>
      <c r="BV2440" s="722"/>
      <c r="BW2440" s="722"/>
      <c r="BX2440" s="722"/>
      <c r="BY2440" s="722"/>
      <c r="BZ2440" s="722"/>
      <c r="CA2440" s="722"/>
      <c r="CB2440" s="722"/>
      <c r="CC2440" s="722"/>
      <c r="CD2440" s="722"/>
      <c r="CE2440" s="722"/>
      <c r="CF2440" s="722"/>
      <c r="CG2440" s="722"/>
      <c r="CH2440" s="722"/>
      <c r="CI2440" s="722"/>
      <c r="CJ2440" s="722"/>
      <c r="CK2440" s="722"/>
      <c r="CL2440" s="722"/>
      <c r="CM2440" s="722"/>
      <c r="CN2440" s="722"/>
      <c r="CO2440" s="722"/>
      <c r="CP2440" s="722"/>
      <c r="CQ2440" s="722"/>
      <c r="CR2440" s="722"/>
      <c r="CS2440" s="722"/>
    </row>
    <row r="2441" spans="1:97" s="1376" customFormat="1">
      <c r="A2441" s="722"/>
      <c r="B2441" s="722"/>
      <c r="C2441" s="722"/>
      <c r="D2441" s="722"/>
      <c r="E2441" s="722"/>
      <c r="F2441" s="757"/>
      <c r="G2441" s="757"/>
      <c r="H2441" s="757"/>
      <c r="I2441" s="757"/>
      <c r="J2441" s="757"/>
      <c r="K2441" s="758"/>
      <c r="L2441" s="758"/>
      <c r="M2441" s="722"/>
      <c r="N2441" s="736"/>
      <c r="O2441" s="736"/>
      <c r="P2441" s="736"/>
      <c r="Q2441" s="736"/>
      <c r="R2441" s="736"/>
      <c r="S2441" s="736"/>
      <c r="T2441" s="736"/>
      <c r="U2441" s="736"/>
      <c r="BA2441" s="722"/>
      <c r="BB2441" s="722"/>
      <c r="BC2441" s="722"/>
      <c r="BD2441" s="722"/>
      <c r="BE2441" s="722"/>
      <c r="BF2441" s="722"/>
      <c r="BG2441" s="722"/>
      <c r="BH2441" s="722"/>
      <c r="BI2441" s="722"/>
      <c r="BJ2441" s="722"/>
      <c r="BK2441" s="722"/>
      <c r="BL2441" s="722"/>
      <c r="BM2441" s="722"/>
      <c r="BN2441" s="722"/>
      <c r="BO2441" s="722"/>
      <c r="BP2441" s="722"/>
      <c r="BQ2441" s="722"/>
      <c r="BR2441" s="722"/>
      <c r="BS2441" s="722"/>
      <c r="BT2441" s="722"/>
      <c r="BU2441" s="722"/>
      <c r="BV2441" s="722"/>
      <c r="BW2441" s="722"/>
      <c r="BX2441" s="722"/>
      <c r="BY2441" s="722"/>
      <c r="BZ2441" s="722"/>
      <c r="CA2441" s="722"/>
      <c r="CB2441" s="722"/>
      <c r="CC2441" s="722"/>
      <c r="CD2441" s="722"/>
      <c r="CE2441" s="722"/>
      <c r="CF2441" s="722"/>
      <c r="CG2441" s="722"/>
      <c r="CH2441" s="722"/>
      <c r="CI2441" s="722"/>
      <c r="CJ2441" s="722"/>
      <c r="CK2441" s="722"/>
      <c r="CL2441" s="722"/>
      <c r="CM2441" s="722"/>
      <c r="CN2441" s="722"/>
      <c r="CO2441" s="722"/>
      <c r="CP2441" s="722"/>
      <c r="CQ2441" s="722"/>
      <c r="CR2441" s="722"/>
      <c r="CS2441" s="722"/>
    </row>
    <row r="2442" spans="1:97" s="1376" customFormat="1">
      <c r="A2442" s="722"/>
      <c r="B2442" s="722"/>
      <c r="C2442" s="722"/>
      <c r="D2442" s="722"/>
      <c r="E2442" s="722"/>
      <c r="F2442" s="757"/>
      <c r="G2442" s="757"/>
      <c r="H2442" s="757"/>
      <c r="I2442" s="757"/>
      <c r="J2442" s="757"/>
      <c r="K2442" s="758"/>
      <c r="L2442" s="758"/>
      <c r="M2442" s="722"/>
      <c r="N2442" s="736"/>
      <c r="O2442" s="736"/>
      <c r="P2442" s="736"/>
      <c r="Q2442" s="736"/>
      <c r="R2442" s="736"/>
      <c r="S2442" s="736"/>
      <c r="T2442" s="736"/>
      <c r="U2442" s="736"/>
      <c r="BA2442" s="722"/>
      <c r="BB2442" s="722"/>
      <c r="BC2442" s="722"/>
      <c r="BD2442" s="722"/>
      <c r="BE2442" s="722"/>
      <c r="BF2442" s="722"/>
      <c r="BG2442" s="722"/>
      <c r="BH2442" s="722"/>
      <c r="BI2442" s="722"/>
      <c r="BJ2442" s="722"/>
      <c r="BK2442" s="722"/>
      <c r="BL2442" s="722"/>
      <c r="BM2442" s="722"/>
      <c r="BN2442" s="722"/>
      <c r="BO2442" s="722"/>
      <c r="BP2442" s="722"/>
      <c r="BQ2442" s="722"/>
      <c r="BR2442" s="722"/>
      <c r="BS2442" s="722"/>
      <c r="BT2442" s="722"/>
      <c r="BU2442" s="722"/>
      <c r="BV2442" s="722"/>
      <c r="BW2442" s="722"/>
      <c r="BX2442" s="722"/>
      <c r="BY2442" s="722"/>
      <c r="BZ2442" s="722"/>
      <c r="CA2442" s="722"/>
      <c r="CB2442" s="722"/>
      <c r="CC2442" s="722"/>
      <c r="CD2442" s="722"/>
      <c r="CE2442" s="722"/>
      <c r="CF2442" s="722"/>
      <c r="CG2442" s="722"/>
      <c r="CH2442" s="722"/>
      <c r="CI2442" s="722"/>
      <c r="CJ2442" s="722"/>
      <c r="CK2442" s="722"/>
      <c r="CL2442" s="722"/>
      <c r="CM2442" s="722"/>
      <c r="CN2442" s="722"/>
      <c r="CO2442" s="722"/>
      <c r="CP2442" s="722"/>
      <c r="CQ2442" s="722"/>
      <c r="CR2442" s="722"/>
      <c r="CS2442" s="722"/>
    </row>
    <row r="2443" spans="1:97" s="1376" customFormat="1">
      <c r="A2443" s="722"/>
      <c r="B2443" s="722"/>
      <c r="C2443" s="722"/>
      <c r="D2443" s="722"/>
      <c r="E2443" s="722"/>
      <c r="F2443" s="757"/>
      <c r="G2443" s="757"/>
      <c r="H2443" s="757"/>
      <c r="I2443" s="757"/>
      <c r="J2443" s="757"/>
      <c r="K2443" s="758"/>
      <c r="L2443" s="758"/>
      <c r="M2443" s="722"/>
      <c r="N2443" s="736"/>
      <c r="O2443" s="736"/>
      <c r="P2443" s="736"/>
      <c r="Q2443" s="736"/>
      <c r="R2443" s="736"/>
      <c r="S2443" s="736"/>
      <c r="T2443" s="736"/>
      <c r="U2443" s="736"/>
      <c r="BA2443" s="722"/>
      <c r="BB2443" s="722"/>
      <c r="BC2443" s="722"/>
      <c r="BD2443" s="722"/>
      <c r="BE2443" s="722"/>
      <c r="BF2443" s="722"/>
      <c r="BG2443" s="722"/>
      <c r="BH2443" s="722"/>
      <c r="BI2443" s="722"/>
      <c r="BJ2443" s="722"/>
      <c r="BK2443" s="722"/>
      <c r="BL2443" s="722"/>
      <c r="BM2443" s="722"/>
      <c r="BN2443" s="722"/>
      <c r="BO2443" s="722"/>
      <c r="BP2443" s="722"/>
      <c r="BQ2443" s="722"/>
      <c r="BR2443" s="722"/>
      <c r="BS2443" s="722"/>
      <c r="BT2443" s="722"/>
      <c r="BU2443" s="722"/>
      <c r="BV2443" s="722"/>
      <c r="BW2443" s="722"/>
      <c r="BX2443" s="722"/>
      <c r="BY2443" s="722"/>
      <c r="BZ2443" s="722"/>
      <c r="CA2443" s="722"/>
      <c r="CB2443" s="722"/>
      <c r="CC2443" s="722"/>
      <c r="CD2443" s="722"/>
      <c r="CE2443" s="722"/>
      <c r="CF2443" s="722"/>
      <c r="CG2443" s="722"/>
      <c r="CH2443" s="722"/>
      <c r="CI2443" s="722"/>
      <c r="CJ2443" s="722"/>
      <c r="CK2443" s="722"/>
      <c r="CL2443" s="722"/>
      <c r="CM2443" s="722"/>
      <c r="CN2443" s="722"/>
      <c r="CO2443" s="722"/>
      <c r="CP2443" s="722"/>
      <c r="CQ2443" s="722"/>
      <c r="CR2443" s="722"/>
      <c r="CS2443" s="722"/>
    </row>
    <row r="2444" spans="1:97" s="1376" customFormat="1">
      <c r="A2444" s="722"/>
      <c r="B2444" s="722"/>
      <c r="C2444" s="722"/>
      <c r="D2444" s="722"/>
      <c r="E2444" s="722"/>
      <c r="F2444" s="757"/>
      <c r="G2444" s="757"/>
      <c r="H2444" s="757"/>
      <c r="I2444" s="757"/>
      <c r="J2444" s="757"/>
      <c r="K2444" s="758"/>
      <c r="L2444" s="758"/>
      <c r="M2444" s="722"/>
      <c r="N2444" s="736"/>
      <c r="O2444" s="736"/>
      <c r="P2444" s="736"/>
      <c r="Q2444" s="736"/>
      <c r="R2444" s="736"/>
      <c r="S2444" s="736"/>
      <c r="T2444" s="736"/>
      <c r="U2444" s="736"/>
      <c r="BA2444" s="722"/>
      <c r="BB2444" s="722"/>
      <c r="BC2444" s="722"/>
      <c r="BD2444" s="722"/>
      <c r="BE2444" s="722"/>
      <c r="BF2444" s="722"/>
      <c r="BG2444" s="722"/>
      <c r="BH2444" s="722"/>
      <c r="BI2444" s="722"/>
      <c r="BJ2444" s="722"/>
      <c r="BK2444" s="722"/>
      <c r="BL2444" s="722"/>
      <c r="BM2444" s="722"/>
      <c r="BN2444" s="722"/>
      <c r="BO2444" s="722"/>
      <c r="BP2444" s="722"/>
      <c r="BQ2444" s="722"/>
      <c r="BR2444" s="722"/>
      <c r="BS2444" s="722"/>
      <c r="BT2444" s="722"/>
      <c r="BU2444" s="722"/>
      <c r="BV2444" s="722"/>
      <c r="BW2444" s="722"/>
      <c r="BX2444" s="722"/>
      <c r="BY2444" s="722"/>
      <c r="BZ2444" s="722"/>
      <c r="CA2444" s="722"/>
      <c r="CB2444" s="722"/>
      <c r="CC2444" s="722"/>
      <c r="CD2444" s="722"/>
      <c r="CE2444" s="722"/>
      <c r="CF2444" s="722"/>
      <c r="CG2444" s="722"/>
      <c r="CH2444" s="722"/>
      <c r="CI2444" s="722"/>
      <c r="CJ2444" s="722"/>
      <c r="CK2444" s="722"/>
      <c r="CL2444" s="722"/>
      <c r="CM2444" s="722"/>
      <c r="CN2444" s="722"/>
      <c r="CO2444" s="722"/>
      <c r="CP2444" s="722"/>
      <c r="CQ2444" s="722"/>
      <c r="CR2444" s="722"/>
      <c r="CS2444" s="722"/>
    </row>
    <row r="2445" spans="1:97" s="1376" customFormat="1">
      <c r="A2445" s="722"/>
      <c r="B2445" s="722"/>
      <c r="C2445" s="722"/>
      <c r="D2445" s="722"/>
      <c r="E2445" s="722"/>
      <c r="F2445" s="757"/>
      <c r="G2445" s="757"/>
      <c r="H2445" s="757"/>
      <c r="I2445" s="757"/>
      <c r="J2445" s="757"/>
      <c r="K2445" s="758"/>
      <c r="L2445" s="758"/>
      <c r="M2445" s="722"/>
      <c r="N2445" s="736"/>
      <c r="O2445" s="736"/>
      <c r="P2445" s="736"/>
      <c r="Q2445" s="736"/>
      <c r="R2445" s="736"/>
      <c r="S2445" s="736"/>
      <c r="T2445" s="736"/>
      <c r="U2445" s="736"/>
      <c r="BA2445" s="722"/>
      <c r="BB2445" s="722"/>
      <c r="BC2445" s="722"/>
      <c r="BD2445" s="722"/>
      <c r="BE2445" s="722"/>
      <c r="BF2445" s="722"/>
      <c r="BG2445" s="722"/>
      <c r="BH2445" s="722"/>
      <c r="BI2445" s="722"/>
      <c r="BJ2445" s="722"/>
      <c r="BK2445" s="722"/>
      <c r="BL2445" s="722"/>
      <c r="BM2445" s="722"/>
      <c r="BN2445" s="722"/>
      <c r="BO2445" s="722"/>
      <c r="BP2445" s="722"/>
      <c r="BQ2445" s="722"/>
      <c r="BR2445" s="722"/>
      <c r="BS2445" s="722"/>
      <c r="BT2445" s="722"/>
      <c r="BU2445" s="722"/>
      <c r="BV2445" s="722"/>
      <c r="BW2445" s="722"/>
      <c r="BX2445" s="722"/>
      <c r="BY2445" s="722"/>
      <c r="BZ2445" s="722"/>
      <c r="CA2445" s="722"/>
      <c r="CB2445" s="722"/>
      <c r="CC2445" s="722"/>
      <c r="CD2445" s="722"/>
      <c r="CE2445" s="722"/>
      <c r="CF2445" s="722"/>
      <c r="CG2445" s="722"/>
      <c r="CH2445" s="722"/>
      <c r="CI2445" s="722"/>
      <c r="CJ2445" s="722"/>
      <c r="CK2445" s="722"/>
      <c r="CL2445" s="722"/>
      <c r="CM2445" s="722"/>
      <c r="CN2445" s="722"/>
      <c r="CO2445" s="722"/>
      <c r="CP2445" s="722"/>
      <c r="CQ2445" s="722"/>
      <c r="CR2445" s="722"/>
      <c r="CS2445" s="722"/>
    </row>
    <row r="2446" spans="1:97" s="1376" customFormat="1">
      <c r="A2446" s="722"/>
      <c r="B2446" s="722"/>
      <c r="C2446" s="722"/>
      <c r="D2446" s="722"/>
      <c r="E2446" s="722"/>
      <c r="F2446" s="757"/>
      <c r="G2446" s="757"/>
      <c r="H2446" s="757"/>
      <c r="I2446" s="757"/>
      <c r="J2446" s="757"/>
      <c r="K2446" s="758"/>
      <c r="L2446" s="758"/>
      <c r="M2446" s="722"/>
      <c r="N2446" s="736"/>
      <c r="O2446" s="736"/>
      <c r="P2446" s="736"/>
      <c r="Q2446" s="736"/>
      <c r="R2446" s="736"/>
      <c r="S2446" s="736"/>
      <c r="T2446" s="736"/>
      <c r="U2446" s="736"/>
      <c r="BA2446" s="722"/>
      <c r="BB2446" s="722"/>
      <c r="BC2446" s="722"/>
      <c r="BD2446" s="722"/>
      <c r="BE2446" s="722"/>
      <c r="BF2446" s="722"/>
      <c r="BG2446" s="722"/>
      <c r="BH2446" s="722"/>
      <c r="BI2446" s="722"/>
      <c r="BJ2446" s="722"/>
      <c r="BK2446" s="722"/>
      <c r="BL2446" s="722"/>
      <c r="BM2446" s="722"/>
      <c r="BN2446" s="722"/>
      <c r="BO2446" s="722"/>
      <c r="BP2446" s="722"/>
      <c r="BQ2446" s="722"/>
      <c r="BR2446" s="722"/>
      <c r="BS2446" s="722"/>
      <c r="BT2446" s="722"/>
      <c r="BU2446" s="722"/>
      <c r="BV2446" s="722"/>
      <c r="BW2446" s="722"/>
      <c r="BX2446" s="722"/>
      <c r="BY2446" s="722"/>
      <c r="BZ2446" s="722"/>
      <c r="CA2446" s="722"/>
      <c r="CB2446" s="722"/>
      <c r="CC2446" s="722"/>
      <c r="CD2446" s="722"/>
      <c r="CE2446" s="722"/>
      <c r="CF2446" s="722"/>
      <c r="CG2446" s="722"/>
      <c r="CH2446" s="722"/>
      <c r="CI2446" s="722"/>
      <c r="CJ2446" s="722"/>
      <c r="CK2446" s="722"/>
      <c r="CL2446" s="722"/>
      <c r="CM2446" s="722"/>
      <c r="CN2446" s="722"/>
      <c r="CO2446" s="722"/>
      <c r="CP2446" s="722"/>
      <c r="CQ2446" s="722"/>
      <c r="CR2446" s="722"/>
      <c r="CS2446" s="722"/>
    </row>
    <row r="2447" spans="1:97" s="1376" customFormat="1">
      <c r="A2447" s="722"/>
      <c r="B2447" s="722"/>
      <c r="C2447" s="722"/>
      <c r="D2447" s="722"/>
      <c r="E2447" s="722"/>
      <c r="F2447" s="757"/>
      <c r="G2447" s="757"/>
      <c r="H2447" s="757"/>
      <c r="I2447" s="757"/>
      <c r="J2447" s="757"/>
      <c r="K2447" s="758"/>
      <c r="L2447" s="758"/>
      <c r="M2447" s="722"/>
      <c r="N2447" s="736"/>
      <c r="O2447" s="736"/>
      <c r="P2447" s="736"/>
      <c r="Q2447" s="736"/>
      <c r="R2447" s="736"/>
      <c r="S2447" s="736"/>
      <c r="T2447" s="736"/>
      <c r="U2447" s="736"/>
      <c r="BA2447" s="722"/>
      <c r="BB2447" s="722"/>
      <c r="BC2447" s="722"/>
      <c r="BD2447" s="722"/>
      <c r="BE2447" s="722"/>
      <c r="BF2447" s="722"/>
      <c r="BG2447" s="722"/>
      <c r="BH2447" s="722"/>
      <c r="BI2447" s="722"/>
      <c r="BJ2447" s="722"/>
      <c r="BK2447" s="722"/>
      <c r="BL2447" s="722"/>
      <c r="BM2447" s="722"/>
      <c r="BN2447" s="722"/>
      <c r="BO2447" s="722"/>
      <c r="BP2447" s="722"/>
      <c r="BQ2447" s="722"/>
      <c r="BR2447" s="722"/>
      <c r="BS2447" s="722"/>
      <c r="BT2447" s="722"/>
      <c r="BU2447" s="722"/>
      <c r="BV2447" s="722"/>
      <c r="BW2447" s="722"/>
      <c r="BX2447" s="722"/>
      <c r="BY2447" s="722"/>
      <c r="BZ2447" s="722"/>
      <c r="CA2447" s="722"/>
      <c r="CB2447" s="722"/>
      <c r="CC2447" s="722"/>
      <c r="CD2447" s="722"/>
      <c r="CE2447" s="722"/>
      <c r="CF2447" s="722"/>
      <c r="CG2447" s="722"/>
      <c r="CH2447" s="722"/>
      <c r="CI2447" s="722"/>
      <c r="CJ2447" s="722"/>
      <c r="CK2447" s="722"/>
      <c r="CL2447" s="722"/>
      <c r="CM2447" s="722"/>
      <c r="CN2447" s="722"/>
      <c r="CO2447" s="722"/>
      <c r="CP2447" s="722"/>
      <c r="CQ2447" s="722"/>
      <c r="CR2447" s="722"/>
      <c r="CS2447" s="722"/>
    </row>
    <row r="2448" spans="1:97" s="1376" customFormat="1">
      <c r="A2448" s="722"/>
      <c r="B2448" s="722"/>
      <c r="C2448" s="722"/>
      <c r="D2448" s="722"/>
      <c r="E2448" s="722"/>
      <c r="F2448" s="757"/>
      <c r="G2448" s="757"/>
      <c r="H2448" s="757"/>
      <c r="I2448" s="757"/>
      <c r="J2448" s="757"/>
      <c r="K2448" s="758"/>
      <c r="L2448" s="758"/>
      <c r="M2448" s="722"/>
      <c r="N2448" s="736"/>
      <c r="O2448" s="736"/>
      <c r="P2448" s="736"/>
      <c r="Q2448" s="736"/>
      <c r="R2448" s="736"/>
      <c r="S2448" s="736"/>
      <c r="T2448" s="736"/>
      <c r="U2448" s="736"/>
      <c r="BA2448" s="722"/>
      <c r="BB2448" s="722"/>
      <c r="BC2448" s="722"/>
      <c r="BD2448" s="722"/>
      <c r="BE2448" s="722"/>
      <c r="BF2448" s="722"/>
      <c r="BG2448" s="722"/>
      <c r="BH2448" s="722"/>
      <c r="BI2448" s="722"/>
      <c r="BJ2448" s="722"/>
      <c r="BK2448" s="722"/>
      <c r="BL2448" s="722"/>
      <c r="BM2448" s="722"/>
      <c r="BN2448" s="722"/>
      <c r="BO2448" s="722"/>
      <c r="BP2448" s="722"/>
      <c r="BQ2448" s="722"/>
      <c r="BR2448" s="722"/>
      <c r="BS2448" s="722"/>
      <c r="BT2448" s="722"/>
      <c r="BU2448" s="722"/>
      <c r="BV2448" s="722"/>
      <c r="BW2448" s="722"/>
      <c r="BX2448" s="722"/>
      <c r="BY2448" s="722"/>
      <c r="BZ2448" s="722"/>
      <c r="CA2448" s="722"/>
      <c r="CB2448" s="722"/>
      <c r="CC2448" s="722"/>
      <c r="CD2448" s="722"/>
      <c r="CE2448" s="722"/>
      <c r="CF2448" s="722"/>
      <c r="CG2448" s="722"/>
      <c r="CH2448" s="722"/>
      <c r="CI2448" s="722"/>
      <c r="CJ2448" s="722"/>
      <c r="CK2448" s="722"/>
      <c r="CL2448" s="722"/>
      <c r="CM2448" s="722"/>
      <c r="CN2448" s="722"/>
      <c r="CO2448" s="722"/>
      <c r="CP2448" s="722"/>
      <c r="CQ2448" s="722"/>
      <c r="CR2448" s="722"/>
      <c r="CS2448" s="722"/>
    </row>
    <row r="2449" spans="1:97" s="1376" customFormat="1">
      <c r="A2449" s="722"/>
      <c r="B2449" s="722"/>
      <c r="C2449" s="722"/>
      <c r="D2449" s="722"/>
      <c r="E2449" s="722"/>
      <c r="F2449" s="757"/>
      <c r="G2449" s="757"/>
      <c r="H2449" s="757"/>
      <c r="I2449" s="757"/>
      <c r="J2449" s="757"/>
      <c r="K2449" s="758"/>
      <c r="L2449" s="758"/>
      <c r="M2449" s="722"/>
      <c r="N2449" s="736"/>
      <c r="O2449" s="736"/>
      <c r="P2449" s="736"/>
      <c r="Q2449" s="736"/>
      <c r="R2449" s="736"/>
      <c r="S2449" s="736"/>
      <c r="T2449" s="736"/>
      <c r="U2449" s="736"/>
      <c r="BA2449" s="722"/>
      <c r="BB2449" s="722"/>
      <c r="BC2449" s="722"/>
      <c r="BD2449" s="722"/>
      <c r="BE2449" s="722"/>
      <c r="BF2449" s="722"/>
      <c r="BG2449" s="722"/>
      <c r="BH2449" s="722"/>
      <c r="BI2449" s="722"/>
      <c r="BJ2449" s="722"/>
      <c r="BK2449" s="722"/>
      <c r="BL2449" s="722"/>
      <c r="BM2449" s="722"/>
      <c r="BN2449" s="722"/>
      <c r="BO2449" s="722"/>
      <c r="BP2449" s="722"/>
      <c r="BQ2449" s="722"/>
      <c r="BR2449" s="722"/>
      <c r="BS2449" s="722"/>
      <c r="BT2449" s="722"/>
      <c r="BU2449" s="722"/>
      <c r="BV2449" s="722"/>
      <c r="BW2449" s="722"/>
      <c r="BX2449" s="722"/>
      <c r="BY2449" s="722"/>
      <c r="BZ2449" s="722"/>
      <c r="CA2449" s="722"/>
      <c r="CB2449" s="722"/>
      <c r="CC2449" s="722"/>
      <c r="CD2449" s="722"/>
      <c r="CE2449" s="722"/>
      <c r="CF2449" s="722"/>
      <c r="CG2449" s="722"/>
      <c r="CH2449" s="722"/>
      <c r="CI2449" s="722"/>
      <c r="CJ2449" s="722"/>
      <c r="CK2449" s="722"/>
      <c r="CL2449" s="722"/>
      <c r="CM2449" s="722"/>
      <c r="CN2449" s="722"/>
      <c r="CO2449" s="722"/>
      <c r="CP2449" s="722"/>
      <c r="CQ2449" s="722"/>
      <c r="CR2449" s="722"/>
      <c r="CS2449" s="722"/>
    </row>
    <row r="2450" spans="1:97" s="1376" customFormat="1">
      <c r="A2450" s="722"/>
      <c r="B2450" s="722"/>
      <c r="C2450" s="722"/>
      <c r="D2450" s="722"/>
      <c r="E2450" s="722"/>
      <c r="F2450" s="757"/>
      <c r="G2450" s="757"/>
      <c r="H2450" s="757"/>
      <c r="I2450" s="757"/>
      <c r="J2450" s="757"/>
      <c r="K2450" s="758"/>
      <c r="L2450" s="758"/>
      <c r="M2450" s="722"/>
      <c r="N2450" s="736"/>
      <c r="O2450" s="736"/>
      <c r="P2450" s="736"/>
      <c r="Q2450" s="736"/>
      <c r="R2450" s="736"/>
      <c r="S2450" s="736"/>
      <c r="T2450" s="736"/>
      <c r="U2450" s="736"/>
      <c r="BA2450" s="722"/>
      <c r="BB2450" s="722"/>
      <c r="BC2450" s="722"/>
      <c r="BD2450" s="722"/>
      <c r="BE2450" s="722"/>
      <c r="BF2450" s="722"/>
      <c r="BG2450" s="722"/>
      <c r="BH2450" s="722"/>
      <c r="BI2450" s="722"/>
      <c r="BJ2450" s="722"/>
      <c r="BK2450" s="722"/>
      <c r="BL2450" s="722"/>
      <c r="BM2450" s="722"/>
      <c r="BN2450" s="722"/>
      <c r="BO2450" s="722"/>
      <c r="BP2450" s="722"/>
      <c r="BQ2450" s="722"/>
      <c r="BR2450" s="722"/>
      <c r="BS2450" s="722"/>
      <c r="BT2450" s="722"/>
      <c r="BU2450" s="722"/>
      <c r="BV2450" s="722"/>
      <c r="BW2450" s="722"/>
      <c r="BX2450" s="722"/>
      <c r="BY2450" s="722"/>
      <c r="BZ2450" s="722"/>
      <c r="CA2450" s="722"/>
      <c r="CB2450" s="722"/>
      <c r="CC2450" s="722"/>
      <c r="CD2450" s="722"/>
      <c r="CE2450" s="722"/>
      <c r="CF2450" s="722"/>
      <c r="CG2450" s="722"/>
      <c r="CH2450" s="722"/>
      <c r="CI2450" s="722"/>
      <c r="CJ2450" s="722"/>
      <c r="CK2450" s="722"/>
      <c r="CL2450" s="722"/>
      <c r="CM2450" s="722"/>
      <c r="CN2450" s="722"/>
      <c r="CO2450" s="722"/>
      <c r="CP2450" s="722"/>
      <c r="CQ2450" s="722"/>
      <c r="CR2450" s="722"/>
      <c r="CS2450" s="722"/>
    </row>
    <row r="2451" spans="1:97" s="1376" customFormat="1">
      <c r="A2451" s="722"/>
      <c r="B2451" s="722"/>
      <c r="C2451" s="722"/>
      <c r="D2451" s="722"/>
      <c r="E2451" s="722"/>
      <c r="F2451" s="757"/>
      <c r="G2451" s="757"/>
      <c r="H2451" s="757"/>
      <c r="I2451" s="757"/>
      <c r="J2451" s="757"/>
      <c r="K2451" s="758"/>
      <c r="L2451" s="758"/>
      <c r="M2451" s="722"/>
      <c r="N2451" s="736"/>
      <c r="O2451" s="736"/>
      <c r="P2451" s="736"/>
      <c r="Q2451" s="736"/>
      <c r="R2451" s="736"/>
      <c r="S2451" s="736"/>
      <c r="T2451" s="736"/>
      <c r="U2451" s="736"/>
      <c r="BA2451" s="722"/>
      <c r="BB2451" s="722"/>
      <c r="BC2451" s="722"/>
      <c r="BD2451" s="722"/>
      <c r="BE2451" s="722"/>
      <c r="BF2451" s="722"/>
      <c r="BG2451" s="722"/>
      <c r="BH2451" s="722"/>
      <c r="BI2451" s="722"/>
      <c r="BJ2451" s="722"/>
      <c r="BK2451" s="722"/>
      <c r="BL2451" s="722"/>
      <c r="BM2451" s="722"/>
      <c r="BN2451" s="722"/>
      <c r="BO2451" s="722"/>
      <c r="BP2451" s="722"/>
      <c r="BQ2451" s="722"/>
      <c r="BR2451" s="722"/>
      <c r="BS2451" s="722"/>
      <c r="BT2451" s="722"/>
      <c r="BU2451" s="722"/>
      <c r="BV2451" s="722"/>
      <c r="BW2451" s="722"/>
      <c r="BX2451" s="722"/>
      <c r="BY2451" s="722"/>
      <c r="BZ2451" s="722"/>
      <c r="CA2451" s="722"/>
      <c r="CB2451" s="722"/>
      <c r="CC2451" s="722"/>
      <c r="CD2451" s="722"/>
      <c r="CE2451" s="722"/>
      <c r="CF2451" s="722"/>
      <c r="CG2451" s="722"/>
      <c r="CH2451" s="722"/>
      <c r="CI2451" s="722"/>
      <c r="CJ2451" s="722"/>
      <c r="CK2451" s="722"/>
      <c r="CL2451" s="722"/>
      <c r="CM2451" s="722"/>
      <c r="CN2451" s="722"/>
      <c r="CO2451" s="722"/>
      <c r="CP2451" s="722"/>
      <c r="CQ2451" s="722"/>
      <c r="CR2451" s="722"/>
      <c r="CS2451" s="722"/>
    </row>
    <row r="2452" spans="1:97" s="1376" customFormat="1">
      <c r="A2452" s="722"/>
      <c r="B2452" s="722"/>
      <c r="C2452" s="722"/>
      <c r="D2452" s="722"/>
      <c r="E2452" s="722"/>
      <c r="F2452" s="757"/>
      <c r="G2452" s="757"/>
      <c r="H2452" s="757"/>
      <c r="I2452" s="757"/>
      <c r="J2452" s="757"/>
      <c r="K2452" s="758"/>
      <c r="L2452" s="758"/>
      <c r="M2452" s="722"/>
      <c r="N2452" s="736"/>
      <c r="O2452" s="736"/>
      <c r="P2452" s="736"/>
      <c r="Q2452" s="736"/>
      <c r="R2452" s="736"/>
      <c r="S2452" s="736"/>
      <c r="T2452" s="736"/>
      <c r="U2452" s="736"/>
      <c r="BA2452" s="722"/>
      <c r="BB2452" s="722"/>
      <c r="BC2452" s="722"/>
      <c r="BD2452" s="722"/>
      <c r="BE2452" s="722"/>
      <c r="BF2452" s="722"/>
      <c r="BG2452" s="722"/>
      <c r="BH2452" s="722"/>
      <c r="BI2452" s="722"/>
      <c r="BJ2452" s="722"/>
      <c r="BK2452" s="722"/>
      <c r="BL2452" s="722"/>
      <c r="BM2452" s="722"/>
      <c r="BN2452" s="722"/>
      <c r="BO2452" s="722"/>
      <c r="BP2452" s="722"/>
      <c r="BQ2452" s="722"/>
      <c r="BR2452" s="722"/>
      <c r="BS2452" s="722"/>
      <c r="BT2452" s="722"/>
      <c r="BU2452" s="722"/>
      <c r="BV2452" s="722"/>
      <c r="BW2452" s="722"/>
      <c r="BX2452" s="722"/>
      <c r="BY2452" s="722"/>
      <c r="BZ2452" s="722"/>
      <c r="CA2452" s="722"/>
      <c r="CB2452" s="722"/>
      <c r="CC2452" s="722"/>
      <c r="CD2452" s="722"/>
      <c r="CE2452" s="722"/>
      <c r="CF2452" s="722"/>
      <c r="CG2452" s="722"/>
      <c r="CH2452" s="722"/>
      <c r="CI2452" s="722"/>
      <c r="CJ2452" s="722"/>
      <c r="CK2452" s="722"/>
      <c r="CL2452" s="722"/>
      <c r="CM2452" s="722"/>
      <c r="CN2452" s="722"/>
      <c r="CO2452" s="722"/>
      <c r="CP2452" s="722"/>
      <c r="CQ2452" s="722"/>
      <c r="CR2452" s="722"/>
      <c r="CS2452" s="722"/>
    </row>
    <row r="2453" spans="1:97" s="1376" customFormat="1">
      <c r="A2453" s="722"/>
      <c r="B2453" s="722"/>
      <c r="C2453" s="722"/>
      <c r="D2453" s="722"/>
      <c r="E2453" s="722"/>
      <c r="F2453" s="757"/>
      <c r="G2453" s="757"/>
      <c r="H2453" s="757"/>
      <c r="I2453" s="757"/>
      <c r="J2453" s="757"/>
      <c r="K2453" s="758"/>
      <c r="L2453" s="758"/>
      <c r="M2453" s="722"/>
      <c r="N2453" s="736"/>
      <c r="O2453" s="736"/>
      <c r="P2453" s="736"/>
      <c r="Q2453" s="736"/>
      <c r="R2453" s="736"/>
      <c r="S2453" s="736"/>
      <c r="T2453" s="736"/>
      <c r="U2453" s="736"/>
      <c r="BA2453" s="722"/>
      <c r="BB2453" s="722"/>
      <c r="BC2453" s="722"/>
      <c r="BD2453" s="722"/>
      <c r="BE2453" s="722"/>
      <c r="BF2453" s="722"/>
      <c r="BG2453" s="722"/>
      <c r="BH2453" s="722"/>
      <c r="BI2453" s="722"/>
      <c r="BJ2453" s="722"/>
      <c r="BK2453" s="722"/>
      <c r="BL2453" s="722"/>
      <c r="BM2453" s="722"/>
      <c r="BN2453" s="722"/>
      <c r="BO2453" s="722"/>
      <c r="BP2453" s="722"/>
      <c r="BQ2453" s="722"/>
      <c r="BR2453" s="722"/>
      <c r="BS2453" s="722"/>
      <c r="BT2453" s="722"/>
      <c r="BU2453" s="722"/>
      <c r="BV2453" s="722"/>
      <c r="BW2453" s="722"/>
      <c r="BX2453" s="722"/>
      <c r="BY2453" s="722"/>
      <c r="BZ2453" s="722"/>
      <c r="CA2453" s="722"/>
      <c r="CB2453" s="722"/>
      <c r="CC2453" s="722"/>
      <c r="CD2453" s="722"/>
      <c r="CE2453" s="722"/>
      <c r="CF2453" s="722"/>
      <c r="CG2453" s="722"/>
      <c r="CH2453" s="722"/>
      <c r="CI2453" s="722"/>
      <c r="CJ2453" s="722"/>
      <c r="CK2453" s="722"/>
      <c r="CL2453" s="722"/>
      <c r="CM2453" s="722"/>
      <c r="CN2453" s="722"/>
      <c r="CO2453" s="722"/>
      <c r="CP2453" s="722"/>
      <c r="CQ2453" s="722"/>
      <c r="CR2453" s="722"/>
      <c r="CS2453" s="722"/>
    </row>
    <row r="2454" spans="1:97" s="1376" customFormat="1">
      <c r="A2454" s="722"/>
      <c r="B2454" s="722"/>
      <c r="C2454" s="722"/>
      <c r="D2454" s="722"/>
      <c r="E2454" s="722"/>
      <c r="F2454" s="757"/>
      <c r="G2454" s="757"/>
      <c r="H2454" s="757"/>
      <c r="I2454" s="757"/>
      <c r="J2454" s="757"/>
      <c r="K2454" s="758"/>
      <c r="L2454" s="758"/>
      <c r="M2454" s="722"/>
      <c r="N2454" s="736"/>
      <c r="O2454" s="736"/>
      <c r="P2454" s="736"/>
      <c r="Q2454" s="736"/>
      <c r="R2454" s="736"/>
      <c r="S2454" s="736"/>
      <c r="T2454" s="736"/>
      <c r="U2454" s="736"/>
      <c r="BA2454" s="722"/>
      <c r="BB2454" s="722"/>
      <c r="BC2454" s="722"/>
      <c r="BD2454" s="722"/>
      <c r="BE2454" s="722"/>
      <c r="BF2454" s="722"/>
      <c r="BG2454" s="722"/>
      <c r="BH2454" s="722"/>
      <c r="BI2454" s="722"/>
      <c r="BJ2454" s="722"/>
      <c r="BK2454" s="722"/>
      <c r="BL2454" s="722"/>
      <c r="BM2454" s="722"/>
      <c r="BN2454" s="722"/>
      <c r="BO2454" s="722"/>
      <c r="BP2454" s="722"/>
      <c r="BQ2454" s="722"/>
      <c r="BR2454" s="722"/>
      <c r="BS2454" s="722"/>
      <c r="BT2454" s="722"/>
      <c r="BU2454" s="722"/>
      <c r="BV2454" s="722"/>
      <c r="BW2454" s="722"/>
      <c r="BX2454" s="722"/>
      <c r="BY2454" s="722"/>
      <c r="BZ2454" s="722"/>
      <c r="CA2454" s="722"/>
      <c r="CB2454" s="722"/>
      <c r="CC2454" s="722"/>
      <c r="CD2454" s="722"/>
      <c r="CE2454" s="722"/>
      <c r="CF2454" s="722"/>
      <c r="CG2454" s="722"/>
      <c r="CH2454" s="722"/>
      <c r="CI2454" s="722"/>
      <c r="CJ2454" s="722"/>
      <c r="CK2454" s="722"/>
      <c r="CL2454" s="722"/>
      <c r="CM2454" s="722"/>
      <c r="CN2454" s="722"/>
      <c r="CO2454" s="722"/>
      <c r="CP2454" s="722"/>
      <c r="CQ2454" s="722"/>
      <c r="CR2454" s="722"/>
      <c r="CS2454" s="722"/>
    </row>
    <row r="2455" spans="1:97" s="1376" customFormat="1">
      <c r="A2455" s="722"/>
      <c r="B2455" s="722"/>
      <c r="C2455" s="722"/>
      <c r="D2455" s="722"/>
      <c r="E2455" s="722"/>
      <c r="F2455" s="757"/>
      <c r="G2455" s="757"/>
      <c r="H2455" s="757"/>
      <c r="I2455" s="757"/>
      <c r="J2455" s="757"/>
      <c r="K2455" s="758"/>
      <c r="L2455" s="758"/>
      <c r="M2455" s="722"/>
      <c r="N2455" s="736"/>
      <c r="O2455" s="736"/>
      <c r="P2455" s="736"/>
      <c r="Q2455" s="736"/>
      <c r="R2455" s="736"/>
      <c r="S2455" s="736"/>
      <c r="T2455" s="736"/>
      <c r="U2455" s="736"/>
      <c r="BA2455" s="722"/>
      <c r="BB2455" s="722"/>
      <c r="BC2455" s="722"/>
      <c r="BD2455" s="722"/>
      <c r="BE2455" s="722"/>
      <c r="BF2455" s="722"/>
      <c r="BG2455" s="722"/>
      <c r="BH2455" s="722"/>
      <c r="BI2455" s="722"/>
      <c r="BJ2455" s="722"/>
      <c r="BK2455" s="722"/>
      <c r="BL2455" s="722"/>
      <c r="BM2455" s="722"/>
      <c r="BN2455" s="722"/>
      <c r="BO2455" s="722"/>
      <c r="BP2455" s="722"/>
      <c r="BQ2455" s="722"/>
      <c r="BR2455" s="722"/>
      <c r="BS2455" s="722"/>
      <c r="BT2455" s="722"/>
      <c r="BU2455" s="722"/>
      <c r="BV2455" s="722"/>
      <c r="BW2455" s="722"/>
      <c r="BX2455" s="722"/>
      <c r="BY2455" s="722"/>
      <c r="BZ2455" s="722"/>
      <c r="CA2455" s="722"/>
      <c r="CB2455" s="722"/>
      <c r="CC2455" s="722"/>
      <c r="CD2455" s="722"/>
      <c r="CE2455" s="722"/>
      <c r="CF2455" s="722"/>
      <c r="CG2455" s="722"/>
      <c r="CH2455" s="722"/>
      <c r="CI2455" s="722"/>
      <c r="CJ2455" s="722"/>
      <c r="CK2455" s="722"/>
      <c r="CL2455" s="722"/>
      <c r="CM2455" s="722"/>
      <c r="CN2455" s="722"/>
      <c r="CO2455" s="722"/>
      <c r="CP2455" s="722"/>
      <c r="CQ2455" s="722"/>
      <c r="CR2455" s="722"/>
      <c r="CS2455" s="722"/>
    </row>
    <row r="2456" spans="1:97" s="1376" customFormat="1">
      <c r="A2456" s="722"/>
      <c r="B2456" s="722"/>
      <c r="C2456" s="722"/>
      <c r="D2456" s="722"/>
      <c r="E2456" s="722"/>
      <c r="F2456" s="757"/>
      <c r="G2456" s="757"/>
      <c r="H2456" s="757"/>
      <c r="I2456" s="757"/>
      <c r="J2456" s="757"/>
      <c r="K2456" s="758"/>
      <c r="L2456" s="758"/>
      <c r="M2456" s="722"/>
      <c r="N2456" s="736"/>
      <c r="O2456" s="736"/>
      <c r="P2456" s="736"/>
      <c r="Q2456" s="736"/>
      <c r="R2456" s="736"/>
      <c r="S2456" s="736"/>
      <c r="T2456" s="736"/>
      <c r="U2456" s="736"/>
      <c r="BA2456" s="722"/>
      <c r="BB2456" s="722"/>
      <c r="BC2456" s="722"/>
      <c r="BD2456" s="722"/>
      <c r="BE2456" s="722"/>
      <c r="BF2456" s="722"/>
      <c r="BG2456" s="722"/>
      <c r="BH2456" s="722"/>
      <c r="BI2456" s="722"/>
      <c r="BJ2456" s="722"/>
      <c r="BK2456" s="722"/>
      <c r="BL2456" s="722"/>
      <c r="BM2456" s="722"/>
      <c r="BN2456" s="722"/>
      <c r="BO2456" s="722"/>
      <c r="BP2456" s="722"/>
      <c r="BQ2456" s="722"/>
      <c r="BR2456" s="722"/>
      <c r="BS2456" s="722"/>
      <c r="BT2456" s="722"/>
      <c r="BU2456" s="722"/>
      <c r="BV2456" s="722"/>
      <c r="BW2456" s="722"/>
      <c r="BX2456" s="722"/>
      <c r="BY2456" s="722"/>
      <c r="BZ2456" s="722"/>
      <c r="CA2456" s="722"/>
      <c r="CB2456" s="722"/>
      <c r="CC2456" s="722"/>
      <c r="CD2456" s="722"/>
      <c r="CE2456" s="722"/>
      <c r="CF2456" s="722"/>
      <c r="CG2456" s="722"/>
      <c r="CH2456" s="722"/>
      <c r="CI2456" s="722"/>
      <c r="CJ2456" s="722"/>
      <c r="CK2456" s="722"/>
      <c r="CL2456" s="722"/>
      <c r="CM2456" s="722"/>
      <c r="CN2456" s="722"/>
      <c r="CO2456" s="722"/>
      <c r="CP2456" s="722"/>
      <c r="CQ2456" s="722"/>
      <c r="CR2456" s="722"/>
      <c r="CS2456" s="722"/>
    </row>
    <row r="2457" spans="1:97" s="1376" customFormat="1">
      <c r="A2457" s="722"/>
      <c r="B2457" s="722"/>
      <c r="C2457" s="722"/>
      <c r="D2457" s="722"/>
      <c r="E2457" s="722"/>
      <c r="F2457" s="757"/>
      <c r="G2457" s="757"/>
      <c r="H2457" s="757"/>
      <c r="I2457" s="757"/>
      <c r="J2457" s="757"/>
      <c r="K2457" s="758"/>
      <c r="L2457" s="758"/>
      <c r="M2457" s="722"/>
      <c r="N2457" s="736"/>
      <c r="O2457" s="736"/>
      <c r="P2457" s="736"/>
      <c r="Q2457" s="736"/>
      <c r="R2457" s="736"/>
      <c r="S2457" s="736"/>
      <c r="T2457" s="736"/>
      <c r="U2457" s="736"/>
      <c r="BA2457" s="722"/>
      <c r="BB2457" s="722"/>
      <c r="BC2457" s="722"/>
      <c r="BD2457" s="722"/>
      <c r="BE2457" s="722"/>
      <c r="BF2457" s="722"/>
      <c r="BG2457" s="722"/>
      <c r="BH2457" s="722"/>
      <c r="BI2457" s="722"/>
      <c r="BJ2457" s="722"/>
      <c r="BK2457" s="722"/>
      <c r="BL2457" s="722"/>
      <c r="BM2457" s="722"/>
      <c r="BN2457" s="722"/>
      <c r="BO2457" s="722"/>
      <c r="BP2457" s="722"/>
      <c r="BQ2457" s="722"/>
      <c r="BR2457" s="722"/>
      <c r="BS2457" s="722"/>
      <c r="BT2457" s="722"/>
      <c r="BU2457" s="722"/>
      <c r="BV2457" s="722"/>
      <c r="BW2457" s="722"/>
      <c r="BX2457" s="722"/>
      <c r="BY2457" s="722"/>
      <c r="BZ2457" s="722"/>
      <c r="CA2457" s="722"/>
      <c r="CB2457" s="722"/>
      <c r="CC2457" s="722"/>
      <c r="CD2457" s="722"/>
      <c r="CE2457" s="722"/>
      <c r="CF2457" s="722"/>
      <c r="CG2457" s="722"/>
      <c r="CH2457" s="722"/>
      <c r="CI2457" s="722"/>
      <c r="CJ2457" s="722"/>
      <c r="CK2457" s="722"/>
      <c r="CL2457" s="722"/>
      <c r="CM2457" s="722"/>
      <c r="CN2457" s="722"/>
      <c r="CO2457" s="722"/>
      <c r="CP2457" s="722"/>
      <c r="CQ2457" s="722"/>
      <c r="CR2457" s="722"/>
      <c r="CS2457" s="722"/>
    </row>
    <row r="2458" spans="1:97" s="1376" customFormat="1">
      <c r="A2458" s="722"/>
      <c r="B2458" s="722"/>
      <c r="C2458" s="722"/>
      <c r="D2458" s="722"/>
      <c r="E2458" s="722"/>
      <c r="F2458" s="757"/>
      <c r="G2458" s="757"/>
      <c r="H2458" s="757"/>
      <c r="I2458" s="757"/>
      <c r="J2458" s="757"/>
      <c r="K2458" s="758"/>
      <c r="L2458" s="758"/>
      <c r="M2458" s="722"/>
      <c r="N2458" s="736"/>
      <c r="O2458" s="736"/>
      <c r="P2458" s="736"/>
      <c r="Q2458" s="736"/>
      <c r="R2458" s="736"/>
      <c r="S2458" s="736"/>
      <c r="T2458" s="736"/>
      <c r="U2458" s="736"/>
      <c r="BA2458" s="722"/>
      <c r="BB2458" s="722"/>
      <c r="BC2458" s="722"/>
      <c r="BD2458" s="722"/>
      <c r="BE2458" s="722"/>
      <c r="BF2458" s="722"/>
      <c r="BG2458" s="722"/>
      <c r="BH2458" s="722"/>
      <c r="BI2458" s="722"/>
      <c r="BJ2458" s="722"/>
      <c r="BK2458" s="722"/>
      <c r="BL2458" s="722"/>
      <c r="BM2458" s="722"/>
      <c r="BN2458" s="722"/>
      <c r="BO2458" s="722"/>
      <c r="BP2458" s="722"/>
      <c r="BQ2458" s="722"/>
      <c r="BR2458" s="722"/>
      <c r="BS2458" s="722"/>
      <c r="BT2458" s="722"/>
      <c r="BU2458" s="722"/>
      <c r="BV2458" s="722"/>
      <c r="BW2458" s="722"/>
      <c r="BX2458" s="722"/>
      <c r="BY2458" s="722"/>
      <c r="BZ2458" s="722"/>
      <c r="CA2458" s="722"/>
      <c r="CB2458" s="722"/>
      <c r="CC2458" s="722"/>
      <c r="CD2458" s="722"/>
      <c r="CE2458" s="722"/>
      <c r="CF2458" s="722"/>
      <c r="CG2458" s="722"/>
      <c r="CH2458" s="722"/>
      <c r="CI2458" s="722"/>
      <c r="CJ2458" s="722"/>
      <c r="CK2458" s="722"/>
      <c r="CL2458" s="722"/>
      <c r="CM2458" s="722"/>
      <c r="CN2458" s="722"/>
      <c r="CO2458" s="722"/>
      <c r="CP2458" s="722"/>
      <c r="CQ2458" s="722"/>
      <c r="CR2458" s="722"/>
      <c r="CS2458" s="722"/>
    </row>
    <row r="2459" spans="1:97" s="1376" customFormat="1">
      <c r="A2459" s="722"/>
      <c r="B2459" s="722"/>
      <c r="C2459" s="722"/>
      <c r="D2459" s="722"/>
      <c r="E2459" s="722"/>
      <c r="F2459" s="757"/>
      <c r="G2459" s="757"/>
      <c r="H2459" s="757"/>
      <c r="I2459" s="757"/>
      <c r="J2459" s="757"/>
      <c r="K2459" s="758"/>
      <c r="L2459" s="758"/>
      <c r="M2459" s="722"/>
      <c r="N2459" s="736"/>
      <c r="O2459" s="736"/>
      <c r="P2459" s="736"/>
      <c r="Q2459" s="736"/>
      <c r="R2459" s="736"/>
      <c r="S2459" s="736"/>
      <c r="T2459" s="736"/>
      <c r="U2459" s="736"/>
      <c r="BA2459" s="722"/>
      <c r="BB2459" s="722"/>
      <c r="BC2459" s="722"/>
      <c r="BD2459" s="722"/>
      <c r="BE2459" s="722"/>
      <c r="BF2459" s="722"/>
      <c r="BG2459" s="722"/>
      <c r="BH2459" s="722"/>
      <c r="BI2459" s="722"/>
      <c r="BJ2459" s="722"/>
      <c r="BK2459" s="722"/>
      <c r="BL2459" s="722"/>
      <c r="BM2459" s="722"/>
      <c r="BN2459" s="722"/>
      <c r="BO2459" s="722"/>
      <c r="BP2459" s="722"/>
      <c r="BQ2459" s="722"/>
      <c r="BR2459" s="722"/>
      <c r="BS2459" s="722"/>
      <c r="BT2459" s="722"/>
      <c r="BU2459" s="722"/>
      <c r="BV2459" s="722"/>
      <c r="BW2459" s="722"/>
      <c r="BX2459" s="722"/>
      <c r="BY2459" s="722"/>
      <c r="BZ2459" s="722"/>
      <c r="CA2459" s="722"/>
      <c r="CB2459" s="722"/>
      <c r="CC2459" s="722"/>
      <c r="CD2459" s="722"/>
      <c r="CE2459" s="722"/>
      <c r="CF2459" s="722"/>
      <c r="CG2459" s="722"/>
      <c r="CH2459" s="722"/>
      <c r="CI2459" s="722"/>
      <c r="CJ2459" s="722"/>
      <c r="CK2459" s="722"/>
      <c r="CL2459" s="722"/>
      <c r="CM2459" s="722"/>
      <c r="CN2459" s="722"/>
      <c r="CO2459" s="722"/>
      <c r="CP2459" s="722"/>
      <c r="CQ2459" s="722"/>
      <c r="CR2459" s="722"/>
      <c r="CS2459" s="722"/>
    </row>
    <row r="2460" spans="1:97" s="1376" customFormat="1">
      <c r="A2460" s="722"/>
      <c r="B2460" s="722"/>
      <c r="C2460" s="722"/>
      <c r="D2460" s="722"/>
      <c r="E2460" s="722"/>
      <c r="F2460" s="757"/>
      <c r="G2460" s="757"/>
      <c r="H2460" s="757"/>
      <c r="I2460" s="757"/>
      <c r="J2460" s="757"/>
      <c r="K2460" s="758"/>
      <c r="L2460" s="758"/>
      <c r="M2460" s="722"/>
      <c r="N2460" s="736"/>
      <c r="O2460" s="736"/>
      <c r="P2460" s="736"/>
      <c r="Q2460" s="736"/>
      <c r="R2460" s="736"/>
      <c r="S2460" s="736"/>
      <c r="T2460" s="736"/>
      <c r="U2460" s="736"/>
      <c r="BA2460" s="722"/>
      <c r="BB2460" s="722"/>
      <c r="BC2460" s="722"/>
      <c r="BD2460" s="722"/>
      <c r="BE2460" s="722"/>
      <c r="BF2460" s="722"/>
      <c r="BG2460" s="722"/>
      <c r="BH2460" s="722"/>
      <c r="BI2460" s="722"/>
      <c r="BJ2460" s="722"/>
      <c r="BK2460" s="722"/>
      <c r="BL2460" s="722"/>
      <c r="BM2460" s="722"/>
      <c r="BN2460" s="722"/>
      <c r="BO2460" s="722"/>
      <c r="BP2460" s="722"/>
      <c r="BQ2460" s="722"/>
      <c r="BR2460" s="722"/>
      <c r="BS2460" s="722"/>
      <c r="BT2460" s="722"/>
      <c r="BU2460" s="722"/>
      <c r="BV2460" s="722"/>
      <c r="BW2460" s="722"/>
      <c r="BX2460" s="722"/>
      <c r="BY2460" s="722"/>
      <c r="BZ2460" s="722"/>
      <c r="CA2460" s="722"/>
      <c r="CB2460" s="722"/>
      <c r="CC2460" s="722"/>
      <c r="CD2460" s="722"/>
      <c r="CE2460" s="722"/>
      <c r="CF2460" s="722"/>
      <c r="CG2460" s="722"/>
      <c r="CH2460" s="722"/>
      <c r="CI2460" s="722"/>
      <c r="CJ2460" s="722"/>
      <c r="CK2460" s="722"/>
      <c r="CL2460" s="722"/>
      <c r="CM2460" s="722"/>
      <c r="CN2460" s="722"/>
      <c r="CO2460" s="722"/>
      <c r="CP2460" s="722"/>
      <c r="CQ2460" s="722"/>
      <c r="CR2460" s="722"/>
      <c r="CS2460" s="722"/>
    </row>
    <row r="2461" spans="1:97" s="1376" customFormat="1">
      <c r="A2461" s="722"/>
      <c r="B2461" s="722"/>
      <c r="C2461" s="722"/>
      <c r="D2461" s="722"/>
      <c r="E2461" s="722"/>
      <c r="F2461" s="757"/>
      <c r="G2461" s="757"/>
      <c r="H2461" s="757"/>
      <c r="I2461" s="757"/>
      <c r="J2461" s="757"/>
      <c r="K2461" s="758"/>
      <c r="L2461" s="758"/>
      <c r="M2461" s="722"/>
      <c r="N2461" s="736"/>
      <c r="O2461" s="736"/>
      <c r="P2461" s="736"/>
      <c r="Q2461" s="736"/>
      <c r="R2461" s="736"/>
      <c r="S2461" s="736"/>
      <c r="T2461" s="736"/>
      <c r="U2461" s="736"/>
      <c r="BA2461" s="722"/>
      <c r="BB2461" s="722"/>
      <c r="BC2461" s="722"/>
      <c r="BD2461" s="722"/>
      <c r="BE2461" s="722"/>
      <c r="BF2461" s="722"/>
      <c r="BG2461" s="722"/>
      <c r="BH2461" s="722"/>
      <c r="BI2461" s="722"/>
      <c r="BJ2461" s="722"/>
      <c r="BK2461" s="722"/>
      <c r="BL2461" s="722"/>
      <c r="BM2461" s="722"/>
      <c r="BN2461" s="722"/>
      <c r="BO2461" s="722"/>
      <c r="BP2461" s="722"/>
      <c r="BQ2461" s="722"/>
      <c r="BR2461" s="722"/>
      <c r="BS2461" s="722"/>
      <c r="BT2461" s="722"/>
      <c r="BU2461" s="722"/>
      <c r="BV2461" s="722"/>
      <c r="BW2461" s="722"/>
      <c r="BX2461" s="722"/>
      <c r="BY2461" s="722"/>
      <c r="BZ2461" s="722"/>
      <c r="CA2461" s="722"/>
      <c r="CB2461" s="722"/>
      <c r="CC2461" s="722"/>
      <c r="CD2461" s="722"/>
      <c r="CE2461" s="722"/>
      <c r="CF2461" s="722"/>
      <c r="CG2461" s="722"/>
      <c r="CH2461" s="722"/>
      <c r="CI2461" s="722"/>
      <c r="CJ2461" s="722"/>
      <c r="CK2461" s="722"/>
      <c r="CL2461" s="722"/>
      <c r="CM2461" s="722"/>
      <c r="CN2461" s="722"/>
      <c r="CO2461" s="722"/>
      <c r="CP2461" s="722"/>
      <c r="CQ2461" s="722"/>
      <c r="CR2461" s="722"/>
      <c r="CS2461" s="722"/>
    </row>
    <row r="2462" spans="1:97" s="1376" customFormat="1">
      <c r="A2462" s="722"/>
      <c r="B2462" s="722"/>
      <c r="C2462" s="722"/>
      <c r="D2462" s="722"/>
      <c r="E2462" s="722"/>
      <c r="F2462" s="757"/>
      <c r="G2462" s="757"/>
      <c r="H2462" s="757"/>
      <c r="I2462" s="757"/>
      <c r="J2462" s="757"/>
      <c r="K2462" s="758"/>
      <c r="L2462" s="758"/>
      <c r="M2462" s="722"/>
      <c r="N2462" s="736"/>
      <c r="O2462" s="736"/>
      <c r="P2462" s="736"/>
      <c r="Q2462" s="736"/>
      <c r="R2462" s="736"/>
      <c r="S2462" s="736"/>
      <c r="T2462" s="736"/>
      <c r="U2462" s="736"/>
      <c r="BA2462" s="722"/>
      <c r="BB2462" s="722"/>
      <c r="BC2462" s="722"/>
      <c r="BD2462" s="722"/>
      <c r="BE2462" s="722"/>
      <c r="BF2462" s="722"/>
      <c r="BG2462" s="722"/>
      <c r="BH2462" s="722"/>
      <c r="BI2462" s="722"/>
      <c r="BJ2462" s="722"/>
      <c r="BK2462" s="722"/>
      <c r="BL2462" s="722"/>
      <c r="BM2462" s="722"/>
      <c r="BN2462" s="722"/>
      <c r="BO2462" s="722"/>
      <c r="BP2462" s="722"/>
      <c r="BQ2462" s="722"/>
      <c r="BR2462" s="722"/>
      <c r="BS2462" s="722"/>
      <c r="BT2462" s="722"/>
      <c r="BU2462" s="722"/>
      <c r="BV2462" s="722"/>
      <c r="BW2462" s="722"/>
      <c r="BX2462" s="722"/>
      <c r="BY2462" s="722"/>
      <c r="BZ2462" s="722"/>
      <c r="CA2462" s="722"/>
      <c r="CB2462" s="722"/>
      <c r="CC2462" s="722"/>
      <c r="CD2462" s="722"/>
      <c r="CE2462" s="722"/>
      <c r="CF2462" s="722"/>
      <c r="CG2462" s="722"/>
      <c r="CH2462" s="722"/>
      <c r="CI2462" s="722"/>
      <c r="CJ2462" s="722"/>
      <c r="CK2462" s="722"/>
      <c r="CL2462" s="722"/>
      <c r="CM2462" s="722"/>
      <c r="CN2462" s="722"/>
      <c r="CO2462" s="722"/>
      <c r="CP2462" s="722"/>
      <c r="CQ2462" s="722"/>
      <c r="CR2462" s="722"/>
      <c r="CS2462" s="722"/>
    </row>
    <row r="2463" spans="1:97" s="1376" customFormat="1">
      <c r="A2463" s="722"/>
      <c r="B2463" s="722"/>
      <c r="C2463" s="722"/>
      <c r="D2463" s="722"/>
      <c r="E2463" s="722"/>
      <c r="F2463" s="757"/>
      <c r="G2463" s="757"/>
      <c r="H2463" s="757"/>
      <c r="I2463" s="757"/>
      <c r="J2463" s="757"/>
      <c r="K2463" s="758"/>
      <c r="L2463" s="758"/>
      <c r="M2463" s="722"/>
      <c r="N2463" s="736"/>
      <c r="O2463" s="736"/>
      <c r="P2463" s="736"/>
      <c r="Q2463" s="736"/>
      <c r="R2463" s="736"/>
      <c r="S2463" s="736"/>
      <c r="T2463" s="736"/>
      <c r="U2463" s="736"/>
      <c r="BA2463" s="722"/>
      <c r="BB2463" s="722"/>
      <c r="BC2463" s="722"/>
      <c r="BD2463" s="722"/>
      <c r="BE2463" s="722"/>
      <c r="BF2463" s="722"/>
      <c r="BG2463" s="722"/>
      <c r="BH2463" s="722"/>
      <c r="BI2463" s="722"/>
      <c r="BJ2463" s="722"/>
      <c r="BK2463" s="722"/>
      <c r="BL2463" s="722"/>
      <c r="BM2463" s="722"/>
      <c r="BN2463" s="722"/>
      <c r="BO2463" s="722"/>
      <c r="BP2463" s="722"/>
      <c r="BQ2463" s="722"/>
      <c r="BR2463" s="722"/>
      <c r="BS2463" s="722"/>
      <c r="BT2463" s="722"/>
      <c r="BU2463" s="722"/>
      <c r="BV2463" s="722"/>
      <c r="BW2463" s="722"/>
      <c r="BX2463" s="722"/>
      <c r="BY2463" s="722"/>
      <c r="BZ2463" s="722"/>
      <c r="CA2463" s="722"/>
      <c r="CB2463" s="722"/>
      <c r="CC2463" s="722"/>
      <c r="CD2463" s="722"/>
      <c r="CE2463" s="722"/>
      <c r="CF2463" s="722"/>
      <c r="CG2463" s="722"/>
      <c r="CH2463" s="722"/>
      <c r="CI2463" s="722"/>
      <c r="CJ2463" s="722"/>
      <c r="CK2463" s="722"/>
      <c r="CL2463" s="722"/>
      <c r="CM2463" s="722"/>
      <c r="CN2463" s="722"/>
      <c r="CO2463" s="722"/>
      <c r="CP2463" s="722"/>
      <c r="CQ2463" s="722"/>
      <c r="CR2463" s="722"/>
      <c r="CS2463" s="722"/>
    </row>
    <row r="2464" spans="1:97" s="1376" customFormat="1">
      <c r="A2464" s="722"/>
      <c r="B2464" s="722"/>
      <c r="C2464" s="722"/>
      <c r="D2464" s="722"/>
      <c r="E2464" s="722"/>
      <c r="F2464" s="757"/>
      <c r="G2464" s="757"/>
      <c r="H2464" s="757"/>
      <c r="I2464" s="757"/>
      <c r="J2464" s="757"/>
      <c r="K2464" s="758"/>
      <c r="L2464" s="758"/>
      <c r="M2464" s="722"/>
      <c r="N2464" s="736"/>
      <c r="O2464" s="736"/>
      <c r="P2464" s="736"/>
      <c r="Q2464" s="736"/>
      <c r="R2464" s="736"/>
      <c r="S2464" s="736"/>
      <c r="T2464" s="736"/>
      <c r="U2464" s="736"/>
      <c r="BA2464" s="722"/>
      <c r="BB2464" s="722"/>
      <c r="BC2464" s="722"/>
      <c r="BD2464" s="722"/>
      <c r="BE2464" s="722"/>
      <c r="BF2464" s="722"/>
      <c r="BG2464" s="722"/>
      <c r="BH2464" s="722"/>
      <c r="BI2464" s="722"/>
      <c r="BJ2464" s="722"/>
      <c r="BK2464" s="722"/>
      <c r="BL2464" s="722"/>
      <c r="BM2464" s="722"/>
      <c r="BN2464" s="722"/>
      <c r="BO2464" s="722"/>
      <c r="BP2464" s="722"/>
      <c r="BQ2464" s="722"/>
      <c r="BR2464" s="722"/>
      <c r="BS2464" s="722"/>
      <c r="BT2464" s="722"/>
      <c r="BU2464" s="722"/>
      <c r="BV2464" s="722"/>
      <c r="BW2464" s="722"/>
      <c r="BX2464" s="722"/>
      <c r="BY2464" s="722"/>
      <c r="BZ2464" s="722"/>
      <c r="CA2464" s="722"/>
      <c r="CB2464" s="722"/>
      <c r="CC2464" s="722"/>
      <c r="CD2464" s="722"/>
      <c r="CE2464" s="722"/>
      <c r="CF2464" s="722"/>
      <c r="CG2464" s="722"/>
      <c r="CH2464" s="722"/>
      <c r="CI2464" s="722"/>
      <c r="CJ2464" s="722"/>
      <c r="CK2464" s="722"/>
      <c r="CL2464" s="722"/>
      <c r="CM2464" s="722"/>
      <c r="CN2464" s="722"/>
      <c r="CO2464" s="722"/>
      <c r="CP2464" s="722"/>
      <c r="CQ2464" s="722"/>
      <c r="CR2464" s="722"/>
      <c r="CS2464" s="722"/>
    </row>
    <row r="2465" spans="1:97" s="1376" customFormat="1">
      <c r="A2465" s="722"/>
      <c r="B2465" s="722"/>
      <c r="C2465" s="722"/>
      <c r="D2465" s="722"/>
      <c r="E2465" s="722"/>
      <c r="F2465" s="757"/>
      <c r="G2465" s="757"/>
      <c r="H2465" s="757"/>
      <c r="I2465" s="757"/>
      <c r="J2465" s="757"/>
      <c r="K2465" s="758"/>
      <c r="L2465" s="758"/>
      <c r="M2465" s="722"/>
      <c r="N2465" s="736"/>
      <c r="O2465" s="736"/>
      <c r="P2465" s="736"/>
      <c r="Q2465" s="736"/>
      <c r="R2465" s="736"/>
      <c r="S2465" s="736"/>
      <c r="T2465" s="736"/>
      <c r="U2465" s="736"/>
      <c r="BA2465" s="722"/>
      <c r="BB2465" s="722"/>
      <c r="BC2465" s="722"/>
      <c r="BD2465" s="722"/>
      <c r="BE2465" s="722"/>
      <c r="BF2465" s="722"/>
      <c r="BG2465" s="722"/>
      <c r="BH2465" s="722"/>
      <c r="BI2465" s="722"/>
      <c r="BJ2465" s="722"/>
      <c r="BK2465" s="722"/>
      <c r="BL2465" s="722"/>
      <c r="BM2465" s="722"/>
      <c r="BN2465" s="722"/>
      <c r="BO2465" s="722"/>
      <c r="BP2465" s="722"/>
      <c r="BQ2465" s="722"/>
      <c r="BR2465" s="722"/>
      <c r="BS2465" s="722"/>
      <c r="BT2465" s="722"/>
      <c r="BU2465" s="722"/>
      <c r="BV2465" s="722"/>
      <c r="BW2465" s="722"/>
      <c r="BX2465" s="722"/>
      <c r="BY2465" s="722"/>
      <c r="BZ2465" s="722"/>
      <c r="CA2465" s="722"/>
      <c r="CB2465" s="722"/>
      <c r="CC2465" s="722"/>
      <c r="CD2465" s="722"/>
      <c r="CE2465" s="722"/>
      <c r="CF2465" s="722"/>
      <c r="CG2465" s="722"/>
      <c r="CH2465" s="722"/>
      <c r="CI2465" s="722"/>
      <c r="CJ2465" s="722"/>
      <c r="CK2465" s="722"/>
      <c r="CL2465" s="722"/>
      <c r="CM2465" s="722"/>
      <c r="CN2465" s="722"/>
      <c r="CO2465" s="722"/>
      <c r="CP2465" s="722"/>
      <c r="CQ2465" s="722"/>
      <c r="CR2465" s="722"/>
      <c r="CS2465" s="722"/>
    </row>
    <row r="2466" spans="1:97" s="1376" customFormat="1">
      <c r="A2466" s="722"/>
      <c r="B2466" s="722"/>
      <c r="C2466" s="722"/>
      <c r="D2466" s="722"/>
      <c r="E2466" s="722"/>
      <c r="F2466" s="757"/>
      <c r="G2466" s="757"/>
      <c r="H2466" s="757"/>
      <c r="I2466" s="757"/>
      <c r="J2466" s="757"/>
      <c r="K2466" s="758"/>
      <c r="L2466" s="758"/>
      <c r="M2466" s="722"/>
      <c r="N2466" s="736"/>
      <c r="O2466" s="736"/>
      <c r="P2466" s="736"/>
      <c r="Q2466" s="736"/>
      <c r="R2466" s="736"/>
      <c r="S2466" s="736"/>
      <c r="T2466" s="736"/>
      <c r="U2466" s="736"/>
      <c r="BA2466" s="722"/>
      <c r="BB2466" s="722"/>
      <c r="BC2466" s="722"/>
      <c r="BD2466" s="722"/>
      <c r="BE2466" s="722"/>
      <c r="BF2466" s="722"/>
      <c r="BG2466" s="722"/>
      <c r="BH2466" s="722"/>
      <c r="BI2466" s="722"/>
      <c r="BJ2466" s="722"/>
      <c r="BK2466" s="722"/>
      <c r="BL2466" s="722"/>
      <c r="BM2466" s="722"/>
      <c r="BN2466" s="722"/>
      <c r="BO2466" s="722"/>
      <c r="BP2466" s="722"/>
      <c r="BQ2466" s="722"/>
      <c r="BR2466" s="722"/>
      <c r="BS2466" s="722"/>
      <c r="BT2466" s="722"/>
      <c r="BU2466" s="722"/>
      <c r="BV2466" s="722"/>
      <c r="BW2466" s="722"/>
      <c r="BX2466" s="722"/>
      <c r="BY2466" s="722"/>
      <c r="BZ2466" s="722"/>
      <c r="CA2466" s="722"/>
      <c r="CB2466" s="722"/>
      <c r="CC2466" s="722"/>
      <c r="CD2466" s="722"/>
      <c r="CE2466" s="722"/>
      <c r="CF2466" s="722"/>
      <c r="CG2466" s="722"/>
      <c r="CH2466" s="722"/>
      <c r="CI2466" s="722"/>
      <c r="CJ2466" s="722"/>
      <c r="CK2466" s="722"/>
      <c r="CL2466" s="722"/>
      <c r="CM2466" s="722"/>
      <c r="CN2466" s="722"/>
      <c r="CO2466" s="722"/>
      <c r="CP2466" s="722"/>
      <c r="CQ2466" s="722"/>
      <c r="CR2466" s="722"/>
      <c r="CS2466" s="722"/>
    </row>
    <row r="2467" spans="1:97" s="1376" customFormat="1">
      <c r="A2467" s="722"/>
      <c r="B2467" s="722"/>
      <c r="C2467" s="722"/>
      <c r="D2467" s="722"/>
      <c r="E2467" s="722"/>
      <c r="F2467" s="757"/>
      <c r="G2467" s="757"/>
      <c r="H2467" s="757"/>
      <c r="I2467" s="757"/>
      <c r="J2467" s="757"/>
      <c r="K2467" s="758"/>
      <c r="L2467" s="758"/>
      <c r="M2467" s="722"/>
      <c r="N2467" s="736"/>
      <c r="O2467" s="736"/>
      <c r="P2467" s="736"/>
      <c r="Q2467" s="736"/>
      <c r="R2467" s="736"/>
      <c r="S2467" s="736"/>
      <c r="T2467" s="736"/>
      <c r="U2467" s="736"/>
      <c r="BA2467" s="722"/>
      <c r="BB2467" s="722"/>
      <c r="BC2467" s="722"/>
      <c r="BD2467" s="722"/>
      <c r="BE2467" s="722"/>
      <c r="BF2467" s="722"/>
      <c r="BG2467" s="722"/>
      <c r="BH2467" s="722"/>
      <c r="BI2467" s="722"/>
      <c r="BJ2467" s="722"/>
      <c r="BK2467" s="722"/>
      <c r="BL2467" s="722"/>
      <c r="BM2467" s="722"/>
      <c r="BN2467" s="722"/>
      <c r="BO2467" s="722"/>
      <c r="BP2467" s="722"/>
      <c r="BQ2467" s="722"/>
      <c r="BR2467" s="722"/>
      <c r="BS2467" s="722"/>
      <c r="BT2467" s="722"/>
      <c r="BU2467" s="722"/>
      <c r="BV2467" s="722"/>
      <c r="BW2467" s="722"/>
      <c r="BX2467" s="722"/>
      <c r="BY2467" s="722"/>
      <c r="BZ2467" s="722"/>
      <c r="CA2467" s="722"/>
      <c r="CB2467" s="722"/>
      <c r="CC2467" s="722"/>
      <c r="CD2467" s="722"/>
      <c r="CE2467" s="722"/>
      <c r="CF2467" s="722"/>
      <c r="CG2467" s="722"/>
      <c r="CH2467" s="722"/>
      <c r="CI2467" s="722"/>
      <c r="CJ2467" s="722"/>
      <c r="CK2467" s="722"/>
      <c r="CL2467" s="722"/>
      <c r="CM2467" s="722"/>
      <c r="CN2467" s="722"/>
      <c r="CO2467" s="722"/>
      <c r="CP2467" s="722"/>
      <c r="CQ2467" s="722"/>
      <c r="CR2467" s="722"/>
      <c r="CS2467" s="722"/>
    </row>
    <row r="2468" spans="1:97" s="1376" customFormat="1">
      <c r="A2468" s="722"/>
      <c r="B2468" s="722"/>
      <c r="C2468" s="722"/>
      <c r="D2468" s="722"/>
      <c r="E2468" s="722"/>
      <c r="F2468" s="757"/>
      <c r="G2468" s="757"/>
      <c r="H2468" s="757"/>
      <c r="I2468" s="757"/>
      <c r="J2468" s="757"/>
      <c r="K2468" s="758"/>
      <c r="L2468" s="758"/>
      <c r="M2468" s="722"/>
      <c r="N2468" s="736"/>
      <c r="O2468" s="736"/>
      <c r="P2468" s="736"/>
      <c r="Q2468" s="736"/>
      <c r="R2468" s="736"/>
      <c r="S2468" s="736"/>
      <c r="T2468" s="736"/>
      <c r="U2468" s="736"/>
      <c r="BA2468" s="722"/>
      <c r="BB2468" s="722"/>
      <c r="BC2468" s="722"/>
      <c r="BD2468" s="722"/>
      <c r="BE2468" s="722"/>
      <c r="BF2468" s="722"/>
      <c r="BG2468" s="722"/>
      <c r="BH2468" s="722"/>
      <c r="BI2468" s="722"/>
      <c r="BJ2468" s="722"/>
      <c r="BK2468" s="722"/>
      <c r="BL2468" s="722"/>
      <c r="BM2468" s="722"/>
      <c r="BN2468" s="722"/>
      <c r="BO2468" s="722"/>
      <c r="BP2468" s="722"/>
      <c r="BQ2468" s="722"/>
      <c r="BR2468" s="722"/>
      <c r="BS2468" s="722"/>
      <c r="BT2468" s="722"/>
      <c r="BU2468" s="722"/>
      <c r="BV2468" s="722"/>
      <c r="BW2468" s="722"/>
      <c r="BX2468" s="722"/>
      <c r="BY2468" s="722"/>
      <c r="BZ2468" s="722"/>
      <c r="CA2468" s="722"/>
      <c r="CB2468" s="722"/>
      <c r="CC2468" s="722"/>
      <c r="CD2468" s="722"/>
      <c r="CE2468" s="722"/>
      <c r="CF2468" s="722"/>
      <c r="CG2468" s="722"/>
      <c r="CH2468" s="722"/>
      <c r="CI2468" s="722"/>
      <c r="CJ2468" s="722"/>
      <c r="CK2468" s="722"/>
      <c r="CL2468" s="722"/>
      <c r="CM2468" s="722"/>
      <c r="CN2468" s="722"/>
      <c r="CO2468" s="722"/>
      <c r="CP2468" s="722"/>
      <c r="CQ2468" s="722"/>
      <c r="CR2468" s="722"/>
      <c r="CS2468" s="722"/>
    </row>
    <row r="2469" spans="1:97" s="1376" customFormat="1">
      <c r="A2469" s="722"/>
      <c r="B2469" s="722"/>
      <c r="C2469" s="722"/>
      <c r="D2469" s="722"/>
      <c r="E2469" s="722"/>
      <c r="F2469" s="757"/>
      <c r="G2469" s="757"/>
      <c r="H2469" s="757"/>
      <c r="I2469" s="757"/>
      <c r="J2469" s="757"/>
      <c r="K2469" s="758"/>
      <c r="L2469" s="758"/>
      <c r="M2469" s="722"/>
      <c r="N2469" s="736"/>
      <c r="O2469" s="736"/>
      <c r="P2469" s="736"/>
      <c r="Q2469" s="736"/>
      <c r="R2469" s="736"/>
      <c r="S2469" s="736"/>
      <c r="T2469" s="736"/>
      <c r="U2469" s="736"/>
      <c r="BA2469" s="722"/>
      <c r="BB2469" s="722"/>
      <c r="BC2469" s="722"/>
      <c r="BD2469" s="722"/>
      <c r="BE2469" s="722"/>
      <c r="BF2469" s="722"/>
      <c r="BG2469" s="722"/>
      <c r="BH2469" s="722"/>
      <c r="BI2469" s="722"/>
      <c r="BJ2469" s="722"/>
      <c r="BK2469" s="722"/>
      <c r="BL2469" s="722"/>
      <c r="BM2469" s="722"/>
      <c r="BN2469" s="722"/>
      <c r="BO2469" s="722"/>
      <c r="BP2469" s="722"/>
      <c r="BQ2469" s="722"/>
      <c r="BR2469" s="722"/>
      <c r="BS2469" s="722"/>
      <c r="BT2469" s="722"/>
      <c r="BU2469" s="722"/>
      <c r="BV2469" s="722"/>
      <c r="BW2469" s="722"/>
      <c r="BX2469" s="722"/>
      <c r="BY2469" s="722"/>
      <c r="BZ2469" s="722"/>
      <c r="CA2469" s="722"/>
      <c r="CB2469" s="722"/>
      <c r="CC2469" s="722"/>
      <c r="CD2469" s="722"/>
      <c r="CE2469" s="722"/>
      <c r="CF2469" s="722"/>
      <c r="CG2469" s="722"/>
      <c r="CH2469" s="722"/>
      <c r="CI2469" s="722"/>
      <c r="CJ2469" s="722"/>
      <c r="CK2469" s="722"/>
      <c r="CL2469" s="722"/>
      <c r="CM2469" s="722"/>
      <c r="CN2469" s="722"/>
      <c r="CO2469" s="722"/>
      <c r="CP2469" s="722"/>
      <c r="CQ2469" s="722"/>
      <c r="CR2469" s="722"/>
      <c r="CS2469" s="722"/>
    </row>
    <row r="2470" spans="1:97" s="1376" customFormat="1">
      <c r="A2470" s="722"/>
      <c r="B2470" s="722"/>
      <c r="C2470" s="722"/>
      <c r="D2470" s="722"/>
      <c r="E2470" s="722"/>
      <c r="F2470" s="757"/>
      <c r="G2470" s="757"/>
      <c r="H2470" s="757"/>
      <c r="I2470" s="757"/>
      <c r="J2470" s="757"/>
      <c r="K2470" s="758"/>
      <c r="L2470" s="758"/>
      <c r="M2470" s="722"/>
      <c r="N2470" s="736"/>
      <c r="O2470" s="736"/>
      <c r="P2470" s="736"/>
      <c r="Q2470" s="736"/>
      <c r="R2470" s="736"/>
      <c r="S2470" s="736"/>
      <c r="T2470" s="736"/>
      <c r="U2470" s="736"/>
      <c r="BA2470" s="722"/>
      <c r="BB2470" s="722"/>
      <c r="BC2470" s="722"/>
      <c r="BD2470" s="722"/>
      <c r="BE2470" s="722"/>
      <c r="BF2470" s="722"/>
      <c r="BG2470" s="722"/>
      <c r="BH2470" s="722"/>
      <c r="BI2470" s="722"/>
      <c r="BJ2470" s="722"/>
      <c r="BK2470" s="722"/>
      <c r="BL2470" s="722"/>
      <c r="BM2470" s="722"/>
      <c r="BN2470" s="722"/>
      <c r="BO2470" s="722"/>
      <c r="BP2470" s="722"/>
      <c r="BQ2470" s="722"/>
      <c r="BR2470" s="722"/>
      <c r="BS2470" s="722"/>
      <c r="BT2470" s="722"/>
      <c r="BU2470" s="722"/>
      <c r="BV2470" s="722"/>
      <c r="BW2470" s="722"/>
      <c r="BX2470" s="722"/>
      <c r="BY2470" s="722"/>
      <c r="BZ2470" s="722"/>
      <c r="CA2470" s="722"/>
      <c r="CB2470" s="722"/>
      <c r="CC2470" s="722"/>
      <c r="CD2470" s="722"/>
      <c r="CE2470" s="722"/>
      <c r="CF2470" s="722"/>
      <c r="CG2470" s="722"/>
      <c r="CH2470" s="722"/>
      <c r="CI2470" s="722"/>
      <c r="CJ2470" s="722"/>
      <c r="CK2470" s="722"/>
      <c r="CL2470" s="722"/>
      <c r="CM2470" s="722"/>
      <c r="CN2470" s="722"/>
      <c r="CO2470" s="722"/>
      <c r="CP2470" s="722"/>
      <c r="CQ2470" s="722"/>
      <c r="CR2470" s="722"/>
      <c r="CS2470" s="722"/>
    </row>
    <row r="2471" spans="1:97" s="1376" customFormat="1">
      <c r="A2471" s="722"/>
      <c r="B2471" s="722"/>
      <c r="C2471" s="722"/>
      <c r="D2471" s="722"/>
      <c r="E2471" s="722"/>
      <c r="F2471" s="757"/>
      <c r="G2471" s="757"/>
      <c r="H2471" s="757"/>
      <c r="I2471" s="757"/>
      <c r="J2471" s="757"/>
      <c r="K2471" s="758"/>
      <c r="L2471" s="758"/>
      <c r="M2471" s="722"/>
      <c r="N2471" s="736"/>
      <c r="O2471" s="736"/>
      <c r="P2471" s="736"/>
      <c r="Q2471" s="736"/>
      <c r="R2471" s="736"/>
      <c r="S2471" s="736"/>
      <c r="T2471" s="736"/>
      <c r="U2471" s="736"/>
      <c r="BA2471" s="722"/>
      <c r="BB2471" s="722"/>
      <c r="BC2471" s="722"/>
      <c r="BD2471" s="722"/>
      <c r="BE2471" s="722"/>
      <c r="BF2471" s="722"/>
      <c r="BG2471" s="722"/>
      <c r="BH2471" s="722"/>
      <c r="BI2471" s="722"/>
      <c r="BJ2471" s="722"/>
      <c r="BK2471" s="722"/>
      <c r="BL2471" s="722"/>
      <c r="BM2471" s="722"/>
      <c r="BN2471" s="722"/>
      <c r="BO2471" s="722"/>
      <c r="BP2471" s="722"/>
      <c r="BQ2471" s="722"/>
      <c r="BR2471" s="722"/>
      <c r="BS2471" s="722"/>
      <c r="BT2471" s="722"/>
      <c r="BU2471" s="722"/>
      <c r="BV2471" s="722"/>
      <c r="BW2471" s="722"/>
      <c r="BX2471" s="722"/>
      <c r="BY2471" s="722"/>
      <c r="BZ2471" s="722"/>
      <c r="CA2471" s="722"/>
      <c r="CB2471" s="722"/>
      <c r="CC2471" s="722"/>
      <c r="CD2471" s="722"/>
      <c r="CE2471" s="722"/>
      <c r="CF2471" s="722"/>
      <c r="CG2471" s="722"/>
      <c r="CH2471" s="722"/>
      <c r="CI2471" s="722"/>
      <c r="CJ2471" s="722"/>
      <c r="CK2471" s="722"/>
      <c r="CL2471" s="722"/>
      <c r="CM2471" s="722"/>
      <c r="CN2471" s="722"/>
      <c r="CO2471" s="722"/>
      <c r="CP2471" s="722"/>
      <c r="CQ2471" s="722"/>
      <c r="CR2471" s="722"/>
      <c r="CS2471" s="722"/>
    </row>
    <row r="2472" spans="1:97" s="1376" customFormat="1">
      <c r="A2472" s="722"/>
      <c r="B2472" s="722"/>
      <c r="C2472" s="722"/>
      <c r="D2472" s="722"/>
      <c r="E2472" s="722"/>
      <c r="F2472" s="757"/>
      <c r="G2472" s="757"/>
      <c r="H2472" s="757"/>
      <c r="I2472" s="757"/>
      <c r="J2472" s="757"/>
      <c r="K2472" s="758"/>
      <c r="L2472" s="758"/>
      <c r="M2472" s="722"/>
      <c r="N2472" s="736"/>
      <c r="O2472" s="736"/>
      <c r="P2472" s="736"/>
      <c r="Q2472" s="736"/>
      <c r="R2472" s="736"/>
      <c r="S2472" s="736"/>
      <c r="T2472" s="736"/>
      <c r="U2472" s="736"/>
      <c r="BA2472" s="722"/>
      <c r="BB2472" s="722"/>
      <c r="BC2472" s="722"/>
      <c r="BD2472" s="722"/>
      <c r="BE2472" s="722"/>
      <c r="BF2472" s="722"/>
      <c r="BG2472" s="722"/>
      <c r="BH2472" s="722"/>
      <c r="BI2472" s="722"/>
      <c r="BJ2472" s="722"/>
      <c r="BK2472" s="722"/>
      <c r="BL2472" s="722"/>
      <c r="BM2472" s="722"/>
      <c r="BN2472" s="722"/>
      <c r="BO2472" s="722"/>
      <c r="BP2472" s="722"/>
      <c r="BQ2472" s="722"/>
      <c r="BR2472" s="722"/>
      <c r="BS2472" s="722"/>
      <c r="BT2472" s="722"/>
      <c r="BU2472" s="722"/>
      <c r="BV2472" s="722"/>
      <c r="BW2472" s="722"/>
      <c r="BX2472" s="722"/>
      <c r="BY2472" s="722"/>
      <c r="BZ2472" s="722"/>
      <c r="CA2472" s="722"/>
      <c r="CB2472" s="722"/>
      <c r="CC2472" s="722"/>
      <c r="CD2472" s="722"/>
      <c r="CE2472" s="722"/>
      <c r="CF2472" s="722"/>
      <c r="CG2472" s="722"/>
      <c r="CH2472" s="722"/>
      <c r="CI2472" s="722"/>
      <c r="CJ2472" s="722"/>
      <c r="CK2472" s="722"/>
      <c r="CL2472" s="722"/>
      <c r="CM2472" s="722"/>
      <c r="CN2472" s="722"/>
      <c r="CO2472" s="722"/>
      <c r="CP2472" s="722"/>
      <c r="CQ2472" s="722"/>
      <c r="CR2472" s="722"/>
      <c r="CS2472" s="722"/>
    </row>
    <row r="2473" spans="1:97" s="1376" customFormat="1">
      <c r="A2473" s="722"/>
      <c r="B2473" s="722"/>
      <c r="C2473" s="722"/>
      <c r="D2473" s="722"/>
      <c r="E2473" s="722"/>
      <c r="F2473" s="757"/>
      <c r="G2473" s="757"/>
      <c r="H2473" s="757"/>
      <c r="I2473" s="757"/>
      <c r="J2473" s="757"/>
      <c r="K2473" s="758"/>
      <c r="L2473" s="758"/>
      <c r="M2473" s="722"/>
      <c r="N2473" s="736"/>
      <c r="O2473" s="736"/>
      <c r="P2473" s="736"/>
      <c r="Q2473" s="736"/>
      <c r="R2473" s="736"/>
      <c r="S2473" s="736"/>
      <c r="T2473" s="736"/>
      <c r="U2473" s="736"/>
      <c r="BA2473" s="722"/>
      <c r="BB2473" s="722"/>
      <c r="BC2473" s="722"/>
      <c r="BD2473" s="722"/>
      <c r="BE2473" s="722"/>
      <c r="BF2473" s="722"/>
      <c r="BG2473" s="722"/>
      <c r="BH2473" s="722"/>
      <c r="BI2473" s="722"/>
      <c r="BJ2473" s="722"/>
      <c r="BK2473" s="722"/>
      <c r="BL2473" s="722"/>
      <c r="BM2473" s="722"/>
      <c r="BN2473" s="722"/>
      <c r="BO2473" s="722"/>
      <c r="BP2473" s="722"/>
      <c r="BQ2473" s="722"/>
      <c r="BR2473" s="722"/>
      <c r="BS2473" s="722"/>
      <c r="BT2473" s="722"/>
      <c r="BU2473" s="722"/>
      <c r="BV2473" s="722"/>
      <c r="BW2473" s="722"/>
      <c r="BX2473" s="722"/>
      <c r="BY2473" s="722"/>
      <c r="BZ2473" s="722"/>
      <c r="CA2473" s="722"/>
      <c r="CB2473" s="722"/>
      <c r="CC2473" s="722"/>
      <c r="CD2473" s="722"/>
      <c r="CE2473" s="722"/>
      <c r="CF2473" s="722"/>
      <c r="CG2473" s="722"/>
      <c r="CH2473" s="722"/>
      <c r="CI2473" s="722"/>
      <c r="CJ2473" s="722"/>
      <c r="CK2473" s="722"/>
      <c r="CL2473" s="722"/>
      <c r="CM2473" s="722"/>
      <c r="CN2473" s="722"/>
      <c r="CO2473" s="722"/>
      <c r="CP2473" s="722"/>
      <c r="CQ2473" s="722"/>
      <c r="CR2473" s="722"/>
      <c r="CS2473" s="722"/>
    </row>
    <row r="2474" spans="1:97" s="1376" customFormat="1">
      <c r="A2474" s="722"/>
      <c r="B2474" s="722"/>
      <c r="C2474" s="722"/>
      <c r="D2474" s="722"/>
      <c r="E2474" s="722"/>
      <c r="F2474" s="757"/>
      <c r="G2474" s="757"/>
      <c r="H2474" s="757"/>
      <c r="I2474" s="757"/>
      <c r="J2474" s="757"/>
      <c r="K2474" s="758"/>
      <c r="L2474" s="758"/>
      <c r="M2474" s="722"/>
      <c r="N2474" s="736"/>
      <c r="O2474" s="736"/>
      <c r="P2474" s="736"/>
      <c r="Q2474" s="736"/>
      <c r="R2474" s="736"/>
      <c r="S2474" s="736"/>
      <c r="T2474" s="736"/>
      <c r="U2474" s="736"/>
      <c r="BA2474" s="722"/>
      <c r="BB2474" s="722"/>
      <c r="BC2474" s="722"/>
      <c r="BD2474" s="722"/>
      <c r="BE2474" s="722"/>
      <c r="BF2474" s="722"/>
      <c r="BG2474" s="722"/>
      <c r="BH2474" s="722"/>
      <c r="BI2474" s="722"/>
      <c r="BJ2474" s="722"/>
      <c r="BK2474" s="722"/>
      <c r="BL2474" s="722"/>
      <c r="BM2474" s="722"/>
      <c r="BN2474" s="722"/>
      <c r="BO2474" s="722"/>
      <c r="BP2474" s="722"/>
      <c r="BQ2474" s="722"/>
      <c r="BR2474" s="722"/>
      <c r="BS2474" s="722"/>
      <c r="BT2474" s="722"/>
      <c r="BU2474" s="722"/>
      <c r="BV2474" s="722"/>
      <c r="BW2474" s="722"/>
      <c r="BX2474" s="722"/>
      <c r="BY2474" s="722"/>
      <c r="BZ2474" s="722"/>
      <c r="CA2474" s="722"/>
      <c r="CB2474" s="722"/>
      <c r="CC2474" s="722"/>
      <c r="CD2474" s="722"/>
      <c r="CE2474" s="722"/>
      <c r="CF2474" s="722"/>
      <c r="CG2474" s="722"/>
      <c r="CH2474" s="722"/>
      <c r="CI2474" s="722"/>
      <c r="CJ2474" s="722"/>
      <c r="CK2474" s="722"/>
      <c r="CL2474" s="722"/>
      <c r="CM2474" s="722"/>
      <c r="CN2474" s="722"/>
      <c r="CO2474" s="722"/>
      <c r="CP2474" s="722"/>
      <c r="CQ2474" s="722"/>
      <c r="CR2474" s="722"/>
      <c r="CS2474" s="722"/>
    </row>
    <row r="2475" spans="1:97" s="1376" customFormat="1">
      <c r="A2475" s="722"/>
      <c r="B2475" s="722"/>
      <c r="C2475" s="722"/>
      <c r="D2475" s="722"/>
      <c r="E2475" s="722"/>
      <c r="F2475" s="757"/>
      <c r="G2475" s="757"/>
      <c r="H2475" s="757"/>
      <c r="I2475" s="757"/>
      <c r="J2475" s="757"/>
      <c r="K2475" s="758"/>
      <c r="L2475" s="758"/>
      <c r="M2475" s="722"/>
      <c r="N2475" s="736"/>
      <c r="O2475" s="736"/>
      <c r="P2475" s="736"/>
      <c r="Q2475" s="736"/>
      <c r="R2475" s="736"/>
      <c r="S2475" s="736"/>
      <c r="T2475" s="736"/>
      <c r="U2475" s="736"/>
      <c r="BA2475" s="722"/>
      <c r="BB2475" s="722"/>
      <c r="BC2475" s="722"/>
      <c r="BD2475" s="722"/>
      <c r="BE2475" s="722"/>
      <c r="BF2475" s="722"/>
      <c r="BG2475" s="722"/>
      <c r="BH2475" s="722"/>
      <c r="BI2475" s="722"/>
      <c r="BJ2475" s="722"/>
      <c r="BK2475" s="722"/>
      <c r="BL2475" s="722"/>
      <c r="BM2475" s="722"/>
      <c r="BN2475" s="722"/>
      <c r="BO2475" s="722"/>
      <c r="BP2475" s="722"/>
      <c r="BQ2475" s="722"/>
      <c r="BR2475" s="722"/>
      <c r="BS2475" s="722"/>
      <c r="BT2475" s="722"/>
      <c r="BU2475" s="722"/>
      <c r="BV2475" s="722"/>
      <c r="BW2475" s="722"/>
      <c r="BX2475" s="722"/>
      <c r="BY2475" s="722"/>
      <c r="BZ2475" s="722"/>
      <c r="CA2475" s="722"/>
      <c r="CB2475" s="722"/>
      <c r="CC2475" s="722"/>
      <c r="CD2475" s="722"/>
      <c r="CE2475" s="722"/>
      <c r="CF2475" s="722"/>
      <c r="CG2475" s="722"/>
      <c r="CH2475" s="722"/>
      <c r="CI2475" s="722"/>
      <c r="CJ2475" s="722"/>
      <c r="CK2475" s="722"/>
      <c r="CL2475" s="722"/>
      <c r="CM2475" s="722"/>
      <c r="CN2475" s="722"/>
      <c r="CO2475" s="722"/>
      <c r="CP2475" s="722"/>
      <c r="CQ2475" s="722"/>
      <c r="CR2475" s="722"/>
      <c r="CS2475" s="722"/>
    </row>
    <row r="2476" spans="1:97" s="1376" customFormat="1">
      <c r="A2476" s="722"/>
      <c r="B2476" s="722"/>
      <c r="C2476" s="722"/>
      <c r="D2476" s="722"/>
      <c r="E2476" s="722"/>
      <c r="F2476" s="757"/>
      <c r="G2476" s="757"/>
      <c r="H2476" s="757"/>
      <c r="I2476" s="757"/>
      <c r="J2476" s="757"/>
      <c r="K2476" s="758"/>
      <c r="L2476" s="758"/>
      <c r="M2476" s="722"/>
      <c r="N2476" s="736"/>
      <c r="O2476" s="736"/>
      <c r="P2476" s="736"/>
      <c r="Q2476" s="736"/>
      <c r="R2476" s="736"/>
      <c r="S2476" s="736"/>
      <c r="T2476" s="736"/>
      <c r="U2476" s="736"/>
      <c r="BA2476" s="722"/>
      <c r="BB2476" s="722"/>
      <c r="BC2476" s="722"/>
      <c r="BD2476" s="722"/>
      <c r="BE2476" s="722"/>
      <c r="BF2476" s="722"/>
      <c r="BG2476" s="722"/>
      <c r="BH2476" s="722"/>
      <c r="BI2476" s="722"/>
      <c r="BJ2476" s="722"/>
      <c r="BK2476" s="722"/>
      <c r="BL2476" s="722"/>
      <c r="BM2476" s="722"/>
      <c r="BN2476" s="722"/>
      <c r="BO2476" s="722"/>
      <c r="BP2476" s="722"/>
      <c r="BQ2476" s="722"/>
      <c r="BR2476" s="722"/>
      <c r="BS2476" s="722"/>
      <c r="BT2476" s="722"/>
      <c r="BU2476" s="722"/>
      <c r="BV2476" s="722"/>
      <c r="BW2476" s="722"/>
      <c r="BX2476" s="722"/>
      <c r="BY2476" s="722"/>
      <c r="BZ2476" s="722"/>
      <c r="CA2476" s="722"/>
      <c r="CB2476" s="722"/>
      <c r="CC2476" s="722"/>
      <c r="CD2476" s="722"/>
      <c r="CE2476" s="722"/>
      <c r="CF2476" s="722"/>
      <c r="CG2476" s="722"/>
      <c r="CH2476" s="722"/>
      <c r="CI2476" s="722"/>
      <c r="CJ2476" s="722"/>
      <c r="CK2476" s="722"/>
      <c r="CL2476" s="722"/>
      <c r="CM2476" s="722"/>
      <c r="CN2476" s="722"/>
      <c r="CO2476" s="722"/>
      <c r="CP2476" s="722"/>
      <c r="CQ2476" s="722"/>
      <c r="CR2476" s="722"/>
      <c r="CS2476" s="722"/>
    </row>
    <row r="2477" spans="1:97" s="1376" customFormat="1">
      <c r="A2477" s="722"/>
      <c r="B2477" s="722"/>
      <c r="C2477" s="722"/>
      <c r="D2477" s="722"/>
      <c r="E2477" s="722"/>
      <c r="F2477" s="757"/>
      <c r="G2477" s="757"/>
      <c r="H2477" s="757"/>
      <c r="I2477" s="757"/>
      <c r="J2477" s="757"/>
      <c r="K2477" s="758"/>
      <c r="L2477" s="758"/>
      <c r="M2477" s="722"/>
      <c r="N2477" s="736"/>
      <c r="O2477" s="736"/>
      <c r="P2477" s="736"/>
      <c r="Q2477" s="736"/>
      <c r="R2477" s="736"/>
      <c r="S2477" s="736"/>
      <c r="T2477" s="736"/>
      <c r="U2477" s="736"/>
      <c r="BA2477" s="722"/>
      <c r="BB2477" s="722"/>
      <c r="BC2477" s="722"/>
      <c r="BD2477" s="722"/>
      <c r="BE2477" s="722"/>
      <c r="BF2477" s="722"/>
      <c r="BG2477" s="722"/>
      <c r="BH2477" s="722"/>
      <c r="BI2477" s="722"/>
      <c r="BJ2477" s="722"/>
      <c r="BK2477" s="722"/>
      <c r="BL2477" s="722"/>
      <c r="BM2477" s="722"/>
      <c r="BN2477" s="722"/>
      <c r="BO2477" s="722"/>
      <c r="BP2477" s="722"/>
      <c r="BQ2477" s="722"/>
      <c r="BR2477" s="722"/>
      <c r="BS2477" s="722"/>
      <c r="BT2477" s="722"/>
      <c r="BU2477" s="722"/>
      <c r="BV2477" s="722"/>
      <c r="BW2477" s="722"/>
      <c r="BX2477" s="722"/>
      <c r="BY2477" s="722"/>
      <c r="BZ2477" s="722"/>
      <c r="CA2477" s="722"/>
      <c r="CB2477" s="722"/>
      <c r="CC2477" s="722"/>
      <c r="CD2477" s="722"/>
      <c r="CE2477" s="722"/>
      <c r="CF2477" s="722"/>
      <c r="CG2477" s="722"/>
      <c r="CH2477" s="722"/>
      <c r="CI2477" s="722"/>
      <c r="CJ2477" s="722"/>
      <c r="CK2477" s="722"/>
      <c r="CL2477" s="722"/>
      <c r="CM2477" s="722"/>
      <c r="CN2477" s="722"/>
      <c r="CO2477" s="722"/>
      <c r="CP2477" s="722"/>
      <c r="CQ2477" s="722"/>
      <c r="CR2477" s="722"/>
      <c r="CS2477" s="722"/>
    </row>
    <row r="2478" spans="1:97" s="1376" customFormat="1">
      <c r="A2478" s="722"/>
      <c r="B2478" s="722"/>
      <c r="C2478" s="722"/>
      <c r="D2478" s="722"/>
      <c r="E2478" s="722"/>
      <c r="F2478" s="757"/>
      <c r="G2478" s="757"/>
      <c r="H2478" s="757"/>
      <c r="I2478" s="757"/>
      <c r="J2478" s="757"/>
      <c r="K2478" s="758"/>
      <c r="L2478" s="758"/>
      <c r="M2478" s="722"/>
      <c r="N2478" s="736"/>
      <c r="O2478" s="736"/>
      <c r="P2478" s="736"/>
      <c r="Q2478" s="736"/>
      <c r="R2478" s="736"/>
      <c r="S2478" s="736"/>
      <c r="T2478" s="736"/>
      <c r="U2478" s="736"/>
      <c r="BA2478" s="722"/>
      <c r="BB2478" s="722"/>
      <c r="BC2478" s="722"/>
      <c r="BD2478" s="722"/>
      <c r="BE2478" s="722"/>
      <c r="BF2478" s="722"/>
      <c r="BG2478" s="722"/>
      <c r="BH2478" s="722"/>
      <c r="BI2478" s="722"/>
      <c r="BJ2478" s="722"/>
      <c r="BK2478" s="722"/>
      <c r="BL2478" s="722"/>
      <c r="BM2478" s="722"/>
      <c r="BN2478" s="722"/>
      <c r="BO2478" s="722"/>
      <c r="BP2478" s="722"/>
      <c r="BQ2478" s="722"/>
      <c r="BR2478" s="722"/>
      <c r="BS2478" s="722"/>
      <c r="BT2478" s="722"/>
      <c r="BU2478" s="722"/>
      <c r="BV2478" s="722"/>
      <c r="BW2478" s="722"/>
      <c r="BX2478" s="722"/>
      <c r="BY2478" s="722"/>
      <c r="BZ2478" s="722"/>
      <c r="CA2478" s="722"/>
      <c r="CB2478" s="722"/>
      <c r="CC2478" s="722"/>
      <c r="CD2478" s="722"/>
      <c r="CE2478" s="722"/>
      <c r="CF2478" s="722"/>
      <c r="CG2478" s="722"/>
      <c r="CH2478" s="722"/>
      <c r="CI2478" s="722"/>
      <c r="CJ2478" s="722"/>
      <c r="CK2478" s="722"/>
      <c r="CL2478" s="722"/>
      <c r="CM2478" s="722"/>
      <c r="CN2478" s="722"/>
      <c r="CO2478" s="722"/>
      <c r="CP2478" s="722"/>
      <c r="CQ2478" s="722"/>
      <c r="CR2478" s="722"/>
      <c r="CS2478" s="722"/>
    </row>
    <row r="2479" spans="1:97" s="1376" customFormat="1">
      <c r="A2479" s="722"/>
      <c r="B2479" s="722"/>
      <c r="C2479" s="722"/>
      <c r="D2479" s="722"/>
      <c r="E2479" s="722"/>
      <c r="F2479" s="757"/>
      <c r="G2479" s="757"/>
      <c r="H2479" s="757"/>
      <c r="I2479" s="757"/>
      <c r="J2479" s="757"/>
      <c r="K2479" s="758"/>
      <c r="L2479" s="758"/>
      <c r="M2479" s="722"/>
      <c r="N2479" s="736"/>
      <c r="O2479" s="736"/>
      <c r="P2479" s="736"/>
      <c r="Q2479" s="736"/>
      <c r="R2479" s="736"/>
      <c r="S2479" s="736"/>
      <c r="T2479" s="736"/>
      <c r="U2479" s="736"/>
      <c r="BA2479" s="722"/>
      <c r="BB2479" s="722"/>
      <c r="BC2479" s="722"/>
      <c r="BD2479" s="722"/>
      <c r="BE2479" s="722"/>
      <c r="BF2479" s="722"/>
      <c r="BG2479" s="722"/>
      <c r="BH2479" s="722"/>
      <c r="BI2479" s="722"/>
      <c r="BJ2479" s="722"/>
      <c r="BK2479" s="722"/>
      <c r="BL2479" s="722"/>
      <c r="BM2479" s="722"/>
      <c r="BN2479" s="722"/>
      <c r="BO2479" s="722"/>
      <c r="BP2479" s="722"/>
      <c r="BQ2479" s="722"/>
      <c r="BR2479" s="722"/>
      <c r="BS2479" s="722"/>
      <c r="BT2479" s="722"/>
      <c r="BU2479" s="722"/>
      <c r="BV2479" s="722"/>
      <c r="BW2479" s="722"/>
      <c r="BX2479" s="722"/>
      <c r="BY2479" s="722"/>
      <c r="BZ2479" s="722"/>
      <c r="CA2479" s="722"/>
      <c r="CB2479" s="722"/>
      <c r="CC2479" s="722"/>
      <c r="CD2479" s="722"/>
      <c r="CE2479" s="722"/>
      <c r="CF2479" s="722"/>
      <c r="CG2479" s="722"/>
      <c r="CH2479" s="722"/>
      <c r="CI2479" s="722"/>
      <c r="CJ2479" s="722"/>
      <c r="CK2479" s="722"/>
      <c r="CL2479" s="722"/>
      <c r="CM2479" s="722"/>
      <c r="CN2479" s="722"/>
      <c r="CO2479" s="722"/>
      <c r="CP2479" s="722"/>
      <c r="CQ2479" s="722"/>
      <c r="CR2479" s="722"/>
      <c r="CS2479" s="722"/>
    </row>
    <row r="2480" spans="1:97" s="1376" customFormat="1">
      <c r="A2480" s="722"/>
      <c r="B2480" s="722"/>
      <c r="C2480" s="722"/>
      <c r="D2480" s="722"/>
      <c r="E2480" s="722"/>
      <c r="F2480" s="757"/>
      <c r="G2480" s="757"/>
      <c r="H2480" s="757"/>
      <c r="I2480" s="757"/>
      <c r="J2480" s="757"/>
      <c r="K2480" s="758"/>
      <c r="L2480" s="758"/>
      <c r="M2480" s="722"/>
      <c r="N2480" s="736"/>
      <c r="O2480" s="736"/>
      <c r="P2480" s="736"/>
      <c r="Q2480" s="736"/>
      <c r="R2480" s="736"/>
      <c r="S2480" s="736"/>
      <c r="T2480" s="736"/>
      <c r="U2480" s="736"/>
      <c r="BA2480" s="722"/>
      <c r="BB2480" s="722"/>
      <c r="BC2480" s="722"/>
      <c r="BD2480" s="722"/>
      <c r="BE2480" s="722"/>
      <c r="BF2480" s="722"/>
      <c r="BG2480" s="722"/>
      <c r="BH2480" s="722"/>
      <c r="BI2480" s="722"/>
      <c r="BJ2480" s="722"/>
      <c r="BK2480" s="722"/>
      <c r="BL2480" s="722"/>
      <c r="BM2480" s="722"/>
      <c r="BN2480" s="722"/>
      <c r="BO2480" s="722"/>
      <c r="BP2480" s="722"/>
      <c r="BQ2480" s="722"/>
      <c r="BR2480" s="722"/>
      <c r="BS2480" s="722"/>
      <c r="BT2480" s="722"/>
      <c r="BU2480" s="722"/>
      <c r="BV2480" s="722"/>
      <c r="BW2480" s="722"/>
      <c r="BX2480" s="722"/>
      <c r="BY2480" s="722"/>
      <c r="BZ2480" s="722"/>
      <c r="CA2480" s="722"/>
      <c r="CB2480" s="722"/>
      <c r="CC2480" s="722"/>
      <c r="CD2480" s="722"/>
      <c r="CE2480" s="722"/>
      <c r="CF2480" s="722"/>
      <c r="CG2480" s="722"/>
      <c r="CH2480" s="722"/>
      <c r="CI2480" s="722"/>
      <c r="CJ2480" s="722"/>
      <c r="CK2480" s="722"/>
      <c r="CL2480" s="722"/>
      <c r="CM2480" s="722"/>
      <c r="CN2480" s="722"/>
      <c r="CO2480" s="722"/>
      <c r="CP2480" s="722"/>
      <c r="CQ2480" s="722"/>
      <c r="CR2480" s="722"/>
      <c r="CS2480" s="722"/>
    </row>
    <row r="2481" spans="1:97" s="1376" customFormat="1">
      <c r="A2481" s="722"/>
      <c r="B2481" s="722"/>
      <c r="C2481" s="722"/>
      <c r="D2481" s="722"/>
      <c r="E2481" s="722"/>
      <c r="F2481" s="757"/>
      <c r="G2481" s="757"/>
      <c r="H2481" s="757"/>
      <c r="I2481" s="757"/>
      <c r="J2481" s="757"/>
      <c r="K2481" s="758"/>
      <c r="L2481" s="758"/>
      <c r="M2481" s="722"/>
      <c r="N2481" s="736"/>
      <c r="O2481" s="736"/>
      <c r="P2481" s="736"/>
      <c r="Q2481" s="736"/>
      <c r="R2481" s="736"/>
      <c r="S2481" s="736"/>
      <c r="T2481" s="736"/>
      <c r="U2481" s="736"/>
      <c r="BA2481" s="722"/>
      <c r="BB2481" s="722"/>
      <c r="BC2481" s="722"/>
      <c r="BD2481" s="722"/>
      <c r="BE2481" s="722"/>
      <c r="BF2481" s="722"/>
      <c r="BG2481" s="722"/>
      <c r="BH2481" s="722"/>
      <c r="BI2481" s="722"/>
      <c r="BJ2481" s="722"/>
      <c r="BK2481" s="722"/>
      <c r="BL2481" s="722"/>
      <c r="BM2481" s="722"/>
      <c r="BN2481" s="722"/>
      <c r="BO2481" s="722"/>
      <c r="BP2481" s="722"/>
      <c r="BQ2481" s="722"/>
      <c r="BR2481" s="722"/>
      <c r="BS2481" s="722"/>
      <c r="BT2481" s="722"/>
      <c r="BU2481" s="722"/>
      <c r="BV2481" s="722"/>
      <c r="BW2481" s="722"/>
      <c r="BX2481" s="722"/>
      <c r="BY2481" s="722"/>
      <c r="BZ2481" s="722"/>
      <c r="CA2481" s="722"/>
      <c r="CB2481" s="722"/>
      <c r="CC2481" s="722"/>
      <c r="CD2481" s="722"/>
      <c r="CE2481" s="722"/>
      <c r="CF2481" s="722"/>
      <c r="CG2481" s="722"/>
      <c r="CH2481" s="722"/>
      <c r="CI2481" s="722"/>
      <c r="CJ2481" s="722"/>
      <c r="CK2481" s="722"/>
      <c r="CL2481" s="722"/>
      <c r="CM2481" s="722"/>
      <c r="CN2481" s="722"/>
      <c r="CO2481" s="722"/>
      <c r="CP2481" s="722"/>
      <c r="CQ2481" s="722"/>
      <c r="CR2481" s="722"/>
      <c r="CS2481" s="722"/>
    </row>
    <row r="2482" spans="1:97" s="1376" customFormat="1">
      <c r="A2482" s="722"/>
      <c r="B2482" s="722"/>
      <c r="C2482" s="722"/>
      <c r="D2482" s="722"/>
      <c r="E2482" s="722"/>
      <c r="F2482" s="757"/>
      <c r="G2482" s="757"/>
      <c r="H2482" s="757"/>
      <c r="I2482" s="757"/>
      <c r="J2482" s="757"/>
      <c r="K2482" s="758"/>
      <c r="L2482" s="758"/>
      <c r="M2482" s="722"/>
      <c r="N2482" s="736"/>
      <c r="O2482" s="736"/>
      <c r="P2482" s="736"/>
      <c r="Q2482" s="736"/>
      <c r="R2482" s="736"/>
      <c r="S2482" s="736"/>
      <c r="T2482" s="736"/>
      <c r="U2482" s="736"/>
      <c r="BA2482" s="722"/>
      <c r="BB2482" s="722"/>
      <c r="BC2482" s="722"/>
      <c r="BD2482" s="722"/>
      <c r="BE2482" s="722"/>
      <c r="BF2482" s="722"/>
      <c r="BG2482" s="722"/>
      <c r="BH2482" s="722"/>
      <c r="BI2482" s="722"/>
      <c r="BJ2482" s="722"/>
      <c r="BK2482" s="722"/>
      <c r="BL2482" s="722"/>
      <c r="BM2482" s="722"/>
      <c r="BN2482" s="722"/>
      <c r="BO2482" s="722"/>
      <c r="BP2482" s="722"/>
      <c r="BQ2482" s="722"/>
      <c r="BR2482" s="722"/>
      <c r="BS2482" s="722"/>
      <c r="BT2482" s="722"/>
      <c r="BU2482" s="722"/>
      <c r="BV2482" s="722"/>
      <c r="BW2482" s="722"/>
      <c r="BX2482" s="722"/>
      <c r="BY2482" s="722"/>
      <c r="BZ2482" s="722"/>
      <c r="CA2482" s="722"/>
      <c r="CB2482" s="722"/>
      <c r="CC2482" s="722"/>
      <c r="CD2482" s="722"/>
      <c r="CE2482" s="722"/>
      <c r="CF2482" s="722"/>
      <c r="CG2482" s="722"/>
      <c r="CH2482" s="722"/>
      <c r="CI2482" s="722"/>
      <c r="CJ2482" s="722"/>
      <c r="CK2482" s="722"/>
      <c r="CL2482" s="722"/>
      <c r="CM2482" s="722"/>
      <c r="CN2482" s="722"/>
      <c r="CO2482" s="722"/>
      <c r="CP2482" s="722"/>
      <c r="CQ2482" s="722"/>
      <c r="CR2482" s="722"/>
      <c r="CS2482" s="722"/>
    </row>
    <row r="2483" spans="1:97" s="1376" customFormat="1">
      <c r="A2483" s="722"/>
      <c r="B2483" s="722"/>
      <c r="C2483" s="722"/>
      <c r="D2483" s="722"/>
      <c r="E2483" s="722"/>
      <c r="F2483" s="757"/>
      <c r="G2483" s="757"/>
      <c r="H2483" s="757"/>
      <c r="I2483" s="757"/>
      <c r="J2483" s="757"/>
      <c r="K2483" s="758"/>
      <c r="L2483" s="758"/>
      <c r="M2483" s="722"/>
      <c r="N2483" s="736"/>
      <c r="O2483" s="736"/>
      <c r="P2483" s="736"/>
      <c r="Q2483" s="736"/>
      <c r="R2483" s="736"/>
      <c r="S2483" s="736"/>
      <c r="T2483" s="736"/>
      <c r="U2483" s="736"/>
      <c r="BA2483" s="722"/>
      <c r="BB2483" s="722"/>
      <c r="BC2483" s="722"/>
      <c r="BD2483" s="722"/>
      <c r="BE2483" s="722"/>
      <c r="BF2483" s="722"/>
      <c r="BG2483" s="722"/>
      <c r="BH2483" s="722"/>
      <c r="BI2483" s="722"/>
      <c r="BJ2483" s="722"/>
      <c r="BK2483" s="722"/>
      <c r="BL2483" s="722"/>
      <c r="BM2483" s="722"/>
      <c r="BN2483" s="722"/>
      <c r="BO2483" s="722"/>
      <c r="BP2483" s="722"/>
      <c r="BQ2483" s="722"/>
      <c r="BR2483" s="722"/>
      <c r="BS2483" s="722"/>
      <c r="BT2483" s="722"/>
      <c r="BU2483" s="722"/>
      <c r="BV2483" s="722"/>
      <c r="BW2483" s="722"/>
      <c r="BX2483" s="722"/>
      <c r="BY2483" s="722"/>
      <c r="BZ2483" s="722"/>
      <c r="CA2483" s="722"/>
      <c r="CB2483" s="722"/>
      <c r="CC2483" s="722"/>
      <c r="CD2483" s="722"/>
      <c r="CE2483" s="722"/>
      <c r="CF2483" s="722"/>
      <c r="CG2483" s="722"/>
      <c r="CH2483" s="722"/>
      <c r="CI2483" s="722"/>
      <c r="CJ2483" s="722"/>
      <c r="CK2483" s="722"/>
      <c r="CL2483" s="722"/>
      <c r="CM2483" s="722"/>
      <c r="CN2483" s="722"/>
      <c r="CO2483" s="722"/>
      <c r="CP2483" s="722"/>
      <c r="CQ2483" s="722"/>
      <c r="CR2483" s="722"/>
      <c r="CS2483" s="722"/>
    </row>
    <row r="2484" spans="1:97" s="1376" customFormat="1">
      <c r="A2484" s="722"/>
      <c r="B2484" s="722"/>
      <c r="C2484" s="722"/>
      <c r="D2484" s="722"/>
      <c r="E2484" s="722"/>
      <c r="F2484" s="757"/>
      <c r="G2484" s="757"/>
      <c r="H2484" s="757"/>
      <c r="I2484" s="757"/>
      <c r="J2484" s="757"/>
      <c r="K2484" s="758"/>
      <c r="L2484" s="758"/>
      <c r="M2484" s="722"/>
      <c r="N2484" s="736"/>
      <c r="O2484" s="736"/>
      <c r="P2484" s="736"/>
      <c r="Q2484" s="736"/>
      <c r="R2484" s="736"/>
      <c r="S2484" s="736"/>
      <c r="T2484" s="736"/>
      <c r="U2484" s="736"/>
      <c r="BA2484" s="722"/>
      <c r="BB2484" s="722"/>
      <c r="BC2484" s="722"/>
      <c r="BD2484" s="722"/>
      <c r="BE2484" s="722"/>
      <c r="BF2484" s="722"/>
      <c r="BG2484" s="722"/>
      <c r="BH2484" s="722"/>
      <c r="BI2484" s="722"/>
      <c r="BJ2484" s="722"/>
      <c r="BK2484" s="722"/>
      <c r="BL2484" s="722"/>
      <c r="BM2484" s="722"/>
      <c r="BN2484" s="722"/>
      <c r="BO2484" s="722"/>
      <c r="BP2484" s="722"/>
      <c r="BQ2484" s="722"/>
      <c r="BR2484" s="722"/>
      <c r="BS2484" s="722"/>
      <c r="BT2484" s="722"/>
      <c r="BU2484" s="722"/>
      <c r="BV2484" s="722"/>
      <c r="BW2484" s="722"/>
      <c r="BX2484" s="722"/>
      <c r="BY2484" s="722"/>
      <c r="BZ2484" s="722"/>
      <c r="CA2484" s="722"/>
      <c r="CB2484" s="722"/>
      <c r="CC2484" s="722"/>
      <c r="CD2484" s="722"/>
      <c r="CE2484" s="722"/>
      <c r="CF2484" s="722"/>
      <c r="CG2484" s="722"/>
      <c r="CH2484" s="722"/>
      <c r="CI2484" s="722"/>
      <c r="CJ2484" s="722"/>
      <c r="CK2484" s="722"/>
      <c r="CL2484" s="722"/>
      <c r="CM2484" s="722"/>
      <c r="CN2484" s="722"/>
      <c r="CO2484" s="722"/>
      <c r="CP2484" s="722"/>
      <c r="CQ2484" s="722"/>
      <c r="CR2484" s="722"/>
      <c r="CS2484" s="722"/>
    </row>
    <row r="2485" spans="1:97" s="1376" customFormat="1">
      <c r="A2485" s="722"/>
      <c r="B2485" s="722"/>
      <c r="C2485" s="722"/>
      <c r="D2485" s="722"/>
      <c r="E2485" s="722"/>
      <c r="F2485" s="757"/>
      <c r="G2485" s="757"/>
      <c r="H2485" s="757"/>
      <c r="I2485" s="757"/>
      <c r="J2485" s="757"/>
      <c r="K2485" s="758"/>
      <c r="L2485" s="758"/>
      <c r="M2485" s="722"/>
      <c r="N2485" s="736"/>
      <c r="O2485" s="736"/>
      <c r="P2485" s="736"/>
      <c r="Q2485" s="736"/>
      <c r="R2485" s="736"/>
      <c r="S2485" s="736"/>
      <c r="T2485" s="736"/>
      <c r="U2485" s="736"/>
      <c r="BA2485" s="722"/>
      <c r="BB2485" s="722"/>
      <c r="BC2485" s="722"/>
      <c r="BD2485" s="722"/>
      <c r="BE2485" s="722"/>
      <c r="BF2485" s="722"/>
      <c r="BG2485" s="722"/>
      <c r="BH2485" s="722"/>
      <c r="BI2485" s="722"/>
      <c r="BJ2485" s="722"/>
      <c r="BK2485" s="722"/>
      <c r="BL2485" s="722"/>
      <c r="BM2485" s="722"/>
      <c r="BN2485" s="722"/>
      <c r="BO2485" s="722"/>
      <c r="BP2485" s="722"/>
      <c r="BQ2485" s="722"/>
      <c r="BR2485" s="722"/>
      <c r="BS2485" s="722"/>
      <c r="BT2485" s="722"/>
      <c r="BU2485" s="722"/>
      <c r="BV2485" s="722"/>
      <c r="BW2485" s="722"/>
      <c r="BX2485" s="722"/>
      <c r="BY2485" s="722"/>
      <c r="BZ2485" s="722"/>
      <c r="CA2485" s="722"/>
      <c r="CB2485" s="722"/>
      <c r="CC2485" s="722"/>
      <c r="CD2485" s="722"/>
      <c r="CE2485" s="722"/>
      <c r="CF2485" s="722"/>
      <c r="CG2485" s="722"/>
      <c r="CH2485" s="722"/>
      <c r="CI2485" s="722"/>
      <c r="CJ2485" s="722"/>
      <c r="CK2485" s="722"/>
      <c r="CL2485" s="722"/>
      <c r="CM2485" s="722"/>
      <c r="CN2485" s="722"/>
      <c r="CO2485" s="722"/>
      <c r="CP2485" s="722"/>
      <c r="CQ2485" s="722"/>
      <c r="CR2485" s="722"/>
      <c r="CS2485" s="722"/>
    </row>
    <row r="2486" spans="1:97" s="1376" customFormat="1">
      <c r="A2486" s="722"/>
      <c r="B2486" s="722"/>
      <c r="C2486" s="722"/>
      <c r="D2486" s="722"/>
      <c r="E2486" s="722"/>
      <c r="F2486" s="757"/>
      <c r="G2486" s="757"/>
      <c r="H2486" s="757"/>
      <c r="I2486" s="757"/>
      <c r="J2486" s="757"/>
      <c r="K2486" s="758"/>
      <c r="L2486" s="758"/>
      <c r="M2486" s="722"/>
      <c r="N2486" s="736"/>
      <c r="O2486" s="736"/>
      <c r="P2486" s="736"/>
      <c r="Q2486" s="736"/>
      <c r="R2486" s="736"/>
      <c r="S2486" s="736"/>
      <c r="T2486" s="736"/>
      <c r="U2486" s="736"/>
      <c r="BA2486" s="722"/>
      <c r="BB2486" s="722"/>
      <c r="BC2486" s="722"/>
      <c r="BD2486" s="722"/>
      <c r="BE2486" s="722"/>
      <c r="BF2486" s="722"/>
      <c r="BG2486" s="722"/>
      <c r="BH2486" s="722"/>
      <c r="BI2486" s="722"/>
      <c r="BJ2486" s="722"/>
      <c r="BK2486" s="722"/>
      <c r="BL2486" s="722"/>
      <c r="BM2486" s="722"/>
      <c r="BN2486" s="722"/>
      <c r="BO2486" s="722"/>
      <c r="BP2486" s="722"/>
      <c r="BQ2486" s="722"/>
      <c r="BR2486" s="722"/>
      <c r="BS2486" s="722"/>
      <c r="BT2486" s="722"/>
      <c r="BU2486" s="722"/>
      <c r="BV2486" s="722"/>
      <c r="BW2486" s="722"/>
      <c r="BX2486" s="722"/>
      <c r="BY2486" s="722"/>
      <c r="BZ2486" s="722"/>
      <c r="CA2486" s="722"/>
      <c r="CB2486" s="722"/>
      <c r="CC2486" s="722"/>
      <c r="CD2486" s="722"/>
      <c r="CE2486" s="722"/>
      <c r="CF2486" s="722"/>
      <c r="CG2486" s="722"/>
      <c r="CH2486" s="722"/>
      <c r="CI2486" s="722"/>
      <c r="CJ2486" s="722"/>
      <c r="CK2486" s="722"/>
      <c r="CL2486" s="722"/>
      <c r="CM2486" s="722"/>
      <c r="CN2486" s="722"/>
      <c r="CO2486" s="722"/>
      <c r="CP2486" s="722"/>
      <c r="CQ2486" s="722"/>
      <c r="CR2486" s="722"/>
      <c r="CS2486" s="722"/>
    </row>
    <row r="2487" spans="1:97" s="1376" customFormat="1">
      <c r="A2487" s="722"/>
      <c r="B2487" s="722"/>
      <c r="C2487" s="722"/>
      <c r="D2487" s="722"/>
      <c r="E2487" s="722"/>
      <c r="F2487" s="757"/>
      <c r="G2487" s="757"/>
      <c r="H2487" s="757"/>
      <c r="I2487" s="757"/>
      <c r="J2487" s="757"/>
      <c r="K2487" s="758"/>
      <c r="L2487" s="758"/>
      <c r="M2487" s="722"/>
      <c r="N2487" s="736"/>
      <c r="O2487" s="736"/>
      <c r="P2487" s="736"/>
      <c r="Q2487" s="736"/>
      <c r="R2487" s="736"/>
      <c r="S2487" s="736"/>
      <c r="T2487" s="736"/>
      <c r="U2487" s="736"/>
      <c r="BA2487" s="722"/>
      <c r="BB2487" s="722"/>
      <c r="BC2487" s="722"/>
      <c r="BD2487" s="722"/>
      <c r="BE2487" s="722"/>
      <c r="BF2487" s="722"/>
      <c r="BG2487" s="722"/>
      <c r="BH2487" s="722"/>
      <c r="BI2487" s="722"/>
      <c r="BJ2487" s="722"/>
      <c r="BK2487" s="722"/>
      <c r="BL2487" s="722"/>
      <c r="BM2487" s="722"/>
      <c r="BN2487" s="722"/>
      <c r="BO2487" s="722"/>
      <c r="BP2487" s="722"/>
      <c r="BQ2487" s="722"/>
      <c r="BR2487" s="722"/>
      <c r="BS2487" s="722"/>
      <c r="BT2487" s="722"/>
      <c r="BU2487" s="722"/>
      <c r="BV2487" s="722"/>
      <c r="BW2487" s="722"/>
      <c r="BX2487" s="722"/>
      <c r="BY2487" s="722"/>
      <c r="BZ2487" s="722"/>
      <c r="CA2487" s="722"/>
      <c r="CB2487" s="722"/>
      <c r="CC2487" s="722"/>
      <c r="CD2487" s="722"/>
      <c r="CE2487" s="722"/>
      <c r="CF2487" s="722"/>
      <c r="CG2487" s="722"/>
      <c r="CH2487" s="722"/>
      <c r="CI2487" s="722"/>
      <c r="CJ2487" s="722"/>
      <c r="CK2487" s="722"/>
      <c r="CL2487" s="722"/>
      <c r="CM2487" s="722"/>
      <c r="CN2487" s="722"/>
      <c r="CO2487" s="722"/>
      <c r="CP2487" s="722"/>
      <c r="CQ2487" s="722"/>
      <c r="CR2487" s="722"/>
      <c r="CS2487" s="722"/>
    </row>
    <row r="2488" spans="1:97" s="1376" customFormat="1">
      <c r="A2488" s="722"/>
      <c r="B2488" s="722"/>
      <c r="C2488" s="722"/>
      <c r="D2488" s="722"/>
      <c r="E2488" s="722"/>
      <c r="F2488" s="757"/>
      <c r="G2488" s="757"/>
      <c r="H2488" s="757"/>
      <c r="I2488" s="757"/>
      <c r="J2488" s="757"/>
      <c r="K2488" s="758"/>
      <c r="L2488" s="758"/>
      <c r="M2488" s="722"/>
      <c r="N2488" s="736"/>
      <c r="O2488" s="736"/>
      <c r="P2488" s="736"/>
      <c r="Q2488" s="736"/>
      <c r="R2488" s="736"/>
      <c r="S2488" s="736"/>
      <c r="T2488" s="736"/>
      <c r="U2488" s="736"/>
      <c r="BA2488" s="722"/>
      <c r="BB2488" s="722"/>
      <c r="BC2488" s="722"/>
      <c r="BD2488" s="722"/>
      <c r="BE2488" s="722"/>
      <c r="BF2488" s="722"/>
      <c r="BG2488" s="722"/>
      <c r="BH2488" s="722"/>
      <c r="BI2488" s="722"/>
      <c r="BJ2488" s="722"/>
      <c r="BK2488" s="722"/>
      <c r="BL2488" s="722"/>
      <c r="BM2488" s="722"/>
      <c r="BN2488" s="722"/>
      <c r="BO2488" s="722"/>
      <c r="BP2488" s="722"/>
      <c r="BQ2488" s="722"/>
      <c r="BR2488" s="722"/>
      <c r="BS2488" s="722"/>
      <c r="BT2488" s="722"/>
      <c r="BU2488" s="722"/>
      <c r="BV2488" s="722"/>
      <c r="BW2488" s="722"/>
      <c r="BX2488" s="722"/>
      <c r="BY2488" s="722"/>
      <c r="BZ2488" s="722"/>
      <c r="CA2488" s="722"/>
      <c r="CB2488" s="722"/>
      <c r="CC2488" s="722"/>
      <c r="CD2488" s="722"/>
      <c r="CE2488" s="722"/>
      <c r="CF2488" s="722"/>
      <c r="CG2488" s="722"/>
      <c r="CH2488" s="722"/>
      <c r="CI2488" s="722"/>
      <c r="CJ2488" s="722"/>
      <c r="CK2488" s="722"/>
      <c r="CL2488" s="722"/>
      <c r="CM2488" s="722"/>
      <c r="CN2488" s="722"/>
      <c r="CO2488" s="722"/>
      <c r="CP2488" s="722"/>
      <c r="CQ2488" s="722"/>
      <c r="CR2488" s="722"/>
      <c r="CS2488" s="722"/>
    </row>
    <row r="2489" spans="1:97" s="1376" customFormat="1">
      <c r="A2489" s="722"/>
      <c r="B2489" s="722"/>
      <c r="C2489" s="722"/>
      <c r="D2489" s="722"/>
      <c r="E2489" s="722"/>
      <c r="F2489" s="757"/>
      <c r="G2489" s="757"/>
      <c r="H2489" s="757"/>
      <c r="I2489" s="757"/>
      <c r="J2489" s="757"/>
      <c r="K2489" s="758"/>
      <c r="L2489" s="758"/>
      <c r="M2489" s="722"/>
      <c r="N2489" s="736"/>
      <c r="O2489" s="736"/>
      <c r="P2489" s="736"/>
      <c r="Q2489" s="736"/>
      <c r="R2489" s="736"/>
      <c r="S2489" s="736"/>
      <c r="T2489" s="736"/>
      <c r="U2489" s="736"/>
      <c r="BA2489" s="722"/>
      <c r="BB2489" s="722"/>
      <c r="BC2489" s="722"/>
      <c r="BD2489" s="722"/>
      <c r="BE2489" s="722"/>
      <c r="BF2489" s="722"/>
      <c r="BG2489" s="722"/>
      <c r="BH2489" s="722"/>
      <c r="BI2489" s="722"/>
      <c r="BJ2489" s="722"/>
      <c r="BK2489" s="722"/>
      <c r="BL2489" s="722"/>
      <c r="BM2489" s="722"/>
      <c r="BN2489" s="722"/>
      <c r="BO2489" s="722"/>
      <c r="BP2489" s="722"/>
      <c r="BQ2489" s="722"/>
      <c r="BR2489" s="722"/>
      <c r="BS2489" s="722"/>
      <c r="BT2489" s="722"/>
      <c r="BU2489" s="722"/>
      <c r="BV2489" s="722"/>
      <c r="BW2489" s="722"/>
      <c r="BX2489" s="722"/>
      <c r="BY2489" s="722"/>
      <c r="BZ2489" s="722"/>
      <c r="CA2489" s="722"/>
      <c r="CB2489" s="722"/>
      <c r="CC2489" s="722"/>
      <c r="CD2489" s="722"/>
      <c r="CE2489" s="722"/>
      <c r="CF2489" s="722"/>
      <c r="CG2489" s="722"/>
      <c r="CH2489" s="722"/>
      <c r="CI2489" s="722"/>
      <c r="CJ2489" s="722"/>
      <c r="CK2489" s="722"/>
      <c r="CL2489" s="722"/>
      <c r="CM2489" s="722"/>
      <c r="CN2489" s="722"/>
      <c r="CO2489" s="722"/>
      <c r="CP2489" s="722"/>
      <c r="CQ2489" s="722"/>
      <c r="CR2489" s="722"/>
      <c r="CS2489" s="722"/>
    </row>
    <row r="2490" spans="1:97" s="1376" customFormat="1">
      <c r="A2490" s="722"/>
      <c r="B2490" s="722"/>
      <c r="C2490" s="722"/>
      <c r="D2490" s="722"/>
      <c r="E2490" s="722"/>
      <c r="F2490" s="757"/>
      <c r="G2490" s="757"/>
      <c r="H2490" s="757"/>
      <c r="I2490" s="757"/>
      <c r="J2490" s="757"/>
      <c r="K2490" s="758"/>
      <c r="L2490" s="758"/>
      <c r="M2490" s="722"/>
      <c r="N2490" s="736"/>
      <c r="O2490" s="736"/>
      <c r="P2490" s="736"/>
      <c r="Q2490" s="736"/>
      <c r="R2490" s="736"/>
      <c r="S2490" s="736"/>
      <c r="T2490" s="736"/>
      <c r="U2490" s="736"/>
      <c r="BA2490" s="722"/>
      <c r="BB2490" s="722"/>
      <c r="BC2490" s="722"/>
      <c r="BD2490" s="722"/>
      <c r="BE2490" s="722"/>
      <c r="BF2490" s="722"/>
      <c r="BG2490" s="722"/>
      <c r="BH2490" s="722"/>
      <c r="BI2490" s="722"/>
      <c r="BJ2490" s="722"/>
      <c r="BK2490" s="722"/>
      <c r="BL2490" s="722"/>
      <c r="BM2490" s="722"/>
      <c r="BN2490" s="722"/>
      <c r="BO2490" s="722"/>
      <c r="BP2490" s="722"/>
      <c r="BQ2490" s="722"/>
      <c r="BR2490" s="722"/>
      <c r="BS2490" s="722"/>
      <c r="BT2490" s="722"/>
      <c r="BU2490" s="722"/>
      <c r="BV2490" s="722"/>
      <c r="BW2490" s="722"/>
      <c r="BX2490" s="722"/>
      <c r="BY2490" s="722"/>
      <c r="BZ2490" s="722"/>
      <c r="CA2490" s="722"/>
      <c r="CB2490" s="722"/>
      <c r="CC2490" s="722"/>
      <c r="CD2490" s="722"/>
      <c r="CE2490" s="722"/>
      <c r="CF2490" s="722"/>
      <c r="CG2490" s="722"/>
      <c r="CH2490" s="722"/>
      <c r="CI2490" s="722"/>
      <c r="CJ2490" s="722"/>
      <c r="CK2490" s="722"/>
      <c r="CL2490" s="722"/>
      <c r="CM2490" s="722"/>
      <c r="CN2490" s="722"/>
      <c r="CO2490" s="722"/>
      <c r="CP2490" s="722"/>
      <c r="CQ2490" s="722"/>
      <c r="CR2490" s="722"/>
      <c r="CS2490" s="722"/>
    </row>
    <row r="2491" spans="1:97" s="1376" customFormat="1">
      <c r="A2491" s="722"/>
      <c r="B2491" s="722"/>
      <c r="C2491" s="722"/>
      <c r="D2491" s="722"/>
      <c r="E2491" s="722"/>
      <c r="F2491" s="757"/>
      <c r="G2491" s="757"/>
      <c r="H2491" s="757"/>
      <c r="I2491" s="757"/>
      <c r="J2491" s="757"/>
      <c r="K2491" s="758"/>
      <c r="L2491" s="758"/>
      <c r="M2491" s="722"/>
      <c r="N2491" s="736"/>
      <c r="O2491" s="736"/>
      <c r="P2491" s="736"/>
      <c r="Q2491" s="736"/>
      <c r="R2491" s="736"/>
      <c r="S2491" s="736"/>
      <c r="T2491" s="736"/>
      <c r="U2491" s="736"/>
      <c r="BA2491" s="722"/>
      <c r="BB2491" s="722"/>
      <c r="BC2491" s="722"/>
      <c r="BD2491" s="722"/>
      <c r="BE2491" s="722"/>
      <c r="BF2491" s="722"/>
      <c r="BG2491" s="722"/>
      <c r="BH2491" s="722"/>
      <c r="BI2491" s="722"/>
      <c r="BJ2491" s="722"/>
      <c r="BK2491" s="722"/>
      <c r="BL2491" s="722"/>
      <c r="BM2491" s="722"/>
      <c r="BN2491" s="722"/>
      <c r="BO2491" s="722"/>
      <c r="BP2491" s="722"/>
      <c r="BQ2491" s="722"/>
      <c r="BR2491" s="722"/>
      <c r="BS2491" s="722"/>
      <c r="BT2491" s="722"/>
      <c r="BU2491" s="722"/>
      <c r="BV2491" s="722"/>
      <c r="BW2491" s="722"/>
      <c r="BX2491" s="722"/>
      <c r="BY2491" s="722"/>
      <c r="BZ2491" s="722"/>
      <c r="CA2491" s="722"/>
      <c r="CB2491" s="722"/>
      <c r="CC2491" s="722"/>
      <c r="CD2491" s="722"/>
      <c r="CE2491" s="722"/>
      <c r="CF2491" s="722"/>
      <c r="CG2491" s="722"/>
      <c r="CH2491" s="722"/>
      <c r="CI2491" s="722"/>
      <c r="CJ2491" s="722"/>
      <c r="CK2491" s="722"/>
      <c r="CL2491" s="722"/>
      <c r="CM2491" s="722"/>
      <c r="CN2491" s="722"/>
      <c r="CO2491" s="722"/>
      <c r="CP2491" s="722"/>
      <c r="CQ2491" s="722"/>
      <c r="CR2491" s="722"/>
      <c r="CS2491" s="722"/>
    </row>
    <row r="2492" spans="1:97" s="1376" customFormat="1">
      <c r="A2492" s="722"/>
      <c r="B2492" s="722"/>
      <c r="C2492" s="722"/>
      <c r="D2492" s="722"/>
      <c r="E2492" s="722"/>
      <c r="F2492" s="757"/>
      <c r="G2492" s="757"/>
      <c r="H2492" s="757"/>
      <c r="I2492" s="757"/>
      <c r="J2492" s="757"/>
      <c r="K2492" s="758"/>
      <c r="L2492" s="758"/>
      <c r="M2492" s="722"/>
      <c r="N2492" s="736"/>
      <c r="O2492" s="736"/>
      <c r="P2492" s="736"/>
      <c r="Q2492" s="736"/>
      <c r="R2492" s="736"/>
      <c r="S2492" s="736"/>
      <c r="T2492" s="736"/>
      <c r="U2492" s="736"/>
      <c r="BA2492" s="722"/>
      <c r="BB2492" s="722"/>
      <c r="BC2492" s="722"/>
      <c r="BD2492" s="722"/>
      <c r="BE2492" s="722"/>
      <c r="BF2492" s="722"/>
      <c r="BG2492" s="722"/>
      <c r="BH2492" s="722"/>
      <c r="BI2492" s="722"/>
      <c r="BJ2492" s="722"/>
      <c r="BK2492" s="722"/>
      <c r="BL2492" s="722"/>
      <c r="BM2492" s="722"/>
      <c r="BN2492" s="722"/>
      <c r="BO2492" s="722"/>
      <c r="BP2492" s="722"/>
      <c r="BQ2492" s="722"/>
      <c r="BR2492" s="722"/>
      <c r="BS2492" s="722"/>
      <c r="BT2492" s="722"/>
      <c r="BU2492" s="722"/>
      <c r="BV2492" s="722"/>
      <c r="BW2492" s="722"/>
      <c r="BX2492" s="722"/>
      <c r="BY2492" s="722"/>
      <c r="BZ2492" s="722"/>
      <c r="CA2492" s="722"/>
      <c r="CB2492" s="722"/>
      <c r="CC2492" s="722"/>
      <c r="CD2492" s="722"/>
      <c r="CE2492" s="722"/>
      <c r="CF2492" s="722"/>
      <c r="CG2492" s="722"/>
      <c r="CH2492" s="722"/>
      <c r="CI2492" s="722"/>
      <c r="CJ2492" s="722"/>
      <c r="CK2492" s="722"/>
      <c r="CL2492" s="722"/>
      <c r="CM2492" s="722"/>
      <c r="CN2492" s="722"/>
      <c r="CO2492" s="722"/>
      <c r="CP2492" s="722"/>
      <c r="CQ2492" s="722"/>
      <c r="CR2492" s="722"/>
      <c r="CS2492" s="722"/>
    </row>
    <row r="2493" spans="1:97" s="1376" customFormat="1">
      <c r="A2493" s="722"/>
      <c r="B2493" s="722"/>
      <c r="C2493" s="722"/>
      <c r="D2493" s="722"/>
      <c r="E2493" s="722"/>
      <c r="F2493" s="757"/>
      <c r="G2493" s="757"/>
      <c r="H2493" s="757"/>
      <c r="I2493" s="757"/>
      <c r="J2493" s="757"/>
      <c r="K2493" s="758"/>
      <c r="L2493" s="758"/>
      <c r="M2493" s="722"/>
      <c r="N2493" s="736"/>
      <c r="O2493" s="736"/>
      <c r="P2493" s="736"/>
      <c r="Q2493" s="736"/>
      <c r="R2493" s="736"/>
      <c r="S2493" s="736"/>
      <c r="T2493" s="736"/>
      <c r="U2493" s="736"/>
      <c r="BA2493" s="722"/>
      <c r="BB2493" s="722"/>
      <c r="BC2493" s="722"/>
      <c r="BD2493" s="722"/>
      <c r="BE2493" s="722"/>
      <c r="BF2493" s="722"/>
      <c r="BG2493" s="722"/>
      <c r="BH2493" s="722"/>
      <c r="BI2493" s="722"/>
      <c r="BJ2493" s="722"/>
      <c r="BK2493" s="722"/>
      <c r="BL2493" s="722"/>
      <c r="BM2493" s="722"/>
      <c r="BN2493" s="722"/>
      <c r="BO2493" s="722"/>
      <c r="BP2493" s="722"/>
      <c r="BQ2493" s="722"/>
      <c r="BR2493" s="722"/>
      <c r="BS2493" s="722"/>
      <c r="BT2493" s="722"/>
      <c r="BU2493" s="722"/>
      <c r="BV2493" s="722"/>
      <c r="BW2493" s="722"/>
      <c r="BX2493" s="722"/>
      <c r="BY2493" s="722"/>
      <c r="BZ2493" s="722"/>
      <c r="CA2493" s="722"/>
      <c r="CB2493" s="722"/>
      <c r="CC2493" s="722"/>
      <c r="CD2493" s="722"/>
      <c r="CE2493" s="722"/>
      <c r="CF2493" s="722"/>
      <c r="CG2493" s="722"/>
      <c r="CH2493" s="722"/>
      <c r="CI2493" s="722"/>
      <c r="CJ2493" s="722"/>
      <c r="CK2493" s="722"/>
      <c r="CL2493" s="722"/>
      <c r="CM2493" s="722"/>
      <c r="CN2493" s="722"/>
      <c r="CO2493" s="722"/>
      <c r="CP2493" s="722"/>
      <c r="CQ2493" s="722"/>
      <c r="CR2493" s="722"/>
      <c r="CS2493" s="722"/>
    </row>
    <row r="2494" spans="1:97" s="1376" customFormat="1">
      <c r="A2494" s="722"/>
      <c r="B2494" s="722"/>
      <c r="C2494" s="722"/>
      <c r="D2494" s="722"/>
      <c r="E2494" s="722"/>
      <c r="F2494" s="757"/>
      <c r="G2494" s="757"/>
      <c r="H2494" s="757"/>
      <c r="I2494" s="757"/>
      <c r="J2494" s="757"/>
      <c r="K2494" s="758"/>
      <c r="L2494" s="758"/>
      <c r="M2494" s="722"/>
      <c r="N2494" s="736"/>
      <c r="O2494" s="736"/>
      <c r="P2494" s="736"/>
      <c r="Q2494" s="736"/>
      <c r="R2494" s="736"/>
      <c r="S2494" s="736"/>
      <c r="T2494" s="736"/>
      <c r="U2494" s="736"/>
      <c r="BA2494" s="722"/>
      <c r="BB2494" s="722"/>
      <c r="BC2494" s="722"/>
      <c r="BD2494" s="722"/>
      <c r="BE2494" s="722"/>
      <c r="BF2494" s="722"/>
      <c r="BG2494" s="722"/>
      <c r="BH2494" s="722"/>
      <c r="BI2494" s="722"/>
      <c r="BJ2494" s="722"/>
      <c r="BK2494" s="722"/>
      <c r="BL2494" s="722"/>
      <c r="BM2494" s="722"/>
      <c r="BN2494" s="722"/>
      <c r="BO2494" s="722"/>
      <c r="BP2494" s="722"/>
      <c r="BQ2494" s="722"/>
      <c r="BR2494" s="722"/>
      <c r="BS2494" s="722"/>
      <c r="BT2494" s="722"/>
      <c r="BU2494" s="722"/>
      <c r="BV2494" s="722"/>
      <c r="BW2494" s="722"/>
      <c r="BX2494" s="722"/>
      <c r="BY2494" s="722"/>
      <c r="BZ2494" s="722"/>
      <c r="CA2494" s="722"/>
      <c r="CB2494" s="722"/>
      <c r="CC2494" s="722"/>
      <c r="CD2494" s="722"/>
      <c r="CE2494" s="722"/>
      <c r="CF2494" s="722"/>
      <c r="CG2494" s="722"/>
      <c r="CH2494" s="722"/>
      <c r="CI2494" s="722"/>
      <c r="CJ2494" s="722"/>
      <c r="CK2494" s="722"/>
      <c r="CL2494" s="722"/>
      <c r="CM2494" s="722"/>
      <c r="CN2494" s="722"/>
      <c r="CO2494" s="722"/>
      <c r="CP2494" s="722"/>
      <c r="CQ2494" s="722"/>
      <c r="CR2494" s="722"/>
      <c r="CS2494" s="722"/>
    </row>
    <row r="2495" spans="1:97" s="1376" customFormat="1">
      <c r="A2495" s="722"/>
      <c r="B2495" s="722"/>
      <c r="C2495" s="722"/>
      <c r="D2495" s="722"/>
      <c r="E2495" s="722"/>
      <c r="F2495" s="757"/>
      <c r="G2495" s="757"/>
      <c r="H2495" s="757"/>
      <c r="I2495" s="757"/>
      <c r="J2495" s="757"/>
      <c r="K2495" s="758"/>
      <c r="L2495" s="758"/>
      <c r="M2495" s="722"/>
      <c r="N2495" s="736"/>
      <c r="O2495" s="736"/>
      <c r="P2495" s="736"/>
      <c r="Q2495" s="736"/>
      <c r="R2495" s="736"/>
      <c r="S2495" s="736"/>
      <c r="T2495" s="736"/>
      <c r="U2495" s="736"/>
      <c r="BA2495" s="722"/>
      <c r="BB2495" s="722"/>
      <c r="BC2495" s="722"/>
      <c r="BD2495" s="722"/>
      <c r="BE2495" s="722"/>
      <c r="BF2495" s="722"/>
      <c r="BG2495" s="722"/>
      <c r="BH2495" s="722"/>
      <c r="BI2495" s="722"/>
      <c r="BJ2495" s="722"/>
      <c r="BK2495" s="722"/>
      <c r="BL2495" s="722"/>
      <c r="BM2495" s="722"/>
      <c r="BN2495" s="722"/>
      <c r="BO2495" s="722"/>
      <c r="BP2495" s="722"/>
      <c r="BQ2495" s="722"/>
      <c r="BR2495" s="722"/>
      <c r="BS2495" s="722"/>
      <c r="BT2495" s="722"/>
      <c r="BU2495" s="722"/>
      <c r="BV2495" s="722"/>
      <c r="BW2495" s="722"/>
      <c r="BX2495" s="722"/>
      <c r="BY2495" s="722"/>
      <c r="BZ2495" s="722"/>
      <c r="CA2495" s="722"/>
      <c r="CB2495" s="722"/>
      <c r="CC2495" s="722"/>
      <c r="CD2495" s="722"/>
      <c r="CE2495" s="722"/>
      <c r="CF2495" s="722"/>
      <c r="CG2495" s="722"/>
      <c r="CH2495" s="722"/>
      <c r="CI2495" s="722"/>
      <c r="CJ2495" s="722"/>
      <c r="CK2495" s="722"/>
      <c r="CL2495" s="722"/>
      <c r="CM2495" s="722"/>
      <c r="CN2495" s="722"/>
      <c r="CO2495" s="722"/>
      <c r="CP2495" s="722"/>
      <c r="CQ2495" s="722"/>
      <c r="CR2495" s="722"/>
      <c r="CS2495" s="722"/>
    </row>
    <row r="2496" spans="1:97" s="1376" customFormat="1">
      <c r="A2496" s="722"/>
      <c r="B2496" s="722"/>
      <c r="C2496" s="722"/>
      <c r="D2496" s="722"/>
      <c r="E2496" s="722"/>
      <c r="F2496" s="757"/>
      <c r="G2496" s="757"/>
      <c r="H2496" s="757"/>
      <c r="I2496" s="757"/>
      <c r="J2496" s="757"/>
      <c r="K2496" s="758"/>
      <c r="L2496" s="758"/>
      <c r="M2496" s="722"/>
      <c r="N2496" s="736"/>
      <c r="O2496" s="736"/>
      <c r="P2496" s="736"/>
      <c r="Q2496" s="736"/>
      <c r="R2496" s="736"/>
      <c r="S2496" s="736"/>
      <c r="T2496" s="736"/>
      <c r="U2496" s="736"/>
      <c r="BA2496" s="722"/>
      <c r="BB2496" s="722"/>
      <c r="BC2496" s="722"/>
      <c r="BD2496" s="722"/>
      <c r="BE2496" s="722"/>
      <c r="BF2496" s="722"/>
      <c r="BG2496" s="722"/>
      <c r="BH2496" s="722"/>
      <c r="BI2496" s="722"/>
      <c r="BJ2496" s="722"/>
      <c r="BK2496" s="722"/>
      <c r="BL2496" s="722"/>
      <c r="BM2496" s="722"/>
      <c r="BN2496" s="722"/>
      <c r="BO2496" s="722"/>
      <c r="BP2496" s="722"/>
      <c r="BQ2496" s="722"/>
      <c r="BR2496" s="722"/>
      <c r="BS2496" s="722"/>
      <c r="BT2496" s="722"/>
      <c r="BU2496" s="722"/>
      <c r="BV2496" s="722"/>
      <c r="BW2496" s="722"/>
      <c r="BX2496" s="722"/>
      <c r="BY2496" s="722"/>
      <c r="BZ2496" s="722"/>
      <c r="CA2496" s="722"/>
      <c r="CB2496" s="722"/>
      <c r="CC2496" s="722"/>
      <c r="CD2496" s="722"/>
      <c r="CE2496" s="722"/>
      <c r="CF2496" s="722"/>
      <c r="CG2496" s="722"/>
      <c r="CH2496" s="722"/>
      <c r="CI2496" s="722"/>
      <c r="CJ2496" s="722"/>
      <c r="CK2496" s="722"/>
      <c r="CL2496" s="722"/>
      <c r="CM2496" s="722"/>
      <c r="CN2496" s="722"/>
      <c r="CO2496" s="722"/>
      <c r="CP2496" s="722"/>
      <c r="CQ2496" s="722"/>
      <c r="CR2496" s="722"/>
      <c r="CS2496" s="722"/>
    </row>
    <row r="2497" spans="1:97" s="1376" customFormat="1">
      <c r="A2497" s="722"/>
      <c r="B2497" s="722"/>
      <c r="C2497" s="722"/>
      <c r="D2497" s="722"/>
      <c r="E2497" s="722"/>
      <c r="F2497" s="757"/>
      <c r="G2497" s="757"/>
      <c r="H2497" s="757"/>
      <c r="I2497" s="757"/>
      <c r="J2497" s="757"/>
      <c r="K2497" s="758"/>
      <c r="L2497" s="758"/>
      <c r="M2497" s="722"/>
      <c r="N2497" s="736"/>
      <c r="O2497" s="736"/>
      <c r="P2497" s="736"/>
      <c r="Q2497" s="736"/>
      <c r="R2497" s="736"/>
      <c r="S2497" s="736"/>
      <c r="T2497" s="736"/>
      <c r="U2497" s="736"/>
      <c r="BA2497" s="722"/>
      <c r="BB2497" s="722"/>
      <c r="BC2497" s="722"/>
      <c r="BD2497" s="722"/>
      <c r="BE2497" s="722"/>
      <c r="BF2497" s="722"/>
      <c r="BG2497" s="722"/>
      <c r="BH2497" s="722"/>
      <c r="BI2497" s="722"/>
      <c r="BJ2497" s="722"/>
      <c r="BK2497" s="722"/>
      <c r="BL2497" s="722"/>
      <c r="BM2497" s="722"/>
      <c r="BN2497" s="722"/>
      <c r="BO2497" s="722"/>
      <c r="BP2497" s="722"/>
      <c r="BQ2497" s="722"/>
      <c r="BR2497" s="722"/>
      <c r="BS2497" s="722"/>
      <c r="BT2497" s="722"/>
      <c r="BU2497" s="722"/>
      <c r="BV2497" s="722"/>
      <c r="BW2497" s="722"/>
      <c r="BX2497" s="722"/>
      <c r="BY2497" s="722"/>
      <c r="BZ2497" s="722"/>
      <c r="CA2497" s="722"/>
      <c r="CB2497" s="722"/>
      <c r="CC2497" s="722"/>
      <c r="CD2497" s="722"/>
      <c r="CE2497" s="722"/>
      <c r="CF2497" s="722"/>
      <c r="CG2497" s="722"/>
      <c r="CH2497" s="722"/>
      <c r="CI2497" s="722"/>
      <c r="CJ2497" s="722"/>
      <c r="CK2497" s="722"/>
      <c r="CL2497" s="722"/>
      <c r="CM2497" s="722"/>
      <c r="CN2497" s="722"/>
      <c r="CO2497" s="722"/>
      <c r="CP2497" s="722"/>
      <c r="CQ2497" s="722"/>
      <c r="CR2497" s="722"/>
      <c r="CS2497" s="722"/>
    </row>
    <row r="2498" spans="1:97" s="1376" customFormat="1">
      <c r="A2498" s="722"/>
      <c r="B2498" s="722"/>
      <c r="C2498" s="722"/>
      <c r="D2498" s="722"/>
      <c r="E2498" s="722"/>
      <c r="F2498" s="757"/>
      <c r="G2498" s="757"/>
      <c r="H2498" s="757"/>
      <c r="I2498" s="757"/>
      <c r="J2498" s="757"/>
      <c r="K2498" s="758"/>
      <c r="L2498" s="758"/>
      <c r="M2498" s="722"/>
      <c r="N2498" s="736"/>
      <c r="O2498" s="736"/>
      <c r="P2498" s="736"/>
      <c r="Q2498" s="736"/>
      <c r="R2498" s="736"/>
      <c r="S2498" s="736"/>
      <c r="T2498" s="736"/>
      <c r="U2498" s="736"/>
      <c r="BA2498" s="722"/>
      <c r="BB2498" s="722"/>
      <c r="BC2498" s="722"/>
      <c r="BD2498" s="722"/>
      <c r="BE2498" s="722"/>
      <c r="BF2498" s="722"/>
      <c r="BG2498" s="722"/>
      <c r="BH2498" s="722"/>
      <c r="BI2498" s="722"/>
      <c r="BJ2498" s="722"/>
      <c r="BK2498" s="722"/>
      <c r="BL2498" s="722"/>
      <c r="BM2498" s="722"/>
      <c r="BN2498" s="722"/>
      <c r="BO2498" s="722"/>
      <c r="BP2498" s="722"/>
      <c r="BQ2498" s="722"/>
      <c r="BR2498" s="722"/>
      <c r="BS2498" s="722"/>
      <c r="BT2498" s="722"/>
      <c r="BU2498" s="722"/>
      <c r="BV2498" s="722"/>
      <c r="BW2498" s="722"/>
      <c r="BX2498" s="722"/>
      <c r="BY2498" s="722"/>
      <c r="BZ2498" s="722"/>
      <c r="CA2498" s="722"/>
      <c r="CB2498" s="722"/>
      <c r="CC2498" s="722"/>
      <c r="CD2498" s="722"/>
      <c r="CE2498" s="722"/>
      <c r="CF2498" s="722"/>
      <c r="CG2498" s="722"/>
      <c r="CH2498" s="722"/>
      <c r="CI2498" s="722"/>
      <c r="CJ2498" s="722"/>
      <c r="CK2498" s="722"/>
      <c r="CL2498" s="722"/>
      <c r="CM2498" s="722"/>
      <c r="CN2498" s="722"/>
      <c r="CO2498" s="722"/>
      <c r="CP2498" s="722"/>
      <c r="CQ2498" s="722"/>
      <c r="CR2498" s="722"/>
      <c r="CS2498" s="722"/>
    </row>
    <row r="2499" spans="1:97" s="1376" customFormat="1">
      <c r="A2499" s="722"/>
      <c r="B2499" s="722"/>
      <c r="C2499" s="722"/>
      <c r="D2499" s="722"/>
      <c r="E2499" s="722"/>
      <c r="F2499" s="757"/>
      <c r="G2499" s="757"/>
      <c r="H2499" s="757"/>
      <c r="I2499" s="757"/>
      <c r="J2499" s="757"/>
      <c r="K2499" s="758"/>
      <c r="L2499" s="758"/>
      <c r="M2499" s="722"/>
      <c r="N2499" s="736"/>
      <c r="O2499" s="736"/>
      <c r="P2499" s="736"/>
      <c r="Q2499" s="736"/>
      <c r="R2499" s="736"/>
      <c r="S2499" s="736"/>
      <c r="T2499" s="736"/>
      <c r="U2499" s="736"/>
      <c r="BA2499" s="722"/>
      <c r="BB2499" s="722"/>
      <c r="BC2499" s="722"/>
      <c r="BD2499" s="722"/>
      <c r="BE2499" s="722"/>
      <c r="BF2499" s="722"/>
      <c r="BG2499" s="722"/>
      <c r="BH2499" s="722"/>
      <c r="BI2499" s="722"/>
      <c r="BJ2499" s="722"/>
      <c r="BK2499" s="722"/>
      <c r="BL2499" s="722"/>
      <c r="BM2499" s="722"/>
      <c r="BN2499" s="722"/>
      <c r="BO2499" s="722"/>
      <c r="BP2499" s="722"/>
      <c r="BQ2499" s="722"/>
      <c r="BR2499" s="722"/>
      <c r="BS2499" s="722"/>
      <c r="BT2499" s="722"/>
      <c r="BU2499" s="722"/>
      <c r="BV2499" s="722"/>
      <c r="BW2499" s="722"/>
      <c r="BX2499" s="722"/>
      <c r="BY2499" s="722"/>
      <c r="BZ2499" s="722"/>
      <c r="CA2499" s="722"/>
      <c r="CB2499" s="722"/>
      <c r="CC2499" s="722"/>
      <c r="CD2499" s="722"/>
      <c r="CE2499" s="722"/>
      <c r="CF2499" s="722"/>
      <c r="CG2499" s="722"/>
      <c r="CH2499" s="722"/>
      <c r="CI2499" s="722"/>
      <c r="CJ2499" s="722"/>
      <c r="CK2499" s="722"/>
      <c r="CL2499" s="722"/>
      <c r="CM2499" s="722"/>
      <c r="CN2499" s="722"/>
      <c r="CO2499" s="722"/>
      <c r="CP2499" s="722"/>
      <c r="CQ2499" s="722"/>
      <c r="CR2499" s="722"/>
      <c r="CS2499" s="722"/>
    </row>
    <row r="2500" spans="1:97" s="1376" customFormat="1">
      <c r="A2500" s="722"/>
      <c r="B2500" s="722"/>
      <c r="C2500" s="722"/>
      <c r="D2500" s="722"/>
      <c r="E2500" s="722"/>
      <c r="F2500" s="757"/>
      <c r="G2500" s="757"/>
      <c r="H2500" s="757"/>
      <c r="I2500" s="757"/>
      <c r="J2500" s="757"/>
      <c r="K2500" s="758"/>
      <c r="L2500" s="758"/>
      <c r="M2500" s="722"/>
      <c r="N2500" s="736"/>
      <c r="O2500" s="736"/>
      <c r="P2500" s="736"/>
      <c r="Q2500" s="736"/>
      <c r="R2500" s="736"/>
      <c r="S2500" s="736"/>
      <c r="T2500" s="736"/>
      <c r="U2500" s="736"/>
      <c r="BA2500" s="722"/>
      <c r="BB2500" s="722"/>
      <c r="BC2500" s="722"/>
      <c r="BD2500" s="722"/>
      <c r="BE2500" s="722"/>
      <c r="BF2500" s="722"/>
      <c r="BG2500" s="722"/>
      <c r="BH2500" s="722"/>
      <c r="BI2500" s="722"/>
      <c r="BJ2500" s="722"/>
      <c r="BK2500" s="722"/>
      <c r="BL2500" s="722"/>
      <c r="BM2500" s="722"/>
      <c r="BN2500" s="722"/>
      <c r="BO2500" s="722"/>
      <c r="BP2500" s="722"/>
      <c r="BQ2500" s="722"/>
      <c r="BR2500" s="722"/>
      <c r="BS2500" s="722"/>
      <c r="BT2500" s="722"/>
      <c r="BU2500" s="722"/>
      <c r="BV2500" s="722"/>
      <c r="BW2500" s="722"/>
      <c r="BX2500" s="722"/>
      <c r="BY2500" s="722"/>
      <c r="BZ2500" s="722"/>
      <c r="CA2500" s="722"/>
      <c r="CB2500" s="722"/>
      <c r="CC2500" s="722"/>
      <c r="CD2500" s="722"/>
      <c r="CE2500" s="722"/>
      <c r="CF2500" s="722"/>
      <c r="CG2500" s="722"/>
      <c r="CH2500" s="722"/>
      <c r="CI2500" s="722"/>
      <c r="CJ2500" s="722"/>
      <c r="CK2500" s="722"/>
      <c r="CL2500" s="722"/>
      <c r="CM2500" s="722"/>
      <c r="CN2500" s="722"/>
      <c r="CO2500" s="722"/>
      <c r="CP2500" s="722"/>
      <c r="CQ2500" s="722"/>
      <c r="CR2500" s="722"/>
      <c r="CS2500" s="722"/>
    </row>
    <row r="2501" spans="1:97" s="1376" customFormat="1">
      <c r="A2501" s="722"/>
      <c r="B2501" s="722"/>
      <c r="C2501" s="722"/>
      <c r="D2501" s="722"/>
      <c r="E2501" s="722"/>
      <c r="F2501" s="757"/>
      <c r="G2501" s="757"/>
      <c r="H2501" s="757"/>
      <c r="I2501" s="757"/>
      <c r="J2501" s="757"/>
      <c r="K2501" s="758"/>
      <c r="L2501" s="758"/>
      <c r="M2501" s="722"/>
      <c r="N2501" s="736"/>
      <c r="O2501" s="736"/>
      <c r="P2501" s="736"/>
      <c r="Q2501" s="736"/>
      <c r="R2501" s="736"/>
      <c r="S2501" s="736"/>
      <c r="T2501" s="736"/>
      <c r="U2501" s="736"/>
      <c r="BA2501" s="722"/>
      <c r="BB2501" s="722"/>
      <c r="BC2501" s="722"/>
      <c r="BD2501" s="722"/>
      <c r="BE2501" s="722"/>
      <c r="BF2501" s="722"/>
      <c r="BG2501" s="722"/>
      <c r="BH2501" s="722"/>
      <c r="BI2501" s="722"/>
      <c r="BJ2501" s="722"/>
      <c r="BK2501" s="722"/>
      <c r="BL2501" s="722"/>
      <c r="BM2501" s="722"/>
      <c r="BN2501" s="722"/>
      <c r="BO2501" s="722"/>
      <c r="BP2501" s="722"/>
      <c r="BQ2501" s="722"/>
      <c r="BR2501" s="722"/>
      <c r="BS2501" s="722"/>
      <c r="BT2501" s="722"/>
      <c r="BU2501" s="722"/>
      <c r="BV2501" s="722"/>
      <c r="BW2501" s="722"/>
      <c r="BX2501" s="722"/>
      <c r="BY2501" s="722"/>
      <c r="BZ2501" s="722"/>
      <c r="CA2501" s="722"/>
      <c r="CB2501" s="722"/>
      <c r="CC2501" s="722"/>
      <c r="CD2501" s="722"/>
      <c r="CE2501" s="722"/>
      <c r="CF2501" s="722"/>
      <c r="CG2501" s="722"/>
      <c r="CH2501" s="722"/>
      <c r="CI2501" s="722"/>
      <c r="CJ2501" s="722"/>
      <c r="CK2501" s="722"/>
      <c r="CL2501" s="722"/>
      <c r="CM2501" s="722"/>
      <c r="CN2501" s="722"/>
      <c r="CO2501" s="722"/>
      <c r="CP2501" s="722"/>
      <c r="CQ2501" s="722"/>
      <c r="CR2501" s="722"/>
      <c r="CS2501" s="722"/>
    </row>
    <row r="2502" spans="1:97" s="1376" customFormat="1">
      <c r="A2502" s="722"/>
      <c r="B2502" s="722"/>
      <c r="C2502" s="722"/>
      <c r="D2502" s="722"/>
      <c r="E2502" s="722"/>
      <c r="F2502" s="757"/>
      <c r="G2502" s="757"/>
      <c r="H2502" s="757"/>
      <c r="I2502" s="757"/>
      <c r="J2502" s="757"/>
      <c r="K2502" s="758"/>
      <c r="L2502" s="758"/>
      <c r="M2502" s="722"/>
      <c r="N2502" s="736"/>
      <c r="O2502" s="736"/>
      <c r="P2502" s="736"/>
      <c r="Q2502" s="736"/>
      <c r="R2502" s="736"/>
      <c r="S2502" s="736"/>
      <c r="T2502" s="736"/>
      <c r="U2502" s="736"/>
      <c r="BA2502" s="722"/>
      <c r="BB2502" s="722"/>
      <c r="BC2502" s="722"/>
      <c r="BD2502" s="722"/>
      <c r="BE2502" s="722"/>
      <c r="BF2502" s="722"/>
      <c r="BG2502" s="722"/>
      <c r="BH2502" s="722"/>
      <c r="BI2502" s="722"/>
      <c r="BJ2502" s="722"/>
      <c r="BK2502" s="722"/>
      <c r="BL2502" s="722"/>
      <c r="BM2502" s="722"/>
      <c r="BN2502" s="722"/>
      <c r="BO2502" s="722"/>
      <c r="BP2502" s="722"/>
      <c r="BQ2502" s="722"/>
      <c r="BR2502" s="722"/>
      <c r="BS2502" s="722"/>
      <c r="BT2502" s="722"/>
      <c r="BU2502" s="722"/>
      <c r="BV2502" s="722"/>
      <c r="BW2502" s="722"/>
      <c r="BX2502" s="722"/>
      <c r="BY2502" s="722"/>
      <c r="BZ2502" s="722"/>
      <c r="CA2502" s="722"/>
      <c r="CB2502" s="722"/>
      <c r="CC2502" s="722"/>
      <c r="CD2502" s="722"/>
      <c r="CE2502" s="722"/>
      <c r="CF2502" s="722"/>
      <c r="CG2502" s="722"/>
      <c r="CH2502" s="722"/>
      <c r="CI2502" s="722"/>
      <c r="CJ2502" s="722"/>
      <c r="CK2502" s="722"/>
      <c r="CL2502" s="722"/>
      <c r="CM2502" s="722"/>
      <c r="CN2502" s="722"/>
      <c r="CO2502" s="722"/>
      <c r="CP2502" s="722"/>
      <c r="CQ2502" s="722"/>
      <c r="CR2502" s="722"/>
      <c r="CS2502" s="722"/>
    </row>
    <row r="2503" spans="1:97" s="1376" customFormat="1">
      <c r="A2503" s="722"/>
      <c r="B2503" s="722"/>
      <c r="C2503" s="722"/>
      <c r="D2503" s="722"/>
      <c r="E2503" s="722"/>
      <c r="F2503" s="757"/>
      <c r="G2503" s="757"/>
      <c r="H2503" s="757"/>
      <c r="I2503" s="757"/>
      <c r="J2503" s="757"/>
      <c r="K2503" s="758"/>
      <c r="L2503" s="758"/>
      <c r="M2503" s="722"/>
      <c r="N2503" s="736"/>
      <c r="O2503" s="736"/>
      <c r="P2503" s="736"/>
      <c r="Q2503" s="736"/>
      <c r="R2503" s="736"/>
      <c r="S2503" s="736"/>
      <c r="T2503" s="736"/>
      <c r="U2503" s="736"/>
      <c r="BA2503" s="722"/>
      <c r="BB2503" s="722"/>
      <c r="BC2503" s="722"/>
      <c r="BD2503" s="722"/>
      <c r="BE2503" s="722"/>
      <c r="BF2503" s="722"/>
      <c r="BG2503" s="722"/>
      <c r="BH2503" s="722"/>
      <c r="BI2503" s="722"/>
      <c r="BJ2503" s="722"/>
      <c r="BK2503" s="722"/>
      <c r="BL2503" s="722"/>
      <c r="BM2503" s="722"/>
      <c r="BN2503" s="722"/>
      <c r="BO2503" s="722"/>
      <c r="BP2503" s="722"/>
      <c r="BQ2503" s="722"/>
      <c r="BR2503" s="722"/>
      <c r="BS2503" s="722"/>
      <c r="BT2503" s="722"/>
      <c r="BU2503" s="722"/>
      <c r="BV2503" s="722"/>
      <c r="BW2503" s="722"/>
      <c r="BX2503" s="722"/>
      <c r="BY2503" s="722"/>
      <c r="BZ2503" s="722"/>
      <c r="CA2503" s="722"/>
      <c r="CB2503" s="722"/>
      <c r="CC2503" s="722"/>
      <c r="CD2503" s="722"/>
      <c r="CE2503" s="722"/>
      <c r="CF2503" s="722"/>
      <c r="CG2503" s="722"/>
      <c r="CH2503" s="722"/>
      <c r="CI2503" s="722"/>
      <c r="CJ2503" s="722"/>
      <c r="CK2503" s="722"/>
      <c r="CL2503" s="722"/>
      <c r="CM2503" s="722"/>
      <c r="CN2503" s="722"/>
      <c r="CO2503" s="722"/>
      <c r="CP2503" s="722"/>
      <c r="CQ2503" s="722"/>
      <c r="CR2503" s="722"/>
      <c r="CS2503" s="722"/>
    </row>
    <row r="2504" spans="1:97" s="1376" customFormat="1">
      <c r="A2504" s="722"/>
      <c r="B2504" s="722"/>
      <c r="C2504" s="722"/>
      <c r="D2504" s="722"/>
      <c r="E2504" s="722"/>
      <c r="F2504" s="757"/>
      <c r="G2504" s="757"/>
      <c r="H2504" s="757"/>
      <c r="I2504" s="757"/>
      <c r="J2504" s="757"/>
      <c r="K2504" s="758"/>
      <c r="L2504" s="758"/>
      <c r="M2504" s="722"/>
      <c r="N2504" s="736"/>
      <c r="O2504" s="736"/>
      <c r="P2504" s="736"/>
      <c r="Q2504" s="736"/>
      <c r="R2504" s="736"/>
      <c r="S2504" s="736"/>
      <c r="T2504" s="736"/>
      <c r="U2504" s="736"/>
      <c r="BA2504" s="722"/>
      <c r="BB2504" s="722"/>
      <c r="BC2504" s="722"/>
      <c r="BD2504" s="722"/>
      <c r="BE2504" s="722"/>
      <c r="BF2504" s="722"/>
      <c r="BG2504" s="722"/>
      <c r="BH2504" s="722"/>
      <c r="BI2504" s="722"/>
      <c r="BJ2504" s="722"/>
      <c r="BK2504" s="722"/>
      <c r="BL2504" s="722"/>
      <c r="BM2504" s="722"/>
      <c r="BN2504" s="722"/>
      <c r="BO2504" s="722"/>
      <c r="BP2504" s="722"/>
      <c r="BQ2504" s="722"/>
      <c r="BR2504" s="722"/>
      <c r="BS2504" s="722"/>
      <c r="BT2504" s="722"/>
      <c r="BU2504" s="722"/>
      <c r="BV2504" s="722"/>
      <c r="BW2504" s="722"/>
      <c r="BX2504" s="722"/>
      <c r="BY2504" s="722"/>
      <c r="BZ2504" s="722"/>
      <c r="CA2504" s="722"/>
      <c r="CB2504" s="722"/>
      <c r="CC2504" s="722"/>
      <c r="CD2504" s="722"/>
      <c r="CE2504" s="722"/>
      <c r="CF2504" s="722"/>
      <c r="CG2504" s="722"/>
      <c r="CH2504" s="722"/>
      <c r="CI2504" s="722"/>
      <c r="CJ2504" s="722"/>
      <c r="CK2504" s="722"/>
      <c r="CL2504" s="722"/>
      <c r="CM2504" s="722"/>
      <c r="CN2504" s="722"/>
      <c r="CO2504" s="722"/>
      <c r="CP2504" s="722"/>
      <c r="CQ2504" s="722"/>
      <c r="CR2504" s="722"/>
      <c r="CS2504" s="722"/>
    </row>
    <row r="2505" spans="1:97" s="1376" customFormat="1">
      <c r="A2505" s="722"/>
      <c r="B2505" s="722"/>
      <c r="C2505" s="722"/>
      <c r="D2505" s="722"/>
      <c r="E2505" s="722"/>
      <c r="F2505" s="757"/>
      <c r="G2505" s="757"/>
      <c r="H2505" s="757"/>
      <c r="I2505" s="757"/>
      <c r="J2505" s="757"/>
      <c r="K2505" s="758"/>
      <c r="L2505" s="758"/>
      <c r="M2505" s="722"/>
      <c r="N2505" s="736"/>
      <c r="O2505" s="736"/>
      <c r="P2505" s="736"/>
      <c r="Q2505" s="736"/>
      <c r="R2505" s="736"/>
      <c r="S2505" s="736"/>
      <c r="T2505" s="736"/>
      <c r="U2505" s="736"/>
      <c r="BA2505" s="722"/>
      <c r="BB2505" s="722"/>
      <c r="BC2505" s="722"/>
      <c r="BD2505" s="722"/>
      <c r="BE2505" s="722"/>
      <c r="BF2505" s="722"/>
      <c r="BG2505" s="722"/>
      <c r="BH2505" s="722"/>
      <c r="BI2505" s="722"/>
      <c r="BJ2505" s="722"/>
      <c r="BK2505" s="722"/>
      <c r="BL2505" s="722"/>
      <c r="BM2505" s="722"/>
      <c r="BN2505" s="722"/>
      <c r="BO2505" s="722"/>
      <c r="BP2505" s="722"/>
      <c r="BQ2505" s="722"/>
      <c r="BR2505" s="722"/>
      <c r="BS2505" s="722"/>
      <c r="BT2505" s="722"/>
      <c r="BU2505" s="722"/>
      <c r="BV2505" s="722"/>
      <c r="BW2505" s="722"/>
      <c r="BX2505" s="722"/>
      <c r="BY2505" s="722"/>
      <c r="BZ2505" s="722"/>
      <c r="CA2505" s="722"/>
      <c r="CB2505" s="722"/>
      <c r="CC2505" s="722"/>
      <c r="CD2505" s="722"/>
      <c r="CE2505" s="722"/>
      <c r="CF2505" s="722"/>
      <c r="CG2505" s="722"/>
      <c r="CH2505" s="722"/>
      <c r="CI2505" s="722"/>
      <c r="CJ2505" s="722"/>
      <c r="CK2505" s="722"/>
      <c r="CL2505" s="722"/>
      <c r="CM2505" s="722"/>
      <c r="CN2505" s="722"/>
      <c r="CO2505" s="722"/>
      <c r="CP2505" s="722"/>
      <c r="CQ2505" s="722"/>
      <c r="CR2505" s="722"/>
      <c r="CS2505" s="722"/>
    </row>
    <row r="2506" spans="1:97" s="1376" customFormat="1">
      <c r="A2506" s="722"/>
      <c r="B2506" s="722"/>
      <c r="C2506" s="722"/>
      <c r="D2506" s="722"/>
      <c r="E2506" s="722"/>
      <c r="F2506" s="757"/>
      <c r="G2506" s="757"/>
      <c r="H2506" s="757"/>
      <c r="I2506" s="757"/>
      <c r="J2506" s="757"/>
      <c r="K2506" s="758"/>
      <c r="L2506" s="758"/>
      <c r="M2506" s="722"/>
      <c r="N2506" s="736"/>
      <c r="O2506" s="736"/>
      <c r="P2506" s="736"/>
      <c r="Q2506" s="736"/>
      <c r="R2506" s="736"/>
      <c r="S2506" s="736"/>
      <c r="T2506" s="736"/>
      <c r="U2506" s="736"/>
      <c r="BA2506" s="722"/>
      <c r="BB2506" s="722"/>
      <c r="BC2506" s="722"/>
      <c r="BD2506" s="722"/>
      <c r="BE2506" s="722"/>
      <c r="BF2506" s="722"/>
      <c r="BG2506" s="722"/>
      <c r="BH2506" s="722"/>
      <c r="BI2506" s="722"/>
      <c r="BJ2506" s="722"/>
      <c r="BK2506" s="722"/>
      <c r="BL2506" s="722"/>
      <c r="BM2506" s="722"/>
      <c r="BN2506" s="722"/>
      <c r="BO2506" s="722"/>
      <c r="BP2506" s="722"/>
      <c r="BQ2506" s="722"/>
      <c r="BR2506" s="722"/>
      <c r="BS2506" s="722"/>
      <c r="BT2506" s="722"/>
      <c r="BU2506" s="722"/>
      <c r="BV2506" s="722"/>
      <c r="BW2506" s="722"/>
      <c r="BX2506" s="722"/>
      <c r="BY2506" s="722"/>
      <c r="BZ2506" s="722"/>
      <c r="CA2506" s="722"/>
      <c r="CB2506" s="722"/>
      <c r="CC2506" s="722"/>
      <c r="CD2506" s="722"/>
      <c r="CE2506" s="722"/>
      <c r="CF2506" s="722"/>
      <c r="CG2506" s="722"/>
      <c r="CH2506" s="722"/>
      <c r="CI2506" s="722"/>
      <c r="CJ2506" s="722"/>
      <c r="CK2506" s="722"/>
      <c r="CL2506" s="722"/>
      <c r="CM2506" s="722"/>
      <c r="CN2506" s="722"/>
      <c r="CO2506" s="722"/>
      <c r="CP2506" s="722"/>
      <c r="CQ2506" s="722"/>
      <c r="CR2506" s="722"/>
      <c r="CS2506" s="722"/>
    </row>
    <row r="2507" spans="1:97" s="1376" customFormat="1">
      <c r="A2507" s="722"/>
      <c r="B2507" s="722"/>
      <c r="C2507" s="722"/>
      <c r="D2507" s="722"/>
      <c r="E2507" s="722"/>
      <c r="F2507" s="757"/>
      <c r="G2507" s="757"/>
      <c r="H2507" s="757"/>
      <c r="I2507" s="757"/>
      <c r="J2507" s="757"/>
      <c r="K2507" s="758"/>
      <c r="L2507" s="758"/>
      <c r="M2507" s="722"/>
      <c r="N2507" s="736"/>
      <c r="O2507" s="736"/>
      <c r="P2507" s="736"/>
      <c r="Q2507" s="736"/>
      <c r="R2507" s="736"/>
      <c r="S2507" s="736"/>
      <c r="T2507" s="736"/>
      <c r="U2507" s="736"/>
      <c r="BA2507" s="722"/>
      <c r="BB2507" s="722"/>
      <c r="BC2507" s="722"/>
      <c r="BD2507" s="722"/>
      <c r="BE2507" s="722"/>
      <c r="BF2507" s="722"/>
      <c r="BG2507" s="722"/>
      <c r="BH2507" s="722"/>
      <c r="BI2507" s="722"/>
      <c r="BJ2507" s="722"/>
      <c r="BK2507" s="722"/>
      <c r="BL2507" s="722"/>
      <c r="BM2507" s="722"/>
      <c r="BN2507" s="722"/>
      <c r="BO2507" s="722"/>
      <c r="BP2507" s="722"/>
      <c r="BQ2507" s="722"/>
      <c r="BR2507" s="722"/>
      <c r="BS2507" s="722"/>
      <c r="BT2507" s="722"/>
      <c r="BU2507" s="722"/>
      <c r="BV2507" s="722"/>
      <c r="BW2507" s="722"/>
      <c r="BX2507" s="722"/>
      <c r="BY2507" s="722"/>
      <c r="BZ2507" s="722"/>
      <c r="CA2507" s="722"/>
      <c r="CB2507" s="722"/>
      <c r="CC2507" s="722"/>
      <c r="CD2507" s="722"/>
      <c r="CE2507" s="722"/>
      <c r="CF2507" s="722"/>
      <c r="CG2507" s="722"/>
      <c r="CH2507" s="722"/>
      <c r="CI2507" s="722"/>
      <c r="CJ2507" s="722"/>
      <c r="CK2507" s="722"/>
      <c r="CL2507" s="722"/>
      <c r="CM2507" s="722"/>
      <c r="CN2507" s="722"/>
      <c r="CO2507" s="722"/>
      <c r="CP2507" s="722"/>
      <c r="CQ2507" s="722"/>
      <c r="CR2507" s="722"/>
      <c r="CS2507" s="722"/>
    </row>
    <row r="2508" spans="1:97" s="1376" customFormat="1">
      <c r="A2508" s="722"/>
      <c r="B2508" s="722"/>
      <c r="C2508" s="722"/>
      <c r="D2508" s="722"/>
      <c r="E2508" s="722"/>
      <c r="F2508" s="757"/>
      <c r="G2508" s="757"/>
      <c r="H2508" s="757"/>
      <c r="I2508" s="757"/>
      <c r="J2508" s="757"/>
      <c r="K2508" s="758"/>
      <c r="L2508" s="758"/>
      <c r="M2508" s="722"/>
      <c r="N2508" s="736"/>
      <c r="O2508" s="736"/>
      <c r="P2508" s="736"/>
      <c r="Q2508" s="736"/>
      <c r="R2508" s="736"/>
      <c r="S2508" s="736"/>
      <c r="T2508" s="736"/>
      <c r="U2508" s="736"/>
      <c r="BA2508" s="722"/>
      <c r="BB2508" s="722"/>
      <c r="BC2508" s="722"/>
      <c r="BD2508" s="722"/>
      <c r="BE2508" s="722"/>
      <c r="BF2508" s="722"/>
      <c r="BG2508" s="722"/>
      <c r="BH2508" s="722"/>
      <c r="BI2508" s="722"/>
      <c r="BJ2508" s="722"/>
      <c r="BK2508" s="722"/>
      <c r="BL2508" s="722"/>
      <c r="BM2508" s="722"/>
      <c r="BN2508" s="722"/>
      <c r="BO2508" s="722"/>
      <c r="BP2508" s="722"/>
      <c r="BQ2508" s="722"/>
      <c r="BR2508" s="722"/>
      <c r="BS2508" s="722"/>
      <c r="BT2508" s="722"/>
      <c r="BU2508" s="722"/>
      <c r="BV2508" s="722"/>
      <c r="BW2508" s="722"/>
      <c r="BX2508" s="722"/>
      <c r="BY2508" s="722"/>
      <c r="BZ2508" s="722"/>
      <c r="CA2508" s="722"/>
      <c r="CB2508" s="722"/>
      <c r="CC2508" s="722"/>
      <c r="CD2508" s="722"/>
      <c r="CE2508" s="722"/>
      <c r="CF2508" s="722"/>
      <c r="CG2508" s="722"/>
      <c r="CH2508" s="722"/>
      <c r="CI2508" s="722"/>
      <c r="CJ2508" s="722"/>
      <c r="CK2508" s="722"/>
      <c r="CL2508" s="722"/>
      <c r="CM2508" s="722"/>
      <c r="CN2508" s="722"/>
      <c r="CO2508" s="722"/>
      <c r="CP2508" s="722"/>
      <c r="CQ2508" s="722"/>
      <c r="CR2508" s="722"/>
      <c r="CS2508" s="722"/>
    </row>
    <row r="2509" spans="1:97" s="1376" customFormat="1">
      <c r="A2509" s="722"/>
      <c r="B2509" s="722"/>
      <c r="C2509" s="722"/>
      <c r="D2509" s="722"/>
      <c r="E2509" s="722"/>
      <c r="F2509" s="757"/>
      <c r="G2509" s="757"/>
      <c r="H2509" s="757"/>
      <c r="I2509" s="757"/>
      <c r="J2509" s="757"/>
      <c r="K2509" s="758"/>
      <c r="L2509" s="758"/>
      <c r="M2509" s="722"/>
      <c r="N2509" s="736"/>
      <c r="O2509" s="736"/>
      <c r="P2509" s="736"/>
      <c r="Q2509" s="736"/>
      <c r="R2509" s="736"/>
      <c r="S2509" s="736"/>
      <c r="T2509" s="736"/>
      <c r="U2509" s="736"/>
      <c r="BA2509" s="722"/>
      <c r="BB2509" s="722"/>
      <c r="BC2509" s="722"/>
      <c r="BD2509" s="722"/>
      <c r="BE2509" s="722"/>
      <c r="BF2509" s="722"/>
      <c r="BG2509" s="722"/>
      <c r="BH2509" s="722"/>
      <c r="BI2509" s="722"/>
      <c r="BJ2509" s="722"/>
      <c r="BK2509" s="722"/>
      <c r="BL2509" s="722"/>
      <c r="BM2509" s="722"/>
      <c r="BN2509" s="722"/>
      <c r="BO2509" s="722"/>
      <c r="BP2509" s="722"/>
      <c r="BQ2509" s="722"/>
      <c r="BR2509" s="722"/>
      <c r="BS2509" s="722"/>
      <c r="BT2509" s="722"/>
      <c r="BU2509" s="722"/>
      <c r="BV2509" s="722"/>
      <c r="BW2509" s="722"/>
      <c r="BX2509" s="722"/>
      <c r="BY2509" s="722"/>
      <c r="BZ2509" s="722"/>
      <c r="CA2509" s="722"/>
      <c r="CB2509" s="722"/>
      <c r="CC2509" s="722"/>
      <c r="CD2509" s="722"/>
      <c r="CE2509" s="722"/>
      <c r="CF2509" s="722"/>
      <c r="CG2509" s="722"/>
      <c r="CH2509" s="722"/>
      <c r="CI2509" s="722"/>
      <c r="CJ2509" s="722"/>
      <c r="CK2509" s="722"/>
      <c r="CL2509" s="722"/>
      <c r="CM2509" s="722"/>
      <c r="CN2509" s="722"/>
      <c r="CO2509" s="722"/>
      <c r="CP2509" s="722"/>
      <c r="CQ2509" s="722"/>
      <c r="CR2509" s="722"/>
      <c r="CS2509" s="722"/>
    </row>
    <row r="2510" spans="1:97" s="1376" customFormat="1">
      <c r="A2510" s="722"/>
      <c r="B2510" s="722"/>
      <c r="C2510" s="722"/>
      <c r="D2510" s="722"/>
      <c r="E2510" s="722"/>
      <c r="F2510" s="757"/>
      <c r="G2510" s="757"/>
      <c r="H2510" s="757"/>
      <c r="I2510" s="757"/>
      <c r="J2510" s="757"/>
      <c r="K2510" s="758"/>
      <c r="L2510" s="758"/>
      <c r="M2510" s="722"/>
      <c r="N2510" s="736"/>
      <c r="O2510" s="736"/>
      <c r="P2510" s="736"/>
      <c r="Q2510" s="736"/>
      <c r="R2510" s="736"/>
      <c r="S2510" s="736"/>
      <c r="T2510" s="736"/>
      <c r="U2510" s="736"/>
      <c r="BA2510" s="722"/>
      <c r="BB2510" s="722"/>
      <c r="BC2510" s="722"/>
      <c r="BD2510" s="722"/>
      <c r="BE2510" s="722"/>
      <c r="BF2510" s="722"/>
      <c r="BG2510" s="722"/>
      <c r="BH2510" s="722"/>
      <c r="BI2510" s="722"/>
      <c r="BJ2510" s="722"/>
      <c r="BK2510" s="722"/>
      <c r="BL2510" s="722"/>
      <c r="BM2510" s="722"/>
      <c r="BN2510" s="722"/>
      <c r="BO2510" s="722"/>
      <c r="BP2510" s="722"/>
      <c r="BQ2510" s="722"/>
      <c r="BR2510" s="722"/>
      <c r="BS2510" s="722"/>
      <c r="BT2510" s="722"/>
      <c r="BU2510" s="722"/>
      <c r="BV2510" s="722"/>
      <c r="BW2510" s="722"/>
      <c r="BX2510" s="722"/>
      <c r="BY2510" s="722"/>
      <c r="BZ2510" s="722"/>
      <c r="CA2510" s="722"/>
      <c r="CB2510" s="722"/>
      <c r="CC2510" s="722"/>
      <c r="CD2510" s="722"/>
      <c r="CE2510" s="722"/>
      <c r="CF2510" s="722"/>
      <c r="CG2510" s="722"/>
      <c r="CH2510" s="722"/>
      <c r="CI2510" s="722"/>
      <c r="CJ2510" s="722"/>
      <c r="CK2510" s="722"/>
      <c r="CL2510" s="722"/>
      <c r="CM2510" s="722"/>
      <c r="CN2510" s="722"/>
      <c r="CO2510" s="722"/>
      <c r="CP2510" s="722"/>
      <c r="CQ2510" s="722"/>
      <c r="CR2510" s="722"/>
      <c r="CS2510" s="722"/>
    </row>
    <row r="2511" spans="1:97" s="1376" customFormat="1">
      <c r="A2511" s="722"/>
      <c r="B2511" s="722"/>
      <c r="C2511" s="722"/>
      <c r="D2511" s="722"/>
      <c r="E2511" s="722"/>
      <c r="F2511" s="757"/>
      <c r="G2511" s="757"/>
      <c r="H2511" s="757"/>
      <c r="I2511" s="757"/>
      <c r="J2511" s="757"/>
      <c r="K2511" s="758"/>
      <c r="L2511" s="758"/>
      <c r="M2511" s="722"/>
      <c r="N2511" s="736"/>
      <c r="O2511" s="736"/>
      <c r="P2511" s="736"/>
      <c r="Q2511" s="736"/>
      <c r="R2511" s="736"/>
      <c r="S2511" s="736"/>
      <c r="T2511" s="736"/>
      <c r="U2511" s="736"/>
      <c r="BA2511" s="722"/>
      <c r="BB2511" s="722"/>
      <c r="BC2511" s="722"/>
      <c r="BD2511" s="722"/>
      <c r="BE2511" s="722"/>
      <c r="BF2511" s="722"/>
      <c r="BG2511" s="722"/>
      <c r="BH2511" s="722"/>
      <c r="BI2511" s="722"/>
      <c r="BJ2511" s="722"/>
      <c r="BK2511" s="722"/>
      <c r="BL2511" s="722"/>
      <c r="BM2511" s="722"/>
      <c r="BN2511" s="722"/>
      <c r="BO2511" s="722"/>
      <c r="BP2511" s="722"/>
      <c r="BQ2511" s="722"/>
      <c r="BR2511" s="722"/>
      <c r="BS2511" s="722"/>
      <c r="BT2511" s="722"/>
      <c r="BU2511" s="722"/>
      <c r="BV2511" s="722"/>
      <c r="BW2511" s="722"/>
      <c r="BX2511" s="722"/>
      <c r="BY2511" s="722"/>
      <c r="BZ2511" s="722"/>
      <c r="CA2511" s="722"/>
      <c r="CB2511" s="722"/>
      <c r="CC2511" s="722"/>
      <c r="CD2511" s="722"/>
      <c r="CE2511" s="722"/>
      <c r="CF2511" s="722"/>
      <c r="CG2511" s="722"/>
      <c r="CH2511" s="722"/>
      <c r="CI2511" s="722"/>
      <c r="CJ2511" s="722"/>
      <c r="CK2511" s="722"/>
      <c r="CL2511" s="722"/>
      <c r="CM2511" s="722"/>
      <c r="CN2511" s="722"/>
      <c r="CO2511" s="722"/>
      <c r="CP2511" s="722"/>
      <c r="CQ2511" s="722"/>
      <c r="CR2511" s="722"/>
      <c r="CS2511" s="722"/>
    </row>
    <row r="2512" spans="1:97" s="1376" customFormat="1">
      <c r="A2512" s="722"/>
      <c r="B2512" s="722"/>
      <c r="C2512" s="722"/>
      <c r="D2512" s="722"/>
      <c r="E2512" s="722"/>
      <c r="F2512" s="757"/>
      <c r="G2512" s="757"/>
      <c r="H2512" s="757"/>
      <c r="I2512" s="757"/>
      <c r="J2512" s="757"/>
      <c r="K2512" s="758"/>
      <c r="L2512" s="758"/>
      <c r="M2512" s="722"/>
      <c r="N2512" s="736"/>
      <c r="O2512" s="736"/>
      <c r="P2512" s="736"/>
      <c r="Q2512" s="736"/>
      <c r="R2512" s="736"/>
      <c r="S2512" s="736"/>
      <c r="T2512" s="736"/>
      <c r="U2512" s="736"/>
      <c r="BA2512" s="722"/>
      <c r="BB2512" s="722"/>
      <c r="BC2512" s="722"/>
      <c r="BD2512" s="722"/>
      <c r="BE2512" s="722"/>
      <c r="BF2512" s="722"/>
      <c r="BG2512" s="722"/>
      <c r="BH2512" s="722"/>
      <c r="BI2512" s="722"/>
      <c r="BJ2512" s="722"/>
      <c r="BK2512" s="722"/>
      <c r="BL2512" s="722"/>
      <c r="BM2512" s="722"/>
      <c r="BN2512" s="722"/>
      <c r="BO2512" s="722"/>
      <c r="BP2512" s="722"/>
      <c r="BQ2512" s="722"/>
      <c r="BR2512" s="722"/>
      <c r="BS2512" s="722"/>
      <c r="BT2512" s="722"/>
      <c r="BU2512" s="722"/>
      <c r="BV2512" s="722"/>
      <c r="BW2512" s="722"/>
      <c r="BX2512" s="722"/>
      <c r="BY2512" s="722"/>
      <c r="BZ2512" s="722"/>
      <c r="CA2512" s="722"/>
      <c r="CB2512" s="722"/>
      <c r="CC2512" s="722"/>
      <c r="CD2512" s="722"/>
      <c r="CE2512" s="722"/>
      <c r="CF2512" s="722"/>
      <c r="CG2512" s="722"/>
      <c r="CH2512" s="722"/>
      <c r="CI2512" s="722"/>
      <c r="CJ2512" s="722"/>
      <c r="CK2512" s="722"/>
      <c r="CL2512" s="722"/>
      <c r="CM2512" s="722"/>
      <c r="CN2512" s="722"/>
      <c r="CO2512" s="722"/>
      <c r="CP2512" s="722"/>
      <c r="CQ2512" s="722"/>
      <c r="CR2512" s="722"/>
      <c r="CS2512" s="722"/>
    </row>
    <row r="2513" spans="1:97" s="1376" customFormat="1">
      <c r="A2513" s="722"/>
      <c r="B2513" s="722"/>
      <c r="C2513" s="722"/>
      <c r="D2513" s="722"/>
      <c r="E2513" s="722"/>
      <c r="F2513" s="757"/>
      <c r="G2513" s="757"/>
      <c r="H2513" s="757"/>
      <c r="I2513" s="757"/>
      <c r="J2513" s="757"/>
      <c r="K2513" s="758"/>
      <c r="L2513" s="758"/>
      <c r="M2513" s="722"/>
      <c r="N2513" s="736"/>
      <c r="O2513" s="736"/>
      <c r="P2513" s="736"/>
      <c r="Q2513" s="736"/>
      <c r="R2513" s="736"/>
      <c r="S2513" s="736"/>
      <c r="T2513" s="736"/>
      <c r="U2513" s="736"/>
      <c r="BA2513" s="722"/>
      <c r="BB2513" s="722"/>
      <c r="BC2513" s="722"/>
      <c r="BD2513" s="722"/>
      <c r="BE2513" s="722"/>
      <c r="BF2513" s="722"/>
      <c r="BG2513" s="722"/>
      <c r="BH2513" s="722"/>
      <c r="BI2513" s="722"/>
      <c r="BJ2513" s="722"/>
      <c r="BK2513" s="722"/>
      <c r="BL2513" s="722"/>
      <c r="BM2513" s="722"/>
      <c r="BN2513" s="722"/>
      <c r="BO2513" s="722"/>
      <c r="BP2513" s="722"/>
      <c r="BQ2513" s="722"/>
      <c r="BR2513" s="722"/>
      <c r="BS2513" s="722"/>
      <c r="BT2513" s="722"/>
      <c r="BU2513" s="722"/>
      <c r="BV2513" s="722"/>
      <c r="BW2513" s="722"/>
      <c r="BX2513" s="722"/>
      <c r="BY2513" s="722"/>
      <c r="BZ2513" s="722"/>
      <c r="CA2513" s="722"/>
      <c r="CB2513" s="722"/>
      <c r="CC2513" s="722"/>
      <c r="CD2513" s="722"/>
      <c r="CE2513" s="722"/>
      <c r="CF2513" s="722"/>
      <c r="CG2513" s="722"/>
      <c r="CH2513" s="722"/>
      <c r="CI2513" s="722"/>
      <c r="CJ2513" s="722"/>
      <c r="CK2513" s="722"/>
      <c r="CL2513" s="722"/>
      <c r="CM2513" s="722"/>
      <c r="CN2513" s="722"/>
      <c r="CO2513" s="722"/>
      <c r="CP2513" s="722"/>
      <c r="CQ2513" s="722"/>
      <c r="CR2513" s="722"/>
      <c r="CS2513" s="722"/>
    </row>
    <row r="2514" spans="1:97" s="1376" customFormat="1">
      <c r="A2514" s="722"/>
      <c r="B2514" s="722"/>
      <c r="C2514" s="722"/>
      <c r="D2514" s="722"/>
      <c r="E2514" s="722"/>
      <c r="F2514" s="757"/>
      <c r="G2514" s="757"/>
      <c r="H2514" s="757"/>
      <c r="I2514" s="757"/>
      <c r="J2514" s="757"/>
      <c r="K2514" s="758"/>
      <c r="L2514" s="758"/>
      <c r="M2514" s="722"/>
      <c r="N2514" s="736"/>
      <c r="O2514" s="736"/>
      <c r="P2514" s="736"/>
      <c r="Q2514" s="736"/>
      <c r="R2514" s="736"/>
      <c r="S2514" s="736"/>
      <c r="T2514" s="736"/>
      <c r="U2514" s="736"/>
      <c r="BA2514" s="722"/>
      <c r="BB2514" s="722"/>
      <c r="BC2514" s="722"/>
      <c r="BD2514" s="722"/>
      <c r="BE2514" s="722"/>
      <c r="BF2514" s="722"/>
      <c r="BG2514" s="722"/>
      <c r="BH2514" s="722"/>
      <c r="BI2514" s="722"/>
      <c r="BJ2514" s="722"/>
      <c r="BK2514" s="722"/>
      <c r="BL2514" s="722"/>
      <c r="BM2514" s="722"/>
      <c r="BN2514" s="722"/>
      <c r="BO2514" s="722"/>
      <c r="BP2514" s="722"/>
      <c r="BQ2514" s="722"/>
      <c r="BR2514" s="722"/>
      <c r="BS2514" s="722"/>
      <c r="BT2514" s="722"/>
      <c r="BU2514" s="722"/>
      <c r="BV2514" s="722"/>
      <c r="BW2514" s="722"/>
      <c r="BX2514" s="722"/>
      <c r="BY2514" s="722"/>
      <c r="BZ2514" s="722"/>
      <c r="CA2514" s="722"/>
      <c r="CB2514" s="722"/>
      <c r="CC2514" s="722"/>
      <c r="CD2514" s="722"/>
      <c r="CE2514" s="722"/>
      <c r="CF2514" s="722"/>
      <c r="CG2514" s="722"/>
      <c r="CH2514" s="722"/>
      <c r="CI2514" s="722"/>
      <c r="CJ2514" s="722"/>
      <c r="CK2514" s="722"/>
      <c r="CL2514" s="722"/>
      <c r="CM2514" s="722"/>
      <c r="CN2514" s="722"/>
      <c r="CO2514" s="722"/>
      <c r="CP2514" s="722"/>
      <c r="CQ2514" s="722"/>
      <c r="CR2514" s="722"/>
      <c r="CS2514" s="722"/>
    </row>
    <row r="2515" spans="1:97" s="1376" customFormat="1">
      <c r="A2515" s="722"/>
      <c r="B2515" s="722"/>
      <c r="C2515" s="722"/>
      <c r="D2515" s="722"/>
      <c r="E2515" s="722"/>
      <c r="F2515" s="757"/>
      <c r="G2515" s="757"/>
      <c r="H2515" s="757"/>
      <c r="I2515" s="757"/>
      <c r="J2515" s="757"/>
      <c r="K2515" s="758"/>
      <c r="L2515" s="758"/>
      <c r="M2515" s="722"/>
      <c r="N2515" s="736"/>
      <c r="O2515" s="736"/>
      <c r="P2515" s="736"/>
      <c r="Q2515" s="736"/>
      <c r="R2515" s="736"/>
      <c r="S2515" s="736"/>
      <c r="T2515" s="736"/>
      <c r="U2515" s="736"/>
      <c r="BA2515" s="722"/>
      <c r="BB2515" s="722"/>
      <c r="BC2515" s="722"/>
      <c r="BD2515" s="722"/>
      <c r="BE2515" s="722"/>
      <c r="BF2515" s="722"/>
      <c r="BG2515" s="722"/>
      <c r="BH2515" s="722"/>
      <c r="BI2515" s="722"/>
      <c r="BJ2515" s="722"/>
      <c r="BK2515" s="722"/>
      <c r="BL2515" s="722"/>
      <c r="BM2515" s="722"/>
      <c r="BN2515" s="722"/>
      <c r="BO2515" s="722"/>
      <c r="BP2515" s="722"/>
      <c r="BQ2515" s="722"/>
      <c r="BR2515" s="722"/>
      <c r="BS2515" s="722"/>
      <c r="BT2515" s="722"/>
      <c r="BU2515" s="722"/>
      <c r="BV2515" s="722"/>
      <c r="BW2515" s="722"/>
      <c r="BX2515" s="722"/>
      <c r="BY2515" s="722"/>
      <c r="BZ2515" s="722"/>
      <c r="CA2515" s="722"/>
      <c r="CB2515" s="722"/>
      <c r="CC2515" s="722"/>
      <c r="CD2515" s="722"/>
      <c r="CE2515" s="722"/>
      <c r="CF2515" s="722"/>
      <c r="CG2515" s="722"/>
      <c r="CH2515" s="722"/>
      <c r="CI2515" s="722"/>
      <c r="CJ2515" s="722"/>
      <c r="CK2515" s="722"/>
      <c r="CL2515" s="722"/>
      <c r="CM2515" s="722"/>
      <c r="CN2515" s="722"/>
      <c r="CO2515" s="722"/>
      <c r="CP2515" s="722"/>
      <c r="CQ2515" s="722"/>
      <c r="CR2515" s="722"/>
      <c r="CS2515" s="722"/>
    </row>
    <row r="2516" spans="1:97" s="1376" customFormat="1">
      <c r="A2516" s="722"/>
      <c r="B2516" s="722"/>
      <c r="C2516" s="722"/>
      <c r="D2516" s="722"/>
      <c r="E2516" s="722"/>
      <c r="F2516" s="757"/>
      <c r="G2516" s="757"/>
      <c r="H2516" s="757"/>
      <c r="I2516" s="757"/>
      <c r="J2516" s="757"/>
      <c r="K2516" s="758"/>
      <c r="L2516" s="758"/>
      <c r="M2516" s="722"/>
      <c r="N2516" s="736"/>
      <c r="O2516" s="736"/>
      <c r="P2516" s="736"/>
      <c r="Q2516" s="736"/>
      <c r="R2516" s="736"/>
      <c r="S2516" s="736"/>
      <c r="T2516" s="736"/>
      <c r="U2516" s="736"/>
      <c r="BA2516" s="722"/>
      <c r="BB2516" s="722"/>
      <c r="BC2516" s="722"/>
      <c r="BD2516" s="722"/>
      <c r="BE2516" s="722"/>
      <c r="BF2516" s="722"/>
      <c r="BG2516" s="722"/>
      <c r="BH2516" s="722"/>
      <c r="BI2516" s="722"/>
      <c r="BJ2516" s="722"/>
      <c r="BK2516" s="722"/>
      <c r="BL2516" s="722"/>
      <c r="BM2516" s="722"/>
      <c r="BN2516" s="722"/>
      <c r="BO2516" s="722"/>
      <c r="BP2516" s="722"/>
      <c r="BQ2516" s="722"/>
      <c r="BR2516" s="722"/>
      <c r="BS2516" s="722"/>
      <c r="BT2516" s="722"/>
      <c r="BU2516" s="722"/>
      <c r="BV2516" s="722"/>
      <c r="BW2516" s="722"/>
      <c r="BX2516" s="722"/>
      <c r="BY2516" s="722"/>
      <c r="BZ2516" s="722"/>
      <c r="CA2516" s="722"/>
      <c r="CB2516" s="722"/>
      <c r="CC2516" s="722"/>
      <c r="CD2516" s="722"/>
      <c r="CE2516" s="722"/>
      <c r="CF2516" s="722"/>
      <c r="CG2516" s="722"/>
      <c r="CH2516" s="722"/>
      <c r="CI2516" s="722"/>
      <c r="CJ2516" s="722"/>
      <c r="CK2516" s="722"/>
      <c r="CL2516" s="722"/>
      <c r="CM2516" s="722"/>
      <c r="CN2516" s="722"/>
      <c r="CO2516" s="722"/>
      <c r="CP2516" s="722"/>
      <c r="CQ2516" s="722"/>
      <c r="CR2516" s="722"/>
      <c r="CS2516" s="722"/>
    </row>
    <row r="2517" spans="1:97" s="1376" customFormat="1">
      <c r="A2517" s="722"/>
      <c r="B2517" s="722"/>
      <c r="C2517" s="722"/>
      <c r="D2517" s="722"/>
      <c r="E2517" s="722"/>
      <c r="F2517" s="757"/>
      <c r="G2517" s="757"/>
      <c r="H2517" s="757"/>
      <c r="I2517" s="757"/>
      <c r="J2517" s="757"/>
      <c r="K2517" s="758"/>
      <c r="L2517" s="758"/>
      <c r="M2517" s="722"/>
      <c r="N2517" s="736"/>
      <c r="O2517" s="736"/>
      <c r="P2517" s="736"/>
      <c r="Q2517" s="736"/>
      <c r="R2517" s="736"/>
      <c r="S2517" s="736"/>
      <c r="T2517" s="736"/>
      <c r="U2517" s="736"/>
      <c r="BA2517" s="722"/>
      <c r="BB2517" s="722"/>
      <c r="BC2517" s="722"/>
      <c r="BD2517" s="722"/>
      <c r="BE2517" s="722"/>
      <c r="BF2517" s="722"/>
      <c r="BG2517" s="722"/>
      <c r="BH2517" s="722"/>
      <c r="BI2517" s="722"/>
      <c r="BJ2517" s="722"/>
      <c r="BK2517" s="722"/>
      <c r="BL2517" s="722"/>
      <c r="BM2517" s="722"/>
      <c r="BN2517" s="722"/>
      <c r="BO2517" s="722"/>
      <c r="BP2517" s="722"/>
      <c r="BQ2517" s="722"/>
      <c r="BR2517" s="722"/>
      <c r="BS2517" s="722"/>
      <c r="BT2517" s="722"/>
      <c r="BU2517" s="722"/>
      <c r="BV2517" s="722"/>
      <c r="BW2517" s="722"/>
      <c r="BX2517" s="722"/>
      <c r="BY2517" s="722"/>
      <c r="BZ2517" s="722"/>
      <c r="CA2517" s="722"/>
      <c r="CB2517" s="722"/>
      <c r="CC2517" s="722"/>
      <c r="CD2517" s="722"/>
      <c r="CE2517" s="722"/>
      <c r="CF2517" s="722"/>
      <c r="CG2517" s="722"/>
      <c r="CH2517" s="722"/>
      <c r="CI2517" s="722"/>
      <c r="CJ2517" s="722"/>
      <c r="CK2517" s="722"/>
      <c r="CL2517" s="722"/>
      <c r="CM2517" s="722"/>
      <c r="CN2517" s="722"/>
      <c r="CO2517" s="722"/>
      <c r="CP2517" s="722"/>
      <c r="CQ2517" s="722"/>
      <c r="CR2517" s="722"/>
      <c r="CS2517" s="722"/>
    </row>
    <row r="2518" spans="1:97" s="1376" customFormat="1">
      <c r="A2518" s="722"/>
      <c r="B2518" s="722"/>
      <c r="C2518" s="722"/>
      <c r="D2518" s="722"/>
      <c r="E2518" s="722"/>
      <c r="F2518" s="757"/>
      <c r="G2518" s="757"/>
      <c r="H2518" s="757"/>
      <c r="I2518" s="757"/>
      <c r="J2518" s="757"/>
      <c r="K2518" s="758"/>
      <c r="L2518" s="758"/>
      <c r="M2518" s="722"/>
      <c r="N2518" s="736"/>
      <c r="O2518" s="736"/>
      <c r="P2518" s="736"/>
      <c r="Q2518" s="736"/>
      <c r="R2518" s="736"/>
      <c r="S2518" s="736"/>
      <c r="T2518" s="736"/>
      <c r="U2518" s="736"/>
      <c r="BA2518" s="722"/>
      <c r="BB2518" s="722"/>
      <c r="BC2518" s="722"/>
      <c r="BD2518" s="722"/>
      <c r="BE2518" s="722"/>
      <c r="BF2518" s="722"/>
      <c r="BG2518" s="722"/>
      <c r="BH2518" s="722"/>
      <c r="BI2518" s="722"/>
      <c r="BJ2518" s="722"/>
      <c r="BK2518" s="722"/>
      <c r="BL2518" s="722"/>
      <c r="BM2518" s="722"/>
      <c r="BN2518" s="722"/>
      <c r="BO2518" s="722"/>
      <c r="BP2518" s="722"/>
      <c r="BQ2518" s="722"/>
      <c r="BR2518" s="722"/>
      <c r="BS2518" s="722"/>
      <c r="BT2518" s="722"/>
      <c r="BU2518" s="722"/>
      <c r="BV2518" s="722"/>
      <c r="BW2518" s="722"/>
      <c r="BX2518" s="722"/>
      <c r="BY2518" s="722"/>
      <c r="BZ2518" s="722"/>
      <c r="CA2518" s="722"/>
      <c r="CB2518" s="722"/>
      <c r="CC2518" s="722"/>
      <c r="CD2518" s="722"/>
      <c r="CE2518" s="722"/>
      <c r="CF2518" s="722"/>
      <c r="CG2518" s="722"/>
      <c r="CH2518" s="722"/>
      <c r="CI2518" s="722"/>
      <c r="CJ2518" s="722"/>
      <c r="CK2518" s="722"/>
      <c r="CL2518" s="722"/>
      <c r="CM2518" s="722"/>
      <c r="CN2518" s="722"/>
      <c r="CO2518" s="722"/>
      <c r="CP2518" s="722"/>
      <c r="CQ2518" s="722"/>
      <c r="CR2518" s="722"/>
      <c r="CS2518" s="722"/>
    </row>
    <row r="2519" spans="1:97" s="1376" customFormat="1">
      <c r="A2519" s="722"/>
      <c r="B2519" s="722"/>
      <c r="C2519" s="722"/>
      <c r="D2519" s="722"/>
      <c r="E2519" s="722"/>
      <c r="F2519" s="757"/>
      <c r="G2519" s="757"/>
      <c r="H2519" s="757"/>
      <c r="I2519" s="757"/>
      <c r="J2519" s="757"/>
      <c r="K2519" s="758"/>
      <c r="L2519" s="758"/>
      <c r="M2519" s="722"/>
      <c r="N2519" s="736"/>
      <c r="O2519" s="736"/>
      <c r="P2519" s="736"/>
      <c r="Q2519" s="736"/>
      <c r="R2519" s="736"/>
      <c r="S2519" s="736"/>
      <c r="T2519" s="736"/>
      <c r="U2519" s="736"/>
      <c r="BA2519" s="722"/>
      <c r="BB2519" s="722"/>
      <c r="BC2519" s="722"/>
      <c r="BD2519" s="722"/>
      <c r="BE2519" s="722"/>
      <c r="BF2519" s="722"/>
      <c r="BG2519" s="722"/>
      <c r="BH2519" s="722"/>
      <c r="BI2519" s="722"/>
      <c r="BJ2519" s="722"/>
      <c r="BK2519" s="722"/>
      <c r="BL2519" s="722"/>
      <c r="BM2519" s="722"/>
      <c r="BN2519" s="722"/>
      <c r="BO2519" s="722"/>
      <c r="BP2519" s="722"/>
      <c r="BQ2519" s="722"/>
      <c r="BR2519" s="722"/>
      <c r="BS2519" s="722"/>
      <c r="BT2519" s="722"/>
      <c r="BU2519" s="722"/>
      <c r="BV2519" s="722"/>
      <c r="BW2519" s="722"/>
      <c r="BX2519" s="722"/>
      <c r="BY2519" s="722"/>
      <c r="BZ2519" s="722"/>
      <c r="CA2519" s="722"/>
      <c r="CB2519" s="722"/>
      <c r="CC2519" s="722"/>
      <c r="CD2519" s="722"/>
      <c r="CE2519" s="722"/>
      <c r="CF2519" s="722"/>
      <c r="CG2519" s="722"/>
      <c r="CH2519" s="722"/>
      <c r="CI2519" s="722"/>
      <c r="CJ2519" s="722"/>
      <c r="CK2519" s="722"/>
      <c r="CL2519" s="722"/>
      <c r="CM2519" s="722"/>
      <c r="CN2519" s="722"/>
      <c r="CO2519" s="722"/>
      <c r="CP2519" s="722"/>
      <c r="CQ2519" s="722"/>
      <c r="CR2519" s="722"/>
      <c r="CS2519" s="722"/>
    </row>
    <row r="2520" spans="1:97" s="1376" customFormat="1">
      <c r="A2520" s="722"/>
      <c r="B2520" s="722"/>
      <c r="C2520" s="722"/>
      <c r="D2520" s="722"/>
      <c r="E2520" s="722"/>
      <c r="F2520" s="757"/>
      <c r="G2520" s="757"/>
      <c r="H2520" s="757"/>
      <c r="I2520" s="757"/>
      <c r="J2520" s="757"/>
      <c r="K2520" s="758"/>
      <c r="L2520" s="758"/>
      <c r="M2520" s="722"/>
      <c r="N2520" s="736"/>
      <c r="O2520" s="736"/>
      <c r="P2520" s="736"/>
      <c r="Q2520" s="736"/>
      <c r="R2520" s="736"/>
      <c r="S2520" s="736"/>
      <c r="T2520" s="736"/>
      <c r="U2520" s="736"/>
      <c r="BA2520" s="722"/>
      <c r="BB2520" s="722"/>
      <c r="BC2520" s="722"/>
      <c r="BD2520" s="722"/>
      <c r="BE2520" s="722"/>
      <c r="BF2520" s="722"/>
      <c r="BG2520" s="722"/>
      <c r="BH2520" s="722"/>
      <c r="BI2520" s="722"/>
      <c r="BJ2520" s="722"/>
      <c r="BK2520" s="722"/>
      <c r="BL2520" s="722"/>
      <c r="BM2520" s="722"/>
      <c r="BN2520" s="722"/>
      <c r="BO2520" s="722"/>
      <c r="BP2520" s="722"/>
      <c r="BQ2520" s="722"/>
      <c r="BR2520" s="722"/>
      <c r="BS2520" s="722"/>
      <c r="BT2520" s="722"/>
      <c r="BU2520" s="722"/>
      <c r="BV2520" s="722"/>
      <c r="BW2520" s="722"/>
      <c r="BX2520" s="722"/>
      <c r="BY2520" s="722"/>
      <c r="BZ2520" s="722"/>
      <c r="CA2520" s="722"/>
      <c r="CB2520" s="722"/>
      <c r="CC2520" s="722"/>
      <c r="CD2520" s="722"/>
      <c r="CE2520" s="722"/>
      <c r="CF2520" s="722"/>
      <c r="CG2520" s="722"/>
      <c r="CH2520" s="722"/>
      <c r="CI2520" s="722"/>
      <c r="CJ2520" s="722"/>
      <c r="CK2520" s="722"/>
      <c r="CL2520" s="722"/>
      <c r="CM2520" s="722"/>
      <c r="CN2520" s="722"/>
      <c r="CO2520" s="722"/>
      <c r="CP2520" s="722"/>
      <c r="CQ2520" s="722"/>
      <c r="CR2520" s="722"/>
      <c r="CS2520" s="722"/>
    </row>
    <row r="2521" spans="1:97" s="1376" customFormat="1">
      <c r="A2521" s="722"/>
      <c r="B2521" s="722"/>
      <c r="C2521" s="722"/>
      <c r="D2521" s="722"/>
      <c r="E2521" s="722"/>
      <c r="F2521" s="757"/>
      <c r="G2521" s="757"/>
      <c r="H2521" s="757"/>
      <c r="I2521" s="757"/>
      <c r="J2521" s="757"/>
      <c r="K2521" s="758"/>
      <c r="L2521" s="758"/>
      <c r="M2521" s="722"/>
      <c r="N2521" s="736"/>
      <c r="O2521" s="736"/>
      <c r="P2521" s="736"/>
      <c r="Q2521" s="736"/>
      <c r="R2521" s="736"/>
      <c r="S2521" s="736"/>
      <c r="T2521" s="736"/>
      <c r="U2521" s="736"/>
      <c r="BA2521" s="722"/>
      <c r="BB2521" s="722"/>
      <c r="BC2521" s="722"/>
      <c r="BD2521" s="722"/>
      <c r="BE2521" s="722"/>
      <c r="BF2521" s="722"/>
      <c r="BG2521" s="722"/>
      <c r="BH2521" s="722"/>
      <c r="BI2521" s="722"/>
      <c r="BJ2521" s="722"/>
      <c r="BK2521" s="722"/>
      <c r="BL2521" s="722"/>
      <c r="BM2521" s="722"/>
      <c r="BN2521" s="722"/>
      <c r="BO2521" s="722"/>
      <c r="BP2521" s="722"/>
      <c r="BQ2521" s="722"/>
      <c r="BR2521" s="722"/>
      <c r="BS2521" s="722"/>
      <c r="BT2521" s="722"/>
      <c r="BU2521" s="722"/>
      <c r="BV2521" s="722"/>
      <c r="BW2521" s="722"/>
      <c r="BX2521" s="722"/>
      <c r="BY2521" s="722"/>
      <c r="BZ2521" s="722"/>
      <c r="CA2521" s="722"/>
      <c r="CB2521" s="722"/>
      <c r="CC2521" s="722"/>
      <c r="CD2521" s="722"/>
      <c r="CE2521" s="722"/>
      <c r="CF2521" s="722"/>
      <c r="CG2521" s="722"/>
      <c r="CH2521" s="722"/>
      <c r="CI2521" s="722"/>
      <c r="CJ2521" s="722"/>
      <c r="CK2521" s="722"/>
      <c r="CL2521" s="722"/>
      <c r="CM2521" s="722"/>
      <c r="CN2521" s="722"/>
      <c r="CO2521" s="722"/>
      <c r="CP2521" s="722"/>
      <c r="CQ2521" s="722"/>
      <c r="CR2521" s="722"/>
      <c r="CS2521" s="722"/>
    </row>
    <row r="2522" spans="1:97" s="1376" customFormat="1">
      <c r="A2522" s="722"/>
      <c r="B2522" s="722"/>
      <c r="C2522" s="722"/>
      <c r="D2522" s="722"/>
      <c r="E2522" s="722"/>
      <c r="F2522" s="757"/>
      <c r="G2522" s="757"/>
      <c r="H2522" s="757"/>
      <c r="I2522" s="757"/>
      <c r="J2522" s="757"/>
      <c r="K2522" s="758"/>
      <c r="L2522" s="758"/>
      <c r="M2522" s="722"/>
      <c r="N2522" s="736"/>
      <c r="O2522" s="736"/>
      <c r="P2522" s="736"/>
      <c r="Q2522" s="736"/>
      <c r="R2522" s="736"/>
      <c r="S2522" s="736"/>
      <c r="T2522" s="736"/>
      <c r="U2522" s="736"/>
      <c r="BA2522" s="722"/>
      <c r="BB2522" s="722"/>
      <c r="BC2522" s="722"/>
      <c r="BD2522" s="722"/>
      <c r="BE2522" s="722"/>
      <c r="BF2522" s="722"/>
      <c r="BG2522" s="722"/>
      <c r="BH2522" s="722"/>
      <c r="BI2522" s="722"/>
      <c r="BJ2522" s="722"/>
      <c r="BK2522" s="722"/>
      <c r="BL2522" s="722"/>
      <c r="BM2522" s="722"/>
      <c r="BN2522" s="722"/>
      <c r="BO2522" s="722"/>
      <c r="BP2522" s="722"/>
      <c r="BQ2522" s="722"/>
      <c r="BR2522" s="722"/>
      <c r="BS2522" s="722"/>
      <c r="BT2522" s="722"/>
      <c r="BU2522" s="722"/>
      <c r="BV2522" s="722"/>
      <c r="BW2522" s="722"/>
      <c r="BX2522" s="722"/>
      <c r="BY2522" s="722"/>
      <c r="BZ2522" s="722"/>
      <c r="CA2522" s="722"/>
      <c r="CB2522" s="722"/>
      <c r="CC2522" s="722"/>
      <c r="CD2522" s="722"/>
      <c r="CE2522" s="722"/>
      <c r="CF2522" s="722"/>
      <c r="CG2522" s="722"/>
      <c r="CH2522" s="722"/>
      <c r="CI2522" s="722"/>
      <c r="CJ2522" s="722"/>
      <c r="CK2522" s="722"/>
      <c r="CL2522" s="722"/>
      <c r="CM2522" s="722"/>
      <c r="CN2522" s="722"/>
      <c r="CO2522" s="722"/>
      <c r="CP2522" s="722"/>
      <c r="CQ2522" s="722"/>
      <c r="CR2522" s="722"/>
      <c r="CS2522" s="722"/>
    </row>
    <row r="2523" spans="1:97" s="1376" customFormat="1">
      <c r="A2523" s="722"/>
      <c r="B2523" s="722"/>
      <c r="C2523" s="722"/>
      <c r="D2523" s="722"/>
      <c r="E2523" s="722"/>
      <c r="F2523" s="757"/>
      <c r="G2523" s="757"/>
      <c r="H2523" s="757"/>
      <c r="I2523" s="757"/>
      <c r="J2523" s="757"/>
      <c r="K2523" s="758"/>
      <c r="L2523" s="758"/>
      <c r="M2523" s="722"/>
      <c r="N2523" s="736"/>
      <c r="O2523" s="736"/>
      <c r="P2523" s="736"/>
      <c r="Q2523" s="736"/>
      <c r="R2523" s="736"/>
      <c r="S2523" s="736"/>
      <c r="T2523" s="736"/>
      <c r="U2523" s="736"/>
      <c r="BA2523" s="722"/>
      <c r="BB2523" s="722"/>
      <c r="BC2523" s="722"/>
      <c r="BD2523" s="722"/>
      <c r="BE2523" s="722"/>
      <c r="BF2523" s="722"/>
      <c r="BG2523" s="722"/>
      <c r="BH2523" s="722"/>
      <c r="BI2523" s="722"/>
      <c r="BJ2523" s="722"/>
      <c r="BK2523" s="722"/>
      <c r="BL2523" s="722"/>
      <c r="BM2523" s="722"/>
      <c r="BN2523" s="722"/>
      <c r="BO2523" s="722"/>
      <c r="BP2523" s="722"/>
      <c r="BQ2523" s="722"/>
      <c r="BR2523" s="722"/>
      <c r="BS2523" s="722"/>
      <c r="BT2523" s="722"/>
      <c r="BU2523" s="722"/>
      <c r="BV2523" s="722"/>
      <c r="BW2523" s="722"/>
      <c r="BX2523" s="722"/>
      <c r="BY2523" s="722"/>
      <c r="BZ2523" s="722"/>
      <c r="CA2523" s="722"/>
      <c r="CB2523" s="722"/>
      <c r="CC2523" s="722"/>
      <c r="CD2523" s="722"/>
      <c r="CE2523" s="722"/>
      <c r="CF2523" s="722"/>
      <c r="CG2523" s="722"/>
      <c r="CH2523" s="722"/>
      <c r="CI2523" s="722"/>
      <c r="CJ2523" s="722"/>
      <c r="CK2523" s="722"/>
      <c r="CL2523" s="722"/>
      <c r="CM2523" s="722"/>
      <c r="CN2523" s="722"/>
      <c r="CO2523" s="722"/>
      <c r="CP2523" s="722"/>
      <c r="CQ2523" s="722"/>
      <c r="CR2523" s="722"/>
      <c r="CS2523" s="722"/>
    </row>
    <row r="2524" spans="1:97" s="1376" customFormat="1">
      <c r="A2524" s="722"/>
      <c r="B2524" s="722"/>
      <c r="C2524" s="722"/>
      <c r="D2524" s="722"/>
      <c r="E2524" s="722"/>
      <c r="F2524" s="757"/>
      <c r="G2524" s="757"/>
      <c r="H2524" s="757"/>
      <c r="I2524" s="757"/>
      <c r="J2524" s="757"/>
      <c r="K2524" s="758"/>
      <c r="L2524" s="758"/>
      <c r="M2524" s="722"/>
      <c r="N2524" s="736"/>
      <c r="O2524" s="736"/>
      <c r="P2524" s="736"/>
      <c r="Q2524" s="736"/>
      <c r="R2524" s="736"/>
      <c r="S2524" s="736"/>
      <c r="T2524" s="736"/>
      <c r="U2524" s="736"/>
      <c r="BA2524" s="722"/>
      <c r="BB2524" s="722"/>
      <c r="BC2524" s="722"/>
      <c r="BD2524" s="722"/>
      <c r="BE2524" s="722"/>
      <c r="BF2524" s="722"/>
      <c r="BG2524" s="722"/>
      <c r="BH2524" s="722"/>
      <c r="BI2524" s="722"/>
      <c r="BJ2524" s="722"/>
      <c r="BK2524" s="722"/>
      <c r="BL2524" s="722"/>
      <c r="BM2524" s="722"/>
      <c r="BN2524" s="722"/>
      <c r="BO2524" s="722"/>
      <c r="BP2524" s="722"/>
      <c r="BQ2524" s="722"/>
      <c r="BR2524" s="722"/>
      <c r="BS2524" s="722"/>
      <c r="BT2524" s="722"/>
      <c r="BU2524" s="722"/>
      <c r="BV2524" s="722"/>
      <c r="BW2524" s="722"/>
      <c r="BX2524" s="722"/>
      <c r="BY2524" s="722"/>
      <c r="BZ2524" s="722"/>
      <c r="CA2524" s="722"/>
      <c r="CB2524" s="722"/>
      <c r="CC2524" s="722"/>
      <c r="CD2524" s="722"/>
      <c r="CE2524" s="722"/>
      <c r="CF2524" s="722"/>
      <c r="CG2524" s="722"/>
      <c r="CH2524" s="722"/>
      <c r="CI2524" s="722"/>
      <c r="CJ2524" s="722"/>
      <c r="CK2524" s="722"/>
      <c r="CL2524" s="722"/>
      <c r="CM2524" s="722"/>
      <c r="CN2524" s="722"/>
      <c r="CO2524" s="722"/>
      <c r="CP2524" s="722"/>
      <c r="CQ2524" s="722"/>
      <c r="CR2524" s="722"/>
      <c r="CS2524" s="722"/>
    </row>
    <row r="2525" spans="1:97" s="1376" customFormat="1">
      <c r="A2525" s="722"/>
      <c r="B2525" s="722"/>
      <c r="C2525" s="722"/>
      <c r="D2525" s="722"/>
      <c r="E2525" s="722"/>
      <c r="F2525" s="757"/>
      <c r="G2525" s="757"/>
      <c r="H2525" s="757"/>
      <c r="I2525" s="757"/>
      <c r="J2525" s="757"/>
      <c r="K2525" s="758"/>
      <c r="L2525" s="758"/>
      <c r="M2525" s="722"/>
      <c r="N2525" s="736"/>
      <c r="O2525" s="736"/>
      <c r="P2525" s="736"/>
      <c r="Q2525" s="736"/>
      <c r="R2525" s="736"/>
      <c r="S2525" s="736"/>
      <c r="T2525" s="736"/>
      <c r="U2525" s="736"/>
      <c r="BA2525" s="722"/>
      <c r="BB2525" s="722"/>
      <c r="BC2525" s="722"/>
      <c r="BD2525" s="722"/>
      <c r="BE2525" s="722"/>
      <c r="BF2525" s="722"/>
      <c r="BG2525" s="722"/>
      <c r="BH2525" s="722"/>
      <c r="BI2525" s="722"/>
      <c r="BJ2525" s="722"/>
      <c r="BK2525" s="722"/>
      <c r="BL2525" s="722"/>
      <c r="BM2525" s="722"/>
      <c r="BN2525" s="722"/>
      <c r="BO2525" s="722"/>
      <c r="BP2525" s="722"/>
      <c r="BQ2525" s="722"/>
      <c r="BR2525" s="722"/>
      <c r="BS2525" s="722"/>
      <c r="BT2525" s="722"/>
      <c r="BU2525" s="722"/>
      <c r="BV2525" s="722"/>
      <c r="BW2525" s="722"/>
      <c r="BX2525" s="722"/>
      <c r="BY2525" s="722"/>
      <c r="BZ2525" s="722"/>
      <c r="CA2525" s="722"/>
      <c r="CB2525" s="722"/>
      <c r="CC2525" s="722"/>
      <c r="CD2525" s="722"/>
      <c r="CE2525" s="722"/>
      <c r="CF2525" s="722"/>
      <c r="CG2525" s="722"/>
      <c r="CH2525" s="722"/>
      <c r="CI2525" s="722"/>
      <c r="CJ2525" s="722"/>
      <c r="CK2525" s="722"/>
      <c r="CL2525" s="722"/>
      <c r="CM2525" s="722"/>
      <c r="CN2525" s="722"/>
      <c r="CO2525" s="722"/>
      <c r="CP2525" s="722"/>
      <c r="CQ2525" s="722"/>
      <c r="CR2525" s="722"/>
      <c r="CS2525" s="722"/>
    </row>
    <row r="2526" spans="1:97" s="1376" customFormat="1">
      <c r="A2526" s="722"/>
      <c r="B2526" s="722"/>
      <c r="C2526" s="722"/>
      <c r="D2526" s="722"/>
      <c r="E2526" s="722"/>
      <c r="F2526" s="757"/>
      <c r="G2526" s="757"/>
      <c r="H2526" s="757"/>
      <c r="I2526" s="757"/>
      <c r="J2526" s="757"/>
      <c r="K2526" s="758"/>
      <c r="L2526" s="758"/>
      <c r="M2526" s="722"/>
      <c r="N2526" s="736"/>
      <c r="O2526" s="736"/>
      <c r="P2526" s="736"/>
      <c r="Q2526" s="736"/>
      <c r="R2526" s="736"/>
      <c r="S2526" s="736"/>
      <c r="T2526" s="736"/>
      <c r="U2526" s="736"/>
      <c r="BA2526" s="722"/>
      <c r="BB2526" s="722"/>
      <c r="BC2526" s="722"/>
      <c r="BD2526" s="722"/>
      <c r="BE2526" s="722"/>
      <c r="BF2526" s="722"/>
      <c r="BG2526" s="722"/>
      <c r="BH2526" s="722"/>
      <c r="BI2526" s="722"/>
      <c r="BJ2526" s="722"/>
      <c r="BK2526" s="722"/>
      <c r="BL2526" s="722"/>
      <c r="BM2526" s="722"/>
      <c r="BN2526" s="722"/>
      <c r="BO2526" s="722"/>
      <c r="BP2526" s="722"/>
      <c r="BQ2526" s="722"/>
      <c r="BR2526" s="722"/>
      <c r="BS2526" s="722"/>
      <c r="BT2526" s="722"/>
      <c r="BU2526" s="722"/>
      <c r="BV2526" s="722"/>
      <c r="BW2526" s="722"/>
      <c r="BX2526" s="722"/>
      <c r="BY2526" s="722"/>
      <c r="BZ2526" s="722"/>
      <c r="CA2526" s="722"/>
      <c r="CB2526" s="722"/>
      <c r="CC2526" s="722"/>
      <c r="CD2526" s="722"/>
      <c r="CE2526" s="722"/>
      <c r="CF2526" s="722"/>
      <c r="CG2526" s="722"/>
      <c r="CH2526" s="722"/>
      <c r="CI2526" s="722"/>
      <c r="CJ2526" s="722"/>
      <c r="CK2526" s="722"/>
      <c r="CL2526" s="722"/>
      <c r="CM2526" s="722"/>
      <c r="CN2526" s="722"/>
      <c r="CO2526" s="722"/>
      <c r="CP2526" s="722"/>
      <c r="CQ2526" s="722"/>
      <c r="CR2526" s="722"/>
      <c r="CS2526" s="722"/>
    </row>
    <row r="2527" spans="1:97" s="1376" customFormat="1">
      <c r="A2527" s="722"/>
      <c r="B2527" s="722"/>
      <c r="C2527" s="722"/>
      <c r="D2527" s="722"/>
      <c r="E2527" s="722"/>
      <c r="F2527" s="757"/>
      <c r="G2527" s="757"/>
      <c r="H2527" s="757"/>
      <c r="I2527" s="757"/>
      <c r="J2527" s="757"/>
      <c r="K2527" s="758"/>
      <c r="L2527" s="758"/>
      <c r="M2527" s="722"/>
      <c r="N2527" s="736"/>
      <c r="O2527" s="736"/>
      <c r="P2527" s="736"/>
      <c r="Q2527" s="736"/>
      <c r="R2527" s="736"/>
      <c r="S2527" s="736"/>
      <c r="T2527" s="736"/>
      <c r="U2527" s="736"/>
      <c r="BA2527" s="722"/>
      <c r="BB2527" s="722"/>
      <c r="BC2527" s="722"/>
      <c r="BD2527" s="722"/>
      <c r="BE2527" s="722"/>
      <c r="BF2527" s="722"/>
      <c r="BG2527" s="722"/>
      <c r="BH2527" s="722"/>
      <c r="BI2527" s="722"/>
      <c r="BJ2527" s="722"/>
      <c r="BK2527" s="722"/>
      <c r="BL2527" s="722"/>
      <c r="BM2527" s="722"/>
      <c r="BN2527" s="722"/>
      <c r="BO2527" s="722"/>
      <c r="BP2527" s="722"/>
      <c r="BQ2527" s="722"/>
      <c r="BR2527" s="722"/>
      <c r="BS2527" s="722"/>
      <c r="BT2527" s="722"/>
      <c r="BU2527" s="722"/>
      <c r="BV2527" s="722"/>
      <c r="BW2527" s="722"/>
      <c r="BX2527" s="722"/>
      <c r="BY2527" s="722"/>
      <c r="BZ2527" s="722"/>
      <c r="CA2527" s="722"/>
      <c r="CB2527" s="722"/>
      <c r="CC2527" s="722"/>
      <c r="CD2527" s="722"/>
      <c r="CE2527" s="722"/>
      <c r="CF2527" s="722"/>
      <c r="CG2527" s="722"/>
      <c r="CH2527" s="722"/>
      <c r="CI2527" s="722"/>
      <c r="CJ2527" s="722"/>
      <c r="CK2527" s="722"/>
      <c r="CL2527" s="722"/>
      <c r="CM2527" s="722"/>
      <c r="CN2527" s="722"/>
      <c r="CO2527" s="722"/>
      <c r="CP2527" s="722"/>
      <c r="CQ2527" s="722"/>
      <c r="CR2527" s="722"/>
      <c r="CS2527" s="722"/>
    </row>
    <row r="2528" spans="1:97" s="1376" customFormat="1">
      <c r="A2528" s="722"/>
      <c r="B2528" s="722"/>
      <c r="C2528" s="722"/>
      <c r="D2528" s="722"/>
      <c r="E2528" s="722"/>
      <c r="F2528" s="757"/>
      <c r="G2528" s="757"/>
      <c r="H2528" s="757"/>
      <c r="I2528" s="757"/>
      <c r="J2528" s="757"/>
      <c r="K2528" s="758"/>
      <c r="L2528" s="758"/>
      <c r="M2528" s="722"/>
      <c r="N2528" s="736"/>
      <c r="O2528" s="736"/>
      <c r="P2528" s="736"/>
      <c r="Q2528" s="736"/>
      <c r="R2528" s="736"/>
      <c r="S2528" s="736"/>
      <c r="T2528" s="736"/>
      <c r="U2528" s="736"/>
      <c r="BA2528" s="722"/>
      <c r="BB2528" s="722"/>
      <c r="BC2528" s="722"/>
      <c r="BD2528" s="722"/>
      <c r="BE2528" s="722"/>
      <c r="BF2528" s="722"/>
      <c r="BG2528" s="722"/>
      <c r="BH2528" s="722"/>
      <c r="BI2528" s="722"/>
      <c r="BJ2528" s="722"/>
      <c r="BK2528" s="722"/>
      <c r="BL2528" s="722"/>
      <c r="BM2528" s="722"/>
      <c r="BN2528" s="722"/>
      <c r="BO2528" s="722"/>
      <c r="BP2528" s="722"/>
      <c r="BQ2528" s="722"/>
      <c r="BR2528" s="722"/>
      <c r="BS2528" s="722"/>
      <c r="BT2528" s="722"/>
      <c r="BU2528" s="722"/>
      <c r="BV2528" s="722"/>
      <c r="BW2528" s="722"/>
      <c r="BX2528" s="722"/>
      <c r="BY2528" s="722"/>
      <c r="BZ2528" s="722"/>
      <c r="CA2528" s="722"/>
      <c r="CB2528" s="722"/>
      <c r="CC2528" s="722"/>
      <c r="CD2528" s="722"/>
      <c r="CE2528" s="722"/>
      <c r="CF2528" s="722"/>
      <c r="CG2528" s="722"/>
      <c r="CH2528" s="722"/>
      <c r="CI2528" s="722"/>
      <c r="CJ2528" s="722"/>
      <c r="CK2528" s="722"/>
      <c r="CL2528" s="722"/>
      <c r="CM2528" s="722"/>
      <c r="CN2528" s="722"/>
      <c r="CO2528" s="722"/>
      <c r="CP2528" s="722"/>
      <c r="CQ2528" s="722"/>
      <c r="CR2528" s="722"/>
      <c r="CS2528" s="722"/>
    </row>
    <row r="2529" spans="1:97" s="1376" customFormat="1">
      <c r="A2529" s="722"/>
      <c r="B2529" s="722"/>
      <c r="C2529" s="722"/>
      <c r="D2529" s="722"/>
      <c r="E2529" s="722"/>
      <c r="F2529" s="757"/>
      <c r="G2529" s="757"/>
      <c r="H2529" s="757"/>
      <c r="I2529" s="757"/>
      <c r="J2529" s="757"/>
      <c r="K2529" s="758"/>
      <c r="L2529" s="758"/>
      <c r="M2529" s="722"/>
      <c r="N2529" s="736"/>
      <c r="O2529" s="736"/>
      <c r="P2529" s="736"/>
      <c r="Q2529" s="736"/>
      <c r="R2529" s="736"/>
      <c r="S2529" s="736"/>
      <c r="T2529" s="736"/>
      <c r="U2529" s="736"/>
      <c r="BA2529" s="722"/>
      <c r="BB2529" s="722"/>
      <c r="BC2529" s="722"/>
      <c r="BD2529" s="722"/>
      <c r="BE2529" s="722"/>
      <c r="BF2529" s="722"/>
      <c r="BG2529" s="722"/>
      <c r="BH2529" s="722"/>
      <c r="BI2529" s="722"/>
      <c r="BJ2529" s="722"/>
      <c r="BK2529" s="722"/>
      <c r="BL2529" s="722"/>
      <c r="BM2529" s="722"/>
      <c r="BN2529" s="722"/>
      <c r="BO2529" s="722"/>
      <c r="BP2529" s="722"/>
      <c r="BQ2529" s="722"/>
      <c r="BR2529" s="722"/>
      <c r="BS2529" s="722"/>
      <c r="BT2529" s="722"/>
      <c r="BU2529" s="722"/>
      <c r="BV2529" s="722"/>
      <c r="BW2529" s="722"/>
      <c r="BX2529" s="722"/>
      <c r="BY2529" s="722"/>
      <c r="BZ2529" s="722"/>
      <c r="CA2529" s="722"/>
      <c r="CB2529" s="722"/>
      <c r="CC2529" s="722"/>
      <c r="CD2529" s="722"/>
      <c r="CE2529" s="722"/>
      <c r="CF2529" s="722"/>
      <c r="CG2529" s="722"/>
      <c r="CH2529" s="722"/>
      <c r="CI2529" s="722"/>
      <c r="CJ2529" s="722"/>
      <c r="CK2529" s="722"/>
      <c r="CL2529" s="722"/>
      <c r="CM2529" s="722"/>
      <c r="CN2529" s="722"/>
      <c r="CO2529" s="722"/>
      <c r="CP2529" s="722"/>
      <c r="CQ2529" s="722"/>
      <c r="CR2529" s="722"/>
      <c r="CS2529" s="722"/>
    </row>
    <row r="2530" spans="1:97" s="1376" customFormat="1">
      <c r="A2530" s="722"/>
      <c r="B2530" s="722"/>
      <c r="C2530" s="722"/>
      <c r="D2530" s="722"/>
      <c r="E2530" s="722"/>
      <c r="F2530" s="757"/>
      <c r="G2530" s="757"/>
      <c r="H2530" s="757"/>
      <c r="I2530" s="757"/>
      <c r="J2530" s="757"/>
      <c r="K2530" s="758"/>
      <c r="L2530" s="758"/>
      <c r="M2530" s="722"/>
      <c r="N2530" s="736"/>
      <c r="O2530" s="736"/>
      <c r="P2530" s="736"/>
      <c r="Q2530" s="736"/>
      <c r="R2530" s="736"/>
      <c r="S2530" s="736"/>
      <c r="T2530" s="736"/>
      <c r="U2530" s="736"/>
      <c r="BA2530" s="722"/>
      <c r="BB2530" s="722"/>
      <c r="BC2530" s="722"/>
      <c r="BD2530" s="722"/>
      <c r="BE2530" s="722"/>
      <c r="BF2530" s="722"/>
      <c r="BG2530" s="722"/>
      <c r="BH2530" s="722"/>
      <c r="BI2530" s="722"/>
      <c r="BJ2530" s="722"/>
      <c r="BK2530" s="722"/>
      <c r="BL2530" s="722"/>
      <c r="BM2530" s="722"/>
      <c r="BN2530" s="722"/>
      <c r="BO2530" s="722"/>
      <c r="BP2530" s="722"/>
      <c r="BQ2530" s="722"/>
      <c r="BR2530" s="722"/>
      <c r="BS2530" s="722"/>
      <c r="BT2530" s="722"/>
      <c r="BU2530" s="722"/>
      <c r="BV2530" s="722"/>
      <c r="BW2530" s="722"/>
      <c r="BX2530" s="722"/>
      <c r="BY2530" s="722"/>
      <c r="BZ2530" s="722"/>
      <c r="CA2530" s="722"/>
      <c r="CB2530" s="722"/>
      <c r="CC2530" s="722"/>
      <c r="CD2530" s="722"/>
      <c r="CE2530" s="722"/>
      <c r="CF2530" s="722"/>
      <c r="CG2530" s="722"/>
      <c r="CH2530" s="722"/>
      <c r="CI2530" s="722"/>
      <c r="CJ2530" s="722"/>
      <c r="CK2530" s="722"/>
      <c r="CL2530" s="722"/>
      <c r="CM2530" s="722"/>
      <c r="CN2530" s="722"/>
      <c r="CO2530" s="722"/>
      <c r="CP2530" s="722"/>
      <c r="CQ2530" s="722"/>
      <c r="CR2530" s="722"/>
      <c r="CS2530" s="722"/>
    </row>
    <row r="2531" spans="1:97" s="1376" customFormat="1">
      <c r="A2531" s="722"/>
      <c r="B2531" s="722"/>
      <c r="C2531" s="722"/>
      <c r="D2531" s="722"/>
      <c r="E2531" s="722"/>
      <c r="F2531" s="757"/>
      <c r="G2531" s="757"/>
      <c r="H2531" s="757"/>
      <c r="I2531" s="757"/>
      <c r="J2531" s="757"/>
      <c r="K2531" s="758"/>
      <c r="L2531" s="758"/>
      <c r="M2531" s="722"/>
      <c r="N2531" s="736"/>
      <c r="O2531" s="736"/>
      <c r="P2531" s="736"/>
      <c r="Q2531" s="736"/>
      <c r="R2531" s="736"/>
      <c r="S2531" s="736"/>
      <c r="T2531" s="736"/>
      <c r="U2531" s="736"/>
      <c r="BA2531" s="722"/>
      <c r="BB2531" s="722"/>
      <c r="BC2531" s="722"/>
      <c r="BD2531" s="722"/>
      <c r="BE2531" s="722"/>
      <c r="BF2531" s="722"/>
      <c r="BG2531" s="722"/>
      <c r="BH2531" s="722"/>
      <c r="BI2531" s="722"/>
      <c r="BJ2531" s="722"/>
      <c r="BK2531" s="722"/>
      <c r="BL2531" s="722"/>
      <c r="BM2531" s="722"/>
      <c r="BN2531" s="722"/>
      <c r="BO2531" s="722"/>
      <c r="BP2531" s="722"/>
      <c r="BQ2531" s="722"/>
      <c r="BR2531" s="722"/>
      <c r="BS2531" s="722"/>
      <c r="BT2531" s="722"/>
      <c r="BU2531" s="722"/>
      <c r="BV2531" s="722"/>
      <c r="BW2531" s="722"/>
      <c r="BX2531" s="722"/>
      <c r="BY2531" s="722"/>
      <c r="BZ2531" s="722"/>
      <c r="CA2531" s="722"/>
      <c r="CB2531" s="722"/>
      <c r="CC2531" s="722"/>
      <c r="CD2531" s="722"/>
      <c r="CE2531" s="722"/>
      <c r="CF2531" s="722"/>
      <c r="CG2531" s="722"/>
      <c r="CH2531" s="722"/>
      <c r="CI2531" s="722"/>
      <c r="CJ2531" s="722"/>
      <c r="CK2531" s="722"/>
      <c r="CL2531" s="722"/>
      <c r="CM2531" s="722"/>
      <c r="CN2531" s="722"/>
      <c r="CO2531" s="722"/>
      <c r="CP2531" s="722"/>
      <c r="CQ2531" s="722"/>
      <c r="CR2531" s="722"/>
      <c r="CS2531" s="722"/>
    </row>
    <row r="2532" spans="1:97" s="1376" customFormat="1">
      <c r="A2532" s="722"/>
      <c r="B2532" s="722"/>
      <c r="C2532" s="722"/>
      <c r="D2532" s="722"/>
      <c r="E2532" s="722"/>
      <c r="F2532" s="757"/>
      <c r="G2532" s="757"/>
      <c r="H2532" s="757"/>
      <c r="I2532" s="757"/>
      <c r="J2532" s="757"/>
      <c r="K2532" s="758"/>
      <c r="L2532" s="758"/>
      <c r="M2532" s="722"/>
      <c r="N2532" s="736"/>
      <c r="O2532" s="736"/>
      <c r="P2532" s="736"/>
      <c r="Q2532" s="736"/>
      <c r="R2532" s="736"/>
      <c r="S2532" s="736"/>
      <c r="T2532" s="736"/>
      <c r="U2532" s="736"/>
      <c r="BA2532" s="722"/>
      <c r="BB2532" s="722"/>
      <c r="BC2532" s="722"/>
      <c r="BD2532" s="722"/>
      <c r="BE2532" s="722"/>
      <c r="BF2532" s="722"/>
      <c r="BG2532" s="722"/>
      <c r="BH2532" s="722"/>
      <c r="BI2532" s="722"/>
      <c r="BJ2532" s="722"/>
      <c r="BK2532" s="722"/>
      <c r="BL2532" s="722"/>
      <c r="BM2532" s="722"/>
      <c r="BN2532" s="722"/>
      <c r="BO2532" s="722"/>
      <c r="BP2532" s="722"/>
      <c r="BQ2532" s="722"/>
      <c r="BR2532" s="722"/>
      <c r="BS2532" s="722"/>
      <c r="BT2532" s="722"/>
      <c r="BU2532" s="722"/>
      <c r="BV2532" s="722"/>
      <c r="BW2532" s="722"/>
      <c r="BX2532" s="722"/>
      <c r="BY2532" s="722"/>
      <c r="BZ2532" s="722"/>
      <c r="CA2532" s="722"/>
      <c r="CB2532" s="722"/>
      <c r="CC2532" s="722"/>
      <c r="CD2532" s="722"/>
      <c r="CE2532" s="722"/>
      <c r="CF2532" s="722"/>
      <c r="CG2532" s="722"/>
      <c r="CH2532" s="722"/>
      <c r="CI2532" s="722"/>
      <c r="CJ2532" s="722"/>
      <c r="CK2532" s="722"/>
      <c r="CL2532" s="722"/>
      <c r="CM2532" s="722"/>
      <c r="CN2532" s="722"/>
      <c r="CO2532" s="722"/>
      <c r="CP2532" s="722"/>
      <c r="CQ2532" s="722"/>
      <c r="CR2532" s="722"/>
      <c r="CS2532" s="722"/>
    </row>
    <row r="2533" spans="1:97" s="1376" customFormat="1">
      <c r="A2533" s="722"/>
      <c r="B2533" s="722"/>
      <c r="C2533" s="722"/>
      <c r="D2533" s="722"/>
      <c r="E2533" s="722"/>
      <c r="F2533" s="757"/>
      <c r="G2533" s="757"/>
      <c r="H2533" s="757"/>
      <c r="I2533" s="757"/>
      <c r="J2533" s="757"/>
      <c r="K2533" s="758"/>
      <c r="L2533" s="758"/>
      <c r="M2533" s="722"/>
      <c r="N2533" s="736"/>
      <c r="O2533" s="736"/>
      <c r="P2533" s="736"/>
      <c r="Q2533" s="736"/>
      <c r="R2533" s="736"/>
      <c r="S2533" s="736"/>
      <c r="T2533" s="736"/>
      <c r="U2533" s="736"/>
      <c r="BA2533" s="722"/>
      <c r="BB2533" s="722"/>
      <c r="BC2533" s="722"/>
      <c r="BD2533" s="722"/>
      <c r="BE2533" s="722"/>
      <c r="BF2533" s="722"/>
      <c r="BG2533" s="722"/>
      <c r="BH2533" s="722"/>
      <c r="BI2533" s="722"/>
      <c r="BJ2533" s="722"/>
      <c r="BK2533" s="722"/>
      <c r="BL2533" s="722"/>
      <c r="BM2533" s="722"/>
      <c r="BN2533" s="722"/>
      <c r="BO2533" s="722"/>
      <c r="BP2533" s="722"/>
      <c r="BQ2533" s="722"/>
      <c r="BR2533" s="722"/>
      <c r="BS2533" s="722"/>
      <c r="BT2533" s="722"/>
      <c r="BU2533" s="722"/>
      <c r="BV2533" s="722"/>
      <c r="BW2533" s="722"/>
      <c r="BX2533" s="722"/>
      <c r="BY2533" s="722"/>
      <c r="BZ2533" s="722"/>
      <c r="CA2533" s="722"/>
      <c r="CB2533" s="722"/>
      <c r="CC2533" s="722"/>
      <c r="CD2533" s="722"/>
      <c r="CE2533" s="722"/>
      <c r="CF2533" s="722"/>
      <c r="CG2533" s="722"/>
      <c r="CH2533" s="722"/>
      <c r="CI2533" s="722"/>
      <c r="CJ2533" s="722"/>
      <c r="CK2533" s="722"/>
      <c r="CL2533" s="722"/>
      <c r="CM2533" s="722"/>
      <c r="CN2533" s="722"/>
      <c r="CO2533" s="722"/>
      <c r="CP2533" s="722"/>
      <c r="CQ2533" s="722"/>
      <c r="CR2533" s="722"/>
      <c r="CS2533" s="722"/>
    </row>
    <row r="2534" spans="1:97" s="1376" customFormat="1">
      <c r="A2534" s="722"/>
      <c r="B2534" s="722"/>
      <c r="C2534" s="722"/>
      <c r="D2534" s="722"/>
      <c r="E2534" s="722"/>
      <c r="F2534" s="757"/>
      <c r="G2534" s="757"/>
      <c r="H2534" s="757"/>
      <c r="I2534" s="757"/>
      <c r="J2534" s="757"/>
      <c r="K2534" s="758"/>
      <c r="L2534" s="758"/>
      <c r="M2534" s="722"/>
      <c r="N2534" s="736"/>
      <c r="O2534" s="736"/>
      <c r="P2534" s="736"/>
      <c r="Q2534" s="736"/>
      <c r="R2534" s="736"/>
      <c r="S2534" s="736"/>
      <c r="T2534" s="736"/>
      <c r="U2534" s="736"/>
      <c r="BA2534" s="722"/>
      <c r="BB2534" s="722"/>
      <c r="BC2534" s="722"/>
      <c r="BD2534" s="722"/>
      <c r="BE2534" s="722"/>
      <c r="BF2534" s="722"/>
      <c r="BG2534" s="722"/>
      <c r="BH2534" s="722"/>
      <c r="BI2534" s="722"/>
      <c r="BJ2534" s="722"/>
      <c r="BK2534" s="722"/>
      <c r="BL2534" s="722"/>
      <c r="BM2534" s="722"/>
      <c r="BN2534" s="722"/>
      <c r="BO2534" s="722"/>
      <c r="BP2534" s="722"/>
      <c r="BQ2534" s="722"/>
      <c r="BR2534" s="722"/>
      <c r="BS2534" s="722"/>
      <c r="BT2534" s="722"/>
      <c r="BU2534" s="722"/>
      <c r="BV2534" s="722"/>
      <c r="BW2534" s="722"/>
      <c r="BX2534" s="722"/>
      <c r="BY2534" s="722"/>
      <c r="BZ2534" s="722"/>
      <c r="CA2534" s="722"/>
      <c r="CB2534" s="722"/>
      <c r="CC2534" s="722"/>
      <c r="CD2534" s="722"/>
      <c r="CE2534" s="722"/>
      <c r="CF2534" s="722"/>
      <c r="CG2534" s="722"/>
      <c r="CH2534" s="722"/>
      <c r="CI2534" s="722"/>
      <c r="CJ2534" s="722"/>
      <c r="CK2534" s="722"/>
      <c r="CL2534" s="722"/>
      <c r="CM2534" s="722"/>
      <c r="CN2534" s="722"/>
      <c r="CO2534" s="722"/>
      <c r="CP2534" s="722"/>
      <c r="CQ2534" s="722"/>
      <c r="CR2534" s="722"/>
      <c r="CS2534" s="722"/>
    </row>
    <row r="2535" spans="1:97" s="1376" customFormat="1">
      <c r="A2535" s="722"/>
      <c r="B2535" s="722"/>
      <c r="C2535" s="722"/>
      <c r="D2535" s="722"/>
      <c r="E2535" s="722"/>
      <c r="F2535" s="757"/>
      <c r="G2535" s="757"/>
      <c r="H2535" s="757"/>
      <c r="I2535" s="757"/>
      <c r="J2535" s="757"/>
      <c r="K2535" s="758"/>
      <c r="L2535" s="758"/>
      <c r="M2535" s="722"/>
      <c r="N2535" s="736"/>
      <c r="O2535" s="736"/>
      <c r="P2535" s="736"/>
      <c r="Q2535" s="736"/>
      <c r="R2535" s="736"/>
      <c r="S2535" s="736"/>
      <c r="T2535" s="736"/>
      <c r="U2535" s="736"/>
      <c r="BA2535" s="722"/>
      <c r="BB2535" s="722"/>
      <c r="BC2535" s="722"/>
      <c r="BD2535" s="722"/>
      <c r="BE2535" s="722"/>
      <c r="BF2535" s="722"/>
      <c r="BG2535" s="722"/>
      <c r="BH2535" s="722"/>
      <c r="BI2535" s="722"/>
      <c r="BJ2535" s="722"/>
      <c r="BK2535" s="722"/>
      <c r="BL2535" s="722"/>
      <c r="BM2535" s="722"/>
      <c r="BN2535" s="722"/>
      <c r="BO2535" s="722"/>
      <c r="BP2535" s="722"/>
      <c r="BQ2535" s="722"/>
      <c r="BR2535" s="722"/>
      <c r="BS2535" s="722"/>
      <c r="BT2535" s="722"/>
      <c r="BU2535" s="722"/>
      <c r="BV2535" s="722"/>
      <c r="BW2535" s="722"/>
      <c r="BX2535" s="722"/>
      <c r="BY2535" s="722"/>
      <c r="BZ2535" s="722"/>
      <c r="CA2535" s="722"/>
      <c r="CB2535" s="722"/>
      <c r="CC2535" s="722"/>
      <c r="CD2535" s="722"/>
      <c r="CE2535" s="722"/>
      <c r="CF2535" s="722"/>
      <c r="CG2535" s="722"/>
      <c r="CH2535" s="722"/>
      <c r="CI2535" s="722"/>
      <c r="CJ2535" s="722"/>
      <c r="CK2535" s="722"/>
      <c r="CL2535" s="722"/>
      <c r="CM2535" s="722"/>
      <c r="CN2535" s="722"/>
      <c r="CO2535" s="722"/>
      <c r="CP2535" s="722"/>
      <c r="CQ2535" s="722"/>
      <c r="CR2535" s="722"/>
      <c r="CS2535" s="722"/>
    </row>
    <row r="2536" spans="1:97" s="1376" customFormat="1">
      <c r="A2536" s="722"/>
      <c r="B2536" s="722"/>
      <c r="C2536" s="722"/>
      <c r="D2536" s="722"/>
      <c r="E2536" s="722"/>
      <c r="F2536" s="757"/>
      <c r="G2536" s="757"/>
      <c r="H2536" s="757"/>
      <c r="I2536" s="757"/>
      <c r="J2536" s="757"/>
      <c r="K2536" s="758"/>
      <c r="L2536" s="758"/>
      <c r="M2536" s="722"/>
      <c r="N2536" s="736"/>
      <c r="O2536" s="736"/>
      <c r="P2536" s="736"/>
      <c r="Q2536" s="736"/>
      <c r="R2536" s="736"/>
      <c r="S2536" s="736"/>
      <c r="T2536" s="736"/>
      <c r="U2536" s="736"/>
      <c r="BA2536" s="722"/>
      <c r="BB2536" s="722"/>
      <c r="BC2536" s="722"/>
      <c r="BD2536" s="722"/>
      <c r="BE2536" s="722"/>
      <c r="BF2536" s="722"/>
      <c r="BG2536" s="722"/>
      <c r="BH2536" s="722"/>
      <c r="BI2536" s="722"/>
      <c r="BJ2536" s="722"/>
      <c r="BK2536" s="722"/>
      <c r="BL2536" s="722"/>
      <c r="BM2536" s="722"/>
      <c r="BN2536" s="722"/>
      <c r="BO2536" s="722"/>
      <c r="BP2536" s="722"/>
      <c r="BQ2536" s="722"/>
      <c r="BR2536" s="722"/>
      <c r="BS2536" s="722"/>
      <c r="BT2536" s="722"/>
      <c r="BU2536" s="722"/>
      <c r="BV2536" s="722"/>
      <c r="BW2536" s="722"/>
      <c r="BX2536" s="722"/>
      <c r="BY2536" s="722"/>
      <c r="BZ2536" s="722"/>
      <c r="CA2536" s="722"/>
      <c r="CB2536" s="722"/>
      <c r="CC2536" s="722"/>
      <c r="CD2536" s="722"/>
      <c r="CE2536" s="722"/>
      <c r="CF2536" s="722"/>
      <c r="CG2536" s="722"/>
      <c r="CH2536" s="722"/>
      <c r="CI2536" s="722"/>
      <c r="CJ2536" s="722"/>
      <c r="CK2536" s="722"/>
      <c r="CL2536" s="722"/>
      <c r="CM2536" s="722"/>
      <c r="CN2536" s="722"/>
      <c r="CO2536" s="722"/>
      <c r="CP2536" s="722"/>
      <c r="CQ2536" s="722"/>
      <c r="CR2536" s="722"/>
      <c r="CS2536" s="722"/>
    </row>
    <row r="2537" spans="1:97" s="1376" customFormat="1">
      <c r="A2537" s="722"/>
      <c r="B2537" s="722"/>
      <c r="C2537" s="722"/>
      <c r="D2537" s="722"/>
      <c r="E2537" s="722"/>
      <c r="F2537" s="757"/>
      <c r="G2537" s="757"/>
      <c r="H2537" s="757"/>
      <c r="I2537" s="757"/>
      <c r="J2537" s="757"/>
      <c r="K2537" s="758"/>
      <c r="L2537" s="758"/>
      <c r="M2537" s="722"/>
      <c r="N2537" s="736"/>
      <c r="O2537" s="736"/>
      <c r="P2537" s="736"/>
      <c r="Q2537" s="736"/>
      <c r="R2537" s="736"/>
      <c r="S2537" s="736"/>
      <c r="T2537" s="736"/>
      <c r="U2537" s="736"/>
      <c r="BA2537" s="722"/>
      <c r="BB2537" s="722"/>
      <c r="BC2537" s="722"/>
      <c r="BD2537" s="722"/>
      <c r="BE2537" s="722"/>
      <c r="BF2537" s="722"/>
      <c r="BG2537" s="722"/>
      <c r="BH2537" s="722"/>
      <c r="BI2537" s="722"/>
      <c r="BJ2537" s="722"/>
      <c r="BK2537" s="722"/>
      <c r="BL2537" s="722"/>
      <c r="BM2537" s="722"/>
      <c r="BN2537" s="722"/>
      <c r="BO2537" s="722"/>
      <c r="BP2537" s="722"/>
      <c r="BQ2537" s="722"/>
      <c r="BR2537" s="722"/>
      <c r="BS2537" s="722"/>
      <c r="BT2537" s="722"/>
      <c r="BU2537" s="722"/>
      <c r="BV2537" s="722"/>
      <c r="BW2537" s="722"/>
      <c r="BX2537" s="722"/>
      <c r="BY2537" s="722"/>
      <c r="BZ2537" s="722"/>
      <c r="CA2537" s="722"/>
      <c r="CB2537" s="722"/>
      <c r="CC2537" s="722"/>
      <c r="CD2537" s="722"/>
      <c r="CE2537" s="722"/>
      <c r="CF2537" s="722"/>
      <c r="CG2537" s="722"/>
      <c r="CH2537" s="722"/>
      <c r="CI2537" s="722"/>
      <c r="CJ2537" s="722"/>
      <c r="CK2537" s="722"/>
      <c r="CL2537" s="722"/>
      <c r="CM2537" s="722"/>
      <c r="CN2537" s="722"/>
      <c r="CO2537" s="722"/>
      <c r="CP2537" s="722"/>
      <c r="CQ2537" s="722"/>
      <c r="CR2537" s="722"/>
      <c r="CS2537" s="722"/>
    </row>
    <row r="2538" spans="1:97" s="1376" customFormat="1">
      <c r="A2538" s="722"/>
      <c r="B2538" s="722"/>
      <c r="C2538" s="722"/>
      <c r="D2538" s="722"/>
      <c r="E2538" s="722"/>
      <c r="F2538" s="757"/>
      <c r="G2538" s="757"/>
      <c r="H2538" s="757"/>
      <c r="I2538" s="757"/>
      <c r="J2538" s="757"/>
      <c r="K2538" s="758"/>
      <c r="L2538" s="758"/>
      <c r="M2538" s="722"/>
      <c r="N2538" s="736"/>
      <c r="O2538" s="736"/>
      <c r="P2538" s="736"/>
      <c r="Q2538" s="736"/>
      <c r="R2538" s="736"/>
      <c r="S2538" s="736"/>
      <c r="T2538" s="736"/>
      <c r="U2538" s="736"/>
      <c r="BA2538" s="722"/>
      <c r="BB2538" s="722"/>
      <c r="BC2538" s="722"/>
      <c r="BD2538" s="722"/>
      <c r="BE2538" s="722"/>
      <c r="BF2538" s="722"/>
      <c r="BG2538" s="722"/>
      <c r="BH2538" s="722"/>
      <c r="BI2538" s="722"/>
      <c r="BJ2538" s="722"/>
      <c r="BK2538" s="722"/>
      <c r="BL2538" s="722"/>
      <c r="BM2538" s="722"/>
      <c r="BN2538" s="722"/>
      <c r="BO2538" s="722"/>
      <c r="BP2538" s="722"/>
      <c r="BQ2538" s="722"/>
      <c r="BR2538" s="722"/>
      <c r="BS2538" s="722"/>
      <c r="BT2538" s="722"/>
      <c r="BU2538" s="722"/>
      <c r="BV2538" s="722"/>
      <c r="BW2538" s="722"/>
      <c r="BX2538" s="722"/>
      <c r="BY2538" s="722"/>
      <c r="BZ2538" s="722"/>
      <c r="CA2538" s="722"/>
      <c r="CB2538" s="722"/>
      <c r="CC2538" s="722"/>
      <c r="CD2538" s="722"/>
      <c r="CE2538" s="722"/>
      <c r="CF2538" s="722"/>
      <c r="CG2538" s="722"/>
      <c r="CH2538" s="722"/>
      <c r="CI2538" s="722"/>
      <c r="CJ2538" s="722"/>
      <c r="CK2538" s="722"/>
      <c r="CL2538" s="722"/>
      <c r="CM2538" s="722"/>
      <c r="CN2538" s="722"/>
      <c r="CO2538" s="722"/>
      <c r="CP2538" s="722"/>
      <c r="CQ2538" s="722"/>
      <c r="CR2538" s="722"/>
      <c r="CS2538" s="722"/>
    </row>
    <row r="2539" spans="1:97" s="1376" customFormat="1">
      <c r="A2539" s="722"/>
      <c r="B2539" s="722"/>
      <c r="C2539" s="722"/>
      <c r="D2539" s="722"/>
      <c r="E2539" s="722"/>
      <c r="F2539" s="757"/>
      <c r="G2539" s="757"/>
      <c r="H2539" s="757"/>
      <c r="I2539" s="757"/>
      <c r="J2539" s="757"/>
      <c r="K2539" s="758"/>
      <c r="L2539" s="758"/>
      <c r="M2539" s="722"/>
      <c r="N2539" s="736"/>
      <c r="O2539" s="736"/>
      <c r="P2539" s="736"/>
      <c r="Q2539" s="736"/>
      <c r="R2539" s="736"/>
      <c r="S2539" s="736"/>
      <c r="T2539" s="736"/>
      <c r="U2539" s="736"/>
      <c r="BA2539" s="722"/>
      <c r="BB2539" s="722"/>
      <c r="BC2539" s="722"/>
      <c r="BD2539" s="722"/>
      <c r="BE2539" s="722"/>
      <c r="BF2539" s="722"/>
      <c r="BG2539" s="722"/>
      <c r="BH2539" s="722"/>
      <c r="BI2539" s="722"/>
      <c r="BJ2539" s="722"/>
      <c r="BK2539" s="722"/>
      <c r="BL2539" s="722"/>
      <c r="BM2539" s="722"/>
      <c r="BN2539" s="722"/>
      <c r="BO2539" s="722"/>
      <c r="BP2539" s="722"/>
      <c r="BQ2539" s="722"/>
      <c r="BR2539" s="722"/>
      <c r="BS2539" s="722"/>
      <c r="BT2539" s="722"/>
      <c r="BU2539" s="722"/>
      <c r="BV2539" s="722"/>
      <c r="BW2539" s="722"/>
      <c r="BX2539" s="722"/>
      <c r="BY2539" s="722"/>
      <c r="BZ2539" s="722"/>
      <c r="CA2539" s="722"/>
      <c r="CB2539" s="722"/>
      <c r="CC2539" s="722"/>
      <c r="CD2539" s="722"/>
      <c r="CE2539" s="722"/>
      <c r="CF2539" s="722"/>
      <c r="CG2539" s="722"/>
      <c r="CH2539" s="722"/>
      <c r="CI2539" s="722"/>
      <c r="CJ2539" s="722"/>
      <c r="CK2539" s="722"/>
      <c r="CL2539" s="722"/>
      <c r="CM2539" s="722"/>
      <c r="CN2539" s="722"/>
      <c r="CO2539" s="722"/>
      <c r="CP2539" s="722"/>
      <c r="CQ2539" s="722"/>
      <c r="CR2539" s="722"/>
      <c r="CS2539" s="722"/>
    </row>
    <row r="2540" spans="1:97" s="1376" customFormat="1">
      <c r="A2540" s="722"/>
      <c r="B2540" s="722"/>
      <c r="C2540" s="722"/>
      <c r="D2540" s="722"/>
      <c r="E2540" s="722"/>
      <c r="F2540" s="757"/>
      <c r="G2540" s="757"/>
      <c r="H2540" s="757"/>
      <c r="I2540" s="757"/>
      <c r="J2540" s="757"/>
      <c r="K2540" s="758"/>
      <c r="L2540" s="758"/>
      <c r="M2540" s="722"/>
      <c r="N2540" s="736"/>
      <c r="O2540" s="736"/>
      <c r="P2540" s="736"/>
      <c r="Q2540" s="736"/>
      <c r="R2540" s="736"/>
      <c r="S2540" s="736"/>
      <c r="T2540" s="736"/>
      <c r="U2540" s="736"/>
      <c r="BA2540" s="722"/>
      <c r="BB2540" s="722"/>
      <c r="BC2540" s="722"/>
      <c r="BD2540" s="722"/>
      <c r="BE2540" s="722"/>
      <c r="BF2540" s="722"/>
      <c r="BG2540" s="722"/>
      <c r="BH2540" s="722"/>
      <c r="BI2540" s="722"/>
      <c r="BJ2540" s="722"/>
      <c r="BK2540" s="722"/>
      <c r="BL2540" s="722"/>
      <c r="BM2540" s="722"/>
      <c r="BN2540" s="722"/>
      <c r="BO2540" s="722"/>
      <c r="BP2540" s="722"/>
      <c r="BQ2540" s="722"/>
      <c r="BR2540" s="722"/>
      <c r="BS2540" s="722"/>
      <c r="BT2540" s="722"/>
      <c r="BU2540" s="722"/>
      <c r="BV2540" s="722"/>
      <c r="BW2540" s="722"/>
      <c r="BX2540" s="722"/>
      <c r="BY2540" s="722"/>
      <c r="BZ2540" s="722"/>
      <c r="CA2540" s="722"/>
      <c r="CB2540" s="722"/>
      <c r="CC2540" s="722"/>
      <c r="CD2540" s="722"/>
      <c r="CE2540" s="722"/>
      <c r="CF2540" s="722"/>
      <c r="CG2540" s="722"/>
      <c r="CH2540" s="722"/>
      <c r="CI2540" s="722"/>
      <c r="CJ2540" s="722"/>
      <c r="CK2540" s="722"/>
      <c r="CL2540" s="722"/>
      <c r="CM2540" s="722"/>
      <c r="CN2540" s="722"/>
      <c r="CO2540" s="722"/>
      <c r="CP2540" s="722"/>
      <c r="CQ2540" s="722"/>
      <c r="CR2540" s="722"/>
      <c r="CS2540" s="722"/>
    </row>
    <row r="2541" spans="1:97" s="1376" customFormat="1">
      <c r="A2541" s="722"/>
      <c r="B2541" s="722"/>
      <c r="C2541" s="722"/>
      <c r="D2541" s="722"/>
      <c r="E2541" s="722"/>
      <c r="F2541" s="757"/>
      <c r="G2541" s="757"/>
      <c r="H2541" s="757"/>
      <c r="I2541" s="757"/>
      <c r="J2541" s="757"/>
      <c r="K2541" s="758"/>
      <c r="L2541" s="758"/>
      <c r="M2541" s="722"/>
      <c r="N2541" s="736"/>
      <c r="O2541" s="736"/>
      <c r="P2541" s="736"/>
      <c r="Q2541" s="736"/>
      <c r="R2541" s="736"/>
      <c r="S2541" s="736"/>
      <c r="T2541" s="736"/>
      <c r="U2541" s="736"/>
      <c r="BA2541" s="722"/>
      <c r="BB2541" s="722"/>
      <c r="BC2541" s="722"/>
      <c r="BD2541" s="722"/>
      <c r="BE2541" s="722"/>
      <c r="BF2541" s="722"/>
      <c r="BG2541" s="722"/>
      <c r="BH2541" s="722"/>
      <c r="BI2541" s="722"/>
      <c r="BJ2541" s="722"/>
      <c r="BK2541" s="722"/>
      <c r="BL2541" s="722"/>
      <c r="BM2541" s="722"/>
      <c r="BN2541" s="722"/>
      <c r="BO2541" s="722"/>
      <c r="BP2541" s="722"/>
      <c r="BQ2541" s="722"/>
      <c r="BR2541" s="722"/>
      <c r="BS2541" s="722"/>
      <c r="BT2541" s="722"/>
      <c r="BU2541" s="722"/>
      <c r="BV2541" s="722"/>
      <c r="BW2541" s="722"/>
      <c r="BX2541" s="722"/>
      <c r="BY2541" s="722"/>
      <c r="BZ2541" s="722"/>
      <c r="CA2541" s="722"/>
      <c r="CB2541" s="722"/>
      <c r="CC2541" s="722"/>
      <c r="CD2541" s="722"/>
      <c r="CE2541" s="722"/>
      <c r="CF2541" s="722"/>
      <c r="CG2541" s="722"/>
      <c r="CH2541" s="722"/>
      <c r="CI2541" s="722"/>
      <c r="CJ2541" s="722"/>
      <c r="CK2541" s="722"/>
      <c r="CL2541" s="722"/>
      <c r="CM2541" s="722"/>
      <c r="CN2541" s="722"/>
      <c r="CO2541" s="722"/>
      <c r="CP2541" s="722"/>
      <c r="CQ2541" s="722"/>
      <c r="CR2541" s="722"/>
      <c r="CS2541" s="722"/>
    </row>
    <row r="2542" spans="1:97" s="1376" customFormat="1">
      <c r="A2542" s="722"/>
      <c r="B2542" s="722"/>
      <c r="C2542" s="722"/>
      <c r="D2542" s="722"/>
      <c r="E2542" s="722"/>
      <c r="F2542" s="757"/>
      <c r="G2542" s="757"/>
      <c r="H2542" s="757"/>
      <c r="I2542" s="757"/>
      <c r="J2542" s="757"/>
      <c r="K2542" s="758"/>
      <c r="L2542" s="758"/>
      <c r="M2542" s="722"/>
      <c r="N2542" s="736"/>
      <c r="O2542" s="736"/>
      <c r="P2542" s="736"/>
      <c r="Q2542" s="736"/>
      <c r="R2542" s="736"/>
      <c r="S2542" s="736"/>
      <c r="T2542" s="736"/>
      <c r="U2542" s="736"/>
      <c r="BA2542" s="722"/>
      <c r="BB2542" s="722"/>
      <c r="BC2542" s="722"/>
      <c r="BD2542" s="722"/>
      <c r="BE2542" s="722"/>
      <c r="BF2542" s="722"/>
      <c r="BG2542" s="722"/>
      <c r="BH2542" s="722"/>
      <c r="BI2542" s="722"/>
      <c r="BJ2542" s="722"/>
      <c r="BK2542" s="722"/>
      <c r="BL2542" s="722"/>
      <c r="BM2542" s="722"/>
      <c r="BN2542" s="722"/>
      <c r="BO2542" s="722"/>
      <c r="BP2542" s="722"/>
      <c r="BQ2542" s="722"/>
      <c r="BR2542" s="722"/>
      <c r="BS2542" s="722"/>
      <c r="BT2542" s="722"/>
      <c r="BU2542" s="722"/>
      <c r="BV2542" s="722"/>
      <c r="BW2542" s="722"/>
      <c r="BX2542" s="722"/>
      <c r="BY2542" s="722"/>
      <c r="BZ2542" s="722"/>
      <c r="CA2542" s="722"/>
      <c r="CB2542" s="722"/>
      <c r="CC2542" s="722"/>
      <c r="CD2542" s="722"/>
      <c r="CE2542" s="722"/>
      <c r="CF2542" s="722"/>
      <c r="CG2542" s="722"/>
      <c r="CH2542" s="722"/>
      <c r="CI2542" s="722"/>
      <c r="CJ2542" s="722"/>
      <c r="CK2542" s="722"/>
      <c r="CL2542" s="722"/>
      <c r="CM2542" s="722"/>
      <c r="CN2542" s="722"/>
      <c r="CO2542" s="722"/>
      <c r="CP2542" s="722"/>
      <c r="CQ2542" s="722"/>
      <c r="CR2542" s="722"/>
      <c r="CS2542" s="722"/>
    </row>
    <row r="2543" spans="1:97" s="1376" customFormat="1">
      <c r="A2543" s="722"/>
      <c r="B2543" s="722"/>
      <c r="C2543" s="722"/>
      <c r="D2543" s="722"/>
      <c r="E2543" s="722"/>
      <c r="F2543" s="757"/>
      <c r="G2543" s="757"/>
      <c r="H2543" s="757"/>
      <c r="I2543" s="757"/>
      <c r="J2543" s="757"/>
      <c r="K2543" s="758"/>
      <c r="L2543" s="758"/>
      <c r="M2543" s="722"/>
      <c r="N2543" s="736"/>
      <c r="O2543" s="736"/>
      <c r="P2543" s="736"/>
      <c r="Q2543" s="736"/>
      <c r="R2543" s="736"/>
      <c r="S2543" s="736"/>
      <c r="T2543" s="736"/>
      <c r="U2543" s="736"/>
      <c r="BA2543" s="722"/>
      <c r="BB2543" s="722"/>
      <c r="BC2543" s="722"/>
      <c r="BD2543" s="722"/>
      <c r="BE2543" s="722"/>
      <c r="BF2543" s="722"/>
      <c r="BG2543" s="722"/>
      <c r="BH2543" s="722"/>
      <c r="BI2543" s="722"/>
      <c r="BJ2543" s="722"/>
      <c r="BK2543" s="722"/>
      <c r="BL2543" s="722"/>
      <c r="BM2543" s="722"/>
      <c r="BN2543" s="722"/>
      <c r="BO2543" s="722"/>
      <c r="BP2543" s="722"/>
      <c r="BQ2543" s="722"/>
      <c r="BR2543" s="722"/>
      <c r="BS2543" s="722"/>
      <c r="BT2543" s="722"/>
      <c r="BU2543" s="722"/>
      <c r="BV2543" s="722"/>
      <c r="BW2543" s="722"/>
      <c r="BX2543" s="722"/>
      <c r="BY2543" s="722"/>
      <c r="BZ2543" s="722"/>
      <c r="CA2543" s="722"/>
      <c r="CB2543" s="722"/>
      <c r="CC2543" s="722"/>
      <c r="CD2543" s="722"/>
      <c r="CE2543" s="722"/>
      <c r="CF2543" s="722"/>
      <c r="CG2543" s="722"/>
      <c r="CH2543" s="722"/>
      <c r="CI2543" s="722"/>
      <c r="CJ2543" s="722"/>
      <c r="CK2543" s="722"/>
      <c r="CL2543" s="722"/>
      <c r="CM2543" s="722"/>
      <c r="CN2543" s="722"/>
      <c r="CO2543" s="722"/>
      <c r="CP2543" s="722"/>
      <c r="CQ2543" s="722"/>
      <c r="CR2543" s="722"/>
      <c r="CS2543" s="722"/>
    </row>
    <row r="2544" spans="1:97" s="1376" customFormat="1">
      <c r="A2544" s="722"/>
      <c r="B2544" s="722"/>
      <c r="C2544" s="722"/>
      <c r="D2544" s="722"/>
      <c r="E2544" s="722"/>
      <c r="F2544" s="757"/>
      <c r="G2544" s="757"/>
      <c r="H2544" s="757"/>
      <c r="I2544" s="757"/>
      <c r="J2544" s="757"/>
      <c r="K2544" s="758"/>
      <c r="L2544" s="758"/>
      <c r="M2544" s="722"/>
      <c r="N2544" s="736"/>
      <c r="O2544" s="736"/>
      <c r="P2544" s="736"/>
      <c r="Q2544" s="736"/>
      <c r="R2544" s="736"/>
      <c r="S2544" s="736"/>
      <c r="T2544" s="736"/>
      <c r="U2544" s="736"/>
      <c r="BA2544" s="722"/>
      <c r="BB2544" s="722"/>
      <c r="BC2544" s="722"/>
      <c r="BD2544" s="722"/>
      <c r="BE2544" s="722"/>
      <c r="BF2544" s="722"/>
      <c r="BG2544" s="722"/>
      <c r="BH2544" s="722"/>
      <c r="BI2544" s="722"/>
      <c r="BJ2544" s="722"/>
      <c r="BK2544" s="722"/>
      <c r="BL2544" s="722"/>
      <c r="BM2544" s="722"/>
      <c r="BN2544" s="722"/>
      <c r="BO2544" s="722"/>
      <c r="BP2544" s="722"/>
      <c r="BQ2544" s="722"/>
      <c r="BR2544" s="722"/>
      <c r="BS2544" s="722"/>
      <c r="BT2544" s="722"/>
      <c r="BU2544" s="722"/>
      <c r="BV2544" s="722"/>
      <c r="BW2544" s="722"/>
      <c r="BX2544" s="722"/>
      <c r="BY2544" s="722"/>
      <c r="BZ2544" s="722"/>
      <c r="CA2544" s="722"/>
      <c r="CB2544" s="722"/>
      <c r="CC2544" s="722"/>
      <c r="CD2544" s="722"/>
      <c r="CE2544" s="722"/>
      <c r="CF2544" s="722"/>
      <c r="CG2544" s="722"/>
      <c r="CH2544" s="722"/>
      <c r="CI2544" s="722"/>
      <c r="CJ2544" s="722"/>
      <c r="CK2544" s="722"/>
      <c r="CL2544" s="722"/>
      <c r="CM2544" s="722"/>
      <c r="CN2544" s="722"/>
      <c r="CO2544" s="722"/>
      <c r="CP2544" s="722"/>
      <c r="CQ2544" s="722"/>
      <c r="CR2544" s="722"/>
      <c r="CS2544" s="722"/>
    </row>
    <row r="2545" spans="1:97" s="1376" customFormat="1">
      <c r="A2545" s="722"/>
      <c r="B2545" s="722"/>
      <c r="C2545" s="722"/>
      <c r="D2545" s="722"/>
      <c r="E2545" s="722"/>
      <c r="F2545" s="757"/>
      <c r="G2545" s="757"/>
      <c r="H2545" s="757"/>
      <c r="I2545" s="757"/>
      <c r="J2545" s="757"/>
      <c r="K2545" s="758"/>
      <c r="L2545" s="758"/>
      <c r="M2545" s="722"/>
      <c r="N2545" s="736"/>
      <c r="O2545" s="736"/>
      <c r="P2545" s="736"/>
      <c r="Q2545" s="736"/>
      <c r="R2545" s="736"/>
      <c r="S2545" s="736"/>
      <c r="T2545" s="736"/>
      <c r="U2545" s="736"/>
      <c r="BA2545" s="722"/>
      <c r="BB2545" s="722"/>
      <c r="BC2545" s="722"/>
      <c r="BD2545" s="722"/>
      <c r="BE2545" s="722"/>
      <c r="BF2545" s="722"/>
      <c r="BG2545" s="722"/>
      <c r="BH2545" s="722"/>
      <c r="BI2545" s="722"/>
      <c r="BJ2545" s="722"/>
      <c r="BK2545" s="722"/>
      <c r="BL2545" s="722"/>
      <c r="BM2545" s="722"/>
      <c r="BN2545" s="722"/>
      <c r="BO2545" s="722"/>
      <c r="BP2545" s="722"/>
      <c r="BQ2545" s="722"/>
      <c r="BR2545" s="722"/>
      <c r="BS2545" s="722"/>
      <c r="BT2545" s="722"/>
      <c r="BU2545" s="722"/>
      <c r="BV2545" s="722"/>
      <c r="BW2545" s="722"/>
      <c r="BX2545" s="722"/>
      <c r="BY2545" s="722"/>
      <c r="BZ2545" s="722"/>
      <c r="CA2545" s="722"/>
      <c r="CB2545" s="722"/>
      <c r="CC2545" s="722"/>
      <c r="CD2545" s="722"/>
      <c r="CE2545" s="722"/>
      <c r="CF2545" s="722"/>
      <c r="CG2545" s="722"/>
      <c r="CH2545" s="722"/>
      <c r="CI2545" s="722"/>
      <c r="CJ2545" s="722"/>
      <c r="CK2545" s="722"/>
      <c r="CL2545" s="722"/>
      <c r="CM2545" s="722"/>
      <c r="CN2545" s="722"/>
      <c r="CO2545" s="722"/>
      <c r="CP2545" s="722"/>
      <c r="CQ2545" s="722"/>
      <c r="CR2545" s="722"/>
      <c r="CS2545" s="722"/>
    </row>
    <row r="2546" spans="1:97" s="1376" customFormat="1">
      <c r="A2546" s="722"/>
      <c r="B2546" s="722"/>
      <c r="C2546" s="722"/>
      <c r="D2546" s="722"/>
      <c r="E2546" s="722"/>
      <c r="F2546" s="757"/>
      <c r="G2546" s="757"/>
      <c r="H2546" s="757"/>
      <c r="I2546" s="757"/>
      <c r="J2546" s="757"/>
      <c r="K2546" s="758"/>
      <c r="L2546" s="758"/>
      <c r="M2546" s="722"/>
      <c r="N2546" s="736"/>
      <c r="O2546" s="736"/>
      <c r="P2546" s="736"/>
      <c r="Q2546" s="736"/>
      <c r="R2546" s="736"/>
      <c r="S2546" s="736"/>
      <c r="T2546" s="736"/>
      <c r="U2546" s="736"/>
      <c r="BA2546" s="722"/>
      <c r="BB2546" s="722"/>
      <c r="BC2546" s="722"/>
      <c r="BD2546" s="722"/>
      <c r="BE2546" s="722"/>
      <c r="BF2546" s="722"/>
      <c r="BG2546" s="722"/>
      <c r="BH2546" s="722"/>
      <c r="BI2546" s="722"/>
      <c r="BJ2546" s="722"/>
      <c r="BK2546" s="722"/>
      <c r="BL2546" s="722"/>
      <c r="BM2546" s="722"/>
      <c r="BN2546" s="722"/>
      <c r="BO2546" s="722"/>
      <c r="BP2546" s="722"/>
      <c r="BQ2546" s="722"/>
      <c r="BR2546" s="722"/>
      <c r="BS2546" s="722"/>
      <c r="BT2546" s="722"/>
      <c r="BU2546" s="722"/>
      <c r="BV2546" s="722"/>
      <c r="BW2546" s="722"/>
      <c r="BX2546" s="722"/>
      <c r="BY2546" s="722"/>
      <c r="BZ2546" s="722"/>
      <c r="CA2546" s="722"/>
      <c r="CB2546" s="722"/>
      <c r="CC2546" s="722"/>
      <c r="CD2546" s="722"/>
      <c r="CE2546" s="722"/>
      <c r="CF2546" s="722"/>
      <c r="CG2546" s="722"/>
      <c r="CH2546" s="722"/>
      <c r="CI2546" s="722"/>
      <c r="CJ2546" s="722"/>
      <c r="CK2546" s="722"/>
      <c r="CL2546" s="722"/>
      <c r="CM2546" s="722"/>
      <c r="CN2546" s="722"/>
      <c r="CO2546" s="722"/>
      <c r="CP2546" s="722"/>
      <c r="CQ2546" s="722"/>
      <c r="CR2546" s="722"/>
      <c r="CS2546" s="722"/>
    </row>
    <row r="2547" spans="1:97" s="1376" customFormat="1">
      <c r="A2547" s="722"/>
      <c r="B2547" s="722"/>
      <c r="C2547" s="722"/>
      <c r="D2547" s="722"/>
      <c r="E2547" s="722"/>
      <c r="F2547" s="757"/>
      <c r="G2547" s="757"/>
      <c r="H2547" s="757"/>
      <c r="I2547" s="757"/>
      <c r="J2547" s="757"/>
      <c r="K2547" s="758"/>
      <c r="L2547" s="758"/>
      <c r="M2547" s="722"/>
      <c r="N2547" s="736"/>
      <c r="O2547" s="736"/>
      <c r="P2547" s="736"/>
      <c r="Q2547" s="736"/>
      <c r="R2547" s="736"/>
      <c r="S2547" s="736"/>
      <c r="T2547" s="736"/>
      <c r="U2547" s="736"/>
      <c r="BA2547" s="722"/>
      <c r="BB2547" s="722"/>
      <c r="BC2547" s="722"/>
      <c r="BD2547" s="722"/>
      <c r="BE2547" s="722"/>
      <c r="BF2547" s="722"/>
      <c r="BG2547" s="722"/>
      <c r="BH2547" s="722"/>
      <c r="BI2547" s="722"/>
      <c r="BJ2547" s="722"/>
      <c r="BK2547" s="722"/>
      <c r="BL2547" s="722"/>
      <c r="BM2547" s="722"/>
      <c r="BN2547" s="722"/>
      <c r="BO2547" s="722"/>
      <c r="BP2547" s="722"/>
      <c r="BQ2547" s="722"/>
      <c r="BR2547" s="722"/>
      <c r="BS2547" s="722"/>
      <c r="BT2547" s="722"/>
      <c r="BU2547" s="722"/>
      <c r="BV2547" s="722"/>
      <c r="BW2547" s="722"/>
      <c r="BX2547" s="722"/>
      <c r="BY2547" s="722"/>
      <c r="BZ2547" s="722"/>
      <c r="CA2547" s="722"/>
      <c r="CB2547" s="722"/>
      <c r="CC2547" s="722"/>
      <c r="CD2547" s="722"/>
      <c r="CE2547" s="722"/>
      <c r="CF2547" s="722"/>
      <c r="CG2547" s="722"/>
      <c r="CH2547" s="722"/>
      <c r="CI2547" s="722"/>
      <c r="CJ2547" s="722"/>
      <c r="CK2547" s="722"/>
      <c r="CL2547" s="722"/>
      <c r="CM2547" s="722"/>
      <c r="CN2547" s="722"/>
      <c r="CO2547" s="722"/>
      <c r="CP2547" s="722"/>
      <c r="CQ2547" s="722"/>
      <c r="CR2547" s="722"/>
      <c r="CS2547" s="722"/>
    </row>
    <row r="2548" spans="1:97" s="1376" customFormat="1">
      <c r="A2548" s="722"/>
      <c r="B2548" s="722"/>
      <c r="C2548" s="722"/>
      <c r="D2548" s="722"/>
      <c r="E2548" s="722"/>
      <c r="F2548" s="757"/>
      <c r="G2548" s="757"/>
      <c r="H2548" s="757"/>
      <c r="I2548" s="757"/>
      <c r="J2548" s="757"/>
      <c r="K2548" s="758"/>
      <c r="L2548" s="758"/>
      <c r="M2548" s="722"/>
      <c r="N2548" s="736"/>
      <c r="O2548" s="736"/>
      <c r="P2548" s="736"/>
      <c r="Q2548" s="736"/>
      <c r="R2548" s="736"/>
      <c r="S2548" s="736"/>
      <c r="T2548" s="736"/>
      <c r="U2548" s="736"/>
      <c r="BA2548" s="722"/>
      <c r="BB2548" s="722"/>
      <c r="BC2548" s="722"/>
      <c r="BD2548" s="722"/>
      <c r="BE2548" s="722"/>
      <c r="BF2548" s="722"/>
      <c r="BG2548" s="722"/>
      <c r="BH2548" s="722"/>
      <c r="BI2548" s="722"/>
      <c r="BJ2548" s="722"/>
      <c r="BK2548" s="722"/>
      <c r="BL2548" s="722"/>
      <c r="BM2548" s="722"/>
      <c r="BN2548" s="722"/>
      <c r="BO2548" s="722"/>
      <c r="BP2548" s="722"/>
      <c r="BQ2548" s="722"/>
      <c r="BR2548" s="722"/>
      <c r="BS2548" s="722"/>
      <c r="BT2548" s="722"/>
      <c r="BU2548" s="722"/>
      <c r="BV2548" s="722"/>
      <c r="BW2548" s="722"/>
      <c r="BX2548" s="722"/>
      <c r="BY2548" s="722"/>
      <c r="BZ2548" s="722"/>
      <c r="CA2548" s="722"/>
      <c r="CB2548" s="722"/>
      <c r="CC2548" s="722"/>
      <c r="CD2548" s="722"/>
      <c r="CE2548" s="722"/>
      <c r="CF2548" s="722"/>
      <c r="CG2548" s="722"/>
      <c r="CH2548" s="722"/>
      <c r="CI2548" s="722"/>
      <c r="CJ2548" s="722"/>
      <c r="CK2548" s="722"/>
      <c r="CL2548" s="722"/>
      <c r="CM2548" s="722"/>
      <c r="CN2548" s="722"/>
      <c r="CO2548" s="722"/>
      <c r="CP2548" s="722"/>
      <c r="CQ2548" s="722"/>
      <c r="CR2548" s="722"/>
      <c r="CS2548" s="722"/>
    </row>
    <row r="2549" spans="1:97" s="1376" customFormat="1">
      <c r="A2549" s="722"/>
      <c r="B2549" s="722"/>
      <c r="C2549" s="722"/>
      <c r="D2549" s="722"/>
      <c r="E2549" s="722"/>
      <c r="F2549" s="757"/>
      <c r="G2549" s="757"/>
      <c r="H2549" s="757"/>
      <c r="I2549" s="757"/>
      <c r="J2549" s="757"/>
      <c r="K2549" s="758"/>
      <c r="L2549" s="758"/>
      <c r="M2549" s="722"/>
      <c r="N2549" s="736"/>
      <c r="O2549" s="736"/>
      <c r="P2549" s="736"/>
      <c r="Q2549" s="736"/>
      <c r="R2549" s="736"/>
      <c r="S2549" s="736"/>
      <c r="T2549" s="736"/>
      <c r="U2549" s="736"/>
      <c r="BA2549" s="722"/>
      <c r="BB2549" s="722"/>
      <c r="BC2549" s="722"/>
      <c r="BD2549" s="722"/>
      <c r="BE2549" s="722"/>
      <c r="BF2549" s="722"/>
      <c r="BG2549" s="722"/>
      <c r="BH2549" s="722"/>
      <c r="BI2549" s="722"/>
      <c r="BJ2549" s="722"/>
      <c r="BK2549" s="722"/>
      <c r="BL2549" s="722"/>
      <c r="BM2549" s="722"/>
      <c r="BN2549" s="722"/>
      <c r="BO2549" s="722"/>
      <c r="BP2549" s="722"/>
      <c r="BQ2549" s="722"/>
      <c r="BR2549" s="722"/>
      <c r="BS2549" s="722"/>
      <c r="BT2549" s="722"/>
      <c r="BU2549" s="722"/>
      <c r="BV2549" s="722"/>
      <c r="BW2549" s="722"/>
      <c r="BX2549" s="722"/>
      <c r="BY2549" s="722"/>
      <c r="BZ2549" s="722"/>
      <c r="CA2549" s="722"/>
      <c r="CB2549" s="722"/>
      <c r="CC2549" s="722"/>
      <c r="CD2549" s="722"/>
      <c r="CE2549" s="722"/>
      <c r="CF2549" s="722"/>
      <c r="CG2549" s="722"/>
      <c r="CH2549" s="722"/>
      <c r="CI2549" s="722"/>
      <c r="CJ2549" s="722"/>
      <c r="CK2549" s="722"/>
      <c r="CL2549" s="722"/>
      <c r="CM2549" s="722"/>
      <c r="CN2549" s="722"/>
      <c r="CO2549" s="722"/>
      <c r="CP2549" s="722"/>
      <c r="CQ2549" s="722"/>
      <c r="CR2549" s="722"/>
      <c r="CS2549" s="722"/>
    </row>
    <row r="2550" spans="1:97" s="1376" customFormat="1">
      <c r="A2550" s="722"/>
      <c r="B2550" s="722"/>
      <c r="C2550" s="722"/>
      <c r="D2550" s="722"/>
      <c r="E2550" s="722"/>
      <c r="F2550" s="757"/>
      <c r="G2550" s="757"/>
      <c r="H2550" s="757"/>
      <c r="I2550" s="757"/>
      <c r="J2550" s="757"/>
      <c r="K2550" s="758"/>
      <c r="L2550" s="758"/>
      <c r="M2550" s="722"/>
      <c r="N2550" s="736"/>
      <c r="O2550" s="736"/>
      <c r="P2550" s="736"/>
      <c r="Q2550" s="736"/>
      <c r="R2550" s="736"/>
      <c r="S2550" s="736"/>
      <c r="T2550" s="736"/>
      <c r="U2550" s="736"/>
      <c r="BA2550" s="722"/>
      <c r="BB2550" s="722"/>
      <c r="BC2550" s="722"/>
      <c r="BD2550" s="722"/>
      <c r="BE2550" s="722"/>
      <c r="BF2550" s="722"/>
      <c r="BG2550" s="722"/>
      <c r="BH2550" s="722"/>
      <c r="BI2550" s="722"/>
      <c r="BJ2550" s="722"/>
      <c r="BK2550" s="722"/>
      <c r="BL2550" s="722"/>
      <c r="BM2550" s="722"/>
      <c r="BN2550" s="722"/>
      <c r="BO2550" s="722"/>
      <c r="BP2550" s="722"/>
      <c r="BQ2550" s="722"/>
      <c r="BR2550" s="722"/>
      <c r="BS2550" s="722"/>
      <c r="BT2550" s="722"/>
      <c r="BU2550" s="722"/>
      <c r="BV2550" s="722"/>
      <c r="BW2550" s="722"/>
      <c r="BX2550" s="722"/>
      <c r="BY2550" s="722"/>
      <c r="BZ2550" s="722"/>
      <c r="CA2550" s="722"/>
      <c r="CB2550" s="722"/>
      <c r="CC2550" s="722"/>
      <c r="CD2550" s="722"/>
      <c r="CE2550" s="722"/>
      <c r="CF2550" s="722"/>
      <c r="CG2550" s="722"/>
      <c r="CH2550" s="722"/>
      <c r="CI2550" s="722"/>
      <c r="CJ2550" s="722"/>
      <c r="CK2550" s="722"/>
      <c r="CL2550" s="722"/>
      <c r="CM2550" s="722"/>
      <c r="CN2550" s="722"/>
      <c r="CO2550" s="722"/>
      <c r="CP2550" s="722"/>
      <c r="CQ2550" s="722"/>
      <c r="CR2550" s="722"/>
      <c r="CS2550" s="722"/>
    </row>
    <row r="2551" spans="1:97" s="1376" customFormat="1">
      <c r="A2551" s="722"/>
      <c r="B2551" s="722"/>
      <c r="C2551" s="722"/>
      <c r="D2551" s="722"/>
      <c r="E2551" s="722"/>
      <c r="F2551" s="757"/>
      <c r="G2551" s="757"/>
      <c r="H2551" s="757"/>
      <c r="I2551" s="757"/>
      <c r="J2551" s="757"/>
      <c r="K2551" s="758"/>
      <c r="L2551" s="758"/>
      <c r="M2551" s="722"/>
      <c r="N2551" s="736"/>
      <c r="O2551" s="736"/>
      <c r="P2551" s="736"/>
      <c r="Q2551" s="736"/>
      <c r="R2551" s="736"/>
      <c r="S2551" s="736"/>
      <c r="T2551" s="736"/>
      <c r="U2551" s="736"/>
      <c r="BA2551" s="722"/>
      <c r="BB2551" s="722"/>
      <c r="BC2551" s="722"/>
      <c r="BD2551" s="722"/>
      <c r="BE2551" s="722"/>
      <c r="BF2551" s="722"/>
      <c r="BG2551" s="722"/>
      <c r="BH2551" s="722"/>
      <c r="BI2551" s="722"/>
      <c r="BJ2551" s="722"/>
      <c r="BK2551" s="722"/>
      <c r="BL2551" s="722"/>
      <c r="BM2551" s="722"/>
      <c r="BN2551" s="722"/>
      <c r="BO2551" s="722"/>
      <c r="BP2551" s="722"/>
      <c r="BQ2551" s="722"/>
      <c r="BR2551" s="722"/>
      <c r="BS2551" s="722"/>
      <c r="BT2551" s="722"/>
      <c r="BU2551" s="722"/>
      <c r="BV2551" s="722"/>
      <c r="BW2551" s="722"/>
      <c r="BX2551" s="722"/>
      <c r="BY2551" s="722"/>
      <c r="BZ2551" s="722"/>
      <c r="CA2551" s="722"/>
      <c r="CB2551" s="722"/>
      <c r="CC2551" s="722"/>
      <c r="CD2551" s="722"/>
      <c r="CE2551" s="722"/>
      <c r="CF2551" s="722"/>
      <c r="CG2551" s="722"/>
      <c r="CH2551" s="722"/>
      <c r="CI2551" s="722"/>
      <c r="CJ2551" s="722"/>
      <c r="CK2551" s="722"/>
      <c r="CL2551" s="722"/>
      <c r="CM2551" s="722"/>
      <c r="CN2551" s="722"/>
      <c r="CO2551" s="722"/>
      <c r="CP2551" s="722"/>
      <c r="CQ2551" s="722"/>
      <c r="CR2551" s="722"/>
      <c r="CS2551" s="722"/>
    </row>
    <row r="2552" spans="1:97" s="1376" customFormat="1">
      <c r="A2552" s="722"/>
      <c r="B2552" s="722"/>
      <c r="C2552" s="722"/>
      <c r="D2552" s="722"/>
      <c r="E2552" s="722"/>
      <c r="F2552" s="757"/>
      <c r="G2552" s="757"/>
      <c r="H2552" s="757"/>
      <c r="I2552" s="757"/>
      <c r="J2552" s="757"/>
      <c r="K2552" s="758"/>
      <c r="L2552" s="758"/>
      <c r="M2552" s="722"/>
      <c r="N2552" s="736"/>
      <c r="O2552" s="736"/>
      <c r="P2552" s="736"/>
      <c r="Q2552" s="736"/>
      <c r="R2552" s="736"/>
      <c r="S2552" s="736"/>
      <c r="T2552" s="736"/>
      <c r="U2552" s="736"/>
      <c r="BA2552" s="722"/>
      <c r="BB2552" s="722"/>
      <c r="BC2552" s="722"/>
      <c r="BD2552" s="722"/>
      <c r="BE2552" s="722"/>
      <c r="BF2552" s="722"/>
      <c r="BG2552" s="722"/>
      <c r="BH2552" s="722"/>
      <c r="BI2552" s="722"/>
      <c r="BJ2552" s="722"/>
      <c r="BK2552" s="722"/>
      <c r="BL2552" s="722"/>
      <c r="BM2552" s="722"/>
      <c r="BN2552" s="722"/>
      <c r="BO2552" s="722"/>
      <c r="BP2552" s="722"/>
      <c r="BQ2552" s="722"/>
      <c r="BR2552" s="722"/>
      <c r="BS2552" s="722"/>
      <c r="BT2552" s="722"/>
      <c r="BU2552" s="722"/>
      <c r="BV2552" s="722"/>
      <c r="BW2552" s="722"/>
      <c r="BX2552" s="722"/>
      <c r="BY2552" s="722"/>
      <c r="BZ2552" s="722"/>
      <c r="CA2552" s="722"/>
      <c r="CB2552" s="722"/>
      <c r="CC2552" s="722"/>
      <c r="CD2552" s="722"/>
      <c r="CE2552" s="722"/>
      <c r="CF2552" s="722"/>
      <c r="CG2552" s="722"/>
      <c r="CH2552" s="722"/>
      <c r="CI2552" s="722"/>
      <c r="CJ2552" s="722"/>
      <c r="CK2552" s="722"/>
      <c r="CL2552" s="722"/>
      <c r="CM2552" s="722"/>
      <c r="CN2552" s="722"/>
      <c r="CO2552" s="722"/>
      <c r="CP2552" s="722"/>
      <c r="CQ2552" s="722"/>
      <c r="CR2552" s="722"/>
      <c r="CS2552" s="722"/>
    </row>
    <row r="2553" spans="1:97" s="1376" customFormat="1">
      <c r="A2553" s="722"/>
      <c r="B2553" s="722"/>
      <c r="C2553" s="722"/>
      <c r="D2553" s="722"/>
      <c r="E2553" s="722"/>
      <c r="F2553" s="757"/>
      <c r="G2553" s="757"/>
      <c r="H2553" s="757"/>
      <c r="I2553" s="757"/>
      <c r="J2553" s="757"/>
      <c r="K2553" s="758"/>
      <c r="L2553" s="758"/>
      <c r="M2553" s="722"/>
      <c r="N2553" s="736"/>
      <c r="O2553" s="736"/>
      <c r="P2553" s="736"/>
      <c r="Q2553" s="736"/>
      <c r="R2553" s="736"/>
      <c r="S2553" s="736"/>
      <c r="T2553" s="736"/>
      <c r="U2553" s="736"/>
      <c r="BA2553" s="722"/>
      <c r="BB2553" s="722"/>
      <c r="BC2553" s="722"/>
      <c r="BD2553" s="722"/>
      <c r="BE2553" s="722"/>
      <c r="BF2553" s="722"/>
      <c r="BG2553" s="722"/>
      <c r="BH2553" s="722"/>
      <c r="BI2553" s="722"/>
      <c r="BJ2553" s="722"/>
      <c r="BK2553" s="722"/>
      <c r="BL2553" s="722"/>
      <c r="BM2553" s="722"/>
      <c r="BN2553" s="722"/>
      <c r="BO2553" s="722"/>
      <c r="BP2553" s="722"/>
      <c r="BQ2553" s="722"/>
      <c r="BR2553" s="722"/>
      <c r="BS2553" s="722"/>
      <c r="BT2553" s="722"/>
      <c r="BU2553" s="722"/>
      <c r="BV2553" s="722"/>
      <c r="BW2553" s="722"/>
      <c r="BX2553" s="722"/>
      <c r="BY2553" s="722"/>
      <c r="BZ2553" s="722"/>
      <c r="CA2553" s="722"/>
      <c r="CB2553" s="722"/>
      <c r="CC2553" s="722"/>
      <c r="CD2553" s="722"/>
      <c r="CE2553" s="722"/>
      <c r="CF2553" s="722"/>
      <c r="CG2553" s="722"/>
      <c r="CH2553" s="722"/>
      <c r="CI2553" s="722"/>
      <c r="CJ2553" s="722"/>
      <c r="CK2553" s="722"/>
      <c r="CL2553" s="722"/>
      <c r="CM2553" s="722"/>
      <c r="CN2553" s="722"/>
      <c r="CO2553" s="722"/>
      <c r="CP2553" s="722"/>
      <c r="CQ2553" s="722"/>
      <c r="CR2553" s="722"/>
      <c r="CS2553" s="722"/>
    </row>
    <row r="2554" spans="1:97" s="1376" customFormat="1">
      <c r="A2554" s="722"/>
      <c r="B2554" s="722"/>
      <c r="C2554" s="722"/>
      <c r="D2554" s="722"/>
      <c r="E2554" s="722"/>
      <c r="F2554" s="757"/>
      <c r="G2554" s="757"/>
      <c r="H2554" s="757"/>
      <c r="I2554" s="757"/>
      <c r="J2554" s="757"/>
      <c r="K2554" s="758"/>
      <c r="L2554" s="758"/>
      <c r="M2554" s="722"/>
      <c r="N2554" s="736"/>
      <c r="O2554" s="736"/>
      <c r="P2554" s="736"/>
      <c r="Q2554" s="736"/>
      <c r="R2554" s="736"/>
      <c r="S2554" s="736"/>
      <c r="T2554" s="736"/>
      <c r="U2554" s="736"/>
      <c r="BA2554" s="722"/>
      <c r="BB2554" s="722"/>
      <c r="BC2554" s="722"/>
      <c r="BD2554" s="722"/>
      <c r="BE2554" s="722"/>
      <c r="BF2554" s="722"/>
      <c r="BG2554" s="722"/>
      <c r="BH2554" s="722"/>
      <c r="BI2554" s="722"/>
      <c r="BJ2554" s="722"/>
      <c r="BK2554" s="722"/>
      <c r="BL2554" s="722"/>
      <c r="BM2554" s="722"/>
      <c r="BN2554" s="722"/>
      <c r="BO2554" s="722"/>
      <c r="BP2554" s="722"/>
      <c r="BQ2554" s="722"/>
      <c r="BR2554" s="722"/>
      <c r="BS2554" s="722"/>
      <c r="BT2554" s="722"/>
      <c r="BU2554" s="722"/>
      <c r="BV2554" s="722"/>
      <c r="BW2554" s="722"/>
      <c r="BX2554" s="722"/>
      <c r="BY2554" s="722"/>
      <c r="BZ2554" s="722"/>
      <c r="CA2554" s="722"/>
      <c r="CB2554" s="722"/>
      <c r="CC2554" s="722"/>
      <c r="CD2554" s="722"/>
      <c r="CE2554" s="722"/>
      <c r="CF2554" s="722"/>
      <c r="CG2554" s="722"/>
      <c r="CH2554" s="722"/>
      <c r="CI2554" s="722"/>
      <c r="CJ2554" s="722"/>
      <c r="CK2554" s="722"/>
      <c r="CL2554" s="722"/>
      <c r="CM2554" s="722"/>
      <c r="CN2554" s="722"/>
      <c r="CO2554" s="722"/>
      <c r="CP2554" s="722"/>
      <c r="CQ2554" s="722"/>
      <c r="CR2554" s="722"/>
      <c r="CS2554" s="722"/>
    </row>
    <row r="2555" spans="1:97" s="1376" customFormat="1">
      <c r="A2555" s="722"/>
      <c r="B2555" s="722"/>
      <c r="C2555" s="722"/>
      <c r="D2555" s="722"/>
      <c r="E2555" s="722"/>
      <c r="F2555" s="757"/>
      <c r="G2555" s="757"/>
      <c r="H2555" s="757"/>
      <c r="I2555" s="757"/>
      <c r="J2555" s="757"/>
      <c r="K2555" s="758"/>
      <c r="L2555" s="758"/>
      <c r="M2555" s="722"/>
      <c r="N2555" s="736"/>
      <c r="O2555" s="736"/>
      <c r="P2555" s="736"/>
      <c r="Q2555" s="736"/>
      <c r="R2555" s="736"/>
      <c r="S2555" s="736"/>
      <c r="T2555" s="736"/>
      <c r="U2555" s="736"/>
      <c r="BA2555" s="722"/>
      <c r="BB2555" s="722"/>
      <c r="BC2555" s="722"/>
      <c r="BD2555" s="722"/>
      <c r="BE2555" s="722"/>
      <c r="BF2555" s="722"/>
      <c r="BG2555" s="722"/>
      <c r="BH2555" s="722"/>
      <c r="BI2555" s="722"/>
      <c r="BJ2555" s="722"/>
      <c r="BK2555" s="722"/>
      <c r="BL2555" s="722"/>
      <c r="BM2555" s="722"/>
      <c r="BN2555" s="722"/>
      <c r="BO2555" s="722"/>
      <c r="BP2555" s="722"/>
      <c r="BQ2555" s="722"/>
      <c r="BR2555" s="722"/>
      <c r="BS2555" s="722"/>
      <c r="BT2555" s="722"/>
      <c r="BU2555" s="722"/>
      <c r="BV2555" s="722"/>
      <c r="BW2555" s="722"/>
      <c r="BX2555" s="722"/>
      <c r="BY2555" s="722"/>
      <c r="BZ2555" s="722"/>
      <c r="CA2555" s="722"/>
      <c r="CB2555" s="722"/>
      <c r="CC2555" s="722"/>
      <c r="CD2555" s="722"/>
      <c r="CE2555" s="722"/>
      <c r="CF2555" s="722"/>
      <c r="CG2555" s="722"/>
      <c r="CH2555" s="722"/>
      <c r="CI2555" s="722"/>
      <c r="CJ2555" s="722"/>
      <c r="CK2555" s="722"/>
      <c r="CL2555" s="722"/>
      <c r="CM2555" s="722"/>
      <c r="CN2555" s="722"/>
      <c r="CO2555" s="722"/>
      <c r="CP2555" s="722"/>
      <c r="CQ2555" s="722"/>
      <c r="CR2555" s="722"/>
      <c r="CS2555" s="722"/>
    </row>
    <row r="2556" spans="1:97" s="1376" customFormat="1">
      <c r="A2556" s="722"/>
      <c r="B2556" s="722"/>
      <c r="C2556" s="722"/>
      <c r="D2556" s="722"/>
      <c r="E2556" s="722"/>
      <c r="F2556" s="757"/>
      <c r="G2556" s="757"/>
      <c r="H2556" s="757"/>
      <c r="I2556" s="757"/>
      <c r="J2556" s="757"/>
      <c r="K2556" s="758"/>
      <c r="L2556" s="758"/>
      <c r="M2556" s="722"/>
      <c r="N2556" s="736"/>
      <c r="O2556" s="736"/>
      <c r="P2556" s="736"/>
      <c r="Q2556" s="736"/>
      <c r="R2556" s="736"/>
      <c r="S2556" s="736"/>
      <c r="T2556" s="736"/>
      <c r="U2556" s="736"/>
      <c r="BA2556" s="722"/>
      <c r="BB2556" s="722"/>
      <c r="BC2556" s="722"/>
      <c r="BD2556" s="722"/>
      <c r="BE2556" s="722"/>
      <c r="BF2556" s="722"/>
      <c r="BG2556" s="722"/>
      <c r="BH2556" s="722"/>
      <c r="BI2556" s="722"/>
      <c r="BJ2556" s="722"/>
      <c r="BK2556" s="722"/>
      <c r="BL2556" s="722"/>
      <c r="BM2556" s="722"/>
      <c r="BN2556" s="722"/>
      <c r="BO2556" s="722"/>
      <c r="BP2556" s="722"/>
      <c r="BQ2556" s="722"/>
      <c r="BR2556" s="722"/>
      <c r="BS2556" s="722"/>
      <c r="BT2556" s="722"/>
      <c r="BU2556" s="722"/>
      <c r="BV2556" s="722"/>
      <c r="BW2556" s="722"/>
      <c r="BX2556" s="722"/>
      <c r="BY2556" s="722"/>
      <c r="BZ2556" s="722"/>
      <c r="CA2556" s="722"/>
      <c r="CB2556" s="722"/>
      <c r="CC2556" s="722"/>
      <c r="CD2556" s="722"/>
      <c r="CE2556" s="722"/>
      <c r="CF2556" s="722"/>
      <c r="CG2556" s="722"/>
      <c r="CH2556" s="722"/>
      <c r="CI2556" s="722"/>
      <c r="CJ2556" s="722"/>
      <c r="CK2556" s="722"/>
      <c r="CL2556" s="722"/>
      <c r="CM2556" s="722"/>
      <c r="CN2556" s="722"/>
      <c r="CO2556" s="722"/>
      <c r="CP2556" s="722"/>
      <c r="CQ2556" s="722"/>
      <c r="CR2556" s="722"/>
      <c r="CS2556" s="722"/>
    </row>
    <row r="2557" spans="1:97" s="1376" customFormat="1">
      <c r="A2557" s="722"/>
      <c r="B2557" s="722"/>
      <c r="C2557" s="722"/>
      <c r="D2557" s="722"/>
      <c r="E2557" s="722"/>
      <c r="F2557" s="757"/>
      <c r="G2557" s="757"/>
      <c r="H2557" s="757"/>
      <c r="I2557" s="757"/>
      <c r="J2557" s="757"/>
      <c r="K2557" s="758"/>
      <c r="L2557" s="758"/>
      <c r="M2557" s="722"/>
      <c r="N2557" s="736"/>
      <c r="O2557" s="736"/>
      <c r="P2557" s="736"/>
      <c r="Q2557" s="736"/>
      <c r="R2557" s="736"/>
      <c r="S2557" s="736"/>
      <c r="T2557" s="736"/>
      <c r="U2557" s="736"/>
      <c r="BA2557" s="722"/>
      <c r="BB2557" s="722"/>
      <c r="BC2557" s="722"/>
      <c r="BD2557" s="722"/>
      <c r="BE2557" s="722"/>
      <c r="BF2557" s="722"/>
      <c r="BG2557" s="722"/>
      <c r="BH2557" s="722"/>
      <c r="BI2557" s="722"/>
      <c r="BJ2557" s="722"/>
      <c r="BK2557" s="722"/>
      <c r="BL2557" s="722"/>
      <c r="BM2557" s="722"/>
      <c r="BN2557" s="722"/>
      <c r="BO2557" s="722"/>
      <c r="BP2557" s="722"/>
      <c r="BQ2557" s="722"/>
      <c r="BR2557" s="722"/>
      <c r="BS2557" s="722"/>
      <c r="BT2557" s="722"/>
      <c r="BU2557" s="722"/>
      <c r="BV2557" s="722"/>
      <c r="BW2557" s="722"/>
      <c r="BX2557" s="722"/>
      <c r="BY2557" s="722"/>
      <c r="BZ2557" s="722"/>
      <c r="CA2557" s="722"/>
      <c r="CB2557" s="722"/>
      <c r="CC2557" s="722"/>
      <c r="CD2557" s="722"/>
      <c r="CE2557" s="722"/>
      <c r="CF2557" s="722"/>
      <c r="CG2557" s="722"/>
      <c r="CH2557" s="722"/>
      <c r="CI2557" s="722"/>
      <c r="CJ2557" s="722"/>
      <c r="CK2557" s="722"/>
      <c r="CL2557" s="722"/>
      <c r="CM2557" s="722"/>
      <c r="CN2557" s="722"/>
      <c r="CO2557" s="722"/>
      <c r="CP2557" s="722"/>
      <c r="CQ2557" s="722"/>
      <c r="CR2557" s="722"/>
      <c r="CS2557" s="722"/>
    </row>
    <row r="2558" spans="1:97" s="1376" customFormat="1">
      <c r="A2558" s="722"/>
      <c r="B2558" s="722"/>
      <c r="C2558" s="722"/>
      <c r="D2558" s="722"/>
      <c r="E2558" s="722"/>
      <c r="F2558" s="757"/>
      <c r="G2558" s="757"/>
      <c r="H2558" s="757"/>
      <c r="I2558" s="757"/>
      <c r="J2558" s="757"/>
      <c r="K2558" s="758"/>
      <c r="L2558" s="758"/>
      <c r="M2558" s="722"/>
      <c r="N2558" s="736"/>
      <c r="O2558" s="736"/>
      <c r="P2558" s="736"/>
      <c r="Q2558" s="736"/>
      <c r="R2558" s="736"/>
      <c r="S2558" s="736"/>
      <c r="T2558" s="736"/>
      <c r="U2558" s="736"/>
      <c r="BA2558" s="722"/>
      <c r="BB2558" s="722"/>
      <c r="BC2558" s="722"/>
      <c r="BD2558" s="722"/>
      <c r="BE2558" s="722"/>
      <c r="BF2558" s="722"/>
      <c r="BG2558" s="722"/>
      <c r="BH2558" s="722"/>
      <c r="BI2558" s="722"/>
      <c r="BJ2558" s="722"/>
      <c r="BK2558" s="722"/>
      <c r="BL2558" s="722"/>
      <c r="BM2558" s="722"/>
      <c r="BN2558" s="722"/>
      <c r="BO2558" s="722"/>
      <c r="BP2558" s="722"/>
      <c r="BQ2558" s="722"/>
      <c r="BR2558" s="722"/>
      <c r="BS2558" s="722"/>
      <c r="BT2558" s="722"/>
      <c r="BU2558" s="722"/>
      <c r="BV2558" s="722"/>
      <c r="BW2558" s="722"/>
      <c r="BX2558" s="722"/>
      <c r="BY2558" s="722"/>
      <c r="BZ2558" s="722"/>
      <c r="CA2558" s="722"/>
      <c r="CB2558" s="722"/>
      <c r="CC2558" s="722"/>
      <c r="CD2558" s="722"/>
      <c r="CE2558" s="722"/>
      <c r="CF2558" s="722"/>
      <c r="CG2558" s="722"/>
      <c r="CH2558" s="722"/>
      <c r="CI2558" s="722"/>
      <c r="CJ2558" s="722"/>
      <c r="CK2558" s="722"/>
      <c r="CL2558" s="722"/>
      <c r="CM2558" s="722"/>
      <c r="CN2558" s="722"/>
      <c r="CO2558" s="722"/>
      <c r="CP2558" s="722"/>
      <c r="CQ2558" s="722"/>
      <c r="CR2558" s="722"/>
      <c r="CS2558" s="722"/>
    </row>
    <row r="2559" spans="1:97" s="1376" customFormat="1">
      <c r="A2559" s="722"/>
      <c r="B2559" s="722"/>
      <c r="C2559" s="722"/>
      <c r="D2559" s="722"/>
      <c r="E2559" s="722"/>
      <c r="F2559" s="757"/>
      <c r="G2559" s="757"/>
      <c r="H2559" s="757"/>
      <c r="I2559" s="757"/>
      <c r="J2559" s="757"/>
      <c r="K2559" s="758"/>
      <c r="L2559" s="758"/>
      <c r="M2559" s="722"/>
      <c r="N2559" s="736"/>
      <c r="O2559" s="736"/>
      <c r="P2559" s="736"/>
      <c r="Q2559" s="736"/>
      <c r="R2559" s="736"/>
      <c r="S2559" s="736"/>
      <c r="T2559" s="736"/>
      <c r="U2559" s="736"/>
      <c r="BA2559" s="722"/>
      <c r="BB2559" s="722"/>
      <c r="BC2559" s="722"/>
      <c r="BD2559" s="722"/>
      <c r="BE2559" s="722"/>
      <c r="BF2559" s="722"/>
      <c r="BG2559" s="722"/>
      <c r="BH2559" s="722"/>
      <c r="BI2559" s="722"/>
      <c r="BJ2559" s="722"/>
      <c r="BK2559" s="722"/>
      <c r="BL2559" s="722"/>
      <c r="BM2559" s="722"/>
      <c r="BN2559" s="722"/>
      <c r="BO2559" s="722"/>
      <c r="BP2559" s="722"/>
      <c r="BQ2559" s="722"/>
      <c r="BR2559" s="722"/>
      <c r="BS2559" s="722"/>
      <c r="BT2559" s="722"/>
      <c r="BU2559" s="722"/>
      <c r="BV2559" s="722"/>
      <c r="BW2559" s="722"/>
      <c r="BX2559" s="722"/>
      <c r="BY2559" s="722"/>
      <c r="BZ2559" s="722"/>
      <c r="CA2559" s="722"/>
      <c r="CB2559" s="722"/>
      <c r="CC2559" s="722"/>
      <c r="CD2559" s="722"/>
      <c r="CE2559" s="722"/>
      <c r="CF2559" s="722"/>
      <c r="CG2559" s="722"/>
      <c r="CH2559" s="722"/>
      <c r="CI2559" s="722"/>
      <c r="CJ2559" s="722"/>
      <c r="CK2559" s="722"/>
      <c r="CL2559" s="722"/>
      <c r="CM2559" s="722"/>
      <c r="CN2559" s="722"/>
      <c r="CO2559" s="722"/>
      <c r="CP2559" s="722"/>
      <c r="CQ2559" s="722"/>
      <c r="CR2559" s="722"/>
      <c r="CS2559" s="722"/>
    </row>
    <row r="2560" spans="1:97" s="1376" customFormat="1">
      <c r="A2560" s="722"/>
      <c r="B2560" s="722"/>
      <c r="C2560" s="722"/>
      <c r="D2560" s="722"/>
      <c r="E2560" s="722"/>
      <c r="F2560" s="757"/>
      <c r="G2560" s="757"/>
      <c r="H2560" s="757"/>
      <c r="I2560" s="757"/>
      <c r="J2560" s="757"/>
      <c r="K2560" s="758"/>
      <c r="L2560" s="758"/>
      <c r="M2560" s="722"/>
      <c r="N2560" s="736"/>
      <c r="O2560" s="736"/>
      <c r="P2560" s="736"/>
      <c r="Q2560" s="736"/>
      <c r="R2560" s="736"/>
      <c r="S2560" s="736"/>
      <c r="T2560" s="736"/>
      <c r="U2560" s="736"/>
      <c r="BA2560" s="722"/>
      <c r="BB2560" s="722"/>
      <c r="BC2560" s="722"/>
      <c r="BD2560" s="722"/>
      <c r="BE2560" s="722"/>
      <c r="BF2560" s="722"/>
      <c r="BG2560" s="722"/>
      <c r="BH2560" s="722"/>
      <c r="BI2560" s="722"/>
      <c r="BJ2560" s="722"/>
      <c r="BK2560" s="722"/>
      <c r="BL2560" s="722"/>
      <c r="BM2560" s="722"/>
      <c r="BN2560" s="722"/>
      <c r="BO2560" s="722"/>
      <c r="BP2560" s="722"/>
      <c r="BQ2560" s="722"/>
      <c r="BR2560" s="722"/>
      <c r="BS2560" s="722"/>
      <c r="BT2560" s="722"/>
      <c r="BU2560" s="722"/>
      <c r="BV2560" s="722"/>
      <c r="BW2560" s="722"/>
      <c r="BX2560" s="722"/>
      <c r="BY2560" s="722"/>
      <c r="BZ2560" s="722"/>
      <c r="CA2560" s="722"/>
      <c r="CB2560" s="722"/>
      <c r="CC2560" s="722"/>
      <c r="CD2560" s="722"/>
      <c r="CE2560" s="722"/>
      <c r="CF2560" s="722"/>
      <c r="CG2560" s="722"/>
      <c r="CH2560" s="722"/>
      <c r="CI2560" s="722"/>
      <c r="CJ2560" s="722"/>
      <c r="CK2560" s="722"/>
      <c r="CL2560" s="722"/>
      <c r="CM2560" s="722"/>
      <c r="CN2560" s="722"/>
      <c r="CO2560" s="722"/>
      <c r="CP2560" s="722"/>
      <c r="CQ2560" s="722"/>
      <c r="CR2560" s="722"/>
      <c r="CS2560" s="722"/>
    </row>
    <row r="2561" spans="1:97" s="1376" customFormat="1">
      <c r="A2561" s="722"/>
      <c r="B2561" s="722"/>
      <c r="C2561" s="722"/>
      <c r="D2561" s="722"/>
      <c r="E2561" s="722"/>
      <c r="F2561" s="757"/>
      <c r="G2561" s="757"/>
      <c r="H2561" s="757"/>
      <c r="I2561" s="757"/>
      <c r="J2561" s="757"/>
      <c r="K2561" s="758"/>
      <c r="L2561" s="758"/>
      <c r="M2561" s="722"/>
      <c r="N2561" s="736"/>
      <c r="O2561" s="736"/>
      <c r="P2561" s="736"/>
      <c r="Q2561" s="736"/>
      <c r="R2561" s="736"/>
      <c r="S2561" s="736"/>
      <c r="T2561" s="736"/>
      <c r="U2561" s="736"/>
      <c r="BA2561" s="722"/>
      <c r="BB2561" s="722"/>
      <c r="BC2561" s="722"/>
      <c r="BD2561" s="722"/>
      <c r="BE2561" s="722"/>
      <c r="BF2561" s="722"/>
      <c r="BG2561" s="722"/>
      <c r="BH2561" s="722"/>
      <c r="BI2561" s="722"/>
      <c r="BJ2561" s="722"/>
      <c r="BK2561" s="722"/>
      <c r="BL2561" s="722"/>
      <c r="BM2561" s="722"/>
      <c r="BN2561" s="722"/>
      <c r="BO2561" s="722"/>
      <c r="BP2561" s="722"/>
      <c r="BQ2561" s="722"/>
      <c r="BR2561" s="722"/>
      <c r="BS2561" s="722"/>
      <c r="BT2561" s="722"/>
      <c r="BU2561" s="722"/>
      <c r="BV2561" s="722"/>
      <c r="BW2561" s="722"/>
      <c r="BX2561" s="722"/>
      <c r="BY2561" s="722"/>
      <c r="BZ2561" s="722"/>
      <c r="CA2561" s="722"/>
      <c r="CB2561" s="722"/>
      <c r="CC2561" s="722"/>
      <c r="CD2561" s="722"/>
      <c r="CE2561" s="722"/>
      <c r="CF2561" s="722"/>
      <c r="CG2561" s="722"/>
      <c r="CH2561" s="722"/>
      <c r="CI2561" s="722"/>
      <c r="CJ2561" s="722"/>
      <c r="CK2561" s="722"/>
      <c r="CL2561" s="722"/>
      <c r="CM2561" s="722"/>
      <c r="CN2561" s="722"/>
      <c r="CO2561" s="722"/>
      <c r="CP2561" s="722"/>
      <c r="CQ2561" s="722"/>
      <c r="CR2561" s="722"/>
      <c r="CS2561" s="722"/>
    </row>
    <row r="2562" spans="1:97" s="1376" customFormat="1">
      <c r="A2562" s="722"/>
      <c r="B2562" s="722"/>
      <c r="C2562" s="722"/>
      <c r="D2562" s="722"/>
      <c r="E2562" s="722"/>
      <c r="F2562" s="757"/>
      <c r="G2562" s="757"/>
      <c r="H2562" s="757"/>
      <c r="I2562" s="757"/>
      <c r="J2562" s="757"/>
      <c r="K2562" s="758"/>
      <c r="L2562" s="758"/>
      <c r="M2562" s="722"/>
      <c r="N2562" s="736"/>
      <c r="O2562" s="736"/>
      <c r="P2562" s="736"/>
      <c r="Q2562" s="736"/>
      <c r="R2562" s="736"/>
      <c r="S2562" s="736"/>
      <c r="T2562" s="736"/>
      <c r="U2562" s="736"/>
      <c r="BA2562" s="722"/>
      <c r="BB2562" s="722"/>
      <c r="BC2562" s="722"/>
      <c r="BD2562" s="722"/>
      <c r="BE2562" s="722"/>
      <c r="BF2562" s="722"/>
      <c r="BG2562" s="722"/>
      <c r="BH2562" s="722"/>
      <c r="BI2562" s="722"/>
      <c r="BJ2562" s="722"/>
      <c r="BK2562" s="722"/>
      <c r="BL2562" s="722"/>
      <c r="BM2562" s="722"/>
      <c r="BN2562" s="722"/>
      <c r="BO2562" s="722"/>
      <c r="BP2562" s="722"/>
      <c r="BQ2562" s="722"/>
      <c r="BR2562" s="722"/>
      <c r="BS2562" s="722"/>
      <c r="BT2562" s="722"/>
      <c r="BU2562" s="722"/>
      <c r="BV2562" s="722"/>
      <c r="BW2562" s="722"/>
      <c r="BX2562" s="722"/>
      <c r="BY2562" s="722"/>
      <c r="BZ2562" s="722"/>
      <c r="CA2562" s="722"/>
      <c r="CB2562" s="722"/>
      <c r="CC2562" s="722"/>
      <c r="CD2562" s="722"/>
      <c r="CE2562" s="722"/>
      <c r="CF2562" s="722"/>
      <c r="CG2562" s="722"/>
      <c r="CH2562" s="722"/>
      <c r="CI2562" s="722"/>
      <c r="CJ2562" s="722"/>
      <c r="CK2562" s="722"/>
      <c r="CL2562" s="722"/>
      <c r="CM2562" s="722"/>
      <c r="CN2562" s="722"/>
      <c r="CO2562" s="722"/>
      <c r="CP2562" s="722"/>
      <c r="CQ2562" s="722"/>
      <c r="CR2562" s="722"/>
      <c r="CS2562" s="722"/>
    </row>
    <row r="2563" spans="1:97" s="1376" customFormat="1">
      <c r="A2563" s="722"/>
      <c r="B2563" s="722"/>
      <c r="C2563" s="722"/>
      <c r="D2563" s="722"/>
      <c r="E2563" s="722"/>
      <c r="F2563" s="757"/>
      <c r="G2563" s="757"/>
      <c r="H2563" s="757"/>
      <c r="I2563" s="757"/>
      <c r="J2563" s="757"/>
      <c r="K2563" s="758"/>
      <c r="L2563" s="758"/>
      <c r="M2563" s="722"/>
      <c r="N2563" s="736"/>
      <c r="O2563" s="736"/>
      <c r="P2563" s="736"/>
      <c r="Q2563" s="736"/>
      <c r="R2563" s="736"/>
      <c r="S2563" s="736"/>
      <c r="T2563" s="736"/>
      <c r="U2563" s="736"/>
      <c r="BA2563" s="722"/>
      <c r="BB2563" s="722"/>
      <c r="BC2563" s="722"/>
      <c r="BD2563" s="722"/>
      <c r="BE2563" s="722"/>
      <c r="BF2563" s="722"/>
      <c r="BG2563" s="722"/>
      <c r="BH2563" s="722"/>
      <c r="BI2563" s="722"/>
      <c r="BJ2563" s="722"/>
      <c r="BK2563" s="722"/>
      <c r="BL2563" s="722"/>
      <c r="BM2563" s="722"/>
      <c r="BN2563" s="722"/>
      <c r="BO2563" s="722"/>
      <c r="BP2563" s="722"/>
      <c r="BQ2563" s="722"/>
      <c r="BR2563" s="722"/>
      <c r="BS2563" s="722"/>
      <c r="BT2563" s="722"/>
      <c r="BU2563" s="722"/>
      <c r="BV2563" s="722"/>
      <c r="BW2563" s="722"/>
      <c r="BX2563" s="722"/>
      <c r="BY2563" s="722"/>
      <c r="BZ2563" s="722"/>
      <c r="CA2563" s="722"/>
      <c r="CB2563" s="722"/>
      <c r="CC2563" s="722"/>
      <c r="CD2563" s="722"/>
      <c r="CE2563" s="722"/>
      <c r="CF2563" s="722"/>
      <c r="CG2563" s="722"/>
      <c r="CH2563" s="722"/>
      <c r="CI2563" s="722"/>
      <c r="CJ2563" s="722"/>
      <c r="CK2563" s="722"/>
      <c r="CL2563" s="722"/>
      <c r="CM2563" s="722"/>
      <c r="CN2563" s="722"/>
      <c r="CO2563" s="722"/>
      <c r="CP2563" s="722"/>
      <c r="CQ2563" s="722"/>
      <c r="CR2563" s="722"/>
      <c r="CS2563" s="722"/>
    </row>
    <row r="2564" spans="1:97" s="1376" customFormat="1">
      <c r="A2564" s="722"/>
      <c r="B2564" s="722"/>
      <c r="C2564" s="722"/>
      <c r="D2564" s="722"/>
      <c r="E2564" s="722"/>
      <c r="F2564" s="757"/>
      <c r="G2564" s="757"/>
      <c r="H2564" s="757"/>
      <c r="I2564" s="757"/>
      <c r="J2564" s="757"/>
      <c r="K2564" s="758"/>
      <c r="L2564" s="758"/>
      <c r="M2564" s="722"/>
      <c r="N2564" s="736"/>
      <c r="O2564" s="736"/>
      <c r="P2564" s="736"/>
      <c r="Q2564" s="736"/>
      <c r="R2564" s="736"/>
      <c r="S2564" s="736"/>
      <c r="T2564" s="736"/>
      <c r="U2564" s="736"/>
      <c r="BA2564" s="722"/>
      <c r="BB2564" s="722"/>
      <c r="BC2564" s="722"/>
      <c r="BD2564" s="722"/>
      <c r="BE2564" s="722"/>
      <c r="BF2564" s="722"/>
      <c r="BG2564" s="722"/>
      <c r="BH2564" s="722"/>
      <c r="BI2564" s="722"/>
      <c r="BJ2564" s="722"/>
      <c r="BK2564" s="722"/>
      <c r="BL2564" s="722"/>
      <c r="BM2564" s="722"/>
      <c r="BN2564" s="722"/>
      <c r="BO2564" s="722"/>
      <c r="BP2564" s="722"/>
      <c r="BQ2564" s="722"/>
      <c r="BR2564" s="722"/>
      <c r="BS2564" s="722"/>
      <c r="BT2564" s="722"/>
      <c r="BU2564" s="722"/>
      <c r="BV2564" s="722"/>
      <c r="BW2564" s="722"/>
      <c r="BX2564" s="722"/>
      <c r="BY2564" s="722"/>
      <c r="BZ2564" s="722"/>
      <c r="CA2564" s="722"/>
      <c r="CB2564" s="722"/>
      <c r="CC2564" s="722"/>
      <c r="CD2564" s="722"/>
      <c r="CE2564" s="722"/>
      <c r="CF2564" s="722"/>
      <c r="CG2564" s="722"/>
      <c r="CH2564" s="722"/>
      <c r="CI2564" s="722"/>
      <c r="CJ2564" s="722"/>
      <c r="CK2564" s="722"/>
      <c r="CL2564" s="722"/>
      <c r="CM2564" s="722"/>
      <c r="CN2564" s="722"/>
      <c r="CO2564" s="722"/>
      <c r="CP2564" s="722"/>
      <c r="CQ2564" s="722"/>
      <c r="CR2564" s="722"/>
      <c r="CS2564" s="722"/>
    </row>
    <row r="2565" spans="1:97" s="1376" customFormat="1">
      <c r="A2565" s="722"/>
      <c r="B2565" s="722"/>
      <c r="C2565" s="722"/>
      <c r="D2565" s="722"/>
      <c r="E2565" s="722"/>
      <c r="F2565" s="757"/>
      <c r="G2565" s="757"/>
      <c r="H2565" s="757"/>
      <c r="I2565" s="757"/>
      <c r="J2565" s="757"/>
      <c r="K2565" s="758"/>
      <c r="L2565" s="758"/>
      <c r="M2565" s="722"/>
      <c r="N2565" s="736"/>
      <c r="O2565" s="736"/>
      <c r="P2565" s="736"/>
      <c r="Q2565" s="736"/>
      <c r="R2565" s="736"/>
      <c r="S2565" s="736"/>
      <c r="T2565" s="736"/>
      <c r="U2565" s="736"/>
      <c r="BA2565" s="722"/>
      <c r="BB2565" s="722"/>
      <c r="BC2565" s="722"/>
      <c r="BD2565" s="722"/>
      <c r="BE2565" s="722"/>
      <c r="BF2565" s="722"/>
      <c r="BG2565" s="722"/>
      <c r="BH2565" s="722"/>
      <c r="BI2565" s="722"/>
      <c r="BJ2565" s="722"/>
      <c r="BK2565" s="722"/>
      <c r="BL2565" s="722"/>
      <c r="BM2565" s="722"/>
      <c r="BN2565" s="722"/>
      <c r="BO2565" s="722"/>
      <c r="BP2565" s="722"/>
      <c r="BQ2565" s="722"/>
      <c r="BR2565" s="722"/>
      <c r="BS2565" s="722"/>
      <c r="BT2565" s="722"/>
      <c r="BU2565" s="722"/>
      <c r="BV2565" s="722"/>
      <c r="BW2565" s="722"/>
      <c r="BX2565" s="722"/>
      <c r="BY2565" s="722"/>
      <c r="BZ2565" s="722"/>
      <c r="CA2565" s="722"/>
      <c r="CB2565" s="722"/>
      <c r="CC2565" s="722"/>
      <c r="CD2565" s="722"/>
      <c r="CE2565" s="722"/>
      <c r="CF2565" s="722"/>
      <c r="CG2565" s="722"/>
      <c r="CH2565" s="722"/>
      <c r="CI2565" s="722"/>
      <c r="CJ2565" s="722"/>
      <c r="CK2565" s="722"/>
      <c r="CL2565" s="722"/>
      <c r="CM2565" s="722"/>
      <c r="CN2565" s="722"/>
      <c r="CO2565" s="722"/>
      <c r="CP2565" s="722"/>
      <c r="CQ2565" s="722"/>
      <c r="CR2565" s="722"/>
      <c r="CS2565" s="722"/>
    </row>
    <row r="2566" spans="1:97" s="1376" customFormat="1">
      <c r="A2566" s="722"/>
      <c r="B2566" s="722"/>
      <c r="C2566" s="722"/>
      <c r="D2566" s="722"/>
      <c r="E2566" s="722"/>
      <c r="F2566" s="757"/>
      <c r="G2566" s="757"/>
      <c r="H2566" s="757"/>
      <c r="I2566" s="757"/>
      <c r="J2566" s="757"/>
      <c r="K2566" s="758"/>
      <c r="L2566" s="758"/>
      <c r="M2566" s="722"/>
      <c r="N2566" s="736"/>
      <c r="O2566" s="736"/>
      <c r="P2566" s="736"/>
      <c r="Q2566" s="736"/>
      <c r="R2566" s="736"/>
      <c r="S2566" s="736"/>
      <c r="T2566" s="736"/>
      <c r="U2566" s="736"/>
      <c r="BA2566" s="722"/>
      <c r="BB2566" s="722"/>
      <c r="BC2566" s="722"/>
      <c r="BD2566" s="722"/>
      <c r="BE2566" s="722"/>
      <c r="BF2566" s="722"/>
      <c r="BG2566" s="722"/>
      <c r="BH2566" s="722"/>
      <c r="BI2566" s="722"/>
      <c r="BJ2566" s="722"/>
      <c r="BK2566" s="722"/>
      <c r="BL2566" s="722"/>
      <c r="BM2566" s="722"/>
      <c r="BN2566" s="722"/>
      <c r="BO2566" s="722"/>
      <c r="BP2566" s="722"/>
      <c r="BQ2566" s="722"/>
      <c r="BR2566" s="722"/>
      <c r="BS2566" s="722"/>
      <c r="BT2566" s="722"/>
      <c r="BU2566" s="722"/>
      <c r="BV2566" s="722"/>
      <c r="BW2566" s="722"/>
      <c r="BX2566" s="722"/>
      <c r="BY2566" s="722"/>
      <c r="BZ2566" s="722"/>
      <c r="CA2566" s="722"/>
      <c r="CB2566" s="722"/>
      <c r="CC2566" s="722"/>
      <c r="CD2566" s="722"/>
      <c r="CE2566" s="722"/>
      <c r="CF2566" s="722"/>
      <c r="CG2566" s="722"/>
      <c r="CH2566" s="722"/>
      <c r="CI2566" s="722"/>
      <c r="CJ2566" s="722"/>
      <c r="CK2566" s="722"/>
      <c r="CL2566" s="722"/>
      <c r="CM2566" s="722"/>
      <c r="CN2566" s="722"/>
      <c r="CO2566" s="722"/>
      <c r="CP2566" s="722"/>
      <c r="CQ2566" s="722"/>
      <c r="CR2566" s="722"/>
      <c r="CS2566" s="722"/>
    </row>
    <row r="2567" spans="1:97" s="1376" customFormat="1">
      <c r="A2567" s="722"/>
      <c r="B2567" s="722"/>
      <c r="C2567" s="722"/>
      <c r="D2567" s="722"/>
      <c r="E2567" s="722"/>
      <c r="F2567" s="757"/>
      <c r="G2567" s="757"/>
      <c r="H2567" s="757"/>
      <c r="I2567" s="757"/>
      <c r="J2567" s="757"/>
      <c r="K2567" s="758"/>
      <c r="L2567" s="758"/>
      <c r="M2567" s="722"/>
      <c r="N2567" s="736"/>
      <c r="O2567" s="736"/>
      <c r="P2567" s="736"/>
      <c r="Q2567" s="736"/>
      <c r="R2567" s="736"/>
      <c r="S2567" s="736"/>
      <c r="T2567" s="736"/>
      <c r="U2567" s="736"/>
      <c r="BA2567" s="722"/>
      <c r="BB2567" s="722"/>
      <c r="BC2567" s="722"/>
      <c r="BD2567" s="722"/>
      <c r="BE2567" s="722"/>
      <c r="BF2567" s="722"/>
      <c r="BG2567" s="722"/>
      <c r="BH2567" s="722"/>
      <c r="BI2567" s="722"/>
      <c r="BJ2567" s="722"/>
      <c r="BK2567" s="722"/>
      <c r="BL2567" s="722"/>
      <c r="BM2567" s="722"/>
      <c r="BN2567" s="722"/>
      <c r="BO2567" s="722"/>
      <c r="BP2567" s="722"/>
      <c r="BQ2567" s="722"/>
      <c r="BR2567" s="722"/>
      <c r="BS2567" s="722"/>
      <c r="BT2567" s="722"/>
      <c r="BU2567" s="722"/>
      <c r="BV2567" s="722"/>
      <c r="BW2567" s="722"/>
      <c r="BX2567" s="722"/>
      <c r="BY2567" s="722"/>
      <c r="BZ2567" s="722"/>
      <c r="CA2567" s="722"/>
      <c r="CB2567" s="722"/>
      <c r="CC2567" s="722"/>
      <c r="CD2567" s="722"/>
      <c r="CE2567" s="722"/>
      <c r="CF2567" s="722"/>
      <c r="CG2567" s="722"/>
      <c r="CH2567" s="722"/>
      <c r="CI2567" s="722"/>
      <c r="CJ2567" s="722"/>
      <c r="CK2567" s="722"/>
      <c r="CL2567" s="722"/>
      <c r="CM2567" s="722"/>
      <c r="CN2567" s="722"/>
      <c r="CO2567" s="722"/>
      <c r="CP2567" s="722"/>
      <c r="CQ2567" s="722"/>
      <c r="CR2567" s="722"/>
      <c r="CS2567" s="722"/>
    </row>
    <row r="2568" spans="1:97" s="1376" customFormat="1">
      <c r="A2568" s="722"/>
      <c r="B2568" s="722"/>
      <c r="C2568" s="722"/>
      <c r="D2568" s="722"/>
      <c r="E2568" s="722"/>
      <c r="F2568" s="757"/>
      <c r="G2568" s="757"/>
      <c r="H2568" s="757"/>
      <c r="I2568" s="757"/>
      <c r="J2568" s="757"/>
      <c r="K2568" s="758"/>
      <c r="L2568" s="758"/>
      <c r="M2568" s="722"/>
      <c r="N2568" s="736"/>
      <c r="O2568" s="736"/>
      <c r="P2568" s="736"/>
      <c r="Q2568" s="736"/>
      <c r="R2568" s="736"/>
      <c r="S2568" s="736"/>
      <c r="T2568" s="736"/>
      <c r="U2568" s="736"/>
      <c r="BA2568" s="722"/>
      <c r="BB2568" s="722"/>
      <c r="BC2568" s="722"/>
      <c r="BD2568" s="722"/>
      <c r="BE2568" s="722"/>
      <c r="BF2568" s="722"/>
      <c r="BG2568" s="722"/>
      <c r="BH2568" s="722"/>
      <c r="BI2568" s="722"/>
      <c r="BJ2568" s="722"/>
      <c r="BK2568" s="722"/>
      <c r="BL2568" s="722"/>
      <c r="BM2568" s="722"/>
      <c r="BN2568" s="722"/>
      <c r="BO2568" s="722"/>
      <c r="BP2568" s="722"/>
      <c r="BQ2568" s="722"/>
      <c r="BR2568" s="722"/>
      <c r="BS2568" s="722"/>
      <c r="BT2568" s="722"/>
      <c r="BU2568" s="722"/>
      <c r="BV2568" s="722"/>
      <c r="BW2568" s="722"/>
      <c r="BX2568" s="722"/>
      <c r="BY2568" s="722"/>
      <c r="BZ2568" s="722"/>
      <c r="CA2568" s="722"/>
      <c r="CB2568" s="722"/>
      <c r="CC2568" s="722"/>
      <c r="CD2568" s="722"/>
      <c r="CE2568" s="722"/>
      <c r="CF2568" s="722"/>
      <c r="CG2568" s="722"/>
      <c r="CH2568" s="722"/>
      <c r="CI2568" s="722"/>
      <c r="CJ2568" s="722"/>
      <c r="CK2568" s="722"/>
      <c r="CL2568" s="722"/>
      <c r="CM2568" s="722"/>
      <c r="CN2568" s="722"/>
      <c r="CO2568" s="722"/>
      <c r="CP2568" s="722"/>
      <c r="CQ2568" s="722"/>
      <c r="CR2568" s="722"/>
      <c r="CS2568" s="722"/>
    </row>
    <row r="2569" spans="1:97" s="1376" customFormat="1">
      <c r="A2569" s="722"/>
      <c r="B2569" s="722"/>
      <c r="C2569" s="722"/>
      <c r="D2569" s="722"/>
      <c r="E2569" s="722"/>
      <c r="F2569" s="757"/>
      <c r="G2569" s="757"/>
      <c r="H2569" s="757"/>
      <c r="I2569" s="757"/>
      <c r="J2569" s="757"/>
      <c r="K2569" s="758"/>
      <c r="L2569" s="758"/>
      <c r="M2569" s="722"/>
      <c r="N2569" s="736"/>
      <c r="O2569" s="736"/>
      <c r="P2569" s="736"/>
      <c r="Q2569" s="736"/>
      <c r="R2569" s="736"/>
      <c r="S2569" s="736"/>
      <c r="T2569" s="736"/>
      <c r="U2569" s="736"/>
      <c r="BA2569" s="722"/>
      <c r="BB2569" s="722"/>
      <c r="BC2569" s="722"/>
      <c r="BD2569" s="722"/>
      <c r="BE2569" s="722"/>
      <c r="BF2569" s="722"/>
      <c r="BG2569" s="722"/>
      <c r="BH2569" s="722"/>
      <c r="BI2569" s="722"/>
      <c r="BJ2569" s="722"/>
      <c r="BK2569" s="722"/>
      <c r="BL2569" s="722"/>
      <c r="BM2569" s="722"/>
      <c r="BN2569" s="722"/>
      <c r="BO2569" s="722"/>
      <c r="BP2569" s="722"/>
      <c r="BQ2569" s="722"/>
      <c r="BR2569" s="722"/>
      <c r="BS2569" s="722"/>
      <c r="BT2569" s="722"/>
      <c r="BU2569" s="722"/>
      <c r="BV2569" s="722"/>
      <c r="BW2569" s="722"/>
      <c r="BX2569" s="722"/>
      <c r="BY2569" s="722"/>
      <c r="BZ2569" s="722"/>
      <c r="CA2569" s="722"/>
      <c r="CB2569" s="722"/>
      <c r="CC2569" s="722"/>
      <c r="CD2569" s="722"/>
      <c r="CE2569" s="722"/>
      <c r="CF2569" s="722"/>
      <c r="CG2569" s="722"/>
      <c r="CH2569" s="722"/>
      <c r="CI2569" s="722"/>
      <c r="CJ2569" s="722"/>
      <c r="CK2569" s="722"/>
      <c r="CL2569" s="722"/>
      <c r="CM2569" s="722"/>
      <c r="CN2569" s="722"/>
      <c r="CO2569" s="722"/>
      <c r="CP2569" s="722"/>
      <c r="CQ2569" s="722"/>
      <c r="CR2569" s="722"/>
      <c r="CS2569" s="722"/>
    </row>
    <row r="2570" spans="1:97" s="1376" customFormat="1">
      <c r="A2570" s="722"/>
      <c r="B2570" s="722"/>
      <c r="C2570" s="722"/>
      <c r="D2570" s="722"/>
      <c r="E2570" s="722"/>
      <c r="F2570" s="757"/>
      <c r="G2570" s="757"/>
      <c r="H2570" s="757"/>
      <c r="I2570" s="757"/>
      <c r="J2570" s="757"/>
      <c r="K2570" s="758"/>
      <c r="L2570" s="758"/>
      <c r="M2570" s="722"/>
      <c r="N2570" s="736"/>
      <c r="O2570" s="736"/>
      <c r="P2570" s="736"/>
      <c r="Q2570" s="736"/>
      <c r="R2570" s="736"/>
      <c r="S2570" s="736"/>
      <c r="T2570" s="736"/>
      <c r="U2570" s="736"/>
      <c r="BA2570" s="722"/>
      <c r="BB2570" s="722"/>
      <c r="BC2570" s="722"/>
      <c r="BD2570" s="722"/>
      <c r="BE2570" s="722"/>
      <c r="BF2570" s="722"/>
      <c r="BG2570" s="722"/>
      <c r="BH2570" s="722"/>
      <c r="BI2570" s="722"/>
      <c r="BJ2570" s="722"/>
      <c r="BK2570" s="722"/>
      <c r="BL2570" s="722"/>
      <c r="BM2570" s="722"/>
      <c r="BN2570" s="722"/>
      <c r="BO2570" s="722"/>
      <c r="BP2570" s="722"/>
      <c r="BQ2570" s="722"/>
      <c r="BR2570" s="722"/>
      <c r="BS2570" s="722"/>
      <c r="BT2570" s="722"/>
      <c r="BU2570" s="722"/>
      <c r="BV2570" s="722"/>
      <c r="BW2570" s="722"/>
      <c r="BX2570" s="722"/>
      <c r="BY2570" s="722"/>
      <c r="BZ2570" s="722"/>
      <c r="CA2570" s="722"/>
      <c r="CB2570" s="722"/>
      <c r="CC2570" s="722"/>
      <c r="CD2570" s="722"/>
      <c r="CE2570" s="722"/>
      <c r="CF2570" s="722"/>
      <c r="CG2570" s="722"/>
      <c r="CH2570" s="722"/>
      <c r="CI2570" s="722"/>
      <c r="CJ2570" s="722"/>
      <c r="CK2570" s="722"/>
      <c r="CL2570" s="722"/>
      <c r="CM2570" s="722"/>
      <c r="CN2570" s="722"/>
      <c r="CO2570" s="722"/>
      <c r="CP2570" s="722"/>
      <c r="CQ2570" s="722"/>
      <c r="CR2570" s="722"/>
      <c r="CS2570" s="722"/>
    </row>
    <row r="2571" spans="1:97" s="1376" customFormat="1">
      <c r="A2571" s="722"/>
      <c r="B2571" s="722"/>
      <c r="C2571" s="722"/>
      <c r="D2571" s="722"/>
      <c r="E2571" s="722"/>
      <c r="F2571" s="757"/>
      <c r="G2571" s="757"/>
      <c r="H2571" s="757"/>
      <c r="I2571" s="757"/>
      <c r="J2571" s="757"/>
      <c r="K2571" s="758"/>
      <c r="L2571" s="758"/>
      <c r="M2571" s="722"/>
      <c r="N2571" s="736"/>
      <c r="O2571" s="736"/>
      <c r="P2571" s="736"/>
      <c r="Q2571" s="736"/>
      <c r="R2571" s="736"/>
      <c r="S2571" s="736"/>
      <c r="T2571" s="736"/>
      <c r="U2571" s="736"/>
      <c r="BA2571" s="722"/>
      <c r="BB2571" s="722"/>
      <c r="BC2571" s="722"/>
      <c r="BD2571" s="722"/>
      <c r="BE2571" s="722"/>
      <c r="BF2571" s="722"/>
      <c r="BG2571" s="722"/>
      <c r="BH2571" s="722"/>
      <c r="BI2571" s="722"/>
      <c r="BJ2571" s="722"/>
      <c r="BK2571" s="722"/>
      <c r="BL2571" s="722"/>
      <c r="BM2571" s="722"/>
      <c r="BN2571" s="722"/>
      <c r="BO2571" s="722"/>
      <c r="BP2571" s="722"/>
      <c r="BQ2571" s="722"/>
      <c r="BR2571" s="722"/>
      <c r="BS2571" s="722"/>
      <c r="BT2571" s="722"/>
      <c r="BU2571" s="722"/>
      <c r="BV2571" s="722"/>
      <c r="BW2571" s="722"/>
      <c r="BX2571" s="722"/>
      <c r="BY2571" s="722"/>
      <c r="BZ2571" s="722"/>
      <c r="CA2571" s="722"/>
      <c r="CB2571" s="722"/>
      <c r="CC2571" s="722"/>
      <c r="CD2571" s="722"/>
      <c r="CE2571" s="722"/>
      <c r="CF2571" s="722"/>
      <c r="CG2571" s="722"/>
      <c r="CH2571" s="722"/>
      <c r="CI2571" s="722"/>
      <c r="CJ2571" s="722"/>
      <c r="CK2571" s="722"/>
      <c r="CL2571" s="722"/>
      <c r="CM2571" s="722"/>
      <c r="CN2571" s="722"/>
      <c r="CO2571" s="722"/>
      <c r="CP2571" s="722"/>
      <c r="CQ2571" s="722"/>
      <c r="CR2571" s="722"/>
      <c r="CS2571" s="722"/>
    </row>
    <row r="2572" spans="1:97" s="1376" customFormat="1">
      <c r="A2572" s="722"/>
      <c r="B2572" s="722"/>
      <c r="C2572" s="722"/>
      <c r="D2572" s="722"/>
      <c r="E2572" s="722"/>
      <c r="F2572" s="757"/>
      <c r="G2572" s="757"/>
      <c r="H2572" s="757"/>
      <c r="I2572" s="757"/>
      <c r="J2572" s="757"/>
      <c r="K2572" s="758"/>
      <c r="L2572" s="758"/>
      <c r="M2572" s="722"/>
      <c r="N2572" s="736"/>
      <c r="O2572" s="736"/>
      <c r="P2572" s="736"/>
      <c r="Q2572" s="736"/>
      <c r="R2572" s="736"/>
      <c r="S2572" s="736"/>
      <c r="T2572" s="736"/>
      <c r="U2572" s="736"/>
      <c r="BA2572" s="722"/>
      <c r="BB2572" s="722"/>
      <c r="BC2572" s="722"/>
      <c r="BD2572" s="722"/>
      <c r="BE2572" s="722"/>
      <c r="BF2572" s="722"/>
      <c r="BG2572" s="722"/>
      <c r="BH2572" s="722"/>
      <c r="BI2572" s="722"/>
      <c r="BJ2572" s="722"/>
      <c r="BK2572" s="722"/>
      <c r="BL2572" s="722"/>
      <c r="BM2572" s="722"/>
      <c r="BN2572" s="722"/>
      <c r="BO2572" s="722"/>
      <c r="BP2572" s="722"/>
      <c r="BQ2572" s="722"/>
      <c r="BR2572" s="722"/>
      <c r="BS2572" s="722"/>
      <c r="BT2572" s="722"/>
      <c r="BU2572" s="722"/>
      <c r="BV2572" s="722"/>
      <c r="BW2572" s="722"/>
      <c r="BX2572" s="722"/>
      <c r="BY2572" s="722"/>
      <c r="BZ2572" s="722"/>
      <c r="CA2572" s="722"/>
      <c r="CB2572" s="722"/>
      <c r="CC2572" s="722"/>
      <c r="CD2572" s="722"/>
      <c r="CE2572" s="722"/>
      <c r="CF2572" s="722"/>
      <c r="CG2572" s="722"/>
      <c r="CH2572" s="722"/>
      <c r="CI2572" s="722"/>
      <c r="CJ2572" s="722"/>
      <c r="CK2572" s="722"/>
      <c r="CL2572" s="722"/>
      <c r="CM2572" s="722"/>
      <c r="CN2572" s="722"/>
      <c r="CO2572" s="722"/>
      <c r="CP2572" s="722"/>
      <c r="CQ2572" s="722"/>
      <c r="CR2572" s="722"/>
      <c r="CS2572" s="722"/>
    </row>
    <row r="2573" spans="1:97" s="1376" customFormat="1">
      <c r="A2573" s="722"/>
      <c r="B2573" s="722"/>
      <c r="C2573" s="722"/>
      <c r="D2573" s="722"/>
      <c r="E2573" s="722"/>
      <c r="F2573" s="757"/>
      <c r="G2573" s="757"/>
      <c r="H2573" s="757"/>
      <c r="I2573" s="757"/>
      <c r="J2573" s="757"/>
      <c r="K2573" s="758"/>
      <c r="L2573" s="758"/>
      <c r="M2573" s="722"/>
      <c r="N2573" s="736"/>
      <c r="O2573" s="736"/>
      <c r="P2573" s="736"/>
      <c r="Q2573" s="736"/>
      <c r="R2573" s="736"/>
      <c r="S2573" s="736"/>
      <c r="T2573" s="736"/>
      <c r="U2573" s="736"/>
      <c r="BA2573" s="722"/>
      <c r="BB2573" s="722"/>
      <c r="BC2573" s="722"/>
      <c r="BD2573" s="722"/>
      <c r="BE2573" s="722"/>
      <c r="BF2573" s="722"/>
      <c r="BG2573" s="722"/>
      <c r="BH2573" s="722"/>
      <c r="BI2573" s="722"/>
      <c r="BJ2573" s="722"/>
      <c r="BK2573" s="722"/>
      <c r="BL2573" s="722"/>
      <c r="BM2573" s="722"/>
      <c r="BN2573" s="722"/>
      <c r="BO2573" s="722"/>
      <c r="BP2573" s="722"/>
      <c r="BQ2573" s="722"/>
      <c r="BR2573" s="722"/>
      <c r="BS2573" s="722"/>
      <c r="BT2573" s="722"/>
      <c r="BU2573" s="722"/>
      <c r="BV2573" s="722"/>
      <c r="BW2573" s="722"/>
      <c r="BX2573" s="722"/>
      <c r="BY2573" s="722"/>
      <c r="BZ2573" s="722"/>
      <c r="CA2573" s="722"/>
      <c r="CB2573" s="722"/>
      <c r="CC2573" s="722"/>
      <c r="CD2573" s="722"/>
      <c r="CE2573" s="722"/>
      <c r="CF2573" s="722"/>
      <c r="CG2573" s="722"/>
      <c r="CH2573" s="722"/>
      <c r="CI2573" s="722"/>
      <c r="CJ2573" s="722"/>
      <c r="CK2573" s="722"/>
      <c r="CL2573" s="722"/>
      <c r="CM2573" s="722"/>
      <c r="CN2573" s="722"/>
      <c r="CO2573" s="722"/>
      <c r="CP2573" s="722"/>
      <c r="CQ2573" s="722"/>
      <c r="CR2573" s="722"/>
      <c r="CS2573" s="722"/>
    </row>
    <row r="2574" spans="1:97" s="1376" customFormat="1">
      <c r="A2574" s="722"/>
      <c r="B2574" s="722"/>
      <c r="C2574" s="722"/>
      <c r="D2574" s="722"/>
      <c r="E2574" s="722"/>
      <c r="F2574" s="757"/>
      <c r="G2574" s="757"/>
      <c r="H2574" s="757"/>
      <c r="I2574" s="757"/>
      <c r="J2574" s="757"/>
      <c r="K2574" s="758"/>
      <c r="L2574" s="758"/>
      <c r="M2574" s="722"/>
      <c r="N2574" s="736"/>
      <c r="O2574" s="736"/>
      <c r="P2574" s="736"/>
      <c r="Q2574" s="736"/>
      <c r="R2574" s="736"/>
      <c r="S2574" s="736"/>
      <c r="T2574" s="736"/>
      <c r="U2574" s="736"/>
      <c r="BA2574" s="722"/>
      <c r="BB2574" s="722"/>
      <c r="BC2574" s="722"/>
      <c r="BD2574" s="722"/>
      <c r="BE2574" s="722"/>
      <c r="BF2574" s="722"/>
      <c r="BG2574" s="722"/>
      <c r="BH2574" s="722"/>
      <c r="BI2574" s="722"/>
      <c r="BJ2574" s="722"/>
      <c r="BK2574" s="722"/>
      <c r="BL2574" s="722"/>
      <c r="BM2574" s="722"/>
      <c r="BN2574" s="722"/>
      <c r="BO2574" s="722"/>
      <c r="BP2574" s="722"/>
      <c r="BQ2574" s="722"/>
      <c r="BR2574" s="722"/>
      <c r="BS2574" s="722"/>
      <c r="BT2574" s="722"/>
      <c r="BU2574" s="722"/>
      <c r="BV2574" s="722"/>
      <c r="BW2574" s="722"/>
      <c r="BX2574" s="722"/>
      <c r="BY2574" s="722"/>
      <c r="BZ2574" s="722"/>
      <c r="CA2574" s="722"/>
      <c r="CB2574" s="722"/>
      <c r="CC2574" s="722"/>
      <c r="CD2574" s="722"/>
      <c r="CE2574" s="722"/>
      <c r="CF2574" s="722"/>
      <c r="CG2574" s="722"/>
      <c r="CH2574" s="722"/>
      <c r="CI2574" s="722"/>
      <c r="CJ2574" s="722"/>
      <c r="CK2574" s="722"/>
      <c r="CL2574" s="722"/>
      <c r="CM2574" s="722"/>
      <c r="CN2574" s="722"/>
      <c r="CO2574" s="722"/>
      <c r="CP2574" s="722"/>
      <c r="CQ2574" s="722"/>
      <c r="CR2574" s="722"/>
      <c r="CS2574" s="722"/>
    </row>
    <row r="2575" spans="1:97" s="1376" customFormat="1">
      <c r="A2575" s="722"/>
      <c r="B2575" s="722"/>
      <c r="C2575" s="722"/>
      <c r="D2575" s="722"/>
      <c r="E2575" s="722"/>
      <c r="F2575" s="757"/>
      <c r="G2575" s="757"/>
      <c r="H2575" s="757"/>
      <c r="I2575" s="757"/>
      <c r="J2575" s="757"/>
      <c r="K2575" s="758"/>
      <c r="L2575" s="758"/>
      <c r="M2575" s="722"/>
      <c r="N2575" s="736"/>
      <c r="O2575" s="736"/>
      <c r="P2575" s="736"/>
      <c r="Q2575" s="736"/>
      <c r="R2575" s="736"/>
      <c r="S2575" s="736"/>
      <c r="T2575" s="736"/>
      <c r="U2575" s="736"/>
      <c r="BA2575" s="722"/>
      <c r="BB2575" s="722"/>
      <c r="BC2575" s="722"/>
      <c r="BD2575" s="722"/>
      <c r="BE2575" s="722"/>
      <c r="BF2575" s="722"/>
      <c r="BG2575" s="722"/>
      <c r="BH2575" s="722"/>
      <c r="BI2575" s="722"/>
      <c r="BJ2575" s="722"/>
      <c r="BK2575" s="722"/>
      <c r="BL2575" s="722"/>
      <c r="BM2575" s="722"/>
      <c r="BN2575" s="722"/>
      <c r="BO2575" s="722"/>
      <c r="BP2575" s="722"/>
      <c r="BQ2575" s="722"/>
      <c r="BR2575" s="722"/>
      <c r="BS2575" s="722"/>
      <c r="BT2575" s="722"/>
      <c r="BU2575" s="722"/>
      <c r="BV2575" s="722"/>
      <c r="BW2575" s="722"/>
      <c r="BX2575" s="722"/>
      <c r="BY2575" s="722"/>
      <c r="BZ2575" s="722"/>
      <c r="CA2575" s="722"/>
      <c r="CB2575" s="722"/>
      <c r="CC2575" s="722"/>
      <c r="CD2575" s="722"/>
      <c r="CE2575" s="722"/>
      <c r="CF2575" s="722"/>
      <c r="CG2575" s="722"/>
      <c r="CH2575" s="722"/>
      <c r="CI2575" s="722"/>
      <c r="CJ2575" s="722"/>
      <c r="CK2575" s="722"/>
      <c r="CL2575" s="722"/>
      <c r="CM2575" s="722"/>
      <c r="CN2575" s="722"/>
      <c r="CO2575" s="722"/>
      <c r="CP2575" s="722"/>
      <c r="CQ2575" s="722"/>
      <c r="CR2575" s="722"/>
      <c r="CS2575" s="722"/>
    </row>
    <row r="2576" spans="1:97" s="1376" customFormat="1">
      <c r="A2576" s="722"/>
      <c r="B2576" s="722"/>
      <c r="C2576" s="722"/>
      <c r="D2576" s="722"/>
      <c r="E2576" s="722"/>
      <c r="F2576" s="757"/>
      <c r="G2576" s="757"/>
      <c r="H2576" s="757"/>
      <c r="I2576" s="757"/>
      <c r="J2576" s="757"/>
      <c r="K2576" s="758"/>
      <c r="L2576" s="758"/>
      <c r="M2576" s="722"/>
      <c r="N2576" s="736"/>
      <c r="O2576" s="736"/>
      <c r="P2576" s="736"/>
      <c r="Q2576" s="736"/>
      <c r="R2576" s="736"/>
      <c r="S2576" s="736"/>
      <c r="T2576" s="736"/>
      <c r="U2576" s="736"/>
      <c r="BA2576" s="722"/>
      <c r="BB2576" s="722"/>
      <c r="BC2576" s="722"/>
      <c r="BD2576" s="722"/>
      <c r="BE2576" s="722"/>
      <c r="BF2576" s="722"/>
      <c r="BG2576" s="722"/>
      <c r="BH2576" s="722"/>
      <c r="BI2576" s="722"/>
      <c r="BJ2576" s="722"/>
      <c r="BK2576" s="722"/>
      <c r="BL2576" s="722"/>
      <c r="BM2576" s="722"/>
      <c r="BN2576" s="722"/>
      <c r="BO2576" s="722"/>
      <c r="BP2576" s="722"/>
      <c r="BQ2576" s="722"/>
      <c r="BR2576" s="722"/>
      <c r="BS2576" s="722"/>
      <c r="BT2576" s="722"/>
      <c r="BU2576" s="722"/>
      <c r="BV2576" s="722"/>
      <c r="BW2576" s="722"/>
      <c r="BX2576" s="722"/>
      <c r="BY2576" s="722"/>
      <c r="BZ2576" s="722"/>
      <c r="CA2576" s="722"/>
      <c r="CB2576" s="722"/>
      <c r="CC2576" s="722"/>
      <c r="CD2576" s="722"/>
      <c r="CE2576" s="722"/>
      <c r="CF2576" s="722"/>
      <c r="CG2576" s="722"/>
      <c r="CH2576" s="722"/>
      <c r="CI2576" s="722"/>
      <c r="CJ2576" s="722"/>
      <c r="CK2576" s="722"/>
      <c r="CL2576" s="722"/>
      <c r="CM2576" s="722"/>
      <c r="CN2576" s="722"/>
      <c r="CO2576" s="722"/>
      <c r="CP2576" s="722"/>
      <c r="CQ2576" s="722"/>
      <c r="CR2576" s="722"/>
      <c r="CS2576" s="722"/>
    </row>
    <row r="2577" spans="1:97" s="1376" customFormat="1">
      <c r="A2577" s="722"/>
      <c r="B2577" s="722"/>
      <c r="C2577" s="722"/>
      <c r="D2577" s="722"/>
      <c r="E2577" s="722"/>
      <c r="F2577" s="757"/>
      <c r="G2577" s="757"/>
      <c r="H2577" s="757"/>
      <c r="I2577" s="757"/>
      <c r="J2577" s="757"/>
      <c r="K2577" s="758"/>
      <c r="L2577" s="758"/>
      <c r="M2577" s="722"/>
      <c r="N2577" s="736"/>
      <c r="O2577" s="736"/>
      <c r="P2577" s="736"/>
      <c r="Q2577" s="736"/>
      <c r="R2577" s="736"/>
      <c r="S2577" s="736"/>
      <c r="T2577" s="736"/>
      <c r="U2577" s="736"/>
      <c r="BA2577" s="722"/>
      <c r="BB2577" s="722"/>
      <c r="BC2577" s="722"/>
      <c r="BD2577" s="722"/>
      <c r="BE2577" s="722"/>
      <c r="BF2577" s="722"/>
      <c r="BG2577" s="722"/>
      <c r="BH2577" s="722"/>
      <c r="BI2577" s="722"/>
      <c r="BJ2577" s="722"/>
      <c r="BK2577" s="722"/>
      <c r="BL2577" s="722"/>
      <c r="BM2577" s="722"/>
      <c r="BN2577" s="722"/>
      <c r="BO2577" s="722"/>
      <c r="BP2577" s="722"/>
      <c r="BQ2577" s="722"/>
      <c r="BR2577" s="722"/>
      <c r="BS2577" s="722"/>
      <c r="BT2577" s="722"/>
      <c r="BU2577" s="722"/>
      <c r="BV2577" s="722"/>
      <c r="BW2577" s="722"/>
      <c r="BX2577" s="722"/>
      <c r="BY2577" s="722"/>
      <c r="BZ2577" s="722"/>
      <c r="CA2577" s="722"/>
      <c r="CB2577" s="722"/>
      <c r="CC2577" s="722"/>
      <c r="CD2577" s="722"/>
      <c r="CE2577" s="722"/>
      <c r="CF2577" s="722"/>
      <c r="CG2577" s="722"/>
      <c r="CH2577" s="722"/>
      <c r="CI2577" s="722"/>
      <c r="CJ2577" s="722"/>
      <c r="CK2577" s="722"/>
      <c r="CL2577" s="722"/>
      <c r="CM2577" s="722"/>
      <c r="CN2577" s="722"/>
      <c r="CO2577" s="722"/>
      <c r="CP2577" s="722"/>
      <c r="CQ2577" s="722"/>
      <c r="CR2577" s="722"/>
      <c r="CS2577" s="722"/>
    </row>
    <row r="2578" spans="1:97" s="1376" customFormat="1">
      <c r="A2578" s="722"/>
      <c r="B2578" s="722"/>
      <c r="C2578" s="722"/>
      <c r="D2578" s="722"/>
      <c r="E2578" s="722"/>
      <c r="F2578" s="757"/>
      <c r="G2578" s="757"/>
      <c r="H2578" s="757"/>
      <c r="I2578" s="757"/>
      <c r="J2578" s="757"/>
      <c r="K2578" s="758"/>
      <c r="L2578" s="758"/>
      <c r="M2578" s="722"/>
      <c r="N2578" s="736"/>
      <c r="O2578" s="736"/>
      <c r="P2578" s="736"/>
      <c r="Q2578" s="736"/>
      <c r="R2578" s="736"/>
      <c r="S2578" s="736"/>
      <c r="T2578" s="736"/>
      <c r="U2578" s="736"/>
      <c r="BA2578" s="722"/>
      <c r="BB2578" s="722"/>
      <c r="BC2578" s="722"/>
      <c r="BD2578" s="722"/>
      <c r="BE2578" s="722"/>
      <c r="BF2578" s="722"/>
      <c r="BG2578" s="722"/>
      <c r="BH2578" s="722"/>
      <c r="BI2578" s="722"/>
      <c r="BJ2578" s="722"/>
      <c r="BK2578" s="722"/>
      <c r="BL2578" s="722"/>
      <c r="BM2578" s="722"/>
      <c r="BN2578" s="722"/>
      <c r="BO2578" s="722"/>
      <c r="BP2578" s="722"/>
      <c r="BQ2578" s="722"/>
      <c r="BR2578" s="722"/>
      <c r="BS2578" s="722"/>
      <c r="BT2578" s="722"/>
      <c r="BU2578" s="722"/>
      <c r="BV2578" s="722"/>
      <c r="BW2578" s="722"/>
      <c r="BX2578" s="722"/>
      <c r="BY2578" s="722"/>
      <c r="BZ2578" s="722"/>
      <c r="CA2578" s="722"/>
      <c r="CB2578" s="722"/>
      <c r="CC2578" s="722"/>
      <c r="CD2578" s="722"/>
      <c r="CE2578" s="722"/>
      <c r="CF2578" s="722"/>
      <c r="CG2578" s="722"/>
      <c r="CH2578" s="722"/>
      <c r="CI2578" s="722"/>
      <c r="CJ2578" s="722"/>
      <c r="CK2578" s="722"/>
      <c r="CL2578" s="722"/>
      <c r="CM2578" s="722"/>
      <c r="CN2578" s="722"/>
      <c r="CO2578" s="722"/>
      <c r="CP2578" s="722"/>
      <c r="CQ2578" s="722"/>
      <c r="CR2578" s="722"/>
      <c r="CS2578" s="722"/>
    </row>
    <row r="2579" spans="1:97" s="1376" customFormat="1">
      <c r="A2579" s="722"/>
      <c r="B2579" s="722"/>
      <c r="C2579" s="722"/>
      <c r="D2579" s="722"/>
      <c r="E2579" s="722"/>
      <c r="F2579" s="757"/>
      <c r="G2579" s="757"/>
      <c r="H2579" s="757"/>
      <c r="I2579" s="757"/>
      <c r="J2579" s="757"/>
      <c r="K2579" s="758"/>
      <c r="L2579" s="758"/>
      <c r="M2579" s="722"/>
      <c r="N2579" s="736"/>
      <c r="O2579" s="736"/>
      <c r="P2579" s="736"/>
      <c r="Q2579" s="736"/>
      <c r="R2579" s="736"/>
      <c r="S2579" s="736"/>
      <c r="T2579" s="736"/>
      <c r="U2579" s="736"/>
      <c r="BA2579" s="722"/>
      <c r="BB2579" s="722"/>
      <c r="BC2579" s="722"/>
      <c r="BD2579" s="722"/>
      <c r="BE2579" s="722"/>
      <c r="BF2579" s="722"/>
      <c r="BG2579" s="722"/>
      <c r="BH2579" s="722"/>
      <c r="BI2579" s="722"/>
      <c r="BJ2579" s="722"/>
      <c r="BK2579" s="722"/>
      <c r="BL2579" s="722"/>
      <c r="BM2579" s="722"/>
      <c r="BN2579" s="722"/>
      <c r="BO2579" s="722"/>
      <c r="BP2579" s="722"/>
      <c r="BQ2579" s="722"/>
      <c r="BR2579" s="722"/>
      <c r="BS2579" s="722"/>
      <c r="BT2579" s="722"/>
      <c r="BU2579" s="722"/>
      <c r="BV2579" s="722"/>
      <c r="BW2579" s="722"/>
      <c r="BX2579" s="722"/>
      <c r="BY2579" s="722"/>
      <c r="BZ2579" s="722"/>
      <c r="CA2579" s="722"/>
      <c r="CB2579" s="722"/>
      <c r="CC2579" s="722"/>
      <c r="CD2579" s="722"/>
      <c r="CE2579" s="722"/>
      <c r="CF2579" s="722"/>
      <c r="CG2579" s="722"/>
      <c r="CH2579" s="722"/>
      <c r="CI2579" s="722"/>
      <c r="CJ2579" s="722"/>
      <c r="CK2579" s="722"/>
      <c r="CL2579" s="722"/>
      <c r="CM2579" s="722"/>
      <c r="CN2579" s="722"/>
      <c r="CO2579" s="722"/>
      <c r="CP2579" s="722"/>
      <c r="CQ2579" s="722"/>
      <c r="CR2579" s="722"/>
      <c r="CS2579" s="722"/>
    </row>
    <row r="2580" spans="1:97" s="1376" customFormat="1">
      <c r="A2580" s="722"/>
      <c r="B2580" s="722"/>
      <c r="C2580" s="722"/>
      <c r="D2580" s="722"/>
      <c r="E2580" s="722"/>
      <c r="F2580" s="757"/>
      <c r="G2580" s="757"/>
      <c r="H2580" s="757"/>
      <c r="I2580" s="757"/>
      <c r="J2580" s="757"/>
      <c r="K2580" s="758"/>
      <c r="L2580" s="758"/>
      <c r="M2580" s="722"/>
      <c r="N2580" s="736"/>
      <c r="O2580" s="736"/>
      <c r="P2580" s="736"/>
      <c r="Q2580" s="736"/>
      <c r="R2580" s="736"/>
      <c r="S2580" s="736"/>
      <c r="T2580" s="736"/>
      <c r="U2580" s="736"/>
      <c r="BA2580" s="722"/>
      <c r="BB2580" s="722"/>
      <c r="BC2580" s="722"/>
      <c r="BD2580" s="722"/>
      <c r="BE2580" s="722"/>
      <c r="BF2580" s="722"/>
      <c r="BG2580" s="722"/>
      <c r="BH2580" s="722"/>
      <c r="BI2580" s="722"/>
      <c r="BJ2580" s="722"/>
      <c r="BK2580" s="722"/>
      <c r="BL2580" s="722"/>
      <c r="BM2580" s="722"/>
      <c r="BN2580" s="722"/>
      <c r="BO2580" s="722"/>
      <c r="BP2580" s="722"/>
      <c r="BQ2580" s="722"/>
      <c r="BR2580" s="722"/>
      <c r="BS2580" s="722"/>
      <c r="BT2580" s="722"/>
      <c r="BU2580" s="722"/>
      <c r="BV2580" s="722"/>
      <c r="BW2580" s="722"/>
      <c r="BX2580" s="722"/>
      <c r="BY2580" s="722"/>
      <c r="BZ2580" s="722"/>
      <c r="CA2580" s="722"/>
      <c r="CB2580" s="722"/>
      <c r="CC2580" s="722"/>
      <c r="CD2580" s="722"/>
      <c r="CE2580" s="722"/>
      <c r="CF2580" s="722"/>
      <c r="CG2580" s="722"/>
      <c r="CH2580" s="722"/>
      <c r="CI2580" s="722"/>
      <c r="CJ2580" s="722"/>
      <c r="CK2580" s="722"/>
      <c r="CL2580" s="722"/>
      <c r="CM2580" s="722"/>
      <c r="CN2580" s="722"/>
      <c r="CO2580" s="722"/>
      <c r="CP2580" s="722"/>
      <c r="CQ2580" s="722"/>
      <c r="CR2580" s="722"/>
      <c r="CS2580" s="722"/>
    </row>
    <row r="2581" spans="1:97" s="1376" customFormat="1">
      <c r="A2581" s="722"/>
      <c r="B2581" s="722"/>
      <c r="C2581" s="722"/>
      <c r="D2581" s="722"/>
      <c r="E2581" s="722"/>
      <c r="F2581" s="757"/>
      <c r="G2581" s="757"/>
      <c r="H2581" s="757"/>
      <c r="I2581" s="757"/>
      <c r="J2581" s="757"/>
      <c r="K2581" s="758"/>
      <c r="L2581" s="758"/>
      <c r="M2581" s="722"/>
      <c r="N2581" s="736"/>
      <c r="O2581" s="736"/>
      <c r="P2581" s="736"/>
      <c r="Q2581" s="736"/>
      <c r="R2581" s="736"/>
      <c r="S2581" s="736"/>
      <c r="T2581" s="736"/>
      <c r="U2581" s="736"/>
      <c r="BA2581" s="722"/>
      <c r="BB2581" s="722"/>
      <c r="BC2581" s="722"/>
      <c r="BD2581" s="722"/>
      <c r="BE2581" s="722"/>
      <c r="BF2581" s="722"/>
      <c r="BG2581" s="722"/>
      <c r="BH2581" s="722"/>
      <c r="BI2581" s="722"/>
      <c r="BJ2581" s="722"/>
      <c r="BK2581" s="722"/>
      <c r="BL2581" s="722"/>
      <c r="BM2581" s="722"/>
      <c r="BN2581" s="722"/>
      <c r="BO2581" s="722"/>
      <c r="BP2581" s="722"/>
      <c r="BQ2581" s="722"/>
      <c r="BR2581" s="722"/>
      <c r="BS2581" s="722"/>
      <c r="BT2581" s="722"/>
      <c r="BU2581" s="722"/>
      <c r="BV2581" s="722"/>
      <c r="BW2581" s="722"/>
      <c r="BX2581" s="722"/>
      <c r="BY2581" s="722"/>
      <c r="BZ2581" s="722"/>
      <c r="CA2581" s="722"/>
      <c r="CB2581" s="722"/>
      <c r="CC2581" s="722"/>
      <c r="CD2581" s="722"/>
      <c r="CE2581" s="722"/>
      <c r="CF2581" s="722"/>
      <c r="CG2581" s="722"/>
      <c r="CH2581" s="722"/>
      <c r="CI2581" s="722"/>
      <c r="CJ2581" s="722"/>
      <c r="CK2581" s="722"/>
      <c r="CL2581" s="722"/>
      <c r="CM2581" s="722"/>
      <c r="CN2581" s="722"/>
      <c r="CO2581" s="722"/>
      <c r="CP2581" s="722"/>
      <c r="CQ2581" s="722"/>
      <c r="CR2581" s="722"/>
      <c r="CS2581" s="722"/>
    </row>
    <row r="2582" spans="1:97" s="1376" customFormat="1">
      <c r="A2582" s="722"/>
      <c r="B2582" s="722"/>
      <c r="C2582" s="722"/>
      <c r="D2582" s="722"/>
      <c r="E2582" s="722"/>
      <c r="F2582" s="757"/>
      <c r="G2582" s="757"/>
      <c r="H2582" s="757"/>
      <c r="I2582" s="757"/>
      <c r="J2582" s="757"/>
      <c r="K2582" s="758"/>
      <c r="L2582" s="758"/>
      <c r="M2582" s="722"/>
      <c r="N2582" s="736"/>
      <c r="O2582" s="736"/>
      <c r="P2582" s="736"/>
      <c r="Q2582" s="736"/>
      <c r="R2582" s="736"/>
      <c r="S2582" s="736"/>
      <c r="T2582" s="736"/>
      <c r="U2582" s="736"/>
      <c r="BA2582" s="722"/>
      <c r="BB2582" s="722"/>
      <c r="BC2582" s="722"/>
      <c r="BD2582" s="722"/>
      <c r="BE2582" s="722"/>
      <c r="BF2582" s="722"/>
      <c r="BG2582" s="722"/>
      <c r="BH2582" s="722"/>
      <c r="BI2582" s="722"/>
      <c r="BJ2582" s="722"/>
      <c r="BK2582" s="722"/>
      <c r="BL2582" s="722"/>
      <c r="BM2582" s="722"/>
      <c r="BN2582" s="722"/>
      <c r="BO2582" s="722"/>
      <c r="BP2582" s="722"/>
      <c r="BQ2582" s="722"/>
      <c r="BR2582" s="722"/>
      <c r="BS2582" s="722"/>
      <c r="BT2582" s="722"/>
      <c r="BU2582" s="722"/>
      <c r="BV2582" s="722"/>
      <c r="BW2582" s="722"/>
      <c r="BX2582" s="722"/>
      <c r="BY2582" s="722"/>
      <c r="BZ2582" s="722"/>
      <c r="CA2582" s="722"/>
      <c r="CB2582" s="722"/>
      <c r="CC2582" s="722"/>
      <c r="CD2582" s="722"/>
      <c r="CE2582" s="722"/>
      <c r="CF2582" s="722"/>
      <c r="CG2582" s="722"/>
      <c r="CH2582" s="722"/>
      <c r="CI2582" s="722"/>
      <c r="CJ2582" s="722"/>
      <c r="CK2582" s="722"/>
      <c r="CL2582" s="722"/>
      <c r="CM2582" s="722"/>
      <c r="CN2582" s="722"/>
      <c r="CO2582" s="722"/>
      <c r="CP2582" s="722"/>
      <c r="CQ2582" s="722"/>
      <c r="CR2582" s="722"/>
      <c r="CS2582" s="722"/>
    </row>
    <row r="2583" spans="1:97" s="1376" customFormat="1">
      <c r="A2583" s="722"/>
      <c r="B2583" s="722"/>
      <c r="C2583" s="722"/>
      <c r="D2583" s="722"/>
      <c r="E2583" s="722"/>
      <c r="F2583" s="757"/>
      <c r="G2583" s="757"/>
      <c r="H2583" s="757"/>
      <c r="I2583" s="757"/>
      <c r="J2583" s="757"/>
      <c r="K2583" s="758"/>
      <c r="L2583" s="758"/>
      <c r="M2583" s="722"/>
      <c r="N2583" s="736"/>
      <c r="O2583" s="736"/>
      <c r="P2583" s="736"/>
      <c r="Q2583" s="736"/>
      <c r="R2583" s="736"/>
      <c r="S2583" s="736"/>
      <c r="T2583" s="736"/>
      <c r="U2583" s="736"/>
      <c r="BA2583" s="722"/>
      <c r="BB2583" s="722"/>
      <c r="BC2583" s="722"/>
      <c r="BD2583" s="722"/>
      <c r="BE2583" s="722"/>
      <c r="BF2583" s="722"/>
      <c r="BG2583" s="722"/>
      <c r="BH2583" s="722"/>
      <c r="BI2583" s="722"/>
      <c r="BJ2583" s="722"/>
      <c r="BK2583" s="722"/>
      <c r="BL2583" s="722"/>
      <c r="BM2583" s="722"/>
      <c r="BN2583" s="722"/>
      <c r="BO2583" s="722"/>
      <c r="BP2583" s="722"/>
      <c r="BQ2583" s="722"/>
      <c r="BR2583" s="722"/>
      <c r="BS2583" s="722"/>
      <c r="BT2583" s="722"/>
      <c r="BU2583" s="722"/>
      <c r="BV2583" s="722"/>
      <c r="BW2583" s="722"/>
      <c r="BX2583" s="722"/>
      <c r="BY2583" s="722"/>
      <c r="BZ2583" s="722"/>
      <c r="CA2583" s="722"/>
      <c r="CB2583" s="722"/>
      <c r="CC2583" s="722"/>
      <c r="CD2583" s="722"/>
      <c r="CE2583" s="722"/>
      <c r="CF2583" s="722"/>
      <c r="CG2583" s="722"/>
      <c r="CH2583" s="722"/>
      <c r="CI2583" s="722"/>
      <c r="CJ2583" s="722"/>
      <c r="CK2583" s="722"/>
      <c r="CL2583" s="722"/>
      <c r="CM2583" s="722"/>
      <c r="CN2583" s="722"/>
      <c r="CO2583" s="722"/>
      <c r="CP2583" s="722"/>
      <c r="CQ2583" s="722"/>
      <c r="CR2583" s="722"/>
      <c r="CS2583" s="722"/>
    </row>
    <row r="2584" spans="1:97" s="1376" customFormat="1">
      <c r="A2584" s="722"/>
      <c r="B2584" s="722"/>
      <c r="C2584" s="722"/>
      <c r="D2584" s="722"/>
      <c r="E2584" s="722"/>
      <c r="F2584" s="757"/>
      <c r="G2584" s="757"/>
      <c r="H2584" s="757"/>
      <c r="I2584" s="757"/>
      <c r="J2584" s="757"/>
      <c r="K2584" s="758"/>
      <c r="L2584" s="758"/>
      <c r="M2584" s="722"/>
      <c r="N2584" s="736"/>
      <c r="O2584" s="736"/>
      <c r="P2584" s="736"/>
      <c r="Q2584" s="736"/>
      <c r="R2584" s="736"/>
      <c r="S2584" s="736"/>
      <c r="T2584" s="736"/>
      <c r="U2584" s="736"/>
      <c r="BA2584" s="722"/>
      <c r="BB2584" s="722"/>
      <c r="BC2584" s="722"/>
      <c r="BD2584" s="722"/>
      <c r="BE2584" s="722"/>
      <c r="BF2584" s="722"/>
      <c r="BG2584" s="722"/>
      <c r="BH2584" s="722"/>
      <c r="BI2584" s="722"/>
      <c r="BJ2584" s="722"/>
      <c r="BK2584" s="722"/>
      <c r="BL2584" s="722"/>
      <c r="BM2584" s="722"/>
      <c r="BN2584" s="722"/>
      <c r="BO2584" s="722"/>
      <c r="BP2584" s="722"/>
      <c r="BQ2584" s="722"/>
      <c r="BR2584" s="722"/>
      <c r="BS2584" s="722"/>
      <c r="BT2584" s="722"/>
      <c r="BU2584" s="722"/>
      <c r="BV2584" s="722"/>
      <c r="BW2584" s="722"/>
      <c r="BX2584" s="722"/>
      <c r="BY2584" s="722"/>
      <c r="BZ2584" s="722"/>
      <c r="CA2584" s="722"/>
      <c r="CB2584" s="722"/>
      <c r="CC2584" s="722"/>
      <c r="CD2584" s="722"/>
      <c r="CE2584" s="722"/>
      <c r="CF2584" s="722"/>
      <c r="CG2584" s="722"/>
      <c r="CH2584" s="722"/>
      <c r="CI2584" s="722"/>
      <c r="CJ2584" s="722"/>
      <c r="CK2584" s="722"/>
      <c r="CL2584" s="722"/>
      <c r="CM2584" s="722"/>
      <c r="CN2584" s="722"/>
      <c r="CO2584" s="722"/>
      <c r="CP2584" s="722"/>
      <c r="CQ2584" s="722"/>
      <c r="CR2584" s="722"/>
      <c r="CS2584" s="722"/>
    </row>
    <row r="2585" spans="1:97" s="1376" customFormat="1">
      <c r="A2585" s="722"/>
      <c r="B2585" s="722"/>
      <c r="C2585" s="722"/>
      <c r="D2585" s="722"/>
      <c r="E2585" s="722"/>
      <c r="F2585" s="757"/>
      <c r="G2585" s="757"/>
      <c r="H2585" s="757"/>
      <c r="I2585" s="757"/>
      <c r="J2585" s="757"/>
      <c r="K2585" s="758"/>
      <c r="L2585" s="758"/>
      <c r="M2585" s="722"/>
      <c r="N2585" s="736"/>
      <c r="O2585" s="736"/>
      <c r="P2585" s="736"/>
      <c r="Q2585" s="736"/>
      <c r="R2585" s="736"/>
      <c r="S2585" s="736"/>
      <c r="T2585" s="736"/>
      <c r="U2585" s="736"/>
      <c r="BA2585" s="722"/>
      <c r="BB2585" s="722"/>
      <c r="BC2585" s="722"/>
      <c r="BD2585" s="722"/>
      <c r="BE2585" s="722"/>
      <c r="BF2585" s="722"/>
      <c r="BG2585" s="722"/>
      <c r="BH2585" s="722"/>
      <c r="BI2585" s="722"/>
      <c r="BJ2585" s="722"/>
      <c r="BK2585" s="722"/>
      <c r="BL2585" s="722"/>
      <c r="BM2585" s="722"/>
      <c r="BN2585" s="722"/>
      <c r="BO2585" s="722"/>
      <c r="BP2585" s="722"/>
      <c r="BQ2585" s="722"/>
      <c r="BR2585" s="722"/>
      <c r="BS2585" s="722"/>
      <c r="BT2585" s="722"/>
      <c r="BU2585" s="722"/>
      <c r="BV2585" s="722"/>
      <c r="BW2585" s="722"/>
      <c r="BX2585" s="722"/>
      <c r="BY2585" s="722"/>
      <c r="BZ2585" s="722"/>
      <c r="CA2585" s="722"/>
      <c r="CB2585" s="722"/>
      <c r="CC2585" s="722"/>
      <c r="CD2585" s="722"/>
      <c r="CE2585" s="722"/>
      <c r="CF2585" s="722"/>
      <c r="CG2585" s="722"/>
      <c r="CH2585" s="722"/>
      <c r="CI2585" s="722"/>
      <c r="CJ2585" s="722"/>
      <c r="CK2585" s="722"/>
      <c r="CL2585" s="722"/>
      <c r="CM2585" s="722"/>
      <c r="CN2585" s="722"/>
      <c r="CO2585" s="722"/>
      <c r="CP2585" s="722"/>
      <c r="CQ2585" s="722"/>
      <c r="CR2585" s="722"/>
      <c r="CS2585" s="722"/>
    </row>
    <row r="2586" spans="1:97" s="1376" customFormat="1">
      <c r="A2586" s="722"/>
      <c r="B2586" s="722"/>
      <c r="C2586" s="722"/>
      <c r="D2586" s="722"/>
      <c r="E2586" s="722"/>
      <c r="F2586" s="757"/>
      <c r="G2586" s="757"/>
      <c r="H2586" s="757"/>
      <c r="I2586" s="757"/>
      <c r="J2586" s="757"/>
      <c r="K2586" s="758"/>
      <c r="L2586" s="758"/>
      <c r="M2586" s="722"/>
      <c r="N2586" s="736"/>
      <c r="O2586" s="736"/>
      <c r="P2586" s="736"/>
      <c r="Q2586" s="736"/>
      <c r="R2586" s="736"/>
      <c r="S2586" s="736"/>
      <c r="T2586" s="736"/>
      <c r="U2586" s="736"/>
      <c r="BA2586" s="722"/>
      <c r="BB2586" s="722"/>
      <c r="BC2586" s="722"/>
      <c r="BD2586" s="722"/>
      <c r="BE2586" s="722"/>
      <c r="BF2586" s="722"/>
      <c r="BG2586" s="722"/>
      <c r="BH2586" s="722"/>
      <c r="BI2586" s="722"/>
      <c r="BJ2586" s="722"/>
      <c r="BK2586" s="722"/>
      <c r="BL2586" s="722"/>
      <c r="BM2586" s="722"/>
      <c r="BN2586" s="722"/>
      <c r="BO2586" s="722"/>
      <c r="BP2586" s="722"/>
      <c r="BQ2586" s="722"/>
      <c r="BR2586" s="722"/>
      <c r="BS2586" s="722"/>
      <c r="BT2586" s="722"/>
      <c r="BU2586" s="722"/>
      <c r="BV2586" s="722"/>
      <c r="BW2586" s="722"/>
      <c r="BX2586" s="722"/>
      <c r="BY2586" s="722"/>
      <c r="BZ2586" s="722"/>
      <c r="CA2586" s="722"/>
      <c r="CB2586" s="722"/>
      <c r="CC2586" s="722"/>
      <c r="CD2586" s="722"/>
      <c r="CE2586" s="722"/>
      <c r="CF2586" s="722"/>
      <c r="CG2586" s="722"/>
      <c r="CH2586" s="722"/>
      <c r="CI2586" s="722"/>
      <c r="CJ2586" s="722"/>
      <c r="CK2586" s="722"/>
      <c r="CL2586" s="722"/>
      <c r="CM2586" s="722"/>
      <c r="CN2586" s="722"/>
      <c r="CO2586" s="722"/>
      <c r="CP2586" s="722"/>
      <c r="CQ2586" s="722"/>
      <c r="CR2586" s="722"/>
      <c r="CS2586" s="722"/>
    </row>
    <row r="2587" spans="1:97" s="1376" customFormat="1">
      <c r="A2587" s="722"/>
      <c r="B2587" s="722"/>
      <c r="C2587" s="722"/>
      <c r="D2587" s="722"/>
      <c r="E2587" s="722"/>
      <c r="F2587" s="757"/>
      <c r="G2587" s="757"/>
      <c r="H2587" s="757"/>
      <c r="I2587" s="757"/>
      <c r="J2587" s="757"/>
      <c r="K2587" s="758"/>
      <c r="L2587" s="758"/>
      <c r="M2587" s="722"/>
      <c r="N2587" s="736"/>
      <c r="O2587" s="736"/>
      <c r="P2587" s="736"/>
      <c r="Q2587" s="736"/>
      <c r="R2587" s="736"/>
      <c r="S2587" s="736"/>
      <c r="T2587" s="736"/>
      <c r="U2587" s="736"/>
      <c r="BA2587" s="722"/>
      <c r="BB2587" s="722"/>
      <c r="BC2587" s="722"/>
      <c r="BD2587" s="722"/>
      <c r="BE2587" s="722"/>
      <c r="BF2587" s="722"/>
      <c r="BG2587" s="722"/>
      <c r="BH2587" s="722"/>
      <c r="BI2587" s="722"/>
      <c r="BJ2587" s="722"/>
      <c r="BK2587" s="722"/>
      <c r="BL2587" s="722"/>
      <c r="BM2587" s="722"/>
      <c r="BN2587" s="722"/>
      <c r="BO2587" s="722"/>
      <c r="BP2587" s="722"/>
      <c r="BQ2587" s="722"/>
      <c r="BR2587" s="722"/>
      <c r="BS2587" s="722"/>
      <c r="BT2587" s="722"/>
      <c r="BU2587" s="722"/>
      <c r="BV2587" s="722"/>
      <c r="BW2587" s="722"/>
      <c r="BX2587" s="722"/>
      <c r="BY2587" s="722"/>
      <c r="BZ2587" s="722"/>
      <c r="CA2587" s="722"/>
      <c r="CB2587" s="722"/>
      <c r="CC2587" s="722"/>
      <c r="CD2587" s="722"/>
      <c r="CE2587" s="722"/>
      <c r="CF2587" s="722"/>
      <c r="CG2587" s="722"/>
      <c r="CH2587" s="722"/>
      <c r="CI2587" s="722"/>
      <c r="CJ2587" s="722"/>
      <c r="CK2587" s="722"/>
      <c r="CL2587" s="722"/>
      <c r="CM2587" s="722"/>
      <c r="CN2587" s="722"/>
      <c r="CO2587" s="722"/>
      <c r="CP2587" s="722"/>
      <c r="CQ2587" s="722"/>
      <c r="CR2587" s="722"/>
      <c r="CS2587" s="722"/>
    </row>
    <row r="2588" spans="1:97" s="1376" customFormat="1">
      <c r="A2588" s="722"/>
      <c r="B2588" s="722"/>
      <c r="C2588" s="722"/>
      <c r="D2588" s="722"/>
      <c r="E2588" s="722"/>
      <c r="F2588" s="757"/>
      <c r="G2588" s="757"/>
      <c r="H2588" s="757"/>
      <c r="I2588" s="757"/>
      <c r="J2588" s="757"/>
      <c r="K2588" s="758"/>
      <c r="L2588" s="758"/>
      <c r="M2588" s="722"/>
      <c r="N2588" s="736"/>
      <c r="O2588" s="736"/>
      <c r="P2588" s="736"/>
      <c r="Q2588" s="736"/>
      <c r="R2588" s="736"/>
      <c r="S2588" s="736"/>
      <c r="T2588" s="736"/>
      <c r="U2588" s="736"/>
      <c r="BA2588" s="722"/>
      <c r="BB2588" s="722"/>
      <c r="BC2588" s="722"/>
      <c r="BD2588" s="722"/>
      <c r="BE2588" s="722"/>
      <c r="BF2588" s="722"/>
      <c r="BG2588" s="722"/>
      <c r="BH2588" s="722"/>
      <c r="BI2588" s="722"/>
      <c r="BJ2588" s="722"/>
      <c r="BK2588" s="722"/>
      <c r="BL2588" s="722"/>
      <c r="BM2588" s="722"/>
      <c r="BN2588" s="722"/>
      <c r="BO2588" s="722"/>
      <c r="BP2588" s="722"/>
      <c r="BQ2588" s="722"/>
      <c r="BR2588" s="722"/>
      <c r="BS2588" s="722"/>
      <c r="BT2588" s="722"/>
      <c r="BU2588" s="722"/>
      <c r="BV2588" s="722"/>
      <c r="BW2588" s="722"/>
      <c r="BX2588" s="722"/>
      <c r="BY2588" s="722"/>
      <c r="BZ2588" s="722"/>
      <c r="CA2588" s="722"/>
      <c r="CB2588" s="722"/>
      <c r="CC2588" s="722"/>
      <c r="CD2588" s="722"/>
      <c r="CE2588" s="722"/>
      <c r="CF2588" s="722"/>
      <c r="CG2588" s="722"/>
      <c r="CH2588" s="722"/>
      <c r="CI2588" s="722"/>
      <c r="CJ2588" s="722"/>
      <c r="CK2588" s="722"/>
      <c r="CL2588" s="722"/>
      <c r="CM2588" s="722"/>
      <c r="CN2588" s="722"/>
      <c r="CO2588" s="722"/>
      <c r="CP2588" s="722"/>
      <c r="CQ2588" s="722"/>
      <c r="CR2588" s="722"/>
      <c r="CS2588" s="722"/>
    </row>
    <row r="2589" spans="1:97" s="1376" customFormat="1">
      <c r="A2589" s="722"/>
      <c r="B2589" s="722"/>
      <c r="C2589" s="722"/>
      <c r="D2589" s="722"/>
      <c r="E2589" s="722"/>
      <c r="F2589" s="757"/>
      <c r="G2589" s="757"/>
      <c r="H2589" s="757"/>
      <c r="I2589" s="757"/>
      <c r="J2589" s="757"/>
      <c r="K2589" s="758"/>
      <c r="L2589" s="758"/>
      <c r="M2589" s="722"/>
      <c r="N2589" s="736"/>
      <c r="O2589" s="736"/>
      <c r="P2589" s="736"/>
      <c r="Q2589" s="736"/>
      <c r="R2589" s="736"/>
      <c r="S2589" s="736"/>
      <c r="T2589" s="736"/>
      <c r="U2589" s="736"/>
      <c r="BA2589" s="722"/>
      <c r="BB2589" s="722"/>
      <c r="BC2589" s="722"/>
      <c r="BD2589" s="722"/>
      <c r="BE2589" s="722"/>
      <c r="BF2589" s="722"/>
      <c r="BG2589" s="722"/>
      <c r="BH2589" s="722"/>
      <c r="BI2589" s="722"/>
      <c r="BJ2589" s="722"/>
      <c r="BK2589" s="722"/>
      <c r="BL2589" s="722"/>
      <c r="BM2589" s="722"/>
      <c r="BN2589" s="722"/>
      <c r="BO2589" s="722"/>
      <c r="BP2589" s="722"/>
      <c r="BQ2589" s="722"/>
      <c r="BR2589" s="722"/>
      <c r="BS2589" s="722"/>
      <c r="BT2589" s="722"/>
      <c r="BU2589" s="722"/>
      <c r="BV2589" s="722"/>
      <c r="BW2589" s="722"/>
      <c r="BX2589" s="722"/>
      <c r="BY2589" s="722"/>
      <c r="BZ2589" s="722"/>
      <c r="CA2589" s="722"/>
      <c r="CB2589" s="722"/>
      <c r="CC2589" s="722"/>
      <c r="CD2589" s="722"/>
      <c r="CE2589" s="722"/>
      <c r="CF2589" s="722"/>
      <c r="CG2589" s="722"/>
      <c r="CH2589" s="722"/>
      <c r="CI2589" s="722"/>
      <c r="CJ2589" s="722"/>
      <c r="CK2589" s="722"/>
      <c r="CL2589" s="722"/>
      <c r="CM2589" s="722"/>
      <c r="CN2589" s="722"/>
      <c r="CO2589" s="722"/>
      <c r="CP2589" s="722"/>
      <c r="CQ2589" s="722"/>
      <c r="CR2589" s="722"/>
      <c r="CS2589" s="722"/>
    </row>
    <row r="2590" spans="1:97" s="1376" customFormat="1">
      <c r="A2590" s="722"/>
      <c r="B2590" s="722"/>
      <c r="C2590" s="722"/>
      <c r="D2590" s="722"/>
      <c r="E2590" s="722"/>
      <c r="F2590" s="757"/>
      <c r="G2590" s="757"/>
      <c r="H2590" s="757"/>
      <c r="I2590" s="757"/>
      <c r="J2590" s="757"/>
      <c r="K2590" s="758"/>
      <c r="L2590" s="758"/>
      <c r="M2590" s="722"/>
      <c r="N2590" s="736"/>
      <c r="O2590" s="736"/>
      <c r="P2590" s="736"/>
      <c r="Q2590" s="736"/>
      <c r="R2590" s="736"/>
      <c r="S2590" s="736"/>
      <c r="T2590" s="736"/>
      <c r="U2590" s="736"/>
      <c r="BA2590" s="722"/>
      <c r="BB2590" s="722"/>
      <c r="BC2590" s="722"/>
      <c r="BD2590" s="722"/>
      <c r="BE2590" s="722"/>
      <c r="BF2590" s="722"/>
      <c r="BG2590" s="722"/>
      <c r="BH2590" s="722"/>
      <c r="BI2590" s="722"/>
      <c r="BJ2590" s="722"/>
      <c r="BK2590" s="722"/>
      <c r="BL2590" s="722"/>
      <c r="BM2590" s="722"/>
      <c r="BN2590" s="722"/>
      <c r="BO2590" s="722"/>
      <c r="BP2590" s="722"/>
      <c r="BQ2590" s="722"/>
      <c r="BR2590" s="722"/>
      <c r="BS2590" s="722"/>
      <c r="BT2590" s="722"/>
      <c r="BU2590" s="722"/>
      <c r="BV2590" s="722"/>
      <c r="BW2590" s="722"/>
      <c r="BX2590" s="722"/>
      <c r="BY2590" s="722"/>
      <c r="BZ2590" s="722"/>
      <c r="CA2590" s="722"/>
      <c r="CB2590" s="722"/>
      <c r="CC2590" s="722"/>
      <c r="CD2590" s="722"/>
      <c r="CE2590" s="722"/>
      <c r="CF2590" s="722"/>
      <c r="CG2590" s="722"/>
      <c r="CH2590" s="722"/>
      <c r="CI2590" s="722"/>
      <c r="CJ2590" s="722"/>
      <c r="CK2590" s="722"/>
      <c r="CL2590" s="722"/>
      <c r="CM2590" s="722"/>
      <c r="CN2590" s="722"/>
      <c r="CO2590" s="722"/>
      <c r="CP2590" s="722"/>
      <c r="CQ2590" s="722"/>
      <c r="CR2590" s="722"/>
      <c r="CS2590" s="722"/>
    </row>
    <row r="2591" spans="1:97" s="1376" customFormat="1">
      <c r="A2591" s="722"/>
      <c r="B2591" s="722"/>
      <c r="C2591" s="722"/>
      <c r="D2591" s="722"/>
      <c r="E2591" s="722"/>
      <c r="F2591" s="757"/>
      <c r="G2591" s="757"/>
      <c r="H2591" s="757"/>
      <c r="I2591" s="757"/>
      <c r="J2591" s="757"/>
      <c r="K2591" s="758"/>
      <c r="L2591" s="758"/>
      <c r="M2591" s="722"/>
      <c r="N2591" s="736"/>
      <c r="O2591" s="736"/>
      <c r="P2591" s="736"/>
      <c r="Q2591" s="736"/>
      <c r="R2591" s="736"/>
      <c r="S2591" s="736"/>
      <c r="T2591" s="736"/>
      <c r="U2591" s="736"/>
      <c r="BA2591" s="722"/>
      <c r="BB2591" s="722"/>
      <c r="BC2591" s="722"/>
      <c r="BD2591" s="722"/>
      <c r="BE2591" s="722"/>
      <c r="BF2591" s="722"/>
      <c r="BG2591" s="722"/>
      <c r="BH2591" s="722"/>
      <c r="BI2591" s="722"/>
      <c r="BJ2591" s="722"/>
      <c r="BK2591" s="722"/>
      <c r="BL2591" s="722"/>
      <c r="BM2591" s="722"/>
      <c r="BN2591" s="722"/>
      <c r="BO2591" s="722"/>
      <c r="BP2591" s="722"/>
      <c r="BQ2591" s="722"/>
      <c r="BR2591" s="722"/>
      <c r="BS2591" s="722"/>
      <c r="BT2591" s="722"/>
      <c r="BU2591" s="722"/>
      <c r="BV2591" s="722"/>
      <c r="BW2591" s="722"/>
      <c r="BX2591" s="722"/>
      <c r="BY2591" s="722"/>
      <c r="BZ2591" s="722"/>
      <c r="CA2591" s="722"/>
      <c r="CB2591" s="722"/>
      <c r="CC2591" s="722"/>
      <c r="CD2591" s="722"/>
      <c r="CE2591" s="722"/>
      <c r="CF2591" s="722"/>
      <c r="CG2591" s="722"/>
      <c r="CH2591" s="722"/>
      <c r="CI2591" s="722"/>
      <c r="CJ2591" s="722"/>
      <c r="CK2591" s="722"/>
      <c r="CL2591" s="722"/>
      <c r="CM2591" s="722"/>
      <c r="CN2591" s="722"/>
      <c r="CO2591" s="722"/>
      <c r="CP2591" s="722"/>
      <c r="CQ2591" s="722"/>
      <c r="CR2591" s="722"/>
      <c r="CS2591" s="722"/>
    </row>
    <row r="2592" spans="1:97" s="1376" customFormat="1">
      <c r="A2592" s="722"/>
      <c r="B2592" s="722"/>
      <c r="C2592" s="722"/>
      <c r="D2592" s="722"/>
      <c r="E2592" s="722"/>
      <c r="F2592" s="757"/>
      <c r="G2592" s="757"/>
      <c r="H2592" s="757"/>
      <c r="I2592" s="757"/>
      <c r="J2592" s="757"/>
      <c r="K2592" s="758"/>
      <c r="L2592" s="758"/>
      <c r="M2592" s="722"/>
      <c r="N2592" s="736"/>
      <c r="O2592" s="736"/>
      <c r="P2592" s="736"/>
      <c r="Q2592" s="736"/>
      <c r="R2592" s="736"/>
      <c r="S2592" s="736"/>
      <c r="T2592" s="736"/>
      <c r="U2592" s="736"/>
      <c r="BA2592" s="722"/>
      <c r="BB2592" s="722"/>
      <c r="BC2592" s="722"/>
      <c r="BD2592" s="722"/>
      <c r="BE2592" s="722"/>
      <c r="BF2592" s="722"/>
      <c r="BG2592" s="722"/>
      <c r="BH2592" s="722"/>
      <c r="BI2592" s="722"/>
      <c r="BJ2592" s="722"/>
      <c r="BK2592" s="722"/>
      <c r="BL2592" s="722"/>
      <c r="BM2592" s="722"/>
      <c r="BN2592" s="722"/>
      <c r="BO2592" s="722"/>
      <c r="BP2592" s="722"/>
      <c r="BQ2592" s="722"/>
      <c r="BR2592" s="722"/>
      <c r="BS2592" s="722"/>
      <c r="BT2592" s="722"/>
      <c r="BU2592" s="722"/>
      <c r="BV2592" s="722"/>
      <c r="BW2592" s="722"/>
      <c r="BX2592" s="722"/>
      <c r="BY2592" s="722"/>
      <c r="BZ2592" s="722"/>
      <c r="CA2592" s="722"/>
      <c r="CB2592" s="722"/>
      <c r="CC2592" s="722"/>
      <c r="CD2592" s="722"/>
      <c r="CE2592" s="722"/>
      <c r="CF2592" s="722"/>
      <c r="CG2592" s="722"/>
      <c r="CH2592" s="722"/>
      <c r="CI2592" s="722"/>
      <c r="CJ2592" s="722"/>
      <c r="CK2592" s="722"/>
      <c r="CL2592" s="722"/>
      <c r="CM2592" s="722"/>
      <c r="CN2592" s="722"/>
      <c r="CO2592" s="722"/>
      <c r="CP2592" s="722"/>
      <c r="CQ2592" s="722"/>
      <c r="CR2592" s="722"/>
      <c r="CS2592" s="722"/>
    </row>
    <row r="2593" spans="1:97" s="1376" customFormat="1">
      <c r="A2593" s="722"/>
      <c r="B2593" s="722"/>
      <c r="C2593" s="722"/>
      <c r="D2593" s="722"/>
      <c r="E2593" s="722"/>
      <c r="F2593" s="757"/>
      <c r="G2593" s="757"/>
      <c r="H2593" s="757"/>
      <c r="I2593" s="757"/>
      <c r="J2593" s="757"/>
      <c r="K2593" s="758"/>
      <c r="L2593" s="758"/>
      <c r="M2593" s="722"/>
      <c r="N2593" s="736"/>
      <c r="O2593" s="736"/>
      <c r="P2593" s="736"/>
      <c r="Q2593" s="736"/>
      <c r="R2593" s="736"/>
      <c r="S2593" s="736"/>
      <c r="T2593" s="736"/>
      <c r="U2593" s="736"/>
      <c r="BA2593" s="722"/>
      <c r="BB2593" s="722"/>
      <c r="BC2593" s="722"/>
      <c r="BD2593" s="722"/>
      <c r="BE2593" s="722"/>
      <c r="BF2593" s="722"/>
      <c r="BG2593" s="722"/>
      <c r="BH2593" s="722"/>
      <c r="BI2593" s="722"/>
      <c r="BJ2593" s="722"/>
      <c r="BK2593" s="722"/>
      <c r="BL2593" s="722"/>
      <c r="BM2593" s="722"/>
      <c r="BN2593" s="722"/>
      <c r="BO2593" s="722"/>
      <c r="BP2593" s="722"/>
      <c r="BQ2593" s="722"/>
      <c r="BR2593" s="722"/>
      <c r="BS2593" s="722"/>
      <c r="BT2593" s="722"/>
      <c r="BU2593" s="722"/>
      <c r="BV2593" s="722"/>
      <c r="BW2593" s="722"/>
      <c r="BX2593" s="722"/>
      <c r="BY2593" s="722"/>
      <c r="BZ2593" s="722"/>
      <c r="CA2593" s="722"/>
      <c r="CB2593" s="722"/>
      <c r="CC2593" s="722"/>
      <c r="CD2593" s="722"/>
      <c r="CE2593" s="722"/>
      <c r="CF2593" s="722"/>
      <c r="CG2593" s="722"/>
      <c r="CH2593" s="722"/>
      <c r="CI2593" s="722"/>
      <c r="CJ2593" s="722"/>
      <c r="CK2593" s="722"/>
      <c r="CL2593" s="722"/>
      <c r="CM2593" s="722"/>
      <c r="CN2593" s="722"/>
      <c r="CO2593" s="722"/>
      <c r="CP2593" s="722"/>
      <c r="CQ2593" s="722"/>
      <c r="CR2593" s="722"/>
      <c r="CS2593" s="722"/>
    </row>
    <row r="2594" spans="1:97" s="1376" customFormat="1">
      <c r="A2594" s="722"/>
      <c r="B2594" s="722"/>
      <c r="C2594" s="722"/>
      <c r="D2594" s="722"/>
      <c r="E2594" s="722"/>
      <c r="F2594" s="757"/>
      <c r="G2594" s="757"/>
      <c r="H2594" s="757"/>
      <c r="I2594" s="757"/>
      <c r="J2594" s="757"/>
      <c r="K2594" s="758"/>
      <c r="L2594" s="758"/>
      <c r="M2594" s="722"/>
      <c r="N2594" s="736"/>
      <c r="O2594" s="736"/>
      <c r="P2594" s="736"/>
      <c r="Q2594" s="736"/>
      <c r="R2594" s="736"/>
      <c r="S2594" s="736"/>
      <c r="T2594" s="736"/>
      <c r="U2594" s="736"/>
      <c r="BA2594" s="722"/>
      <c r="BB2594" s="722"/>
      <c r="BC2594" s="722"/>
      <c r="BD2594" s="722"/>
      <c r="BE2594" s="722"/>
      <c r="BF2594" s="722"/>
      <c r="BG2594" s="722"/>
      <c r="BH2594" s="722"/>
      <c r="BI2594" s="722"/>
      <c r="BJ2594" s="722"/>
      <c r="BK2594" s="722"/>
      <c r="BL2594" s="722"/>
      <c r="BM2594" s="722"/>
      <c r="BN2594" s="722"/>
      <c r="BO2594" s="722"/>
      <c r="BP2594" s="722"/>
      <c r="BQ2594" s="722"/>
      <c r="BR2594" s="722"/>
      <c r="BS2594" s="722"/>
      <c r="BT2594" s="722"/>
      <c r="BU2594" s="722"/>
      <c r="BV2594" s="722"/>
      <c r="BW2594" s="722"/>
      <c r="BX2594" s="722"/>
      <c r="BY2594" s="722"/>
      <c r="BZ2594" s="722"/>
      <c r="CA2594" s="722"/>
      <c r="CB2594" s="722"/>
      <c r="CC2594" s="722"/>
      <c r="CD2594" s="722"/>
      <c r="CE2594" s="722"/>
      <c r="CF2594" s="722"/>
      <c r="CG2594" s="722"/>
      <c r="CH2594" s="722"/>
      <c r="CI2594" s="722"/>
      <c r="CJ2594" s="722"/>
      <c r="CK2594" s="722"/>
      <c r="CL2594" s="722"/>
      <c r="CM2594" s="722"/>
      <c r="CN2594" s="722"/>
      <c r="CO2594" s="722"/>
      <c r="CP2594" s="722"/>
      <c r="CQ2594" s="722"/>
      <c r="CR2594" s="722"/>
      <c r="CS2594" s="722"/>
    </row>
    <row r="2595" spans="1:97" s="1376" customFormat="1">
      <c r="A2595" s="722"/>
      <c r="B2595" s="722"/>
      <c r="C2595" s="722"/>
      <c r="D2595" s="722"/>
      <c r="E2595" s="722"/>
      <c r="F2595" s="757"/>
      <c r="G2595" s="757"/>
      <c r="H2595" s="757"/>
      <c r="I2595" s="757"/>
      <c r="J2595" s="757"/>
      <c r="K2595" s="758"/>
      <c r="L2595" s="758"/>
      <c r="M2595" s="722"/>
      <c r="N2595" s="736"/>
      <c r="O2595" s="736"/>
      <c r="P2595" s="736"/>
      <c r="Q2595" s="736"/>
      <c r="R2595" s="736"/>
      <c r="S2595" s="736"/>
      <c r="T2595" s="736"/>
      <c r="U2595" s="736"/>
      <c r="BA2595" s="722"/>
      <c r="BB2595" s="722"/>
      <c r="BC2595" s="722"/>
      <c r="BD2595" s="722"/>
      <c r="BE2595" s="722"/>
      <c r="BF2595" s="722"/>
      <c r="BG2595" s="722"/>
      <c r="BH2595" s="722"/>
      <c r="BI2595" s="722"/>
      <c r="BJ2595" s="722"/>
      <c r="BK2595" s="722"/>
      <c r="BL2595" s="722"/>
      <c r="BM2595" s="722"/>
      <c r="BN2595" s="722"/>
      <c r="BO2595" s="722"/>
      <c r="BP2595" s="722"/>
      <c r="BQ2595" s="722"/>
      <c r="BR2595" s="722"/>
      <c r="BS2595" s="722"/>
      <c r="BT2595" s="722"/>
      <c r="BU2595" s="722"/>
      <c r="BV2595" s="722"/>
      <c r="BW2595" s="722"/>
      <c r="BX2595" s="722"/>
      <c r="BY2595" s="722"/>
      <c r="BZ2595" s="722"/>
      <c r="CA2595" s="722"/>
      <c r="CB2595" s="722"/>
      <c r="CC2595" s="722"/>
      <c r="CD2595" s="722"/>
      <c r="CE2595" s="722"/>
      <c r="CF2595" s="722"/>
      <c r="CG2595" s="722"/>
      <c r="CH2595" s="722"/>
      <c r="CI2595" s="722"/>
      <c r="CJ2595" s="722"/>
      <c r="CK2595" s="722"/>
      <c r="CL2595" s="722"/>
      <c r="CM2595" s="722"/>
      <c r="CN2595" s="722"/>
      <c r="CO2595" s="722"/>
      <c r="CP2595" s="722"/>
      <c r="CQ2595" s="722"/>
      <c r="CR2595" s="722"/>
      <c r="CS2595" s="722"/>
    </row>
    <row r="2596" spans="1:97" s="1376" customFormat="1">
      <c r="A2596" s="722"/>
      <c r="B2596" s="722"/>
      <c r="C2596" s="722"/>
      <c r="D2596" s="722"/>
      <c r="E2596" s="722"/>
      <c r="F2596" s="757"/>
      <c r="G2596" s="757"/>
      <c r="H2596" s="757"/>
      <c r="I2596" s="757"/>
      <c r="J2596" s="757"/>
      <c r="K2596" s="758"/>
      <c r="L2596" s="758"/>
      <c r="M2596" s="722"/>
      <c r="N2596" s="736"/>
      <c r="O2596" s="736"/>
      <c r="P2596" s="736"/>
      <c r="Q2596" s="736"/>
      <c r="R2596" s="736"/>
      <c r="S2596" s="736"/>
      <c r="T2596" s="736"/>
      <c r="U2596" s="736"/>
      <c r="BA2596" s="722"/>
      <c r="BB2596" s="722"/>
      <c r="BC2596" s="722"/>
      <c r="BD2596" s="722"/>
      <c r="BE2596" s="722"/>
      <c r="BF2596" s="722"/>
      <c r="BG2596" s="722"/>
      <c r="BH2596" s="722"/>
      <c r="BI2596" s="722"/>
      <c r="BJ2596" s="722"/>
      <c r="BK2596" s="722"/>
      <c r="BL2596" s="722"/>
      <c r="BM2596" s="722"/>
      <c r="BN2596" s="722"/>
      <c r="BO2596" s="722"/>
      <c r="BP2596" s="722"/>
      <c r="BQ2596" s="722"/>
      <c r="BR2596" s="722"/>
      <c r="BS2596" s="722"/>
      <c r="BT2596" s="722"/>
      <c r="BU2596" s="722"/>
      <c r="BV2596" s="722"/>
      <c r="BW2596" s="722"/>
      <c r="BX2596" s="722"/>
      <c r="BY2596" s="722"/>
      <c r="BZ2596" s="722"/>
      <c r="CA2596" s="722"/>
      <c r="CB2596" s="722"/>
      <c r="CC2596" s="722"/>
      <c r="CD2596" s="722"/>
      <c r="CE2596" s="722"/>
      <c r="CF2596" s="722"/>
      <c r="CG2596" s="722"/>
      <c r="CH2596" s="722"/>
      <c r="CI2596" s="722"/>
      <c r="CJ2596" s="722"/>
      <c r="CK2596" s="722"/>
      <c r="CL2596" s="722"/>
      <c r="CM2596" s="722"/>
      <c r="CN2596" s="722"/>
      <c r="CO2596" s="722"/>
      <c r="CP2596" s="722"/>
      <c r="CQ2596" s="722"/>
      <c r="CR2596" s="722"/>
      <c r="CS2596" s="722"/>
    </row>
    <row r="2597" spans="1:97" s="1376" customFormat="1">
      <c r="A2597" s="722"/>
      <c r="B2597" s="722"/>
      <c r="C2597" s="722"/>
      <c r="D2597" s="722"/>
      <c r="E2597" s="722"/>
      <c r="F2597" s="757"/>
      <c r="G2597" s="757"/>
      <c r="H2597" s="757"/>
      <c r="I2597" s="757"/>
      <c r="J2597" s="757"/>
      <c r="K2597" s="758"/>
      <c r="L2597" s="758"/>
      <c r="M2597" s="722"/>
      <c r="N2597" s="736"/>
      <c r="O2597" s="736"/>
      <c r="P2597" s="736"/>
      <c r="Q2597" s="736"/>
      <c r="R2597" s="736"/>
      <c r="S2597" s="736"/>
      <c r="T2597" s="736"/>
      <c r="U2597" s="736"/>
      <c r="BA2597" s="722"/>
      <c r="BB2597" s="722"/>
      <c r="BC2597" s="722"/>
      <c r="BD2597" s="722"/>
      <c r="BE2597" s="722"/>
      <c r="BF2597" s="722"/>
      <c r="BG2597" s="722"/>
      <c r="BH2597" s="722"/>
      <c r="BI2597" s="722"/>
      <c r="BJ2597" s="722"/>
      <c r="BK2597" s="722"/>
      <c r="BL2597" s="722"/>
      <c r="BM2597" s="722"/>
      <c r="BN2597" s="722"/>
      <c r="BO2597" s="722"/>
      <c r="BP2597" s="722"/>
      <c r="BQ2597" s="722"/>
      <c r="BR2597" s="722"/>
      <c r="BS2597" s="722"/>
      <c r="BT2597" s="722"/>
      <c r="BU2597" s="722"/>
      <c r="BV2597" s="722"/>
      <c r="BW2597" s="722"/>
      <c r="BX2597" s="722"/>
      <c r="BY2597" s="722"/>
      <c r="BZ2597" s="722"/>
      <c r="CA2597" s="722"/>
      <c r="CB2597" s="722"/>
      <c r="CC2597" s="722"/>
      <c r="CD2597" s="722"/>
      <c r="CE2597" s="722"/>
      <c r="CF2597" s="722"/>
      <c r="CG2597" s="722"/>
      <c r="CH2597" s="722"/>
      <c r="CI2597" s="722"/>
      <c r="CJ2597" s="722"/>
      <c r="CK2597" s="722"/>
      <c r="CL2597" s="722"/>
      <c r="CM2597" s="722"/>
      <c r="CN2597" s="722"/>
      <c r="CO2597" s="722"/>
      <c r="CP2597" s="722"/>
      <c r="CQ2597" s="722"/>
      <c r="CR2597" s="722"/>
      <c r="CS2597" s="722"/>
    </row>
    <row r="2598" spans="1:97" s="1376" customFormat="1">
      <c r="A2598" s="722"/>
      <c r="B2598" s="722"/>
      <c r="C2598" s="722"/>
      <c r="D2598" s="722"/>
      <c r="E2598" s="722"/>
      <c r="F2598" s="757"/>
      <c r="G2598" s="757"/>
      <c r="H2598" s="757"/>
      <c r="I2598" s="757"/>
      <c r="J2598" s="757"/>
      <c r="K2598" s="758"/>
      <c r="L2598" s="758"/>
      <c r="M2598" s="722"/>
      <c r="N2598" s="736"/>
      <c r="O2598" s="736"/>
      <c r="P2598" s="736"/>
      <c r="Q2598" s="736"/>
      <c r="R2598" s="736"/>
      <c r="S2598" s="736"/>
      <c r="T2598" s="736"/>
      <c r="U2598" s="736"/>
      <c r="BA2598" s="722"/>
      <c r="BB2598" s="722"/>
      <c r="BC2598" s="722"/>
      <c r="BD2598" s="722"/>
      <c r="BE2598" s="722"/>
      <c r="BF2598" s="722"/>
      <c r="BG2598" s="722"/>
      <c r="BH2598" s="722"/>
      <c r="BI2598" s="722"/>
      <c r="BJ2598" s="722"/>
      <c r="BK2598" s="722"/>
      <c r="BL2598" s="722"/>
      <c r="BM2598" s="722"/>
      <c r="BN2598" s="722"/>
      <c r="BO2598" s="722"/>
      <c r="BP2598" s="722"/>
      <c r="BQ2598" s="722"/>
      <c r="BR2598" s="722"/>
      <c r="BS2598" s="722"/>
      <c r="BT2598" s="722"/>
      <c r="BU2598" s="722"/>
      <c r="BV2598" s="722"/>
      <c r="BW2598" s="722"/>
      <c r="BX2598" s="722"/>
      <c r="BY2598" s="722"/>
      <c r="BZ2598" s="722"/>
      <c r="CA2598" s="722"/>
      <c r="CB2598" s="722"/>
      <c r="CC2598" s="722"/>
      <c r="CD2598" s="722"/>
      <c r="CE2598" s="722"/>
      <c r="CF2598" s="722"/>
      <c r="CG2598" s="722"/>
      <c r="CH2598" s="722"/>
      <c r="CI2598" s="722"/>
      <c r="CJ2598" s="722"/>
      <c r="CK2598" s="722"/>
      <c r="CL2598" s="722"/>
      <c r="CM2598" s="722"/>
      <c r="CN2598" s="722"/>
      <c r="CO2598" s="722"/>
      <c r="CP2598" s="722"/>
      <c r="CQ2598" s="722"/>
      <c r="CR2598" s="722"/>
      <c r="CS2598" s="722"/>
    </row>
    <row r="2599" spans="1:97" s="1376" customFormat="1">
      <c r="A2599" s="722"/>
      <c r="B2599" s="722"/>
      <c r="C2599" s="722"/>
      <c r="D2599" s="722"/>
      <c r="E2599" s="722"/>
      <c r="F2599" s="757"/>
      <c r="G2599" s="757"/>
      <c r="H2599" s="757"/>
      <c r="I2599" s="757"/>
      <c r="J2599" s="757"/>
      <c r="K2599" s="758"/>
      <c r="L2599" s="758"/>
      <c r="M2599" s="722"/>
      <c r="N2599" s="736"/>
      <c r="O2599" s="736"/>
      <c r="P2599" s="736"/>
      <c r="Q2599" s="736"/>
      <c r="R2599" s="736"/>
      <c r="S2599" s="736"/>
      <c r="T2599" s="736"/>
      <c r="U2599" s="736"/>
      <c r="BA2599" s="722"/>
      <c r="BB2599" s="722"/>
      <c r="BC2599" s="722"/>
      <c r="BD2599" s="722"/>
      <c r="BE2599" s="722"/>
      <c r="BF2599" s="722"/>
      <c r="BG2599" s="722"/>
      <c r="BH2599" s="722"/>
      <c r="BI2599" s="722"/>
      <c r="BJ2599" s="722"/>
      <c r="BK2599" s="722"/>
      <c r="BL2599" s="722"/>
      <c r="BM2599" s="722"/>
      <c r="BN2599" s="722"/>
      <c r="BO2599" s="722"/>
      <c r="BP2599" s="722"/>
      <c r="BQ2599" s="722"/>
      <c r="BR2599" s="722"/>
      <c r="BS2599" s="722"/>
      <c r="BT2599" s="722"/>
      <c r="BU2599" s="722"/>
      <c r="BV2599" s="722"/>
      <c r="BW2599" s="722"/>
      <c r="BX2599" s="722"/>
      <c r="BY2599" s="722"/>
      <c r="BZ2599" s="722"/>
      <c r="CA2599" s="722"/>
      <c r="CB2599" s="722"/>
      <c r="CC2599" s="722"/>
      <c r="CD2599" s="722"/>
      <c r="CE2599" s="722"/>
      <c r="CF2599" s="722"/>
      <c r="CG2599" s="722"/>
      <c r="CH2599" s="722"/>
      <c r="CI2599" s="722"/>
      <c r="CJ2599" s="722"/>
      <c r="CK2599" s="722"/>
      <c r="CL2599" s="722"/>
      <c r="CM2599" s="722"/>
      <c r="CN2599" s="722"/>
      <c r="CO2599" s="722"/>
      <c r="CP2599" s="722"/>
      <c r="CQ2599" s="722"/>
      <c r="CR2599" s="722"/>
      <c r="CS2599" s="722"/>
    </row>
    <row r="2600" spans="1:97" s="1376" customFormat="1">
      <c r="A2600" s="722"/>
      <c r="B2600" s="722"/>
      <c r="C2600" s="722"/>
      <c r="D2600" s="722"/>
      <c r="E2600" s="722"/>
      <c r="F2600" s="757"/>
      <c r="G2600" s="757"/>
      <c r="H2600" s="757"/>
      <c r="I2600" s="757"/>
      <c r="J2600" s="757"/>
      <c r="K2600" s="758"/>
      <c r="L2600" s="758"/>
      <c r="M2600" s="722"/>
      <c r="N2600" s="736"/>
      <c r="O2600" s="736"/>
      <c r="P2600" s="736"/>
      <c r="Q2600" s="736"/>
      <c r="R2600" s="736"/>
      <c r="S2600" s="736"/>
      <c r="T2600" s="736"/>
      <c r="U2600" s="736"/>
      <c r="BA2600" s="722"/>
      <c r="BB2600" s="722"/>
      <c r="BC2600" s="722"/>
      <c r="BD2600" s="722"/>
      <c r="BE2600" s="722"/>
      <c r="BF2600" s="722"/>
      <c r="BG2600" s="722"/>
      <c r="BH2600" s="722"/>
      <c r="BI2600" s="722"/>
      <c r="BJ2600" s="722"/>
      <c r="BK2600" s="722"/>
      <c r="BL2600" s="722"/>
      <c r="BM2600" s="722"/>
      <c r="BN2600" s="722"/>
      <c r="BO2600" s="722"/>
      <c r="BP2600" s="722"/>
      <c r="BQ2600" s="722"/>
      <c r="BR2600" s="722"/>
      <c r="BS2600" s="722"/>
      <c r="BT2600" s="722"/>
      <c r="BU2600" s="722"/>
      <c r="BV2600" s="722"/>
      <c r="BW2600" s="722"/>
      <c r="BX2600" s="722"/>
      <c r="BY2600" s="722"/>
      <c r="BZ2600" s="722"/>
      <c r="CA2600" s="722"/>
      <c r="CB2600" s="722"/>
      <c r="CC2600" s="722"/>
      <c r="CD2600" s="722"/>
      <c r="CE2600" s="722"/>
      <c r="CF2600" s="722"/>
      <c r="CG2600" s="722"/>
      <c r="CH2600" s="722"/>
      <c r="CI2600" s="722"/>
      <c r="CJ2600" s="722"/>
      <c r="CK2600" s="722"/>
      <c r="CL2600" s="722"/>
      <c r="CM2600" s="722"/>
      <c r="CN2600" s="722"/>
      <c r="CO2600" s="722"/>
      <c r="CP2600" s="722"/>
      <c r="CQ2600" s="722"/>
      <c r="CR2600" s="722"/>
      <c r="CS2600" s="722"/>
    </row>
    <row r="2601" spans="1:97" s="1376" customFormat="1">
      <c r="A2601" s="722"/>
      <c r="B2601" s="722"/>
      <c r="C2601" s="722"/>
      <c r="D2601" s="722"/>
      <c r="E2601" s="722"/>
      <c r="F2601" s="757"/>
      <c r="G2601" s="757"/>
      <c r="H2601" s="757"/>
      <c r="I2601" s="757"/>
      <c r="J2601" s="757"/>
      <c r="K2601" s="758"/>
      <c r="L2601" s="758"/>
      <c r="M2601" s="722"/>
      <c r="N2601" s="736"/>
      <c r="O2601" s="736"/>
      <c r="P2601" s="736"/>
      <c r="Q2601" s="736"/>
      <c r="R2601" s="736"/>
      <c r="S2601" s="736"/>
      <c r="T2601" s="736"/>
      <c r="U2601" s="736"/>
      <c r="BA2601" s="722"/>
      <c r="BB2601" s="722"/>
      <c r="BC2601" s="722"/>
      <c r="BD2601" s="722"/>
      <c r="BE2601" s="722"/>
      <c r="BF2601" s="722"/>
      <c r="BG2601" s="722"/>
      <c r="BH2601" s="722"/>
      <c r="BI2601" s="722"/>
      <c r="BJ2601" s="722"/>
      <c r="BK2601" s="722"/>
      <c r="BL2601" s="722"/>
      <c r="BM2601" s="722"/>
      <c r="BN2601" s="722"/>
      <c r="BO2601" s="722"/>
      <c r="BP2601" s="722"/>
      <c r="BQ2601" s="722"/>
      <c r="BR2601" s="722"/>
      <c r="BS2601" s="722"/>
      <c r="BT2601" s="722"/>
      <c r="BU2601" s="722"/>
      <c r="BV2601" s="722"/>
      <c r="BW2601" s="722"/>
      <c r="BX2601" s="722"/>
      <c r="BY2601" s="722"/>
      <c r="BZ2601" s="722"/>
      <c r="CA2601" s="722"/>
      <c r="CB2601" s="722"/>
      <c r="CC2601" s="722"/>
      <c r="CD2601" s="722"/>
      <c r="CE2601" s="722"/>
      <c r="CF2601" s="722"/>
      <c r="CG2601" s="722"/>
      <c r="CH2601" s="722"/>
      <c r="CI2601" s="722"/>
      <c r="CJ2601" s="722"/>
      <c r="CK2601" s="722"/>
      <c r="CL2601" s="722"/>
      <c r="CM2601" s="722"/>
      <c r="CN2601" s="722"/>
      <c r="CO2601" s="722"/>
      <c r="CP2601" s="722"/>
      <c r="CQ2601" s="722"/>
      <c r="CR2601" s="722"/>
      <c r="CS2601" s="722"/>
    </row>
    <row r="2602" spans="1:97" s="1376" customFormat="1">
      <c r="A2602" s="722"/>
      <c r="B2602" s="722"/>
      <c r="C2602" s="722"/>
      <c r="D2602" s="722"/>
      <c r="E2602" s="722"/>
      <c r="F2602" s="757"/>
      <c r="G2602" s="757"/>
      <c r="H2602" s="757"/>
      <c r="I2602" s="757"/>
      <c r="J2602" s="757"/>
      <c r="K2602" s="758"/>
      <c r="L2602" s="758"/>
      <c r="M2602" s="722"/>
      <c r="N2602" s="736"/>
      <c r="O2602" s="736"/>
      <c r="P2602" s="736"/>
      <c r="Q2602" s="736"/>
      <c r="R2602" s="736"/>
      <c r="S2602" s="736"/>
      <c r="T2602" s="736"/>
      <c r="U2602" s="736"/>
      <c r="BA2602" s="722"/>
      <c r="BB2602" s="722"/>
      <c r="BC2602" s="722"/>
      <c r="BD2602" s="722"/>
      <c r="BE2602" s="722"/>
      <c r="BF2602" s="722"/>
      <c r="BG2602" s="722"/>
      <c r="BH2602" s="722"/>
      <c r="BI2602" s="722"/>
      <c r="BJ2602" s="722"/>
      <c r="BK2602" s="722"/>
      <c r="BL2602" s="722"/>
      <c r="BM2602" s="722"/>
      <c r="BN2602" s="722"/>
      <c r="BO2602" s="722"/>
      <c r="BP2602" s="722"/>
      <c r="BQ2602" s="722"/>
      <c r="BR2602" s="722"/>
      <c r="BS2602" s="722"/>
      <c r="BT2602" s="722"/>
      <c r="BU2602" s="722"/>
      <c r="BV2602" s="722"/>
      <c r="BW2602" s="722"/>
      <c r="BX2602" s="722"/>
      <c r="BY2602" s="722"/>
      <c r="BZ2602" s="722"/>
      <c r="CA2602" s="722"/>
      <c r="CB2602" s="722"/>
      <c r="CC2602" s="722"/>
      <c r="CD2602" s="722"/>
      <c r="CE2602" s="722"/>
      <c r="CF2602" s="722"/>
      <c r="CG2602" s="722"/>
      <c r="CH2602" s="722"/>
      <c r="CI2602" s="722"/>
      <c r="CJ2602" s="722"/>
      <c r="CK2602" s="722"/>
      <c r="CL2602" s="722"/>
      <c r="CM2602" s="722"/>
      <c r="CN2602" s="722"/>
      <c r="CO2602" s="722"/>
      <c r="CP2602" s="722"/>
      <c r="CQ2602" s="722"/>
      <c r="CR2602" s="722"/>
      <c r="CS2602" s="722"/>
    </row>
    <row r="2603" spans="1:97" s="1376" customFormat="1">
      <c r="A2603" s="722"/>
      <c r="B2603" s="722"/>
      <c r="C2603" s="722"/>
      <c r="D2603" s="722"/>
      <c r="E2603" s="722"/>
      <c r="F2603" s="757"/>
      <c r="G2603" s="757"/>
      <c r="H2603" s="757"/>
      <c r="I2603" s="757"/>
      <c r="J2603" s="757"/>
      <c r="K2603" s="758"/>
      <c r="L2603" s="758"/>
      <c r="M2603" s="722"/>
      <c r="N2603" s="736"/>
      <c r="O2603" s="736"/>
      <c r="P2603" s="736"/>
      <c r="Q2603" s="736"/>
      <c r="R2603" s="736"/>
      <c r="S2603" s="736"/>
      <c r="T2603" s="736"/>
      <c r="U2603" s="736"/>
      <c r="BA2603" s="722"/>
      <c r="BB2603" s="722"/>
      <c r="BC2603" s="722"/>
      <c r="BD2603" s="722"/>
      <c r="BE2603" s="722"/>
      <c r="BF2603" s="722"/>
      <c r="BG2603" s="722"/>
      <c r="BH2603" s="722"/>
      <c r="BI2603" s="722"/>
      <c r="BJ2603" s="722"/>
      <c r="BK2603" s="722"/>
      <c r="BL2603" s="722"/>
      <c r="BM2603" s="722"/>
      <c r="BN2603" s="722"/>
      <c r="BO2603" s="722"/>
      <c r="BP2603" s="722"/>
      <c r="BQ2603" s="722"/>
      <c r="BR2603" s="722"/>
      <c r="BS2603" s="722"/>
      <c r="BT2603" s="722"/>
      <c r="BU2603" s="722"/>
      <c r="BV2603" s="722"/>
      <c r="BW2603" s="722"/>
      <c r="BX2603" s="722"/>
      <c r="BY2603" s="722"/>
      <c r="BZ2603" s="722"/>
      <c r="CA2603" s="722"/>
      <c r="CB2603" s="722"/>
      <c r="CC2603" s="722"/>
      <c r="CD2603" s="722"/>
      <c r="CE2603" s="722"/>
      <c r="CF2603" s="722"/>
      <c r="CG2603" s="722"/>
      <c r="CH2603" s="722"/>
      <c r="CI2603" s="722"/>
      <c r="CJ2603" s="722"/>
      <c r="CK2603" s="722"/>
      <c r="CL2603" s="722"/>
      <c r="CM2603" s="722"/>
      <c r="CN2603" s="722"/>
      <c r="CO2603" s="722"/>
      <c r="CP2603" s="722"/>
      <c r="CQ2603" s="722"/>
      <c r="CR2603" s="722"/>
      <c r="CS2603" s="722"/>
    </row>
    <row r="2604" spans="1:97" s="1376" customFormat="1">
      <c r="A2604" s="722"/>
      <c r="B2604" s="722"/>
      <c r="C2604" s="722"/>
      <c r="D2604" s="722"/>
      <c r="E2604" s="722"/>
      <c r="F2604" s="757"/>
      <c r="G2604" s="757"/>
      <c r="H2604" s="757"/>
      <c r="I2604" s="757"/>
      <c r="J2604" s="757"/>
      <c r="K2604" s="758"/>
      <c r="L2604" s="758"/>
      <c r="M2604" s="722"/>
      <c r="N2604" s="736"/>
      <c r="O2604" s="736"/>
      <c r="P2604" s="736"/>
      <c r="Q2604" s="736"/>
      <c r="R2604" s="736"/>
      <c r="S2604" s="736"/>
      <c r="T2604" s="736"/>
      <c r="U2604" s="736"/>
      <c r="BA2604" s="722"/>
      <c r="BB2604" s="722"/>
      <c r="BC2604" s="722"/>
      <c r="BD2604" s="722"/>
      <c r="BE2604" s="722"/>
      <c r="BF2604" s="722"/>
      <c r="BG2604" s="722"/>
      <c r="BH2604" s="722"/>
      <c r="BI2604" s="722"/>
      <c r="BJ2604" s="722"/>
      <c r="BK2604" s="722"/>
      <c r="BL2604" s="722"/>
      <c r="BM2604" s="722"/>
      <c r="BN2604" s="722"/>
      <c r="BO2604" s="722"/>
      <c r="BP2604" s="722"/>
      <c r="BQ2604" s="722"/>
      <c r="BR2604" s="722"/>
      <c r="BS2604" s="722"/>
      <c r="BT2604" s="722"/>
      <c r="BU2604" s="722"/>
      <c r="BV2604" s="722"/>
      <c r="BW2604" s="722"/>
      <c r="BX2604" s="722"/>
      <c r="BY2604" s="722"/>
      <c r="BZ2604" s="722"/>
      <c r="CA2604" s="722"/>
      <c r="CB2604" s="722"/>
      <c r="CC2604" s="722"/>
      <c r="CD2604" s="722"/>
      <c r="CE2604" s="722"/>
      <c r="CF2604" s="722"/>
      <c r="CG2604" s="722"/>
      <c r="CH2604" s="722"/>
      <c r="CI2604" s="722"/>
      <c r="CJ2604" s="722"/>
      <c r="CK2604" s="722"/>
      <c r="CL2604" s="722"/>
      <c r="CM2604" s="722"/>
      <c r="CN2604" s="722"/>
      <c r="CO2604" s="722"/>
      <c r="CP2604" s="722"/>
      <c r="CQ2604" s="722"/>
      <c r="CR2604" s="722"/>
      <c r="CS2604" s="722"/>
    </row>
    <row r="2605" spans="1:97" s="1376" customFormat="1">
      <c r="A2605" s="722"/>
      <c r="B2605" s="722"/>
      <c r="C2605" s="722"/>
      <c r="D2605" s="722"/>
      <c r="E2605" s="722"/>
      <c r="F2605" s="757"/>
      <c r="G2605" s="757"/>
      <c r="H2605" s="757"/>
      <c r="I2605" s="757"/>
      <c r="J2605" s="757"/>
      <c r="K2605" s="758"/>
      <c r="L2605" s="758"/>
      <c r="M2605" s="722"/>
      <c r="N2605" s="736"/>
      <c r="O2605" s="736"/>
      <c r="P2605" s="736"/>
      <c r="Q2605" s="736"/>
      <c r="R2605" s="736"/>
      <c r="S2605" s="736"/>
      <c r="T2605" s="736"/>
      <c r="U2605" s="736"/>
      <c r="BA2605" s="722"/>
      <c r="BB2605" s="722"/>
      <c r="BC2605" s="722"/>
      <c r="BD2605" s="722"/>
      <c r="BE2605" s="722"/>
      <c r="BF2605" s="722"/>
      <c r="BG2605" s="722"/>
      <c r="BH2605" s="722"/>
      <c r="BI2605" s="722"/>
      <c r="BJ2605" s="722"/>
      <c r="BK2605" s="722"/>
      <c r="BL2605" s="722"/>
      <c r="BM2605" s="722"/>
      <c r="BN2605" s="722"/>
      <c r="BO2605" s="722"/>
      <c r="BP2605" s="722"/>
      <c r="BQ2605" s="722"/>
      <c r="BR2605" s="722"/>
      <c r="BS2605" s="722"/>
      <c r="BT2605" s="722"/>
      <c r="BU2605" s="722"/>
      <c r="BV2605" s="722"/>
      <c r="BW2605" s="722"/>
      <c r="BX2605" s="722"/>
      <c r="BY2605" s="722"/>
      <c r="BZ2605" s="722"/>
      <c r="CA2605" s="722"/>
      <c r="CB2605" s="722"/>
      <c r="CC2605" s="722"/>
      <c r="CD2605" s="722"/>
      <c r="CE2605" s="722"/>
      <c r="CF2605" s="722"/>
      <c r="CG2605" s="722"/>
      <c r="CH2605" s="722"/>
      <c r="CI2605" s="722"/>
      <c r="CJ2605" s="722"/>
      <c r="CK2605" s="722"/>
      <c r="CL2605" s="722"/>
      <c r="CM2605" s="722"/>
      <c r="CN2605" s="722"/>
      <c r="CO2605" s="722"/>
      <c r="CP2605" s="722"/>
      <c r="CQ2605" s="722"/>
      <c r="CR2605" s="722"/>
      <c r="CS2605" s="722"/>
    </row>
    <row r="2606" spans="1:97" s="1376" customFormat="1">
      <c r="A2606" s="722"/>
      <c r="B2606" s="722"/>
      <c r="C2606" s="722"/>
      <c r="D2606" s="722"/>
      <c r="E2606" s="722"/>
      <c r="F2606" s="757"/>
      <c r="G2606" s="757"/>
      <c r="H2606" s="757"/>
      <c r="I2606" s="757"/>
      <c r="J2606" s="757"/>
      <c r="K2606" s="758"/>
      <c r="L2606" s="758"/>
      <c r="M2606" s="722"/>
      <c r="N2606" s="736"/>
      <c r="O2606" s="736"/>
      <c r="P2606" s="736"/>
      <c r="Q2606" s="736"/>
      <c r="R2606" s="736"/>
      <c r="S2606" s="736"/>
      <c r="T2606" s="736"/>
      <c r="U2606" s="736"/>
      <c r="BA2606" s="722"/>
      <c r="BB2606" s="722"/>
      <c r="BC2606" s="722"/>
      <c r="BD2606" s="722"/>
      <c r="BE2606" s="722"/>
      <c r="BF2606" s="722"/>
      <c r="BG2606" s="722"/>
      <c r="BH2606" s="722"/>
      <c r="BI2606" s="722"/>
      <c r="BJ2606" s="722"/>
      <c r="BK2606" s="722"/>
      <c r="BL2606" s="722"/>
      <c r="BM2606" s="722"/>
      <c r="BN2606" s="722"/>
      <c r="BO2606" s="722"/>
      <c r="BP2606" s="722"/>
      <c r="BQ2606" s="722"/>
      <c r="BR2606" s="722"/>
      <c r="BS2606" s="722"/>
      <c r="BT2606" s="722"/>
      <c r="BU2606" s="722"/>
      <c r="BV2606" s="722"/>
      <c r="BW2606" s="722"/>
      <c r="BX2606" s="722"/>
      <c r="BY2606" s="722"/>
      <c r="BZ2606" s="722"/>
      <c r="CA2606" s="722"/>
      <c r="CB2606" s="722"/>
      <c r="CC2606" s="722"/>
      <c r="CD2606" s="722"/>
      <c r="CE2606" s="722"/>
      <c r="CF2606" s="722"/>
      <c r="CG2606" s="722"/>
      <c r="CH2606" s="722"/>
      <c r="CI2606" s="722"/>
      <c r="CJ2606" s="722"/>
      <c r="CK2606" s="722"/>
      <c r="CL2606" s="722"/>
      <c r="CM2606" s="722"/>
      <c r="CN2606" s="722"/>
      <c r="CO2606" s="722"/>
      <c r="CP2606" s="722"/>
      <c r="CQ2606" s="722"/>
      <c r="CR2606" s="722"/>
      <c r="CS2606" s="722"/>
    </row>
    <row r="2607" spans="1:97" s="1376" customFormat="1">
      <c r="A2607" s="722"/>
      <c r="B2607" s="722"/>
      <c r="C2607" s="722"/>
      <c r="D2607" s="722"/>
      <c r="E2607" s="722"/>
      <c r="F2607" s="757"/>
      <c r="G2607" s="757"/>
      <c r="H2607" s="757"/>
      <c r="I2607" s="757"/>
      <c r="J2607" s="757"/>
      <c r="K2607" s="758"/>
      <c r="L2607" s="758"/>
      <c r="M2607" s="722"/>
      <c r="N2607" s="736"/>
      <c r="O2607" s="736"/>
      <c r="P2607" s="736"/>
      <c r="Q2607" s="736"/>
      <c r="R2607" s="736"/>
      <c r="S2607" s="736"/>
      <c r="T2607" s="736"/>
      <c r="U2607" s="736"/>
      <c r="BA2607" s="722"/>
      <c r="BB2607" s="722"/>
      <c r="BC2607" s="722"/>
      <c r="BD2607" s="722"/>
      <c r="BE2607" s="722"/>
      <c r="BF2607" s="722"/>
      <c r="BG2607" s="722"/>
      <c r="BH2607" s="722"/>
      <c r="BI2607" s="722"/>
      <c r="BJ2607" s="722"/>
      <c r="BK2607" s="722"/>
      <c r="BL2607" s="722"/>
      <c r="BM2607" s="722"/>
      <c r="BN2607" s="722"/>
      <c r="BO2607" s="722"/>
      <c r="BP2607" s="722"/>
      <c r="BQ2607" s="722"/>
      <c r="BR2607" s="722"/>
      <c r="BS2607" s="722"/>
      <c r="BT2607" s="722"/>
      <c r="BU2607" s="722"/>
      <c r="BV2607" s="722"/>
      <c r="BW2607" s="722"/>
      <c r="BX2607" s="722"/>
      <c r="BY2607" s="722"/>
      <c r="BZ2607" s="722"/>
      <c r="CA2607" s="722"/>
      <c r="CB2607" s="722"/>
      <c r="CC2607" s="722"/>
      <c r="CD2607" s="722"/>
      <c r="CE2607" s="722"/>
      <c r="CF2607" s="722"/>
      <c r="CG2607" s="722"/>
      <c r="CH2607" s="722"/>
      <c r="CI2607" s="722"/>
      <c r="CJ2607" s="722"/>
      <c r="CK2607" s="722"/>
      <c r="CL2607" s="722"/>
      <c r="CM2607" s="722"/>
      <c r="CN2607" s="722"/>
      <c r="CO2607" s="722"/>
      <c r="CP2607" s="722"/>
      <c r="CQ2607" s="722"/>
      <c r="CR2607" s="722"/>
      <c r="CS2607" s="722"/>
    </row>
    <row r="2608" spans="1:97" s="1376" customFormat="1">
      <c r="A2608" s="722"/>
      <c r="B2608" s="722"/>
      <c r="C2608" s="722"/>
      <c r="D2608" s="722"/>
      <c r="E2608" s="722"/>
      <c r="F2608" s="757"/>
      <c r="G2608" s="757"/>
      <c r="H2608" s="757"/>
      <c r="I2608" s="757"/>
      <c r="J2608" s="757"/>
      <c r="K2608" s="758"/>
      <c r="L2608" s="758"/>
      <c r="M2608" s="722"/>
      <c r="N2608" s="736"/>
      <c r="O2608" s="736"/>
      <c r="P2608" s="736"/>
      <c r="Q2608" s="736"/>
      <c r="R2608" s="736"/>
      <c r="S2608" s="736"/>
      <c r="T2608" s="736"/>
      <c r="U2608" s="736"/>
      <c r="BA2608" s="722"/>
      <c r="BB2608" s="722"/>
      <c r="BC2608" s="722"/>
      <c r="BD2608" s="722"/>
      <c r="BE2608" s="722"/>
      <c r="BF2608" s="722"/>
      <c r="BG2608" s="722"/>
      <c r="BH2608" s="722"/>
      <c r="BI2608" s="722"/>
      <c r="BJ2608" s="722"/>
      <c r="BK2608" s="722"/>
      <c r="BL2608" s="722"/>
      <c r="BM2608" s="722"/>
      <c r="BN2608" s="722"/>
      <c r="BO2608" s="722"/>
      <c r="BP2608" s="722"/>
      <c r="BQ2608" s="722"/>
      <c r="BR2608" s="722"/>
      <c r="BS2608" s="722"/>
      <c r="BT2608" s="722"/>
      <c r="BU2608" s="722"/>
      <c r="BV2608" s="722"/>
      <c r="BW2608" s="722"/>
      <c r="BX2608" s="722"/>
      <c r="BY2608" s="722"/>
      <c r="BZ2608" s="722"/>
      <c r="CA2608" s="722"/>
      <c r="CB2608" s="722"/>
      <c r="CC2608" s="722"/>
      <c r="CD2608" s="722"/>
      <c r="CE2608" s="722"/>
      <c r="CF2608" s="722"/>
      <c r="CG2608" s="722"/>
      <c r="CH2608" s="722"/>
      <c r="CI2608" s="722"/>
      <c r="CJ2608" s="722"/>
      <c r="CK2608" s="722"/>
      <c r="CL2608" s="722"/>
      <c r="CM2608" s="722"/>
      <c r="CN2608" s="722"/>
      <c r="CO2608" s="722"/>
      <c r="CP2608" s="722"/>
      <c r="CQ2608" s="722"/>
      <c r="CR2608" s="722"/>
      <c r="CS2608" s="722"/>
    </row>
    <row r="2609" spans="1:97" s="1376" customFormat="1">
      <c r="A2609" s="722"/>
      <c r="B2609" s="722"/>
      <c r="C2609" s="722"/>
      <c r="D2609" s="722"/>
      <c r="E2609" s="722"/>
      <c r="F2609" s="757"/>
      <c r="G2609" s="757"/>
      <c r="H2609" s="757"/>
      <c r="I2609" s="757"/>
      <c r="J2609" s="757"/>
      <c r="K2609" s="758"/>
      <c r="L2609" s="758"/>
      <c r="M2609" s="722"/>
      <c r="N2609" s="736"/>
      <c r="O2609" s="736"/>
      <c r="P2609" s="736"/>
      <c r="Q2609" s="736"/>
      <c r="R2609" s="736"/>
      <c r="S2609" s="736"/>
      <c r="T2609" s="736"/>
      <c r="U2609" s="736"/>
      <c r="BA2609" s="722"/>
      <c r="BB2609" s="722"/>
      <c r="BC2609" s="722"/>
      <c r="BD2609" s="722"/>
      <c r="BE2609" s="722"/>
      <c r="BF2609" s="722"/>
      <c r="BG2609" s="722"/>
      <c r="BH2609" s="722"/>
      <c r="BI2609" s="722"/>
      <c r="BJ2609" s="722"/>
      <c r="BK2609" s="722"/>
      <c r="BL2609" s="722"/>
      <c r="BM2609" s="722"/>
      <c r="BN2609" s="722"/>
      <c r="BO2609" s="722"/>
      <c r="BP2609" s="722"/>
      <c r="BQ2609" s="722"/>
      <c r="BR2609" s="722"/>
      <c r="BS2609" s="722"/>
      <c r="BT2609" s="722"/>
      <c r="BU2609" s="722"/>
      <c r="BV2609" s="722"/>
      <c r="BW2609" s="722"/>
      <c r="BX2609" s="722"/>
      <c r="BY2609" s="722"/>
      <c r="BZ2609" s="722"/>
      <c r="CA2609" s="722"/>
      <c r="CB2609" s="722"/>
      <c r="CC2609" s="722"/>
      <c r="CD2609" s="722"/>
      <c r="CE2609" s="722"/>
      <c r="CF2609" s="722"/>
      <c r="CG2609" s="722"/>
      <c r="CH2609" s="722"/>
      <c r="CI2609" s="722"/>
      <c r="CJ2609" s="722"/>
      <c r="CK2609" s="722"/>
      <c r="CL2609" s="722"/>
      <c r="CM2609" s="722"/>
      <c r="CN2609" s="722"/>
      <c r="CO2609" s="722"/>
      <c r="CP2609" s="722"/>
      <c r="CQ2609" s="722"/>
      <c r="CR2609" s="722"/>
      <c r="CS2609" s="722"/>
    </row>
    <row r="2610" spans="1:97" s="1376" customFormat="1">
      <c r="A2610" s="722"/>
      <c r="B2610" s="722"/>
      <c r="C2610" s="722"/>
      <c r="D2610" s="722"/>
      <c r="E2610" s="722"/>
      <c r="F2610" s="757"/>
      <c r="G2610" s="757"/>
      <c r="H2610" s="757"/>
      <c r="I2610" s="757"/>
      <c r="J2610" s="757"/>
      <c r="K2610" s="758"/>
      <c r="L2610" s="758"/>
      <c r="M2610" s="722"/>
      <c r="N2610" s="736"/>
      <c r="O2610" s="736"/>
      <c r="P2610" s="736"/>
      <c r="Q2610" s="736"/>
      <c r="R2610" s="736"/>
      <c r="S2610" s="736"/>
      <c r="T2610" s="736"/>
      <c r="U2610" s="736"/>
      <c r="BA2610" s="722"/>
      <c r="BB2610" s="722"/>
      <c r="BC2610" s="722"/>
      <c r="BD2610" s="722"/>
      <c r="BE2610" s="722"/>
      <c r="BF2610" s="722"/>
      <c r="BG2610" s="722"/>
      <c r="BH2610" s="722"/>
      <c r="BI2610" s="722"/>
      <c r="BJ2610" s="722"/>
      <c r="BK2610" s="722"/>
      <c r="BL2610" s="722"/>
      <c r="BM2610" s="722"/>
      <c r="BN2610" s="722"/>
      <c r="BO2610" s="722"/>
      <c r="BP2610" s="722"/>
      <c r="BQ2610" s="722"/>
      <c r="BR2610" s="722"/>
      <c r="BS2610" s="722"/>
      <c r="BT2610" s="722"/>
      <c r="BU2610" s="722"/>
      <c r="BV2610" s="722"/>
      <c r="BW2610" s="722"/>
      <c r="BX2610" s="722"/>
      <c r="BY2610" s="722"/>
      <c r="BZ2610" s="722"/>
      <c r="CA2610" s="722"/>
      <c r="CB2610" s="722"/>
      <c r="CC2610" s="722"/>
      <c r="CD2610" s="722"/>
      <c r="CE2610" s="722"/>
      <c r="CF2610" s="722"/>
      <c r="CG2610" s="722"/>
      <c r="CH2610" s="722"/>
      <c r="CI2610" s="722"/>
      <c r="CJ2610" s="722"/>
      <c r="CK2610" s="722"/>
      <c r="CL2610" s="722"/>
      <c r="CM2610" s="722"/>
      <c r="CN2610" s="722"/>
      <c r="CO2610" s="722"/>
      <c r="CP2610" s="722"/>
      <c r="CQ2610" s="722"/>
      <c r="CR2610" s="722"/>
      <c r="CS2610" s="722"/>
    </row>
    <row r="2611" spans="1:97" s="1376" customFormat="1">
      <c r="A2611" s="722"/>
      <c r="B2611" s="722"/>
      <c r="C2611" s="722"/>
      <c r="D2611" s="722"/>
      <c r="E2611" s="722"/>
      <c r="F2611" s="757"/>
      <c r="G2611" s="757"/>
      <c r="H2611" s="757"/>
      <c r="I2611" s="757"/>
      <c r="J2611" s="757"/>
      <c r="K2611" s="758"/>
      <c r="L2611" s="758"/>
      <c r="M2611" s="722"/>
      <c r="N2611" s="736"/>
      <c r="O2611" s="736"/>
      <c r="P2611" s="736"/>
      <c r="Q2611" s="736"/>
      <c r="R2611" s="736"/>
      <c r="S2611" s="736"/>
      <c r="T2611" s="736"/>
      <c r="U2611" s="736"/>
      <c r="BA2611" s="722"/>
      <c r="BB2611" s="722"/>
      <c r="BC2611" s="722"/>
      <c r="BD2611" s="722"/>
      <c r="BE2611" s="722"/>
      <c r="BF2611" s="722"/>
      <c r="BG2611" s="722"/>
      <c r="BH2611" s="722"/>
      <c r="BI2611" s="722"/>
      <c r="BJ2611" s="722"/>
      <c r="BK2611" s="722"/>
      <c r="BL2611" s="722"/>
      <c r="BM2611" s="722"/>
      <c r="BN2611" s="722"/>
      <c r="BO2611" s="722"/>
      <c r="BP2611" s="722"/>
      <c r="BQ2611" s="722"/>
      <c r="BR2611" s="722"/>
      <c r="BS2611" s="722"/>
      <c r="BT2611" s="722"/>
      <c r="BU2611" s="722"/>
      <c r="BV2611" s="722"/>
      <c r="BW2611" s="722"/>
      <c r="BX2611" s="722"/>
      <c r="BY2611" s="722"/>
      <c r="BZ2611" s="722"/>
      <c r="CA2611" s="722"/>
      <c r="CB2611" s="722"/>
      <c r="CC2611" s="722"/>
      <c r="CD2611" s="722"/>
      <c r="CE2611" s="722"/>
      <c r="CF2611" s="722"/>
      <c r="CG2611" s="722"/>
      <c r="CH2611" s="722"/>
      <c r="CI2611" s="722"/>
      <c r="CJ2611" s="722"/>
      <c r="CK2611" s="722"/>
      <c r="CL2611" s="722"/>
      <c r="CM2611" s="722"/>
      <c r="CN2611" s="722"/>
      <c r="CO2611" s="722"/>
      <c r="CP2611" s="722"/>
      <c r="CQ2611" s="722"/>
      <c r="CR2611" s="722"/>
      <c r="CS2611" s="722"/>
    </row>
    <row r="2612" spans="1:97" s="1376" customFormat="1">
      <c r="A2612" s="722"/>
      <c r="B2612" s="722"/>
      <c r="C2612" s="722"/>
      <c r="D2612" s="722"/>
      <c r="E2612" s="722"/>
      <c r="F2612" s="757"/>
      <c r="G2612" s="757"/>
      <c r="H2612" s="757"/>
      <c r="I2612" s="757"/>
      <c r="J2612" s="757"/>
      <c r="K2612" s="758"/>
      <c r="L2612" s="758"/>
      <c r="M2612" s="722"/>
      <c r="N2612" s="736"/>
      <c r="O2612" s="736"/>
      <c r="P2612" s="736"/>
      <c r="Q2612" s="736"/>
      <c r="R2612" s="736"/>
      <c r="S2612" s="736"/>
      <c r="T2612" s="736"/>
      <c r="U2612" s="736"/>
      <c r="BA2612" s="722"/>
      <c r="BB2612" s="722"/>
      <c r="BC2612" s="722"/>
      <c r="BD2612" s="722"/>
      <c r="BE2612" s="722"/>
      <c r="BF2612" s="722"/>
      <c r="BG2612" s="722"/>
      <c r="BH2612" s="722"/>
      <c r="BI2612" s="722"/>
      <c r="BJ2612" s="722"/>
      <c r="BK2612" s="722"/>
      <c r="BL2612" s="722"/>
      <c r="BM2612" s="722"/>
      <c r="BN2612" s="722"/>
      <c r="BO2612" s="722"/>
      <c r="BP2612" s="722"/>
      <c r="BQ2612" s="722"/>
      <c r="BR2612" s="722"/>
      <c r="BS2612" s="722"/>
      <c r="BT2612" s="722"/>
      <c r="BU2612" s="722"/>
      <c r="BV2612" s="722"/>
      <c r="BW2612" s="722"/>
      <c r="BX2612" s="722"/>
      <c r="BY2612" s="722"/>
      <c r="BZ2612" s="722"/>
      <c r="CA2612" s="722"/>
      <c r="CB2612" s="722"/>
      <c r="CC2612" s="722"/>
      <c r="CD2612" s="722"/>
      <c r="CE2612" s="722"/>
      <c r="CF2612" s="722"/>
      <c r="CG2612" s="722"/>
      <c r="CH2612" s="722"/>
      <c r="CI2612" s="722"/>
      <c r="CJ2612" s="722"/>
      <c r="CK2612" s="722"/>
      <c r="CL2612" s="722"/>
      <c r="CM2612" s="722"/>
      <c r="CN2612" s="722"/>
      <c r="CO2612" s="722"/>
      <c r="CP2612" s="722"/>
      <c r="CQ2612" s="722"/>
      <c r="CR2612" s="722"/>
      <c r="CS2612" s="722"/>
    </row>
    <row r="2613" spans="1:97" s="1376" customFormat="1">
      <c r="A2613" s="722"/>
      <c r="B2613" s="722"/>
      <c r="C2613" s="722"/>
      <c r="D2613" s="722"/>
      <c r="E2613" s="722"/>
      <c r="F2613" s="757"/>
      <c r="G2613" s="757"/>
      <c r="H2613" s="757"/>
      <c r="I2613" s="757"/>
      <c r="J2613" s="757"/>
      <c r="K2613" s="758"/>
      <c r="L2613" s="758"/>
      <c r="M2613" s="722"/>
      <c r="N2613" s="736"/>
      <c r="O2613" s="736"/>
      <c r="P2613" s="736"/>
      <c r="Q2613" s="736"/>
      <c r="R2613" s="736"/>
      <c r="S2613" s="736"/>
      <c r="T2613" s="736"/>
      <c r="U2613" s="736"/>
      <c r="BA2613" s="722"/>
      <c r="BB2613" s="722"/>
      <c r="BC2613" s="722"/>
      <c r="BD2613" s="722"/>
      <c r="BE2613" s="722"/>
      <c r="BF2613" s="722"/>
      <c r="BG2613" s="722"/>
      <c r="BH2613" s="722"/>
      <c r="BI2613" s="722"/>
      <c r="BJ2613" s="722"/>
      <c r="BK2613" s="722"/>
      <c r="BL2613" s="722"/>
      <c r="BM2613" s="722"/>
      <c r="BN2613" s="722"/>
      <c r="BO2613" s="722"/>
      <c r="BP2613" s="722"/>
      <c r="BQ2613" s="722"/>
      <c r="BR2613" s="722"/>
      <c r="BS2613" s="722"/>
      <c r="BT2613" s="722"/>
      <c r="BU2613" s="722"/>
      <c r="BV2613" s="722"/>
      <c r="BW2613" s="722"/>
      <c r="BX2613" s="722"/>
      <c r="BY2613" s="722"/>
      <c r="BZ2613" s="722"/>
      <c r="CA2613" s="722"/>
      <c r="CB2613" s="722"/>
      <c r="CC2613" s="722"/>
      <c r="CD2613" s="722"/>
      <c r="CE2613" s="722"/>
      <c r="CF2613" s="722"/>
      <c r="CG2613" s="722"/>
      <c r="CH2613" s="722"/>
      <c r="CI2613" s="722"/>
      <c r="CJ2613" s="722"/>
      <c r="CK2613" s="722"/>
      <c r="CL2613" s="722"/>
      <c r="CM2613" s="722"/>
      <c r="CN2613" s="722"/>
      <c r="CO2613" s="722"/>
      <c r="CP2613" s="722"/>
      <c r="CQ2613" s="722"/>
      <c r="CR2613" s="722"/>
      <c r="CS2613" s="722"/>
    </row>
    <row r="2614" spans="1:97" s="1376" customFormat="1">
      <c r="A2614" s="722"/>
      <c r="B2614" s="722"/>
      <c r="C2614" s="722"/>
      <c r="D2614" s="722"/>
      <c r="E2614" s="722"/>
      <c r="F2614" s="757"/>
      <c r="G2614" s="757"/>
      <c r="H2614" s="757"/>
      <c r="I2614" s="757"/>
      <c r="J2614" s="757"/>
      <c r="K2614" s="758"/>
      <c r="L2614" s="758"/>
      <c r="M2614" s="722"/>
      <c r="N2614" s="736"/>
      <c r="O2614" s="736"/>
      <c r="P2614" s="736"/>
      <c r="Q2614" s="736"/>
      <c r="R2614" s="736"/>
      <c r="S2614" s="736"/>
      <c r="T2614" s="736"/>
      <c r="U2614" s="736"/>
      <c r="BA2614" s="722"/>
      <c r="BB2614" s="722"/>
      <c r="BC2614" s="722"/>
      <c r="BD2614" s="722"/>
      <c r="BE2614" s="722"/>
      <c r="BF2614" s="722"/>
      <c r="BG2614" s="722"/>
      <c r="BH2614" s="722"/>
      <c r="BI2614" s="722"/>
      <c r="BJ2614" s="722"/>
      <c r="BK2614" s="722"/>
      <c r="BL2614" s="722"/>
      <c r="BM2614" s="722"/>
      <c r="BN2614" s="722"/>
      <c r="BO2614" s="722"/>
      <c r="BP2614" s="722"/>
      <c r="BQ2614" s="722"/>
      <c r="BR2614" s="722"/>
      <c r="BS2614" s="722"/>
      <c r="BT2614" s="722"/>
      <c r="BU2614" s="722"/>
      <c r="BV2614" s="722"/>
      <c r="BW2614" s="722"/>
      <c r="BX2614" s="722"/>
      <c r="BY2614" s="722"/>
      <c r="BZ2614" s="722"/>
      <c r="CA2614" s="722"/>
      <c r="CB2614" s="722"/>
      <c r="CC2614" s="722"/>
      <c r="CD2614" s="722"/>
      <c r="CE2614" s="722"/>
      <c r="CF2614" s="722"/>
      <c r="CG2614" s="722"/>
      <c r="CH2614" s="722"/>
      <c r="CI2614" s="722"/>
      <c r="CJ2614" s="722"/>
      <c r="CK2614" s="722"/>
      <c r="CL2614" s="722"/>
      <c r="CM2614" s="722"/>
      <c r="CN2614" s="722"/>
      <c r="CO2614" s="722"/>
      <c r="CP2614" s="722"/>
      <c r="CQ2614" s="722"/>
      <c r="CR2614" s="722"/>
      <c r="CS2614" s="722"/>
    </row>
    <row r="2615" spans="1:97" s="1376" customFormat="1">
      <c r="A2615" s="722"/>
      <c r="B2615" s="722"/>
      <c r="C2615" s="722"/>
      <c r="D2615" s="722"/>
      <c r="E2615" s="722"/>
      <c r="F2615" s="757"/>
      <c r="G2615" s="757"/>
      <c r="H2615" s="757"/>
      <c r="I2615" s="757"/>
      <c r="J2615" s="757"/>
      <c r="K2615" s="758"/>
      <c r="L2615" s="758"/>
      <c r="M2615" s="722"/>
      <c r="N2615" s="736"/>
      <c r="O2615" s="736"/>
      <c r="P2615" s="736"/>
      <c r="Q2615" s="736"/>
      <c r="R2615" s="736"/>
      <c r="S2615" s="736"/>
      <c r="T2615" s="736"/>
      <c r="U2615" s="736"/>
      <c r="BA2615" s="722"/>
      <c r="BB2615" s="722"/>
      <c r="BC2615" s="722"/>
      <c r="BD2615" s="722"/>
      <c r="BE2615" s="722"/>
      <c r="BF2615" s="722"/>
      <c r="BG2615" s="722"/>
      <c r="BH2615" s="722"/>
      <c r="BI2615" s="722"/>
      <c r="BJ2615" s="722"/>
      <c r="BK2615" s="722"/>
      <c r="BL2615" s="722"/>
      <c r="BM2615" s="722"/>
      <c r="BN2615" s="722"/>
      <c r="BO2615" s="722"/>
      <c r="BP2615" s="722"/>
      <c r="BQ2615" s="722"/>
      <c r="BR2615" s="722"/>
      <c r="BS2615" s="722"/>
      <c r="BT2615" s="722"/>
      <c r="BU2615" s="722"/>
      <c r="BV2615" s="722"/>
      <c r="BW2615" s="722"/>
      <c r="BX2615" s="722"/>
      <c r="BY2615" s="722"/>
      <c r="BZ2615" s="722"/>
      <c r="CA2615" s="722"/>
      <c r="CB2615" s="722"/>
      <c r="CC2615" s="722"/>
      <c r="CD2615" s="722"/>
      <c r="CE2615" s="722"/>
      <c r="CF2615" s="722"/>
      <c r="CG2615" s="722"/>
      <c r="CH2615" s="722"/>
      <c r="CI2615" s="722"/>
      <c r="CJ2615" s="722"/>
      <c r="CK2615" s="722"/>
      <c r="CL2615" s="722"/>
      <c r="CM2615" s="722"/>
      <c r="CN2615" s="722"/>
      <c r="CO2615" s="722"/>
      <c r="CP2615" s="722"/>
      <c r="CQ2615" s="722"/>
      <c r="CR2615" s="722"/>
      <c r="CS2615" s="722"/>
    </row>
    <row r="2616" spans="1:97" s="1376" customFormat="1">
      <c r="A2616" s="722"/>
      <c r="B2616" s="722"/>
      <c r="C2616" s="722"/>
      <c r="D2616" s="722"/>
      <c r="E2616" s="722"/>
      <c r="F2616" s="757"/>
      <c r="G2616" s="757"/>
      <c r="H2616" s="757"/>
      <c r="I2616" s="757"/>
      <c r="J2616" s="757"/>
      <c r="K2616" s="758"/>
      <c r="L2616" s="758"/>
      <c r="M2616" s="722"/>
      <c r="N2616" s="736"/>
      <c r="O2616" s="736"/>
      <c r="P2616" s="736"/>
      <c r="Q2616" s="736"/>
      <c r="R2616" s="736"/>
      <c r="S2616" s="736"/>
      <c r="T2616" s="736"/>
      <c r="U2616" s="736"/>
      <c r="BA2616" s="722"/>
      <c r="BB2616" s="722"/>
      <c r="BC2616" s="722"/>
      <c r="BD2616" s="722"/>
      <c r="BE2616" s="722"/>
      <c r="BF2616" s="722"/>
      <c r="BG2616" s="722"/>
      <c r="BH2616" s="722"/>
      <c r="BI2616" s="722"/>
      <c r="BJ2616" s="722"/>
      <c r="BK2616" s="722"/>
      <c r="BL2616" s="722"/>
      <c r="BM2616" s="722"/>
      <c r="BN2616" s="722"/>
      <c r="BO2616" s="722"/>
      <c r="BP2616" s="722"/>
      <c r="BQ2616" s="722"/>
      <c r="BR2616" s="722"/>
      <c r="BS2616" s="722"/>
      <c r="BT2616" s="722"/>
      <c r="BU2616" s="722"/>
      <c r="BV2616" s="722"/>
      <c r="BW2616" s="722"/>
      <c r="BX2616" s="722"/>
      <c r="BY2616" s="722"/>
      <c r="BZ2616" s="722"/>
      <c r="CA2616" s="722"/>
      <c r="CB2616" s="722"/>
      <c r="CC2616" s="722"/>
      <c r="CD2616" s="722"/>
      <c r="CE2616" s="722"/>
      <c r="CF2616" s="722"/>
      <c r="CG2616" s="722"/>
      <c r="CH2616" s="722"/>
      <c r="CI2616" s="722"/>
      <c r="CJ2616" s="722"/>
      <c r="CK2616" s="722"/>
      <c r="CL2616" s="722"/>
      <c r="CM2616" s="722"/>
      <c r="CN2616" s="722"/>
      <c r="CO2616" s="722"/>
      <c r="CP2616" s="722"/>
      <c r="CQ2616" s="722"/>
      <c r="CR2616" s="722"/>
      <c r="CS2616" s="722"/>
    </row>
    <row r="2617" spans="1:97" s="1376" customFormat="1">
      <c r="A2617" s="722"/>
      <c r="B2617" s="722"/>
      <c r="C2617" s="722"/>
      <c r="D2617" s="722"/>
      <c r="E2617" s="722"/>
      <c r="F2617" s="757"/>
      <c r="G2617" s="757"/>
      <c r="H2617" s="757"/>
      <c r="I2617" s="757"/>
      <c r="J2617" s="757"/>
      <c r="K2617" s="758"/>
      <c r="L2617" s="758"/>
      <c r="M2617" s="722"/>
      <c r="N2617" s="736"/>
      <c r="O2617" s="736"/>
      <c r="P2617" s="736"/>
      <c r="Q2617" s="736"/>
      <c r="R2617" s="736"/>
      <c r="S2617" s="736"/>
      <c r="T2617" s="736"/>
      <c r="U2617" s="736"/>
      <c r="BA2617" s="722"/>
      <c r="BB2617" s="722"/>
      <c r="BC2617" s="722"/>
      <c r="BD2617" s="722"/>
      <c r="BE2617" s="722"/>
      <c r="BF2617" s="722"/>
      <c r="BG2617" s="722"/>
      <c r="BH2617" s="722"/>
      <c r="BI2617" s="722"/>
      <c r="BJ2617" s="722"/>
      <c r="BK2617" s="722"/>
      <c r="BL2617" s="722"/>
      <c r="BM2617" s="722"/>
      <c r="BN2617" s="722"/>
      <c r="BO2617" s="722"/>
      <c r="BP2617" s="722"/>
      <c r="BQ2617" s="722"/>
      <c r="BR2617" s="722"/>
      <c r="BS2617" s="722"/>
      <c r="BT2617" s="722"/>
      <c r="BU2617" s="722"/>
      <c r="BV2617" s="722"/>
      <c r="BW2617" s="722"/>
      <c r="BX2617" s="722"/>
      <c r="BY2617" s="722"/>
      <c r="BZ2617" s="722"/>
      <c r="CA2617" s="722"/>
      <c r="CB2617" s="722"/>
      <c r="CC2617" s="722"/>
      <c r="CD2617" s="722"/>
      <c r="CE2617" s="722"/>
      <c r="CF2617" s="722"/>
      <c r="CG2617" s="722"/>
      <c r="CH2617" s="722"/>
      <c r="CI2617" s="722"/>
      <c r="CJ2617" s="722"/>
      <c r="CK2617" s="722"/>
      <c r="CL2617" s="722"/>
      <c r="CM2617" s="722"/>
      <c r="CN2617" s="722"/>
      <c r="CO2617" s="722"/>
      <c r="CP2617" s="722"/>
      <c r="CQ2617" s="722"/>
      <c r="CR2617" s="722"/>
      <c r="CS2617" s="722"/>
    </row>
    <row r="2618" spans="1:97" s="1376" customFormat="1">
      <c r="A2618" s="722"/>
      <c r="B2618" s="722"/>
      <c r="C2618" s="722"/>
      <c r="D2618" s="722"/>
      <c r="E2618" s="722"/>
      <c r="F2618" s="757"/>
      <c r="G2618" s="757"/>
      <c r="H2618" s="757"/>
      <c r="I2618" s="757"/>
      <c r="J2618" s="757"/>
      <c r="K2618" s="758"/>
      <c r="L2618" s="758"/>
      <c r="M2618" s="722"/>
      <c r="N2618" s="736"/>
      <c r="O2618" s="736"/>
      <c r="P2618" s="736"/>
      <c r="Q2618" s="736"/>
      <c r="R2618" s="736"/>
      <c r="S2618" s="736"/>
      <c r="T2618" s="736"/>
      <c r="U2618" s="736"/>
      <c r="BA2618" s="722"/>
      <c r="BB2618" s="722"/>
      <c r="BC2618" s="722"/>
      <c r="BD2618" s="722"/>
      <c r="BE2618" s="722"/>
      <c r="BF2618" s="722"/>
      <c r="BG2618" s="722"/>
      <c r="BH2618" s="722"/>
      <c r="BI2618" s="722"/>
      <c r="BJ2618" s="722"/>
      <c r="BK2618" s="722"/>
      <c r="BL2618" s="722"/>
      <c r="BM2618" s="722"/>
      <c r="BN2618" s="722"/>
      <c r="BO2618" s="722"/>
      <c r="BP2618" s="722"/>
      <c r="BQ2618" s="722"/>
      <c r="BR2618" s="722"/>
      <c r="BS2618" s="722"/>
      <c r="BT2618" s="722"/>
      <c r="BU2618" s="722"/>
      <c r="BV2618" s="722"/>
      <c r="BW2618" s="722"/>
      <c r="BX2618" s="722"/>
      <c r="BY2618" s="722"/>
      <c r="BZ2618" s="722"/>
      <c r="CA2618" s="722"/>
      <c r="CB2618" s="722"/>
      <c r="CC2618" s="722"/>
      <c r="CD2618" s="722"/>
      <c r="CE2618" s="722"/>
      <c r="CF2618" s="722"/>
      <c r="CG2618" s="722"/>
      <c r="CH2618" s="722"/>
      <c r="CI2618" s="722"/>
      <c r="CJ2618" s="722"/>
      <c r="CK2618" s="722"/>
      <c r="CL2618" s="722"/>
      <c r="CM2618" s="722"/>
      <c r="CN2618" s="722"/>
      <c r="CO2618" s="722"/>
      <c r="CP2618" s="722"/>
      <c r="CQ2618" s="722"/>
      <c r="CR2618" s="722"/>
      <c r="CS2618" s="722"/>
    </row>
    <row r="2619" spans="1:97" s="1376" customFormat="1">
      <c r="A2619" s="722"/>
      <c r="B2619" s="722"/>
      <c r="C2619" s="722"/>
      <c r="D2619" s="722"/>
      <c r="E2619" s="722"/>
      <c r="F2619" s="757"/>
      <c r="G2619" s="757"/>
      <c r="H2619" s="757"/>
      <c r="I2619" s="757"/>
      <c r="J2619" s="757"/>
      <c r="K2619" s="758"/>
      <c r="L2619" s="758"/>
      <c r="M2619" s="722"/>
      <c r="N2619" s="736"/>
      <c r="O2619" s="736"/>
      <c r="P2619" s="736"/>
      <c r="Q2619" s="736"/>
      <c r="R2619" s="736"/>
      <c r="S2619" s="736"/>
      <c r="T2619" s="736"/>
      <c r="U2619" s="736"/>
      <c r="BA2619" s="722"/>
      <c r="BB2619" s="722"/>
      <c r="BC2619" s="722"/>
      <c r="BD2619" s="722"/>
      <c r="BE2619" s="722"/>
      <c r="BF2619" s="722"/>
      <c r="BG2619" s="722"/>
      <c r="BH2619" s="722"/>
      <c r="BI2619" s="722"/>
      <c r="BJ2619" s="722"/>
      <c r="BK2619" s="722"/>
      <c r="BL2619" s="722"/>
      <c r="BM2619" s="722"/>
      <c r="BN2619" s="722"/>
      <c r="BO2619" s="722"/>
      <c r="BP2619" s="722"/>
      <c r="BQ2619" s="722"/>
      <c r="BR2619" s="722"/>
      <c r="BS2619" s="722"/>
      <c r="BT2619" s="722"/>
      <c r="BU2619" s="722"/>
      <c r="BV2619" s="722"/>
      <c r="BW2619" s="722"/>
      <c r="BX2619" s="722"/>
      <c r="BY2619" s="722"/>
      <c r="BZ2619" s="722"/>
      <c r="CA2619" s="722"/>
      <c r="CB2619" s="722"/>
      <c r="CC2619" s="722"/>
      <c r="CD2619" s="722"/>
      <c r="CE2619" s="722"/>
      <c r="CF2619" s="722"/>
      <c r="CG2619" s="722"/>
      <c r="CH2619" s="722"/>
      <c r="CI2619" s="722"/>
      <c r="CJ2619" s="722"/>
      <c r="CK2619" s="722"/>
      <c r="CL2619" s="722"/>
      <c r="CM2619" s="722"/>
      <c r="CN2619" s="722"/>
      <c r="CO2619" s="722"/>
      <c r="CP2619" s="722"/>
      <c r="CQ2619" s="722"/>
      <c r="CR2619" s="722"/>
      <c r="CS2619" s="722"/>
    </row>
    <row r="2620" spans="1:97" s="1376" customFormat="1">
      <c r="A2620" s="722"/>
      <c r="B2620" s="722"/>
      <c r="C2620" s="722"/>
      <c r="D2620" s="722"/>
      <c r="E2620" s="722"/>
      <c r="F2620" s="757"/>
      <c r="G2620" s="757"/>
      <c r="H2620" s="757"/>
      <c r="I2620" s="757"/>
      <c r="J2620" s="757"/>
      <c r="K2620" s="758"/>
      <c r="L2620" s="758"/>
      <c r="M2620" s="722"/>
      <c r="N2620" s="736"/>
      <c r="O2620" s="736"/>
      <c r="P2620" s="736"/>
      <c r="Q2620" s="736"/>
      <c r="R2620" s="736"/>
      <c r="S2620" s="736"/>
      <c r="T2620" s="736"/>
      <c r="U2620" s="736"/>
      <c r="BA2620" s="722"/>
      <c r="BB2620" s="722"/>
      <c r="BC2620" s="722"/>
      <c r="BD2620" s="722"/>
      <c r="BE2620" s="722"/>
      <c r="BF2620" s="722"/>
      <c r="BG2620" s="722"/>
      <c r="BH2620" s="722"/>
      <c r="BI2620" s="722"/>
      <c r="BJ2620" s="722"/>
      <c r="BK2620" s="722"/>
      <c r="BL2620" s="722"/>
      <c r="BM2620" s="722"/>
      <c r="BN2620" s="722"/>
      <c r="BO2620" s="722"/>
      <c r="BP2620" s="722"/>
      <c r="BQ2620" s="722"/>
      <c r="BR2620" s="722"/>
      <c r="BS2620" s="722"/>
      <c r="BT2620" s="722"/>
      <c r="BU2620" s="722"/>
      <c r="BV2620" s="722"/>
      <c r="BW2620" s="722"/>
      <c r="BX2620" s="722"/>
      <c r="BY2620" s="722"/>
      <c r="BZ2620" s="722"/>
      <c r="CA2620" s="722"/>
      <c r="CB2620" s="722"/>
      <c r="CC2620" s="722"/>
      <c r="CD2620" s="722"/>
      <c r="CE2620" s="722"/>
      <c r="CF2620" s="722"/>
      <c r="CG2620" s="722"/>
      <c r="CH2620" s="722"/>
      <c r="CI2620" s="722"/>
      <c r="CJ2620" s="722"/>
      <c r="CK2620" s="722"/>
      <c r="CL2620" s="722"/>
      <c r="CM2620" s="722"/>
      <c r="CN2620" s="722"/>
      <c r="CO2620" s="722"/>
      <c r="CP2620" s="722"/>
      <c r="CQ2620" s="722"/>
      <c r="CR2620" s="722"/>
      <c r="CS2620" s="722"/>
    </row>
    <row r="2621" spans="1:97" s="1376" customFormat="1">
      <c r="A2621" s="722"/>
      <c r="B2621" s="722"/>
      <c r="C2621" s="722"/>
      <c r="D2621" s="722"/>
      <c r="E2621" s="722"/>
      <c r="F2621" s="757"/>
      <c r="G2621" s="757"/>
      <c r="H2621" s="757"/>
      <c r="I2621" s="757"/>
      <c r="J2621" s="757"/>
      <c r="K2621" s="758"/>
      <c r="L2621" s="758"/>
      <c r="M2621" s="722"/>
      <c r="N2621" s="736"/>
      <c r="O2621" s="736"/>
      <c r="P2621" s="736"/>
      <c r="Q2621" s="736"/>
      <c r="R2621" s="736"/>
      <c r="S2621" s="736"/>
      <c r="T2621" s="736"/>
      <c r="U2621" s="736"/>
      <c r="BA2621" s="722"/>
      <c r="BB2621" s="722"/>
      <c r="BC2621" s="722"/>
      <c r="BD2621" s="722"/>
      <c r="BE2621" s="722"/>
      <c r="BF2621" s="722"/>
      <c r="BG2621" s="722"/>
      <c r="BH2621" s="722"/>
      <c r="BI2621" s="722"/>
      <c r="BJ2621" s="722"/>
      <c r="BK2621" s="722"/>
      <c r="BL2621" s="722"/>
      <c r="BM2621" s="722"/>
      <c r="BN2621" s="722"/>
      <c r="BO2621" s="722"/>
      <c r="BP2621" s="722"/>
      <c r="BQ2621" s="722"/>
      <c r="BR2621" s="722"/>
      <c r="BS2621" s="722"/>
      <c r="BT2621" s="722"/>
      <c r="BU2621" s="722"/>
      <c r="BV2621" s="722"/>
      <c r="BW2621" s="722"/>
      <c r="BX2621" s="722"/>
      <c r="BY2621" s="722"/>
      <c r="BZ2621" s="722"/>
      <c r="CA2621" s="722"/>
      <c r="CB2621" s="722"/>
      <c r="CC2621" s="722"/>
      <c r="CD2621" s="722"/>
      <c r="CE2621" s="722"/>
      <c r="CF2621" s="722"/>
      <c r="CG2621" s="722"/>
      <c r="CH2621" s="722"/>
      <c r="CI2621" s="722"/>
      <c r="CJ2621" s="722"/>
      <c r="CK2621" s="722"/>
      <c r="CL2621" s="722"/>
      <c r="CM2621" s="722"/>
      <c r="CN2621" s="722"/>
      <c r="CO2621" s="722"/>
      <c r="CP2621" s="722"/>
      <c r="CQ2621" s="722"/>
      <c r="CR2621" s="722"/>
      <c r="CS2621" s="722"/>
    </row>
    <row r="2622" spans="1:97" s="1376" customFormat="1">
      <c r="A2622" s="722"/>
      <c r="B2622" s="722"/>
      <c r="C2622" s="722"/>
      <c r="D2622" s="722"/>
      <c r="E2622" s="722"/>
      <c r="F2622" s="757"/>
      <c r="G2622" s="757"/>
      <c r="H2622" s="757"/>
      <c r="I2622" s="757"/>
      <c r="J2622" s="757"/>
      <c r="K2622" s="758"/>
      <c r="L2622" s="758"/>
      <c r="M2622" s="722"/>
      <c r="N2622" s="736"/>
      <c r="O2622" s="736"/>
      <c r="P2622" s="736"/>
      <c r="Q2622" s="736"/>
      <c r="R2622" s="736"/>
      <c r="S2622" s="736"/>
      <c r="T2622" s="736"/>
      <c r="U2622" s="736"/>
      <c r="BA2622" s="722"/>
      <c r="BB2622" s="722"/>
      <c r="BC2622" s="722"/>
      <c r="BD2622" s="722"/>
      <c r="BE2622" s="722"/>
      <c r="BF2622" s="722"/>
      <c r="BG2622" s="722"/>
      <c r="BH2622" s="722"/>
      <c r="BI2622" s="722"/>
      <c r="BJ2622" s="722"/>
      <c r="BK2622" s="722"/>
      <c r="BL2622" s="722"/>
      <c r="BM2622" s="722"/>
      <c r="BN2622" s="722"/>
      <c r="BO2622" s="722"/>
      <c r="BP2622" s="722"/>
      <c r="BQ2622" s="722"/>
      <c r="BR2622" s="722"/>
      <c r="BS2622" s="722"/>
      <c r="BT2622" s="722"/>
      <c r="BU2622" s="722"/>
      <c r="BV2622" s="722"/>
      <c r="BW2622" s="722"/>
      <c r="BX2622" s="722"/>
      <c r="BY2622" s="722"/>
      <c r="BZ2622" s="722"/>
      <c r="CA2622" s="722"/>
      <c r="CB2622" s="722"/>
      <c r="CC2622" s="722"/>
      <c r="CD2622" s="722"/>
      <c r="CE2622" s="722"/>
      <c r="CF2622" s="722"/>
      <c r="CG2622" s="722"/>
      <c r="CH2622" s="722"/>
      <c r="CI2622" s="722"/>
      <c r="CJ2622" s="722"/>
      <c r="CK2622" s="722"/>
      <c r="CL2622" s="722"/>
      <c r="CM2622" s="722"/>
      <c r="CN2622" s="722"/>
      <c r="CO2622" s="722"/>
      <c r="CP2622" s="722"/>
      <c r="CQ2622" s="722"/>
      <c r="CR2622" s="722"/>
      <c r="CS2622" s="722"/>
    </row>
    <row r="2623" spans="1:97" s="1376" customFormat="1">
      <c r="A2623" s="722"/>
      <c r="B2623" s="722"/>
      <c r="C2623" s="722"/>
      <c r="D2623" s="722"/>
      <c r="E2623" s="722"/>
      <c r="F2623" s="757"/>
      <c r="G2623" s="757"/>
      <c r="H2623" s="757"/>
      <c r="I2623" s="757"/>
      <c r="J2623" s="757"/>
      <c r="K2623" s="758"/>
      <c r="L2623" s="758"/>
      <c r="M2623" s="722"/>
      <c r="N2623" s="736"/>
      <c r="O2623" s="736"/>
      <c r="P2623" s="736"/>
      <c r="Q2623" s="736"/>
      <c r="R2623" s="736"/>
      <c r="S2623" s="736"/>
      <c r="T2623" s="736"/>
      <c r="U2623" s="736"/>
      <c r="BA2623" s="722"/>
      <c r="BB2623" s="722"/>
      <c r="BC2623" s="722"/>
      <c r="BD2623" s="722"/>
      <c r="BE2623" s="722"/>
      <c r="BF2623" s="722"/>
      <c r="BG2623" s="722"/>
      <c r="BH2623" s="722"/>
      <c r="BI2623" s="722"/>
      <c r="BJ2623" s="722"/>
      <c r="BK2623" s="722"/>
      <c r="BL2623" s="722"/>
      <c r="BM2623" s="722"/>
      <c r="BN2623" s="722"/>
      <c r="BO2623" s="722"/>
      <c r="BP2623" s="722"/>
      <c r="BQ2623" s="722"/>
      <c r="BR2623" s="722"/>
      <c r="BS2623" s="722"/>
      <c r="BT2623" s="722"/>
      <c r="BU2623" s="722"/>
      <c r="BV2623" s="722"/>
      <c r="BW2623" s="722"/>
      <c r="BX2623" s="722"/>
      <c r="BY2623" s="722"/>
      <c r="BZ2623" s="722"/>
      <c r="CA2623" s="722"/>
      <c r="CB2623" s="722"/>
      <c r="CC2623" s="722"/>
      <c r="CD2623" s="722"/>
      <c r="CE2623" s="722"/>
      <c r="CF2623" s="722"/>
      <c r="CG2623" s="722"/>
      <c r="CH2623" s="722"/>
      <c r="CI2623" s="722"/>
      <c r="CJ2623" s="722"/>
      <c r="CK2623" s="722"/>
      <c r="CL2623" s="722"/>
      <c r="CM2623" s="722"/>
      <c r="CN2623" s="722"/>
      <c r="CO2623" s="722"/>
      <c r="CP2623" s="722"/>
      <c r="CQ2623" s="722"/>
      <c r="CR2623" s="722"/>
      <c r="CS2623" s="722"/>
    </row>
    <row r="2624" spans="1:97" s="1376" customFormat="1">
      <c r="A2624" s="722"/>
      <c r="B2624" s="722"/>
      <c r="C2624" s="722"/>
      <c r="D2624" s="722"/>
      <c r="E2624" s="722"/>
      <c r="F2624" s="757"/>
      <c r="G2624" s="757"/>
      <c r="H2624" s="757"/>
      <c r="I2624" s="757"/>
      <c r="J2624" s="757"/>
      <c r="K2624" s="758"/>
      <c r="L2624" s="758"/>
      <c r="M2624" s="722"/>
      <c r="N2624" s="736"/>
      <c r="O2624" s="736"/>
      <c r="P2624" s="736"/>
      <c r="Q2624" s="736"/>
      <c r="R2624" s="736"/>
      <c r="S2624" s="736"/>
      <c r="T2624" s="736"/>
      <c r="U2624" s="736"/>
      <c r="BA2624" s="722"/>
      <c r="BB2624" s="722"/>
      <c r="BC2624" s="722"/>
      <c r="BD2624" s="722"/>
      <c r="BE2624" s="722"/>
      <c r="BF2624" s="722"/>
      <c r="BG2624" s="722"/>
      <c r="BH2624" s="722"/>
      <c r="BI2624" s="722"/>
      <c r="BJ2624" s="722"/>
      <c r="BK2624" s="722"/>
      <c r="BL2624" s="722"/>
      <c r="BM2624" s="722"/>
      <c r="BN2624" s="722"/>
      <c r="BO2624" s="722"/>
      <c r="BP2624" s="722"/>
      <c r="BQ2624" s="722"/>
      <c r="BR2624" s="722"/>
      <c r="BS2624" s="722"/>
      <c r="BT2624" s="722"/>
      <c r="BU2624" s="722"/>
      <c r="BV2624" s="722"/>
      <c r="BW2624" s="722"/>
      <c r="BX2624" s="722"/>
      <c r="BY2624" s="722"/>
      <c r="BZ2624" s="722"/>
      <c r="CA2624" s="722"/>
      <c r="CB2624" s="722"/>
      <c r="CC2624" s="722"/>
      <c r="CD2624" s="722"/>
      <c r="CE2624" s="722"/>
      <c r="CF2624" s="722"/>
      <c r="CG2624" s="722"/>
      <c r="CH2624" s="722"/>
      <c r="CI2624" s="722"/>
      <c r="CJ2624" s="722"/>
      <c r="CK2624" s="722"/>
      <c r="CL2624" s="722"/>
      <c r="CM2624" s="722"/>
      <c r="CN2624" s="722"/>
      <c r="CO2624" s="722"/>
      <c r="CP2624" s="722"/>
      <c r="CQ2624" s="722"/>
      <c r="CR2624" s="722"/>
      <c r="CS2624" s="722"/>
    </row>
    <row r="2625" spans="1:97" s="1376" customFormat="1">
      <c r="A2625" s="722"/>
      <c r="B2625" s="722"/>
      <c r="C2625" s="722"/>
      <c r="D2625" s="722"/>
      <c r="E2625" s="722"/>
      <c r="F2625" s="757"/>
      <c r="G2625" s="757"/>
      <c r="H2625" s="757"/>
      <c r="I2625" s="757"/>
      <c r="J2625" s="757"/>
      <c r="K2625" s="758"/>
      <c r="L2625" s="758"/>
      <c r="M2625" s="722"/>
      <c r="N2625" s="736"/>
      <c r="O2625" s="736"/>
      <c r="P2625" s="736"/>
      <c r="Q2625" s="736"/>
      <c r="R2625" s="736"/>
      <c r="S2625" s="736"/>
      <c r="T2625" s="736"/>
      <c r="U2625" s="736"/>
      <c r="BA2625" s="722"/>
      <c r="BB2625" s="722"/>
      <c r="BC2625" s="722"/>
      <c r="BD2625" s="722"/>
      <c r="BE2625" s="722"/>
      <c r="BF2625" s="722"/>
      <c r="BG2625" s="722"/>
      <c r="BH2625" s="722"/>
      <c r="BI2625" s="722"/>
      <c r="BJ2625" s="722"/>
      <c r="BK2625" s="722"/>
      <c r="BL2625" s="722"/>
      <c r="BM2625" s="722"/>
      <c r="BN2625" s="722"/>
      <c r="BO2625" s="722"/>
      <c r="BP2625" s="722"/>
      <c r="BQ2625" s="722"/>
      <c r="BR2625" s="722"/>
      <c r="BS2625" s="722"/>
      <c r="BT2625" s="722"/>
      <c r="BU2625" s="722"/>
      <c r="BV2625" s="722"/>
      <c r="BW2625" s="722"/>
      <c r="BX2625" s="722"/>
      <c r="BY2625" s="722"/>
      <c r="BZ2625" s="722"/>
      <c r="CA2625" s="722"/>
      <c r="CB2625" s="722"/>
      <c r="CC2625" s="722"/>
      <c r="CD2625" s="722"/>
      <c r="CE2625" s="722"/>
      <c r="CF2625" s="722"/>
      <c r="CG2625" s="722"/>
      <c r="CH2625" s="722"/>
      <c r="CI2625" s="722"/>
      <c r="CJ2625" s="722"/>
      <c r="CK2625" s="722"/>
      <c r="CL2625" s="722"/>
      <c r="CM2625" s="722"/>
      <c r="CN2625" s="722"/>
      <c r="CO2625" s="722"/>
      <c r="CP2625" s="722"/>
      <c r="CQ2625" s="722"/>
      <c r="CR2625" s="722"/>
      <c r="CS2625" s="722"/>
    </row>
    <row r="2626" spans="1:97" s="1376" customFormat="1">
      <c r="A2626" s="722"/>
      <c r="B2626" s="722"/>
      <c r="C2626" s="722"/>
      <c r="D2626" s="722"/>
      <c r="E2626" s="722"/>
      <c r="F2626" s="757"/>
      <c r="G2626" s="757"/>
      <c r="H2626" s="757"/>
      <c r="I2626" s="757"/>
      <c r="J2626" s="757"/>
      <c r="K2626" s="758"/>
      <c r="L2626" s="758"/>
      <c r="M2626" s="722"/>
      <c r="N2626" s="736"/>
      <c r="O2626" s="736"/>
      <c r="P2626" s="736"/>
      <c r="Q2626" s="736"/>
      <c r="R2626" s="736"/>
      <c r="S2626" s="736"/>
      <c r="T2626" s="736"/>
      <c r="U2626" s="736"/>
      <c r="BA2626" s="722"/>
      <c r="BB2626" s="722"/>
      <c r="BC2626" s="722"/>
      <c r="BD2626" s="722"/>
      <c r="BE2626" s="722"/>
      <c r="BF2626" s="722"/>
      <c r="BG2626" s="722"/>
      <c r="BH2626" s="722"/>
      <c r="BI2626" s="722"/>
      <c r="BJ2626" s="722"/>
      <c r="BK2626" s="722"/>
      <c r="BL2626" s="722"/>
      <c r="BM2626" s="722"/>
      <c r="BN2626" s="722"/>
      <c r="BO2626" s="722"/>
      <c r="BP2626" s="722"/>
      <c r="BQ2626" s="722"/>
      <c r="BR2626" s="722"/>
      <c r="BS2626" s="722"/>
      <c r="BT2626" s="722"/>
      <c r="BU2626" s="722"/>
      <c r="BV2626" s="722"/>
      <c r="BW2626" s="722"/>
      <c r="BX2626" s="722"/>
      <c r="BY2626" s="722"/>
      <c r="BZ2626" s="722"/>
      <c r="CA2626" s="722"/>
      <c r="CB2626" s="722"/>
      <c r="CC2626" s="722"/>
      <c r="CD2626" s="722"/>
      <c r="CE2626" s="722"/>
      <c r="CF2626" s="722"/>
      <c r="CG2626" s="722"/>
      <c r="CH2626" s="722"/>
      <c r="CI2626" s="722"/>
      <c r="CJ2626" s="722"/>
      <c r="CK2626" s="722"/>
      <c r="CL2626" s="722"/>
      <c r="CM2626" s="722"/>
      <c r="CN2626" s="722"/>
      <c r="CO2626" s="722"/>
      <c r="CP2626" s="722"/>
      <c r="CQ2626" s="722"/>
      <c r="CR2626" s="722"/>
      <c r="CS2626" s="722"/>
    </row>
    <row r="2627" spans="1:97" s="1376" customFormat="1">
      <c r="A2627" s="722"/>
      <c r="B2627" s="722"/>
      <c r="C2627" s="722"/>
      <c r="D2627" s="722"/>
      <c r="E2627" s="722"/>
      <c r="F2627" s="757"/>
      <c r="G2627" s="757"/>
      <c r="H2627" s="757"/>
      <c r="I2627" s="757"/>
      <c r="J2627" s="757"/>
      <c r="K2627" s="758"/>
      <c r="L2627" s="758"/>
      <c r="M2627" s="722"/>
      <c r="N2627" s="736"/>
      <c r="O2627" s="736"/>
      <c r="P2627" s="736"/>
      <c r="Q2627" s="736"/>
      <c r="R2627" s="736"/>
      <c r="S2627" s="736"/>
      <c r="T2627" s="736"/>
      <c r="U2627" s="736"/>
      <c r="BA2627" s="722"/>
      <c r="BB2627" s="722"/>
      <c r="BC2627" s="722"/>
      <c r="BD2627" s="722"/>
      <c r="BE2627" s="722"/>
      <c r="BF2627" s="722"/>
      <c r="BG2627" s="722"/>
      <c r="BH2627" s="722"/>
      <c r="BI2627" s="722"/>
      <c r="BJ2627" s="722"/>
      <c r="BK2627" s="722"/>
      <c r="BL2627" s="722"/>
      <c r="BM2627" s="722"/>
      <c r="BN2627" s="722"/>
      <c r="BO2627" s="722"/>
      <c r="BP2627" s="722"/>
      <c r="BQ2627" s="722"/>
      <c r="BR2627" s="722"/>
      <c r="BS2627" s="722"/>
      <c r="BT2627" s="722"/>
      <c r="BU2627" s="722"/>
      <c r="BV2627" s="722"/>
      <c r="BW2627" s="722"/>
      <c r="BX2627" s="722"/>
      <c r="BY2627" s="722"/>
      <c r="BZ2627" s="722"/>
      <c r="CA2627" s="722"/>
      <c r="CB2627" s="722"/>
      <c r="CC2627" s="722"/>
      <c r="CD2627" s="722"/>
      <c r="CE2627" s="722"/>
      <c r="CF2627" s="722"/>
      <c r="CG2627" s="722"/>
      <c r="CH2627" s="722"/>
      <c r="CI2627" s="722"/>
      <c r="CJ2627" s="722"/>
      <c r="CK2627" s="722"/>
      <c r="CL2627" s="722"/>
      <c r="CM2627" s="722"/>
      <c r="CN2627" s="722"/>
      <c r="CO2627" s="722"/>
      <c r="CP2627" s="722"/>
      <c r="CQ2627" s="722"/>
      <c r="CR2627" s="722"/>
      <c r="CS2627" s="722"/>
    </row>
    <row r="2628" spans="1:97" s="1376" customFormat="1">
      <c r="A2628" s="722"/>
      <c r="B2628" s="722"/>
      <c r="C2628" s="722"/>
      <c r="D2628" s="722"/>
      <c r="E2628" s="722"/>
      <c r="F2628" s="757"/>
      <c r="G2628" s="757"/>
      <c r="H2628" s="757"/>
      <c r="I2628" s="757"/>
      <c r="J2628" s="757"/>
      <c r="K2628" s="758"/>
      <c r="L2628" s="758"/>
      <c r="M2628" s="722"/>
      <c r="N2628" s="736"/>
      <c r="O2628" s="736"/>
      <c r="P2628" s="736"/>
      <c r="Q2628" s="736"/>
      <c r="R2628" s="736"/>
      <c r="S2628" s="736"/>
      <c r="T2628" s="736"/>
      <c r="U2628" s="736"/>
      <c r="BA2628" s="722"/>
      <c r="BB2628" s="722"/>
      <c r="BC2628" s="722"/>
      <c r="BD2628" s="722"/>
      <c r="BE2628" s="722"/>
      <c r="BF2628" s="722"/>
      <c r="BG2628" s="722"/>
      <c r="BH2628" s="722"/>
      <c r="BI2628" s="722"/>
      <c r="BJ2628" s="722"/>
      <c r="BK2628" s="722"/>
      <c r="BL2628" s="722"/>
      <c r="BM2628" s="722"/>
      <c r="BN2628" s="722"/>
      <c r="BO2628" s="722"/>
      <c r="BP2628" s="722"/>
      <c r="BQ2628" s="722"/>
      <c r="BR2628" s="722"/>
      <c r="BS2628" s="722"/>
      <c r="BT2628" s="722"/>
      <c r="BU2628" s="722"/>
      <c r="BV2628" s="722"/>
      <c r="BW2628" s="722"/>
      <c r="BX2628" s="722"/>
      <c r="BY2628" s="722"/>
      <c r="BZ2628" s="722"/>
      <c r="CA2628" s="722"/>
      <c r="CB2628" s="722"/>
      <c r="CC2628" s="722"/>
      <c r="CD2628" s="722"/>
      <c r="CE2628" s="722"/>
      <c r="CF2628" s="722"/>
      <c r="CG2628" s="722"/>
      <c r="CH2628" s="722"/>
      <c r="CI2628" s="722"/>
      <c r="CJ2628" s="722"/>
      <c r="CK2628" s="722"/>
      <c r="CL2628" s="722"/>
      <c r="CM2628" s="722"/>
      <c r="CN2628" s="722"/>
      <c r="CO2628" s="722"/>
      <c r="CP2628" s="722"/>
      <c r="CQ2628" s="722"/>
      <c r="CR2628" s="722"/>
      <c r="CS2628" s="722"/>
    </row>
    <row r="2629" spans="1:97" s="1376" customFormat="1">
      <c r="A2629" s="722"/>
      <c r="B2629" s="722"/>
      <c r="C2629" s="722"/>
      <c r="D2629" s="722"/>
      <c r="E2629" s="722"/>
      <c r="F2629" s="757"/>
      <c r="G2629" s="757"/>
      <c r="H2629" s="757"/>
      <c r="I2629" s="757"/>
      <c r="J2629" s="757"/>
      <c r="K2629" s="758"/>
      <c r="L2629" s="758"/>
      <c r="M2629" s="722"/>
      <c r="N2629" s="736"/>
      <c r="O2629" s="736"/>
      <c r="P2629" s="736"/>
      <c r="Q2629" s="736"/>
      <c r="R2629" s="736"/>
      <c r="S2629" s="736"/>
      <c r="T2629" s="736"/>
      <c r="U2629" s="736"/>
      <c r="BA2629" s="722"/>
      <c r="BB2629" s="722"/>
      <c r="BC2629" s="722"/>
      <c r="BD2629" s="722"/>
      <c r="BE2629" s="722"/>
      <c r="BF2629" s="722"/>
      <c r="BG2629" s="722"/>
      <c r="BH2629" s="722"/>
      <c r="BI2629" s="722"/>
      <c r="BJ2629" s="722"/>
      <c r="BK2629" s="722"/>
      <c r="BL2629" s="722"/>
      <c r="BM2629" s="722"/>
      <c r="BN2629" s="722"/>
      <c r="BO2629" s="722"/>
      <c r="BP2629" s="722"/>
      <c r="BQ2629" s="722"/>
      <c r="BR2629" s="722"/>
      <c r="BS2629" s="722"/>
      <c r="BT2629" s="722"/>
      <c r="BU2629" s="722"/>
      <c r="BV2629" s="722"/>
      <c r="BW2629" s="722"/>
      <c r="BX2629" s="722"/>
      <c r="BY2629" s="722"/>
      <c r="BZ2629" s="722"/>
      <c r="CA2629" s="722"/>
      <c r="CB2629" s="722"/>
      <c r="CC2629" s="722"/>
      <c r="CD2629" s="722"/>
      <c r="CE2629" s="722"/>
      <c r="CF2629" s="722"/>
      <c r="CG2629" s="722"/>
      <c r="CH2629" s="722"/>
      <c r="CI2629" s="722"/>
      <c r="CJ2629" s="722"/>
      <c r="CK2629" s="722"/>
      <c r="CL2629" s="722"/>
      <c r="CM2629" s="722"/>
      <c r="CN2629" s="722"/>
      <c r="CO2629" s="722"/>
      <c r="CP2629" s="722"/>
      <c r="CQ2629" s="722"/>
      <c r="CR2629" s="722"/>
      <c r="CS2629" s="722"/>
    </row>
    <row r="2630" spans="1:97" s="1376" customFormat="1">
      <c r="A2630" s="722"/>
      <c r="B2630" s="722"/>
      <c r="C2630" s="722"/>
      <c r="D2630" s="722"/>
      <c r="E2630" s="722"/>
      <c r="F2630" s="757"/>
      <c r="G2630" s="757"/>
      <c r="H2630" s="757"/>
      <c r="I2630" s="757"/>
      <c r="J2630" s="757"/>
      <c r="K2630" s="758"/>
      <c r="L2630" s="758"/>
      <c r="M2630" s="722"/>
      <c r="N2630" s="736"/>
      <c r="O2630" s="736"/>
      <c r="P2630" s="736"/>
      <c r="Q2630" s="736"/>
      <c r="R2630" s="736"/>
      <c r="S2630" s="736"/>
      <c r="T2630" s="736"/>
      <c r="U2630" s="736"/>
      <c r="BA2630" s="722"/>
      <c r="BB2630" s="722"/>
      <c r="BC2630" s="722"/>
      <c r="BD2630" s="722"/>
      <c r="BE2630" s="722"/>
      <c r="BF2630" s="722"/>
      <c r="BG2630" s="722"/>
      <c r="BH2630" s="722"/>
      <c r="BI2630" s="722"/>
      <c r="BJ2630" s="722"/>
      <c r="BK2630" s="722"/>
      <c r="BL2630" s="722"/>
      <c r="BM2630" s="722"/>
      <c r="BN2630" s="722"/>
      <c r="BO2630" s="722"/>
      <c r="BP2630" s="722"/>
      <c r="BQ2630" s="722"/>
      <c r="BR2630" s="722"/>
      <c r="BS2630" s="722"/>
      <c r="BT2630" s="722"/>
      <c r="BU2630" s="722"/>
      <c r="BV2630" s="722"/>
      <c r="BW2630" s="722"/>
      <c r="BX2630" s="722"/>
      <c r="BY2630" s="722"/>
      <c r="BZ2630" s="722"/>
      <c r="CA2630" s="722"/>
      <c r="CB2630" s="722"/>
      <c r="CC2630" s="722"/>
      <c r="CD2630" s="722"/>
      <c r="CE2630" s="722"/>
      <c r="CF2630" s="722"/>
      <c r="CG2630" s="722"/>
      <c r="CH2630" s="722"/>
      <c r="CI2630" s="722"/>
      <c r="CJ2630" s="722"/>
      <c r="CK2630" s="722"/>
      <c r="CL2630" s="722"/>
      <c r="CM2630" s="722"/>
      <c r="CN2630" s="722"/>
      <c r="CO2630" s="722"/>
      <c r="CP2630" s="722"/>
      <c r="CQ2630" s="722"/>
      <c r="CR2630" s="722"/>
      <c r="CS2630" s="722"/>
    </row>
    <row r="2631" spans="1:97" s="1376" customFormat="1">
      <c r="A2631" s="722"/>
      <c r="B2631" s="722"/>
      <c r="C2631" s="722"/>
      <c r="D2631" s="722"/>
      <c r="E2631" s="722"/>
      <c r="F2631" s="757"/>
      <c r="G2631" s="757"/>
      <c r="H2631" s="757"/>
      <c r="I2631" s="757"/>
      <c r="J2631" s="757"/>
      <c r="K2631" s="758"/>
      <c r="L2631" s="758"/>
      <c r="M2631" s="722"/>
      <c r="N2631" s="736"/>
      <c r="O2631" s="736"/>
      <c r="P2631" s="736"/>
      <c r="Q2631" s="736"/>
      <c r="R2631" s="736"/>
      <c r="S2631" s="736"/>
      <c r="T2631" s="736"/>
      <c r="U2631" s="736"/>
      <c r="BA2631" s="722"/>
      <c r="BB2631" s="722"/>
      <c r="BC2631" s="722"/>
      <c r="BD2631" s="722"/>
      <c r="BE2631" s="722"/>
      <c r="BF2631" s="722"/>
      <c r="BG2631" s="722"/>
      <c r="BH2631" s="722"/>
      <c r="BI2631" s="722"/>
      <c r="BJ2631" s="722"/>
      <c r="BK2631" s="722"/>
      <c r="BL2631" s="722"/>
      <c r="BM2631" s="722"/>
      <c r="BN2631" s="722"/>
      <c r="BO2631" s="722"/>
      <c r="BP2631" s="722"/>
      <c r="BQ2631" s="722"/>
      <c r="BR2631" s="722"/>
      <c r="BS2631" s="722"/>
      <c r="BT2631" s="722"/>
      <c r="BU2631" s="722"/>
      <c r="BV2631" s="722"/>
      <c r="BW2631" s="722"/>
      <c r="BX2631" s="722"/>
      <c r="BY2631" s="722"/>
      <c r="BZ2631" s="722"/>
      <c r="CA2631" s="722"/>
      <c r="CB2631" s="722"/>
      <c r="CC2631" s="722"/>
      <c r="CD2631" s="722"/>
      <c r="CE2631" s="722"/>
      <c r="CF2631" s="722"/>
      <c r="CG2631" s="722"/>
      <c r="CH2631" s="722"/>
      <c r="CI2631" s="722"/>
      <c r="CJ2631" s="722"/>
      <c r="CK2631" s="722"/>
      <c r="CL2631" s="722"/>
      <c r="CM2631" s="722"/>
      <c r="CN2631" s="722"/>
      <c r="CO2631" s="722"/>
      <c r="CP2631" s="722"/>
      <c r="CQ2631" s="722"/>
      <c r="CR2631" s="722"/>
      <c r="CS2631" s="722"/>
    </row>
    <row r="2632" spans="1:97" s="1376" customFormat="1">
      <c r="A2632" s="722"/>
      <c r="B2632" s="722"/>
      <c r="C2632" s="722"/>
      <c r="D2632" s="722"/>
      <c r="E2632" s="722"/>
      <c r="F2632" s="757"/>
      <c r="G2632" s="757"/>
      <c r="H2632" s="757"/>
      <c r="I2632" s="757"/>
      <c r="J2632" s="757"/>
      <c r="K2632" s="758"/>
      <c r="L2632" s="758"/>
      <c r="M2632" s="722"/>
      <c r="N2632" s="736"/>
      <c r="O2632" s="736"/>
      <c r="P2632" s="736"/>
      <c r="Q2632" s="736"/>
      <c r="R2632" s="736"/>
      <c r="S2632" s="736"/>
      <c r="T2632" s="736"/>
      <c r="U2632" s="736"/>
      <c r="BA2632" s="722"/>
      <c r="BB2632" s="722"/>
      <c r="BC2632" s="722"/>
      <c r="BD2632" s="722"/>
      <c r="BE2632" s="722"/>
      <c r="BF2632" s="722"/>
      <c r="BG2632" s="722"/>
      <c r="BH2632" s="722"/>
      <c r="BI2632" s="722"/>
      <c r="BJ2632" s="722"/>
      <c r="BK2632" s="722"/>
      <c r="BL2632" s="722"/>
      <c r="BM2632" s="722"/>
      <c r="BN2632" s="722"/>
      <c r="BO2632" s="722"/>
      <c r="BP2632" s="722"/>
      <c r="BQ2632" s="722"/>
      <c r="BR2632" s="722"/>
      <c r="BS2632" s="722"/>
      <c r="BT2632" s="722"/>
      <c r="BU2632" s="722"/>
      <c r="BV2632" s="722"/>
      <c r="BW2632" s="722"/>
      <c r="BX2632" s="722"/>
      <c r="BY2632" s="722"/>
      <c r="BZ2632" s="722"/>
      <c r="CA2632" s="722"/>
      <c r="CB2632" s="722"/>
      <c r="CC2632" s="722"/>
      <c r="CD2632" s="722"/>
      <c r="CE2632" s="722"/>
      <c r="CF2632" s="722"/>
      <c r="CG2632" s="722"/>
      <c r="CH2632" s="722"/>
      <c r="CI2632" s="722"/>
      <c r="CJ2632" s="722"/>
      <c r="CK2632" s="722"/>
      <c r="CL2632" s="722"/>
      <c r="CM2632" s="722"/>
      <c r="CN2632" s="722"/>
      <c r="CO2632" s="722"/>
      <c r="CP2632" s="722"/>
      <c r="CQ2632" s="722"/>
      <c r="CR2632" s="722"/>
      <c r="CS2632" s="722"/>
    </row>
    <row r="2633" spans="1:97" s="1376" customFormat="1">
      <c r="A2633" s="722"/>
      <c r="B2633" s="722"/>
      <c r="C2633" s="722"/>
      <c r="D2633" s="722"/>
      <c r="E2633" s="722"/>
      <c r="F2633" s="757"/>
      <c r="G2633" s="757"/>
      <c r="H2633" s="757"/>
      <c r="I2633" s="757"/>
      <c r="J2633" s="757"/>
      <c r="K2633" s="758"/>
      <c r="L2633" s="758"/>
      <c r="M2633" s="722"/>
      <c r="N2633" s="736"/>
      <c r="O2633" s="736"/>
      <c r="P2633" s="736"/>
      <c r="Q2633" s="736"/>
      <c r="R2633" s="736"/>
      <c r="S2633" s="736"/>
      <c r="T2633" s="736"/>
      <c r="U2633" s="736"/>
      <c r="BA2633" s="722"/>
      <c r="BB2633" s="722"/>
      <c r="BC2633" s="722"/>
      <c r="BD2633" s="722"/>
      <c r="BE2633" s="722"/>
      <c r="BF2633" s="722"/>
      <c r="BG2633" s="722"/>
      <c r="BH2633" s="722"/>
      <c r="BI2633" s="722"/>
      <c r="BJ2633" s="722"/>
      <c r="BK2633" s="722"/>
      <c r="BL2633" s="722"/>
      <c r="BM2633" s="722"/>
      <c r="BN2633" s="722"/>
      <c r="BO2633" s="722"/>
      <c r="BP2633" s="722"/>
      <c r="BQ2633" s="722"/>
      <c r="BR2633" s="722"/>
      <c r="BS2633" s="722"/>
      <c r="BT2633" s="722"/>
      <c r="BU2633" s="722"/>
      <c r="BV2633" s="722"/>
      <c r="BW2633" s="722"/>
      <c r="BX2633" s="722"/>
      <c r="BY2633" s="722"/>
      <c r="BZ2633" s="722"/>
      <c r="CA2633" s="722"/>
      <c r="CB2633" s="722"/>
      <c r="CC2633" s="722"/>
      <c r="CD2633" s="722"/>
      <c r="CE2633" s="722"/>
      <c r="CF2633" s="722"/>
      <c r="CG2633" s="722"/>
      <c r="CH2633" s="722"/>
      <c r="CI2633" s="722"/>
      <c r="CJ2633" s="722"/>
      <c r="CK2633" s="722"/>
      <c r="CL2633" s="722"/>
      <c r="CM2633" s="722"/>
      <c r="CN2633" s="722"/>
      <c r="CO2633" s="722"/>
      <c r="CP2633" s="722"/>
      <c r="CQ2633" s="722"/>
      <c r="CR2633" s="722"/>
      <c r="CS2633" s="722"/>
    </row>
    <row r="2634" spans="1:97" s="1376" customFormat="1">
      <c r="A2634" s="722"/>
      <c r="B2634" s="722"/>
      <c r="C2634" s="722"/>
      <c r="D2634" s="722"/>
      <c r="E2634" s="722"/>
      <c r="F2634" s="757"/>
      <c r="G2634" s="757"/>
      <c r="H2634" s="757"/>
      <c r="I2634" s="757"/>
      <c r="J2634" s="757"/>
      <c r="K2634" s="758"/>
      <c r="L2634" s="758"/>
      <c r="M2634" s="722"/>
      <c r="N2634" s="736"/>
      <c r="O2634" s="736"/>
      <c r="P2634" s="736"/>
      <c r="Q2634" s="736"/>
      <c r="R2634" s="736"/>
      <c r="S2634" s="736"/>
      <c r="T2634" s="736"/>
      <c r="U2634" s="736"/>
      <c r="BA2634" s="722"/>
      <c r="BB2634" s="722"/>
      <c r="BC2634" s="722"/>
      <c r="BD2634" s="722"/>
      <c r="BE2634" s="722"/>
      <c r="BF2634" s="722"/>
      <c r="BG2634" s="722"/>
      <c r="BH2634" s="722"/>
      <c r="BI2634" s="722"/>
      <c r="BJ2634" s="722"/>
      <c r="BK2634" s="722"/>
      <c r="BL2634" s="722"/>
      <c r="BM2634" s="722"/>
      <c r="BN2634" s="722"/>
      <c r="BO2634" s="722"/>
      <c r="BP2634" s="722"/>
      <c r="BQ2634" s="722"/>
      <c r="BR2634" s="722"/>
      <c r="BS2634" s="722"/>
      <c r="BT2634" s="722"/>
      <c r="BU2634" s="722"/>
      <c r="BV2634" s="722"/>
      <c r="BW2634" s="722"/>
      <c r="BX2634" s="722"/>
      <c r="BY2634" s="722"/>
      <c r="BZ2634" s="722"/>
      <c r="CA2634" s="722"/>
      <c r="CB2634" s="722"/>
      <c r="CC2634" s="722"/>
      <c r="CD2634" s="722"/>
      <c r="CE2634" s="722"/>
      <c r="CF2634" s="722"/>
      <c r="CG2634" s="722"/>
      <c r="CH2634" s="722"/>
      <c r="CI2634" s="722"/>
      <c r="CJ2634" s="722"/>
      <c r="CK2634" s="722"/>
      <c r="CL2634" s="722"/>
      <c r="CM2634" s="722"/>
      <c r="CN2634" s="722"/>
      <c r="CO2634" s="722"/>
      <c r="CP2634" s="722"/>
      <c r="CQ2634" s="722"/>
      <c r="CR2634" s="722"/>
      <c r="CS2634" s="722"/>
    </row>
    <row r="2635" spans="1:97" s="1376" customFormat="1">
      <c r="A2635" s="722"/>
      <c r="B2635" s="722"/>
      <c r="C2635" s="722"/>
      <c r="D2635" s="722"/>
      <c r="E2635" s="722"/>
      <c r="F2635" s="757"/>
      <c r="G2635" s="757"/>
      <c r="H2635" s="757"/>
      <c r="I2635" s="757"/>
      <c r="J2635" s="757"/>
      <c r="K2635" s="758"/>
      <c r="L2635" s="758"/>
      <c r="M2635" s="722"/>
      <c r="N2635" s="736"/>
      <c r="O2635" s="736"/>
      <c r="P2635" s="736"/>
      <c r="Q2635" s="736"/>
      <c r="R2635" s="736"/>
      <c r="S2635" s="736"/>
      <c r="T2635" s="736"/>
      <c r="U2635" s="736"/>
      <c r="BA2635" s="722"/>
      <c r="BB2635" s="722"/>
      <c r="BC2635" s="722"/>
      <c r="BD2635" s="722"/>
      <c r="BE2635" s="722"/>
      <c r="BF2635" s="722"/>
      <c r="BG2635" s="722"/>
      <c r="BH2635" s="722"/>
      <c r="BI2635" s="722"/>
      <c r="BJ2635" s="722"/>
      <c r="BK2635" s="722"/>
      <c r="BL2635" s="722"/>
      <c r="BM2635" s="722"/>
      <c r="BN2635" s="722"/>
      <c r="BO2635" s="722"/>
      <c r="BP2635" s="722"/>
      <c r="BQ2635" s="722"/>
      <c r="BR2635" s="722"/>
      <c r="BS2635" s="722"/>
      <c r="BT2635" s="722"/>
      <c r="BU2635" s="722"/>
      <c r="BV2635" s="722"/>
      <c r="BW2635" s="722"/>
      <c r="BX2635" s="722"/>
      <c r="BY2635" s="722"/>
      <c r="BZ2635" s="722"/>
      <c r="CA2635" s="722"/>
      <c r="CB2635" s="722"/>
      <c r="CC2635" s="722"/>
      <c r="CD2635" s="722"/>
      <c r="CE2635" s="722"/>
      <c r="CF2635" s="722"/>
      <c r="CG2635" s="722"/>
      <c r="CH2635" s="722"/>
      <c r="CI2635" s="722"/>
      <c r="CJ2635" s="722"/>
      <c r="CK2635" s="722"/>
      <c r="CL2635" s="722"/>
      <c r="CM2635" s="722"/>
      <c r="CN2635" s="722"/>
      <c r="CO2635" s="722"/>
      <c r="CP2635" s="722"/>
      <c r="CQ2635" s="722"/>
      <c r="CR2635" s="722"/>
      <c r="CS2635" s="722"/>
    </row>
    <row r="2636" spans="1:97" s="1376" customFormat="1">
      <c r="A2636" s="722"/>
      <c r="B2636" s="722"/>
      <c r="C2636" s="722"/>
      <c r="D2636" s="722"/>
      <c r="E2636" s="722"/>
      <c r="F2636" s="757"/>
      <c r="G2636" s="757"/>
      <c r="H2636" s="757"/>
      <c r="I2636" s="757"/>
      <c r="J2636" s="757"/>
      <c r="K2636" s="758"/>
      <c r="L2636" s="758"/>
      <c r="M2636" s="722"/>
      <c r="N2636" s="736"/>
      <c r="O2636" s="736"/>
      <c r="P2636" s="736"/>
      <c r="Q2636" s="736"/>
      <c r="R2636" s="736"/>
      <c r="S2636" s="736"/>
      <c r="T2636" s="736"/>
      <c r="U2636" s="736"/>
      <c r="BA2636" s="722"/>
      <c r="BB2636" s="722"/>
      <c r="BC2636" s="722"/>
      <c r="BD2636" s="722"/>
      <c r="BE2636" s="722"/>
      <c r="BF2636" s="722"/>
      <c r="BG2636" s="722"/>
      <c r="BH2636" s="722"/>
      <c r="BI2636" s="722"/>
      <c r="BJ2636" s="722"/>
      <c r="BK2636" s="722"/>
      <c r="BL2636" s="722"/>
      <c r="BM2636" s="722"/>
      <c r="BN2636" s="722"/>
      <c r="BO2636" s="722"/>
      <c r="BP2636" s="722"/>
      <c r="BQ2636" s="722"/>
      <c r="BR2636" s="722"/>
      <c r="BS2636" s="722"/>
      <c r="BT2636" s="722"/>
      <c r="BU2636" s="722"/>
      <c r="BV2636" s="722"/>
      <c r="BW2636" s="722"/>
      <c r="BX2636" s="722"/>
      <c r="BY2636" s="722"/>
      <c r="BZ2636" s="722"/>
      <c r="CA2636" s="722"/>
      <c r="CB2636" s="722"/>
      <c r="CC2636" s="722"/>
      <c r="CD2636" s="722"/>
      <c r="CE2636" s="722"/>
      <c r="CF2636" s="722"/>
      <c r="CG2636" s="722"/>
      <c r="CH2636" s="722"/>
      <c r="CI2636" s="722"/>
      <c r="CJ2636" s="722"/>
      <c r="CK2636" s="722"/>
      <c r="CL2636" s="722"/>
      <c r="CM2636" s="722"/>
      <c r="CN2636" s="722"/>
      <c r="CO2636" s="722"/>
      <c r="CP2636" s="722"/>
      <c r="CQ2636" s="722"/>
      <c r="CR2636" s="722"/>
      <c r="CS2636" s="722"/>
    </row>
    <row r="2637" spans="1:97" s="1376" customFormat="1">
      <c r="A2637" s="722"/>
      <c r="B2637" s="722"/>
      <c r="C2637" s="722"/>
      <c r="D2637" s="722"/>
      <c r="E2637" s="722"/>
      <c r="F2637" s="757"/>
      <c r="G2637" s="757"/>
      <c r="H2637" s="757"/>
      <c r="I2637" s="757"/>
      <c r="J2637" s="757"/>
      <c r="K2637" s="758"/>
      <c r="L2637" s="758"/>
      <c r="M2637" s="722"/>
      <c r="N2637" s="736"/>
      <c r="O2637" s="736"/>
      <c r="P2637" s="736"/>
      <c r="Q2637" s="736"/>
      <c r="R2637" s="736"/>
      <c r="S2637" s="736"/>
      <c r="T2637" s="736"/>
      <c r="U2637" s="736"/>
      <c r="BA2637" s="722"/>
      <c r="BB2637" s="722"/>
      <c r="BC2637" s="722"/>
      <c r="BD2637" s="722"/>
      <c r="BE2637" s="722"/>
      <c r="BF2637" s="722"/>
      <c r="BG2637" s="722"/>
      <c r="BH2637" s="722"/>
      <c r="BI2637" s="722"/>
      <c r="BJ2637" s="722"/>
      <c r="BK2637" s="722"/>
      <c r="BL2637" s="722"/>
      <c r="BM2637" s="722"/>
      <c r="BN2637" s="722"/>
      <c r="BO2637" s="722"/>
      <c r="BP2637" s="722"/>
      <c r="BQ2637" s="722"/>
      <c r="BR2637" s="722"/>
      <c r="BS2637" s="722"/>
      <c r="BT2637" s="722"/>
      <c r="BU2637" s="722"/>
      <c r="BV2637" s="722"/>
      <c r="BW2637" s="722"/>
      <c r="BX2637" s="722"/>
      <c r="BY2637" s="722"/>
      <c r="BZ2637" s="722"/>
      <c r="CA2637" s="722"/>
      <c r="CB2637" s="722"/>
      <c r="CC2637" s="722"/>
      <c r="CD2637" s="722"/>
      <c r="CE2637" s="722"/>
      <c r="CF2637" s="722"/>
      <c r="CG2637" s="722"/>
      <c r="CH2637" s="722"/>
      <c r="CI2637" s="722"/>
      <c r="CJ2637" s="722"/>
      <c r="CK2637" s="722"/>
      <c r="CL2637" s="722"/>
      <c r="CM2637" s="722"/>
      <c r="CN2637" s="722"/>
      <c r="CO2637" s="722"/>
      <c r="CP2637" s="722"/>
      <c r="CQ2637" s="722"/>
      <c r="CR2637" s="722"/>
      <c r="CS2637" s="722"/>
    </row>
    <row r="2638" spans="1:97" s="1376" customFormat="1">
      <c r="A2638" s="722"/>
      <c r="B2638" s="722"/>
      <c r="C2638" s="722"/>
      <c r="D2638" s="722"/>
      <c r="E2638" s="722"/>
      <c r="F2638" s="757"/>
      <c r="G2638" s="757"/>
      <c r="H2638" s="757"/>
      <c r="I2638" s="757"/>
      <c r="J2638" s="757"/>
      <c r="K2638" s="758"/>
      <c r="L2638" s="758"/>
      <c r="M2638" s="722"/>
      <c r="N2638" s="736"/>
      <c r="O2638" s="736"/>
      <c r="P2638" s="736"/>
      <c r="Q2638" s="736"/>
      <c r="R2638" s="736"/>
      <c r="S2638" s="736"/>
      <c r="T2638" s="736"/>
      <c r="U2638" s="736"/>
      <c r="BA2638" s="722"/>
      <c r="BB2638" s="722"/>
      <c r="BC2638" s="722"/>
      <c r="BD2638" s="722"/>
      <c r="BE2638" s="722"/>
      <c r="BF2638" s="722"/>
      <c r="BG2638" s="722"/>
      <c r="BH2638" s="722"/>
      <c r="BI2638" s="722"/>
      <c r="BJ2638" s="722"/>
      <c r="BK2638" s="722"/>
      <c r="BL2638" s="722"/>
      <c r="BM2638" s="722"/>
      <c r="BN2638" s="722"/>
      <c r="BO2638" s="722"/>
      <c r="BP2638" s="722"/>
      <c r="BQ2638" s="722"/>
      <c r="BR2638" s="722"/>
      <c r="BS2638" s="722"/>
      <c r="BT2638" s="722"/>
      <c r="BU2638" s="722"/>
      <c r="BV2638" s="722"/>
      <c r="BW2638" s="722"/>
      <c r="BX2638" s="722"/>
      <c r="BY2638" s="722"/>
      <c r="BZ2638" s="722"/>
      <c r="CA2638" s="722"/>
      <c r="CB2638" s="722"/>
      <c r="CC2638" s="722"/>
      <c r="CD2638" s="722"/>
      <c r="CE2638" s="722"/>
      <c r="CF2638" s="722"/>
      <c r="CG2638" s="722"/>
      <c r="CH2638" s="722"/>
      <c r="CI2638" s="722"/>
      <c r="CJ2638" s="722"/>
      <c r="CK2638" s="722"/>
      <c r="CL2638" s="722"/>
      <c r="CM2638" s="722"/>
      <c r="CN2638" s="722"/>
      <c r="CO2638" s="722"/>
      <c r="CP2638" s="722"/>
      <c r="CQ2638" s="722"/>
      <c r="CR2638" s="722"/>
      <c r="CS2638" s="722"/>
    </row>
    <row r="2639" spans="1:97" s="1376" customFormat="1">
      <c r="A2639" s="722"/>
      <c r="B2639" s="722"/>
      <c r="C2639" s="722"/>
      <c r="D2639" s="722"/>
      <c r="E2639" s="722"/>
      <c r="F2639" s="757"/>
      <c r="G2639" s="757"/>
      <c r="H2639" s="757"/>
      <c r="I2639" s="757"/>
      <c r="J2639" s="757"/>
      <c r="K2639" s="758"/>
      <c r="L2639" s="758"/>
      <c r="M2639" s="722"/>
      <c r="N2639" s="736"/>
      <c r="O2639" s="736"/>
      <c r="P2639" s="736"/>
      <c r="Q2639" s="736"/>
      <c r="R2639" s="736"/>
      <c r="S2639" s="736"/>
      <c r="T2639" s="736"/>
      <c r="U2639" s="736"/>
      <c r="BA2639" s="722"/>
      <c r="BB2639" s="722"/>
      <c r="BC2639" s="722"/>
      <c r="BD2639" s="722"/>
      <c r="BE2639" s="722"/>
      <c r="BF2639" s="722"/>
      <c r="BG2639" s="722"/>
      <c r="BH2639" s="722"/>
      <c r="BI2639" s="722"/>
      <c r="BJ2639" s="722"/>
      <c r="BK2639" s="722"/>
      <c r="BL2639" s="722"/>
      <c r="BM2639" s="722"/>
      <c r="BN2639" s="722"/>
      <c r="BO2639" s="722"/>
      <c r="BP2639" s="722"/>
      <c r="BQ2639" s="722"/>
      <c r="BR2639" s="722"/>
      <c r="BS2639" s="722"/>
      <c r="BT2639" s="722"/>
      <c r="BU2639" s="722"/>
      <c r="BV2639" s="722"/>
      <c r="BW2639" s="722"/>
      <c r="BX2639" s="722"/>
      <c r="BY2639" s="722"/>
      <c r="BZ2639" s="722"/>
      <c r="CA2639" s="722"/>
      <c r="CB2639" s="722"/>
      <c r="CC2639" s="722"/>
      <c r="CD2639" s="722"/>
      <c r="CE2639" s="722"/>
      <c r="CF2639" s="722"/>
      <c r="CG2639" s="722"/>
      <c r="CH2639" s="722"/>
      <c r="CI2639" s="722"/>
      <c r="CJ2639" s="722"/>
      <c r="CK2639" s="722"/>
      <c r="CL2639" s="722"/>
      <c r="CM2639" s="722"/>
      <c r="CN2639" s="722"/>
      <c r="CO2639" s="722"/>
      <c r="CP2639" s="722"/>
      <c r="CQ2639" s="722"/>
      <c r="CR2639" s="722"/>
      <c r="CS2639" s="722"/>
    </row>
    <row r="2640" spans="1:97" s="1376" customFormat="1">
      <c r="A2640" s="722"/>
      <c r="B2640" s="722"/>
      <c r="C2640" s="722"/>
      <c r="D2640" s="722"/>
      <c r="E2640" s="722"/>
      <c r="F2640" s="757"/>
      <c r="G2640" s="757"/>
      <c r="H2640" s="757"/>
      <c r="I2640" s="757"/>
      <c r="J2640" s="757"/>
      <c r="K2640" s="758"/>
      <c r="L2640" s="758"/>
      <c r="M2640" s="722"/>
      <c r="N2640" s="736"/>
      <c r="O2640" s="736"/>
      <c r="P2640" s="736"/>
      <c r="Q2640" s="736"/>
      <c r="R2640" s="736"/>
      <c r="S2640" s="736"/>
      <c r="T2640" s="736"/>
      <c r="U2640" s="736"/>
      <c r="BA2640" s="722"/>
      <c r="BB2640" s="722"/>
      <c r="BC2640" s="722"/>
      <c r="BD2640" s="722"/>
      <c r="BE2640" s="722"/>
      <c r="BF2640" s="722"/>
      <c r="BG2640" s="722"/>
      <c r="BH2640" s="722"/>
      <c r="BI2640" s="722"/>
      <c r="BJ2640" s="722"/>
      <c r="BK2640" s="722"/>
      <c r="BL2640" s="722"/>
      <c r="BM2640" s="722"/>
      <c r="BN2640" s="722"/>
      <c r="BO2640" s="722"/>
      <c r="BP2640" s="722"/>
      <c r="BQ2640" s="722"/>
      <c r="BR2640" s="722"/>
      <c r="BS2640" s="722"/>
      <c r="BT2640" s="722"/>
      <c r="BU2640" s="722"/>
      <c r="BV2640" s="722"/>
      <c r="BW2640" s="722"/>
      <c r="BX2640" s="722"/>
      <c r="BY2640" s="722"/>
      <c r="BZ2640" s="722"/>
      <c r="CA2640" s="722"/>
      <c r="CB2640" s="722"/>
      <c r="CC2640" s="722"/>
      <c r="CD2640" s="722"/>
      <c r="CE2640" s="722"/>
      <c r="CF2640" s="722"/>
      <c r="CG2640" s="722"/>
      <c r="CH2640" s="722"/>
      <c r="CI2640" s="722"/>
      <c r="CJ2640" s="722"/>
      <c r="CK2640" s="722"/>
      <c r="CL2640" s="722"/>
      <c r="CM2640" s="722"/>
      <c r="CN2640" s="722"/>
      <c r="CO2640" s="722"/>
      <c r="CP2640" s="722"/>
      <c r="CQ2640" s="722"/>
      <c r="CR2640" s="722"/>
      <c r="CS2640" s="722"/>
    </row>
    <row r="2641" spans="1:97" s="1376" customFormat="1">
      <c r="A2641" s="722"/>
      <c r="B2641" s="722"/>
      <c r="C2641" s="722"/>
      <c r="D2641" s="722"/>
      <c r="E2641" s="722"/>
      <c r="F2641" s="757"/>
      <c r="G2641" s="757"/>
      <c r="H2641" s="757"/>
      <c r="I2641" s="757"/>
      <c r="J2641" s="757"/>
      <c r="K2641" s="758"/>
      <c r="L2641" s="758"/>
      <c r="M2641" s="722"/>
      <c r="N2641" s="736"/>
      <c r="O2641" s="736"/>
      <c r="P2641" s="736"/>
      <c r="Q2641" s="736"/>
      <c r="R2641" s="736"/>
      <c r="S2641" s="736"/>
      <c r="T2641" s="736"/>
      <c r="U2641" s="736"/>
      <c r="BA2641" s="722"/>
      <c r="BB2641" s="722"/>
      <c r="BC2641" s="722"/>
      <c r="BD2641" s="722"/>
      <c r="BE2641" s="722"/>
      <c r="BF2641" s="722"/>
      <c r="BG2641" s="722"/>
      <c r="BH2641" s="722"/>
      <c r="BI2641" s="722"/>
      <c r="BJ2641" s="722"/>
      <c r="BK2641" s="722"/>
      <c r="BL2641" s="722"/>
      <c r="BM2641" s="722"/>
      <c r="BN2641" s="722"/>
      <c r="BO2641" s="722"/>
      <c r="BP2641" s="722"/>
      <c r="BQ2641" s="722"/>
      <c r="BR2641" s="722"/>
      <c r="BS2641" s="722"/>
      <c r="BT2641" s="722"/>
      <c r="BU2641" s="722"/>
      <c r="BV2641" s="722"/>
      <c r="BW2641" s="722"/>
      <c r="BX2641" s="722"/>
      <c r="BY2641" s="722"/>
      <c r="BZ2641" s="722"/>
      <c r="CA2641" s="722"/>
      <c r="CB2641" s="722"/>
      <c r="CC2641" s="722"/>
      <c r="CD2641" s="722"/>
      <c r="CE2641" s="722"/>
      <c r="CF2641" s="722"/>
      <c r="CG2641" s="722"/>
      <c r="CH2641" s="722"/>
      <c r="CI2641" s="722"/>
      <c r="CJ2641" s="722"/>
      <c r="CK2641" s="722"/>
      <c r="CL2641" s="722"/>
      <c r="CM2641" s="722"/>
      <c r="CN2641" s="722"/>
      <c r="CO2641" s="722"/>
      <c r="CP2641" s="722"/>
      <c r="CQ2641" s="722"/>
      <c r="CR2641" s="722"/>
      <c r="CS2641" s="722"/>
    </row>
    <row r="2642" spans="1:97" s="1376" customFormat="1">
      <c r="A2642" s="722"/>
      <c r="B2642" s="722"/>
      <c r="C2642" s="722"/>
      <c r="D2642" s="722"/>
      <c r="E2642" s="722"/>
      <c r="F2642" s="757"/>
      <c r="G2642" s="757"/>
      <c r="H2642" s="757"/>
      <c r="I2642" s="757"/>
      <c r="J2642" s="757"/>
      <c r="K2642" s="758"/>
      <c r="L2642" s="758"/>
      <c r="M2642" s="722"/>
      <c r="N2642" s="736"/>
      <c r="O2642" s="736"/>
      <c r="P2642" s="736"/>
      <c r="Q2642" s="736"/>
      <c r="R2642" s="736"/>
      <c r="S2642" s="736"/>
      <c r="T2642" s="736"/>
      <c r="U2642" s="736"/>
      <c r="BA2642" s="722"/>
      <c r="BB2642" s="722"/>
      <c r="BC2642" s="722"/>
      <c r="BD2642" s="722"/>
      <c r="BE2642" s="722"/>
      <c r="BF2642" s="722"/>
      <c r="BG2642" s="722"/>
      <c r="BH2642" s="722"/>
      <c r="BI2642" s="722"/>
      <c r="BJ2642" s="722"/>
      <c r="BK2642" s="722"/>
      <c r="BL2642" s="722"/>
      <c r="BM2642" s="722"/>
      <c r="BN2642" s="722"/>
      <c r="BO2642" s="722"/>
      <c r="BP2642" s="722"/>
      <c r="BQ2642" s="722"/>
      <c r="BR2642" s="722"/>
      <c r="BS2642" s="722"/>
      <c r="BT2642" s="722"/>
      <c r="BU2642" s="722"/>
      <c r="BV2642" s="722"/>
      <c r="BW2642" s="722"/>
      <c r="BX2642" s="722"/>
      <c r="BY2642" s="722"/>
      <c r="BZ2642" s="722"/>
      <c r="CA2642" s="722"/>
      <c r="CB2642" s="722"/>
      <c r="CC2642" s="722"/>
      <c r="CD2642" s="722"/>
      <c r="CE2642" s="722"/>
      <c r="CF2642" s="722"/>
      <c r="CG2642" s="722"/>
      <c r="CH2642" s="722"/>
      <c r="CI2642" s="722"/>
      <c r="CJ2642" s="722"/>
      <c r="CK2642" s="722"/>
      <c r="CL2642" s="722"/>
      <c r="CM2642" s="722"/>
      <c r="CN2642" s="722"/>
      <c r="CO2642" s="722"/>
      <c r="CP2642" s="722"/>
      <c r="CQ2642" s="722"/>
      <c r="CR2642" s="722"/>
      <c r="CS2642" s="722"/>
    </row>
    <row r="2643" spans="1:97" s="1376" customFormat="1">
      <c r="A2643" s="722"/>
      <c r="B2643" s="722"/>
      <c r="C2643" s="722"/>
      <c r="D2643" s="722"/>
      <c r="E2643" s="722"/>
      <c r="F2643" s="757"/>
      <c r="G2643" s="757"/>
      <c r="H2643" s="757"/>
      <c r="I2643" s="757"/>
      <c r="J2643" s="757"/>
      <c r="K2643" s="758"/>
      <c r="L2643" s="758"/>
      <c r="M2643" s="722"/>
      <c r="N2643" s="736"/>
      <c r="O2643" s="736"/>
      <c r="P2643" s="736"/>
      <c r="Q2643" s="736"/>
      <c r="R2643" s="736"/>
      <c r="S2643" s="736"/>
      <c r="T2643" s="736"/>
      <c r="U2643" s="736"/>
      <c r="BA2643" s="722"/>
      <c r="BB2643" s="722"/>
      <c r="BC2643" s="722"/>
      <c r="BD2643" s="722"/>
      <c r="BE2643" s="722"/>
      <c r="BF2643" s="722"/>
      <c r="BG2643" s="722"/>
      <c r="BH2643" s="722"/>
      <c r="BI2643" s="722"/>
      <c r="BJ2643" s="722"/>
      <c r="BK2643" s="722"/>
      <c r="BL2643" s="722"/>
      <c r="BM2643" s="722"/>
      <c r="BN2643" s="722"/>
      <c r="BO2643" s="722"/>
      <c r="BP2643" s="722"/>
      <c r="BQ2643" s="722"/>
      <c r="BR2643" s="722"/>
      <c r="BS2643" s="722"/>
      <c r="BT2643" s="722"/>
      <c r="BU2643" s="722"/>
      <c r="BV2643" s="722"/>
      <c r="BW2643" s="722"/>
      <c r="BX2643" s="722"/>
      <c r="BY2643" s="722"/>
      <c r="BZ2643" s="722"/>
      <c r="CA2643" s="722"/>
      <c r="CB2643" s="722"/>
      <c r="CC2643" s="722"/>
      <c r="CD2643" s="722"/>
      <c r="CE2643" s="722"/>
      <c r="CF2643" s="722"/>
      <c r="CG2643" s="722"/>
      <c r="CH2643" s="722"/>
      <c r="CI2643" s="722"/>
      <c r="CJ2643" s="722"/>
      <c r="CK2643" s="722"/>
      <c r="CL2643" s="722"/>
      <c r="CM2643" s="722"/>
      <c r="CN2643" s="722"/>
      <c r="CO2643" s="722"/>
      <c r="CP2643" s="722"/>
      <c r="CQ2643" s="722"/>
      <c r="CR2643" s="722"/>
      <c r="CS2643" s="722"/>
    </row>
    <row r="2644" spans="1:97" s="1376" customFormat="1">
      <c r="A2644" s="722"/>
      <c r="B2644" s="722"/>
      <c r="C2644" s="722"/>
      <c r="D2644" s="722"/>
      <c r="E2644" s="722"/>
      <c r="F2644" s="757"/>
      <c r="G2644" s="757"/>
      <c r="H2644" s="757"/>
      <c r="I2644" s="757"/>
      <c r="J2644" s="757"/>
      <c r="K2644" s="758"/>
      <c r="L2644" s="758"/>
      <c r="M2644" s="722"/>
      <c r="N2644" s="736"/>
      <c r="O2644" s="736"/>
      <c r="P2644" s="736"/>
      <c r="Q2644" s="736"/>
      <c r="R2644" s="736"/>
      <c r="S2644" s="736"/>
      <c r="T2644" s="736"/>
      <c r="U2644" s="736"/>
      <c r="BA2644" s="722"/>
      <c r="BB2644" s="722"/>
      <c r="BC2644" s="722"/>
      <c r="BD2644" s="722"/>
      <c r="BE2644" s="722"/>
      <c r="BF2644" s="722"/>
      <c r="BG2644" s="722"/>
      <c r="BH2644" s="722"/>
      <c r="BI2644" s="722"/>
      <c r="BJ2644" s="722"/>
      <c r="BK2644" s="722"/>
      <c r="BL2644" s="722"/>
      <c r="BM2644" s="722"/>
      <c r="BN2644" s="722"/>
      <c r="BO2644" s="722"/>
      <c r="BP2644" s="722"/>
      <c r="BQ2644" s="722"/>
      <c r="BR2644" s="722"/>
      <c r="BS2644" s="722"/>
      <c r="BT2644" s="722"/>
      <c r="BU2644" s="722"/>
      <c r="BV2644" s="722"/>
      <c r="BW2644" s="722"/>
      <c r="BX2644" s="722"/>
      <c r="BY2644" s="722"/>
      <c r="BZ2644" s="722"/>
      <c r="CA2644" s="722"/>
      <c r="CB2644" s="722"/>
      <c r="CC2644" s="722"/>
      <c r="CD2644" s="722"/>
      <c r="CE2644" s="722"/>
      <c r="CF2644" s="722"/>
      <c r="CG2644" s="722"/>
      <c r="CH2644" s="722"/>
      <c r="CI2644" s="722"/>
      <c r="CJ2644" s="722"/>
      <c r="CK2644" s="722"/>
      <c r="CL2644" s="722"/>
      <c r="CM2644" s="722"/>
      <c r="CN2644" s="722"/>
      <c r="CO2644" s="722"/>
      <c r="CP2644" s="722"/>
      <c r="CQ2644" s="722"/>
      <c r="CR2644" s="722"/>
      <c r="CS2644" s="722"/>
    </row>
    <row r="2645" spans="1:97" s="1376" customFormat="1">
      <c r="A2645" s="722"/>
      <c r="B2645" s="722"/>
      <c r="C2645" s="722"/>
      <c r="D2645" s="722"/>
      <c r="E2645" s="722"/>
      <c r="F2645" s="757"/>
      <c r="G2645" s="757"/>
      <c r="H2645" s="757"/>
      <c r="I2645" s="757"/>
      <c r="J2645" s="757"/>
      <c r="K2645" s="758"/>
      <c r="L2645" s="758"/>
      <c r="M2645" s="722"/>
      <c r="N2645" s="736"/>
      <c r="O2645" s="736"/>
      <c r="P2645" s="736"/>
      <c r="Q2645" s="736"/>
      <c r="R2645" s="736"/>
      <c r="S2645" s="736"/>
      <c r="T2645" s="736"/>
      <c r="U2645" s="736"/>
      <c r="BA2645" s="722"/>
      <c r="BB2645" s="722"/>
      <c r="BC2645" s="722"/>
      <c r="BD2645" s="722"/>
      <c r="BE2645" s="722"/>
      <c r="BF2645" s="722"/>
      <c r="BG2645" s="722"/>
      <c r="BH2645" s="722"/>
      <c r="BI2645" s="722"/>
      <c r="BJ2645" s="722"/>
      <c r="BK2645" s="722"/>
      <c r="BL2645" s="722"/>
      <c r="BM2645" s="722"/>
      <c r="BN2645" s="722"/>
      <c r="BO2645" s="722"/>
      <c r="BP2645" s="722"/>
      <c r="BQ2645" s="722"/>
      <c r="BR2645" s="722"/>
      <c r="BS2645" s="722"/>
      <c r="BT2645" s="722"/>
      <c r="BU2645" s="722"/>
      <c r="BV2645" s="722"/>
      <c r="BW2645" s="722"/>
      <c r="BX2645" s="722"/>
      <c r="BY2645" s="722"/>
      <c r="BZ2645" s="722"/>
      <c r="CA2645" s="722"/>
      <c r="CB2645" s="722"/>
      <c r="CC2645" s="722"/>
      <c r="CD2645" s="722"/>
      <c r="CE2645" s="722"/>
      <c r="CF2645" s="722"/>
      <c r="CG2645" s="722"/>
      <c r="CH2645" s="722"/>
      <c r="CI2645" s="722"/>
      <c r="CJ2645" s="722"/>
      <c r="CK2645" s="722"/>
      <c r="CL2645" s="722"/>
      <c r="CM2645" s="722"/>
      <c r="CN2645" s="722"/>
      <c r="CO2645" s="722"/>
      <c r="CP2645" s="722"/>
      <c r="CQ2645" s="722"/>
      <c r="CR2645" s="722"/>
      <c r="CS2645" s="722"/>
    </row>
    <row r="2646" spans="1:97" s="1376" customFormat="1">
      <c r="A2646" s="722"/>
      <c r="B2646" s="722"/>
      <c r="C2646" s="722"/>
      <c r="D2646" s="722"/>
      <c r="E2646" s="722"/>
      <c r="F2646" s="757"/>
      <c r="G2646" s="757"/>
      <c r="H2646" s="757"/>
      <c r="I2646" s="757"/>
      <c r="J2646" s="757"/>
      <c r="K2646" s="758"/>
      <c r="L2646" s="758"/>
      <c r="M2646" s="722"/>
      <c r="N2646" s="736"/>
      <c r="O2646" s="736"/>
      <c r="P2646" s="736"/>
      <c r="Q2646" s="736"/>
      <c r="R2646" s="736"/>
      <c r="S2646" s="736"/>
      <c r="T2646" s="736"/>
      <c r="U2646" s="736"/>
      <c r="BA2646" s="722"/>
      <c r="BB2646" s="722"/>
      <c r="BC2646" s="722"/>
      <c r="BD2646" s="722"/>
      <c r="BE2646" s="722"/>
      <c r="BF2646" s="722"/>
      <c r="BG2646" s="722"/>
      <c r="BH2646" s="722"/>
      <c r="BI2646" s="722"/>
      <c r="BJ2646" s="722"/>
      <c r="BK2646" s="722"/>
      <c r="BL2646" s="722"/>
      <c r="BM2646" s="722"/>
      <c r="BN2646" s="722"/>
      <c r="BO2646" s="722"/>
      <c r="BP2646" s="722"/>
      <c r="BQ2646" s="722"/>
      <c r="BR2646" s="722"/>
      <c r="BS2646" s="722"/>
      <c r="BT2646" s="722"/>
      <c r="BU2646" s="722"/>
      <c r="BV2646" s="722"/>
      <c r="BW2646" s="722"/>
      <c r="BX2646" s="722"/>
      <c r="BY2646" s="722"/>
      <c r="BZ2646" s="722"/>
      <c r="CA2646" s="722"/>
      <c r="CB2646" s="722"/>
      <c r="CC2646" s="722"/>
      <c r="CD2646" s="722"/>
      <c r="CE2646" s="722"/>
      <c r="CF2646" s="722"/>
      <c r="CG2646" s="722"/>
      <c r="CH2646" s="722"/>
      <c r="CI2646" s="722"/>
      <c r="CJ2646" s="722"/>
      <c r="CK2646" s="722"/>
      <c r="CL2646" s="722"/>
      <c r="CM2646" s="722"/>
      <c r="CN2646" s="722"/>
      <c r="CO2646" s="722"/>
      <c r="CP2646" s="722"/>
      <c r="CQ2646" s="722"/>
      <c r="CR2646" s="722"/>
      <c r="CS2646" s="722"/>
    </row>
    <row r="2647" spans="1:97" s="1376" customFormat="1">
      <c r="A2647" s="722"/>
      <c r="B2647" s="722"/>
      <c r="C2647" s="722"/>
      <c r="D2647" s="722"/>
      <c r="E2647" s="722"/>
      <c r="F2647" s="757"/>
      <c r="G2647" s="757"/>
      <c r="H2647" s="757"/>
      <c r="I2647" s="757"/>
      <c r="J2647" s="757"/>
      <c r="K2647" s="758"/>
      <c r="L2647" s="758"/>
      <c r="M2647" s="722"/>
      <c r="N2647" s="736"/>
      <c r="O2647" s="736"/>
      <c r="P2647" s="736"/>
      <c r="Q2647" s="736"/>
      <c r="R2647" s="736"/>
      <c r="S2647" s="736"/>
      <c r="T2647" s="736"/>
      <c r="U2647" s="736"/>
      <c r="BA2647" s="722"/>
      <c r="BB2647" s="722"/>
      <c r="BC2647" s="722"/>
      <c r="BD2647" s="722"/>
      <c r="BE2647" s="722"/>
      <c r="BF2647" s="722"/>
      <c r="BG2647" s="722"/>
      <c r="BH2647" s="722"/>
      <c r="BI2647" s="722"/>
      <c r="BJ2647" s="722"/>
      <c r="BK2647" s="722"/>
      <c r="BL2647" s="722"/>
      <c r="BM2647" s="722"/>
      <c r="BN2647" s="722"/>
      <c r="BO2647" s="722"/>
      <c r="BP2647" s="722"/>
      <c r="BQ2647" s="722"/>
      <c r="BR2647" s="722"/>
      <c r="BS2647" s="722"/>
      <c r="BT2647" s="722"/>
      <c r="BU2647" s="722"/>
      <c r="BV2647" s="722"/>
      <c r="BW2647" s="722"/>
      <c r="BX2647" s="722"/>
      <c r="BY2647" s="722"/>
      <c r="BZ2647" s="722"/>
      <c r="CA2647" s="722"/>
      <c r="CB2647" s="722"/>
      <c r="CC2647" s="722"/>
      <c r="CD2647" s="722"/>
      <c r="CE2647" s="722"/>
      <c r="CF2647" s="722"/>
      <c r="CG2647" s="722"/>
      <c r="CH2647" s="722"/>
      <c r="CI2647" s="722"/>
      <c r="CJ2647" s="722"/>
      <c r="CK2647" s="722"/>
      <c r="CL2647" s="722"/>
      <c r="CM2647" s="722"/>
      <c r="CN2647" s="722"/>
      <c r="CO2647" s="722"/>
      <c r="CP2647" s="722"/>
      <c r="CQ2647" s="722"/>
      <c r="CR2647" s="722"/>
      <c r="CS2647" s="722"/>
    </row>
    <row r="2648" spans="1:97" s="1376" customFormat="1">
      <c r="A2648" s="722"/>
      <c r="B2648" s="722"/>
      <c r="C2648" s="722"/>
      <c r="D2648" s="722"/>
      <c r="E2648" s="722"/>
      <c r="F2648" s="757"/>
      <c r="G2648" s="757"/>
      <c r="H2648" s="757"/>
      <c r="I2648" s="757"/>
      <c r="J2648" s="757"/>
      <c r="K2648" s="758"/>
      <c r="L2648" s="758"/>
      <c r="M2648" s="722"/>
      <c r="N2648" s="736"/>
      <c r="O2648" s="736"/>
      <c r="P2648" s="736"/>
      <c r="Q2648" s="736"/>
      <c r="R2648" s="736"/>
      <c r="S2648" s="736"/>
      <c r="T2648" s="736"/>
      <c r="U2648" s="736"/>
      <c r="BA2648" s="722"/>
      <c r="BB2648" s="722"/>
      <c r="BC2648" s="722"/>
      <c r="BD2648" s="722"/>
      <c r="BE2648" s="722"/>
      <c r="BF2648" s="722"/>
      <c r="BG2648" s="722"/>
      <c r="BH2648" s="722"/>
      <c r="BI2648" s="722"/>
      <c r="BJ2648" s="722"/>
      <c r="BK2648" s="722"/>
      <c r="BL2648" s="722"/>
      <c r="BM2648" s="722"/>
      <c r="BN2648" s="722"/>
      <c r="BO2648" s="722"/>
      <c r="BP2648" s="722"/>
      <c r="BQ2648" s="722"/>
      <c r="BR2648" s="722"/>
      <c r="BS2648" s="722"/>
      <c r="BT2648" s="722"/>
      <c r="BU2648" s="722"/>
      <c r="BV2648" s="722"/>
      <c r="BW2648" s="722"/>
      <c r="BX2648" s="722"/>
      <c r="BY2648" s="722"/>
      <c r="BZ2648" s="722"/>
      <c r="CA2648" s="722"/>
      <c r="CB2648" s="722"/>
      <c r="CC2648" s="722"/>
      <c r="CD2648" s="722"/>
      <c r="CE2648" s="722"/>
      <c r="CF2648" s="722"/>
      <c r="CG2648" s="722"/>
      <c r="CH2648" s="722"/>
      <c r="CI2648" s="722"/>
      <c r="CJ2648" s="722"/>
      <c r="CK2648" s="722"/>
      <c r="CL2648" s="722"/>
      <c r="CM2648" s="722"/>
      <c r="CN2648" s="722"/>
      <c r="CO2648" s="722"/>
      <c r="CP2648" s="722"/>
      <c r="CQ2648" s="722"/>
      <c r="CR2648" s="722"/>
      <c r="CS2648" s="722"/>
    </row>
    <row r="2649" spans="1:97" s="1376" customFormat="1">
      <c r="A2649" s="722"/>
      <c r="B2649" s="722"/>
      <c r="C2649" s="722"/>
      <c r="D2649" s="722"/>
      <c r="E2649" s="722"/>
      <c r="F2649" s="757"/>
      <c r="G2649" s="757"/>
      <c r="H2649" s="757"/>
      <c r="I2649" s="757"/>
      <c r="J2649" s="757"/>
      <c r="K2649" s="758"/>
      <c r="L2649" s="758"/>
      <c r="M2649" s="722"/>
      <c r="N2649" s="736"/>
      <c r="O2649" s="736"/>
      <c r="P2649" s="736"/>
      <c r="Q2649" s="736"/>
      <c r="R2649" s="736"/>
      <c r="S2649" s="736"/>
      <c r="T2649" s="736"/>
      <c r="U2649" s="736"/>
      <c r="BA2649" s="722"/>
      <c r="BB2649" s="722"/>
      <c r="BC2649" s="722"/>
      <c r="BD2649" s="722"/>
      <c r="BE2649" s="722"/>
      <c r="BF2649" s="722"/>
      <c r="BG2649" s="722"/>
      <c r="BH2649" s="722"/>
      <c r="BI2649" s="722"/>
      <c r="BJ2649" s="722"/>
      <c r="BK2649" s="722"/>
      <c r="BL2649" s="722"/>
      <c r="BM2649" s="722"/>
      <c r="BN2649" s="722"/>
      <c r="BO2649" s="722"/>
      <c r="BP2649" s="722"/>
      <c r="BQ2649" s="722"/>
      <c r="BR2649" s="722"/>
      <c r="BS2649" s="722"/>
      <c r="BT2649" s="722"/>
      <c r="BU2649" s="722"/>
      <c r="BV2649" s="722"/>
      <c r="BW2649" s="722"/>
      <c r="BX2649" s="722"/>
      <c r="BY2649" s="722"/>
      <c r="BZ2649" s="722"/>
      <c r="CA2649" s="722"/>
      <c r="CB2649" s="722"/>
      <c r="CC2649" s="722"/>
      <c r="CD2649" s="722"/>
      <c r="CE2649" s="722"/>
      <c r="CF2649" s="722"/>
      <c r="CG2649" s="722"/>
      <c r="CH2649" s="722"/>
      <c r="CI2649" s="722"/>
      <c r="CJ2649" s="722"/>
      <c r="CK2649" s="722"/>
      <c r="CL2649" s="722"/>
      <c r="CM2649" s="722"/>
      <c r="CN2649" s="722"/>
      <c r="CO2649" s="722"/>
      <c r="CP2649" s="722"/>
      <c r="CQ2649" s="722"/>
      <c r="CR2649" s="722"/>
      <c r="CS2649" s="722"/>
    </row>
    <row r="2650" spans="1:97" s="1376" customFormat="1">
      <c r="A2650" s="722"/>
      <c r="B2650" s="722"/>
      <c r="C2650" s="722"/>
      <c r="D2650" s="722"/>
      <c r="E2650" s="722"/>
      <c r="F2650" s="757"/>
      <c r="G2650" s="757"/>
      <c r="H2650" s="757"/>
      <c r="I2650" s="757"/>
      <c r="J2650" s="757"/>
      <c r="K2650" s="758"/>
      <c r="L2650" s="758"/>
      <c r="M2650" s="722"/>
      <c r="N2650" s="736"/>
      <c r="O2650" s="736"/>
      <c r="P2650" s="736"/>
      <c r="Q2650" s="736"/>
      <c r="R2650" s="736"/>
      <c r="S2650" s="736"/>
      <c r="T2650" s="736"/>
      <c r="U2650" s="736"/>
      <c r="BA2650" s="722"/>
      <c r="BB2650" s="722"/>
      <c r="BC2650" s="722"/>
      <c r="BD2650" s="722"/>
      <c r="BE2650" s="722"/>
      <c r="BF2650" s="722"/>
      <c r="BG2650" s="722"/>
      <c r="BH2650" s="722"/>
      <c r="BI2650" s="722"/>
      <c r="BJ2650" s="722"/>
      <c r="BK2650" s="722"/>
      <c r="BL2650" s="722"/>
      <c r="BM2650" s="722"/>
      <c r="BN2650" s="722"/>
      <c r="BO2650" s="722"/>
      <c r="BP2650" s="722"/>
      <c r="BQ2650" s="722"/>
      <c r="BR2650" s="722"/>
      <c r="BS2650" s="722"/>
      <c r="BT2650" s="722"/>
      <c r="BU2650" s="722"/>
      <c r="BV2650" s="722"/>
      <c r="BW2650" s="722"/>
      <c r="BX2650" s="722"/>
      <c r="BY2650" s="722"/>
      <c r="BZ2650" s="722"/>
      <c r="CA2650" s="722"/>
      <c r="CB2650" s="722"/>
      <c r="CC2650" s="722"/>
      <c r="CD2650" s="722"/>
      <c r="CE2650" s="722"/>
      <c r="CF2650" s="722"/>
      <c r="CG2650" s="722"/>
      <c r="CH2650" s="722"/>
      <c r="CI2650" s="722"/>
      <c r="CJ2650" s="722"/>
      <c r="CK2650" s="722"/>
      <c r="CL2650" s="722"/>
      <c r="CM2650" s="722"/>
      <c r="CN2650" s="722"/>
      <c r="CO2650" s="722"/>
      <c r="CP2650" s="722"/>
      <c r="CQ2650" s="722"/>
      <c r="CR2650" s="722"/>
      <c r="CS2650" s="722"/>
    </row>
    <row r="2651" spans="1:97" s="1376" customFormat="1">
      <c r="A2651" s="722"/>
      <c r="B2651" s="722"/>
      <c r="C2651" s="722"/>
      <c r="D2651" s="722"/>
      <c r="E2651" s="722"/>
      <c r="F2651" s="757"/>
      <c r="G2651" s="757"/>
      <c r="H2651" s="757"/>
      <c r="I2651" s="757"/>
      <c r="J2651" s="757"/>
      <c r="K2651" s="758"/>
      <c r="L2651" s="758"/>
      <c r="M2651" s="722"/>
      <c r="N2651" s="736"/>
      <c r="O2651" s="736"/>
      <c r="P2651" s="736"/>
      <c r="Q2651" s="736"/>
      <c r="R2651" s="736"/>
      <c r="S2651" s="736"/>
      <c r="T2651" s="736"/>
      <c r="U2651" s="736"/>
      <c r="BA2651" s="722"/>
      <c r="BB2651" s="722"/>
      <c r="BC2651" s="722"/>
      <c r="BD2651" s="722"/>
      <c r="BE2651" s="722"/>
      <c r="BF2651" s="722"/>
      <c r="BG2651" s="722"/>
      <c r="BH2651" s="722"/>
      <c r="BI2651" s="722"/>
      <c r="BJ2651" s="722"/>
      <c r="BK2651" s="722"/>
      <c r="BL2651" s="722"/>
      <c r="BM2651" s="722"/>
      <c r="BN2651" s="722"/>
      <c r="BO2651" s="722"/>
      <c r="BP2651" s="722"/>
      <c r="BQ2651" s="722"/>
      <c r="BR2651" s="722"/>
      <c r="BS2651" s="722"/>
      <c r="BT2651" s="722"/>
      <c r="BU2651" s="722"/>
      <c r="BV2651" s="722"/>
      <c r="BW2651" s="722"/>
      <c r="BX2651" s="722"/>
      <c r="BY2651" s="722"/>
      <c r="BZ2651" s="722"/>
      <c r="CA2651" s="722"/>
      <c r="CB2651" s="722"/>
      <c r="CC2651" s="722"/>
      <c r="CD2651" s="722"/>
      <c r="CE2651" s="722"/>
      <c r="CF2651" s="722"/>
      <c r="CG2651" s="722"/>
      <c r="CH2651" s="722"/>
      <c r="CI2651" s="722"/>
      <c r="CJ2651" s="722"/>
      <c r="CK2651" s="722"/>
      <c r="CL2651" s="722"/>
      <c r="CM2651" s="722"/>
      <c r="CN2651" s="722"/>
      <c r="CO2651" s="722"/>
      <c r="CP2651" s="722"/>
      <c r="CQ2651" s="722"/>
      <c r="CR2651" s="722"/>
      <c r="CS2651" s="722"/>
    </row>
    <row r="2652" spans="1:97" s="1376" customFormat="1">
      <c r="A2652" s="722"/>
      <c r="B2652" s="722"/>
      <c r="C2652" s="722"/>
      <c r="D2652" s="722"/>
      <c r="E2652" s="722"/>
      <c r="F2652" s="757"/>
      <c r="G2652" s="757"/>
      <c r="H2652" s="757"/>
      <c r="I2652" s="757"/>
      <c r="J2652" s="757"/>
      <c r="K2652" s="758"/>
      <c r="L2652" s="758"/>
      <c r="M2652" s="722"/>
      <c r="N2652" s="736"/>
      <c r="O2652" s="736"/>
      <c r="P2652" s="736"/>
      <c r="Q2652" s="736"/>
      <c r="R2652" s="736"/>
      <c r="S2652" s="736"/>
      <c r="T2652" s="736"/>
      <c r="U2652" s="736"/>
      <c r="BA2652" s="722"/>
      <c r="BB2652" s="722"/>
      <c r="BC2652" s="722"/>
      <c r="BD2652" s="722"/>
      <c r="BE2652" s="722"/>
      <c r="BF2652" s="722"/>
      <c r="BG2652" s="722"/>
      <c r="BH2652" s="722"/>
      <c r="BI2652" s="722"/>
      <c r="BJ2652" s="722"/>
      <c r="BK2652" s="722"/>
      <c r="BL2652" s="722"/>
      <c r="BM2652" s="722"/>
      <c r="BN2652" s="722"/>
      <c r="BO2652" s="722"/>
      <c r="BP2652" s="722"/>
      <c r="BQ2652" s="722"/>
      <c r="BR2652" s="722"/>
      <c r="BS2652" s="722"/>
      <c r="BT2652" s="722"/>
      <c r="BU2652" s="722"/>
      <c r="BV2652" s="722"/>
      <c r="BW2652" s="722"/>
      <c r="BX2652" s="722"/>
      <c r="BY2652" s="722"/>
      <c r="BZ2652" s="722"/>
      <c r="CA2652" s="722"/>
      <c r="CB2652" s="722"/>
      <c r="CC2652" s="722"/>
      <c r="CD2652" s="722"/>
      <c r="CE2652" s="722"/>
      <c r="CF2652" s="722"/>
      <c r="CG2652" s="722"/>
      <c r="CH2652" s="722"/>
      <c r="CI2652" s="722"/>
      <c r="CJ2652" s="722"/>
      <c r="CK2652" s="722"/>
      <c r="CL2652" s="722"/>
      <c r="CM2652" s="722"/>
      <c r="CN2652" s="722"/>
      <c r="CO2652" s="722"/>
      <c r="CP2652" s="722"/>
      <c r="CQ2652" s="722"/>
      <c r="CR2652" s="722"/>
      <c r="CS2652" s="722"/>
    </row>
    <row r="2653" spans="1:97" s="1376" customFormat="1">
      <c r="A2653" s="722"/>
      <c r="B2653" s="722"/>
      <c r="C2653" s="722"/>
      <c r="D2653" s="722"/>
      <c r="E2653" s="722"/>
      <c r="F2653" s="757"/>
      <c r="G2653" s="757"/>
      <c r="H2653" s="757"/>
      <c r="I2653" s="757"/>
      <c r="J2653" s="757"/>
      <c r="K2653" s="758"/>
      <c r="L2653" s="758"/>
      <c r="M2653" s="722"/>
      <c r="N2653" s="736"/>
      <c r="O2653" s="736"/>
      <c r="P2653" s="736"/>
      <c r="Q2653" s="736"/>
      <c r="R2653" s="736"/>
      <c r="S2653" s="736"/>
      <c r="T2653" s="736"/>
      <c r="U2653" s="736"/>
      <c r="BA2653" s="722"/>
      <c r="BB2653" s="722"/>
      <c r="BC2653" s="722"/>
      <c r="BD2653" s="722"/>
      <c r="BE2653" s="722"/>
      <c r="BF2653" s="722"/>
      <c r="BG2653" s="722"/>
      <c r="BH2653" s="722"/>
      <c r="BI2653" s="722"/>
      <c r="BJ2653" s="722"/>
      <c r="BK2653" s="722"/>
      <c r="BL2653" s="722"/>
      <c r="BM2653" s="722"/>
      <c r="BN2653" s="722"/>
      <c r="BO2653" s="722"/>
      <c r="BP2653" s="722"/>
      <c r="BQ2653" s="722"/>
      <c r="BR2653" s="722"/>
      <c r="BS2653" s="722"/>
      <c r="BT2653" s="722"/>
      <c r="BU2653" s="722"/>
      <c r="BV2653" s="722"/>
      <c r="BW2653" s="722"/>
      <c r="BX2653" s="722"/>
      <c r="BY2653" s="722"/>
      <c r="BZ2653" s="722"/>
      <c r="CA2653" s="722"/>
      <c r="CB2653" s="722"/>
      <c r="CC2653" s="722"/>
      <c r="CD2653" s="722"/>
      <c r="CE2653" s="722"/>
      <c r="CF2653" s="722"/>
      <c r="CG2653" s="722"/>
      <c r="CH2653" s="722"/>
      <c r="CI2653" s="722"/>
      <c r="CJ2653" s="722"/>
      <c r="CK2653" s="722"/>
      <c r="CL2653" s="722"/>
      <c r="CM2653" s="722"/>
      <c r="CN2653" s="722"/>
      <c r="CO2653" s="722"/>
      <c r="CP2653" s="722"/>
      <c r="CQ2653" s="722"/>
      <c r="CR2653" s="722"/>
      <c r="CS2653" s="722"/>
    </row>
    <row r="2654" spans="1:97" s="1376" customFormat="1">
      <c r="A2654" s="722"/>
      <c r="B2654" s="722"/>
      <c r="C2654" s="722"/>
      <c r="D2654" s="722"/>
      <c r="E2654" s="722"/>
      <c r="F2654" s="757"/>
      <c r="G2654" s="757"/>
      <c r="H2654" s="757"/>
      <c r="I2654" s="757"/>
      <c r="J2654" s="757"/>
      <c r="K2654" s="758"/>
      <c r="L2654" s="758"/>
      <c r="M2654" s="722"/>
      <c r="N2654" s="736"/>
      <c r="O2654" s="736"/>
      <c r="P2654" s="736"/>
      <c r="Q2654" s="736"/>
      <c r="R2654" s="736"/>
      <c r="S2654" s="736"/>
      <c r="T2654" s="736"/>
      <c r="U2654" s="736"/>
      <c r="BA2654" s="722"/>
      <c r="BB2654" s="722"/>
      <c r="BC2654" s="722"/>
      <c r="BD2654" s="722"/>
      <c r="BE2654" s="722"/>
      <c r="BF2654" s="722"/>
      <c r="BG2654" s="722"/>
      <c r="BH2654" s="722"/>
      <c r="BI2654" s="722"/>
      <c r="BJ2654" s="722"/>
      <c r="BK2654" s="722"/>
      <c r="BL2654" s="722"/>
      <c r="BM2654" s="722"/>
      <c r="BN2654" s="722"/>
      <c r="BO2654" s="722"/>
      <c r="BP2654" s="722"/>
      <c r="BQ2654" s="722"/>
      <c r="BR2654" s="722"/>
      <c r="BS2654" s="722"/>
      <c r="BT2654" s="722"/>
      <c r="BU2654" s="722"/>
      <c r="BV2654" s="722"/>
      <c r="BW2654" s="722"/>
      <c r="BX2654" s="722"/>
      <c r="BY2654" s="722"/>
      <c r="BZ2654" s="722"/>
      <c r="CA2654" s="722"/>
      <c r="CB2654" s="722"/>
      <c r="CC2654" s="722"/>
      <c r="CD2654" s="722"/>
      <c r="CE2654" s="722"/>
      <c r="CF2654" s="722"/>
      <c r="CG2654" s="722"/>
      <c r="CH2654" s="722"/>
      <c r="CI2654" s="722"/>
      <c r="CJ2654" s="722"/>
      <c r="CK2654" s="722"/>
      <c r="CL2654" s="722"/>
      <c r="CM2654" s="722"/>
      <c r="CN2654" s="722"/>
      <c r="CO2654" s="722"/>
      <c r="CP2654" s="722"/>
      <c r="CQ2654" s="722"/>
      <c r="CR2654" s="722"/>
      <c r="CS2654" s="722"/>
    </row>
    <row r="2655" spans="1:97" s="1376" customFormat="1">
      <c r="A2655" s="722"/>
      <c r="B2655" s="722"/>
      <c r="C2655" s="722"/>
      <c r="D2655" s="722"/>
      <c r="E2655" s="722"/>
      <c r="F2655" s="757"/>
      <c r="G2655" s="757"/>
      <c r="H2655" s="757"/>
      <c r="I2655" s="757"/>
      <c r="J2655" s="757"/>
      <c r="K2655" s="758"/>
      <c r="L2655" s="758"/>
      <c r="M2655" s="722"/>
      <c r="N2655" s="736"/>
      <c r="O2655" s="736"/>
      <c r="P2655" s="736"/>
      <c r="Q2655" s="736"/>
      <c r="R2655" s="736"/>
      <c r="S2655" s="736"/>
      <c r="T2655" s="736"/>
      <c r="U2655" s="736"/>
      <c r="BA2655" s="722"/>
      <c r="BB2655" s="722"/>
      <c r="BC2655" s="722"/>
      <c r="BD2655" s="722"/>
      <c r="BE2655" s="722"/>
      <c r="BF2655" s="722"/>
      <c r="BG2655" s="722"/>
      <c r="BH2655" s="722"/>
      <c r="BI2655" s="722"/>
      <c r="BJ2655" s="722"/>
      <c r="BK2655" s="722"/>
      <c r="BL2655" s="722"/>
      <c r="BM2655" s="722"/>
      <c r="BN2655" s="722"/>
      <c r="BO2655" s="722"/>
      <c r="BP2655" s="722"/>
      <c r="BQ2655" s="722"/>
      <c r="BR2655" s="722"/>
      <c r="BS2655" s="722"/>
      <c r="BT2655" s="722"/>
      <c r="BU2655" s="722"/>
      <c r="BV2655" s="722"/>
      <c r="BW2655" s="722"/>
      <c r="BX2655" s="722"/>
      <c r="BY2655" s="722"/>
      <c r="BZ2655" s="722"/>
      <c r="CA2655" s="722"/>
      <c r="CB2655" s="722"/>
      <c r="CC2655" s="722"/>
      <c r="CD2655" s="722"/>
      <c r="CE2655" s="722"/>
      <c r="CF2655" s="722"/>
      <c r="CG2655" s="722"/>
      <c r="CH2655" s="722"/>
      <c r="CI2655" s="722"/>
      <c r="CJ2655" s="722"/>
      <c r="CK2655" s="722"/>
      <c r="CL2655" s="722"/>
      <c r="CM2655" s="722"/>
      <c r="CN2655" s="722"/>
      <c r="CO2655" s="722"/>
      <c r="CP2655" s="722"/>
      <c r="CQ2655" s="722"/>
      <c r="CR2655" s="722"/>
      <c r="CS2655" s="722"/>
    </row>
    <row r="2656" spans="1:97" s="1376" customFormat="1">
      <c r="A2656" s="722"/>
      <c r="B2656" s="722"/>
      <c r="C2656" s="722"/>
      <c r="D2656" s="722"/>
      <c r="E2656" s="722"/>
      <c r="F2656" s="757"/>
      <c r="G2656" s="757"/>
      <c r="H2656" s="757"/>
      <c r="I2656" s="757"/>
      <c r="J2656" s="757"/>
      <c r="K2656" s="758"/>
      <c r="L2656" s="758"/>
      <c r="M2656" s="722"/>
      <c r="N2656" s="736"/>
      <c r="O2656" s="736"/>
      <c r="P2656" s="736"/>
      <c r="Q2656" s="736"/>
      <c r="R2656" s="736"/>
      <c r="S2656" s="736"/>
      <c r="T2656" s="736"/>
      <c r="U2656" s="736"/>
      <c r="BA2656" s="722"/>
      <c r="BB2656" s="722"/>
      <c r="BC2656" s="722"/>
      <c r="BD2656" s="722"/>
      <c r="BE2656" s="722"/>
      <c r="BF2656" s="722"/>
      <c r="BG2656" s="722"/>
      <c r="BH2656" s="722"/>
      <c r="BI2656" s="722"/>
      <c r="BJ2656" s="722"/>
      <c r="BK2656" s="722"/>
      <c r="BL2656" s="722"/>
      <c r="BM2656" s="722"/>
      <c r="BN2656" s="722"/>
      <c r="BO2656" s="722"/>
      <c r="BP2656" s="722"/>
      <c r="BQ2656" s="722"/>
      <c r="BR2656" s="722"/>
      <c r="BS2656" s="722"/>
      <c r="BT2656" s="722"/>
      <c r="BU2656" s="722"/>
      <c r="BV2656" s="722"/>
      <c r="BW2656" s="722"/>
      <c r="BX2656" s="722"/>
      <c r="BY2656" s="722"/>
      <c r="BZ2656" s="722"/>
      <c r="CA2656" s="722"/>
      <c r="CB2656" s="722"/>
      <c r="CC2656" s="722"/>
      <c r="CD2656" s="722"/>
      <c r="CE2656" s="722"/>
      <c r="CF2656" s="722"/>
      <c r="CG2656" s="722"/>
      <c r="CH2656" s="722"/>
      <c r="CI2656" s="722"/>
      <c r="CJ2656" s="722"/>
      <c r="CK2656" s="722"/>
      <c r="CL2656" s="722"/>
      <c r="CM2656" s="722"/>
      <c r="CN2656" s="722"/>
      <c r="CO2656" s="722"/>
      <c r="CP2656" s="722"/>
      <c r="CQ2656" s="722"/>
      <c r="CR2656" s="722"/>
      <c r="CS2656" s="722"/>
    </row>
    <row r="2657" spans="1:97" s="1376" customFormat="1">
      <c r="A2657" s="722"/>
      <c r="B2657" s="722"/>
      <c r="C2657" s="722"/>
      <c r="D2657" s="722"/>
      <c r="E2657" s="722"/>
      <c r="F2657" s="757"/>
      <c r="G2657" s="757"/>
      <c r="H2657" s="757"/>
      <c r="I2657" s="757"/>
      <c r="J2657" s="757"/>
      <c r="K2657" s="758"/>
      <c r="L2657" s="758"/>
      <c r="M2657" s="722"/>
      <c r="N2657" s="736"/>
      <c r="O2657" s="736"/>
      <c r="P2657" s="736"/>
      <c r="Q2657" s="736"/>
      <c r="R2657" s="736"/>
      <c r="S2657" s="736"/>
      <c r="T2657" s="736"/>
      <c r="U2657" s="736"/>
      <c r="BA2657" s="722"/>
      <c r="BB2657" s="722"/>
      <c r="BC2657" s="722"/>
      <c r="BD2657" s="722"/>
      <c r="BE2657" s="722"/>
      <c r="BF2657" s="722"/>
      <c r="BG2657" s="722"/>
      <c r="BH2657" s="722"/>
      <c r="BI2657" s="722"/>
      <c r="BJ2657" s="722"/>
      <c r="BK2657" s="722"/>
      <c r="BL2657" s="722"/>
      <c r="BM2657" s="722"/>
      <c r="BN2657" s="722"/>
      <c r="BO2657" s="722"/>
      <c r="BP2657" s="722"/>
      <c r="BQ2657" s="722"/>
      <c r="BR2657" s="722"/>
      <c r="BS2657" s="722"/>
      <c r="BT2657" s="722"/>
      <c r="BU2657" s="722"/>
      <c r="BV2657" s="722"/>
      <c r="BW2657" s="722"/>
      <c r="BX2657" s="722"/>
      <c r="BY2657" s="722"/>
      <c r="BZ2657" s="722"/>
      <c r="CA2657" s="722"/>
      <c r="CB2657" s="722"/>
      <c r="CC2657" s="722"/>
      <c r="CD2657" s="722"/>
      <c r="CE2657" s="722"/>
      <c r="CF2657" s="722"/>
      <c r="CG2657" s="722"/>
      <c r="CH2657" s="722"/>
      <c r="CI2657" s="722"/>
      <c r="CJ2657" s="722"/>
      <c r="CK2657" s="722"/>
      <c r="CL2657" s="722"/>
      <c r="CM2657" s="722"/>
      <c r="CN2657" s="722"/>
      <c r="CO2657" s="722"/>
      <c r="CP2657" s="722"/>
      <c r="CQ2657" s="722"/>
      <c r="CR2657" s="722"/>
      <c r="CS2657" s="722"/>
    </row>
    <row r="2658" spans="1:97" s="1376" customFormat="1">
      <c r="A2658" s="722"/>
      <c r="B2658" s="722"/>
      <c r="C2658" s="722"/>
      <c r="D2658" s="722"/>
      <c r="E2658" s="722"/>
      <c r="F2658" s="757"/>
      <c r="G2658" s="757"/>
      <c r="H2658" s="757"/>
      <c r="I2658" s="757"/>
      <c r="J2658" s="757"/>
      <c r="K2658" s="758"/>
      <c r="L2658" s="758"/>
      <c r="M2658" s="722"/>
      <c r="N2658" s="736"/>
      <c r="O2658" s="736"/>
      <c r="P2658" s="736"/>
      <c r="Q2658" s="736"/>
      <c r="R2658" s="736"/>
      <c r="S2658" s="736"/>
      <c r="T2658" s="736"/>
      <c r="U2658" s="736"/>
      <c r="BA2658" s="722"/>
      <c r="BB2658" s="722"/>
      <c r="BC2658" s="722"/>
      <c r="BD2658" s="722"/>
      <c r="BE2658" s="722"/>
      <c r="BF2658" s="722"/>
      <c r="BG2658" s="722"/>
      <c r="BH2658" s="722"/>
      <c r="BI2658" s="722"/>
      <c r="BJ2658" s="722"/>
      <c r="BK2658" s="722"/>
      <c r="BL2658" s="722"/>
      <c r="BM2658" s="722"/>
      <c r="BN2658" s="722"/>
      <c r="BO2658" s="722"/>
      <c r="BP2658" s="722"/>
      <c r="BQ2658" s="722"/>
      <c r="BR2658" s="722"/>
      <c r="BS2658" s="722"/>
      <c r="BT2658" s="722"/>
      <c r="BU2658" s="722"/>
      <c r="BV2658" s="722"/>
      <c r="BW2658" s="722"/>
      <c r="BX2658" s="722"/>
      <c r="BY2658" s="722"/>
      <c r="BZ2658" s="722"/>
      <c r="CA2658" s="722"/>
      <c r="CB2658" s="722"/>
      <c r="CC2658" s="722"/>
      <c r="CD2658" s="722"/>
      <c r="CE2658" s="722"/>
      <c r="CF2658" s="722"/>
      <c r="CG2658" s="722"/>
      <c r="CH2658" s="722"/>
      <c r="CI2658" s="722"/>
      <c r="CJ2658" s="722"/>
      <c r="CK2658" s="722"/>
      <c r="CL2658" s="722"/>
      <c r="CM2658" s="722"/>
      <c r="CN2658" s="722"/>
      <c r="CO2658" s="722"/>
      <c r="CP2658" s="722"/>
      <c r="CQ2658" s="722"/>
      <c r="CR2658" s="722"/>
      <c r="CS2658" s="722"/>
    </row>
    <row r="2659" spans="1:97" s="1376" customFormat="1">
      <c r="A2659" s="722"/>
      <c r="B2659" s="722"/>
      <c r="C2659" s="722"/>
      <c r="D2659" s="722"/>
      <c r="E2659" s="722"/>
      <c r="F2659" s="757"/>
      <c r="G2659" s="757"/>
      <c r="H2659" s="757"/>
      <c r="I2659" s="757"/>
      <c r="J2659" s="757"/>
      <c r="K2659" s="758"/>
      <c r="L2659" s="758"/>
      <c r="M2659" s="722"/>
      <c r="N2659" s="736"/>
      <c r="O2659" s="736"/>
      <c r="P2659" s="736"/>
      <c r="Q2659" s="736"/>
      <c r="R2659" s="736"/>
      <c r="S2659" s="736"/>
      <c r="T2659" s="736"/>
      <c r="U2659" s="736"/>
      <c r="BA2659" s="722"/>
      <c r="BB2659" s="722"/>
      <c r="BC2659" s="722"/>
      <c r="BD2659" s="722"/>
      <c r="BE2659" s="722"/>
      <c r="BF2659" s="722"/>
      <c r="BG2659" s="722"/>
      <c r="BH2659" s="722"/>
      <c r="BI2659" s="722"/>
      <c r="BJ2659" s="722"/>
      <c r="BK2659" s="722"/>
      <c r="BL2659" s="722"/>
      <c r="BM2659" s="722"/>
      <c r="BN2659" s="722"/>
      <c r="BO2659" s="722"/>
      <c r="BP2659" s="722"/>
      <c r="BQ2659" s="722"/>
      <c r="BR2659" s="722"/>
      <c r="BS2659" s="722"/>
      <c r="BT2659" s="722"/>
      <c r="BU2659" s="722"/>
      <c r="BV2659" s="722"/>
      <c r="BW2659" s="722"/>
      <c r="BX2659" s="722"/>
      <c r="BY2659" s="722"/>
      <c r="BZ2659" s="722"/>
      <c r="CA2659" s="722"/>
      <c r="CB2659" s="722"/>
      <c r="CC2659" s="722"/>
      <c r="CD2659" s="722"/>
      <c r="CE2659" s="722"/>
      <c r="CF2659" s="722"/>
      <c r="CG2659" s="722"/>
      <c r="CH2659" s="722"/>
      <c r="CI2659" s="722"/>
      <c r="CJ2659" s="722"/>
      <c r="CK2659" s="722"/>
      <c r="CL2659" s="722"/>
      <c r="CM2659" s="722"/>
      <c r="CN2659" s="722"/>
      <c r="CO2659" s="722"/>
      <c r="CP2659" s="722"/>
      <c r="CQ2659" s="722"/>
      <c r="CR2659" s="722"/>
      <c r="CS2659" s="722"/>
    </row>
    <row r="2660" spans="1:97" s="1376" customFormat="1">
      <c r="A2660" s="722"/>
      <c r="B2660" s="722"/>
      <c r="C2660" s="722"/>
      <c r="D2660" s="722"/>
      <c r="E2660" s="722"/>
      <c r="F2660" s="757"/>
      <c r="G2660" s="757"/>
      <c r="H2660" s="757"/>
      <c r="I2660" s="757"/>
      <c r="J2660" s="757"/>
      <c r="K2660" s="758"/>
      <c r="L2660" s="758"/>
      <c r="M2660" s="722"/>
      <c r="N2660" s="736"/>
      <c r="O2660" s="736"/>
      <c r="P2660" s="736"/>
      <c r="Q2660" s="736"/>
      <c r="R2660" s="736"/>
      <c r="S2660" s="736"/>
      <c r="T2660" s="736"/>
      <c r="U2660" s="736"/>
      <c r="BA2660" s="722"/>
      <c r="BB2660" s="722"/>
      <c r="BC2660" s="722"/>
      <c r="BD2660" s="722"/>
      <c r="BE2660" s="722"/>
      <c r="BF2660" s="722"/>
      <c r="BG2660" s="722"/>
      <c r="BH2660" s="722"/>
      <c r="BI2660" s="722"/>
      <c r="BJ2660" s="722"/>
      <c r="BK2660" s="722"/>
      <c r="BL2660" s="722"/>
      <c r="BM2660" s="722"/>
      <c r="BN2660" s="722"/>
      <c r="BO2660" s="722"/>
      <c r="BP2660" s="722"/>
      <c r="BQ2660" s="722"/>
      <c r="BR2660" s="722"/>
      <c r="BS2660" s="722"/>
      <c r="BT2660" s="722"/>
      <c r="BU2660" s="722"/>
      <c r="BV2660" s="722"/>
      <c r="BW2660" s="722"/>
      <c r="BX2660" s="722"/>
      <c r="BY2660" s="722"/>
      <c r="BZ2660" s="722"/>
      <c r="CA2660" s="722"/>
      <c r="CB2660" s="722"/>
      <c r="CC2660" s="722"/>
      <c r="CD2660" s="722"/>
      <c r="CE2660" s="722"/>
      <c r="CF2660" s="722"/>
      <c r="CG2660" s="722"/>
      <c r="CH2660" s="722"/>
      <c r="CI2660" s="722"/>
      <c r="CJ2660" s="722"/>
      <c r="CK2660" s="722"/>
      <c r="CL2660" s="722"/>
      <c r="CM2660" s="722"/>
      <c r="CN2660" s="722"/>
      <c r="CO2660" s="722"/>
      <c r="CP2660" s="722"/>
      <c r="CQ2660" s="722"/>
      <c r="CR2660" s="722"/>
      <c r="CS2660" s="722"/>
    </row>
    <row r="2661" spans="1:97" s="1376" customFormat="1">
      <c r="A2661" s="722"/>
      <c r="B2661" s="722"/>
      <c r="C2661" s="722"/>
      <c r="D2661" s="722"/>
      <c r="E2661" s="722"/>
      <c r="F2661" s="757"/>
      <c r="G2661" s="757"/>
      <c r="H2661" s="757"/>
      <c r="I2661" s="757"/>
      <c r="J2661" s="757"/>
      <c r="K2661" s="758"/>
      <c r="L2661" s="758"/>
      <c r="M2661" s="722"/>
      <c r="N2661" s="736"/>
      <c r="O2661" s="736"/>
      <c r="P2661" s="736"/>
      <c r="Q2661" s="736"/>
      <c r="R2661" s="736"/>
      <c r="S2661" s="736"/>
      <c r="T2661" s="736"/>
      <c r="U2661" s="736"/>
      <c r="BA2661" s="722"/>
      <c r="BB2661" s="722"/>
      <c r="BC2661" s="722"/>
      <c r="BD2661" s="722"/>
      <c r="BE2661" s="722"/>
      <c r="BF2661" s="722"/>
      <c r="BG2661" s="722"/>
      <c r="BH2661" s="722"/>
      <c r="BI2661" s="722"/>
      <c r="BJ2661" s="722"/>
      <c r="BK2661" s="722"/>
      <c r="BL2661" s="722"/>
      <c r="BM2661" s="722"/>
      <c r="BN2661" s="722"/>
      <c r="BO2661" s="722"/>
      <c r="BP2661" s="722"/>
      <c r="BQ2661" s="722"/>
      <c r="BR2661" s="722"/>
      <c r="BS2661" s="722"/>
      <c r="BT2661" s="722"/>
      <c r="BU2661" s="722"/>
      <c r="BV2661" s="722"/>
      <c r="BW2661" s="722"/>
      <c r="BX2661" s="722"/>
      <c r="BY2661" s="722"/>
      <c r="BZ2661" s="722"/>
      <c r="CA2661" s="722"/>
      <c r="CB2661" s="722"/>
      <c r="CC2661" s="722"/>
      <c r="CD2661" s="722"/>
      <c r="CE2661" s="722"/>
      <c r="CF2661" s="722"/>
      <c r="CG2661" s="722"/>
      <c r="CH2661" s="722"/>
      <c r="CI2661" s="722"/>
      <c r="CJ2661" s="722"/>
      <c r="CK2661" s="722"/>
      <c r="CL2661" s="722"/>
      <c r="CM2661" s="722"/>
      <c r="CN2661" s="722"/>
      <c r="CO2661" s="722"/>
      <c r="CP2661" s="722"/>
      <c r="CQ2661" s="722"/>
      <c r="CR2661" s="722"/>
      <c r="CS2661" s="722"/>
    </row>
    <row r="2662" spans="1:97" s="1376" customFormat="1">
      <c r="A2662" s="722"/>
      <c r="B2662" s="722"/>
      <c r="C2662" s="722"/>
      <c r="D2662" s="722"/>
      <c r="E2662" s="722"/>
      <c r="F2662" s="757"/>
      <c r="G2662" s="757"/>
      <c r="H2662" s="757"/>
      <c r="I2662" s="757"/>
      <c r="J2662" s="757"/>
      <c r="K2662" s="758"/>
      <c r="L2662" s="758"/>
      <c r="M2662" s="722"/>
      <c r="N2662" s="736"/>
      <c r="O2662" s="736"/>
      <c r="P2662" s="736"/>
      <c r="Q2662" s="736"/>
      <c r="R2662" s="736"/>
      <c r="S2662" s="736"/>
      <c r="T2662" s="736"/>
      <c r="U2662" s="736"/>
      <c r="BA2662" s="722"/>
      <c r="BB2662" s="722"/>
      <c r="BC2662" s="722"/>
      <c r="BD2662" s="722"/>
      <c r="BE2662" s="722"/>
      <c r="BF2662" s="722"/>
      <c r="BG2662" s="722"/>
      <c r="BH2662" s="722"/>
      <c r="BI2662" s="722"/>
      <c r="BJ2662" s="722"/>
      <c r="BK2662" s="722"/>
      <c r="BL2662" s="722"/>
      <c r="BM2662" s="722"/>
      <c r="BN2662" s="722"/>
      <c r="BO2662" s="722"/>
      <c r="BP2662" s="722"/>
      <c r="BQ2662" s="722"/>
      <c r="BR2662" s="722"/>
      <c r="BS2662" s="722"/>
      <c r="BT2662" s="722"/>
      <c r="BU2662" s="722"/>
      <c r="BV2662" s="722"/>
      <c r="BW2662" s="722"/>
      <c r="BX2662" s="722"/>
      <c r="BY2662" s="722"/>
      <c r="BZ2662" s="722"/>
      <c r="CA2662" s="722"/>
      <c r="CB2662" s="722"/>
      <c r="CC2662" s="722"/>
      <c r="CD2662" s="722"/>
      <c r="CE2662" s="722"/>
      <c r="CF2662" s="722"/>
      <c r="CG2662" s="722"/>
      <c r="CH2662" s="722"/>
      <c r="CI2662" s="722"/>
      <c r="CJ2662" s="722"/>
      <c r="CK2662" s="722"/>
      <c r="CL2662" s="722"/>
      <c r="CM2662" s="722"/>
      <c r="CN2662" s="722"/>
      <c r="CO2662" s="722"/>
      <c r="CP2662" s="722"/>
      <c r="CQ2662" s="722"/>
      <c r="CR2662" s="722"/>
      <c r="CS2662" s="722"/>
    </row>
    <row r="2663" spans="1:97" s="1376" customFormat="1">
      <c r="A2663" s="722"/>
      <c r="B2663" s="722"/>
      <c r="C2663" s="722"/>
      <c r="D2663" s="722"/>
      <c r="E2663" s="722"/>
      <c r="F2663" s="757"/>
      <c r="G2663" s="757"/>
      <c r="H2663" s="757"/>
      <c r="I2663" s="757"/>
      <c r="J2663" s="757"/>
      <c r="K2663" s="758"/>
      <c r="L2663" s="758"/>
      <c r="M2663" s="722"/>
      <c r="N2663" s="736"/>
      <c r="O2663" s="736"/>
      <c r="P2663" s="736"/>
      <c r="Q2663" s="736"/>
      <c r="R2663" s="736"/>
      <c r="S2663" s="736"/>
      <c r="T2663" s="736"/>
      <c r="U2663" s="736"/>
      <c r="BA2663" s="722"/>
      <c r="BB2663" s="722"/>
      <c r="BC2663" s="722"/>
      <c r="BD2663" s="722"/>
      <c r="BE2663" s="722"/>
      <c r="BF2663" s="722"/>
      <c r="BG2663" s="722"/>
      <c r="BH2663" s="722"/>
      <c r="BI2663" s="722"/>
      <c r="BJ2663" s="722"/>
      <c r="BK2663" s="722"/>
      <c r="BL2663" s="722"/>
      <c r="BM2663" s="722"/>
      <c r="BN2663" s="722"/>
      <c r="BO2663" s="722"/>
      <c r="BP2663" s="722"/>
      <c r="BQ2663" s="722"/>
      <c r="BR2663" s="722"/>
      <c r="BS2663" s="722"/>
      <c r="BT2663" s="722"/>
      <c r="BU2663" s="722"/>
      <c r="BV2663" s="722"/>
      <c r="BW2663" s="722"/>
      <c r="BX2663" s="722"/>
      <c r="BY2663" s="722"/>
      <c r="BZ2663" s="722"/>
      <c r="CA2663" s="722"/>
      <c r="CB2663" s="722"/>
      <c r="CC2663" s="722"/>
      <c r="CD2663" s="722"/>
      <c r="CE2663" s="722"/>
      <c r="CF2663" s="722"/>
      <c r="CG2663" s="722"/>
      <c r="CH2663" s="722"/>
      <c r="CI2663" s="722"/>
      <c r="CJ2663" s="722"/>
      <c r="CK2663" s="722"/>
      <c r="CL2663" s="722"/>
      <c r="CM2663" s="722"/>
      <c r="CN2663" s="722"/>
      <c r="CO2663" s="722"/>
      <c r="CP2663" s="722"/>
      <c r="CQ2663" s="722"/>
      <c r="CR2663" s="722"/>
      <c r="CS2663" s="722"/>
    </row>
    <row r="2664" spans="1:97" s="1376" customFormat="1">
      <c r="A2664" s="722"/>
      <c r="B2664" s="722"/>
      <c r="C2664" s="722"/>
      <c r="D2664" s="722"/>
      <c r="E2664" s="722"/>
      <c r="F2664" s="757"/>
      <c r="G2664" s="757"/>
      <c r="H2664" s="757"/>
      <c r="I2664" s="757"/>
      <c r="J2664" s="757"/>
      <c r="K2664" s="758"/>
      <c r="L2664" s="758"/>
      <c r="M2664" s="722"/>
      <c r="N2664" s="736"/>
      <c r="O2664" s="736"/>
      <c r="P2664" s="736"/>
      <c r="Q2664" s="736"/>
      <c r="R2664" s="736"/>
      <c r="S2664" s="736"/>
      <c r="T2664" s="736"/>
      <c r="U2664" s="736"/>
      <c r="BA2664" s="722"/>
      <c r="BB2664" s="722"/>
      <c r="BC2664" s="722"/>
      <c r="BD2664" s="722"/>
      <c r="BE2664" s="722"/>
      <c r="BF2664" s="722"/>
      <c r="BG2664" s="722"/>
      <c r="BH2664" s="722"/>
      <c r="BI2664" s="722"/>
      <c r="BJ2664" s="722"/>
      <c r="BK2664" s="722"/>
      <c r="BL2664" s="722"/>
      <c r="BM2664" s="722"/>
      <c r="BN2664" s="722"/>
      <c r="BO2664" s="722"/>
      <c r="BP2664" s="722"/>
      <c r="BQ2664" s="722"/>
      <c r="BR2664" s="722"/>
      <c r="BS2664" s="722"/>
      <c r="BT2664" s="722"/>
      <c r="BU2664" s="722"/>
      <c r="BV2664" s="722"/>
      <c r="BW2664" s="722"/>
      <c r="BX2664" s="722"/>
      <c r="BY2664" s="722"/>
      <c r="BZ2664" s="722"/>
      <c r="CA2664" s="722"/>
      <c r="CB2664" s="722"/>
      <c r="CC2664" s="722"/>
      <c r="CD2664" s="722"/>
      <c r="CE2664" s="722"/>
      <c r="CF2664" s="722"/>
      <c r="CG2664" s="722"/>
      <c r="CH2664" s="722"/>
      <c r="CI2664" s="722"/>
      <c r="CJ2664" s="722"/>
      <c r="CK2664" s="722"/>
      <c r="CL2664" s="722"/>
      <c r="CM2664" s="722"/>
      <c r="CN2664" s="722"/>
      <c r="CO2664" s="722"/>
      <c r="CP2664" s="722"/>
      <c r="CQ2664" s="722"/>
      <c r="CR2664" s="722"/>
      <c r="CS2664" s="722"/>
    </row>
    <row r="2665" spans="1:97" s="1376" customFormat="1">
      <c r="A2665" s="722"/>
      <c r="B2665" s="722"/>
      <c r="C2665" s="722"/>
      <c r="D2665" s="722"/>
      <c r="E2665" s="722"/>
      <c r="F2665" s="757"/>
      <c r="G2665" s="757"/>
      <c r="H2665" s="757"/>
      <c r="I2665" s="757"/>
      <c r="J2665" s="757"/>
      <c r="K2665" s="758"/>
      <c r="L2665" s="758"/>
      <c r="M2665" s="722"/>
      <c r="N2665" s="736"/>
      <c r="O2665" s="736"/>
      <c r="P2665" s="736"/>
      <c r="Q2665" s="736"/>
      <c r="R2665" s="736"/>
      <c r="S2665" s="736"/>
      <c r="T2665" s="736"/>
      <c r="U2665" s="736"/>
      <c r="BA2665" s="722"/>
      <c r="BB2665" s="722"/>
      <c r="BC2665" s="722"/>
      <c r="BD2665" s="722"/>
      <c r="BE2665" s="722"/>
      <c r="BF2665" s="722"/>
      <c r="BG2665" s="722"/>
      <c r="BH2665" s="722"/>
      <c r="BI2665" s="722"/>
      <c r="BJ2665" s="722"/>
      <c r="BK2665" s="722"/>
      <c r="BL2665" s="722"/>
      <c r="BM2665" s="722"/>
      <c r="BN2665" s="722"/>
      <c r="BO2665" s="722"/>
      <c r="BP2665" s="722"/>
      <c r="BQ2665" s="722"/>
      <c r="BR2665" s="722"/>
      <c r="BS2665" s="722"/>
      <c r="BT2665" s="722"/>
      <c r="BU2665" s="722"/>
      <c r="BV2665" s="722"/>
      <c r="BW2665" s="722"/>
      <c r="BX2665" s="722"/>
      <c r="BY2665" s="722"/>
      <c r="BZ2665" s="722"/>
      <c r="CA2665" s="722"/>
      <c r="CB2665" s="722"/>
      <c r="CC2665" s="722"/>
      <c r="CD2665" s="722"/>
      <c r="CE2665" s="722"/>
      <c r="CF2665" s="722"/>
      <c r="CG2665" s="722"/>
      <c r="CH2665" s="722"/>
      <c r="CI2665" s="722"/>
      <c r="CJ2665" s="722"/>
      <c r="CK2665" s="722"/>
      <c r="CL2665" s="722"/>
      <c r="CM2665" s="722"/>
      <c r="CN2665" s="722"/>
      <c r="CO2665" s="722"/>
      <c r="CP2665" s="722"/>
      <c r="CQ2665" s="722"/>
      <c r="CR2665" s="722"/>
      <c r="CS2665" s="722"/>
    </row>
    <row r="2666" spans="1:97" s="1376" customFormat="1">
      <c r="A2666" s="722"/>
      <c r="B2666" s="722"/>
      <c r="C2666" s="722"/>
      <c r="D2666" s="722"/>
      <c r="E2666" s="722"/>
      <c r="F2666" s="757"/>
      <c r="G2666" s="757"/>
      <c r="H2666" s="757"/>
      <c r="I2666" s="757"/>
      <c r="J2666" s="757"/>
      <c r="K2666" s="758"/>
      <c r="L2666" s="758"/>
      <c r="M2666" s="722"/>
      <c r="N2666" s="736"/>
      <c r="O2666" s="736"/>
      <c r="P2666" s="736"/>
      <c r="Q2666" s="736"/>
      <c r="R2666" s="736"/>
      <c r="S2666" s="736"/>
      <c r="T2666" s="736"/>
      <c r="U2666" s="736"/>
      <c r="BA2666" s="722"/>
      <c r="BB2666" s="722"/>
      <c r="BC2666" s="722"/>
      <c r="BD2666" s="722"/>
      <c r="BE2666" s="722"/>
      <c r="BF2666" s="722"/>
      <c r="BG2666" s="722"/>
      <c r="BH2666" s="722"/>
      <c r="BI2666" s="722"/>
      <c r="BJ2666" s="722"/>
      <c r="BK2666" s="722"/>
      <c r="BL2666" s="722"/>
      <c r="BM2666" s="722"/>
      <c r="BN2666" s="722"/>
      <c r="BO2666" s="722"/>
      <c r="BP2666" s="722"/>
      <c r="BQ2666" s="722"/>
      <c r="BR2666" s="722"/>
      <c r="BS2666" s="722"/>
      <c r="BT2666" s="722"/>
      <c r="BU2666" s="722"/>
      <c r="BV2666" s="722"/>
      <c r="BW2666" s="722"/>
      <c r="BX2666" s="722"/>
      <c r="BY2666" s="722"/>
      <c r="BZ2666" s="722"/>
      <c r="CA2666" s="722"/>
      <c r="CB2666" s="722"/>
      <c r="CC2666" s="722"/>
      <c r="CD2666" s="722"/>
      <c r="CE2666" s="722"/>
      <c r="CF2666" s="722"/>
      <c r="CG2666" s="722"/>
      <c r="CH2666" s="722"/>
      <c r="CI2666" s="722"/>
      <c r="CJ2666" s="722"/>
      <c r="CK2666" s="722"/>
      <c r="CL2666" s="722"/>
      <c r="CM2666" s="722"/>
      <c r="CN2666" s="722"/>
      <c r="CO2666" s="722"/>
      <c r="CP2666" s="722"/>
      <c r="CQ2666" s="722"/>
      <c r="CR2666" s="722"/>
      <c r="CS2666" s="722"/>
    </row>
    <row r="2667" spans="1:97" s="1376" customFormat="1">
      <c r="A2667" s="722"/>
      <c r="B2667" s="722"/>
      <c r="C2667" s="722"/>
      <c r="D2667" s="722"/>
      <c r="E2667" s="722"/>
      <c r="F2667" s="757"/>
      <c r="G2667" s="757"/>
      <c r="H2667" s="757"/>
      <c r="I2667" s="757"/>
      <c r="J2667" s="757"/>
      <c r="K2667" s="758"/>
      <c r="L2667" s="758"/>
      <c r="M2667" s="722"/>
      <c r="N2667" s="736"/>
      <c r="O2667" s="736"/>
      <c r="P2667" s="736"/>
      <c r="Q2667" s="736"/>
      <c r="R2667" s="736"/>
      <c r="S2667" s="736"/>
      <c r="T2667" s="736"/>
      <c r="U2667" s="736"/>
      <c r="BA2667" s="722"/>
      <c r="BB2667" s="722"/>
      <c r="BC2667" s="722"/>
      <c r="BD2667" s="722"/>
      <c r="BE2667" s="722"/>
      <c r="BF2667" s="722"/>
      <c r="BG2667" s="722"/>
      <c r="BH2667" s="722"/>
      <c r="BI2667" s="722"/>
      <c r="BJ2667" s="722"/>
      <c r="BK2667" s="722"/>
      <c r="BL2667" s="722"/>
      <c r="BM2667" s="722"/>
      <c r="BN2667" s="722"/>
      <c r="BO2667" s="722"/>
      <c r="BP2667" s="722"/>
      <c r="BQ2667" s="722"/>
      <c r="BR2667" s="722"/>
      <c r="BS2667" s="722"/>
      <c r="BT2667" s="722"/>
      <c r="BU2667" s="722"/>
      <c r="BV2667" s="722"/>
      <c r="BW2667" s="722"/>
      <c r="BX2667" s="722"/>
      <c r="BY2667" s="722"/>
      <c r="BZ2667" s="722"/>
      <c r="CA2667" s="722"/>
      <c r="CB2667" s="722"/>
      <c r="CC2667" s="722"/>
      <c r="CD2667" s="722"/>
      <c r="CE2667" s="722"/>
      <c r="CF2667" s="722"/>
      <c r="CG2667" s="722"/>
      <c r="CH2667" s="722"/>
      <c r="CI2667" s="722"/>
      <c r="CJ2667" s="722"/>
      <c r="CK2667" s="722"/>
      <c r="CL2667" s="722"/>
      <c r="CM2667" s="722"/>
      <c r="CN2667" s="722"/>
      <c r="CO2667" s="722"/>
      <c r="CP2667" s="722"/>
      <c r="CQ2667" s="722"/>
      <c r="CR2667" s="722"/>
      <c r="CS2667" s="722"/>
    </row>
    <row r="2668" spans="1:97" s="1376" customFormat="1">
      <c r="A2668" s="722"/>
      <c r="B2668" s="722"/>
      <c r="C2668" s="722"/>
      <c r="D2668" s="722"/>
      <c r="E2668" s="722"/>
      <c r="F2668" s="757"/>
      <c r="G2668" s="757"/>
      <c r="H2668" s="757"/>
      <c r="I2668" s="757"/>
      <c r="J2668" s="757"/>
      <c r="K2668" s="758"/>
      <c r="L2668" s="758"/>
      <c r="M2668" s="722"/>
      <c r="N2668" s="736"/>
      <c r="O2668" s="736"/>
      <c r="P2668" s="736"/>
      <c r="Q2668" s="736"/>
      <c r="R2668" s="736"/>
      <c r="S2668" s="736"/>
      <c r="T2668" s="736"/>
      <c r="U2668" s="736"/>
      <c r="BA2668" s="722"/>
      <c r="BB2668" s="722"/>
      <c r="BC2668" s="722"/>
      <c r="BD2668" s="722"/>
      <c r="BE2668" s="722"/>
      <c r="BF2668" s="722"/>
      <c r="BG2668" s="722"/>
      <c r="BH2668" s="722"/>
      <c r="BI2668" s="722"/>
      <c r="BJ2668" s="722"/>
      <c r="BK2668" s="722"/>
      <c r="BL2668" s="722"/>
      <c r="BM2668" s="722"/>
      <c r="BN2668" s="722"/>
      <c r="BO2668" s="722"/>
      <c r="BP2668" s="722"/>
      <c r="BQ2668" s="722"/>
      <c r="BR2668" s="722"/>
      <c r="BS2668" s="722"/>
      <c r="BT2668" s="722"/>
      <c r="BU2668" s="722"/>
      <c r="BV2668" s="722"/>
      <c r="BW2668" s="722"/>
      <c r="BX2668" s="722"/>
      <c r="BY2668" s="722"/>
      <c r="BZ2668" s="722"/>
      <c r="CA2668" s="722"/>
      <c r="CB2668" s="722"/>
      <c r="CC2668" s="722"/>
      <c r="CD2668" s="722"/>
      <c r="CE2668" s="722"/>
      <c r="CF2668" s="722"/>
      <c r="CG2668" s="722"/>
      <c r="CH2668" s="722"/>
      <c r="CI2668" s="722"/>
      <c r="CJ2668" s="722"/>
      <c r="CK2668" s="722"/>
      <c r="CL2668" s="722"/>
      <c r="CM2668" s="722"/>
      <c r="CN2668" s="722"/>
      <c r="CO2668" s="722"/>
      <c r="CP2668" s="722"/>
      <c r="CQ2668" s="722"/>
      <c r="CR2668" s="722"/>
      <c r="CS2668" s="722"/>
    </row>
    <row r="2669" spans="1:97" s="1376" customFormat="1">
      <c r="A2669" s="722"/>
      <c r="B2669" s="722"/>
      <c r="C2669" s="722"/>
      <c r="D2669" s="722"/>
      <c r="E2669" s="722"/>
      <c r="F2669" s="757"/>
      <c r="G2669" s="757"/>
      <c r="H2669" s="757"/>
      <c r="I2669" s="757"/>
      <c r="J2669" s="757"/>
      <c r="K2669" s="758"/>
      <c r="L2669" s="758"/>
      <c r="M2669" s="722"/>
      <c r="N2669" s="736"/>
      <c r="O2669" s="736"/>
      <c r="P2669" s="736"/>
      <c r="Q2669" s="736"/>
      <c r="R2669" s="736"/>
      <c r="S2669" s="736"/>
      <c r="T2669" s="736"/>
      <c r="U2669" s="736"/>
      <c r="BA2669" s="722"/>
      <c r="BB2669" s="722"/>
      <c r="BC2669" s="722"/>
      <c r="BD2669" s="722"/>
      <c r="BE2669" s="722"/>
      <c r="BF2669" s="722"/>
      <c r="BG2669" s="722"/>
      <c r="BH2669" s="722"/>
      <c r="BI2669" s="722"/>
      <c r="BJ2669" s="722"/>
      <c r="BK2669" s="722"/>
      <c r="BL2669" s="722"/>
      <c r="BM2669" s="722"/>
      <c r="BN2669" s="722"/>
      <c r="BO2669" s="722"/>
      <c r="BP2669" s="722"/>
      <c r="BQ2669" s="722"/>
      <c r="BR2669" s="722"/>
      <c r="BS2669" s="722"/>
      <c r="BT2669" s="722"/>
      <c r="BU2669" s="722"/>
      <c r="BV2669" s="722"/>
      <c r="BW2669" s="722"/>
      <c r="BX2669" s="722"/>
      <c r="BY2669" s="722"/>
      <c r="BZ2669" s="722"/>
      <c r="CA2669" s="722"/>
      <c r="CB2669" s="722"/>
      <c r="CC2669" s="722"/>
      <c r="CD2669" s="722"/>
      <c r="CE2669" s="722"/>
      <c r="CF2669" s="722"/>
      <c r="CG2669" s="722"/>
      <c r="CH2669" s="722"/>
      <c r="CI2669" s="722"/>
      <c r="CJ2669" s="722"/>
      <c r="CK2669" s="722"/>
      <c r="CL2669" s="722"/>
      <c r="CM2669" s="722"/>
      <c r="CN2669" s="722"/>
      <c r="CO2669" s="722"/>
      <c r="CP2669" s="722"/>
      <c r="CQ2669" s="722"/>
      <c r="CR2669" s="722"/>
      <c r="CS2669" s="722"/>
    </row>
    <row r="2670" spans="1:97" s="1376" customFormat="1">
      <c r="A2670" s="722"/>
      <c r="B2670" s="722"/>
      <c r="C2670" s="722"/>
      <c r="D2670" s="722"/>
      <c r="E2670" s="722"/>
      <c r="F2670" s="757"/>
      <c r="G2670" s="757"/>
      <c r="H2670" s="757"/>
      <c r="I2670" s="757"/>
      <c r="J2670" s="757"/>
      <c r="K2670" s="758"/>
      <c r="L2670" s="758"/>
      <c r="M2670" s="722"/>
      <c r="N2670" s="736"/>
      <c r="O2670" s="736"/>
      <c r="P2670" s="736"/>
      <c r="Q2670" s="736"/>
      <c r="R2670" s="736"/>
      <c r="S2670" s="736"/>
      <c r="T2670" s="736"/>
      <c r="U2670" s="736"/>
      <c r="BA2670" s="722"/>
      <c r="BB2670" s="722"/>
      <c r="BC2670" s="722"/>
      <c r="BD2670" s="722"/>
      <c r="BE2670" s="722"/>
      <c r="BF2670" s="722"/>
      <c r="BG2670" s="722"/>
      <c r="BH2670" s="722"/>
      <c r="BI2670" s="722"/>
      <c r="BJ2670" s="722"/>
      <c r="BK2670" s="722"/>
      <c r="BL2670" s="722"/>
      <c r="BM2670" s="722"/>
      <c r="BN2670" s="722"/>
      <c r="BO2670" s="722"/>
      <c r="BP2670" s="722"/>
      <c r="BQ2670" s="722"/>
      <c r="BR2670" s="722"/>
      <c r="BS2670" s="722"/>
      <c r="BT2670" s="722"/>
      <c r="BU2670" s="722"/>
      <c r="BV2670" s="722"/>
      <c r="BW2670" s="722"/>
      <c r="BX2670" s="722"/>
      <c r="BY2670" s="722"/>
      <c r="BZ2670" s="722"/>
      <c r="CA2670" s="722"/>
      <c r="CB2670" s="722"/>
      <c r="CC2670" s="722"/>
      <c r="CD2670" s="722"/>
      <c r="CE2670" s="722"/>
      <c r="CF2670" s="722"/>
      <c r="CG2670" s="722"/>
      <c r="CH2670" s="722"/>
      <c r="CI2670" s="722"/>
      <c r="CJ2670" s="722"/>
      <c r="CK2670" s="722"/>
      <c r="CL2670" s="722"/>
      <c r="CM2670" s="722"/>
      <c r="CN2670" s="722"/>
      <c r="CO2670" s="722"/>
      <c r="CP2670" s="722"/>
      <c r="CQ2670" s="722"/>
      <c r="CR2670" s="722"/>
      <c r="CS2670" s="722"/>
    </row>
    <row r="2671" spans="1:97" s="1376" customFormat="1">
      <c r="A2671" s="722"/>
      <c r="B2671" s="722"/>
      <c r="C2671" s="722"/>
      <c r="D2671" s="722"/>
      <c r="E2671" s="722"/>
      <c r="F2671" s="757"/>
      <c r="G2671" s="757"/>
      <c r="H2671" s="757"/>
      <c r="I2671" s="757"/>
      <c r="J2671" s="757"/>
      <c r="K2671" s="758"/>
      <c r="L2671" s="758"/>
      <c r="M2671" s="722"/>
      <c r="N2671" s="736"/>
      <c r="O2671" s="736"/>
      <c r="P2671" s="736"/>
      <c r="Q2671" s="736"/>
      <c r="R2671" s="736"/>
      <c r="S2671" s="736"/>
      <c r="T2671" s="736"/>
      <c r="U2671" s="736"/>
      <c r="BA2671" s="722"/>
      <c r="BB2671" s="722"/>
      <c r="BC2671" s="722"/>
      <c r="BD2671" s="722"/>
      <c r="BE2671" s="722"/>
      <c r="BF2671" s="722"/>
      <c r="BG2671" s="722"/>
      <c r="BH2671" s="722"/>
      <c r="BI2671" s="722"/>
      <c r="BJ2671" s="722"/>
      <c r="BK2671" s="722"/>
      <c r="BL2671" s="722"/>
      <c r="BM2671" s="722"/>
      <c r="BN2671" s="722"/>
      <c r="BO2671" s="722"/>
      <c r="BP2671" s="722"/>
      <c r="BQ2671" s="722"/>
      <c r="BR2671" s="722"/>
      <c r="BS2671" s="722"/>
      <c r="BT2671" s="722"/>
      <c r="BU2671" s="722"/>
      <c r="BV2671" s="722"/>
      <c r="BW2671" s="722"/>
      <c r="BX2671" s="722"/>
      <c r="BY2671" s="722"/>
      <c r="BZ2671" s="722"/>
      <c r="CA2671" s="722"/>
      <c r="CB2671" s="722"/>
      <c r="CC2671" s="722"/>
      <c r="CD2671" s="722"/>
      <c r="CE2671" s="722"/>
      <c r="CF2671" s="722"/>
      <c r="CG2671" s="722"/>
      <c r="CH2671" s="722"/>
      <c r="CI2671" s="722"/>
      <c r="CJ2671" s="722"/>
      <c r="CK2671" s="722"/>
      <c r="CL2671" s="722"/>
      <c r="CM2671" s="722"/>
      <c r="CN2671" s="722"/>
      <c r="CO2671" s="722"/>
      <c r="CP2671" s="722"/>
      <c r="CQ2671" s="722"/>
      <c r="CR2671" s="722"/>
      <c r="CS2671" s="722"/>
    </row>
    <row r="2672" spans="1:97" s="1376" customFormat="1">
      <c r="A2672" s="722"/>
      <c r="B2672" s="722"/>
      <c r="C2672" s="722"/>
      <c r="D2672" s="722"/>
      <c r="E2672" s="722"/>
      <c r="F2672" s="757"/>
      <c r="G2672" s="757"/>
      <c r="H2672" s="757"/>
      <c r="I2672" s="757"/>
      <c r="J2672" s="757"/>
      <c r="K2672" s="758"/>
      <c r="L2672" s="758"/>
      <c r="M2672" s="722"/>
      <c r="N2672" s="736"/>
      <c r="O2672" s="736"/>
      <c r="P2672" s="736"/>
      <c r="Q2672" s="736"/>
      <c r="R2672" s="736"/>
      <c r="S2672" s="736"/>
      <c r="T2672" s="736"/>
      <c r="U2672" s="736"/>
      <c r="BA2672" s="722"/>
      <c r="BB2672" s="722"/>
      <c r="BC2672" s="722"/>
      <c r="BD2672" s="722"/>
      <c r="BE2672" s="722"/>
      <c r="BF2672" s="722"/>
      <c r="BG2672" s="722"/>
      <c r="BH2672" s="722"/>
      <c r="BI2672" s="722"/>
      <c r="BJ2672" s="722"/>
      <c r="BK2672" s="722"/>
      <c r="BL2672" s="722"/>
      <c r="BM2672" s="722"/>
      <c r="BN2672" s="722"/>
      <c r="BO2672" s="722"/>
      <c r="BP2672" s="722"/>
      <c r="BQ2672" s="722"/>
      <c r="BR2672" s="722"/>
      <c r="BS2672" s="722"/>
      <c r="BT2672" s="722"/>
      <c r="BU2672" s="722"/>
      <c r="BV2672" s="722"/>
      <c r="BW2672" s="722"/>
      <c r="BX2672" s="722"/>
      <c r="BY2672" s="722"/>
      <c r="BZ2672" s="722"/>
      <c r="CA2672" s="722"/>
      <c r="CB2672" s="722"/>
      <c r="CC2672" s="722"/>
      <c r="CD2672" s="722"/>
      <c r="CE2672" s="722"/>
      <c r="CF2672" s="722"/>
      <c r="CG2672" s="722"/>
      <c r="CH2672" s="722"/>
      <c r="CI2672" s="722"/>
      <c r="CJ2672" s="722"/>
      <c r="CK2672" s="722"/>
      <c r="CL2672" s="722"/>
      <c r="CM2672" s="722"/>
      <c r="CN2672" s="722"/>
      <c r="CO2672" s="722"/>
      <c r="CP2672" s="722"/>
      <c r="CQ2672" s="722"/>
      <c r="CR2672" s="722"/>
      <c r="CS2672" s="722"/>
    </row>
    <row r="2673" spans="1:97" s="1376" customFormat="1">
      <c r="A2673" s="722"/>
      <c r="B2673" s="722"/>
      <c r="C2673" s="722"/>
      <c r="D2673" s="722"/>
      <c r="E2673" s="722"/>
      <c r="F2673" s="757"/>
      <c r="G2673" s="757"/>
      <c r="H2673" s="757"/>
      <c r="I2673" s="757"/>
      <c r="J2673" s="757"/>
      <c r="K2673" s="758"/>
      <c r="L2673" s="758"/>
      <c r="M2673" s="722"/>
      <c r="N2673" s="736"/>
      <c r="O2673" s="736"/>
      <c r="P2673" s="736"/>
      <c r="Q2673" s="736"/>
      <c r="R2673" s="736"/>
      <c r="S2673" s="736"/>
      <c r="T2673" s="736"/>
      <c r="U2673" s="736"/>
      <c r="BA2673" s="722"/>
      <c r="BB2673" s="722"/>
      <c r="BC2673" s="722"/>
      <c r="BD2673" s="722"/>
      <c r="BE2673" s="722"/>
      <c r="BF2673" s="722"/>
      <c r="BG2673" s="722"/>
      <c r="BH2673" s="722"/>
      <c r="BI2673" s="722"/>
      <c r="BJ2673" s="722"/>
      <c r="BK2673" s="722"/>
      <c r="BL2673" s="722"/>
      <c r="BM2673" s="722"/>
      <c r="BN2673" s="722"/>
      <c r="BO2673" s="722"/>
      <c r="BP2673" s="722"/>
      <c r="BQ2673" s="722"/>
      <c r="BR2673" s="722"/>
      <c r="BS2673" s="722"/>
      <c r="BT2673" s="722"/>
      <c r="BU2673" s="722"/>
      <c r="BV2673" s="722"/>
      <c r="BW2673" s="722"/>
      <c r="BX2673" s="722"/>
      <c r="BY2673" s="722"/>
      <c r="BZ2673" s="722"/>
      <c r="CA2673" s="722"/>
      <c r="CB2673" s="722"/>
      <c r="CC2673" s="722"/>
      <c r="CD2673" s="722"/>
      <c r="CE2673" s="722"/>
      <c r="CF2673" s="722"/>
      <c r="CG2673" s="722"/>
      <c r="CH2673" s="722"/>
      <c r="CI2673" s="722"/>
      <c r="CJ2673" s="722"/>
      <c r="CK2673" s="722"/>
      <c r="CL2673" s="722"/>
      <c r="CM2673" s="722"/>
      <c r="CN2673" s="722"/>
      <c r="CO2673" s="722"/>
      <c r="CP2673" s="722"/>
      <c r="CQ2673" s="722"/>
      <c r="CR2673" s="722"/>
      <c r="CS2673" s="722"/>
    </row>
    <row r="2674" spans="1:97" s="1376" customFormat="1">
      <c r="A2674" s="722"/>
      <c r="B2674" s="722"/>
      <c r="C2674" s="722"/>
      <c r="D2674" s="722"/>
      <c r="E2674" s="722"/>
      <c r="F2674" s="757"/>
      <c r="G2674" s="757"/>
      <c r="H2674" s="757"/>
      <c r="I2674" s="757"/>
      <c r="J2674" s="757"/>
      <c r="K2674" s="758"/>
      <c r="L2674" s="758"/>
      <c r="M2674" s="722"/>
      <c r="N2674" s="736"/>
      <c r="O2674" s="736"/>
      <c r="P2674" s="736"/>
      <c r="Q2674" s="736"/>
      <c r="R2674" s="736"/>
      <c r="S2674" s="736"/>
      <c r="T2674" s="736"/>
      <c r="U2674" s="736"/>
      <c r="BA2674" s="722"/>
      <c r="BB2674" s="722"/>
      <c r="BC2674" s="722"/>
      <c r="BD2674" s="722"/>
      <c r="BE2674" s="722"/>
      <c r="BF2674" s="722"/>
      <c r="BG2674" s="722"/>
      <c r="BH2674" s="722"/>
      <c r="BI2674" s="722"/>
      <c r="BJ2674" s="722"/>
      <c r="BK2674" s="722"/>
      <c r="BL2674" s="722"/>
      <c r="BM2674" s="722"/>
      <c r="BN2674" s="722"/>
      <c r="BO2674" s="722"/>
      <c r="BP2674" s="722"/>
      <c r="BQ2674" s="722"/>
      <c r="BR2674" s="722"/>
      <c r="BS2674" s="722"/>
      <c r="BT2674" s="722"/>
      <c r="BU2674" s="722"/>
      <c r="BV2674" s="722"/>
      <c r="BW2674" s="722"/>
      <c r="BX2674" s="722"/>
      <c r="BY2674" s="722"/>
      <c r="BZ2674" s="722"/>
      <c r="CA2674" s="722"/>
      <c r="CB2674" s="722"/>
      <c r="CC2674" s="722"/>
      <c r="CD2674" s="722"/>
      <c r="CE2674" s="722"/>
      <c r="CF2674" s="722"/>
      <c r="CG2674" s="722"/>
      <c r="CH2674" s="722"/>
      <c r="CI2674" s="722"/>
      <c r="CJ2674" s="722"/>
      <c r="CK2674" s="722"/>
      <c r="CL2674" s="722"/>
      <c r="CM2674" s="722"/>
      <c r="CN2674" s="722"/>
      <c r="CO2674" s="722"/>
      <c r="CP2674" s="722"/>
      <c r="CQ2674" s="722"/>
      <c r="CR2674" s="722"/>
      <c r="CS2674" s="722"/>
    </row>
    <row r="2675" spans="1:97" s="1376" customFormat="1">
      <c r="A2675" s="722"/>
      <c r="B2675" s="722"/>
      <c r="C2675" s="722"/>
      <c r="D2675" s="722"/>
      <c r="E2675" s="722"/>
      <c r="F2675" s="757"/>
      <c r="G2675" s="757"/>
      <c r="H2675" s="757"/>
      <c r="I2675" s="757"/>
      <c r="J2675" s="757"/>
      <c r="K2675" s="758"/>
      <c r="L2675" s="758"/>
      <c r="M2675" s="722"/>
      <c r="N2675" s="736"/>
      <c r="O2675" s="736"/>
      <c r="P2675" s="736"/>
      <c r="Q2675" s="736"/>
      <c r="R2675" s="736"/>
      <c r="S2675" s="736"/>
      <c r="T2675" s="736"/>
      <c r="U2675" s="736"/>
      <c r="BA2675" s="722"/>
      <c r="BB2675" s="722"/>
      <c r="BC2675" s="722"/>
      <c r="BD2675" s="722"/>
      <c r="BE2675" s="722"/>
      <c r="BF2675" s="722"/>
      <c r="BG2675" s="722"/>
      <c r="BH2675" s="722"/>
      <c r="BI2675" s="722"/>
      <c r="BJ2675" s="722"/>
      <c r="BK2675" s="722"/>
      <c r="BL2675" s="722"/>
      <c r="BM2675" s="722"/>
      <c r="BN2675" s="722"/>
      <c r="BO2675" s="722"/>
      <c r="BP2675" s="722"/>
      <c r="BQ2675" s="722"/>
      <c r="BR2675" s="722"/>
      <c r="BS2675" s="722"/>
      <c r="BT2675" s="722"/>
      <c r="BU2675" s="722"/>
      <c r="BV2675" s="722"/>
      <c r="BW2675" s="722"/>
      <c r="BX2675" s="722"/>
      <c r="BY2675" s="722"/>
      <c r="BZ2675" s="722"/>
      <c r="CA2675" s="722"/>
      <c r="CB2675" s="722"/>
      <c r="CC2675" s="722"/>
      <c r="CD2675" s="722"/>
      <c r="CE2675" s="722"/>
      <c r="CF2675" s="722"/>
      <c r="CG2675" s="722"/>
      <c r="CH2675" s="722"/>
      <c r="CI2675" s="722"/>
      <c r="CJ2675" s="722"/>
      <c r="CK2675" s="722"/>
      <c r="CL2675" s="722"/>
      <c r="CM2675" s="722"/>
      <c r="CN2675" s="722"/>
      <c r="CO2675" s="722"/>
      <c r="CP2675" s="722"/>
      <c r="CQ2675" s="722"/>
      <c r="CR2675" s="722"/>
      <c r="CS2675" s="722"/>
    </row>
    <row r="2676" spans="1:97" s="1376" customFormat="1">
      <c r="A2676" s="722"/>
      <c r="B2676" s="722"/>
      <c r="C2676" s="722"/>
      <c r="D2676" s="722"/>
      <c r="E2676" s="722"/>
      <c r="F2676" s="757"/>
      <c r="G2676" s="757"/>
      <c r="H2676" s="757"/>
      <c r="I2676" s="757"/>
      <c r="J2676" s="757"/>
      <c r="K2676" s="758"/>
      <c r="L2676" s="758"/>
      <c r="M2676" s="722"/>
      <c r="N2676" s="736"/>
      <c r="O2676" s="736"/>
      <c r="P2676" s="736"/>
      <c r="Q2676" s="736"/>
      <c r="R2676" s="736"/>
      <c r="S2676" s="736"/>
      <c r="T2676" s="736"/>
      <c r="U2676" s="736"/>
      <c r="BA2676" s="722"/>
      <c r="BB2676" s="722"/>
      <c r="BC2676" s="722"/>
      <c r="BD2676" s="722"/>
      <c r="BE2676" s="722"/>
      <c r="BF2676" s="722"/>
      <c r="BG2676" s="722"/>
      <c r="BH2676" s="722"/>
      <c r="BI2676" s="722"/>
      <c r="BJ2676" s="722"/>
      <c r="BK2676" s="722"/>
      <c r="BL2676" s="722"/>
      <c r="BM2676" s="722"/>
      <c r="BN2676" s="722"/>
      <c r="BO2676" s="722"/>
      <c r="BP2676" s="722"/>
      <c r="BQ2676" s="722"/>
      <c r="BR2676" s="722"/>
      <c r="BS2676" s="722"/>
      <c r="BT2676" s="722"/>
      <c r="BU2676" s="722"/>
      <c r="BV2676" s="722"/>
      <c r="BW2676" s="722"/>
      <c r="BX2676" s="722"/>
      <c r="BY2676" s="722"/>
      <c r="BZ2676" s="722"/>
      <c r="CA2676" s="722"/>
      <c r="CB2676" s="722"/>
      <c r="CC2676" s="722"/>
      <c r="CD2676" s="722"/>
      <c r="CE2676" s="722"/>
      <c r="CF2676" s="722"/>
      <c r="CG2676" s="722"/>
      <c r="CH2676" s="722"/>
      <c r="CI2676" s="722"/>
      <c r="CJ2676" s="722"/>
      <c r="CK2676" s="722"/>
      <c r="CL2676" s="722"/>
      <c r="CM2676" s="722"/>
      <c r="CN2676" s="722"/>
      <c r="CO2676" s="722"/>
      <c r="CP2676" s="722"/>
      <c r="CQ2676" s="722"/>
      <c r="CR2676" s="722"/>
      <c r="CS2676" s="722"/>
    </row>
    <row r="2677" spans="1:97" s="1376" customFormat="1">
      <c r="A2677" s="722"/>
      <c r="B2677" s="722"/>
      <c r="C2677" s="722"/>
      <c r="D2677" s="722"/>
      <c r="E2677" s="722"/>
      <c r="F2677" s="757"/>
      <c r="G2677" s="757"/>
      <c r="H2677" s="757"/>
      <c r="I2677" s="757"/>
      <c r="J2677" s="757"/>
      <c r="K2677" s="758"/>
      <c r="L2677" s="758"/>
      <c r="M2677" s="722"/>
      <c r="N2677" s="736"/>
      <c r="O2677" s="736"/>
      <c r="P2677" s="736"/>
      <c r="Q2677" s="736"/>
      <c r="R2677" s="736"/>
      <c r="S2677" s="736"/>
      <c r="T2677" s="736"/>
      <c r="U2677" s="736"/>
      <c r="BA2677" s="722"/>
      <c r="BB2677" s="722"/>
      <c r="BC2677" s="722"/>
      <c r="BD2677" s="722"/>
      <c r="BE2677" s="722"/>
      <c r="BF2677" s="722"/>
      <c r="BG2677" s="722"/>
      <c r="BH2677" s="722"/>
      <c r="BI2677" s="722"/>
      <c r="BJ2677" s="722"/>
      <c r="BK2677" s="722"/>
      <c r="BL2677" s="722"/>
      <c r="BM2677" s="722"/>
      <c r="BN2677" s="722"/>
      <c r="BO2677" s="722"/>
      <c r="BP2677" s="722"/>
      <c r="BQ2677" s="722"/>
      <c r="BR2677" s="722"/>
      <c r="BS2677" s="722"/>
      <c r="BT2677" s="722"/>
      <c r="BU2677" s="722"/>
      <c r="BV2677" s="722"/>
      <c r="BW2677" s="722"/>
      <c r="BX2677" s="722"/>
      <c r="BY2677" s="722"/>
      <c r="BZ2677" s="722"/>
      <c r="CA2677" s="722"/>
      <c r="CB2677" s="722"/>
      <c r="CC2677" s="722"/>
      <c r="CD2677" s="722"/>
      <c r="CE2677" s="722"/>
      <c r="CF2677" s="722"/>
      <c r="CG2677" s="722"/>
      <c r="CH2677" s="722"/>
      <c r="CI2677" s="722"/>
      <c r="CJ2677" s="722"/>
      <c r="CK2677" s="722"/>
      <c r="CL2677" s="722"/>
      <c r="CM2677" s="722"/>
      <c r="CN2677" s="722"/>
      <c r="CO2677" s="722"/>
      <c r="CP2677" s="722"/>
      <c r="CQ2677" s="722"/>
      <c r="CR2677" s="722"/>
      <c r="CS2677" s="722"/>
    </row>
    <row r="2678" spans="1:97" s="1376" customFormat="1">
      <c r="A2678" s="722"/>
      <c r="B2678" s="722"/>
      <c r="C2678" s="722"/>
      <c r="D2678" s="722"/>
      <c r="E2678" s="722"/>
      <c r="F2678" s="757"/>
      <c r="G2678" s="757"/>
      <c r="H2678" s="757"/>
      <c r="I2678" s="757"/>
      <c r="J2678" s="757"/>
      <c r="K2678" s="758"/>
      <c r="L2678" s="758"/>
      <c r="M2678" s="722"/>
      <c r="N2678" s="736"/>
      <c r="O2678" s="736"/>
      <c r="P2678" s="736"/>
      <c r="Q2678" s="736"/>
      <c r="R2678" s="736"/>
      <c r="S2678" s="736"/>
      <c r="T2678" s="736"/>
      <c r="U2678" s="736"/>
      <c r="BA2678" s="722"/>
      <c r="BB2678" s="722"/>
      <c r="BC2678" s="722"/>
      <c r="BD2678" s="722"/>
      <c r="BE2678" s="722"/>
      <c r="BF2678" s="722"/>
      <c r="BG2678" s="722"/>
      <c r="BH2678" s="722"/>
      <c r="BI2678" s="722"/>
      <c r="BJ2678" s="722"/>
      <c r="BK2678" s="722"/>
      <c r="BL2678" s="722"/>
      <c r="BM2678" s="722"/>
      <c r="BN2678" s="722"/>
      <c r="BO2678" s="722"/>
      <c r="BP2678" s="722"/>
      <c r="BQ2678" s="722"/>
      <c r="BR2678" s="722"/>
      <c r="BS2678" s="722"/>
      <c r="BT2678" s="722"/>
      <c r="BU2678" s="722"/>
      <c r="BV2678" s="722"/>
      <c r="BW2678" s="722"/>
      <c r="BX2678" s="722"/>
      <c r="BY2678" s="722"/>
      <c r="BZ2678" s="722"/>
      <c r="CA2678" s="722"/>
      <c r="CB2678" s="722"/>
      <c r="CC2678" s="722"/>
      <c r="CD2678" s="722"/>
      <c r="CE2678" s="722"/>
      <c r="CF2678" s="722"/>
      <c r="CG2678" s="722"/>
      <c r="CH2678" s="722"/>
      <c r="CI2678" s="722"/>
      <c r="CJ2678" s="722"/>
      <c r="CK2678" s="722"/>
      <c r="CL2678" s="722"/>
      <c r="CM2678" s="722"/>
      <c r="CN2678" s="722"/>
      <c r="CO2678" s="722"/>
      <c r="CP2678" s="722"/>
      <c r="CQ2678" s="722"/>
      <c r="CR2678" s="722"/>
      <c r="CS2678" s="722"/>
    </row>
    <row r="2679" spans="1:97" s="1376" customFormat="1">
      <c r="A2679" s="722"/>
      <c r="B2679" s="722"/>
      <c r="C2679" s="722"/>
      <c r="D2679" s="722"/>
      <c r="E2679" s="722"/>
      <c r="F2679" s="757"/>
      <c r="G2679" s="757"/>
      <c r="H2679" s="757"/>
      <c r="I2679" s="757"/>
      <c r="J2679" s="757"/>
      <c r="K2679" s="758"/>
      <c r="L2679" s="758"/>
      <c r="M2679" s="722"/>
      <c r="N2679" s="736"/>
      <c r="O2679" s="736"/>
      <c r="P2679" s="736"/>
      <c r="Q2679" s="736"/>
      <c r="R2679" s="736"/>
      <c r="S2679" s="736"/>
      <c r="T2679" s="736"/>
      <c r="U2679" s="736"/>
      <c r="BA2679" s="722"/>
      <c r="BB2679" s="722"/>
      <c r="BC2679" s="722"/>
      <c r="BD2679" s="722"/>
      <c r="BE2679" s="722"/>
      <c r="BF2679" s="722"/>
      <c r="BG2679" s="722"/>
      <c r="BH2679" s="722"/>
      <c r="BI2679" s="722"/>
      <c r="BJ2679" s="722"/>
      <c r="BK2679" s="722"/>
      <c r="BL2679" s="722"/>
      <c r="BM2679" s="722"/>
      <c r="BN2679" s="722"/>
      <c r="BO2679" s="722"/>
      <c r="BP2679" s="722"/>
      <c r="BQ2679" s="722"/>
      <c r="BR2679" s="722"/>
      <c r="BS2679" s="722"/>
      <c r="BT2679" s="722"/>
      <c r="BU2679" s="722"/>
      <c r="BV2679" s="722"/>
      <c r="BW2679" s="722"/>
      <c r="BX2679" s="722"/>
      <c r="BY2679" s="722"/>
      <c r="BZ2679" s="722"/>
      <c r="CA2679" s="722"/>
      <c r="CB2679" s="722"/>
      <c r="CC2679" s="722"/>
      <c r="CD2679" s="722"/>
      <c r="CE2679" s="722"/>
      <c r="CF2679" s="722"/>
      <c r="CG2679" s="722"/>
      <c r="CH2679" s="722"/>
      <c r="CI2679" s="722"/>
      <c r="CJ2679" s="722"/>
      <c r="CK2679" s="722"/>
      <c r="CL2679" s="722"/>
      <c r="CM2679" s="722"/>
      <c r="CN2679" s="722"/>
      <c r="CO2679" s="722"/>
      <c r="CP2679" s="722"/>
      <c r="CQ2679" s="722"/>
      <c r="CR2679" s="722"/>
      <c r="CS2679" s="722"/>
    </row>
    <row r="2680" spans="1:97" s="1376" customFormat="1">
      <c r="A2680" s="722"/>
      <c r="B2680" s="722"/>
      <c r="C2680" s="722"/>
      <c r="D2680" s="722"/>
      <c r="E2680" s="722"/>
      <c r="F2680" s="757"/>
      <c r="G2680" s="757"/>
      <c r="H2680" s="757"/>
      <c r="I2680" s="757"/>
      <c r="J2680" s="757"/>
      <c r="K2680" s="758"/>
      <c r="L2680" s="758"/>
      <c r="M2680" s="722"/>
      <c r="N2680" s="736"/>
      <c r="O2680" s="736"/>
      <c r="P2680" s="736"/>
      <c r="Q2680" s="736"/>
      <c r="R2680" s="736"/>
      <c r="S2680" s="736"/>
      <c r="T2680" s="736"/>
      <c r="U2680" s="736"/>
      <c r="BA2680" s="722"/>
      <c r="BB2680" s="722"/>
      <c r="BC2680" s="722"/>
      <c r="BD2680" s="722"/>
      <c r="BE2680" s="722"/>
      <c r="BF2680" s="722"/>
      <c r="BG2680" s="722"/>
      <c r="BH2680" s="722"/>
      <c r="BI2680" s="722"/>
      <c r="BJ2680" s="722"/>
      <c r="BK2680" s="722"/>
      <c r="BL2680" s="722"/>
      <c r="BM2680" s="722"/>
      <c r="BN2680" s="722"/>
      <c r="BO2680" s="722"/>
      <c r="BP2680" s="722"/>
      <c r="BQ2680" s="722"/>
      <c r="BR2680" s="722"/>
      <c r="BS2680" s="722"/>
      <c r="BT2680" s="722"/>
      <c r="BU2680" s="722"/>
      <c r="BV2680" s="722"/>
      <c r="BW2680" s="722"/>
      <c r="BX2680" s="722"/>
      <c r="BY2680" s="722"/>
      <c r="BZ2680" s="722"/>
      <c r="CA2680" s="722"/>
      <c r="CB2680" s="722"/>
      <c r="CC2680" s="722"/>
      <c r="CD2680" s="722"/>
      <c r="CE2680" s="722"/>
      <c r="CF2680" s="722"/>
      <c r="CG2680" s="722"/>
      <c r="CH2680" s="722"/>
      <c r="CI2680" s="722"/>
      <c r="CJ2680" s="722"/>
      <c r="CK2680" s="722"/>
      <c r="CL2680" s="722"/>
      <c r="CM2680" s="722"/>
      <c r="CN2680" s="722"/>
      <c r="CO2680" s="722"/>
      <c r="CP2680" s="722"/>
      <c r="CQ2680" s="722"/>
      <c r="CR2680" s="722"/>
      <c r="CS2680" s="722"/>
    </row>
    <row r="2681" spans="1:97" s="1376" customFormat="1">
      <c r="A2681" s="722"/>
      <c r="B2681" s="722"/>
      <c r="C2681" s="722"/>
      <c r="D2681" s="722"/>
      <c r="E2681" s="722"/>
      <c r="F2681" s="757"/>
      <c r="G2681" s="757"/>
      <c r="H2681" s="757"/>
      <c r="I2681" s="757"/>
      <c r="J2681" s="757"/>
      <c r="K2681" s="758"/>
      <c r="L2681" s="758"/>
      <c r="M2681" s="722"/>
      <c r="N2681" s="736"/>
      <c r="O2681" s="736"/>
      <c r="P2681" s="736"/>
      <c r="Q2681" s="736"/>
      <c r="R2681" s="736"/>
      <c r="S2681" s="736"/>
      <c r="T2681" s="736"/>
      <c r="U2681" s="736"/>
      <c r="BA2681" s="722"/>
      <c r="BB2681" s="722"/>
      <c r="BC2681" s="722"/>
      <c r="BD2681" s="722"/>
      <c r="BE2681" s="722"/>
      <c r="BF2681" s="722"/>
      <c r="BG2681" s="722"/>
      <c r="BH2681" s="722"/>
      <c r="BI2681" s="722"/>
      <c r="BJ2681" s="722"/>
      <c r="BK2681" s="722"/>
      <c r="BL2681" s="722"/>
      <c r="BM2681" s="722"/>
      <c r="BN2681" s="722"/>
      <c r="BO2681" s="722"/>
      <c r="BP2681" s="722"/>
      <c r="BQ2681" s="722"/>
      <c r="BR2681" s="722"/>
      <c r="BS2681" s="722"/>
      <c r="BT2681" s="722"/>
      <c r="BU2681" s="722"/>
      <c r="BV2681" s="722"/>
      <c r="BW2681" s="722"/>
      <c r="BX2681" s="722"/>
      <c r="BY2681" s="722"/>
      <c r="BZ2681" s="722"/>
      <c r="CA2681" s="722"/>
      <c r="CB2681" s="722"/>
      <c r="CC2681" s="722"/>
      <c r="CD2681" s="722"/>
      <c r="CE2681" s="722"/>
      <c r="CF2681" s="722"/>
      <c r="CG2681" s="722"/>
      <c r="CH2681" s="722"/>
      <c r="CI2681" s="722"/>
      <c r="CJ2681" s="722"/>
      <c r="CK2681" s="722"/>
      <c r="CL2681" s="722"/>
      <c r="CM2681" s="722"/>
      <c r="CN2681" s="722"/>
      <c r="CO2681" s="722"/>
      <c r="CP2681" s="722"/>
      <c r="CQ2681" s="722"/>
      <c r="CR2681" s="722"/>
      <c r="CS2681" s="722"/>
    </row>
    <row r="2682" spans="1:97" s="1376" customFormat="1">
      <c r="A2682" s="722"/>
      <c r="B2682" s="722"/>
      <c r="C2682" s="722"/>
      <c r="D2682" s="722"/>
      <c r="E2682" s="722"/>
      <c r="F2682" s="757"/>
      <c r="G2682" s="757"/>
      <c r="H2682" s="757"/>
      <c r="I2682" s="757"/>
      <c r="J2682" s="757"/>
      <c r="K2682" s="758"/>
      <c r="L2682" s="758"/>
      <c r="M2682" s="722"/>
      <c r="N2682" s="736"/>
      <c r="O2682" s="736"/>
      <c r="P2682" s="736"/>
      <c r="Q2682" s="736"/>
      <c r="R2682" s="736"/>
      <c r="S2682" s="736"/>
      <c r="T2682" s="736"/>
      <c r="U2682" s="736"/>
      <c r="BA2682" s="722"/>
      <c r="BB2682" s="722"/>
      <c r="BC2682" s="722"/>
      <c r="BD2682" s="722"/>
      <c r="BE2682" s="722"/>
      <c r="BF2682" s="722"/>
      <c r="BG2682" s="722"/>
      <c r="BH2682" s="722"/>
      <c r="BI2682" s="722"/>
      <c r="BJ2682" s="722"/>
      <c r="BK2682" s="722"/>
      <c r="BL2682" s="722"/>
      <c r="BM2682" s="722"/>
      <c r="BN2682" s="722"/>
      <c r="BO2682" s="722"/>
      <c r="BP2682" s="722"/>
      <c r="BQ2682" s="722"/>
      <c r="BR2682" s="722"/>
      <c r="BS2682" s="722"/>
      <c r="BT2682" s="722"/>
      <c r="BU2682" s="722"/>
      <c r="BV2682" s="722"/>
      <c r="BW2682" s="722"/>
      <c r="BX2682" s="722"/>
      <c r="BY2682" s="722"/>
      <c r="BZ2682" s="722"/>
      <c r="CA2682" s="722"/>
      <c r="CB2682" s="722"/>
      <c r="CC2682" s="722"/>
      <c r="CD2682" s="722"/>
      <c r="CE2682" s="722"/>
      <c r="CF2682" s="722"/>
      <c r="CG2682" s="722"/>
      <c r="CH2682" s="722"/>
      <c r="CI2682" s="722"/>
      <c r="CJ2682" s="722"/>
      <c r="CK2682" s="722"/>
      <c r="CL2682" s="722"/>
      <c r="CM2682" s="722"/>
      <c r="CN2682" s="722"/>
      <c r="CO2682" s="722"/>
      <c r="CP2682" s="722"/>
      <c r="CQ2682" s="722"/>
      <c r="CR2682" s="722"/>
      <c r="CS2682" s="722"/>
    </row>
    <row r="2683" spans="1:97" s="1376" customFormat="1">
      <c r="A2683" s="722"/>
      <c r="B2683" s="722"/>
      <c r="C2683" s="722"/>
      <c r="D2683" s="722"/>
      <c r="E2683" s="722"/>
      <c r="F2683" s="757"/>
      <c r="G2683" s="757"/>
      <c r="H2683" s="757"/>
      <c r="I2683" s="757"/>
      <c r="J2683" s="757"/>
      <c r="K2683" s="758"/>
      <c r="L2683" s="758"/>
      <c r="M2683" s="722"/>
      <c r="N2683" s="736"/>
      <c r="O2683" s="736"/>
      <c r="P2683" s="736"/>
      <c r="Q2683" s="736"/>
      <c r="R2683" s="736"/>
      <c r="S2683" s="736"/>
      <c r="T2683" s="736"/>
      <c r="U2683" s="736"/>
      <c r="BA2683" s="722"/>
      <c r="BB2683" s="722"/>
      <c r="BC2683" s="722"/>
      <c r="BD2683" s="722"/>
      <c r="BE2683" s="722"/>
      <c r="BF2683" s="722"/>
      <c r="BG2683" s="722"/>
      <c r="BH2683" s="722"/>
      <c r="BI2683" s="722"/>
      <c r="BJ2683" s="722"/>
      <c r="BK2683" s="722"/>
      <c r="BL2683" s="722"/>
      <c r="BM2683" s="722"/>
      <c r="BN2683" s="722"/>
      <c r="BO2683" s="722"/>
      <c r="BP2683" s="722"/>
      <c r="BQ2683" s="722"/>
      <c r="BR2683" s="722"/>
      <c r="BS2683" s="722"/>
      <c r="BT2683" s="722"/>
      <c r="BU2683" s="722"/>
      <c r="BV2683" s="722"/>
      <c r="BW2683" s="722"/>
      <c r="BX2683" s="722"/>
      <c r="BY2683" s="722"/>
      <c r="BZ2683" s="722"/>
      <c r="CA2683" s="722"/>
      <c r="CB2683" s="722"/>
      <c r="CC2683" s="722"/>
      <c r="CD2683" s="722"/>
      <c r="CE2683" s="722"/>
      <c r="CF2683" s="722"/>
      <c r="CG2683" s="722"/>
      <c r="CH2683" s="722"/>
      <c r="CI2683" s="722"/>
      <c r="CJ2683" s="722"/>
      <c r="CK2683" s="722"/>
      <c r="CL2683" s="722"/>
      <c r="CM2683" s="722"/>
      <c r="CN2683" s="722"/>
      <c r="CO2683" s="722"/>
      <c r="CP2683" s="722"/>
      <c r="CQ2683" s="722"/>
      <c r="CR2683" s="722"/>
      <c r="CS2683" s="722"/>
    </row>
    <row r="2684" spans="1:97" s="1376" customFormat="1">
      <c r="A2684" s="722"/>
      <c r="B2684" s="722"/>
      <c r="C2684" s="722"/>
      <c r="D2684" s="722"/>
      <c r="E2684" s="722"/>
      <c r="F2684" s="757"/>
      <c r="G2684" s="757"/>
      <c r="H2684" s="757"/>
      <c r="I2684" s="757"/>
      <c r="J2684" s="757"/>
      <c r="K2684" s="758"/>
      <c r="L2684" s="758"/>
      <c r="M2684" s="722"/>
      <c r="N2684" s="736"/>
      <c r="O2684" s="736"/>
      <c r="P2684" s="736"/>
      <c r="Q2684" s="736"/>
      <c r="R2684" s="736"/>
      <c r="S2684" s="736"/>
      <c r="T2684" s="736"/>
      <c r="U2684" s="736"/>
      <c r="BA2684" s="722"/>
      <c r="BB2684" s="722"/>
      <c r="BC2684" s="722"/>
      <c r="BD2684" s="722"/>
      <c r="BE2684" s="722"/>
      <c r="BF2684" s="722"/>
      <c r="BG2684" s="722"/>
      <c r="BH2684" s="722"/>
      <c r="BI2684" s="722"/>
      <c r="BJ2684" s="722"/>
      <c r="BK2684" s="722"/>
      <c r="BL2684" s="722"/>
      <c r="BM2684" s="722"/>
      <c r="BN2684" s="722"/>
      <c r="BO2684" s="722"/>
      <c r="BP2684" s="722"/>
      <c r="BQ2684" s="722"/>
      <c r="BR2684" s="722"/>
      <c r="BS2684" s="722"/>
      <c r="BT2684" s="722"/>
      <c r="BU2684" s="722"/>
      <c r="BV2684" s="722"/>
      <c r="BW2684" s="722"/>
      <c r="BX2684" s="722"/>
      <c r="BY2684" s="722"/>
      <c r="BZ2684" s="722"/>
      <c r="CA2684" s="722"/>
      <c r="CB2684" s="722"/>
      <c r="CC2684" s="722"/>
      <c r="CD2684" s="722"/>
      <c r="CE2684" s="722"/>
      <c r="CF2684" s="722"/>
      <c r="CG2684" s="722"/>
      <c r="CH2684" s="722"/>
      <c r="CI2684" s="722"/>
      <c r="CJ2684" s="722"/>
      <c r="CK2684" s="722"/>
      <c r="CL2684" s="722"/>
      <c r="CM2684" s="722"/>
      <c r="CN2684" s="722"/>
      <c r="CO2684" s="722"/>
      <c r="CP2684" s="722"/>
      <c r="CQ2684" s="722"/>
      <c r="CR2684" s="722"/>
      <c r="CS2684" s="722"/>
    </row>
    <row r="2685" spans="1:97" s="1376" customFormat="1">
      <c r="A2685" s="722"/>
      <c r="B2685" s="722"/>
      <c r="C2685" s="722"/>
      <c r="D2685" s="722"/>
      <c r="E2685" s="722"/>
      <c r="F2685" s="757"/>
      <c r="G2685" s="757"/>
      <c r="H2685" s="757"/>
      <c r="I2685" s="757"/>
      <c r="J2685" s="757"/>
      <c r="K2685" s="758"/>
      <c r="L2685" s="758"/>
      <c r="M2685" s="722"/>
      <c r="N2685" s="736"/>
      <c r="O2685" s="736"/>
      <c r="P2685" s="736"/>
      <c r="Q2685" s="736"/>
      <c r="R2685" s="736"/>
      <c r="S2685" s="736"/>
      <c r="T2685" s="736"/>
      <c r="U2685" s="736"/>
      <c r="BA2685" s="722"/>
      <c r="BB2685" s="722"/>
      <c r="BC2685" s="722"/>
      <c r="BD2685" s="722"/>
      <c r="BE2685" s="722"/>
      <c r="BF2685" s="722"/>
      <c r="BG2685" s="722"/>
      <c r="BH2685" s="722"/>
      <c r="BI2685" s="722"/>
      <c r="BJ2685" s="722"/>
      <c r="BK2685" s="722"/>
      <c r="BL2685" s="722"/>
      <c r="BM2685" s="722"/>
      <c r="BN2685" s="722"/>
      <c r="BO2685" s="722"/>
      <c r="BP2685" s="722"/>
      <c r="BQ2685" s="722"/>
      <c r="BR2685" s="722"/>
      <c r="BS2685" s="722"/>
      <c r="BT2685" s="722"/>
      <c r="BU2685" s="722"/>
      <c r="BV2685" s="722"/>
      <c r="BW2685" s="722"/>
      <c r="BX2685" s="722"/>
      <c r="BY2685" s="722"/>
      <c r="BZ2685" s="722"/>
      <c r="CA2685" s="722"/>
      <c r="CB2685" s="722"/>
      <c r="CC2685" s="722"/>
      <c r="CD2685" s="722"/>
      <c r="CE2685" s="722"/>
      <c r="CF2685" s="722"/>
      <c r="CG2685" s="722"/>
      <c r="CH2685" s="722"/>
      <c r="CI2685" s="722"/>
      <c r="CJ2685" s="722"/>
      <c r="CK2685" s="722"/>
      <c r="CL2685" s="722"/>
      <c r="CM2685" s="722"/>
      <c r="CN2685" s="722"/>
      <c r="CO2685" s="722"/>
      <c r="CP2685" s="722"/>
      <c r="CQ2685" s="722"/>
      <c r="CR2685" s="722"/>
      <c r="CS2685" s="722"/>
    </row>
    <row r="2686" spans="1:97" s="1376" customFormat="1">
      <c r="A2686" s="722"/>
      <c r="B2686" s="722"/>
      <c r="C2686" s="722"/>
      <c r="D2686" s="722"/>
      <c r="E2686" s="722"/>
      <c r="F2686" s="757"/>
      <c r="G2686" s="757"/>
      <c r="H2686" s="757"/>
      <c r="I2686" s="757"/>
      <c r="J2686" s="757"/>
      <c r="K2686" s="758"/>
      <c r="L2686" s="758"/>
      <c r="M2686" s="722"/>
      <c r="N2686" s="736"/>
      <c r="O2686" s="736"/>
      <c r="P2686" s="736"/>
      <c r="Q2686" s="736"/>
      <c r="R2686" s="736"/>
      <c r="S2686" s="736"/>
      <c r="T2686" s="736"/>
      <c r="U2686" s="736"/>
      <c r="BA2686" s="722"/>
      <c r="BB2686" s="722"/>
      <c r="BC2686" s="722"/>
      <c r="BD2686" s="722"/>
      <c r="BE2686" s="722"/>
      <c r="BF2686" s="722"/>
      <c r="BG2686" s="722"/>
      <c r="BH2686" s="722"/>
      <c r="BI2686" s="722"/>
      <c r="BJ2686" s="722"/>
      <c r="BK2686" s="722"/>
      <c r="BL2686" s="722"/>
      <c r="BM2686" s="722"/>
      <c r="BN2686" s="722"/>
      <c r="BO2686" s="722"/>
      <c r="BP2686" s="722"/>
      <c r="BQ2686" s="722"/>
      <c r="BR2686" s="722"/>
      <c r="BS2686" s="722"/>
      <c r="BT2686" s="722"/>
      <c r="BU2686" s="722"/>
      <c r="BV2686" s="722"/>
      <c r="BW2686" s="722"/>
      <c r="BX2686" s="722"/>
      <c r="BY2686" s="722"/>
      <c r="BZ2686" s="722"/>
      <c r="CA2686" s="722"/>
      <c r="CB2686" s="722"/>
      <c r="CC2686" s="722"/>
      <c r="CD2686" s="722"/>
      <c r="CE2686" s="722"/>
      <c r="CF2686" s="722"/>
      <c r="CG2686" s="722"/>
      <c r="CH2686" s="722"/>
      <c r="CI2686" s="722"/>
      <c r="CJ2686" s="722"/>
      <c r="CK2686" s="722"/>
      <c r="CL2686" s="722"/>
      <c r="CM2686" s="722"/>
      <c r="CN2686" s="722"/>
      <c r="CO2686" s="722"/>
      <c r="CP2686" s="722"/>
      <c r="CQ2686" s="722"/>
      <c r="CR2686" s="722"/>
      <c r="CS2686" s="722"/>
    </row>
    <row r="2687" spans="1:97" s="1376" customFormat="1">
      <c r="A2687" s="722"/>
      <c r="B2687" s="722"/>
      <c r="C2687" s="722"/>
      <c r="D2687" s="722"/>
      <c r="E2687" s="722"/>
      <c r="F2687" s="757"/>
      <c r="G2687" s="757"/>
      <c r="H2687" s="757"/>
      <c r="I2687" s="757"/>
      <c r="J2687" s="757"/>
      <c r="K2687" s="758"/>
      <c r="L2687" s="758"/>
      <c r="M2687" s="722"/>
      <c r="N2687" s="736"/>
      <c r="O2687" s="736"/>
      <c r="P2687" s="736"/>
      <c r="Q2687" s="736"/>
      <c r="R2687" s="736"/>
      <c r="S2687" s="736"/>
      <c r="T2687" s="736"/>
      <c r="U2687" s="736"/>
      <c r="BA2687" s="722"/>
      <c r="BB2687" s="722"/>
      <c r="BC2687" s="722"/>
      <c r="BD2687" s="722"/>
      <c r="BE2687" s="722"/>
      <c r="BF2687" s="722"/>
      <c r="BG2687" s="722"/>
      <c r="BH2687" s="722"/>
      <c r="BI2687" s="722"/>
      <c r="BJ2687" s="722"/>
      <c r="BK2687" s="722"/>
      <c r="BL2687" s="722"/>
      <c r="BM2687" s="722"/>
      <c r="BN2687" s="722"/>
      <c r="BO2687" s="722"/>
      <c r="BP2687" s="722"/>
      <c r="BQ2687" s="722"/>
      <c r="BR2687" s="722"/>
      <c r="BS2687" s="722"/>
      <c r="BT2687" s="722"/>
      <c r="BU2687" s="722"/>
      <c r="BV2687" s="722"/>
      <c r="BW2687" s="722"/>
      <c r="BX2687" s="722"/>
      <c r="BY2687" s="722"/>
      <c r="BZ2687" s="722"/>
      <c r="CA2687" s="722"/>
      <c r="CB2687" s="722"/>
      <c r="CC2687" s="722"/>
      <c r="CD2687" s="722"/>
      <c r="CE2687" s="722"/>
      <c r="CF2687" s="722"/>
      <c r="CG2687" s="722"/>
      <c r="CH2687" s="722"/>
      <c r="CI2687" s="722"/>
      <c r="CJ2687" s="722"/>
      <c r="CK2687" s="722"/>
      <c r="CL2687" s="722"/>
      <c r="CM2687" s="722"/>
      <c r="CN2687" s="722"/>
      <c r="CO2687" s="722"/>
      <c r="CP2687" s="722"/>
      <c r="CQ2687" s="722"/>
      <c r="CR2687" s="722"/>
      <c r="CS2687" s="722"/>
    </row>
    <row r="2688" spans="1:97" s="1376" customFormat="1">
      <c r="A2688" s="722"/>
      <c r="B2688" s="722"/>
      <c r="C2688" s="722"/>
      <c r="D2688" s="722"/>
      <c r="E2688" s="722"/>
      <c r="F2688" s="757"/>
      <c r="G2688" s="757"/>
      <c r="H2688" s="757"/>
      <c r="I2688" s="757"/>
      <c r="J2688" s="757"/>
      <c r="K2688" s="758"/>
      <c r="L2688" s="758"/>
      <c r="M2688" s="722"/>
      <c r="N2688" s="736"/>
      <c r="O2688" s="736"/>
      <c r="P2688" s="736"/>
      <c r="Q2688" s="736"/>
      <c r="R2688" s="736"/>
      <c r="S2688" s="736"/>
      <c r="T2688" s="736"/>
      <c r="U2688" s="736"/>
      <c r="BA2688" s="722"/>
      <c r="BB2688" s="722"/>
      <c r="BC2688" s="722"/>
      <c r="BD2688" s="722"/>
      <c r="BE2688" s="722"/>
      <c r="BF2688" s="722"/>
      <c r="BG2688" s="722"/>
      <c r="BH2688" s="722"/>
      <c r="BI2688" s="722"/>
      <c r="BJ2688" s="722"/>
      <c r="BK2688" s="722"/>
      <c r="BL2688" s="722"/>
      <c r="BM2688" s="722"/>
      <c r="BN2688" s="722"/>
      <c r="BO2688" s="722"/>
      <c r="BP2688" s="722"/>
      <c r="BQ2688" s="722"/>
      <c r="BR2688" s="722"/>
      <c r="BS2688" s="722"/>
      <c r="BT2688" s="722"/>
      <c r="BU2688" s="722"/>
      <c r="BV2688" s="722"/>
      <c r="BW2688" s="722"/>
      <c r="BX2688" s="722"/>
      <c r="BY2688" s="722"/>
      <c r="BZ2688" s="722"/>
      <c r="CA2688" s="722"/>
      <c r="CB2688" s="722"/>
      <c r="CC2688" s="722"/>
      <c r="CD2688" s="722"/>
      <c r="CE2688" s="722"/>
      <c r="CF2688" s="722"/>
      <c r="CG2688" s="722"/>
      <c r="CH2688" s="722"/>
      <c r="CI2688" s="722"/>
      <c r="CJ2688" s="722"/>
      <c r="CK2688" s="722"/>
      <c r="CL2688" s="722"/>
      <c r="CM2688" s="722"/>
      <c r="CN2688" s="722"/>
      <c r="CO2688" s="722"/>
      <c r="CP2688" s="722"/>
      <c r="CQ2688" s="722"/>
      <c r="CR2688" s="722"/>
      <c r="CS2688" s="722"/>
    </row>
    <row r="2689" spans="1:97" s="1376" customFormat="1">
      <c r="A2689" s="722"/>
      <c r="B2689" s="722"/>
      <c r="C2689" s="722"/>
      <c r="D2689" s="722"/>
      <c r="E2689" s="722"/>
      <c r="F2689" s="757"/>
      <c r="G2689" s="757"/>
      <c r="H2689" s="757"/>
      <c r="I2689" s="757"/>
      <c r="J2689" s="757"/>
      <c r="K2689" s="758"/>
      <c r="L2689" s="758"/>
      <c r="M2689" s="722"/>
      <c r="N2689" s="736"/>
      <c r="O2689" s="736"/>
      <c r="P2689" s="736"/>
      <c r="Q2689" s="736"/>
      <c r="R2689" s="736"/>
      <c r="S2689" s="736"/>
      <c r="T2689" s="736"/>
      <c r="U2689" s="736"/>
      <c r="BA2689" s="722"/>
      <c r="BB2689" s="722"/>
      <c r="BC2689" s="722"/>
      <c r="BD2689" s="722"/>
      <c r="BE2689" s="722"/>
      <c r="BF2689" s="722"/>
      <c r="BG2689" s="722"/>
      <c r="BH2689" s="722"/>
      <c r="BI2689" s="722"/>
      <c r="BJ2689" s="722"/>
      <c r="BK2689" s="722"/>
      <c r="BL2689" s="722"/>
      <c r="BM2689" s="722"/>
      <c r="BN2689" s="722"/>
      <c r="BO2689" s="722"/>
      <c r="BP2689" s="722"/>
      <c r="BQ2689" s="722"/>
      <c r="BR2689" s="722"/>
      <c r="BS2689" s="722"/>
      <c r="BT2689" s="722"/>
      <c r="BU2689" s="722"/>
      <c r="BV2689" s="722"/>
      <c r="BW2689" s="722"/>
      <c r="BX2689" s="722"/>
      <c r="BY2689" s="722"/>
      <c r="BZ2689" s="722"/>
      <c r="CA2689" s="722"/>
      <c r="CB2689" s="722"/>
      <c r="CC2689" s="722"/>
      <c r="CD2689" s="722"/>
      <c r="CE2689" s="722"/>
      <c r="CF2689" s="722"/>
      <c r="CG2689" s="722"/>
      <c r="CH2689" s="722"/>
      <c r="CI2689" s="722"/>
      <c r="CJ2689" s="722"/>
      <c r="CK2689" s="722"/>
      <c r="CL2689" s="722"/>
      <c r="CM2689" s="722"/>
      <c r="CN2689" s="722"/>
      <c r="CO2689" s="722"/>
      <c r="CP2689" s="722"/>
      <c r="CQ2689" s="722"/>
      <c r="CR2689" s="722"/>
      <c r="CS2689" s="722"/>
    </row>
    <row r="2690" spans="1:97" s="1376" customFormat="1">
      <c r="A2690" s="722"/>
      <c r="B2690" s="722"/>
      <c r="C2690" s="722"/>
      <c r="D2690" s="722"/>
      <c r="E2690" s="722"/>
      <c r="F2690" s="757"/>
      <c r="G2690" s="757"/>
      <c r="H2690" s="757"/>
      <c r="I2690" s="757"/>
      <c r="J2690" s="757"/>
      <c r="K2690" s="758"/>
      <c r="L2690" s="758"/>
      <c r="M2690" s="722"/>
      <c r="N2690" s="736"/>
      <c r="O2690" s="736"/>
      <c r="P2690" s="736"/>
      <c r="Q2690" s="736"/>
      <c r="R2690" s="736"/>
      <c r="S2690" s="736"/>
      <c r="T2690" s="736"/>
      <c r="U2690" s="736"/>
      <c r="BA2690" s="722"/>
      <c r="BB2690" s="722"/>
      <c r="BC2690" s="722"/>
      <c r="BD2690" s="722"/>
      <c r="BE2690" s="722"/>
      <c r="BF2690" s="722"/>
      <c r="BG2690" s="722"/>
      <c r="BH2690" s="722"/>
      <c r="BI2690" s="722"/>
      <c r="BJ2690" s="722"/>
      <c r="BK2690" s="722"/>
      <c r="BL2690" s="722"/>
      <c r="BM2690" s="722"/>
      <c r="BN2690" s="722"/>
      <c r="BO2690" s="722"/>
      <c r="BP2690" s="722"/>
      <c r="BQ2690" s="722"/>
      <c r="BR2690" s="722"/>
      <c r="BS2690" s="722"/>
      <c r="BT2690" s="722"/>
      <c r="BU2690" s="722"/>
      <c r="BV2690" s="722"/>
      <c r="BW2690" s="722"/>
      <c r="BX2690" s="722"/>
      <c r="BY2690" s="722"/>
      <c r="BZ2690" s="722"/>
      <c r="CA2690" s="722"/>
      <c r="CB2690" s="722"/>
      <c r="CC2690" s="722"/>
      <c r="CD2690" s="722"/>
      <c r="CE2690" s="722"/>
      <c r="CF2690" s="722"/>
      <c r="CG2690" s="722"/>
      <c r="CH2690" s="722"/>
      <c r="CI2690" s="722"/>
      <c r="CJ2690" s="722"/>
      <c r="CK2690" s="722"/>
      <c r="CL2690" s="722"/>
      <c r="CM2690" s="722"/>
      <c r="CN2690" s="722"/>
      <c r="CO2690" s="722"/>
      <c r="CP2690" s="722"/>
      <c r="CQ2690" s="722"/>
      <c r="CR2690" s="722"/>
      <c r="CS2690" s="722"/>
    </row>
    <row r="2691" spans="1:97" s="1376" customFormat="1">
      <c r="A2691" s="722"/>
      <c r="B2691" s="722"/>
      <c r="C2691" s="722"/>
      <c r="D2691" s="722"/>
      <c r="E2691" s="722"/>
      <c r="F2691" s="757"/>
      <c r="G2691" s="757"/>
      <c r="H2691" s="757"/>
      <c r="I2691" s="757"/>
      <c r="J2691" s="757"/>
      <c r="K2691" s="758"/>
      <c r="L2691" s="758"/>
      <c r="M2691" s="722"/>
      <c r="N2691" s="736"/>
      <c r="O2691" s="736"/>
      <c r="P2691" s="736"/>
      <c r="Q2691" s="736"/>
      <c r="R2691" s="736"/>
      <c r="S2691" s="736"/>
      <c r="T2691" s="736"/>
      <c r="U2691" s="736"/>
      <c r="BA2691" s="722"/>
      <c r="BB2691" s="722"/>
      <c r="BC2691" s="722"/>
      <c r="BD2691" s="722"/>
      <c r="BE2691" s="722"/>
      <c r="BF2691" s="722"/>
      <c r="BG2691" s="722"/>
      <c r="BH2691" s="722"/>
      <c r="BI2691" s="722"/>
      <c r="BJ2691" s="722"/>
      <c r="BK2691" s="722"/>
      <c r="BL2691" s="722"/>
      <c r="BM2691" s="722"/>
      <c r="BN2691" s="722"/>
      <c r="BO2691" s="722"/>
      <c r="BP2691" s="722"/>
      <c r="BQ2691" s="722"/>
      <c r="BR2691" s="722"/>
      <c r="BS2691" s="722"/>
      <c r="BT2691" s="722"/>
      <c r="BU2691" s="722"/>
      <c r="BV2691" s="722"/>
      <c r="BW2691" s="722"/>
      <c r="BX2691" s="722"/>
      <c r="BY2691" s="722"/>
      <c r="BZ2691" s="722"/>
      <c r="CA2691" s="722"/>
      <c r="CB2691" s="722"/>
      <c r="CC2691" s="722"/>
      <c r="CD2691" s="722"/>
      <c r="CE2691" s="722"/>
      <c r="CF2691" s="722"/>
      <c r="CG2691" s="722"/>
      <c r="CH2691" s="722"/>
      <c r="CI2691" s="722"/>
      <c r="CJ2691" s="722"/>
      <c r="CK2691" s="722"/>
      <c r="CL2691" s="722"/>
      <c r="CM2691" s="722"/>
      <c r="CN2691" s="722"/>
      <c r="CO2691" s="722"/>
      <c r="CP2691" s="722"/>
      <c r="CQ2691" s="722"/>
      <c r="CR2691" s="722"/>
      <c r="CS2691" s="722"/>
    </row>
    <row r="2692" spans="1:97" s="1376" customFormat="1">
      <c r="A2692" s="722"/>
      <c r="B2692" s="722"/>
      <c r="C2692" s="722"/>
      <c r="D2692" s="722"/>
      <c r="E2692" s="722"/>
      <c r="F2692" s="757"/>
      <c r="G2692" s="757"/>
      <c r="H2692" s="757"/>
      <c r="I2692" s="757"/>
      <c r="J2692" s="757"/>
      <c r="K2692" s="758"/>
      <c r="L2692" s="758"/>
      <c r="M2692" s="722"/>
      <c r="N2692" s="736"/>
      <c r="O2692" s="736"/>
      <c r="P2692" s="736"/>
      <c r="Q2692" s="736"/>
      <c r="R2692" s="736"/>
      <c r="S2692" s="736"/>
      <c r="T2692" s="736"/>
      <c r="U2692" s="736"/>
      <c r="BA2692" s="722"/>
      <c r="BB2692" s="722"/>
      <c r="BC2692" s="722"/>
      <c r="BD2692" s="722"/>
      <c r="BE2692" s="722"/>
      <c r="BF2692" s="722"/>
      <c r="BG2692" s="722"/>
      <c r="BH2692" s="722"/>
      <c r="BI2692" s="722"/>
      <c r="BJ2692" s="722"/>
      <c r="BK2692" s="722"/>
      <c r="BL2692" s="722"/>
      <c r="BM2692" s="722"/>
      <c r="BN2692" s="722"/>
      <c r="BO2692" s="722"/>
      <c r="BP2692" s="722"/>
      <c r="BQ2692" s="722"/>
      <c r="BR2692" s="722"/>
      <c r="BS2692" s="722"/>
      <c r="BT2692" s="722"/>
      <c r="BU2692" s="722"/>
      <c r="BV2692" s="722"/>
      <c r="BW2692" s="722"/>
      <c r="BX2692" s="722"/>
      <c r="BY2692" s="722"/>
      <c r="BZ2692" s="722"/>
      <c r="CA2692" s="722"/>
      <c r="CB2692" s="722"/>
      <c r="CC2692" s="722"/>
      <c r="CD2692" s="722"/>
      <c r="CE2692" s="722"/>
      <c r="CF2692" s="722"/>
      <c r="CG2692" s="722"/>
      <c r="CH2692" s="722"/>
      <c r="CI2692" s="722"/>
      <c r="CJ2692" s="722"/>
      <c r="CK2692" s="722"/>
      <c r="CL2692" s="722"/>
      <c r="CM2692" s="722"/>
      <c r="CN2692" s="722"/>
      <c r="CO2692" s="722"/>
      <c r="CP2692" s="722"/>
      <c r="CQ2692" s="722"/>
      <c r="CR2692" s="722"/>
      <c r="CS2692" s="722"/>
    </row>
    <row r="2693" spans="1:97" s="1376" customFormat="1">
      <c r="A2693" s="722"/>
      <c r="B2693" s="722"/>
      <c r="C2693" s="722"/>
      <c r="D2693" s="722"/>
      <c r="E2693" s="722"/>
      <c r="F2693" s="757"/>
      <c r="G2693" s="757"/>
      <c r="H2693" s="757"/>
      <c r="I2693" s="757"/>
      <c r="J2693" s="757"/>
      <c r="K2693" s="758"/>
      <c r="L2693" s="758"/>
      <c r="M2693" s="722"/>
      <c r="N2693" s="736"/>
      <c r="O2693" s="736"/>
      <c r="P2693" s="736"/>
      <c r="Q2693" s="736"/>
      <c r="R2693" s="736"/>
      <c r="S2693" s="736"/>
      <c r="T2693" s="736"/>
      <c r="U2693" s="736"/>
      <c r="BA2693" s="722"/>
      <c r="BB2693" s="722"/>
      <c r="BC2693" s="722"/>
      <c r="BD2693" s="722"/>
      <c r="BE2693" s="722"/>
      <c r="BF2693" s="722"/>
      <c r="BG2693" s="722"/>
      <c r="BH2693" s="722"/>
      <c r="BI2693" s="722"/>
      <c r="BJ2693" s="722"/>
      <c r="BK2693" s="722"/>
      <c r="BL2693" s="722"/>
      <c r="BM2693" s="722"/>
      <c r="BN2693" s="722"/>
      <c r="BO2693" s="722"/>
      <c r="BP2693" s="722"/>
      <c r="BQ2693" s="722"/>
      <c r="BR2693" s="722"/>
      <c r="BS2693" s="722"/>
      <c r="BT2693" s="722"/>
      <c r="BU2693" s="722"/>
      <c r="BV2693" s="722"/>
      <c r="BW2693" s="722"/>
      <c r="BX2693" s="722"/>
      <c r="BY2693" s="722"/>
      <c r="BZ2693" s="722"/>
      <c r="CA2693" s="722"/>
      <c r="CB2693" s="722"/>
      <c r="CC2693" s="722"/>
      <c r="CD2693" s="722"/>
      <c r="CE2693" s="722"/>
      <c r="CF2693" s="722"/>
      <c r="CG2693" s="722"/>
      <c r="CH2693" s="722"/>
      <c r="CI2693" s="722"/>
      <c r="CJ2693" s="722"/>
      <c r="CK2693" s="722"/>
      <c r="CL2693" s="722"/>
      <c r="CM2693" s="722"/>
      <c r="CN2693" s="722"/>
      <c r="CO2693" s="722"/>
      <c r="CP2693" s="722"/>
      <c r="CQ2693" s="722"/>
      <c r="CR2693" s="722"/>
      <c r="CS2693" s="722"/>
    </row>
    <row r="2694" spans="1:97" s="1376" customFormat="1">
      <c r="A2694" s="722"/>
      <c r="B2694" s="722"/>
      <c r="C2694" s="722"/>
      <c r="D2694" s="722"/>
      <c r="E2694" s="722"/>
      <c r="F2694" s="757"/>
      <c r="G2694" s="757"/>
      <c r="H2694" s="757"/>
      <c r="I2694" s="757"/>
      <c r="J2694" s="757"/>
      <c r="K2694" s="758"/>
      <c r="L2694" s="758"/>
      <c r="M2694" s="722"/>
      <c r="N2694" s="736"/>
      <c r="O2694" s="736"/>
      <c r="P2694" s="736"/>
      <c r="Q2694" s="736"/>
      <c r="R2694" s="736"/>
      <c r="S2694" s="736"/>
      <c r="T2694" s="736"/>
      <c r="U2694" s="736"/>
      <c r="BA2694" s="722"/>
      <c r="BB2694" s="722"/>
      <c r="BC2694" s="722"/>
      <c r="BD2694" s="722"/>
      <c r="BE2694" s="722"/>
      <c r="BF2694" s="722"/>
      <c r="BG2694" s="722"/>
      <c r="BH2694" s="722"/>
      <c r="BI2694" s="722"/>
      <c r="BJ2694" s="722"/>
      <c r="BK2694" s="722"/>
      <c r="BL2694" s="722"/>
      <c r="BM2694" s="722"/>
      <c r="BN2694" s="722"/>
      <c r="BO2694" s="722"/>
      <c r="BP2694" s="722"/>
      <c r="BQ2694" s="722"/>
      <c r="BR2694" s="722"/>
      <c r="BS2694" s="722"/>
      <c r="BT2694" s="722"/>
      <c r="BU2694" s="722"/>
      <c r="BV2694" s="722"/>
      <c r="BW2694" s="722"/>
      <c r="BX2694" s="722"/>
      <c r="BY2694" s="722"/>
      <c r="BZ2694" s="722"/>
      <c r="CA2694" s="722"/>
      <c r="CB2694" s="722"/>
      <c r="CC2694" s="722"/>
      <c r="CD2694" s="722"/>
      <c r="CE2694" s="722"/>
      <c r="CF2694" s="722"/>
      <c r="CG2694" s="722"/>
      <c r="CH2694" s="722"/>
      <c r="CI2694" s="722"/>
      <c r="CJ2694" s="722"/>
      <c r="CK2694" s="722"/>
      <c r="CL2694" s="722"/>
      <c r="CM2694" s="722"/>
      <c r="CN2694" s="722"/>
      <c r="CO2694" s="722"/>
      <c r="CP2694" s="722"/>
      <c r="CQ2694" s="722"/>
      <c r="CR2694" s="722"/>
      <c r="CS2694" s="722"/>
    </row>
    <row r="2695" spans="1:97" s="1376" customFormat="1">
      <c r="A2695" s="722"/>
      <c r="B2695" s="722"/>
      <c r="C2695" s="722"/>
      <c r="D2695" s="722"/>
      <c r="E2695" s="722"/>
      <c r="F2695" s="757"/>
      <c r="G2695" s="757"/>
      <c r="H2695" s="757"/>
      <c r="I2695" s="757"/>
      <c r="J2695" s="757"/>
      <c r="K2695" s="758"/>
      <c r="L2695" s="758"/>
      <c r="M2695" s="722"/>
      <c r="N2695" s="736"/>
      <c r="O2695" s="736"/>
      <c r="P2695" s="736"/>
      <c r="Q2695" s="736"/>
      <c r="R2695" s="736"/>
      <c r="S2695" s="736"/>
      <c r="T2695" s="736"/>
      <c r="U2695" s="736"/>
      <c r="BA2695" s="722"/>
      <c r="BB2695" s="722"/>
      <c r="BC2695" s="722"/>
      <c r="BD2695" s="722"/>
      <c r="BE2695" s="722"/>
      <c r="BF2695" s="722"/>
      <c r="BG2695" s="722"/>
      <c r="BH2695" s="722"/>
      <c r="BI2695" s="722"/>
      <c r="BJ2695" s="722"/>
      <c r="BK2695" s="722"/>
      <c r="BL2695" s="722"/>
      <c r="BM2695" s="722"/>
      <c r="BN2695" s="722"/>
      <c r="BO2695" s="722"/>
      <c r="BP2695" s="722"/>
      <c r="BQ2695" s="722"/>
      <c r="BR2695" s="722"/>
      <c r="BS2695" s="722"/>
      <c r="BT2695" s="722"/>
      <c r="BU2695" s="722"/>
      <c r="BV2695" s="722"/>
      <c r="BW2695" s="722"/>
      <c r="BX2695" s="722"/>
      <c r="BY2695" s="722"/>
      <c r="BZ2695" s="722"/>
      <c r="CA2695" s="722"/>
      <c r="CB2695" s="722"/>
      <c r="CC2695" s="722"/>
      <c r="CD2695" s="722"/>
      <c r="CE2695" s="722"/>
      <c r="CF2695" s="722"/>
      <c r="CG2695" s="722"/>
      <c r="CH2695" s="722"/>
      <c r="CI2695" s="722"/>
      <c r="CJ2695" s="722"/>
      <c r="CK2695" s="722"/>
      <c r="CL2695" s="722"/>
      <c r="CM2695" s="722"/>
      <c r="CN2695" s="722"/>
      <c r="CO2695" s="722"/>
      <c r="CP2695" s="722"/>
      <c r="CQ2695" s="722"/>
      <c r="CR2695" s="722"/>
      <c r="CS2695" s="722"/>
    </row>
    <row r="2696" spans="1:97" s="1376" customFormat="1">
      <c r="A2696" s="722"/>
      <c r="B2696" s="722"/>
      <c r="C2696" s="722"/>
      <c r="D2696" s="722"/>
      <c r="E2696" s="722"/>
      <c r="F2696" s="757"/>
      <c r="G2696" s="757"/>
      <c r="H2696" s="757"/>
      <c r="I2696" s="757"/>
      <c r="J2696" s="757"/>
      <c r="K2696" s="758"/>
      <c r="L2696" s="758"/>
      <c r="M2696" s="722"/>
      <c r="N2696" s="736"/>
      <c r="O2696" s="736"/>
      <c r="P2696" s="736"/>
      <c r="Q2696" s="736"/>
      <c r="R2696" s="736"/>
      <c r="S2696" s="736"/>
      <c r="T2696" s="736"/>
      <c r="U2696" s="736"/>
      <c r="BA2696" s="722"/>
      <c r="BB2696" s="722"/>
      <c r="BC2696" s="722"/>
      <c r="BD2696" s="722"/>
      <c r="BE2696" s="722"/>
      <c r="BF2696" s="722"/>
      <c r="BG2696" s="722"/>
      <c r="BH2696" s="722"/>
      <c r="BI2696" s="722"/>
      <c r="BJ2696" s="722"/>
      <c r="BK2696" s="722"/>
      <c r="BL2696" s="722"/>
      <c r="BM2696" s="722"/>
      <c r="BN2696" s="722"/>
      <c r="BO2696" s="722"/>
      <c r="BP2696" s="722"/>
      <c r="BQ2696" s="722"/>
      <c r="BR2696" s="722"/>
      <c r="BS2696" s="722"/>
      <c r="BT2696" s="722"/>
      <c r="BU2696" s="722"/>
      <c r="BV2696" s="722"/>
      <c r="BW2696" s="722"/>
      <c r="BX2696" s="722"/>
      <c r="BY2696" s="722"/>
      <c r="BZ2696" s="722"/>
      <c r="CA2696" s="722"/>
      <c r="CB2696" s="722"/>
      <c r="CC2696" s="722"/>
      <c r="CD2696" s="722"/>
      <c r="CE2696" s="722"/>
      <c r="CF2696" s="722"/>
      <c r="CG2696" s="722"/>
      <c r="CH2696" s="722"/>
      <c r="CI2696" s="722"/>
      <c r="CJ2696" s="722"/>
      <c r="CK2696" s="722"/>
      <c r="CL2696" s="722"/>
      <c r="CM2696" s="722"/>
      <c r="CN2696" s="722"/>
      <c r="CO2696" s="722"/>
      <c r="CP2696" s="722"/>
      <c r="CQ2696" s="722"/>
      <c r="CR2696" s="722"/>
      <c r="CS2696" s="722"/>
    </row>
    <row r="2697" spans="1:97" s="1376" customFormat="1">
      <c r="A2697" s="722"/>
      <c r="B2697" s="722"/>
      <c r="C2697" s="722"/>
      <c r="D2697" s="722"/>
      <c r="E2697" s="722"/>
      <c r="F2697" s="757"/>
      <c r="G2697" s="757"/>
      <c r="H2697" s="757"/>
      <c r="I2697" s="757"/>
      <c r="J2697" s="757"/>
      <c r="K2697" s="758"/>
      <c r="L2697" s="758"/>
      <c r="M2697" s="722"/>
      <c r="N2697" s="736"/>
      <c r="O2697" s="736"/>
      <c r="P2697" s="736"/>
      <c r="Q2697" s="736"/>
      <c r="R2697" s="736"/>
      <c r="S2697" s="736"/>
      <c r="T2697" s="736"/>
      <c r="U2697" s="736"/>
      <c r="BA2697" s="722"/>
      <c r="BB2697" s="722"/>
      <c r="BC2697" s="722"/>
      <c r="BD2697" s="722"/>
      <c r="BE2697" s="722"/>
      <c r="BF2697" s="722"/>
      <c r="BG2697" s="722"/>
      <c r="BH2697" s="722"/>
      <c r="BI2697" s="722"/>
      <c r="BJ2697" s="722"/>
      <c r="BK2697" s="722"/>
      <c r="BL2697" s="722"/>
      <c r="BM2697" s="722"/>
      <c r="BN2697" s="722"/>
      <c r="BO2697" s="722"/>
      <c r="BP2697" s="722"/>
      <c r="BQ2697" s="722"/>
      <c r="BR2697" s="722"/>
      <c r="BS2697" s="722"/>
      <c r="BT2697" s="722"/>
      <c r="BU2697" s="722"/>
      <c r="BV2697" s="722"/>
      <c r="BW2697" s="722"/>
      <c r="BX2697" s="722"/>
      <c r="BY2697" s="722"/>
      <c r="BZ2697" s="722"/>
      <c r="CA2697" s="722"/>
      <c r="CB2697" s="722"/>
      <c r="CC2697" s="722"/>
      <c r="CD2697" s="722"/>
      <c r="CE2697" s="722"/>
      <c r="CF2697" s="722"/>
      <c r="CG2697" s="722"/>
      <c r="CH2697" s="722"/>
      <c r="CI2697" s="722"/>
      <c r="CJ2697" s="722"/>
      <c r="CK2697" s="722"/>
      <c r="CL2697" s="722"/>
      <c r="CM2697" s="722"/>
      <c r="CN2697" s="722"/>
      <c r="CO2697" s="722"/>
      <c r="CP2697" s="722"/>
      <c r="CQ2697" s="722"/>
      <c r="CR2697" s="722"/>
      <c r="CS2697" s="722"/>
    </row>
    <row r="2698" spans="1:97" s="1376" customFormat="1">
      <c r="A2698" s="722"/>
      <c r="B2698" s="722"/>
      <c r="C2698" s="722"/>
      <c r="D2698" s="722"/>
      <c r="E2698" s="722"/>
      <c r="F2698" s="757"/>
      <c r="G2698" s="757"/>
      <c r="H2698" s="757"/>
      <c r="I2698" s="757"/>
      <c r="J2698" s="757"/>
      <c r="K2698" s="758"/>
      <c r="L2698" s="758"/>
      <c r="M2698" s="722"/>
      <c r="N2698" s="736"/>
      <c r="O2698" s="736"/>
      <c r="P2698" s="736"/>
      <c r="Q2698" s="736"/>
      <c r="R2698" s="736"/>
      <c r="S2698" s="736"/>
      <c r="T2698" s="736"/>
      <c r="U2698" s="736"/>
      <c r="BA2698" s="722"/>
      <c r="BB2698" s="722"/>
      <c r="BC2698" s="722"/>
      <c r="BD2698" s="722"/>
      <c r="BE2698" s="722"/>
      <c r="BF2698" s="722"/>
      <c r="BG2698" s="722"/>
      <c r="BH2698" s="722"/>
      <c r="BI2698" s="722"/>
      <c r="BJ2698" s="722"/>
      <c r="BK2698" s="722"/>
      <c r="BL2698" s="722"/>
      <c r="BM2698" s="722"/>
      <c r="BN2698" s="722"/>
      <c r="BO2698" s="722"/>
      <c r="BP2698" s="722"/>
      <c r="BQ2698" s="722"/>
      <c r="BR2698" s="722"/>
      <c r="BS2698" s="722"/>
      <c r="BT2698" s="722"/>
      <c r="BU2698" s="722"/>
      <c r="BV2698" s="722"/>
      <c r="BW2698" s="722"/>
      <c r="BX2698" s="722"/>
      <c r="BY2698" s="722"/>
      <c r="BZ2698" s="722"/>
      <c r="CA2698" s="722"/>
      <c r="CB2698" s="722"/>
      <c r="CC2698" s="722"/>
      <c r="CD2698" s="722"/>
      <c r="CE2698" s="722"/>
      <c r="CF2698" s="722"/>
      <c r="CG2698" s="722"/>
      <c r="CH2698" s="722"/>
      <c r="CI2698" s="722"/>
      <c r="CJ2698" s="722"/>
      <c r="CK2698" s="722"/>
      <c r="CL2698" s="722"/>
      <c r="CM2698" s="722"/>
      <c r="CN2698" s="722"/>
      <c r="CO2698" s="722"/>
      <c r="CP2698" s="722"/>
      <c r="CQ2698" s="722"/>
      <c r="CR2698" s="722"/>
      <c r="CS2698" s="722"/>
    </row>
    <row r="2699" spans="1:97" s="1376" customFormat="1">
      <c r="A2699" s="722"/>
      <c r="B2699" s="722"/>
      <c r="C2699" s="722"/>
      <c r="D2699" s="722"/>
      <c r="E2699" s="722"/>
      <c r="F2699" s="757"/>
      <c r="G2699" s="757"/>
      <c r="H2699" s="757"/>
      <c r="I2699" s="757"/>
      <c r="J2699" s="757"/>
      <c r="K2699" s="758"/>
      <c r="L2699" s="758"/>
      <c r="M2699" s="722"/>
      <c r="N2699" s="736"/>
      <c r="O2699" s="736"/>
      <c r="P2699" s="736"/>
      <c r="Q2699" s="736"/>
      <c r="R2699" s="736"/>
      <c r="S2699" s="736"/>
      <c r="T2699" s="736"/>
      <c r="U2699" s="736"/>
      <c r="BA2699" s="722"/>
      <c r="BB2699" s="722"/>
      <c r="BC2699" s="722"/>
      <c r="BD2699" s="722"/>
      <c r="BE2699" s="722"/>
      <c r="BF2699" s="722"/>
      <c r="BG2699" s="722"/>
      <c r="BH2699" s="722"/>
      <c r="BI2699" s="722"/>
      <c r="BJ2699" s="722"/>
      <c r="BK2699" s="722"/>
      <c r="BL2699" s="722"/>
      <c r="BM2699" s="722"/>
      <c r="BN2699" s="722"/>
      <c r="BO2699" s="722"/>
      <c r="BP2699" s="722"/>
      <c r="BQ2699" s="722"/>
      <c r="BR2699" s="722"/>
      <c r="BS2699" s="722"/>
      <c r="BT2699" s="722"/>
      <c r="BU2699" s="722"/>
      <c r="BV2699" s="722"/>
      <c r="BW2699" s="722"/>
      <c r="BX2699" s="722"/>
      <c r="BY2699" s="722"/>
      <c r="BZ2699" s="722"/>
      <c r="CA2699" s="722"/>
      <c r="CB2699" s="722"/>
      <c r="CC2699" s="722"/>
      <c r="CD2699" s="722"/>
      <c r="CE2699" s="722"/>
      <c r="CF2699" s="722"/>
      <c r="CG2699" s="722"/>
      <c r="CH2699" s="722"/>
      <c r="CI2699" s="722"/>
      <c r="CJ2699" s="722"/>
      <c r="CK2699" s="722"/>
      <c r="CL2699" s="722"/>
      <c r="CM2699" s="722"/>
      <c r="CN2699" s="722"/>
      <c r="CO2699" s="722"/>
      <c r="CP2699" s="722"/>
      <c r="CQ2699" s="722"/>
      <c r="CR2699" s="722"/>
      <c r="CS2699" s="722"/>
    </row>
    <row r="2700" spans="1:97" s="1376" customFormat="1">
      <c r="A2700" s="722"/>
      <c r="B2700" s="722"/>
      <c r="C2700" s="722"/>
      <c r="D2700" s="722"/>
      <c r="E2700" s="722"/>
      <c r="F2700" s="757"/>
      <c r="G2700" s="757"/>
      <c r="H2700" s="757"/>
      <c r="I2700" s="757"/>
      <c r="J2700" s="757"/>
      <c r="K2700" s="758"/>
      <c r="L2700" s="758"/>
      <c r="M2700" s="722"/>
      <c r="N2700" s="736"/>
      <c r="O2700" s="736"/>
      <c r="P2700" s="736"/>
      <c r="Q2700" s="736"/>
      <c r="R2700" s="736"/>
      <c r="S2700" s="736"/>
      <c r="T2700" s="736"/>
      <c r="U2700" s="736"/>
      <c r="BA2700" s="722"/>
      <c r="BB2700" s="722"/>
      <c r="BC2700" s="722"/>
      <c r="BD2700" s="722"/>
      <c r="BE2700" s="722"/>
      <c r="BF2700" s="722"/>
      <c r="BG2700" s="722"/>
      <c r="BH2700" s="722"/>
      <c r="BI2700" s="722"/>
      <c r="BJ2700" s="722"/>
      <c r="BK2700" s="722"/>
      <c r="BL2700" s="722"/>
      <c r="BM2700" s="722"/>
      <c r="BN2700" s="722"/>
      <c r="BO2700" s="722"/>
      <c r="BP2700" s="722"/>
      <c r="BQ2700" s="722"/>
      <c r="BR2700" s="722"/>
      <c r="BS2700" s="722"/>
      <c r="BT2700" s="722"/>
      <c r="BU2700" s="722"/>
      <c r="BV2700" s="722"/>
      <c r="BW2700" s="722"/>
      <c r="BX2700" s="722"/>
      <c r="BY2700" s="722"/>
      <c r="BZ2700" s="722"/>
      <c r="CA2700" s="722"/>
      <c r="CB2700" s="722"/>
      <c r="CC2700" s="722"/>
      <c r="CD2700" s="722"/>
      <c r="CE2700" s="722"/>
      <c r="CF2700" s="722"/>
      <c r="CG2700" s="722"/>
      <c r="CH2700" s="722"/>
      <c r="CI2700" s="722"/>
      <c r="CJ2700" s="722"/>
      <c r="CK2700" s="722"/>
      <c r="CL2700" s="722"/>
      <c r="CM2700" s="722"/>
      <c r="CN2700" s="722"/>
      <c r="CO2700" s="722"/>
      <c r="CP2700" s="722"/>
      <c r="CQ2700" s="722"/>
      <c r="CR2700" s="722"/>
      <c r="CS2700" s="722"/>
    </row>
    <row r="2701" spans="1:97" s="1376" customFormat="1">
      <c r="A2701" s="722"/>
      <c r="B2701" s="722"/>
      <c r="C2701" s="722"/>
      <c r="D2701" s="722"/>
      <c r="E2701" s="722"/>
      <c r="F2701" s="757"/>
      <c r="G2701" s="757"/>
      <c r="H2701" s="757"/>
      <c r="I2701" s="757"/>
      <c r="J2701" s="757"/>
      <c r="K2701" s="758"/>
      <c r="L2701" s="758"/>
      <c r="M2701" s="722"/>
      <c r="N2701" s="736"/>
      <c r="O2701" s="736"/>
      <c r="P2701" s="736"/>
      <c r="Q2701" s="736"/>
      <c r="R2701" s="736"/>
      <c r="S2701" s="736"/>
      <c r="T2701" s="736"/>
      <c r="U2701" s="736"/>
      <c r="BA2701" s="722"/>
      <c r="BB2701" s="722"/>
      <c r="BC2701" s="722"/>
      <c r="BD2701" s="722"/>
      <c r="BE2701" s="722"/>
      <c r="BF2701" s="722"/>
      <c r="BG2701" s="722"/>
      <c r="BH2701" s="722"/>
      <c r="BI2701" s="722"/>
      <c r="BJ2701" s="722"/>
      <c r="BK2701" s="722"/>
      <c r="BL2701" s="722"/>
      <c r="BM2701" s="722"/>
      <c r="BN2701" s="722"/>
      <c r="BO2701" s="722"/>
      <c r="BP2701" s="722"/>
      <c r="BQ2701" s="722"/>
      <c r="BR2701" s="722"/>
      <c r="BS2701" s="722"/>
      <c r="BT2701" s="722"/>
      <c r="BU2701" s="722"/>
      <c r="BV2701" s="722"/>
      <c r="BW2701" s="722"/>
      <c r="BX2701" s="722"/>
      <c r="BY2701" s="722"/>
      <c r="BZ2701" s="722"/>
      <c r="CA2701" s="722"/>
      <c r="CB2701" s="722"/>
      <c r="CC2701" s="722"/>
      <c r="CD2701" s="722"/>
      <c r="CE2701" s="722"/>
      <c r="CF2701" s="722"/>
      <c r="CG2701" s="722"/>
      <c r="CH2701" s="722"/>
      <c r="CI2701" s="722"/>
      <c r="CJ2701" s="722"/>
      <c r="CK2701" s="722"/>
      <c r="CL2701" s="722"/>
      <c r="CM2701" s="722"/>
      <c r="CN2701" s="722"/>
      <c r="CO2701" s="722"/>
      <c r="CP2701" s="722"/>
      <c r="CQ2701" s="722"/>
      <c r="CR2701" s="722"/>
      <c r="CS2701" s="722"/>
    </row>
    <row r="2702" spans="1:97" s="1376" customFormat="1">
      <c r="A2702" s="722"/>
      <c r="B2702" s="722"/>
      <c r="C2702" s="722"/>
      <c r="D2702" s="722"/>
      <c r="E2702" s="722"/>
      <c r="F2702" s="757"/>
      <c r="G2702" s="757"/>
      <c r="H2702" s="757"/>
      <c r="I2702" s="757"/>
      <c r="J2702" s="757"/>
      <c r="K2702" s="758"/>
      <c r="L2702" s="758"/>
      <c r="M2702" s="722"/>
      <c r="N2702" s="736"/>
      <c r="O2702" s="736"/>
      <c r="P2702" s="736"/>
      <c r="Q2702" s="736"/>
      <c r="R2702" s="736"/>
      <c r="S2702" s="736"/>
      <c r="T2702" s="736"/>
      <c r="U2702" s="736"/>
      <c r="BA2702" s="722"/>
      <c r="BB2702" s="722"/>
      <c r="BC2702" s="722"/>
      <c r="BD2702" s="722"/>
      <c r="BE2702" s="722"/>
      <c r="BF2702" s="722"/>
      <c r="BG2702" s="722"/>
      <c r="BH2702" s="722"/>
      <c r="BI2702" s="722"/>
      <c r="BJ2702" s="722"/>
      <c r="BK2702" s="722"/>
      <c r="BL2702" s="722"/>
      <c r="BM2702" s="722"/>
      <c r="BN2702" s="722"/>
      <c r="BO2702" s="722"/>
      <c r="BP2702" s="722"/>
      <c r="BQ2702" s="722"/>
      <c r="BR2702" s="722"/>
      <c r="BS2702" s="722"/>
      <c r="BT2702" s="722"/>
      <c r="BU2702" s="722"/>
      <c r="BV2702" s="722"/>
      <c r="BW2702" s="722"/>
      <c r="BX2702" s="722"/>
      <c r="BY2702" s="722"/>
      <c r="BZ2702" s="722"/>
      <c r="CA2702" s="722"/>
      <c r="CB2702" s="722"/>
      <c r="CC2702" s="722"/>
      <c r="CD2702" s="722"/>
      <c r="CE2702" s="722"/>
      <c r="CF2702" s="722"/>
      <c r="CG2702" s="722"/>
      <c r="CH2702" s="722"/>
      <c r="CI2702" s="722"/>
      <c r="CJ2702" s="722"/>
      <c r="CK2702" s="722"/>
      <c r="CL2702" s="722"/>
      <c r="CM2702" s="722"/>
      <c r="CN2702" s="722"/>
      <c r="CO2702" s="722"/>
      <c r="CP2702" s="722"/>
      <c r="CQ2702" s="722"/>
      <c r="CR2702" s="722"/>
      <c r="CS2702" s="722"/>
    </row>
    <row r="2703" spans="1:97" s="1376" customFormat="1">
      <c r="A2703" s="722"/>
      <c r="B2703" s="722"/>
      <c r="C2703" s="722"/>
      <c r="D2703" s="722"/>
      <c r="E2703" s="722"/>
      <c r="F2703" s="757"/>
      <c r="G2703" s="757"/>
      <c r="H2703" s="757"/>
      <c r="I2703" s="757"/>
      <c r="J2703" s="757"/>
      <c r="K2703" s="758"/>
      <c r="L2703" s="758"/>
      <c r="M2703" s="722"/>
      <c r="N2703" s="736"/>
      <c r="O2703" s="736"/>
      <c r="P2703" s="736"/>
      <c r="Q2703" s="736"/>
      <c r="R2703" s="736"/>
      <c r="S2703" s="736"/>
      <c r="T2703" s="736"/>
      <c r="U2703" s="736"/>
      <c r="BA2703" s="722"/>
      <c r="BB2703" s="722"/>
      <c r="BC2703" s="722"/>
      <c r="BD2703" s="722"/>
      <c r="BE2703" s="722"/>
      <c r="BF2703" s="722"/>
      <c r="BG2703" s="722"/>
      <c r="BH2703" s="722"/>
      <c r="BI2703" s="722"/>
      <c r="BJ2703" s="722"/>
      <c r="BK2703" s="722"/>
      <c r="BL2703" s="722"/>
      <c r="BM2703" s="722"/>
      <c r="BN2703" s="722"/>
      <c r="BO2703" s="722"/>
      <c r="BP2703" s="722"/>
      <c r="BQ2703" s="722"/>
      <c r="BR2703" s="722"/>
      <c r="BS2703" s="722"/>
      <c r="BT2703" s="722"/>
      <c r="BU2703" s="722"/>
      <c r="BV2703" s="722"/>
      <c r="BW2703" s="722"/>
      <c r="BX2703" s="722"/>
      <c r="BY2703" s="722"/>
      <c r="BZ2703" s="722"/>
      <c r="CA2703" s="722"/>
      <c r="CB2703" s="722"/>
      <c r="CC2703" s="722"/>
      <c r="CD2703" s="722"/>
      <c r="CE2703" s="722"/>
      <c r="CF2703" s="722"/>
      <c r="CG2703" s="722"/>
      <c r="CH2703" s="722"/>
      <c r="CI2703" s="722"/>
      <c r="CJ2703" s="722"/>
      <c r="CK2703" s="722"/>
      <c r="CL2703" s="722"/>
      <c r="CM2703" s="722"/>
      <c r="CN2703" s="722"/>
      <c r="CO2703" s="722"/>
      <c r="CP2703" s="722"/>
      <c r="CQ2703" s="722"/>
      <c r="CR2703" s="722"/>
      <c r="CS2703" s="722"/>
    </row>
    <row r="2704" spans="1:97" s="1376" customFormat="1">
      <c r="A2704" s="722"/>
      <c r="B2704" s="722"/>
      <c r="C2704" s="722"/>
      <c r="D2704" s="722"/>
      <c r="E2704" s="722"/>
      <c r="F2704" s="757"/>
      <c r="G2704" s="757"/>
      <c r="H2704" s="757"/>
      <c r="I2704" s="757"/>
      <c r="J2704" s="757"/>
      <c r="K2704" s="758"/>
      <c r="L2704" s="758"/>
      <c r="M2704" s="722"/>
      <c r="N2704" s="736"/>
      <c r="O2704" s="736"/>
      <c r="P2704" s="736"/>
      <c r="Q2704" s="736"/>
      <c r="R2704" s="736"/>
      <c r="S2704" s="736"/>
      <c r="T2704" s="736"/>
      <c r="U2704" s="736"/>
      <c r="BA2704" s="722"/>
      <c r="BB2704" s="722"/>
      <c r="BC2704" s="722"/>
      <c r="BD2704" s="722"/>
      <c r="BE2704" s="722"/>
      <c r="BF2704" s="722"/>
      <c r="BG2704" s="722"/>
      <c r="BH2704" s="722"/>
      <c r="BI2704" s="722"/>
      <c r="BJ2704" s="722"/>
      <c r="BK2704" s="722"/>
      <c r="BL2704" s="722"/>
      <c r="BM2704" s="722"/>
      <c r="BN2704" s="722"/>
      <c r="BO2704" s="722"/>
      <c r="BP2704" s="722"/>
      <c r="BQ2704" s="722"/>
      <c r="BR2704" s="722"/>
      <c r="BS2704" s="722"/>
      <c r="BT2704" s="722"/>
      <c r="BU2704" s="722"/>
      <c r="BV2704" s="722"/>
      <c r="BW2704" s="722"/>
      <c r="BX2704" s="722"/>
      <c r="BY2704" s="722"/>
      <c r="BZ2704" s="722"/>
      <c r="CA2704" s="722"/>
      <c r="CB2704" s="722"/>
      <c r="CC2704" s="722"/>
      <c r="CD2704" s="722"/>
      <c r="CE2704" s="722"/>
      <c r="CF2704" s="722"/>
      <c r="CG2704" s="722"/>
      <c r="CH2704" s="722"/>
      <c r="CI2704" s="722"/>
      <c r="CJ2704" s="722"/>
      <c r="CK2704" s="722"/>
      <c r="CL2704" s="722"/>
      <c r="CM2704" s="722"/>
      <c r="CN2704" s="722"/>
      <c r="CO2704" s="722"/>
      <c r="CP2704" s="722"/>
      <c r="CQ2704" s="722"/>
      <c r="CR2704" s="722"/>
      <c r="CS2704" s="722"/>
    </row>
    <row r="2705" spans="1:97" s="1376" customFormat="1">
      <c r="A2705" s="722"/>
      <c r="B2705" s="722"/>
      <c r="C2705" s="722"/>
      <c r="D2705" s="722"/>
      <c r="E2705" s="722"/>
      <c r="F2705" s="757"/>
      <c r="G2705" s="757"/>
      <c r="H2705" s="757"/>
      <c r="I2705" s="757"/>
      <c r="J2705" s="757"/>
      <c r="K2705" s="758"/>
      <c r="L2705" s="758"/>
      <c r="M2705" s="722"/>
      <c r="N2705" s="736"/>
      <c r="O2705" s="736"/>
      <c r="P2705" s="736"/>
      <c r="Q2705" s="736"/>
      <c r="R2705" s="736"/>
      <c r="S2705" s="736"/>
      <c r="T2705" s="736"/>
      <c r="U2705" s="736"/>
      <c r="BA2705" s="722"/>
      <c r="BB2705" s="722"/>
      <c r="BC2705" s="722"/>
      <c r="BD2705" s="722"/>
      <c r="BE2705" s="722"/>
      <c r="BF2705" s="722"/>
      <c r="BG2705" s="722"/>
      <c r="BH2705" s="722"/>
      <c r="BI2705" s="722"/>
      <c r="BJ2705" s="722"/>
      <c r="BK2705" s="722"/>
      <c r="BL2705" s="722"/>
      <c r="BM2705" s="722"/>
      <c r="BN2705" s="722"/>
      <c r="BO2705" s="722"/>
      <c r="BP2705" s="722"/>
      <c r="BQ2705" s="722"/>
      <c r="BR2705" s="722"/>
      <c r="BS2705" s="722"/>
      <c r="BT2705" s="722"/>
      <c r="BU2705" s="722"/>
      <c r="BV2705" s="722"/>
      <c r="BW2705" s="722"/>
      <c r="BX2705" s="722"/>
      <c r="BY2705" s="722"/>
      <c r="BZ2705" s="722"/>
      <c r="CA2705" s="722"/>
      <c r="CB2705" s="722"/>
      <c r="CC2705" s="722"/>
      <c r="CD2705" s="722"/>
      <c r="CE2705" s="722"/>
      <c r="CF2705" s="722"/>
      <c r="CG2705" s="722"/>
      <c r="CH2705" s="722"/>
      <c r="CI2705" s="722"/>
      <c r="CJ2705" s="722"/>
      <c r="CK2705" s="722"/>
      <c r="CL2705" s="722"/>
      <c r="CM2705" s="722"/>
      <c r="CN2705" s="722"/>
      <c r="CO2705" s="722"/>
      <c r="CP2705" s="722"/>
      <c r="CQ2705" s="722"/>
      <c r="CR2705" s="722"/>
      <c r="CS2705" s="722"/>
    </row>
    <row r="2706" spans="1:97" s="1376" customFormat="1">
      <c r="A2706" s="722"/>
      <c r="B2706" s="722"/>
      <c r="C2706" s="722"/>
      <c r="D2706" s="722"/>
      <c r="E2706" s="722"/>
      <c r="F2706" s="757"/>
      <c r="G2706" s="757"/>
      <c r="H2706" s="757"/>
      <c r="I2706" s="757"/>
      <c r="J2706" s="757"/>
      <c r="K2706" s="758"/>
      <c r="L2706" s="758"/>
      <c r="M2706" s="722"/>
      <c r="N2706" s="736"/>
      <c r="O2706" s="736"/>
      <c r="P2706" s="736"/>
      <c r="Q2706" s="736"/>
      <c r="R2706" s="736"/>
      <c r="S2706" s="736"/>
      <c r="T2706" s="736"/>
      <c r="U2706" s="736"/>
      <c r="BA2706" s="722"/>
      <c r="BB2706" s="722"/>
      <c r="BC2706" s="722"/>
      <c r="BD2706" s="722"/>
      <c r="BE2706" s="722"/>
      <c r="BF2706" s="722"/>
      <c r="BG2706" s="722"/>
      <c r="BH2706" s="722"/>
      <c r="BI2706" s="722"/>
      <c r="BJ2706" s="722"/>
      <c r="BK2706" s="722"/>
      <c r="BL2706" s="722"/>
      <c r="BM2706" s="722"/>
      <c r="BN2706" s="722"/>
      <c r="BO2706" s="722"/>
      <c r="BP2706" s="722"/>
      <c r="BQ2706" s="722"/>
      <c r="BR2706" s="722"/>
      <c r="BS2706" s="722"/>
      <c r="BT2706" s="722"/>
      <c r="BU2706" s="722"/>
      <c r="BV2706" s="722"/>
      <c r="BW2706" s="722"/>
      <c r="BX2706" s="722"/>
      <c r="BY2706" s="722"/>
      <c r="BZ2706" s="722"/>
      <c r="CA2706" s="722"/>
      <c r="CB2706" s="722"/>
      <c r="CC2706" s="722"/>
      <c r="CD2706" s="722"/>
      <c r="CE2706" s="722"/>
      <c r="CF2706" s="722"/>
      <c r="CG2706" s="722"/>
      <c r="CH2706" s="722"/>
      <c r="CI2706" s="722"/>
      <c r="CJ2706" s="722"/>
      <c r="CK2706" s="722"/>
      <c r="CL2706" s="722"/>
      <c r="CM2706" s="722"/>
      <c r="CN2706" s="722"/>
      <c r="CO2706" s="722"/>
      <c r="CP2706" s="722"/>
      <c r="CQ2706" s="722"/>
      <c r="CR2706" s="722"/>
      <c r="CS2706" s="722"/>
    </row>
    <row r="2707" spans="1:97" s="1376" customFormat="1">
      <c r="A2707" s="722"/>
      <c r="B2707" s="722"/>
      <c r="C2707" s="722"/>
      <c r="D2707" s="722"/>
      <c r="E2707" s="722"/>
      <c r="F2707" s="757"/>
      <c r="G2707" s="757"/>
      <c r="H2707" s="757"/>
      <c r="I2707" s="757"/>
      <c r="J2707" s="757"/>
      <c r="K2707" s="758"/>
      <c r="L2707" s="758"/>
      <c r="M2707" s="722"/>
      <c r="N2707" s="736"/>
      <c r="O2707" s="736"/>
      <c r="P2707" s="736"/>
      <c r="Q2707" s="736"/>
      <c r="R2707" s="736"/>
      <c r="S2707" s="736"/>
      <c r="T2707" s="736"/>
      <c r="U2707" s="736"/>
      <c r="BA2707" s="722"/>
      <c r="BB2707" s="722"/>
      <c r="BC2707" s="722"/>
      <c r="BD2707" s="722"/>
      <c r="BE2707" s="722"/>
      <c r="BF2707" s="722"/>
      <c r="BG2707" s="722"/>
      <c r="BH2707" s="722"/>
      <c r="BI2707" s="722"/>
      <c r="BJ2707" s="722"/>
      <c r="BK2707" s="722"/>
      <c r="BL2707" s="722"/>
      <c r="BM2707" s="722"/>
      <c r="BN2707" s="722"/>
      <c r="BO2707" s="722"/>
      <c r="BP2707" s="722"/>
      <c r="BQ2707" s="722"/>
      <c r="BR2707" s="722"/>
      <c r="BS2707" s="722"/>
      <c r="BT2707" s="722"/>
      <c r="BU2707" s="722"/>
      <c r="BV2707" s="722"/>
      <c r="BW2707" s="722"/>
      <c r="BX2707" s="722"/>
      <c r="BY2707" s="722"/>
      <c r="BZ2707" s="722"/>
      <c r="CA2707" s="722"/>
      <c r="CB2707" s="722"/>
      <c r="CC2707" s="722"/>
      <c r="CD2707" s="722"/>
      <c r="CE2707" s="722"/>
      <c r="CF2707" s="722"/>
      <c r="CG2707" s="722"/>
      <c r="CH2707" s="722"/>
      <c r="CI2707" s="722"/>
      <c r="CJ2707" s="722"/>
      <c r="CK2707" s="722"/>
      <c r="CL2707" s="722"/>
      <c r="CM2707" s="722"/>
      <c r="CN2707" s="722"/>
      <c r="CO2707" s="722"/>
      <c r="CP2707" s="722"/>
      <c r="CQ2707" s="722"/>
      <c r="CR2707" s="722"/>
      <c r="CS2707" s="722"/>
    </row>
    <row r="2708" spans="1:97" s="1376" customFormat="1">
      <c r="A2708" s="722"/>
      <c r="B2708" s="722"/>
      <c r="C2708" s="722"/>
      <c r="D2708" s="722"/>
      <c r="E2708" s="722"/>
      <c r="F2708" s="757"/>
      <c r="G2708" s="757"/>
      <c r="H2708" s="757"/>
      <c r="I2708" s="757"/>
      <c r="J2708" s="757"/>
      <c r="K2708" s="758"/>
      <c r="L2708" s="758"/>
      <c r="M2708" s="722"/>
      <c r="N2708" s="736"/>
      <c r="O2708" s="736"/>
      <c r="P2708" s="736"/>
      <c r="Q2708" s="736"/>
      <c r="R2708" s="736"/>
      <c r="S2708" s="736"/>
      <c r="T2708" s="736"/>
      <c r="U2708" s="736"/>
      <c r="BA2708" s="722"/>
      <c r="BB2708" s="722"/>
      <c r="BC2708" s="722"/>
      <c r="BD2708" s="722"/>
      <c r="BE2708" s="722"/>
      <c r="BF2708" s="722"/>
      <c r="BG2708" s="722"/>
      <c r="BH2708" s="722"/>
      <c r="BI2708" s="722"/>
      <c r="BJ2708" s="722"/>
      <c r="BK2708" s="722"/>
      <c r="BL2708" s="722"/>
      <c r="BM2708" s="722"/>
      <c r="BN2708" s="722"/>
      <c r="BO2708" s="722"/>
      <c r="BP2708" s="722"/>
      <c r="BQ2708" s="722"/>
      <c r="BR2708" s="722"/>
      <c r="BS2708" s="722"/>
      <c r="BT2708" s="722"/>
      <c r="BU2708" s="722"/>
      <c r="BV2708" s="722"/>
      <c r="BW2708" s="722"/>
      <c r="BX2708" s="722"/>
      <c r="BY2708" s="722"/>
      <c r="BZ2708" s="722"/>
      <c r="CA2708" s="722"/>
      <c r="CB2708" s="722"/>
      <c r="CC2708" s="722"/>
      <c r="CD2708" s="722"/>
      <c r="CE2708" s="722"/>
      <c r="CF2708" s="722"/>
      <c r="CG2708" s="722"/>
      <c r="CH2708" s="722"/>
      <c r="CI2708" s="722"/>
      <c r="CJ2708" s="722"/>
      <c r="CK2708" s="722"/>
      <c r="CL2708" s="722"/>
      <c r="CM2708" s="722"/>
      <c r="CN2708" s="722"/>
      <c r="CO2708" s="722"/>
      <c r="CP2708" s="722"/>
      <c r="CQ2708" s="722"/>
      <c r="CR2708" s="722"/>
      <c r="CS2708" s="722"/>
    </row>
    <row r="2709" spans="1:97" s="1376" customFormat="1">
      <c r="A2709" s="722"/>
      <c r="B2709" s="722"/>
      <c r="C2709" s="722"/>
      <c r="D2709" s="722"/>
      <c r="E2709" s="722"/>
      <c r="F2709" s="757"/>
      <c r="G2709" s="757"/>
      <c r="H2709" s="757"/>
      <c r="I2709" s="757"/>
      <c r="J2709" s="757"/>
      <c r="K2709" s="758"/>
      <c r="L2709" s="758"/>
      <c r="M2709" s="722"/>
      <c r="N2709" s="736"/>
      <c r="O2709" s="736"/>
      <c r="P2709" s="736"/>
      <c r="Q2709" s="736"/>
      <c r="R2709" s="736"/>
      <c r="S2709" s="736"/>
      <c r="T2709" s="736"/>
      <c r="U2709" s="736"/>
      <c r="BA2709" s="722"/>
      <c r="BB2709" s="722"/>
      <c r="BC2709" s="722"/>
      <c r="BD2709" s="722"/>
      <c r="BE2709" s="722"/>
      <c r="BF2709" s="722"/>
      <c r="BG2709" s="722"/>
      <c r="BH2709" s="722"/>
      <c r="BI2709" s="722"/>
      <c r="BJ2709" s="722"/>
      <c r="BK2709" s="722"/>
      <c r="BL2709" s="722"/>
      <c r="BM2709" s="722"/>
      <c r="BN2709" s="722"/>
      <c r="BO2709" s="722"/>
      <c r="BP2709" s="722"/>
      <c r="BQ2709" s="722"/>
      <c r="BR2709" s="722"/>
      <c r="BS2709" s="722"/>
      <c r="BT2709" s="722"/>
      <c r="BU2709" s="722"/>
      <c r="BV2709" s="722"/>
      <c r="BW2709" s="722"/>
      <c r="BX2709" s="722"/>
      <c r="BY2709" s="722"/>
      <c r="BZ2709" s="722"/>
      <c r="CA2709" s="722"/>
      <c r="CB2709" s="722"/>
      <c r="CC2709" s="722"/>
      <c r="CD2709" s="722"/>
      <c r="CE2709" s="722"/>
      <c r="CF2709" s="722"/>
      <c r="CG2709" s="722"/>
      <c r="CH2709" s="722"/>
      <c r="CI2709" s="722"/>
      <c r="CJ2709" s="722"/>
      <c r="CK2709" s="722"/>
      <c r="CL2709" s="722"/>
      <c r="CM2709" s="722"/>
      <c r="CN2709" s="722"/>
      <c r="CO2709" s="722"/>
      <c r="CP2709" s="722"/>
      <c r="CQ2709" s="722"/>
      <c r="CR2709" s="722"/>
      <c r="CS2709" s="722"/>
    </row>
    <row r="2710" spans="1:97" s="1376" customFormat="1">
      <c r="A2710" s="722"/>
      <c r="B2710" s="722"/>
      <c r="C2710" s="722"/>
      <c r="D2710" s="722"/>
      <c r="E2710" s="722"/>
      <c r="F2710" s="757"/>
      <c r="G2710" s="757"/>
      <c r="H2710" s="757"/>
      <c r="I2710" s="757"/>
      <c r="J2710" s="757"/>
      <c r="K2710" s="758"/>
      <c r="L2710" s="758"/>
      <c r="M2710" s="722"/>
      <c r="N2710" s="736"/>
      <c r="O2710" s="736"/>
      <c r="P2710" s="736"/>
      <c r="Q2710" s="736"/>
      <c r="R2710" s="736"/>
      <c r="S2710" s="736"/>
      <c r="T2710" s="736"/>
      <c r="U2710" s="736"/>
      <c r="BA2710" s="722"/>
      <c r="BB2710" s="722"/>
      <c r="BC2710" s="722"/>
      <c r="BD2710" s="722"/>
      <c r="BE2710" s="722"/>
      <c r="BF2710" s="722"/>
      <c r="BG2710" s="722"/>
      <c r="BH2710" s="722"/>
      <c r="BI2710" s="722"/>
      <c r="BJ2710" s="722"/>
      <c r="BK2710" s="722"/>
      <c r="BL2710" s="722"/>
      <c r="BM2710" s="722"/>
      <c r="BN2710" s="722"/>
      <c r="BO2710" s="722"/>
      <c r="BP2710" s="722"/>
      <c r="BQ2710" s="722"/>
      <c r="BR2710" s="722"/>
      <c r="BS2710" s="722"/>
      <c r="BT2710" s="722"/>
      <c r="BU2710" s="722"/>
      <c r="BV2710" s="722"/>
      <c r="BW2710" s="722"/>
      <c r="BX2710" s="722"/>
      <c r="BY2710" s="722"/>
      <c r="BZ2710" s="722"/>
      <c r="CA2710" s="722"/>
      <c r="CB2710" s="722"/>
      <c r="CC2710" s="722"/>
      <c r="CD2710" s="722"/>
      <c r="CE2710" s="722"/>
      <c r="CF2710" s="722"/>
      <c r="CG2710" s="722"/>
      <c r="CH2710" s="722"/>
      <c r="CI2710" s="722"/>
      <c r="CJ2710" s="722"/>
      <c r="CK2710" s="722"/>
      <c r="CL2710" s="722"/>
      <c r="CM2710" s="722"/>
      <c r="CN2710" s="722"/>
      <c r="CO2710" s="722"/>
      <c r="CP2710" s="722"/>
      <c r="CQ2710" s="722"/>
      <c r="CR2710" s="722"/>
      <c r="CS2710" s="722"/>
    </row>
    <row r="2711" spans="1:97" s="1376" customFormat="1">
      <c r="A2711" s="722"/>
      <c r="B2711" s="722"/>
      <c r="C2711" s="722"/>
      <c r="D2711" s="722"/>
      <c r="E2711" s="722"/>
      <c r="F2711" s="757"/>
      <c r="G2711" s="757"/>
      <c r="H2711" s="757"/>
      <c r="I2711" s="757"/>
      <c r="J2711" s="757"/>
      <c r="K2711" s="758"/>
      <c r="L2711" s="758"/>
      <c r="M2711" s="722"/>
      <c r="N2711" s="736"/>
      <c r="O2711" s="736"/>
      <c r="P2711" s="736"/>
      <c r="Q2711" s="736"/>
      <c r="R2711" s="736"/>
      <c r="S2711" s="736"/>
      <c r="T2711" s="736"/>
      <c r="U2711" s="736"/>
      <c r="BA2711" s="722"/>
      <c r="BB2711" s="722"/>
      <c r="BC2711" s="722"/>
      <c r="BD2711" s="722"/>
      <c r="BE2711" s="722"/>
      <c r="BF2711" s="722"/>
      <c r="BG2711" s="722"/>
      <c r="BH2711" s="722"/>
      <c r="BI2711" s="722"/>
      <c r="BJ2711" s="722"/>
      <c r="BK2711" s="722"/>
      <c r="BL2711" s="722"/>
      <c r="BM2711" s="722"/>
      <c r="BN2711" s="722"/>
      <c r="BO2711" s="722"/>
      <c r="BP2711" s="722"/>
      <c r="BQ2711" s="722"/>
      <c r="BR2711" s="722"/>
      <c r="BS2711" s="722"/>
      <c r="BT2711" s="722"/>
      <c r="BU2711" s="722"/>
      <c r="BV2711" s="722"/>
      <c r="BW2711" s="722"/>
      <c r="BX2711" s="722"/>
      <c r="BY2711" s="722"/>
      <c r="BZ2711" s="722"/>
      <c r="CA2711" s="722"/>
      <c r="CB2711" s="722"/>
      <c r="CC2711" s="722"/>
      <c r="CD2711" s="722"/>
      <c r="CE2711" s="722"/>
      <c r="CF2711" s="722"/>
      <c r="CG2711" s="722"/>
      <c r="CH2711" s="722"/>
      <c r="CI2711" s="722"/>
      <c r="CJ2711" s="722"/>
      <c r="CK2711" s="722"/>
      <c r="CL2711" s="722"/>
      <c r="CM2711" s="722"/>
      <c r="CN2711" s="722"/>
      <c r="CO2711" s="722"/>
      <c r="CP2711" s="722"/>
      <c r="CQ2711" s="722"/>
      <c r="CR2711" s="722"/>
      <c r="CS2711" s="722"/>
    </row>
    <row r="2712" spans="1:97" s="1376" customFormat="1">
      <c r="A2712" s="722"/>
      <c r="B2712" s="722"/>
      <c r="C2712" s="722"/>
      <c r="D2712" s="722"/>
      <c r="E2712" s="722"/>
      <c r="F2712" s="757"/>
      <c r="G2712" s="757"/>
      <c r="H2712" s="757"/>
      <c r="I2712" s="757"/>
      <c r="J2712" s="757"/>
      <c r="K2712" s="758"/>
      <c r="L2712" s="758"/>
      <c r="M2712" s="722"/>
      <c r="N2712" s="736"/>
      <c r="O2712" s="736"/>
      <c r="P2712" s="736"/>
      <c r="Q2712" s="736"/>
      <c r="R2712" s="736"/>
      <c r="S2712" s="736"/>
      <c r="T2712" s="736"/>
      <c r="U2712" s="736"/>
      <c r="BA2712" s="722"/>
      <c r="BB2712" s="722"/>
      <c r="BC2712" s="722"/>
      <c r="BD2712" s="722"/>
      <c r="BE2712" s="722"/>
      <c r="BF2712" s="722"/>
      <c r="BG2712" s="722"/>
      <c r="BH2712" s="722"/>
      <c r="BI2712" s="722"/>
      <c r="BJ2712" s="722"/>
      <c r="BK2712" s="722"/>
      <c r="BL2712" s="722"/>
      <c r="BM2712" s="722"/>
      <c r="BN2712" s="722"/>
      <c r="BO2712" s="722"/>
      <c r="BP2712" s="722"/>
      <c r="BQ2712" s="722"/>
      <c r="BR2712" s="722"/>
      <c r="BS2712" s="722"/>
      <c r="BT2712" s="722"/>
      <c r="BU2712" s="722"/>
      <c r="BV2712" s="722"/>
      <c r="BW2712" s="722"/>
      <c r="BX2712" s="722"/>
      <c r="BY2712" s="722"/>
      <c r="BZ2712" s="722"/>
      <c r="CA2712" s="722"/>
      <c r="CB2712" s="722"/>
      <c r="CC2712" s="722"/>
      <c r="CD2712" s="722"/>
      <c r="CE2712" s="722"/>
      <c r="CF2712" s="722"/>
      <c r="CG2712" s="722"/>
      <c r="CH2712" s="722"/>
      <c r="CI2712" s="722"/>
      <c r="CJ2712" s="722"/>
      <c r="CK2712" s="722"/>
      <c r="CL2712" s="722"/>
      <c r="CM2712" s="722"/>
      <c r="CN2712" s="722"/>
      <c r="CO2712" s="722"/>
      <c r="CP2712" s="722"/>
      <c r="CQ2712" s="722"/>
      <c r="CR2712" s="722"/>
      <c r="CS2712" s="722"/>
    </row>
    <row r="2713" spans="1:97" s="1376" customFormat="1">
      <c r="A2713" s="722"/>
      <c r="B2713" s="722"/>
      <c r="C2713" s="722"/>
      <c r="D2713" s="722"/>
      <c r="E2713" s="722"/>
      <c r="F2713" s="757"/>
      <c r="G2713" s="757"/>
      <c r="H2713" s="757"/>
      <c r="I2713" s="757"/>
      <c r="J2713" s="757"/>
      <c r="K2713" s="758"/>
      <c r="L2713" s="758"/>
      <c r="M2713" s="722"/>
      <c r="N2713" s="736"/>
      <c r="O2713" s="736"/>
      <c r="P2713" s="736"/>
      <c r="Q2713" s="736"/>
      <c r="R2713" s="736"/>
      <c r="S2713" s="736"/>
      <c r="T2713" s="736"/>
      <c r="U2713" s="736"/>
      <c r="BA2713" s="722"/>
      <c r="BB2713" s="722"/>
      <c r="BC2713" s="722"/>
      <c r="BD2713" s="722"/>
      <c r="BE2713" s="722"/>
      <c r="BF2713" s="722"/>
      <c r="BG2713" s="722"/>
      <c r="BH2713" s="722"/>
      <c r="BI2713" s="722"/>
      <c r="BJ2713" s="722"/>
      <c r="BK2713" s="722"/>
      <c r="BL2713" s="722"/>
      <c r="BM2713" s="722"/>
      <c r="BN2713" s="722"/>
      <c r="BO2713" s="722"/>
      <c r="BP2713" s="722"/>
      <c r="BQ2713" s="722"/>
      <c r="BR2713" s="722"/>
      <c r="BS2713" s="722"/>
      <c r="BT2713" s="722"/>
      <c r="BU2713" s="722"/>
      <c r="BV2713" s="722"/>
      <c r="BW2713" s="722"/>
      <c r="BX2713" s="722"/>
      <c r="BY2713" s="722"/>
      <c r="BZ2713" s="722"/>
      <c r="CA2713" s="722"/>
      <c r="CB2713" s="722"/>
      <c r="CC2713" s="722"/>
      <c r="CD2713" s="722"/>
      <c r="CE2713" s="722"/>
      <c r="CF2713" s="722"/>
      <c r="CG2713" s="722"/>
      <c r="CH2713" s="722"/>
      <c r="CI2713" s="722"/>
      <c r="CJ2713" s="722"/>
      <c r="CK2713" s="722"/>
      <c r="CL2713" s="722"/>
      <c r="CM2713" s="722"/>
      <c r="CN2713" s="722"/>
      <c r="CO2713" s="722"/>
      <c r="CP2713" s="722"/>
      <c r="CQ2713" s="722"/>
      <c r="CR2713" s="722"/>
      <c r="CS2713" s="722"/>
    </row>
    <row r="2714" spans="1:97" s="1376" customFormat="1">
      <c r="A2714" s="722"/>
      <c r="B2714" s="722"/>
      <c r="C2714" s="722"/>
      <c r="D2714" s="722"/>
      <c r="E2714" s="722"/>
      <c r="F2714" s="757"/>
      <c r="G2714" s="757"/>
      <c r="H2714" s="757"/>
      <c r="I2714" s="757"/>
      <c r="J2714" s="757"/>
      <c r="K2714" s="758"/>
      <c r="L2714" s="758"/>
      <c r="M2714" s="722"/>
      <c r="N2714" s="736"/>
      <c r="O2714" s="736"/>
      <c r="P2714" s="736"/>
      <c r="Q2714" s="736"/>
      <c r="R2714" s="736"/>
      <c r="S2714" s="736"/>
      <c r="T2714" s="736"/>
      <c r="U2714" s="736"/>
      <c r="BA2714" s="722"/>
      <c r="BB2714" s="722"/>
      <c r="BC2714" s="722"/>
      <c r="BD2714" s="722"/>
      <c r="BE2714" s="722"/>
      <c r="BF2714" s="722"/>
      <c r="BG2714" s="722"/>
      <c r="BH2714" s="722"/>
      <c r="BI2714" s="722"/>
      <c r="BJ2714" s="722"/>
      <c r="BK2714" s="722"/>
      <c r="BL2714" s="722"/>
      <c r="BM2714" s="722"/>
      <c r="BN2714" s="722"/>
      <c r="BO2714" s="722"/>
      <c r="BP2714" s="722"/>
      <c r="BQ2714" s="722"/>
      <c r="BR2714" s="722"/>
      <c r="BS2714" s="722"/>
      <c r="BT2714" s="722"/>
      <c r="BU2714" s="722"/>
      <c r="BV2714" s="722"/>
      <c r="BW2714" s="722"/>
      <c r="BX2714" s="722"/>
      <c r="BY2714" s="722"/>
      <c r="BZ2714" s="722"/>
      <c r="CA2714" s="722"/>
      <c r="CB2714" s="722"/>
      <c r="CC2714" s="722"/>
      <c r="CD2714" s="722"/>
      <c r="CE2714" s="722"/>
      <c r="CF2714" s="722"/>
      <c r="CG2714" s="722"/>
      <c r="CH2714" s="722"/>
      <c r="CI2714" s="722"/>
      <c r="CJ2714" s="722"/>
      <c r="CK2714" s="722"/>
      <c r="CL2714" s="722"/>
      <c r="CM2714" s="722"/>
      <c r="CN2714" s="722"/>
      <c r="CO2714" s="722"/>
      <c r="CP2714" s="722"/>
      <c r="CQ2714" s="722"/>
      <c r="CR2714" s="722"/>
      <c r="CS2714" s="722"/>
    </row>
    <row r="2715" spans="1:97" s="1376" customFormat="1">
      <c r="A2715" s="722"/>
      <c r="B2715" s="722"/>
      <c r="C2715" s="722"/>
      <c r="D2715" s="722"/>
      <c r="E2715" s="722"/>
      <c r="F2715" s="757"/>
      <c r="G2715" s="757"/>
      <c r="H2715" s="757"/>
      <c r="I2715" s="757"/>
      <c r="J2715" s="757"/>
      <c r="K2715" s="758"/>
      <c r="L2715" s="758"/>
      <c r="M2715" s="722"/>
      <c r="N2715" s="736"/>
      <c r="O2715" s="736"/>
      <c r="P2715" s="736"/>
      <c r="Q2715" s="736"/>
      <c r="R2715" s="736"/>
      <c r="S2715" s="736"/>
      <c r="T2715" s="736"/>
      <c r="U2715" s="736"/>
      <c r="BA2715" s="722"/>
      <c r="BB2715" s="722"/>
      <c r="BC2715" s="722"/>
      <c r="BD2715" s="722"/>
      <c r="BE2715" s="722"/>
      <c r="BF2715" s="722"/>
      <c r="BG2715" s="722"/>
      <c r="BH2715" s="722"/>
      <c r="BI2715" s="722"/>
      <c r="BJ2715" s="722"/>
      <c r="BK2715" s="722"/>
      <c r="BL2715" s="722"/>
      <c r="BM2715" s="722"/>
      <c r="BN2715" s="722"/>
      <c r="BO2715" s="722"/>
      <c r="BP2715" s="722"/>
      <c r="BQ2715" s="722"/>
      <c r="BR2715" s="722"/>
      <c r="BS2715" s="722"/>
      <c r="BT2715" s="722"/>
      <c r="BU2715" s="722"/>
      <c r="BV2715" s="722"/>
      <c r="BW2715" s="722"/>
      <c r="BX2715" s="722"/>
      <c r="BY2715" s="722"/>
      <c r="BZ2715" s="722"/>
      <c r="CA2715" s="722"/>
      <c r="CB2715" s="722"/>
      <c r="CC2715" s="722"/>
      <c r="CD2715" s="722"/>
      <c r="CE2715" s="722"/>
      <c r="CF2715" s="722"/>
      <c r="CG2715" s="722"/>
      <c r="CH2715" s="722"/>
      <c r="CI2715" s="722"/>
      <c r="CJ2715" s="722"/>
      <c r="CK2715" s="722"/>
      <c r="CL2715" s="722"/>
      <c r="CM2715" s="722"/>
      <c r="CN2715" s="722"/>
      <c r="CO2715" s="722"/>
      <c r="CP2715" s="722"/>
      <c r="CQ2715" s="722"/>
      <c r="CR2715" s="722"/>
      <c r="CS2715" s="722"/>
    </row>
    <row r="2716" spans="1:97" s="1376" customFormat="1">
      <c r="A2716" s="722"/>
      <c r="B2716" s="722"/>
      <c r="C2716" s="722"/>
      <c r="D2716" s="722"/>
      <c r="E2716" s="722"/>
      <c r="F2716" s="757"/>
      <c r="G2716" s="757"/>
      <c r="H2716" s="757"/>
      <c r="I2716" s="757"/>
      <c r="J2716" s="757"/>
      <c r="K2716" s="758"/>
      <c r="L2716" s="758"/>
      <c r="M2716" s="722"/>
      <c r="N2716" s="736"/>
      <c r="O2716" s="736"/>
      <c r="P2716" s="736"/>
      <c r="Q2716" s="736"/>
      <c r="R2716" s="736"/>
      <c r="S2716" s="736"/>
      <c r="T2716" s="736"/>
      <c r="U2716" s="736"/>
      <c r="BA2716" s="722"/>
      <c r="BB2716" s="722"/>
      <c r="BC2716" s="722"/>
      <c r="BD2716" s="722"/>
      <c r="BE2716" s="722"/>
      <c r="BF2716" s="722"/>
      <c r="BG2716" s="722"/>
      <c r="BH2716" s="722"/>
      <c r="BI2716" s="722"/>
      <c r="BJ2716" s="722"/>
      <c r="BK2716" s="722"/>
      <c r="BL2716" s="722"/>
      <c r="BM2716" s="722"/>
      <c r="BN2716" s="722"/>
      <c r="BO2716" s="722"/>
      <c r="BP2716" s="722"/>
      <c r="BQ2716" s="722"/>
      <c r="BR2716" s="722"/>
      <c r="BS2716" s="722"/>
      <c r="BT2716" s="722"/>
      <c r="BU2716" s="722"/>
      <c r="BV2716" s="722"/>
      <c r="BW2716" s="722"/>
      <c r="BX2716" s="722"/>
      <c r="BY2716" s="722"/>
      <c r="BZ2716" s="722"/>
      <c r="CA2716" s="722"/>
      <c r="CB2716" s="722"/>
      <c r="CC2716" s="722"/>
      <c r="CD2716" s="722"/>
      <c r="CE2716" s="722"/>
      <c r="CF2716" s="722"/>
      <c r="CG2716" s="722"/>
      <c r="CH2716" s="722"/>
      <c r="CI2716" s="722"/>
      <c r="CJ2716" s="722"/>
      <c r="CK2716" s="722"/>
      <c r="CL2716" s="722"/>
      <c r="CM2716" s="722"/>
      <c r="CN2716" s="722"/>
      <c r="CO2716" s="722"/>
      <c r="CP2716" s="722"/>
      <c r="CQ2716" s="722"/>
      <c r="CR2716" s="722"/>
      <c r="CS2716" s="722"/>
    </row>
    <row r="2717" spans="1:97" s="1376" customFormat="1">
      <c r="A2717" s="722"/>
      <c r="B2717" s="722"/>
      <c r="C2717" s="722"/>
      <c r="D2717" s="722"/>
      <c r="E2717" s="722"/>
      <c r="F2717" s="757"/>
      <c r="G2717" s="757"/>
      <c r="H2717" s="757"/>
      <c r="I2717" s="757"/>
      <c r="J2717" s="757"/>
      <c r="K2717" s="758"/>
      <c r="L2717" s="758"/>
      <c r="M2717" s="722"/>
      <c r="N2717" s="736"/>
      <c r="O2717" s="736"/>
      <c r="P2717" s="736"/>
      <c r="Q2717" s="736"/>
      <c r="R2717" s="736"/>
      <c r="S2717" s="736"/>
      <c r="T2717" s="736"/>
      <c r="U2717" s="736"/>
      <c r="BA2717" s="722"/>
      <c r="BB2717" s="722"/>
      <c r="BC2717" s="722"/>
      <c r="BD2717" s="722"/>
      <c r="BE2717" s="722"/>
      <c r="BF2717" s="722"/>
      <c r="BG2717" s="722"/>
      <c r="BH2717" s="722"/>
      <c r="BI2717" s="722"/>
      <c r="BJ2717" s="722"/>
      <c r="BK2717" s="722"/>
      <c r="BL2717" s="722"/>
      <c r="BM2717" s="722"/>
      <c r="BN2717" s="722"/>
      <c r="BO2717" s="722"/>
      <c r="BP2717" s="722"/>
      <c r="BQ2717" s="722"/>
      <c r="BR2717" s="722"/>
      <c r="BS2717" s="722"/>
      <c r="BT2717" s="722"/>
      <c r="BU2717" s="722"/>
      <c r="BV2717" s="722"/>
      <c r="BW2717" s="722"/>
      <c r="BX2717" s="722"/>
      <c r="BY2717" s="722"/>
      <c r="BZ2717" s="722"/>
      <c r="CA2717" s="722"/>
      <c r="CB2717" s="722"/>
      <c r="CC2717" s="722"/>
      <c r="CD2717" s="722"/>
      <c r="CE2717" s="722"/>
      <c r="CF2717" s="722"/>
      <c r="CG2717" s="722"/>
      <c r="CH2717" s="722"/>
      <c r="CI2717" s="722"/>
      <c r="CJ2717" s="722"/>
      <c r="CK2717" s="722"/>
      <c r="CL2717" s="722"/>
      <c r="CM2717" s="722"/>
      <c r="CN2717" s="722"/>
      <c r="CO2717" s="722"/>
      <c r="CP2717" s="722"/>
      <c r="CQ2717" s="722"/>
      <c r="CR2717" s="722"/>
      <c r="CS2717" s="722"/>
    </row>
    <row r="2718" spans="1:97" s="1376" customFormat="1">
      <c r="A2718" s="722"/>
      <c r="B2718" s="722"/>
      <c r="C2718" s="722"/>
      <c r="D2718" s="722"/>
      <c r="E2718" s="722"/>
      <c r="F2718" s="757"/>
      <c r="G2718" s="757"/>
      <c r="H2718" s="757"/>
      <c r="I2718" s="757"/>
      <c r="J2718" s="757"/>
      <c r="K2718" s="758"/>
      <c r="L2718" s="758"/>
      <c r="M2718" s="722"/>
      <c r="N2718" s="736"/>
      <c r="O2718" s="736"/>
      <c r="P2718" s="736"/>
      <c r="Q2718" s="736"/>
      <c r="R2718" s="736"/>
      <c r="S2718" s="736"/>
      <c r="T2718" s="736"/>
      <c r="U2718" s="736"/>
      <c r="BA2718" s="722"/>
      <c r="BB2718" s="722"/>
      <c r="BC2718" s="722"/>
      <c r="BD2718" s="722"/>
      <c r="BE2718" s="722"/>
      <c r="BF2718" s="722"/>
      <c r="BG2718" s="722"/>
      <c r="BH2718" s="722"/>
      <c r="BI2718" s="722"/>
      <c r="BJ2718" s="722"/>
      <c r="BK2718" s="722"/>
      <c r="BL2718" s="722"/>
      <c r="BM2718" s="722"/>
      <c r="BN2718" s="722"/>
      <c r="BO2718" s="722"/>
      <c r="BP2718" s="722"/>
      <c r="BQ2718" s="722"/>
      <c r="BR2718" s="722"/>
      <c r="BS2718" s="722"/>
      <c r="BT2718" s="722"/>
      <c r="BU2718" s="722"/>
      <c r="BV2718" s="722"/>
      <c r="BW2718" s="722"/>
      <c r="BX2718" s="722"/>
      <c r="BY2718" s="722"/>
      <c r="BZ2718" s="722"/>
      <c r="CA2718" s="722"/>
      <c r="CB2718" s="722"/>
      <c r="CC2718" s="722"/>
      <c r="CD2718" s="722"/>
      <c r="CE2718" s="722"/>
      <c r="CF2718" s="722"/>
      <c r="CG2718" s="722"/>
      <c r="CH2718" s="722"/>
      <c r="CI2718" s="722"/>
      <c r="CJ2718" s="722"/>
      <c r="CK2718" s="722"/>
      <c r="CL2718" s="722"/>
      <c r="CM2718" s="722"/>
      <c r="CN2718" s="722"/>
      <c r="CO2718" s="722"/>
      <c r="CP2718" s="722"/>
      <c r="CQ2718" s="722"/>
      <c r="CR2718" s="722"/>
      <c r="CS2718" s="722"/>
    </row>
    <row r="2719" spans="1:97" s="1376" customFormat="1">
      <c r="A2719" s="722"/>
      <c r="B2719" s="722"/>
      <c r="C2719" s="722"/>
      <c r="D2719" s="722"/>
      <c r="E2719" s="722"/>
      <c r="F2719" s="757"/>
      <c r="G2719" s="757"/>
      <c r="H2719" s="757"/>
      <c r="I2719" s="757"/>
      <c r="J2719" s="757"/>
      <c r="K2719" s="758"/>
      <c r="L2719" s="758"/>
      <c r="M2719" s="722"/>
      <c r="N2719" s="736"/>
      <c r="O2719" s="736"/>
      <c r="P2719" s="736"/>
      <c r="Q2719" s="736"/>
      <c r="R2719" s="736"/>
      <c r="S2719" s="736"/>
      <c r="T2719" s="736"/>
      <c r="U2719" s="736"/>
      <c r="BA2719" s="722"/>
      <c r="BB2719" s="722"/>
      <c r="BC2719" s="722"/>
      <c r="BD2719" s="722"/>
      <c r="BE2719" s="722"/>
      <c r="BF2719" s="722"/>
      <c r="BG2719" s="722"/>
      <c r="BH2719" s="722"/>
      <c r="BI2719" s="722"/>
      <c r="BJ2719" s="722"/>
      <c r="BK2719" s="722"/>
      <c r="BL2719" s="722"/>
      <c r="BM2719" s="722"/>
      <c r="BN2719" s="722"/>
      <c r="BO2719" s="722"/>
      <c r="BP2719" s="722"/>
      <c r="BQ2719" s="722"/>
      <c r="BR2719" s="722"/>
      <c r="BS2719" s="722"/>
      <c r="BT2719" s="722"/>
      <c r="BU2719" s="722"/>
      <c r="BV2719" s="722"/>
      <c r="BW2719" s="722"/>
      <c r="BX2719" s="722"/>
      <c r="BY2719" s="722"/>
      <c r="BZ2719" s="722"/>
      <c r="CA2719" s="722"/>
      <c r="CB2719" s="722"/>
      <c r="CC2719" s="722"/>
      <c r="CD2719" s="722"/>
      <c r="CE2719" s="722"/>
      <c r="CF2719" s="722"/>
      <c r="CG2719" s="722"/>
      <c r="CH2719" s="722"/>
      <c r="CI2719" s="722"/>
      <c r="CJ2719" s="722"/>
      <c r="CK2719" s="722"/>
      <c r="CL2719" s="722"/>
      <c r="CM2719" s="722"/>
      <c r="CN2719" s="722"/>
      <c r="CO2719" s="722"/>
      <c r="CP2719" s="722"/>
      <c r="CQ2719" s="722"/>
      <c r="CR2719" s="722"/>
      <c r="CS2719" s="722"/>
    </row>
    <row r="2720" spans="1:97" s="1376" customFormat="1">
      <c r="A2720" s="722"/>
      <c r="B2720" s="722"/>
      <c r="C2720" s="722"/>
      <c r="D2720" s="722"/>
      <c r="E2720" s="722"/>
      <c r="F2720" s="757"/>
      <c r="G2720" s="757"/>
      <c r="H2720" s="757"/>
      <c r="I2720" s="757"/>
      <c r="J2720" s="757"/>
      <c r="K2720" s="758"/>
      <c r="L2720" s="758"/>
      <c r="M2720" s="722"/>
      <c r="N2720" s="736"/>
      <c r="O2720" s="736"/>
      <c r="P2720" s="736"/>
      <c r="Q2720" s="736"/>
      <c r="R2720" s="736"/>
      <c r="S2720" s="736"/>
      <c r="T2720" s="736"/>
      <c r="U2720" s="736"/>
      <c r="BA2720" s="722"/>
      <c r="BB2720" s="722"/>
      <c r="BC2720" s="722"/>
      <c r="BD2720" s="722"/>
      <c r="BE2720" s="722"/>
      <c r="BF2720" s="722"/>
      <c r="BG2720" s="722"/>
      <c r="BH2720" s="722"/>
      <c r="BI2720" s="722"/>
      <c r="BJ2720" s="722"/>
      <c r="BK2720" s="722"/>
      <c r="BL2720" s="722"/>
      <c r="BM2720" s="722"/>
      <c r="BN2720" s="722"/>
      <c r="BO2720" s="722"/>
      <c r="BP2720" s="722"/>
      <c r="BQ2720" s="722"/>
      <c r="BR2720" s="722"/>
      <c r="BS2720" s="722"/>
      <c r="BT2720" s="722"/>
      <c r="BU2720" s="722"/>
      <c r="BV2720" s="722"/>
      <c r="BW2720" s="722"/>
      <c r="BX2720" s="722"/>
      <c r="BY2720" s="722"/>
      <c r="BZ2720" s="722"/>
      <c r="CA2720" s="722"/>
      <c r="CB2720" s="722"/>
      <c r="CC2720" s="722"/>
      <c r="CD2720" s="722"/>
      <c r="CE2720" s="722"/>
      <c r="CF2720" s="722"/>
      <c r="CG2720" s="722"/>
      <c r="CH2720" s="722"/>
      <c r="CI2720" s="722"/>
      <c r="CJ2720" s="722"/>
      <c r="CK2720" s="722"/>
      <c r="CL2720" s="722"/>
      <c r="CM2720" s="722"/>
      <c r="CN2720" s="722"/>
      <c r="CO2720" s="722"/>
      <c r="CP2720" s="722"/>
      <c r="CQ2720" s="722"/>
      <c r="CR2720" s="722"/>
      <c r="CS2720" s="722"/>
    </row>
    <row r="2721" spans="1:97" s="1376" customFormat="1">
      <c r="A2721" s="722"/>
      <c r="B2721" s="722"/>
      <c r="C2721" s="722"/>
      <c r="D2721" s="722"/>
      <c r="E2721" s="722"/>
      <c r="F2721" s="757"/>
      <c r="G2721" s="757"/>
      <c r="H2721" s="757"/>
      <c r="I2721" s="757"/>
      <c r="J2721" s="757"/>
      <c r="K2721" s="758"/>
      <c r="L2721" s="758"/>
      <c r="M2721" s="722"/>
      <c r="N2721" s="736"/>
      <c r="O2721" s="736"/>
      <c r="P2721" s="736"/>
      <c r="Q2721" s="736"/>
      <c r="R2721" s="736"/>
      <c r="S2721" s="736"/>
      <c r="T2721" s="736"/>
      <c r="U2721" s="736"/>
      <c r="BA2721" s="722"/>
      <c r="BB2721" s="722"/>
      <c r="BC2721" s="722"/>
      <c r="BD2721" s="722"/>
      <c r="BE2721" s="722"/>
      <c r="BF2721" s="722"/>
      <c r="BG2721" s="722"/>
      <c r="BH2721" s="722"/>
      <c r="BI2721" s="722"/>
      <c r="BJ2721" s="722"/>
      <c r="BK2721" s="722"/>
      <c r="BL2721" s="722"/>
      <c r="BM2721" s="722"/>
      <c r="BN2721" s="722"/>
      <c r="BO2721" s="722"/>
      <c r="BP2721" s="722"/>
      <c r="BQ2721" s="722"/>
      <c r="BR2721" s="722"/>
      <c r="BS2721" s="722"/>
      <c r="BT2721" s="722"/>
      <c r="BU2721" s="722"/>
      <c r="BV2721" s="722"/>
      <c r="BW2721" s="722"/>
      <c r="BX2721" s="722"/>
      <c r="BY2721" s="722"/>
      <c r="BZ2721" s="722"/>
      <c r="CA2721" s="722"/>
      <c r="CB2721" s="722"/>
      <c r="CC2721" s="722"/>
      <c r="CD2721" s="722"/>
      <c r="CE2721" s="722"/>
      <c r="CF2721" s="722"/>
      <c r="CG2721" s="722"/>
      <c r="CH2721" s="722"/>
      <c r="CI2721" s="722"/>
      <c r="CJ2721" s="722"/>
      <c r="CK2721" s="722"/>
      <c r="CL2721" s="722"/>
      <c r="CM2721" s="722"/>
      <c r="CN2721" s="722"/>
      <c r="CO2721" s="722"/>
      <c r="CP2721" s="722"/>
      <c r="CQ2721" s="722"/>
      <c r="CR2721" s="722"/>
      <c r="CS2721" s="722"/>
    </row>
    <row r="2722" spans="1:97" s="1376" customFormat="1">
      <c r="A2722" s="722"/>
      <c r="B2722" s="722"/>
      <c r="C2722" s="722"/>
      <c r="D2722" s="722"/>
      <c r="E2722" s="722"/>
      <c r="F2722" s="757"/>
      <c r="G2722" s="757"/>
      <c r="H2722" s="757"/>
      <c r="I2722" s="757"/>
      <c r="J2722" s="757"/>
      <c r="K2722" s="758"/>
      <c r="L2722" s="758"/>
      <c r="M2722" s="722"/>
      <c r="N2722" s="736"/>
      <c r="O2722" s="736"/>
      <c r="P2722" s="736"/>
      <c r="Q2722" s="736"/>
      <c r="R2722" s="736"/>
      <c r="S2722" s="736"/>
      <c r="T2722" s="736"/>
      <c r="U2722" s="736"/>
      <c r="BA2722" s="722"/>
      <c r="BB2722" s="722"/>
      <c r="BC2722" s="722"/>
      <c r="BD2722" s="722"/>
      <c r="BE2722" s="722"/>
      <c r="BF2722" s="722"/>
      <c r="BG2722" s="722"/>
      <c r="BH2722" s="722"/>
      <c r="BI2722" s="722"/>
      <c r="BJ2722" s="722"/>
      <c r="BK2722" s="722"/>
      <c r="BL2722" s="722"/>
      <c r="BM2722" s="722"/>
      <c r="BN2722" s="722"/>
      <c r="BO2722" s="722"/>
      <c r="BP2722" s="722"/>
      <c r="BQ2722" s="722"/>
      <c r="BR2722" s="722"/>
      <c r="BS2722" s="722"/>
      <c r="BT2722" s="722"/>
      <c r="BU2722" s="722"/>
      <c r="BV2722" s="722"/>
      <c r="BW2722" s="722"/>
      <c r="BX2722" s="722"/>
      <c r="BY2722" s="722"/>
      <c r="BZ2722" s="722"/>
      <c r="CA2722" s="722"/>
      <c r="CB2722" s="722"/>
      <c r="CC2722" s="722"/>
      <c r="CD2722" s="722"/>
      <c r="CE2722" s="722"/>
      <c r="CF2722" s="722"/>
      <c r="CG2722" s="722"/>
      <c r="CH2722" s="722"/>
      <c r="CI2722" s="722"/>
      <c r="CJ2722" s="722"/>
      <c r="CK2722" s="722"/>
      <c r="CL2722" s="722"/>
      <c r="CM2722" s="722"/>
      <c r="CN2722" s="722"/>
      <c r="CO2722" s="722"/>
      <c r="CP2722" s="722"/>
      <c r="CQ2722" s="722"/>
      <c r="CR2722" s="722"/>
      <c r="CS2722" s="722"/>
    </row>
    <row r="2723" spans="1:97" s="1376" customFormat="1">
      <c r="A2723" s="722"/>
      <c r="B2723" s="722"/>
      <c r="C2723" s="722"/>
      <c r="D2723" s="722"/>
      <c r="E2723" s="722"/>
      <c r="F2723" s="757"/>
      <c r="G2723" s="757"/>
      <c r="H2723" s="757"/>
      <c r="I2723" s="757"/>
      <c r="J2723" s="757"/>
      <c r="K2723" s="758"/>
      <c r="L2723" s="758"/>
      <c r="M2723" s="722"/>
      <c r="N2723" s="736"/>
      <c r="O2723" s="736"/>
      <c r="P2723" s="736"/>
      <c r="Q2723" s="736"/>
      <c r="R2723" s="736"/>
      <c r="S2723" s="736"/>
      <c r="T2723" s="736"/>
      <c r="U2723" s="736"/>
      <c r="BA2723" s="722"/>
      <c r="BB2723" s="722"/>
      <c r="BC2723" s="722"/>
      <c r="BD2723" s="722"/>
      <c r="BE2723" s="722"/>
      <c r="BF2723" s="722"/>
      <c r="BG2723" s="722"/>
      <c r="BH2723" s="722"/>
      <c r="BI2723" s="722"/>
      <c r="BJ2723" s="722"/>
      <c r="BK2723" s="722"/>
      <c r="BL2723" s="722"/>
      <c r="BM2723" s="722"/>
      <c r="BN2723" s="722"/>
      <c r="BO2723" s="722"/>
      <c r="BP2723" s="722"/>
      <c r="BQ2723" s="722"/>
      <c r="BR2723" s="722"/>
      <c r="BS2723" s="722"/>
      <c r="BT2723" s="722"/>
      <c r="BU2723" s="722"/>
      <c r="BV2723" s="722"/>
      <c r="BW2723" s="722"/>
      <c r="BX2723" s="722"/>
      <c r="BY2723" s="722"/>
      <c r="BZ2723" s="722"/>
      <c r="CA2723" s="722"/>
      <c r="CB2723" s="722"/>
      <c r="CC2723" s="722"/>
      <c r="CD2723" s="722"/>
      <c r="CE2723" s="722"/>
      <c r="CF2723" s="722"/>
      <c r="CG2723" s="722"/>
      <c r="CH2723" s="722"/>
      <c r="CI2723" s="722"/>
      <c r="CJ2723" s="722"/>
      <c r="CK2723" s="722"/>
      <c r="CL2723" s="722"/>
      <c r="CM2723" s="722"/>
      <c r="CN2723" s="722"/>
      <c r="CO2723" s="722"/>
      <c r="CP2723" s="722"/>
      <c r="CQ2723" s="722"/>
      <c r="CR2723" s="722"/>
      <c r="CS2723" s="722"/>
    </row>
    <row r="2724" spans="1:97" s="1376" customFormat="1">
      <c r="A2724" s="722"/>
      <c r="B2724" s="722"/>
      <c r="C2724" s="722"/>
      <c r="D2724" s="722"/>
      <c r="E2724" s="722"/>
      <c r="F2724" s="757"/>
      <c r="G2724" s="757"/>
      <c r="H2724" s="757"/>
      <c r="I2724" s="757"/>
      <c r="J2724" s="757"/>
      <c r="K2724" s="758"/>
      <c r="L2724" s="758"/>
      <c r="M2724" s="722"/>
      <c r="N2724" s="736"/>
      <c r="O2724" s="736"/>
      <c r="P2724" s="736"/>
      <c r="Q2724" s="736"/>
      <c r="R2724" s="736"/>
      <c r="S2724" s="736"/>
      <c r="T2724" s="736"/>
      <c r="U2724" s="736"/>
      <c r="BA2724" s="722"/>
      <c r="BB2724" s="722"/>
      <c r="BC2724" s="722"/>
      <c r="BD2724" s="722"/>
      <c r="BE2724" s="722"/>
      <c r="BF2724" s="722"/>
      <c r="BG2724" s="722"/>
      <c r="BH2724" s="722"/>
      <c r="BI2724" s="722"/>
      <c r="BJ2724" s="722"/>
      <c r="BK2724" s="722"/>
      <c r="BL2724" s="722"/>
      <c r="BM2724" s="722"/>
      <c r="BN2724" s="722"/>
      <c r="BO2724" s="722"/>
      <c r="BP2724" s="722"/>
      <c r="BQ2724" s="722"/>
      <c r="BR2724" s="722"/>
      <c r="BS2724" s="722"/>
      <c r="BT2724" s="722"/>
      <c r="BU2724" s="722"/>
      <c r="BV2724" s="722"/>
      <c r="BW2724" s="722"/>
      <c r="BX2724" s="722"/>
      <c r="BY2724" s="722"/>
      <c r="BZ2724" s="722"/>
      <c r="CA2724" s="722"/>
      <c r="CB2724" s="722"/>
      <c r="CC2724" s="722"/>
      <c r="CD2724" s="722"/>
      <c r="CE2724" s="722"/>
      <c r="CF2724" s="722"/>
      <c r="CG2724" s="722"/>
      <c r="CH2724" s="722"/>
      <c r="CI2724" s="722"/>
      <c r="CJ2724" s="722"/>
      <c r="CK2724" s="722"/>
      <c r="CL2724" s="722"/>
      <c r="CM2724" s="722"/>
      <c r="CN2724" s="722"/>
      <c r="CO2724" s="722"/>
      <c r="CP2724" s="722"/>
      <c r="CQ2724" s="722"/>
      <c r="CR2724" s="722"/>
      <c r="CS2724" s="722"/>
    </row>
    <row r="2725" spans="1:97" s="1376" customFormat="1">
      <c r="A2725" s="722"/>
      <c r="B2725" s="722"/>
      <c r="C2725" s="722"/>
      <c r="D2725" s="722"/>
      <c r="E2725" s="722"/>
      <c r="F2725" s="757"/>
      <c r="G2725" s="757"/>
      <c r="H2725" s="757"/>
      <c r="I2725" s="757"/>
      <c r="J2725" s="757"/>
      <c r="K2725" s="758"/>
      <c r="L2725" s="758"/>
      <c r="M2725" s="722"/>
      <c r="N2725" s="736"/>
      <c r="O2725" s="736"/>
      <c r="P2725" s="736"/>
      <c r="Q2725" s="736"/>
      <c r="R2725" s="736"/>
      <c r="S2725" s="736"/>
      <c r="T2725" s="736"/>
      <c r="U2725" s="736"/>
      <c r="BA2725" s="722"/>
      <c r="BB2725" s="722"/>
      <c r="BC2725" s="722"/>
      <c r="BD2725" s="722"/>
      <c r="BE2725" s="722"/>
      <c r="BF2725" s="722"/>
      <c r="BG2725" s="722"/>
      <c r="BH2725" s="722"/>
      <c r="BI2725" s="722"/>
      <c r="BJ2725" s="722"/>
      <c r="BK2725" s="722"/>
      <c r="BL2725" s="722"/>
      <c r="BM2725" s="722"/>
      <c r="BN2725" s="722"/>
      <c r="BO2725" s="722"/>
      <c r="BP2725" s="722"/>
      <c r="BQ2725" s="722"/>
      <c r="BR2725" s="722"/>
      <c r="BS2725" s="722"/>
      <c r="BT2725" s="722"/>
      <c r="BU2725" s="722"/>
      <c r="BV2725" s="722"/>
      <c r="BW2725" s="722"/>
      <c r="BX2725" s="722"/>
      <c r="BY2725" s="722"/>
      <c r="BZ2725" s="722"/>
      <c r="CA2725" s="722"/>
      <c r="CB2725" s="722"/>
      <c r="CC2725" s="722"/>
      <c r="CD2725" s="722"/>
      <c r="CE2725" s="722"/>
      <c r="CF2725" s="722"/>
      <c r="CG2725" s="722"/>
      <c r="CH2725" s="722"/>
      <c r="CI2725" s="722"/>
      <c r="CJ2725" s="722"/>
      <c r="CK2725" s="722"/>
      <c r="CL2725" s="722"/>
      <c r="CM2725" s="722"/>
      <c r="CN2725" s="722"/>
      <c r="CO2725" s="722"/>
      <c r="CP2725" s="722"/>
      <c r="CQ2725" s="722"/>
      <c r="CR2725" s="722"/>
      <c r="CS2725" s="722"/>
    </row>
    <row r="2726" spans="1:97" s="1376" customFormat="1">
      <c r="A2726" s="722"/>
      <c r="B2726" s="722"/>
      <c r="C2726" s="722"/>
      <c r="D2726" s="722"/>
      <c r="E2726" s="722"/>
      <c r="F2726" s="757"/>
      <c r="G2726" s="757"/>
      <c r="H2726" s="757"/>
      <c r="I2726" s="757"/>
      <c r="J2726" s="757"/>
      <c r="K2726" s="758"/>
      <c r="L2726" s="758"/>
      <c r="M2726" s="722"/>
      <c r="N2726" s="736"/>
      <c r="O2726" s="736"/>
      <c r="P2726" s="736"/>
      <c r="Q2726" s="736"/>
      <c r="R2726" s="736"/>
      <c r="S2726" s="736"/>
      <c r="T2726" s="736"/>
      <c r="U2726" s="736"/>
      <c r="BA2726" s="722"/>
      <c r="BB2726" s="722"/>
      <c r="BC2726" s="722"/>
      <c r="BD2726" s="722"/>
      <c r="BE2726" s="722"/>
      <c r="BF2726" s="722"/>
      <c r="BG2726" s="722"/>
      <c r="BH2726" s="722"/>
      <c r="BI2726" s="722"/>
      <c r="BJ2726" s="722"/>
      <c r="BK2726" s="722"/>
      <c r="BL2726" s="722"/>
      <c r="BM2726" s="722"/>
      <c r="BN2726" s="722"/>
      <c r="BO2726" s="722"/>
      <c r="BP2726" s="722"/>
      <c r="BQ2726" s="722"/>
      <c r="BR2726" s="722"/>
      <c r="BS2726" s="722"/>
      <c r="BT2726" s="722"/>
      <c r="BU2726" s="722"/>
      <c r="BV2726" s="722"/>
      <c r="BW2726" s="722"/>
      <c r="BX2726" s="722"/>
      <c r="BY2726" s="722"/>
      <c r="BZ2726" s="722"/>
      <c r="CA2726" s="722"/>
      <c r="CB2726" s="722"/>
      <c r="CC2726" s="722"/>
      <c r="CD2726" s="722"/>
      <c r="CE2726" s="722"/>
      <c r="CF2726" s="722"/>
      <c r="CG2726" s="722"/>
      <c r="CH2726" s="722"/>
      <c r="CI2726" s="722"/>
      <c r="CJ2726" s="722"/>
      <c r="CK2726" s="722"/>
      <c r="CL2726" s="722"/>
      <c r="CM2726" s="722"/>
      <c r="CN2726" s="722"/>
      <c r="CO2726" s="722"/>
      <c r="CP2726" s="722"/>
      <c r="CQ2726" s="722"/>
      <c r="CR2726" s="722"/>
      <c r="CS2726" s="722"/>
    </row>
    <row r="2727" spans="1:97" s="1376" customFormat="1">
      <c r="A2727" s="722"/>
      <c r="B2727" s="722"/>
      <c r="C2727" s="722"/>
      <c r="D2727" s="722"/>
      <c r="E2727" s="722"/>
      <c r="F2727" s="757"/>
      <c r="G2727" s="757"/>
      <c r="H2727" s="757"/>
      <c r="I2727" s="757"/>
      <c r="J2727" s="757"/>
      <c r="K2727" s="758"/>
      <c r="L2727" s="758"/>
      <c r="M2727" s="722"/>
      <c r="N2727" s="736"/>
      <c r="O2727" s="736"/>
      <c r="P2727" s="736"/>
      <c r="Q2727" s="736"/>
      <c r="R2727" s="736"/>
      <c r="S2727" s="736"/>
      <c r="T2727" s="736"/>
      <c r="U2727" s="736"/>
      <c r="BA2727" s="722"/>
      <c r="BB2727" s="722"/>
      <c r="BC2727" s="722"/>
      <c r="BD2727" s="722"/>
      <c r="BE2727" s="722"/>
      <c r="BF2727" s="722"/>
      <c r="BG2727" s="722"/>
      <c r="BH2727" s="722"/>
      <c r="BI2727" s="722"/>
      <c r="BJ2727" s="722"/>
      <c r="BK2727" s="722"/>
      <c r="BL2727" s="722"/>
      <c r="BM2727" s="722"/>
      <c r="BN2727" s="722"/>
      <c r="BO2727" s="722"/>
      <c r="BP2727" s="722"/>
      <c r="BQ2727" s="722"/>
      <c r="BR2727" s="722"/>
      <c r="BS2727" s="722"/>
      <c r="BT2727" s="722"/>
      <c r="BU2727" s="722"/>
      <c r="BV2727" s="722"/>
      <c r="BW2727" s="722"/>
      <c r="BX2727" s="722"/>
      <c r="BY2727" s="722"/>
      <c r="BZ2727" s="722"/>
      <c r="CA2727" s="722"/>
      <c r="CB2727" s="722"/>
      <c r="CC2727" s="722"/>
      <c r="CD2727" s="722"/>
      <c r="CE2727" s="722"/>
      <c r="CF2727" s="722"/>
      <c r="CG2727" s="722"/>
      <c r="CH2727" s="722"/>
      <c r="CI2727" s="722"/>
      <c r="CJ2727" s="722"/>
      <c r="CK2727" s="722"/>
      <c r="CL2727" s="722"/>
      <c r="CM2727" s="722"/>
      <c r="CN2727" s="722"/>
      <c r="CO2727" s="722"/>
      <c r="CP2727" s="722"/>
      <c r="CQ2727" s="722"/>
      <c r="CR2727" s="722"/>
      <c r="CS2727" s="722"/>
    </row>
    <row r="2728" spans="1:97" s="1376" customFormat="1">
      <c r="A2728" s="722"/>
      <c r="B2728" s="722"/>
      <c r="C2728" s="722"/>
      <c r="D2728" s="722"/>
      <c r="E2728" s="722"/>
      <c r="F2728" s="757"/>
      <c r="G2728" s="757"/>
      <c r="H2728" s="757"/>
      <c r="I2728" s="757"/>
      <c r="J2728" s="757"/>
      <c r="K2728" s="758"/>
      <c r="L2728" s="758"/>
      <c r="M2728" s="722"/>
      <c r="N2728" s="736"/>
      <c r="O2728" s="736"/>
      <c r="P2728" s="736"/>
      <c r="Q2728" s="736"/>
      <c r="R2728" s="736"/>
      <c r="S2728" s="736"/>
      <c r="T2728" s="736"/>
      <c r="U2728" s="736"/>
      <c r="BA2728" s="722"/>
      <c r="BB2728" s="722"/>
      <c r="BC2728" s="722"/>
      <c r="BD2728" s="722"/>
      <c r="BE2728" s="722"/>
      <c r="BF2728" s="722"/>
      <c r="BG2728" s="722"/>
      <c r="BH2728" s="722"/>
      <c r="BI2728" s="722"/>
      <c r="BJ2728" s="722"/>
      <c r="BK2728" s="722"/>
      <c r="BL2728" s="722"/>
      <c r="BM2728" s="722"/>
      <c r="BN2728" s="722"/>
      <c r="BO2728" s="722"/>
      <c r="BP2728" s="722"/>
      <c r="BQ2728" s="722"/>
      <c r="BR2728" s="722"/>
      <c r="BS2728" s="722"/>
      <c r="BT2728" s="722"/>
      <c r="BU2728" s="722"/>
      <c r="BV2728" s="722"/>
      <c r="BW2728" s="722"/>
      <c r="BX2728" s="722"/>
      <c r="BY2728" s="722"/>
      <c r="BZ2728" s="722"/>
      <c r="CA2728" s="722"/>
      <c r="CB2728" s="722"/>
      <c r="CC2728" s="722"/>
      <c r="CD2728" s="722"/>
      <c r="CE2728" s="722"/>
      <c r="CF2728" s="722"/>
      <c r="CG2728" s="722"/>
      <c r="CH2728" s="722"/>
      <c r="CI2728" s="722"/>
      <c r="CJ2728" s="722"/>
      <c r="CK2728" s="722"/>
      <c r="CL2728" s="722"/>
      <c r="CM2728" s="722"/>
      <c r="CN2728" s="722"/>
      <c r="CO2728" s="722"/>
      <c r="CP2728" s="722"/>
      <c r="CQ2728" s="722"/>
      <c r="CR2728" s="722"/>
      <c r="CS2728" s="722"/>
    </row>
    <row r="2729" spans="1:97" s="1376" customFormat="1">
      <c r="A2729" s="722"/>
      <c r="B2729" s="722"/>
      <c r="C2729" s="722"/>
      <c r="D2729" s="722"/>
      <c r="E2729" s="722"/>
      <c r="F2729" s="757"/>
      <c r="G2729" s="757"/>
      <c r="H2729" s="757"/>
      <c r="I2729" s="757"/>
      <c r="J2729" s="757"/>
      <c r="K2729" s="758"/>
      <c r="L2729" s="758"/>
      <c r="M2729" s="722"/>
      <c r="N2729" s="736"/>
      <c r="O2729" s="736"/>
      <c r="P2729" s="736"/>
      <c r="Q2729" s="736"/>
      <c r="R2729" s="736"/>
      <c r="S2729" s="736"/>
      <c r="T2729" s="736"/>
      <c r="U2729" s="736"/>
      <c r="BA2729" s="722"/>
      <c r="BB2729" s="722"/>
      <c r="BC2729" s="722"/>
      <c r="BD2729" s="722"/>
      <c r="BE2729" s="722"/>
      <c r="BF2729" s="722"/>
      <c r="BG2729" s="722"/>
      <c r="BH2729" s="722"/>
      <c r="BI2729" s="722"/>
      <c r="BJ2729" s="722"/>
      <c r="BK2729" s="722"/>
      <c r="BL2729" s="722"/>
      <c r="BM2729" s="722"/>
      <c r="BN2729" s="722"/>
      <c r="BO2729" s="722"/>
      <c r="BP2729" s="722"/>
      <c r="BQ2729" s="722"/>
      <c r="BR2729" s="722"/>
      <c r="BS2729" s="722"/>
      <c r="BT2729" s="722"/>
      <c r="BU2729" s="722"/>
      <c r="BV2729" s="722"/>
      <c r="BW2729" s="722"/>
      <c r="BX2729" s="722"/>
      <c r="BY2729" s="722"/>
      <c r="BZ2729" s="722"/>
      <c r="CA2729" s="722"/>
      <c r="CB2729" s="722"/>
      <c r="CC2729" s="722"/>
      <c r="CD2729" s="722"/>
      <c r="CE2729" s="722"/>
      <c r="CF2729" s="722"/>
      <c r="CG2729" s="722"/>
      <c r="CH2729" s="722"/>
      <c r="CI2729" s="722"/>
      <c r="CJ2729" s="722"/>
      <c r="CK2729" s="722"/>
      <c r="CL2729" s="722"/>
      <c r="CM2729" s="722"/>
      <c r="CN2729" s="722"/>
      <c r="CO2729" s="722"/>
      <c r="CP2729" s="722"/>
      <c r="CQ2729" s="722"/>
      <c r="CR2729" s="722"/>
      <c r="CS2729" s="722"/>
    </row>
    <row r="2730" spans="1:97" s="1376" customFormat="1">
      <c r="A2730" s="722"/>
      <c r="B2730" s="722"/>
      <c r="C2730" s="722"/>
      <c r="D2730" s="722"/>
      <c r="E2730" s="722"/>
      <c r="F2730" s="757"/>
      <c r="G2730" s="757"/>
      <c r="H2730" s="757"/>
      <c r="I2730" s="757"/>
      <c r="J2730" s="757"/>
      <c r="K2730" s="758"/>
      <c r="L2730" s="758"/>
      <c r="M2730" s="722"/>
      <c r="N2730" s="736"/>
      <c r="O2730" s="736"/>
      <c r="P2730" s="736"/>
      <c r="Q2730" s="736"/>
      <c r="R2730" s="736"/>
      <c r="S2730" s="736"/>
      <c r="T2730" s="736"/>
      <c r="U2730" s="736"/>
      <c r="BA2730" s="722"/>
      <c r="BB2730" s="722"/>
      <c r="BC2730" s="722"/>
      <c r="BD2730" s="722"/>
      <c r="BE2730" s="722"/>
      <c r="BF2730" s="722"/>
      <c r="BG2730" s="722"/>
      <c r="BH2730" s="722"/>
      <c r="BI2730" s="722"/>
      <c r="BJ2730" s="722"/>
      <c r="BK2730" s="722"/>
      <c r="BL2730" s="722"/>
      <c r="BM2730" s="722"/>
      <c r="BN2730" s="722"/>
      <c r="BO2730" s="722"/>
      <c r="BP2730" s="722"/>
      <c r="BQ2730" s="722"/>
      <c r="BR2730" s="722"/>
      <c r="BS2730" s="722"/>
      <c r="BT2730" s="722"/>
      <c r="BU2730" s="722"/>
      <c r="BV2730" s="722"/>
      <c r="BW2730" s="722"/>
      <c r="BX2730" s="722"/>
      <c r="BY2730" s="722"/>
      <c r="BZ2730" s="722"/>
      <c r="CA2730" s="722"/>
      <c r="CB2730" s="722"/>
      <c r="CC2730" s="722"/>
      <c r="CD2730" s="722"/>
      <c r="CE2730" s="722"/>
      <c r="CF2730" s="722"/>
      <c r="CG2730" s="722"/>
      <c r="CH2730" s="722"/>
      <c r="CI2730" s="722"/>
      <c r="CJ2730" s="722"/>
      <c r="CK2730" s="722"/>
      <c r="CL2730" s="722"/>
      <c r="CM2730" s="722"/>
      <c r="CN2730" s="722"/>
      <c r="CO2730" s="722"/>
      <c r="CP2730" s="722"/>
      <c r="CQ2730" s="722"/>
      <c r="CR2730" s="722"/>
      <c r="CS2730" s="722"/>
    </row>
    <row r="2731" spans="1:97" s="1376" customFormat="1">
      <c r="A2731" s="722"/>
      <c r="B2731" s="722"/>
      <c r="C2731" s="722"/>
      <c r="D2731" s="722"/>
      <c r="E2731" s="722"/>
      <c r="F2731" s="757"/>
      <c r="G2731" s="757"/>
      <c r="H2731" s="757"/>
      <c r="I2731" s="757"/>
      <c r="J2731" s="757"/>
      <c r="K2731" s="758"/>
      <c r="L2731" s="758"/>
      <c r="M2731" s="722"/>
      <c r="N2731" s="736"/>
      <c r="O2731" s="736"/>
      <c r="P2731" s="736"/>
      <c r="Q2731" s="736"/>
      <c r="R2731" s="736"/>
      <c r="S2731" s="736"/>
      <c r="T2731" s="736"/>
      <c r="U2731" s="736"/>
      <c r="BA2731" s="722"/>
      <c r="BB2731" s="722"/>
      <c r="BC2731" s="722"/>
      <c r="BD2731" s="722"/>
      <c r="BE2731" s="722"/>
      <c r="BF2731" s="722"/>
      <c r="BG2731" s="722"/>
      <c r="BH2731" s="722"/>
      <c r="BI2731" s="722"/>
      <c r="BJ2731" s="722"/>
      <c r="BK2731" s="722"/>
      <c r="BL2731" s="722"/>
      <c r="BM2731" s="722"/>
      <c r="BN2731" s="722"/>
      <c r="BO2731" s="722"/>
      <c r="BP2731" s="722"/>
      <c r="BQ2731" s="722"/>
      <c r="BR2731" s="722"/>
      <c r="BS2731" s="722"/>
      <c r="BT2731" s="722"/>
      <c r="BU2731" s="722"/>
      <c r="BV2731" s="722"/>
      <c r="BW2731" s="722"/>
      <c r="BX2731" s="722"/>
      <c r="BY2731" s="722"/>
      <c r="BZ2731" s="722"/>
      <c r="CA2731" s="722"/>
      <c r="CB2731" s="722"/>
      <c r="CC2731" s="722"/>
      <c r="CD2731" s="722"/>
      <c r="CE2731" s="722"/>
      <c r="CF2731" s="722"/>
      <c r="CG2731" s="722"/>
      <c r="CH2731" s="722"/>
      <c r="CI2731" s="722"/>
      <c r="CJ2731" s="722"/>
      <c r="CK2731" s="722"/>
      <c r="CL2731" s="722"/>
      <c r="CM2731" s="722"/>
      <c r="CN2731" s="722"/>
      <c r="CO2731" s="722"/>
      <c r="CP2731" s="722"/>
      <c r="CQ2731" s="722"/>
      <c r="CR2731" s="722"/>
      <c r="CS2731" s="722"/>
    </row>
    <row r="2732" spans="1:97" s="1376" customFormat="1">
      <c r="A2732" s="722"/>
      <c r="B2732" s="722"/>
      <c r="C2732" s="722"/>
      <c r="D2732" s="722"/>
      <c r="E2732" s="722"/>
      <c r="F2732" s="757"/>
      <c r="G2732" s="757"/>
      <c r="H2732" s="757"/>
      <c r="I2732" s="757"/>
      <c r="J2732" s="757"/>
      <c r="K2732" s="758"/>
      <c r="L2732" s="758"/>
      <c r="M2732" s="722"/>
      <c r="N2732" s="736"/>
      <c r="O2732" s="736"/>
      <c r="P2732" s="736"/>
      <c r="Q2732" s="736"/>
      <c r="R2732" s="736"/>
      <c r="S2732" s="736"/>
      <c r="T2732" s="736"/>
      <c r="U2732" s="736"/>
      <c r="BA2732" s="722"/>
      <c r="BB2732" s="722"/>
      <c r="BC2732" s="722"/>
      <c r="BD2732" s="722"/>
      <c r="BE2732" s="722"/>
      <c r="BF2732" s="722"/>
      <c r="BG2732" s="722"/>
      <c r="BH2732" s="722"/>
      <c r="BI2732" s="722"/>
      <c r="BJ2732" s="722"/>
      <c r="BK2732" s="722"/>
      <c r="BL2732" s="722"/>
      <c r="BM2732" s="722"/>
      <c r="BN2732" s="722"/>
      <c r="BO2732" s="722"/>
      <c r="BP2732" s="722"/>
      <c r="BQ2732" s="722"/>
      <c r="BR2732" s="722"/>
      <c r="BS2732" s="722"/>
      <c r="BT2732" s="722"/>
      <c r="BU2732" s="722"/>
      <c r="BV2732" s="722"/>
      <c r="BW2732" s="722"/>
      <c r="BX2732" s="722"/>
      <c r="BY2732" s="722"/>
      <c r="BZ2732" s="722"/>
      <c r="CA2732" s="722"/>
      <c r="CB2732" s="722"/>
      <c r="CC2732" s="722"/>
      <c r="CD2732" s="722"/>
      <c r="CE2732" s="722"/>
      <c r="CF2732" s="722"/>
      <c r="CG2732" s="722"/>
      <c r="CH2732" s="722"/>
      <c r="CI2732" s="722"/>
      <c r="CJ2732" s="722"/>
      <c r="CK2732" s="722"/>
      <c r="CL2732" s="722"/>
      <c r="CM2732" s="722"/>
      <c r="CN2732" s="722"/>
      <c r="CO2732" s="722"/>
      <c r="CP2732" s="722"/>
      <c r="CQ2732" s="722"/>
      <c r="CR2732" s="722"/>
      <c r="CS2732" s="722"/>
    </row>
    <row r="2733" spans="1:97" s="1376" customFormat="1">
      <c r="A2733" s="722"/>
      <c r="B2733" s="722"/>
      <c r="C2733" s="722"/>
      <c r="D2733" s="722"/>
      <c r="E2733" s="722"/>
      <c r="F2733" s="757"/>
      <c r="G2733" s="757"/>
      <c r="H2733" s="757"/>
      <c r="I2733" s="757"/>
      <c r="J2733" s="757"/>
      <c r="K2733" s="758"/>
      <c r="L2733" s="758"/>
      <c r="M2733" s="722"/>
      <c r="N2733" s="736"/>
      <c r="O2733" s="736"/>
      <c r="P2733" s="736"/>
      <c r="Q2733" s="736"/>
      <c r="R2733" s="736"/>
      <c r="S2733" s="736"/>
      <c r="T2733" s="736"/>
      <c r="U2733" s="736"/>
      <c r="BA2733" s="722"/>
      <c r="BB2733" s="722"/>
      <c r="BC2733" s="722"/>
      <c r="BD2733" s="722"/>
      <c r="BE2733" s="722"/>
      <c r="BF2733" s="722"/>
      <c r="BG2733" s="722"/>
      <c r="BH2733" s="722"/>
      <c r="BI2733" s="722"/>
      <c r="BJ2733" s="722"/>
      <c r="BK2733" s="722"/>
      <c r="BL2733" s="722"/>
      <c r="BM2733" s="722"/>
      <c r="BN2733" s="722"/>
      <c r="BO2733" s="722"/>
      <c r="BP2733" s="722"/>
      <c r="BQ2733" s="722"/>
      <c r="BR2733" s="722"/>
      <c r="BS2733" s="722"/>
      <c r="BT2733" s="722"/>
      <c r="BU2733" s="722"/>
      <c r="BV2733" s="722"/>
      <c r="BW2733" s="722"/>
      <c r="BX2733" s="722"/>
      <c r="BY2733" s="722"/>
      <c r="BZ2733" s="722"/>
      <c r="CA2733" s="722"/>
      <c r="CB2733" s="722"/>
      <c r="CC2733" s="722"/>
      <c r="CD2733" s="722"/>
      <c r="CE2733" s="722"/>
      <c r="CF2733" s="722"/>
      <c r="CG2733" s="722"/>
      <c r="CH2733" s="722"/>
      <c r="CI2733" s="722"/>
      <c r="CJ2733" s="722"/>
      <c r="CK2733" s="722"/>
      <c r="CL2733" s="722"/>
      <c r="CM2733" s="722"/>
      <c r="CN2733" s="722"/>
      <c r="CO2733" s="722"/>
      <c r="CP2733" s="722"/>
      <c r="CQ2733" s="722"/>
      <c r="CR2733" s="722"/>
      <c r="CS2733" s="722"/>
    </row>
    <row r="2734" spans="1:97" s="1376" customFormat="1">
      <c r="A2734" s="722"/>
      <c r="B2734" s="722"/>
      <c r="C2734" s="722"/>
      <c r="D2734" s="722"/>
      <c r="E2734" s="722"/>
      <c r="F2734" s="757"/>
      <c r="G2734" s="757"/>
      <c r="H2734" s="757"/>
      <c r="I2734" s="757"/>
      <c r="J2734" s="757"/>
      <c r="K2734" s="758"/>
      <c r="L2734" s="758"/>
      <c r="M2734" s="722"/>
      <c r="N2734" s="736"/>
      <c r="O2734" s="736"/>
      <c r="P2734" s="736"/>
      <c r="Q2734" s="736"/>
      <c r="R2734" s="736"/>
      <c r="S2734" s="736"/>
      <c r="T2734" s="736"/>
      <c r="U2734" s="736"/>
      <c r="BA2734" s="722"/>
      <c r="BB2734" s="722"/>
      <c r="BC2734" s="722"/>
      <c r="BD2734" s="722"/>
      <c r="BE2734" s="722"/>
      <c r="BF2734" s="722"/>
      <c r="BG2734" s="722"/>
      <c r="BH2734" s="722"/>
      <c r="BI2734" s="722"/>
      <c r="BJ2734" s="722"/>
      <c r="BK2734" s="722"/>
      <c r="BL2734" s="722"/>
      <c r="BM2734" s="722"/>
      <c r="BN2734" s="722"/>
      <c r="BO2734" s="722"/>
      <c r="BP2734" s="722"/>
      <c r="BQ2734" s="722"/>
      <c r="BR2734" s="722"/>
      <c r="BS2734" s="722"/>
      <c r="BT2734" s="722"/>
      <c r="BU2734" s="722"/>
      <c r="BV2734" s="722"/>
      <c r="BW2734" s="722"/>
      <c r="BX2734" s="722"/>
      <c r="BY2734" s="722"/>
      <c r="BZ2734" s="722"/>
      <c r="CA2734" s="722"/>
      <c r="CB2734" s="722"/>
      <c r="CC2734" s="722"/>
      <c r="CD2734" s="722"/>
      <c r="CE2734" s="722"/>
      <c r="CF2734" s="722"/>
      <c r="CG2734" s="722"/>
      <c r="CH2734" s="722"/>
      <c r="CI2734" s="722"/>
      <c r="CJ2734" s="722"/>
      <c r="CK2734" s="722"/>
      <c r="CL2734" s="722"/>
      <c r="CM2734" s="722"/>
      <c r="CN2734" s="722"/>
      <c r="CO2734" s="722"/>
      <c r="CP2734" s="722"/>
      <c r="CQ2734" s="722"/>
      <c r="CR2734" s="722"/>
      <c r="CS2734" s="722"/>
    </row>
    <row r="2735" spans="1:97" s="1376" customFormat="1">
      <c r="A2735" s="722"/>
      <c r="B2735" s="722"/>
      <c r="C2735" s="722"/>
      <c r="D2735" s="722"/>
      <c r="E2735" s="722"/>
      <c r="F2735" s="757"/>
      <c r="G2735" s="757"/>
      <c r="H2735" s="757"/>
      <c r="I2735" s="757"/>
      <c r="J2735" s="757"/>
      <c r="K2735" s="758"/>
      <c r="L2735" s="758"/>
      <c r="M2735" s="722"/>
      <c r="N2735" s="736"/>
      <c r="O2735" s="736"/>
      <c r="P2735" s="736"/>
      <c r="Q2735" s="736"/>
      <c r="R2735" s="736"/>
      <c r="S2735" s="736"/>
      <c r="T2735" s="736"/>
      <c r="U2735" s="736"/>
      <c r="BA2735" s="722"/>
      <c r="BB2735" s="722"/>
      <c r="BC2735" s="722"/>
      <c r="BD2735" s="722"/>
      <c r="BE2735" s="722"/>
      <c r="BF2735" s="722"/>
      <c r="BG2735" s="722"/>
      <c r="BH2735" s="722"/>
      <c r="BI2735" s="722"/>
      <c r="BJ2735" s="722"/>
      <c r="BK2735" s="722"/>
      <c r="BL2735" s="722"/>
      <c r="BM2735" s="722"/>
      <c r="BN2735" s="722"/>
      <c r="BO2735" s="722"/>
      <c r="BP2735" s="722"/>
      <c r="BQ2735" s="722"/>
      <c r="BR2735" s="722"/>
      <c r="BS2735" s="722"/>
      <c r="BT2735" s="722"/>
      <c r="BU2735" s="722"/>
      <c r="BV2735" s="722"/>
      <c r="BW2735" s="722"/>
      <c r="BX2735" s="722"/>
      <c r="BY2735" s="722"/>
      <c r="BZ2735" s="722"/>
      <c r="CA2735" s="722"/>
      <c r="CB2735" s="722"/>
      <c r="CC2735" s="722"/>
      <c r="CD2735" s="722"/>
      <c r="CE2735" s="722"/>
      <c r="CF2735" s="722"/>
      <c r="CG2735" s="722"/>
      <c r="CH2735" s="722"/>
      <c r="CI2735" s="722"/>
      <c r="CJ2735" s="722"/>
      <c r="CK2735" s="722"/>
      <c r="CL2735" s="722"/>
      <c r="CM2735" s="722"/>
      <c r="CN2735" s="722"/>
      <c r="CO2735" s="722"/>
      <c r="CP2735" s="722"/>
      <c r="CQ2735" s="722"/>
      <c r="CR2735" s="722"/>
      <c r="CS2735" s="722"/>
    </row>
    <row r="2736" spans="1:97" s="1376" customFormat="1">
      <c r="A2736" s="722"/>
      <c r="B2736" s="722"/>
      <c r="C2736" s="722"/>
      <c r="D2736" s="722"/>
      <c r="E2736" s="722"/>
      <c r="F2736" s="757"/>
      <c r="G2736" s="757"/>
      <c r="H2736" s="757"/>
      <c r="I2736" s="757"/>
      <c r="J2736" s="757"/>
      <c r="K2736" s="758"/>
      <c r="L2736" s="758"/>
      <c r="M2736" s="722"/>
      <c r="N2736" s="736"/>
      <c r="O2736" s="736"/>
      <c r="P2736" s="736"/>
      <c r="Q2736" s="736"/>
      <c r="R2736" s="736"/>
      <c r="S2736" s="736"/>
      <c r="T2736" s="736"/>
      <c r="U2736" s="736"/>
      <c r="BA2736" s="722"/>
      <c r="BB2736" s="722"/>
      <c r="BC2736" s="722"/>
      <c r="BD2736" s="722"/>
      <c r="BE2736" s="722"/>
      <c r="BF2736" s="722"/>
      <c r="BG2736" s="722"/>
      <c r="BH2736" s="722"/>
      <c r="BI2736" s="722"/>
      <c r="BJ2736" s="722"/>
      <c r="BK2736" s="722"/>
      <c r="BL2736" s="722"/>
      <c r="BM2736" s="722"/>
      <c r="BN2736" s="722"/>
      <c r="BO2736" s="722"/>
      <c r="BP2736" s="722"/>
      <c r="BQ2736" s="722"/>
      <c r="BR2736" s="722"/>
      <c r="BS2736" s="722"/>
      <c r="BT2736" s="722"/>
      <c r="BU2736" s="722"/>
      <c r="BV2736" s="722"/>
      <c r="BW2736" s="722"/>
      <c r="BX2736" s="722"/>
      <c r="BY2736" s="722"/>
      <c r="BZ2736" s="722"/>
      <c r="CA2736" s="722"/>
      <c r="CB2736" s="722"/>
      <c r="CC2736" s="722"/>
      <c r="CD2736" s="722"/>
      <c r="CE2736" s="722"/>
      <c r="CF2736" s="722"/>
      <c r="CG2736" s="722"/>
      <c r="CH2736" s="722"/>
      <c r="CI2736" s="722"/>
      <c r="CJ2736" s="722"/>
      <c r="CK2736" s="722"/>
      <c r="CL2736" s="722"/>
      <c r="CM2736" s="722"/>
      <c r="CN2736" s="722"/>
      <c r="CO2736" s="722"/>
      <c r="CP2736" s="722"/>
      <c r="CQ2736" s="722"/>
      <c r="CR2736" s="722"/>
      <c r="CS2736" s="722"/>
    </row>
    <row r="2737" spans="1:97" s="1376" customFormat="1">
      <c r="A2737" s="722"/>
      <c r="B2737" s="722"/>
      <c r="C2737" s="722"/>
      <c r="D2737" s="722"/>
      <c r="E2737" s="722"/>
      <c r="F2737" s="757"/>
      <c r="G2737" s="757"/>
      <c r="H2737" s="757"/>
      <c r="I2737" s="757"/>
      <c r="J2737" s="757"/>
      <c r="K2737" s="758"/>
      <c r="L2737" s="758"/>
      <c r="M2737" s="722"/>
      <c r="N2737" s="736"/>
      <c r="O2737" s="736"/>
      <c r="P2737" s="736"/>
      <c r="Q2737" s="736"/>
      <c r="R2737" s="736"/>
      <c r="S2737" s="736"/>
      <c r="T2737" s="736"/>
      <c r="U2737" s="736"/>
      <c r="BA2737" s="722"/>
      <c r="BB2737" s="722"/>
      <c r="BC2737" s="722"/>
      <c r="BD2737" s="722"/>
      <c r="BE2737" s="722"/>
      <c r="BF2737" s="722"/>
      <c r="BG2737" s="722"/>
      <c r="BH2737" s="722"/>
      <c r="BI2737" s="722"/>
      <c r="BJ2737" s="722"/>
      <c r="BK2737" s="722"/>
      <c r="BL2737" s="722"/>
      <c r="BM2737" s="722"/>
      <c r="BN2737" s="722"/>
      <c r="BO2737" s="722"/>
      <c r="BP2737" s="722"/>
      <c r="BQ2737" s="722"/>
      <c r="BR2737" s="722"/>
      <c r="BS2737" s="722"/>
      <c r="BT2737" s="722"/>
      <c r="BU2737" s="722"/>
      <c r="BV2737" s="722"/>
      <c r="BW2737" s="722"/>
      <c r="BX2737" s="722"/>
      <c r="BY2737" s="722"/>
      <c r="BZ2737" s="722"/>
      <c r="CA2737" s="722"/>
      <c r="CB2737" s="722"/>
      <c r="CC2737" s="722"/>
      <c r="CD2737" s="722"/>
      <c r="CE2737" s="722"/>
      <c r="CF2737" s="722"/>
      <c r="CG2737" s="722"/>
      <c r="CH2737" s="722"/>
      <c r="CI2737" s="722"/>
      <c r="CJ2737" s="722"/>
      <c r="CK2737" s="722"/>
      <c r="CL2737" s="722"/>
      <c r="CM2737" s="722"/>
      <c r="CN2737" s="722"/>
      <c r="CO2737" s="722"/>
      <c r="CP2737" s="722"/>
      <c r="CQ2737" s="722"/>
      <c r="CR2737" s="722"/>
      <c r="CS2737" s="722"/>
    </row>
    <row r="2738" spans="1:97" s="1376" customFormat="1">
      <c r="A2738" s="722"/>
      <c r="B2738" s="722"/>
      <c r="C2738" s="722"/>
      <c r="D2738" s="722"/>
      <c r="E2738" s="722"/>
      <c r="F2738" s="757"/>
      <c r="G2738" s="757"/>
      <c r="H2738" s="757"/>
      <c r="I2738" s="757"/>
      <c r="J2738" s="757"/>
      <c r="K2738" s="758"/>
      <c r="L2738" s="758"/>
      <c r="M2738" s="722"/>
      <c r="N2738" s="736"/>
      <c r="O2738" s="736"/>
      <c r="P2738" s="736"/>
      <c r="Q2738" s="736"/>
      <c r="R2738" s="736"/>
      <c r="S2738" s="736"/>
      <c r="T2738" s="736"/>
      <c r="U2738" s="736"/>
      <c r="BA2738" s="722"/>
      <c r="BB2738" s="722"/>
      <c r="BC2738" s="722"/>
      <c r="BD2738" s="722"/>
      <c r="BE2738" s="722"/>
      <c r="BF2738" s="722"/>
      <c r="BG2738" s="722"/>
      <c r="BH2738" s="722"/>
      <c r="BI2738" s="722"/>
      <c r="BJ2738" s="722"/>
      <c r="BK2738" s="722"/>
      <c r="BL2738" s="722"/>
      <c r="BM2738" s="722"/>
      <c r="BN2738" s="722"/>
      <c r="BO2738" s="722"/>
      <c r="BP2738" s="722"/>
      <c r="BQ2738" s="722"/>
      <c r="BR2738" s="722"/>
      <c r="BS2738" s="722"/>
      <c r="BT2738" s="722"/>
      <c r="BU2738" s="722"/>
      <c r="BV2738" s="722"/>
      <c r="BW2738" s="722"/>
      <c r="BX2738" s="722"/>
      <c r="BY2738" s="722"/>
      <c r="BZ2738" s="722"/>
      <c r="CA2738" s="722"/>
      <c r="CB2738" s="722"/>
      <c r="CC2738" s="722"/>
      <c r="CD2738" s="722"/>
      <c r="CE2738" s="722"/>
      <c r="CF2738" s="722"/>
      <c r="CG2738" s="722"/>
      <c r="CH2738" s="722"/>
      <c r="CI2738" s="722"/>
      <c r="CJ2738" s="722"/>
      <c r="CK2738" s="722"/>
      <c r="CL2738" s="722"/>
      <c r="CM2738" s="722"/>
      <c r="CN2738" s="722"/>
      <c r="CO2738" s="722"/>
      <c r="CP2738" s="722"/>
      <c r="CQ2738" s="722"/>
      <c r="CR2738" s="722"/>
      <c r="CS2738" s="722"/>
    </row>
    <row r="2739" spans="1:97" s="1376" customFormat="1">
      <c r="A2739" s="722"/>
      <c r="B2739" s="722"/>
      <c r="C2739" s="722"/>
      <c r="D2739" s="722"/>
      <c r="E2739" s="722"/>
      <c r="F2739" s="757"/>
      <c r="G2739" s="757"/>
      <c r="H2739" s="757"/>
      <c r="I2739" s="757"/>
      <c r="J2739" s="757"/>
      <c r="K2739" s="758"/>
      <c r="L2739" s="758"/>
      <c r="M2739" s="722"/>
      <c r="N2739" s="736"/>
      <c r="O2739" s="736"/>
      <c r="P2739" s="736"/>
      <c r="Q2739" s="736"/>
      <c r="R2739" s="736"/>
      <c r="S2739" s="736"/>
      <c r="T2739" s="736"/>
      <c r="U2739" s="736"/>
      <c r="BA2739" s="722"/>
      <c r="BB2739" s="722"/>
      <c r="BC2739" s="722"/>
      <c r="BD2739" s="722"/>
      <c r="BE2739" s="722"/>
      <c r="BF2739" s="722"/>
      <c r="BG2739" s="722"/>
      <c r="BH2739" s="722"/>
      <c r="BI2739" s="722"/>
      <c r="BJ2739" s="722"/>
      <c r="BK2739" s="722"/>
      <c r="BL2739" s="722"/>
      <c r="BM2739" s="722"/>
      <c r="BN2739" s="722"/>
      <c r="BO2739" s="722"/>
      <c r="BP2739" s="722"/>
      <c r="BQ2739" s="722"/>
      <c r="BR2739" s="722"/>
      <c r="BS2739" s="722"/>
      <c r="BT2739" s="722"/>
      <c r="BU2739" s="722"/>
      <c r="BV2739" s="722"/>
      <c r="BW2739" s="722"/>
      <c r="BX2739" s="722"/>
      <c r="BY2739" s="722"/>
      <c r="BZ2739" s="722"/>
      <c r="CA2739" s="722"/>
      <c r="CB2739" s="722"/>
      <c r="CC2739" s="722"/>
      <c r="CD2739" s="722"/>
      <c r="CE2739" s="722"/>
      <c r="CF2739" s="722"/>
      <c r="CG2739" s="722"/>
      <c r="CH2739" s="722"/>
      <c r="CI2739" s="722"/>
      <c r="CJ2739" s="722"/>
      <c r="CK2739" s="722"/>
      <c r="CL2739" s="722"/>
      <c r="CM2739" s="722"/>
      <c r="CN2739" s="722"/>
      <c r="CO2739" s="722"/>
      <c r="CP2739" s="722"/>
      <c r="CQ2739" s="722"/>
      <c r="CR2739" s="722"/>
      <c r="CS2739" s="722"/>
    </row>
    <row r="2740" spans="1:97" s="1376" customFormat="1">
      <c r="A2740" s="722"/>
      <c r="B2740" s="722"/>
      <c r="C2740" s="722"/>
      <c r="D2740" s="722"/>
      <c r="E2740" s="722"/>
      <c r="F2740" s="757"/>
      <c r="G2740" s="757"/>
      <c r="H2740" s="757"/>
      <c r="I2740" s="757"/>
      <c r="J2740" s="757"/>
      <c r="K2740" s="758"/>
      <c r="L2740" s="758"/>
      <c r="M2740" s="722"/>
      <c r="N2740" s="736"/>
      <c r="O2740" s="736"/>
      <c r="P2740" s="736"/>
      <c r="Q2740" s="736"/>
      <c r="R2740" s="736"/>
      <c r="S2740" s="736"/>
      <c r="T2740" s="736"/>
      <c r="U2740" s="736"/>
      <c r="BA2740" s="722"/>
      <c r="BB2740" s="722"/>
      <c r="BC2740" s="722"/>
      <c r="BD2740" s="722"/>
      <c r="BE2740" s="722"/>
      <c r="BF2740" s="722"/>
      <c r="BG2740" s="722"/>
      <c r="BH2740" s="722"/>
      <c r="BI2740" s="722"/>
      <c r="BJ2740" s="722"/>
      <c r="BK2740" s="722"/>
      <c r="BL2740" s="722"/>
      <c r="BM2740" s="722"/>
      <c r="BN2740" s="722"/>
      <c r="BO2740" s="722"/>
      <c r="BP2740" s="722"/>
      <c r="BQ2740" s="722"/>
      <c r="BR2740" s="722"/>
      <c r="BS2740" s="722"/>
      <c r="BT2740" s="722"/>
      <c r="BU2740" s="722"/>
      <c r="BV2740" s="722"/>
      <c r="BW2740" s="722"/>
      <c r="BX2740" s="722"/>
      <c r="BY2740" s="722"/>
      <c r="BZ2740" s="722"/>
      <c r="CA2740" s="722"/>
      <c r="CB2740" s="722"/>
      <c r="CC2740" s="722"/>
      <c r="CD2740" s="722"/>
      <c r="CE2740" s="722"/>
      <c r="CF2740" s="722"/>
      <c r="CG2740" s="722"/>
      <c r="CH2740" s="722"/>
      <c r="CI2740" s="722"/>
      <c r="CJ2740" s="722"/>
      <c r="CK2740" s="722"/>
      <c r="CL2740" s="722"/>
      <c r="CM2740" s="722"/>
      <c r="CN2740" s="722"/>
      <c r="CO2740" s="722"/>
      <c r="CP2740" s="722"/>
      <c r="CQ2740" s="722"/>
      <c r="CR2740" s="722"/>
      <c r="CS2740" s="722"/>
    </row>
    <row r="2741" spans="1:97" s="1376" customFormat="1">
      <c r="A2741" s="722"/>
      <c r="B2741" s="722"/>
      <c r="C2741" s="722"/>
      <c r="D2741" s="722"/>
      <c r="E2741" s="722"/>
      <c r="F2741" s="757"/>
      <c r="G2741" s="757"/>
      <c r="H2741" s="757"/>
      <c r="I2741" s="757"/>
      <c r="J2741" s="757"/>
      <c r="K2741" s="758"/>
      <c r="L2741" s="758"/>
      <c r="M2741" s="722"/>
      <c r="N2741" s="736"/>
      <c r="O2741" s="736"/>
      <c r="P2741" s="736"/>
      <c r="Q2741" s="736"/>
      <c r="R2741" s="736"/>
      <c r="S2741" s="736"/>
      <c r="T2741" s="736"/>
      <c r="U2741" s="736"/>
      <c r="BA2741" s="722"/>
      <c r="BB2741" s="722"/>
      <c r="BC2741" s="722"/>
      <c r="BD2741" s="722"/>
      <c r="BE2741" s="722"/>
      <c r="BF2741" s="722"/>
      <c r="BG2741" s="722"/>
      <c r="BH2741" s="722"/>
      <c r="BI2741" s="722"/>
      <c r="BJ2741" s="722"/>
      <c r="BK2741" s="722"/>
      <c r="BL2741" s="722"/>
      <c r="BM2741" s="722"/>
      <c r="BN2741" s="722"/>
      <c r="BO2741" s="722"/>
      <c r="BP2741" s="722"/>
      <c r="BQ2741" s="722"/>
      <c r="BR2741" s="722"/>
      <c r="BS2741" s="722"/>
      <c r="BT2741" s="722"/>
      <c r="BU2741" s="722"/>
      <c r="BV2741" s="722"/>
      <c r="BW2741" s="722"/>
      <c r="BX2741" s="722"/>
      <c r="BY2741" s="722"/>
      <c r="BZ2741" s="722"/>
      <c r="CA2741" s="722"/>
      <c r="CB2741" s="722"/>
      <c r="CC2741" s="722"/>
      <c r="CD2741" s="722"/>
      <c r="CE2741" s="722"/>
      <c r="CF2741" s="722"/>
      <c r="CG2741" s="722"/>
      <c r="CH2741" s="722"/>
      <c r="CI2741" s="722"/>
      <c r="CJ2741" s="722"/>
      <c r="CK2741" s="722"/>
      <c r="CL2741" s="722"/>
      <c r="CM2741" s="722"/>
      <c r="CN2741" s="722"/>
      <c r="CO2741" s="722"/>
      <c r="CP2741" s="722"/>
      <c r="CQ2741" s="722"/>
      <c r="CR2741" s="722"/>
      <c r="CS2741" s="722"/>
    </row>
    <row r="2742" spans="1:97" s="1376" customFormat="1">
      <c r="A2742" s="722"/>
      <c r="B2742" s="722"/>
      <c r="C2742" s="722"/>
      <c r="D2742" s="722"/>
      <c r="E2742" s="722"/>
      <c r="F2742" s="757"/>
      <c r="G2742" s="757"/>
      <c r="H2742" s="757"/>
      <c r="I2742" s="757"/>
      <c r="J2742" s="757"/>
      <c r="K2742" s="758"/>
      <c r="L2742" s="758"/>
      <c r="M2742" s="722"/>
      <c r="N2742" s="736"/>
      <c r="O2742" s="736"/>
      <c r="P2742" s="736"/>
      <c r="Q2742" s="736"/>
      <c r="R2742" s="736"/>
      <c r="S2742" s="736"/>
      <c r="T2742" s="736"/>
      <c r="U2742" s="736"/>
      <c r="BA2742" s="722"/>
      <c r="BB2742" s="722"/>
      <c r="BC2742" s="722"/>
      <c r="BD2742" s="722"/>
      <c r="BE2742" s="722"/>
      <c r="BF2742" s="722"/>
      <c r="BG2742" s="722"/>
      <c r="BH2742" s="722"/>
      <c r="BI2742" s="722"/>
      <c r="BJ2742" s="722"/>
      <c r="BK2742" s="722"/>
      <c r="BL2742" s="722"/>
      <c r="BM2742" s="722"/>
      <c r="BN2742" s="722"/>
      <c r="BO2742" s="722"/>
      <c r="BP2742" s="722"/>
      <c r="BQ2742" s="722"/>
      <c r="BR2742" s="722"/>
      <c r="BS2742" s="722"/>
      <c r="BT2742" s="722"/>
      <c r="BU2742" s="722"/>
      <c r="BV2742" s="722"/>
      <c r="BW2742" s="722"/>
      <c r="BX2742" s="722"/>
      <c r="BY2742" s="722"/>
      <c r="BZ2742" s="722"/>
      <c r="CA2742" s="722"/>
      <c r="CB2742" s="722"/>
      <c r="CC2742" s="722"/>
      <c r="CD2742" s="722"/>
      <c r="CE2742" s="722"/>
      <c r="CF2742" s="722"/>
      <c r="CG2742" s="722"/>
      <c r="CH2742" s="722"/>
      <c r="CI2742" s="722"/>
      <c r="CJ2742" s="722"/>
      <c r="CK2742" s="722"/>
      <c r="CL2742" s="722"/>
      <c r="CM2742" s="722"/>
      <c r="CN2742" s="722"/>
      <c r="CO2742" s="722"/>
      <c r="CP2742" s="722"/>
      <c r="CQ2742" s="722"/>
      <c r="CR2742" s="722"/>
      <c r="CS2742" s="722"/>
    </row>
    <row r="2743" spans="1:97" s="1376" customFormat="1">
      <c r="A2743" s="722"/>
      <c r="B2743" s="722"/>
      <c r="C2743" s="722"/>
      <c r="D2743" s="722"/>
      <c r="E2743" s="722"/>
      <c r="F2743" s="757"/>
      <c r="G2743" s="757"/>
      <c r="H2743" s="757"/>
      <c r="I2743" s="757"/>
      <c r="J2743" s="757"/>
      <c r="K2743" s="758"/>
      <c r="L2743" s="758"/>
      <c r="M2743" s="722"/>
      <c r="N2743" s="736"/>
      <c r="O2743" s="736"/>
      <c r="P2743" s="736"/>
      <c r="Q2743" s="736"/>
      <c r="R2743" s="736"/>
      <c r="S2743" s="736"/>
      <c r="T2743" s="736"/>
      <c r="U2743" s="736"/>
      <c r="BA2743" s="722"/>
      <c r="BB2743" s="722"/>
      <c r="BC2743" s="722"/>
      <c r="BD2743" s="722"/>
      <c r="BE2743" s="722"/>
      <c r="BF2743" s="722"/>
      <c r="BG2743" s="722"/>
      <c r="BH2743" s="722"/>
      <c r="BI2743" s="722"/>
      <c r="BJ2743" s="722"/>
      <c r="BK2743" s="722"/>
      <c r="BL2743" s="722"/>
      <c r="BM2743" s="722"/>
      <c r="BN2743" s="722"/>
      <c r="BO2743" s="722"/>
      <c r="BP2743" s="722"/>
      <c r="BQ2743" s="722"/>
      <c r="BR2743" s="722"/>
      <c r="BS2743" s="722"/>
      <c r="BT2743" s="722"/>
      <c r="BU2743" s="722"/>
      <c r="BV2743" s="722"/>
      <c r="BW2743" s="722"/>
      <c r="BX2743" s="722"/>
      <c r="BY2743" s="722"/>
      <c r="BZ2743" s="722"/>
      <c r="CA2743" s="722"/>
      <c r="CB2743" s="722"/>
      <c r="CC2743" s="722"/>
      <c r="CD2743" s="722"/>
      <c r="CE2743" s="722"/>
      <c r="CF2743" s="722"/>
      <c r="CG2743" s="722"/>
      <c r="CH2743" s="722"/>
      <c r="CI2743" s="722"/>
      <c r="CJ2743" s="722"/>
      <c r="CK2743" s="722"/>
      <c r="CL2743" s="722"/>
      <c r="CM2743" s="722"/>
      <c r="CN2743" s="722"/>
      <c r="CO2743" s="722"/>
      <c r="CP2743" s="722"/>
      <c r="CQ2743" s="722"/>
      <c r="CR2743" s="722"/>
      <c r="CS2743" s="722"/>
    </row>
    <row r="2744" spans="1:97" s="1376" customFormat="1">
      <c r="A2744" s="722"/>
      <c r="B2744" s="722"/>
      <c r="C2744" s="722"/>
      <c r="D2744" s="722"/>
      <c r="E2744" s="722"/>
      <c r="F2744" s="757"/>
      <c r="G2744" s="757"/>
      <c r="H2744" s="757"/>
      <c r="I2744" s="757"/>
      <c r="J2744" s="757"/>
      <c r="K2744" s="758"/>
      <c r="L2744" s="758"/>
      <c r="M2744" s="722"/>
      <c r="N2744" s="736"/>
      <c r="O2744" s="736"/>
      <c r="P2744" s="736"/>
      <c r="Q2744" s="736"/>
      <c r="R2744" s="736"/>
      <c r="S2744" s="736"/>
      <c r="T2744" s="736"/>
      <c r="U2744" s="736"/>
      <c r="BA2744" s="722"/>
      <c r="BB2744" s="722"/>
      <c r="BC2744" s="722"/>
      <c r="BD2744" s="722"/>
      <c r="BE2744" s="722"/>
      <c r="BF2744" s="722"/>
      <c r="BG2744" s="722"/>
      <c r="BH2744" s="722"/>
      <c r="BI2744" s="722"/>
      <c r="BJ2744" s="722"/>
      <c r="BK2744" s="722"/>
      <c r="BL2744" s="722"/>
      <c r="BM2744" s="722"/>
      <c r="BN2744" s="722"/>
      <c r="BO2744" s="722"/>
      <c r="BP2744" s="722"/>
      <c r="BQ2744" s="722"/>
      <c r="BR2744" s="722"/>
      <c r="BS2744" s="722"/>
      <c r="BT2744" s="722"/>
      <c r="BU2744" s="722"/>
      <c r="BV2744" s="722"/>
      <c r="BW2744" s="722"/>
      <c r="BX2744" s="722"/>
      <c r="BY2744" s="722"/>
      <c r="BZ2744" s="722"/>
      <c r="CA2744" s="722"/>
      <c r="CB2744" s="722"/>
      <c r="CC2744" s="722"/>
      <c r="CD2744" s="722"/>
      <c r="CE2744" s="722"/>
      <c r="CF2744" s="722"/>
      <c r="CG2744" s="722"/>
      <c r="CH2744" s="722"/>
      <c r="CI2744" s="722"/>
      <c r="CJ2744" s="722"/>
      <c r="CK2744" s="722"/>
      <c r="CL2744" s="722"/>
      <c r="CM2744" s="722"/>
      <c r="CN2744" s="722"/>
      <c r="CO2744" s="722"/>
      <c r="CP2744" s="722"/>
      <c r="CQ2744" s="722"/>
      <c r="CR2744" s="722"/>
      <c r="CS2744" s="722"/>
    </row>
    <row r="2745" spans="1:97" s="1376" customFormat="1">
      <c r="A2745" s="722"/>
      <c r="B2745" s="722"/>
      <c r="C2745" s="722"/>
      <c r="D2745" s="722"/>
      <c r="E2745" s="722"/>
      <c r="F2745" s="757"/>
      <c r="G2745" s="757"/>
      <c r="H2745" s="757"/>
      <c r="I2745" s="757"/>
      <c r="J2745" s="757"/>
      <c r="K2745" s="758"/>
      <c r="L2745" s="758"/>
      <c r="M2745" s="722"/>
      <c r="N2745" s="736"/>
      <c r="O2745" s="736"/>
      <c r="P2745" s="736"/>
      <c r="Q2745" s="736"/>
      <c r="R2745" s="736"/>
      <c r="S2745" s="736"/>
      <c r="T2745" s="736"/>
      <c r="U2745" s="736"/>
      <c r="BA2745" s="722"/>
      <c r="BB2745" s="722"/>
      <c r="BC2745" s="722"/>
      <c r="BD2745" s="722"/>
      <c r="BE2745" s="722"/>
      <c r="BF2745" s="722"/>
      <c r="BG2745" s="722"/>
      <c r="BH2745" s="722"/>
      <c r="BI2745" s="722"/>
      <c r="BJ2745" s="722"/>
      <c r="BK2745" s="722"/>
      <c r="BL2745" s="722"/>
      <c r="BM2745" s="722"/>
      <c r="BN2745" s="722"/>
      <c r="BO2745" s="722"/>
      <c r="BP2745" s="722"/>
      <c r="BQ2745" s="722"/>
      <c r="BR2745" s="722"/>
      <c r="BS2745" s="722"/>
      <c r="BT2745" s="722"/>
      <c r="BU2745" s="722"/>
      <c r="BV2745" s="722"/>
      <c r="BW2745" s="722"/>
      <c r="BX2745" s="722"/>
      <c r="BY2745" s="722"/>
      <c r="BZ2745" s="722"/>
      <c r="CA2745" s="722"/>
      <c r="CB2745" s="722"/>
      <c r="CC2745" s="722"/>
      <c r="CD2745" s="722"/>
      <c r="CE2745" s="722"/>
      <c r="CF2745" s="722"/>
      <c r="CG2745" s="722"/>
      <c r="CH2745" s="722"/>
      <c r="CI2745" s="722"/>
      <c r="CJ2745" s="722"/>
      <c r="CK2745" s="722"/>
      <c r="CL2745" s="722"/>
      <c r="CM2745" s="722"/>
      <c r="CN2745" s="722"/>
      <c r="CO2745" s="722"/>
      <c r="CP2745" s="722"/>
      <c r="CQ2745" s="722"/>
      <c r="CR2745" s="722"/>
      <c r="CS2745" s="722"/>
    </row>
    <row r="2746" spans="1:97" s="1376" customFormat="1">
      <c r="A2746" s="722"/>
      <c r="B2746" s="722"/>
      <c r="C2746" s="722"/>
      <c r="D2746" s="722"/>
      <c r="E2746" s="722"/>
      <c r="F2746" s="757"/>
      <c r="G2746" s="757"/>
      <c r="H2746" s="757"/>
      <c r="I2746" s="757"/>
      <c r="J2746" s="757"/>
      <c r="K2746" s="758"/>
      <c r="L2746" s="758"/>
      <c r="M2746" s="722"/>
      <c r="N2746" s="736"/>
      <c r="O2746" s="736"/>
      <c r="P2746" s="736"/>
      <c r="Q2746" s="736"/>
      <c r="R2746" s="736"/>
      <c r="S2746" s="736"/>
      <c r="T2746" s="736"/>
      <c r="U2746" s="736"/>
      <c r="BA2746" s="722"/>
      <c r="BB2746" s="722"/>
      <c r="BC2746" s="722"/>
      <c r="BD2746" s="722"/>
      <c r="BE2746" s="722"/>
      <c r="BF2746" s="722"/>
      <c r="BG2746" s="722"/>
      <c r="BH2746" s="722"/>
      <c r="BI2746" s="722"/>
      <c r="BJ2746" s="722"/>
      <c r="BK2746" s="722"/>
      <c r="BL2746" s="722"/>
      <c r="BM2746" s="722"/>
      <c r="BN2746" s="722"/>
      <c r="BO2746" s="722"/>
      <c r="BP2746" s="722"/>
      <c r="BQ2746" s="722"/>
      <c r="BR2746" s="722"/>
      <c r="BS2746" s="722"/>
      <c r="BT2746" s="722"/>
      <c r="BU2746" s="722"/>
      <c r="BV2746" s="722"/>
      <c r="BW2746" s="722"/>
      <c r="BX2746" s="722"/>
      <c r="BY2746" s="722"/>
      <c r="BZ2746" s="722"/>
      <c r="CA2746" s="722"/>
      <c r="CB2746" s="722"/>
      <c r="CC2746" s="722"/>
      <c r="CD2746" s="722"/>
      <c r="CE2746" s="722"/>
      <c r="CF2746" s="722"/>
      <c r="CG2746" s="722"/>
      <c r="CH2746" s="722"/>
      <c r="CI2746" s="722"/>
      <c r="CJ2746" s="722"/>
      <c r="CK2746" s="722"/>
      <c r="CL2746" s="722"/>
      <c r="CM2746" s="722"/>
      <c r="CN2746" s="722"/>
      <c r="CO2746" s="722"/>
      <c r="CP2746" s="722"/>
      <c r="CQ2746" s="722"/>
      <c r="CR2746" s="722"/>
      <c r="CS2746" s="722"/>
    </row>
    <row r="2747" spans="1:97" s="1376" customFormat="1">
      <c r="A2747" s="722"/>
      <c r="B2747" s="722"/>
      <c r="C2747" s="722"/>
      <c r="D2747" s="722"/>
      <c r="E2747" s="722"/>
      <c r="F2747" s="757"/>
      <c r="G2747" s="757"/>
      <c r="H2747" s="757"/>
      <c r="I2747" s="757"/>
      <c r="J2747" s="757"/>
      <c r="K2747" s="758"/>
      <c r="L2747" s="758"/>
      <c r="M2747" s="722"/>
      <c r="N2747" s="736"/>
      <c r="O2747" s="736"/>
      <c r="P2747" s="736"/>
      <c r="Q2747" s="736"/>
      <c r="R2747" s="736"/>
      <c r="S2747" s="736"/>
      <c r="T2747" s="736"/>
      <c r="U2747" s="736"/>
      <c r="BA2747" s="722"/>
      <c r="BB2747" s="722"/>
      <c r="BC2747" s="722"/>
      <c r="BD2747" s="722"/>
      <c r="BE2747" s="722"/>
      <c r="BF2747" s="722"/>
      <c r="BG2747" s="722"/>
      <c r="BH2747" s="722"/>
      <c r="BI2747" s="722"/>
      <c r="BJ2747" s="722"/>
      <c r="BK2747" s="722"/>
      <c r="BL2747" s="722"/>
      <c r="BM2747" s="722"/>
      <c r="BN2747" s="722"/>
      <c r="BO2747" s="722"/>
      <c r="BP2747" s="722"/>
      <c r="BQ2747" s="722"/>
      <c r="BR2747" s="722"/>
      <c r="BS2747" s="722"/>
      <c r="BT2747" s="722"/>
      <c r="BU2747" s="722"/>
      <c r="BV2747" s="722"/>
      <c r="BW2747" s="722"/>
      <c r="BX2747" s="722"/>
      <c r="BY2747" s="722"/>
      <c r="BZ2747" s="722"/>
      <c r="CA2747" s="722"/>
      <c r="CB2747" s="722"/>
      <c r="CC2747" s="722"/>
      <c r="CD2747" s="722"/>
      <c r="CE2747" s="722"/>
      <c r="CF2747" s="722"/>
      <c r="CG2747" s="722"/>
      <c r="CH2747" s="722"/>
      <c r="CI2747" s="722"/>
      <c r="CJ2747" s="722"/>
      <c r="CK2747" s="722"/>
      <c r="CL2747" s="722"/>
      <c r="CM2747" s="722"/>
      <c r="CN2747" s="722"/>
      <c r="CO2747" s="722"/>
      <c r="CP2747" s="722"/>
      <c r="CQ2747" s="722"/>
      <c r="CR2747" s="722"/>
      <c r="CS2747" s="722"/>
    </row>
    <row r="2748" spans="1:97" s="1376" customFormat="1">
      <c r="A2748" s="722"/>
      <c r="B2748" s="722"/>
      <c r="C2748" s="722"/>
      <c r="D2748" s="722"/>
      <c r="E2748" s="722"/>
      <c r="F2748" s="757"/>
      <c r="G2748" s="757"/>
      <c r="H2748" s="757"/>
      <c r="I2748" s="757"/>
      <c r="J2748" s="757"/>
      <c r="K2748" s="758"/>
      <c r="L2748" s="758"/>
      <c r="M2748" s="722"/>
      <c r="N2748" s="736"/>
      <c r="O2748" s="736"/>
      <c r="P2748" s="736"/>
      <c r="Q2748" s="736"/>
      <c r="R2748" s="736"/>
      <c r="S2748" s="736"/>
      <c r="T2748" s="736"/>
      <c r="U2748" s="736"/>
      <c r="BA2748" s="722"/>
      <c r="BB2748" s="722"/>
      <c r="BC2748" s="722"/>
      <c r="BD2748" s="722"/>
      <c r="BE2748" s="722"/>
      <c r="BF2748" s="722"/>
      <c r="BG2748" s="722"/>
      <c r="BH2748" s="722"/>
      <c r="BI2748" s="722"/>
      <c r="BJ2748" s="722"/>
      <c r="BK2748" s="722"/>
      <c r="BL2748" s="722"/>
      <c r="BM2748" s="722"/>
      <c r="BN2748" s="722"/>
      <c r="BO2748" s="722"/>
      <c r="BP2748" s="722"/>
      <c r="BQ2748" s="722"/>
      <c r="BR2748" s="722"/>
      <c r="BS2748" s="722"/>
      <c r="BT2748" s="722"/>
      <c r="BU2748" s="722"/>
      <c r="BV2748" s="722"/>
      <c r="BW2748" s="722"/>
      <c r="BX2748" s="722"/>
      <c r="BY2748" s="722"/>
      <c r="BZ2748" s="722"/>
      <c r="CA2748" s="722"/>
      <c r="CB2748" s="722"/>
      <c r="CC2748" s="722"/>
      <c r="CD2748" s="722"/>
      <c r="CE2748" s="722"/>
      <c r="CF2748" s="722"/>
      <c r="CG2748" s="722"/>
      <c r="CH2748" s="722"/>
      <c r="CI2748" s="722"/>
      <c r="CJ2748" s="722"/>
      <c r="CK2748" s="722"/>
      <c r="CL2748" s="722"/>
      <c r="CM2748" s="722"/>
      <c r="CN2748" s="722"/>
      <c r="CO2748" s="722"/>
      <c r="CP2748" s="722"/>
      <c r="CQ2748" s="722"/>
      <c r="CR2748" s="722"/>
      <c r="CS2748" s="722"/>
    </row>
    <row r="2749" spans="1:97" s="1376" customFormat="1">
      <c r="A2749" s="722"/>
      <c r="B2749" s="722"/>
      <c r="C2749" s="722"/>
      <c r="D2749" s="722"/>
      <c r="E2749" s="722"/>
      <c r="F2749" s="757"/>
      <c r="G2749" s="757"/>
      <c r="H2749" s="757"/>
      <c r="I2749" s="757"/>
      <c r="J2749" s="757"/>
      <c r="K2749" s="758"/>
      <c r="L2749" s="758"/>
      <c r="M2749" s="722"/>
      <c r="N2749" s="736"/>
      <c r="O2749" s="736"/>
      <c r="P2749" s="736"/>
      <c r="Q2749" s="736"/>
      <c r="R2749" s="736"/>
      <c r="S2749" s="736"/>
      <c r="T2749" s="736"/>
      <c r="U2749" s="736"/>
      <c r="BA2749" s="722"/>
      <c r="BB2749" s="722"/>
      <c r="BC2749" s="722"/>
      <c r="BD2749" s="722"/>
      <c r="BE2749" s="722"/>
      <c r="BF2749" s="722"/>
      <c r="BG2749" s="722"/>
      <c r="BH2749" s="722"/>
      <c r="BI2749" s="722"/>
      <c r="BJ2749" s="722"/>
      <c r="BK2749" s="722"/>
      <c r="BL2749" s="722"/>
      <c r="BM2749" s="722"/>
      <c r="BN2749" s="722"/>
      <c r="BO2749" s="722"/>
      <c r="BP2749" s="722"/>
      <c r="BQ2749" s="722"/>
      <c r="BR2749" s="722"/>
      <c r="BS2749" s="722"/>
      <c r="BT2749" s="722"/>
      <c r="BU2749" s="722"/>
      <c r="BV2749" s="722"/>
      <c r="BW2749" s="722"/>
      <c r="BX2749" s="722"/>
      <c r="BY2749" s="722"/>
      <c r="BZ2749" s="722"/>
      <c r="CA2749" s="722"/>
      <c r="CB2749" s="722"/>
      <c r="CC2749" s="722"/>
      <c r="CD2749" s="722"/>
      <c r="CE2749" s="722"/>
      <c r="CF2749" s="722"/>
      <c r="CG2749" s="722"/>
      <c r="CH2749" s="722"/>
      <c r="CI2749" s="722"/>
      <c r="CJ2749" s="722"/>
      <c r="CK2749" s="722"/>
      <c r="CL2749" s="722"/>
      <c r="CM2749" s="722"/>
      <c r="CN2749" s="722"/>
      <c r="CO2749" s="722"/>
      <c r="CP2749" s="722"/>
      <c r="CQ2749" s="722"/>
      <c r="CR2749" s="722"/>
      <c r="CS2749" s="722"/>
    </row>
    <row r="2750" spans="1:97" s="1376" customFormat="1">
      <c r="A2750" s="722"/>
      <c r="B2750" s="722"/>
      <c r="C2750" s="722"/>
      <c r="D2750" s="722"/>
      <c r="E2750" s="722"/>
      <c r="F2750" s="757"/>
      <c r="G2750" s="757"/>
      <c r="H2750" s="757"/>
      <c r="I2750" s="757"/>
      <c r="J2750" s="757"/>
      <c r="K2750" s="758"/>
      <c r="L2750" s="758"/>
      <c r="M2750" s="722"/>
      <c r="N2750" s="736"/>
      <c r="O2750" s="736"/>
      <c r="P2750" s="736"/>
      <c r="Q2750" s="736"/>
      <c r="R2750" s="736"/>
      <c r="S2750" s="736"/>
      <c r="T2750" s="736"/>
      <c r="U2750" s="736"/>
      <c r="BA2750" s="722"/>
      <c r="BB2750" s="722"/>
      <c r="BC2750" s="722"/>
      <c r="BD2750" s="722"/>
      <c r="BE2750" s="722"/>
      <c r="BF2750" s="722"/>
      <c r="BG2750" s="722"/>
      <c r="BH2750" s="722"/>
      <c r="BI2750" s="722"/>
      <c r="BJ2750" s="722"/>
      <c r="BK2750" s="722"/>
      <c r="BL2750" s="722"/>
      <c r="BM2750" s="722"/>
      <c r="BN2750" s="722"/>
      <c r="BO2750" s="722"/>
      <c r="BP2750" s="722"/>
      <c r="BQ2750" s="722"/>
      <c r="BR2750" s="722"/>
      <c r="BS2750" s="722"/>
      <c r="BT2750" s="722"/>
      <c r="BU2750" s="722"/>
      <c r="BV2750" s="722"/>
      <c r="BW2750" s="722"/>
      <c r="BX2750" s="722"/>
      <c r="BY2750" s="722"/>
      <c r="BZ2750" s="722"/>
      <c r="CA2750" s="722"/>
      <c r="CB2750" s="722"/>
      <c r="CC2750" s="722"/>
      <c r="CD2750" s="722"/>
      <c r="CE2750" s="722"/>
      <c r="CF2750" s="722"/>
      <c r="CG2750" s="722"/>
      <c r="CH2750" s="722"/>
      <c r="CI2750" s="722"/>
      <c r="CJ2750" s="722"/>
      <c r="CK2750" s="722"/>
      <c r="CL2750" s="722"/>
      <c r="CM2750" s="722"/>
      <c r="CN2750" s="722"/>
      <c r="CO2750" s="722"/>
      <c r="CP2750" s="722"/>
      <c r="CQ2750" s="722"/>
      <c r="CR2750" s="722"/>
      <c r="CS2750" s="722"/>
    </row>
    <row r="2751" spans="1:97" s="1376" customFormat="1">
      <c r="A2751" s="722"/>
      <c r="B2751" s="722"/>
      <c r="C2751" s="722"/>
      <c r="D2751" s="722"/>
      <c r="E2751" s="722"/>
      <c r="F2751" s="757"/>
      <c r="G2751" s="757"/>
      <c r="H2751" s="757"/>
      <c r="I2751" s="757"/>
      <c r="J2751" s="757"/>
      <c r="K2751" s="758"/>
      <c r="L2751" s="758"/>
      <c r="M2751" s="722"/>
      <c r="N2751" s="736"/>
      <c r="O2751" s="736"/>
      <c r="P2751" s="736"/>
      <c r="Q2751" s="736"/>
      <c r="R2751" s="736"/>
      <c r="S2751" s="736"/>
      <c r="T2751" s="736"/>
      <c r="U2751" s="736"/>
      <c r="BA2751" s="722"/>
      <c r="BB2751" s="722"/>
      <c r="BC2751" s="722"/>
      <c r="BD2751" s="722"/>
      <c r="BE2751" s="722"/>
      <c r="BF2751" s="722"/>
      <c r="BG2751" s="722"/>
      <c r="BH2751" s="722"/>
      <c r="BI2751" s="722"/>
      <c r="BJ2751" s="722"/>
      <c r="BK2751" s="722"/>
      <c r="BL2751" s="722"/>
      <c r="BM2751" s="722"/>
      <c r="BN2751" s="722"/>
      <c r="BO2751" s="722"/>
      <c r="BP2751" s="722"/>
      <c r="BQ2751" s="722"/>
      <c r="BR2751" s="722"/>
      <c r="BS2751" s="722"/>
      <c r="BT2751" s="722"/>
      <c r="BU2751" s="722"/>
      <c r="BV2751" s="722"/>
      <c r="BW2751" s="722"/>
      <c r="BX2751" s="722"/>
      <c r="BY2751" s="722"/>
      <c r="BZ2751" s="722"/>
      <c r="CA2751" s="722"/>
      <c r="CB2751" s="722"/>
      <c r="CC2751" s="722"/>
      <c r="CD2751" s="722"/>
      <c r="CE2751" s="722"/>
      <c r="CF2751" s="722"/>
      <c r="CG2751" s="722"/>
      <c r="CH2751" s="722"/>
      <c r="CI2751" s="722"/>
      <c r="CJ2751" s="722"/>
      <c r="CK2751" s="722"/>
      <c r="CL2751" s="722"/>
      <c r="CM2751" s="722"/>
      <c r="CN2751" s="722"/>
      <c r="CO2751" s="722"/>
      <c r="CP2751" s="722"/>
      <c r="CQ2751" s="722"/>
      <c r="CR2751" s="722"/>
      <c r="CS2751" s="722"/>
    </row>
    <row r="2752" spans="1:97" s="1376" customFormat="1">
      <c r="A2752" s="722"/>
      <c r="B2752" s="722"/>
      <c r="C2752" s="722"/>
      <c r="D2752" s="722"/>
      <c r="E2752" s="722"/>
      <c r="F2752" s="757"/>
      <c r="G2752" s="757"/>
      <c r="H2752" s="757"/>
      <c r="I2752" s="757"/>
      <c r="J2752" s="757"/>
      <c r="K2752" s="758"/>
      <c r="L2752" s="758"/>
      <c r="M2752" s="722"/>
      <c r="N2752" s="736"/>
      <c r="O2752" s="736"/>
      <c r="P2752" s="736"/>
      <c r="Q2752" s="736"/>
      <c r="R2752" s="736"/>
      <c r="S2752" s="736"/>
      <c r="T2752" s="736"/>
      <c r="U2752" s="736"/>
      <c r="BA2752" s="722"/>
      <c r="BB2752" s="722"/>
      <c r="BC2752" s="722"/>
      <c r="BD2752" s="722"/>
      <c r="BE2752" s="722"/>
      <c r="BF2752" s="722"/>
      <c r="BG2752" s="722"/>
      <c r="BH2752" s="722"/>
      <c r="BI2752" s="722"/>
      <c r="BJ2752" s="722"/>
      <c r="BK2752" s="722"/>
      <c r="BL2752" s="722"/>
      <c r="BM2752" s="722"/>
      <c r="BN2752" s="722"/>
      <c r="BO2752" s="722"/>
      <c r="BP2752" s="722"/>
      <c r="BQ2752" s="722"/>
      <c r="BR2752" s="722"/>
      <c r="BS2752" s="722"/>
      <c r="BT2752" s="722"/>
      <c r="BU2752" s="722"/>
      <c r="BV2752" s="722"/>
      <c r="BW2752" s="722"/>
      <c r="BX2752" s="722"/>
      <c r="BY2752" s="722"/>
      <c r="BZ2752" s="722"/>
      <c r="CA2752" s="722"/>
      <c r="CB2752" s="722"/>
      <c r="CC2752" s="722"/>
      <c r="CD2752" s="722"/>
      <c r="CE2752" s="722"/>
      <c r="CF2752" s="722"/>
      <c r="CG2752" s="722"/>
      <c r="CH2752" s="722"/>
      <c r="CI2752" s="722"/>
      <c r="CJ2752" s="722"/>
      <c r="CK2752" s="722"/>
      <c r="CL2752" s="722"/>
      <c r="CM2752" s="722"/>
      <c r="CN2752" s="722"/>
      <c r="CO2752" s="722"/>
      <c r="CP2752" s="722"/>
      <c r="CQ2752" s="722"/>
      <c r="CR2752" s="722"/>
      <c r="CS2752" s="722"/>
    </row>
    <row r="2753" spans="1:97" s="1376" customFormat="1">
      <c r="A2753" s="722"/>
      <c r="B2753" s="722"/>
      <c r="C2753" s="722"/>
      <c r="D2753" s="722"/>
      <c r="E2753" s="722"/>
      <c r="F2753" s="757"/>
      <c r="G2753" s="757"/>
      <c r="H2753" s="757"/>
      <c r="I2753" s="757"/>
      <c r="J2753" s="757"/>
      <c r="K2753" s="758"/>
      <c r="L2753" s="758"/>
      <c r="M2753" s="722"/>
      <c r="N2753" s="736"/>
      <c r="O2753" s="736"/>
      <c r="P2753" s="736"/>
      <c r="Q2753" s="736"/>
      <c r="R2753" s="736"/>
      <c r="S2753" s="736"/>
      <c r="T2753" s="736"/>
      <c r="U2753" s="736"/>
      <c r="BA2753" s="722"/>
      <c r="BB2753" s="722"/>
      <c r="BC2753" s="722"/>
      <c r="BD2753" s="722"/>
      <c r="BE2753" s="722"/>
      <c r="BF2753" s="722"/>
      <c r="BG2753" s="722"/>
      <c r="BH2753" s="722"/>
      <c r="BI2753" s="722"/>
      <c r="BJ2753" s="722"/>
      <c r="BK2753" s="722"/>
      <c r="BL2753" s="722"/>
      <c r="BM2753" s="722"/>
      <c r="BN2753" s="722"/>
      <c r="BO2753" s="722"/>
      <c r="BP2753" s="722"/>
      <c r="BQ2753" s="722"/>
      <c r="BR2753" s="722"/>
      <c r="BS2753" s="722"/>
      <c r="BT2753" s="722"/>
      <c r="BU2753" s="722"/>
      <c r="BV2753" s="722"/>
      <c r="BW2753" s="722"/>
      <c r="BX2753" s="722"/>
      <c r="BY2753" s="722"/>
      <c r="BZ2753" s="722"/>
      <c r="CA2753" s="722"/>
      <c r="CB2753" s="722"/>
      <c r="CC2753" s="722"/>
      <c r="CD2753" s="722"/>
      <c r="CE2753" s="722"/>
      <c r="CF2753" s="722"/>
      <c r="CG2753" s="722"/>
      <c r="CH2753" s="722"/>
      <c r="CI2753" s="722"/>
      <c r="CJ2753" s="722"/>
      <c r="CK2753" s="722"/>
      <c r="CL2753" s="722"/>
      <c r="CM2753" s="722"/>
      <c r="CN2753" s="722"/>
      <c r="CO2753" s="722"/>
      <c r="CP2753" s="722"/>
      <c r="CQ2753" s="722"/>
      <c r="CR2753" s="722"/>
      <c r="CS2753" s="722"/>
    </row>
    <row r="2754" spans="1:97" s="1376" customFormat="1">
      <c r="A2754" s="722"/>
      <c r="B2754" s="722"/>
      <c r="C2754" s="722"/>
      <c r="D2754" s="722"/>
      <c r="E2754" s="722"/>
      <c r="F2754" s="757"/>
      <c r="G2754" s="757"/>
      <c r="H2754" s="757"/>
      <c r="I2754" s="757"/>
      <c r="J2754" s="757"/>
      <c r="K2754" s="758"/>
      <c r="L2754" s="758"/>
      <c r="M2754" s="722"/>
      <c r="N2754" s="736"/>
      <c r="O2754" s="736"/>
      <c r="P2754" s="736"/>
      <c r="Q2754" s="736"/>
      <c r="R2754" s="736"/>
      <c r="S2754" s="736"/>
      <c r="T2754" s="736"/>
      <c r="U2754" s="736"/>
      <c r="BA2754" s="722"/>
      <c r="BB2754" s="722"/>
      <c r="BC2754" s="722"/>
      <c r="BD2754" s="722"/>
      <c r="BE2754" s="722"/>
      <c r="BF2754" s="722"/>
      <c r="BG2754" s="722"/>
      <c r="BH2754" s="722"/>
      <c r="BI2754" s="722"/>
      <c r="BJ2754" s="722"/>
      <c r="BK2754" s="722"/>
      <c r="BL2754" s="722"/>
      <c r="BM2754" s="722"/>
      <c r="BN2754" s="722"/>
      <c r="BO2754" s="722"/>
      <c r="BP2754" s="722"/>
      <c r="BQ2754" s="722"/>
      <c r="BR2754" s="722"/>
      <c r="BS2754" s="722"/>
      <c r="BT2754" s="722"/>
      <c r="BU2754" s="722"/>
      <c r="BV2754" s="722"/>
      <c r="BW2754" s="722"/>
      <c r="BX2754" s="722"/>
      <c r="BY2754" s="722"/>
      <c r="BZ2754" s="722"/>
      <c r="CA2754" s="722"/>
      <c r="CB2754" s="722"/>
      <c r="CC2754" s="722"/>
      <c r="CD2754" s="722"/>
      <c r="CE2754" s="722"/>
      <c r="CF2754" s="722"/>
      <c r="CG2754" s="722"/>
      <c r="CH2754" s="722"/>
      <c r="CI2754" s="722"/>
      <c r="CJ2754" s="722"/>
      <c r="CK2754" s="722"/>
      <c r="CL2754" s="722"/>
      <c r="CM2754" s="722"/>
      <c r="CN2754" s="722"/>
      <c r="CO2754" s="722"/>
      <c r="CP2754" s="722"/>
      <c r="CQ2754" s="722"/>
      <c r="CR2754" s="722"/>
      <c r="CS2754" s="722"/>
    </row>
    <row r="2755" spans="1:97" s="1376" customFormat="1">
      <c r="A2755" s="722"/>
      <c r="B2755" s="722"/>
      <c r="C2755" s="722"/>
      <c r="D2755" s="722"/>
      <c r="E2755" s="722"/>
      <c r="F2755" s="757"/>
      <c r="G2755" s="757"/>
      <c r="H2755" s="757"/>
      <c r="I2755" s="757"/>
      <c r="J2755" s="757"/>
      <c r="K2755" s="758"/>
      <c r="L2755" s="758"/>
      <c r="M2755" s="722"/>
      <c r="N2755" s="736"/>
      <c r="O2755" s="736"/>
      <c r="P2755" s="736"/>
      <c r="Q2755" s="736"/>
      <c r="R2755" s="736"/>
      <c r="S2755" s="736"/>
      <c r="T2755" s="736"/>
      <c r="U2755" s="736"/>
      <c r="BA2755" s="722"/>
      <c r="BB2755" s="722"/>
      <c r="BC2755" s="722"/>
      <c r="BD2755" s="722"/>
      <c r="BE2755" s="722"/>
      <c r="BF2755" s="722"/>
      <c r="BG2755" s="722"/>
      <c r="BH2755" s="722"/>
      <c r="BI2755" s="722"/>
      <c r="BJ2755" s="722"/>
      <c r="BK2755" s="722"/>
      <c r="BL2755" s="722"/>
      <c r="BM2755" s="722"/>
      <c r="BN2755" s="722"/>
      <c r="BO2755" s="722"/>
      <c r="BP2755" s="722"/>
      <c r="BQ2755" s="722"/>
      <c r="BR2755" s="722"/>
      <c r="BS2755" s="722"/>
      <c r="BT2755" s="722"/>
      <c r="BU2755" s="722"/>
      <c r="BV2755" s="722"/>
      <c r="BW2755" s="722"/>
      <c r="BX2755" s="722"/>
      <c r="BY2755" s="722"/>
      <c r="BZ2755" s="722"/>
      <c r="CA2755" s="722"/>
      <c r="CB2755" s="722"/>
      <c r="CC2755" s="722"/>
      <c r="CD2755" s="722"/>
      <c r="CE2755" s="722"/>
      <c r="CF2755" s="722"/>
      <c r="CG2755" s="722"/>
      <c r="CH2755" s="722"/>
      <c r="CI2755" s="722"/>
      <c r="CJ2755" s="722"/>
      <c r="CK2755" s="722"/>
      <c r="CL2755" s="722"/>
      <c r="CM2755" s="722"/>
      <c r="CN2755" s="722"/>
      <c r="CO2755" s="722"/>
      <c r="CP2755" s="722"/>
      <c r="CQ2755" s="722"/>
      <c r="CR2755" s="722"/>
      <c r="CS2755" s="722"/>
    </row>
    <row r="2756" spans="1:97" s="1376" customFormat="1">
      <c r="A2756" s="722"/>
      <c r="B2756" s="722"/>
      <c r="C2756" s="722"/>
      <c r="D2756" s="722"/>
      <c r="E2756" s="722"/>
      <c r="F2756" s="757"/>
      <c r="G2756" s="757"/>
      <c r="H2756" s="757"/>
      <c r="I2756" s="757"/>
      <c r="J2756" s="757"/>
      <c r="K2756" s="758"/>
      <c r="L2756" s="758"/>
      <c r="M2756" s="722"/>
      <c r="N2756" s="736"/>
      <c r="O2756" s="736"/>
      <c r="P2756" s="736"/>
      <c r="Q2756" s="736"/>
      <c r="R2756" s="736"/>
      <c r="S2756" s="736"/>
      <c r="T2756" s="736"/>
      <c r="U2756" s="736"/>
      <c r="BA2756" s="722"/>
      <c r="BB2756" s="722"/>
      <c r="BC2756" s="722"/>
      <c r="BD2756" s="722"/>
      <c r="BE2756" s="722"/>
      <c r="BF2756" s="722"/>
      <c r="BG2756" s="722"/>
      <c r="BH2756" s="722"/>
      <c r="BI2756" s="722"/>
      <c r="BJ2756" s="722"/>
      <c r="BK2756" s="722"/>
      <c r="BL2756" s="722"/>
      <c r="BM2756" s="722"/>
      <c r="BN2756" s="722"/>
      <c r="BO2756" s="722"/>
      <c r="BP2756" s="722"/>
      <c r="BQ2756" s="722"/>
      <c r="BR2756" s="722"/>
      <c r="BS2756" s="722"/>
      <c r="BT2756" s="722"/>
      <c r="BU2756" s="722"/>
      <c r="BV2756" s="722"/>
      <c r="BW2756" s="722"/>
      <c r="BX2756" s="722"/>
      <c r="BY2756" s="722"/>
      <c r="BZ2756" s="722"/>
      <c r="CA2756" s="722"/>
      <c r="CB2756" s="722"/>
      <c r="CC2756" s="722"/>
      <c r="CD2756" s="722"/>
      <c r="CE2756" s="722"/>
      <c r="CF2756" s="722"/>
      <c r="CG2756" s="722"/>
      <c r="CH2756" s="722"/>
      <c r="CI2756" s="722"/>
      <c r="CJ2756" s="722"/>
      <c r="CK2756" s="722"/>
      <c r="CL2756" s="722"/>
      <c r="CM2756" s="722"/>
      <c r="CN2756" s="722"/>
      <c r="CO2756" s="722"/>
      <c r="CP2756" s="722"/>
      <c r="CQ2756" s="722"/>
      <c r="CR2756" s="722"/>
      <c r="CS2756" s="722"/>
    </row>
    <row r="2757" spans="1:97" s="1376" customFormat="1">
      <c r="A2757" s="722"/>
      <c r="B2757" s="722"/>
      <c r="C2757" s="722"/>
      <c r="D2757" s="722"/>
      <c r="E2757" s="722"/>
      <c r="F2757" s="757"/>
      <c r="G2757" s="757"/>
      <c r="H2757" s="757"/>
      <c r="I2757" s="757"/>
      <c r="J2757" s="757"/>
      <c r="K2757" s="758"/>
      <c r="L2757" s="758"/>
      <c r="M2757" s="722"/>
      <c r="N2757" s="736"/>
      <c r="O2757" s="736"/>
      <c r="P2757" s="736"/>
      <c r="Q2757" s="736"/>
      <c r="R2757" s="736"/>
      <c r="S2757" s="736"/>
      <c r="T2757" s="736"/>
      <c r="U2757" s="736"/>
      <c r="BA2757" s="722"/>
      <c r="BB2757" s="722"/>
      <c r="BC2757" s="722"/>
      <c r="BD2757" s="722"/>
      <c r="BE2757" s="722"/>
      <c r="BF2757" s="722"/>
      <c r="BG2757" s="722"/>
      <c r="BH2757" s="722"/>
      <c r="BI2757" s="722"/>
      <c r="BJ2757" s="722"/>
      <c r="BK2757" s="722"/>
      <c r="BL2757" s="722"/>
      <c r="BM2757" s="722"/>
      <c r="BN2757" s="722"/>
      <c r="BO2757" s="722"/>
      <c r="BP2757" s="722"/>
      <c r="BQ2757" s="722"/>
      <c r="BR2757" s="722"/>
      <c r="BS2757" s="722"/>
      <c r="BT2757" s="722"/>
      <c r="BU2757" s="722"/>
      <c r="BV2757" s="722"/>
      <c r="BW2757" s="722"/>
      <c r="BX2757" s="722"/>
      <c r="BY2757" s="722"/>
      <c r="BZ2757" s="722"/>
      <c r="CA2757" s="722"/>
      <c r="CB2757" s="722"/>
      <c r="CC2757" s="722"/>
      <c r="CD2757" s="722"/>
      <c r="CE2757" s="722"/>
      <c r="CF2757" s="722"/>
      <c r="CG2757" s="722"/>
      <c r="CH2757" s="722"/>
      <c r="CI2757" s="722"/>
      <c r="CJ2757" s="722"/>
      <c r="CK2757" s="722"/>
      <c r="CL2757" s="722"/>
      <c r="CM2757" s="722"/>
      <c r="CN2757" s="722"/>
      <c r="CO2757" s="722"/>
      <c r="CP2757" s="722"/>
      <c r="CQ2757" s="722"/>
      <c r="CR2757" s="722"/>
      <c r="CS2757" s="722"/>
    </row>
    <row r="2758" spans="1:97" s="1376" customFormat="1">
      <c r="A2758" s="722"/>
      <c r="B2758" s="722"/>
      <c r="C2758" s="722"/>
      <c r="D2758" s="722"/>
      <c r="E2758" s="722"/>
      <c r="F2758" s="757"/>
      <c r="G2758" s="757"/>
      <c r="H2758" s="757"/>
      <c r="I2758" s="757"/>
      <c r="J2758" s="757"/>
      <c r="K2758" s="758"/>
      <c r="L2758" s="758"/>
      <c r="M2758" s="722"/>
      <c r="N2758" s="736"/>
      <c r="O2758" s="736"/>
      <c r="P2758" s="736"/>
      <c r="Q2758" s="736"/>
      <c r="R2758" s="736"/>
      <c r="S2758" s="736"/>
      <c r="T2758" s="736"/>
      <c r="U2758" s="736"/>
      <c r="BA2758" s="722"/>
      <c r="BB2758" s="722"/>
      <c r="BC2758" s="722"/>
      <c r="BD2758" s="722"/>
      <c r="BE2758" s="722"/>
      <c r="BF2758" s="722"/>
      <c r="BG2758" s="722"/>
      <c r="BH2758" s="722"/>
      <c r="BI2758" s="722"/>
      <c r="BJ2758" s="722"/>
      <c r="BK2758" s="722"/>
      <c r="BL2758" s="722"/>
      <c r="BM2758" s="722"/>
      <c r="BN2758" s="722"/>
      <c r="BO2758" s="722"/>
      <c r="BP2758" s="722"/>
      <c r="BQ2758" s="722"/>
      <c r="BR2758" s="722"/>
      <c r="BS2758" s="722"/>
      <c r="BT2758" s="722"/>
      <c r="BU2758" s="722"/>
      <c r="BV2758" s="722"/>
      <c r="BW2758" s="722"/>
      <c r="BX2758" s="722"/>
      <c r="BY2758" s="722"/>
      <c r="BZ2758" s="722"/>
      <c r="CA2758" s="722"/>
      <c r="CB2758" s="722"/>
      <c r="CC2758" s="722"/>
      <c r="CD2758" s="722"/>
      <c r="CE2758" s="722"/>
      <c r="CF2758" s="722"/>
      <c r="CG2758" s="722"/>
      <c r="CH2758" s="722"/>
      <c r="CI2758" s="722"/>
      <c r="CJ2758" s="722"/>
      <c r="CK2758" s="722"/>
      <c r="CL2758" s="722"/>
      <c r="CM2758" s="722"/>
      <c r="CN2758" s="722"/>
      <c r="CO2758" s="722"/>
      <c r="CP2758" s="722"/>
      <c r="CQ2758" s="722"/>
      <c r="CR2758" s="722"/>
      <c r="CS2758" s="722"/>
    </row>
    <row r="2759" spans="1:97" s="1376" customFormat="1">
      <c r="A2759" s="722"/>
      <c r="B2759" s="722"/>
      <c r="C2759" s="722"/>
      <c r="D2759" s="722"/>
      <c r="E2759" s="722"/>
      <c r="F2759" s="757"/>
      <c r="G2759" s="757"/>
      <c r="H2759" s="757"/>
      <c r="I2759" s="757"/>
      <c r="J2759" s="757"/>
      <c r="K2759" s="758"/>
      <c r="L2759" s="758"/>
      <c r="M2759" s="722"/>
      <c r="N2759" s="736"/>
      <c r="O2759" s="736"/>
      <c r="P2759" s="736"/>
      <c r="Q2759" s="736"/>
      <c r="R2759" s="736"/>
      <c r="S2759" s="736"/>
      <c r="T2759" s="736"/>
      <c r="U2759" s="736"/>
      <c r="BA2759" s="722"/>
      <c r="BB2759" s="722"/>
      <c r="BC2759" s="722"/>
      <c r="BD2759" s="722"/>
      <c r="BE2759" s="722"/>
      <c r="BF2759" s="722"/>
      <c r="BG2759" s="722"/>
      <c r="BH2759" s="722"/>
      <c r="BI2759" s="722"/>
      <c r="BJ2759" s="722"/>
      <c r="BK2759" s="722"/>
      <c r="BL2759" s="722"/>
      <c r="BM2759" s="722"/>
      <c r="BN2759" s="722"/>
      <c r="BO2759" s="722"/>
      <c r="BP2759" s="722"/>
      <c r="BQ2759" s="722"/>
      <c r="BR2759" s="722"/>
      <c r="BS2759" s="722"/>
      <c r="BT2759" s="722"/>
      <c r="BU2759" s="722"/>
      <c r="BV2759" s="722"/>
      <c r="BW2759" s="722"/>
      <c r="BX2759" s="722"/>
      <c r="BY2759" s="722"/>
      <c r="BZ2759" s="722"/>
      <c r="CA2759" s="722"/>
      <c r="CB2759" s="722"/>
      <c r="CC2759" s="722"/>
      <c r="CD2759" s="722"/>
      <c r="CE2759" s="722"/>
      <c r="CF2759" s="722"/>
      <c r="CG2759" s="722"/>
      <c r="CH2759" s="722"/>
      <c r="CI2759" s="722"/>
      <c r="CJ2759" s="722"/>
      <c r="CK2759" s="722"/>
      <c r="CL2759" s="722"/>
      <c r="CM2759" s="722"/>
      <c r="CN2759" s="722"/>
      <c r="CO2759" s="722"/>
      <c r="CP2759" s="722"/>
      <c r="CQ2759" s="722"/>
      <c r="CR2759" s="722"/>
      <c r="CS2759" s="722"/>
    </row>
    <row r="2760" spans="1:97" s="1376" customFormat="1">
      <c r="A2760" s="722"/>
      <c r="B2760" s="722"/>
      <c r="C2760" s="722"/>
      <c r="D2760" s="722"/>
      <c r="E2760" s="722"/>
      <c r="F2760" s="757"/>
      <c r="G2760" s="757"/>
      <c r="H2760" s="757"/>
      <c r="I2760" s="757"/>
      <c r="J2760" s="757"/>
      <c r="K2760" s="758"/>
      <c r="L2760" s="758"/>
      <c r="M2760" s="722"/>
      <c r="N2760" s="736"/>
      <c r="O2760" s="736"/>
      <c r="P2760" s="736"/>
      <c r="Q2760" s="736"/>
      <c r="R2760" s="736"/>
      <c r="S2760" s="736"/>
      <c r="T2760" s="736"/>
      <c r="U2760" s="736"/>
      <c r="BA2760" s="722"/>
      <c r="BB2760" s="722"/>
      <c r="BC2760" s="722"/>
      <c r="BD2760" s="722"/>
      <c r="BE2760" s="722"/>
      <c r="BF2760" s="722"/>
      <c r="BG2760" s="722"/>
      <c r="BH2760" s="722"/>
      <c r="BI2760" s="722"/>
      <c r="BJ2760" s="722"/>
      <c r="BK2760" s="722"/>
      <c r="BL2760" s="722"/>
      <c r="BM2760" s="722"/>
      <c r="BN2760" s="722"/>
      <c r="BO2760" s="722"/>
      <c r="BP2760" s="722"/>
      <c r="BQ2760" s="722"/>
      <c r="BR2760" s="722"/>
      <c r="BS2760" s="722"/>
      <c r="BT2760" s="722"/>
      <c r="BU2760" s="722"/>
      <c r="BV2760" s="722"/>
      <c r="BW2760" s="722"/>
      <c r="BX2760" s="722"/>
      <c r="BY2760" s="722"/>
      <c r="BZ2760" s="722"/>
      <c r="CA2760" s="722"/>
      <c r="CB2760" s="722"/>
      <c r="CC2760" s="722"/>
      <c r="CD2760" s="722"/>
      <c r="CE2760" s="722"/>
      <c r="CF2760" s="722"/>
      <c r="CG2760" s="722"/>
      <c r="CH2760" s="722"/>
      <c r="CI2760" s="722"/>
      <c r="CJ2760" s="722"/>
      <c r="CK2760" s="722"/>
      <c r="CL2760" s="722"/>
      <c r="CM2760" s="722"/>
      <c r="CN2760" s="722"/>
      <c r="CO2760" s="722"/>
      <c r="CP2760" s="722"/>
      <c r="CQ2760" s="722"/>
      <c r="CR2760" s="722"/>
      <c r="CS2760" s="722"/>
    </row>
    <row r="2761" spans="1:97" s="1376" customFormat="1">
      <c r="A2761" s="722"/>
      <c r="B2761" s="722"/>
      <c r="C2761" s="722"/>
      <c r="D2761" s="722"/>
      <c r="E2761" s="722"/>
      <c r="F2761" s="757"/>
      <c r="G2761" s="757"/>
      <c r="H2761" s="757"/>
      <c r="I2761" s="757"/>
      <c r="J2761" s="757"/>
      <c r="K2761" s="758"/>
      <c r="L2761" s="758"/>
      <c r="M2761" s="722"/>
      <c r="N2761" s="736"/>
      <c r="O2761" s="736"/>
      <c r="P2761" s="736"/>
      <c r="Q2761" s="736"/>
      <c r="R2761" s="736"/>
      <c r="S2761" s="736"/>
      <c r="T2761" s="736"/>
      <c r="U2761" s="736"/>
      <c r="BA2761" s="722"/>
      <c r="BB2761" s="722"/>
      <c r="BC2761" s="722"/>
      <c r="BD2761" s="722"/>
      <c r="BE2761" s="722"/>
      <c r="BF2761" s="722"/>
      <c r="BG2761" s="722"/>
      <c r="BH2761" s="722"/>
      <c r="BI2761" s="722"/>
      <c r="BJ2761" s="722"/>
      <c r="BK2761" s="722"/>
      <c r="BL2761" s="722"/>
      <c r="BM2761" s="722"/>
      <c r="BN2761" s="722"/>
      <c r="BO2761" s="722"/>
      <c r="BP2761" s="722"/>
      <c r="BQ2761" s="722"/>
      <c r="BR2761" s="722"/>
      <c r="BS2761" s="722"/>
      <c r="BT2761" s="722"/>
      <c r="BU2761" s="722"/>
      <c r="BV2761" s="722"/>
      <c r="BW2761" s="722"/>
      <c r="BX2761" s="722"/>
      <c r="BY2761" s="722"/>
      <c r="BZ2761" s="722"/>
      <c r="CA2761" s="722"/>
      <c r="CB2761" s="722"/>
      <c r="CC2761" s="722"/>
      <c r="CD2761" s="722"/>
      <c r="CE2761" s="722"/>
      <c r="CF2761" s="722"/>
      <c r="CG2761" s="722"/>
      <c r="CH2761" s="722"/>
      <c r="CI2761" s="722"/>
      <c r="CJ2761" s="722"/>
      <c r="CK2761" s="722"/>
      <c r="CL2761" s="722"/>
      <c r="CM2761" s="722"/>
      <c r="CN2761" s="722"/>
      <c r="CO2761" s="722"/>
      <c r="CP2761" s="722"/>
      <c r="CQ2761" s="722"/>
      <c r="CR2761" s="722"/>
      <c r="CS2761" s="722"/>
    </row>
    <row r="2762" spans="1:97" s="1376" customFormat="1">
      <c r="A2762" s="722"/>
      <c r="B2762" s="722"/>
      <c r="C2762" s="722"/>
      <c r="D2762" s="722"/>
      <c r="E2762" s="722"/>
      <c r="F2762" s="757"/>
      <c r="G2762" s="757"/>
      <c r="H2762" s="757"/>
      <c r="I2762" s="757"/>
      <c r="J2762" s="757"/>
      <c r="K2762" s="758"/>
      <c r="L2762" s="758"/>
      <c r="M2762" s="722"/>
      <c r="N2762" s="736"/>
      <c r="O2762" s="736"/>
      <c r="P2762" s="736"/>
      <c r="Q2762" s="736"/>
      <c r="R2762" s="736"/>
      <c r="S2762" s="736"/>
      <c r="T2762" s="736"/>
      <c r="U2762" s="736"/>
      <c r="BA2762" s="722"/>
      <c r="BB2762" s="722"/>
      <c r="BC2762" s="722"/>
      <c r="BD2762" s="722"/>
      <c r="BE2762" s="722"/>
      <c r="BF2762" s="722"/>
      <c r="BG2762" s="722"/>
      <c r="BH2762" s="722"/>
      <c r="BI2762" s="722"/>
      <c r="BJ2762" s="722"/>
      <c r="BK2762" s="722"/>
      <c r="BL2762" s="722"/>
      <c r="BM2762" s="722"/>
      <c r="BN2762" s="722"/>
      <c r="BO2762" s="722"/>
      <c r="BP2762" s="722"/>
      <c r="BQ2762" s="722"/>
      <c r="BR2762" s="722"/>
      <c r="BS2762" s="722"/>
      <c r="BT2762" s="722"/>
      <c r="BU2762" s="722"/>
      <c r="BV2762" s="722"/>
      <c r="BW2762" s="722"/>
      <c r="BX2762" s="722"/>
      <c r="BY2762" s="722"/>
      <c r="BZ2762" s="722"/>
      <c r="CA2762" s="722"/>
      <c r="CB2762" s="722"/>
      <c r="CC2762" s="722"/>
      <c r="CD2762" s="722"/>
      <c r="CE2762" s="722"/>
      <c r="CF2762" s="722"/>
      <c r="CG2762" s="722"/>
      <c r="CH2762" s="722"/>
      <c r="CI2762" s="722"/>
      <c r="CJ2762" s="722"/>
      <c r="CK2762" s="722"/>
      <c r="CL2762" s="722"/>
      <c r="CM2762" s="722"/>
      <c r="CN2762" s="722"/>
      <c r="CO2762" s="722"/>
      <c r="CP2762" s="722"/>
      <c r="CQ2762" s="722"/>
      <c r="CR2762" s="722"/>
      <c r="CS2762" s="722"/>
    </row>
    <row r="2763" spans="1:97" s="1376" customFormat="1">
      <c r="A2763" s="722"/>
      <c r="B2763" s="722"/>
      <c r="C2763" s="722"/>
      <c r="D2763" s="722"/>
      <c r="E2763" s="722"/>
      <c r="F2763" s="757"/>
      <c r="G2763" s="757"/>
      <c r="H2763" s="757"/>
      <c r="I2763" s="757"/>
      <c r="J2763" s="757"/>
      <c r="K2763" s="758"/>
      <c r="L2763" s="758"/>
      <c r="M2763" s="722"/>
      <c r="N2763" s="736"/>
      <c r="O2763" s="736"/>
      <c r="P2763" s="736"/>
      <c r="Q2763" s="736"/>
      <c r="R2763" s="736"/>
      <c r="S2763" s="736"/>
      <c r="T2763" s="736"/>
      <c r="U2763" s="736"/>
      <c r="BA2763" s="722"/>
      <c r="BB2763" s="722"/>
      <c r="BC2763" s="722"/>
      <c r="BD2763" s="722"/>
      <c r="BE2763" s="722"/>
      <c r="BF2763" s="722"/>
      <c r="BG2763" s="722"/>
      <c r="BH2763" s="722"/>
      <c r="BI2763" s="722"/>
      <c r="BJ2763" s="722"/>
      <c r="BK2763" s="722"/>
      <c r="BL2763" s="722"/>
      <c r="BM2763" s="722"/>
      <c r="BN2763" s="722"/>
      <c r="BO2763" s="722"/>
      <c r="BP2763" s="722"/>
      <c r="BQ2763" s="722"/>
      <c r="BR2763" s="722"/>
      <c r="BS2763" s="722"/>
      <c r="BT2763" s="722"/>
      <c r="BU2763" s="722"/>
      <c r="BV2763" s="722"/>
      <c r="BW2763" s="722"/>
      <c r="BX2763" s="722"/>
      <c r="BY2763" s="722"/>
      <c r="BZ2763" s="722"/>
      <c r="CA2763" s="722"/>
      <c r="CB2763" s="722"/>
      <c r="CC2763" s="722"/>
      <c r="CD2763" s="722"/>
      <c r="CE2763" s="722"/>
      <c r="CF2763" s="722"/>
      <c r="CG2763" s="722"/>
      <c r="CH2763" s="722"/>
      <c r="CI2763" s="722"/>
      <c r="CJ2763" s="722"/>
      <c r="CK2763" s="722"/>
      <c r="CL2763" s="722"/>
      <c r="CM2763" s="722"/>
      <c r="CN2763" s="722"/>
      <c r="CO2763" s="722"/>
      <c r="CP2763" s="722"/>
      <c r="CQ2763" s="722"/>
      <c r="CR2763" s="722"/>
      <c r="CS2763" s="722"/>
    </row>
    <row r="2764" spans="1:97" s="1376" customFormat="1">
      <c r="A2764" s="722"/>
      <c r="B2764" s="722"/>
      <c r="C2764" s="722"/>
      <c r="D2764" s="722"/>
      <c r="E2764" s="722"/>
      <c r="F2764" s="757"/>
      <c r="G2764" s="757"/>
      <c r="H2764" s="757"/>
      <c r="I2764" s="757"/>
      <c r="J2764" s="757"/>
      <c r="K2764" s="758"/>
      <c r="L2764" s="758"/>
      <c r="M2764" s="722"/>
      <c r="N2764" s="736"/>
      <c r="O2764" s="736"/>
      <c r="P2764" s="736"/>
      <c r="Q2764" s="736"/>
      <c r="R2764" s="736"/>
      <c r="S2764" s="736"/>
      <c r="T2764" s="736"/>
      <c r="U2764" s="736"/>
      <c r="BA2764" s="722"/>
      <c r="BB2764" s="722"/>
      <c r="BC2764" s="722"/>
      <c r="BD2764" s="722"/>
      <c r="BE2764" s="722"/>
      <c r="BF2764" s="722"/>
      <c r="BG2764" s="722"/>
      <c r="BH2764" s="722"/>
      <c r="BI2764" s="722"/>
      <c r="BJ2764" s="722"/>
      <c r="BK2764" s="722"/>
      <c r="BL2764" s="722"/>
      <c r="BM2764" s="722"/>
      <c r="BN2764" s="722"/>
      <c r="BO2764" s="722"/>
      <c r="BP2764" s="722"/>
      <c r="BQ2764" s="722"/>
      <c r="BR2764" s="722"/>
      <c r="BS2764" s="722"/>
      <c r="BT2764" s="722"/>
      <c r="BU2764" s="722"/>
      <c r="BV2764" s="722"/>
      <c r="BW2764" s="722"/>
      <c r="BX2764" s="722"/>
      <c r="BY2764" s="722"/>
      <c r="BZ2764" s="722"/>
      <c r="CA2764" s="722"/>
      <c r="CB2764" s="722"/>
      <c r="CC2764" s="722"/>
      <c r="CD2764" s="722"/>
      <c r="CE2764" s="722"/>
      <c r="CF2764" s="722"/>
      <c r="CG2764" s="722"/>
      <c r="CH2764" s="722"/>
      <c r="CI2764" s="722"/>
      <c r="CJ2764" s="722"/>
      <c r="CK2764" s="722"/>
      <c r="CL2764" s="722"/>
      <c r="CM2764" s="722"/>
      <c r="CN2764" s="722"/>
      <c r="CO2764" s="722"/>
      <c r="CP2764" s="722"/>
      <c r="CQ2764" s="722"/>
      <c r="CR2764" s="722"/>
      <c r="CS2764" s="722"/>
    </row>
    <row r="2765" spans="1:97" s="1376" customFormat="1">
      <c r="A2765" s="722"/>
      <c r="B2765" s="722"/>
      <c r="C2765" s="722"/>
      <c r="D2765" s="722"/>
      <c r="E2765" s="722"/>
      <c r="F2765" s="757"/>
      <c r="G2765" s="757"/>
      <c r="H2765" s="757"/>
      <c r="I2765" s="757"/>
      <c r="J2765" s="757"/>
      <c r="K2765" s="758"/>
      <c r="L2765" s="758"/>
      <c r="M2765" s="722"/>
      <c r="N2765" s="736"/>
      <c r="O2765" s="736"/>
      <c r="P2765" s="736"/>
      <c r="Q2765" s="736"/>
      <c r="R2765" s="736"/>
      <c r="S2765" s="736"/>
      <c r="T2765" s="736"/>
      <c r="U2765" s="736"/>
      <c r="BA2765" s="722"/>
      <c r="BB2765" s="722"/>
      <c r="BC2765" s="722"/>
      <c r="BD2765" s="722"/>
      <c r="BE2765" s="722"/>
      <c r="BF2765" s="722"/>
      <c r="BG2765" s="722"/>
      <c r="BH2765" s="722"/>
      <c r="BI2765" s="722"/>
      <c r="BJ2765" s="722"/>
      <c r="BK2765" s="722"/>
      <c r="BL2765" s="722"/>
      <c r="BM2765" s="722"/>
      <c r="BN2765" s="722"/>
      <c r="BO2765" s="722"/>
      <c r="BP2765" s="722"/>
      <c r="BQ2765" s="722"/>
      <c r="BR2765" s="722"/>
      <c r="BS2765" s="722"/>
      <c r="BT2765" s="722"/>
      <c r="BU2765" s="722"/>
      <c r="BV2765" s="722"/>
      <c r="BW2765" s="722"/>
      <c r="BX2765" s="722"/>
      <c r="BY2765" s="722"/>
      <c r="BZ2765" s="722"/>
      <c r="CA2765" s="722"/>
      <c r="CB2765" s="722"/>
      <c r="CC2765" s="722"/>
      <c r="CD2765" s="722"/>
      <c r="CE2765" s="722"/>
      <c r="CF2765" s="722"/>
      <c r="CG2765" s="722"/>
      <c r="CH2765" s="722"/>
      <c r="CI2765" s="722"/>
      <c r="CJ2765" s="722"/>
      <c r="CK2765" s="722"/>
      <c r="CL2765" s="722"/>
      <c r="CM2765" s="722"/>
      <c r="CN2765" s="722"/>
      <c r="CO2765" s="722"/>
      <c r="CP2765" s="722"/>
      <c r="CQ2765" s="722"/>
      <c r="CR2765" s="722"/>
      <c r="CS2765" s="722"/>
    </row>
    <row r="2766" spans="1:97" s="1376" customFormat="1">
      <c r="A2766" s="722"/>
      <c r="B2766" s="722"/>
      <c r="C2766" s="722"/>
      <c r="D2766" s="722"/>
      <c r="E2766" s="722"/>
      <c r="F2766" s="757"/>
      <c r="G2766" s="757"/>
      <c r="H2766" s="757"/>
      <c r="I2766" s="757"/>
      <c r="J2766" s="757"/>
      <c r="K2766" s="758"/>
      <c r="L2766" s="758"/>
      <c r="M2766" s="722"/>
      <c r="N2766" s="736"/>
      <c r="O2766" s="736"/>
      <c r="P2766" s="736"/>
      <c r="Q2766" s="736"/>
      <c r="R2766" s="736"/>
      <c r="S2766" s="736"/>
      <c r="T2766" s="736"/>
      <c r="U2766" s="736"/>
      <c r="BA2766" s="722"/>
      <c r="BB2766" s="722"/>
      <c r="BC2766" s="722"/>
      <c r="BD2766" s="722"/>
      <c r="BE2766" s="722"/>
      <c r="BF2766" s="722"/>
      <c r="BG2766" s="722"/>
      <c r="BH2766" s="722"/>
      <c r="BI2766" s="722"/>
      <c r="BJ2766" s="722"/>
      <c r="BK2766" s="722"/>
      <c r="BL2766" s="722"/>
      <c r="BM2766" s="722"/>
      <c r="BN2766" s="722"/>
      <c r="BO2766" s="722"/>
      <c r="BP2766" s="722"/>
      <c r="BQ2766" s="722"/>
      <c r="BR2766" s="722"/>
      <c r="BS2766" s="722"/>
      <c r="BT2766" s="722"/>
      <c r="BU2766" s="722"/>
      <c r="BV2766" s="722"/>
      <c r="BW2766" s="722"/>
      <c r="BX2766" s="722"/>
      <c r="BY2766" s="722"/>
      <c r="BZ2766" s="722"/>
      <c r="CA2766" s="722"/>
      <c r="CB2766" s="722"/>
      <c r="CC2766" s="722"/>
      <c r="CD2766" s="722"/>
      <c r="CE2766" s="722"/>
      <c r="CF2766" s="722"/>
      <c r="CG2766" s="722"/>
      <c r="CH2766" s="722"/>
      <c r="CI2766" s="722"/>
      <c r="CJ2766" s="722"/>
      <c r="CK2766" s="722"/>
      <c r="CL2766" s="722"/>
      <c r="CM2766" s="722"/>
      <c r="CN2766" s="722"/>
      <c r="CO2766" s="722"/>
      <c r="CP2766" s="722"/>
      <c r="CQ2766" s="722"/>
      <c r="CR2766" s="722"/>
      <c r="CS2766" s="722"/>
    </row>
    <row r="2767" spans="1:97" s="1376" customFormat="1">
      <c r="A2767" s="722"/>
      <c r="B2767" s="722"/>
      <c r="C2767" s="722"/>
      <c r="D2767" s="722"/>
      <c r="E2767" s="722"/>
      <c r="F2767" s="757"/>
      <c r="G2767" s="757"/>
      <c r="H2767" s="757"/>
      <c r="I2767" s="757"/>
      <c r="J2767" s="757"/>
      <c r="K2767" s="758"/>
      <c r="L2767" s="758"/>
      <c r="M2767" s="722"/>
      <c r="N2767" s="736"/>
      <c r="O2767" s="736"/>
      <c r="P2767" s="736"/>
      <c r="Q2767" s="736"/>
      <c r="R2767" s="736"/>
      <c r="S2767" s="736"/>
      <c r="T2767" s="736"/>
      <c r="U2767" s="736"/>
      <c r="BA2767" s="722"/>
      <c r="BB2767" s="722"/>
      <c r="BC2767" s="722"/>
      <c r="BD2767" s="722"/>
      <c r="BE2767" s="722"/>
      <c r="BF2767" s="722"/>
      <c r="BG2767" s="722"/>
      <c r="BH2767" s="722"/>
      <c r="BI2767" s="722"/>
      <c r="BJ2767" s="722"/>
      <c r="BK2767" s="722"/>
      <c r="BL2767" s="722"/>
      <c r="BM2767" s="722"/>
      <c r="BN2767" s="722"/>
      <c r="BO2767" s="722"/>
      <c r="BP2767" s="722"/>
      <c r="BQ2767" s="722"/>
      <c r="BR2767" s="722"/>
      <c r="BS2767" s="722"/>
      <c r="BT2767" s="722"/>
      <c r="BU2767" s="722"/>
      <c r="BV2767" s="722"/>
      <c r="BW2767" s="722"/>
      <c r="BX2767" s="722"/>
      <c r="BY2767" s="722"/>
      <c r="BZ2767" s="722"/>
      <c r="CA2767" s="722"/>
      <c r="CB2767" s="722"/>
      <c r="CC2767" s="722"/>
      <c r="CD2767" s="722"/>
      <c r="CE2767" s="722"/>
      <c r="CF2767" s="722"/>
      <c r="CG2767" s="722"/>
      <c r="CH2767" s="722"/>
      <c r="CI2767" s="722"/>
      <c r="CJ2767" s="722"/>
      <c r="CK2767" s="722"/>
      <c r="CL2767" s="722"/>
      <c r="CM2767" s="722"/>
      <c r="CN2767" s="722"/>
      <c r="CO2767" s="722"/>
      <c r="CP2767" s="722"/>
      <c r="CQ2767" s="722"/>
      <c r="CR2767" s="722"/>
      <c r="CS2767" s="722"/>
    </row>
    <row r="2768" spans="1:97" s="1376" customFormat="1">
      <c r="A2768" s="722"/>
      <c r="B2768" s="722"/>
      <c r="C2768" s="722"/>
      <c r="D2768" s="722"/>
      <c r="E2768" s="722"/>
      <c r="F2768" s="757"/>
      <c r="G2768" s="757"/>
      <c r="H2768" s="757"/>
      <c r="I2768" s="757"/>
      <c r="J2768" s="757"/>
      <c r="K2768" s="758"/>
      <c r="L2768" s="758"/>
      <c r="M2768" s="722"/>
      <c r="N2768" s="736"/>
      <c r="O2768" s="736"/>
      <c r="P2768" s="736"/>
      <c r="Q2768" s="736"/>
      <c r="R2768" s="736"/>
      <c r="S2768" s="736"/>
      <c r="T2768" s="736"/>
      <c r="U2768" s="736"/>
      <c r="BA2768" s="722"/>
      <c r="BB2768" s="722"/>
      <c r="BC2768" s="722"/>
      <c r="BD2768" s="722"/>
      <c r="BE2768" s="722"/>
      <c r="BF2768" s="722"/>
      <c r="BG2768" s="722"/>
      <c r="BH2768" s="722"/>
      <c r="BI2768" s="722"/>
      <c r="BJ2768" s="722"/>
      <c r="BK2768" s="722"/>
      <c r="BL2768" s="722"/>
      <c r="BM2768" s="722"/>
      <c r="BN2768" s="722"/>
      <c r="BO2768" s="722"/>
      <c r="BP2768" s="722"/>
      <c r="BQ2768" s="722"/>
      <c r="BR2768" s="722"/>
      <c r="BS2768" s="722"/>
      <c r="BT2768" s="722"/>
      <c r="BU2768" s="722"/>
      <c r="BV2768" s="722"/>
      <c r="BW2768" s="722"/>
      <c r="BX2768" s="722"/>
      <c r="BY2768" s="722"/>
      <c r="BZ2768" s="722"/>
      <c r="CA2768" s="722"/>
      <c r="CB2768" s="722"/>
      <c r="CC2768" s="722"/>
      <c r="CD2768" s="722"/>
      <c r="CE2768" s="722"/>
      <c r="CF2768" s="722"/>
      <c r="CG2768" s="722"/>
      <c r="CH2768" s="722"/>
      <c r="CI2768" s="722"/>
      <c r="CJ2768" s="722"/>
      <c r="CK2768" s="722"/>
      <c r="CL2768" s="722"/>
      <c r="CM2768" s="722"/>
      <c r="CN2768" s="722"/>
      <c r="CO2768" s="722"/>
      <c r="CP2768" s="722"/>
      <c r="CQ2768" s="722"/>
      <c r="CR2768" s="722"/>
      <c r="CS2768" s="722"/>
    </row>
    <row r="2769" spans="1:97" s="1376" customFormat="1">
      <c r="A2769" s="722"/>
      <c r="B2769" s="722"/>
      <c r="C2769" s="722"/>
      <c r="D2769" s="722"/>
      <c r="E2769" s="722"/>
      <c r="F2769" s="757"/>
      <c r="G2769" s="757"/>
      <c r="H2769" s="757"/>
      <c r="I2769" s="757"/>
      <c r="J2769" s="757"/>
      <c r="K2769" s="758"/>
      <c r="L2769" s="758"/>
      <c r="M2769" s="722"/>
      <c r="N2769" s="736"/>
      <c r="O2769" s="736"/>
      <c r="P2769" s="736"/>
      <c r="Q2769" s="736"/>
      <c r="R2769" s="736"/>
      <c r="S2769" s="736"/>
      <c r="T2769" s="736"/>
      <c r="U2769" s="736"/>
      <c r="BA2769" s="722"/>
      <c r="BB2769" s="722"/>
      <c r="BC2769" s="722"/>
      <c r="BD2769" s="722"/>
      <c r="BE2769" s="722"/>
      <c r="BF2769" s="722"/>
      <c r="BG2769" s="722"/>
      <c r="BH2769" s="722"/>
      <c r="BI2769" s="722"/>
      <c r="BJ2769" s="722"/>
      <c r="BK2769" s="722"/>
      <c r="BL2769" s="722"/>
      <c r="BM2769" s="722"/>
      <c r="BN2769" s="722"/>
      <c r="BO2769" s="722"/>
      <c r="BP2769" s="722"/>
      <c r="BQ2769" s="722"/>
      <c r="BR2769" s="722"/>
      <c r="BS2769" s="722"/>
      <c r="BT2769" s="722"/>
      <c r="BU2769" s="722"/>
      <c r="BV2769" s="722"/>
      <c r="BW2769" s="722"/>
      <c r="BX2769" s="722"/>
      <c r="BY2769" s="722"/>
      <c r="BZ2769" s="722"/>
      <c r="CA2769" s="722"/>
      <c r="CB2769" s="722"/>
      <c r="CC2769" s="722"/>
      <c r="CD2769" s="722"/>
      <c r="CE2769" s="722"/>
      <c r="CF2769" s="722"/>
      <c r="CG2769" s="722"/>
      <c r="CH2769" s="722"/>
      <c r="CI2769" s="722"/>
      <c r="CJ2769" s="722"/>
      <c r="CK2769" s="722"/>
      <c r="CL2769" s="722"/>
      <c r="CM2769" s="722"/>
      <c r="CN2769" s="722"/>
      <c r="CO2769" s="722"/>
      <c r="CP2769" s="722"/>
      <c r="CQ2769" s="722"/>
      <c r="CR2769" s="722"/>
      <c r="CS2769" s="722"/>
    </row>
    <row r="2770" spans="1:97" s="1376" customFormat="1">
      <c r="A2770" s="722"/>
      <c r="B2770" s="722"/>
      <c r="C2770" s="722"/>
      <c r="D2770" s="722"/>
      <c r="E2770" s="722"/>
      <c r="F2770" s="757"/>
      <c r="G2770" s="757"/>
      <c r="H2770" s="757"/>
      <c r="I2770" s="757"/>
      <c r="J2770" s="757"/>
      <c r="K2770" s="758"/>
      <c r="L2770" s="758"/>
      <c r="M2770" s="722"/>
      <c r="N2770" s="736"/>
      <c r="O2770" s="736"/>
      <c r="P2770" s="736"/>
      <c r="Q2770" s="736"/>
      <c r="R2770" s="736"/>
      <c r="S2770" s="736"/>
      <c r="T2770" s="736"/>
      <c r="U2770" s="736"/>
      <c r="BA2770" s="722"/>
      <c r="BB2770" s="722"/>
      <c r="BC2770" s="722"/>
      <c r="BD2770" s="722"/>
      <c r="BE2770" s="722"/>
      <c r="BF2770" s="722"/>
      <c r="BG2770" s="722"/>
      <c r="BH2770" s="722"/>
      <c r="BI2770" s="722"/>
      <c r="BJ2770" s="722"/>
      <c r="BK2770" s="722"/>
      <c r="BL2770" s="722"/>
      <c r="BM2770" s="722"/>
      <c r="BN2770" s="722"/>
      <c r="BO2770" s="722"/>
      <c r="BP2770" s="722"/>
      <c r="BQ2770" s="722"/>
      <c r="BR2770" s="722"/>
      <c r="BS2770" s="722"/>
      <c r="BT2770" s="722"/>
      <c r="BU2770" s="722"/>
      <c r="BV2770" s="722"/>
      <c r="BW2770" s="722"/>
      <c r="BX2770" s="722"/>
      <c r="BY2770" s="722"/>
      <c r="BZ2770" s="722"/>
      <c r="CA2770" s="722"/>
      <c r="CB2770" s="722"/>
      <c r="CC2770" s="722"/>
      <c r="CD2770" s="722"/>
      <c r="CE2770" s="722"/>
      <c r="CF2770" s="722"/>
      <c r="CG2770" s="722"/>
      <c r="CH2770" s="722"/>
      <c r="CI2770" s="722"/>
      <c r="CJ2770" s="722"/>
      <c r="CK2770" s="722"/>
      <c r="CL2770" s="722"/>
      <c r="CM2770" s="722"/>
      <c r="CN2770" s="722"/>
      <c r="CO2770" s="722"/>
      <c r="CP2770" s="722"/>
      <c r="CQ2770" s="722"/>
      <c r="CR2770" s="722"/>
      <c r="CS2770" s="722"/>
    </row>
    <row r="2771" spans="1:97" s="1376" customFormat="1">
      <c r="A2771" s="722"/>
      <c r="B2771" s="722"/>
      <c r="C2771" s="722"/>
      <c r="D2771" s="722"/>
      <c r="E2771" s="722"/>
      <c r="F2771" s="757"/>
      <c r="G2771" s="757"/>
      <c r="H2771" s="757"/>
      <c r="I2771" s="757"/>
      <c r="J2771" s="757"/>
      <c r="K2771" s="758"/>
      <c r="L2771" s="758"/>
      <c r="M2771" s="722"/>
      <c r="N2771" s="736"/>
      <c r="O2771" s="736"/>
      <c r="P2771" s="736"/>
      <c r="Q2771" s="736"/>
      <c r="R2771" s="736"/>
      <c r="S2771" s="736"/>
      <c r="T2771" s="736"/>
      <c r="U2771" s="736"/>
      <c r="BA2771" s="722"/>
      <c r="BB2771" s="722"/>
      <c r="BC2771" s="722"/>
      <c r="BD2771" s="722"/>
      <c r="BE2771" s="722"/>
      <c r="BF2771" s="722"/>
      <c r="BG2771" s="722"/>
      <c r="BH2771" s="722"/>
      <c r="BI2771" s="722"/>
      <c r="BJ2771" s="722"/>
      <c r="BK2771" s="722"/>
      <c r="BL2771" s="722"/>
      <c r="BM2771" s="722"/>
      <c r="BN2771" s="722"/>
      <c r="BO2771" s="722"/>
      <c r="BP2771" s="722"/>
      <c r="BQ2771" s="722"/>
      <c r="BR2771" s="722"/>
      <c r="BS2771" s="722"/>
      <c r="BT2771" s="722"/>
      <c r="BU2771" s="722"/>
      <c r="BV2771" s="722"/>
      <c r="BW2771" s="722"/>
      <c r="BX2771" s="722"/>
      <c r="BY2771" s="722"/>
      <c r="BZ2771" s="722"/>
      <c r="CA2771" s="722"/>
      <c r="CB2771" s="722"/>
      <c r="CC2771" s="722"/>
      <c r="CD2771" s="722"/>
      <c r="CE2771" s="722"/>
      <c r="CF2771" s="722"/>
      <c r="CG2771" s="722"/>
      <c r="CH2771" s="722"/>
      <c r="CI2771" s="722"/>
      <c r="CJ2771" s="722"/>
      <c r="CK2771" s="722"/>
      <c r="CL2771" s="722"/>
      <c r="CM2771" s="722"/>
      <c r="CN2771" s="722"/>
      <c r="CO2771" s="722"/>
      <c r="CP2771" s="722"/>
      <c r="CQ2771" s="722"/>
      <c r="CR2771" s="722"/>
      <c r="CS2771" s="722"/>
    </row>
    <row r="2772" spans="1:97" s="1376" customFormat="1">
      <c r="A2772" s="722"/>
      <c r="B2772" s="722"/>
      <c r="C2772" s="722"/>
      <c r="D2772" s="722"/>
      <c r="E2772" s="722"/>
      <c r="F2772" s="757"/>
      <c r="G2772" s="757"/>
      <c r="H2772" s="757"/>
      <c r="I2772" s="757"/>
      <c r="J2772" s="757"/>
      <c r="K2772" s="758"/>
      <c r="L2772" s="758"/>
      <c r="M2772" s="722"/>
      <c r="N2772" s="736"/>
      <c r="O2772" s="736"/>
      <c r="P2772" s="736"/>
      <c r="Q2772" s="736"/>
      <c r="R2772" s="736"/>
      <c r="S2772" s="736"/>
      <c r="T2772" s="736"/>
      <c r="U2772" s="736"/>
      <c r="BA2772" s="722"/>
      <c r="BB2772" s="722"/>
      <c r="BC2772" s="722"/>
      <c r="BD2772" s="722"/>
      <c r="BE2772" s="722"/>
      <c r="BF2772" s="722"/>
      <c r="BG2772" s="722"/>
      <c r="BH2772" s="722"/>
      <c r="BI2772" s="722"/>
      <c r="BJ2772" s="722"/>
      <c r="BK2772" s="722"/>
      <c r="BL2772" s="722"/>
      <c r="BM2772" s="722"/>
      <c r="BN2772" s="722"/>
      <c r="BO2772" s="722"/>
      <c r="BP2772" s="722"/>
      <c r="BQ2772" s="722"/>
      <c r="BR2772" s="722"/>
      <c r="BS2772" s="722"/>
      <c r="BT2772" s="722"/>
      <c r="BU2772" s="722"/>
      <c r="BV2772" s="722"/>
      <c r="BW2772" s="722"/>
      <c r="BX2772" s="722"/>
      <c r="BY2772" s="722"/>
      <c r="BZ2772" s="722"/>
      <c r="CA2772" s="722"/>
      <c r="CB2772" s="722"/>
      <c r="CC2772" s="722"/>
      <c r="CD2772" s="722"/>
      <c r="CE2772" s="722"/>
      <c r="CF2772" s="722"/>
      <c r="CG2772" s="722"/>
      <c r="CH2772" s="722"/>
      <c r="CI2772" s="722"/>
      <c r="CJ2772" s="722"/>
      <c r="CK2772" s="722"/>
      <c r="CL2772" s="722"/>
      <c r="CM2772" s="722"/>
      <c r="CN2772" s="722"/>
      <c r="CO2772" s="722"/>
      <c r="CP2772" s="722"/>
      <c r="CQ2772" s="722"/>
      <c r="CR2772" s="722"/>
      <c r="CS2772" s="722"/>
    </row>
    <row r="2773" spans="1:97" s="1376" customFormat="1">
      <c r="A2773" s="722"/>
      <c r="B2773" s="722"/>
      <c r="C2773" s="722"/>
      <c r="D2773" s="722"/>
      <c r="E2773" s="722"/>
      <c r="F2773" s="757"/>
      <c r="G2773" s="757"/>
      <c r="H2773" s="757"/>
      <c r="I2773" s="757"/>
      <c r="J2773" s="757"/>
      <c r="K2773" s="758"/>
      <c r="L2773" s="758"/>
      <c r="M2773" s="722"/>
      <c r="N2773" s="736"/>
      <c r="O2773" s="736"/>
      <c r="P2773" s="736"/>
      <c r="Q2773" s="736"/>
      <c r="R2773" s="736"/>
      <c r="S2773" s="736"/>
      <c r="T2773" s="736"/>
      <c r="U2773" s="736"/>
      <c r="BA2773" s="722"/>
      <c r="BB2773" s="722"/>
      <c r="BC2773" s="722"/>
      <c r="BD2773" s="722"/>
      <c r="BE2773" s="722"/>
      <c r="BF2773" s="722"/>
      <c r="BG2773" s="722"/>
      <c r="BH2773" s="722"/>
      <c r="BI2773" s="722"/>
      <c r="BJ2773" s="722"/>
      <c r="BK2773" s="722"/>
      <c r="BL2773" s="722"/>
      <c r="BM2773" s="722"/>
      <c r="BN2773" s="722"/>
      <c r="BO2773" s="722"/>
      <c r="BP2773" s="722"/>
      <c r="BQ2773" s="722"/>
      <c r="BR2773" s="722"/>
      <c r="BS2773" s="722"/>
      <c r="BT2773" s="722"/>
      <c r="BU2773" s="722"/>
      <c r="BV2773" s="722"/>
      <c r="BW2773" s="722"/>
      <c r="BX2773" s="722"/>
      <c r="BY2773" s="722"/>
      <c r="BZ2773" s="722"/>
      <c r="CA2773" s="722"/>
      <c r="CB2773" s="722"/>
      <c r="CC2773" s="722"/>
      <c r="CD2773" s="722"/>
      <c r="CE2773" s="722"/>
      <c r="CF2773" s="722"/>
      <c r="CG2773" s="722"/>
      <c r="CH2773" s="722"/>
      <c r="CI2773" s="722"/>
      <c r="CJ2773" s="722"/>
      <c r="CK2773" s="722"/>
      <c r="CL2773" s="722"/>
      <c r="CM2773" s="722"/>
      <c r="CN2773" s="722"/>
      <c r="CO2773" s="722"/>
      <c r="CP2773" s="722"/>
      <c r="CQ2773" s="722"/>
      <c r="CR2773" s="722"/>
      <c r="CS2773" s="722"/>
    </row>
    <row r="2774" spans="1:97" s="1376" customFormat="1">
      <c r="A2774" s="722"/>
      <c r="B2774" s="722"/>
      <c r="C2774" s="722"/>
      <c r="D2774" s="722"/>
      <c r="E2774" s="722"/>
      <c r="F2774" s="757"/>
      <c r="G2774" s="757"/>
      <c r="H2774" s="757"/>
      <c r="I2774" s="757"/>
      <c r="J2774" s="757"/>
      <c r="K2774" s="758"/>
      <c r="L2774" s="758"/>
      <c r="M2774" s="722"/>
      <c r="N2774" s="736"/>
      <c r="O2774" s="736"/>
      <c r="P2774" s="736"/>
      <c r="Q2774" s="736"/>
      <c r="R2774" s="736"/>
      <c r="S2774" s="736"/>
      <c r="T2774" s="736"/>
      <c r="U2774" s="736"/>
      <c r="BA2774" s="722"/>
      <c r="BB2774" s="722"/>
      <c r="BC2774" s="722"/>
      <c r="BD2774" s="722"/>
      <c r="BE2774" s="722"/>
      <c r="BF2774" s="722"/>
      <c r="BG2774" s="722"/>
      <c r="BH2774" s="722"/>
      <c r="BI2774" s="722"/>
      <c r="BJ2774" s="722"/>
      <c r="BK2774" s="722"/>
      <c r="BL2774" s="722"/>
      <c r="BM2774" s="722"/>
      <c r="BN2774" s="722"/>
      <c r="BO2774" s="722"/>
      <c r="BP2774" s="722"/>
      <c r="BQ2774" s="722"/>
      <c r="BR2774" s="722"/>
      <c r="BS2774" s="722"/>
      <c r="BT2774" s="722"/>
      <c r="BU2774" s="722"/>
      <c r="BV2774" s="722"/>
      <c r="BW2774" s="722"/>
      <c r="BX2774" s="722"/>
      <c r="BY2774" s="722"/>
      <c r="BZ2774" s="722"/>
      <c r="CA2774" s="722"/>
      <c r="CB2774" s="722"/>
      <c r="CC2774" s="722"/>
      <c r="CD2774" s="722"/>
      <c r="CE2774" s="722"/>
      <c r="CF2774" s="722"/>
      <c r="CG2774" s="722"/>
      <c r="CH2774" s="722"/>
      <c r="CI2774" s="722"/>
      <c r="CJ2774" s="722"/>
      <c r="CK2774" s="722"/>
      <c r="CL2774" s="722"/>
      <c r="CM2774" s="722"/>
      <c r="CN2774" s="722"/>
      <c r="CO2774" s="722"/>
      <c r="CP2774" s="722"/>
      <c r="CQ2774" s="722"/>
      <c r="CR2774" s="722"/>
      <c r="CS2774" s="722"/>
    </row>
    <row r="2775" spans="1:97" s="1376" customFormat="1">
      <c r="A2775" s="722"/>
      <c r="B2775" s="722"/>
      <c r="C2775" s="722"/>
      <c r="D2775" s="722"/>
      <c r="E2775" s="722"/>
      <c r="F2775" s="757"/>
      <c r="G2775" s="757"/>
      <c r="H2775" s="757"/>
      <c r="I2775" s="757"/>
      <c r="J2775" s="757"/>
      <c r="K2775" s="758"/>
      <c r="L2775" s="758"/>
      <c r="M2775" s="722"/>
      <c r="N2775" s="736"/>
      <c r="O2775" s="736"/>
      <c r="P2775" s="736"/>
      <c r="Q2775" s="736"/>
      <c r="R2775" s="736"/>
      <c r="S2775" s="736"/>
      <c r="T2775" s="736"/>
      <c r="U2775" s="736"/>
      <c r="BA2775" s="722"/>
      <c r="BB2775" s="722"/>
      <c r="BC2775" s="722"/>
      <c r="BD2775" s="722"/>
      <c r="BE2775" s="722"/>
      <c r="BF2775" s="722"/>
      <c r="BG2775" s="722"/>
      <c r="BH2775" s="722"/>
      <c r="BI2775" s="722"/>
      <c r="BJ2775" s="722"/>
      <c r="BK2775" s="722"/>
      <c r="BL2775" s="722"/>
      <c r="BM2775" s="722"/>
      <c r="BN2775" s="722"/>
      <c r="BO2775" s="722"/>
      <c r="BP2775" s="722"/>
      <c r="BQ2775" s="722"/>
      <c r="BR2775" s="722"/>
      <c r="BS2775" s="722"/>
      <c r="BT2775" s="722"/>
      <c r="BU2775" s="722"/>
      <c r="BV2775" s="722"/>
      <c r="BW2775" s="722"/>
      <c r="BX2775" s="722"/>
      <c r="BY2775" s="722"/>
      <c r="BZ2775" s="722"/>
      <c r="CA2775" s="722"/>
      <c r="CB2775" s="722"/>
      <c r="CC2775" s="722"/>
      <c r="CD2775" s="722"/>
      <c r="CE2775" s="722"/>
      <c r="CF2775" s="722"/>
      <c r="CG2775" s="722"/>
      <c r="CH2775" s="722"/>
      <c r="CI2775" s="722"/>
      <c r="CJ2775" s="722"/>
      <c r="CK2775" s="722"/>
      <c r="CL2775" s="722"/>
      <c r="CM2775" s="722"/>
      <c r="CN2775" s="722"/>
      <c r="CO2775" s="722"/>
      <c r="CP2775" s="722"/>
      <c r="CQ2775" s="722"/>
      <c r="CR2775" s="722"/>
      <c r="CS2775" s="722"/>
    </row>
    <row r="2776" spans="1:97" s="1376" customFormat="1">
      <c r="A2776" s="722"/>
      <c r="B2776" s="722"/>
      <c r="C2776" s="722"/>
      <c r="D2776" s="722"/>
      <c r="E2776" s="722"/>
      <c r="F2776" s="757"/>
      <c r="G2776" s="757"/>
      <c r="H2776" s="757"/>
      <c r="I2776" s="757"/>
      <c r="J2776" s="757"/>
      <c r="K2776" s="758"/>
      <c r="L2776" s="758"/>
      <c r="M2776" s="722"/>
      <c r="N2776" s="736"/>
      <c r="O2776" s="736"/>
      <c r="P2776" s="736"/>
      <c r="Q2776" s="736"/>
      <c r="R2776" s="736"/>
      <c r="S2776" s="736"/>
      <c r="T2776" s="736"/>
      <c r="U2776" s="736"/>
      <c r="BA2776" s="722"/>
      <c r="BB2776" s="722"/>
      <c r="BC2776" s="722"/>
      <c r="BD2776" s="722"/>
      <c r="BE2776" s="722"/>
      <c r="BF2776" s="722"/>
      <c r="BG2776" s="722"/>
      <c r="BH2776" s="722"/>
      <c r="BI2776" s="722"/>
      <c r="BJ2776" s="722"/>
      <c r="BK2776" s="722"/>
      <c r="BL2776" s="722"/>
      <c r="BM2776" s="722"/>
      <c r="BN2776" s="722"/>
      <c r="BO2776" s="722"/>
      <c r="BP2776" s="722"/>
      <c r="BQ2776" s="722"/>
      <c r="BR2776" s="722"/>
      <c r="BS2776" s="722"/>
      <c r="BT2776" s="722"/>
      <c r="BU2776" s="722"/>
      <c r="BV2776" s="722"/>
      <c r="BW2776" s="722"/>
      <c r="BX2776" s="722"/>
      <c r="BY2776" s="722"/>
      <c r="BZ2776" s="722"/>
      <c r="CA2776" s="722"/>
      <c r="CB2776" s="722"/>
      <c r="CC2776" s="722"/>
      <c r="CD2776" s="722"/>
      <c r="CE2776" s="722"/>
      <c r="CF2776" s="722"/>
      <c r="CG2776" s="722"/>
      <c r="CH2776" s="722"/>
      <c r="CI2776" s="722"/>
      <c r="CJ2776" s="722"/>
      <c r="CK2776" s="722"/>
      <c r="CL2776" s="722"/>
      <c r="CM2776" s="722"/>
      <c r="CN2776" s="722"/>
      <c r="CO2776" s="722"/>
      <c r="CP2776" s="722"/>
      <c r="CQ2776" s="722"/>
      <c r="CR2776" s="722"/>
      <c r="CS2776" s="722"/>
    </row>
    <row r="2777" spans="1:97" s="1376" customFormat="1">
      <c r="A2777" s="722"/>
      <c r="B2777" s="722"/>
      <c r="C2777" s="722"/>
      <c r="D2777" s="722"/>
      <c r="E2777" s="722"/>
      <c r="F2777" s="757"/>
      <c r="G2777" s="757"/>
      <c r="H2777" s="757"/>
      <c r="I2777" s="757"/>
      <c r="J2777" s="757"/>
      <c r="K2777" s="758"/>
      <c r="L2777" s="758"/>
      <c r="M2777" s="722"/>
      <c r="N2777" s="736"/>
      <c r="O2777" s="736"/>
      <c r="P2777" s="736"/>
      <c r="Q2777" s="736"/>
      <c r="R2777" s="736"/>
      <c r="S2777" s="736"/>
      <c r="T2777" s="736"/>
      <c r="U2777" s="736"/>
      <c r="BA2777" s="722"/>
      <c r="BB2777" s="722"/>
      <c r="BC2777" s="722"/>
      <c r="BD2777" s="722"/>
      <c r="BE2777" s="722"/>
      <c r="BF2777" s="722"/>
      <c r="BG2777" s="722"/>
      <c r="BH2777" s="722"/>
      <c r="BI2777" s="722"/>
      <c r="BJ2777" s="722"/>
      <c r="BK2777" s="722"/>
      <c r="BL2777" s="722"/>
      <c r="BM2777" s="722"/>
      <c r="BN2777" s="722"/>
      <c r="BO2777" s="722"/>
      <c r="BP2777" s="722"/>
      <c r="BQ2777" s="722"/>
      <c r="BR2777" s="722"/>
      <c r="BS2777" s="722"/>
      <c r="BT2777" s="722"/>
      <c r="BU2777" s="722"/>
      <c r="BV2777" s="722"/>
      <c r="BW2777" s="722"/>
      <c r="BX2777" s="722"/>
      <c r="BY2777" s="722"/>
      <c r="BZ2777" s="722"/>
      <c r="CA2777" s="722"/>
      <c r="CB2777" s="722"/>
      <c r="CC2777" s="722"/>
      <c r="CD2777" s="722"/>
      <c r="CE2777" s="722"/>
      <c r="CF2777" s="722"/>
      <c r="CG2777" s="722"/>
      <c r="CH2777" s="722"/>
      <c r="CI2777" s="722"/>
      <c r="CJ2777" s="722"/>
      <c r="CK2777" s="722"/>
      <c r="CL2777" s="722"/>
      <c r="CM2777" s="722"/>
      <c r="CN2777" s="722"/>
      <c r="CO2777" s="722"/>
      <c r="CP2777" s="722"/>
      <c r="CQ2777" s="722"/>
      <c r="CR2777" s="722"/>
      <c r="CS2777" s="722"/>
    </row>
    <row r="2778" spans="1:97" s="1376" customFormat="1">
      <c r="A2778" s="722"/>
      <c r="B2778" s="722"/>
      <c r="C2778" s="722"/>
      <c r="D2778" s="722"/>
      <c r="E2778" s="722"/>
      <c r="F2778" s="757"/>
      <c r="G2778" s="757"/>
      <c r="H2778" s="757"/>
      <c r="I2778" s="757"/>
      <c r="J2778" s="757"/>
      <c r="K2778" s="758"/>
      <c r="L2778" s="758"/>
      <c r="M2778" s="722"/>
      <c r="N2778" s="736"/>
      <c r="O2778" s="736"/>
      <c r="P2778" s="736"/>
      <c r="Q2778" s="736"/>
      <c r="R2778" s="736"/>
      <c r="S2778" s="736"/>
      <c r="T2778" s="736"/>
      <c r="U2778" s="736"/>
      <c r="BA2778" s="722"/>
      <c r="BB2778" s="722"/>
      <c r="BC2778" s="722"/>
      <c r="BD2778" s="722"/>
      <c r="BE2778" s="722"/>
      <c r="BF2778" s="722"/>
      <c r="BG2778" s="722"/>
      <c r="BH2778" s="722"/>
      <c r="BI2778" s="722"/>
      <c r="BJ2778" s="722"/>
      <c r="BK2778" s="722"/>
      <c r="BL2778" s="722"/>
      <c r="BM2778" s="722"/>
      <c r="BN2778" s="722"/>
      <c r="BO2778" s="722"/>
      <c r="BP2778" s="722"/>
      <c r="BQ2778" s="722"/>
      <c r="BR2778" s="722"/>
      <c r="BS2778" s="722"/>
      <c r="BT2778" s="722"/>
      <c r="BU2778" s="722"/>
      <c r="BV2778" s="722"/>
      <c r="BW2778" s="722"/>
      <c r="BX2778" s="722"/>
      <c r="BY2778" s="722"/>
      <c r="BZ2778" s="722"/>
      <c r="CA2778" s="722"/>
      <c r="CB2778" s="722"/>
      <c r="CC2778" s="722"/>
      <c r="CD2778" s="722"/>
      <c r="CE2778" s="722"/>
      <c r="CF2778" s="722"/>
      <c r="CG2778" s="722"/>
      <c r="CH2778" s="722"/>
      <c r="CI2778" s="722"/>
      <c r="CJ2778" s="722"/>
      <c r="CK2778" s="722"/>
      <c r="CL2778" s="722"/>
      <c r="CM2778" s="722"/>
      <c r="CN2778" s="722"/>
      <c r="CO2778" s="722"/>
      <c r="CP2778" s="722"/>
      <c r="CQ2778" s="722"/>
      <c r="CR2778" s="722"/>
      <c r="CS2778" s="722"/>
    </row>
    <row r="2779" spans="1:97" s="1376" customFormat="1">
      <c r="A2779" s="722"/>
      <c r="B2779" s="722"/>
      <c r="C2779" s="722"/>
      <c r="D2779" s="722"/>
      <c r="E2779" s="722"/>
      <c r="F2779" s="757"/>
      <c r="G2779" s="757"/>
      <c r="H2779" s="757"/>
      <c r="I2779" s="757"/>
      <c r="J2779" s="757"/>
      <c r="K2779" s="758"/>
      <c r="L2779" s="758"/>
      <c r="M2779" s="722"/>
      <c r="N2779" s="736"/>
      <c r="O2779" s="736"/>
      <c r="P2779" s="736"/>
      <c r="Q2779" s="736"/>
      <c r="R2779" s="736"/>
      <c r="S2779" s="736"/>
      <c r="T2779" s="736"/>
      <c r="U2779" s="736"/>
      <c r="BA2779" s="722"/>
      <c r="BB2779" s="722"/>
      <c r="BC2779" s="722"/>
      <c r="BD2779" s="722"/>
      <c r="BE2779" s="722"/>
      <c r="BF2779" s="722"/>
      <c r="BG2779" s="722"/>
      <c r="BH2779" s="722"/>
      <c r="BI2779" s="722"/>
      <c r="BJ2779" s="722"/>
      <c r="BK2779" s="722"/>
      <c r="BL2779" s="722"/>
      <c r="BM2779" s="722"/>
      <c r="BN2779" s="722"/>
      <c r="BO2779" s="722"/>
      <c r="BP2779" s="722"/>
      <c r="BQ2779" s="722"/>
      <c r="BR2779" s="722"/>
      <c r="BS2779" s="722"/>
      <c r="BT2779" s="722"/>
      <c r="BU2779" s="722"/>
      <c r="BV2779" s="722"/>
      <c r="BW2779" s="722"/>
      <c r="BX2779" s="722"/>
      <c r="BY2779" s="722"/>
      <c r="BZ2779" s="722"/>
      <c r="CA2779" s="722"/>
      <c r="CB2779" s="722"/>
      <c r="CC2779" s="722"/>
      <c r="CD2779" s="722"/>
      <c r="CE2779" s="722"/>
      <c r="CF2779" s="722"/>
      <c r="CG2779" s="722"/>
      <c r="CH2779" s="722"/>
      <c r="CI2779" s="722"/>
      <c r="CJ2779" s="722"/>
      <c r="CK2779" s="722"/>
      <c r="CL2779" s="722"/>
      <c r="CM2779" s="722"/>
      <c r="CN2779" s="722"/>
      <c r="CO2779" s="722"/>
      <c r="CP2779" s="722"/>
      <c r="CQ2779" s="722"/>
      <c r="CR2779" s="722"/>
      <c r="CS2779" s="722"/>
    </row>
    <row r="2780" spans="1:97" s="1376" customFormat="1">
      <c r="A2780" s="722"/>
      <c r="B2780" s="722"/>
      <c r="C2780" s="722"/>
      <c r="D2780" s="722"/>
      <c r="E2780" s="722"/>
      <c r="F2780" s="757"/>
      <c r="G2780" s="757"/>
      <c r="H2780" s="757"/>
      <c r="I2780" s="757"/>
      <c r="J2780" s="757"/>
      <c r="K2780" s="758"/>
      <c r="L2780" s="758"/>
      <c r="M2780" s="722"/>
      <c r="N2780" s="736"/>
      <c r="O2780" s="736"/>
      <c r="P2780" s="736"/>
      <c r="Q2780" s="736"/>
      <c r="R2780" s="736"/>
      <c r="S2780" s="736"/>
      <c r="T2780" s="736"/>
      <c r="U2780" s="736"/>
      <c r="BA2780" s="722"/>
      <c r="BB2780" s="722"/>
      <c r="BC2780" s="722"/>
      <c r="BD2780" s="722"/>
      <c r="BE2780" s="722"/>
      <c r="BF2780" s="722"/>
      <c r="BG2780" s="722"/>
      <c r="BH2780" s="722"/>
      <c r="BI2780" s="722"/>
      <c r="BJ2780" s="722"/>
      <c r="BK2780" s="722"/>
      <c r="BL2780" s="722"/>
      <c r="BM2780" s="722"/>
      <c r="BN2780" s="722"/>
      <c r="BO2780" s="722"/>
      <c r="BP2780" s="722"/>
      <c r="BQ2780" s="722"/>
      <c r="BR2780" s="722"/>
      <c r="BS2780" s="722"/>
      <c r="BT2780" s="722"/>
      <c r="BU2780" s="722"/>
      <c r="BV2780" s="722"/>
      <c r="BW2780" s="722"/>
      <c r="BX2780" s="722"/>
      <c r="BY2780" s="722"/>
      <c r="BZ2780" s="722"/>
      <c r="CA2780" s="722"/>
      <c r="CB2780" s="722"/>
      <c r="CC2780" s="722"/>
      <c r="CD2780" s="722"/>
      <c r="CE2780" s="722"/>
      <c r="CF2780" s="722"/>
      <c r="CG2780" s="722"/>
      <c r="CH2780" s="722"/>
      <c r="CI2780" s="722"/>
      <c r="CJ2780" s="722"/>
      <c r="CK2780" s="722"/>
      <c r="CL2780" s="722"/>
      <c r="CM2780" s="722"/>
      <c r="CN2780" s="722"/>
      <c r="CO2780" s="722"/>
      <c r="CP2780" s="722"/>
      <c r="CQ2780" s="722"/>
      <c r="CR2780" s="722"/>
      <c r="CS2780" s="722"/>
    </row>
    <row r="2781" spans="1:97" s="1376" customFormat="1">
      <c r="A2781" s="722"/>
      <c r="B2781" s="722"/>
      <c r="C2781" s="722"/>
      <c r="D2781" s="722"/>
      <c r="E2781" s="722"/>
      <c r="F2781" s="757"/>
      <c r="G2781" s="757"/>
      <c r="H2781" s="757"/>
      <c r="I2781" s="757"/>
      <c r="J2781" s="757"/>
      <c r="K2781" s="758"/>
      <c r="L2781" s="758"/>
      <c r="M2781" s="722"/>
      <c r="N2781" s="736"/>
      <c r="O2781" s="736"/>
      <c r="P2781" s="736"/>
      <c r="Q2781" s="736"/>
      <c r="R2781" s="736"/>
      <c r="S2781" s="736"/>
      <c r="T2781" s="736"/>
      <c r="U2781" s="736"/>
      <c r="BA2781" s="722"/>
      <c r="BB2781" s="722"/>
      <c r="BC2781" s="722"/>
      <c r="BD2781" s="722"/>
      <c r="BE2781" s="722"/>
      <c r="BF2781" s="722"/>
      <c r="BG2781" s="722"/>
      <c r="BH2781" s="722"/>
      <c r="BI2781" s="722"/>
      <c r="BJ2781" s="722"/>
      <c r="BK2781" s="722"/>
      <c r="BL2781" s="722"/>
      <c r="BM2781" s="722"/>
      <c r="BN2781" s="722"/>
      <c r="BO2781" s="722"/>
      <c r="BP2781" s="722"/>
      <c r="BQ2781" s="722"/>
      <c r="BR2781" s="722"/>
      <c r="BS2781" s="722"/>
      <c r="BT2781" s="722"/>
      <c r="BU2781" s="722"/>
      <c r="BV2781" s="722"/>
      <c r="BW2781" s="722"/>
      <c r="BX2781" s="722"/>
      <c r="BY2781" s="722"/>
      <c r="BZ2781" s="722"/>
      <c r="CA2781" s="722"/>
      <c r="CB2781" s="722"/>
      <c r="CC2781" s="722"/>
      <c r="CD2781" s="722"/>
      <c r="CE2781" s="722"/>
      <c r="CF2781" s="722"/>
      <c r="CG2781" s="722"/>
      <c r="CH2781" s="722"/>
      <c r="CI2781" s="722"/>
      <c r="CJ2781" s="722"/>
      <c r="CK2781" s="722"/>
      <c r="CL2781" s="722"/>
      <c r="CM2781" s="722"/>
      <c r="CN2781" s="722"/>
      <c r="CO2781" s="722"/>
      <c r="CP2781" s="722"/>
      <c r="CQ2781" s="722"/>
      <c r="CR2781" s="722"/>
      <c r="CS2781" s="722"/>
    </row>
    <row r="2782" spans="1:97" s="1376" customFormat="1">
      <c r="A2782" s="722"/>
      <c r="B2782" s="722"/>
      <c r="C2782" s="722"/>
      <c r="D2782" s="722"/>
      <c r="E2782" s="722"/>
      <c r="F2782" s="757"/>
      <c r="G2782" s="757"/>
      <c r="H2782" s="757"/>
      <c r="I2782" s="757"/>
      <c r="J2782" s="757"/>
      <c r="K2782" s="758"/>
      <c r="L2782" s="758"/>
      <c r="M2782" s="722"/>
      <c r="N2782" s="736"/>
      <c r="O2782" s="736"/>
      <c r="P2782" s="736"/>
      <c r="Q2782" s="736"/>
      <c r="R2782" s="736"/>
      <c r="S2782" s="736"/>
      <c r="T2782" s="736"/>
      <c r="U2782" s="736"/>
      <c r="BA2782" s="722"/>
      <c r="BB2782" s="722"/>
      <c r="BC2782" s="722"/>
      <c r="BD2782" s="722"/>
      <c r="BE2782" s="722"/>
      <c r="BF2782" s="722"/>
      <c r="BG2782" s="722"/>
      <c r="BH2782" s="722"/>
      <c r="BI2782" s="722"/>
      <c r="BJ2782" s="722"/>
      <c r="BK2782" s="722"/>
      <c r="BL2782" s="722"/>
      <c r="BM2782" s="722"/>
      <c r="BN2782" s="722"/>
      <c r="BO2782" s="722"/>
      <c r="BP2782" s="722"/>
      <c r="BQ2782" s="722"/>
      <c r="BR2782" s="722"/>
      <c r="BS2782" s="722"/>
      <c r="BT2782" s="722"/>
      <c r="BU2782" s="722"/>
      <c r="BV2782" s="722"/>
      <c r="BW2782" s="722"/>
      <c r="BX2782" s="722"/>
      <c r="BY2782" s="722"/>
      <c r="BZ2782" s="722"/>
      <c r="CA2782" s="722"/>
      <c r="CB2782" s="722"/>
      <c r="CC2782" s="722"/>
      <c r="CD2782" s="722"/>
      <c r="CE2782" s="722"/>
      <c r="CF2782" s="722"/>
      <c r="CG2782" s="722"/>
      <c r="CH2782" s="722"/>
      <c r="CI2782" s="722"/>
      <c r="CJ2782" s="722"/>
      <c r="CK2782" s="722"/>
      <c r="CL2782" s="722"/>
      <c r="CM2782" s="722"/>
      <c r="CN2782" s="722"/>
      <c r="CO2782" s="722"/>
      <c r="CP2782" s="722"/>
      <c r="CQ2782" s="722"/>
      <c r="CR2782" s="722"/>
      <c r="CS2782" s="722"/>
    </row>
    <row r="2783" spans="1:97" s="1376" customFormat="1">
      <c r="A2783" s="722"/>
      <c r="B2783" s="722"/>
      <c r="C2783" s="722"/>
      <c r="D2783" s="722"/>
      <c r="E2783" s="722"/>
      <c r="F2783" s="757"/>
      <c r="G2783" s="757"/>
      <c r="H2783" s="757"/>
      <c r="I2783" s="757"/>
      <c r="J2783" s="757"/>
      <c r="K2783" s="758"/>
      <c r="L2783" s="758"/>
      <c r="M2783" s="722"/>
      <c r="N2783" s="736"/>
      <c r="O2783" s="736"/>
      <c r="P2783" s="736"/>
      <c r="Q2783" s="736"/>
      <c r="R2783" s="736"/>
      <c r="S2783" s="736"/>
      <c r="T2783" s="736"/>
      <c r="U2783" s="736"/>
      <c r="BA2783" s="722"/>
      <c r="BB2783" s="722"/>
      <c r="BC2783" s="722"/>
      <c r="BD2783" s="722"/>
      <c r="BE2783" s="722"/>
      <c r="BF2783" s="722"/>
      <c r="BG2783" s="722"/>
      <c r="BH2783" s="722"/>
      <c r="BI2783" s="722"/>
      <c r="BJ2783" s="722"/>
      <c r="BK2783" s="722"/>
      <c r="BL2783" s="722"/>
      <c r="BM2783" s="722"/>
      <c r="BN2783" s="722"/>
      <c r="BO2783" s="722"/>
      <c r="BP2783" s="722"/>
      <c r="BQ2783" s="722"/>
      <c r="BR2783" s="722"/>
      <c r="BS2783" s="722"/>
      <c r="BT2783" s="722"/>
      <c r="BU2783" s="722"/>
      <c r="BV2783" s="722"/>
      <c r="BW2783" s="722"/>
      <c r="BX2783" s="722"/>
      <c r="BY2783" s="722"/>
      <c r="BZ2783" s="722"/>
      <c r="CA2783" s="722"/>
      <c r="CB2783" s="722"/>
      <c r="CC2783" s="722"/>
      <c r="CD2783" s="722"/>
      <c r="CE2783" s="722"/>
      <c r="CF2783" s="722"/>
      <c r="CG2783" s="722"/>
      <c r="CH2783" s="722"/>
      <c r="CI2783" s="722"/>
      <c r="CJ2783" s="722"/>
      <c r="CK2783" s="722"/>
      <c r="CL2783" s="722"/>
      <c r="CM2783" s="722"/>
      <c r="CN2783" s="722"/>
      <c r="CO2783" s="722"/>
      <c r="CP2783" s="722"/>
      <c r="CQ2783" s="722"/>
      <c r="CR2783" s="722"/>
      <c r="CS2783" s="722"/>
    </row>
    <row r="2784" spans="1:97" s="1376" customFormat="1">
      <c r="A2784" s="722"/>
      <c r="B2784" s="722"/>
      <c r="C2784" s="722"/>
      <c r="D2784" s="722"/>
      <c r="E2784" s="722"/>
      <c r="F2784" s="757"/>
      <c r="G2784" s="757"/>
      <c r="H2784" s="757"/>
      <c r="I2784" s="757"/>
      <c r="J2784" s="757"/>
      <c r="K2784" s="758"/>
      <c r="L2784" s="758"/>
      <c r="M2784" s="722"/>
      <c r="N2784" s="736"/>
      <c r="O2784" s="736"/>
      <c r="P2784" s="736"/>
      <c r="Q2784" s="736"/>
      <c r="R2784" s="736"/>
      <c r="S2784" s="736"/>
      <c r="T2784" s="736"/>
      <c r="U2784" s="736"/>
      <c r="BA2784" s="722"/>
      <c r="BB2784" s="722"/>
      <c r="BC2784" s="722"/>
      <c r="BD2784" s="722"/>
      <c r="BE2784" s="722"/>
      <c r="BF2784" s="722"/>
      <c r="BG2784" s="722"/>
      <c r="BH2784" s="722"/>
      <c r="BI2784" s="722"/>
      <c r="BJ2784" s="722"/>
      <c r="BK2784" s="722"/>
      <c r="BL2784" s="722"/>
      <c r="BM2784" s="722"/>
      <c r="BN2784" s="722"/>
      <c r="BO2784" s="722"/>
      <c r="BP2784" s="722"/>
      <c r="BQ2784" s="722"/>
      <c r="BR2784" s="722"/>
      <c r="BS2784" s="722"/>
      <c r="BT2784" s="722"/>
      <c r="BU2784" s="722"/>
      <c r="BV2784" s="722"/>
      <c r="BW2784" s="722"/>
      <c r="BX2784" s="722"/>
      <c r="BY2784" s="722"/>
      <c r="BZ2784" s="722"/>
      <c r="CA2784" s="722"/>
      <c r="CB2784" s="722"/>
      <c r="CC2784" s="722"/>
      <c r="CD2784" s="722"/>
      <c r="CE2784" s="722"/>
      <c r="CF2784" s="722"/>
      <c r="CG2784" s="722"/>
      <c r="CH2784" s="722"/>
      <c r="CI2784" s="722"/>
      <c r="CJ2784" s="722"/>
      <c r="CK2784" s="722"/>
      <c r="CL2784" s="722"/>
      <c r="CM2784" s="722"/>
      <c r="CN2784" s="722"/>
      <c r="CO2784" s="722"/>
      <c r="CP2784" s="722"/>
      <c r="CQ2784" s="722"/>
      <c r="CR2784" s="722"/>
      <c r="CS2784" s="722"/>
    </row>
    <row r="2785" spans="1:97" s="1376" customFormat="1">
      <c r="A2785" s="722"/>
      <c r="B2785" s="722"/>
      <c r="C2785" s="722"/>
      <c r="D2785" s="722"/>
      <c r="E2785" s="722"/>
      <c r="F2785" s="757"/>
      <c r="G2785" s="757"/>
      <c r="H2785" s="757"/>
      <c r="I2785" s="757"/>
      <c r="J2785" s="757"/>
      <c r="K2785" s="758"/>
      <c r="L2785" s="758"/>
      <c r="M2785" s="722"/>
      <c r="N2785" s="736"/>
      <c r="O2785" s="736"/>
      <c r="P2785" s="736"/>
      <c r="Q2785" s="736"/>
      <c r="R2785" s="736"/>
      <c r="S2785" s="736"/>
      <c r="T2785" s="736"/>
      <c r="U2785" s="736"/>
      <c r="BA2785" s="722"/>
      <c r="BB2785" s="722"/>
      <c r="BC2785" s="722"/>
      <c r="BD2785" s="722"/>
      <c r="BE2785" s="722"/>
      <c r="BF2785" s="722"/>
      <c r="BG2785" s="722"/>
      <c r="BH2785" s="722"/>
      <c r="BI2785" s="722"/>
      <c r="BJ2785" s="722"/>
      <c r="BK2785" s="722"/>
      <c r="BL2785" s="722"/>
      <c r="BM2785" s="722"/>
      <c r="BN2785" s="722"/>
      <c r="BO2785" s="722"/>
      <c r="BP2785" s="722"/>
      <c r="BQ2785" s="722"/>
      <c r="BR2785" s="722"/>
      <c r="BS2785" s="722"/>
      <c r="BT2785" s="722"/>
      <c r="BU2785" s="722"/>
      <c r="BV2785" s="722"/>
      <c r="BW2785" s="722"/>
      <c r="BX2785" s="722"/>
      <c r="BY2785" s="722"/>
      <c r="BZ2785" s="722"/>
      <c r="CA2785" s="722"/>
      <c r="CB2785" s="722"/>
      <c r="CC2785" s="722"/>
      <c r="CD2785" s="722"/>
      <c r="CE2785" s="722"/>
      <c r="CF2785" s="722"/>
      <c r="CG2785" s="722"/>
      <c r="CH2785" s="722"/>
      <c r="CI2785" s="722"/>
      <c r="CJ2785" s="722"/>
      <c r="CK2785" s="722"/>
      <c r="CL2785" s="722"/>
      <c r="CM2785" s="722"/>
      <c r="CN2785" s="722"/>
      <c r="CO2785" s="722"/>
      <c r="CP2785" s="722"/>
      <c r="CQ2785" s="722"/>
      <c r="CR2785" s="722"/>
      <c r="CS2785" s="722"/>
    </row>
    <row r="2786" spans="1:97" s="1376" customFormat="1">
      <c r="A2786" s="722"/>
      <c r="B2786" s="722"/>
      <c r="C2786" s="722"/>
      <c r="D2786" s="722"/>
      <c r="E2786" s="722"/>
      <c r="F2786" s="757"/>
      <c r="G2786" s="757"/>
      <c r="H2786" s="757"/>
      <c r="I2786" s="757"/>
      <c r="J2786" s="757"/>
      <c r="K2786" s="758"/>
      <c r="L2786" s="758"/>
      <c r="M2786" s="722"/>
      <c r="N2786" s="736"/>
      <c r="O2786" s="736"/>
      <c r="P2786" s="736"/>
      <c r="Q2786" s="736"/>
      <c r="R2786" s="736"/>
      <c r="S2786" s="736"/>
      <c r="T2786" s="736"/>
      <c r="U2786" s="736"/>
      <c r="BA2786" s="722"/>
      <c r="BB2786" s="722"/>
      <c r="BC2786" s="722"/>
      <c r="BD2786" s="722"/>
      <c r="BE2786" s="722"/>
      <c r="BF2786" s="722"/>
      <c r="BG2786" s="722"/>
      <c r="BH2786" s="722"/>
      <c r="BI2786" s="722"/>
      <c r="BJ2786" s="722"/>
      <c r="BK2786" s="722"/>
      <c r="BL2786" s="722"/>
      <c r="BM2786" s="722"/>
      <c r="BN2786" s="722"/>
      <c r="BO2786" s="722"/>
      <c r="BP2786" s="722"/>
      <c r="BQ2786" s="722"/>
      <c r="BR2786" s="722"/>
      <c r="BS2786" s="722"/>
      <c r="BT2786" s="722"/>
      <c r="BU2786" s="722"/>
      <c r="BV2786" s="722"/>
      <c r="BW2786" s="722"/>
      <c r="BX2786" s="722"/>
      <c r="BY2786" s="722"/>
      <c r="BZ2786" s="722"/>
      <c r="CA2786" s="722"/>
      <c r="CB2786" s="722"/>
      <c r="CC2786" s="722"/>
      <c r="CD2786" s="722"/>
      <c r="CE2786" s="722"/>
      <c r="CF2786" s="722"/>
      <c r="CG2786" s="722"/>
      <c r="CH2786" s="722"/>
      <c r="CI2786" s="722"/>
      <c r="CJ2786" s="722"/>
      <c r="CK2786" s="722"/>
      <c r="CL2786" s="722"/>
      <c r="CM2786" s="722"/>
      <c r="CN2786" s="722"/>
      <c r="CO2786" s="722"/>
      <c r="CP2786" s="722"/>
      <c r="CQ2786" s="722"/>
      <c r="CR2786" s="722"/>
      <c r="CS2786" s="722"/>
    </row>
    <row r="2787" spans="1:97" s="1376" customFormat="1">
      <c r="A2787" s="722"/>
      <c r="B2787" s="722"/>
      <c r="C2787" s="722"/>
      <c r="D2787" s="722"/>
      <c r="E2787" s="722"/>
      <c r="F2787" s="757"/>
      <c r="G2787" s="757"/>
      <c r="H2787" s="757"/>
      <c r="I2787" s="757"/>
      <c r="J2787" s="757"/>
      <c r="K2787" s="758"/>
      <c r="L2787" s="758"/>
      <c r="M2787" s="722"/>
      <c r="N2787" s="736"/>
      <c r="O2787" s="736"/>
      <c r="P2787" s="736"/>
      <c r="Q2787" s="736"/>
      <c r="R2787" s="736"/>
      <c r="S2787" s="736"/>
      <c r="T2787" s="736"/>
      <c r="U2787" s="736"/>
      <c r="BA2787" s="722"/>
      <c r="BB2787" s="722"/>
      <c r="BC2787" s="722"/>
      <c r="BD2787" s="722"/>
      <c r="BE2787" s="722"/>
      <c r="BF2787" s="722"/>
      <c r="BG2787" s="722"/>
      <c r="BH2787" s="722"/>
      <c r="BI2787" s="722"/>
      <c r="BJ2787" s="722"/>
      <c r="BK2787" s="722"/>
      <c r="BL2787" s="722"/>
      <c r="BM2787" s="722"/>
      <c r="BN2787" s="722"/>
      <c r="BO2787" s="722"/>
      <c r="BP2787" s="722"/>
      <c r="BQ2787" s="722"/>
      <c r="BR2787" s="722"/>
      <c r="BS2787" s="722"/>
      <c r="BT2787" s="722"/>
      <c r="BU2787" s="722"/>
      <c r="BV2787" s="722"/>
      <c r="BW2787" s="722"/>
      <c r="BX2787" s="722"/>
      <c r="BY2787" s="722"/>
      <c r="BZ2787" s="722"/>
      <c r="CA2787" s="722"/>
      <c r="CB2787" s="722"/>
      <c r="CC2787" s="722"/>
      <c r="CD2787" s="722"/>
      <c r="CE2787" s="722"/>
      <c r="CF2787" s="722"/>
      <c r="CG2787" s="722"/>
      <c r="CH2787" s="722"/>
      <c r="CI2787" s="722"/>
      <c r="CJ2787" s="722"/>
      <c r="CK2787" s="722"/>
      <c r="CL2787" s="722"/>
      <c r="CM2787" s="722"/>
      <c r="CN2787" s="722"/>
      <c r="CO2787" s="722"/>
      <c r="CP2787" s="722"/>
      <c r="CQ2787" s="722"/>
      <c r="CR2787" s="722"/>
      <c r="CS2787" s="722"/>
    </row>
    <row r="2788" spans="1:97" s="1376" customFormat="1">
      <c r="A2788" s="722"/>
      <c r="B2788" s="722"/>
      <c r="C2788" s="722"/>
      <c r="D2788" s="722"/>
      <c r="E2788" s="722"/>
      <c r="F2788" s="757"/>
      <c r="G2788" s="757"/>
      <c r="H2788" s="757"/>
      <c r="I2788" s="757"/>
      <c r="J2788" s="757"/>
      <c r="K2788" s="758"/>
      <c r="L2788" s="758"/>
      <c r="M2788" s="722"/>
      <c r="N2788" s="736"/>
      <c r="O2788" s="736"/>
      <c r="P2788" s="736"/>
      <c r="Q2788" s="736"/>
      <c r="R2788" s="736"/>
      <c r="S2788" s="736"/>
      <c r="T2788" s="736"/>
      <c r="U2788" s="736"/>
      <c r="BA2788" s="722"/>
      <c r="BB2788" s="722"/>
      <c r="BC2788" s="722"/>
      <c r="BD2788" s="722"/>
      <c r="BE2788" s="722"/>
      <c r="BF2788" s="722"/>
      <c r="BG2788" s="722"/>
      <c r="BH2788" s="722"/>
      <c r="BI2788" s="722"/>
      <c r="BJ2788" s="722"/>
      <c r="BK2788" s="722"/>
      <c r="BL2788" s="722"/>
      <c r="BM2788" s="722"/>
      <c r="BN2788" s="722"/>
      <c r="BO2788" s="722"/>
      <c r="BP2788" s="722"/>
      <c r="BQ2788" s="722"/>
      <c r="BR2788" s="722"/>
      <c r="BS2788" s="722"/>
      <c r="BT2788" s="722"/>
      <c r="BU2788" s="722"/>
      <c r="BV2788" s="722"/>
      <c r="BW2788" s="722"/>
      <c r="BX2788" s="722"/>
      <c r="BY2788" s="722"/>
      <c r="BZ2788" s="722"/>
      <c r="CA2788" s="722"/>
      <c r="CB2788" s="722"/>
      <c r="CC2788" s="722"/>
      <c r="CD2788" s="722"/>
      <c r="CE2788" s="722"/>
      <c r="CF2788" s="722"/>
      <c r="CG2788" s="722"/>
      <c r="CH2788" s="722"/>
      <c r="CI2788" s="722"/>
      <c r="CJ2788" s="722"/>
      <c r="CK2788" s="722"/>
      <c r="CL2788" s="722"/>
      <c r="CM2788" s="722"/>
      <c r="CN2788" s="722"/>
      <c r="CO2788" s="722"/>
      <c r="CP2788" s="722"/>
      <c r="CQ2788" s="722"/>
      <c r="CR2788" s="722"/>
      <c r="CS2788" s="722"/>
    </row>
    <row r="2789" spans="1:97" s="1376" customFormat="1">
      <c r="A2789" s="722"/>
      <c r="B2789" s="722"/>
      <c r="C2789" s="722"/>
      <c r="D2789" s="722"/>
      <c r="E2789" s="722"/>
      <c r="F2789" s="757"/>
      <c r="G2789" s="757"/>
      <c r="H2789" s="757"/>
      <c r="I2789" s="757"/>
      <c r="J2789" s="757"/>
      <c r="K2789" s="758"/>
      <c r="L2789" s="758"/>
      <c r="M2789" s="722"/>
      <c r="N2789" s="736"/>
      <c r="O2789" s="736"/>
      <c r="P2789" s="736"/>
      <c r="Q2789" s="736"/>
      <c r="R2789" s="736"/>
      <c r="S2789" s="736"/>
      <c r="T2789" s="736"/>
      <c r="U2789" s="736"/>
      <c r="BA2789" s="722"/>
      <c r="BB2789" s="722"/>
      <c r="BC2789" s="722"/>
      <c r="BD2789" s="722"/>
      <c r="BE2789" s="722"/>
      <c r="BF2789" s="722"/>
      <c r="BG2789" s="722"/>
      <c r="BH2789" s="722"/>
      <c r="BI2789" s="722"/>
      <c r="BJ2789" s="722"/>
      <c r="BK2789" s="722"/>
      <c r="BL2789" s="722"/>
      <c r="BM2789" s="722"/>
      <c r="BN2789" s="722"/>
      <c r="BO2789" s="722"/>
      <c r="BP2789" s="722"/>
      <c r="BQ2789" s="722"/>
      <c r="BR2789" s="722"/>
      <c r="BS2789" s="722"/>
      <c r="BT2789" s="722"/>
      <c r="BU2789" s="722"/>
      <c r="BV2789" s="722"/>
      <c r="BW2789" s="722"/>
      <c r="BX2789" s="722"/>
      <c r="BY2789" s="722"/>
      <c r="BZ2789" s="722"/>
      <c r="CA2789" s="722"/>
      <c r="CB2789" s="722"/>
      <c r="CC2789" s="722"/>
      <c r="CD2789" s="722"/>
      <c r="CE2789" s="722"/>
      <c r="CF2789" s="722"/>
      <c r="CG2789" s="722"/>
      <c r="CH2789" s="722"/>
      <c r="CI2789" s="722"/>
      <c r="CJ2789" s="722"/>
      <c r="CK2789" s="722"/>
      <c r="CL2789" s="722"/>
      <c r="CM2789" s="722"/>
      <c r="CN2789" s="722"/>
      <c r="CO2789" s="722"/>
      <c r="CP2789" s="722"/>
      <c r="CQ2789" s="722"/>
      <c r="CR2789" s="722"/>
      <c r="CS2789" s="722"/>
    </row>
    <row r="2790" spans="1:97" s="1376" customFormat="1">
      <c r="A2790" s="722"/>
      <c r="B2790" s="722"/>
      <c r="C2790" s="722"/>
      <c r="D2790" s="722"/>
      <c r="E2790" s="722"/>
      <c r="F2790" s="757"/>
      <c r="G2790" s="757"/>
      <c r="H2790" s="757"/>
      <c r="I2790" s="757"/>
      <c r="J2790" s="757"/>
      <c r="K2790" s="758"/>
      <c r="L2790" s="758"/>
      <c r="M2790" s="722"/>
      <c r="N2790" s="736"/>
      <c r="O2790" s="736"/>
      <c r="P2790" s="736"/>
      <c r="Q2790" s="736"/>
      <c r="R2790" s="736"/>
      <c r="S2790" s="736"/>
      <c r="T2790" s="736"/>
      <c r="U2790" s="736"/>
      <c r="BA2790" s="722"/>
      <c r="BB2790" s="722"/>
      <c r="BC2790" s="722"/>
      <c r="BD2790" s="722"/>
      <c r="BE2790" s="722"/>
      <c r="BF2790" s="722"/>
      <c r="BG2790" s="722"/>
      <c r="BH2790" s="722"/>
      <c r="BI2790" s="722"/>
      <c r="BJ2790" s="722"/>
      <c r="BK2790" s="722"/>
      <c r="BL2790" s="722"/>
      <c r="BM2790" s="722"/>
      <c r="BN2790" s="722"/>
      <c r="BO2790" s="722"/>
      <c r="BP2790" s="722"/>
      <c r="BQ2790" s="722"/>
      <c r="BR2790" s="722"/>
      <c r="BS2790" s="722"/>
      <c r="BT2790" s="722"/>
      <c r="BU2790" s="722"/>
      <c r="BV2790" s="722"/>
      <c r="BW2790" s="722"/>
      <c r="BX2790" s="722"/>
      <c r="BY2790" s="722"/>
      <c r="BZ2790" s="722"/>
      <c r="CA2790" s="722"/>
      <c r="CB2790" s="722"/>
      <c r="CC2790" s="722"/>
      <c r="CD2790" s="722"/>
      <c r="CE2790" s="722"/>
      <c r="CF2790" s="722"/>
      <c r="CG2790" s="722"/>
      <c r="CH2790" s="722"/>
      <c r="CI2790" s="722"/>
      <c r="CJ2790" s="722"/>
      <c r="CK2790" s="722"/>
      <c r="CL2790" s="722"/>
      <c r="CM2790" s="722"/>
      <c r="CN2790" s="722"/>
      <c r="CO2790" s="722"/>
      <c r="CP2790" s="722"/>
      <c r="CQ2790" s="722"/>
      <c r="CR2790" s="722"/>
      <c r="CS2790" s="722"/>
    </row>
    <row r="2791" spans="1:97" s="1376" customFormat="1">
      <c r="A2791" s="722"/>
      <c r="B2791" s="722"/>
      <c r="C2791" s="722"/>
      <c r="D2791" s="722"/>
      <c r="E2791" s="722"/>
      <c r="F2791" s="757"/>
      <c r="G2791" s="757"/>
      <c r="H2791" s="757"/>
      <c r="I2791" s="757"/>
      <c r="J2791" s="757"/>
      <c r="K2791" s="758"/>
      <c r="L2791" s="758"/>
      <c r="M2791" s="722"/>
      <c r="N2791" s="736"/>
      <c r="O2791" s="736"/>
      <c r="P2791" s="736"/>
      <c r="Q2791" s="736"/>
      <c r="R2791" s="736"/>
      <c r="S2791" s="736"/>
      <c r="T2791" s="736"/>
      <c r="U2791" s="736"/>
      <c r="BA2791" s="722"/>
      <c r="BB2791" s="722"/>
      <c r="BC2791" s="722"/>
      <c r="BD2791" s="722"/>
      <c r="BE2791" s="722"/>
      <c r="BF2791" s="722"/>
      <c r="BG2791" s="722"/>
      <c r="BH2791" s="722"/>
      <c r="BI2791" s="722"/>
      <c r="BJ2791" s="722"/>
      <c r="BK2791" s="722"/>
      <c r="BL2791" s="722"/>
      <c r="BM2791" s="722"/>
      <c r="BN2791" s="722"/>
      <c r="BO2791" s="722"/>
      <c r="BP2791" s="722"/>
      <c r="BQ2791" s="722"/>
      <c r="BR2791" s="722"/>
      <c r="BS2791" s="722"/>
      <c r="BT2791" s="722"/>
      <c r="BU2791" s="722"/>
      <c r="BV2791" s="722"/>
      <c r="BW2791" s="722"/>
      <c r="BX2791" s="722"/>
      <c r="BY2791" s="722"/>
      <c r="BZ2791" s="722"/>
      <c r="CA2791" s="722"/>
      <c r="CB2791" s="722"/>
      <c r="CC2791" s="722"/>
      <c r="CD2791" s="722"/>
      <c r="CE2791" s="722"/>
      <c r="CF2791" s="722"/>
      <c r="CG2791" s="722"/>
      <c r="CH2791" s="722"/>
      <c r="CI2791" s="722"/>
      <c r="CJ2791" s="722"/>
      <c r="CK2791" s="722"/>
      <c r="CL2791" s="722"/>
      <c r="CM2791" s="722"/>
      <c r="CN2791" s="722"/>
      <c r="CO2791" s="722"/>
      <c r="CP2791" s="722"/>
      <c r="CQ2791" s="722"/>
      <c r="CR2791" s="722"/>
      <c r="CS2791" s="722"/>
    </row>
    <row r="2792" spans="1:97" s="1376" customFormat="1">
      <c r="A2792" s="722"/>
      <c r="B2792" s="722"/>
      <c r="C2792" s="722"/>
      <c r="D2792" s="722"/>
      <c r="E2792" s="722"/>
      <c r="F2792" s="757"/>
      <c r="G2792" s="757"/>
      <c r="H2792" s="757"/>
      <c r="I2792" s="757"/>
      <c r="J2792" s="757"/>
      <c r="K2792" s="758"/>
      <c r="L2792" s="758"/>
      <c r="M2792" s="722"/>
      <c r="N2792" s="736"/>
      <c r="O2792" s="736"/>
      <c r="P2792" s="736"/>
      <c r="Q2792" s="736"/>
      <c r="R2792" s="736"/>
      <c r="S2792" s="736"/>
      <c r="T2792" s="736"/>
      <c r="U2792" s="736"/>
      <c r="BA2792" s="722"/>
      <c r="BB2792" s="722"/>
      <c r="BC2792" s="722"/>
      <c r="BD2792" s="722"/>
      <c r="BE2792" s="722"/>
      <c r="BF2792" s="722"/>
      <c r="BG2792" s="722"/>
      <c r="BH2792" s="722"/>
      <c r="BI2792" s="722"/>
      <c r="BJ2792" s="722"/>
      <c r="BK2792" s="722"/>
      <c r="BL2792" s="722"/>
      <c r="BM2792" s="722"/>
      <c r="BN2792" s="722"/>
      <c r="BO2792" s="722"/>
      <c r="BP2792" s="722"/>
      <c r="BQ2792" s="722"/>
      <c r="BR2792" s="722"/>
      <c r="BS2792" s="722"/>
      <c r="BT2792" s="722"/>
      <c r="BU2792" s="722"/>
      <c r="BV2792" s="722"/>
      <c r="BW2792" s="722"/>
      <c r="BX2792" s="722"/>
      <c r="BY2792" s="722"/>
      <c r="BZ2792" s="722"/>
      <c r="CA2792" s="722"/>
      <c r="CB2792" s="722"/>
      <c r="CC2792" s="722"/>
      <c r="CD2792" s="722"/>
      <c r="CE2792" s="722"/>
      <c r="CF2792" s="722"/>
      <c r="CG2792" s="722"/>
      <c r="CH2792" s="722"/>
      <c r="CI2792" s="722"/>
      <c r="CJ2792" s="722"/>
      <c r="CK2792" s="722"/>
      <c r="CL2792" s="722"/>
      <c r="CM2792" s="722"/>
      <c r="CN2792" s="722"/>
      <c r="CO2792" s="722"/>
      <c r="CP2792" s="722"/>
      <c r="CQ2792" s="722"/>
      <c r="CR2792" s="722"/>
      <c r="CS2792" s="722"/>
    </row>
    <row r="2793" spans="1:97" s="1376" customFormat="1">
      <c r="A2793" s="722"/>
      <c r="B2793" s="722"/>
      <c r="C2793" s="722"/>
      <c r="D2793" s="722"/>
      <c r="E2793" s="722"/>
      <c r="F2793" s="757"/>
      <c r="G2793" s="757"/>
      <c r="H2793" s="757"/>
      <c r="I2793" s="757"/>
      <c r="J2793" s="757"/>
      <c r="K2793" s="758"/>
      <c r="L2793" s="758"/>
      <c r="M2793" s="722"/>
      <c r="N2793" s="736"/>
      <c r="O2793" s="736"/>
      <c r="P2793" s="736"/>
      <c r="Q2793" s="736"/>
      <c r="R2793" s="736"/>
      <c r="S2793" s="736"/>
      <c r="T2793" s="736"/>
      <c r="U2793" s="736"/>
      <c r="BA2793" s="722"/>
      <c r="BB2793" s="722"/>
      <c r="BC2793" s="722"/>
      <c r="BD2793" s="722"/>
      <c r="BE2793" s="722"/>
      <c r="BF2793" s="722"/>
      <c r="BG2793" s="722"/>
      <c r="BH2793" s="722"/>
      <c r="BI2793" s="722"/>
      <c r="BJ2793" s="722"/>
      <c r="BK2793" s="722"/>
      <c r="BL2793" s="722"/>
      <c r="BM2793" s="722"/>
      <c r="BN2793" s="722"/>
      <c r="BO2793" s="722"/>
      <c r="BP2793" s="722"/>
      <c r="BQ2793" s="722"/>
      <c r="BR2793" s="722"/>
      <c r="BS2793" s="722"/>
      <c r="BT2793" s="722"/>
      <c r="BU2793" s="722"/>
      <c r="BV2793" s="722"/>
      <c r="BW2793" s="722"/>
      <c r="BX2793" s="722"/>
      <c r="BY2793" s="722"/>
      <c r="BZ2793" s="722"/>
      <c r="CA2793" s="722"/>
      <c r="CB2793" s="722"/>
      <c r="CC2793" s="722"/>
      <c r="CD2793" s="722"/>
      <c r="CE2793" s="722"/>
      <c r="CF2793" s="722"/>
      <c r="CG2793" s="722"/>
      <c r="CH2793" s="722"/>
      <c r="CI2793" s="722"/>
      <c r="CJ2793" s="722"/>
      <c r="CK2793" s="722"/>
      <c r="CL2793" s="722"/>
      <c r="CM2793" s="722"/>
      <c r="CN2793" s="722"/>
      <c r="CO2793" s="722"/>
      <c r="CP2793" s="722"/>
      <c r="CQ2793" s="722"/>
      <c r="CR2793" s="722"/>
      <c r="CS2793" s="722"/>
    </row>
    <row r="2794" spans="1:97" s="1376" customFormat="1">
      <c r="A2794" s="722"/>
      <c r="B2794" s="722"/>
      <c r="C2794" s="722"/>
      <c r="D2794" s="722"/>
      <c r="E2794" s="722"/>
      <c r="F2794" s="757"/>
      <c r="G2794" s="757"/>
      <c r="H2794" s="757"/>
      <c r="I2794" s="757"/>
      <c r="J2794" s="757"/>
      <c r="K2794" s="758"/>
      <c r="L2794" s="758"/>
      <c r="M2794" s="722"/>
      <c r="N2794" s="736"/>
      <c r="O2794" s="736"/>
      <c r="P2794" s="736"/>
      <c r="Q2794" s="736"/>
      <c r="R2794" s="736"/>
      <c r="S2794" s="736"/>
      <c r="T2794" s="736"/>
      <c r="U2794" s="736"/>
      <c r="BA2794" s="722"/>
      <c r="BB2794" s="722"/>
      <c r="BC2794" s="722"/>
      <c r="BD2794" s="722"/>
      <c r="BE2794" s="722"/>
      <c r="BF2794" s="722"/>
      <c r="BG2794" s="722"/>
      <c r="BH2794" s="722"/>
      <c r="BI2794" s="722"/>
      <c r="BJ2794" s="722"/>
      <c r="BK2794" s="722"/>
      <c r="BL2794" s="722"/>
      <c r="BM2794" s="722"/>
      <c r="BN2794" s="722"/>
      <c r="BO2794" s="722"/>
      <c r="BP2794" s="722"/>
      <c r="BQ2794" s="722"/>
      <c r="BR2794" s="722"/>
      <c r="BS2794" s="722"/>
      <c r="BT2794" s="722"/>
      <c r="BU2794" s="722"/>
      <c r="BV2794" s="722"/>
      <c r="BW2794" s="722"/>
      <c r="BX2794" s="722"/>
      <c r="BY2794" s="722"/>
      <c r="BZ2794" s="722"/>
      <c r="CA2794" s="722"/>
      <c r="CB2794" s="722"/>
      <c r="CC2794" s="722"/>
      <c r="CD2794" s="722"/>
      <c r="CE2794" s="722"/>
      <c r="CF2794" s="722"/>
      <c r="CG2794" s="722"/>
      <c r="CH2794" s="722"/>
      <c r="CI2794" s="722"/>
      <c r="CJ2794" s="722"/>
      <c r="CK2794" s="722"/>
      <c r="CL2794" s="722"/>
      <c r="CM2794" s="722"/>
      <c r="CN2794" s="722"/>
      <c r="CO2794" s="722"/>
      <c r="CP2794" s="722"/>
      <c r="CQ2794" s="722"/>
      <c r="CR2794" s="722"/>
      <c r="CS2794" s="722"/>
    </row>
    <row r="2795" spans="1:97" s="1376" customFormat="1">
      <c r="A2795" s="722"/>
      <c r="B2795" s="722"/>
      <c r="C2795" s="722"/>
      <c r="D2795" s="722"/>
      <c r="E2795" s="722"/>
      <c r="F2795" s="757"/>
      <c r="G2795" s="757"/>
      <c r="H2795" s="757"/>
      <c r="I2795" s="757"/>
      <c r="J2795" s="757"/>
      <c r="K2795" s="758"/>
      <c r="L2795" s="758"/>
      <c r="M2795" s="722"/>
      <c r="N2795" s="736"/>
      <c r="O2795" s="736"/>
      <c r="P2795" s="736"/>
      <c r="Q2795" s="736"/>
      <c r="R2795" s="736"/>
      <c r="S2795" s="736"/>
      <c r="T2795" s="736"/>
      <c r="U2795" s="736"/>
      <c r="BA2795" s="722"/>
      <c r="BB2795" s="722"/>
      <c r="BC2795" s="722"/>
      <c r="BD2795" s="722"/>
      <c r="BE2795" s="722"/>
      <c r="BF2795" s="722"/>
      <c r="BG2795" s="722"/>
      <c r="BH2795" s="722"/>
      <c r="BI2795" s="722"/>
      <c r="BJ2795" s="722"/>
      <c r="BK2795" s="722"/>
      <c r="BL2795" s="722"/>
      <c r="BM2795" s="722"/>
      <c r="BN2795" s="722"/>
      <c r="BO2795" s="722"/>
      <c r="BP2795" s="722"/>
      <c r="BQ2795" s="722"/>
      <c r="BR2795" s="722"/>
      <c r="BS2795" s="722"/>
      <c r="BT2795" s="722"/>
      <c r="BU2795" s="722"/>
      <c r="BV2795" s="722"/>
      <c r="BW2795" s="722"/>
      <c r="BX2795" s="722"/>
      <c r="BY2795" s="722"/>
      <c r="BZ2795" s="722"/>
      <c r="CA2795" s="722"/>
      <c r="CB2795" s="722"/>
      <c r="CC2795" s="722"/>
      <c r="CD2795" s="722"/>
      <c r="CE2795" s="722"/>
      <c r="CF2795" s="722"/>
      <c r="CG2795" s="722"/>
      <c r="CH2795" s="722"/>
      <c r="CI2795" s="722"/>
      <c r="CJ2795" s="722"/>
      <c r="CK2795" s="722"/>
      <c r="CL2795" s="722"/>
      <c r="CM2795" s="722"/>
      <c r="CN2795" s="722"/>
      <c r="CO2795" s="722"/>
      <c r="CP2795" s="722"/>
      <c r="CQ2795" s="722"/>
      <c r="CR2795" s="722"/>
      <c r="CS2795" s="722"/>
    </row>
    <row r="2796" spans="1:97" s="1376" customFormat="1">
      <c r="A2796" s="722"/>
      <c r="B2796" s="722"/>
      <c r="C2796" s="722"/>
      <c r="D2796" s="722"/>
      <c r="E2796" s="722"/>
      <c r="F2796" s="757"/>
      <c r="G2796" s="757"/>
      <c r="H2796" s="757"/>
      <c r="I2796" s="757"/>
      <c r="J2796" s="757"/>
      <c r="K2796" s="758"/>
      <c r="L2796" s="758"/>
      <c r="M2796" s="722"/>
      <c r="N2796" s="736"/>
      <c r="O2796" s="736"/>
      <c r="P2796" s="736"/>
      <c r="Q2796" s="736"/>
      <c r="R2796" s="736"/>
      <c r="S2796" s="736"/>
      <c r="T2796" s="736"/>
      <c r="U2796" s="736"/>
      <c r="BA2796" s="722"/>
      <c r="BB2796" s="722"/>
      <c r="BC2796" s="722"/>
      <c r="BD2796" s="722"/>
      <c r="BE2796" s="722"/>
      <c r="BF2796" s="722"/>
      <c r="BG2796" s="722"/>
      <c r="BH2796" s="722"/>
      <c r="BI2796" s="722"/>
      <c r="BJ2796" s="722"/>
      <c r="BK2796" s="722"/>
      <c r="BL2796" s="722"/>
      <c r="BM2796" s="722"/>
      <c r="BN2796" s="722"/>
      <c r="BO2796" s="722"/>
      <c r="BP2796" s="722"/>
      <c r="BQ2796" s="722"/>
      <c r="BR2796" s="722"/>
      <c r="BS2796" s="722"/>
      <c r="BT2796" s="722"/>
      <c r="BU2796" s="722"/>
      <c r="BV2796" s="722"/>
      <c r="BW2796" s="722"/>
      <c r="BX2796" s="722"/>
      <c r="BY2796" s="722"/>
      <c r="BZ2796" s="722"/>
      <c r="CA2796" s="722"/>
      <c r="CB2796" s="722"/>
      <c r="CC2796" s="722"/>
      <c r="CD2796" s="722"/>
      <c r="CE2796" s="722"/>
      <c r="CF2796" s="722"/>
      <c r="CG2796" s="722"/>
      <c r="CH2796" s="722"/>
      <c r="CI2796" s="722"/>
      <c r="CJ2796" s="722"/>
      <c r="CK2796" s="722"/>
      <c r="CL2796" s="722"/>
      <c r="CM2796" s="722"/>
      <c r="CN2796" s="722"/>
      <c r="CO2796" s="722"/>
      <c r="CP2796" s="722"/>
      <c r="CQ2796" s="722"/>
      <c r="CR2796" s="722"/>
      <c r="CS2796" s="722"/>
    </row>
    <row r="2797" spans="1:97" s="1376" customFormat="1">
      <c r="A2797" s="722"/>
      <c r="B2797" s="722"/>
      <c r="C2797" s="722"/>
      <c r="D2797" s="722"/>
      <c r="E2797" s="722"/>
      <c r="F2797" s="757"/>
      <c r="G2797" s="757"/>
      <c r="H2797" s="757"/>
      <c r="I2797" s="757"/>
      <c r="J2797" s="757"/>
      <c r="K2797" s="758"/>
      <c r="L2797" s="758"/>
      <c r="M2797" s="722"/>
      <c r="N2797" s="736"/>
      <c r="O2797" s="736"/>
      <c r="P2797" s="736"/>
      <c r="Q2797" s="736"/>
      <c r="R2797" s="736"/>
      <c r="S2797" s="736"/>
      <c r="T2797" s="736"/>
      <c r="U2797" s="736"/>
      <c r="BA2797" s="722"/>
      <c r="BB2797" s="722"/>
      <c r="BC2797" s="722"/>
      <c r="BD2797" s="722"/>
      <c r="BE2797" s="722"/>
      <c r="BF2797" s="722"/>
      <c r="BG2797" s="722"/>
      <c r="BH2797" s="722"/>
      <c r="BI2797" s="722"/>
      <c r="BJ2797" s="722"/>
      <c r="BK2797" s="722"/>
      <c r="BL2797" s="722"/>
      <c r="BM2797" s="722"/>
      <c r="BN2797" s="722"/>
      <c r="BO2797" s="722"/>
      <c r="BP2797" s="722"/>
      <c r="BQ2797" s="722"/>
      <c r="BR2797" s="722"/>
      <c r="BS2797" s="722"/>
      <c r="BT2797" s="722"/>
      <c r="BU2797" s="722"/>
      <c r="BV2797" s="722"/>
      <c r="BW2797" s="722"/>
      <c r="BX2797" s="722"/>
      <c r="BY2797" s="722"/>
      <c r="BZ2797" s="722"/>
      <c r="CA2797" s="722"/>
      <c r="CB2797" s="722"/>
      <c r="CC2797" s="722"/>
      <c r="CD2797" s="722"/>
      <c r="CE2797" s="722"/>
      <c r="CF2797" s="722"/>
      <c r="CG2797" s="722"/>
      <c r="CH2797" s="722"/>
      <c r="CI2797" s="722"/>
      <c r="CJ2797" s="722"/>
      <c r="CK2797" s="722"/>
      <c r="CL2797" s="722"/>
      <c r="CM2797" s="722"/>
      <c r="CN2797" s="722"/>
      <c r="CO2797" s="722"/>
      <c r="CP2797" s="722"/>
      <c r="CQ2797" s="722"/>
      <c r="CR2797" s="722"/>
      <c r="CS2797" s="722"/>
    </row>
    <row r="2798" spans="1:97" s="1376" customFormat="1">
      <c r="A2798" s="722"/>
      <c r="B2798" s="722"/>
      <c r="C2798" s="722"/>
      <c r="D2798" s="722"/>
      <c r="E2798" s="722"/>
      <c r="F2798" s="757"/>
      <c r="G2798" s="757"/>
      <c r="H2798" s="757"/>
      <c r="I2798" s="757"/>
      <c r="J2798" s="757"/>
      <c r="K2798" s="758"/>
      <c r="L2798" s="758"/>
      <c r="M2798" s="722"/>
      <c r="N2798" s="736"/>
      <c r="O2798" s="736"/>
      <c r="P2798" s="736"/>
      <c r="Q2798" s="736"/>
      <c r="R2798" s="736"/>
      <c r="S2798" s="736"/>
      <c r="T2798" s="736"/>
      <c r="U2798" s="736"/>
      <c r="BA2798" s="722"/>
      <c r="BB2798" s="722"/>
      <c r="BC2798" s="722"/>
      <c r="BD2798" s="722"/>
      <c r="BE2798" s="722"/>
      <c r="BF2798" s="722"/>
      <c r="BG2798" s="722"/>
      <c r="BH2798" s="722"/>
      <c r="BI2798" s="722"/>
      <c r="BJ2798" s="722"/>
      <c r="BK2798" s="722"/>
      <c r="BL2798" s="722"/>
      <c r="BM2798" s="722"/>
      <c r="BN2798" s="722"/>
      <c r="BO2798" s="722"/>
      <c r="BP2798" s="722"/>
      <c r="BQ2798" s="722"/>
      <c r="BR2798" s="722"/>
      <c r="BS2798" s="722"/>
      <c r="BT2798" s="722"/>
      <c r="BU2798" s="722"/>
      <c r="BV2798" s="722"/>
      <c r="BW2798" s="722"/>
      <c r="BX2798" s="722"/>
      <c r="BY2798" s="722"/>
      <c r="BZ2798" s="722"/>
      <c r="CA2798" s="722"/>
      <c r="CB2798" s="722"/>
      <c r="CC2798" s="722"/>
      <c r="CD2798" s="722"/>
      <c r="CE2798" s="722"/>
      <c r="CF2798" s="722"/>
      <c r="CG2798" s="722"/>
      <c r="CH2798" s="722"/>
      <c r="CI2798" s="722"/>
      <c r="CJ2798" s="722"/>
      <c r="CK2798" s="722"/>
      <c r="CL2798" s="722"/>
      <c r="CM2798" s="722"/>
      <c r="CN2798" s="722"/>
      <c r="CO2798" s="722"/>
      <c r="CP2798" s="722"/>
      <c r="CQ2798" s="722"/>
      <c r="CR2798" s="722"/>
      <c r="CS2798" s="722"/>
    </row>
    <row r="2799" spans="1:97" s="1376" customFormat="1">
      <c r="A2799" s="722"/>
      <c r="B2799" s="722"/>
      <c r="C2799" s="722"/>
      <c r="D2799" s="722"/>
      <c r="E2799" s="722"/>
      <c r="F2799" s="757"/>
      <c r="G2799" s="757"/>
      <c r="H2799" s="757"/>
      <c r="I2799" s="757"/>
      <c r="J2799" s="757"/>
      <c r="K2799" s="758"/>
      <c r="L2799" s="758"/>
      <c r="M2799" s="722"/>
      <c r="N2799" s="736"/>
      <c r="O2799" s="736"/>
      <c r="P2799" s="736"/>
      <c r="Q2799" s="736"/>
      <c r="R2799" s="736"/>
      <c r="S2799" s="736"/>
      <c r="T2799" s="736"/>
      <c r="U2799" s="736"/>
      <c r="BA2799" s="722"/>
      <c r="BB2799" s="722"/>
      <c r="BC2799" s="722"/>
      <c r="BD2799" s="722"/>
      <c r="BE2799" s="722"/>
      <c r="BF2799" s="722"/>
      <c r="BG2799" s="722"/>
      <c r="BH2799" s="722"/>
      <c r="BI2799" s="722"/>
      <c r="BJ2799" s="722"/>
      <c r="BK2799" s="722"/>
      <c r="BL2799" s="722"/>
      <c r="BM2799" s="722"/>
      <c r="BN2799" s="722"/>
      <c r="BO2799" s="722"/>
      <c r="BP2799" s="722"/>
      <c r="BQ2799" s="722"/>
      <c r="BR2799" s="722"/>
      <c r="BS2799" s="722"/>
      <c r="BT2799" s="722"/>
      <c r="BU2799" s="722"/>
      <c r="BV2799" s="722"/>
      <c r="BW2799" s="722"/>
      <c r="BX2799" s="722"/>
      <c r="BY2799" s="722"/>
      <c r="BZ2799" s="722"/>
      <c r="CA2799" s="722"/>
      <c r="CB2799" s="722"/>
      <c r="CC2799" s="722"/>
      <c r="CD2799" s="722"/>
      <c r="CE2799" s="722"/>
      <c r="CF2799" s="722"/>
      <c r="CG2799" s="722"/>
      <c r="CH2799" s="722"/>
      <c r="CI2799" s="722"/>
      <c r="CJ2799" s="722"/>
      <c r="CK2799" s="722"/>
      <c r="CL2799" s="722"/>
      <c r="CM2799" s="722"/>
      <c r="CN2799" s="722"/>
      <c r="CO2799" s="722"/>
      <c r="CP2799" s="722"/>
      <c r="CQ2799" s="722"/>
      <c r="CR2799" s="722"/>
      <c r="CS2799" s="722"/>
    </row>
    <row r="2800" spans="1:97" s="1376" customFormat="1">
      <c r="A2800" s="722"/>
      <c r="B2800" s="722"/>
      <c r="C2800" s="722"/>
      <c r="D2800" s="722"/>
      <c r="E2800" s="722"/>
      <c r="F2800" s="757"/>
      <c r="G2800" s="757"/>
      <c r="H2800" s="757"/>
      <c r="I2800" s="757"/>
      <c r="J2800" s="757"/>
      <c r="K2800" s="758"/>
      <c r="L2800" s="758"/>
      <c r="M2800" s="722"/>
      <c r="N2800" s="736"/>
      <c r="O2800" s="736"/>
      <c r="P2800" s="736"/>
      <c r="Q2800" s="736"/>
      <c r="R2800" s="736"/>
      <c r="S2800" s="736"/>
      <c r="T2800" s="736"/>
      <c r="U2800" s="736"/>
      <c r="BA2800" s="722"/>
      <c r="BB2800" s="722"/>
      <c r="BC2800" s="722"/>
      <c r="BD2800" s="722"/>
      <c r="BE2800" s="722"/>
      <c r="BF2800" s="722"/>
      <c r="BG2800" s="722"/>
      <c r="BH2800" s="722"/>
      <c r="BI2800" s="722"/>
      <c r="BJ2800" s="722"/>
      <c r="BK2800" s="722"/>
      <c r="BL2800" s="722"/>
      <c r="BM2800" s="722"/>
      <c r="BN2800" s="722"/>
      <c r="BO2800" s="722"/>
      <c r="BP2800" s="722"/>
      <c r="BQ2800" s="722"/>
      <c r="BR2800" s="722"/>
      <c r="BS2800" s="722"/>
      <c r="BT2800" s="722"/>
      <c r="BU2800" s="722"/>
      <c r="BV2800" s="722"/>
      <c r="BW2800" s="722"/>
      <c r="BX2800" s="722"/>
      <c r="BY2800" s="722"/>
      <c r="BZ2800" s="722"/>
      <c r="CA2800" s="722"/>
      <c r="CB2800" s="722"/>
      <c r="CC2800" s="722"/>
      <c r="CD2800" s="722"/>
      <c r="CE2800" s="722"/>
      <c r="CF2800" s="722"/>
      <c r="CG2800" s="722"/>
      <c r="CH2800" s="722"/>
      <c r="CI2800" s="722"/>
      <c r="CJ2800" s="722"/>
      <c r="CK2800" s="722"/>
      <c r="CL2800" s="722"/>
      <c r="CM2800" s="722"/>
      <c r="CN2800" s="722"/>
      <c r="CO2800" s="722"/>
      <c r="CP2800" s="722"/>
      <c r="CQ2800" s="722"/>
      <c r="CR2800" s="722"/>
      <c r="CS2800" s="722"/>
    </row>
    <row r="2801" spans="1:97" s="1376" customFormat="1">
      <c r="A2801" s="722"/>
      <c r="B2801" s="722"/>
      <c r="C2801" s="722"/>
      <c r="D2801" s="722"/>
      <c r="E2801" s="722"/>
      <c r="F2801" s="757"/>
      <c r="G2801" s="757"/>
      <c r="H2801" s="757"/>
      <c r="I2801" s="757"/>
      <c r="J2801" s="757"/>
      <c r="K2801" s="758"/>
      <c r="L2801" s="758"/>
      <c r="M2801" s="722"/>
      <c r="N2801" s="736"/>
      <c r="O2801" s="736"/>
      <c r="P2801" s="736"/>
      <c r="Q2801" s="736"/>
      <c r="R2801" s="736"/>
      <c r="S2801" s="736"/>
      <c r="T2801" s="736"/>
      <c r="U2801" s="736"/>
      <c r="BA2801" s="722"/>
      <c r="BB2801" s="722"/>
      <c r="BC2801" s="722"/>
      <c r="BD2801" s="722"/>
      <c r="BE2801" s="722"/>
      <c r="BF2801" s="722"/>
      <c r="BG2801" s="722"/>
      <c r="BH2801" s="722"/>
      <c r="BI2801" s="722"/>
      <c r="BJ2801" s="722"/>
      <c r="BK2801" s="722"/>
      <c r="BL2801" s="722"/>
      <c r="BM2801" s="722"/>
      <c r="BN2801" s="722"/>
      <c r="BO2801" s="722"/>
      <c r="BP2801" s="722"/>
      <c r="BQ2801" s="722"/>
      <c r="BR2801" s="722"/>
      <c r="BS2801" s="722"/>
      <c r="BT2801" s="722"/>
      <c r="BU2801" s="722"/>
      <c r="BV2801" s="722"/>
      <c r="BW2801" s="722"/>
      <c r="BX2801" s="722"/>
      <c r="BY2801" s="722"/>
      <c r="BZ2801" s="722"/>
      <c r="CA2801" s="722"/>
      <c r="CB2801" s="722"/>
      <c r="CC2801" s="722"/>
      <c r="CD2801" s="722"/>
      <c r="CE2801" s="722"/>
      <c r="CF2801" s="722"/>
      <c r="CG2801" s="722"/>
      <c r="CH2801" s="722"/>
      <c r="CI2801" s="722"/>
      <c r="CJ2801" s="722"/>
      <c r="CK2801" s="722"/>
      <c r="CL2801" s="722"/>
      <c r="CM2801" s="722"/>
      <c r="CN2801" s="722"/>
      <c r="CO2801" s="722"/>
      <c r="CP2801" s="722"/>
      <c r="CQ2801" s="722"/>
      <c r="CR2801" s="722"/>
      <c r="CS2801" s="722"/>
    </row>
    <row r="2802" spans="1:97" s="1376" customFormat="1">
      <c r="A2802" s="722"/>
      <c r="B2802" s="722"/>
      <c r="C2802" s="722"/>
      <c r="D2802" s="722"/>
      <c r="E2802" s="722"/>
      <c r="F2802" s="757"/>
      <c r="G2802" s="757"/>
      <c r="H2802" s="757"/>
      <c r="I2802" s="757"/>
      <c r="J2802" s="757"/>
      <c r="K2802" s="758"/>
      <c r="L2802" s="758"/>
      <c r="M2802" s="722"/>
      <c r="N2802" s="736"/>
      <c r="O2802" s="736"/>
      <c r="P2802" s="736"/>
      <c r="Q2802" s="736"/>
      <c r="R2802" s="736"/>
      <c r="S2802" s="736"/>
      <c r="T2802" s="736"/>
      <c r="U2802" s="736"/>
      <c r="BA2802" s="722"/>
      <c r="BB2802" s="722"/>
      <c r="BC2802" s="722"/>
      <c r="BD2802" s="722"/>
      <c r="BE2802" s="722"/>
      <c r="BF2802" s="722"/>
      <c r="BG2802" s="722"/>
      <c r="BH2802" s="722"/>
      <c r="BI2802" s="722"/>
      <c r="BJ2802" s="722"/>
      <c r="BK2802" s="722"/>
      <c r="BL2802" s="722"/>
      <c r="BM2802" s="722"/>
      <c r="BN2802" s="722"/>
      <c r="BO2802" s="722"/>
      <c r="BP2802" s="722"/>
      <c r="BQ2802" s="722"/>
      <c r="BR2802" s="722"/>
      <c r="BS2802" s="722"/>
      <c r="BT2802" s="722"/>
      <c r="BU2802" s="722"/>
      <c r="BV2802" s="722"/>
      <c r="BW2802" s="722"/>
      <c r="BX2802" s="722"/>
      <c r="BY2802" s="722"/>
      <c r="BZ2802" s="722"/>
      <c r="CA2802" s="722"/>
      <c r="CB2802" s="722"/>
      <c r="CC2802" s="722"/>
      <c r="CD2802" s="722"/>
      <c r="CE2802" s="722"/>
      <c r="CF2802" s="722"/>
      <c r="CG2802" s="722"/>
      <c r="CH2802" s="722"/>
      <c r="CI2802" s="722"/>
      <c r="CJ2802" s="722"/>
      <c r="CK2802" s="722"/>
      <c r="CL2802" s="722"/>
      <c r="CM2802" s="722"/>
      <c r="CN2802" s="722"/>
      <c r="CO2802" s="722"/>
      <c r="CP2802" s="722"/>
      <c r="CQ2802" s="722"/>
      <c r="CR2802" s="722"/>
      <c r="CS2802" s="722"/>
    </row>
    <row r="2803" spans="1:97" s="1376" customFormat="1">
      <c r="A2803" s="722"/>
      <c r="B2803" s="722"/>
      <c r="C2803" s="722"/>
      <c r="D2803" s="722"/>
      <c r="E2803" s="722"/>
      <c r="F2803" s="757"/>
      <c r="G2803" s="757"/>
      <c r="H2803" s="757"/>
      <c r="I2803" s="757"/>
      <c r="J2803" s="757"/>
      <c r="K2803" s="758"/>
      <c r="L2803" s="758"/>
      <c r="M2803" s="722"/>
      <c r="N2803" s="736"/>
      <c r="O2803" s="736"/>
      <c r="P2803" s="736"/>
      <c r="Q2803" s="736"/>
      <c r="R2803" s="736"/>
      <c r="S2803" s="736"/>
      <c r="T2803" s="736"/>
      <c r="U2803" s="736"/>
      <c r="BA2803" s="722"/>
      <c r="BB2803" s="722"/>
      <c r="BC2803" s="722"/>
      <c r="BD2803" s="722"/>
      <c r="BE2803" s="722"/>
      <c r="BF2803" s="722"/>
      <c r="BG2803" s="722"/>
      <c r="BH2803" s="722"/>
      <c r="BI2803" s="722"/>
      <c r="BJ2803" s="722"/>
      <c r="BK2803" s="722"/>
      <c r="BL2803" s="722"/>
      <c r="BM2803" s="722"/>
      <c r="BN2803" s="722"/>
      <c r="BO2803" s="722"/>
      <c r="BP2803" s="722"/>
      <c r="BQ2803" s="722"/>
      <c r="BR2803" s="722"/>
      <c r="BS2803" s="722"/>
      <c r="BT2803" s="722"/>
      <c r="BU2803" s="722"/>
      <c r="BV2803" s="722"/>
      <c r="BW2803" s="722"/>
      <c r="BX2803" s="722"/>
      <c r="BY2803" s="722"/>
      <c r="BZ2803" s="722"/>
      <c r="CA2803" s="722"/>
      <c r="CB2803" s="722"/>
      <c r="CC2803" s="722"/>
      <c r="CD2803" s="722"/>
      <c r="CE2803" s="722"/>
      <c r="CF2803" s="722"/>
      <c r="CG2803" s="722"/>
      <c r="CH2803" s="722"/>
      <c r="CI2803" s="722"/>
      <c r="CJ2803" s="722"/>
      <c r="CK2803" s="722"/>
      <c r="CL2803" s="722"/>
      <c r="CM2803" s="722"/>
      <c r="CN2803" s="722"/>
      <c r="CO2803" s="722"/>
      <c r="CP2803" s="722"/>
      <c r="CQ2803" s="722"/>
      <c r="CR2803" s="722"/>
      <c r="CS2803" s="722"/>
    </row>
    <row r="2804" spans="1:97" s="1376" customFormat="1">
      <c r="A2804" s="722"/>
      <c r="B2804" s="722"/>
      <c r="C2804" s="722"/>
      <c r="D2804" s="722"/>
      <c r="E2804" s="722"/>
      <c r="F2804" s="757"/>
      <c r="G2804" s="757"/>
      <c r="H2804" s="757"/>
      <c r="I2804" s="757"/>
      <c r="J2804" s="757"/>
      <c r="K2804" s="758"/>
      <c r="L2804" s="758"/>
      <c r="M2804" s="722"/>
      <c r="N2804" s="736"/>
      <c r="O2804" s="736"/>
      <c r="P2804" s="736"/>
      <c r="Q2804" s="736"/>
      <c r="R2804" s="736"/>
      <c r="S2804" s="736"/>
      <c r="T2804" s="736"/>
      <c r="U2804" s="736"/>
      <c r="BA2804" s="722"/>
      <c r="BB2804" s="722"/>
      <c r="BC2804" s="722"/>
      <c r="BD2804" s="722"/>
      <c r="BE2804" s="722"/>
      <c r="BF2804" s="722"/>
      <c r="BG2804" s="722"/>
      <c r="BH2804" s="722"/>
      <c r="BI2804" s="722"/>
      <c r="BJ2804" s="722"/>
      <c r="BK2804" s="722"/>
      <c r="BL2804" s="722"/>
      <c r="BM2804" s="722"/>
      <c r="BN2804" s="722"/>
      <c r="BO2804" s="722"/>
      <c r="BP2804" s="722"/>
      <c r="BQ2804" s="722"/>
      <c r="BR2804" s="722"/>
      <c r="BS2804" s="722"/>
      <c r="BT2804" s="722"/>
      <c r="BU2804" s="722"/>
      <c r="BV2804" s="722"/>
      <c r="BW2804" s="722"/>
      <c r="BX2804" s="722"/>
      <c r="BY2804" s="722"/>
      <c r="BZ2804" s="722"/>
      <c r="CA2804" s="722"/>
      <c r="CB2804" s="722"/>
      <c r="CC2804" s="722"/>
      <c r="CD2804" s="722"/>
      <c r="CE2804" s="722"/>
      <c r="CF2804" s="722"/>
      <c r="CG2804" s="722"/>
      <c r="CH2804" s="722"/>
      <c r="CI2804" s="722"/>
      <c r="CJ2804" s="722"/>
      <c r="CK2804" s="722"/>
      <c r="CL2804" s="722"/>
      <c r="CM2804" s="722"/>
      <c r="CN2804" s="722"/>
      <c r="CO2804" s="722"/>
      <c r="CP2804" s="722"/>
      <c r="CQ2804" s="722"/>
      <c r="CR2804" s="722"/>
      <c r="CS2804" s="722"/>
    </row>
    <row r="2805" spans="1:97" s="1376" customFormat="1">
      <c r="A2805" s="722"/>
      <c r="B2805" s="722"/>
      <c r="C2805" s="722"/>
      <c r="D2805" s="722"/>
      <c r="E2805" s="722"/>
      <c r="F2805" s="757"/>
      <c r="G2805" s="757"/>
      <c r="H2805" s="757"/>
      <c r="I2805" s="757"/>
      <c r="J2805" s="757"/>
      <c r="K2805" s="758"/>
      <c r="L2805" s="758"/>
      <c r="M2805" s="722"/>
      <c r="N2805" s="736"/>
      <c r="O2805" s="736"/>
      <c r="P2805" s="736"/>
      <c r="Q2805" s="736"/>
      <c r="R2805" s="736"/>
      <c r="S2805" s="736"/>
      <c r="T2805" s="736"/>
      <c r="U2805" s="736"/>
      <c r="BA2805" s="722"/>
      <c r="BB2805" s="722"/>
      <c r="BC2805" s="722"/>
      <c r="BD2805" s="722"/>
      <c r="BE2805" s="722"/>
      <c r="BF2805" s="722"/>
      <c r="BG2805" s="722"/>
      <c r="BH2805" s="722"/>
      <c r="BI2805" s="722"/>
      <c r="BJ2805" s="722"/>
      <c r="BK2805" s="722"/>
      <c r="BL2805" s="722"/>
      <c r="BM2805" s="722"/>
      <c r="BN2805" s="722"/>
      <c r="BO2805" s="722"/>
      <c r="BP2805" s="722"/>
      <c r="BQ2805" s="722"/>
      <c r="BR2805" s="722"/>
      <c r="BS2805" s="722"/>
      <c r="BT2805" s="722"/>
      <c r="BU2805" s="722"/>
      <c r="BV2805" s="722"/>
      <c r="BW2805" s="722"/>
      <c r="BX2805" s="722"/>
      <c r="BY2805" s="722"/>
      <c r="BZ2805" s="722"/>
      <c r="CA2805" s="722"/>
      <c r="CB2805" s="722"/>
      <c r="CC2805" s="722"/>
      <c r="CD2805" s="722"/>
      <c r="CE2805" s="722"/>
      <c r="CF2805" s="722"/>
      <c r="CG2805" s="722"/>
      <c r="CH2805" s="722"/>
      <c r="CI2805" s="722"/>
      <c r="CJ2805" s="722"/>
      <c r="CK2805" s="722"/>
      <c r="CL2805" s="722"/>
      <c r="CM2805" s="722"/>
      <c r="CN2805" s="722"/>
      <c r="CO2805" s="722"/>
      <c r="CP2805" s="722"/>
      <c r="CQ2805" s="722"/>
      <c r="CR2805" s="722"/>
      <c r="CS2805" s="722"/>
    </row>
    <row r="2806" spans="1:97" s="1376" customFormat="1">
      <c r="A2806" s="722"/>
      <c r="B2806" s="722"/>
      <c r="C2806" s="722"/>
      <c r="D2806" s="722"/>
      <c r="E2806" s="722"/>
      <c r="F2806" s="757"/>
      <c r="G2806" s="757"/>
      <c r="H2806" s="757"/>
      <c r="I2806" s="757"/>
      <c r="J2806" s="757"/>
      <c r="K2806" s="758"/>
      <c r="L2806" s="758"/>
      <c r="M2806" s="722"/>
      <c r="N2806" s="736"/>
      <c r="O2806" s="736"/>
      <c r="P2806" s="736"/>
      <c r="Q2806" s="736"/>
      <c r="R2806" s="736"/>
      <c r="S2806" s="736"/>
      <c r="T2806" s="736"/>
      <c r="U2806" s="736"/>
      <c r="BA2806" s="722"/>
      <c r="BB2806" s="722"/>
      <c r="BC2806" s="722"/>
      <c r="BD2806" s="722"/>
      <c r="BE2806" s="722"/>
      <c r="BF2806" s="722"/>
      <c r="BG2806" s="722"/>
      <c r="BH2806" s="722"/>
      <c r="BI2806" s="722"/>
      <c r="BJ2806" s="722"/>
      <c r="BK2806" s="722"/>
      <c r="BL2806" s="722"/>
      <c r="BM2806" s="722"/>
      <c r="BN2806" s="722"/>
      <c r="BO2806" s="722"/>
      <c r="BP2806" s="722"/>
      <c r="BQ2806" s="722"/>
      <c r="BR2806" s="722"/>
      <c r="BS2806" s="722"/>
      <c r="BT2806" s="722"/>
      <c r="BU2806" s="722"/>
      <c r="BV2806" s="722"/>
      <c r="BW2806" s="722"/>
      <c r="BX2806" s="722"/>
      <c r="BY2806" s="722"/>
      <c r="BZ2806" s="722"/>
      <c r="CA2806" s="722"/>
      <c r="CB2806" s="722"/>
      <c r="CC2806" s="722"/>
      <c r="CD2806" s="722"/>
      <c r="CE2806" s="722"/>
      <c r="CF2806" s="722"/>
      <c r="CG2806" s="722"/>
      <c r="CH2806" s="722"/>
      <c r="CI2806" s="722"/>
      <c r="CJ2806" s="722"/>
      <c r="CK2806" s="722"/>
      <c r="CL2806" s="722"/>
      <c r="CM2806" s="722"/>
      <c r="CN2806" s="722"/>
      <c r="CO2806" s="722"/>
      <c r="CP2806" s="722"/>
      <c r="CQ2806" s="722"/>
      <c r="CR2806" s="722"/>
      <c r="CS2806" s="722"/>
    </row>
    <row r="2807" spans="1:97" s="1376" customFormat="1">
      <c r="A2807" s="722"/>
      <c r="B2807" s="722"/>
      <c r="C2807" s="722"/>
      <c r="D2807" s="722"/>
      <c r="E2807" s="722"/>
      <c r="F2807" s="757"/>
      <c r="G2807" s="757"/>
      <c r="H2807" s="757"/>
      <c r="I2807" s="757"/>
      <c r="J2807" s="757"/>
      <c r="K2807" s="758"/>
      <c r="L2807" s="758"/>
      <c r="M2807" s="722"/>
      <c r="N2807" s="736"/>
      <c r="O2807" s="736"/>
      <c r="P2807" s="736"/>
      <c r="Q2807" s="736"/>
      <c r="R2807" s="736"/>
      <c r="S2807" s="736"/>
      <c r="T2807" s="736"/>
      <c r="U2807" s="736"/>
      <c r="BA2807" s="722"/>
      <c r="BB2807" s="722"/>
      <c r="BC2807" s="722"/>
      <c r="BD2807" s="722"/>
      <c r="BE2807" s="722"/>
      <c r="BF2807" s="722"/>
      <c r="BG2807" s="722"/>
      <c r="BH2807" s="722"/>
      <c r="BI2807" s="722"/>
      <c r="BJ2807" s="722"/>
      <c r="BK2807" s="722"/>
      <c r="BL2807" s="722"/>
      <c r="BM2807" s="722"/>
      <c r="BN2807" s="722"/>
      <c r="BO2807" s="722"/>
      <c r="BP2807" s="722"/>
      <c r="BQ2807" s="722"/>
      <c r="BR2807" s="722"/>
      <c r="BS2807" s="722"/>
      <c r="BT2807" s="722"/>
      <c r="BU2807" s="722"/>
      <c r="BV2807" s="722"/>
      <c r="BW2807" s="722"/>
      <c r="BX2807" s="722"/>
      <c r="BY2807" s="722"/>
      <c r="BZ2807" s="722"/>
      <c r="CA2807" s="722"/>
      <c r="CB2807" s="722"/>
      <c r="CC2807" s="722"/>
      <c r="CD2807" s="722"/>
      <c r="CE2807" s="722"/>
      <c r="CF2807" s="722"/>
      <c r="CG2807" s="722"/>
      <c r="CH2807" s="722"/>
      <c r="CI2807" s="722"/>
      <c r="CJ2807" s="722"/>
      <c r="CK2807" s="722"/>
      <c r="CL2807" s="722"/>
      <c r="CM2807" s="722"/>
      <c r="CN2807" s="722"/>
      <c r="CO2807" s="722"/>
      <c r="CP2807" s="722"/>
      <c r="CQ2807" s="722"/>
      <c r="CR2807" s="722"/>
      <c r="CS2807" s="722"/>
    </row>
    <row r="2808" spans="1:97" s="1376" customFormat="1">
      <c r="A2808" s="722"/>
      <c r="B2808" s="722"/>
      <c r="C2808" s="722"/>
      <c r="D2808" s="722"/>
      <c r="E2808" s="722"/>
      <c r="F2808" s="757"/>
      <c r="G2808" s="757"/>
      <c r="H2808" s="757"/>
      <c r="I2808" s="757"/>
      <c r="J2808" s="757"/>
      <c r="K2808" s="758"/>
      <c r="L2808" s="758"/>
      <c r="M2808" s="722"/>
      <c r="N2808" s="736"/>
      <c r="O2808" s="736"/>
      <c r="P2808" s="736"/>
      <c r="Q2808" s="736"/>
      <c r="R2808" s="736"/>
      <c r="S2808" s="736"/>
      <c r="T2808" s="736"/>
      <c r="U2808" s="736"/>
      <c r="BA2808" s="722"/>
      <c r="BB2808" s="722"/>
      <c r="BC2808" s="722"/>
      <c r="BD2808" s="722"/>
      <c r="BE2808" s="722"/>
      <c r="BF2808" s="722"/>
      <c r="BG2808" s="722"/>
      <c r="BH2808" s="722"/>
      <c r="BI2808" s="722"/>
      <c r="BJ2808" s="722"/>
      <c r="BK2808" s="722"/>
      <c r="BL2808" s="722"/>
      <c r="BM2808" s="722"/>
      <c r="BN2808" s="722"/>
      <c r="BO2808" s="722"/>
      <c r="BP2808" s="722"/>
      <c r="BQ2808" s="722"/>
      <c r="BR2808" s="722"/>
      <c r="BS2808" s="722"/>
      <c r="BT2808" s="722"/>
      <c r="BU2808" s="722"/>
      <c r="BV2808" s="722"/>
      <c r="BW2808" s="722"/>
      <c r="BX2808" s="722"/>
      <c r="BY2808" s="722"/>
      <c r="BZ2808" s="722"/>
      <c r="CA2808" s="722"/>
      <c r="CB2808" s="722"/>
      <c r="CC2808" s="722"/>
      <c r="CD2808" s="722"/>
      <c r="CE2808" s="722"/>
      <c r="CF2808" s="722"/>
      <c r="CG2808" s="722"/>
      <c r="CH2808" s="722"/>
      <c r="CI2808" s="722"/>
      <c r="CJ2808" s="722"/>
      <c r="CK2808" s="722"/>
      <c r="CL2808" s="722"/>
      <c r="CM2808" s="722"/>
      <c r="CN2808" s="722"/>
      <c r="CO2808" s="722"/>
      <c r="CP2808" s="722"/>
      <c r="CQ2808" s="722"/>
      <c r="CR2808" s="722"/>
      <c r="CS2808" s="722"/>
    </row>
    <row r="2809" spans="1:97" s="1376" customFormat="1">
      <c r="A2809" s="722"/>
      <c r="B2809" s="722"/>
      <c r="C2809" s="722"/>
      <c r="D2809" s="722"/>
      <c r="E2809" s="722"/>
      <c r="F2809" s="757"/>
      <c r="G2809" s="757"/>
      <c r="H2809" s="757"/>
      <c r="I2809" s="757"/>
      <c r="J2809" s="757"/>
      <c r="K2809" s="758"/>
      <c r="L2809" s="758"/>
      <c r="M2809" s="722"/>
      <c r="N2809" s="736"/>
      <c r="O2809" s="736"/>
      <c r="P2809" s="736"/>
      <c r="Q2809" s="736"/>
      <c r="R2809" s="736"/>
      <c r="S2809" s="736"/>
      <c r="T2809" s="736"/>
      <c r="U2809" s="736"/>
      <c r="BA2809" s="722"/>
      <c r="BB2809" s="722"/>
      <c r="BC2809" s="722"/>
      <c r="BD2809" s="722"/>
      <c r="BE2809" s="722"/>
      <c r="BF2809" s="722"/>
      <c r="BG2809" s="722"/>
      <c r="BH2809" s="722"/>
      <c r="BI2809" s="722"/>
      <c r="BJ2809" s="722"/>
      <c r="BK2809" s="722"/>
      <c r="BL2809" s="722"/>
      <c r="BM2809" s="722"/>
      <c r="BN2809" s="722"/>
      <c r="BO2809" s="722"/>
      <c r="BP2809" s="722"/>
      <c r="BQ2809" s="722"/>
      <c r="BR2809" s="722"/>
      <c r="BS2809" s="722"/>
      <c r="BT2809" s="722"/>
      <c r="BU2809" s="722"/>
      <c r="BV2809" s="722"/>
      <c r="BW2809" s="722"/>
      <c r="BX2809" s="722"/>
      <c r="BY2809" s="722"/>
      <c r="BZ2809" s="722"/>
      <c r="CA2809" s="722"/>
      <c r="CB2809" s="722"/>
      <c r="CC2809" s="722"/>
      <c r="CD2809" s="722"/>
      <c r="CE2809" s="722"/>
      <c r="CF2809" s="722"/>
      <c r="CG2809" s="722"/>
      <c r="CH2809" s="722"/>
      <c r="CI2809" s="722"/>
      <c r="CJ2809" s="722"/>
      <c r="CK2809" s="722"/>
      <c r="CL2809" s="722"/>
      <c r="CM2809" s="722"/>
      <c r="CN2809" s="722"/>
      <c r="CO2809" s="722"/>
      <c r="CP2809" s="722"/>
      <c r="CQ2809" s="722"/>
      <c r="CR2809" s="722"/>
      <c r="CS2809" s="722"/>
    </row>
    <row r="2810" spans="1:97" s="1376" customFormat="1">
      <c r="A2810" s="722"/>
      <c r="B2810" s="722"/>
      <c r="C2810" s="722"/>
      <c r="D2810" s="722"/>
      <c r="E2810" s="722"/>
      <c r="F2810" s="757"/>
      <c r="G2810" s="757"/>
      <c r="H2810" s="757"/>
      <c r="I2810" s="757"/>
      <c r="J2810" s="757"/>
      <c r="K2810" s="758"/>
      <c r="L2810" s="758"/>
      <c r="M2810" s="722"/>
      <c r="N2810" s="736"/>
      <c r="O2810" s="736"/>
      <c r="P2810" s="736"/>
      <c r="Q2810" s="736"/>
      <c r="R2810" s="736"/>
      <c r="S2810" s="736"/>
      <c r="T2810" s="736"/>
      <c r="U2810" s="736"/>
      <c r="BA2810" s="722"/>
      <c r="BB2810" s="722"/>
      <c r="BC2810" s="722"/>
      <c r="BD2810" s="722"/>
      <c r="BE2810" s="722"/>
      <c r="BF2810" s="722"/>
      <c r="BG2810" s="722"/>
      <c r="BH2810" s="722"/>
      <c r="BI2810" s="722"/>
      <c r="BJ2810" s="722"/>
      <c r="BK2810" s="722"/>
      <c r="BL2810" s="722"/>
      <c r="BM2810" s="722"/>
      <c r="BN2810" s="722"/>
      <c r="BO2810" s="722"/>
      <c r="BP2810" s="722"/>
      <c r="BQ2810" s="722"/>
      <c r="BR2810" s="722"/>
      <c r="BS2810" s="722"/>
      <c r="BT2810" s="722"/>
      <c r="BU2810" s="722"/>
      <c r="BV2810" s="722"/>
      <c r="BW2810" s="722"/>
      <c r="BX2810" s="722"/>
      <c r="BY2810" s="722"/>
      <c r="BZ2810" s="722"/>
      <c r="CA2810" s="722"/>
      <c r="CB2810" s="722"/>
      <c r="CC2810" s="722"/>
      <c r="CD2810" s="722"/>
      <c r="CE2810" s="722"/>
      <c r="CF2810" s="722"/>
      <c r="CG2810" s="722"/>
      <c r="CH2810" s="722"/>
      <c r="CI2810" s="722"/>
      <c r="CJ2810" s="722"/>
      <c r="CK2810" s="722"/>
      <c r="CL2810" s="722"/>
      <c r="CM2810" s="722"/>
      <c r="CN2810" s="722"/>
      <c r="CO2810" s="722"/>
      <c r="CP2810" s="722"/>
      <c r="CQ2810" s="722"/>
      <c r="CR2810" s="722"/>
      <c r="CS2810" s="722"/>
    </row>
    <row r="2811" spans="1:97" s="1376" customFormat="1">
      <c r="A2811" s="722"/>
      <c r="B2811" s="722"/>
      <c r="C2811" s="722"/>
      <c r="D2811" s="722"/>
      <c r="E2811" s="722"/>
      <c r="F2811" s="757"/>
      <c r="G2811" s="757"/>
      <c r="H2811" s="757"/>
      <c r="I2811" s="757"/>
      <c r="J2811" s="757"/>
      <c r="K2811" s="758"/>
      <c r="L2811" s="758"/>
      <c r="M2811" s="722"/>
      <c r="N2811" s="736"/>
      <c r="O2811" s="736"/>
      <c r="P2811" s="736"/>
      <c r="Q2811" s="736"/>
      <c r="R2811" s="736"/>
      <c r="S2811" s="736"/>
      <c r="T2811" s="736"/>
      <c r="U2811" s="736"/>
      <c r="BA2811" s="722"/>
      <c r="BB2811" s="722"/>
      <c r="BC2811" s="722"/>
      <c r="BD2811" s="722"/>
      <c r="BE2811" s="722"/>
      <c r="BF2811" s="722"/>
      <c r="BG2811" s="722"/>
      <c r="BH2811" s="722"/>
      <c r="BI2811" s="722"/>
      <c r="BJ2811" s="722"/>
      <c r="BK2811" s="722"/>
      <c r="BL2811" s="722"/>
      <c r="BM2811" s="722"/>
      <c r="BN2811" s="722"/>
      <c r="BO2811" s="722"/>
      <c r="BP2811" s="722"/>
      <c r="BQ2811" s="722"/>
      <c r="BR2811" s="722"/>
      <c r="BS2811" s="722"/>
      <c r="BT2811" s="722"/>
      <c r="BU2811" s="722"/>
      <c r="BV2811" s="722"/>
      <c r="BW2811" s="722"/>
      <c r="BX2811" s="722"/>
      <c r="BY2811" s="722"/>
      <c r="BZ2811" s="722"/>
      <c r="CA2811" s="722"/>
      <c r="CB2811" s="722"/>
      <c r="CC2811" s="722"/>
      <c r="CD2811" s="722"/>
      <c r="CE2811" s="722"/>
      <c r="CF2811" s="722"/>
      <c r="CG2811" s="722"/>
      <c r="CH2811" s="722"/>
      <c r="CI2811" s="722"/>
      <c r="CJ2811" s="722"/>
      <c r="CK2811" s="722"/>
      <c r="CL2811" s="722"/>
      <c r="CM2811" s="722"/>
      <c r="CN2811" s="722"/>
      <c r="CO2811" s="722"/>
      <c r="CP2811" s="722"/>
      <c r="CQ2811" s="722"/>
      <c r="CR2811" s="722"/>
      <c r="CS2811" s="722"/>
    </row>
    <row r="2812" spans="1:97" s="1376" customFormat="1">
      <c r="A2812" s="722"/>
      <c r="B2812" s="722"/>
      <c r="C2812" s="722"/>
      <c r="D2812" s="722"/>
      <c r="E2812" s="722"/>
      <c r="F2812" s="757"/>
      <c r="G2812" s="757"/>
      <c r="H2812" s="757"/>
      <c r="I2812" s="757"/>
      <c r="J2812" s="757"/>
      <c r="K2812" s="758"/>
      <c r="L2812" s="758"/>
      <c r="M2812" s="722"/>
      <c r="N2812" s="736"/>
      <c r="O2812" s="736"/>
      <c r="P2812" s="736"/>
      <c r="Q2812" s="736"/>
      <c r="R2812" s="736"/>
      <c r="S2812" s="736"/>
      <c r="T2812" s="736"/>
      <c r="U2812" s="736"/>
      <c r="BA2812" s="722"/>
      <c r="BB2812" s="722"/>
      <c r="BC2812" s="722"/>
      <c r="BD2812" s="722"/>
      <c r="BE2812" s="722"/>
      <c r="BF2812" s="722"/>
      <c r="BG2812" s="722"/>
      <c r="BH2812" s="722"/>
      <c r="BI2812" s="722"/>
      <c r="BJ2812" s="722"/>
      <c r="BK2812" s="722"/>
      <c r="BL2812" s="722"/>
      <c r="BM2812" s="722"/>
      <c r="BN2812" s="722"/>
      <c r="BO2812" s="722"/>
      <c r="BP2812" s="722"/>
      <c r="BQ2812" s="722"/>
      <c r="BR2812" s="722"/>
      <c r="BS2812" s="722"/>
      <c r="BT2812" s="722"/>
      <c r="BU2812" s="722"/>
      <c r="BV2812" s="722"/>
      <c r="BW2812" s="722"/>
      <c r="BX2812" s="722"/>
      <c r="BY2812" s="722"/>
      <c r="BZ2812" s="722"/>
      <c r="CA2812" s="722"/>
      <c r="CB2812" s="722"/>
      <c r="CC2812" s="722"/>
      <c r="CD2812" s="722"/>
      <c r="CE2812" s="722"/>
      <c r="CF2812" s="722"/>
      <c r="CG2812" s="722"/>
      <c r="CH2812" s="722"/>
      <c r="CI2812" s="722"/>
      <c r="CJ2812" s="722"/>
      <c r="CK2812" s="722"/>
      <c r="CL2812" s="722"/>
      <c r="CM2812" s="722"/>
      <c r="CN2812" s="722"/>
      <c r="CO2812" s="722"/>
      <c r="CP2812" s="722"/>
      <c r="CQ2812" s="722"/>
      <c r="CR2812" s="722"/>
      <c r="CS2812" s="722"/>
    </row>
    <row r="2813" spans="1:97" s="1376" customFormat="1">
      <c r="A2813" s="722"/>
      <c r="B2813" s="722"/>
      <c r="C2813" s="722"/>
      <c r="D2813" s="722"/>
      <c r="E2813" s="722"/>
      <c r="F2813" s="757"/>
      <c r="G2813" s="757"/>
      <c r="H2813" s="757"/>
      <c r="I2813" s="757"/>
      <c r="J2813" s="757"/>
      <c r="K2813" s="758"/>
      <c r="L2813" s="758"/>
      <c r="M2813" s="722"/>
      <c r="N2813" s="736"/>
      <c r="O2813" s="736"/>
      <c r="P2813" s="736"/>
      <c r="Q2813" s="736"/>
      <c r="R2813" s="736"/>
      <c r="S2813" s="736"/>
      <c r="T2813" s="736"/>
      <c r="U2813" s="736"/>
      <c r="BA2813" s="722"/>
      <c r="BB2813" s="722"/>
      <c r="BC2813" s="722"/>
      <c r="BD2813" s="722"/>
      <c r="BE2813" s="722"/>
      <c r="BF2813" s="722"/>
      <c r="BG2813" s="722"/>
      <c r="BH2813" s="722"/>
      <c r="BI2813" s="722"/>
      <c r="BJ2813" s="722"/>
      <c r="BK2813" s="722"/>
      <c r="BL2813" s="722"/>
      <c r="BM2813" s="722"/>
      <c r="BN2813" s="722"/>
      <c r="BO2813" s="722"/>
      <c r="BP2813" s="722"/>
      <c r="BQ2813" s="722"/>
      <c r="BR2813" s="722"/>
      <c r="BS2813" s="722"/>
      <c r="BT2813" s="722"/>
      <c r="BU2813" s="722"/>
      <c r="BV2813" s="722"/>
      <c r="BW2813" s="722"/>
      <c r="BX2813" s="722"/>
      <c r="BY2813" s="722"/>
      <c r="BZ2813" s="722"/>
      <c r="CA2813" s="722"/>
      <c r="CB2813" s="722"/>
      <c r="CC2813" s="722"/>
      <c r="CD2813" s="722"/>
      <c r="CE2813" s="722"/>
      <c r="CF2813" s="722"/>
      <c r="CG2813" s="722"/>
      <c r="CH2813" s="722"/>
      <c r="CI2813" s="722"/>
      <c r="CJ2813" s="722"/>
      <c r="CK2813" s="722"/>
      <c r="CL2813" s="722"/>
      <c r="CM2813" s="722"/>
      <c r="CN2813" s="722"/>
      <c r="CO2813" s="722"/>
      <c r="CP2813" s="722"/>
      <c r="CQ2813" s="722"/>
      <c r="CR2813" s="722"/>
      <c r="CS2813" s="722"/>
    </row>
    <row r="2814" spans="1:97" s="1376" customFormat="1">
      <c r="A2814" s="722"/>
      <c r="B2814" s="722"/>
      <c r="C2814" s="722"/>
      <c r="D2814" s="722"/>
      <c r="E2814" s="722"/>
      <c r="F2814" s="757"/>
      <c r="G2814" s="757"/>
      <c r="H2814" s="757"/>
      <c r="I2814" s="757"/>
      <c r="J2814" s="757"/>
      <c r="K2814" s="758"/>
      <c r="L2814" s="758"/>
      <c r="M2814" s="722"/>
      <c r="N2814" s="736"/>
      <c r="O2814" s="736"/>
      <c r="P2814" s="736"/>
      <c r="Q2814" s="736"/>
      <c r="R2814" s="736"/>
      <c r="S2814" s="736"/>
      <c r="T2814" s="736"/>
      <c r="U2814" s="736"/>
      <c r="BA2814" s="722"/>
      <c r="BB2814" s="722"/>
      <c r="BC2814" s="722"/>
      <c r="BD2814" s="722"/>
      <c r="BE2814" s="722"/>
      <c r="BF2814" s="722"/>
      <c r="BG2814" s="722"/>
      <c r="BH2814" s="722"/>
      <c r="BI2814" s="722"/>
      <c r="BJ2814" s="722"/>
      <c r="BK2814" s="722"/>
      <c r="BL2814" s="722"/>
      <c r="BM2814" s="722"/>
      <c r="BN2814" s="722"/>
      <c r="BO2814" s="722"/>
      <c r="BP2814" s="722"/>
      <c r="BQ2814" s="722"/>
      <c r="BR2814" s="722"/>
      <c r="BS2814" s="722"/>
      <c r="BT2814" s="722"/>
      <c r="BU2814" s="722"/>
      <c r="BV2814" s="722"/>
      <c r="BW2814" s="722"/>
      <c r="BX2814" s="722"/>
      <c r="BY2814" s="722"/>
      <c r="BZ2814" s="722"/>
      <c r="CA2814" s="722"/>
      <c r="CB2814" s="722"/>
      <c r="CC2814" s="722"/>
      <c r="CD2814" s="722"/>
      <c r="CE2814" s="722"/>
      <c r="CF2814" s="722"/>
      <c r="CG2814" s="722"/>
      <c r="CH2814" s="722"/>
      <c r="CI2814" s="722"/>
      <c r="CJ2814" s="722"/>
      <c r="CK2814" s="722"/>
      <c r="CL2814" s="722"/>
      <c r="CM2814" s="722"/>
      <c r="CN2814" s="722"/>
      <c r="CO2814" s="722"/>
      <c r="CP2814" s="722"/>
      <c r="CQ2814" s="722"/>
      <c r="CR2814" s="722"/>
      <c r="CS2814" s="722"/>
    </row>
    <row r="2815" spans="1:97" s="1376" customFormat="1">
      <c r="A2815" s="722"/>
      <c r="B2815" s="722"/>
      <c r="C2815" s="722"/>
      <c r="D2815" s="722"/>
      <c r="E2815" s="722"/>
      <c r="F2815" s="757"/>
      <c r="G2815" s="757"/>
      <c r="H2815" s="757"/>
      <c r="I2815" s="757"/>
      <c r="J2815" s="757"/>
      <c r="K2815" s="758"/>
      <c r="L2815" s="758"/>
      <c r="M2815" s="722"/>
      <c r="N2815" s="736"/>
      <c r="O2815" s="736"/>
      <c r="P2815" s="736"/>
      <c r="Q2815" s="736"/>
      <c r="R2815" s="736"/>
      <c r="S2815" s="736"/>
      <c r="T2815" s="736"/>
      <c r="U2815" s="736"/>
      <c r="BA2815" s="722"/>
      <c r="BB2815" s="722"/>
      <c r="BC2815" s="722"/>
      <c r="BD2815" s="722"/>
      <c r="BE2815" s="722"/>
      <c r="BF2815" s="722"/>
      <c r="BG2815" s="722"/>
      <c r="BH2815" s="722"/>
      <c r="BI2815" s="722"/>
      <c r="BJ2815" s="722"/>
      <c r="BK2815" s="722"/>
      <c r="BL2815" s="722"/>
      <c r="BM2815" s="722"/>
      <c r="BN2815" s="722"/>
      <c r="BO2815" s="722"/>
      <c r="BP2815" s="722"/>
      <c r="BQ2815" s="722"/>
      <c r="BR2815" s="722"/>
      <c r="BS2815" s="722"/>
      <c r="BT2815" s="722"/>
      <c r="BU2815" s="722"/>
      <c r="BV2815" s="722"/>
      <c r="BW2815" s="722"/>
      <c r="BX2815" s="722"/>
      <c r="BY2815" s="722"/>
      <c r="BZ2815" s="722"/>
      <c r="CA2815" s="722"/>
      <c r="CB2815" s="722"/>
      <c r="CC2815" s="722"/>
      <c r="CD2815" s="722"/>
      <c r="CE2815" s="722"/>
      <c r="CF2815" s="722"/>
      <c r="CG2815" s="722"/>
      <c r="CH2815" s="722"/>
      <c r="CI2815" s="722"/>
      <c r="CJ2815" s="722"/>
      <c r="CK2815" s="722"/>
      <c r="CL2815" s="722"/>
      <c r="CM2815" s="722"/>
      <c r="CN2815" s="722"/>
      <c r="CO2815" s="722"/>
      <c r="CP2815" s="722"/>
      <c r="CQ2815" s="722"/>
      <c r="CR2815" s="722"/>
      <c r="CS2815" s="722"/>
    </row>
    <row r="2816" spans="1:97" s="1376" customFormat="1">
      <c r="A2816" s="722"/>
      <c r="B2816" s="722"/>
      <c r="C2816" s="722"/>
      <c r="D2816" s="722"/>
      <c r="E2816" s="722"/>
      <c r="F2816" s="757"/>
      <c r="G2816" s="757"/>
      <c r="H2816" s="757"/>
      <c r="I2816" s="757"/>
      <c r="J2816" s="757"/>
      <c r="K2816" s="758"/>
      <c r="L2816" s="758"/>
      <c r="M2816" s="722"/>
      <c r="N2816" s="736"/>
      <c r="O2816" s="736"/>
      <c r="P2816" s="736"/>
      <c r="Q2816" s="736"/>
      <c r="R2816" s="736"/>
      <c r="S2816" s="736"/>
      <c r="T2816" s="736"/>
      <c r="U2816" s="736"/>
      <c r="BA2816" s="722"/>
      <c r="BB2816" s="722"/>
      <c r="BC2816" s="722"/>
      <c r="BD2816" s="722"/>
      <c r="BE2816" s="722"/>
      <c r="BF2816" s="722"/>
      <c r="BG2816" s="722"/>
      <c r="BH2816" s="722"/>
      <c r="BI2816" s="722"/>
      <c r="BJ2816" s="722"/>
      <c r="BK2816" s="722"/>
      <c r="BL2816" s="722"/>
      <c r="BM2816" s="722"/>
      <c r="BN2816" s="722"/>
      <c r="BO2816" s="722"/>
      <c r="BP2816" s="722"/>
      <c r="BQ2816" s="722"/>
      <c r="BR2816" s="722"/>
      <c r="BS2816" s="722"/>
      <c r="BT2816" s="722"/>
      <c r="BU2816" s="722"/>
      <c r="BV2816" s="722"/>
      <c r="BW2816" s="722"/>
      <c r="BX2816" s="722"/>
      <c r="BY2816" s="722"/>
      <c r="BZ2816" s="722"/>
      <c r="CA2816" s="722"/>
      <c r="CB2816" s="722"/>
      <c r="CC2816" s="722"/>
      <c r="CD2816" s="722"/>
      <c r="CE2816" s="722"/>
      <c r="CF2816" s="722"/>
      <c r="CG2816" s="722"/>
      <c r="CH2816" s="722"/>
      <c r="CI2816" s="722"/>
      <c r="CJ2816" s="722"/>
      <c r="CK2816" s="722"/>
      <c r="CL2816" s="722"/>
      <c r="CM2816" s="722"/>
      <c r="CN2816" s="722"/>
      <c r="CO2816" s="722"/>
      <c r="CP2816" s="722"/>
      <c r="CQ2816" s="722"/>
      <c r="CR2816" s="722"/>
      <c r="CS2816" s="722"/>
    </row>
    <row r="2817" spans="1:97" s="1376" customFormat="1">
      <c r="A2817" s="722"/>
      <c r="B2817" s="722"/>
      <c r="C2817" s="722"/>
      <c r="D2817" s="722"/>
      <c r="E2817" s="722"/>
      <c r="F2817" s="757"/>
      <c r="G2817" s="757"/>
      <c r="H2817" s="757"/>
      <c r="I2817" s="757"/>
      <c r="J2817" s="757"/>
      <c r="K2817" s="758"/>
      <c r="L2817" s="758"/>
      <c r="M2817" s="722"/>
      <c r="N2817" s="736"/>
      <c r="O2817" s="736"/>
      <c r="P2817" s="736"/>
      <c r="Q2817" s="736"/>
      <c r="R2817" s="736"/>
      <c r="S2817" s="736"/>
      <c r="T2817" s="736"/>
      <c r="U2817" s="736"/>
      <c r="BA2817" s="722"/>
      <c r="BB2817" s="722"/>
      <c r="BC2817" s="722"/>
      <c r="BD2817" s="722"/>
      <c r="BE2817" s="722"/>
      <c r="BF2817" s="722"/>
      <c r="BG2817" s="722"/>
      <c r="BH2817" s="722"/>
      <c r="BI2817" s="722"/>
      <c r="BJ2817" s="722"/>
      <c r="BK2817" s="722"/>
      <c r="BL2817" s="722"/>
      <c r="BM2817" s="722"/>
      <c r="BN2817" s="722"/>
      <c r="BO2817" s="722"/>
      <c r="BP2817" s="722"/>
      <c r="BQ2817" s="722"/>
      <c r="BR2817" s="722"/>
      <c r="BS2817" s="722"/>
      <c r="BT2817" s="722"/>
      <c r="BU2817" s="722"/>
      <c r="BV2817" s="722"/>
      <c r="BW2817" s="722"/>
      <c r="BX2817" s="722"/>
      <c r="BY2817" s="722"/>
      <c r="BZ2817" s="722"/>
      <c r="CA2817" s="722"/>
      <c r="CB2817" s="722"/>
      <c r="CC2817" s="722"/>
      <c r="CD2817" s="722"/>
      <c r="CE2817" s="722"/>
      <c r="CF2817" s="722"/>
      <c r="CG2817" s="722"/>
      <c r="CH2817" s="722"/>
      <c r="CI2817" s="722"/>
      <c r="CJ2817" s="722"/>
      <c r="CK2817" s="722"/>
      <c r="CL2817" s="722"/>
      <c r="CM2817" s="722"/>
      <c r="CN2817" s="722"/>
      <c r="CO2817" s="722"/>
      <c r="CP2817" s="722"/>
      <c r="CQ2817" s="722"/>
      <c r="CR2817" s="722"/>
      <c r="CS2817" s="722"/>
    </row>
    <row r="2818" spans="1:97" s="1376" customFormat="1">
      <c r="A2818" s="722"/>
      <c r="B2818" s="722"/>
      <c r="C2818" s="722"/>
      <c r="D2818" s="722"/>
      <c r="E2818" s="722"/>
      <c r="F2818" s="757"/>
      <c r="G2818" s="757"/>
      <c r="H2818" s="757"/>
      <c r="I2818" s="757"/>
      <c r="J2818" s="757"/>
      <c r="K2818" s="758"/>
      <c r="L2818" s="758"/>
      <c r="M2818" s="722"/>
      <c r="N2818" s="736"/>
      <c r="O2818" s="736"/>
      <c r="P2818" s="736"/>
      <c r="Q2818" s="736"/>
      <c r="R2818" s="736"/>
      <c r="S2818" s="736"/>
      <c r="T2818" s="736"/>
      <c r="U2818" s="736"/>
      <c r="BA2818" s="722"/>
      <c r="BB2818" s="722"/>
      <c r="BC2818" s="722"/>
      <c r="BD2818" s="722"/>
      <c r="BE2818" s="722"/>
      <c r="BF2818" s="722"/>
      <c r="BG2818" s="722"/>
      <c r="BH2818" s="722"/>
      <c r="BI2818" s="722"/>
      <c r="BJ2818" s="722"/>
      <c r="BK2818" s="722"/>
      <c r="BL2818" s="722"/>
      <c r="BM2818" s="722"/>
      <c r="BN2818" s="722"/>
      <c r="BO2818" s="722"/>
      <c r="BP2818" s="722"/>
      <c r="BQ2818" s="722"/>
      <c r="BR2818" s="722"/>
      <c r="BS2818" s="722"/>
      <c r="BT2818" s="722"/>
      <c r="BU2818" s="722"/>
      <c r="BV2818" s="722"/>
      <c r="BW2818" s="722"/>
      <c r="BX2818" s="722"/>
      <c r="BY2818" s="722"/>
      <c r="BZ2818" s="722"/>
      <c r="CA2818" s="722"/>
      <c r="CB2818" s="722"/>
      <c r="CC2818" s="722"/>
      <c r="CD2818" s="722"/>
      <c r="CE2818" s="722"/>
      <c r="CF2818" s="722"/>
      <c r="CG2818" s="722"/>
      <c r="CH2818" s="722"/>
      <c r="CI2818" s="722"/>
      <c r="CJ2818" s="722"/>
      <c r="CK2818" s="722"/>
      <c r="CL2818" s="722"/>
      <c r="CM2818" s="722"/>
      <c r="CN2818" s="722"/>
      <c r="CO2818" s="722"/>
      <c r="CP2818" s="722"/>
      <c r="CQ2818" s="722"/>
      <c r="CR2818" s="722"/>
      <c r="CS2818" s="722"/>
    </row>
    <row r="2819" spans="1:97" s="1376" customFormat="1">
      <c r="A2819" s="722"/>
      <c r="B2819" s="722"/>
      <c r="C2819" s="722"/>
      <c r="D2819" s="722"/>
      <c r="E2819" s="722"/>
      <c r="F2819" s="757"/>
      <c r="G2819" s="757"/>
      <c r="H2819" s="757"/>
      <c r="I2819" s="757"/>
      <c r="J2819" s="757"/>
      <c r="K2819" s="758"/>
      <c r="L2819" s="758"/>
      <c r="M2819" s="722"/>
      <c r="N2819" s="736"/>
      <c r="O2819" s="736"/>
      <c r="P2819" s="736"/>
      <c r="Q2819" s="736"/>
      <c r="R2819" s="736"/>
      <c r="S2819" s="736"/>
      <c r="T2819" s="736"/>
      <c r="U2819" s="736"/>
      <c r="BA2819" s="722"/>
      <c r="BB2819" s="722"/>
      <c r="BC2819" s="722"/>
      <c r="BD2819" s="722"/>
      <c r="BE2819" s="722"/>
      <c r="BF2819" s="722"/>
      <c r="BG2819" s="722"/>
      <c r="BH2819" s="722"/>
      <c r="BI2819" s="722"/>
      <c r="BJ2819" s="722"/>
      <c r="BK2819" s="722"/>
      <c r="BL2819" s="722"/>
      <c r="BM2819" s="722"/>
      <c r="BN2819" s="722"/>
      <c r="BO2819" s="722"/>
      <c r="BP2819" s="722"/>
      <c r="BQ2819" s="722"/>
      <c r="BR2819" s="722"/>
      <c r="BS2819" s="722"/>
      <c r="BT2819" s="722"/>
      <c r="BU2819" s="722"/>
      <c r="BV2819" s="722"/>
      <c r="BW2819" s="722"/>
      <c r="BX2819" s="722"/>
      <c r="BY2819" s="722"/>
      <c r="BZ2819" s="722"/>
      <c r="CA2819" s="722"/>
      <c r="CB2819" s="722"/>
      <c r="CC2819" s="722"/>
      <c r="CD2819" s="722"/>
      <c r="CE2819" s="722"/>
      <c r="CF2819" s="722"/>
      <c r="CG2819" s="722"/>
      <c r="CH2819" s="722"/>
      <c r="CI2819" s="722"/>
      <c r="CJ2819" s="722"/>
      <c r="CK2819" s="722"/>
      <c r="CL2819" s="722"/>
      <c r="CM2819" s="722"/>
      <c r="CN2819" s="722"/>
      <c r="CO2819" s="722"/>
      <c r="CP2819" s="722"/>
      <c r="CQ2819" s="722"/>
      <c r="CR2819" s="722"/>
      <c r="CS2819" s="722"/>
    </row>
    <row r="2820" spans="1:97" s="1376" customFormat="1">
      <c r="A2820" s="722"/>
      <c r="B2820" s="722"/>
      <c r="C2820" s="722"/>
      <c r="D2820" s="722"/>
      <c r="E2820" s="722"/>
      <c r="F2820" s="757"/>
      <c r="G2820" s="757"/>
      <c r="H2820" s="757"/>
      <c r="I2820" s="757"/>
      <c r="J2820" s="757"/>
      <c r="K2820" s="758"/>
      <c r="L2820" s="758"/>
      <c r="M2820" s="722"/>
      <c r="N2820" s="736"/>
      <c r="O2820" s="736"/>
      <c r="P2820" s="736"/>
      <c r="Q2820" s="736"/>
      <c r="R2820" s="736"/>
      <c r="S2820" s="736"/>
      <c r="T2820" s="736"/>
      <c r="U2820" s="736"/>
      <c r="BA2820" s="722"/>
      <c r="BB2820" s="722"/>
      <c r="BC2820" s="722"/>
      <c r="BD2820" s="722"/>
      <c r="BE2820" s="722"/>
      <c r="BF2820" s="722"/>
      <c r="BG2820" s="722"/>
      <c r="BH2820" s="722"/>
      <c r="BI2820" s="722"/>
      <c r="BJ2820" s="722"/>
      <c r="BK2820" s="722"/>
      <c r="BL2820" s="722"/>
      <c r="BM2820" s="722"/>
      <c r="BN2820" s="722"/>
      <c r="BO2820" s="722"/>
      <c r="BP2820" s="722"/>
      <c r="BQ2820" s="722"/>
      <c r="BR2820" s="722"/>
      <c r="BS2820" s="722"/>
      <c r="BT2820" s="722"/>
      <c r="BU2820" s="722"/>
      <c r="BV2820" s="722"/>
      <c r="BW2820" s="722"/>
      <c r="BX2820" s="722"/>
      <c r="BY2820" s="722"/>
      <c r="BZ2820" s="722"/>
      <c r="CA2820" s="722"/>
      <c r="CB2820" s="722"/>
      <c r="CC2820" s="722"/>
      <c r="CD2820" s="722"/>
      <c r="CE2820" s="722"/>
      <c r="CF2820" s="722"/>
      <c r="CG2820" s="722"/>
      <c r="CH2820" s="722"/>
      <c r="CI2820" s="722"/>
      <c r="CJ2820" s="722"/>
      <c r="CK2820" s="722"/>
      <c r="CL2820" s="722"/>
      <c r="CM2820" s="722"/>
      <c r="CN2820" s="722"/>
      <c r="CO2820" s="722"/>
      <c r="CP2820" s="722"/>
      <c r="CQ2820" s="722"/>
      <c r="CR2820" s="722"/>
      <c r="CS2820" s="722"/>
    </row>
    <row r="2821" spans="1:97" s="1376" customFormat="1">
      <c r="A2821" s="722"/>
      <c r="B2821" s="722"/>
      <c r="C2821" s="722"/>
      <c r="D2821" s="722"/>
      <c r="E2821" s="722"/>
      <c r="F2821" s="757"/>
      <c r="G2821" s="757"/>
      <c r="H2821" s="757"/>
      <c r="I2821" s="757"/>
      <c r="J2821" s="757"/>
      <c r="K2821" s="758"/>
      <c r="L2821" s="758"/>
      <c r="M2821" s="722"/>
      <c r="N2821" s="736"/>
      <c r="O2821" s="736"/>
      <c r="P2821" s="736"/>
      <c r="Q2821" s="736"/>
      <c r="R2821" s="736"/>
      <c r="S2821" s="736"/>
      <c r="T2821" s="736"/>
      <c r="U2821" s="736"/>
      <c r="BA2821" s="722"/>
      <c r="BB2821" s="722"/>
      <c r="BC2821" s="722"/>
      <c r="BD2821" s="722"/>
      <c r="BE2821" s="722"/>
      <c r="BF2821" s="722"/>
      <c r="BG2821" s="722"/>
      <c r="BH2821" s="722"/>
      <c r="BI2821" s="722"/>
      <c r="BJ2821" s="722"/>
      <c r="BK2821" s="722"/>
      <c r="BL2821" s="722"/>
      <c r="BM2821" s="722"/>
      <c r="BN2821" s="722"/>
      <c r="BO2821" s="722"/>
      <c r="BP2821" s="722"/>
      <c r="BQ2821" s="722"/>
      <c r="BR2821" s="722"/>
      <c r="BS2821" s="722"/>
      <c r="BT2821" s="722"/>
      <c r="BU2821" s="722"/>
      <c r="BV2821" s="722"/>
      <c r="BW2821" s="722"/>
      <c r="BX2821" s="722"/>
      <c r="BY2821" s="722"/>
      <c r="BZ2821" s="722"/>
      <c r="CA2821" s="722"/>
      <c r="CB2821" s="722"/>
      <c r="CC2821" s="722"/>
      <c r="CD2821" s="722"/>
      <c r="CE2821" s="722"/>
      <c r="CF2821" s="722"/>
      <c r="CG2821" s="722"/>
      <c r="CH2821" s="722"/>
      <c r="CI2821" s="722"/>
      <c r="CJ2821" s="722"/>
      <c r="CK2821" s="722"/>
      <c r="CL2821" s="722"/>
      <c r="CM2821" s="722"/>
      <c r="CN2821" s="722"/>
      <c r="CO2821" s="722"/>
      <c r="CP2821" s="722"/>
      <c r="CQ2821" s="722"/>
      <c r="CR2821" s="722"/>
      <c r="CS2821" s="722"/>
    </row>
    <row r="2822" spans="1:97" s="1376" customFormat="1">
      <c r="A2822" s="722"/>
      <c r="B2822" s="722"/>
      <c r="C2822" s="722"/>
      <c r="D2822" s="722"/>
      <c r="E2822" s="722"/>
      <c r="F2822" s="757"/>
      <c r="G2822" s="757"/>
      <c r="H2822" s="757"/>
      <c r="I2822" s="757"/>
      <c r="J2822" s="757"/>
      <c r="K2822" s="758"/>
      <c r="L2822" s="758"/>
      <c r="M2822" s="722"/>
      <c r="N2822" s="736"/>
      <c r="O2822" s="736"/>
      <c r="P2822" s="736"/>
      <c r="Q2822" s="736"/>
      <c r="R2822" s="736"/>
      <c r="S2822" s="736"/>
      <c r="T2822" s="736"/>
      <c r="U2822" s="736"/>
      <c r="BA2822" s="722"/>
      <c r="BB2822" s="722"/>
      <c r="BC2822" s="722"/>
      <c r="BD2822" s="722"/>
      <c r="BE2822" s="722"/>
      <c r="BF2822" s="722"/>
      <c r="BG2822" s="722"/>
      <c r="BH2822" s="722"/>
      <c r="BI2822" s="722"/>
      <c r="BJ2822" s="722"/>
      <c r="BK2822" s="722"/>
      <c r="BL2822" s="722"/>
      <c r="BM2822" s="722"/>
      <c r="BN2822" s="722"/>
      <c r="BO2822" s="722"/>
      <c r="BP2822" s="722"/>
      <c r="BQ2822" s="722"/>
      <c r="BR2822" s="722"/>
      <c r="BS2822" s="722"/>
      <c r="BT2822" s="722"/>
      <c r="BU2822" s="722"/>
      <c r="BV2822" s="722"/>
      <c r="BW2822" s="722"/>
      <c r="BX2822" s="722"/>
      <c r="BY2822" s="722"/>
      <c r="BZ2822" s="722"/>
      <c r="CA2822" s="722"/>
      <c r="CB2822" s="722"/>
      <c r="CC2822" s="722"/>
      <c r="CD2822" s="722"/>
      <c r="CE2822" s="722"/>
      <c r="CF2822" s="722"/>
      <c r="CG2822" s="722"/>
      <c r="CH2822" s="722"/>
      <c r="CI2822" s="722"/>
      <c r="CJ2822" s="722"/>
      <c r="CK2822" s="722"/>
      <c r="CL2822" s="722"/>
      <c r="CM2822" s="722"/>
      <c r="CN2822" s="722"/>
      <c r="CO2822" s="722"/>
      <c r="CP2822" s="722"/>
      <c r="CQ2822" s="722"/>
      <c r="CR2822" s="722"/>
      <c r="CS2822" s="722"/>
    </row>
    <row r="2823" spans="1:97" s="1376" customFormat="1">
      <c r="A2823" s="722"/>
      <c r="B2823" s="722"/>
      <c r="C2823" s="722"/>
      <c r="D2823" s="722"/>
      <c r="E2823" s="722"/>
      <c r="F2823" s="757"/>
      <c r="G2823" s="757"/>
      <c r="H2823" s="757"/>
      <c r="I2823" s="757"/>
      <c r="J2823" s="757"/>
      <c r="K2823" s="758"/>
      <c r="L2823" s="758"/>
      <c r="M2823" s="722"/>
      <c r="N2823" s="736"/>
      <c r="O2823" s="736"/>
      <c r="P2823" s="736"/>
      <c r="Q2823" s="736"/>
      <c r="R2823" s="736"/>
      <c r="S2823" s="736"/>
      <c r="T2823" s="736"/>
      <c r="U2823" s="736"/>
      <c r="BA2823" s="722"/>
      <c r="BB2823" s="722"/>
      <c r="BC2823" s="722"/>
      <c r="BD2823" s="722"/>
      <c r="BE2823" s="722"/>
      <c r="BF2823" s="722"/>
      <c r="BG2823" s="722"/>
      <c r="BH2823" s="722"/>
      <c r="BI2823" s="722"/>
      <c r="BJ2823" s="722"/>
      <c r="BK2823" s="722"/>
      <c r="BL2823" s="722"/>
      <c r="BM2823" s="722"/>
      <c r="BN2823" s="722"/>
      <c r="BO2823" s="722"/>
      <c r="BP2823" s="722"/>
      <c r="BQ2823" s="722"/>
      <c r="BR2823" s="722"/>
      <c r="BS2823" s="722"/>
      <c r="BT2823" s="722"/>
      <c r="BU2823" s="722"/>
      <c r="BV2823" s="722"/>
      <c r="BW2823" s="722"/>
      <c r="BX2823" s="722"/>
      <c r="BY2823" s="722"/>
      <c r="BZ2823" s="722"/>
      <c r="CA2823" s="722"/>
      <c r="CB2823" s="722"/>
      <c r="CC2823" s="722"/>
      <c r="CD2823" s="722"/>
      <c r="CE2823" s="722"/>
      <c r="CF2823" s="722"/>
      <c r="CG2823" s="722"/>
      <c r="CH2823" s="722"/>
      <c r="CI2823" s="722"/>
      <c r="CJ2823" s="722"/>
      <c r="CK2823" s="722"/>
      <c r="CL2823" s="722"/>
      <c r="CM2823" s="722"/>
      <c r="CN2823" s="722"/>
      <c r="CO2823" s="722"/>
      <c r="CP2823" s="722"/>
      <c r="CQ2823" s="722"/>
      <c r="CR2823" s="722"/>
      <c r="CS2823" s="722"/>
    </row>
    <row r="2824" spans="1:97" s="1376" customFormat="1">
      <c r="A2824" s="722"/>
      <c r="B2824" s="722"/>
      <c r="C2824" s="722"/>
      <c r="D2824" s="722"/>
      <c r="E2824" s="722"/>
      <c r="F2824" s="757"/>
      <c r="G2824" s="757"/>
      <c r="H2824" s="757"/>
      <c r="I2824" s="757"/>
      <c r="J2824" s="757"/>
      <c r="K2824" s="758"/>
      <c r="L2824" s="758"/>
      <c r="M2824" s="722"/>
      <c r="N2824" s="736"/>
      <c r="O2824" s="736"/>
      <c r="P2824" s="736"/>
      <c r="Q2824" s="736"/>
      <c r="R2824" s="736"/>
      <c r="S2824" s="736"/>
      <c r="T2824" s="736"/>
      <c r="U2824" s="736"/>
      <c r="BA2824" s="722"/>
      <c r="BB2824" s="722"/>
      <c r="BC2824" s="722"/>
      <c r="BD2824" s="722"/>
      <c r="BE2824" s="722"/>
      <c r="BF2824" s="722"/>
      <c r="BG2824" s="722"/>
      <c r="BH2824" s="722"/>
      <c r="BI2824" s="722"/>
      <c r="BJ2824" s="722"/>
      <c r="BK2824" s="722"/>
      <c r="BL2824" s="722"/>
      <c r="BM2824" s="722"/>
      <c r="BN2824" s="722"/>
      <c r="BO2824" s="722"/>
      <c r="BP2824" s="722"/>
      <c r="BQ2824" s="722"/>
      <c r="BR2824" s="722"/>
      <c r="BS2824" s="722"/>
      <c r="BT2824" s="722"/>
      <c r="BU2824" s="722"/>
      <c r="BV2824" s="722"/>
      <c r="BW2824" s="722"/>
      <c r="BX2824" s="722"/>
      <c r="BY2824" s="722"/>
      <c r="BZ2824" s="722"/>
      <c r="CA2824" s="722"/>
      <c r="CB2824" s="722"/>
      <c r="CC2824" s="722"/>
      <c r="CD2824" s="722"/>
      <c r="CE2824" s="722"/>
      <c r="CF2824" s="722"/>
      <c r="CG2824" s="722"/>
      <c r="CH2824" s="722"/>
      <c r="CI2824" s="722"/>
      <c r="CJ2824" s="722"/>
      <c r="CK2824" s="722"/>
      <c r="CL2824" s="722"/>
      <c r="CM2824" s="722"/>
      <c r="CN2824" s="722"/>
      <c r="CO2824" s="722"/>
      <c r="CP2824" s="722"/>
      <c r="CQ2824" s="722"/>
      <c r="CR2824" s="722"/>
      <c r="CS2824" s="722"/>
    </row>
    <row r="2825" spans="1:97" s="1376" customFormat="1">
      <c r="A2825" s="722"/>
      <c r="B2825" s="722"/>
      <c r="C2825" s="722"/>
      <c r="D2825" s="722"/>
      <c r="E2825" s="722"/>
      <c r="F2825" s="757"/>
      <c r="G2825" s="757"/>
      <c r="H2825" s="757"/>
      <c r="I2825" s="757"/>
      <c r="J2825" s="757"/>
      <c r="K2825" s="758"/>
      <c r="L2825" s="758"/>
      <c r="M2825" s="722"/>
      <c r="N2825" s="736"/>
      <c r="O2825" s="736"/>
      <c r="P2825" s="736"/>
      <c r="Q2825" s="736"/>
      <c r="R2825" s="736"/>
      <c r="S2825" s="736"/>
      <c r="T2825" s="736"/>
      <c r="U2825" s="736"/>
      <c r="BA2825" s="722"/>
      <c r="BB2825" s="722"/>
      <c r="BC2825" s="722"/>
      <c r="BD2825" s="722"/>
      <c r="BE2825" s="722"/>
      <c r="BF2825" s="722"/>
      <c r="BG2825" s="722"/>
      <c r="BH2825" s="722"/>
      <c r="BI2825" s="722"/>
      <c r="BJ2825" s="722"/>
      <c r="BK2825" s="722"/>
      <c r="BL2825" s="722"/>
      <c r="BM2825" s="722"/>
      <c r="BN2825" s="722"/>
      <c r="BO2825" s="722"/>
      <c r="BP2825" s="722"/>
      <c r="BQ2825" s="722"/>
      <c r="BR2825" s="722"/>
      <c r="BS2825" s="722"/>
      <c r="BT2825" s="722"/>
      <c r="BU2825" s="722"/>
      <c r="BV2825" s="722"/>
      <c r="BW2825" s="722"/>
      <c r="BX2825" s="722"/>
      <c r="BY2825" s="722"/>
      <c r="BZ2825" s="722"/>
      <c r="CA2825" s="722"/>
      <c r="CB2825" s="722"/>
      <c r="CC2825" s="722"/>
      <c r="CD2825" s="722"/>
      <c r="CE2825" s="722"/>
      <c r="CF2825" s="722"/>
      <c r="CG2825" s="722"/>
      <c r="CH2825" s="722"/>
      <c r="CI2825" s="722"/>
      <c r="CJ2825" s="722"/>
      <c r="CK2825" s="722"/>
      <c r="CL2825" s="722"/>
      <c r="CM2825" s="722"/>
      <c r="CN2825" s="722"/>
      <c r="CO2825" s="722"/>
      <c r="CP2825" s="722"/>
      <c r="CQ2825" s="722"/>
      <c r="CR2825" s="722"/>
      <c r="CS2825" s="722"/>
    </row>
    <row r="2826" spans="1:97" s="1376" customFormat="1">
      <c r="A2826" s="722"/>
      <c r="B2826" s="722"/>
      <c r="C2826" s="722"/>
      <c r="D2826" s="722"/>
      <c r="E2826" s="722"/>
      <c r="F2826" s="757"/>
      <c r="G2826" s="757"/>
      <c r="H2826" s="757"/>
      <c r="I2826" s="757"/>
      <c r="J2826" s="757"/>
      <c r="K2826" s="758"/>
      <c r="L2826" s="758"/>
      <c r="M2826" s="722"/>
      <c r="N2826" s="736"/>
      <c r="O2826" s="736"/>
      <c r="P2826" s="736"/>
      <c r="Q2826" s="736"/>
      <c r="R2826" s="736"/>
      <c r="S2826" s="736"/>
      <c r="T2826" s="736"/>
      <c r="U2826" s="736"/>
      <c r="BA2826" s="722"/>
      <c r="BB2826" s="722"/>
      <c r="BC2826" s="722"/>
      <c r="BD2826" s="722"/>
      <c r="BE2826" s="722"/>
      <c r="BF2826" s="722"/>
      <c r="BG2826" s="722"/>
      <c r="BH2826" s="722"/>
      <c r="BI2826" s="722"/>
      <c r="BJ2826" s="722"/>
      <c r="BK2826" s="722"/>
      <c r="BL2826" s="722"/>
      <c r="BM2826" s="722"/>
      <c r="BN2826" s="722"/>
      <c r="BO2826" s="722"/>
      <c r="BP2826" s="722"/>
      <c r="BQ2826" s="722"/>
      <c r="BR2826" s="722"/>
      <c r="BS2826" s="722"/>
      <c r="BT2826" s="722"/>
      <c r="BU2826" s="722"/>
      <c r="BV2826" s="722"/>
      <c r="BW2826" s="722"/>
      <c r="BX2826" s="722"/>
      <c r="BY2826" s="722"/>
      <c r="BZ2826" s="722"/>
      <c r="CA2826" s="722"/>
      <c r="CB2826" s="722"/>
      <c r="CC2826" s="722"/>
      <c r="CD2826" s="722"/>
      <c r="CE2826" s="722"/>
      <c r="CF2826" s="722"/>
      <c r="CG2826" s="722"/>
      <c r="CH2826" s="722"/>
      <c r="CI2826" s="722"/>
      <c r="CJ2826" s="722"/>
      <c r="CK2826" s="722"/>
      <c r="CL2826" s="722"/>
      <c r="CM2826" s="722"/>
      <c r="CN2826" s="722"/>
      <c r="CO2826" s="722"/>
      <c r="CP2826" s="722"/>
      <c r="CQ2826" s="722"/>
      <c r="CR2826" s="722"/>
      <c r="CS2826" s="722"/>
    </row>
    <row r="2827" spans="1:97" s="1376" customFormat="1">
      <c r="A2827" s="722"/>
      <c r="B2827" s="722"/>
      <c r="C2827" s="722"/>
      <c r="D2827" s="722"/>
      <c r="E2827" s="722"/>
      <c r="F2827" s="757"/>
      <c r="G2827" s="757"/>
      <c r="H2827" s="757"/>
      <c r="I2827" s="757"/>
      <c r="J2827" s="757"/>
      <c r="K2827" s="758"/>
      <c r="L2827" s="758"/>
      <c r="M2827" s="722"/>
      <c r="N2827" s="736"/>
      <c r="O2827" s="736"/>
      <c r="P2827" s="736"/>
      <c r="Q2827" s="736"/>
      <c r="R2827" s="736"/>
      <c r="S2827" s="736"/>
      <c r="T2827" s="736"/>
      <c r="U2827" s="736"/>
      <c r="BA2827" s="722"/>
      <c r="BB2827" s="722"/>
      <c r="BC2827" s="722"/>
      <c r="BD2827" s="722"/>
      <c r="BE2827" s="722"/>
      <c r="BF2827" s="722"/>
      <c r="BG2827" s="722"/>
      <c r="BH2827" s="722"/>
      <c r="BI2827" s="722"/>
      <c r="BJ2827" s="722"/>
      <c r="BK2827" s="722"/>
      <c r="BL2827" s="722"/>
      <c r="BM2827" s="722"/>
      <c r="BN2827" s="722"/>
      <c r="BO2827" s="722"/>
      <c r="BP2827" s="722"/>
      <c r="BQ2827" s="722"/>
      <c r="BR2827" s="722"/>
      <c r="BS2827" s="722"/>
      <c r="BT2827" s="722"/>
      <c r="BU2827" s="722"/>
      <c r="BV2827" s="722"/>
      <c r="BW2827" s="722"/>
      <c r="BX2827" s="722"/>
      <c r="BY2827" s="722"/>
      <c r="BZ2827" s="722"/>
      <c r="CA2827" s="722"/>
      <c r="CB2827" s="722"/>
      <c r="CC2827" s="722"/>
      <c r="CD2827" s="722"/>
      <c r="CE2827" s="722"/>
      <c r="CF2827" s="722"/>
      <c r="CG2827" s="722"/>
      <c r="CH2827" s="722"/>
      <c r="CI2827" s="722"/>
      <c r="CJ2827" s="722"/>
      <c r="CK2827" s="722"/>
      <c r="CL2827" s="722"/>
      <c r="CM2827" s="722"/>
      <c r="CN2827" s="722"/>
      <c r="CO2827" s="722"/>
      <c r="CP2827" s="722"/>
      <c r="CQ2827" s="722"/>
      <c r="CR2827" s="722"/>
      <c r="CS2827" s="722"/>
    </row>
    <row r="2828" spans="1:97" s="1376" customFormat="1">
      <c r="A2828" s="722"/>
      <c r="B2828" s="722"/>
      <c r="C2828" s="722"/>
      <c r="D2828" s="722"/>
      <c r="E2828" s="722"/>
      <c r="F2828" s="757"/>
      <c r="G2828" s="757"/>
      <c r="H2828" s="757"/>
      <c r="I2828" s="757"/>
      <c r="J2828" s="757"/>
      <c r="K2828" s="758"/>
      <c r="L2828" s="758"/>
      <c r="M2828" s="722"/>
      <c r="N2828" s="736"/>
      <c r="O2828" s="736"/>
      <c r="P2828" s="736"/>
      <c r="Q2828" s="736"/>
      <c r="R2828" s="736"/>
      <c r="S2828" s="736"/>
      <c r="T2828" s="736"/>
      <c r="U2828" s="736"/>
      <c r="BA2828" s="722"/>
      <c r="BB2828" s="722"/>
      <c r="BC2828" s="722"/>
      <c r="BD2828" s="722"/>
      <c r="BE2828" s="722"/>
      <c r="BF2828" s="722"/>
      <c r="BG2828" s="722"/>
      <c r="BH2828" s="722"/>
      <c r="BI2828" s="722"/>
      <c r="BJ2828" s="722"/>
      <c r="BK2828" s="722"/>
      <c r="BL2828" s="722"/>
      <c r="BM2828" s="722"/>
      <c r="BN2828" s="722"/>
      <c r="BO2828" s="722"/>
      <c r="BP2828" s="722"/>
      <c r="BQ2828" s="722"/>
      <c r="BR2828" s="722"/>
      <c r="BS2828" s="722"/>
      <c r="BT2828" s="722"/>
      <c r="BU2828" s="722"/>
      <c r="BV2828" s="722"/>
      <c r="BW2828" s="722"/>
      <c r="BX2828" s="722"/>
      <c r="BY2828" s="722"/>
      <c r="BZ2828" s="722"/>
      <c r="CA2828" s="722"/>
      <c r="CB2828" s="722"/>
      <c r="CC2828" s="722"/>
      <c r="CD2828" s="722"/>
      <c r="CE2828" s="722"/>
      <c r="CF2828" s="722"/>
      <c r="CG2828" s="722"/>
      <c r="CH2828" s="722"/>
      <c r="CI2828" s="722"/>
      <c r="CJ2828" s="722"/>
      <c r="CK2828" s="722"/>
      <c r="CL2828" s="722"/>
      <c r="CM2828" s="722"/>
      <c r="CN2828" s="722"/>
      <c r="CO2828" s="722"/>
      <c r="CP2828" s="722"/>
      <c r="CQ2828" s="722"/>
      <c r="CR2828" s="722"/>
      <c r="CS2828" s="722"/>
    </row>
    <row r="2829" spans="1:97" s="1376" customFormat="1">
      <c r="A2829" s="722"/>
      <c r="B2829" s="722"/>
      <c r="C2829" s="722"/>
      <c r="D2829" s="722"/>
      <c r="E2829" s="722"/>
      <c r="F2829" s="757"/>
      <c r="G2829" s="757"/>
      <c r="H2829" s="757"/>
      <c r="I2829" s="757"/>
      <c r="J2829" s="757"/>
      <c r="K2829" s="758"/>
      <c r="L2829" s="758"/>
      <c r="M2829" s="722"/>
      <c r="N2829" s="736"/>
      <c r="O2829" s="736"/>
      <c r="P2829" s="736"/>
      <c r="Q2829" s="736"/>
      <c r="R2829" s="736"/>
      <c r="S2829" s="736"/>
      <c r="T2829" s="736"/>
      <c r="U2829" s="736"/>
      <c r="BA2829" s="722"/>
      <c r="BB2829" s="722"/>
      <c r="BC2829" s="722"/>
      <c r="BD2829" s="722"/>
      <c r="BE2829" s="722"/>
      <c r="BF2829" s="722"/>
      <c r="BG2829" s="722"/>
      <c r="BH2829" s="722"/>
      <c r="BI2829" s="722"/>
      <c r="BJ2829" s="722"/>
      <c r="BK2829" s="722"/>
      <c r="BL2829" s="722"/>
      <c r="BM2829" s="722"/>
      <c r="BN2829" s="722"/>
      <c r="BO2829" s="722"/>
      <c r="BP2829" s="722"/>
      <c r="BQ2829" s="722"/>
      <c r="BR2829" s="722"/>
      <c r="BS2829" s="722"/>
      <c r="BT2829" s="722"/>
      <c r="BU2829" s="722"/>
      <c r="BV2829" s="722"/>
      <c r="BW2829" s="722"/>
      <c r="BX2829" s="722"/>
      <c r="BY2829" s="722"/>
      <c r="BZ2829" s="722"/>
      <c r="CA2829" s="722"/>
      <c r="CB2829" s="722"/>
      <c r="CC2829" s="722"/>
      <c r="CD2829" s="722"/>
      <c r="CE2829" s="722"/>
      <c r="CF2829" s="722"/>
      <c r="CG2829" s="722"/>
      <c r="CH2829" s="722"/>
      <c r="CI2829" s="722"/>
      <c r="CJ2829" s="722"/>
      <c r="CK2829" s="722"/>
      <c r="CL2829" s="722"/>
      <c r="CM2829" s="722"/>
      <c r="CN2829" s="722"/>
      <c r="CO2829" s="722"/>
      <c r="CP2829" s="722"/>
      <c r="CQ2829" s="722"/>
      <c r="CR2829" s="722"/>
      <c r="CS2829" s="722"/>
    </row>
    <row r="2830" spans="1:97" s="1376" customFormat="1">
      <c r="A2830" s="722"/>
      <c r="B2830" s="722"/>
      <c r="C2830" s="722"/>
      <c r="D2830" s="722"/>
      <c r="E2830" s="722"/>
      <c r="F2830" s="757"/>
      <c r="G2830" s="757"/>
      <c r="H2830" s="757"/>
      <c r="I2830" s="757"/>
      <c r="J2830" s="757"/>
      <c r="K2830" s="758"/>
      <c r="L2830" s="758"/>
      <c r="M2830" s="722"/>
      <c r="N2830" s="736"/>
      <c r="O2830" s="736"/>
      <c r="P2830" s="736"/>
      <c r="Q2830" s="736"/>
      <c r="R2830" s="736"/>
      <c r="S2830" s="736"/>
      <c r="T2830" s="736"/>
      <c r="U2830" s="736"/>
      <c r="BA2830" s="722"/>
      <c r="BB2830" s="722"/>
      <c r="BC2830" s="722"/>
      <c r="BD2830" s="722"/>
      <c r="BE2830" s="722"/>
      <c r="BF2830" s="722"/>
      <c r="BG2830" s="722"/>
      <c r="BH2830" s="722"/>
      <c r="BI2830" s="722"/>
      <c r="BJ2830" s="722"/>
      <c r="BK2830" s="722"/>
      <c r="BL2830" s="722"/>
      <c r="BM2830" s="722"/>
      <c r="BN2830" s="722"/>
      <c r="BO2830" s="722"/>
      <c r="BP2830" s="722"/>
      <c r="BQ2830" s="722"/>
      <c r="BR2830" s="722"/>
      <c r="BS2830" s="722"/>
      <c r="BT2830" s="722"/>
      <c r="BU2830" s="722"/>
      <c r="BV2830" s="722"/>
      <c r="BW2830" s="722"/>
      <c r="BX2830" s="722"/>
      <c r="BY2830" s="722"/>
      <c r="BZ2830" s="722"/>
      <c r="CA2830" s="722"/>
      <c r="CB2830" s="722"/>
      <c r="CC2830" s="722"/>
      <c r="CD2830" s="722"/>
      <c r="CE2830" s="722"/>
      <c r="CF2830" s="722"/>
      <c r="CG2830" s="722"/>
      <c r="CH2830" s="722"/>
      <c r="CI2830" s="722"/>
      <c r="CJ2830" s="722"/>
      <c r="CK2830" s="722"/>
      <c r="CL2830" s="722"/>
      <c r="CM2830" s="722"/>
      <c r="CN2830" s="722"/>
      <c r="CO2830" s="722"/>
      <c r="CP2830" s="722"/>
      <c r="CQ2830" s="722"/>
      <c r="CR2830" s="722"/>
      <c r="CS2830" s="722"/>
    </row>
    <row r="2831" spans="1:97" s="1376" customFormat="1">
      <c r="A2831" s="722"/>
      <c r="B2831" s="722"/>
      <c r="C2831" s="722"/>
      <c r="D2831" s="722"/>
      <c r="E2831" s="722"/>
      <c r="F2831" s="757"/>
      <c r="G2831" s="757"/>
      <c r="H2831" s="757"/>
      <c r="I2831" s="757"/>
      <c r="J2831" s="757"/>
      <c r="K2831" s="758"/>
      <c r="L2831" s="758"/>
      <c r="M2831" s="722"/>
      <c r="N2831" s="736"/>
      <c r="O2831" s="736"/>
      <c r="P2831" s="736"/>
      <c r="Q2831" s="736"/>
      <c r="R2831" s="736"/>
      <c r="S2831" s="736"/>
      <c r="T2831" s="736"/>
      <c r="U2831" s="736"/>
      <c r="BA2831" s="722"/>
      <c r="BB2831" s="722"/>
      <c r="BC2831" s="722"/>
      <c r="BD2831" s="722"/>
      <c r="BE2831" s="722"/>
      <c r="BF2831" s="722"/>
      <c r="BG2831" s="722"/>
      <c r="BH2831" s="722"/>
      <c r="BI2831" s="722"/>
      <c r="BJ2831" s="722"/>
      <c r="BK2831" s="722"/>
      <c r="BL2831" s="722"/>
      <c r="BM2831" s="722"/>
      <c r="BN2831" s="722"/>
      <c r="BO2831" s="722"/>
      <c r="BP2831" s="722"/>
      <c r="BQ2831" s="722"/>
      <c r="BR2831" s="722"/>
      <c r="BS2831" s="722"/>
      <c r="BT2831" s="722"/>
      <c r="BU2831" s="722"/>
      <c r="BV2831" s="722"/>
      <c r="BW2831" s="722"/>
      <c r="BX2831" s="722"/>
      <c r="BY2831" s="722"/>
      <c r="BZ2831" s="722"/>
      <c r="CA2831" s="722"/>
      <c r="CB2831" s="722"/>
      <c r="CC2831" s="722"/>
      <c r="CD2831" s="722"/>
      <c r="CE2831" s="722"/>
      <c r="CF2831" s="722"/>
      <c r="CG2831" s="722"/>
      <c r="CH2831" s="722"/>
      <c r="CI2831" s="722"/>
      <c r="CJ2831" s="722"/>
      <c r="CK2831" s="722"/>
      <c r="CL2831" s="722"/>
      <c r="CM2831" s="722"/>
      <c r="CN2831" s="722"/>
      <c r="CO2831" s="722"/>
      <c r="CP2831" s="722"/>
      <c r="CQ2831" s="722"/>
      <c r="CR2831" s="722"/>
      <c r="CS2831" s="722"/>
    </row>
    <row r="2832" spans="1:97" s="1376" customFormat="1">
      <c r="A2832" s="722"/>
      <c r="B2832" s="722"/>
      <c r="C2832" s="722"/>
      <c r="D2832" s="722"/>
      <c r="E2832" s="722"/>
      <c r="F2832" s="757"/>
      <c r="G2832" s="757"/>
      <c r="H2832" s="757"/>
      <c r="I2832" s="757"/>
      <c r="J2832" s="757"/>
      <c r="K2832" s="758"/>
      <c r="L2832" s="758"/>
      <c r="M2832" s="722"/>
      <c r="N2832" s="736"/>
      <c r="O2832" s="736"/>
      <c r="P2832" s="736"/>
      <c r="Q2832" s="736"/>
      <c r="R2832" s="736"/>
      <c r="S2832" s="736"/>
      <c r="T2832" s="736"/>
      <c r="U2832" s="736"/>
      <c r="BA2832" s="722"/>
      <c r="BB2832" s="722"/>
      <c r="BC2832" s="722"/>
      <c r="BD2832" s="722"/>
      <c r="BE2832" s="722"/>
      <c r="BF2832" s="722"/>
      <c r="BG2832" s="722"/>
      <c r="BH2832" s="722"/>
      <c r="BI2832" s="722"/>
      <c r="BJ2832" s="722"/>
      <c r="BK2832" s="722"/>
      <c r="BL2832" s="722"/>
      <c r="BM2832" s="722"/>
      <c r="BN2832" s="722"/>
      <c r="BO2832" s="722"/>
      <c r="BP2832" s="722"/>
      <c r="BQ2832" s="722"/>
      <c r="BR2832" s="722"/>
      <c r="BS2832" s="722"/>
      <c r="BT2832" s="722"/>
      <c r="BU2832" s="722"/>
      <c r="BV2832" s="722"/>
      <c r="BW2832" s="722"/>
      <c r="BX2832" s="722"/>
      <c r="BY2832" s="722"/>
      <c r="BZ2832" s="722"/>
      <c r="CA2832" s="722"/>
      <c r="CB2832" s="722"/>
      <c r="CC2832" s="722"/>
      <c r="CD2832" s="722"/>
      <c r="CE2832" s="722"/>
      <c r="CF2832" s="722"/>
      <c r="CG2832" s="722"/>
      <c r="CH2832" s="722"/>
      <c r="CI2832" s="722"/>
      <c r="CJ2832" s="722"/>
      <c r="CK2832" s="722"/>
      <c r="CL2832" s="722"/>
      <c r="CM2832" s="722"/>
      <c r="CN2832" s="722"/>
      <c r="CO2832" s="722"/>
      <c r="CP2832" s="722"/>
      <c r="CQ2832" s="722"/>
      <c r="CR2832" s="722"/>
      <c r="CS2832" s="722"/>
    </row>
    <row r="2833" spans="1:97" s="1376" customFormat="1">
      <c r="A2833" s="722"/>
      <c r="B2833" s="722"/>
      <c r="C2833" s="722"/>
      <c r="D2833" s="722"/>
      <c r="E2833" s="722"/>
      <c r="F2833" s="757"/>
      <c r="G2833" s="757"/>
      <c r="H2833" s="757"/>
      <c r="I2833" s="757"/>
      <c r="J2833" s="757"/>
      <c r="K2833" s="758"/>
      <c r="L2833" s="758"/>
      <c r="M2833" s="722"/>
      <c r="N2833" s="736"/>
      <c r="O2833" s="736"/>
      <c r="P2833" s="736"/>
      <c r="Q2833" s="736"/>
      <c r="R2833" s="736"/>
      <c r="S2833" s="736"/>
      <c r="T2833" s="736"/>
      <c r="U2833" s="736"/>
      <c r="BA2833" s="722"/>
      <c r="BB2833" s="722"/>
      <c r="BC2833" s="722"/>
      <c r="BD2833" s="722"/>
      <c r="BE2833" s="722"/>
      <c r="BF2833" s="722"/>
      <c r="BG2833" s="722"/>
      <c r="BH2833" s="722"/>
      <c r="BI2833" s="722"/>
      <c r="BJ2833" s="722"/>
      <c r="BK2833" s="722"/>
      <c r="BL2833" s="722"/>
      <c r="BM2833" s="722"/>
      <c r="BN2833" s="722"/>
      <c r="BO2833" s="722"/>
      <c r="BP2833" s="722"/>
      <c r="BQ2833" s="722"/>
      <c r="BR2833" s="722"/>
      <c r="BS2833" s="722"/>
      <c r="BT2833" s="722"/>
      <c r="BU2833" s="722"/>
      <c r="BV2833" s="722"/>
      <c r="BW2833" s="722"/>
      <c r="BX2833" s="722"/>
      <c r="BY2833" s="722"/>
      <c r="BZ2833" s="722"/>
      <c r="CA2833" s="722"/>
      <c r="CB2833" s="722"/>
      <c r="CC2833" s="722"/>
      <c r="CD2833" s="722"/>
      <c r="CE2833" s="722"/>
      <c r="CF2833" s="722"/>
      <c r="CG2833" s="722"/>
      <c r="CH2833" s="722"/>
      <c r="CI2833" s="722"/>
      <c r="CJ2833" s="722"/>
      <c r="CK2833" s="722"/>
      <c r="CL2833" s="722"/>
      <c r="CM2833" s="722"/>
      <c r="CN2833" s="722"/>
      <c r="CO2833" s="722"/>
      <c r="CP2833" s="722"/>
      <c r="CQ2833" s="722"/>
      <c r="CR2833" s="722"/>
      <c r="CS2833" s="722"/>
    </row>
    <row r="2834" spans="1:97" s="1376" customFormat="1">
      <c r="A2834" s="722"/>
      <c r="B2834" s="722"/>
      <c r="C2834" s="722"/>
      <c r="D2834" s="722"/>
      <c r="E2834" s="722"/>
      <c r="F2834" s="757"/>
      <c r="G2834" s="757"/>
      <c r="H2834" s="757"/>
      <c r="I2834" s="757"/>
      <c r="J2834" s="757"/>
      <c r="K2834" s="758"/>
      <c r="L2834" s="758"/>
      <c r="M2834" s="722"/>
      <c r="N2834" s="736"/>
      <c r="O2834" s="736"/>
      <c r="P2834" s="736"/>
      <c r="Q2834" s="736"/>
      <c r="R2834" s="736"/>
      <c r="S2834" s="736"/>
      <c r="T2834" s="736"/>
      <c r="U2834" s="736"/>
      <c r="BA2834" s="722"/>
      <c r="BB2834" s="722"/>
      <c r="BC2834" s="722"/>
      <c r="BD2834" s="722"/>
      <c r="BE2834" s="722"/>
      <c r="BF2834" s="722"/>
      <c r="BG2834" s="722"/>
      <c r="BH2834" s="722"/>
      <c r="BI2834" s="722"/>
      <c r="BJ2834" s="722"/>
      <c r="BK2834" s="722"/>
      <c r="BL2834" s="722"/>
      <c r="BM2834" s="722"/>
      <c r="BN2834" s="722"/>
      <c r="BO2834" s="722"/>
      <c r="BP2834" s="722"/>
      <c r="BQ2834" s="722"/>
      <c r="BR2834" s="722"/>
      <c r="BS2834" s="722"/>
      <c r="BT2834" s="722"/>
      <c r="BU2834" s="722"/>
      <c r="BV2834" s="722"/>
      <c r="BW2834" s="722"/>
      <c r="BX2834" s="722"/>
      <c r="BY2834" s="722"/>
      <c r="BZ2834" s="722"/>
      <c r="CA2834" s="722"/>
      <c r="CB2834" s="722"/>
      <c r="CC2834" s="722"/>
      <c r="CD2834" s="722"/>
      <c r="CE2834" s="722"/>
      <c r="CF2834" s="722"/>
      <c r="CG2834" s="722"/>
      <c r="CH2834" s="722"/>
      <c r="CI2834" s="722"/>
      <c r="CJ2834" s="722"/>
      <c r="CK2834" s="722"/>
      <c r="CL2834" s="722"/>
      <c r="CM2834" s="722"/>
      <c r="CN2834" s="722"/>
      <c r="CO2834" s="722"/>
      <c r="CP2834" s="722"/>
      <c r="CQ2834" s="722"/>
      <c r="CR2834" s="722"/>
      <c r="CS2834" s="722"/>
    </row>
    <row r="2835" spans="1:97" s="1376" customFormat="1">
      <c r="A2835" s="722"/>
      <c r="B2835" s="722"/>
      <c r="C2835" s="722"/>
      <c r="D2835" s="722"/>
      <c r="E2835" s="722"/>
      <c r="F2835" s="757"/>
      <c r="G2835" s="757"/>
      <c r="H2835" s="757"/>
      <c r="I2835" s="757"/>
      <c r="J2835" s="757"/>
      <c r="K2835" s="758"/>
      <c r="L2835" s="758"/>
      <c r="M2835" s="722"/>
      <c r="N2835" s="736"/>
      <c r="O2835" s="736"/>
      <c r="P2835" s="736"/>
      <c r="Q2835" s="736"/>
      <c r="R2835" s="736"/>
      <c r="S2835" s="736"/>
      <c r="T2835" s="736"/>
      <c r="U2835" s="736"/>
      <c r="BA2835" s="722"/>
      <c r="BB2835" s="722"/>
      <c r="BC2835" s="722"/>
      <c r="BD2835" s="722"/>
      <c r="BE2835" s="722"/>
      <c r="BF2835" s="722"/>
      <c r="BG2835" s="722"/>
      <c r="BH2835" s="722"/>
      <c r="BI2835" s="722"/>
      <c r="BJ2835" s="722"/>
      <c r="BK2835" s="722"/>
      <c r="BL2835" s="722"/>
      <c r="BM2835" s="722"/>
      <c r="BN2835" s="722"/>
      <c r="BO2835" s="722"/>
      <c r="BP2835" s="722"/>
      <c r="BQ2835" s="722"/>
      <c r="BR2835" s="722"/>
      <c r="BS2835" s="722"/>
      <c r="BT2835" s="722"/>
      <c r="BU2835" s="722"/>
      <c r="BV2835" s="722"/>
      <c r="BW2835" s="722"/>
      <c r="BX2835" s="722"/>
      <c r="BY2835" s="722"/>
      <c r="BZ2835" s="722"/>
      <c r="CA2835" s="722"/>
      <c r="CB2835" s="722"/>
      <c r="CC2835" s="722"/>
      <c r="CD2835" s="722"/>
      <c r="CE2835" s="722"/>
      <c r="CF2835" s="722"/>
      <c r="CG2835" s="722"/>
      <c r="CH2835" s="722"/>
      <c r="CI2835" s="722"/>
      <c r="CJ2835" s="722"/>
      <c r="CK2835" s="722"/>
      <c r="CL2835" s="722"/>
      <c r="CM2835" s="722"/>
      <c r="CN2835" s="722"/>
      <c r="CO2835" s="722"/>
      <c r="CP2835" s="722"/>
      <c r="CQ2835" s="722"/>
      <c r="CR2835" s="722"/>
      <c r="CS2835" s="722"/>
    </row>
    <row r="2836" spans="1:97" s="1376" customFormat="1">
      <c r="A2836" s="722"/>
      <c r="B2836" s="722"/>
      <c r="C2836" s="722"/>
      <c r="D2836" s="722"/>
      <c r="E2836" s="722"/>
      <c r="F2836" s="757"/>
      <c r="G2836" s="757"/>
      <c r="H2836" s="757"/>
      <c r="I2836" s="757"/>
      <c r="J2836" s="757"/>
      <c r="K2836" s="758"/>
      <c r="L2836" s="758"/>
      <c r="M2836" s="722"/>
      <c r="N2836" s="736"/>
      <c r="O2836" s="736"/>
      <c r="P2836" s="736"/>
      <c r="Q2836" s="736"/>
      <c r="R2836" s="736"/>
      <c r="S2836" s="736"/>
      <c r="T2836" s="736"/>
      <c r="U2836" s="736"/>
      <c r="BA2836" s="722"/>
      <c r="BB2836" s="722"/>
      <c r="BC2836" s="722"/>
      <c r="BD2836" s="722"/>
      <c r="BE2836" s="722"/>
      <c r="BF2836" s="722"/>
      <c r="BG2836" s="722"/>
      <c r="BH2836" s="722"/>
      <c r="BI2836" s="722"/>
      <c r="BJ2836" s="722"/>
      <c r="BK2836" s="722"/>
      <c r="BL2836" s="722"/>
      <c r="BM2836" s="722"/>
      <c r="BN2836" s="722"/>
      <c r="BO2836" s="722"/>
      <c r="BP2836" s="722"/>
      <c r="BQ2836" s="722"/>
      <c r="BR2836" s="722"/>
      <c r="BS2836" s="722"/>
      <c r="BT2836" s="722"/>
      <c r="BU2836" s="722"/>
      <c r="BV2836" s="722"/>
      <c r="BW2836" s="722"/>
      <c r="BX2836" s="722"/>
      <c r="BY2836" s="722"/>
      <c r="BZ2836" s="722"/>
      <c r="CA2836" s="722"/>
      <c r="CB2836" s="722"/>
      <c r="CC2836" s="722"/>
      <c r="CD2836" s="722"/>
      <c r="CE2836" s="722"/>
      <c r="CF2836" s="722"/>
      <c r="CG2836" s="722"/>
      <c r="CH2836" s="722"/>
      <c r="CI2836" s="722"/>
      <c r="CJ2836" s="722"/>
      <c r="CK2836" s="722"/>
      <c r="CL2836" s="722"/>
      <c r="CM2836" s="722"/>
      <c r="CN2836" s="722"/>
      <c r="CO2836" s="722"/>
      <c r="CP2836" s="722"/>
      <c r="CQ2836" s="722"/>
      <c r="CR2836" s="722"/>
      <c r="CS2836" s="722"/>
    </row>
    <row r="2837" spans="1:97" s="1376" customFormat="1">
      <c r="A2837" s="722"/>
      <c r="B2837" s="722"/>
      <c r="C2837" s="722"/>
      <c r="D2837" s="722"/>
      <c r="E2837" s="722"/>
      <c r="F2837" s="757"/>
      <c r="G2837" s="757"/>
      <c r="H2837" s="757"/>
      <c r="I2837" s="757"/>
      <c r="J2837" s="757"/>
      <c r="K2837" s="758"/>
      <c r="L2837" s="758"/>
      <c r="M2837" s="722"/>
      <c r="N2837" s="736"/>
      <c r="O2837" s="736"/>
      <c r="P2837" s="736"/>
      <c r="Q2837" s="736"/>
      <c r="R2837" s="736"/>
      <c r="S2837" s="736"/>
      <c r="T2837" s="736"/>
      <c r="U2837" s="736"/>
      <c r="BA2837" s="722"/>
      <c r="BB2837" s="722"/>
      <c r="BC2837" s="722"/>
      <c r="BD2837" s="722"/>
      <c r="BE2837" s="722"/>
      <c r="BF2837" s="722"/>
      <c r="BG2837" s="722"/>
      <c r="BH2837" s="722"/>
      <c r="BI2837" s="722"/>
      <c r="BJ2837" s="722"/>
      <c r="BK2837" s="722"/>
      <c r="BL2837" s="722"/>
      <c r="BM2837" s="722"/>
      <c r="BN2837" s="722"/>
      <c r="BO2837" s="722"/>
      <c r="BP2837" s="722"/>
      <c r="BQ2837" s="722"/>
      <c r="BR2837" s="722"/>
      <c r="BS2837" s="722"/>
      <c r="BT2837" s="722"/>
      <c r="BU2837" s="722"/>
      <c r="BV2837" s="722"/>
      <c r="BW2837" s="722"/>
      <c r="BX2837" s="722"/>
      <c r="BY2837" s="722"/>
      <c r="BZ2837" s="722"/>
      <c r="CA2837" s="722"/>
      <c r="CB2837" s="722"/>
      <c r="CC2837" s="722"/>
      <c r="CD2837" s="722"/>
      <c r="CE2837" s="722"/>
      <c r="CF2837" s="722"/>
      <c r="CG2837" s="722"/>
      <c r="CH2837" s="722"/>
      <c r="CI2837" s="722"/>
      <c r="CJ2837" s="722"/>
      <c r="CK2837" s="722"/>
      <c r="CL2837" s="722"/>
      <c r="CM2837" s="722"/>
      <c r="CN2837" s="722"/>
      <c r="CO2837" s="722"/>
      <c r="CP2837" s="722"/>
      <c r="CQ2837" s="722"/>
      <c r="CR2837" s="722"/>
      <c r="CS2837" s="722"/>
    </row>
    <row r="2838" spans="1:97" s="1376" customFormat="1">
      <c r="A2838" s="722"/>
      <c r="B2838" s="722"/>
      <c r="C2838" s="722"/>
      <c r="D2838" s="722"/>
      <c r="E2838" s="722"/>
      <c r="F2838" s="757"/>
      <c r="G2838" s="757"/>
      <c r="H2838" s="757"/>
      <c r="I2838" s="757"/>
      <c r="J2838" s="757"/>
      <c r="K2838" s="758"/>
      <c r="L2838" s="758"/>
      <c r="M2838" s="722"/>
      <c r="N2838" s="736"/>
      <c r="O2838" s="736"/>
      <c r="P2838" s="736"/>
      <c r="Q2838" s="736"/>
      <c r="R2838" s="736"/>
      <c r="S2838" s="736"/>
      <c r="T2838" s="736"/>
      <c r="U2838" s="736"/>
      <c r="BA2838" s="722"/>
      <c r="BB2838" s="722"/>
      <c r="BC2838" s="722"/>
      <c r="BD2838" s="722"/>
      <c r="BE2838" s="722"/>
      <c r="BF2838" s="722"/>
      <c r="BG2838" s="722"/>
      <c r="BH2838" s="722"/>
      <c r="BI2838" s="722"/>
      <c r="BJ2838" s="722"/>
      <c r="BK2838" s="722"/>
      <c r="BL2838" s="722"/>
      <c r="BM2838" s="722"/>
      <c r="BN2838" s="722"/>
      <c r="BO2838" s="722"/>
      <c r="BP2838" s="722"/>
      <c r="BQ2838" s="722"/>
      <c r="BR2838" s="722"/>
      <c r="BS2838" s="722"/>
      <c r="BT2838" s="722"/>
      <c r="BU2838" s="722"/>
      <c r="BV2838" s="722"/>
      <c r="BW2838" s="722"/>
      <c r="BX2838" s="722"/>
      <c r="BY2838" s="722"/>
      <c r="BZ2838" s="722"/>
      <c r="CA2838" s="722"/>
      <c r="CB2838" s="722"/>
      <c r="CC2838" s="722"/>
      <c r="CD2838" s="722"/>
      <c r="CE2838" s="722"/>
      <c r="CF2838" s="722"/>
      <c r="CG2838" s="722"/>
      <c r="CH2838" s="722"/>
      <c r="CI2838" s="722"/>
      <c r="CJ2838" s="722"/>
      <c r="CK2838" s="722"/>
      <c r="CL2838" s="722"/>
      <c r="CM2838" s="722"/>
      <c r="CN2838" s="722"/>
      <c r="CO2838" s="722"/>
      <c r="CP2838" s="722"/>
      <c r="CQ2838" s="722"/>
      <c r="CR2838" s="722"/>
      <c r="CS2838" s="722"/>
    </row>
    <row r="2839" spans="1:97" s="1376" customFormat="1">
      <c r="A2839" s="722"/>
      <c r="B2839" s="722"/>
      <c r="C2839" s="722"/>
      <c r="D2839" s="722"/>
      <c r="E2839" s="722"/>
      <c r="F2839" s="757"/>
      <c r="G2839" s="757"/>
      <c r="H2839" s="757"/>
      <c r="I2839" s="757"/>
      <c r="J2839" s="757"/>
      <c r="K2839" s="758"/>
      <c r="L2839" s="758"/>
      <c r="M2839" s="722"/>
      <c r="N2839" s="736"/>
      <c r="O2839" s="736"/>
      <c r="P2839" s="736"/>
      <c r="Q2839" s="736"/>
      <c r="R2839" s="736"/>
      <c r="S2839" s="736"/>
      <c r="T2839" s="736"/>
      <c r="U2839" s="736"/>
      <c r="BA2839" s="722"/>
      <c r="BB2839" s="722"/>
      <c r="BC2839" s="722"/>
      <c r="BD2839" s="722"/>
      <c r="BE2839" s="722"/>
      <c r="BF2839" s="722"/>
      <c r="BG2839" s="722"/>
      <c r="BH2839" s="722"/>
      <c r="BI2839" s="722"/>
      <c r="BJ2839" s="722"/>
      <c r="BK2839" s="722"/>
      <c r="BL2839" s="722"/>
      <c r="BM2839" s="722"/>
      <c r="BN2839" s="722"/>
      <c r="BO2839" s="722"/>
      <c r="BP2839" s="722"/>
      <c r="BQ2839" s="722"/>
      <c r="BR2839" s="722"/>
      <c r="BS2839" s="722"/>
      <c r="BT2839" s="722"/>
      <c r="BU2839" s="722"/>
      <c r="BV2839" s="722"/>
      <c r="BW2839" s="722"/>
      <c r="BX2839" s="722"/>
      <c r="BY2839" s="722"/>
      <c r="BZ2839" s="722"/>
      <c r="CA2839" s="722"/>
      <c r="CB2839" s="722"/>
      <c r="CC2839" s="722"/>
      <c r="CD2839" s="722"/>
      <c r="CE2839" s="722"/>
      <c r="CF2839" s="722"/>
      <c r="CG2839" s="722"/>
      <c r="CH2839" s="722"/>
      <c r="CI2839" s="722"/>
      <c r="CJ2839" s="722"/>
      <c r="CK2839" s="722"/>
      <c r="CL2839" s="722"/>
      <c r="CM2839" s="722"/>
      <c r="CN2839" s="722"/>
      <c r="CO2839" s="722"/>
      <c r="CP2839" s="722"/>
      <c r="CQ2839" s="722"/>
      <c r="CR2839" s="722"/>
      <c r="CS2839" s="722"/>
    </row>
    <row r="2840" spans="1:97" s="1376" customFormat="1">
      <c r="A2840" s="722"/>
      <c r="B2840" s="722"/>
      <c r="C2840" s="722"/>
      <c r="D2840" s="722"/>
      <c r="E2840" s="722"/>
      <c r="F2840" s="757"/>
      <c r="G2840" s="757"/>
      <c r="H2840" s="757"/>
      <c r="I2840" s="757"/>
      <c r="J2840" s="757"/>
      <c r="K2840" s="758"/>
      <c r="L2840" s="758"/>
      <c r="M2840" s="722"/>
      <c r="N2840" s="736"/>
      <c r="O2840" s="736"/>
      <c r="P2840" s="736"/>
      <c r="Q2840" s="736"/>
      <c r="R2840" s="736"/>
      <c r="S2840" s="736"/>
      <c r="T2840" s="736"/>
      <c r="U2840" s="736"/>
      <c r="BA2840" s="722"/>
      <c r="BB2840" s="722"/>
      <c r="BC2840" s="722"/>
      <c r="BD2840" s="722"/>
      <c r="BE2840" s="722"/>
      <c r="BF2840" s="722"/>
      <c r="BG2840" s="722"/>
      <c r="BH2840" s="722"/>
      <c r="BI2840" s="722"/>
      <c r="BJ2840" s="722"/>
      <c r="BK2840" s="722"/>
      <c r="BL2840" s="722"/>
      <c r="BM2840" s="722"/>
      <c r="BN2840" s="722"/>
      <c r="BO2840" s="722"/>
      <c r="BP2840" s="722"/>
      <c r="BQ2840" s="722"/>
      <c r="BR2840" s="722"/>
      <c r="BS2840" s="722"/>
      <c r="BT2840" s="722"/>
      <c r="BU2840" s="722"/>
      <c r="BV2840" s="722"/>
      <c r="BW2840" s="722"/>
      <c r="BX2840" s="722"/>
      <c r="BY2840" s="722"/>
      <c r="BZ2840" s="722"/>
      <c r="CA2840" s="722"/>
      <c r="CB2840" s="722"/>
      <c r="CC2840" s="722"/>
      <c r="CD2840" s="722"/>
      <c r="CE2840" s="722"/>
      <c r="CF2840" s="722"/>
      <c r="CG2840" s="722"/>
      <c r="CH2840" s="722"/>
      <c r="CI2840" s="722"/>
      <c r="CJ2840" s="722"/>
      <c r="CK2840" s="722"/>
      <c r="CL2840" s="722"/>
      <c r="CM2840" s="722"/>
      <c r="CN2840" s="722"/>
      <c r="CO2840" s="722"/>
      <c r="CP2840" s="722"/>
      <c r="CQ2840" s="722"/>
      <c r="CR2840" s="722"/>
      <c r="CS2840" s="722"/>
    </row>
    <row r="2841" spans="1:97" s="1376" customFormat="1">
      <c r="A2841" s="722"/>
      <c r="B2841" s="722"/>
      <c r="C2841" s="722"/>
      <c r="D2841" s="722"/>
      <c r="E2841" s="722"/>
      <c r="F2841" s="757"/>
      <c r="G2841" s="757"/>
      <c r="H2841" s="757"/>
      <c r="I2841" s="757"/>
      <c r="J2841" s="757"/>
      <c r="K2841" s="758"/>
      <c r="L2841" s="758"/>
      <c r="M2841" s="722"/>
      <c r="N2841" s="736"/>
      <c r="O2841" s="736"/>
      <c r="P2841" s="736"/>
      <c r="Q2841" s="736"/>
      <c r="R2841" s="736"/>
      <c r="S2841" s="736"/>
      <c r="T2841" s="736"/>
      <c r="U2841" s="736"/>
      <c r="BA2841" s="722"/>
      <c r="BB2841" s="722"/>
      <c r="BC2841" s="722"/>
      <c r="BD2841" s="722"/>
      <c r="BE2841" s="722"/>
      <c r="BF2841" s="722"/>
      <c r="BG2841" s="722"/>
      <c r="BH2841" s="722"/>
      <c r="BI2841" s="722"/>
      <c r="BJ2841" s="722"/>
      <c r="BK2841" s="722"/>
      <c r="BL2841" s="722"/>
      <c r="BM2841" s="722"/>
      <c r="BN2841" s="722"/>
      <c r="BO2841" s="722"/>
      <c r="BP2841" s="722"/>
      <c r="BQ2841" s="722"/>
      <c r="BR2841" s="722"/>
      <c r="BS2841" s="722"/>
      <c r="BT2841" s="722"/>
      <c r="BU2841" s="722"/>
      <c r="BV2841" s="722"/>
      <c r="BW2841" s="722"/>
      <c r="BX2841" s="722"/>
      <c r="BY2841" s="722"/>
      <c r="BZ2841" s="722"/>
      <c r="CA2841" s="722"/>
      <c r="CB2841" s="722"/>
      <c r="CC2841" s="722"/>
      <c r="CD2841" s="722"/>
      <c r="CE2841" s="722"/>
      <c r="CF2841" s="722"/>
      <c r="CG2841" s="722"/>
      <c r="CH2841" s="722"/>
      <c r="CI2841" s="722"/>
      <c r="CJ2841" s="722"/>
      <c r="CK2841" s="722"/>
      <c r="CL2841" s="722"/>
      <c r="CM2841" s="722"/>
      <c r="CN2841" s="722"/>
      <c r="CO2841" s="722"/>
      <c r="CP2841" s="722"/>
      <c r="CQ2841" s="722"/>
      <c r="CR2841" s="722"/>
      <c r="CS2841" s="722"/>
    </row>
    <row r="2842" spans="1:97" s="1376" customFormat="1">
      <c r="A2842" s="722"/>
      <c r="B2842" s="722"/>
      <c r="C2842" s="722"/>
      <c r="D2842" s="722"/>
      <c r="E2842" s="722"/>
      <c r="F2842" s="757"/>
      <c r="G2842" s="757"/>
      <c r="H2842" s="757"/>
      <c r="I2842" s="757"/>
      <c r="J2842" s="757"/>
      <c r="K2842" s="758"/>
      <c r="L2842" s="758"/>
      <c r="M2842" s="722"/>
      <c r="N2842" s="736"/>
      <c r="O2842" s="736"/>
      <c r="P2842" s="736"/>
      <c r="Q2842" s="736"/>
      <c r="R2842" s="736"/>
      <c r="S2842" s="736"/>
      <c r="T2842" s="736"/>
      <c r="U2842" s="736"/>
      <c r="BA2842" s="722"/>
      <c r="BB2842" s="722"/>
      <c r="BC2842" s="722"/>
      <c r="BD2842" s="722"/>
      <c r="BE2842" s="722"/>
      <c r="BF2842" s="722"/>
      <c r="BG2842" s="722"/>
      <c r="BH2842" s="722"/>
      <c r="BI2842" s="722"/>
      <c r="BJ2842" s="722"/>
      <c r="BK2842" s="722"/>
      <c r="BL2842" s="722"/>
      <c r="BM2842" s="722"/>
      <c r="BN2842" s="722"/>
      <c r="BO2842" s="722"/>
      <c r="BP2842" s="722"/>
      <c r="BQ2842" s="722"/>
      <c r="BR2842" s="722"/>
      <c r="BS2842" s="722"/>
      <c r="BT2842" s="722"/>
      <c r="BU2842" s="722"/>
      <c r="BV2842" s="722"/>
      <c r="BW2842" s="722"/>
      <c r="BX2842" s="722"/>
      <c r="BY2842" s="722"/>
      <c r="BZ2842" s="722"/>
      <c r="CA2842" s="722"/>
      <c r="CB2842" s="722"/>
      <c r="CC2842" s="722"/>
      <c r="CD2842" s="722"/>
      <c r="CE2842" s="722"/>
      <c r="CF2842" s="722"/>
      <c r="CG2842" s="722"/>
      <c r="CH2842" s="722"/>
      <c r="CI2842" s="722"/>
      <c r="CJ2842" s="722"/>
      <c r="CK2842" s="722"/>
      <c r="CL2842" s="722"/>
      <c r="CM2842" s="722"/>
      <c r="CN2842" s="722"/>
      <c r="CO2842" s="722"/>
      <c r="CP2842" s="722"/>
      <c r="CQ2842" s="722"/>
      <c r="CR2842" s="722"/>
      <c r="CS2842" s="722"/>
    </row>
    <row r="2843" spans="1:97" s="1376" customFormat="1">
      <c r="A2843" s="722"/>
      <c r="B2843" s="722"/>
      <c r="C2843" s="722"/>
      <c r="D2843" s="722"/>
      <c r="E2843" s="722"/>
      <c r="F2843" s="757"/>
      <c r="G2843" s="757"/>
      <c r="H2843" s="757"/>
      <c r="I2843" s="757"/>
      <c r="J2843" s="757"/>
      <c r="K2843" s="758"/>
      <c r="L2843" s="758"/>
      <c r="M2843" s="722"/>
      <c r="N2843" s="736"/>
      <c r="O2843" s="736"/>
      <c r="P2843" s="736"/>
      <c r="Q2843" s="736"/>
      <c r="R2843" s="736"/>
      <c r="S2843" s="736"/>
      <c r="T2843" s="736"/>
      <c r="U2843" s="736"/>
      <c r="BA2843" s="722"/>
      <c r="BB2843" s="722"/>
      <c r="BC2843" s="722"/>
      <c r="BD2843" s="722"/>
      <c r="BE2843" s="722"/>
      <c r="BF2843" s="722"/>
      <c r="BG2843" s="722"/>
      <c r="BH2843" s="722"/>
      <c r="BI2843" s="722"/>
      <c r="BJ2843" s="722"/>
      <c r="BK2843" s="722"/>
      <c r="BL2843" s="722"/>
      <c r="BM2843" s="722"/>
      <c r="BN2843" s="722"/>
      <c r="BO2843" s="722"/>
      <c r="BP2843" s="722"/>
      <c r="BQ2843" s="722"/>
      <c r="BR2843" s="722"/>
      <c r="BS2843" s="722"/>
      <c r="BT2843" s="722"/>
      <c r="BU2843" s="722"/>
      <c r="BV2843" s="722"/>
      <c r="BW2843" s="722"/>
      <c r="BX2843" s="722"/>
      <c r="BY2843" s="722"/>
      <c r="BZ2843" s="722"/>
      <c r="CA2843" s="722"/>
      <c r="CB2843" s="722"/>
      <c r="CC2843" s="722"/>
      <c r="CD2843" s="722"/>
      <c r="CE2843" s="722"/>
      <c r="CF2843" s="722"/>
      <c r="CG2843" s="722"/>
      <c r="CH2843" s="722"/>
      <c r="CI2843" s="722"/>
      <c r="CJ2843" s="722"/>
      <c r="CK2843" s="722"/>
      <c r="CL2843" s="722"/>
      <c r="CM2843" s="722"/>
      <c r="CN2843" s="722"/>
      <c r="CO2843" s="722"/>
      <c r="CP2843" s="722"/>
      <c r="CQ2843" s="722"/>
      <c r="CR2843" s="722"/>
      <c r="CS2843" s="722"/>
    </row>
    <row r="2844" spans="1:97" s="1376" customFormat="1">
      <c r="A2844" s="722"/>
      <c r="B2844" s="722"/>
      <c r="C2844" s="722"/>
      <c r="D2844" s="722"/>
      <c r="E2844" s="722"/>
      <c r="F2844" s="757"/>
      <c r="G2844" s="757"/>
      <c r="H2844" s="757"/>
      <c r="I2844" s="757"/>
      <c r="J2844" s="757"/>
      <c r="K2844" s="758"/>
      <c r="L2844" s="758"/>
      <c r="M2844" s="722"/>
      <c r="N2844" s="736"/>
      <c r="O2844" s="736"/>
      <c r="P2844" s="736"/>
      <c r="Q2844" s="736"/>
      <c r="R2844" s="736"/>
      <c r="S2844" s="736"/>
      <c r="T2844" s="736"/>
      <c r="U2844" s="736"/>
      <c r="BA2844" s="722"/>
      <c r="BB2844" s="722"/>
      <c r="BC2844" s="722"/>
      <c r="BD2844" s="722"/>
      <c r="BE2844" s="722"/>
      <c r="BF2844" s="722"/>
      <c r="BG2844" s="722"/>
      <c r="BH2844" s="722"/>
      <c r="BI2844" s="722"/>
      <c r="BJ2844" s="722"/>
      <c r="BK2844" s="722"/>
      <c r="BL2844" s="722"/>
      <c r="BM2844" s="722"/>
      <c r="BN2844" s="722"/>
      <c r="BO2844" s="722"/>
      <c r="BP2844" s="722"/>
      <c r="BQ2844" s="722"/>
      <c r="BR2844" s="722"/>
      <c r="BS2844" s="722"/>
      <c r="BT2844" s="722"/>
      <c r="BU2844" s="722"/>
      <c r="BV2844" s="722"/>
      <c r="BW2844" s="722"/>
      <c r="BX2844" s="722"/>
      <c r="BY2844" s="722"/>
      <c r="BZ2844" s="722"/>
      <c r="CA2844" s="722"/>
      <c r="CB2844" s="722"/>
      <c r="CC2844" s="722"/>
      <c r="CD2844" s="722"/>
      <c r="CE2844" s="722"/>
      <c r="CF2844" s="722"/>
      <c r="CG2844" s="722"/>
      <c r="CH2844" s="722"/>
      <c r="CI2844" s="722"/>
      <c r="CJ2844" s="722"/>
      <c r="CK2844" s="722"/>
      <c r="CL2844" s="722"/>
      <c r="CM2844" s="722"/>
      <c r="CN2844" s="722"/>
      <c r="CO2844" s="722"/>
      <c r="CP2844" s="722"/>
      <c r="CQ2844" s="722"/>
      <c r="CR2844" s="722"/>
      <c r="CS2844" s="722"/>
    </row>
    <row r="2845" spans="1:97" s="1376" customFormat="1">
      <c r="A2845" s="722"/>
      <c r="B2845" s="722"/>
      <c r="C2845" s="722"/>
      <c r="D2845" s="722"/>
      <c r="E2845" s="722"/>
      <c r="F2845" s="757"/>
      <c r="G2845" s="757"/>
      <c r="H2845" s="757"/>
      <c r="I2845" s="757"/>
      <c r="J2845" s="757"/>
      <c r="K2845" s="758"/>
      <c r="L2845" s="758"/>
      <c r="M2845" s="722"/>
      <c r="N2845" s="736"/>
      <c r="O2845" s="736"/>
      <c r="P2845" s="736"/>
      <c r="Q2845" s="736"/>
      <c r="R2845" s="736"/>
      <c r="S2845" s="736"/>
      <c r="T2845" s="736"/>
      <c r="U2845" s="736"/>
      <c r="BA2845" s="722"/>
      <c r="BB2845" s="722"/>
      <c r="BC2845" s="722"/>
      <c r="BD2845" s="722"/>
      <c r="BE2845" s="722"/>
      <c r="BF2845" s="722"/>
      <c r="BG2845" s="722"/>
      <c r="BH2845" s="722"/>
      <c r="BI2845" s="722"/>
      <c r="BJ2845" s="722"/>
      <c r="BK2845" s="722"/>
      <c r="BL2845" s="722"/>
      <c r="BM2845" s="722"/>
      <c r="BN2845" s="722"/>
      <c r="BO2845" s="722"/>
      <c r="BP2845" s="722"/>
      <c r="BQ2845" s="722"/>
      <c r="BR2845" s="722"/>
      <c r="BS2845" s="722"/>
      <c r="BT2845" s="722"/>
      <c r="BU2845" s="722"/>
      <c r="BV2845" s="722"/>
      <c r="BW2845" s="722"/>
      <c r="BX2845" s="722"/>
      <c r="BY2845" s="722"/>
      <c r="BZ2845" s="722"/>
      <c r="CA2845" s="722"/>
      <c r="CB2845" s="722"/>
      <c r="CC2845" s="722"/>
      <c r="CD2845" s="722"/>
      <c r="CE2845" s="722"/>
      <c r="CF2845" s="722"/>
      <c r="CG2845" s="722"/>
      <c r="CH2845" s="722"/>
      <c r="CI2845" s="722"/>
      <c r="CJ2845" s="722"/>
      <c r="CK2845" s="722"/>
      <c r="CL2845" s="722"/>
      <c r="CM2845" s="722"/>
      <c r="CN2845" s="722"/>
      <c r="CO2845" s="722"/>
      <c r="CP2845" s="722"/>
      <c r="CQ2845" s="722"/>
      <c r="CR2845" s="722"/>
      <c r="CS2845" s="722"/>
    </row>
    <row r="2846" spans="1:97" s="1376" customFormat="1">
      <c r="A2846" s="722"/>
      <c r="B2846" s="722"/>
      <c r="C2846" s="722"/>
      <c r="D2846" s="722"/>
      <c r="E2846" s="722"/>
      <c r="F2846" s="757"/>
      <c r="G2846" s="757"/>
      <c r="H2846" s="757"/>
      <c r="I2846" s="757"/>
      <c r="J2846" s="757"/>
      <c r="K2846" s="758"/>
      <c r="L2846" s="758"/>
      <c r="M2846" s="722"/>
      <c r="N2846" s="736"/>
      <c r="O2846" s="736"/>
      <c r="P2846" s="736"/>
      <c r="Q2846" s="736"/>
      <c r="R2846" s="736"/>
      <c r="S2846" s="736"/>
      <c r="T2846" s="736"/>
      <c r="U2846" s="736"/>
      <c r="BA2846" s="722"/>
      <c r="BB2846" s="722"/>
      <c r="BC2846" s="722"/>
      <c r="BD2846" s="722"/>
      <c r="BE2846" s="722"/>
      <c r="BF2846" s="722"/>
      <c r="BG2846" s="722"/>
      <c r="BH2846" s="722"/>
      <c r="BI2846" s="722"/>
      <c r="BJ2846" s="722"/>
      <c r="BK2846" s="722"/>
      <c r="BL2846" s="722"/>
      <c r="BM2846" s="722"/>
      <c r="BN2846" s="722"/>
      <c r="BO2846" s="722"/>
      <c r="BP2846" s="722"/>
      <c r="BQ2846" s="722"/>
      <c r="BR2846" s="722"/>
      <c r="BS2846" s="722"/>
      <c r="BT2846" s="722"/>
      <c r="BU2846" s="722"/>
      <c r="BV2846" s="722"/>
      <c r="BW2846" s="722"/>
      <c r="BX2846" s="722"/>
      <c r="BY2846" s="722"/>
      <c r="BZ2846" s="722"/>
      <c r="CA2846" s="722"/>
      <c r="CB2846" s="722"/>
      <c r="CC2846" s="722"/>
      <c r="CD2846" s="722"/>
      <c r="CE2846" s="722"/>
      <c r="CF2846" s="722"/>
      <c r="CG2846" s="722"/>
      <c r="CH2846" s="722"/>
      <c r="CI2846" s="722"/>
      <c r="CJ2846" s="722"/>
      <c r="CK2846" s="722"/>
      <c r="CL2846" s="722"/>
      <c r="CM2846" s="722"/>
      <c r="CN2846" s="722"/>
      <c r="CO2846" s="722"/>
      <c r="CP2846" s="722"/>
      <c r="CQ2846" s="722"/>
      <c r="CR2846" s="722"/>
      <c r="CS2846" s="722"/>
    </row>
    <row r="2847" spans="1:97" s="1376" customFormat="1">
      <c r="A2847" s="722"/>
      <c r="B2847" s="722"/>
      <c r="C2847" s="722"/>
      <c r="D2847" s="722"/>
      <c r="E2847" s="722"/>
      <c r="F2847" s="757"/>
      <c r="G2847" s="757"/>
      <c r="H2847" s="757"/>
      <c r="I2847" s="757"/>
      <c r="J2847" s="757"/>
      <c r="K2847" s="758"/>
      <c r="L2847" s="758"/>
      <c r="M2847" s="722"/>
      <c r="N2847" s="736"/>
      <c r="O2847" s="736"/>
      <c r="P2847" s="736"/>
      <c r="Q2847" s="736"/>
      <c r="R2847" s="736"/>
      <c r="S2847" s="736"/>
      <c r="T2847" s="736"/>
      <c r="U2847" s="736"/>
      <c r="BA2847" s="722"/>
      <c r="BB2847" s="722"/>
      <c r="BC2847" s="722"/>
      <c r="BD2847" s="722"/>
      <c r="BE2847" s="722"/>
      <c r="BF2847" s="722"/>
      <c r="BG2847" s="722"/>
      <c r="BH2847" s="722"/>
      <c r="BI2847" s="722"/>
      <c r="BJ2847" s="722"/>
      <c r="BK2847" s="722"/>
      <c r="BL2847" s="722"/>
      <c r="BM2847" s="722"/>
      <c r="BN2847" s="722"/>
      <c r="BO2847" s="722"/>
      <c r="BP2847" s="722"/>
      <c r="BQ2847" s="722"/>
      <c r="BR2847" s="722"/>
      <c r="BS2847" s="722"/>
      <c r="BT2847" s="722"/>
      <c r="BU2847" s="722"/>
      <c r="BV2847" s="722"/>
      <c r="BW2847" s="722"/>
      <c r="BX2847" s="722"/>
      <c r="BY2847" s="722"/>
      <c r="BZ2847" s="722"/>
      <c r="CA2847" s="722"/>
      <c r="CB2847" s="722"/>
      <c r="CC2847" s="722"/>
      <c r="CD2847" s="722"/>
      <c r="CE2847" s="722"/>
      <c r="CF2847" s="722"/>
      <c r="CG2847" s="722"/>
      <c r="CH2847" s="722"/>
      <c r="CI2847" s="722"/>
      <c r="CJ2847" s="722"/>
      <c r="CK2847" s="722"/>
      <c r="CL2847" s="722"/>
      <c r="CM2847" s="722"/>
      <c r="CN2847" s="722"/>
      <c r="CO2847" s="722"/>
      <c r="CP2847" s="722"/>
      <c r="CQ2847" s="722"/>
      <c r="CR2847" s="722"/>
      <c r="CS2847" s="722"/>
    </row>
    <row r="2848" spans="1:97" s="1376" customFormat="1">
      <c r="A2848" s="722"/>
      <c r="B2848" s="722"/>
      <c r="C2848" s="722"/>
      <c r="D2848" s="722"/>
      <c r="E2848" s="722"/>
      <c r="F2848" s="757"/>
      <c r="G2848" s="757"/>
      <c r="H2848" s="757"/>
      <c r="I2848" s="757"/>
      <c r="J2848" s="757"/>
      <c r="K2848" s="758"/>
      <c r="L2848" s="758"/>
      <c r="M2848" s="722"/>
      <c r="N2848" s="736"/>
      <c r="O2848" s="736"/>
      <c r="P2848" s="736"/>
      <c r="Q2848" s="736"/>
      <c r="R2848" s="736"/>
      <c r="S2848" s="736"/>
      <c r="T2848" s="736"/>
      <c r="U2848" s="736"/>
      <c r="BA2848" s="722"/>
      <c r="BB2848" s="722"/>
      <c r="BC2848" s="722"/>
      <c r="BD2848" s="722"/>
      <c r="BE2848" s="722"/>
      <c r="BF2848" s="722"/>
      <c r="BG2848" s="722"/>
      <c r="BH2848" s="722"/>
      <c r="BI2848" s="722"/>
      <c r="BJ2848" s="722"/>
      <c r="BK2848" s="722"/>
      <c r="BL2848" s="722"/>
      <c r="BM2848" s="722"/>
      <c r="BN2848" s="722"/>
      <c r="BO2848" s="722"/>
      <c r="BP2848" s="722"/>
      <c r="BQ2848" s="722"/>
      <c r="BR2848" s="722"/>
      <c r="BS2848" s="722"/>
      <c r="BT2848" s="722"/>
      <c r="BU2848" s="722"/>
      <c r="BV2848" s="722"/>
      <c r="BW2848" s="722"/>
      <c r="BX2848" s="722"/>
      <c r="BY2848" s="722"/>
      <c r="BZ2848" s="722"/>
      <c r="CA2848" s="722"/>
      <c r="CB2848" s="722"/>
      <c r="CC2848" s="722"/>
      <c r="CD2848" s="722"/>
      <c r="CE2848" s="722"/>
      <c r="CF2848" s="722"/>
      <c r="CG2848" s="722"/>
      <c r="CH2848" s="722"/>
      <c r="CI2848" s="722"/>
      <c r="CJ2848" s="722"/>
      <c r="CK2848" s="722"/>
      <c r="CL2848" s="722"/>
      <c r="CM2848" s="722"/>
      <c r="CN2848" s="722"/>
      <c r="CO2848" s="722"/>
      <c r="CP2848" s="722"/>
      <c r="CQ2848" s="722"/>
      <c r="CR2848" s="722"/>
      <c r="CS2848" s="722"/>
    </row>
    <row r="2849" spans="1:97" s="1376" customFormat="1">
      <c r="A2849" s="722"/>
      <c r="B2849" s="722"/>
      <c r="C2849" s="722"/>
      <c r="D2849" s="722"/>
      <c r="E2849" s="722"/>
      <c r="F2849" s="757"/>
      <c r="G2849" s="757"/>
      <c r="H2849" s="757"/>
      <c r="I2849" s="757"/>
      <c r="J2849" s="757"/>
      <c r="K2849" s="758"/>
      <c r="L2849" s="758"/>
      <c r="M2849" s="722"/>
      <c r="N2849" s="736"/>
      <c r="O2849" s="736"/>
      <c r="P2849" s="736"/>
      <c r="Q2849" s="736"/>
      <c r="R2849" s="736"/>
      <c r="S2849" s="736"/>
      <c r="T2849" s="736"/>
      <c r="U2849" s="736"/>
      <c r="BA2849" s="722"/>
      <c r="BB2849" s="722"/>
      <c r="BC2849" s="722"/>
      <c r="BD2849" s="722"/>
      <c r="BE2849" s="722"/>
      <c r="BF2849" s="722"/>
      <c r="BG2849" s="722"/>
      <c r="BH2849" s="722"/>
      <c r="BI2849" s="722"/>
      <c r="BJ2849" s="722"/>
      <c r="BK2849" s="722"/>
      <c r="BL2849" s="722"/>
      <c r="BM2849" s="722"/>
      <c r="BN2849" s="722"/>
      <c r="BO2849" s="722"/>
      <c r="BP2849" s="722"/>
      <c r="BQ2849" s="722"/>
      <c r="BR2849" s="722"/>
      <c r="BS2849" s="722"/>
      <c r="BT2849" s="722"/>
      <c r="BU2849" s="722"/>
      <c r="BV2849" s="722"/>
      <c r="BW2849" s="722"/>
      <c r="BX2849" s="722"/>
      <c r="BY2849" s="722"/>
      <c r="BZ2849" s="722"/>
      <c r="CA2849" s="722"/>
      <c r="CB2849" s="722"/>
      <c r="CC2849" s="722"/>
      <c r="CD2849" s="722"/>
      <c r="CE2849" s="722"/>
      <c r="CF2849" s="722"/>
      <c r="CG2849" s="722"/>
      <c r="CH2849" s="722"/>
      <c r="CI2849" s="722"/>
      <c r="CJ2849" s="722"/>
      <c r="CK2849" s="722"/>
      <c r="CL2849" s="722"/>
      <c r="CM2849" s="722"/>
      <c r="CN2849" s="722"/>
      <c r="CO2849" s="722"/>
      <c r="CP2849" s="722"/>
      <c r="CQ2849" s="722"/>
      <c r="CR2849" s="722"/>
      <c r="CS2849" s="722"/>
    </row>
    <row r="2850" spans="1:97" s="1376" customFormat="1">
      <c r="A2850" s="722"/>
      <c r="B2850" s="722"/>
      <c r="C2850" s="722"/>
      <c r="D2850" s="722"/>
      <c r="E2850" s="722"/>
      <c r="F2850" s="757"/>
      <c r="G2850" s="757"/>
      <c r="H2850" s="757"/>
      <c r="I2850" s="757"/>
      <c r="J2850" s="757"/>
      <c r="K2850" s="758"/>
      <c r="L2850" s="758"/>
      <c r="M2850" s="722"/>
      <c r="N2850" s="736"/>
      <c r="O2850" s="736"/>
      <c r="P2850" s="736"/>
      <c r="Q2850" s="736"/>
      <c r="R2850" s="736"/>
      <c r="S2850" s="736"/>
      <c r="T2850" s="736"/>
      <c r="U2850" s="736"/>
      <c r="BA2850" s="722"/>
      <c r="BB2850" s="722"/>
      <c r="BC2850" s="722"/>
      <c r="BD2850" s="722"/>
      <c r="BE2850" s="722"/>
      <c r="BF2850" s="722"/>
      <c r="BG2850" s="722"/>
      <c r="BH2850" s="722"/>
      <c r="BI2850" s="722"/>
      <c r="BJ2850" s="722"/>
      <c r="BK2850" s="722"/>
      <c r="BL2850" s="722"/>
      <c r="BM2850" s="722"/>
      <c r="BN2850" s="722"/>
      <c r="BO2850" s="722"/>
      <c r="BP2850" s="722"/>
      <c r="BQ2850" s="722"/>
      <c r="BR2850" s="722"/>
      <c r="BS2850" s="722"/>
      <c r="BT2850" s="722"/>
      <c r="BU2850" s="722"/>
      <c r="BV2850" s="722"/>
      <c r="BW2850" s="722"/>
      <c r="BX2850" s="722"/>
      <c r="BY2850" s="722"/>
      <c r="BZ2850" s="722"/>
      <c r="CA2850" s="722"/>
      <c r="CB2850" s="722"/>
      <c r="CC2850" s="722"/>
      <c r="CD2850" s="722"/>
      <c r="CE2850" s="722"/>
      <c r="CF2850" s="722"/>
      <c r="CG2850" s="722"/>
      <c r="CH2850" s="722"/>
      <c r="CI2850" s="722"/>
      <c r="CJ2850" s="722"/>
      <c r="CK2850" s="722"/>
      <c r="CL2850" s="722"/>
      <c r="CM2850" s="722"/>
      <c r="CN2850" s="722"/>
      <c r="CO2850" s="722"/>
      <c r="CP2850" s="722"/>
      <c r="CQ2850" s="722"/>
      <c r="CR2850" s="722"/>
      <c r="CS2850" s="722"/>
    </row>
    <row r="2851" spans="1:97" s="1376" customFormat="1">
      <c r="A2851" s="722"/>
      <c r="B2851" s="722"/>
      <c r="C2851" s="722"/>
      <c r="D2851" s="722"/>
      <c r="E2851" s="722"/>
      <c r="F2851" s="757"/>
      <c r="G2851" s="757"/>
      <c r="H2851" s="757"/>
      <c r="I2851" s="757"/>
      <c r="J2851" s="757"/>
      <c r="K2851" s="758"/>
      <c r="L2851" s="758"/>
      <c r="M2851" s="722"/>
      <c r="N2851" s="736"/>
      <c r="O2851" s="736"/>
      <c r="P2851" s="736"/>
      <c r="Q2851" s="736"/>
      <c r="R2851" s="736"/>
      <c r="S2851" s="736"/>
      <c r="T2851" s="736"/>
      <c r="U2851" s="736"/>
      <c r="BA2851" s="722"/>
      <c r="BB2851" s="722"/>
      <c r="BC2851" s="722"/>
      <c r="BD2851" s="722"/>
      <c r="BE2851" s="722"/>
      <c r="BF2851" s="722"/>
      <c r="BG2851" s="722"/>
      <c r="BH2851" s="722"/>
      <c r="BI2851" s="722"/>
      <c r="BJ2851" s="722"/>
      <c r="BK2851" s="722"/>
      <c r="BL2851" s="722"/>
      <c r="BM2851" s="722"/>
      <c r="BN2851" s="722"/>
      <c r="BO2851" s="722"/>
      <c r="BP2851" s="722"/>
      <c r="BQ2851" s="722"/>
      <c r="BR2851" s="722"/>
      <c r="BS2851" s="722"/>
      <c r="BT2851" s="722"/>
      <c r="BU2851" s="722"/>
      <c r="BV2851" s="722"/>
      <c r="BW2851" s="722"/>
      <c r="BX2851" s="722"/>
      <c r="BY2851" s="722"/>
      <c r="BZ2851" s="722"/>
      <c r="CA2851" s="722"/>
      <c r="CB2851" s="722"/>
      <c r="CC2851" s="722"/>
      <c r="CD2851" s="722"/>
      <c r="CE2851" s="722"/>
      <c r="CF2851" s="722"/>
      <c r="CG2851" s="722"/>
      <c r="CH2851" s="722"/>
      <c r="CI2851" s="722"/>
      <c r="CJ2851" s="722"/>
      <c r="CK2851" s="722"/>
      <c r="CL2851" s="722"/>
      <c r="CM2851" s="722"/>
      <c r="CN2851" s="722"/>
      <c r="CO2851" s="722"/>
      <c r="CP2851" s="722"/>
      <c r="CQ2851" s="722"/>
      <c r="CR2851" s="722"/>
      <c r="CS2851" s="722"/>
    </row>
    <row r="2852" spans="1:97" s="1376" customFormat="1">
      <c r="A2852" s="722"/>
      <c r="B2852" s="722"/>
      <c r="C2852" s="722"/>
      <c r="D2852" s="722"/>
      <c r="E2852" s="722"/>
      <c r="F2852" s="757"/>
      <c r="G2852" s="757"/>
      <c r="H2852" s="757"/>
      <c r="I2852" s="757"/>
      <c r="J2852" s="757"/>
      <c r="K2852" s="758"/>
      <c r="L2852" s="758"/>
      <c r="M2852" s="722"/>
      <c r="N2852" s="736"/>
      <c r="O2852" s="736"/>
      <c r="P2852" s="736"/>
      <c r="Q2852" s="736"/>
      <c r="R2852" s="736"/>
      <c r="S2852" s="736"/>
      <c r="T2852" s="736"/>
      <c r="U2852" s="736"/>
      <c r="BA2852" s="722"/>
      <c r="BB2852" s="722"/>
      <c r="BC2852" s="722"/>
      <c r="BD2852" s="722"/>
      <c r="BE2852" s="722"/>
      <c r="BF2852" s="722"/>
      <c r="BG2852" s="722"/>
      <c r="BH2852" s="722"/>
      <c r="BI2852" s="722"/>
      <c r="BJ2852" s="722"/>
      <c r="BK2852" s="722"/>
      <c r="BL2852" s="722"/>
      <c r="BM2852" s="722"/>
      <c r="BN2852" s="722"/>
      <c r="BO2852" s="722"/>
      <c r="BP2852" s="722"/>
      <c r="BQ2852" s="722"/>
      <c r="BR2852" s="722"/>
      <c r="BS2852" s="722"/>
      <c r="BT2852" s="722"/>
      <c r="BU2852" s="722"/>
      <c r="BV2852" s="722"/>
      <c r="BW2852" s="722"/>
      <c r="BX2852" s="722"/>
      <c r="BY2852" s="722"/>
      <c r="BZ2852" s="722"/>
      <c r="CA2852" s="722"/>
      <c r="CB2852" s="722"/>
      <c r="CC2852" s="722"/>
      <c r="CD2852" s="722"/>
      <c r="CE2852" s="722"/>
      <c r="CF2852" s="722"/>
      <c r="CG2852" s="722"/>
      <c r="CH2852" s="722"/>
      <c r="CI2852" s="722"/>
      <c r="CJ2852" s="722"/>
      <c r="CK2852" s="722"/>
      <c r="CL2852" s="722"/>
      <c r="CM2852" s="722"/>
      <c r="CN2852" s="722"/>
      <c r="CO2852" s="722"/>
      <c r="CP2852" s="722"/>
      <c r="CQ2852" s="722"/>
      <c r="CR2852" s="722"/>
      <c r="CS2852" s="722"/>
    </row>
    <row r="2853" spans="1:97" s="1376" customFormat="1">
      <c r="A2853" s="722"/>
      <c r="B2853" s="722"/>
      <c r="C2853" s="722"/>
      <c r="D2853" s="722"/>
      <c r="E2853" s="722"/>
      <c r="F2853" s="757"/>
      <c r="G2853" s="757"/>
      <c r="H2853" s="757"/>
      <c r="I2853" s="757"/>
      <c r="J2853" s="757"/>
      <c r="K2853" s="758"/>
      <c r="L2853" s="758"/>
      <c r="M2853" s="722"/>
      <c r="N2853" s="736"/>
      <c r="O2853" s="736"/>
      <c r="P2853" s="736"/>
      <c r="Q2853" s="736"/>
      <c r="R2853" s="736"/>
      <c r="S2853" s="736"/>
      <c r="T2853" s="736"/>
      <c r="U2853" s="736"/>
      <c r="BA2853" s="722"/>
      <c r="BB2853" s="722"/>
      <c r="BC2853" s="722"/>
      <c r="BD2853" s="722"/>
      <c r="BE2853" s="722"/>
      <c r="BF2853" s="722"/>
      <c r="BG2853" s="722"/>
      <c r="BH2853" s="722"/>
      <c r="BI2853" s="722"/>
      <c r="BJ2853" s="722"/>
      <c r="BK2853" s="722"/>
      <c r="BL2853" s="722"/>
      <c r="BM2853" s="722"/>
      <c r="BN2853" s="722"/>
      <c r="BO2853" s="722"/>
      <c r="BP2853" s="722"/>
      <c r="BQ2853" s="722"/>
      <c r="BR2853" s="722"/>
      <c r="BS2853" s="722"/>
      <c r="BT2853" s="722"/>
      <c r="BU2853" s="722"/>
      <c r="BV2853" s="722"/>
      <c r="BW2853" s="722"/>
      <c r="BX2853" s="722"/>
      <c r="BY2853" s="722"/>
      <c r="BZ2853" s="722"/>
      <c r="CA2853" s="722"/>
      <c r="CB2853" s="722"/>
      <c r="CC2853" s="722"/>
      <c r="CD2853" s="722"/>
      <c r="CE2853" s="722"/>
      <c r="CF2853" s="722"/>
      <c r="CG2853" s="722"/>
      <c r="CH2853" s="722"/>
      <c r="CI2853" s="722"/>
      <c r="CJ2853" s="722"/>
      <c r="CK2853" s="722"/>
      <c r="CL2853" s="722"/>
      <c r="CM2853" s="722"/>
      <c r="CN2853" s="722"/>
      <c r="CO2853" s="722"/>
      <c r="CP2853" s="722"/>
      <c r="CQ2853" s="722"/>
      <c r="CR2853" s="722"/>
      <c r="CS2853" s="722"/>
    </row>
    <row r="2854" spans="1:97" s="1376" customFormat="1">
      <c r="A2854" s="722"/>
      <c r="B2854" s="722"/>
      <c r="C2854" s="722"/>
      <c r="D2854" s="722"/>
      <c r="E2854" s="722"/>
      <c r="F2854" s="757"/>
      <c r="G2854" s="757"/>
      <c r="H2854" s="757"/>
      <c r="I2854" s="757"/>
      <c r="J2854" s="757"/>
      <c r="K2854" s="758"/>
      <c r="L2854" s="758"/>
      <c r="M2854" s="722"/>
      <c r="N2854" s="736"/>
      <c r="O2854" s="736"/>
      <c r="P2854" s="736"/>
      <c r="Q2854" s="736"/>
      <c r="R2854" s="736"/>
      <c r="S2854" s="736"/>
      <c r="T2854" s="736"/>
      <c r="U2854" s="736"/>
      <c r="BA2854" s="722"/>
      <c r="BB2854" s="722"/>
      <c r="BC2854" s="722"/>
      <c r="BD2854" s="722"/>
      <c r="BE2854" s="722"/>
      <c r="BF2854" s="722"/>
      <c r="BG2854" s="722"/>
      <c r="BH2854" s="722"/>
      <c r="BI2854" s="722"/>
      <c r="BJ2854" s="722"/>
      <c r="BK2854" s="722"/>
      <c r="BL2854" s="722"/>
      <c r="BM2854" s="722"/>
      <c r="BN2854" s="722"/>
      <c r="BO2854" s="722"/>
      <c r="BP2854" s="722"/>
      <c r="BQ2854" s="722"/>
      <c r="BR2854" s="722"/>
      <c r="BS2854" s="722"/>
      <c r="BT2854" s="722"/>
      <c r="BU2854" s="722"/>
      <c r="BV2854" s="722"/>
      <c r="BW2854" s="722"/>
      <c r="BX2854" s="722"/>
      <c r="BY2854" s="722"/>
      <c r="BZ2854" s="722"/>
      <c r="CA2854" s="722"/>
      <c r="CB2854" s="722"/>
      <c r="CC2854" s="722"/>
      <c r="CD2854" s="722"/>
      <c r="CE2854" s="722"/>
      <c r="CF2854" s="722"/>
      <c r="CG2854" s="722"/>
      <c r="CH2854" s="722"/>
      <c r="CI2854" s="722"/>
      <c r="CJ2854" s="722"/>
      <c r="CK2854" s="722"/>
      <c r="CL2854" s="722"/>
      <c r="CM2854" s="722"/>
      <c r="CN2854" s="722"/>
      <c r="CO2854" s="722"/>
      <c r="CP2854" s="722"/>
      <c r="CQ2854" s="722"/>
      <c r="CR2854" s="722"/>
      <c r="CS2854" s="722"/>
    </row>
    <row r="2855" spans="1:97" s="1376" customFormat="1">
      <c r="A2855" s="722"/>
      <c r="B2855" s="722"/>
      <c r="C2855" s="722"/>
      <c r="D2855" s="722"/>
      <c r="E2855" s="722"/>
      <c r="F2855" s="757"/>
      <c r="G2855" s="757"/>
      <c r="H2855" s="757"/>
      <c r="I2855" s="757"/>
      <c r="J2855" s="757"/>
      <c r="K2855" s="758"/>
      <c r="L2855" s="758"/>
      <c r="M2855" s="722"/>
      <c r="N2855" s="736"/>
      <c r="O2855" s="736"/>
      <c r="P2855" s="736"/>
      <c r="Q2855" s="736"/>
      <c r="R2855" s="736"/>
      <c r="S2855" s="736"/>
      <c r="T2855" s="736"/>
      <c r="U2855" s="736"/>
      <c r="BA2855" s="722"/>
      <c r="BB2855" s="722"/>
      <c r="BC2855" s="722"/>
      <c r="BD2855" s="722"/>
      <c r="BE2855" s="722"/>
      <c r="BF2855" s="722"/>
      <c r="BG2855" s="722"/>
      <c r="BH2855" s="722"/>
      <c r="BI2855" s="722"/>
      <c r="BJ2855" s="722"/>
      <c r="BK2855" s="722"/>
      <c r="BL2855" s="722"/>
      <c r="BM2855" s="722"/>
      <c r="BN2855" s="722"/>
      <c r="BO2855" s="722"/>
      <c r="BP2855" s="722"/>
      <c r="BQ2855" s="722"/>
      <c r="BR2855" s="722"/>
      <c r="BS2855" s="722"/>
      <c r="BT2855" s="722"/>
      <c r="BU2855" s="722"/>
      <c r="BV2855" s="722"/>
      <c r="BW2855" s="722"/>
      <c r="BX2855" s="722"/>
      <c r="BY2855" s="722"/>
      <c r="BZ2855" s="722"/>
      <c r="CA2855" s="722"/>
      <c r="CB2855" s="722"/>
      <c r="CC2855" s="722"/>
      <c r="CD2855" s="722"/>
      <c r="CE2855" s="722"/>
      <c r="CF2855" s="722"/>
      <c r="CG2855" s="722"/>
      <c r="CH2855" s="722"/>
      <c r="CI2855" s="722"/>
      <c r="CJ2855" s="722"/>
      <c r="CK2855" s="722"/>
      <c r="CL2855" s="722"/>
      <c r="CM2855" s="722"/>
      <c r="CN2855" s="722"/>
      <c r="CO2855" s="722"/>
      <c r="CP2855" s="722"/>
      <c r="CQ2855" s="722"/>
      <c r="CR2855" s="722"/>
      <c r="CS2855" s="722"/>
    </row>
    <row r="2856" spans="1:97" s="1376" customFormat="1">
      <c r="A2856" s="722"/>
      <c r="B2856" s="722"/>
      <c r="C2856" s="722"/>
      <c r="D2856" s="722"/>
      <c r="E2856" s="722"/>
      <c r="F2856" s="757"/>
      <c r="G2856" s="757"/>
      <c r="H2856" s="757"/>
      <c r="I2856" s="757"/>
      <c r="J2856" s="757"/>
      <c r="K2856" s="758"/>
      <c r="L2856" s="758"/>
      <c r="M2856" s="722"/>
      <c r="N2856" s="736"/>
      <c r="O2856" s="736"/>
      <c r="P2856" s="736"/>
      <c r="Q2856" s="736"/>
      <c r="R2856" s="736"/>
      <c r="S2856" s="736"/>
      <c r="T2856" s="736"/>
      <c r="U2856" s="736"/>
      <c r="BA2856" s="722"/>
      <c r="BB2856" s="722"/>
      <c r="BC2856" s="722"/>
      <c r="BD2856" s="722"/>
      <c r="BE2856" s="722"/>
      <c r="BF2856" s="722"/>
      <c r="BG2856" s="722"/>
      <c r="BH2856" s="722"/>
      <c r="BI2856" s="722"/>
      <c r="BJ2856" s="722"/>
      <c r="BK2856" s="722"/>
      <c r="BL2856" s="722"/>
      <c r="BM2856" s="722"/>
      <c r="BN2856" s="722"/>
      <c r="BO2856" s="722"/>
      <c r="BP2856" s="722"/>
      <c r="BQ2856" s="722"/>
      <c r="BR2856" s="722"/>
      <c r="BS2856" s="722"/>
      <c r="BT2856" s="722"/>
      <c r="BU2856" s="722"/>
      <c r="BV2856" s="722"/>
      <c r="BW2856" s="722"/>
      <c r="BX2856" s="722"/>
      <c r="BY2856" s="722"/>
      <c r="BZ2856" s="722"/>
      <c r="CA2856" s="722"/>
      <c r="CB2856" s="722"/>
      <c r="CC2856" s="722"/>
      <c r="CD2856" s="722"/>
      <c r="CE2856" s="722"/>
      <c r="CF2856" s="722"/>
      <c r="CG2856" s="722"/>
      <c r="CH2856" s="722"/>
      <c r="CI2856" s="722"/>
      <c r="CJ2856" s="722"/>
      <c r="CK2856" s="722"/>
      <c r="CL2856" s="722"/>
      <c r="CM2856" s="722"/>
      <c r="CN2856" s="722"/>
      <c r="CO2856" s="722"/>
      <c r="CP2856" s="722"/>
      <c r="CQ2856" s="722"/>
      <c r="CR2856" s="722"/>
      <c r="CS2856" s="722"/>
    </row>
    <row r="2857" spans="1:97" s="1376" customFormat="1">
      <c r="A2857" s="722"/>
      <c r="B2857" s="722"/>
      <c r="C2857" s="722"/>
      <c r="D2857" s="722"/>
      <c r="E2857" s="722"/>
      <c r="F2857" s="757"/>
      <c r="G2857" s="757"/>
      <c r="H2857" s="757"/>
      <c r="I2857" s="757"/>
      <c r="J2857" s="757"/>
      <c r="K2857" s="758"/>
      <c r="L2857" s="758"/>
      <c r="M2857" s="722"/>
      <c r="N2857" s="736"/>
      <c r="O2857" s="736"/>
      <c r="P2857" s="736"/>
      <c r="Q2857" s="736"/>
      <c r="R2857" s="736"/>
      <c r="S2857" s="736"/>
      <c r="T2857" s="736"/>
      <c r="U2857" s="736"/>
      <c r="BA2857" s="722"/>
      <c r="BB2857" s="722"/>
      <c r="BC2857" s="722"/>
      <c r="BD2857" s="722"/>
      <c r="BE2857" s="722"/>
      <c r="BF2857" s="722"/>
      <c r="BG2857" s="722"/>
      <c r="BH2857" s="722"/>
      <c r="BI2857" s="722"/>
      <c r="BJ2857" s="722"/>
      <c r="BK2857" s="722"/>
      <c r="BL2857" s="722"/>
      <c r="BM2857" s="722"/>
      <c r="BN2857" s="722"/>
      <c r="BO2857" s="722"/>
      <c r="BP2857" s="722"/>
      <c r="BQ2857" s="722"/>
      <c r="BR2857" s="722"/>
      <c r="BS2857" s="722"/>
      <c r="BT2857" s="722"/>
      <c r="BU2857" s="722"/>
      <c r="BV2857" s="722"/>
      <c r="BW2857" s="722"/>
      <c r="BX2857" s="722"/>
      <c r="BY2857" s="722"/>
      <c r="BZ2857" s="722"/>
      <c r="CA2857" s="722"/>
      <c r="CB2857" s="722"/>
      <c r="CC2857" s="722"/>
      <c r="CD2857" s="722"/>
      <c r="CE2857" s="722"/>
      <c r="CF2857" s="722"/>
      <c r="CG2857" s="722"/>
      <c r="CH2857" s="722"/>
      <c r="CI2857" s="722"/>
      <c r="CJ2857" s="722"/>
      <c r="CK2857" s="722"/>
      <c r="CL2857" s="722"/>
      <c r="CM2857" s="722"/>
      <c r="CN2857" s="722"/>
      <c r="CO2857" s="722"/>
      <c r="CP2857" s="722"/>
      <c r="CQ2857" s="722"/>
      <c r="CR2857" s="722"/>
      <c r="CS2857" s="722"/>
    </row>
    <row r="2858" spans="1:97" s="1376" customFormat="1">
      <c r="A2858" s="722"/>
      <c r="B2858" s="722"/>
      <c r="C2858" s="722"/>
      <c r="D2858" s="722"/>
      <c r="E2858" s="722"/>
      <c r="F2858" s="757"/>
      <c r="G2858" s="757"/>
      <c r="H2858" s="757"/>
      <c r="I2858" s="757"/>
      <c r="J2858" s="757"/>
      <c r="K2858" s="758"/>
      <c r="L2858" s="758"/>
      <c r="M2858" s="722"/>
      <c r="N2858" s="736"/>
      <c r="O2858" s="736"/>
      <c r="P2858" s="736"/>
      <c r="Q2858" s="736"/>
      <c r="R2858" s="736"/>
      <c r="S2858" s="736"/>
      <c r="T2858" s="736"/>
      <c r="U2858" s="736"/>
      <c r="BA2858" s="722"/>
      <c r="BB2858" s="722"/>
      <c r="BC2858" s="722"/>
      <c r="BD2858" s="722"/>
      <c r="BE2858" s="722"/>
      <c r="BF2858" s="722"/>
      <c r="BG2858" s="722"/>
      <c r="BH2858" s="722"/>
      <c r="BI2858" s="722"/>
      <c r="BJ2858" s="722"/>
      <c r="BK2858" s="722"/>
      <c r="BL2858" s="722"/>
      <c r="BM2858" s="722"/>
      <c r="BN2858" s="722"/>
      <c r="BO2858" s="722"/>
      <c r="BP2858" s="722"/>
      <c r="BQ2858" s="722"/>
      <c r="BR2858" s="722"/>
      <c r="BS2858" s="722"/>
      <c r="BT2858" s="722"/>
      <c r="BU2858" s="722"/>
      <c r="BV2858" s="722"/>
      <c r="BW2858" s="722"/>
      <c r="BX2858" s="722"/>
      <c r="BY2858" s="722"/>
      <c r="BZ2858" s="722"/>
      <c r="CA2858" s="722"/>
      <c r="CB2858" s="722"/>
      <c r="CC2858" s="722"/>
      <c r="CD2858" s="722"/>
      <c r="CE2858" s="722"/>
      <c r="CF2858" s="722"/>
      <c r="CG2858" s="722"/>
      <c r="CH2858" s="722"/>
      <c r="CI2858" s="722"/>
      <c r="CJ2858" s="722"/>
      <c r="CK2858" s="722"/>
      <c r="CL2858" s="722"/>
      <c r="CM2858" s="722"/>
      <c r="CN2858" s="722"/>
      <c r="CO2858" s="722"/>
      <c r="CP2858" s="722"/>
      <c r="CQ2858" s="722"/>
      <c r="CR2858" s="722"/>
      <c r="CS2858" s="722"/>
    </row>
    <row r="2859" spans="1:97" s="1376" customFormat="1">
      <c r="A2859" s="722"/>
      <c r="B2859" s="722"/>
      <c r="C2859" s="722"/>
      <c r="D2859" s="722"/>
      <c r="E2859" s="722"/>
      <c r="F2859" s="757"/>
      <c r="G2859" s="757"/>
      <c r="H2859" s="757"/>
      <c r="I2859" s="757"/>
      <c r="J2859" s="757"/>
      <c r="K2859" s="758"/>
      <c r="L2859" s="758"/>
      <c r="M2859" s="722"/>
      <c r="N2859" s="736"/>
      <c r="O2859" s="736"/>
      <c r="P2859" s="736"/>
      <c r="Q2859" s="736"/>
      <c r="R2859" s="736"/>
      <c r="S2859" s="736"/>
      <c r="T2859" s="736"/>
      <c r="U2859" s="736"/>
      <c r="BA2859" s="722"/>
      <c r="BB2859" s="722"/>
      <c r="BC2859" s="722"/>
      <c r="BD2859" s="722"/>
      <c r="BE2859" s="722"/>
      <c r="BF2859" s="722"/>
      <c r="BG2859" s="722"/>
      <c r="BH2859" s="722"/>
      <c r="BI2859" s="722"/>
      <c r="BJ2859" s="722"/>
      <c r="BK2859" s="722"/>
      <c r="BL2859" s="722"/>
      <c r="BM2859" s="722"/>
      <c r="BN2859" s="722"/>
      <c r="BO2859" s="722"/>
      <c r="BP2859" s="722"/>
      <c r="BQ2859" s="722"/>
      <c r="BR2859" s="722"/>
      <c r="BS2859" s="722"/>
      <c r="BT2859" s="722"/>
      <c r="BU2859" s="722"/>
      <c r="BV2859" s="722"/>
      <c r="BW2859" s="722"/>
      <c r="BX2859" s="722"/>
      <c r="BY2859" s="722"/>
      <c r="BZ2859" s="722"/>
      <c r="CA2859" s="722"/>
      <c r="CB2859" s="722"/>
      <c r="CC2859" s="722"/>
      <c r="CD2859" s="722"/>
      <c r="CE2859" s="722"/>
      <c r="CF2859" s="722"/>
      <c r="CG2859" s="722"/>
      <c r="CH2859" s="722"/>
      <c r="CI2859" s="722"/>
      <c r="CJ2859" s="722"/>
      <c r="CK2859" s="722"/>
      <c r="CL2859" s="722"/>
      <c r="CM2859" s="722"/>
      <c r="CN2859" s="722"/>
      <c r="CO2859" s="722"/>
      <c r="CP2859" s="722"/>
      <c r="CQ2859" s="722"/>
      <c r="CR2859" s="722"/>
      <c r="CS2859" s="722"/>
    </row>
    <row r="2860" spans="1:97" s="1376" customFormat="1">
      <c r="A2860" s="722"/>
      <c r="B2860" s="722"/>
      <c r="C2860" s="722"/>
      <c r="D2860" s="722"/>
      <c r="E2860" s="722"/>
      <c r="F2860" s="757"/>
      <c r="G2860" s="757"/>
      <c r="H2860" s="757"/>
      <c r="I2860" s="757"/>
      <c r="J2860" s="757"/>
      <c r="K2860" s="758"/>
      <c r="L2860" s="758"/>
      <c r="M2860" s="722"/>
      <c r="N2860" s="736"/>
      <c r="O2860" s="736"/>
      <c r="P2860" s="736"/>
      <c r="Q2860" s="736"/>
      <c r="R2860" s="736"/>
      <c r="S2860" s="736"/>
      <c r="T2860" s="736"/>
      <c r="U2860" s="736"/>
      <c r="BA2860" s="722"/>
      <c r="BB2860" s="722"/>
      <c r="BC2860" s="722"/>
      <c r="BD2860" s="722"/>
      <c r="BE2860" s="722"/>
      <c r="BF2860" s="722"/>
      <c r="BG2860" s="722"/>
      <c r="BH2860" s="722"/>
      <c r="BI2860" s="722"/>
      <c r="BJ2860" s="722"/>
      <c r="BK2860" s="722"/>
      <c r="BL2860" s="722"/>
      <c r="BM2860" s="722"/>
      <c r="BN2860" s="722"/>
      <c r="BO2860" s="722"/>
      <c r="BP2860" s="722"/>
      <c r="BQ2860" s="722"/>
      <c r="BR2860" s="722"/>
      <c r="BS2860" s="722"/>
      <c r="BT2860" s="722"/>
      <c r="BU2860" s="722"/>
      <c r="BV2860" s="722"/>
      <c r="BW2860" s="722"/>
      <c r="BX2860" s="722"/>
      <c r="BY2860" s="722"/>
      <c r="BZ2860" s="722"/>
      <c r="CA2860" s="722"/>
      <c r="CB2860" s="722"/>
      <c r="CC2860" s="722"/>
      <c r="CD2860" s="722"/>
      <c r="CE2860" s="722"/>
      <c r="CF2860" s="722"/>
      <c r="CG2860" s="722"/>
      <c r="CH2860" s="722"/>
      <c r="CI2860" s="722"/>
      <c r="CJ2860" s="722"/>
      <c r="CK2860" s="722"/>
      <c r="CL2860" s="722"/>
      <c r="CM2860" s="722"/>
      <c r="CN2860" s="722"/>
      <c r="CO2860" s="722"/>
      <c r="CP2860" s="722"/>
      <c r="CQ2860" s="722"/>
      <c r="CR2860" s="722"/>
      <c r="CS2860" s="722"/>
    </row>
    <row r="2861" spans="1:97" s="1376" customFormat="1">
      <c r="A2861" s="722"/>
      <c r="B2861" s="722"/>
      <c r="C2861" s="722"/>
      <c r="D2861" s="722"/>
      <c r="E2861" s="722"/>
      <c r="F2861" s="757"/>
      <c r="G2861" s="757"/>
      <c r="H2861" s="757"/>
      <c r="I2861" s="757"/>
      <c r="J2861" s="757"/>
      <c r="K2861" s="758"/>
      <c r="L2861" s="758"/>
      <c r="M2861" s="722"/>
      <c r="N2861" s="736"/>
      <c r="O2861" s="736"/>
      <c r="P2861" s="736"/>
      <c r="Q2861" s="736"/>
      <c r="R2861" s="736"/>
      <c r="S2861" s="736"/>
      <c r="T2861" s="736"/>
      <c r="U2861" s="736"/>
      <c r="BA2861" s="722"/>
      <c r="BB2861" s="722"/>
      <c r="BC2861" s="722"/>
      <c r="BD2861" s="722"/>
      <c r="BE2861" s="722"/>
      <c r="BF2861" s="722"/>
      <c r="BG2861" s="722"/>
      <c r="BH2861" s="722"/>
      <c r="BI2861" s="722"/>
      <c r="BJ2861" s="722"/>
      <c r="BK2861" s="722"/>
      <c r="BL2861" s="722"/>
      <c r="BM2861" s="722"/>
      <c r="BN2861" s="722"/>
      <c r="BO2861" s="722"/>
      <c r="BP2861" s="722"/>
      <c r="BQ2861" s="722"/>
      <c r="BR2861" s="722"/>
      <c r="BS2861" s="722"/>
      <c r="BT2861" s="722"/>
      <c r="BU2861" s="722"/>
      <c r="BV2861" s="722"/>
      <c r="BW2861" s="722"/>
      <c r="BX2861" s="722"/>
      <c r="BY2861" s="722"/>
      <c r="BZ2861" s="722"/>
      <c r="CA2861" s="722"/>
      <c r="CB2861" s="722"/>
      <c r="CC2861" s="722"/>
      <c r="CD2861" s="722"/>
      <c r="CE2861" s="722"/>
      <c r="CF2861" s="722"/>
      <c r="CG2861" s="722"/>
      <c r="CH2861" s="722"/>
      <c r="CI2861" s="722"/>
      <c r="CJ2861" s="722"/>
      <c r="CK2861" s="722"/>
      <c r="CL2861" s="722"/>
      <c r="CM2861" s="722"/>
      <c r="CN2861" s="722"/>
      <c r="CO2861" s="722"/>
      <c r="CP2861" s="722"/>
      <c r="CQ2861" s="722"/>
      <c r="CR2861" s="722"/>
      <c r="CS2861" s="722"/>
    </row>
    <row r="2862" spans="1:97" s="1376" customFormat="1">
      <c r="A2862" s="722"/>
      <c r="B2862" s="722"/>
      <c r="C2862" s="722"/>
      <c r="D2862" s="722"/>
      <c r="E2862" s="722"/>
      <c r="F2862" s="757"/>
      <c r="G2862" s="757"/>
      <c r="H2862" s="757"/>
      <c r="I2862" s="757"/>
      <c r="J2862" s="757"/>
      <c r="K2862" s="758"/>
      <c r="L2862" s="758"/>
      <c r="M2862" s="722"/>
      <c r="N2862" s="736"/>
      <c r="O2862" s="736"/>
      <c r="P2862" s="736"/>
      <c r="Q2862" s="736"/>
      <c r="R2862" s="736"/>
      <c r="S2862" s="736"/>
      <c r="T2862" s="736"/>
      <c r="U2862" s="736"/>
      <c r="BA2862" s="722"/>
      <c r="BB2862" s="722"/>
      <c r="BC2862" s="722"/>
      <c r="BD2862" s="722"/>
      <c r="BE2862" s="722"/>
      <c r="BF2862" s="722"/>
      <c r="BG2862" s="722"/>
      <c r="BH2862" s="722"/>
      <c r="BI2862" s="722"/>
      <c r="BJ2862" s="722"/>
      <c r="BK2862" s="722"/>
      <c r="BL2862" s="722"/>
      <c r="BM2862" s="722"/>
      <c r="BN2862" s="722"/>
      <c r="BO2862" s="722"/>
      <c r="BP2862" s="722"/>
      <c r="BQ2862" s="722"/>
      <c r="BR2862" s="722"/>
      <c r="BS2862" s="722"/>
      <c r="BT2862" s="722"/>
      <c r="BU2862" s="722"/>
      <c r="BV2862" s="722"/>
      <c r="BW2862" s="722"/>
      <c r="BX2862" s="722"/>
      <c r="BY2862" s="722"/>
      <c r="BZ2862" s="722"/>
      <c r="CA2862" s="722"/>
      <c r="CB2862" s="722"/>
      <c r="CC2862" s="722"/>
      <c r="CD2862" s="722"/>
      <c r="CE2862" s="722"/>
      <c r="CF2862" s="722"/>
      <c r="CG2862" s="722"/>
      <c r="CH2862" s="722"/>
      <c r="CI2862" s="722"/>
      <c r="CJ2862" s="722"/>
      <c r="CK2862" s="722"/>
      <c r="CL2862" s="722"/>
      <c r="CM2862" s="722"/>
      <c r="CN2862" s="722"/>
      <c r="CO2862" s="722"/>
      <c r="CP2862" s="722"/>
      <c r="CQ2862" s="722"/>
      <c r="CR2862" s="722"/>
      <c r="CS2862" s="722"/>
    </row>
    <row r="2863" spans="1:97" s="1376" customFormat="1">
      <c r="A2863" s="722"/>
      <c r="B2863" s="722"/>
      <c r="C2863" s="722"/>
      <c r="D2863" s="722"/>
      <c r="E2863" s="722"/>
      <c r="F2863" s="757"/>
      <c r="G2863" s="757"/>
      <c r="H2863" s="757"/>
      <c r="I2863" s="757"/>
      <c r="J2863" s="757"/>
      <c r="K2863" s="758"/>
      <c r="L2863" s="758"/>
      <c r="M2863" s="722"/>
      <c r="N2863" s="736"/>
      <c r="O2863" s="736"/>
      <c r="P2863" s="736"/>
      <c r="Q2863" s="736"/>
      <c r="R2863" s="736"/>
      <c r="S2863" s="736"/>
      <c r="T2863" s="736"/>
      <c r="U2863" s="736"/>
      <c r="BA2863" s="722"/>
      <c r="BB2863" s="722"/>
      <c r="BC2863" s="722"/>
      <c r="BD2863" s="722"/>
      <c r="BE2863" s="722"/>
      <c r="BF2863" s="722"/>
      <c r="BG2863" s="722"/>
      <c r="BH2863" s="722"/>
      <c r="BI2863" s="722"/>
      <c r="BJ2863" s="722"/>
      <c r="BK2863" s="722"/>
      <c r="BL2863" s="722"/>
      <c r="BM2863" s="722"/>
      <c r="BN2863" s="722"/>
      <c r="BO2863" s="722"/>
      <c r="BP2863" s="722"/>
      <c r="BQ2863" s="722"/>
      <c r="BR2863" s="722"/>
      <c r="BS2863" s="722"/>
      <c r="BT2863" s="722"/>
      <c r="BU2863" s="722"/>
      <c r="BV2863" s="722"/>
      <c r="BW2863" s="722"/>
      <c r="BX2863" s="722"/>
      <c r="BY2863" s="722"/>
      <c r="BZ2863" s="722"/>
      <c r="CA2863" s="722"/>
      <c r="CB2863" s="722"/>
      <c r="CC2863" s="722"/>
      <c r="CD2863" s="722"/>
      <c r="CE2863" s="722"/>
      <c r="CF2863" s="722"/>
      <c r="CG2863" s="722"/>
      <c r="CH2863" s="722"/>
      <c r="CI2863" s="722"/>
      <c r="CJ2863" s="722"/>
      <c r="CK2863" s="722"/>
      <c r="CL2863" s="722"/>
      <c r="CM2863" s="722"/>
      <c r="CN2863" s="722"/>
      <c r="CO2863" s="722"/>
      <c r="CP2863" s="722"/>
      <c r="CQ2863" s="722"/>
      <c r="CR2863" s="722"/>
      <c r="CS2863" s="722"/>
    </row>
    <row r="2864" spans="1:97" s="1376" customFormat="1">
      <c r="A2864" s="722"/>
      <c r="B2864" s="722"/>
      <c r="C2864" s="722"/>
      <c r="D2864" s="722"/>
      <c r="E2864" s="722"/>
      <c r="F2864" s="757"/>
      <c r="G2864" s="757"/>
      <c r="H2864" s="757"/>
      <c r="I2864" s="757"/>
      <c r="J2864" s="757"/>
      <c r="K2864" s="758"/>
      <c r="L2864" s="758"/>
      <c r="M2864" s="722"/>
      <c r="N2864" s="736"/>
      <c r="O2864" s="736"/>
      <c r="P2864" s="736"/>
      <c r="Q2864" s="736"/>
      <c r="R2864" s="736"/>
      <c r="S2864" s="736"/>
      <c r="T2864" s="736"/>
      <c r="U2864" s="736"/>
      <c r="BA2864" s="722"/>
      <c r="BB2864" s="722"/>
      <c r="BC2864" s="722"/>
      <c r="BD2864" s="722"/>
      <c r="BE2864" s="722"/>
      <c r="BF2864" s="722"/>
      <c r="BG2864" s="722"/>
      <c r="BH2864" s="722"/>
      <c r="BI2864" s="722"/>
      <c r="BJ2864" s="722"/>
      <c r="BK2864" s="722"/>
      <c r="BL2864" s="722"/>
      <c r="BM2864" s="722"/>
      <c r="BN2864" s="722"/>
      <c r="BO2864" s="722"/>
      <c r="BP2864" s="722"/>
      <c r="BQ2864" s="722"/>
      <c r="BR2864" s="722"/>
      <c r="BS2864" s="722"/>
      <c r="BT2864" s="722"/>
      <c r="BU2864" s="722"/>
      <c r="BV2864" s="722"/>
      <c r="BW2864" s="722"/>
      <c r="BX2864" s="722"/>
      <c r="BY2864" s="722"/>
      <c r="BZ2864" s="722"/>
      <c r="CA2864" s="722"/>
      <c r="CB2864" s="722"/>
      <c r="CC2864" s="722"/>
      <c r="CD2864" s="722"/>
      <c r="CE2864" s="722"/>
      <c r="CF2864" s="722"/>
      <c r="CG2864" s="722"/>
      <c r="CH2864" s="722"/>
      <c r="CI2864" s="722"/>
      <c r="CJ2864" s="722"/>
      <c r="CK2864" s="722"/>
      <c r="CL2864" s="722"/>
      <c r="CM2864" s="722"/>
      <c r="CN2864" s="722"/>
      <c r="CO2864" s="722"/>
      <c r="CP2864" s="722"/>
      <c r="CQ2864" s="722"/>
      <c r="CR2864" s="722"/>
      <c r="CS2864" s="722"/>
    </row>
    <row r="2865" spans="1:97" s="1376" customFormat="1">
      <c r="A2865" s="722"/>
      <c r="B2865" s="722"/>
      <c r="C2865" s="722"/>
      <c r="D2865" s="722"/>
      <c r="E2865" s="722"/>
      <c r="F2865" s="757"/>
      <c r="G2865" s="757"/>
      <c r="H2865" s="757"/>
      <c r="I2865" s="757"/>
      <c r="J2865" s="757"/>
      <c r="K2865" s="758"/>
      <c r="L2865" s="758"/>
      <c r="M2865" s="722"/>
      <c r="N2865" s="736"/>
      <c r="O2865" s="736"/>
      <c r="P2865" s="736"/>
      <c r="Q2865" s="736"/>
      <c r="R2865" s="736"/>
      <c r="S2865" s="736"/>
      <c r="T2865" s="736"/>
      <c r="U2865" s="736"/>
      <c r="BA2865" s="722"/>
      <c r="BB2865" s="722"/>
      <c r="BC2865" s="722"/>
      <c r="BD2865" s="722"/>
      <c r="BE2865" s="722"/>
      <c r="BF2865" s="722"/>
      <c r="BG2865" s="722"/>
      <c r="BH2865" s="722"/>
      <c r="BI2865" s="722"/>
      <c r="BJ2865" s="722"/>
      <c r="BK2865" s="722"/>
      <c r="BL2865" s="722"/>
      <c r="BM2865" s="722"/>
      <c r="BN2865" s="722"/>
      <c r="BO2865" s="722"/>
      <c r="BP2865" s="722"/>
      <c r="BQ2865" s="722"/>
      <c r="BR2865" s="722"/>
      <c r="BS2865" s="722"/>
      <c r="BT2865" s="722"/>
      <c r="BU2865" s="722"/>
      <c r="BV2865" s="722"/>
      <c r="BW2865" s="722"/>
      <c r="BX2865" s="722"/>
      <c r="BY2865" s="722"/>
      <c r="BZ2865" s="722"/>
      <c r="CA2865" s="722"/>
      <c r="CB2865" s="722"/>
      <c r="CC2865" s="722"/>
      <c r="CD2865" s="722"/>
      <c r="CE2865" s="722"/>
      <c r="CF2865" s="722"/>
      <c r="CG2865" s="722"/>
      <c r="CH2865" s="722"/>
      <c r="CI2865" s="722"/>
      <c r="CJ2865" s="722"/>
      <c r="CK2865" s="722"/>
      <c r="CL2865" s="722"/>
      <c r="CM2865" s="722"/>
      <c r="CN2865" s="722"/>
      <c r="CO2865" s="722"/>
      <c r="CP2865" s="722"/>
      <c r="CQ2865" s="722"/>
      <c r="CR2865" s="722"/>
      <c r="CS2865" s="722"/>
    </row>
    <row r="2866" spans="1:97" s="1376" customFormat="1">
      <c r="A2866" s="722"/>
      <c r="B2866" s="722"/>
      <c r="C2866" s="722"/>
      <c r="D2866" s="722"/>
      <c r="E2866" s="722"/>
      <c r="F2866" s="757"/>
      <c r="G2866" s="757"/>
      <c r="H2866" s="757"/>
      <c r="I2866" s="757"/>
      <c r="J2866" s="757"/>
      <c r="K2866" s="758"/>
      <c r="L2866" s="758"/>
      <c r="M2866" s="722"/>
      <c r="N2866" s="736"/>
      <c r="O2866" s="736"/>
      <c r="P2866" s="736"/>
      <c r="Q2866" s="736"/>
      <c r="R2866" s="736"/>
      <c r="S2866" s="736"/>
      <c r="T2866" s="736"/>
      <c r="U2866" s="736"/>
      <c r="BA2866" s="722"/>
      <c r="BB2866" s="722"/>
      <c r="BC2866" s="722"/>
      <c r="BD2866" s="722"/>
      <c r="BE2866" s="722"/>
      <c r="BF2866" s="722"/>
      <c r="BG2866" s="722"/>
      <c r="BH2866" s="722"/>
      <c r="BI2866" s="722"/>
      <c r="BJ2866" s="722"/>
      <c r="BK2866" s="722"/>
      <c r="BL2866" s="722"/>
      <c r="BM2866" s="722"/>
      <c r="BN2866" s="722"/>
      <c r="BO2866" s="722"/>
      <c r="BP2866" s="722"/>
      <c r="BQ2866" s="722"/>
      <c r="BR2866" s="722"/>
      <c r="BS2866" s="722"/>
      <c r="BT2866" s="722"/>
      <c r="BU2866" s="722"/>
      <c r="BV2866" s="722"/>
      <c r="BW2866" s="722"/>
      <c r="BX2866" s="722"/>
      <c r="BY2866" s="722"/>
      <c r="BZ2866" s="722"/>
      <c r="CA2866" s="722"/>
      <c r="CB2866" s="722"/>
      <c r="CC2866" s="722"/>
      <c r="CD2866" s="722"/>
      <c r="CE2866" s="722"/>
      <c r="CF2866" s="722"/>
      <c r="CG2866" s="722"/>
      <c r="CH2866" s="722"/>
      <c r="CI2866" s="722"/>
      <c r="CJ2866" s="722"/>
      <c r="CK2866" s="722"/>
      <c r="CL2866" s="722"/>
      <c r="CM2866" s="722"/>
      <c r="CN2866" s="722"/>
      <c r="CO2866" s="722"/>
      <c r="CP2866" s="722"/>
      <c r="CQ2866" s="722"/>
      <c r="CR2866" s="722"/>
      <c r="CS2866" s="722"/>
    </row>
    <row r="2867" spans="1:97" s="1376" customFormat="1">
      <c r="A2867" s="722"/>
      <c r="B2867" s="722"/>
      <c r="C2867" s="722"/>
      <c r="D2867" s="722"/>
      <c r="E2867" s="722"/>
      <c r="F2867" s="757"/>
      <c r="G2867" s="757"/>
      <c r="H2867" s="757"/>
      <c r="I2867" s="757"/>
      <c r="J2867" s="757"/>
      <c r="K2867" s="758"/>
      <c r="L2867" s="758"/>
      <c r="M2867" s="722"/>
      <c r="N2867" s="736"/>
      <c r="O2867" s="736"/>
      <c r="P2867" s="736"/>
      <c r="Q2867" s="736"/>
      <c r="R2867" s="736"/>
      <c r="S2867" s="736"/>
      <c r="T2867" s="736"/>
      <c r="U2867" s="736"/>
      <c r="BA2867" s="722"/>
      <c r="BB2867" s="722"/>
      <c r="BC2867" s="722"/>
      <c r="BD2867" s="722"/>
      <c r="BE2867" s="722"/>
      <c r="BF2867" s="722"/>
      <c r="BG2867" s="722"/>
      <c r="BH2867" s="722"/>
      <c r="BI2867" s="722"/>
      <c r="BJ2867" s="722"/>
      <c r="BK2867" s="722"/>
      <c r="BL2867" s="722"/>
      <c r="BM2867" s="722"/>
      <c r="BN2867" s="722"/>
      <c r="BO2867" s="722"/>
      <c r="BP2867" s="722"/>
      <c r="BQ2867" s="722"/>
      <c r="BR2867" s="722"/>
      <c r="BS2867" s="722"/>
      <c r="BT2867" s="722"/>
      <c r="BU2867" s="722"/>
      <c r="BV2867" s="722"/>
      <c r="BW2867" s="722"/>
      <c r="BX2867" s="722"/>
      <c r="BY2867" s="722"/>
      <c r="BZ2867" s="722"/>
      <c r="CA2867" s="722"/>
      <c r="CB2867" s="722"/>
      <c r="CC2867" s="722"/>
      <c r="CD2867" s="722"/>
      <c r="CE2867" s="722"/>
      <c r="CF2867" s="722"/>
      <c r="CG2867" s="722"/>
      <c r="CH2867" s="722"/>
      <c r="CI2867" s="722"/>
      <c r="CJ2867" s="722"/>
      <c r="CK2867" s="722"/>
      <c r="CL2867" s="722"/>
      <c r="CM2867" s="722"/>
      <c r="CN2867" s="722"/>
      <c r="CO2867" s="722"/>
      <c r="CP2867" s="722"/>
      <c r="CQ2867" s="722"/>
      <c r="CR2867" s="722"/>
      <c r="CS2867" s="722"/>
    </row>
    <row r="2868" spans="1:97" s="1376" customFormat="1">
      <c r="A2868" s="722"/>
      <c r="B2868" s="722"/>
      <c r="C2868" s="722"/>
      <c r="D2868" s="722"/>
      <c r="E2868" s="722"/>
      <c r="F2868" s="757"/>
      <c r="G2868" s="757"/>
      <c r="H2868" s="757"/>
      <c r="I2868" s="757"/>
      <c r="J2868" s="757"/>
      <c r="K2868" s="758"/>
      <c r="L2868" s="758"/>
      <c r="M2868" s="722"/>
      <c r="N2868" s="736"/>
      <c r="O2868" s="736"/>
      <c r="P2868" s="736"/>
      <c r="Q2868" s="736"/>
      <c r="R2868" s="736"/>
      <c r="S2868" s="736"/>
      <c r="T2868" s="736"/>
      <c r="U2868" s="736"/>
      <c r="BA2868" s="722"/>
      <c r="BB2868" s="722"/>
      <c r="BC2868" s="722"/>
      <c r="BD2868" s="722"/>
      <c r="BE2868" s="722"/>
      <c r="BF2868" s="722"/>
      <c r="BG2868" s="722"/>
      <c r="BH2868" s="722"/>
      <c r="BI2868" s="722"/>
      <c r="BJ2868" s="722"/>
      <c r="BK2868" s="722"/>
      <c r="BL2868" s="722"/>
      <c r="BM2868" s="722"/>
      <c r="BN2868" s="722"/>
      <c r="BO2868" s="722"/>
      <c r="BP2868" s="722"/>
      <c r="BQ2868" s="722"/>
      <c r="BR2868" s="722"/>
      <c r="BS2868" s="722"/>
      <c r="BT2868" s="722"/>
      <c r="BU2868" s="722"/>
      <c r="BV2868" s="722"/>
      <c r="BW2868" s="722"/>
      <c r="BX2868" s="722"/>
      <c r="BY2868" s="722"/>
      <c r="BZ2868" s="722"/>
      <c r="CA2868" s="722"/>
      <c r="CB2868" s="722"/>
      <c r="CC2868" s="722"/>
      <c r="CD2868" s="722"/>
      <c r="CE2868" s="722"/>
      <c r="CF2868" s="722"/>
      <c r="CG2868" s="722"/>
      <c r="CH2868" s="722"/>
      <c r="CI2868" s="722"/>
      <c r="CJ2868" s="722"/>
      <c r="CK2868" s="722"/>
      <c r="CL2868" s="722"/>
      <c r="CM2868" s="722"/>
      <c r="CN2868" s="722"/>
      <c r="CO2868" s="722"/>
      <c r="CP2868" s="722"/>
      <c r="CQ2868" s="722"/>
      <c r="CR2868" s="722"/>
      <c r="CS2868" s="722"/>
    </row>
    <row r="2869" spans="1:97" s="1376" customFormat="1">
      <c r="A2869" s="722"/>
      <c r="B2869" s="722"/>
      <c r="C2869" s="722"/>
      <c r="D2869" s="722"/>
      <c r="E2869" s="722"/>
      <c r="F2869" s="757"/>
      <c r="G2869" s="757"/>
      <c r="H2869" s="757"/>
      <c r="I2869" s="757"/>
      <c r="J2869" s="757"/>
      <c r="K2869" s="758"/>
      <c r="L2869" s="758"/>
      <c r="M2869" s="722"/>
      <c r="N2869" s="736"/>
      <c r="O2869" s="736"/>
      <c r="P2869" s="736"/>
      <c r="Q2869" s="736"/>
      <c r="R2869" s="736"/>
      <c r="S2869" s="736"/>
      <c r="T2869" s="736"/>
      <c r="U2869" s="736"/>
      <c r="BA2869" s="722"/>
      <c r="BB2869" s="722"/>
      <c r="BC2869" s="722"/>
      <c r="BD2869" s="722"/>
      <c r="BE2869" s="722"/>
      <c r="BF2869" s="722"/>
      <c r="BG2869" s="722"/>
      <c r="BH2869" s="722"/>
      <c r="BI2869" s="722"/>
      <c r="BJ2869" s="722"/>
      <c r="BK2869" s="722"/>
      <c r="BL2869" s="722"/>
      <c r="BM2869" s="722"/>
      <c r="BN2869" s="722"/>
      <c r="BO2869" s="722"/>
      <c r="BP2869" s="722"/>
      <c r="BQ2869" s="722"/>
      <c r="BR2869" s="722"/>
      <c r="BS2869" s="722"/>
      <c r="BT2869" s="722"/>
      <c r="BU2869" s="722"/>
      <c r="BV2869" s="722"/>
      <c r="BW2869" s="722"/>
      <c r="BX2869" s="722"/>
      <c r="BY2869" s="722"/>
      <c r="BZ2869" s="722"/>
      <c r="CA2869" s="722"/>
      <c r="CB2869" s="722"/>
      <c r="CC2869" s="722"/>
      <c r="CD2869" s="722"/>
      <c r="CE2869" s="722"/>
      <c r="CF2869" s="722"/>
      <c r="CG2869" s="722"/>
      <c r="CH2869" s="722"/>
      <c r="CI2869" s="722"/>
      <c r="CJ2869" s="722"/>
      <c r="CK2869" s="722"/>
      <c r="CL2869" s="722"/>
      <c r="CM2869" s="722"/>
      <c r="CN2869" s="722"/>
      <c r="CO2869" s="722"/>
      <c r="CP2869" s="722"/>
      <c r="CQ2869" s="722"/>
      <c r="CR2869" s="722"/>
      <c r="CS2869" s="722"/>
    </row>
    <row r="2870" spans="1:97" s="1376" customFormat="1">
      <c r="A2870" s="722"/>
      <c r="B2870" s="722"/>
      <c r="C2870" s="722"/>
      <c r="D2870" s="722"/>
      <c r="E2870" s="722"/>
      <c r="F2870" s="757"/>
      <c r="G2870" s="757"/>
      <c r="H2870" s="757"/>
      <c r="I2870" s="757"/>
      <c r="J2870" s="757"/>
      <c r="K2870" s="758"/>
      <c r="L2870" s="758"/>
      <c r="M2870" s="722"/>
      <c r="N2870" s="736"/>
      <c r="O2870" s="736"/>
      <c r="P2870" s="736"/>
      <c r="Q2870" s="736"/>
      <c r="R2870" s="736"/>
      <c r="S2870" s="736"/>
      <c r="T2870" s="736"/>
      <c r="U2870" s="736"/>
      <c r="BA2870" s="722"/>
      <c r="BB2870" s="722"/>
      <c r="BC2870" s="722"/>
      <c r="BD2870" s="722"/>
      <c r="BE2870" s="722"/>
      <c r="BF2870" s="722"/>
      <c r="BG2870" s="722"/>
      <c r="BH2870" s="722"/>
      <c r="BI2870" s="722"/>
      <c r="BJ2870" s="722"/>
      <c r="BK2870" s="722"/>
      <c r="BL2870" s="722"/>
      <c r="BM2870" s="722"/>
      <c r="BN2870" s="722"/>
      <c r="BO2870" s="722"/>
      <c r="BP2870" s="722"/>
      <c r="BQ2870" s="722"/>
      <c r="BR2870" s="722"/>
      <c r="BS2870" s="722"/>
      <c r="BT2870" s="722"/>
      <c r="BU2870" s="722"/>
      <c r="BV2870" s="722"/>
      <c r="BW2870" s="722"/>
      <c r="BX2870" s="722"/>
      <c r="BY2870" s="722"/>
      <c r="BZ2870" s="722"/>
      <c r="CA2870" s="722"/>
      <c r="CB2870" s="722"/>
      <c r="CC2870" s="722"/>
      <c r="CD2870" s="722"/>
      <c r="CE2870" s="722"/>
      <c r="CF2870" s="722"/>
      <c r="CG2870" s="722"/>
      <c r="CH2870" s="722"/>
      <c r="CI2870" s="722"/>
      <c r="CJ2870" s="722"/>
      <c r="CK2870" s="722"/>
      <c r="CL2870" s="722"/>
      <c r="CM2870" s="722"/>
      <c r="CN2870" s="722"/>
      <c r="CO2870" s="722"/>
      <c r="CP2870" s="722"/>
      <c r="CQ2870" s="722"/>
      <c r="CR2870" s="722"/>
      <c r="CS2870" s="722"/>
    </row>
    <row r="2871" spans="1:97" s="1376" customFormat="1">
      <c r="A2871" s="722"/>
      <c r="B2871" s="722"/>
      <c r="C2871" s="722"/>
      <c r="D2871" s="722"/>
      <c r="E2871" s="722"/>
      <c r="F2871" s="757"/>
      <c r="G2871" s="757"/>
      <c r="H2871" s="757"/>
      <c r="I2871" s="757"/>
      <c r="J2871" s="757"/>
      <c r="K2871" s="758"/>
      <c r="L2871" s="758"/>
      <c r="M2871" s="722"/>
      <c r="N2871" s="736"/>
      <c r="O2871" s="736"/>
      <c r="P2871" s="736"/>
      <c r="Q2871" s="736"/>
      <c r="R2871" s="736"/>
      <c r="S2871" s="736"/>
      <c r="T2871" s="736"/>
      <c r="U2871" s="736"/>
      <c r="BA2871" s="722"/>
      <c r="BB2871" s="722"/>
      <c r="BC2871" s="722"/>
      <c r="BD2871" s="722"/>
      <c r="BE2871" s="722"/>
      <c r="BF2871" s="722"/>
      <c r="BG2871" s="722"/>
      <c r="BH2871" s="722"/>
      <c r="BI2871" s="722"/>
      <c r="BJ2871" s="722"/>
      <c r="BK2871" s="722"/>
      <c r="BL2871" s="722"/>
      <c r="BM2871" s="722"/>
      <c r="BN2871" s="722"/>
      <c r="BO2871" s="722"/>
      <c r="BP2871" s="722"/>
      <c r="BQ2871" s="722"/>
      <c r="BR2871" s="722"/>
      <c r="BS2871" s="722"/>
      <c r="BT2871" s="722"/>
      <c r="BU2871" s="722"/>
      <c r="BV2871" s="722"/>
      <c r="BW2871" s="722"/>
      <c r="BX2871" s="722"/>
      <c r="BY2871" s="722"/>
      <c r="BZ2871" s="722"/>
      <c r="CA2871" s="722"/>
      <c r="CB2871" s="722"/>
      <c r="CC2871" s="722"/>
      <c r="CD2871" s="722"/>
      <c r="CE2871" s="722"/>
      <c r="CF2871" s="722"/>
      <c r="CG2871" s="722"/>
      <c r="CH2871" s="722"/>
      <c r="CI2871" s="722"/>
      <c r="CJ2871" s="722"/>
      <c r="CK2871" s="722"/>
      <c r="CL2871" s="722"/>
      <c r="CM2871" s="722"/>
      <c r="CN2871" s="722"/>
      <c r="CO2871" s="722"/>
      <c r="CP2871" s="722"/>
      <c r="CQ2871" s="722"/>
      <c r="CR2871" s="722"/>
      <c r="CS2871" s="722"/>
    </row>
    <row r="2872" spans="1:97" s="1376" customFormat="1">
      <c r="A2872" s="722"/>
      <c r="B2872" s="722"/>
      <c r="C2872" s="722"/>
      <c r="D2872" s="722"/>
      <c r="E2872" s="722"/>
      <c r="F2872" s="757"/>
      <c r="G2872" s="757"/>
      <c r="H2872" s="757"/>
      <c r="I2872" s="757"/>
      <c r="J2872" s="757"/>
      <c r="K2872" s="758"/>
      <c r="L2872" s="758"/>
      <c r="M2872" s="722"/>
      <c r="N2872" s="736"/>
      <c r="O2872" s="736"/>
      <c r="P2872" s="736"/>
      <c r="Q2872" s="736"/>
      <c r="R2872" s="736"/>
      <c r="S2872" s="736"/>
      <c r="T2872" s="736"/>
      <c r="U2872" s="736"/>
      <c r="BA2872" s="722"/>
      <c r="BB2872" s="722"/>
      <c r="BC2872" s="722"/>
      <c r="BD2872" s="722"/>
      <c r="BE2872" s="722"/>
      <c r="BF2872" s="722"/>
      <c r="BG2872" s="722"/>
      <c r="BH2872" s="722"/>
      <c r="BI2872" s="722"/>
      <c r="BJ2872" s="722"/>
      <c r="BK2872" s="722"/>
      <c r="BL2872" s="722"/>
      <c r="BM2872" s="722"/>
      <c r="BN2872" s="722"/>
      <c r="BO2872" s="722"/>
      <c r="BP2872" s="722"/>
      <c r="BQ2872" s="722"/>
      <c r="BR2872" s="722"/>
      <c r="BS2872" s="722"/>
      <c r="BT2872" s="722"/>
      <c r="BU2872" s="722"/>
      <c r="BV2872" s="722"/>
      <c r="BW2872" s="722"/>
      <c r="BX2872" s="722"/>
      <c r="BY2872" s="722"/>
      <c r="BZ2872" s="722"/>
      <c r="CA2872" s="722"/>
      <c r="CB2872" s="722"/>
      <c r="CC2872" s="722"/>
      <c r="CD2872" s="722"/>
      <c r="CE2872" s="722"/>
      <c r="CF2872" s="722"/>
      <c r="CG2872" s="722"/>
      <c r="CH2872" s="722"/>
      <c r="CI2872" s="722"/>
      <c r="CJ2872" s="722"/>
      <c r="CK2872" s="722"/>
      <c r="CL2872" s="722"/>
      <c r="CM2872" s="722"/>
      <c r="CN2872" s="722"/>
      <c r="CO2872" s="722"/>
      <c r="CP2872" s="722"/>
      <c r="CQ2872" s="722"/>
      <c r="CR2872" s="722"/>
      <c r="CS2872" s="722"/>
    </row>
    <row r="2873" spans="1:97" s="1376" customFormat="1">
      <c r="A2873" s="722"/>
      <c r="B2873" s="722"/>
      <c r="C2873" s="722"/>
      <c r="D2873" s="722"/>
      <c r="E2873" s="722"/>
      <c r="F2873" s="757"/>
      <c r="G2873" s="757"/>
      <c r="H2873" s="757"/>
      <c r="I2873" s="757"/>
      <c r="J2873" s="757"/>
      <c r="K2873" s="758"/>
      <c r="L2873" s="758"/>
      <c r="M2873" s="722"/>
      <c r="N2873" s="736"/>
      <c r="O2873" s="736"/>
      <c r="P2873" s="736"/>
      <c r="Q2873" s="736"/>
      <c r="R2873" s="736"/>
      <c r="S2873" s="736"/>
      <c r="T2873" s="736"/>
      <c r="U2873" s="736"/>
      <c r="BA2873" s="722"/>
      <c r="BB2873" s="722"/>
      <c r="BC2873" s="722"/>
      <c r="BD2873" s="722"/>
      <c r="BE2873" s="722"/>
      <c r="BF2873" s="722"/>
      <c r="BG2873" s="722"/>
      <c r="BH2873" s="722"/>
      <c r="BI2873" s="722"/>
      <c r="BJ2873" s="722"/>
      <c r="BK2873" s="722"/>
      <c r="BL2873" s="722"/>
      <c r="BM2873" s="722"/>
      <c r="BN2873" s="722"/>
      <c r="BO2873" s="722"/>
      <c r="BP2873" s="722"/>
      <c r="BQ2873" s="722"/>
      <c r="BR2873" s="722"/>
      <c r="BS2873" s="722"/>
      <c r="BT2873" s="722"/>
      <c r="BU2873" s="722"/>
      <c r="BV2873" s="722"/>
      <c r="BW2873" s="722"/>
      <c r="BX2873" s="722"/>
      <c r="BY2873" s="722"/>
      <c r="BZ2873" s="722"/>
      <c r="CA2873" s="722"/>
      <c r="CB2873" s="722"/>
      <c r="CC2873" s="722"/>
      <c r="CD2873" s="722"/>
      <c r="CE2873" s="722"/>
      <c r="CF2873" s="722"/>
      <c r="CG2873" s="722"/>
      <c r="CH2873" s="722"/>
      <c r="CI2873" s="722"/>
      <c r="CJ2873" s="722"/>
      <c r="CK2873" s="722"/>
      <c r="CL2873" s="722"/>
      <c r="CM2873" s="722"/>
      <c r="CN2873" s="722"/>
      <c r="CO2873" s="722"/>
      <c r="CP2873" s="722"/>
      <c r="CQ2873" s="722"/>
      <c r="CR2873" s="722"/>
      <c r="CS2873" s="722"/>
    </row>
    <row r="2874" spans="1:97" s="1376" customFormat="1">
      <c r="A2874" s="722"/>
      <c r="B2874" s="722"/>
      <c r="C2874" s="722"/>
      <c r="D2874" s="722"/>
      <c r="E2874" s="722"/>
      <c r="F2874" s="757"/>
      <c r="G2874" s="757"/>
      <c r="H2874" s="757"/>
      <c r="I2874" s="757"/>
      <c r="J2874" s="757"/>
      <c r="K2874" s="758"/>
      <c r="L2874" s="758"/>
      <c r="M2874" s="722"/>
      <c r="N2874" s="736"/>
      <c r="O2874" s="736"/>
      <c r="P2874" s="736"/>
      <c r="Q2874" s="736"/>
      <c r="R2874" s="736"/>
      <c r="S2874" s="736"/>
      <c r="T2874" s="736"/>
      <c r="U2874" s="736"/>
      <c r="BA2874" s="722"/>
      <c r="BB2874" s="722"/>
      <c r="BC2874" s="722"/>
      <c r="BD2874" s="722"/>
      <c r="BE2874" s="722"/>
      <c r="BF2874" s="722"/>
      <c r="BG2874" s="722"/>
      <c r="BH2874" s="722"/>
      <c r="BI2874" s="722"/>
      <c r="BJ2874" s="722"/>
      <c r="BK2874" s="722"/>
      <c r="BL2874" s="722"/>
      <c r="BM2874" s="722"/>
      <c r="BN2874" s="722"/>
      <c r="BO2874" s="722"/>
      <c r="BP2874" s="722"/>
      <c r="BQ2874" s="722"/>
      <c r="BR2874" s="722"/>
      <c r="BS2874" s="722"/>
      <c r="BT2874" s="722"/>
      <c r="BU2874" s="722"/>
      <c r="BV2874" s="722"/>
      <c r="BW2874" s="722"/>
      <c r="BX2874" s="722"/>
      <c r="BY2874" s="722"/>
      <c r="BZ2874" s="722"/>
      <c r="CA2874" s="722"/>
      <c r="CB2874" s="722"/>
      <c r="CC2874" s="722"/>
      <c r="CD2874" s="722"/>
      <c r="CE2874" s="722"/>
      <c r="CF2874" s="722"/>
      <c r="CG2874" s="722"/>
      <c r="CH2874" s="722"/>
      <c r="CI2874" s="722"/>
      <c r="CJ2874" s="722"/>
      <c r="CK2874" s="722"/>
      <c r="CL2874" s="722"/>
      <c r="CM2874" s="722"/>
      <c r="CN2874" s="722"/>
      <c r="CO2874" s="722"/>
      <c r="CP2874" s="722"/>
      <c r="CQ2874" s="722"/>
      <c r="CR2874" s="722"/>
      <c r="CS2874" s="722"/>
    </row>
    <row r="2875" spans="1:97" s="1376" customFormat="1">
      <c r="A2875" s="722"/>
      <c r="B2875" s="722"/>
      <c r="C2875" s="722"/>
      <c r="D2875" s="722"/>
      <c r="E2875" s="722"/>
      <c r="F2875" s="757"/>
      <c r="G2875" s="757"/>
      <c r="H2875" s="757"/>
      <c r="I2875" s="757"/>
      <c r="J2875" s="757"/>
      <c r="K2875" s="758"/>
      <c r="L2875" s="758"/>
      <c r="M2875" s="722"/>
      <c r="N2875" s="736"/>
      <c r="O2875" s="736"/>
      <c r="P2875" s="736"/>
      <c r="Q2875" s="736"/>
      <c r="R2875" s="736"/>
      <c r="S2875" s="736"/>
      <c r="T2875" s="736"/>
      <c r="U2875" s="736"/>
      <c r="BA2875" s="722"/>
      <c r="BB2875" s="722"/>
      <c r="BC2875" s="722"/>
      <c r="BD2875" s="722"/>
      <c r="BE2875" s="722"/>
      <c r="BF2875" s="722"/>
      <c r="BG2875" s="722"/>
      <c r="BH2875" s="722"/>
      <c r="BI2875" s="722"/>
      <c r="BJ2875" s="722"/>
      <c r="BK2875" s="722"/>
      <c r="BL2875" s="722"/>
      <c r="BM2875" s="722"/>
      <c r="BN2875" s="722"/>
      <c r="BO2875" s="722"/>
      <c r="BP2875" s="722"/>
      <c r="BQ2875" s="722"/>
      <c r="BR2875" s="722"/>
      <c r="BS2875" s="722"/>
      <c r="BT2875" s="722"/>
      <c r="BU2875" s="722"/>
      <c r="BV2875" s="722"/>
      <c r="BW2875" s="722"/>
      <c r="BX2875" s="722"/>
      <c r="BY2875" s="722"/>
      <c r="BZ2875" s="722"/>
      <c r="CA2875" s="722"/>
      <c r="CB2875" s="722"/>
      <c r="CC2875" s="722"/>
      <c r="CD2875" s="722"/>
      <c r="CE2875" s="722"/>
      <c r="CF2875" s="722"/>
      <c r="CG2875" s="722"/>
      <c r="CH2875" s="722"/>
      <c r="CI2875" s="722"/>
      <c r="CJ2875" s="722"/>
      <c r="CK2875" s="722"/>
      <c r="CL2875" s="722"/>
      <c r="CM2875" s="722"/>
      <c r="CN2875" s="722"/>
      <c r="CO2875" s="722"/>
      <c r="CP2875" s="722"/>
      <c r="CQ2875" s="722"/>
      <c r="CR2875" s="722"/>
      <c r="CS2875" s="722"/>
    </row>
    <row r="2876" spans="1:97" s="1376" customFormat="1">
      <c r="A2876" s="722"/>
      <c r="B2876" s="722"/>
      <c r="C2876" s="722"/>
      <c r="D2876" s="722"/>
      <c r="E2876" s="722"/>
      <c r="F2876" s="757"/>
      <c r="G2876" s="757"/>
      <c r="H2876" s="757"/>
      <c r="I2876" s="757"/>
      <c r="J2876" s="757"/>
      <c r="K2876" s="758"/>
      <c r="L2876" s="758"/>
      <c r="M2876" s="722"/>
      <c r="N2876" s="736"/>
      <c r="O2876" s="736"/>
      <c r="P2876" s="736"/>
      <c r="Q2876" s="736"/>
      <c r="R2876" s="736"/>
      <c r="S2876" s="736"/>
      <c r="T2876" s="736"/>
      <c r="U2876" s="736"/>
      <c r="BA2876" s="722"/>
      <c r="BB2876" s="722"/>
      <c r="BC2876" s="722"/>
      <c r="BD2876" s="722"/>
      <c r="BE2876" s="722"/>
      <c r="BF2876" s="722"/>
      <c r="BG2876" s="722"/>
      <c r="BH2876" s="722"/>
      <c r="BI2876" s="722"/>
      <c r="BJ2876" s="722"/>
      <c r="BK2876" s="722"/>
      <c r="BL2876" s="722"/>
      <c r="BM2876" s="722"/>
      <c r="BN2876" s="722"/>
      <c r="BO2876" s="722"/>
      <c r="BP2876" s="722"/>
      <c r="BQ2876" s="722"/>
      <c r="BR2876" s="722"/>
      <c r="BS2876" s="722"/>
      <c r="BT2876" s="722"/>
      <c r="BU2876" s="722"/>
      <c r="BV2876" s="722"/>
      <c r="BW2876" s="722"/>
      <c r="BX2876" s="722"/>
      <c r="BY2876" s="722"/>
      <c r="BZ2876" s="722"/>
      <c r="CA2876" s="722"/>
      <c r="CB2876" s="722"/>
      <c r="CC2876" s="722"/>
      <c r="CD2876" s="722"/>
      <c r="CE2876" s="722"/>
      <c r="CF2876" s="722"/>
      <c r="CG2876" s="722"/>
      <c r="CH2876" s="722"/>
      <c r="CI2876" s="722"/>
      <c r="CJ2876" s="722"/>
      <c r="CK2876" s="722"/>
      <c r="CL2876" s="722"/>
      <c r="CM2876" s="722"/>
      <c r="CN2876" s="722"/>
      <c r="CO2876" s="722"/>
      <c r="CP2876" s="722"/>
      <c r="CQ2876" s="722"/>
      <c r="CR2876" s="722"/>
      <c r="CS2876" s="722"/>
    </row>
    <row r="2877" spans="1:97" s="1376" customFormat="1">
      <c r="A2877" s="722"/>
      <c r="B2877" s="722"/>
      <c r="C2877" s="722"/>
      <c r="D2877" s="722"/>
      <c r="E2877" s="722"/>
      <c r="F2877" s="757"/>
      <c r="G2877" s="757"/>
      <c r="H2877" s="757"/>
      <c r="I2877" s="757"/>
      <c r="J2877" s="757"/>
      <c r="K2877" s="758"/>
      <c r="L2877" s="758"/>
      <c r="M2877" s="722"/>
      <c r="N2877" s="736"/>
      <c r="O2877" s="736"/>
      <c r="P2877" s="736"/>
      <c r="Q2877" s="736"/>
      <c r="R2877" s="736"/>
      <c r="S2877" s="736"/>
      <c r="T2877" s="736"/>
      <c r="U2877" s="736"/>
      <c r="BA2877" s="722"/>
      <c r="BB2877" s="722"/>
      <c r="BC2877" s="722"/>
      <c r="BD2877" s="722"/>
      <c r="BE2877" s="722"/>
      <c r="BF2877" s="722"/>
      <c r="BG2877" s="722"/>
      <c r="BH2877" s="722"/>
      <c r="BI2877" s="722"/>
      <c r="BJ2877" s="722"/>
      <c r="BK2877" s="722"/>
      <c r="BL2877" s="722"/>
      <c r="BM2877" s="722"/>
      <c r="BN2877" s="722"/>
      <c r="BO2877" s="722"/>
      <c r="BP2877" s="722"/>
      <c r="BQ2877" s="722"/>
      <c r="BR2877" s="722"/>
      <c r="BS2877" s="722"/>
      <c r="BT2877" s="722"/>
      <c r="BU2877" s="722"/>
      <c r="BV2877" s="722"/>
      <c r="BW2877" s="722"/>
      <c r="BX2877" s="722"/>
      <c r="BY2877" s="722"/>
      <c r="BZ2877" s="722"/>
      <c r="CA2877" s="722"/>
      <c r="CB2877" s="722"/>
      <c r="CC2877" s="722"/>
      <c r="CD2877" s="722"/>
      <c r="CE2877" s="722"/>
      <c r="CF2877" s="722"/>
      <c r="CG2877" s="722"/>
      <c r="CH2877" s="722"/>
      <c r="CI2877" s="722"/>
      <c r="CJ2877" s="722"/>
      <c r="CK2877" s="722"/>
      <c r="CL2877" s="722"/>
      <c r="CM2877" s="722"/>
      <c r="CN2877" s="722"/>
      <c r="CO2877" s="722"/>
      <c r="CP2877" s="722"/>
      <c r="CQ2877" s="722"/>
      <c r="CR2877" s="722"/>
      <c r="CS2877" s="722"/>
    </row>
    <row r="2878" spans="1:97" s="1376" customFormat="1">
      <c r="A2878" s="722"/>
      <c r="B2878" s="722"/>
      <c r="C2878" s="722"/>
      <c r="D2878" s="722"/>
      <c r="E2878" s="722"/>
      <c r="F2878" s="757"/>
      <c r="G2878" s="757"/>
      <c r="H2878" s="757"/>
      <c r="I2878" s="757"/>
      <c r="J2878" s="757"/>
      <c r="K2878" s="758"/>
      <c r="L2878" s="758"/>
      <c r="M2878" s="722"/>
      <c r="N2878" s="736"/>
      <c r="O2878" s="736"/>
      <c r="P2878" s="736"/>
      <c r="Q2878" s="736"/>
      <c r="R2878" s="736"/>
      <c r="S2878" s="736"/>
      <c r="T2878" s="736"/>
      <c r="U2878" s="736"/>
      <c r="BA2878" s="722"/>
      <c r="BB2878" s="722"/>
      <c r="BC2878" s="722"/>
      <c r="BD2878" s="722"/>
      <c r="BE2878" s="722"/>
      <c r="BF2878" s="722"/>
      <c r="BG2878" s="722"/>
      <c r="BH2878" s="722"/>
      <c r="BI2878" s="722"/>
      <c r="BJ2878" s="722"/>
      <c r="BK2878" s="722"/>
      <c r="BL2878" s="722"/>
      <c r="BM2878" s="722"/>
      <c r="BN2878" s="722"/>
      <c r="BO2878" s="722"/>
      <c r="BP2878" s="722"/>
      <c r="BQ2878" s="722"/>
      <c r="BR2878" s="722"/>
      <c r="BS2878" s="722"/>
      <c r="BT2878" s="722"/>
      <c r="BU2878" s="722"/>
      <c r="BV2878" s="722"/>
      <c r="BW2878" s="722"/>
      <c r="BX2878" s="722"/>
      <c r="BY2878" s="722"/>
      <c r="BZ2878" s="722"/>
      <c r="CA2878" s="722"/>
      <c r="CB2878" s="722"/>
      <c r="CC2878" s="722"/>
      <c r="CD2878" s="722"/>
      <c r="CE2878" s="722"/>
      <c r="CF2878" s="722"/>
      <c r="CG2878" s="722"/>
      <c r="CH2878" s="722"/>
      <c r="CI2878" s="722"/>
      <c r="CJ2878" s="722"/>
      <c r="CK2878" s="722"/>
      <c r="CL2878" s="722"/>
      <c r="CM2878" s="722"/>
      <c r="CN2878" s="722"/>
      <c r="CO2878" s="722"/>
      <c r="CP2878" s="722"/>
      <c r="CQ2878" s="722"/>
      <c r="CR2878" s="722"/>
      <c r="CS2878" s="722"/>
    </row>
    <row r="2879" spans="1:97" s="1376" customFormat="1">
      <c r="A2879" s="722"/>
      <c r="B2879" s="722"/>
      <c r="C2879" s="722"/>
      <c r="D2879" s="722"/>
      <c r="E2879" s="722"/>
      <c r="F2879" s="757"/>
      <c r="G2879" s="757"/>
      <c r="H2879" s="757"/>
      <c r="I2879" s="757"/>
      <c r="J2879" s="757"/>
      <c r="K2879" s="758"/>
      <c r="L2879" s="758"/>
      <c r="M2879" s="722"/>
      <c r="N2879" s="736"/>
      <c r="O2879" s="736"/>
      <c r="P2879" s="736"/>
      <c r="Q2879" s="736"/>
      <c r="R2879" s="736"/>
      <c r="S2879" s="736"/>
      <c r="T2879" s="736"/>
      <c r="U2879" s="736"/>
      <c r="BA2879" s="722"/>
      <c r="BB2879" s="722"/>
      <c r="BC2879" s="722"/>
      <c r="BD2879" s="722"/>
      <c r="BE2879" s="722"/>
      <c r="BF2879" s="722"/>
      <c r="BG2879" s="722"/>
      <c r="BH2879" s="722"/>
      <c r="BI2879" s="722"/>
      <c r="BJ2879" s="722"/>
      <c r="BK2879" s="722"/>
      <c r="BL2879" s="722"/>
      <c r="BM2879" s="722"/>
      <c r="BN2879" s="722"/>
      <c r="BO2879" s="722"/>
      <c r="BP2879" s="722"/>
      <c r="BQ2879" s="722"/>
      <c r="BR2879" s="722"/>
      <c r="BS2879" s="722"/>
      <c r="BT2879" s="722"/>
      <c r="BU2879" s="722"/>
      <c r="BV2879" s="722"/>
      <c r="BW2879" s="722"/>
      <c r="BX2879" s="722"/>
      <c r="BY2879" s="722"/>
      <c r="BZ2879" s="722"/>
      <c r="CA2879" s="722"/>
      <c r="CB2879" s="722"/>
      <c r="CC2879" s="722"/>
      <c r="CD2879" s="722"/>
      <c r="CE2879" s="722"/>
      <c r="CF2879" s="722"/>
      <c r="CG2879" s="722"/>
      <c r="CH2879" s="722"/>
      <c r="CI2879" s="722"/>
      <c r="CJ2879" s="722"/>
      <c r="CK2879" s="722"/>
      <c r="CL2879" s="722"/>
      <c r="CM2879" s="722"/>
      <c r="CN2879" s="722"/>
      <c r="CO2879" s="722"/>
      <c r="CP2879" s="722"/>
      <c r="CQ2879" s="722"/>
      <c r="CR2879" s="722"/>
      <c r="CS2879" s="722"/>
    </row>
    <row r="2880" spans="1:97" s="1376" customFormat="1">
      <c r="A2880" s="722"/>
      <c r="B2880" s="722"/>
      <c r="C2880" s="722"/>
      <c r="D2880" s="722"/>
      <c r="E2880" s="722"/>
      <c r="F2880" s="757"/>
      <c r="G2880" s="757"/>
      <c r="H2880" s="757"/>
      <c r="I2880" s="757"/>
      <c r="J2880" s="757"/>
      <c r="K2880" s="758"/>
      <c r="L2880" s="758"/>
      <c r="M2880" s="722"/>
      <c r="N2880" s="736"/>
      <c r="O2880" s="736"/>
      <c r="P2880" s="736"/>
      <c r="Q2880" s="736"/>
      <c r="R2880" s="736"/>
      <c r="S2880" s="736"/>
      <c r="T2880" s="736"/>
      <c r="U2880" s="736"/>
      <c r="BA2880" s="722"/>
      <c r="BB2880" s="722"/>
      <c r="BC2880" s="722"/>
      <c r="BD2880" s="722"/>
      <c r="BE2880" s="722"/>
      <c r="BF2880" s="722"/>
      <c r="BG2880" s="722"/>
      <c r="BH2880" s="722"/>
      <c r="BI2880" s="722"/>
      <c r="BJ2880" s="722"/>
      <c r="BK2880" s="722"/>
      <c r="BL2880" s="722"/>
      <c r="BM2880" s="722"/>
      <c r="BN2880" s="722"/>
      <c r="BO2880" s="722"/>
      <c r="BP2880" s="722"/>
      <c r="BQ2880" s="722"/>
      <c r="BR2880" s="722"/>
      <c r="BS2880" s="722"/>
      <c r="BT2880" s="722"/>
      <c r="BU2880" s="722"/>
      <c r="BV2880" s="722"/>
      <c r="BW2880" s="722"/>
      <c r="BX2880" s="722"/>
      <c r="BY2880" s="722"/>
      <c r="BZ2880" s="722"/>
      <c r="CA2880" s="722"/>
      <c r="CB2880" s="722"/>
      <c r="CC2880" s="722"/>
      <c r="CD2880" s="722"/>
      <c r="CE2880" s="722"/>
      <c r="CF2880" s="722"/>
      <c r="CG2880" s="722"/>
      <c r="CH2880" s="722"/>
      <c r="CI2880" s="722"/>
      <c r="CJ2880" s="722"/>
      <c r="CK2880" s="722"/>
      <c r="CL2880" s="722"/>
      <c r="CM2880" s="722"/>
      <c r="CN2880" s="722"/>
      <c r="CO2880" s="722"/>
      <c r="CP2880" s="722"/>
      <c r="CQ2880" s="722"/>
      <c r="CR2880" s="722"/>
      <c r="CS2880" s="722"/>
    </row>
    <row r="2881" spans="1:97" s="1376" customFormat="1">
      <c r="A2881" s="722"/>
      <c r="B2881" s="722"/>
      <c r="C2881" s="722"/>
      <c r="D2881" s="722"/>
      <c r="E2881" s="722"/>
      <c r="F2881" s="757"/>
      <c r="G2881" s="757"/>
      <c r="H2881" s="757"/>
      <c r="I2881" s="757"/>
      <c r="J2881" s="757"/>
      <c r="K2881" s="758"/>
      <c r="L2881" s="758"/>
      <c r="M2881" s="722"/>
      <c r="N2881" s="736"/>
      <c r="O2881" s="736"/>
      <c r="P2881" s="736"/>
      <c r="Q2881" s="736"/>
      <c r="R2881" s="736"/>
      <c r="S2881" s="736"/>
      <c r="T2881" s="736"/>
      <c r="U2881" s="736"/>
      <c r="BA2881" s="722"/>
      <c r="BB2881" s="722"/>
      <c r="BC2881" s="722"/>
      <c r="BD2881" s="722"/>
      <c r="BE2881" s="722"/>
      <c r="BF2881" s="722"/>
      <c r="BG2881" s="722"/>
      <c r="BH2881" s="722"/>
      <c r="BI2881" s="722"/>
      <c r="BJ2881" s="722"/>
      <c r="BK2881" s="722"/>
      <c r="BL2881" s="722"/>
      <c r="BM2881" s="722"/>
      <c r="BN2881" s="722"/>
      <c r="BO2881" s="722"/>
      <c r="BP2881" s="722"/>
      <c r="BQ2881" s="722"/>
      <c r="BR2881" s="722"/>
      <c r="BS2881" s="722"/>
      <c r="BT2881" s="722"/>
      <c r="BU2881" s="722"/>
      <c r="BV2881" s="722"/>
      <c r="BW2881" s="722"/>
      <c r="BX2881" s="722"/>
      <c r="BY2881" s="722"/>
      <c r="BZ2881" s="722"/>
      <c r="CA2881" s="722"/>
      <c r="CB2881" s="722"/>
      <c r="CC2881" s="722"/>
      <c r="CD2881" s="722"/>
      <c r="CE2881" s="722"/>
      <c r="CF2881" s="722"/>
      <c r="CG2881" s="722"/>
      <c r="CH2881" s="722"/>
      <c r="CI2881" s="722"/>
      <c r="CJ2881" s="722"/>
      <c r="CK2881" s="722"/>
      <c r="CL2881" s="722"/>
      <c r="CM2881" s="722"/>
      <c r="CN2881" s="722"/>
      <c r="CO2881" s="722"/>
      <c r="CP2881" s="722"/>
      <c r="CQ2881" s="722"/>
      <c r="CR2881" s="722"/>
      <c r="CS2881" s="722"/>
    </row>
    <row r="2882" spans="1:97" s="1376" customFormat="1">
      <c r="A2882" s="722"/>
      <c r="B2882" s="722"/>
      <c r="C2882" s="722"/>
      <c r="D2882" s="722"/>
      <c r="E2882" s="722"/>
      <c r="F2882" s="757"/>
      <c r="G2882" s="757"/>
      <c r="H2882" s="757"/>
      <c r="I2882" s="757"/>
      <c r="J2882" s="757"/>
      <c r="K2882" s="758"/>
      <c r="L2882" s="758"/>
      <c r="M2882" s="722"/>
      <c r="N2882" s="736"/>
      <c r="O2882" s="736"/>
      <c r="P2882" s="736"/>
      <c r="Q2882" s="736"/>
      <c r="R2882" s="736"/>
      <c r="S2882" s="736"/>
      <c r="T2882" s="736"/>
      <c r="U2882" s="736"/>
      <c r="BA2882" s="722"/>
      <c r="BB2882" s="722"/>
      <c r="BC2882" s="722"/>
      <c r="BD2882" s="722"/>
      <c r="BE2882" s="722"/>
      <c r="BF2882" s="722"/>
      <c r="BG2882" s="722"/>
      <c r="BH2882" s="722"/>
      <c r="BI2882" s="722"/>
      <c r="BJ2882" s="722"/>
      <c r="BK2882" s="722"/>
      <c r="BL2882" s="722"/>
      <c r="BM2882" s="722"/>
      <c r="BN2882" s="722"/>
      <c r="BO2882" s="722"/>
      <c r="BP2882" s="722"/>
      <c r="BQ2882" s="722"/>
      <c r="BR2882" s="722"/>
      <c r="BS2882" s="722"/>
      <c r="BT2882" s="722"/>
      <c r="BU2882" s="722"/>
      <c r="BV2882" s="722"/>
      <c r="BW2882" s="722"/>
      <c r="BX2882" s="722"/>
      <c r="BY2882" s="722"/>
      <c r="BZ2882" s="722"/>
      <c r="CA2882" s="722"/>
      <c r="CB2882" s="722"/>
      <c r="CC2882" s="722"/>
      <c r="CD2882" s="722"/>
      <c r="CE2882" s="722"/>
      <c r="CF2882" s="722"/>
      <c r="CG2882" s="722"/>
      <c r="CH2882" s="722"/>
      <c r="CI2882" s="722"/>
      <c r="CJ2882" s="722"/>
      <c r="CK2882" s="722"/>
      <c r="CL2882" s="722"/>
      <c r="CM2882" s="722"/>
      <c r="CN2882" s="722"/>
      <c r="CO2882" s="722"/>
      <c r="CP2882" s="722"/>
      <c r="CQ2882" s="722"/>
      <c r="CR2882" s="722"/>
      <c r="CS2882" s="722"/>
    </row>
    <row r="2883" spans="1:97" s="1376" customFormat="1">
      <c r="A2883" s="722"/>
      <c r="B2883" s="722"/>
      <c r="C2883" s="722"/>
      <c r="D2883" s="722"/>
      <c r="E2883" s="722"/>
      <c r="F2883" s="757"/>
      <c r="G2883" s="757"/>
      <c r="H2883" s="757"/>
      <c r="I2883" s="757"/>
      <c r="J2883" s="757"/>
      <c r="K2883" s="758"/>
      <c r="L2883" s="758"/>
      <c r="M2883" s="722"/>
      <c r="N2883" s="736"/>
      <c r="O2883" s="736"/>
      <c r="P2883" s="736"/>
      <c r="Q2883" s="736"/>
      <c r="R2883" s="736"/>
      <c r="S2883" s="736"/>
      <c r="T2883" s="736"/>
      <c r="U2883" s="736"/>
      <c r="BA2883" s="722"/>
      <c r="BB2883" s="722"/>
      <c r="BC2883" s="722"/>
      <c r="BD2883" s="722"/>
      <c r="BE2883" s="722"/>
      <c r="BF2883" s="722"/>
      <c r="BG2883" s="722"/>
      <c r="BH2883" s="722"/>
      <c r="BI2883" s="722"/>
      <c r="BJ2883" s="722"/>
      <c r="BK2883" s="722"/>
      <c r="BL2883" s="722"/>
      <c r="BM2883" s="722"/>
      <c r="BN2883" s="722"/>
      <c r="BO2883" s="722"/>
      <c r="BP2883" s="722"/>
      <c r="BQ2883" s="722"/>
      <c r="BR2883" s="722"/>
      <c r="BS2883" s="722"/>
      <c r="BT2883" s="722"/>
      <c r="BU2883" s="722"/>
      <c r="BV2883" s="722"/>
      <c r="BW2883" s="722"/>
      <c r="BX2883" s="722"/>
      <c r="BY2883" s="722"/>
      <c r="BZ2883" s="722"/>
      <c r="CA2883" s="722"/>
      <c r="CB2883" s="722"/>
      <c r="CC2883" s="722"/>
      <c r="CD2883" s="722"/>
      <c r="CE2883" s="722"/>
      <c r="CF2883" s="722"/>
      <c r="CG2883" s="722"/>
      <c r="CH2883" s="722"/>
      <c r="CI2883" s="722"/>
      <c r="CJ2883" s="722"/>
      <c r="CK2883" s="722"/>
      <c r="CL2883" s="722"/>
      <c r="CM2883" s="722"/>
      <c r="CN2883" s="722"/>
      <c r="CO2883" s="722"/>
      <c r="CP2883" s="722"/>
      <c r="CQ2883" s="722"/>
      <c r="CR2883" s="722"/>
      <c r="CS2883" s="722"/>
    </row>
    <row r="2884" spans="1:97" s="1376" customFormat="1">
      <c r="A2884" s="722"/>
      <c r="B2884" s="722"/>
      <c r="C2884" s="722"/>
      <c r="D2884" s="722"/>
      <c r="E2884" s="722"/>
      <c r="F2884" s="757"/>
      <c r="G2884" s="757"/>
      <c r="H2884" s="757"/>
      <c r="I2884" s="757"/>
      <c r="J2884" s="757"/>
      <c r="K2884" s="758"/>
      <c r="L2884" s="758"/>
      <c r="M2884" s="722"/>
      <c r="N2884" s="736"/>
      <c r="O2884" s="736"/>
      <c r="P2884" s="736"/>
      <c r="Q2884" s="736"/>
      <c r="R2884" s="736"/>
      <c r="S2884" s="736"/>
      <c r="T2884" s="736"/>
      <c r="U2884" s="736"/>
      <c r="BA2884" s="722"/>
      <c r="BB2884" s="722"/>
      <c r="BC2884" s="722"/>
      <c r="BD2884" s="722"/>
      <c r="BE2884" s="722"/>
      <c r="BF2884" s="722"/>
      <c r="BG2884" s="722"/>
      <c r="BH2884" s="722"/>
      <c r="BI2884" s="722"/>
      <c r="BJ2884" s="722"/>
      <c r="BK2884" s="722"/>
      <c r="BL2884" s="722"/>
      <c r="BM2884" s="722"/>
      <c r="BN2884" s="722"/>
      <c r="BO2884" s="722"/>
      <c r="BP2884" s="722"/>
      <c r="BQ2884" s="722"/>
      <c r="BR2884" s="722"/>
      <c r="BS2884" s="722"/>
      <c r="BT2884" s="722"/>
      <c r="BU2884" s="722"/>
      <c r="BV2884" s="722"/>
      <c r="BW2884" s="722"/>
      <c r="BX2884" s="722"/>
      <c r="BY2884" s="722"/>
      <c r="BZ2884" s="722"/>
      <c r="CA2884" s="722"/>
      <c r="CB2884" s="722"/>
      <c r="CC2884" s="722"/>
      <c r="CD2884" s="722"/>
      <c r="CE2884" s="722"/>
      <c r="CF2884" s="722"/>
      <c r="CG2884" s="722"/>
      <c r="CH2884" s="722"/>
      <c r="CI2884" s="722"/>
      <c r="CJ2884" s="722"/>
      <c r="CK2884" s="722"/>
      <c r="CL2884" s="722"/>
      <c r="CM2884" s="722"/>
      <c r="CN2884" s="722"/>
      <c r="CO2884" s="722"/>
      <c r="CP2884" s="722"/>
      <c r="CQ2884" s="722"/>
      <c r="CR2884" s="722"/>
      <c r="CS2884" s="722"/>
    </row>
    <row r="2885" spans="1:97" s="1376" customFormat="1">
      <c r="A2885" s="722"/>
      <c r="B2885" s="722"/>
      <c r="C2885" s="722"/>
      <c r="D2885" s="722"/>
      <c r="E2885" s="722"/>
      <c r="F2885" s="757"/>
      <c r="G2885" s="757"/>
      <c r="H2885" s="757"/>
      <c r="I2885" s="757"/>
      <c r="J2885" s="757"/>
      <c r="K2885" s="758"/>
      <c r="L2885" s="758"/>
      <c r="M2885" s="722"/>
      <c r="N2885" s="736"/>
      <c r="O2885" s="736"/>
      <c r="P2885" s="736"/>
      <c r="Q2885" s="736"/>
      <c r="R2885" s="736"/>
      <c r="S2885" s="736"/>
      <c r="T2885" s="736"/>
      <c r="U2885" s="736"/>
      <c r="BA2885" s="722"/>
      <c r="BB2885" s="722"/>
      <c r="BC2885" s="722"/>
      <c r="BD2885" s="722"/>
      <c r="BE2885" s="722"/>
      <c r="BF2885" s="722"/>
      <c r="BG2885" s="722"/>
      <c r="BH2885" s="722"/>
      <c r="BI2885" s="722"/>
      <c r="BJ2885" s="722"/>
      <c r="BK2885" s="722"/>
      <c r="BL2885" s="722"/>
      <c r="BM2885" s="722"/>
      <c r="BN2885" s="722"/>
      <c r="BO2885" s="722"/>
      <c r="BP2885" s="722"/>
      <c r="BQ2885" s="722"/>
      <c r="BR2885" s="722"/>
      <c r="BS2885" s="722"/>
      <c r="BT2885" s="722"/>
      <c r="BU2885" s="722"/>
      <c r="BV2885" s="722"/>
      <c r="BW2885" s="722"/>
      <c r="BX2885" s="722"/>
      <c r="BY2885" s="722"/>
      <c r="BZ2885" s="722"/>
      <c r="CA2885" s="722"/>
      <c r="CB2885" s="722"/>
      <c r="CC2885" s="722"/>
      <c r="CD2885" s="722"/>
      <c r="CE2885" s="722"/>
      <c r="CF2885" s="722"/>
      <c r="CG2885" s="722"/>
      <c r="CH2885" s="722"/>
      <c r="CI2885" s="722"/>
      <c r="CJ2885" s="722"/>
      <c r="CK2885" s="722"/>
      <c r="CL2885" s="722"/>
      <c r="CM2885" s="722"/>
      <c r="CN2885" s="722"/>
      <c r="CO2885" s="722"/>
      <c r="CP2885" s="722"/>
      <c r="CQ2885" s="722"/>
      <c r="CR2885" s="722"/>
      <c r="CS2885" s="722"/>
    </row>
    <row r="2886" spans="1:97" s="1376" customFormat="1">
      <c r="A2886" s="722"/>
      <c r="B2886" s="722"/>
      <c r="C2886" s="722"/>
      <c r="D2886" s="722"/>
      <c r="E2886" s="722"/>
      <c r="F2886" s="757"/>
      <c r="G2886" s="757"/>
      <c r="H2886" s="757"/>
      <c r="I2886" s="757"/>
      <c r="J2886" s="757"/>
      <c r="K2886" s="758"/>
      <c r="L2886" s="758"/>
      <c r="M2886" s="722"/>
      <c r="N2886" s="736"/>
      <c r="O2886" s="736"/>
      <c r="P2886" s="736"/>
      <c r="Q2886" s="736"/>
      <c r="R2886" s="736"/>
      <c r="S2886" s="736"/>
      <c r="T2886" s="736"/>
      <c r="U2886" s="736"/>
      <c r="BA2886" s="722"/>
      <c r="BB2886" s="722"/>
      <c r="BC2886" s="722"/>
      <c r="BD2886" s="722"/>
      <c r="BE2886" s="722"/>
      <c r="BF2886" s="722"/>
      <c r="BG2886" s="722"/>
      <c r="BH2886" s="722"/>
      <c r="BI2886" s="722"/>
      <c r="BJ2886" s="722"/>
      <c r="BK2886" s="722"/>
      <c r="BL2886" s="722"/>
      <c r="BM2886" s="722"/>
      <c r="BN2886" s="722"/>
      <c r="BO2886" s="722"/>
      <c r="BP2886" s="722"/>
      <c r="BQ2886" s="722"/>
      <c r="BR2886" s="722"/>
      <c r="BS2886" s="722"/>
      <c r="BT2886" s="722"/>
      <c r="BU2886" s="722"/>
      <c r="BV2886" s="722"/>
      <c r="BW2886" s="722"/>
      <c r="BX2886" s="722"/>
      <c r="BY2886" s="722"/>
      <c r="BZ2886" s="722"/>
      <c r="CA2886" s="722"/>
      <c r="CB2886" s="722"/>
      <c r="CC2886" s="722"/>
      <c r="CD2886" s="722"/>
      <c r="CE2886" s="722"/>
      <c r="CF2886" s="722"/>
      <c r="CG2886" s="722"/>
      <c r="CH2886" s="722"/>
      <c r="CI2886" s="722"/>
      <c r="CJ2886" s="722"/>
      <c r="CK2886" s="722"/>
      <c r="CL2886" s="722"/>
      <c r="CM2886" s="722"/>
      <c r="CN2886" s="722"/>
      <c r="CO2886" s="722"/>
      <c r="CP2886" s="722"/>
      <c r="CQ2886" s="722"/>
      <c r="CR2886" s="722"/>
      <c r="CS2886" s="722"/>
    </row>
    <row r="2887" spans="1:97" s="1376" customFormat="1">
      <c r="A2887" s="722"/>
      <c r="B2887" s="722"/>
      <c r="C2887" s="722"/>
      <c r="D2887" s="722"/>
      <c r="E2887" s="722"/>
      <c r="F2887" s="757"/>
      <c r="G2887" s="757"/>
      <c r="H2887" s="757"/>
      <c r="I2887" s="757"/>
      <c r="J2887" s="757"/>
      <c r="K2887" s="758"/>
      <c r="L2887" s="758"/>
      <c r="M2887" s="722"/>
      <c r="N2887" s="736"/>
      <c r="O2887" s="736"/>
      <c r="P2887" s="736"/>
      <c r="Q2887" s="736"/>
      <c r="R2887" s="736"/>
      <c r="S2887" s="736"/>
      <c r="T2887" s="736"/>
      <c r="U2887" s="736"/>
      <c r="BA2887" s="722"/>
      <c r="BB2887" s="722"/>
      <c r="BC2887" s="722"/>
      <c r="BD2887" s="722"/>
      <c r="BE2887" s="722"/>
      <c r="BF2887" s="722"/>
      <c r="BG2887" s="722"/>
      <c r="BH2887" s="722"/>
      <c r="BI2887" s="722"/>
      <c r="BJ2887" s="722"/>
      <c r="BK2887" s="722"/>
      <c r="BL2887" s="722"/>
      <c r="BM2887" s="722"/>
      <c r="BN2887" s="722"/>
      <c r="BO2887" s="722"/>
      <c r="BP2887" s="722"/>
      <c r="BQ2887" s="722"/>
      <c r="BR2887" s="722"/>
      <c r="BS2887" s="722"/>
      <c r="BT2887" s="722"/>
      <c r="BU2887" s="722"/>
      <c r="BV2887" s="722"/>
      <c r="BW2887" s="722"/>
      <c r="BX2887" s="722"/>
      <c r="BY2887" s="722"/>
      <c r="BZ2887" s="722"/>
      <c r="CA2887" s="722"/>
      <c r="CB2887" s="722"/>
      <c r="CC2887" s="722"/>
      <c r="CD2887" s="722"/>
      <c r="CE2887" s="722"/>
      <c r="CF2887" s="722"/>
      <c r="CG2887" s="722"/>
      <c r="CH2887" s="722"/>
      <c r="CI2887" s="722"/>
      <c r="CJ2887" s="722"/>
      <c r="CK2887" s="722"/>
      <c r="CL2887" s="722"/>
      <c r="CM2887" s="722"/>
      <c r="CN2887" s="722"/>
      <c r="CO2887" s="722"/>
      <c r="CP2887" s="722"/>
      <c r="CQ2887" s="722"/>
      <c r="CR2887" s="722"/>
      <c r="CS2887" s="722"/>
    </row>
    <row r="2888" spans="1:97" s="1376" customFormat="1">
      <c r="A2888" s="722"/>
      <c r="B2888" s="722"/>
      <c r="C2888" s="722"/>
      <c r="D2888" s="722"/>
      <c r="E2888" s="722"/>
      <c r="F2888" s="757"/>
      <c r="G2888" s="757"/>
      <c r="H2888" s="757"/>
      <c r="I2888" s="757"/>
      <c r="J2888" s="757"/>
      <c r="K2888" s="758"/>
      <c r="L2888" s="758"/>
      <c r="M2888" s="722"/>
      <c r="N2888" s="736"/>
      <c r="O2888" s="736"/>
      <c r="P2888" s="736"/>
      <c r="Q2888" s="736"/>
      <c r="R2888" s="736"/>
      <c r="S2888" s="736"/>
      <c r="T2888" s="736"/>
      <c r="U2888" s="736"/>
      <c r="BA2888" s="722"/>
      <c r="BB2888" s="722"/>
      <c r="BC2888" s="722"/>
      <c r="BD2888" s="722"/>
      <c r="BE2888" s="722"/>
      <c r="BF2888" s="722"/>
      <c r="BG2888" s="722"/>
      <c r="BH2888" s="722"/>
      <c r="BI2888" s="722"/>
      <c r="BJ2888" s="722"/>
      <c r="BK2888" s="722"/>
      <c r="BL2888" s="722"/>
      <c r="BM2888" s="722"/>
      <c r="BN2888" s="722"/>
      <c r="BO2888" s="722"/>
      <c r="BP2888" s="722"/>
      <c r="BQ2888" s="722"/>
      <c r="BR2888" s="722"/>
      <c r="BS2888" s="722"/>
      <c r="BT2888" s="722"/>
      <c r="BU2888" s="722"/>
      <c r="BV2888" s="722"/>
      <c r="BW2888" s="722"/>
      <c r="BX2888" s="722"/>
      <c r="BY2888" s="722"/>
      <c r="BZ2888" s="722"/>
      <c r="CA2888" s="722"/>
      <c r="CB2888" s="722"/>
      <c r="CC2888" s="722"/>
      <c r="CD2888" s="722"/>
      <c r="CE2888" s="722"/>
      <c r="CF2888" s="722"/>
      <c r="CG2888" s="722"/>
      <c r="CH2888" s="722"/>
      <c r="CI2888" s="722"/>
      <c r="CJ2888" s="722"/>
      <c r="CK2888" s="722"/>
      <c r="CL2888" s="722"/>
      <c r="CM2888" s="722"/>
      <c r="CN2888" s="722"/>
      <c r="CO2888" s="722"/>
      <c r="CP2888" s="722"/>
      <c r="CQ2888" s="722"/>
      <c r="CR2888" s="722"/>
      <c r="CS2888" s="722"/>
    </row>
    <row r="2889" spans="1:97" s="1376" customFormat="1">
      <c r="A2889" s="722"/>
      <c r="B2889" s="722"/>
      <c r="C2889" s="722"/>
      <c r="D2889" s="722"/>
      <c r="E2889" s="722"/>
      <c r="F2889" s="757"/>
      <c r="G2889" s="757"/>
      <c r="H2889" s="757"/>
      <c r="I2889" s="757"/>
      <c r="J2889" s="757"/>
      <c r="K2889" s="758"/>
      <c r="L2889" s="758"/>
      <c r="M2889" s="722"/>
      <c r="N2889" s="736"/>
      <c r="O2889" s="736"/>
      <c r="P2889" s="736"/>
      <c r="Q2889" s="736"/>
      <c r="R2889" s="736"/>
      <c r="S2889" s="736"/>
      <c r="T2889" s="736"/>
      <c r="U2889" s="736"/>
      <c r="BA2889" s="722"/>
      <c r="BB2889" s="722"/>
      <c r="BC2889" s="722"/>
      <c r="BD2889" s="722"/>
      <c r="BE2889" s="722"/>
      <c r="BF2889" s="722"/>
      <c r="BG2889" s="722"/>
      <c r="BH2889" s="722"/>
      <c r="BI2889" s="722"/>
      <c r="BJ2889" s="722"/>
      <c r="BK2889" s="722"/>
      <c r="BL2889" s="722"/>
      <c r="BM2889" s="722"/>
      <c r="BN2889" s="722"/>
      <c r="BO2889" s="722"/>
      <c r="BP2889" s="722"/>
      <c r="BQ2889" s="722"/>
      <c r="BR2889" s="722"/>
      <c r="BS2889" s="722"/>
      <c r="BT2889" s="722"/>
      <c r="BU2889" s="722"/>
      <c r="BV2889" s="722"/>
      <c r="BW2889" s="722"/>
      <c r="BX2889" s="722"/>
      <c r="BY2889" s="722"/>
      <c r="BZ2889" s="722"/>
      <c r="CA2889" s="722"/>
      <c r="CB2889" s="722"/>
      <c r="CC2889" s="722"/>
      <c r="CD2889" s="722"/>
      <c r="CE2889" s="722"/>
      <c r="CF2889" s="722"/>
      <c r="CG2889" s="722"/>
      <c r="CH2889" s="722"/>
      <c r="CI2889" s="722"/>
      <c r="CJ2889" s="722"/>
      <c r="CK2889" s="722"/>
      <c r="CL2889" s="722"/>
      <c r="CM2889" s="722"/>
      <c r="CN2889" s="722"/>
      <c r="CO2889" s="722"/>
      <c r="CP2889" s="722"/>
      <c r="CQ2889" s="722"/>
      <c r="CR2889" s="722"/>
      <c r="CS2889" s="722"/>
    </row>
    <row r="2890" spans="1:97" s="1376" customFormat="1">
      <c r="A2890" s="722"/>
      <c r="B2890" s="722"/>
      <c r="C2890" s="722"/>
      <c r="D2890" s="722"/>
      <c r="E2890" s="722"/>
      <c r="F2890" s="757"/>
      <c r="G2890" s="757"/>
      <c r="H2890" s="757"/>
      <c r="I2890" s="757"/>
      <c r="J2890" s="757"/>
      <c r="K2890" s="758"/>
      <c r="L2890" s="758"/>
      <c r="M2890" s="722"/>
      <c r="N2890" s="736"/>
      <c r="O2890" s="736"/>
      <c r="P2890" s="736"/>
      <c r="Q2890" s="736"/>
      <c r="R2890" s="736"/>
      <c r="S2890" s="736"/>
      <c r="T2890" s="736"/>
      <c r="U2890" s="736"/>
      <c r="BA2890" s="722"/>
      <c r="BB2890" s="722"/>
      <c r="BC2890" s="722"/>
      <c r="BD2890" s="722"/>
      <c r="BE2890" s="722"/>
      <c r="BF2890" s="722"/>
      <c r="BG2890" s="722"/>
      <c r="BH2890" s="722"/>
      <c r="BI2890" s="722"/>
      <c r="BJ2890" s="722"/>
      <c r="BK2890" s="722"/>
      <c r="BL2890" s="722"/>
      <c r="BM2890" s="722"/>
      <c r="BN2890" s="722"/>
      <c r="BO2890" s="722"/>
      <c r="BP2890" s="722"/>
      <c r="BQ2890" s="722"/>
      <c r="BR2890" s="722"/>
      <c r="BS2890" s="722"/>
      <c r="BT2890" s="722"/>
      <c r="BU2890" s="722"/>
      <c r="BV2890" s="722"/>
      <c r="BW2890" s="722"/>
      <c r="BX2890" s="722"/>
      <c r="BY2890" s="722"/>
      <c r="BZ2890" s="722"/>
      <c r="CA2890" s="722"/>
      <c r="CB2890" s="722"/>
      <c r="CC2890" s="722"/>
      <c r="CD2890" s="722"/>
      <c r="CE2890" s="722"/>
      <c r="CF2890" s="722"/>
      <c r="CG2890" s="722"/>
      <c r="CH2890" s="722"/>
      <c r="CI2890" s="722"/>
      <c r="CJ2890" s="722"/>
      <c r="CK2890" s="722"/>
      <c r="CL2890" s="722"/>
      <c r="CM2890" s="722"/>
      <c r="CN2890" s="722"/>
      <c r="CO2890" s="722"/>
      <c r="CP2890" s="722"/>
      <c r="CQ2890" s="722"/>
      <c r="CR2890" s="722"/>
      <c r="CS2890" s="722"/>
    </row>
    <row r="2891" spans="1:97" s="1376" customFormat="1">
      <c r="A2891" s="722"/>
      <c r="B2891" s="722"/>
      <c r="C2891" s="722"/>
      <c r="D2891" s="722"/>
      <c r="E2891" s="722"/>
      <c r="F2891" s="757"/>
      <c r="G2891" s="757"/>
      <c r="H2891" s="757"/>
      <c r="I2891" s="757"/>
      <c r="J2891" s="757"/>
      <c r="K2891" s="758"/>
      <c r="L2891" s="758"/>
      <c r="M2891" s="722"/>
      <c r="N2891" s="736"/>
      <c r="O2891" s="736"/>
      <c r="P2891" s="736"/>
      <c r="Q2891" s="736"/>
      <c r="R2891" s="736"/>
      <c r="S2891" s="736"/>
      <c r="T2891" s="736"/>
      <c r="U2891" s="736"/>
      <c r="BA2891" s="722"/>
      <c r="BB2891" s="722"/>
      <c r="BC2891" s="722"/>
      <c r="BD2891" s="722"/>
      <c r="BE2891" s="722"/>
      <c r="BF2891" s="722"/>
      <c r="BG2891" s="722"/>
      <c r="BH2891" s="722"/>
      <c r="BI2891" s="722"/>
      <c r="BJ2891" s="722"/>
      <c r="BK2891" s="722"/>
      <c r="BL2891" s="722"/>
      <c r="BM2891" s="722"/>
      <c r="BN2891" s="722"/>
      <c r="BO2891" s="722"/>
      <c r="BP2891" s="722"/>
      <c r="BQ2891" s="722"/>
      <c r="BR2891" s="722"/>
      <c r="BS2891" s="722"/>
      <c r="BT2891" s="722"/>
      <c r="BU2891" s="722"/>
      <c r="BV2891" s="722"/>
      <c r="BW2891" s="722"/>
      <c r="BX2891" s="722"/>
      <c r="BY2891" s="722"/>
      <c r="BZ2891" s="722"/>
      <c r="CA2891" s="722"/>
      <c r="CB2891" s="722"/>
      <c r="CC2891" s="722"/>
      <c r="CD2891" s="722"/>
      <c r="CE2891" s="722"/>
      <c r="CF2891" s="722"/>
      <c r="CG2891" s="722"/>
      <c r="CH2891" s="722"/>
      <c r="CI2891" s="722"/>
      <c r="CJ2891" s="722"/>
      <c r="CK2891" s="722"/>
      <c r="CL2891" s="722"/>
      <c r="CM2891" s="722"/>
      <c r="CN2891" s="722"/>
      <c r="CO2891" s="722"/>
      <c r="CP2891" s="722"/>
      <c r="CQ2891" s="722"/>
      <c r="CR2891" s="722"/>
      <c r="CS2891" s="722"/>
    </row>
    <row r="2892" spans="1:97" s="1376" customFormat="1">
      <c r="A2892" s="722"/>
      <c r="B2892" s="722"/>
      <c r="C2892" s="722"/>
      <c r="D2892" s="722"/>
      <c r="E2892" s="722"/>
      <c r="F2892" s="757"/>
      <c r="G2892" s="757"/>
      <c r="H2892" s="757"/>
      <c r="I2892" s="757"/>
      <c r="J2892" s="757"/>
      <c r="K2892" s="758"/>
      <c r="L2892" s="758"/>
      <c r="M2892" s="722"/>
      <c r="N2892" s="736"/>
      <c r="O2892" s="736"/>
      <c r="P2892" s="736"/>
      <c r="Q2892" s="736"/>
      <c r="R2892" s="736"/>
      <c r="S2892" s="736"/>
      <c r="T2892" s="736"/>
      <c r="U2892" s="736"/>
      <c r="BA2892" s="722"/>
      <c r="BB2892" s="722"/>
      <c r="BC2892" s="722"/>
      <c r="BD2892" s="722"/>
      <c r="BE2892" s="722"/>
      <c r="BF2892" s="722"/>
      <c r="BG2892" s="722"/>
      <c r="BH2892" s="722"/>
      <c r="BI2892" s="722"/>
      <c r="BJ2892" s="722"/>
      <c r="BK2892" s="722"/>
      <c r="BL2892" s="722"/>
      <c r="BM2892" s="722"/>
      <c r="BN2892" s="722"/>
      <c r="BO2892" s="722"/>
      <c r="BP2892" s="722"/>
      <c r="BQ2892" s="722"/>
      <c r="BR2892" s="722"/>
      <c r="BS2892" s="722"/>
      <c r="BT2892" s="722"/>
      <c r="BU2892" s="722"/>
      <c r="BV2892" s="722"/>
      <c r="BW2892" s="722"/>
      <c r="BX2892" s="722"/>
      <c r="BY2892" s="722"/>
      <c r="BZ2892" s="722"/>
      <c r="CA2892" s="722"/>
      <c r="CB2892" s="722"/>
      <c r="CC2892" s="722"/>
      <c r="CD2892" s="722"/>
      <c r="CE2892" s="722"/>
      <c r="CF2892" s="722"/>
      <c r="CG2892" s="722"/>
      <c r="CH2892" s="722"/>
      <c r="CI2892" s="722"/>
      <c r="CJ2892" s="722"/>
      <c r="CK2892" s="722"/>
      <c r="CL2892" s="722"/>
      <c r="CM2892" s="722"/>
      <c r="CN2892" s="722"/>
      <c r="CO2892" s="722"/>
      <c r="CP2892" s="722"/>
      <c r="CQ2892" s="722"/>
      <c r="CR2892" s="722"/>
      <c r="CS2892" s="722"/>
    </row>
    <row r="2893" spans="1:97" s="1376" customFormat="1">
      <c r="A2893" s="722"/>
      <c r="B2893" s="722"/>
      <c r="C2893" s="722"/>
      <c r="D2893" s="722"/>
      <c r="E2893" s="722"/>
      <c r="F2893" s="757"/>
      <c r="G2893" s="757"/>
      <c r="H2893" s="757"/>
      <c r="I2893" s="757"/>
      <c r="J2893" s="757"/>
      <c r="K2893" s="758"/>
      <c r="L2893" s="758"/>
      <c r="M2893" s="722"/>
      <c r="N2893" s="736"/>
      <c r="O2893" s="736"/>
      <c r="P2893" s="736"/>
      <c r="Q2893" s="736"/>
      <c r="R2893" s="736"/>
      <c r="S2893" s="736"/>
      <c r="T2893" s="736"/>
      <c r="U2893" s="736"/>
      <c r="BA2893" s="722"/>
      <c r="BB2893" s="722"/>
      <c r="BC2893" s="722"/>
      <c r="BD2893" s="722"/>
      <c r="BE2893" s="722"/>
      <c r="BF2893" s="722"/>
      <c r="BG2893" s="722"/>
      <c r="BH2893" s="722"/>
      <c r="BI2893" s="722"/>
      <c r="BJ2893" s="722"/>
      <c r="BK2893" s="722"/>
      <c r="BL2893" s="722"/>
      <c r="BM2893" s="722"/>
      <c r="BN2893" s="722"/>
      <c r="BO2893" s="722"/>
      <c r="BP2893" s="722"/>
      <c r="BQ2893" s="722"/>
      <c r="BR2893" s="722"/>
      <c r="BS2893" s="722"/>
      <c r="BT2893" s="722"/>
      <c r="BU2893" s="722"/>
      <c r="BV2893" s="722"/>
      <c r="BW2893" s="722"/>
      <c r="BX2893" s="722"/>
      <c r="BY2893" s="722"/>
      <c r="BZ2893" s="722"/>
      <c r="CA2893" s="722"/>
      <c r="CB2893" s="722"/>
      <c r="CC2893" s="722"/>
      <c r="CD2893" s="722"/>
      <c r="CE2893" s="722"/>
      <c r="CF2893" s="722"/>
      <c r="CG2893" s="722"/>
      <c r="CH2893" s="722"/>
      <c r="CI2893" s="722"/>
      <c r="CJ2893" s="722"/>
      <c r="CK2893" s="722"/>
      <c r="CL2893" s="722"/>
      <c r="CM2893" s="722"/>
      <c r="CN2893" s="722"/>
      <c r="CO2893" s="722"/>
      <c r="CP2893" s="722"/>
      <c r="CQ2893" s="722"/>
      <c r="CR2893" s="722"/>
      <c r="CS2893" s="722"/>
    </row>
    <row r="2894" spans="1:97" s="1376" customFormat="1">
      <c r="A2894" s="722"/>
      <c r="B2894" s="722"/>
      <c r="C2894" s="722"/>
      <c r="D2894" s="722"/>
      <c r="E2894" s="722"/>
      <c r="F2894" s="757"/>
      <c r="G2894" s="757"/>
      <c r="H2894" s="757"/>
      <c r="I2894" s="757"/>
      <c r="J2894" s="757"/>
      <c r="K2894" s="758"/>
      <c r="L2894" s="758"/>
      <c r="M2894" s="722"/>
      <c r="N2894" s="736"/>
      <c r="O2894" s="736"/>
      <c r="P2894" s="736"/>
      <c r="Q2894" s="736"/>
      <c r="R2894" s="736"/>
      <c r="S2894" s="736"/>
      <c r="T2894" s="736"/>
      <c r="U2894" s="736"/>
      <c r="BA2894" s="722"/>
      <c r="BB2894" s="722"/>
      <c r="BC2894" s="722"/>
      <c r="BD2894" s="722"/>
      <c r="BE2894" s="722"/>
      <c r="BF2894" s="722"/>
      <c r="BG2894" s="722"/>
      <c r="BH2894" s="722"/>
      <c r="BI2894" s="722"/>
      <c r="BJ2894" s="722"/>
      <c r="BK2894" s="722"/>
      <c r="BL2894" s="722"/>
      <c r="BM2894" s="722"/>
      <c r="BN2894" s="722"/>
      <c r="BO2894" s="722"/>
      <c r="BP2894" s="722"/>
      <c r="BQ2894" s="722"/>
      <c r="BR2894" s="722"/>
      <c r="BS2894" s="722"/>
      <c r="BT2894" s="722"/>
      <c r="BU2894" s="722"/>
      <c r="BV2894" s="722"/>
      <c r="BW2894" s="722"/>
      <c r="BX2894" s="722"/>
      <c r="BY2894" s="722"/>
      <c r="BZ2894" s="722"/>
      <c r="CA2894" s="722"/>
      <c r="CB2894" s="722"/>
      <c r="CC2894" s="722"/>
      <c r="CD2894" s="722"/>
      <c r="CE2894" s="722"/>
      <c r="CF2894" s="722"/>
      <c r="CG2894" s="722"/>
      <c r="CH2894" s="722"/>
      <c r="CI2894" s="722"/>
      <c r="CJ2894" s="722"/>
      <c r="CK2894" s="722"/>
      <c r="CL2894" s="722"/>
      <c r="CM2894" s="722"/>
      <c r="CN2894" s="722"/>
      <c r="CO2894" s="722"/>
      <c r="CP2894" s="722"/>
      <c r="CQ2894" s="722"/>
      <c r="CR2894" s="722"/>
      <c r="CS2894" s="722"/>
    </row>
    <row r="2895" spans="1:97" s="1376" customFormat="1">
      <c r="A2895" s="722"/>
      <c r="B2895" s="722"/>
      <c r="C2895" s="722"/>
      <c r="D2895" s="722"/>
      <c r="E2895" s="722"/>
      <c r="F2895" s="757"/>
      <c r="G2895" s="757"/>
      <c r="H2895" s="757"/>
      <c r="I2895" s="757"/>
      <c r="J2895" s="757"/>
      <c r="K2895" s="758"/>
      <c r="L2895" s="758"/>
      <c r="M2895" s="722"/>
      <c r="N2895" s="736"/>
      <c r="O2895" s="736"/>
      <c r="P2895" s="736"/>
      <c r="Q2895" s="736"/>
      <c r="R2895" s="736"/>
      <c r="S2895" s="736"/>
      <c r="T2895" s="736"/>
      <c r="U2895" s="736"/>
      <c r="BA2895" s="722"/>
      <c r="BB2895" s="722"/>
      <c r="BC2895" s="722"/>
      <c r="BD2895" s="722"/>
      <c r="BE2895" s="722"/>
      <c r="BF2895" s="722"/>
      <c r="BG2895" s="722"/>
      <c r="BH2895" s="722"/>
      <c r="BI2895" s="722"/>
      <c r="BJ2895" s="722"/>
      <c r="BK2895" s="722"/>
      <c r="BL2895" s="722"/>
      <c r="BM2895" s="722"/>
      <c r="BN2895" s="722"/>
      <c r="BO2895" s="722"/>
      <c r="BP2895" s="722"/>
      <c r="BQ2895" s="722"/>
      <c r="BR2895" s="722"/>
      <c r="BS2895" s="722"/>
      <c r="BT2895" s="722"/>
      <c r="BU2895" s="722"/>
      <c r="BV2895" s="722"/>
      <c r="BW2895" s="722"/>
      <c r="BX2895" s="722"/>
      <c r="BY2895" s="722"/>
      <c r="BZ2895" s="722"/>
      <c r="CA2895" s="722"/>
      <c r="CB2895" s="722"/>
      <c r="CC2895" s="722"/>
      <c r="CD2895" s="722"/>
      <c r="CE2895" s="722"/>
      <c r="CF2895" s="722"/>
      <c r="CG2895" s="722"/>
      <c r="CH2895" s="722"/>
      <c r="CI2895" s="722"/>
      <c r="CJ2895" s="722"/>
      <c r="CK2895" s="722"/>
      <c r="CL2895" s="722"/>
      <c r="CM2895" s="722"/>
      <c r="CN2895" s="722"/>
      <c r="CO2895" s="722"/>
      <c r="CP2895" s="722"/>
      <c r="CQ2895" s="722"/>
      <c r="CR2895" s="722"/>
      <c r="CS2895" s="722"/>
    </row>
    <row r="2896" spans="1:97" s="1376" customFormat="1">
      <c r="A2896" s="722"/>
      <c r="B2896" s="722"/>
      <c r="C2896" s="722"/>
      <c r="D2896" s="722"/>
      <c r="E2896" s="722"/>
      <c r="F2896" s="757"/>
      <c r="G2896" s="757"/>
      <c r="H2896" s="757"/>
      <c r="I2896" s="757"/>
      <c r="J2896" s="757"/>
      <c r="K2896" s="758"/>
      <c r="L2896" s="758"/>
      <c r="M2896" s="722"/>
      <c r="N2896" s="736"/>
      <c r="O2896" s="736"/>
      <c r="P2896" s="736"/>
      <c r="Q2896" s="736"/>
      <c r="R2896" s="736"/>
      <c r="S2896" s="736"/>
      <c r="T2896" s="736"/>
      <c r="U2896" s="736"/>
      <c r="BA2896" s="722"/>
      <c r="BB2896" s="722"/>
      <c r="BC2896" s="722"/>
      <c r="BD2896" s="722"/>
      <c r="BE2896" s="722"/>
      <c r="BF2896" s="722"/>
      <c r="BG2896" s="722"/>
      <c r="BH2896" s="722"/>
      <c r="BI2896" s="722"/>
      <c r="BJ2896" s="722"/>
      <c r="BK2896" s="722"/>
      <c r="BL2896" s="722"/>
      <c r="BM2896" s="722"/>
      <c r="BN2896" s="722"/>
      <c r="BO2896" s="722"/>
      <c r="BP2896" s="722"/>
      <c r="BQ2896" s="722"/>
      <c r="BR2896" s="722"/>
      <c r="BS2896" s="722"/>
      <c r="BT2896" s="722"/>
      <c r="BU2896" s="722"/>
      <c r="BV2896" s="722"/>
      <c r="BW2896" s="722"/>
      <c r="BX2896" s="722"/>
      <c r="BY2896" s="722"/>
      <c r="BZ2896" s="722"/>
      <c r="CA2896" s="722"/>
      <c r="CB2896" s="722"/>
      <c r="CC2896" s="722"/>
      <c r="CD2896" s="722"/>
      <c r="CE2896" s="722"/>
      <c r="CF2896" s="722"/>
      <c r="CG2896" s="722"/>
      <c r="CH2896" s="722"/>
      <c r="CI2896" s="722"/>
      <c r="CJ2896" s="722"/>
      <c r="CK2896" s="722"/>
      <c r="CL2896" s="722"/>
      <c r="CM2896" s="722"/>
      <c r="CN2896" s="722"/>
      <c r="CO2896" s="722"/>
      <c r="CP2896" s="722"/>
      <c r="CQ2896" s="722"/>
      <c r="CR2896" s="722"/>
      <c r="CS2896" s="722"/>
    </row>
    <row r="2897" spans="1:97" s="1376" customFormat="1">
      <c r="A2897" s="722"/>
      <c r="B2897" s="722"/>
      <c r="C2897" s="722"/>
      <c r="D2897" s="722"/>
      <c r="E2897" s="722"/>
      <c r="F2897" s="757"/>
      <c r="G2897" s="757"/>
      <c r="H2897" s="757"/>
      <c r="I2897" s="757"/>
      <c r="J2897" s="757"/>
      <c r="K2897" s="758"/>
      <c r="L2897" s="758"/>
      <c r="M2897" s="722"/>
      <c r="N2897" s="736"/>
      <c r="O2897" s="736"/>
      <c r="P2897" s="736"/>
      <c r="Q2897" s="736"/>
      <c r="R2897" s="736"/>
      <c r="S2897" s="736"/>
      <c r="T2897" s="736"/>
      <c r="U2897" s="736"/>
      <c r="BA2897" s="722"/>
      <c r="BB2897" s="722"/>
      <c r="BC2897" s="722"/>
      <c r="BD2897" s="722"/>
      <c r="BE2897" s="722"/>
      <c r="BF2897" s="722"/>
      <c r="BG2897" s="722"/>
      <c r="BH2897" s="722"/>
      <c r="BI2897" s="722"/>
      <c r="BJ2897" s="722"/>
      <c r="BK2897" s="722"/>
      <c r="BL2897" s="722"/>
      <c r="BM2897" s="722"/>
      <c r="BN2897" s="722"/>
      <c r="BO2897" s="722"/>
      <c r="BP2897" s="722"/>
      <c r="BQ2897" s="722"/>
      <c r="BR2897" s="722"/>
      <c r="BS2897" s="722"/>
      <c r="BT2897" s="722"/>
      <c r="BU2897" s="722"/>
      <c r="BV2897" s="722"/>
      <c r="BW2897" s="722"/>
      <c r="BX2897" s="722"/>
      <c r="BY2897" s="722"/>
      <c r="BZ2897" s="722"/>
      <c r="CA2897" s="722"/>
      <c r="CB2897" s="722"/>
      <c r="CC2897" s="722"/>
      <c r="CD2897" s="722"/>
      <c r="CE2897" s="722"/>
      <c r="CF2897" s="722"/>
      <c r="CG2897" s="722"/>
      <c r="CH2897" s="722"/>
      <c r="CI2897" s="722"/>
      <c r="CJ2897" s="722"/>
      <c r="CK2897" s="722"/>
      <c r="CL2897" s="722"/>
      <c r="CM2897" s="722"/>
      <c r="CN2897" s="722"/>
      <c r="CO2897" s="722"/>
      <c r="CP2897" s="722"/>
      <c r="CQ2897" s="722"/>
      <c r="CR2897" s="722"/>
      <c r="CS2897" s="722"/>
    </row>
    <row r="2898" spans="1:97" s="1376" customFormat="1">
      <c r="A2898" s="722"/>
      <c r="B2898" s="722"/>
      <c r="C2898" s="722"/>
      <c r="D2898" s="722"/>
      <c r="E2898" s="722"/>
      <c r="F2898" s="757"/>
      <c r="G2898" s="757"/>
      <c r="H2898" s="757"/>
      <c r="I2898" s="757"/>
      <c r="J2898" s="757"/>
      <c r="K2898" s="758"/>
      <c r="L2898" s="758"/>
      <c r="M2898" s="722"/>
      <c r="N2898" s="736"/>
      <c r="O2898" s="736"/>
      <c r="P2898" s="736"/>
      <c r="Q2898" s="736"/>
      <c r="R2898" s="736"/>
      <c r="S2898" s="736"/>
      <c r="T2898" s="736"/>
      <c r="U2898" s="736"/>
      <c r="BA2898" s="722"/>
      <c r="BB2898" s="722"/>
      <c r="BC2898" s="722"/>
      <c r="BD2898" s="722"/>
      <c r="BE2898" s="722"/>
      <c r="BF2898" s="722"/>
      <c r="BG2898" s="722"/>
      <c r="BH2898" s="722"/>
      <c r="BI2898" s="722"/>
      <c r="BJ2898" s="722"/>
      <c r="BK2898" s="722"/>
      <c r="BL2898" s="722"/>
      <c r="BM2898" s="722"/>
      <c r="BN2898" s="722"/>
      <c r="BO2898" s="722"/>
      <c r="BP2898" s="722"/>
      <c r="BQ2898" s="722"/>
      <c r="BR2898" s="722"/>
      <c r="BS2898" s="722"/>
      <c r="BT2898" s="722"/>
      <c r="BU2898" s="722"/>
      <c r="BV2898" s="722"/>
      <c r="BW2898" s="722"/>
      <c r="BX2898" s="722"/>
      <c r="BY2898" s="722"/>
      <c r="BZ2898" s="722"/>
      <c r="CA2898" s="722"/>
      <c r="CB2898" s="722"/>
      <c r="CC2898" s="722"/>
      <c r="CD2898" s="722"/>
      <c r="CE2898" s="722"/>
      <c r="CF2898" s="722"/>
      <c r="CG2898" s="722"/>
      <c r="CH2898" s="722"/>
      <c r="CI2898" s="722"/>
      <c r="CJ2898" s="722"/>
      <c r="CK2898" s="722"/>
      <c r="CL2898" s="722"/>
      <c r="CM2898" s="722"/>
      <c r="CN2898" s="722"/>
      <c r="CO2898" s="722"/>
      <c r="CP2898" s="722"/>
      <c r="CQ2898" s="722"/>
      <c r="CR2898" s="722"/>
      <c r="CS2898" s="722"/>
    </row>
    <row r="2899" spans="1:97" s="1376" customFormat="1">
      <c r="A2899" s="722"/>
      <c r="B2899" s="722"/>
      <c r="C2899" s="722"/>
      <c r="D2899" s="722"/>
      <c r="E2899" s="722"/>
      <c r="F2899" s="757"/>
      <c r="G2899" s="757"/>
      <c r="H2899" s="757"/>
      <c r="I2899" s="757"/>
      <c r="J2899" s="757"/>
      <c r="K2899" s="758"/>
      <c r="L2899" s="758"/>
      <c r="M2899" s="722"/>
      <c r="N2899" s="736"/>
      <c r="O2899" s="736"/>
      <c r="P2899" s="736"/>
      <c r="Q2899" s="736"/>
      <c r="R2899" s="736"/>
      <c r="S2899" s="736"/>
      <c r="T2899" s="736"/>
      <c r="U2899" s="736"/>
      <c r="BA2899" s="722"/>
      <c r="BB2899" s="722"/>
      <c r="BC2899" s="722"/>
      <c r="BD2899" s="722"/>
      <c r="BE2899" s="722"/>
      <c r="BF2899" s="722"/>
      <c r="BG2899" s="722"/>
      <c r="BH2899" s="722"/>
      <c r="BI2899" s="722"/>
      <c r="BJ2899" s="722"/>
      <c r="BK2899" s="722"/>
      <c r="BL2899" s="722"/>
      <c r="BM2899" s="722"/>
      <c r="BN2899" s="722"/>
      <c r="BO2899" s="722"/>
      <c r="BP2899" s="722"/>
      <c r="BQ2899" s="722"/>
      <c r="BR2899" s="722"/>
      <c r="BS2899" s="722"/>
      <c r="BT2899" s="722"/>
      <c r="BU2899" s="722"/>
      <c r="BV2899" s="722"/>
      <c r="BW2899" s="722"/>
      <c r="BX2899" s="722"/>
      <c r="BY2899" s="722"/>
      <c r="BZ2899" s="722"/>
      <c r="CA2899" s="722"/>
      <c r="CB2899" s="722"/>
      <c r="CC2899" s="722"/>
      <c r="CD2899" s="722"/>
      <c r="CE2899" s="722"/>
      <c r="CF2899" s="722"/>
      <c r="CG2899" s="722"/>
      <c r="CH2899" s="722"/>
      <c r="CI2899" s="722"/>
      <c r="CJ2899" s="722"/>
      <c r="CK2899" s="722"/>
      <c r="CL2899" s="722"/>
      <c r="CM2899" s="722"/>
      <c r="CN2899" s="722"/>
      <c r="CO2899" s="722"/>
      <c r="CP2899" s="722"/>
      <c r="CQ2899" s="722"/>
      <c r="CR2899" s="722"/>
      <c r="CS2899" s="722"/>
    </row>
    <row r="2900" spans="1:97" s="1376" customFormat="1">
      <c r="A2900" s="722"/>
      <c r="B2900" s="722"/>
      <c r="C2900" s="722"/>
      <c r="D2900" s="722"/>
      <c r="E2900" s="722"/>
      <c r="F2900" s="757"/>
      <c r="G2900" s="757"/>
      <c r="H2900" s="757"/>
      <c r="I2900" s="757"/>
      <c r="J2900" s="757"/>
      <c r="K2900" s="758"/>
      <c r="L2900" s="758"/>
      <c r="M2900" s="722"/>
      <c r="N2900" s="736"/>
      <c r="O2900" s="736"/>
      <c r="P2900" s="736"/>
      <c r="Q2900" s="736"/>
      <c r="R2900" s="736"/>
      <c r="S2900" s="736"/>
      <c r="T2900" s="736"/>
      <c r="U2900" s="736"/>
      <c r="BA2900" s="722"/>
      <c r="BB2900" s="722"/>
      <c r="BC2900" s="722"/>
      <c r="BD2900" s="722"/>
      <c r="BE2900" s="722"/>
      <c r="BF2900" s="722"/>
      <c r="BG2900" s="722"/>
      <c r="BH2900" s="722"/>
      <c r="BI2900" s="722"/>
      <c r="BJ2900" s="722"/>
      <c r="BK2900" s="722"/>
      <c r="BL2900" s="722"/>
      <c r="BM2900" s="722"/>
      <c r="BN2900" s="722"/>
      <c r="BO2900" s="722"/>
      <c r="BP2900" s="722"/>
      <c r="BQ2900" s="722"/>
      <c r="BR2900" s="722"/>
      <c r="BS2900" s="722"/>
      <c r="BT2900" s="722"/>
      <c r="BU2900" s="722"/>
      <c r="BV2900" s="722"/>
      <c r="BW2900" s="722"/>
      <c r="BX2900" s="722"/>
      <c r="BY2900" s="722"/>
      <c r="BZ2900" s="722"/>
      <c r="CA2900" s="722"/>
      <c r="CB2900" s="722"/>
      <c r="CC2900" s="722"/>
      <c r="CD2900" s="722"/>
      <c r="CE2900" s="722"/>
      <c r="CF2900" s="722"/>
      <c r="CG2900" s="722"/>
      <c r="CH2900" s="722"/>
      <c r="CI2900" s="722"/>
      <c r="CJ2900" s="722"/>
      <c r="CK2900" s="722"/>
      <c r="CL2900" s="722"/>
      <c r="CM2900" s="722"/>
      <c r="CN2900" s="722"/>
      <c r="CO2900" s="722"/>
      <c r="CP2900" s="722"/>
      <c r="CQ2900" s="722"/>
      <c r="CR2900" s="722"/>
      <c r="CS2900" s="722"/>
    </row>
    <row r="2901" spans="1:97" s="1376" customFormat="1">
      <c r="A2901" s="722"/>
      <c r="B2901" s="722"/>
      <c r="C2901" s="722"/>
      <c r="D2901" s="722"/>
      <c r="E2901" s="722"/>
      <c r="F2901" s="757"/>
      <c r="G2901" s="757"/>
      <c r="H2901" s="757"/>
      <c r="I2901" s="757"/>
      <c r="J2901" s="757"/>
      <c r="K2901" s="758"/>
      <c r="L2901" s="758"/>
      <c r="M2901" s="722"/>
      <c r="N2901" s="736"/>
      <c r="O2901" s="736"/>
      <c r="P2901" s="736"/>
      <c r="Q2901" s="736"/>
      <c r="R2901" s="736"/>
      <c r="S2901" s="736"/>
      <c r="T2901" s="736"/>
      <c r="U2901" s="736"/>
      <c r="BA2901" s="722"/>
      <c r="BB2901" s="722"/>
      <c r="BC2901" s="722"/>
      <c r="BD2901" s="722"/>
      <c r="BE2901" s="722"/>
      <c r="BF2901" s="722"/>
      <c r="BG2901" s="722"/>
      <c r="BH2901" s="722"/>
      <c r="BI2901" s="722"/>
      <c r="BJ2901" s="722"/>
      <c r="BK2901" s="722"/>
      <c r="BL2901" s="722"/>
      <c r="BM2901" s="722"/>
      <c r="BN2901" s="722"/>
      <c r="BO2901" s="722"/>
      <c r="BP2901" s="722"/>
      <c r="BQ2901" s="722"/>
      <c r="BR2901" s="722"/>
      <c r="BS2901" s="722"/>
      <c r="BT2901" s="722"/>
      <c r="BU2901" s="722"/>
      <c r="BV2901" s="722"/>
      <c r="BW2901" s="722"/>
      <c r="BX2901" s="722"/>
      <c r="BY2901" s="722"/>
      <c r="BZ2901" s="722"/>
      <c r="CA2901" s="722"/>
      <c r="CB2901" s="722"/>
      <c r="CC2901" s="722"/>
      <c r="CD2901" s="722"/>
      <c r="CE2901" s="722"/>
      <c r="CF2901" s="722"/>
      <c r="CG2901" s="722"/>
      <c r="CH2901" s="722"/>
      <c r="CI2901" s="722"/>
      <c r="CJ2901" s="722"/>
      <c r="CK2901" s="722"/>
      <c r="CL2901" s="722"/>
      <c r="CM2901" s="722"/>
      <c r="CN2901" s="722"/>
      <c r="CO2901" s="722"/>
      <c r="CP2901" s="722"/>
      <c r="CQ2901" s="722"/>
      <c r="CR2901" s="722"/>
      <c r="CS2901" s="722"/>
    </row>
    <row r="2902" spans="1:97" s="1376" customFormat="1">
      <c r="A2902" s="722"/>
      <c r="B2902" s="722"/>
      <c r="C2902" s="722"/>
      <c r="D2902" s="722"/>
      <c r="E2902" s="722"/>
      <c r="F2902" s="757"/>
      <c r="G2902" s="757"/>
      <c r="H2902" s="757"/>
      <c r="I2902" s="757"/>
      <c r="J2902" s="757"/>
      <c r="K2902" s="758"/>
      <c r="L2902" s="758"/>
      <c r="M2902" s="722"/>
      <c r="N2902" s="736"/>
      <c r="O2902" s="736"/>
      <c r="P2902" s="736"/>
      <c r="Q2902" s="736"/>
      <c r="R2902" s="736"/>
      <c r="S2902" s="736"/>
      <c r="T2902" s="736"/>
      <c r="U2902" s="736"/>
      <c r="BA2902" s="722"/>
      <c r="BB2902" s="722"/>
      <c r="BC2902" s="722"/>
      <c r="BD2902" s="722"/>
      <c r="BE2902" s="722"/>
      <c r="BF2902" s="722"/>
      <c r="BG2902" s="722"/>
      <c r="BH2902" s="722"/>
      <c r="BI2902" s="722"/>
      <c r="BJ2902" s="722"/>
      <c r="BK2902" s="722"/>
      <c r="BL2902" s="722"/>
      <c r="BM2902" s="722"/>
      <c r="BN2902" s="722"/>
      <c r="BO2902" s="722"/>
      <c r="BP2902" s="722"/>
      <c r="BQ2902" s="722"/>
      <c r="BR2902" s="722"/>
      <c r="BS2902" s="722"/>
      <c r="BT2902" s="722"/>
      <c r="BU2902" s="722"/>
      <c r="BV2902" s="722"/>
      <c r="BW2902" s="722"/>
      <c r="BX2902" s="722"/>
      <c r="BY2902" s="722"/>
      <c r="BZ2902" s="722"/>
      <c r="CA2902" s="722"/>
      <c r="CB2902" s="722"/>
      <c r="CC2902" s="722"/>
      <c r="CD2902" s="722"/>
      <c r="CE2902" s="722"/>
      <c r="CF2902" s="722"/>
      <c r="CG2902" s="722"/>
      <c r="CH2902" s="722"/>
      <c r="CI2902" s="722"/>
      <c r="CJ2902" s="722"/>
      <c r="CK2902" s="722"/>
      <c r="CL2902" s="722"/>
      <c r="CM2902" s="722"/>
      <c r="CN2902" s="722"/>
      <c r="CO2902" s="722"/>
      <c r="CP2902" s="722"/>
      <c r="CQ2902" s="722"/>
      <c r="CR2902" s="722"/>
      <c r="CS2902" s="722"/>
    </row>
    <row r="2903" spans="1:97" s="1376" customFormat="1">
      <c r="A2903" s="722"/>
      <c r="B2903" s="722"/>
      <c r="C2903" s="722"/>
      <c r="D2903" s="722"/>
      <c r="E2903" s="722"/>
      <c r="F2903" s="757"/>
      <c r="G2903" s="757"/>
      <c r="H2903" s="757"/>
      <c r="I2903" s="757"/>
      <c r="J2903" s="757"/>
      <c r="K2903" s="758"/>
      <c r="L2903" s="758"/>
      <c r="M2903" s="722"/>
      <c r="N2903" s="736"/>
      <c r="O2903" s="736"/>
      <c r="P2903" s="736"/>
      <c r="Q2903" s="736"/>
      <c r="R2903" s="736"/>
      <c r="S2903" s="736"/>
      <c r="T2903" s="736"/>
      <c r="U2903" s="736"/>
      <c r="BA2903" s="722"/>
      <c r="BB2903" s="722"/>
      <c r="BC2903" s="722"/>
      <c r="BD2903" s="722"/>
      <c r="BE2903" s="722"/>
      <c r="BF2903" s="722"/>
      <c r="BG2903" s="722"/>
      <c r="BH2903" s="722"/>
      <c r="BI2903" s="722"/>
      <c r="BJ2903" s="722"/>
      <c r="BK2903" s="722"/>
      <c r="BL2903" s="722"/>
      <c r="BM2903" s="722"/>
      <c r="BN2903" s="722"/>
      <c r="BO2903" s="722"/>
      <c r="BP2903" s="722"/>
      <c r="BQ2903" s="722"/>
      <c r="BR2903" s="722"/>
      <c r="BS2903" s="722"/>
      <c r="BT2903" s="722"/>
      <c r="BU2903" s="722"/>
      <c r="BV2903" s="722"/>
      <c r="BW2903" s="722"/>
      <c r="BX2903" s="722"/>
      <c r="BY2903" s="722"/>
      <c r="BZ2903" s="722"/>
      <c r="CA2903" s="722"/>
      <c r="CB2903" s="722"/>
      <c r="CC2903" s="722"/>
      <c r="CD2903" s="722"/>
      <c r="CE2903" s="722"/>
      <c r="CF2903" s="722"/>
      <c r="CG2903" s="722"/>
      <c r="CH2903" s="722"/>
      <c r="CI2903" s="722"/>
      <c r="CJ2903" s="722"/>
      <c r="CK2903" s="722"/>
      <c r="CL2903" s="722"/>
      <c r="CM2903" s="722"/>
      <c r="CN2903" s="722"/>
      <c r="CO2903" s="722"/>
      <c r="CP2903" s="722"/>
      <c r="CQ2903" s="722"/>
      <c r="CR2903" s="722"/>
      <c r="CS2903" s="722"/>
    </row>
    <row r="2904" spans="1:97" s="1376" customFormat="1">
      <c r="A2904" s="722"/>
      <c r="B2904" s="722"/>
      <c r="C2904" s="722"/>
      <c r="D2904" s="722"/>
      <c r="E2904" s="722"/>
      <c r="F2904" s="757"/>
      <c r="G2904" s="757"/>
      <c r="H2904" s="757"/>
      <c r="I2904" s="757"/>
      <c r="J2904" s="757"/>
      <c r="K2904" s="758"/>
      <c r="L2904" s="758"/>
      <c r="M2904" s="722"/>
      <c r="N2904" s="736"/>
      <c r="O2904" s="736"/>
      <c r="P2904" s="736"/>
      <c r="Q2904" s="736"/>
      <c r="R2904" s="736"/>
      <c r="S2904" s="736"/>
      <c r="T2904" s="736"/>
      <c r="U2904" s="736"/>
      <c r="BA2904" s="722"/>
      <c r="BB2904" s="722"/>
      <c r="BC2904" s="722"/>
      <c r="BD2904" s="722"/>
      <c r="BE2904" s="722"/>
      <c r="BF2904" s="722"/>
      <c r="BG2904" s="722"/>
      <c r="BH2904" s="722"/>
      <c r="BI2904" s="722"/>
      <c r="BJ2904" s="722"/>
      <c r="BK2904" s="722"/>
      <c r="BL2904" s="722"/>
      <c r="BM2904" s="722"/>
      <c r="BN2904" s="722"/>
      <c r="BO2904" s="722"/>
      <c r="BP2904" s="722"/>
      <c r="BQ2904" s="722"/>
      <c r="BR2904" s="722"/>
      <c r="BS2904" s="722"/>
      <c r="BT2904" s="722"/>
      <c r="BU2904" s="722"/>
      <c r="BV2904" s="722"/>
      <c r="BW2904" s="722"/>
      <c r="BX2904" s="722"/>
      <c r="BY2904" s="722"/>
      <c r="BZ2904" s="722"/>
      <c r="CA2904" s="722"/>
      <c r="CB2904" s="722"/>
      <c r="CC2904" s="722"/>
      <c r="CD2904" s="722"/>
      <c r="CE2904" s="722"/>
      <c r="CF2904" s="722"/>
      <c r="CG2904" s="722"/>
      <c r="CH2904" s="722"/>
      <c r="CI2904" s="722"/>
      <c r="CJ2904" s="722"/>
      <c r="CK2904" s="722"/>
      <c r="CL2904" s="722"/>
      <c r="CM2904" s="722"/>
      <c r="CN2904" s="722"/>
      <c r="CO2904" s="722"/>
      <c r="CP2904" s="722"/>
      <c r="CQ2904" s="722"/>
      <c r="CR2904" s="722"/>
      <c r="CS2904" s="722"/>
    </row>
    <row r="2905" spans="1:97" s="1376" customFormat="1">
      <c r="A2905" s="722"/>
      <c r="B2905" s="722"/>
      <c r="C2905" s="722"/>
      <c r="D2905" s="722"/>
      <c r="E2905" s="722"/>
      <c r="F2905" s="757"/>
      <c r="G2905" s="757"/>
      <c r="H2905" s="757"/>
      <c r="I2905" s="757"/>
      <c r="J2905" s="757"/>
      <c r="K2905" s="758"/>
      <c r="L2905" s="758"/>
      <c r="M2905" s="722"/>
      <c r="N2905" s="736"/>
      <c r="O2905" s="736"/>
      <c r="P2905" s="736"/>
      <c r="Q2905" s="736"/>
      <c r="R2905" s="736"/>
      <c r="S2905" s="736"/>
      <c r="T2905" s="736"/>
      <c r="U2905" s="736"/>
      <c r="BA2905" s="722"/>
      <c r="BB2905" s="722"/>
      <c r="BC2905" s="722"/>
      <c r="BD2905" s="722"/>
      <c r="BE2905" s="722"/>
      <c r="BF2905" s="722"/>
      <c r="BG2905" s="722"/>
      <c r="BH2905" s="722"/>
      <c r="BI2905" s="722"/>
      <c r="BJ2905" s="722"/>
      <c r="BK2905" s="722"/>
      <c r="BL2905" s="722"/>
      <c r="BM2905" s="722"/>
      <c r="BN2905" s="722"/>
      <c r="BO2905" s="722"/>
      <c r="BP2905" s="722"/>
      <c r="BQ2905" s="722"/>
      <c r="BR2905" s="722"/>
      <c r="BS2905" s="722"/>
      <c r="BT2905" s="722"/>
      <c r="BU2905" s="722"/>
      <c r="BV2905" s="722"/>
      <c r="BW2905" s="722"/>
      <c r="BX2905" s="722"/>
      <c r="BY2905" s="722"/>
      <c r="BZ2905" s="722"/>
      <c r="CA2905" s="722"/>
      <c r="CB2905" s="722"/>
      <c r="CC2905" s="722"/>
      <c r="CD2905" s="722"/>
      <c r="CE2905" s="722"/>
      <c r="CF2905" s="722"/>
      <c r="CG2905" s="722"/>
      <c r="CH2905" s="722"/>
      <c r="CI2905" s="722"/>
      <c r="CJ2905" s="722"/>
      <c r="CK2905" s="722"/>
      <c r="CL2905" s="722"/>
      <c r="CM2905" s="722"/>
      <c r="CN2905" s="722"/>
      <c r="CO2905" s="722"/>
      <c r="CP2905" s="722"/>
      <c r="CQ2905" s="722"/>
      <c r="CR2905" s="722"/>
      <c r="CS2905" s="722"/>
    </row>
    <row r="2906" spans="1:97" s="1376" customFormat="1">
      <c r="A2906" s="722"/>
      <c r="B2906" s="722"/>
      <c r="C2906" s="722"/>
      <c r="D2906" s="722"/>
      <c r="E2906" s="722"/>
      <c r="F2906" s="757"/>
      <c r="G2906" s="757"/>
      <c r="H2906" s="757"/>
      <c r="I2906" s="757"/>
      <c r="J2906" s="757"/>
      <c r="K2906" s="758"/>
      <c r="L2906" s="758"/>
      <c r="M2906" s="722"/>
      <c r="N2906" s="736"/>
      <c r="O2906" s="736"/>
      <c r="P2906" s="736"/>
      <c r="Q2906" s="736"/>
      <c r="R2906" s="736"/>
      <c r="S2906" s="736"/>
      <c r="T2906" s="736"/>
      <c r="U2906" s="736"/>
      <c r="BA2906" s="722"/>
      <c r="BB2906" s="722"/>
      <c r="BC2906" s="722"/>
      <c r="BD2906" s="722"/>
      <c r="BE2906" s="722"/>
      <c r="BF2906" s="722"/>
      <c r="BG2906" s="722"/>
      <c r="BH2906" s="722"/>
      <c r="BI2906" s="722"/>
      <c r="BJ2906" s="722"/>
      <c r="BK2906" s="722"/>
      <c r="BL2906" s="722"/>
      <c r="BM2906" s="722"/>
      <c r="BN2906" s="722"/>
      <c r="BO2906" s="722"/>
      <c r="BP2906" s="722"/>
      <c r="BQ2906" s="722"/>
      <c r="BR2906" s="722"/>
      <c r="BS2906" s="722"/>
      <c r="BT2906" s="722"/>
      <c r="BU2906" s="722"/>
      <c r="BV2906" s="722"/>
      <c r="BW2906" s="722"/>
      <c r="BX2906" s="722"/>
      <c r="BY2906" s="722"/>
      <c r="BZ2906" s="722"/>
      <c r="CA2906" s="722"/>
      <c r="CB2906" s="722"/>
      <c r="CC2906" s="722"/>
      <c r="CD2906" s="722"/>
      <c r="CE2906" s="722"/>
      <c r="CF2906" s="722"/>
      <c r="CG2906" s="722"/>
      <c r="CH2906" s="722"/>
      <c r="CI2906" s="722"/>
      <c r="CJ2906" s="722"/>
      <c r="CK2906" s="722"/>
      <c r="CL2906" s="722"/>
      <c r="CM2906" s="722"/>
      <c r="CN2906" s="722"/>
      <c r="CO2906" s="722"/>
      <c r="CP2906" s="722"/>
      <c r="CQ2906" s="722"/>
      <c r="CR2906" s="722"/>
      <c r="CS2906" s="722"/>
    </row>
    <row r="2907" spans="1:97" s="1376" customFormat="1">
      <c r="A2907" s="722"/>
      <c r="B2907" s="722"/>
      <c r="C2907" s="722"/>
      <c r="D2907" s="722"/>
      <c r="E2907" s="722"/>
      <c r="F2907" s="757"/>
      <c r="G2907" s="757"/>
      <c r="H2907" s="757"/>
      <c r="I2907" s="757"/>
      <c r="J2907" s="757"/>
      <c r="K2907" s="758"/>
      <c r="L2907" s="758"/>
      <c r="M2907" s="722"/>
      <c r="N2907" s="736"/>
      <c r="O2907" s="736"/>
      <c r="P2907" s="736"/>
      <c r="Q2907" s="736"/>
      <c r="R2907" s="736"/>
      <c r="S2907" s="736"/>
      <c r="T2907" s="736"/>
      <c r="U2907" s="736"/>
      <c r="BA2907" s="722"/>
      <c r="BB2907" s="722"/>
      <c r="BC2907" s="722"/>
      <c r="BD2907" s="722"/>
      <c r="BE2907" s="722"/>
      <c r="BF2907" s="722"/>
      <c r="BG2907" s="722"/>
      <c r="BH2907" s="722"/>
      <c r="BI2907" s="722"/>
      <c r="BJ2907" s="722"/>
      <c r="BK2907" s="722"/>
      <c r="BL2907" s="722"/>
      <c r="BM2907" s="722"/>
      <c r="BN2907" s="722"/>
      <c r="BO2907" s="722"/>
      <c r="BP2907" s="722"/>
      <c r="BQ2907" s="722"/>
      <c r="BR2907" s="722"/>
      <c r="BS2907" s="722"/>
      <c r="BT2907" s="722"/>
      <c r="BU2907" s="722"/>
      <c r="BV2907" s="722"/>
      <c r="BW2907" s="722"/>
      <c r="BX2907" s="722"/>
      <c r="BY2907" s="722"/>
      <c r="BZ2907" s="722"/>
      <c r="CA2907" s="722"/>
      <c r="CB2907" s="722"/>
      <c r="CC2907" s="722"/>
      <c r="CD2907" s="722"/>
      <c r="CE2907" s="722"/>
      <c r="CF2907" s="722"/>
      <c r="CG2907" s="722"/>
      <c r="CH2907" s="722"/>
      <c r="CI2907" s="722"/>
      <c r="CJ2907" s="722"/>
      <c r="CK2907" s="722"/>
      <c r="CL2907" s="722"/>
      <c r="CM2907" s="722"/>
      <c r="CN2907" s="722"/>
      <c r="CO2907" s="722"/>
      <c r="CP2907" s="722"/>
      <c r="CQ2907" s="722"/>
      <c r="CR2907" s="722"/>
      <c r="CS2907" s="722"/>
    </row>
    <row r="2908" spans="1:97" s="1376" customFormat="1">
      <c r="A2908" s="722"/>
      <c r="B2908" s="722"/>
      <c r="C2908" s="722"/>
      <c r="D2908" s="722"/>
      <c r="E2908" s="722"/>
      <c r="F2908" s="757"/>
      <c r="G2908" s="757"/>
      <c r="H2908" s="757"/>
      <c r="I2908" s="757"/>
      <c r="J2908" s="757"/>
      <c r="K2908" s="758"/>
      <c r="L2908" s="758"/>
      <c r="M2908" s="722"/>
      <c r="N2908" s="736"/>
      <c r="O2908" s="736"/>
      <c r="P2908" s="736"/>
      <c r="Q2908" s="736"/>
      <c r="R2908" s="736"/>
      <c r="S2908" s="736"/>
      <c r="T2908" s="736"/>
      <c r="U2908" s="736"/>
      <c r="BA2908" s="722"/>
      <c r="BB2908" s="722"/>
      <c r="BC2908" s="722"/>
      <c r="BD2908" s="722"/>
      <c r="BE2908" s="722"/>
      <c r="BF2908" s="722"/>
      <c r="BG2908" s="722"/>
      <c r="BH2908" s="722"/>
      <c r="BI2908" s="722"/>
      <c r="BJ2908" s="722"/>
      <c r="BK2908" s="722"/>
      <c r="BL2908" s="722"/>
      <c r="BM2908" s="722"/>
      <c r="BN2908" s="722"/>
      <c r="BO2908" s="722"/>
      <c r="BP2908" s="722"/>
      <c r="BQ2908" s="722"/>
      <c r="BR2908" s="722"/>
      <c r="BS2908" s="722"/>
      <c r="BT2908" s="722"/>
      <c r="BU2908" s="722"/>
      <c r="BV2908" s="722"/>
      <c r="BW2908" s="722"/>
      <c r="BX2908" s="722"/>
      <c r="BY2908" s="722"/>
      <c r="BZ2908" s="722"/>
      <c r="CA2908" s="722"/>
      <c r="CB2908" s="722"/>
      <c r="CC2908" s="722"/>
      <c r="CD2908" s="722"/>
      <c r="CE2908" s="722"/>
      <c r="CF2908" s="722"/>
      <c r="CG2908" s="722"/>
      <c r="CH2908" s="722"/>
      <c r="CI2908" s="722"/>
      <c r="CJ2908" s="722"/>
      <c r="CK2908" s="722"/>
      <c r="CL2908" s="722"/>
      <c r="CM2908" s="722"/>
      <c r="CN2908" s="722"/>
      <c r="CO2908" s="722"/>
      <c r="CP2908" s="722"/>
      <c r="CQ2908" s="722"/>
      <c r="CR2908" s="722"/>
      <c r="CS2908" s="722"/>
    </row>
    <row r="2909" spans="1:97" s="1376" customFormat="1">
      <c r="A2909" s="722"/>
      <c r="B2909" s="722"/>
      <c r="C2909" s="722"/>
      <c r="D2909" s="722"/>
      <c r="E2909" s="722"/>
      <c r="F2909" s="757"/>
      <c r="G2909" s="757"/>
      <c r="H2909" s="757"/>
      <c r="I2909" s="757"/>
      <c r="J2909" s="757"/>
      <c r="K2909" s="758"/>
      <c r="L2909" s="758"/>
      <c r="M2909" s="722"/>
      <c r="N2909" s="736"/>
      <c r="O2909" s="736"/>
      <c r="P2909" s="736"/>
      <c r="Q2909" s="736"/>
      <c r="R2909" s="736"/>
      <c r="S2909" s="736"/>
      <c r="T2909" s="736"/>
      <c r="U2909" s="736"/>
      <c r="BA2909" s="722"/>
      <c r="BB2909" s="722"/>
      <c r="BC2909" s="722"/>
      <c r="BD2909" s="722"/>
      <c r="BE2909" s="722"/>
      <c r="BF2909" s="722"/>
      <c r="BG2909" s="722"/>
      <c r="BH2909" s="722"/>
      <c r="BI2909" s="722"/>
      <c r="BJ2909" s="722"/>
      <c r="BK2909" s="722"/>
      <c r="BL2909" s="722"/>
      <c r="BM2909" s="722"/>
      <c r="BN2909" s="722"/>
      <c r="BO2909" s="722"/>
      <c r="BP2909" s="722"/>
      <c r="BQ2909" s="722"/>
      <c r="BR2909" s="722"/>
      <c r="BS2909" s="722"/>
      <c r="BT2909" s="722"/>
      <c r="BU2909" s="722"/>
      <c r="BV2909" s="722"/>
      <c r="BW2909" s="722"/>
      <c r="BX2909" s="722"/>
      <c r="BY2909" s="722"/>
      <c r="BZ2909" s="722"/>
      <c r="CA2909" s="722"/>
      <c r="CB2909" s="722"/>
      <c r="CC2909" s="722"/>
      <c r="CD2909" s="722"/>
      <c r="CE2909" s="722"/>
      <c r="CF2909" s="722"/>
      <c r="CG2909" s="722"/>
      <c r="CH2909" s="722"/>
      <c r="CI2909" s="722"/>
      <c r="CJ2909" s="722"/>
      <c r="CK2909" s="722"/>
      <c r="CL2909" s="722"/>
      <c r="CM2909" s="722"/>
      <c r="CN2909" s="722"/>
      <c r="CO2909" s="722"/>
      <c r="CP2909" s="722"/>
      <c r="CQ2909" s="722"/>
      <c r="CR2909" s="722"/>
      <c r="CS2909" s="722"/>
    </row>
    <row r="2910" spans="1:97" s="1376" customFormat="1">
      <c r="A2910" s="722"/>
      <c r="B2910" s="722"/>
      <c r="C2910" s="722"/>
      <c r="D2910" s="722"/>
      <c r="E2910" s="722"/>
      <c r="F2910" s="757"/>
      <c r="G2910" s="757"/>
      <c r="H2910" s="757"/>
      <c r="I2910" s="757"/>
      <c r="J2910" s="757"/>
      <c r="K2910" s="758"/>
      <c r="L2910" s="758"/>
      <c r="M2910" s="722"/>
      <c r="N2910" s="736"/>
      <c r="O2910" s="736"/>
      <c r="P2910" s="736"/>
      <c r="Q2910" s="736"/>
      <c r="R2910" s="736"/>
      <c r="S2910" s="736"/>
      <c r="T2910" s="736"/>
      <c r="U2910" s="736"/>
      <c r="BA2910" s="722"/>
      <c r="BB2910" s="722"/>
      <c r="BC2910" s="722"/>
      <c r="BD2910" s="722"/>
      <c r="BE2910" s="722"/>
      <c r="BF2910" s="722"/>
      <c r="BG2910" s="722"/>
      <c r="BH2910" s="722"/>
      <c r="BI2910" s="722"/>
      <c r="BJ2910" s="722"/>
      <c r="BK2910" s="722"/>
      <c r="BL2910" s="722"/>
      <c r="BM2910" s="722"/>
      <c r="BN2910" s="722"/>
      <c r="BO2910" s="722"/>
      <c r="BP2910" s="722"/>
      <c r="BQ2910" s="722"/>
      <c r="BR2910" s="722"/>
      <c r="BS2910" s="722"/>
      <c r="BT2910" s="722"/>
      <c r="BU2910" s="722"/>
      <c r="BV2910" s="722"/>
      <c r="BW2910" s="722"/>
      <c r="BX2910" s="722"/>
      <c r="BY2910" s="722"/>
      <c r="BZ2910" s="722"/>
      <c r="CA2910" s="722"/>
      <c r="CB2910" s="722"/>
      <c r="CC2910" s="722"/>
      <c r="CD2910" s="722"/>
      <c r="CE2910" s="722"/>
      <c r="CF2910" s="722"/>
      <c r="CG2910" s="722"/>
      <c r="CH2910" s="722"/>
      <c r="CI2910" s="722"/>
      <c r="CJ2910" s="722"/>
      <c r="CK2910" s="722"/>
      <c r="CL2910" s="722"/>
      <c r="CM2910" s="722"/>
      <c r="CN2910" s="722"/>
      <c r="CO2910" s="722"/>
      <c r="CP2910" s="722"/>
      <c r="CQ2910" s="722"/>
      <c r="CR2910" s="722"/>
      <c r="CS2910" s="722"/>
    </row>
    <row r="2911" spans="1:97" s="1376" customFormat="1">
      <c r="A2911" s="722"/>
      <c r="B2911" s="722"/>
      <c r="C2911" s="722"/>
      <c r="D2911" s="722"/>
      <c r="E2911" s="722"/>
      <c r="F2911" s="757"/>
      <c r="G2911" s="757"/>
      <c r="H2911" s="757"/>
      <c r="I2911" s="757"/>
      <c r="J2911" s="757"/>
      <c r="K2911" s="758"/>
      <c r="L2911" s="758"/>
      <c r="M2911" s="722"/>
      <c r="N2911" s="736"/>
      <c r="O2911" s="736"/>
      <c r="P2911" s="736"/>
      <c r="Q2911" s="736"/>
      <c r="R2911" s="736"/>
      <c r="S2911" s="736"/>
      <c r="T2911" s="736"/>
      <c r="U2911" s="736"/>
      <c r="BA2911" s="722"/>
      <c r="BB2911" s="722"/>
      <c r="BC2911" s="722"/>
      <c r="BD2911" s="722"/>
      <c r="BE2911" s="722"/>
      <c r="BF2911" s="722"/>
      <c r="BG2911" s="722"/>
      <c r="BH2911" s="722"/>
      <c r="BI2911" s="722"/>
      <c r="BJ2911" s="722"/>
      <c r="BK2911" s="722"/>
      <c r="BL2911" s="722"/>
      <c r="BM2911" s="722"/>
      <c r="BN2911" s="722"/>
      <c r="BO2911" s="722"/>
      <c r="BP2911" s="722"/>
      <c r="BQ2911" s="722"/>
      <c r="BR2911" s="722"/>
      <c r="BS2911" s="722"/>
      <c r="BT2911" s="722"/>
      <c r="BU2911" s="722"/>
      <c r="BV2911" s="722"/>
      <c r="BW2911" s="722"/>
      <c r="BX2911" s="722"/>
      <c r="BY2911" s="722"/>
      <c r="BZ2911" s="722"/>
      <c r="CA2911" s="722"/>
      <c r="CB2911" s="722"/>
      <c r="CC2911" s="722"/>
      <c r="CD2911" s="722"/>
      <c r="CE2911" s="722"/>
      <c r="CF2911" s="722"/>
      <c r="CG2911" s="722"/>
      <c r="CH2911" s="722"/>
      <c r="CI2911" s="722"/>
      <c r="CJ2911" s="722"/>
      <c r="CK2911" s="722"/>
      <c r="CL2911" s="722"/>
      <c r="CM2911" s="722"/>
      <c r="CN2911" s="722"/>
      <c r="CO2911" s="722"/>
      <c r="CP2911" s="722"/>
      <c r="CQ2911" s="722"/>
      <c r="CR2911" s="722"/>
      <c r="CS2911" s="722"/>
    </row>
    <row r="2912" spans="1:97" s="1376" customFormat="1">
      <c r="A2912" s="722"/>
      <c r="B2912" s="722"/>
      <c r="C2912" s="722"/>
      <c r="D2912" s="722"/>
      <c r="E2912" s="722"/>
      <c r="F2912" s="757"/>
      <c r="G2912" s="757"/>
      <c r="H2912" s="757"/>
      <c r="I2912" s="757"/>
      <c r="J2912" s="757"/>
      <c r="K2912" s="758"/>
      <c r="L2912" s="758"/>
      <c r="M2912" s="722"/>
      <c r="N2912" s="736"/>
      <c r="O2912" s="736"/>
      <c r="P2912" s="736"/>
      <c r="Q2912" s="736"/>
      <c r="R2912" s="736"/>
      <c r="S2912" s="736"/>
      <c r="T2912" s="736"/>
      <c r="U2912" s="736"/>
      <c r="BA2912" s="722"/>
      <c r="BB2912" s="722"/>
      <c r="BC2912" s="722"/>
      <c r="BD2912" s="722"/>
      <c r="BE2912" s="722"/>
      <c r="BF2912" s="722"/>
      <c r="BG2912" s="722"/>
      <c r="BH2912" s="722"/>
      <c r="BI2912" s="722"/>
      <c r="BJ2912" s="722"/>
      <c r="BK2912" s="722"/>
      <c r="BL2912" s="722"/>
      <c r="BM2912" s="722"/>
      <c r="BN2912" s="722"/>
      <c r="BO2912" s="722"/>
      <c r="BP2912" s="722"/>
      <c r="BQ2912" s="722"/>
      <c r="BR2912" s="722"/>
      <c r="BS2912" s="722"/>
      <c r="BT2912" s="722"/>
      <c r="BU2912" s="722"/>
      <c r="BV2912" s="722"/>
      <c r="BW2912" s="722"/>
      <c r="BX2912" s="722"/>
      <c r="BY2912" s="722"/>
      <c r="BZ2912" s="722"/>
      <c r="CA2912" s="722"/>
      <c r="CB2912" s="722"/>
      <c r="CC2912" s="722"/>
      <c r="CD2912" s="722"/>
      <c r="CE2912" s="722"/>
      <c r="CF2912" s="722"/>
      <c r="CG2912" s="722"/>
      <c r="CH2912" s="722"/>
      <c r="CI2912" s="722"/>
      <c r="CJ2912" s="722"/>
      <c r="CK2912" s="722"/>
      <c r="CL2912" s="722"/>
      <c r="CM2912" s="722"/>
      <c r="CN2912" s="722"/>
      <c r="CO2912" s="722"/>
      <c r="CP2912" s="722"/>
      <c r="CQ2912" s="722"/>
      <c r="CR2912" s="722"/>
      <c r="CS2912" s="722"/>
    </row>
    <row r="2913" spans="1:97" s="1376" customFormat="1">
      <c r="A2913" s="722"/>
      <c r="B2913" s="722"/>
      <c r="C2913" s="722"/>
      <c r="D2913" s="722"/>
      <c r="E2913" s="722"/>
      <c r="F2913" s="757"/>
      <c r="G2913" s="757"/>
      <c r="H2913" s="757"/>
      <c r="I2913" s="757"/>
      <c r="J2913" s="757"/>
      <c r="K2913" s="758"/>
      <c r="L2913" s="758"/>
      <c r="M2913" s="722"/>
      <c r="N2913" s="736"/>
      <c r="O2913" s="736"/>
      <c r="P2913" s="736"/>
      <c r="Q2913" s="736"/>
      <c r="R2913" s="736"/>
      <c r="S2913" s="736"/>
      <c r="T2913" s="736"/>
      <c r="U2913" s="736"/>
      <c r="BA2913" s="722"/>
      <c r="BB2913" s="722"/>
      <c r="BC2913" s="722"/>
      <c r="BD2913" s="722"/>
      <c r="BE2913" s="722"/>
      <c r="BF2913" s="722"/>
      <c r="BG2913" s="722"/>
      <c r="BH2913" s="722"/>
      <c r="BI2913" s="722"/>
      <c r="BJ2913" s="722"/>
      <c r="BK2913" s="722"/>
      <c r="BL2913" s="722"/>
      <c r="BM2913" s="722"/>
      <c r="BN2913" s="722"/>
      <c r="BO2913" s="722"/>
      <c r="BP2913" s="722"/>
      <c r="BQ2913" s="722"/>
      <c r="BR2913" s="722"/>
      <c r="BS2913" s="722"/>
      <c r="BT2913" s="722"/>
      <c r="BU2913" s="722"/>
      <c r="BV2913" s="722"/>
      <c r="BW2913" s="722"/>
      <c r="BX2913" s="722"/>
      <c r="BY2913" s="722"/>
      <c r="BZ2913" s="722"/>
      <c r="CA2913" s="722"/>
      <c r="CB2913" s="722"/>
      <c r="CC2913" s="722"/>
      <c r="CD2913" s="722"/>
      <c r="CE2913" s="722"/>
      <c r="CF2913" s="722"/>
      <c r="CG2913" s="722"/>
      <c r="CH2913" s="722"/>
      <c r="CI2913" s="722"/>
      <c r="CJ2913" s="722"/>
      <c r="CK2913" s="722"/>
      <c r="CL2913" s="722"/>
      <c r="CM2913" s="722"/>
      <c r="CN2913" s="722"/>
      <c r="CO2913" s="722"/>
      <c r="CP2913" s="722"/>
      <c r="CQ2913" s="722"/>
      <c r="CR2913" s="722"/>
      <c r="CS2913" s="722"/>
    </row>
    <row r="2914" spans="1:97" s="1376" customFormat="1">
      <c r="A2914" s="722"/>
      <c r="B2914" s="722"/>
      <c r="C2914" s="722"/>
      <c r="D2914" s="722"/>
      <c r="E2914" s="722"/>
      <c r="F2914" s="757"/>
      <c r="G2914" s="757"/>
      <c r="H2914" s="757"/>
      <c r="I2914" s="757"/>
      <c r="J2914" s="757"/>
      <c r="K2914" s="758"/>
      <c r="L2914" s="758"/>
      <c r="M2914" s="722"/>
      <c r="N2914" s="736"/>
      <c r="O2914" s="736"/>
      <c r="P2914" s="736"/>
      <c r="Q2914" s="736"/>
      <c r="R2914" s="736"/>
      <c r="S2914" s="736"/>
      <c r="T2914" s="736"/>
      <c r="U2914" s="736"/>
      <c r="BA2914" s="722"/>
      <c r="BB2914" s="722"/>
      <c r="BC2914" s="722"/>
      <c r="BD2914" s="722"/>
      <c r="BE2914" s="722"/>
      <c r="BF2914" s="722"/>
      <c r="BG2914" s="722"/>
      <c r="BH2914" s="722"/>
      <c r="BI2914" s="722"/>
      <c r="BJ2914" s="722"/>
      <c r="BK2914" s="722"/>
      <c r="BL2914" s="722"/>
      <c r="BM2914" s="722"/>
      <c r="BN2914" s="722"/>
      <c r="BO2914" s="722"/>
      <c r="BP2914" s="722"/>
      <c r="BQ2914" s="722"/>
      <c r="BR2914" s="722"/>
      <c r="BS2914" s="722"/>
      <c r="BT2914" s="722"/>
      <c r="BU2914" s="722"/>
      <c r="BV2914" s="722"/>
      <c r="BW2914" s="722"/>
      <c r="BX2914" s="722"/>
      <c r="BY2914" s="722"/>
      <c r="BZ2914" s="722"/>
      <c r="CA2914" s="722"/>
      <c r="CB2914" s="722"/>
      <c r="CC2914" s="722"/>
      <c r="CD2914" s="722"/>
      <c r="CE2914" s="722"/>
      <c r="CF2914" s="722"/>
      <c r="CG2914" s="722"/>
      <c r="CH2914" s="722"/>
      <c r="CI2914" s="722"/>
      <c r="CJ2914" s="722"/>
      <c r="CK2914" s="722"/>
      <c r="CL2914" s="722"/>
      <c r="CM2914" s="722"/>
      <c r="CN2914" s="722"/>
      <c r="CO2914" s="722"/>
      <c r="CP2914" s="722"/>
      <c r="CQ2914" s="722"/>
      <c r="CR2914" s="722"/>
      <c r="CS2914" s="722"/>
    </row>
    <row r="2915" spans="1:97" s="1376" customFormat="1">
      <c r="A2915" s="722"/>
      <c r="B2915" s="722"/>
      <c r="C2915" s="722"/>
      <c r="D2915" s="722"/>
      <c r="E2915" s="722"/>
      <c r="F2915" s="757"/>
      <c r="G2915" s="757"/>
      <c r="H2915" s="757"/>
      <c r="I2915" s="757"/>
      <c r="J2915" s="757"/>
      <c r="K2915" s="758"/>
      <c r="L2915" s="758"/>
      <c r="M2915" s="722"/>
      <c r="N2915" s="736"/>
      <c r="O2915" s="736"/>
      <c r="P2915" s="736"/>
      <c r="Q2915" s="736"/>
      <c r="R2915" s="736"/>
      <c r="S2915" s="736"/>
      <c r="T2915" s="736"/>
      <c r="U2915" s="736"/>
      <c r="BA2915" s="722"/>
      <c r="BB2915" s="722"/>
      <c r="BC2915" s="722"/>
      <c r="BD2915" s="722"/>
      <c r="BE2915" s="722"/>
      <c r="BF2915" s="722"/>
      <c r="BG2915" s="722"/>
      <c r="BH2915" s="722"/>
      <c r="BI2915" s="722"/>
      <c r="BJ2915" s="722"/>
      <c r="BK2915" s="722"/>
      <c r="BL2915" s="722"/>
      <c r="BM2915" s="722"/>
      <c r="BN2915" s="722"/>
      <c r="BO2915" s="722"/>
      <c r="BP2915" s="722"/>
      <c r="BQ2915" s="722"/>
      <c r="BR2915" s="722"/>
      <c r="BS2915" s="722"/>
      <c r="BT2915" s="722"/>
      <c r="BU2915" s="722"/>
      <c r="BV2915" s="722"/>
      <c r="BW2915" s="722"/>
      <c r="BX2915" s="722"/>
      <c r="BY2915" s="722"/>
      <c r="BZ2915" s="722"/>
      <c r="CA2915" s="722"/>
      <c r="CB2915" s="722"/>
      <c r="CC2915" s="722"/>
      <c r="CD2915" s="722"/>
      <c r="CE2915" s="722"/>
      <c r="CF2915" s="722"/>
      <c r="CG2915" s="722"/>
      <c r="CH2915" s="722"/>
      <c r="CI2915" s="722"/>
      <c r="CJ2915" s="722"/>
      <c r="CK2915" s="722"/>
      <c r="CL2915" s="722"/>
      <c r="CM2915" s="722"/>
      <c r="CN2915" s="722"/>
      <c r="CO2915" s="722"/>
      <c r="CP2915" s="722"/>
      <c r="CQ2915" s="722"/>
      <c r="CR2915" s="722"/>
      <c r="CS2915" s="722"/>
    </row>
    <row r="2916" spans="1:97" s="1376" customFormat="1">
      <c r="A2916" s="722"/>
      <c r="B2916" s="722"/>
      <c r="C2916" s="722"/>
      <c r="D2916" s="722"/>
      <c r="E2916" s="722"/>
      <c r="F2916" s="757"/>
      <c r="G2916" s="757"/>
      <c r="H2916" s="757"/>
      <c r="I2916" s="757"/>
      <c r="J2916" s="757"/>
      <c r="K2916" s="758"/>
      <c r="L2916" s="758"/>
      <c r="M2916" s="722"/>
      <c r="N2916" s="736"/>
      <c r="O2916" s="736"/>
      <c r="P2916" s="736"/>
      <c r="Q2916" s="736"/>
      <c r="R2916" s="736"/>
      <c r="S2916" s="736"/>
      <c r="T2916" s="736"/>
      <c r="U2916" s="736"/>
      <c r="BA2916" s="722"/>
      <c r="BB2916" s="722"/>
      <c r="BC2916" s="722"/>
      <c r="BD2916" s="722"/>
      <c r="BE2916" s="722"/>
      <c r="BF2916" s="722"/>
      <c r="BG2916" s="722"/>
      <c r="BH2916" s="722"/>
      <c r="BI2916" s="722"/>
      <c r="BJ2916" s="722"/>
      <c r="BK2916" s="722"/>
      <c r="BL2916" s="722"/>
      <c r="BM2916" s="722"/>
      <c r="BN2916" s="722"/>
      <c r="BO2916" s="722"/>
      <c r="BP2916" s="722"/>
      <c r="BQ2916" s="722"/>
      <c r="BR2916" s="722"/>
      <c r="BS2916" s="722"/>
      <c r="BT2916" s="722"/>
      <c r="BU2916" s="722"/>
      <c r="BV2916" s="722"/>
      <c r="BW2916" s="722"/>
      <c r="BX2916" s="722"/>
      <c r="BY2916" s="722"/>
      <c r="BZ2916" s="722"/>
      <c r="CA2916" s="722"/>
      <c r="CB2916" s="722"/>
      <c r="CC2916" s="722"/>
      <c r="CD2916" s="722"/>
      <c r="CE2916" s="722"/>
      <c r="CF2916" s="722"/>
      <c r="CG2916" s="722"/>
      <c r="CH2916" s="722"/>
      <c r="CI2916" s="722"/>
      <c r="CJ2916" s="722"/>
      <c r="CK2916" s="722"/>
      <c r="CL2916" s="722"/>
      <c r="CM2916" s="722"/>
      <c r="CN2916" s="722"/>
      <c r="CO2916" s="722"/>
      <c r="CP2916" s="722"/>
      <c r="CQ2916" s="722"/>
      <c r="CR2916" s="722"/>
      <c r="CS2916" s="722"/>
    </row>
    <row r="2917" spans="1:97" s="1376" customFormat="1">
      <c r="A2917" s="722"/>
      <c r="B2917" s="722"/>
      <c r="C2917" s="722"/>
      <c r="D2917" s="722"/>
      <c r="E2917" s="722"/>
      <c r="F2917" s="757"/>
      <c r="G2917" s="757"/>
      <c r="H2917" s="757"/>
      <c r="I2917" s="757"/>
      <c r="J2917" s="757"/>
      <c r="K2917" s="758"/>
      <c r="L2917" s="758"/>
      <c r="M2917" s="722"/>
      <c r="N2917" s="736"/>
      <c r="O2917" s="736"/>
      <c r="P2917" s="736"/>
      <c r="Q2917" s="736"/>
      <c r="R2917" s="736"/>
      <c r="S2917" s="736"/>
      <c r="T2917" s="736"/>
      <c r="U2917" s="736"/>
      <c r="BA2917" s="722"/>
      <c r="BB2917" s="722"/>
      <c r="BC2917" s="722"/>
      <c r="BD2917" s="722"/>
      <c r="BE2917" s="722"/>
      <c r="BF2917" s="722"/>
      <c r="BG2917" s="722"/>
      <c r="BH2917" s="722"/>
      <c r="BI2917" s="722"/>
      <c r="BJ2917" s="722"/>
      <c r="BK2917" s="722"/>
      <c r="BL2917" s="722"/>
      <c r="BM2917" s="722"/>
      <c r="BN2917" s="722"/>
      <c r="BO2917" s="722"/>
      <c r="BP2917" s="722"/>
      <c r="BQ2917" s="722"/>
      <c r="BR2917" s="722"/>
      <c r="BS2917" s="722"/>
      <c r="BT2917" s="722"/>
      <c r="BU2917" s="722"/>
      <c r="BV2917" s="722"/>
      <c r="BW2917" s="722"/>
      <c r="BX2917" s="722"/>
      <c r="BY2917" s="722"/>
      <c r="BZ2917" s="722"/>
      <c r="CA2917" s="722"/>
      <c r="CB2917" s="722"/>
      <c r="CC2917" s="722"/>
      <c r="CD2917" s="722"/>
      <c r="CE2917" s="722"/>
      <c r="CF2917" s="722"/>
      <c r="CG2917" s="722"/>
      <c r="CH2917" s="722"/>
      <c r="CI2917" s="722"/>
      <c r="CJ2917" s="722"/>
      <c r="CK2917" s="722"/>
      <c r="CL2917" s="722"/>
      <c r="CM2917" s="722"/>
      <c r="CN2917" s="722"/>
      <c r="CO2917" s="722"/>
      <c r="CP2917" s="722"/>
      <c r="CQ2917" s="722"/>
      <c r="CR2917" s="722"/>
      <c r="CS2917" s="722"/>
    </row>
    <row r="2918" spans="1:97" s="1376" customFormat="1">
      <c r="A2918" s="722"/>
      <c r="B2918" s="722"/>
      <c r="C2918" s="722"/>
      <c r="D2918" s="722"/>
      <c r="E2918" s="722"/>
      <c r="F2918" s="757"/>
      <c r="G2918" s="757"/>
      <c r="H2918" s="757"/>
      <c r="I2918" s="757"/>
      <c r="J2918" s="757"/>
      <c r="K2918" s="758"/>
      <c r="L2918" s="758"/>
      <c r="M2918" s="722"/>
      <c r="N2918" s="736"/>
      <c r="O2918" s="736"/>
      <c r="P2918" s="736"/>
      <c r="Q2918" s="736"/>
      <c r="R2918" s="736"/>
      <c r="S2918" s="736"/>
      <c r="T2918" s="736"/>
      <c r="U2918" s="736"/>
      <c r="BA2918" s="722"/>
      <c r="BB2918" s="722"/>
      <c r="BC2918" s="722"/>
      <c r="BD2918" s="722"/>
      <c r="BE2918" s="722"/>
      <c r="BF2918" s="722"/>
      <c r="BG2918" s="722"/>
      <c r="BH2918" s="722"/>
      <c r="BI2918" s="722"/>
      <c r="BJ2918" s="722"/>
      <c r="BK2918" s="722"/>
      <c r="BL2918" s="722"/>
      <c r="BM2918" s="722"/>
      <c r="BN2918" s="722"/>
      <c r="BO2918" s="722"/>
      <c r="BP2918" s="722"/>
      <c r="BQ2918" s="722"/>
      <c r="BR2918" s="722"/>
      <c r="BS2918" s="722"/>
      <c r="BT2918" s="722"/>
      <c r="BU2918" s="722"/>
      <c r="BV2918" s="722"/>
      <c r="BW2918" s="722"/>
      <c r="BX2918" s="722"/>
      <c r="BY2918" s="722"/>
      <c r="BZ2918" s="722"/>
      <c r="CA2918" s="722"/>
      <c r="CB2918" s="722"/>
      <c r="CC2918" s="722"/>
      <c r="CD2918" s="722"/>
      <c r="CE2918" s="722"/>
      <c r="CF2918" s="722"/>
      <c r="CG2918" s="722"/>
      <c r="CH2918" s="722"/>
      <c r="CI2918" s="722"/>
      <c r="CJ2918" s="722"/>
      <c r="CK2918" s="722"/>
      <c r="CL2918" s="722"/>
      <c r="CM2918" s="722"/>
      <c r="CN2918" s="722"/>
      <c r="CO2918" s="722"/>
      <c r="CP2918" s="722"/>
      <c r="CQ2918" s="722"/>
      <c r="CR2918" s="722"/>
      <c r="CS2918" s="722"/>
    </row>
    <row r="2919" spans="1:97" s="1376" customFormat="1">
      <c r="A2919" s="722"/>
      <c r="B2919" s="722"/>
      <c r="C2919" s="722"/>
      <c r="D2919" s="722"/>
      <c r="E2919" s="722"/>
      <c r="F2919" s="757"/>
      <c r="G2919" s="757"/>
      <c r="H2919" s="757"/>
      <c r="I2919" s="757"/>
      <c r="J2919" s="757"/>
      <c r="K2919" s="758"/>
      <c r="L2919" s="758"/>
      <c r="M2919" s="722"/>
      <c r="N2919" s="736"/>
      <c r="O2919" s="736"/>
      <c r="P2919" s="736"/>
      <c r="Q2919" s="736"/>
      <c r="R2919" s="736"/>
      <c r="S2919" s="736"/>
      <c r="T2919" s="736"/>
      <c r="U2919" s="736"/>
      <c r="BA2919" s="722"/>
      <c r="BB2919" s="722"/>
      <c r="BC2919" s="722"/>
      <c r="BD2919" s="722"/>
      <c r="BE2919" s="722"/>
      <c r="BF2919" s="722"/>
      <c r="BG2919" s="722"/>
      <c r="BH2919" s="722"/>
      <c r="BI2919" s="722"/>
      <c r="BJ2919" s="722"/>
      <c r="BK2919" s="722"/>
      <c r="BL2919" s="722"/>
      <c r="BM2919" s="722"/>
      <c r="BN2919" s="722"/>
      <c r="BO2919" s="722"/>
      <c r="BP2919" s="722"/>
      <c r="BQ2919" s="722"/>
      <c r="BR2919" s="722"/>
      <c r="BS2919" s="722"/>
      <c r="BT2919" s="722"/>
      <c r="BU2919" s="722"/>
      <c r="BV2919" s="722"/>
      <c r="BW2919" s="722"/>
      <c r="BX2919" s="722"/>
      <c r="BY2919" s="722"/>
      <c r="BZ2919" s="722"/>
      <c r="CA2919" s="722"/>
      <c r="CB2919" s="722"/>
      <c r="CC2919" s="722"/>
      <c r="CD2919" s="722"/>
      <c r="CE2919" s="722"/>
      <c r="CF2919" s="722"/>
      <c r="CG2919" s="722"/>
      <c r="CH2919" s="722"/>
      <c r="CI2919" s="722"/>
      <c r="CJ2919" s="722"/>
      <c r="CK2919" s="722"/>
      <c r="CL2919" s="722"/>
      <c r="CM2919" s="722"/>
      <c r="CN2919" s="722"/>
      <c r="CO2919" s="722"/>
      <c r="CP2919" s="722"/>
      <c r="CQ2919" s="722"/>
      <c r="CR2919" s="722"/>
      <c r="CS2919" s="722"/>
    </row>
    <row r="2920" spans="1:97" s="1376" customFormat="1">
      <c r="A2920" s="722"/>
      <c r="B2920" s="722"/>
      <c r="C2920" s="722"/>
      <c r="D2920" s="722"/>
      <c r="E2920" s="722"/>
      <c r="F2920" s="757"/>
      <c r="G2920" s="757"/>
      <c r="H2920" s="757"/>
      <c r="I2920" s="757"/>
      <c r="J2920" s="757"/>
      <c r="K2920" s="758"/>
      <c r="L2920" s="758"/>
      <c r="M2920" s="722"/>
      <c r="N2920" s="736"/>
      <c r="O2920" s="736"/>
      <c r="P2920" s="736"/>
      <c r="Q2920" s="736"/>
      <c r="R2920" s="736"/>
      <c r="S2920" s="736"/>
      <c r="T2920" s="736"/>
      <c r="U2920" s="736"/>
      <c r="BA2920" s="722"/>
      <c r="BB2920" s="722"/>
      <c r="BC2920" s="722"/>
      <c r="BD2920" s="722"/>
      <c r="BE2920" s="722"/>
      <c r="BF2920" s="722"/>
      <c r="BG2920" s="722"/>
      <c r="BH2920" s="722"/>
      <c r="BI2920" s="722"/>
      <c r="BJ2920" s="722"/>
      <c r="BK2920" s="722"/>
      <c r="BL2920" s="722"/>
      <c r="BM2920" s="722"/>
      <c r="BN2920" s="722"/>
      <c r="BO2920" s="722"/>
      <c r="BP2920" s="722"/>
      <c r="BQ2920" s="722"/>
      <c r="BR2920" s="722"/>
      <c r="BS2920" s="722"/>
      <c r="BT2920" s="722"/>
      <c r="BU2920" s="722"/>
      <c r="BV2920" s="722"/>
      <c r="BW2920" s="722"/>
      <c r="BX2920" s="722"/>
      <c r="BY2920" s="722"/>
      <c r="BZ2920" s="722"/>
      <c r="CA2920" s="722"/>
      <c r="CB2920" s="722"/>
      <c r="CC2920" s="722"/>
      <c r="CD2920" s="722"/>
      <c r="CE2920" s="722"/>
      <c r="CF2920" s="722"/>
      <c r="CG2920" s="722"/>
      <c r="CH2920" s="722"/>
      <c r="CI2920" s="722"/>
      <c r="CJ2920" s="722"/>
      <c r="CK2920" s="722"/>
      <c r="CL2920" s="722"/>
      <c r="CM2920" s="722"/>
      <c r="CN2920" s="722"/>
      <c r="CO2920" s="722"/>
      <c r="CP2920" s="722"/>
      <c r="CQ2920" s="722"/>
      <c r="CR2920" s="722"/>
      <c r="CS2920" s="722"/>
    </row>
    <row r="2921" spans="1:97" s="1376" customFormat="1">
      <c r="A2921" s="722"/>
      <c r="B2921" s="722"/>
      <c r="C2921" s="722"/>
      <c r="D2921" s="722"/>
      <c r="E2921" s="722"/>
      <c r="F2921" s="757"/>
      <c r="G2921" s="757"/>
      <c r="H2921" s="757"/>
      <c r="I2921" s="757"/>
      <c r="J2921" s="757"/>
      <c r="K2921" s="758"/>
      <c r="L2921" s="758"/>
      <c r="M2921" s="722"/>
      <c r="N2921" s="736"/>
      <c r="O2921" s="736"/>
      <c r="P2921" s="736"/>
      <c r="Q2921" s="736"/>
      <c r="R2921" s="736"/>
      <c r="S2921" s="736"/>
      <c r="T2921" s="736"/>
      <c r="U2921" s="736"/>
      <c r="BA2921" s="722"/>
      <c r="BB2921" s="722"/>
      <c r="BC2921" s="722"/>
      <c r="BD2921" s="722"/>
      <c r="BE2921" s="722"/>
      <c r="BF2921" s="722"/>
      <c r="BG2921" s="722"/>
      <c r="BH2921" s="722"/>
      <c r="BI2921" s="722"/>
      <c r="BJ2921" s="722"/>
      <c r="BK2921" s="722"/>
      <c r="BL2921" s="722"/>
      <c r="BM2921" s="722"/>
      <c r="BN2921" s="722"/>
      <c r="BO2921" s="722"/>
      <c r="BP2921" s="722"/>
      <c r="BQ2921" s="722"/>
      <c r="BR2921" s="722"/>
      <c r="BS2921" s="722"/>
      <c r="BT2921" s="722"/>
      <c r="BU2921" s="722"/>
      <c r="BV2921" s="722"/>
      <c r="BW2921" s="722"/>
      <c r="BX2921" s="722"/>
      <c r="BY2921" s="722"/>
      <c r="BZ2921" s="722"/>
      <c r="CA2921" s="722"/>
      <c r="CB2921" s="722"/>
      <c r="CC2921" s="722"/>
      <c r="CD2921" s="722"/>
      <c r="CE2921" s="722"/>
      <c r="CF2921" s="722"/>
      <c r="CG2921" s="722"/>
      <c r="CH2921" s="722"/>
      <c r="CI2921" s="722"/>
      <c r="CJ2921" s="722"/>
      <c r="CK2921" s="722"/>
      <c r="CL2921" s="722"/>
      <c r="CM2921" s="722"/>
      <c r="CN2921" s="722"/>
      <c r="CO2921" s="722"/>
      <c r="CP2921" s="722"/>
      <c r="CQ2921" s="722"/>
      <c r="CR2921" s="722"/>
      <c r="CS2921" s="722"/>
    </row>
    <row r="2922" spans="1:97" s="1376" customFormat="1">
      <c r="A2922" s="722"/>
      <c r="B2922" s="722"/>
      <c r="C2922" s="722"/>
      <c r="D2922" s="722"/>
      <c r="E2922" s="722"/>
      <c r="F2922" s="757"/>
      <c r="G2922" s="757"/>
      <c r="H2922" s="757"/>
      <c r="I2922" s="757"/>
      <c r="J2922" s="757"/>
      <c r="K2922" s="758"/>
      <c r="L2922" s="758"/>
      <c r="M2922" s="722"/>
      <c r="N2922" s="736"/>
      <c r="O2922" s="736"/>
      <c r="P2922" s="736"/>
      <c r="Q2922" s="736"/>
      <c r="R2922" s="736"/>
      <c r="S2922" s="736"/>
      <c r="T2922" s="736"/>
      <c r="U2922" s="736"/>
      <c r="BA2922" s="722"/>
      <c r="BB2922" s="722"/>
      <c r="BC2922" s="722"/>
      <c r="BD2922" s="722"/>
      <c r="BE2922" s="722"/>
      <c r="BF2922" s="722"/>
      <c r="BG2922" s="722"/>
      <c r="BH2922" s="722"/>
      <c r="BI2922" s="722"/>
      <c r="BJ2922" s="722"/>
      <c r="BK2922" s="722"/>
      <c r="BL2922" s="722"/>
      <c r="BM2922" s="722"/>
      <c r="BN2922" s="722"/>
      <c r="BO2922" s="722"/>
      <c r="BP2922" s="722"/>
      <c r="BQ2922" s="722"/>
      <c r="BR2922" s="722"/>
      <c r="BS2922" s="722"/>
      <c r="BT2922" s="722"/>
      <c r="BU2922" s="722"/>
      <c r="BV2922" s="722"/>
      <c r="BW2922" s="722"/>
      <c r="BX2922" s="722"/>
      <c r="BY2922" s="722"/>
      <c r="BZ2922" s="722"/>
      <c r="CA2922" s="722"/>
      <c r="CB2922" s="722"/>
      <c r="CC2922" s="722"/>
      <c r="CD2922" s="722"/>
      <c r="CE2922" s="722"/>
      <c r="CF2922" s="722"/>
      <c r="CG2922" s="722"/>
      <c r="CH2922" s="722"/>
      <c r="CI2922" s="722"/>
      <c r="CJ2922" s="722"/>
      <c r="CK2922" s="722"/>
      <c r="CL2922" s="722"/>
      <c r="CM2922" s="722"/>
      <c r="CN2922" s="722"/>
      <c r="CO2922" s="722"/>
      <c r="CP2922" s="722"/>
      <c r="CQ2922" s="722"/>
      <c r="CR2922" s="722"/>
      <c r="CS2922" s="722"/>
    </row>
    <row r="2923" spans="1:97" s="1376" customFormat="1">
      <c r="A2923" s="722"/>
      <c r="B2923" s="722"/>
      <c r="C2923" s="722"/>
      <c r="D2923" s="722"/>
      <c r="E2923" s="722"/>
      <c r="F2923" s="757"/>
      <c r="G2923" s="757"/>
      <c r="H2923" s="757"/>
      <c r="I2923" s="757"/>
      <c r="J2923" s="757"/>
      <c r="K2923" s="758"/>
      <c r="L2923" s="758"/>
      <c r="M2923" s="722"/>
      <c r="N2923" s="736"/>
      <c r="O2923" s="736"/>
      <c r="P2923" s="736"/>
      <c r="Q2923" s="736"/>
      <c r="R2923" s="736"/>
      <c r="S2923" s="736"/>
      <c r="T2923" s="736"/>
      <c r="U2923" s="736"/>
      <c r="BA2923" s="722"/>
      <c r="BB2923" s="722"/>
      <c r="BC2923" s="722"/>
      <c r="BD2923" s="722"/>
      <c r="BE2923" s="722"/>
      <c r="BF2923" s="722"/>
      <c r="BG2923" s="722"/>
      <c r="BH2923" s="722"/>
      <c r="BI2923" s="722"/>
      <c r="BJ2923" s="722"/>
      <c r="BK2923" s="722"/>
      <c r="BL2923" s="722"/>
      <c r="BM2923" s="722"/>
      <c r="BN2923" s="722"/>
      <c r="BO2923" s="722"/>
      <c r="BP2923" s="722"/>
      <c r="BQ2923" s="722"/>
      <c r="BR2923" s="722"/>
      <c r="BS2923" s="722"/>
      <c r="BT2923" s="722"/>
      <c r="BU2923" s="722"/>
      <c r="BV2923" s="722"/>
      <c r="BW2923" s="722"/>
      <c r="BX2923" s="722"/>
      <c r="BY2923" s="722"/>
      <c r="BZ2923" s="722"/>
      <c r="CA2923" s="722"/>
      <c r="CB2923" s="722"/>
      <c r="CC2923" s="722"/>
      <c r="CD2923" s="722"/>
      <c r="CE2923" s="722"/>
      <c r="CF2923" s="722"/>
      <c r="CG2923" s="722"/>
      <c r="CH2923" s="722"/>
      <c r="CI2923" s="722"/>
      <c r="CJ2923" s="722"/>
      <c r="CK2923" s="722"/>
      <c r="CL2923" s="722"/>
      <c r="CM2923" s="722"/>
      <c r="CN2923" s="722"/>
      <c r="CO2923" s="722"/>
      <c r="CP2923" s="722"/>
      <c r="CQ2923" s="722"/>
      <c r="CR2923" s="722"/>
      <c r="CS2923" s="722"/>
    </row>
    <row r="2924" spans="1:97" s="1376" customFormat="1">
      <c r="A2924" s="722"/>
      <c r="B2924" s="722"/>
      <c r="C2924" s="722"/>
      <c r="D2924" s="722"/>
      <c r="E2924" s="722"/>
      <c r="F2924" s="757"/>
      <c r="G2924" s="757"/>
      <c r="H2924" s="757"/>
      <c r="I2924" s="757"/>
      <c r="J2924" s="757"/>
      <c r="K2924" s="758"/>
      <c r="L2924" s="758"/>
      <c r="M2924" s="722"/>
      <c r="N2924" s="736"/>
      <c r="O2924" s="736"/>
      <c r="P2924" s="736"/>
      <c r="Q2924" s="736"/>
      <c r="R2924" s="736"/>
      <c r="S2924" s="736"/>
      <c r="T2924" s="736"/>
      <c r="U2924" s="736"/>
      <c r="BA2924" s="722"/>
      <c r="BB2924" s="722"/>
      <c r="BC2924" s="722"/>
      <c r="BD2924" s="722"/>
      <c r="BE2924" s="722"/>
      <c r="BF2924" s="722"/>
      <c r="BG2924" s="722"/>
      <c r="BH2924" s="722"/>
      <c r="BI2924" s="722"/>
      <c r="BJ2924" s="722"/>
      <c r="BK2924" s="722"/>
      <c r="BL2924" s="722"/>
      <c r="BM2924" s="722"/>
      <c r="BN2924" s="722"/>
      <c r="BO2924" s="722"/>
      <c r="BP2924" s="722"/>
      <c r="BQ2924" s="722"/>
      <c r="BR2924" s="722"/>
      <c r="BS2924" s="722"/>
      <c r="BT2924" s="722"/>
      <c r="BU2924" s="722"/>
      <c r="BV2924" s="722"/>
      <c r="BW2924" s="722"/>
      <c r="BX2924" s="722"/>
      <c r="BY2924" s="722"/>
      <c r="BZ2924" s="722"/>
      <c r="CA2924" s="722"/>
      <c r="CB2924" s="722"/>
      <c r="CC2924" s="722"/>
      <c r="CD2924" s="722"/>
      <c r="CE2924" s="722"/>
      <c r="CF2924" s="722"/>
      <c r="CG2924" s="722"/>
      <c r="CH2924" s="722"/>
      <c r="CI2924" s="722"/>
      <c r="CJ2924" s="722"/>
      <c r="CK2924" s="722"/>
      <c r="CL2924" s="722"/>
      <c r="CM2924" s="722"/>
      <c r="CN2924" s="722"/>
      <c r="CO2924" s="722"/>
      <c r="CP2924" s="722"/>
      <c r="CQ2924" s="722"/>
      <c r="CR2924" s="722"/>
      <c r="CS2924" s="722"/>
    </row>
    <row r="2925" spans="1:97" s="1376" customFormat="1">
      <c r="A2925" s="722"/>
      <c r="B2925" s="722"/>
      <c r="C2925" s="722"/>
      <c r="D2925" s="722"/>
      <c r="E2925" s="722"/>
      <c r="F2925" s="757"/>
      <c r="G2925" s="757"/>
      <c r="H2925" s="757"/>
      <c r="I2925" s="757"/>
      <c r="J2925" s="757"/>
      <c r="K2925" s="758"/>
      <c r="L2925" s="758"/>
      <c r="M2925" s="722"/>
      <c r="N2925" s="736"/>
      <c r="O2925" s="736"/>
      <c r="P2925" s="736"/>
      <c r="Q2925" s="736"/>
      <c r="R2925" s="736"/>
      <c r="S2925" s="736"/>
      <c r="T2925" s="736"/>
      <c r="U2925" s="736"/>
      <c r="BA2925" s="722"/>
      <c r="BB2925" s="722"/>
      <c r="BC2925" s="722"/>
      <c r="BD2925" s="722"/>
      <c r="BE2925" s="722"/>
      <c r="BF2925" s="722"/>
      <c r="BG2925" s="722"/>
      <c r="BH2925" s="722"/>
      <c r="BI2925" s="722"/>
      <c r="BJ2925" s="722"/>
      <c r="BK2925" s="722"/>
      <c r="BL2925" s="722"/>
      <c r="BM2925" s="722"/>
      <c r="BN2925" s="722"/>
      <c r="BO2925" s="722"/>
      <c r="BP2925" s="722"/>
      <c r="BQ2925" s="722"/>
      <c r="BR2925" s="722"/>
      <c r="BS2925" s="722"/>
      <c r="BT2925" s="722"/>
      <c r="BU2925" s="722"/>
      <c r="BV2925" s="722"/>
      <c r="BW2925" s="722"/>
      <c r="BX2925" s="722"/>
      <c r="BY2925" s="722"/>
      <c r="BZ2925" s="722"/>
      <c r="CA2925" s="722"/>
      <c r="CB2925" s="722"/>
      <c r="CC2925" s="722"/>
      <c r="CD2925" s="722"/>
      <c r="CE2925" s="722"/>
      <c r="CF2925" s="722"/>
      <c r="CG2925" s="722"/>
      <c r="CH2925" s="722"/>
      <c r="CI2925" s="722"/>
      <c r="CJ2925" s="722"/>
      <c r="CK2925" s="722"/>
      <c r="CL2925" s="722"/>
      <c r="CM2925" s="722"/>
      <c r="CN2925" s="722"/>
      <c r="CO2925" s="722"/>
      <c r="CP2925" s="722"/>
      <c r="CQ2925" s="722"/>
      <c r="CR2925" s="722"/>
      <c r="CS2925" s="722"/>
    </row>
    <row r="2926" spans="1:97" s="1376" customFormat="1">
      <c r="A2926" s="722"/>
      <c r="B2926" s="722"/>
      <c r="C2926" s="722"/>
      <c r="D2926" s="722"/>
      <c r="E2926" s="722"/>
      <c r="F2926" s="757"/>
      <c r="G2926" s="757"/>
      <c r="H2926" s="757"/>
      <c r="I2926" s="757"/>
      <c r="J2926" s="757"/>
      <c r="K2926" s="758"/>
      <c r="L2926" s="758"/>
      <c r="M2926" s="722"/>
      <c r="N2926" s="736"/>
      <c r="O2926" s="736"/>
      <c r="P2926" s="736"/>
      <c r="Q2926" s="736"/>
      <c r="R2926" s="736"/>
      <c r="S2926" s="736"/>
      <c r="T2926" s="736"/>
      <c r="U2926" s="736"/>
      <c r="BA2926" s="722"/>
      <c r="BB2926" s="722"/>
      <c r="BC2926" s="722"/>
      <c r="BD2926" s="722"/>
      <c r="BE2926" s="722"/>
      <c r="BF2926" s="722"/>
      <c r="BG2926" s="722"/>
      <c r="BH2926" s="722"/>
      <c r="BI2926" s="722"/>
      <c r="BJ2926" s="722"/>
      <c r="BK2926" s="722"/>
      <c r="BL2926" s="722"/>
      <c r="BM2926" s="722"/>
      <c r="BN2926" s="722"/>
      <c r="BO2926" s="722"/>
      <c r="BP2926" s="722"/>
      <c r="BQ2926" s="722"/>
      <c r="BR2926" s="722"/>
      <c r="BS2926" s="722"/>
      <c r="BT2926" s="722"/>
      <c r="BU2926" s="722"/>
      <c r="BV2926" s="722"/>
      <c r="BW2926" s="722"/>
      <c r="BX2926" s="722"/>
      <c r="BY2926" s="722"/>
      <c r="BZ2926" s="722"/>
      <c r="CA2926" s="722"/>
      <c r="CB2926" s="722"/>
      <c r="CC2926" s="722"/>
      <c r="CD2926" s="722"/>
      <c r="CE2926" s="722"/>
      <c r="CF2926" s="722"/>
      <c r="CG2926" s="722"/>
      <c r="CH2926" s="722"/>
      <c r="CI2926" s="722"/>
      <c r="CJ2926" s="722"/>
      <c r="CK2926" s="722"/>
      <c r="CL2926" s="722"/>
      <c r="CM2926" s="722"/>
      <c r="CN2926" s="722"/>
      <c r="CO2926" s="722"/>
      <c r="CP2926" s="722"/>
      <c r="CQ2926" s="722"/>
      <c r="CR2926" s="722"/>
      <c r="CS2926" s="722"/>
    </row>
    <row r="2927" spans="1:97" s="1376" customFormat="1">
      <c r="A2927" s="722"/>
      <c r="B2927" s="722"/>
      <c r="C2927" s="722"/>
      <c r="D2927" s="722"/>
      <c r="E2927" s="722"/>
      <c r="F2927" s="757"/>
      <c r="G2927" s="757"/>
      <c r="H2927" s="757"/>
      <c r="I2927" s="757"/>
      <c r="J2927" s="757"/>
      <c r="K2927" s="758"/>
      <c r="L2927" s="758"/>
      <c r="M2927" s="722"/>
      <c r="N2927" s="736"/>
      <c r="O2927" s="736"/>
      <c r="P2927" s="736"/>
      <c r="Q2927" s="736"/>
      <c r="R2927" s="736"/>
      <c r="S2927" s="736"/>
      <c r="T2927" s="736"/>
      <c r="U2927" s="736"/>
      <c r="BA2927" s="722"/>
      <c r="BB2927" s="722"/>
      <c r="BC2927" s="722"/>
      <c r="BD2927" s="722"/>
      <c r="BE2927" s="722"/>
      <c r="BF2927" s="722"/>
      <c r="BG2927" s="722"/>
      <c r="BH2927" s="722"/>
      <c r="BI2927" s="722"/>
      <c r="BJ2927" s="722"/>
      <c r="BK2927" s="722"/>
      <c r="BL2927" s="722"/>
      <c r="BM2927" s="722"/>
      <c r="BN2927" s="722"/>
      <c r="BO2927" s="722"/>
      <c r="BP2927" s="722"/>
      <c r="BQ2927" s="722"/>
      <c r="BR2927" s="722"/>
      <c r="BS2927" s="722"/>
      <c r="BT2927" s="722"/>
      <c r="BU2927" s="722"/>
      <c r="BV2927" s="722"/>
      <c r="BW2927" s="722"/>
      <c r="BX2927" s="722"/>
      <c r="BY2927" s="722"/>
      <c r="BZ2927" s="722"/>
      <c r="CA2927" s="722"/>
      <c r="CB2927" s="722"/>
      <c r="CC2927" s="722"/>
      <c r="CD2927" s="722"/>
      <c r="CE2927" s="722"/>
      <c r="CF2927" s="722"/>
      <c r="CG2927" s="722"/>
      <c r="CH2927" s="722"/>
      <c r="CI2927" s="722"/>
      <c r="CJ2927" s="722"/>
      <c r="CK2927" s="722"/>
      <c r="CL2927" s="722"/>
      <c r="CM2927" s="722"/>
      <c r="CN2927" s="722"/>
      <c r="CO2927" s="722"/>
      <c r="CP2927" s="722"/>
      <c r="CQ2927" s="722"/>
      <c r="CR2927" s="722"/>
      <c r="CS2927" s="722"/>
    </row>
    <row r="2928" spans="1:97" s="1376" customFormat="1">
      <c r="A2928" s="722"/>
      <c r="B2928" s="722"/>
      <c r="C2928" s="722"/>
      <c r="D2928" s="722"/>
      <c r="E2928" s="722"/>
      <c r="F2928" s="757"/>
      <c r="G2928" s="757"/>
      <c r="H2928" s="757"/>
      <c r="I2928" s="757"/>
      <c r="J2928" s="757"/>
      <c r="K2928" s="758"/>
      <c r="L2928" s="758"/>
      <c r="M2928" s="722"/>
      <c r="N2928" s="736"/>
      <c r="O2928" s="736"/>
      <c r="P2928" s="736"/>
      <c r="Q2928" s="736"/>
      <c r="R2928" s="736"/>
      <c r="S2928" s="736"/>
      <c r="T2928" s="736"/>
      <c r="U2928" s="736"/>
      <c r="BA2928" s="722"/>
      <c r="BB2928" s="722"/>
      <c r="BC2928" s="722"/>
      <c r="BD2928" s="722"/>
      <c r="BE2928" s="722"/>
      <c r="BF2928" s="722"/>
      <c r="BG2928" s="722"/>
      <c r="BH2928" s="722"/>
      <c r="BI2928" s="722"/>
      <c r="BJ2928" s="722"/>
      <c r="BK2928" s="722"/>
      <c r="BL2928" s="722"/>
      <c r="BM2928" s="722"/>
      <c r="BN2928" s="722"/>
      <c r="BO2928" s="722"/>
      <c r="BP2928" s="722"/>
      <c r="BQ2928" s="722"/>
      <c r="BR2928" s="722"/>
      <c r="BS2928" s="722"/>
      <c r="BT2928" s="722"/>
      <c r="BU2928" s="722"/>
      <c r="BV2928" s="722"/>
      <c r="BW2928" s="722"/>
      <c r="BX2928" s="722"/>
      <c r="BY2928" s="722"/>
      <c r="BZ2928" s="722"/>
      <c r="CA2928" s="722"/>
      <c r="CB2928" s="722"/>
      <c r="CC2928" s="722"/>
      <c r="CD2928" s="722"/>
      <c r="CE2928" s="722"/>
      <c r="CF2928" s="722"/>
      <c r="CG2928" s="722"/>
      <c r="CH2928" s="722"/>
      <c r="CI2928" s="722"/>
      <c r="CJ2928" s="722"/>
      <c r="CK2928" s="722"/>
      <c r="CL2928" s="722"/>
      <c r="CM2928" s="722"/>
      <c r="CN2928" s="722"/>
      <c r="CO2928" s="722"/>
      <c r="CP2928" s="722"/>
      <c r="CQ2928" s="722"/>
      <c r="CR2928" s="722"/>
      <c r="CS2928" s="722"/>
    </row>
    <row r="2929" spans="1:97" s="1376" customFormat="1">
      <c r="A2929" s="722"/>
      <c r="B2929" s="722"/>
      <c r="C2929" s="722"/>
      <c r="D2929" s="722"/>
      <c r="E2929" s="722"/>
      <c r="F2929" s="757"/>
      <c r="G2929" s="757"/>
      <c r="H2929" s="757"/>
      <c r="I2929" s="757"/>
      <c r="J2929" s="757"/>
      <c r="K2929" s="758"/>
      <c r="L2929" s="758"/>
      <c r="M2929" s="722"/>
      <c r="N2929" s="736"/>
      <c r="O2929" s="736"/>
      <c r="P2929" s="736"/>
      <c r="Q2929" s="736"/>
      <c r="R2929" s="736"/>
      <c r="S2929" s="736"/>
      <c r="T2929" s="736"/>
      <c r="U2929" s="736"/>
      <c r="BA2929" s="722"/>
      <c r="BB2929" s="722"/>
      <c r="BC2929" s="722"/>
      <c r="BD2929" s="722"/>
      <c r="BE2929" s="722"/>
      <c r="BF2929" s="722"/>
      <c r="BG2929" s="722"/>
      <c r="BH2929" s="722"/>
      <c r="BI2929" s="722"/>
      <c r="BJ2929" s="722"/>
      <c r="BK2929" s="722"/>
      <c r="BL2929" s="722"/>
      <c r="BM2929" s="722"/>
      <c r="BN2929" s="722"/>
      <c r="BO2929" s="722"/>
      <c r="BP2929" s="722"/>
      <c r="BQ2929" s="722"/>
      <c r="BR2929" s="722"/>
      <c r="BS2929" s="722"/>
      <c r="BT2929" s="722"/>
      <c r="BU2929" s="722"/>
      <c r="BV2929" s="722"/>
      <c r="BW2929" s="722"/>
      <c r="BX2929" s="722"/>
      <c r="BY2929" s="722"/>
      <c r="BZ2929" s="722"/>
      <c r="CA2929" s="722"/>
      <c r="CB2929" s="722"/>
      <c r="CC2929" s="722"/>
      <c r="CD2929" s="722"/>
      <c r="CE2929" s="722"/>
      <c r="CF2929" s="722"/>
      <c r="CG2929" s="722"/>
      <c r="CH2929" s="722"/>
      <c r="CI2929" s="722"/>
      <c r="CJ2929" s="722"/>
      <c r="CK2929" s="722"/>
      <c r="CL2929" s="722"/>
      <c r="CM2929" s="722"/>
      <c r="CN2929" s="722"/>
      <c r="CO2929" s="722"/>
      <c r="CP2929" s="722"/>
      <c r="CQ2929" s="722"/>
      <c r="CR2929" s="722"/>
      <c r="CS2929" s="722"/>
    </row>
    <row r="2930" spans="1:97" s="1376" customFormat="1">
      <c r="A2930" s="722"/>
      <c r="B2930" s="722"/>
      <c r="C2930" s="722"/>
      <c r="D2930" s="722"/>
      <c r="E2930" s="722"/>
      <c r="F2930" s="757"/>
      <c r="G2930" s="757"/>
      <c r="H2930" s="757"/>
      <c r="I2930" s="757"/>
      <c r="J2930" s="757"/>
      <c r="K2930" s="758"/>
      <c r="L2930" s="758"/>
      <c r="M2930" s="722"/>
      <c r="N2930" s="736"/>
      <c r="O2930" s="736"/>
      <c r="P2930" s="736"/>
      <c r="Q2930" s="736"/>
      <c r="R2930" s="736"/>
      <c r="S2930" s="736"/>
      <c r="T2930" s="736"/>
      <c r="U2930" s="736"/>
      <c r="BA2930" s="722"/>
      <c r="BB2930" s="722"/>
      <c r="BC2930" s="722"/>
      <c r="BD2930" s="722"/>
      <c r="BE2930" s="722"/>
      <c r="BF2930" s="722"/>
      <c r="BG2930" s="722"/>
      <c r="BH2930" s="722"/>
      <c r="BI2930" s="722"/>
      <c r="BJ2930" s="722"/>
      <c r="BK2930" s="722"/>
      <c r="BL2930" s="722"/>
      <c r="BM2930" s="722"/>
      <c r="BN2930" s="722"/>
      <c r="BO2930" s="722"/>
      <c r="BP2930" s="722"/>
      <c r="BQ2930" s="722"/>
      <c r="BR2930" s="722"/>
      <c r="BS2930" s="722"/>
      <c r="BT2930" s="722"/>
      <c r="BU2930" s="722"/>
      <c r="BV2930" s="722"/>
      <c r="BW2930" s="722"/>
      <c r="BX2930" s="722"/>
      <c r="BY2930" s="722"/>
      <c r="BZ2930" s="722"/>
      <c r="CA2930" s="722"/>
      <c r="CB2930" s="722"/>
      <c r="CC2930" s="722"/>
      <c r="CD2930" s="722"/>
      <c r="CE2930" s="722"/>
      <c r="CF2930" s="722"/>
      <c r="CG2930" s="722"/>
      <c r="CH2930" s="722"/>
      <c r="CI2930" s="722"/>
      <c r="CJ2930" s="722"/>
      <c r="CK2930" s="722"/>
      <c r="CL2930" s="722"/>
      <c r="CM2930" s="722"/>
      <c r="CN2930" s="722"/>
      <c r="CO2930" s="722"/>
      <c r="CP2930" s="722"/>
      <c r="CQ2930" s="722"/>
      <c r="CR2930" s="722"/>
      <c r="CS2930" s="722"/>
    </row>
    <row r="2931" spans="1:97" s="1376" customFormat="1">
      <c r="A2931" s="722"/>
      <c r="B2931" s="722"/>
      <c r="C2931" s="722"/>
      <c r="D2931" s="722"/>
      <c r="E2931" s="722"/>
      <c r="F2931" s="757"/>
      <c r="G2931" s="757"/>
      <c r="H2931" s="757"/>
      <c r="I2931" s="757"/>
      <c r="J2931" s="757"/>
      <c r="K2931" s="758"/>
      <c r="L2931" s="758"/>
      <c r="M2931" s="722"/>
      <c r="N2931" s="736"/>
      <c r="O2931" s="736"/>
      <c r="P2931" s="736"/>
      <c r="Q2931" s="736"/>
      <c r="R2931" s="736"/>
      <c r="S2931" s="736"/>
      <c r="T2931" s="736"/>
      <c r="U2931" s="736"/>
      <c r="BA2931" s="722"/>
      <c r="BB2931" s="722"/>
      <c r="BC2931" s="722"/>
      <c r="BD2931" s="722"/>
      <c r="BE2931" s="722"/>
      <c r="BF2931" s="722"/>
      <c r="BG2931" s="722"/>
      <c r="BH2931" s="722"/>
      <c r="BI2931" s="722"/>
      <c r="BJ2931" s="722"/>
      <c r="BK2931" s="722"/>
      <c r="BL2931" s="722"/>
      <c r="BM2931" s="722"/>
      <c r="BN2931" s="722"/>
      <c r="BO2931" s="722"/>
      <c r="BP2931" s="722"/>
      <c r="BQ2931" s="722"/>
      <c r="BR2931" s="722"/>
      <c r="BS2931" s="722"/>
      <c r="BT2931" s="722"/>
      <c r="BU2931" s="722"/>
      <c r="BV2931" s="722"/>
      <c r="BW2931" s="722"/>
      <c r="BX2931" s="722"/>
      <c r="BY2931" s="722"/>
      <c r="BZ2931" s="722"/>
      <c r="CA2931" s="722"/>
      <c r="CB2931" s="722"/>
      <c r="CC2931" s="722"/>
      <c r="CD2931" s="722"/>
      <c r="CE2931" s="722"/>
      <c r="CF2931" s="722"/>
      <c r="CG2931" s="722"/>
      <c r="CH2931" s="722"/>
      <c r="CI2931" s="722"/>
      <c r="CJ2931" s="722"/>
      <c r="CK2931" s="722"/>
      <c r="CL2931" s="722"/>
      <c r="CM2931" s="722"/>
      <c r="CN2931" s="722"/>
      <c r="CO2931" s="722"/>
      <c r="CP2931" s="722"/>
      <c r="CQ2931" s="722"/>
      <c r="CR2931" s="722"/>
      <c r="CS2931" s="722"/>
    </row>
    <row r="2932" spans="1:97" s="1376" customFormat="1">
      <c r="A2932" s="722"/>
      <c r="B2932" s="722"/>
      <c r="C2932" s="722"/>
      <c r="D2932" s="722"/>
      <c r="E2932" s="722"/>
      <c r="F2932" s="757"/>
      <c r="G2932" s="757"/>
      <c r="H2932" s="757"/>
      <c r="I2932" s="757"/>
      <c r="J2932" s="757"/>
      <c r="K2932" s="758"/>
      <c r="L2932" s="758"/>
      <c r="M2932" s="722"/>
      <c r="N2932" s="736"/>
      <c r="O2932" s="736"/>
      <c r="P2932" s="736"/>
      <c r="Q2932" s="736"/>
      <c r="R2932" s="736"/>
      <c r="S2932" s="736"/>
      <c r="T2932" s="736"/>
      <c r="U2932" s="736"/>
      <c r="BA2932" s="722"/>
      <c r="BB2932" s="722"/>
      <c r="BC2932" s="722"/>
      <c r="BD2932" s="722"/>
      <c r="BE2932" s="722"/>
      <c r="BF2932" s="722"/>
      <c r="BG2932" s="722"/>
      <c r="BH2932" s="722"/>
      <c r="BI2932" s="722"/>
      <c r="BJ2932" s="722"/>
      <c r="BK2932" s="722"/>
      <c r="BL2932" s="722"/>
      <c r="BM2932" s="722"/>
      <c r="BN2932" s="722"/>
      <c r="BO2932" s="722"/>
      <c r="BP2932" s="722"/>
      <c r="BQ2932" s="722"/>
      <c r="BR2932" s="722"/>
      <c r="BS2932" s="722"/>
      <c r="BT2932" s="722"/>
      <c r="BU2932" s="722"/>
      <c r="BV2932" s="722"/>
      <c r="BW2932" s="722"/>
      <c r="BX2932" s="722"/>
      <c r="BY2932" s="722"/>
      <c r="BZ2932" s="722"/>
      <c r="CA2932" s="722"/>
      <c r="CB2932" s="722"/>
      <c r="CC2932" s="722"/>
      <c r="CD2932" s="722"/>
      <c r="CE2932" s="722"/>
      <c r="CF2932" s="722"/>
      <c r="CG2932" s="722"/>
      <c r="CH2932" s="722"/>
      <c r="CI2932" s="722"/>
      <c r="CJ2932" s="722"/>
      <c r="CK2932" s="722"/>
      <c r="CL2932" s="722"/>
      <c r="CM2932" s="722"/>
      <c r="CN2932" s="722"/>
      <c r="CO2932" s="722"/>
      <c r="CP2932" s="722"/>
      <c r="CQ2932" s="722"/>
      <c r="CR2932" s="722"/>
      <c r="CS2932" s="722"/>
    </row>
    <row r="2933" spans="1:97" s="1376" customFormat="1">
      <c r="A2933" s="722"/>
      <c r="B2933" s="722"/>
      <c r="C2933" s="722"/>
      <c r="D2933" s="722"/>
      <c r="E2933" s="722"/>
      <c r="F2933" s="757"/>
      <c r="G2933" s="757"/>
      <c r="H2933" s="757"/>
      <c r="I2933" s="757"/>
      <c r="J2933" s="757"/>
      <c r="K2933" s="758"/>
      <c r="L2933" s="758"/>
      <c r="M2933" s="722"/>
      <c r="N2933" s="736"/>
      <c r="O2933" s="736"/>
      <c r="P2933" s="736"/>
      <c r="Q2933" s="736"/>
      <c r="R2933" s="736"/>
      <c r="S2933" s="736"/>
      <c r="T2933" s="736"/>
      <c r="U2933" s="736"/>
      <c r="BA2933" s="722"/>
      <c r="BB2933" s="722"/>
      <c r="BC2933" s="722"/>
      <c r="BD2933" s="722"/>
      <c r="BE2933" s="722"/>
      <c r="BF2933" s="722"/>
      <c r="BG2933" s="722"/>
      <c r="BH2933" s="722"/>
      <c r="BI2933" s="722"/>
      <c r="BJ2933" s="722"/>
      <c r="BK2933" s="722"/>
      <c r="BL2933" s="722"/>
      <c r="BM2933" s="722"/>
      <c r="BN2933" s="722"/>
      <c r="BO2933" s="722"/>
      <c r="BP2933" s="722"/>
      <c r="BQ2933" s="722"/>
      <c r="BR2933" s="722"/>
      <c r="BS2933" s="722"/>
      <c r="BT2933" s="722"/>
      <c r="BU2933" s="722"/>
      <c r="BV2933" s="722"/>
      <c r="BW2933" s="722"/>
      <c r="BX2933" s="722"/>
      <c r="BY2933" s="722"/>
      <c r="BZ2933" s="722"/>
      <c r="CA2933" s="722"/>
      <c r="CB2933" s="722"/>
      <c r="CC2933" s="722"/>
      <c r="CD2933" s="722"/>
      <c r="CE2933" s="722"/>
      <c r="CF2933" s="722"/>
      <c r="CG2933" s="722"/>
      <c r="CH2933" s="722"/>
      <c r="CI2933" s="722"/>
      <c r="CJ2933" s="722"/>
      <c r="CK2933" s="722"/>
      <c r="CL2933" s="722"/>
      <c r="CM2933" s="722"/>
      <c r="CN2933" s="722"/>
      <c r="CO2933" s="722"/>
      <c r="CP2933" s="722"/>
      <c r="CQ2933" s="722"/>
      <c r="CR2933" s="722"/>
      <c r="CS2933" s="722"/>
    </row>
    <row r="2934" spans="1:97" s="1376" customFormat="1">
      <c r="A2934" s="722"/>
      <c r="B2934" s="722"/>
      <c r="C2934" s="722"/>
      <c r="D2934" s="722"/>
      <c r="E2934" s="722"/>
      <c r="F2934" s="757"/>
      <c r="G2934" s="757"/>
      <c r="H2934" s="757"/>
      <c r="I2934" s="757"/>
      <c r="J2934" s="757"/>
      <c r="K2934" s="758"/>
      <c r="L2934" s="758"/>
      <c r="M2934" s="722"/>
      <c r="N2934" s="736"/>
      <c r="O2934" s="736"/>
      <c r="P2934" s="736"/>
      <c r="Q2934" s="736"/>
      <c r="R2934" s="736"/>
      <c r="S2934" s="736"/>
      <c r="T2934" s="736"/>
      <c r="U2934" s="736"/>
      <c r="BA2934" s="722"/>
      <c r="BB2934" s="722"/>
      <c r="BC2934" s="722"/>
      <c r="BD2934" s="722"/>
      <c r="BE2934" s="722"/>
      <c r="BF2934" s="722"/>
      <c r="BG2934" s="722"/>
      <c r="BH2934" s="722"/>
      <c r="BI2934" s="722"/>
      <c r="BJ2934" s="722"/>
      <c r="BK2934" s="722"/>
      <c r="BL2934" s="722"/>
      <c r="BM2934" s="722"/>
      <c r="BN2934" s="722"/>
      <c r="BO2934" s="722"/>
      <c r="BP2934" s="722"/>
      <c r="BQ2934" s="722"/>
      <c r="BR2934" s="722"/>
      <c r="BS2934" s="722"/>
      <c r="BT2934" s="722"/>
      <c r="BU2934" s="722"/>
      <c r="BV2934" s="722"/>
      <c r="BW2934" s="722"/>
      <c r="BX2934" s="722"/>
      <c r="BY2934" s="722"/>
      <c r="BZ2934" s="722"/>
      <c r="CA2934" s="722"/>
      <c r="CB2934" s="722"/>
      <c r="CC2934" s="722"/>
      <c r="CD2934" s="722"/>
      <c r="CE2934" s="722"/>
      <c r="CF2934" s="722"/>
      <c r="CG2934" s="722"/>
      <c r="CH2934" s="722"/>
      <c r="CI2934" s="722"/>
      <c r="CJ2934" s="722"/>
      <c r="CK2934" s="722"/>
      <c r="CL2934" s="722"/>
      <c r="CM2934" s="722"/>
      <c r="CN2934" s="722"/>
      <c r="CO2934" s="722"/>
      <c r="CP2934" s="722"/>
      <c r="CQ2934" s="722"/>
      <c r="CR2934" s="722"/>
      <c r="CS2934" s="722"/>
    </row>
    <row r="2935" spans="1:97" s="1376" customFormat="1">
      <c r="A2935" s="722"/>
      <c r="B2935" s="722"/>
      <c r="C2935" s="722"/>
      <c r="D2935" s="722"/>
      <c r="E2935" s="722"/>
      <c r="F2935" s="757"/>
      <c r="G2935" s="757"/>
      <c r="H2935" s="757"/>
      <c r="I2935" s="757"/>
      <c r="J2935" s="757"/>
      <c r="K2935" s="758"/>
      <c r="L2935" s="758"/>
      <c r="M2935" s="722"/>
      <c r="N2935" s="736"/>
      <c r="O2935" s="736"/>
      <c r="P2935" s="736"/>
      <c r="Q2935" s="736"/>
      <c r="R2935" s="736"/>
      <c r="S2935" s="736"/>
      <c r="T2935" s="736"/>
      <c r="U2935" s="736"/>
      <c r="BA2935" s="722"/>
      <c r="BB2935" s="722"/>
      <c r="BC2935" s="722"/>
      <c r="BD2935" s="722"/>
      <c r="BE2935" s="722"/>
      <c r="BF2935" s="722"/>
      <c r="BG2935" s="722"/>
      <c r="BH2935" s="722"/>
      <c r="BI2935" s="722"/>
      <c r="BJ2935" s="722"/>
      <c r="BK2935" s="722"/>
      <c r="BL2935" s="722"/>
      <c r="BM2935" s="722"/>
      <c r="BN2935" s="722"/>
      <c r="BO2935" s="722"/>
      <c r="BP2935" s="722"/>
      <c r="BQ2935" s="722"/>
      <c r="BR2935" s="722"/>
      <c r="BS2935" s="722"/>
      <c r="BT2935" s="722"/>
      <c r="BU2935" s="722"/>
      <c r="BV2935" s="722"/>
      <c r="BW2935" s="722"/>
      <c r="BX2935" s="722"/>
      <c r="BY2935" s="722"/>
      <c r="BZ2935" s="722"/>
      <c r="CA2935" s="722"/>
      <c r="CB2935" s="722"/>
      <c r="CC2935" s="722"/>
      <c r="CD2935" s="722"/>
      <c r="CE2935" s="722"/>
      <c r="CF2935" s="722"/>
      <c r="CG2935" s="722"/>
      <c r="CH2935" s="722"/>
      <c r="CI2935" s="722"/>
      <c r="CJ2935" s="722"/>
      <c r="CK2935" s="722"/>
      <c r="CL2935" s="722"/>
      <c r="CM2935" s="722"/>
      <c r="CN2935" s="722"/>
      <c r="CO2935" s="722"/>
      <c r="CP2935" s="722"/>
      <c r="CQ2935" s="722"/>
      <c r="CR2935" s="722"/>
      <c r="CS2935" s="722"/>
    </row>
    <row r="2936" spans="1:97" s="1376" customFormat="1">
      <c r="A2936" s="722"/>
      <c r="B2936" s="722"/>
      <c r="C2936" s="722"/>
      <c r="D2936" s="722"/>
      <c r="E2936" s="722"/>
      <c r="F2936" s="757"/>
      <c r="G2936" s="757"/>
      <c r="H2936" s="757"/>
      <c r="I2936" s="757"/>
      <c r="J2936" s="757"/>
      <c r="K2936" s="758"/>
      <c r="L2936" s="758"/>
      <c r="M2936" s="722"/>
      <c r="N2936" s="736"/>
      <c r="O2936" s="736"/>
      <c r="P2936" s="736"/>
      <c r="Q2936" s="736"/>
      <c r="R2936" s="736"/>
      <c r="S2936" s="736"/>
      <c r="T2936" s="736"/>
      <c r="U2936" s="736"/>
      <c r="BA2936" s="722"/>
      <c r="BB2936" s="722"/>
      <c r="BC2936" s="722"/>
      <c r="BD2936" s="722"/>
      <c r="BE2936" s="722"/>
      <c r="BF2936" s="722"/>
      <c r="BG2936" s="722"/>
      <c r="BH2936" s="722"/>
      <c r="BI2936" s="722"/>
      <c r="BJ2936" s="722"/>
      <c r="BK2936" s="722"/>
      <c r="BL2936" s="722"/>
      <c r="BM2936" s="722"/>
      <c r="BN2936" s="722"/>
      <c r="BO2936" s="722"/>
      <c r="BP2936" s="722"/>
      <c r="BQ2936" s="722"/>
      <c r="BR2936" s="722"/>
      <c r="BS2936" s="722"/>
      <c r="BT2936" s="722"/>
      <c r="BU2936" s="722"/>
      <c r="BV2936" s="722"/>
      <c r="BW2936" s="722"/>
      <c r="BX2936" s="722"/>
      <c r="BY2936" s="722"/>
      <c r="BZ2936" s="722"/>
      <c r="CA2936" s="722"/>
      <c r="CB2936" s="722"/>
      <c r="CC2936" s="722"/>
      <c r="CD2936" s="722"/>
      <c r="CE2936" s="722"/>
      <c r="CF2936" s="722"/>
      <c r="CG2936" s="722"/>
      <c r="CH2936" s="722"/>
      <c r="CI2936" s="722"/>
      <c r="CJ2936" s="722"/>
      <c r="CK2936" s="722"/>
      <c r="CL2936" s="722"/>
      <c r="CM2936" s="722"/>
      <c r="CN2936" s="722"/>
      <c r="CO2936" s="722"/>
      <c r="CP2936" s="722"/>
      <c r="CQ2936" s="722"/>
      <c r="CR2936" s="722"/>
      <c r="CS2936" s="722"/>
    </row>
    <row r="2937" spans="1:97" s="1376" customFormat="1">
      <c r="A2937" s="722"/>
      <c r="B2937" s="722"/>
      <c r="C2937" s="722"/>
      <c r="D2937" s="722"/>
      <c r="E2937" s="722"/>
      <c r="F2937" s="757"/>
      <c r="G2937" s="757"/>
      <c r="H2937" s="757"/>
      <c r="I2937" s="757"/>
      <c r="J2937" s="757"/>
      <c r="K2937" s="758"/>
      <c r="L2937" s="758"/>
      <c r="M2937" s="722"/>
      <c r="N2937" s="736"/>
      <c r="O2937" s="736"/>
      <c r="P2937" s="736"/>
      <c r="Q2937" s="736"/>
      <c r="R2937" s="736"/>
      <c r="S2937" s="736"/>
      <c r="T2937" s="736"/>
      <c r="U2937" s="736"/>
      <c r="BA2937" s="722"/>
      <c r="BB2937" s="722"/>
      <c r="BC2937" s="722"/>
      <c r="BD2937" s="722"/>
      <c r="BE2937" s="722"/>
      <c r="BF2937" s="722"/>
      <c r="BG2937" s="722"/>
      <c r="BH2937" s="722"/>
      <c r="BI2937" s="722"/>
      <c r="BJ2937" s="722"/>
      <c r="BK2937" s="722"/>
      <c r="BL2937" s="722"/>
      <c r="BM2937" s="722"/>
      <c r="BN2937" s="722"/>
      <c r="BO2937" s="722"/>
      <c r="BP2937" s="722"/>
      <c r="BQ2937" s="722"/>
      <c r="BR2937" s="722"/>
      <c r="BS2937" s="722"/>
      <c r="BT2937" s="722"/>
      <c r="BU2937" s="722"/>
      <c r="BV2937" s="722"/>
      <c r="BW2937" s="722"/>
      <c r="BX2937" s="722"/>
      <c r="BY2937" s="722"/>
      <c r="BZ2937" s="722"/>
      <c r="CA2937" s="722"/>
      <c r="CB2937" s="722"/>
      <c r="CC2937" s="722"/>
      <c r="CD2937" s="722"/>
      <c r="CE2937" s="722"/>
      <c r="CF2937" s="722"/>
      <c r="CG2937" s="722"/>
      <c r="CH2937" s="722"/>
      <c r="CI2937" s="722"/>
      <c r="CJ2937" s="722"/>
      <c r="CK2937" s="722"/>
      <c r="CL2937" s="722"/>
      <c r="CM2937" s="722"/>
      <c r="CN2937" s="722"/>
      <c r="CO2937" s="722"/>
      <c r="CP2937" s="722"/>
      <c r="CQ2937" s="722"/>
      <c r="CR2937" s="722"/>
      <c r="CS2937" s="722"/>
    </row>
    <row r="2938" spans="1:97" s="1376" customFormat="1">
      <c r="A2938" s="722"/>
      <c r="B2938" s="722"/>
      <c r="C2938" s="722"/>
      <c r="D2938" s="722"/>
      <c r="E2938" s="722"/>
      <c r="F2938" s="757"/>
      <c r="G2938" s="757"/>
      <c r="H2938" s="757"/>
      <c r="I2938" s="757"/>
      <c r="J2938" s="757"/>
      <c r="K2938" s="758"/>
      <c r="L2938" s="758"/>
      <c r="M2938" s="722"/>
      <c r="N2938" s="736"/>
      <c r="O2938" s="736"/>
      <c r="P2938" s="736"/>
      <c r="Q2938" s="736"/>
      <c r="R2938" s="736"/>
      <c r="S2938" s="736"/>
      <c r="T2938" s="736"/>
      <c r="U2938" s="736"/>
      <c r="BA2938" s="722"/>
      <c r="BB2938" s="722"/>
      <c r="BC2938" s="722"/>
      <c r="BD2938" s="722"/>
      <c r="BE2938" s="722"/>
      <c r="BF2938" s="722"/>
      <c r="BG2938" s="722"/>
      <c r="BH2938" s="722"/>
      <c r="BI2938" s="722"/>
      <c r="BJ2938" s="722"/>
      <c r="BK2938" s="722"/>
      <c r="BL2938" s="722"/>
      <c r="BM2938" s="722"/>
      <c r="BN2938" s="722"/>
      <c r="BO2938" s="722"/>
      <c r="BP2938" s="722"/>
      <c r="BQ2938" s="722"/>
      <c r="BR2938" s="722"/>
      <c r="BS2938" s="722"/>
      <c r="BT2938" s="722"/>
      <c r="BU2938" s="722"/>
      <c r="BV2938" s="722"/>
      <c r="BW2938" s="722"/>
      <c r="BX2938" s="722"/>
      <c r="BY2938" s="722"/>
      <c r="BZ2938" s="722"/>
      <c r="CA2938" s="722"/>
      <c r="CB2938" s="722"/>
      <c r="CC2938" s="722"/>
      <c r="CD2938" s="722"/>
      <c r="CE2938" s="722"/>
      <c r="CF2938" s="722"/>
      <c r="CG2938" s="722"/>
      <c r="CH2938" s="722"/>
      <c r="CI2938" s="722"/>
      <c r="CJ2938" s="722"/>
      <c r="CK2938" s="722"/>
      <c r="CL2938" s="722"/>
      <c r="CM2938" s="722"/>
      <c r="CN2938" s="722"/>
      <c r="CO2938" s="722"/>
      <c r="CP2938" s="722"/>
      <c r="CQ2938" s="722"/>
      <c r="CR2938" s="722"/>
      <c r="CS2938" s="722"/>
    </row>
    <row r="2939" spans="1:97" s="1376" customFormat="1">
      <c r="A2939" s="722"/>
      <c r="B2939" s="722"/>
      <c r="C2939" s="722"/>
      <c r="D2939" s="722"/>
      <c r="E2939" s="722"/>
      <c r="F2939" s="757"/>
      <c r="G2939" s="757"/>
      <c r="H2939" s="757"/>
      <c r="I2939" s="757"/>
      <c r="J2939" s="757"/>
      <c r="K2939" s="758"/>
      <c r="L2939" s="758"/>
      <c r="M2939" s="722"/>
      <c r="N2939" s="736"/>
      <c r="O2939" s="736"/>
      <c r="P2939" s="736"/>
      <c r="Q2939" s="736"/>
      <c r="R2939" s="736"/>
      <c r="S2939" s="736"/>
      <c r="T2939" s="736"/>
      <c r="U2939" s="736"/>
      <c r="BA2939" s="722"/>
      <c r="BB2939" s="722"/>
      <c r="BC2939" s="722"/>
      <c r="BD2939" s="722"/>
      <c r="BE2939" s="722"/>
      <c r="BF2939" s="722"/>
      <c r="BG2939" s="722"/>
      <c r="BH2939" s="722"/>
      <c r="BI2939" s="722"/>
      <c r="BJ2939" s="722"/>
      <c r="BK2939" s="722"/>
      <c r="BL2939" s="722"/>
      <c r="BM2939" s="722"/>
      <c r="BN2939" s="722"/>
      <c r="BO2939" s="722"/>
      <c r="BP2939" s="722"/>
      <c r="BQ2939" s="722"/>
      <c r="BR2939" s="722"/>
      <c r="BS2939" s="722"/>
      <c r="BT2939" s="722"/>
      <c r="BU2939" s="722"/>
      <c r="BV2939" s="722"/>
      <c r="BW2939" s="722"/>
      <c r="BX2939" s="722"/>
      <c r="BY2939" s="722"/>
      <c r="BZ2939" s="722"/>
      <c r="CA2939" s="722"/>
      <c r="CB2939" s="722"/>
      <c r="CC2939" s="722"/>
      <c r="CD2939" s="722"/>
      <c r="CE2939" s="722"/>
      <c r="CF2939" s="722"/>
      <c r="CG2939" s="722"/>
      <c r="CH2939" s="722"/>
      <c r="CI2939" s="722"/>
      <c r="CJ2939" s="722"/>
      <c r="CK2939" s="722"/>
      <c r="CL2939" s="722"/>
      <c r="CM2939" s="722"/>
      <c r="CN2939" s="722"/>
      <c r="CO2939" s="722"/>
      <c r="CP2939" s="722"/>
      <c r="CQ2939" s="722"/>
      <c r="CR2939" s="722"/>
      <c r="CS2939" s="722"/>
    </row>
    <row r="2940" spans="1:97" s="1376" customFormat="1">
      <c r="A2940" s="722"/>
      <c r="B2940" s="722"/>
      <c r="C2940" s="722"/>
      <c r="D2940" s="722"/>
      <c r="E2940" s="722"/>
      <c r="F2940" s="757"/>
      <c r="G2940" s="757"/>
      <c r="H2940" s="757"/>
      <c r="I2940" s="757"/>
      <c r="J2940" s="757"/>
      <c r="K2940" s="758"/>
      <c r="L2940" s="758"/>
      <c r="M2940" s="722"/>
      <c r="N2940" s="736"/>
      <c r="O2940" s="736"/>
      <c r="P2940" s="736"/>
      <c r="Q2940" s="736"/>
      <c r="R2940" s="736"/>
      <c r="S2940" s="736"/>
      <c r="T2940" s="736"/>
      <c r="U2940" s="736"/>
      <c r="BA2940" s="722"/>
      <c r="BB2940" s="722"/>
      <c r="BC2940" s="722"/>
      <c r="BD2940" s="722"/>
      <c r="BE2940" s="722"/>
      <c r="BF2940" s="722"/>
      <c r="BG2940" s="722"/>
      <c r="BH2940" s="722"/>
      <c r="BI2940" s="722"/>
      <c r="BJ2940" s="722"/>
      <c r="BK2940" s="722"/>
      <c r="BL2940" s="722"/>
      <c r="BM2940" s="722"/>
      <c r="BN2940" s="722"/>
      <c r="BO2940" s="722"/>
      <c r="BP2940" s="722"/>
      <c r="BQ2940" s="722"/>
      <c r="BR2940" s="722"/>
      <c r="BS2940" s="722"/>
      <c r="BT2940" s="722"/>
      <c r="BU2940" s="722"/>
      <c r="BV2940" s="722"/>
      <c r="BW2940" s="722"/>
      <c r="BX2940" s="722"/>
      <c r="BY2940" s="722"/>
      <c r="BZ2940" s="722"/>
      <c r="CA2940" s="722"/>
      <c r="CB2940" s="722"/>
      <c r="CC2940" s="722"/>
      <c r="CD2940" s="722"/>
      <c r="CE2940" s="722"/>
      <c r="CF2940" s="722"/>
      <c r="CG2940" s="722"/>
      <c r="CH2940" s="722"/>
      <c r="CI2940" s="722"/>
      <c r="CJ2940" s="722"/>
      <c r="CK2940" s="722"/>
      <c r="CL2940" s="722"/>
      <c r="CM2940" s="722"/>
      <c r="CN2940" s="722"/>
      <c r="CO2940" s="722"/>
      <c r="CP2940" s="722"/>
      <c r="CQ2940" s="722"/>
      <c r="CR2940" s="722"/>
      <c r="CS2940" s="722"/>
    </row>
    <row r="2941" spans="1:97" s="1376" customFormat="1">
      <c r="A2941" s="722"/>
      <c r="B2941" s="722"/>
      <c r="C2941" s="722"/>
      <c r="D2941" s="722"/>
      <c r="E2941" s="722"/>
      <c r="F2941" s="757"/>
      <c r="G2941" s="757"/>
      <c r="H2941" s="757"/>
      <c r="I2941" s="757"/>
      <c r="J2941" s="757"/>
      <c r="K2941" s="758"/>
      <c r="L2941" s="758"/>
      <c r="M2941" s="722"/>
      <c r="N2941" s="736"/>
      <c r="O2941" s="736"/>
      <c r="P2941" s="736"/>
      <c r="Q2941" s="736"/>
      <c r="R2941" s="736"/>
      <c r="S2941" s="736"/>
      <c r="T2941" s="736"/>
      <c r="U2941" s="736"/>
      <c r="BA2941" s="722"/>
      <c r="BB2941" s="722"/>
      <c r="BC2941" s="722"/>
      <c r="BD2941" s="722"/>
      <c r="BE2941" s="722"/>
      <c r="BF2941" s="722"/>
      <c r="BG2941" s="722"/>
      <c r="BH2941" s="722"/>
      <c r="BI2941" s="722"/>
      <c r="BJ2941" s="722"/>
      <c r="BK2941" s="722"/>
      <c r="BL2941" s="722"/>
      <c r="BM2941" s="722"/>
      <c r="BN2941" s="722"/>
      <c r="BO2941" s="722"/>
      <c r="BP2941" s="722"/>
      <c r="BQ2941" s="722"/>
      <c r="BR2941" s="722"/>
      <c r="BS2941" s="722"/>
      <c r="BT2941" s="722"/>
      <c r="BU2941" s="722"/>
      <c r="BV2941" s="722"/>
      <c r="BW2941" s="722"/>
      <c r="BX2941" s="722"/>
      <c r="BY2941" s="722"/>
      <c r="BZ2941" s="722"/>
      <c r="CA2941" s="722"/>
      <c r="CB2941" s="722"/>
      <c r="CC2941" s="722"/>
      <c r="CD2941" s="722"/>
      <c r="CE2941" s="722"/>
      <c r="CF2941" s="722"/>
      <c r="CG2941" s="722"/>
      <c r="CH2941" s="722"/>
      <c r="CI2941" s="722"/>
      <c r="CJ2941" s="722"/>
      <c r="CK2941" s="722"/>
      <c r="CL2941" s="722"/>
      <c r="CM2941" s="722"/>
      <c r="CN2941" s="722"/>
      <c r="CO2941" s="722"/>
      <c r="CP2941" s="722"/>
      <c r="CQ2941" s="722"/>
      <c r="CR2941" s="722"/>
      <c r="CS2941" s="722"/>
    </row>
    <row r="2942" spans="1:97" s="1376" customFormat="1">
      <c r="A2942" s="722"/>
      <c r="B2942" s="722"/>
      <c r="C2942" s="722"/>
      <c r="D2942" s="722"/>
      <c r="E2942" s="722"/>
      <c r="F2942" s="757"/>
      <c r="G2942" s="757"/>
      <c r="H2942" s="757"/>
      <c r="I2942" s="757"/>
      <c r="J2942" s="757"/>
      <c r="K2942" s="758"/>
      <c r="L2942" s="758"/>
      <c r="M2942" s="722"/>
      <c r="N2942" s="736"/>
      <c r="O2942" s="736"/>
      <c r="P2942" s="736"/>
      <c r="Q2942" s="736"/>
      <c r="R2942" s="736"/>
      <c r="S2942" s="736"/>
      <c r="T2942" s="736"/>
      <c r="U2942" s="736"/>
      <c r="BA2942" s="722"/>
      <c r="BB2942" s="722"/>
      <c r="BC2942" s="722"/>
      <c r="BD2942" s="722"/>
      <c r="BE2942" s="722"/>
      <c r="BF2942" s="722"/>
      <c r="BG2942" s="722"/>
      <c r="BH2942" s="722"/>
      <c r="BI2942" s="722"/>
      <c r="BJ2942" s="722"/>
      <c r="BK2942" s="722"/>
      <c r="BL2942" s="722"/>
      <c r="BM2942" s="722"/>
      <c r="BN2942" s="722"/>
      <c r="BO2942" s="722"/>
      <c r="BP2942" s="722"/>
      <c r="BQ2942" s="722"/>
      <c r="BR2942" s="722"/>
      <c r="BS2942" s="722"/>
      <c r="BT2942" s="722"/>
      <c r="BU2942" s="722"/>
      <c r="BV2942" s="722"/>
      <c r="BW2942" s="722"/>
      <c r="BX2942" s="722"/>
      <c r="BY2942" s="722"/>
      <c r="BZ2942" s="722"/>
      <c r="CA2942" s="722"/>
      <c r="CB2942" s="722"/>
      <c r="CC2942" s="722"/>
      <c r="CD2942" s="722"/>
      <c r="CE2942" s="722"/>
      <c r="CF2942" s="722"/>
      <c r="CG2942" s="722"/>
      <c r="CH2942" s="722"/>
      <c r="CI2942" s="722"/>
      <c r="CJ2942" s="722"/>
      <c r="CK2942" s="722"/>
      <c r="CL2942" s="722"/>
      <c r="CM2942" s="722"/>
      <c r="CN2942" s="722"/>
      <c r="CO2942" s="722"/>
      <c r="CP2942" s="722"/>
      <c r="CQ2942" s="722"/>
      <c r="CR2942" s="722"/>
      <c r="CS2942" s="722"/>
    </row>
    <row r="2943" spans="1:97" s="1376" customFormat="1">
      <c r="A2943" s="722"/>
      <c r="B2943" s="722"/>
      <c r="C2943" s="722"/>
      <c r="D2943" s="722"/>
      <c r="E2943" s="722"/>
      <c r="F2943" s="757"/>
      <c r="G2943" s="757"/>
      <c r="H2943" s="757"/>
      <c r="I2943" s="757"/>
      <c r="J2943" s="757"/>
      <c r="K2943" s="758"/>
      <c r="L2943" s="758"/>
      <c r="M2943" s="722"/>
      <c r="N2943" s="736"/>
      <c r="O2943" s="736"/>
      <c r="P2943" s="736"/>
      <c r="Q2943" s="736"/>
      <c r="R2943" s="736"/>
      <c r="S2943" s="736"/>
      <c r="T2943" s="736"/>
      <c r="U2943" s="736"/>
      <c r="BA2943" s="722"/>
      <c r="BB2943" s="722"/>
      <c r="BC2943" s="722"/>
      <c r="BD2943" s="722"/>
      <c r="BE2943" s="722"/>
      <c r="BF2943" s="722"/>
      <c r="BG2943" s="722"/>
      <c r="BH2943" s="722"/>
      <c r="BI2943" s="722"/>
      <c r="BJ2943" s="722"/>
      <c r="BK2943" s="722"/>
      <c r="BL2943" s="722"/>
      <c r="BM2943" s="722"/>
      <c r="BN2943" s="722"/>
      <c r="BO2943" s="722"/>
      <c r="BP2943" s="722"/>
      <c r="BQ2943" s="722"/>
      <c r="BR2943" s="722"/>
      <c r="BS2943" s="722"/>
      <c r="BT2943" s="722"/>
      <c r="BU2943" s="722"/>
      <c r="BV2943" s="722"/>
      <c r="BW2943" s="722"/>
      <c r="BX2943" s="722"/>
      <c r="BY2943" s="722"/>
      <c r="BZ2943" s="722"/>
      <c r="CA2943" s="722"/>
      <c r="CB2943" s="722"/>
      <c r="CC2943" s="722"/>
      <c r="CD2943" s="722"/>
      <c r="CE2943" s="722"/>
      <c r="CF2943" s="722"/>
      <c r="CG2943" s="722"/>
      <c r="CH2943" s="722"/>
      <c r="CI2943" s="722"/>
      <c r="CJ2943" s="722"/>
      <c r="CK2943" s="722"/>
      <c r="CL2943" s="722"/>
      <c r="CM2943" s="722"/>
      <c r="CN2943" s="722"/>
      <c r="CO2943" s="722"/>
      <c r="CP2943" s="722"/>
      <c r="CQ2943" s="722"/>
      <c r="CR2943" s="722"/>
      <c r="CS2943" s="722"/>
    </row>
    <row r="2944" spans="1:97" s="1376" customFormat="1">
      <c r="A2944" s="722"/>
      <c r="B2944" s="722"/>
      <c r="C2944" s="722"/>
      <c r="D2944" s="722"/>
      <c r="E2944" s="722"/>
      <c r="F2944" s="757"/>
      <c r="G2944" s="757"/>
      <c r="H2944" s="757"/>
      <c r="I2944" s="757"/>
      <c r="J2944" s="757"/>
      <c r="K2944" s="758"/>
      <c r="L2944" s="758"/>
      <c r="M2944" s="722"/>
      <c r="N2944" s="736"/>
      <c r="O2944" s="736"/>
      <c r="P2944" s="736"/>
      <c r="Q2944" s="736"/>
      <c r="R2944" s="736"/>
      <c r="S2944" s="736"/>
      <c r="T2944" s="736"/>
      <c r="U2944" s="736"/>
      <c r="BA2944" s="722"/>
      <c r="BB2944" s="722"/>
      <c r="BC2944" s="722"/>
      <c r="BD2944" s="722"/>
      <c r="BE2944" s="722"/>
      <c r="BF2944" s="722"/>
      <c r="BG2944" s="722"/>
      <c r="BH2944" s="722"/>
      <c r="BI2944" s="722"/>
      <c r="BJ2944" s="722"/>
      <c r="BK2944" s="722"/>
      <c r="BL2944" s="722"/>
      <c r="BM2944" s="722"/>
      <c r="BN2944" s="722"/>
      <c r="BO2944" s="722"/>
      <c r="BP2944" s="722"/>
      <c r="BQ2944" s="722"/>
      <c r="BR2944" s="722"/>
      <c r="BS2944" s="722"/>
      <c r="BT2944" s="722"/>
      <c r="BU2944" s="722"/>
      <c r="BV2944" s="722"/>
      <c r="BW2944" s="722"/>
      <c r="BX2944" s="722"/>
      <c r="BY2944" s="722"/>
      <c r="BZ2944" s="722"/>
      <c r="CA2944" s="722"/>
      <c r="CB2944" s="722"/>
      <c r="CC2944" s="722"/>
      <c r="CD2944" s="722"/>
      <c r="CE2944" s="722"/>
      <c r="CF2944" s="722"/>
      <c r="CG2944" s="722"/>
      <c r="CH2944" s="722"/>
      <c r="CI2944" s="722"/>
      <c r="CJ2944" s="722"/>
      <c r="CK2944" s="722"/>
      <c r="CL2944" s="722"/>
      <c r="CM2944" s="722"/>
      <c r="CN2944" s="722"/>
      <c r="CO2944" s="722"/>
      <c r="CP2944" s="722"/>
      <c r="CQ2944" s="722"/>
      <c r="CR2944" s="722"/>
      <c r="CS2944" s="722"/>
    </row>
    <row r="2945" spans="1:97" s="1376" customFormat="1">
      <c r="A2945" s="722"/>
      <c r="B2945" s="722"/>
      <c r="C2945" s="722"/>
      <c r="D2945" s="722"/>
      <c r="E2945" s="722"/>
      <c r="F2945" s="757"/>
      <c r="G2945" s="757"/>
      <c r="H2945" s="757"/>
      <c r="I2945" s="757"/>
      <c r="J2945" s="757"/>
      <c r="K2945" s="758"/>
      <c r="L2945" s="758"/>
      <c r="M2945" s="722"/>
      <c r="N2945" s="736"/>
      <c r="O2945" s="736"/>
      <c r="P2945" s="736"/>
      <c r="Q2945" s="736"/>
      <c r="R2945" s="736"/>
      <c r="S2945" s="736"/>
      <c r="T2945" s="736"/>
      <c r="U2945" s="736"/>
      <c r="BA2945" s="722"/>
      <c r="BB2945" s="722"/>
      <c r="BC2945" s="722"/>
      <c r="BD2945" s="722"/>
      <c r="BE2945" s="722"/>
      <c r="BF2945" s="722"/>
      <c r="BG2945" s="722"/>
      <c r="BH2945" s="722"/>
      <c r="BI2945" s="722"/>
      <c r="BJ2945" s="722"/>
      <c r="BK2945" s="722"/>
      <c r="BL2945" s="722"/>
      <c r="BM2945" s="722"/>
      <c r="BN2945" s="722"/>
      <c r="BO2945" s="722"/>
      <c r="BP2945" s="722"/>
      <c r="BQ2945" s="722"/>
      <c r="BR2945" s="722"/>
      <c r="BS2945" s="722"/>
      <c r="BT2945" s="722"/>
      <c r="BU2945" s="722"/>
      <c r="BV2945" s="722"/>
      <c r="BW2945" s="722"/>
      <c r="BX2945" s="722"/>
      <c r="BY2945" s="722"/>
      <c r="BZ2945" s="722"/>
      <c r="CA2945" s="722"/>
      <c r="CB2945" s="722"/>
      <c r="CC2945" s="722"/>
      <c r="CD2945" s="722"/>
      <c r="CE2945" s="722"/>
      <c r="CF2945" s="722"/>
      <c r="CG2945" s="722"/>
      <c r="CH2945" s="722"/>
      <c r="CI2945" s="722"/>
      <c r="CJ2945" s="722"/>
      <c r="CK2945" s="722"/>
      <c r="CL2945" s="722"/>
      <c r="CM2945" s="722"/>
      <c r="CN2945" s="722"/>
      <c r="CO2945" s="722"/>
      <c r="CP2945" s="722"/>
      <c r="CQ2945" s="722"/>
      <c r="CR2945" s="722"/>
      <c r="CS2945" s="722"/>
    </row>
    <row r="2946" spans="1:97" s="1376" customFormat="1">
      <c r="A2946" s="722"/>
      <c r="B2946" s="722"/>
      <c r="C2946" s="722"/>
      <c r="D2946" s="722"/>
      <c r="E2946" s="722"/>
      <c r="F2946" s="757"/>
      <c r="G2946" s="757"/>
      <c r="H2946" s="757"/>
      <c r="I2946" s="757"/>
      <c r="J2946" s="757"/>
      <c r="K2946" s="758"/>
      <c r="L2946" s="758"/>
      <c r="M2946" s="722"/>
      <c r="N2946" s="736"/>
      <c r="O2946" s="736"/>
      <c r="P2946" s="736"/>
      <c r="Q2946" s="736"/>
      <c r="R2946" s="736"/>
      <c r="S2946" s="736"/>
      <c r="T2946" s="736"/>
      <c r="U2946" s="736"/>
      <c r="BA2946" s="722"/>
      <c r="BB2946" s="722"/>
      <c r="BC2946" s="722"/>
      <c r="BD2946" s="722"/>
      <c r="BE2946" s="722"/>
      <c r="BF2946" s="722"/>
      <c r="BG2946" s="722"/>
      <c r="BH2946" s="722"/>
      <c r="BI2946" s="722"/>
      <c r="BJ2946" s="722"/>
      <c r="BK2946" s="722"/>
      <c r="BL2946" s="722"/>
      <c r="BM2946" s="722"/>
      <c r="BN2946" s="722"/>
      <c r="BO2946" s="722"/>
      <c r="BP2946" s="722"/>
      <c r="BQ2946" s="722"/>
      <c r="BR2946" s="722"/>
      <c r="BS2946" s="722"/>
      <c r="BT2946" s="722"/>
      <c r="BU2946" s="722"/>
      <c r="BV2946" s="722"/>
      <c r="BW2946" s="722"/>
      <c r="BX2946" s="722"/>
      <c r="BY2946" s="722"/>
      <c r="BZ2946" s="722"/>
      <c r="CA2946" s="722"/>
      <c r="CB2946" s="722"/>
      <c r="CC2946" s="722"/>
      <c r="CD2946" s="722"/>
      <c r="CE2946" s="722"/>
      <c r="CF2946" s="722"/>
      <c r="CG2946" s="722"/>
      <c r="CH2946" s="722"/>
      <c r="CI2946" s="722"/>
      <c r="CJ2946" s="722"/>
      <c r="CK2946" s="722"/>
      <c r="CL2946" s="722"/>
      <c r="CM2946" s="722"/>
      <c r="CN2946" s="722"/>
      <c r="CO2946" s="722"/>
      <c r="CP2946" s="722"/>
      <c r="CQ2946" s="722"/>
      <c r="CR2946" s="722"/>
      <c r="CS2946" s="722"/>
    </row>
    <row r="2947" spans="1:97" s="1376" customFormat="1">
      <c r="A2947" s="722"/>
      <c r="B2947" s="722"/>
      <c r="C2947" s="722"/>
      <c r="D2947" s="722"/>
      <c r="E2947" s="722"/>
      <c r="F2947" s="757"/>
      <c r="G2947" s="757"/>
      <c r="H2947" s="757"/>
      <c r="I2947" s="757"/>
      <c r="J2947" s="757"/>
      <c r="K2947" s="758"/>
      <c r="L2947" s="758"/>
      <c r="M2947" s="722"/>
      <c r="N2947" s="736"/>
      <c r="O2947" s="736"/>
      <c r="P2947" s="736"/>
      <c r="Q2947" s="736"/>
      <c r="R2947" s="736"/>
      <c r="S2947" s="736"/>
      <c r="T2947" s="736"/>
      <c r="U2947" s="736"/>
      <c r="BA2947" s="722"/>
      <c r="BB2947" s="722"/>
      <c r="BC2947" s="722"/>
      <c r="BD2947" s="722"/>
      <c r="BE2947" s="722"/>
      <c r="BF2947" s="722"/>
      <c r="BG2947" s="722"/>
      <c r="BH2947" s="722"/>
      <c r="BI2947" s="722"/>
      <c r="BJ2947" s="722"/>
      <c r="BK2947" s="722"/>
      <c r="BL2947" s="722"/>
      <c r="BM2947" s="722"/>
      <c r="BN2947" s="722"/>
      <c r="BO2947" s="722"/>
      <c r="BP2947" s="722"/>
      <c r="BQ2947" s="722"/>
      <c r="BR2947" s="722"/>
      <c r="BS2947" s="722"/>
      <c r="BT2947" s="722"/>
      <c r="BU2947" s="722"/>
      <c r="BV2947" s="722"/>
      <c r="BW2947" s="722"/>
      <c r="BX2947" s="722"/>
      <c r="BY2947" s="722"/>
      <c r="BZ2947" s="722"/>
      <c r="CA2947" s="722"/>
      <c r="CB2947" s="722"/>
      <c r="CC2947" s="722"/>
      <c r="CD2947" s="722"/>
      <c r="CE2947" s="722"/>
      <c r="CF2947" s="722"/>
      <c r="CG2947" s="722"/>
      <c r="CH2947" s="722"/>
      <c r="CI2947" s="722"/>
      <c r="CJ2947" s="722"/>
      <c r="CK2947" s="722"/>
      <c r="CL2947" s="722"/>
      <c r="CM2947" s="722"/>
      <c r="CN2947" s="722"/>
      <c r="CO2947" s="722"/>
      <c r="CP2947" s="722"/>
      <c r="CQ2947" s="722"/>
      <c r="CR2947" s="722"/>
      <c r="CS2947" s="722"/>
    </row>
    <row r="2948" spans="1:97" s="1376" customFormat="1">
      <c r="A2948" s="722"/>
      <c r="B2948" s="722"/>
      <c r="C2948" s="722"/>
      <c r="D2948" s="722"/>
      <c r="E2948" s="722"/>
      <c r="F2948" s="757"/>
      <c r="G2948" s="757"/>
      <c r="H2948" s="757"/>
      <c r="I2948" s="757"/>
      <c r="J2948" s="757"/>
      <c r="K2948" s="758"/>
      <c r="L2948" s="758"/>
      <c r="M2948" s="722"/>
      <c r="N2948" s="736"/>
      <c r="O2948" s="736"/>
      <c r="P2948" s="736"/>
      <c r="Q2948" s="736"/>
      <c r="R2948" s="736"/>
      <c r="S2948" s="736"/>
      <c r="T2948" s="736"/>
      <c r="U2948" s="736"/>
      <c r="BA2948" s="722"/>
      <c r="BB2948" s="722"/>
      <c r="BC2948" s="722"/>
      <c r="BD2948" s="722"/>
      <c r="BE2948" s="722"/>
      <c r="BF2948" s="722"/>
      <c r="BG2948" s="722"/>
      <c r="BH2948" s="722"/>
      <c r="BI2948" s="722"/>
      <c r="BJ2948" s="722"/>
      <c r="BK2948" s="722"/>
      <c r="BL2948" s="722"/>
      <c r="BM2948" s="722"/>
      <c r="BN2948" s="722"/>
      <c r="BO2948" s="722"/>
      <c r="BP2948" s="722"/>
      <c r="BQ2948" s="722"/>
      <c r="BR2948" s="722"/>
      <c r="BS2948" s="722"/>
      <c r="BT2948" s="722"/>
      <c r="BU2948" s="722"/>
      <c r="BV2948" s="722"/>
      <c r="BW2948" s="722"/>
      <c r="BX2948" s="722"/>
      <c r="BY2948" s="722"/>
      <c r="BZ2948" s="722"/>
      <c r="CA2948" s="722"/>
      <c r="CB2948" s="722"/>
      <c r="CC2948" s="722"/>
      <c r="CD2948" s="722"/>
      <c r="CE2948" s="722"/>
      <c r="CF2948" s="722"/>
      <c r="CG2948" s="722"/>
      <c r="CH2948" s="722"/>
      <c r="CI2948" s="722"/>
      <c r="CJ2948" s="722"/>
      <c r="CK2948" s="722"/>
      <c r="CL2948" s="722"/>
      <c r="CM2948" s="722"/>
      <c r="CN2948" s="722"/>
      <c r="CO2948" s="722"/>
      <c r="CP2948" s="722"/>
      <c r="CQ2948" s="722"/>
      <c r="CR2948" s="722"/>
      <c r="CS2948" s="722"/>
    </row>
    <row r="2949" spans="1:97" s="1376" customFormat="1">
      <c r="A2949" s="722"/>
      <c r="B2949" s="722"/>
      <c r="C2949" s="722"/>
      <c r="D2949" s="722"/>
      <c r="E2949" s="722"/>
      <c r="F2949" s="757"/>
      <c r="G2949" s="757"/>
      <c r="H2949" s="757"/>
      <c r="I2949" s="757"/>
      <c r="J2949" s="757"/>
      <c r="K2949" s="758"/>
      <c r="L2949" s="758"/>
      <c r="M2949" s="722"/>
      <c r="N2949" s="736"/>
      <c r="O2949" s="736"/>
      <c r="P2949" s="736"/>
      <c r="Q2949" s="736"/>
      <c r="R2949" s="736"/>
      <c r="S2949" s="736"/>
      <c r="T2949" s="736"/>
      <c r="U2949" s="736"/>
      <c r="BA2949" s="722"/>
      <c r="BB2949" s="722"/>
      <c r="BC2949" s="722"/>
      <c r="BD2949" s="722"/>
      <c r="BE2949" s="722"/>
      <c r="BF2949" s="722"/>
      <c r="BG2949" s="722"/>
      <c r="BH2949" s="722"/>
      <c r="BI2949" s="722"/>
      <c r="BJ2949" s="722"/>
      <c r="BK2949" s="722"/>
      <c r="BL2949" s="722"/>
      <c r="BM2949" s="722"/>
      <c r="BN2949" s="722"/>
      <c r="BO2949" s="722"/>
      <c r="BP2949" s="722"/>
      <c r="BQ2949" s="722"/>
      <c r="BR2949" s="722"/>
      <c r="BS2949" s="722"/>
      <c r="BT2949" s="722"/>
      <c r="BU2949" s="722"/>
      <c r="BV2949" s="722"/>
      <c r="BW2949" s="722"/>
      <c r="BX2949" s="722"/>
      <c r="BY2949" s="722"/>
      <c r="BZ2949" s="722"/>
      <c r="CA2949" s="722"/>
      <c r="CB2949" s="722"/>
      <c r="CC2949" s="722"/>
      <c r="CD2949" s="722"/>
      <c r="CE2949" s="722"/>
      <c r="CF2949" s="722"/>
      <c r="CG2949" s="722"/>
      <c r="CH2949" s="722"/>
      <c r="CI2949" s="722"/>
      <c r="CJ2949" s="722"/>
      <c r="CK2949" s="722"/>
      <c r="CL2949" s="722"/>
      <c r="CM2949" s="722"/>
      <c r="CN2949" s="722"/>
      <c r="CO2949" s="722"/>
      <c r="CP2949" s="722"/>
      <c r="CQ2949" s="722"/>
      <c r="CR2949" s="722"/>
      <c r="CS2949" s="722"/>
    </row>
    <row r="2950" spans="1:97" s="1376" customFormat="1">
      <c r="A2950" s="722"/>
      <c r="B2950" s="722"/>
      <c r="C2950" s="722"/>
      <c r="D2950" s="722"/>
      <c r="E2950" s="722"/>
      <c r="F2950" s="757"/>
      <c r="G2950" s="757"/>
      <c r="H2950" s="757"/>
      <c r="I2950" s="757"/>
      <c r="J2950" s="757"/>
      <c r="K2950" s="758"/>
      <c r="L2950" s="758"/>
      <c r="M2950" s="722"/>
      <c r="N2950" s="736"/>
      <c r="O2950" s="736"/>
      <c r="P2950" s="736"/>
      <c r="Q2950" s="736"/>
      <c r="R2950" s="736"/>
      <c r="S2950" s="736"/>
      <c r="T2950" s="736"/>
      <c r="U2950" s="736"/>
      <c r="BA2950" s="722"/>
      <c r="BB2950" s="722"/>
      <c r="BC2950" s="722"/>
      <c r="BD2950" s="722"/>
      <c r="BE2950" s="722"/>
      <c r="BF2950" s="722"/>
      <c r="BG2950" s="722"/>
      <c r="BH2950" s="722"/>
      <c r="BI2950" s="722"/>
      <c r="BJ2950" s="722"/>
      <c r="BK2950" s="722"/>
      <c r="BL2950" s="722"/>
      <c r="BM2950" s="722"/>
      <c r="BN2950" s="722"/>
      <c r="BO2950" s="722"/>
      <c r="BP2950" s="722"/>
      <c r="BQ2950" s="722"/>
      <c r="BR2950" s="722"/>
      <c r="BS2950" s="722"/>
      <c r="BT2950" s="722"/>
      <c r="BU2950" s="722"/>
      <c r="BV2950" s="722"/>
      <c r="BW2950" s="722"/>
      <c r="BX2950" s="722"/>
      <c r="BY2950" s="722"/>
      <c r="BZ2950" s="722"/>
      <c r="CA2950" s="722"/>
      <c r="CB2950" s="722"/>
      <c r="CC2950" s="722"/>
      <c r="CD2950" s="722"/>
      <c r="CE2950" s="722"/>
      <c r="CF2950" s="722"/>
      <c r="CG2950" s="722"/>
      <c r="CH2950" s="722"/>
      <c r="CI2950" s="722"/>
      <c r="CJ2950" s="722"/>
      <c r="CK2950" s="722"/>
      <c r="CL2950" s="722"/>
      <c r="CM2950" s="722"/>
      <c r="CN2950" s="722"/>
      <c r="CO2950" s="722"/>
      <c r="CP2950" s="722"/>
      <c r="CQ2950" s="722"/>
      <c r="CR2950" s="722"/>
      <c r="CS2950" s="722"/>
    </row>
    <row r="2951" spans="1:97" s="1376" customFormat="1">
      <c r="A2951" s="722"/>
      <c r="B2951" s="722"/>
      <c r="C2951" s="722"/>
      <c r="D2951" s="722"/>
      <c r="E2951" s="722"/>
      <c r="F2951" s="757"/>
      <c r="G2951" s="757"/>
      <c r="H2951" s="757"/>
      <c r="I2951" s="757"/>
      <c r="J2951" s="757"/>
      <c r="K2951" s="758"/>
      <c r="L2951" s="758"/>
      <c r="M2951" s="722"/>
      <c r="N2951" s="736"/>
      <c r="O2951" s="736"/>
      <c r="P2951" s="736"/>
      <c r="Q2951" s="736"/>
      <c r="R2951" s="736"/>
      <c r="S2951" s="736"/>
      <c r="T2951" s="736"/>
      <c r="U2951" s="736"/>
      <c r="BA2951" s="722"/>
      <c r="BB2951" s="722"/>
      <c r="BC2951" s="722"/>
      <c r="BD2951" s="722"/>
      <c r="BE2951" s="722"/>
      <c r="BF2951" s="722"/>
      <c r="BG2951" s="722"/>
      <c r="BH2951" s="722"/>
      <c r="BI2951" s="722"/>
      <c r="BJ2951" s="722"/>
      <c r="BK2951" s="722"/>
      <c r="BL2951" s="722"/>
      <c r="BM2951" s="722"/>
      <c r="BN2951" s="722"/>
      <c r="BO2951" s="722"/>
      <c r="BP2951" s="722"/>
      <c r="BQ2951" s="722"/>
      <c r="BR2951" s="722"/>
      <c r="BS2951" s="722"/>
      <c r="BT2951" s="722"/>
      <c r="BU2951" s="722"/>
      <c r="BV2951" s="722"/>
      <c r="BW2951" s="722"/>
      <c r="BX2951" s="722"/>
      <c r="BY2951" s="722"/>
      <c r="BZ2951" s="722"/>
      <c r="CA2951" s="722"/>
      <c r="CB2951" s="722"/>
      <c r="CC2951" s="722"/>
      <c r="CD2951" s="722"/>
      <c r="CE2951" s="722"/>
      <c r="CF2951" s="722"/>
      <c r="CG2951" s="722"/>
      <c r="CH2951" s="722"/>
      <c r="CI2951" s="722"/>
      <c r="CJ2951" s="722"/>
      <c r="CK2951" s="722"/>
      <c r="CL2951" s="722"/>
      <c r="CM2951" s="722"/>
      <c r="CN2951" s="722"/>
      <c r="CO2951" s="722"/>
      <c r="CP2951" s="722"/>
      <c r="CQ2951" s="722"/>
      <c r="CR2951" s="722"/>
      <c r="CS2951" s="722"/>
    </row>
    <row r="2952" spans="1:97" s="1376" customFormat="1">
      <c r="A2952" s="722"/>
      <c r="B2952" s="722"/>
      <c r="C2952" s="722"/>
      <c r="D2952" s="722"/>
      <c r="E2952" s="722"/>
      <c r="F2952" s="757"/>
      <c r="G2952" s="757"/>
      <c r="H2952" s="757"/>
      <c r="I2952" s="757"/>
      <c r="J2952" s="757"/>
      <c r="K2952" s="758"/>
      <c r="L2952" s="758"/>
      <c r="M2952" s="722"/>
      <c r="N2952" s="736"/>
      <c r="O2952" s="736"/>
      <c r="P2952" s="736"/>
      <c r="Q2952" s="736"/>
      <c r="R2952" s="736"/>
      <c r="S2952" s="736"/>
      <c r="T2952" s="736"/>
      <c r="U2952" s="736"/>
      <c r="BA2952" s="722"/>
      <c r="BB2952" s="722"/>
      <c r="BC2952" s="722"/>
      <c r="BD2952" s="722"/>
      <c r="BE2952" s="722"/>
      <c r="BF2952" s="722"/>
      <c r="BG2952" s="722"/>
      <c r="BH2952" s="722"/>
      <c r="BI2952" s="722"/>
      <c r="BJ2952" s="722"/>
      <c r="BK2952" s="722"/>
      <c r="BL2952" s="722"/>
      <c r="BM2952" s="722"/>
      <c r="BN2952" s="722"/>
      <c r="BO2952" s="722"/>
      <c r="BP2952" s="722"/>
      <c r="BQ2952" s="722"/>
      <c r="BR2952" s="722"/>
      <c r="BS2952" s="722"/>
      <c r="BT2952" s="722"/>
      <c r="BU2952" s="722"/>
      <c r="BV2952" s="722"/>
      <c r="BW2952" s="722"/>
      <c r="BX2952" s="722"/>
      <c r="BY2952" s="722"/>
      <c r="BZ2952" s="722"/>
      <c r="CA2952" s="722"/>
      <c r="CB2952" s="722"/>
      <c r="CC2952" s="722"/>
      <c r="CD2952" s="722"/>
      <c r="CE2952" s="722"/>
      <c r="CF2952" s="722"/>
      <c r="CG2952" s="722"/>
      <c r="CH2952" s="722"/>
      <c r="CI2952" s="722"/>
      <c r="CJ2952" s="722"/>
      <c r="CK2952" s="722"/>
      <c r="CL2952" s="722"/>
      <c r="CM2952" s="722"/>
      <c r="CN2952" s="722"/>
      <c r="CO2952" s="722"/>
      <c r="CP2952" s="722"/>
      <c r="CQ2952" s="722"/>
      <c r="CR2952" s="722"/>
      <c r="CS2952" s="722"/>
    </row>
    <row r="2953" spans="1:97" s="1376" customFormat="1">
      <c r="A2953" s="722"/>
      <c r="B2953" s="722"/>
      <c r="C2953" s="722"/>
      <c r="D2953" s="722"/>
      <c r="E2953" s="722"/>
      <c r="F2953" s="757"/>
      <c r="G2953" s="757"/>
      <c r="H2953" s="757"/>
      <c r="I2953" s="757"/>
      <c r="J2953" s="757"/>
      <c r="K2953" s="758"/>
      <c r="L2953" s="758"/>
      <c r="M2953" s="722"/>
      <c r="N2953" s="736"/>
      <c r="O2953" s="736"/>
      <c r="P2953" s="736"/>
      <c r="Q2953" s="736"/>
      <c r="R2953" s="736"/>
      <c r="S2953" s="736"/>
      <c r="T2953" s="736"/>
      <c r="U2953" s="736"/>
      <c r="BA2953" s="722"/>
      <c r="BB2953" s="722"/>
      <c r="BC2953" s="722"/>
      <c r="BD2953" s="722"/>
      <c r="BE2953" s="722"/>
      <c r="BF2953" s="722"/>
      <c r="BG2953" s="722"/>
      <c r="BH2953" s="722"/>
      <c r="BI2953" s="722"/>
      <c r="BJ2953" s="722"/>
      <c r="BK2953" s="722"/>
      <c r="BL2953" s="722"/>
      <c r="BM2953" s="722"/>
      <c r="BN2953" s="722"/>
      <c r="BO2953" s="722"/>
      <c r="BP2953" s="722"/>
      <c r="BQ2953" s="722"/>
      <c r="BR2953" s="722"/>
      <c r="BS2953" s="722"/>
      <c r="BT2953" s="722"/>
      <c r="BU2953" s="722"/>
      <c r="BV2953" s="722"/>
      <c r="BW2953" s="722"/>
      <c r="BX2953" s="722"/>
      <c r="BY2953" s="722"/>
      <c r="BZ2953" s="722"/>
      <c r="CA2953" s="722"/>
      <c r="CB2953" s="722"/>
      <c r="CC2953" s="722"/>
      <c r="CD2953" s="722"/>
      <c r="CE2953" s="722"/>
      <c r="CF2953" s="722"/>
      <c r="CG2953" s="722"/>
      <c r="CH2953" s="722"/>
      <c r="CI2953" s="722"/>
      <c r="CJ2953" s="722"/>
      <c r="CK2953" s="722"/>
      <c r="CL2953" s="722"/>
      <c r="CM2953" s="722"/>
      <c r="CN2953" s="722"/>
      <c r="CO2953" s="722"/>
      <c r="CP2953" s="722"/>
      <c r="CQ2953" s="722"/>
      <c r="CR2953" s="722"/>
      <c r="CS2953" s="722"/>
    </row>
    <row r="2954" spans="1:97" s="1376" customFormat="1">
      <c r="A2954" s="722"/>
      <c r="B2954" s="722"/>
      <c r="C2954" s="722"/>
      <c r="D2954" s="722"/>
      <c r="E2954" s="722"/>
      <c r="F2954" s="757"/>
      <c r="G2954" s="757"/>
      <c r="H2954" s="757"/>
      <c r="I2954" s="757"/>
      <c r="J2954" s="757"/>
      <c r="K2954" s="758"/>
      <c r="L2954" s="758"/>
      <c r="M2954" s="722"/>
      <c r="N2954" s="736"/>
      <c r="O2954" s="736"/>
      <c r="P2954" s="736"/>
      <c r="Q2954" s="736"/>
      <c r="R2954" s="736"/>
      <c r="S2954" s="736"/>
      <c r="T2954" s="736"/>
      <c r="U2954" s="736"/>
      <c r="BA2954" s="722"/>
      <c r="BB2954" s="722"/>
      <c r="BC2954" s="722"/>
      <c r="BD2954" s="722"/>
      <c r="BE2954" s="722"/>
      <c r="BF2954" s="722"/>
      <c r="BG2954" s="722"/>
      <c r="BH2954" s="722"/>
      <c r="BI2954" s="722"/>
      <c r="BJ2954" s="722"/>
      <c r="BK2954" s="722"/>
      <c r="BL2954" s="722"/>
      <c r="BM2954" s="722"/>
      <c r="BN2954" s="722"/>
      <c r="BO2954" s="722"/>
      <c r="BP2954" s="722"/>
      <c r="BQ2954" s="722"/>
      <c r="BR2954" s="722"/>
      <c r="BS2954" s="722"/>
      <c r="BT2954" s="722"/>
      <c r="BU2954" s="722"/>
      <c r="BV2954" s="722"/>
      <c r="BW2954" s="722"/>
      <c r="BX2954" s="722"/>
      <c r="BY2954" s="722"/>
      <c r="BZ2954" s="722"/>
      <c r="CA2954" s="722"/>
      <c r="CB2954" s="722"/>
      <c r="CC2954" s="722"/>
      <c r="CD2954" s="722"/>
      <c r="CE2954" s="722"/>
      <c r="CF2954" s="722"/>
      <c r="CG2954" s="722"/>
      <c r="CH2954" s="722"/>
      <c r="CI2954" s="722"/>
      <c r="CJ2954" s="722"/>
      <c r="CK2954" s="722"/>
      <c r="CL2954" s="722"/>
      <c r="CM2954" s="722"/>
      <c r="CN2954" s="722"/>
      <c r="CO2954" s="722"/>
      <c r="CP2954" s="722"/>
      <c r="CQ2954" s="722"/>
      <c r="CR2954" s="722"/>
      <c r="CS2954" s="722"/>
    </row>
    <row r="2955" spans="1:97" s="1376" customFormat="1">
      <c r="A2955" s="722"/>
      <c r="B2955" s="722"/>
      <c r="C2955" s="722"/>
      <c r="D2955" s="722"/>
      <c r="E2955" s="722"/>
      <c r="F2955" s="757"/>
      <c r="G2955" s="757"/>
      <c r="H2955" s="757"/>
      <c r="I2955" s="757"/>
      <c r="J2955" s="757"/>
      <c r="K2955" s="758"/>
      <c r="L2955" s="758"/>
      <c r="M2955" s="722"/>
      <c r="N2955" s="736"/>
      <c r="O2955" s="736"/>
      <c r="P2955" s="736"/>
      <c r="Q2955" s="736"/>
      <c r="R2955" s="736"/>
      <c r="S2955" s="736"/>
      <c r="T2955" s="736"/>
      <c r="U2955" s="736"/>
      <c r="BA2955" s="722"/>
      <c r="BB2955" s="722"/>
      <c r="BC2955" s="722"/>
      <c r="BD2955" s="722"/>
      <c r="BE2955" s="722"/>
      <c r="BF2955" s="722"/>
      <c r="BG2955" s="722"/>
      <c r="BH2955" s="722"/>
      <c r="BI2955" s="722"/>
      <c r="BJ2955" s="722"/>
      <c r="BK2955" s="722"/>
      <c r="BL2955" s="722"/>
      <c r="BM2955" s="722"/>
      <c r="BN2955" s="722"/>
      <c r="BO2955" s="722"/>
      <c r="BP2955" s="722"/>
      <c r="BQ2955" s="722"/>
      <c r="BR2955" s="722"/>
      <c r="BS2955" s="722"/>
      <c r="BT2955" s="722"/>
      <c r="BU2955" s="722"/>
      <c r="BV2955" s="722"/>
      <c r="BW2955" s="722"/>
      <c r="BX2955" s="722"/>
      <c r="BY2955" s="722"/>
      <c r="BZ2955" s="722"/>
      <c r="CA2955" s="722"/>
      <c r="CB2955" s="722"/>
      <c r="CC2955" s="722"/>
      <c r="CD2955" s="722"/>
      <c r="CE2955" s="722"/>
      <c r="CF2955" s="722"/>
      <c r="CG2955" s="722"/>
      <c r="CH2955" s="722"/>
      <c r="CI2955" s="722"/>
      <c r="CJ2955" s="722"/>
      <c r="CK2955" s="722"/>
      <c r="CL2955" s="722"/>
      <c r="CM2955" s="722"/>
      <c r="CN2955" s="722"/>
      <c r="CO2955" s="722"/>
      <c r="CP2955" s="722"/>
      <c r="CQ2955" s="722"/>
      <c r="CR2955" s="722"/>
      <c r="CS2955" s="722"/>
    </row>
    <row r="2956" spans="1:97" s="1376" customFormat="1">
      <c r="A2956" s="722"/>
      <c r="B2956" s="722"/>
      <c r="C2956" s="722"/>
      <c r="D2956" s="722"/>
      <c r="E2956" s="722"/>
      <c r="F2956" s="757"/>
      <c r="G2956" s="757"/>
      <c r="H2956" s="757"/>
      <c r="I2956" s="757"/>
      <c r="J2956" s="757"/>
      <c r="K2956" s="758"/>
      <c r="L2956" s="758"/>
      <c r="M2956" s="722"/>
      <c r="N2956" s="736"/>
      <c r="O2956" s="736"/>
      <c r="P2956" s="736"/>
      <c r="Q2956" s="736"/>
      <c r="R2956" s="736"/>
      <c r="S2956" s="736"/>
      <c r="T2956" s="736"/>
      <c r="U2956" s="736"/>
      <c r="BA2956" s="722"/>
      <c r="BB2956" s="722"/>
      <c r="BC2956" s="722"/>
      <c r="BD2956" s="722"/>
      <c r="BE2956" s="722"/>
      <c r="BF2956" s="722"/>
      <c r="BG2956" s="722"/>
      <c r="BH2956" s="722"/>
      <c r="BI2956" s="722"/>
      <c r="BJ2956" s="722"/>
      <c r="BK2956" s="722"/>
      <c r="BL2956" s="722"/>
      <c r="BM2956" s="722"/>
      <c r="BN2956" s="722"/>
      <c r="BO2956" s="722"/>
      <c r="BP2956" s="722"/>
      <c r="BQ2956" s="722"/>
      <c r="BR2956" s="722"/>
      <c r="BS2956" s="722"/>
      <c r="BT2956" s="722"/>
      <c r="BU2956" s="722"/>
      <c r="BV2956" s="722"/>
      <c r="BW2956" s="722"/>
      <c r="BX2956" s="722"/>
      <c r="BY2956" s="722"/>
      <c r="BZ2956" s="722"/>
      <c r="CA2956" s="722"/>
      <c r="CB2956" s="722"/>
      <c r="CC2956" s="722"/>
      <c r="CD2956" s="722"/>
      <c r="CE2956" s="722"/>
      <c r="CF2956" s="722"/>
      <c r="CG2956" s="722"/>
      <c r="CH2956" s="722"/>
      <c r="CI2956" s="722"/>
      <c r="CJ2956" s="722"/>
      <c r="CK2956" s="722"/>
      <c r="CL2956" s="722"/>
      <c r="CM2956" s="722"/>
      <c r="CN2956" s="722"/>
      <c r="CO2956" s="722"/>
      <c r="CP2956" s="722"/>
      <c r="CQ2956" s="722"/>
      <c r="CR2956" s="722"/>
      <c r="CS2956" s="722"/>
    </row>
    <row r="2957" spans="1:97" s="1376" customFormat="1">
      <c r="A2957" s="722"/>
      <c r="B2957" s="722"/>
      <c r="C2957" s="722"/>
      <c r="D2957" s="722"/>
      <c r="E2957" s="722"/>
      <c r="F2957" s="757"/>
      <c r="G2957" s="757"/>
      <c r="H2957" s="757"/>
      <c r="I2957" s="757"/>
      <c r="J2957" s="757"/>
      <c r="K2957" s="758"/>
      <c r="L2957" s="758"/>
      <c r="M2957" s="722"/>
      <c r="N2957" s="736"/>
      <c r="O2957" s="736"/>
      <c r="P2957" s="736"/>
      <c r="Q2957" s="736"/>
      <c r="R2957" s="736"/>
      <c r="S2957" s="736"/>
      <c r="T2957" s="736"/>
      <c r="U2957" s="736"/>
      <c r="BA2957" s="722"/>
      <c r="BB2957" s="722"/>
      <c r="BC2957" s="722"/>
      <c r="BD2957" s="722"/>
      <c r="BE2957" s="722"/>
      <c r="BF2957" s="722"/>
      <c r="BG2957" s="722"/>
      <c r="BH2957" s="722"/>
      <c r="BI2957" s="722"/>
      <c r="BJ2957" s="722"/>
      <c r="BK2957" s="722"/>
      <c r="BL2957" s="722"/>
      <c r="BM2957" s="722"/>
      <c r="BN2957" s="722"/>
      <c r="BO2957" s="722"/>
      <c r="BP2957" s="722"/>
      <c r="BQ2957" s="722"/>
      <c r="BR2957" s="722"/>
      <c r="BS2957" s="722"/>
      <c r="BT2957" s="722"/>
      <c r="BU2957" s="722"/>
      <c r="BV2957" s="722"/>
      <c r="BW2957" s="722"/>
      <c r="BX2957" s="722"/>
      <c r="BY2957" s="722"/>
      <c r="BZ2957" s="722"/>
      <c r="CA2957" s="722"/>
      <c r="CB2957" s="722"/>
      <c r="CC2957" s="722"/>
      <c r="CD2957" s="722"/>
      <c r="CE2957" s="722"/>
      <c r="CF2957" s="722"/>
      <c r="CG2957" s="722"/>
      <c r="CH2957" s="722"/>
      <c r="CI2957" s="722"/>
      <c r="CJ2957" s="722"/>
      <c r="CK2957" s="722"/>
      <c r="CL2957" s="722"/>
      <c r="CM2957" s="722"/>
      <c r="CN2957" s="722"/>
      <c r="CO2957" s="722"/>
      <c r="CP2957" s="722"/>
      <c r="CQ2957" s="722"/>
      <c r="CR2957" s="722"/>
      <c r="CS2957" s="722"/>
    </row>
    <row r="2958" spans="1:97" s="1376" customFormat="1">
      <c r="A2958" s="722"/>
      <c r="B2958" s="722"/>
      <c r="C2958" s="722"/>
      <c r="D2958" s="722"/>
      <c r="E2958" s="722"/>
      <c r="F2958" s="757"/>
      <c r="G2958" s="757"/>
      <c r="H2958" s="757"/>
      <c r="I2958" s="757"/>
      <c r="J2958" s="757"/>
      <c r="K2958" s="758"/>
      <c r="L2958" s="758"/>
      <c r="M2958" s="722"/>
      <c r="N2958" s="736"/>
      <c r="O2958" s="736"/>
      <c r="P2958" s="736"/>
      <c r="Q2958" s="736"/>
      <c r="R2958" s="736"/>
      <c r="S2958" s="736"/>
      <c r="T2958" s="736"/>
      <c r="U2958" s="736"/>
      <c r="BA2958" s="722"/>
      <c r="BB2958" s="722"/>
      <c r="BC2958" s="722"/>
      <c r="BD2958" s="722"/>
      <c r="BE2958" s="722"/>
      <c r="BF2958" s="722"/>
      <c r="BG2958" s="722"/>
      <c r="BH2958" s="722"/>
      <c r="BI2958" s="722"/>
      <c r="BJ2958" s="722"/>
      <c r="BK2958" s="722"/>
      <c r="BL2958" s="722"/>
      <c r="BM2958" s="722"/>
      <c r="BN2958" s="722"/>
      <c r="BO2958" s="722"/>
      <c r="BP2958" s="722"/>
      <c r="BQ2958" s="722"/>
      <c r="BR2958" s="722"/>
      <c r="BS2958" s="722"/>
      <c r="BT2958" s="722"/>
      <c r="BU2958" s="722"/>
      <c r="BV2958" s="722"/>
      <c r="BW2958" s="722"/>
      <c r="BX2958" s="722"/>
      <c r="BY2958" s="722"/>
      <c r="BZ2958" s="722"/>
      <c r="CA2958" s="722"/>
      <c r="CB2958" s="722"/>
      <c r="CC2958" s="722"/>
      <c r="CD2958" s="722"/>
      <c r="CE2958" s="722"/>
      <c r="CF2958" s="722"/>
      <c r="CG2958" s="722"/>
      <c r="CH2958" s="722"/>
      <c r="CI2958" s="722"/>
      <c r="CJ2958" s="722"/>
      <c r="CK2958" s="722"/>
      <c r="CL2958" s="722"/>
      <c r="CM2958" s="722"/>
      <c r="CN2958" s="722"/>
      <c r="CO2958" s="722"/>
      <c r="CP2958" s="722"/>
      <c r="CQ2958" s="722"/>
      <c r="CR2958" s="722"/>
      <c r="CS2958" s="722"/>
    </row>
    <row r="2959" spans="1:97" s="1376" customFormat="1">
      <c r="A2959" s="722"/>
      <c r="B2959" s="722"/>
      <c r="C2959" s="722"/>
      <c r="D2959" s="722"/>
      <c r="E2959" s="722"/>
      <c r="F2959" s="757"/>
      <c r="G2959" s="757"/>
      <c r="H2959" s="757"/>
      <c r="I2959" s="757"/>
      <c r="J2959" s="757"/>
      <c r="K2959" s="758"/>
      <c r="L2959" s="758"/>
      <c r="M2959" s="722"/>
      <c r="N2959" s="736"/>
      <c r="O2959" s="736"/>
      <c r="P2959" s="736"/>
      <c r="Q2959" s="736"/>
      <c r="R2959" s="736"/>
      <c r="S2959" s="736"/>
      <c r="T2959" s="736"/>
      <c r="U2959" s="736"/>
      <c r="BA2959" s="722"/>
      <c r="BB2959" s="722"/>
      <c r="BC2959" s="722"/>
      <c r="BD2959" s="722"/>
      <c r="BE2959" s="722"/>
      <c r="BF2959" s="722"/>
      <c r="BG2959" s="722"/>
      <c r="BH2959" s="722"/>
      <c r="BI2959" s="722"/>
      <c r="BJ2959" s="722"/>
      <c r="BK2959" s="722"/>
      <c r="BL2959" s="722"/>
      <c r="BM2959" s="722"/>
      <c r="BN2959" s="722"/>
      <c r="BO2959" s="722"/>
      <c r="BP2959" s="722"/>
      <c r="BQ2959" s="722"/>
      <c r="BR2959" s="722"/>
      <c r="BS2959" s="722"/>
      <c r="BT2959" s="722"/>
      <c r="BU2959" s="722"/>
      <c r="BV2959" s="722"/>
      <c r="BW2959" s="722"/>
      <c r="BX2959" s="722"/>
      <c r="BY2959" s="722"/>
      <c r="BZ2959" s="722"/>
      <c r="CA2959" s="722"/>
      <c r="CB2959" s="722"/>
      <c r="CC2959" s="722"/>
      <c r="CD2959" s="722"/>
      <c r="CE2959" s="722"/>
      <c r="CF2959" s="722"/>
      <c r="CG2959" s="722"/>
      <c r="CH2959" s="722"/>
      <c r="CI2959" s="722"/>
      <c r="CJ2959" s="722"/>
      <c r="CK2959" s="722"/>
      <c r="CL2959" s="722"/>
      <c r="CM2959" s="722"/>
      <c r="CN2959" s="722"/>
      <c r="CO2959" s="722"/>
      <c r="CP2959" s="722"/>
      <c r="CQ2959" s="722"/>
      <c r="CR2959" s="722"/>
      <c r="CS2959" s="722"/>
    </row>
    <row r="2960" spans="1:97" s="1376" customFormat="1">
      <c r="A2960" s="722"/>
      <c r="B2960" s="722"/>
      <c r="C2960" s="722"/>
      <c r="D2960" s="722"/>
      <c r="E2960" s="722"/>
      <c r="F2960" s="757"/>
      <c r="G2960" s="757"/>
      <c r="H2960" s="757"/>
      <c r="I2960" s="757"/>
      <c r="J2960" s="757"/>
      <c r="K2960" s="758"/>
      <c r="L2960" s="758"/>
      <c r="M2960" s="722"/>
      <c r="N2960" s="736"/>
      <c r="O2960" s="736"/>
      <c r="P2960" s="736"/>
      <c r="Q2960" s="736"/>
      <c r="R2960" s="736"/>
      <c r="S2960" s="736"/>
      <c r="T2960" s="736"/>
      <c r="U2960" s="736"/>
      <c r="BA2960" s="722"/>
      <c r="BB2960" s="722"/>
      <c r="BC2960" s="722"/>
      <c r="BD2960" s="722"/>
      <c r="BE2960" s="722"/>
      <c r="BF2960" s="722"/>
      <c r="BG2960" s="722"/>
      <c r="BH2960" s="722"/>
      <c r="BI2960" s="722"/>
      <c r="BJ2960" s="722"/>
      <c r="BK2960" s="722"/>
      <c r="BL2960" s="722"/>
      <c r="BM2960" s="722"/>
      <c r="BN2960" s="722"/>
      <c r="BO2960" s="722"/>
      <c r="BP2960" s="722"/>
      <c r="BQ2960" s="722"/>
      <c r="BR2960" s="722"/>
      <c r="BS2960" s="722"/>
      <c r="BT2960" s="722"/>
      <c r="BU2960" s="722"/>
      <c r="BV2960" s="722"/>
      <c r="BW2960" s="722"/>
      <c r="BX2960" s="722"/>
      <c r="BY2960" s="722"/>
      <c r="BZ2960" s="722"/>
      <c r="CA2960" s="722"/>
      <c r="CB2960" s="722"/>
      <c r="CC2960" s="722"/>
      <c r="CD2960" s="722"/>
      <c r="CE2960" s="722"/>
      <c r="CF2960" s="722"/>
      <c r="CG2960" s="722"/>
      <c r="CH2960" s="722"/>
      <c r="CI2960" s="722"/>
      <c r="CJ2960" s="722"/>
      <c r="CK2960" s="722"/>
      <c r="CL2960" s="722"/>
      <c r="CM2960" s="722"/>
      <c r="CN2960" s="722"/>
      <c r="CO2960" s="722"/>
      <c r="CP2960" s="722"/>
      <c r="CQ2960" s="722"/>
      <c r="CR2960" s="722"/>
      <c r="CS2960" s="722"/>
    </row>
    <row r="2961" spans="1:97" s="1376" customFormat="1">
      <c r="A2961" s="722"/>
      <c r="B2961" s="722"/>
      <c r="C2961" s="722"/>
      <c r="D2961" s="722"/>
      <c r="E2961" s="722"/>
      <c r="F2961" s="757"/>
      <c r="G2961" s="757"/>
      <c r="H2961" s="757"/>
      <c r="I2961" s="757"/>
      <c r="J2961" s="757"/>
      <c r="K2961" s="758"/>
      <c r="L2961" s="758"/>
      <c r="M2961" s="722"/>
      <c r="N2961" s="736"/>
      <c r="O2961" s="736"/>
      <c r="P2961" s="736"/>
      <c r="Q2961" s="736"/>
      <c r="R2961" s="736"/>
      <c r="S2961" s="736"/>
      <c r="T2961" s="736"/>
      <c r="U2961" s="736"/>
      <c r="BA2961" s="722"/>
      <c r="BB2961" s="722"/>
      <c r="BC2961" s="722"/>
      <c r="BD2961" s="722"/>
      <c r="BE2961" s="722"/>
      <c r="BF2961" s="722"/>
      <c r="BG2961" s="722"/>
      <c r="BH2961" s="722"/>
      <c r="BI2961" s="722"/>
      <c r="BJ2961" s="722"/>
      <c r="BK2961" s="722"/>
      <c r="BL2961" s="722"/>
      <c r="BM2961" s="722"/>
      <c r="BN2961" s="722"/>
      <c r="BO2961" s="722"/>
      <c r="BP2961" s="722"/>
      <c r="BQ2961" s="722"/>
      <c r="BR2961" s="722"/>
      <c r="BS2961" s="722"/>
      <c r="BT2961" s="722"/>
      <c r="BU2961" s="722"/>
      <c r="BV2961" s="722"/>
      <c r="BW2961" s="722"/>
      <c r="BX2961" s="722"/>
      <c r="BY2961" s="722"/>
      <c r="BZ2961" s="722"/>
      <c r="CA2961" s="722"/>
      <c r="CB2961" s="722"/>
      <c r="CC2961" s="722"/>
      <c r="CD2961" s="722"/>
      <c r="CE2961" s="722"/>
      <c r="CF2961" s="722"/>
      <c r="CG2961" s="722"/>
      <c r="CH2961" s="722"/>
      <c r="CI2961" s="722"/>
      <c r="CJ2961" s="722"/>
      <c r="CK2961" s="722"/>
      <c r="CL2961" s="722"/>
      <c r="CM2961" s="722"/>
      <c r="CN2961" s="722"/>
      <c r="CO2961" s="722"/>
      <c r="CP2961" s="722"/>
      <c r="CQ2961" s="722"/>
      <c r="CR2961" s="722"/>
      <c r="CS2961" s="722"/>
    </row>
    <row r="2962" spans="1:97" s="1376" customFormat="1">
      <c r="A2962" s="722"/>
      <c r="B2962" s="722"/>
      <c r="C2962" s="722"/>
      <c r="D2962" s="722"/>
      <c r="E2962" s="722"/>
      <c r="F2962" s="757"/>
      <c r="G2962" s="757"/>
      <c r="H2962" s="757"/>
      <c r="I2962" s="757"/>
      <c r="J2962" s="757"/>
      <c r="K2962" s="758"/>
      <c r="L2962" s="758"/>
      <c r="M2962" s="722"/>
      <c r="N2962" s="736"/>
      <c r="O2962" s="736"/>
      <c r="P2962" s="736"/>
      <c r="Q2962" s="736"/>
      <c r="R2962" s="736"/>
      <c r="S2962" s="736"/>
      <c r="T2962" s="736"/>
      <c r="U2962" s="736"/>
      <c r="BA2962" s="722"/>
      <c r="BB2962" s="722"/>
      <c r="BC2962" s="722"/>
      <c r="BD2962" s="722"/>
      <c r="BE2962" s="722"/>
      <c r="BF2962" s="722"/>
      <c r="BG2962" s="722"/>
      <c r="BH2962" s="722"/>
      <c r="BI2962" s="722"/>
      <c r="BJ2962" s="722"/>
      <c r="BK2962" s="722"/>
      <c r="BL2962" s="722"/>
      <c r="BM2962" s="722"/>
      <c r="BN2962" s="722"/>
      <c r="BO2962" s="722"/>
      <c r="BP2962" s="722"/>
      <c r="BQ2962" s="722"/>
      <c r="BR2962" s="722"/>
      <c r="BS2962" s="722"/>
      <c r="BT2962" s="722"/>
      <c r="BU2962" s="722"/>
      <c r="BV2962" s="722"/>
      <c r="BW2962" s="722"/>
      <c r="BX2962" s="722"/>
      <c r="BY2962" s="722"/>
      <c r="BZ2962" s="722"/>
      <c r="CA2962" s="722"/>
      <c r="CB2962" s="722"/>
      <c r="CC2962" s="722"/>
      <c r="CD2962" s="722"/>
      <c r="CE2962" s="722"/>
      <c r="CF2962" s="722"/>
      <c r="CG2962" s="722"/>
      <c r="CH2962" s="722"/>
      <c r="CI2962" s="722"/>
      <c r="CJ2962" s="722"/>
      <c r="CK2962" s="722"/>
      <c r="CL2962" s="722"/>
      <c r="CM2962" s="722"/>
      <c r="CN2962" s="722"/>
      <c r="CO2962" s="722"/>
      <c r="CP2962" s="722"/>
      <c r="CQ2962" s="722"/>
      <c r="CR2962" s="722"/>
      <c r="CS2962" s="722"/>
    </row>
    <row r="2963" spans="1:97" s="1376" customFormat="1">
      <c r="A2963" s="722"/>
      <c r="B2963" s="722"/>
      <c r="C2963" s="722"/>
      <c r="D2963" s="722"/>
      <c r="E2963" s="722"/>
      <c r="F2963" s="757"/>
      <c r="G2963" s="757"/>
      <c r="H2963" s="757"/>
      <c r="I2963" s="757"/>
      <c r="J2963" s="757"/>
      <c r="K2963" s="758"/>
      <c r="L2963" s="758"/>
      <c r="M2963" s="722"/>
      <c r="N2963" s="736"/>
      <c r="O2963" s="736"/>
      <c r="P2963" s="736"/>
      <c r="Q2963" s="736"/>
      <c r="R2963" s="736"/>
      <c r="S2963" s="736"/>
      <c r="T2963" s="736"/>
      <c r="U2963" s="736"/>
      <c r="BA2963" s="722"/>
      <c r="BB2963" s="722"/>
      <c r="BC2963" s="722"/>
      <c r="BD2963" s="722"/>
      <c r="BE2963" s="722"/>
      <c r="BF2963" s="722"/>
      <c r="BG2963" s="722"/>
      <c r="BH2963" s="722"/>
      <c r="BI2963" s="722"/>
      <c r="BJ2963" s="722"/>
      <c r="BK2963" s="722"/>
      <c r="BL2963" s="722"/>
      <c r="BM2963" s="722"/>
      <c r="BN2963" s="722"/>
      <c r="BO2963" s="722"/>
      <c r="BP2963" s="722"/>
      <c r="BQ2963" s="722"/>
      <c r="BR2963" s="722"/>
      <c r="BS2963" s="722"/>
      <c r="BT2963" s="722"/>
      <c r="BU2963" s="722"/>
      <c r="BV2963" s="722"/>
      <c r="BW2963" s="722"/>
      <c r="BX2963" s="722"/>
      <c r="BY2963" s="722"/>
      <c r="BZ2963" s="722"/>
      <c r="CA2963" s="722"/>
      <c r="CB2963" s="722"/>
      <c r="CC2963" s="722"/>
      <c r="CD2963" s="722"/>
      <c r="CE2963" s="722"/>
      <c r="CF2963" s="722"/>
      <c r="CG2963" s="722"/>
      <c r="CH2963" s="722"/>
      <c r="CI2963" s="722"/>
      <c r="CJ2963" s="722"/>
      <c r="CK2963" s="722"/>
      <c r="CL2963" s="722"/>
      <c r="CM2963" s="722"/>
      <c r="CN2963" s="722"/>
      <c r="CO2963" s="722"/>
      <c r="CP2963" s="722"/>
      <c r="CQ2963" s="722"/>
      <c r="CR2963" s="722"/>
      <c r="CS2963" s="722"/>
    </row>
    <row r="2964" spans="1:97" s="1376" customFormat="1">
      <c r="A2964" s="722"/>
      <c r="B2964" s="722"/>
      <c r="C2964" s="722"/>
      <c r="D2964" s="722"/>
      <c r="E2964" s="722"/>
      <c r="F2964" s="757"/>
      <c r="G2964" s="757"/>
      <c r="H2964" s="757"/>
      <c r="I2964" s="757"/>
      <c r="J2964" s="757"/>
      <c r="K2964" s="758"/>
      <c r="L2964" s="758"/>
      <c r="M2964" s="722"/>
      <c r="N2964" s="736"/>
      <c r="O2964" s="736"/>
      <c r="P2964" s="736"/>
      <c r="Q2964" s="736"/>
      <c r="R2964" s="736"/>
      <c r="S2964" s="736"/>
      <c r="T2964" s="736"/>
      <c r="U2964" s="736"/>
      <c r="BA2964" s="722"/>
      <c r="BB2964" s="722"/>
      <c r="BC2964" s="722"/>
      <c r="BD2964" s="722"/>
      <c r="BE2964" s="722"/>
      <c r="BF2964" s="722"/>
      <c r="BG2964" s="722"/>
      <c r="BH2964" s="722"/>
      <c r="BI2964" s="722"/>
      <c r="BJ2964" s="722"/>
      <c r="BK2964" s="722"/>
      <c r="BL2964" s="722"/>
      <c r="BM2964" s="722"/>
      <c r="BN2964" s="722"/>
      <c r="BO2964" s="722"/>
      <c r="BP2964" s="722"/>
      <c r="BQ2964" s="722"/>
      <c r="BR2964" s="722"/>
      <c r="BS2964" s="722"/>
      <c r="BT2964" s="722"/>
      <c r="BU2964" s="722"/>
      <c r="BV2964" s="722"/>
      <c r="BW2964" s="722"/>
      <c r="BX2964" s="722"/>
      <c r="BY2964" s="722"/>
      <c r="BZ2964" s="722"/>
      <c r="CA2964" s="722"/>
      <c r="CB2964" s="722"/>
      <c r="CC2964" s="722"/>
      <c r="CD2964" s="722"/>
      <c r="CE2964" s="722"/>
      <c r="CF2964" s="722"/>
      <c r="CG2964" s="722"/>
      <c r="CH2964" s="722"/>
      <c r="CI2964" s="722"/>
      <c r="CJ2964" s="722"/>
      <c r="CK2964" s="722"/>
      <c r="CL2964" s="722"/>
      <c r="CM2964" s="722"/>
      <c r="CN2964" s="722"/>
      <c r="CO2964" s="722"/>
      <c r="CP2964" s="722"/>
      <c r="CQ2964" s="722"/>
      <c r="CR2964" s="722"/>
      <c r="CS2964" s="722"/>
    </row>
    <row r="2965" spans="1:97" s="1376" customFormat="1">
      <c r="A2965" s="722"/>
      <c r="B2965" s="722"/>
      <c r="C2965" s="722"/>
      <c r="D2965" s="722"/>
      <c r="E2965" s="722"/>
      <c r="F2965" s="757"/>
      <c r="G2965" s="757"/>
      <c r="H2965" s="757"/>
      <c r="I2965" s="757"/>
      <c r="J2965" s="757"/>
      <c r="K2965" s="758"/>
      <c r="L2965" s="758"/>
      <c r="M2965" s="722"/>
      <c r="N2965" s="736"/>
      <c r="O2965" s="736"/>
      <c r="P2965" s="736"/>
      <c r="Q2965" s="736"/>
      <c r="R2965" s="736"/>
      <c r="S2965" s="736"/>
      <c r="T2965" s="736"/>
      <c r="U2965" s="736"/>
      <c r="BA2965" s="722"/>
      <c r="BB2965" s="722"/>
      <c r="BC2965" s="722"/>
      <c r="BD2965" s="722"/>
      <c r="BE2965" s="722"/>
      <c r="BF2965" s="722"/>
      <c r="BG2965" s="722"/>
      <c r="BH2965" s="722"/>
      <c r="BI2965" s="722"/>
      <c r="BJ2965" s="722"/>
      <c r="BK2965" s="722"/>
      <c r="BL2965" s="722"/>
      <c r="BM2965" s="722"/>
      <c r="BN2965" s="722"/>
      <c r="BO2965" s="722"/>
      <c r="BP2965" s="722"/>
      <c r="BQ2965" s="722"/>
      <c r="BR2965" s="722"/>
      <c r="BS2965" s="722"/>
      <c r="BT2965" s="722"/>
      <c r="BU2965" s="722"/>
      <c r="BV2965" s="722"/>
      <c r="BW2965" s="722"/>
      <c r="BX2965" s="722"/>
      <c r="BY2965" s="722"/>
      <c r="BZ2965" s="722"/>
      <c r="CA2965" s="722"/>
      <c r="CB2965" s="722"/>
      <c r="CC2965" s="722"/>
      <c r="CD2965" s="722"/>
      <c r="CE2965" s="722"/>
      <c r="CF2965" s="722"/>
      <c r="CG2965" s="722"/>
      <c r="CH2965" s="722"/>
      <c r="CI2965" s="722"/>
      <c r="CJ2965" s="722"/>
      <c r="CK2965" s="722"/>
      <c r="CL2965" s="722"/>
      <c r="CM2965" s="722"/>
      <c r="CN2965" s="722"/>
      <c r="CO2965" s="722"/>
      <c r="CP2965" s="722"/>
      <c r="CQ2965" s="722"/>
      <c r="CR2965" s="722"/>
      <c r="CS2965" s="722"/>
    </row>
    <row r="2966" spans="1:97" s="1376" customFormat="1">
      <c r="A2966" s="722"/>
      <c r="B2966" s="722"/>
      <c r="C2966" s="722"/>
      <c r="D2966" s="722"/>
      <c r="E2966" s="722"/>
      <c r="F2966" s="757"/>
      <c r="G2966" s="757"/>
      <c r="H2966" s="757"/>
      <c r="I2966" s="757"/>
      <c r="J2966" s="757"/>
      <c r="K2966" s="758"/>
      <c r="L2966" s="758"/>
      <c r="M2966" s="722"/>
      <c r="N2966" s="736"/>
      <c r="O2966" s="736"/>
      <c r="P2966" s="736"/>
      <c r="Q2966" s="736"/>
      <c r="R2966" s="736"/>
      <c r="S2966" s="736"/>
      <c r="T2966" s="736"/>
      <c r="U2966" s="736"/>
      <c r="BA2966" s="722"/>
      <c r="BB2966" s="722"/>
      <c r="BC2966" s="722"/>
      <c r="BD2966" s="722"/>
      <c r="BE2966" s="722"/>
      <c r="BF2966" s="722"/>
      <c r="BG2966" s="722"/>
      <c r="BH2966" s="722"/>
      <c r="BI2966" s="722"/>
      <c r="BJ2966" s="722"/>
      <c r="BK2966" s="722"/>
      <c r="BL2966" s="722"/>
      <c r="BM2966" s="722"/>
      <c r="BN2966" s="722"/>
      <c r="BO2966" s="722"/>
      <c r="BP2966" s="722"/>
      <c r="BQ2966" s="722"/>
      <c r="BR2966" s="722"/>
      <c r="BS2966" s="722"/>
      <c r="BT2966" s="722"/>
      <c r="BU2966" s="722"/>
      <c r="BV2966" s="722"/>
      <c r="BW2966" s="722"/>
      <c r="BX2966" s="722"/>
      <c r="BY2966" s="722"/>
      <c r="BZ2966" s="722"/>
      <c r="CA2966" s="722"/>
      <c r="CB2966" s="722"/>
      <c r="CC2966" s="722"/>
      <c r="CD2966" s="722"/>
      <c r="CE2966" s="722"/>
      <c r="CF2966" s="722"/>
      <c r="CG2966" s="722"/>
      <c r="CH2966" s="722"/>
      <c r="CI2966" s="722"/>
      <c r="CJ2966" s="722"/>
      <c r="CK2966" s="722"/>
      <c r="CL2966" s="722"/>
      <c r="CM2966" s="722"/>
      <c r="CN2966" s="722"/>
      <c r="CO2966" s="722"/>
      <c r="CP2966" s="722"/>
      <c r="CQ2966" s="722"/>
      <c r="CR2966" s="722"/>
      <c r="CS2966" s="722"/>
    </row>
    <row r="2967" spans="1:97" s="1376" customFormat="1">
      <c r="A2967" s="722"/>
      <c r="B2967" s="722"/>
      <c r="C2967" s="722"/>
      <c r="D2967" s="722"/>
      <c r="E2967" s="722"/>
      <c r="F2967" s="757"/>
      <c r="G2967" s="757"/>
      <c r="H2967" s="757"/>
      <c r="I2967" s="757"/>
      <c r="J2967" s="757"/>
      <c r="K2967" s="758"/>
      <c r="L2967" s="758"/>
      <c r="M2967" s="722"/>
      <c r="N2967" s="736"/>
      <c r="O2967" s="736"/>
      <c r="P2967" s="736"/>
      <c r="Q2967" s="736"/>
      <c r="R2967" s="736"/>
      <c r="S2967" s="736"/>
      <c r="T2967" s="736"/>
      <c r="U2967" s="736"/>
      <c r="BA2967" s="722"/>
      <c r="BB2967" s="722"/>
      <c r="BC2967" s="722"/>
      <c r="BD2967" s="722"/>
      <c r="BE2967" s="722"/>
      <c r="BF2967" s="722"/>
      <c r="BG2967" s="722"/>
      <c r="BH2967" s="722"/>
      <c r="BI2967" s="722"/>
      <c r="BJ2967" s="722"/>
      <c r="BK2967" s="722"/>
      <c r="BL2967" s="722"/>
      <c r="BM2967" s="722"/>
      <c r="BN2967" s="722"/>
      <c r="BO2967" s="722"/>
      <c r="BP2967" s="722"/>
      <c r="BQ2967" s="722"/>
      <c r="BR2967" s="722"/>
      <c r="BS2967" s="722"/>
      <c r="BT2967" s="722"/>
      <c r="BU2967" s="722"/>
      <c r="BV2967" s="722"/>
      <c r="BW2967" s="722"/>
      <c r="BX2967" s="722"/>
      <c r="BY2967" s="722"/>
      <c r="BZ2967" s="722"/>
      <c r="CA2967" s="722"/>
      <c r="CB2967" s="722"/>
      <c r="CC2967" s="722"/>
      <c r="CD2967" s="722"/>
      <c r="CE2967" s="722"/>
      <c r="CF2967" s="722"/>
      <c r="CG2967" s="722"/>
      <c r="CH2967" s="722"/>
      <c r="CI2967" s="722"/>
      <c r="CJ2967" s="722"/>
      <c r="CK2967" s="722"/>
      <c r="CL2967" s="722"/>
      <c r="CM2967" s="722"/>
      <c r="CN2967" s="722"/>
      <c r="CO2967" s="722"/>
      <c r="CP2967" s="722"/>
      <c r="CQ2967" s="722"/>
      <c r="CR2967" s="722"/>
      <c r="CS2967" s="722"/>
    </row>
    <row r="2968" spans="1:97" s="1376" customFormat="1">
      <c r="A2968" s="722"/>
      <c r="B2968" s="722"/>
      <c r="C2968" s="722"/>
      <c r="D2968" s="722"/>
      <c r="E2968" s="722"/>
      <c r="F2968" s="757"/>
      <c r="G2968" s="757"/>
      <c r="H2968" s="757"/>
      <c r="I2968" s="757"/>
      <c r="J2968" s="757"/>
      <c r="K2968" s="758"/>
      <c r="L2968" s="758"/>
      <c r="M2968" s="722"/>
      <c r="N2968" s="736"/>
      <c r="O2968" s="736"/>
      <c r="P2968" s="736"/>
      <c r="Q2968" s="736"/>
      <c r="R2968" s="736"/>
      <c r="S2968" s="736"/>
      <c r="T2968" s="736"/>
      <c r="U2968" s="736"/>
      <c r="BA2968" s="722"/>
      <c r="BB2968" s="722"/>
      <c r="BC2968" s="722"/>
      <c r="BD2968" s="722"/>
      <c r="BE2968" s="722"/>
      <c r="BF2968" s="722"/>
      <c r="BG2968" s="722"/>
      <c r="BH2968" s="722"/>
      <c r="BI2968" s="722"/>
      <c r="BJ2968" s="722"/>
      <c r="BK2968" s="722"/>
      <c r="BL2968" s="722"/>
      <c r="BM2968" s="722"/>
      <c r="BN2968" s="722"/>
      <c r="BO2968" s="722"/>
      <c r="BP2968" s="722"/>
      <c r="BQ2968" s="722"/>
      <c r="BR2968" s="722"/>
      <c r="BS2968" s="722"/>
      <c r="BT2968" s="722"/>
      <c r="BU2968" s="722"/>
      <c r="BV2968" s="722"/>
      <c r="BW2968" s="722"/>
      <c r="BX2968" s="722"/>
      <c r="BY2968" s="722"/>
      <c r="BZ2968" s="722"/>
      <c r="CA2968" s="722"/>
      <c r="CB2968" s="722"/>
      <c r="CC2968" s="722"/>
      <c r="CD2968" s="722"/>
      <c r="CE2968" s="722"/>
      <c r="CF2968" s="722"/>
      <c r="CG2968" s="722"/>
      <c r="CH2968" s="722"/>
      <c r="CI2968" s="722"/>
      <c r="CJ2968" s="722"/>
      <c r="CK2968" s="722"/>
      <c r="CL2968" s="722"/>
      <c r="CM2968" s="722"/>
      <c r="CN2968" s="722"/>
      <c r="CO2968" s="722"/>
      <c r="CP2968" s="722"/>
      <c r="CQ2968" s="722"/>
      <c r="CR2968" s="722"/>
      <c r="CS2968" s="722"/>
    </row>
    <row r="2969" spans="1:97" s="1376" customFormat="1">
      <c r="A2969" s="722"/>
      <c r="B2969" s="722"/>
      <c r="C2969" s="722"/>
      <c r="D2969" s="722"/>
      <c r="E2969" s="722"/>
      <c r="F2969" s="757"/>
      <c r="G2969" s="757"/>
      <c r="H2969" s="757"/>
      <c r="I2969" s="757"/>
      <c r="J2969" s="757"/>
      <c r="K2969" s="758"/>
      <c r="L2969" s="758"/>
      <c r="M2969" s="722"/>
      <c r="N2969" s="736"/>
      <c r="O2969" s="736"/>
      <c r="P2969" s="736"/>
      <c r="Q2969" s="736"/>
      <c r="R2969" s="736"/>
      <c r="S2969" s="736"/>
      <c r="T2969" s="736"/>
      <c r="U2969" s="736"/>
      <c r="BA2969" s="722"/>
      <c r="BB2969" s="722"/>
      <c r="BC2969" s="722"/>
      <c r="BD2969" s="722"/>
      <c r="BE2969" s="722"/>
      <c r="BF2969" s="722"/>
      <c r="BG2969" s="722"/>
      <c r="BH2969" s="722"/>
      <c r="BI2969" s="722"/>
      <c r="BJ2969" s="722"/>
      <c r="BK2969" s="722"/>
      <c r="BL2969" s="722"/>
      <c r="BM2969" s="722"/>
      <c r="BN2969" s="722"/>
      <c r="BO2969" s="722"/>
      <c r="BP2969" s="722"/>
      <c r="BQ2969" s="722"/>
      <c r="BR2969" s="722"/>
      <c r="BS2969" s="722"/>
      <c r="BT2969" s="722"/>
      <c r="BU2969" s="722"/>
      <c r="BV2969" s="722"/>
      <c r="BW2969" s="722"/>
      <c r="BX2969" s="722"/>
      <c r="BY2969" s="722"/>
      <c r="BZ2969" s="722"/>
      <c r="CA2969" s="722"/>
      <c r="CB2969" s="722"/>
      <c r="CC2969" s="722"/>
      <c r="CD2969" s="722"/>
      <c r="CE2969" s="722"/>
      <c r="CF2969" s="722"/>
      <c r="CG2969" s="722"/>
      <c r="CH2969" s="722"/>
      <c r="CI2969" s="722"/>
      <c r="CJ2969" s="722"/>
      <c r="CK2969" s="722"/>
      <c r="CL2969" s="722"/>
      <c r="CM2969" s="722"/>
      <c r="CN2969" s="722"/>
      <c r="CO2969" s="722"/>
      <c r="CP2969" s="722"/>
      <c r="CQ2969" s="722"/>
      <c r="CR2969" s="722"/>
      <c r="CS2969" s="722"/>
    </row>
    <row r="2970" spans="1:97" s="1376" customFormat="1">
      <c r="A2970" s="722"/>
      <c r="B2970" s="722"/>
      <c r="C2970" s="722"/>
      <c r="D2970" s="722"/>
      <c r="E2970" s="722"/>
      <c r="F2970" s="757"/>
      <c r="G2970" s="757"/>
      <c r="H2970" s="757"/>
      <c r="I2970" s="757"/>
      <c r="J2970" s="757"/>
      <c r="K2970" s="758"/>
      <c r="L2970" s="758"/>
      <c r="M2970" s="722"/>
      <c r="N2970" s="736"/>
      <c r="O2970" s="736"/>
      <c r="P2970" s="736"/>
      <c r="Q2970" s="736"/>
      <c r="R2970" s="736"/>
      <c r="S2970" s="736"/>
      <c r="T2970" s="736"/>
      <c r="U2970" s="736"/>
      <c r="BA2970" s="722"/>
      <c r="BB2970" s="722"/>
      <c r="BC2970" s="722"/>
      <c r="BD2970" s="722"/>
      <c r="BE2970" s="722"/>
      <c r="BF2970" s="722"/>
      <c r="BG2970" s="722"/>
      <c r="BH2970" s="722"/>
      <c r="BI2970" s="722"/>
      <c r="BJ2970" s="722"/>
      <c r="BK2970" s="722"/>
      <c r="BL2970" s="722"/>
      <c r="BM2970" s="722"/>
      <c r="BN2970" s="722"/>
      <c r="BO2970" s="722"/>
      <c r="BP2970" s="722"/>
      <c r="BQ2970" s="722"/>
      <c r="BR2970" s="722"/>
      <c r="BS2970" s="722"/>
      <c r="BT2970" s="722"/>
      <c r="BU2970" s="722"/>
      <c r="BV2970" s="722"/>
      <c r="BW2970" s="722"/>
      <c r="BX2970" s="722"/>
      <c r="BY2970" s="722"/>
      <c r="BZ2970" s="722"/>
      <c r="CA2970" s="722"/>
      <c r="CB2970" s="722"/>
      <c r="CC2970" s="722"/>
      <c r="CD2970" s="722"/>
      <c r="CE2970" s="722"/>
      <c r="CF2970" s="722"/>
      <c r="CG2970" s="722"/>
      <c r="CH2970" s="722"/>
      <c r="CI2970" s="722"/>
      <c r="CJ2970" s="722"/>
      <c r="CK2970" s="722"/>
      <c r="CL2970" s="722"/>
      <c r="CM2970" s="722"/>
      <c r="CN2970" s="722"/>
      <c r="CO2970" s="722"/>
      <c r="CP2970" s="722"/>
      <c r="CQ2970" s="722"/>
      <c r="CR2970" s="722"/>
      <c r="CS2970" s="722"/>
    </row>
    <row r="2971" spans="1:97" s="1376" customFormat="1">
      <c r="A2971" s="722"/>
      <c r="B2971" s="722"/>
      <c r="C2971" s="722"/>
      <c r="D2971" s="722"/>
      <c r="E2971" s="722"/>
      <c r="F2971" s="757"/>
      <c r="G2971" s="757"/>
      <c r="H2971" s="757"/>
      <c r="I2971" s="757"/>
      <c r="J2971" s="757"/>
      <c r="K2971" s="758"/>
      <c r="L2971" s="758"/>
      <c r="M2971" s="722"/>
      <c r="N2971" s="736"/>
      <c r="O2971" s="736"/>
      <c r="P2971" s="736"/>
      <c r="Q2971" s="736"/>
      <c r="R2971" s="736"/>
      <c r="S2971" s="736"/>
      <c r="T2971" s="736"/>
      <c r="U2971" s="736"/>
      <c r="BA2971" s="722"/>
      <c r="BB2971" s="722"/>
      <c r="BC2971" s="722"/>
      <c r="BD2971" s="722"/>
      <c r="BE2971" s="722"/>
      <c r="BF2971" s="722"/>
      <c r="BG2971" s="722"/>
      <c r="BH2971" s="722"/>
      <c r="BI2971" s="722"/>
      <c r="BJ2971" s="722"/>
      <c r="BK2971" s="722"/>
      <c r="BL2971" s="722"/>
      <c r="BM2971" s="722"/>
      <c r="BN2971" s="722"/>
      <c r="BO2971" s="722"/>
      <c r="BP2971" s="722"/>
      <c r="BQ2971" s="722"/>
      <c r="BR2971" s="722"/>
      <c r="BS2971" s="722"/>
      <c r="BT2971" s="722"/>
      <c r="BU2971" s="722"/>
      <c r="BV2971" s="722"/>
      <c r="BW2971" s="722"/>
      <c r="BX2971" s="722"/>
      <c r="BY2971" s="722"/>
      <c r="BZ2971" s="722"/>
      <c r="CA2971" s="722"/>
      <c r="CB2971" s="722"/>
      <c r="CC2971" s="722"/>
      <c r="CD2971" s="722"/>
      <c r="CE2971" s="722"/>
      <c r="CF2971" s="722"/>
      <c r="CG2971" s="722"/>
      <c r="CH2971" s="722"/>
      <c r="CI2971" s="722"/>
      <c r="CJ2971" s="722"/>
      <c r="CK2971" s="722"/>
      <c r="CL2971" s="722"/>
      <c r="CM2971" s="722"/>
      <c r="CN2971" s="722"/>
      <c r="CO2971" s="722"/>
      <c r="CP2971" s="722"/>
      <c r="CQ2971" s="722"/>
      <c r="CR2971" s="722"/>
      <c r="CS2971" s="722"/>
    </row>
    <row r="2972" spans="1:97" s="1376" customFormat="1">
      <c r="A2972" s="722"/>
      <c r="B2972" s="722"/>
      <c r="C2972" s="722"/>
      <c r="D2972" s="722"/>
      <c r="E2972" s="722"/>
      <c r="F2972" s="757"/>
      <c r="G2972" s="757"/>
      <c r="H2972" s="757"/>
      <c r="I2972" s="757"/>
      <c r="J2972" s="757"/>
      <c r="K2972" s="758"/>
      <c r="L2972" s="758"/>
      <c r="M2972" s="722"/>
      <c r="N2972" s="736"/>
      <c r="O2972" s="736"/>
      <c r="P2972" s="736"/>
      <c r="Q2972" s="736"/>
      <c r="R2972" s="736"/>
      <c r="S2972" s="736"/>
      <c r="T2972" s="736"/>
      <c r="U2972" s="736"/>
      <c r="BA2972" s="722"/>
      <c r="BB2972" s="722"/>
      <c r="BC2972" s="722"/>
      <c r="BD2972" s="722"/>
      <c r="BE2972" s="722"/>
      <c r="BF2972" s="722"/>
      <c r="BG2972" s="722"/>
      <c r="BH2972" s="722"/>
      <c r="BI2972" s="722"/>
      <c r="BJ2972" s="722"/>
      <c r="BK2972" s="722"/>
      <c r="BL2972" s="722"/>
      <c r="BM2972" s="722"/>
      <c r="BN2972" s="722"/>
      <c r="BO2972" s="722"/>
      <c r="BP2972" s="722"/>
      <c r="BQ2972" s="722"/>
      <c r="BR2972" s="722"/>
      <c r="BS2972" s="722"/>
      <c r="BT2972" s="722"/>
      <c r="BU2972" s="722"/>
      <c r="BV2972" s="722"/>
      <c r="BW2972" s="722"/>
      <c r="BX2972" s="722"/>
      <c r="BY2972" s="722"/>
      <c r="BZ2972" s="722"/>
      <c r="CA2972" s="722"/>
      <c r="CB2972" s="722"/>
      <c r="CC2972" s="722"/>
      <c r="CD2972" s="722"/>
      <c r="CE2972" s="722"/>
      <c r="CF2972" s="722"/>
      <c r="CG2972" s="722"/>
      <c r="CH2972" s="722"/>
      <c r="CI2972" s="722"/>
      <c r="CJ2972" s="722"/>
      <c r="CK2972" s="722"/>
      <c r="CL2972" s="722"/>
      <c r="CM2972" s="722"/>
      <c r="CN2972" s="722"/>
      <c r="CO2972" s="722"/>
      <c r="CP2972" s="722"/>
      <c r="CQ2972" s="722"/>
      <c r="CR2972" s="722"/>
      <c r="CS2972" s="722"/>
    </row>
    <row r="2973" spans="1:97" s="1376" customFormat="1">
      <c r="A2973" s="722"/>
      <c r="B2973" s="722"/>
      <c r="C2973" s="722"/>
      <c r="D2973" s="722"/>
      <c r="E2973" s="722"/>
      <c r="F2973" s="757"/>
      <c r="G2973" s="757"/>
      <c r="H2973" s="757"/>
      <c r="I2973" s="757"/>
      <c r="J2973" s="757"/>
      <c r="K2973" s="758"/>
      <c r="L2973" s="758"/>
      <c r="M2973" s="722"/>
      <c r="N2973" s="736"/>
      <c r="O2973" s="736"/>
      <c r="P2973" s="736"/>
      <c r="Q2973" s="736"/>
      <c r="R2973" s="736"/>
      <c r="S2973" s="736"/>
      <c r="T2973" s="736"/>
      <c r="U2973" s="736"/>
      <c r="BA2973" s="722"/>
      <c r="BB2973" s="722"/>
      <c r="BC2973" s="722"/>
      <c r="BD2973" s="722"/>
      <c r="BE2973" s="722"/>
      <c r="BF2973" s="722"/>
      <c r="BG2973" s="722"/>
      <c r="BH2973" s="722"/>
      <c r="BI2973" s="722"/>
      <c r="BJ2973" s="722"/>
      <c r="BK2973" s="722"/>
      <c r="BL2973" s="722"/>
      <c r="BM2973" s="722"/>
      <c r="BN2973" s="722"/>
      <c r="BO2973" s="722"/>
      <c r="BP2973" s="722"/>
      <c r="BQ2973" s="722"/>
      <c r="BR2973" s="722"/>
      <c r="BS2973" s="722"/>
      <c r="BT2973" s="722"/>
      <c r="BU2973" s="722"/>
      <c r="BV2973" s="722"/>
      <c r="BW2973" s="722"/>
      <c r="BX2973" s="722"/>
      <c r="BY2973" s="722"/>
      <c r="BZ2973" s="722"/>
      <c r="CA2973" s="722"/>
      <c r="CB2973" s="722"/>
      <c r="CC2973" s="722"/>
      <c r="CD2973" s="722"/>
      <c r="CE2973" s="722"/>
      <c r="CF2973" s="722"/>
      <c r="CG2973" s="722"/>
      <c r="CH2973" s="722"/>
      <c r="CI2973" s="722"/>
      <c r="CJ2973" s="722"/>
      <c r="CK2973" s="722"/>
      <c r="CL2973" s="722"/>
      <c r="CM2973" s="722"/>
      <c r="CN2973" s="722"/>
      <c r="CO2973" s="722"/>
      <c r="CP2973" s="722"/>
      <c r="CQ2973" s="722"/>
      <c r="CR2973" s="722"/>
      <c r="CS2973" s="722"/>
    </row>
    <row r="2974" spans="1:97" s="1376" customFormat="1">
      <c r="A2974" s="722"/>
      <c r="B2974" s="722"/>
      <c r="C2974" s="722"/>
      <c r="D2974" s="722"/>
      <c r="E2974" s="722"/>
      <c r="F2974" s="757"/>
      <c r="G2974" s="757"/>
      <c r="H2974" s="757"/>
      <c r="I2974" s="757"/>
      <c r="J2974" s="757"/>
      <c r="K2974" s="758"/>
      <c r="L2974" s="758"/>
      <c r="M2974" s="722"/>
      <c r="N2974" s="736"/>
      <c r="O2974" s="736"/>
      <c r="P2974" s="736"/>
      <c r="Q2974" s="736"/>
      <c r="R2974" s="736"/>
      <c r="S2974" s="736"/>
      <c r="T2974" s="736"/>
      <c r="U2974" s="736"/>
      <c r="BA2974" s="722"/>
      <c r="BB2974" s="722"/>
      <c r="BC2974" s="722"/>
      <c r="BD2974" s="722"/>
      <c r="BE2974" s="722"/>
      <c r="BF2974" s="722"/>
      <c r="BG2974" s="722"/>
      <c r="BH2974" s="722"/>
      <c r="BI2974" s="722"/>
      <c r="BJ2974" s="722"/>
      <c r="BK2974" s="722"/>
      <c r="BL2974" s="722"/>
      <c r="BM2974" s="722"/>
      <c r="BN2974" s="722"/>
      <c r="BO2974" s="722"/>
      <c r="BP2974" s="722"/>
      <c r="BQ2974" s="722"/>
      <c r="BR2974" s="722"/>
      <c r="BS2974" s="722"/>
      <c r="BT2974" s="722"/>
      <c r="BU2974" s="722"/>
      <c r="BV2974" s="722"/>
      <c r="BW2974" s="722"/>
      <c r="BX2974" s="722"/>
      <c r="BY2974" s="722"/>
      <c r="BZ2974" s="722"/>
      <c r="CA2974" s="722"/>
      <c r="CB2974" s="722"/>
      <c r="CC2974" s="722"/>
      <c r="CD2974" s="722"/>
      <c r="CE2974" s="722"/>
      <c r="CF2974" s="722"/>
      <c r="CG2974" s="722"/>
      <c r="CH2974" s="722"/>
      <c r="CI2974" s="722"/>
      <c r="CJ2974" s="722"/>
      <c r="CK2974" s="722"/>
      <c r="CL2974" s="722"/>
      <c r="CM2974" s="722"/>
      <c r="CN2974" s="722"/>
      <c r="CO2974" s="722"/>
      <c r="CP2974" s="722"/>
      <c r="CQ2974" s="722"/>
      <c r="CR2974" s="722"/>
      <c r="CS2974" s="722"/>
    </row>
    <row r="2975" spans="1:97" s="1376" customFormat="1">
      <c r="A2975" s="722"/>
      <c r="B2975" s="722"/>
      <c r="C2975" s="722"/>
      <c r="D2975" s="722"/>
      <c r="E2975" s="722"/>
      <c r="F2975" s="757"/>
      <c r="G2975" s="757"/>
      <c r="H2975" s="757"/>
      <c r="I2975" s="757"/>
      <c r="J2975" s="757"/>
      <c r="K2975" s="758"/>
      <c r="L2975" s="758"/>
      <c r="M2975" s="722"/>
      <c r="N2975" s="736"/>
      <c r="O2975" s="736"/>
      <c r="P2975" s="736"/>
      <c r="Q2975" s="736"/>
      <c r="R2975" s="736"/>
      <c r="S2975" s="736"/>
      <c r="T2975" s="736"/>
      <c r="U2975" s="736"/>
      <c r="BA2975" s="722"/>
      <c r="BB2975" s="722"/>
      <c r="BC2975" s="722"/>
      <c r="BD2975" s="722"/>
      <c r="BE2975" s="722"/>
      <c r="BF2975" s="722"/>
      <c r="BG2975" s="722"/>
      <c r="BH2975" s="722"/>
      <c r="BI2975" s="722"/>
      <c r="BJ2975" s="722"/>
      <c r="BK2975" s="722"/>
      <c r="BL2975" s="722"/>
      <c r="BM2975" s="722"/>
      <c r="BN2975" s="722"/>
      <c r="BO2975" s="722"/>
      <c r="BP2975" s="722"/>
      <c r="BQ2975" s="722"/>
      <c r="BR2975" s="722"/>
      <c r="BS2975" s="722"/>
      <c r="BT2975" s="722"/>
      <c r="BU2975" s="722"/>
      <c r="BV2975" s="722"/>
      <c r="BW2975" s="722"/>
      <c r="BX2975" s="722"/>
      <c r="BY2975" s="722"/>
      <c r="BZ2975" s="722"/>
      <c r="CA2975" s="722"/>
      <c r="CB2975" s="722"/>
      <c r="CC2975" s="722"/>
      <c r="CD2975" s="722"/>
      <c r="CE2975" s="722"/>
      <c r="CF2975" s="722"/>
      <c r="CG2975" s="722"/>
      <c r="CH2975" s="722"/>
      <c r="CI2975" s="722"/>
      <c r="CJ2975" s="722"/>
      <c r="CK2975" s="722"/>
      <c r="CL2975" s="722"/>
      <c r="CM2975" s="722"/>
      <c r="CN2975" s="722"/>
      <c r="CO2975" s="722"/>
      <c r="CP2975" s="722"/>
      <c r="CQ2975" s="722"/>
      <c r="CR2975" s="722"/>
      <c r="CS2975" s="722"/>
    </row>
    <row r="2976" spans="1:97" s="1376" customFormat="1">
      <c r="A2976" s="722"/>
      <c r="B2976" s="722"/>
      <c r="C2976" s="722"/>
      <c r="D2976" s="722"/>
      <c r="E2976" s="722"/>
      <c r="F2976" s="757"/>
      <c r="G2976" s="757"/>
      <c r="H2976" s="757"/>
      <c r="I2976" s="757"/>
      <c r="J2976" s="757"/>
      <c r="K2976" s="758"/>
      <c r="L2976" s="758"/>
      <c r="M2976" s="722"/>
      <c r="N2976" s="736"/>
      <c r="O2976" s="736"/>
      <c r="P2976" s="736"/>
      <c r="Q2976" s="736"/>
      <c r="R2976" s="736"/>
      <c r="S2976" s="736"/>
      <c r="T2976" s="736"/>
      <c r="U2976" s="736"/>
      <c r="BA2976" s="722"/>
      <c r="BB2976" s="722"/>
      <c r="BC2976" s="722"/>
      <c r="BD2976" s="722"/>
      <c r="BE2976" s="722"/>
      <c r="BF2976" s="722"/>
      <c r="BG2976" s="722"/>
      <c r="BH2976" s="722"/>
      <c r="BI2976" s="722"/>
      <c r="BJ2976" s="722"/>
      <c r="BK2976" s="722"/>
      <c r="BL2976" s="722"/>
      <c r="BM2976" s="722"/>
      <c r="BN2976" s="722"/>
      <c r="BO2976" s="722"/>
      <c r="BP2976" s="722"/>
      <c r="BQ2976" s="722"/>
      <c r="BR2976" s="722"/>
      <c r="BS2976" s="722"/>
      <c r="BT2976" s="722"/>
      <c r="BU2976" s="722"/>
      <c r="BV2976" s="722"/>
      <c r="BW2976" s="722"/>
      <c r="BX2976" s="722"/>
      <c r="BY2976" s="722"/>
      <c r="BZ2976" s="722"/>
      <c r="CA2976" s="722"/>
      <c r="CB2976" s="722"/>
      <c r="CC2976" s="722"/>
      <c r="CD2976" s="722"/>
      <c r="CE2976" s="722"/>
      <c r="CF2976" s="722"/>
      <c r="CG2976" s="722"/>
      <c r="CH2976" s="722"/>
      <c r="CI2976" s="722"/>
      <c r="CJ2976" s="722"/>
      <c r="CK2976" s="722"/>
      <c r="CL2976" s="722"/>
      <c r="CM2976" s="722"/>
      <c r="CN2976" s="722"/>
      <c r="CO2976" s="722"/>
      <c r="CP2976" s="722"/>
      <c r="CQ2976" s="722"/>
      <c r="CR2976" s="722"/>
      <c r="CS2976" s="722"/>
    </row>
    <row r="2977" spans="1:97" s="1376" customFormat="1">
      <c r="A2977" s="722"/>
      <c r="B2977" s="722"/>
      <c r="C2977" s="722"/>
      <c r="D2977" s="722"/>
      <c r="E2977" s="722"/>
      <c r="F2977" s="757"/>
      <c r="G2977" s="757"/>
      <c r="H2977" s="757"/>
      <c r="I2977" s="757"/>
      <c r="J2977" s="757"/>
      <c r="K2977" s="758"/>
      <c r="L2977" s="758"/>
      <c r="M2977" s="722"/>
      <c r="N2977" s="736"/>
      <c r="O2977" s="736"/>
      <c r="P2977" s="736"/>
      <c r="Q2977" s="736"/>
      <c r="R2977" s="736"/>
      <c r="S2977" s="736"/>
      <c r="T2977" s="736"/>
      <c r="U2977" s="736"/>
      <c r="BA2977" s="722"/>
      <c r="BB2977" s="722"/>
      <c r="BC2977" s="722"/>
      <c r="BD2977" s="722"/>
      <c r="BE2977" s="722"/>
      <c r="BF2977" s="722"/>
      <c r="BG2977" s="722"/>
      <c r="BH2977" s="722"/>
      <c r="BI2977" s="722"/>
      <c r="BJ2977" s="722"/>
      <c r="BK2977" s="722"/>
      <c r="BL2977" s="722"/>
      <c r="BM2977" s="722"/>
      <c r="BN2977" s="722"/>
      <c r="BO2977" s="722"/>
      <c r="BP2977" s="722"/>
      <c r="BQ2977" s="722"/>
      <c r="BR2977" s="722"/>
      <c r="BS2977" s="722"/>
      <c r="BT2977" s="722"/>
      <c r="BU2977" s="722"/>
      <c r="BV2977" s="722"/>
      <c r="BW2977" s="722"/>
      <c r="BX2977" s="722"/>
      <c r="BY2977" s="722"/>
      <c r="BZ2977" s="722"/>
      <c r="CA2977" s="722"/>
      <c r="CB2977" s="722"/>
      <c r="CC2977" s="722"/>
      <c r="CD2977" s="722"/>
      <c r="CE2977" s="722"/>
      <c r="CF2977" s="722"/>
      <c r="CG2977" s="722"/>
      <c r="CH2977" s="722"/>
      <c r="CI2977" s="722"/>
      <c r="CJ2977" s="722"/>
      <c r="CK2977" s="722"/>
      <c r="CL2977" s="722"/>
      <c r="CM2977" s="722"/>
      <c r="CN2977" s="722"/>
      <c r="CO2977" s="722"/>
      <c r="CP2977" s="722"/>
      <c r="CQ2977" s="722"/>
      <c r="CR2977" s="722"/>
      <c r="CS2977" s="722"/>
    </row>
    <row r="2978" spans="1:97" s="1376" customFormat="1">
      <c r="A2978" s="722"/>
      <c r="B2978" s="722"/>
      <c r="C2978" s="722"/>
      <c r="D2978" s="722"/>
      <c r="E2978" s="722"/>
      <c r="F2978" s="757"/>
      <c r="G2978" s="757"/>
      <c r="H2978" s="757"/>
      <c r="I2978" s="757"/>
      <c r="J2978" s="757"/>
      <c r="K2978" s="758"/>
      <c r="L2978" s="758"/>
      <c r="M2978" s="722"/>
      <c r="N2978" s="736"/>
      <c r="O2978" s="736"/>
      <c r="P2978" s="736"/>
      <c r="Q2978" s="736"/>
      <c r="R2978" s="736"/>
      <c r="S2978" s="736"/>
      <c r="T2978" s="736"/>
      <c r="U2978" s="736"/>
      <c r="BA2978" s="722"/>
      <c r="BB2978" s="722"/>
      <c r="BC2978" s="722"/>
      <c r="BD2978" s="722"/>
      <c r="BE2978" s="722"/>
      <c r="BF2978" s="722"/>
      <c r="BG2978" s="722"/>
      <c r="BH2978" s="722"/>
      <c r="BI2978" s="722"/>
      <c r="BJ2978" s="722"/>
      <c r="BK2978" s="722"/>
      <c r="BL2978" s="722"/>
      <c r="BM2978" s="722"/>
      <c r="BN2978" s="722"/>
      <c r="BO2978" s="722"/>
      <c r="BP2978" s="722"/>
      <c r="BQ2978" s="722"/>
      <c r="BR2978" s="722"/>
      <c r="BS2978" s="722"/>
      <c r="BT2978" s="722"/>
      <c r="BU2978" s="722"/>
      <c r="BV2978" s="722"/>
      <c r="BW2978" s="722"/>
      <c r="BX2978" s="722"/>
      <c r="BY2978" s="722"/>
      <c r="BZ2978" s="722"/>
      <c r="CA2978" s="722"/>
      <c r="CB2978" s="722"/>
      <c r="CC2978" s="722"/>
      <c r="CD2978" s="722"/>
      <c r="CE2978" s="722"/>
      <c r="CF2978" s="722"/>
      <c r="CG2978" s="722"/>
      <c r="CH2978" s="722"/>
      <c r="CI2978" s="722"/>
      <c r="CJ2978" s="722"/>
      <c r="CK2978" s="722"/>
      <c r="CL2978" s="722"/>
      <c r="CM2978" s="722"/>
      <c r="CN2978" s="722"/>
      <c r="CO2978" s="722"/>
      <c r="CP2978" s="722"/>
      <c r="CQ2978" s="722"/>
      <c r="CR2978" s="722"/>
      <c r="CS2978" s="722"/>
    </row>
    <row r="2979" spans="1:97" s="1376" customFormat="1">
      <c r="A2979" s="722"/>
      <c r="B2979" s="722"/>
      <c r="C2979" s="722"/>
      <c r="D2979" s="722"/>
      <c r="E2979" s="722"/>
      <c r="F2979" s="757"/>
      <c r="G2979" s="757"/>
      <c r="H2979" s="757"/>
      <c r="I2979" s="757"/>
      <c r="J2979" s="757"/>
      <c r="K2979" s="758"/>
      <c r="L2979" s="758"/>
      <c r="M2979" s="722"/>
      <c r="N2979" s="736"/>
      <c r="O2979" s="736"/>
      <c r="P2979" s="736"/>
      <c r="Q2979" s="736"/>
      <c r="R2979" s="736"/>
      <c r="S2979" s="736"/>
      <c r="T2979" s="736"/>
      <c r="U2979" s="736"/>
      <c r="BA2979" s="722"/>
      <c r="BB2979" s="722"/>
      <c r="BC2979" s="722"/>
      <c r="BD2979" s="722"/>
      <c r="BE2979" s="722"/>
      <c r="BF2979" s="722"/>
      <c r="BG2979" s="722"/>
      <c r="BH2979" s="722"/>
      <c r="BI2979" s="722"/>
      <c r="BJ2979" s="722"/>
      <c r="BK2979" s="722"/>
      <c r="BL2979" s="722"/>
      <c r="BM2979" s="722"/>
      <c r="BN2979" s="722"/>
      <c r="BO2979" s="722"/>
      <c r="BP2979" s="722"/>
      <c r="BQ2979" s="722"/>
      <c r="BR2979" s="722"/>
      <c r="BS2979" s="722"/>
      <c r="BT2979" s="722"/>
      <c r="BU2979" s="722"/>
      <c r="BV2979" s="722"/>
      <c r="BW2979" s="722"/>
      <c r="BX2979" s="722"/>
      <c r="BY2979" s="722"/>
      <c r="BZ2979" s="722"/>
      <c r="CA2979" s="722"/>
      <c r="CB2979" s="722"/>
      <c r="CC2979" s="722"/>
      <c r="CD2979" s="722"/>
      <c r="CE2979" s="722"/>
      <c r="CF2979" s="722"/>
      <c r="CG2979" s="722"/>
      <c r="CH2979" s="722"/>
      <c r="CI2979" s="722"/>
      <c r="CJ2979" s="722"/>
      <c r="CK2979" s="722"/>
      <c r="CL2979" s="722"/>
      <c r="CM2979" s="722"/>
      <c r="CN2979" s="722"/>
      <c r="CO2979" s="722"/>
      <c r="CP2979" s="722"/>
      <c r="CQ2979" s="722"/>
      <c r="CR2979" s="722"/>
      <c r="CS2979" s="722"/>
    </row>
    <row r="2980" spans="1:97" s="1376" customFormat="1">
      <c r="A2980" s="722"/>
      <c r="B2980" s="722"/>
      <c r="C2980" s="722"/>
      <c r="D2980" s="722"/>
      <c r="E2980" s="722"/>
      <c r="F2980" s="757"/>
      <c r="G2980" s="757"/>
      <c r="H2980" s="757"/>
      <c r="I2980" s="757"/>
      <c r="J2980" s="757"/>
      <c r="K2980" s="758"/>
      <c r="L2980" s="758"/>
      <c r="M2980" s="722"/>
      <c r="N2980" s="736"/>
      <c r="O2980" s="736"/>
      <c r="P2980" s="736"/>
      <c r="Q2980" s="736"/>
      <c r="R2980" s="736"/>
      <c r="S2980" s="736"/>
      <c r="T2980" s="736"/>
      <c r="U2980" s="736"/>
      <c r="BA2980" s="722"/>
      <c r="BB2980" s="722"/>
      <c r="BC2980" s="722"/>
      <c r="BD2980" s="722"/>
      <c r="BE2980" s="722"/>
      <c r="BF2980" s="722"/>
      <c r="BG2980" s="722"/>
      <c r="BH2980" s="722"/>
      <c r="BI2980" s="722"/>
      <c r="BJ2980" s="722"/>
      <c r="BK2980" s="722"/>
      <c r="BL2980" s="722"/>
      <c r="BM2980" s="722"/>
      <c r="BN2980" s="722"/>
      <c r="BO2980" s="722"/>
      <c r="BP2980" s="722"/>
      <c r="BQ2980" s="722"/>
      <c r="BR2980" s="722"/>
      <c r="BS2980" s="722"/>
      <c r="BT2980" s="722"/>
      <c r="BU2980" s="722"/>
      <c r="BV2980" s="722"/>
      <c r="BW2980" s="722"/>
      <c r="BX2980" s="722"/>
      <c r="BY2980" s="722"/>
      <c r="BZ2980" s="722"/>
      <c r="CA2980" s="722"/>
      <c r="CB2980" s="722"/>
      <c r="CC2980" s="722"/>
      <c r="CD2980" s="722"/>
      <c r="CE2980" s="722"/>
      <c r="CF2980" s="722"/>
      <c r="CG2980" s="722"/>
      <c r="CH2980" s="722"/>
      <c r="CI2980" s="722"/>
      <c r="CJ2980" s="722"/>
      <c r="CK2980" s="722"/>
      <c r="CL2980" s="722"/>
      <c r="CM2980" s="722"/>
      <c r="CN2980" s="722"/>
      <c r="CO2980" s="722"/>
      <c r="CP2980" s="722"/>
      <c r="CQ2980" s="722"/>
      <c r="CR2980" s="722"/>
      <c r="CS2980" s="722"/>
    </row>
    <row r="2981" spans="1:97" s="1376" customFormat="1">
      <c r="A2981" s="722"/>
      <c r="B2981" s="722"/>
      <c r="C2981" s="722"/>
      <c r="D2981" s="722"/>
      <c r="E2981" s="722"/>
      <c r="F2981" s="757"/>
      <c r="G2981" s="757"/>
      <c r="H2981" s="757"/>
      <c r="I2981" s="757"/>
      <c r="J2981" s="757"/>
      <c r="K2981" s="758"/>
      <c r="L2981" s="758"/>
      <c r="M2981" s="722"/>
      <c r="N2981" s="736"/>
      <c r="O2981" s="736"/>
      <c r="P2981" s="736"/>
      <c r="Q2981" s="736"/>
      <c r="R2981" s="736"/>
      <c r="S2981" s="736"/>
      <c r="T2981" s="736"/>
      <c r="U2981" s="736"/>
      <c r="BA2981" s="722"/>
      <c r="BB2981" s="722"/>
      <c r="BC2981" s="722"/>
      <c r="BD2981" s="722"/>
      <c r="BE2981" s="722"/>
      <c r="BF2981" s="722"/>
      <c r="BG2981" s="722"/>
      <c r="BH2981" s="722"/>
      <c r="BI2981" s="722"/>
      <c r="BJ2981" s="722"/>
      <c r="BK2981" s="722"/>
      <c r="BL2981" s="722"/>
      <c r="BM2981" s="722"/>
      <c r="BN2981" s="722"/>
      <c r="BO2981" s="722"/>
      <c r="BP2981" s="722"/>
      <c r="BQ2981" s="722"/>
      <c r="BR2981" s="722"/>
      <c r="BS2981" s="722"/>
      <c r="BT2981" s="722"/>
      <c r="BU2981" s="722"/>
      <c r="BV2981" s="722"/>
      <c r="BW2981" s="722"/>
      <c r="BX2981" s="722"/>
      <c r="BY2981" s="722"/>
      <c r="BZ2981" s="722"/>
      <c r="CA2981" s="722"/>
      <c r="CB2981" s="722"/>
      <c r="CC2981" s="722"/>
      <c r="CD2981" s="722"/>
      <c r="CE2981" s="722"/>
      <c r="CF2981" s="722"/>
      <c r="CG2981" s="722"/>
      <c r="CH2981" s="722"/>
      <c r="CI2981" s="722"/>
      <c r="CJ2981" s="722"/>
      <c r="CK2981" s="722"/>
      <c r="CL2981" s="722"/>
      <c r="CM2981" s="722"/>
      <c r="CN2981" s="722"/>
      <c r="CO2981" s="722"/>
      <c r="CP2981" s="722"/>
      <c r="CQ2981" s="722"/>
      <c r="CR2981" s="722"/>
      <c r="CS2981" s="722"/>
    </row>
    <row r="2982" spans="1:97" s="1376" customFormat="1">
      <c r="A2982" s="722"/>
      <c r="B2982" s="722"/>
      <c r="C2982" s="722"/>
      <c r="D2982" s="722"/>
      <c r="E2982" s="722"/>
      <c r="F2982" s="757"/>
      <c r="G2982" s="757"/>
      <c r="H2982" s="757"/>
      <c r="I2982" s="757"/>
      <c r="J2982" s="757"/>
      <c r="K2982" s="758"/>
      <c r="L2982" s="758"/>
      <c r="M2982" s="722"/>
      <c r="N2982" s="736"/>
      <c r="O2982" s="736"/>
      <c r="P2982" s="736"/>
      <c r="Q2982" s="736"/>
      <c r="R2982" s="736"/>
      <c r="S2982" s="736"/>
      <c r="T2982" s="736"/>
      <c r="U2982" s="736"/>
      <c r="BA2982" s="722"/>
      <c r="BB2982" s="722"/>
      <c r="BC2982" s="722"/>
      <c r="BD2982" s="722"/>
      <c r="BE2982" s="722"/>
      <c r="BF2982" s="722"/>
      <c r="BG2982" s="722"/>
      <c r="BH2982" s="722"/>
      <c r="BI2982" s="722"/>
      <c r="BJ2982" s="722"/>
      <c r="BK2982" s="722"/>
      <c r="BL2982" s="722"/>
      <c r="BM2982" s="722"/>
      <c r="BN2982" s="722"/>
      <c r="BO2982" s="722"/>
      <c r="BP2982" s="722"/>
      <c r="BQ2982" s="722"/>
      <c r="BR2982" s="722"/>
      <c r="BS2982" s="722"/>
      <c r="BT2982" s="722"/>
      <c r="BU2982" s="722"/>
      <c r="BV2982" s="722"/>
      <c r="BW2982" s="722"/>
      <c r="BX2982" s="722"/>
      <c r="BY2982" s="722"/>
      <c r="BZ2982" s="722"/>
      <c r="CA2982" s="722"/>
      <c r="CB2982" s="722"/>
      <c r="CC2982" s="722"/>
      <c r="CD2982" s="722"/>
      <c r="CE2982" s="722"/>
      <c r="CF2982" s="722"/>
      <c r="CG2982" s="722"/>
      <c r="CH2982" s="722"/>
      <c r="CI2982" s="722"/>
      <c r="CJ2982" s="722"/>
      <c r="CK2982" s="722"/>
      <c r="CL2982" s="722"/>
      <c r="CM2982" s="722"/>
      <c r="CN2982" s="722"/>
      <c r="CO2982" s="722"/>
      <c r="CP2982" s="722"/>
      <c r="CQ2982" s="722"/>
      <c r="CR2982" s="722"/>
      <c r="CS2982" s="722"/>
    </row>
    <row r="2983" spans="1:97" s="1376" customFormat="1">
      <c r="A2983" s="722"/>
      <c r="B2983" s="722"/>
      <c r="C2983" s="722"/>
      <c r="D2983" s="722"/>
      <c r="E2983" s="722"/>
      <c r="F2983" s="757"/>
      <c r="G2983" s="757"/>
      <c r="H2983" s="757"/>
      <c r="I2983" s="757"/>
      <c r="J2983" s="757"/>
      <c r="K2983" s="758"/>
      <c r="L2983" s="758"/>
      <c r="M2983" s="722"/>
      <c r="N2983" s="736"/>
      <c r="O2983" s="736"/>
      <c r="P2983" s="736"/>
      <c r="Q2983" s="736"/>
      <c r="R2983" s="736"/>
      <c r="S2983" s="736"/>
      <c r="T2983" s="736"/>
      <c r="U2983" s="736"/>
      <c r="BA2983" s="722"/>
      <c r="BB2983" s="722"/>
      <c r="BC2983" s="722"/>
      <c r="BD2983" s="722"/>
      <c r="BE2983" s="722"/>
      <c r="BF2983" s="722"/>
      <c r="BG2983" s="722"/>
      <c r="BH2983" s="722"/>
      <c r="BI2983" s="722"/>
      <c r="BJ2983" s="722"/>
      <c r="BK2983" s="722"/>
      <c r="BL2983" s="722"/>
      <c r="BM2983" s="722"/>
      <c r="BN2983" s="722"/>
      <c r="BO2983" s="722"/>
      <c r="BP2983" s="722"/>
      <c r="BQ2983" s="722"/>
      <c r="BR2983" s="722"/>
      <c r="BS2983" s="722"/>
      <c r="BT2983" s="722"/>
      <c r="BU2983" s="722"/>
      <c r="BV2983" s="722"/>
      <c r="BW2983" s="722"/>
      <c r="BX2983" s="722"/>
      <c r="BY2983" s="722"/>
      <c r="BZ2983" s="722"/>
      <c r="CA2983" s="722"/>
      <c r="CB2983" s="722"/>
      <c r="CC2983" s="722"/>
      <c r="CD2983" s="722"/>
      <c r="CE2983" s="722"/>
      <c r="CF2983" s="722"/>
      <c r="CG2983" s="722"/>
      <c r="CH2983" s="722"/>
      <c r="CI2983" s="722"/>
      <c r="CJ2983" s="722"/>
      <c r="CK2983" s="722"/>
      <c r="CL2983" s="722"/>
      <c r="CM2983" s="722"/>
      <c r="CN2983" s="722"/>
      <c r="CO2983" s="722"/>
      <c r="CP2983" s="722"/>
      <c r="CQ2983" s="722"/>
      <c r="CR2983" s="722"/>
      <c r="CS2983" s="722"/>
    </row>
    <row r="2984" spans="1:97" s="1376" customFormat="1">
      <c r="A2984" s="722"/>
      <c r="B2984" s="722"/>
      <c r="C2984" s="722"/>
      <c r="D2984" s="722"/>
      <c r="E2984" s="722"/>
      <c r="F2984" s="757"/>
      <c r="G2984" s="757"/>
      <c r="H2984" s="757"/>
      <c r="I2984" s="757"/>
      <c r="J2984" s="757"/>
      <c r="K2984" s="758"/>
      <c r="L2984" s="758"/>
      <c r="M2984" s="722"/>
      <c r="N2984" s="736"/>
      <c r="O2984" s="736"/>
      <c r="P2984" s="736"/>
      <c r="Q2984" s="736"/>
      <c r="R2984" s="736"/>
      <c r="S2984" s="736"/>
      <c r="T2984" s="736"/>
      <c r="U2984" s="736"/>
      <c r="BA2984" s="722"/>
      <c r="BB2984" s="722"/>
      <c r="BC2984" s="722"/>
      <c r="BD2984" s="722"/>
      <c r="BE2984" s="722"/>
      <c r="BF2984" s="722"/>
      <c r="BG2984" s="722"/>
      <c r="BH2984" s="722"/>
      <c r="BI2984" s="722"/>
      <c r="BJ2984" s="722"/>
      <c r="BK2984" s="722"/>
      <c r="BL2984" s="722"/>
      <c r="BM2984" s="722"/>
      <c r="BN2984" s="722"/>
      <c r="BO2984" s="722"/>
      <c r="BP2984" s="722"/>
      <c r="BQ2984" s="722"/>
      <c r="BR2984" s="722"/>
      <c r="BS2984" s="722"/>
      <c r="BT2984" s="722"/>
      <c r="BU2984" s="722"/>
      <c r="BV2984" s="722"/>
      <c r="BW2984" s="722"/>
      <c r="BX2984" s="722"/>
      <c r="BY2984" s="722"/>
      <c r="BZ2984" s="722"/>
      <c r="CA2984" s="722"/>
      <c r="CB2984" s="722"/>
      <c r="CC2984" s="722"/>
      <c r="CD2984" s="722"/>
      <c r="CE2984" s="722"/>
      <c r="CF2984" s="722"/>
      <c r="CG2984" s="722"/>
      <c r="CH2984" s="722"/>
      <c r="CI2984" s="722"/>
      <c r="CJ2984" s="722"/>
      <c r="CK2984" s="722"/>
      <c r="CL2984" s="722"/>
      <c r="CM2984" s="722"/>
      <c r="CN2984" s="722"/>
      <c r="CO2984" s="722"/>
      <c r="CP2984" s="722"/>
      <c r="CQ2984" s="722"/>
      <c r="CR2984" s="722"/>
      <c r="CS2984" s="722"/>
    </row>
    <row r="2985" spans="1:97" s="1376" customFormat="1">
      <c r="A2985" s="722"/>
      <c r="B2985" s="722"/>
      <c r="C2985" s="722"/>
      <c r="D2985" s="722"/>
      <c r="E2985" s="722"/>
      <c r="F2985" s="757"/>
      <c r="G2985" s="757"/>
      <c r="H2985" s="757"/>
      <c r="I2985" s="757"/>
      <c r="J2985" s="757"/>
      <c r="K2985" s="758"/>
      <c r="L2985" s="758"/>
      <c r="M2985" s="722"/>
      <c r="N2985" s="736"/>
      <c r="O2985" s="736"/>
      <c r="P2985" s="736"/>
      <c r="Q2985" s="736"/>
      <c r="R2985" s="736"/>
      <c r="S2985" s="736"/>
      <c r="T2985" s="736"/>
      <c r="U2985" s="736"/>
      <c r="BA2985" s="722"/>
      <c r="BB2985" s="722"/>
      <c r="BC2985" s="722"/>
      <c r="BD2985" s="722"/>
      <c r="BE2985" s="722"/>
      <c r="BF2985" s="722"/>
      <c r="BG2985" s="722"/>
      <c r="BH2985" s="722"/>
      <c r="BI2985" s="722"/>
      <c r="BJ2985" s="722"/>
      <c r="BK2985" s="722"/>
      <c r="BL2985" s="722"/>
      <c r="BM2985" s="722"/>
      <c r="BN2985" s="722"/>
      <c r="BO2985" s="722"/>
      <c r="BP2985" s="722"/>
      <c r="BQ2985" s="722"/>
      <c r="BR2985" s="722"/>
      <c r="BS2985" s="722"/>
      <c r="BT2985" s="722"/>
      <c r="BU2985" s="722"/>
      <c r="BV2985" s="722"/>
      <c r="BW2985" s="722"/>
      <c r="BX2985" s="722"/>
      <c r="BY2985" s="722"/>
      <c r="BZ2985" s="722"/>
      <c r="CA2985" s="722"/>
      <c r="CB2985" s="722"/>
      <c r="CC2985" s="722"/>
      <c r="CD2985" s="722"/>
      <c r="CE2985" s="722"/>
      <c r="CF2985" s="722"/>
      <c r="CG2985" s="722"/>
      <c r="CH2985" s="722"/>
      <c r="CI2985" s="722"/>
      <c r="CJ2985" s="722"/>
      <c r="CK2985" s="722"/>
      <c r="CL2985" s="722"/>
      <c r="CM2985" s="722"/>
      <c r="CN2985" s="722"/>
      <c r="CO2985" s="722"/>
      <c r="CP2985" s="722"/>
      <c r="CQ2985" s="722"/>
      <c r="CR2985" s="722"/>
      <c r="CS2985" s="722"/>
    </row>
    <row r="2986" spans="1:97" s="1376" customFormat="1">
      <c r="A2986" s="722"/>
      <c r="B2986" s="722"/>
      <c r="C2986" s="722"/>
      <c r="D2986" s="722"/>
      <c r="E2986" s="722"/>
      <c r="F2986" s="757"/>
      <c r="G2986" s="757"/>
      <c r="H2986" s="757"/>
      <c r="I2986" s="757"/>
      <c r="J2986" s="757"/>
      <c r="K2986" s="758"/>
      <c r="L2986" s="758"/>
      <c r="M2986" s="722"/>
      <c r="N2986" s="736"/>
      <c r="O2986" s="736"/>
      <c r="P2986" s="736"/>
      <c r="Q2986" s="736"/>
      <c r="R2986" s="736"/>
      <c r="S2986" s="736"/>
      <c r="T2986" s="736"/>
      <c r="U2986" s="736"/>
      <c r="BA2986" s="722"/>
      <c r="BB2986" s="722"/>
      <c r="BC2986" s="722"/>
      <c r="BD2986" s="722"/>
      <c r="BE2986" s="722"/>
      <c r="BF2986" s="722"/>
      <c r="BG2986" s="722"/>
      <c r="BH2986" s="722"/>
      <c r="BI2986" s="722"/>
      <c r="BJ2986" s="722"/>
      <c r="BK2986" s="722"/>
      <c r="BL2986" s="722"/>
      <c r="BM2986" s="722"/>
      <c r="BN2986" s="722"/>
      <c r="BO2986" s="722"/>
      <c r="BP2986" s="722"/>
      <c r="BQ2986" s="722"/>
      <c r="BR2986" s="722"/>
      <c r="BS2986" s="722"/>
      <c r="BT2986" s="722"/>
      <c r="BU2986" s="722"/>
      <c r="BV2986" s="722"/>
      <c r="BW2986" s="722"/>
      <c r="BX2986" s="722"/>
      <c r="BY2986" s="722"/>
      <c r="BZ2986" s="722"/>
      <c r="CA2986" s="722"/>
      <c r="CB2986" s="722"/>
      <c r="CC2986" s="722"/>
      <c r="CD2986" s="722"/>
      <c r="CE2986" s="722"/>
      <c r="CF2986" s="722"/>
      <c r="CG2986" s="722"/>
      <c r="CH2986" s="722"/>
      <c r="CI2986" s="722"/>
      <c r="CJ2986" s="722"/>
      <c r="CK2986" s="722"/>
      <c r="CL2986" s="722"/>
      <c r="CM2986" s="722"/>
      <c r="CN2986" s="722"/>
      <c r="CO2986" s="722"/>
      <c r="CP2986" s="722"/>
      <c r="CQ2986" s="722"/>
      <c r="CR2986" s="722"/>
      <c r="CS2986" s="722"/>
    </row>
    <row r="2987" spans="1:97" s="1376" customFormat="1">
      <c r="A2987" s="722"/>
      <c r="B2987" s="722"/>
      <c r="C2987" s="722"/>
      <c r="D2987" s="722"/>
      <c r="E2987" s="722"/>
      <c r="F2987" s="757"/>
      <c r="G2987" s="757"/>
      <c r="H2987" s="757"/>
      <c r="I2987" s="757"/>
      <c r="J2987" s="757"/>
      <c r="K2987" s="758"/>
      <c r="L2987" s="758"/>
      <c r="M2987" s="722"/>
      <c r="N2987" s="736"/>
      <c r="O2987" s="736"/>
      <c r="P2987" s="736"/>
      <c r="Q2987" s="736"/>
      <c r="R2987" s="736"/>
      <c r="S2987" s="736"/>
      <c r="T2987" s="736"/>
      <c r="U2987" s="736"/>
      <c r="BA2987" s="722"/>
      <c r="BB2987" s="722"/>
      <c r="BC2987" s="722"/>
      <c r="BD2987" s="722"/>
      <c r="BE2987" s="722"/>
      <c r="BF2987" s="722"/>
      <c r="BG2987" s="722"/>
      <c r="BH2987" s="722"/>
      <c r="BI2987" s="722"/>
      <c r="BJ2987" s="722"/>
      <c r="BK2987" s="722"/>
      <c r="BL2987" s="722"/>
      <c r="BM2987" s="722"/>
      <c r="BN2987" s="722"/>
      <c r="BO2987" s="722"/>
      <c r="BP2987" s="722"/>
      <c r="BQ2987" s="722"/>
      <c r="BR2987" s="722"/>
      <c r="BS2987" s="722"/>
      <c r="BT2987" s="722"/>
      <c r="BU2987" s="722"/>
      <c r="BV2987" s="722"/>
      <c r="BW2987" s="722"/>
      <c r="BX2987" s="722"/>
      <c r="BY2987" s="722"/>
      <c r="BZ2987" s="722"/>
      <c r="CA2987" s="722"/>
      <c r="CB2987" s="722"/>
      <c r="CC2987" s="722"/>
      <c r="CD2987" s="722"/>
      <c r="CE2987" s="722"/>
      <c r="CF2987" s="722"/>
      <c r="CG2987" s="722"/>
      <c r="CH2987" s="722"/>
      <c r="CI2987" s="722"/>
      <c r="CJ2987" s="722"/>
      <c r="CK2987" s="722"/>
      <c r="CL2987" s="722"/>
      <c r="CM2987" s="722"/>
      <c r="CN2987" s="722"/>
      <c r="CO2987" s="722"/>
      <c r="CP2987" s="722"/>
      <c r="CQ2987" s="722"/>
      <c r="CR2987" s="722"/>
      <c r="CS2987" s="722"/>
    </row>
    <row r="2988" spans="1:97" s="1376" customFormat="1">
      <c r="A2988" s="722"/>
      <c r="B2988" s="722"/>
      <c r="C2988" s="722"/>
      <c r="D2988" s="722"/>
      <c r="E2988" s="722"/>
      <c r="F2988" s="757"/>
      <c r="G2988" s="757"/>
      <c r="H2988" s="757"/>
      <c r="I2988" s="757"/>
      <c r="J2988" s="757"/>
      <c r="K2988" s="758"/>
      <c r="L2988" s="758"/>
      <c r="M2988" s="722"/>
      <c r="N2988" s="736"/>
      <c r="O2988" s="736"/>
      <c r="P2988" s="736"/>
      <c r="Q2988" s="736"/>
      <c r="R2988" s="736"/>
      <c r="S2988" s="736"/>
      <c r="T2988" s="736"/>
      <c r="U2988" s="736"/>
      <c r="BA2988" s="722"/>
      <c r="BB2988" s="722"/>
      <c r="BC2988" s="722"/>
      <c r="BD2988" s="722"/>
      <c r="BE2988" s="722"/>
      <c r="BF2988" s="722"/>
      <c r="BG2988" s="722"/>
      <c r="BH2988" s="722"/>
      <c r="BI2988" s="722"/>
      <c r="BJ2988" s="722"/>
      <c r="BK2988" s="722"/>
      <c r="BL2988" s="722"/>
      <c r="BM2988" s="722"/>
      <c r="BN2988" s="722"/>
      <c r="BO2988" s="722"/>
      <c r="BP2988" s="722"/>
      <c r="BQ2988" s="722"/>
      <c r="BR2988" s="722"/>
      <c r="BS2988" s="722"/>
      <c r="BT2988" s="722"/>
      <c r="BU2988" s="722"/>
      <c r="BV2988" s="722"/>
      <c r="BW2988" s="722"/>
      <c r="BX2988" s="722"/>
      <c r="BY2988" s="722"/>
      <c r="BZ2988" s="722"/>
      <c r="CA2988" s="722"/>
      <c r="CB2988" s="722"/>
      <c r="CC2988" s="722"/>
      <c r="CD2988" s="722"/>
      <c r="CE2988" s="722"/>
      <c r="CF2988" s="722"/>
      <c r="CG2988" s="722"/>
      <c r="CH2988" s="722"/>
      <c r="CI2988" s="722"/>
      <c r="CJ2988" s="722"/>
      <c r="CK2988" s="722"/>
      <c r="CL2988" s="722"/>
      <c r="CM2988" s="722"/>
      <c r="CN2988" s="722"/>
      <c r="CO2988" s="722"/>
      <c r="CP2988" s="722"/>
      <c r="CQ2988" s="722"/>
      <c r="CR2988" s="722"/>
      <c r="CS2988" s="722"/>
    </row>
    <row r="2989" spans="1:97" s="1376" customFormat="1">
      <c r="A2989" s="722"/>
      <c r="B2989" s="722"/>
      <c r="C2989" s="722"/>
      <c r="D2989" s="722"/>
      <c r="E2989" s="722"/>
      <c r="F2989" s="757"/>
      <c r="G2989" s="757"/>
      <c r="H2989" s="757"/>
      <c r="I2989" s="757"/>
      <c r="J2989" s="757"/>
      <c r="K2989" s="758"/>
      <c r="L2989" s="758"/>
      <c r="M2989" s="722"/>
      <c r="N2989" s="736"/>
      <c r="O2989" s="736"/>
      <c r="P2989" s="736"/>
      <c r="Q2989" s="736"/>
      <c r="R2989" s="736"/>
      <c r="S2989" s="736"/>
      <c r="T2989" s="736"/>
      <c r="U2989" s="736"/>
      <c r="BA2989" s="722"/>
      <c r="BB2989" s="722"/>
      <c r="BC2989" s="722"/>
      <c r="BD2989" s="722"/>
      <c r="BE2989" s="722"/>
      <c r="BF2989" s="722"/>
      <c r="BG2989" s="722"/>
      <c r="BH2989" s="722"/>
      <c r="BI2989" s="722"/>
      <c r="BJ2989" s="722"/>
      <c r="BK2989" s="722"/>
      <c r="BL2989" s="722"/>
      <c r="BM2989" s="722"/>
      <c r="BN2989" s="722"/>
      <c r="BO2989" s="722"/>
      <c r="BP2989" s="722"/>
      <c r="BQ2989" s="722"/>
      <c r="BR2989" s="722"/>
      <c r="BS2989" s="722"/>
      <c r="BT2989" s="722"/>
      <c r="BU2989" s="722"/>
      <c r="BV2989" s="722"/>
      <c r="BW2989" s="722"/>
      <c r="BX2989" s="722"/>
      <c r="BY2989" s="722"/>
      <c r="BZ2989" s="722"/>
      <c r="CA2989" s="722"/>
      <c r="CB2989" s="722"/>
      <c r="CC2989" s="722"/>
      <c r="CD2989" s="722"/>
      <c r="CE2989" s="722"/>
      <c r="CF2989" s="722"/>
      <c r="CG2989" s="722"/>
      <c r="CH2989" s="722"/>
      <c r="CI2989" s="722"/>
      <c r="CJ2989" s="722"/>
      <c r="CK2989" s="722"/>
      <c r="CL2989" s="722"/>
      <c r="CM2989" s="722"/>
      <c r="CN2989" s="722"/>
      <c r="CO2989" s="722"/>
      <c r="CP2989" s="722"/>
      <c r="CQ2989" s="722"/>
      <c r="CR2989" s="722"/>
      <c r="CS2989" s="722"/>
    </row>
    <row r="2990" spans="1:97" s="1376" customFormat="1">
      <c r="A2990" s="722"/>
      <c r="B2990" s="722"/>
      <c r="C2990" s="722"/>
      <c r="D2990" s="722"/>
      <c r="E2990" s="722"/>
      <c r="F2990" s="757"/>
      <c r="G2990" s="757"/>
      <c r="H2990" s="757"/>
      <c r="I2990" s="757"/>
      <c r="J2990" s="757"/>
      <c r="K2990" s="758"/>
      <c r="L2990" s="758"/>
      <c r="M2990" s="722"/>
      <c r="N2990" s="736"/>
      <c r="O2990" s="736"/>
      <c r="P2990" s="736"/>
      <c r="Q2990" s="736"/>
      <c r="R2990" s="736"/>
      <c r="S2990" s="736"/>
      <c r="T2990" s="736"/>
      <c r="U2990" s="736"/>
      <c r="BA2990" s="722"/>
      <c r="BB2990" s="722"/>
      <c r="BC2990" s="722"/>
      <c r="BD2990" s="722"/>
      <c r="BE2990" s="722"/>
      <c r="BF2990" s="722"/>
      <c r="BG2990" s="722"/>
      <c r="BH2990" s="722"/>
      <c r="BI2990" s="722"/>
      <c r="BJ2990" s="722"/>
      <c r="BK2990" s="722"/>
      <c r="BL2990" s="722"/>
      <c r="BM2990" s="722"/>
      <c r="BN2990" s="722"/>
      <c r="BO2990" s="722"/>
      <c r="BP2990" s="722"/>
      <c r="BQ2990" s="722"/>
      <c r="BR2990" s="722"/>
      <c r="BS2990" s="722"/>
      <c r="BT2990" s="722"/>
      <c r="BU2990" s="722"/>
      <c r="BV2990" s="722"/>
      <c r="BW2990" s="722"/>
      <c r="BX2990" s="722"/>
      <c r="BY2990" s="722"/>
      <c r="BZ2990" s="722"/>
      <c r="CA2990" s="722"/>
      <c r="CB2990" s="722"/>
      <c r="CC2990" s="722"/>
      <c r="CD2990" s="722"/>
      <c r="CE2990" s="722"/>
      <c r="CF2990" s="722"/>
      <c r="CG2990" s="722"/>
      <c r="CH2990" s="722"/>
      <c r="CI2990" s="722"/>
      <c r="CJ2990" s="722"/>
      <c r="CK2990" s="722"/>
      <c r="CL2990" s="722"/>
      <c r="CM2990" s="722"/>
      <c r="CN2990" s="722"/>
      <c r="CO2990" s="722"/>
      <c r="CP2990" s="722"/>
      <c r="CQ2990" s="722"/>
      <c r="CR2990" s="722"/>
      <c r="CS2990" s="722"/>
    </row>
    <row r="2991" spans="1:97" s="1376" customFormat="1">
      <c r="A2991" s="722"/>
      <c r="B2991" s="722"/>
      <c r="C2991" s="722"/>
      <c r="D2991" s="722"/>
      <c r="E2991" s="722"/>
      <c r="F2991" s="757"/>
      <c r="G2991" s="757"/>
      <c r="H2991" s="757"/>
      <c r="I2991" s="757"/>
      <c r="J2991" s="757"/>
      <c r="K2991" s="758"/>
      <c r="L2991" s="758"/>
      <c r="M2991" s="722"/>
      <c r="N2991" s="736"/>
      <c r="O2991" s="736"/>
      <c r="P2991" s="736"/>
      <c r="Q2991" s="736"/>
      <c r="R2991" s="736"/>
      <c r="S2991" s="736"/>
      <c r="T2991" s="736"/>
      <c r="U2991" s="736"/>
      <c r="BA2991" s="722"/>
      <c r="BB2991" s="722"/>
      <c r="BC2991" s="722"/>
      <c r="BD2991" s="722"/>
      <c r="BE2991" s="722"/>
      <c r="BF2991" s="722"/>
      <c r="BG2991" s="722"/>
      <c r="BH2991" s="722"/>
      <c r="BI2991" s="722"/>
      <c r="BJ2991" s="722"/>
      <c r="BK2991" s="722"/>
      <c r="BL2991" s="722"/>
      <c r="BM2991" s="722"/>
      <c r="BN2991" s="722"/>
      <c r="BO2991" s="722"/>
      <c r="BP2991" s="722"/>
      <c r="BQ2991" s="722"/>
      <c r="BR2991" s="722"/>
      <c r="BS2991" s="722"/>
      <c r="BT2991" s="722"/>
      <c r="BU2991" s="722"/>
      <c r="BV2991" s="722"/>
      <c r="BW2991" s="722"/>
      <c r="BX2991" s="722"/>
      <c r="BY2991" s="722"/>
      <c r="BZ2991" s="722"/>
      <c r="CA2991" s="722"/>
      <c r="CB2991" s="722"/>
      <c r="CC2991" s="722"/>
      <c r="CD2991" s="722"/>
      <c r="CE2991" s="722"/>
      <c r="CF2991" s="722"/>
      <c r="CG2991" s="722"/>
      <c r="CH2991" s="722"/>
      <c r="CI2991" s="722"/>
      <c r="CJ2991" s="722"/>
      <c r="CK2991" s="722"/>
      <c r="CL2991" s="722"/>
      <c r="CM2991" s="722"/>
      <c r="CN2991" s="722"/>
      <c r="CO2991" s="722"/>
      <c r="CP2991" s="722"/>
      <c r="CQ2991" s="722"/>
      <c r="CR2991" s="722"/>
      <c r="CS2991" s="722"/>
    </row>
    <row r="2992" spans="1:97" s="1376" customFormat="1">
      <c r="A2992" s="722"/>
      <c r="B2992" s="722"/>
      <c r="C2992" s="722"/>
      <c r="D2992" s="722"/>
      <c r="E2992" s="722"/>
      <c r="F2992" s="757"/>
      <c r="G2992" s="757"/>
      <c r="H2992" s="757"/>
      <c r="I2992" s="757"/>
      <c r="J2992" s="757"/>
      <c r="K2992" s="758"/>
      <c r="L2992" s="758"/>
      <c r="M2992" s="722"/>
      <c r="N2992" s="736"/>
      <c r="O2992" s="736"/>
      <c r="P2992" s="736"/>
      <c r="Q2992" s="736"/>
      <c r="R2992" s="736"/>
      <c r="S2992" s="736"/>
      <c r="T2992" s="736"/>
      <c r="U2992" s="736"/>
      <c r="BA2992" s="722"/>
      <c r="BB2992" s="722"/>
      <c r="BC2992" s="722"/>
      <c r="BD2992" s="722"/>
      <c r="BE2992" s="722"/>
      <c r="BF2992" s="722"/>
      <c r="BG2992" s="722"/>
      <c r="BH2992" s="722"/>
      <c r="BI2992" s="722"/>
      <c r="BJ2992" s="722"/>
      <c r="BK2992" s="722"/>
      <c r="BL2992" s="722"/>
      <c r="BM2992" s="722"/>
      <c r="BN2992" s="722"/>
      <c r="BO2992" s="722"/>
      <c r="BP2992" s="722"/>
      <c r="BQ2992" s="722"/>
      <c r="BR2992" s="722"/>
      <c r="BS2992" s="722"/>
      <c r="BT2992" s="722"/>
      <c r="BU2992" s="722"/>
      <c r="BV2992" s="722"/>
      <c r="BW2992" s="722"/>
      <c r="BX2992" s="722"/>
      <c r="BY2992" s="722"/>
      <c r="BZ2992" s="722"/>
      <c r="CA2992" s="722"/>
      <c r="CB2992" s="722"/>
      <c r="CC2992" s="722"/>
      <c r="CD2992" s="722"/>
      <c r="CE2992" s="722"/>
      <c r="CF2992" s="722"/>
      <c r="CG2992" s="722"/>
      <c r="CH2992" s="722"/>
      <c r="CI2992" s="722"/>
      <c r="CJ2992" s="722"/>
      <c r="CK2992" s="722"/>
      <c r="CL2992" s="722"/>
      <c r="CM2992" s="722"/>
      <c r="CN2992" s="722"/>
      <c r="CO2992" s="722"/>
      <c r="CP2992" s="722"/>
      <c r="CQ2992" s="722"/>
      <c r="CR2992" s="722"/>
      <c r="CS2992" s="722"/>
    </row>
    <row r="2993" spans="1:97" s="1376" customFormat="1">
      <c r="A2993" s="722"/>
      <c r="B2993" s="722"/>
      <c r="C2993" s="722"/>
      <c r="D2993" s="722"/>
      <c r="E2993" s="722"/>
      <c r="F2993" s="757"/>
      <c r="G2993" s="757"/>
      <c r="H2993" s="757"/>
      <c r="I2993" s="757"/>
      <c r="J2993" s="757"/>
      <c r="K2993" s="758"/>
      <c r="L2993" s="758"/>
      <c r="M2993" s="722"/>
      <c r="N2993" s="736"/>
      <c r="O2993" s="736"/>
      <c r="P2993" s="736"/>
      <c r="Q2993" s="736"/>
      <c r="R2993" s="736"/>
      <c r="S2993" s="736"/>
      <c r="T2993" s="736"/>
      <c r="U2993" s="736"/>
      <c r="BA2993" s="722"/>
      <c r="BB2993" s="722"/>
      <c r="BC2993" s="722"/>
      <c r="BD2993" s="722"/>
      <c r="BE2993" s="722"/>
      <c r="BF2993" s="722"/>
      <c r="BG2993" s="722"/>
      <c r="BH2993" s="722"/>
      <c r="BI2993" s="722"/>
      <c r="BJ2993" s="722"/>
      <c r="BK2993" s="722"/>
      <c r="BL2993" s="722"/>
      <c r="BM2993" s="722"/>
      <c r="BN2993" s="722"/>
      <c r="BO2993" s="722"/>
      <c r="BP2993" s="722"/>
      <c r="BQ2993" s="722"/>
      <c r="BR2993" s="722"/>
      <c r="BS2993" s="722"/>
      <c r="BT2993" s="722"/>
      <c r="BU2993" s="722"/>
      <c r="BV2993" s="722"/>
      <c r="BW2993" s="722"/>
      <c r="BX2993" s="722"/>
      <c r="BY2993" s="722"/>
      <c r="BZ2993" s="722"/>
      <c r="CA2993" s="722"/>
      <c r="CB2993" s="722"/>
      <c r="CC2993" s="722"/>
      <c r="CD2993" s="722"/>
      <c r="CE2993" s="722"/>
      <c r="CF2993" s="722"/>
      <c r="CG2993" s="722"/>
      <c r="CH2993" s="722"/>
      <c r="CI2993" s="722"/>
      <c r="CJ2993" s="722"/>
      <c r="CK2993" s="722"/>
      <c r="CL2993" s="722"/>
      <c r="CM2993" s="722"/>
      <c r="CN2993" s="722"/>
      <c r="CO2993" s="722"/>
      <c r="CP2993" s="722"/>
      <c r="CQ2993" s="722"/>
      <c r="CR2993" s="722"/>
      <c r="CS2993" s="722"/>
    </row>
    <row r="2994" spans="1:97" s="1376" customFormat="1">
      <c r="A2994" s="722"/>
      <c r="B2994" s="722"/>
      <c r="C2994" s="722"/>
      <c r="D2994" s="722"/>
      <c r="E2994" s="722"/>
      <c r="F2994" s="757"/>
      <c r="G2994" s="757"/>
      <c r="H2994" s="757"/>
      <c r="I2994" s="757"/>
      <c r="J2994" s="757"/>
      <c r="K2994" s="758"/>
      <c r="L2994" s="758"/>
      <c r="M2994" s="722"/>
      <c r="N2994" s="736"/>
      <c r="O2994" s="736"/>
      <c r="P2994" s="736"/>
      <c r="Q2994" s="736"/>
      <c r="R2994" s="736"/>
      <c r="S2994" s="736"/>
      <c r="T2994" s="736"/>
      <c r="U2994" s="736"/>
      <c r="BA2994" s="722"/>
      <c r="BB2994" s="722"/>
      <c r="BC2994" s="722"/>
      <c r="BD2994" s="722"/>
      <c r="BE2994" s="722"/>
      <c r="BF2994" s="722"/>
      <c r="BG2994" s="722"/>
      <c r="BH2994" s="722"/>
      <c r="BI2994" s="722"/>
      <c r="BJ2994" s="722"/>
      <c r="BK2994" s="722"/>
      <c r="BL2994" s="722"/>
      <c r="BM2994" s="722"/>
      <c r="BN2994" s="722"/>
      <c r="BO2994" s="722"/>
      <c r="BP2994" s="722"/>
      <c r="BQ2994" s="722"/>
      <c r="BR2994" s="722"/>
      <c r="BS2994" s="722"/>
      <c r="BT2994" s="722"/>
      <c r="BU2994" s="722"/>
      <c r="BV2994" s="722"/>
      <c r="BW2994" s="722"/>
      <c r="BX2994" s="722"/>
      <c r="BY2994" s="722"/>
      <c r="BZ2994" s="722"/>
      <c r="CA2994" s="722"/>
      <c r="CB2994" s="722"/>
      <c r="CC2994" s="722"/>
      <c r="CD2994" s="722"/>
      <c r="CE2994" s="722"/>
      <c r="CF2994" s="722"/>
      <c r="CG2994" s="722"/>
      <c r="CH2994" s="722"/>
      <c r="CI2994" s="722"/>
      <c r="CJ2994" s="722"/>
      <c r="CK2994" s="722"/>
      <c r="CL2994" s="722"/>
      <c r="CM2994" s="722"/>
      <c r="CN2994" s="722"/>
      <c r="CO2994" s="722"/>
      <c r="CP2994" s="722"/>
      <c r="CQ2994" s="722"/>
      <c r="CR2994" s="722"/>
      <c r="CS2994" s="722"/>
    </row>
    <row r="2995" spans="1:97" s="1376" customFormat="1">
      <c r="A2995" s="722"/>
      <c r="B2995" s="722"/>
      <c r="C2995" s="722"/>
      <c r="D2995" s="722"/>
      <c r="E2995" s="722"/>
      <c r="F2995" s="757"/>
      <c r="G2995" s="757"/>
      <c r="H2995" s="757"/>
      <c r="I2995" s="757"/>
      <c r="J2995" s="757"/>
      <c r="K2995" s="758"/>
      <c r="L2995" s="758"/>
      <c r="M2995" s="722"/>
      <c r="N2995" s="736"/>
      <c r="O2995" s="736"/>
      <c r="P2995" s="736"/>
      <c r="Q2995" s="736"/>
      <c r="R2995" s="736"/>
      <c r="S2995" s="736"/>
      <c r="T2995" s="736"/>
      <c r="U2995" s="736"/>
      <c r="BA2995" s="722"/>
      <c r="BB2995" s="722"/>
      <c r="BC2995" s="722"/>
      <c r="BD2995" s="722"/>
      <c r="BE2995" s="722"/>
      <c r="BF2995" s="722"/>
      <c r="BG2995" s="722"/>
      <c r="BH2995" s="722"/>
      <c r="BI2995" s="722"/>
      <c r="BJ2995" s="722"/>
      <c r="BK2995" s="722"/>
      <c r="BL2995" s="722"/>
      <c r="BM2995" s="722"/>
      <c r="BN2995" s="722"/>
      <c r="BO2995" s="722"/>
      <c r="BP2995" s="722"/>
      <c r="BQ2995" s="722"/>
      <c r="BR2995" s="722"/>
      <c r="BS2995" s="722"/>
      <c r="BT2995" s="722"/>
      <c r="BU2995" s="722"/>
      <c r="BV2995" s="722"/>
      <c r="BW2995" s="722"/>
      <c r="BX2995" s="722"/>
      <c r="BY2995" s="722"/>
      <c r="BZ2995" s="722"/>
      <c r="CA2995" s="722"/>
      <c r="CB2995" s="722"/>
      <c r="CC2995" s="722"/>
      <c r="CD2995" s="722"/>
      <c r="CE2995" s="722"/>
      <c r="CF2995" s="722"/>
      <c r="CG2995" s="722"/>
      <c r="CH2995" s="722"/>
      <c r="CI2995" s="722"/>
      <c r="CJ2995" s="722"/>
      <c r="CK2995" s="722"/>
      <c r="CL2995" s="722"/>
      <c r="CM2995" s="722"/>
      <c r="CN2995" s="722"/>
      <c r="CO2995" s="722"/>
      <c r="CP2995" s="722"/>
      <c r="CQ2995" s="722"/>
      <c r="CR2995" s="722"/>
      <c r="CS2995" s="722"/>
    </row>
    <row r="2996" spans="1:97" s="1376" customFormat="1">
      <c r="A2996" s="722"/>
      <c r="B2996" s="722"/>
      <c r="C2996" s="722"/>
      <c r="D2996" s="722"/>
      <c r="E2996" s="722"/>
      <c r="F2996" s="757"/>
      <c r="G2996" s="757"/>
      <c r="H2996" s="757"/>
      <c r="I2996" s="757"/>
      <c r="J2996" s="757"/>
      <c r="K2996" s="758"/>
      <c r="L2996" s="758"/>
      <c r="M2996" s="722"/>
      <c r="N2996" s="736"/>
      <c r="O2996" s="736"/>
      <c r="P2996" s="736"/>
      <c r="Q2996" s="736"/>
      <c r="R2996" s="736"/>
      <c r="S2996" s="736"/>
      <c r="T2996" s="736"/>
      <c r="U2996" s="736"/>
      <c r="BA2996" s="722"/>
      <c r="BB2996" s="722"/>
      <c r="BC2996" s="722"/>
      <c r="BD2996" s="722"/>
      <c r="BE2996" s="722"/>
      <c r="BF2996" s="722"/>
      <c r="BG2996" s="722"/>
      <c r="BH2996" s="722"/>
      <c r="BI2996" s="722"/>
      <c r="BJ2996" s="722"/>
      <c r="BK2996" s="722"/>
      <c r="BL2996" s="722"/>
      <c r="BM2996" s="722"/>
      <c r="BN2996" s="722"/>
      <c r="BO2996" s="722"/>
      <c r="BP2996" s="722"/>
      <c r="BQ2996" s="722"/>
      <c r="BR2996" s="722"/>
      <c r="BS2996" s="722"/>
      <c r="BT2996" s="722"/>
      <c r="BU2996" s="722"/>
      <c r="BV2996" s="722"/>
      <c r="BW2996" s="722"/>
      <c r="BX2996" s="722"/>
      <c r="BY2996" s="722"/>
      <c r="BZ2996" s="722"/>
      <c r="CA2996" s="722"/>
      <c r="CB2996" s="722"/>
      <c r="CC2996" s="722"/>
      <c r="CD2996" s="722"/>
      <c r="CE2996" s="722"/>
      <c r="CF2996" s="722"/>
      <c r="CG2996" s="722"/>
      <c r="CH2996" s="722"/>
      <c r="CI2996" s="722"/>
      <c r="CJ2996" s="722"/>
      <c r="CK2996" s="722"/>
      <c r="CL2996" s="722"/>
      <c r="CM2996" s="722"/>
      <c r="CN2996" s="722"/>
      <c r="CO2996" s="722"/>
      <c r="CP2996" s="722"/>
      <c r="CQ2996" s="722"/>
      <c r="CR2996" s="722"/>
      <c r="CS2996" s="722"/>
    </row>
    <row r="2997" spans="1:97" s="1376" customFormat="1">
      <c r="A2997" s="722"/>
      <c r="B2997" s="722"/>
      <c r="C2997" s="722"/>
      <c r="D2997" s="722"/>
      <c r="E2997" s="722"/>
      <c r="F2997" s="757"/>
      <c r="G2997" s="757"/>
      <c r="H2997" s="757"/>
      <c r="I2997" s="757"/>
      <c r="J2997" s="757"/>
      <c r="K2997" s="758"/>
      <c r="L2997" s="758"/>
      <c r="M2997" s="722"/>
      <c r="N2997" s="736"/>
      <c r="O2997" s="736"/>
      <c r="P2997" s="736"/>
      <c r="Q2997" s="736"/>
      <c r="R2997" s="736"/>
      <c r="S2997" s="736"/>
      <c r="T2997" s="736"/>
      <c r="U2997" s="736"/>
      <c r="BA2997" s="722"/>
      <c r="BB2997" s="722"/>
      <c r="BC2997" s="722"/>
      <c r="BD2997" s="722"/>
      <c r="BE2997" s="722"/>
      <c r="BF2997" s="722"/>
      <c r="BG2997" s="722"/>
      <c r="BH2997" s="722"/>
      <c r="BI2997" s="722"/>
      <c r="BJ2997" s="722"/>
      <c r="BK2997" s="722"/>
      <c r="BL2997" s="722"/>
      <c r="BM2997" s="722"/>
      <c r="BN2997" s="722"/>
      <c r="BO2997" s="722"/>
      <c r="BP2997" s="722"/>
      <c r="BQ2997" s="722"/>
      <c r="BR2997" s="722"/>
      <c r="BS2997" s="722"/>
      <c r="BT2997" s="722"/>
      <c r="BU2997" s="722"/>
      <c r="BV2997" s="722"/>
      <c r="BW2997" s="722"/>
      <c r="BX2997" s="722"/>
      <c r="BY2997" s="722"/>
      <c r="BZ2997" s="722"/>
      <c r="CA2997" s="722"/>
      <c r="CB2997" s="722"/>
      <c r="CC2997" s="722"/>
      <c r="CD2997" s="722"/>
      <c r="CE2997" s="722"/>
      <c r="CF2997" s="722"/>
      <c r="CG2997" s="722"/>
      <c r="CH2997" s="722"/>
      <c r="CI2997" s="722"/>
      <c r="CJ2997" s="722"/>
      <c r="CK2997" s="722"/>
      <c r="CL2997" s="722"/>
      <c r="CM2997" s="722"/>
      <c r="CN2997" s="722"/>
      <c r="CO2997" s="722"/>
      <c r="CP2997" s="722"/>
      <c r="CQ2997" s="722"/>
      <c r="CR2997" s="722"/>
      <c r="CS2997" s="722"/>
    </row>
    <row r="2998" spans="1:97" s="1376" customFormat="1">
      <c r="A2998" s="722"/>
      <c r="B2998" s="722"/>
      <c r="C2998" s="722"/>
      <c r="D2998" s="722"/>
      <c r="E2998" s="722"/>
      <c r="F2998" s="757"/>
      <c r="G2998" s="757"/>
      <c r="H2998" s="757"/>
      <c r="I2998" s="757"/>
      <c r="J2998" s="757"/>
      <c r="K2998" s="758"/>
      <c r="L2998" s="758"/>
      <c r="M2998" s="722"/>
      <c r="N2998" s="736"/>
      <c r="O2998" s="736"/>
      <c r="P2998" s="736"/>
      <c r="Q2998" s="736"/>
      <c r="R2998" s="736"/>
      <c r="S2998" s="736"/>
      <c r="T2998" s="736"/>
      <c r="U2998" s="736"/>
      <c r="BA2998" s="722"/>
      <c r="BB2998" s="722"/>
      <c r="BC2998" s="722"/>
      <c r="BD2998" s="722"/>
      <c r="BE2998" s="722"/>
      <c r="BF2998" s="722"/>
      <c r="BG2998" s="722"/>
      <c r="BH2998" s="722"/>
      <c r="BI2998" s="722"/>
      <c r="BJ2998" s="722"/>
      <c r="BK2998" s="722"/>
      <c r="BL2998" s="722"/>
      <c r="BM2998" s="722"/>
      <c r="BN2998" s="722"/>
      <c r="BO2998" s="722"/>
      <c r="BP2998" s="722"/>
      <c r="BQ2998" s="722"/>
      <c r="BR2998" s="722"/>
      <c r="BS2998" s="722"/>
      <c r="BT2998" s="722"/>
      <c r="BU2998" s="722"/>
      <c r="BV2998" s="722"/>
      <c r="BW2998" s="722"/>
      <c r="BX2998" s="722"/>
      <c r="BY2998" s="722"/>
      <c r="BZ2998" s="722"/>
      <c r="CA2998" s="722"/>
      <c r="CB2998" s="722"/>
      <c r="CC2998" s="722"/>
      <c r="CD2998" s="722"/>
      <c r="CE2998" s="722"/>
      <c r="CF2998" s="722"/>
      <c r="CG2998" s="722"/>
      <c r="CH2998" s="722"/>
      <c r="CI2998" s="722"/>
      <c r="CJ2998" s="722"/>
      <c r="CK2998" s="722"/>
      <c r="CL2998" s="722"/>
      <c r="CM2998" s="722"/>
      <c r="CN2998" s="722"/>
      <c r="CO2998" s="722"/>
      <c r="CP2998" s="722"/>
      <c r="CQ2998" s="722"/>
      <c r="CR2998" s="722"/>
      <c r="CS2998" s="722"/>
    </row>
    <row r="2999" spans="1:97" s="1376" customFormat="1">
      <c r="A2999" s="722"/>
      <c r="B2999" s="722"/>
      <c r="C2999" s="722"/>
      <c r="D2999" s="722"/>
      <c r="E2999" s="722"/>
      <c r="F2999" s="757"/>
      <c r="G2999" s="757"/>
      <c r="H2999" s="757"/>
      <c r="I2999" s="757"/>
      <c r="J2999" s="757"/>
      <c r="K2999" s="758"/>
      <c r="L2999" s="758"/>
      <c r="M2999" s="722"/>
      <c r="N2999" s="736"/>
      <c r="O2999" s="736"/>
      <c r="P2999" s="736"/>
      <c r="Q2999" s="736"/>
      <c r="R2999" s="736"/>
      <c r="S2999" s="736"/>
      <c r="T2999" s="736"/>
      <c r="U2999" s="736"/>
      <c r="BA2999" s="722"/>
      <c r="BB2999" s="722"/>
      <c r="BC2999" s="722"/>
      <c r="BD2999" s="722"/>
      <c r="BE2999" s="722"/>
      <c r="BF2999" s="722"/>
      <c r="BG2999" s="722"/>
      <c r="BH2999" s="722"/>
      <c r="BI2999" s="722"/>
      <c r="BJ2999" s="722"/>
      <c r="BK2999" s="722"/>
      <c r="BL2999" s="722"/>
      <c r="BM2999" s="722"/>
      <c r="BN2999" s="722"/>
      <c r="BO2999" s="722"/>
      <c r="BP2999" s="722"/>
      <c r="BQ2999" s="722"/>
      <c r="BR2999" s="722"/>
      <c r="BS2999" s="722"/>
      <c r="BT2999" s="722"/>
      <c r="BU2999" s="722"/>
      <c r="BV2999" s="722"/>
      <c r="BW2999" s="722"/>
      <c r="BX2999" s="722"/>
      <c r="BY2999" s="722"/>
      <c r="BZ2999" s="722"/>
      <c r="CA2999" s="722"/>
      <c r="CB2999" s="722"/>
      <c r="CC2999" s="722"/>
      <c r="CD2999" s="722"/>
      <c r="CE2999" s="722"/>
      <c r="CF2999" s="722"/>
      <c r="CG2999" s="722"/>
      <c r="CH2999" s="722"/>
      <c r="CI2999" s="722"/>
      <c r="CJ2999" s="722"/>
      <c r="CK2999" s="722"/>
      <c r="CL2999" s="722"/>
      <c r="CM2999" s="722"/>
      <c r="CN2999" s="722"/>
      <c r="CO2999" s="722"/>
      <c r="CP2999" s="722"/>
      <c r="CQ2999" s="722"/>
      <c r="CR2999" s="722"/>
      <c r="CS2999" s="722"/>
    </row>
    <row r="3000" spans="1:97" s="1376" customFormat="1">
      <c r="A3000" s="722"/>
      <c r="B3000" s="722"/>
      <c r="C3000" s="722"/>
      <c r="D3000" s="722"/>
      <c r="E3000" s="722"/>
      <c r="F3000" s="757"/>
      <c r="G3000" s="757"/>
      <c r="H3000" s="757"/>
      <c r="I3000" s="757"/>
      <c r="J3000" s="757"/>
      <c r="K3000" s="758"/>
      <c r="L3000" s="758"/>
      <c r="M3000" s="722"/>
      <c r="N3000" s="736"/>
      <c r="O3000" s="736"/>
      <c r="P3000" s="736"/>
      <c r="Q3000" s="736"/>
      <c r="R3000" s="736"/>
      <c r="S3000" s="736"/>
      <c r="T3000" s="736"/>
      <c r="U3000" s="736"/>
      <c r="BA3000" s="722"/>
      <c r="BB3000" s="722"/>
      <c r="BC3000" s="722"/>
      <c r="BD3000" s="722"/>
      <c r="BE3000" s="722"/>
      <c r="BF3000" s="722"/>
      <c r="BG3000" s="722"/>
      <c r="BH3000" s="722"/>
      <c r="BI3000" s="722"/>
      <c r="BJ3000" s="722"/>
      <c r="BK3000" s="722"/>
      <c r="BL3000" s="722"/>
      <c r="BM3000" s="722"/>
      <c r="BN3000" s="722"/>
      <c r="BO3000" s="722"/>
      <c r="BP3000" s="722"/>
      <c r="BQ3000" s="722"/>
      <c r="BR3000" s="722"/>
      <c r="BS3000" s="722"/>
      <c r="BT3000" s="722"/>
      <c r="BU3000" s="722"/>
      <c r="BV3000" s="722"/>
      <c r="BW3000" s="722"/>
      <c r="BX3000" s="722"/>
      <c r="BY3000" s="722"/>
      <c r="BZ3000" s="722"/>
      <c r="CA3000" s="722"/>
      <c r="CB3000" s="722"/>
      <c r="CC3000" s="722"/>
      <c r="CD3000" s="722"/>
      <c r="CE3000" s="722"/>
      <c r="CF3000" s="722"/>
      <c r="CG3000" s="722"/>
      <c r="CH3000" s="722"/>
      <c r="CI3000" s="722"/>
      <c r="CJ3000" s="722"/>
      <c r="CK3000" s="722"/>
      <c r="CL3000" s="722"/>
      <c r="CM3000" s="722"/>
      <c r="CN3000" s="722"/>
      <c r="CO3000" s="722"/>
      <c r="CP3000" s="722"/>
      <c r="CQ3000" s="722"/>
      <c r="CR3000" s="722"/>
      <c r="CS3000" s="722"/>
    </row>
    <row r="3001" spans="1:97" s="1376" customFormat="1">
      <c r="A3001" s="722"/>
      <c r="B3001" s="722"/>
      <c r="C3001" s="722"/>
      <c r="D3001" s="722"/>
      <c r="E3001" s="722"/>
      <c r="F3001" s="757"/>
      <c r="G3001" s="757"/>
      <c r="H3001" s="757"/>
      <c r="I3001" s="757"/>
      <c r="J3001" s="757"/>
      <c r="K3001" s="758"/>
      <c r="L3001" s="758"/>
      <c r="M3001" s="722"/>
      <c r="N3001" s="736"/>
      <c r="O3001" s="736"/>
      <c r="P3001" s="736"/>
      <c r="Q3001" s="736"/>
      <c r="R3001" s="736"/>
      <c r="S3001" s="736"/>
      <c r="T3001" s="736"/>
      <c r="U3001" s="736"/>
      <c r="BA3001" s="722"/>
      <c r="BB3001" s="722"/>
      <c r="BC3001" s="722"/>
      <c r="BD3001" s="722"/>
      <c r="BE3001" s="722"/>
      <c r="BF3001" s="722"/>
      <c r="BG3001" s="722"/>
      <c r="BH3001" s="722"/>
      <c r="BI3001" s="722"/>
      <c r="BJ3001" s="722"/>
      <c r="BK3001" s="722"/>
      <c r="BL3001" s="722"/>
      <c r="BM3001" s="722"/>
      <c r="BN3001" s="722"/>
      <c r="BO3001" s="722"/>
      <c r="BP3001" s="722"/>
      <c r="BQ3001" s="722"/>
      <c r="BR3001" s="722"/>
      <c r="BS3001" s="722"/>
      <c r="BT3001" s="722"/>
      <c r="BU3001" s="722"/>
      <c r="BV3001" s="722"/>
      <c r="BW3001" s="722"/>
      <c r="BX3001" s="722"/>
      <c r="BY3001" s="722"/>
      <c r="BZ3001" s="722"/>
      <c r="CA3001" s="722"/>
      <c r="CB3001" s="722"/>
      <c r="CC3001" s="722"/>
      <c r="CD3001" s="722"/>
      <c r="CE3001" s="722"/>
      <c r="CF3001" s="722"/>
      <c r="CG3001" s="722"/>
      <c r="CH3001" s="722"/>
      <c r="CI3001" s="722"/>
      <c r="CJ3001" s="722"/>
      <c r="CK3001" s="722"/>
      <c r="CL3001" s="722"/>
      <c r="CM3001" s="722"/>
      <c r="CN3001" s="722"/>
      <c r="CO3001" s="722"/>
      <c r="CP3001" s="722"/>
      <c r="CQ3001" s="722"/>
      <c r="CR3001" s="722"/>
      <c r="CS3001" s="722"/>
    </row>
    <row r="3002" spans="1:97" s="1376" customFormat="1">
      <c r="A3002" s="722"/>
      <c r="B3002" s="722"/>
      <c r="C3002" s="722"/>
      <c r="D3002" s="722"/>
      <c r="E3002" s="722"/>
      <c r="F3002" s="757"/>
      <c r="G3002" s="757"/>
      <c r="H3002" s="757"/>
      <c r="I3002" s="757"/>
      <c r="J3002" s="757"/>
      <c r="K3002" s="758"/>
      <c r="L3002" s="758"/>
      <c r="M3002" s="722"/>
      <c r="N3002" s="736"/>
      <c r="O3002" s="736"/>
      <c r="P3002" s="736"/>
      <c r="Q3002" s="736"/>
      <c r="R3002" s="736"/>
      <c r="S3002" s="736"/>
      <c r="T3002" s="736"/>
      <c r="U3002" s="736"/>
      <c r="BA3002" s="722"/>
      <c r="BB3002" s="722"/>
      <c r="BC3002" s="722"/>
      <c r="BD3002" s="722"/>
      <c r="BE3002" s="722"/>
      <c r="BF3002" s="722"/>
      <c r="BG3002" s="722"/>
      <c r="BH3002" s="722"/>
      <c r="BI3002" s="722"/>
      <c r="BJ3002" s="722"/>
      <c r="BK3002" s="722"/>
      <c r="BL3002" s="722"/>
      <c r="BM3002" s="722"/>
      <c r="BN3002" s="722"/>
      <c r="BO3002" s="722"/>
      <c r="BP3002" s="722"/>
      <c r="BQ3002" s="722"/>
      <c r="BR3002" s="722"/>
      <c r="BS3002" s="722"/>
      <c r="BT3002" s="722"/>
      <c r="BU3002" s="722"/>
      <c r="BV3002" s="722"/>
      <c r="BW3002" s="722"/>
      <c r="BX3002" s="722"/>
      <c r="BY3002" s="722"/>
      <c r="BZ3002" s="722"/>
      <c r="CA3002" s="722"/>
      <c r="CB3002" s="722"/>
      <c r="CC3002" s="722"/>
      <c r="CD3002" s="722"/>
      <c r="CE3002" s="722"/>
      <c r="CF3002" s="722"/>
      <c r="CG3002" s="722"/>
      <c r="CH3002" s="722"/>
      <c r="CI3002" s="722"/>
      <c r="CJ3002" s="722"/>
      <c r="CK3002" s="722"/>
      <c r="CL3002" s="722"/>
      <c r="CM3002" s="722"/>
      <c r="CN3002" s="722"/>
      <c r="CO3002" s="722"/>
      <c r="CP3002" s="722"/>
      <c r="CQ3002" s="722"/>
      <c r="CR3002" s="722"/>
      <c r="CS3002" s="722"/>
    </row>
    <row r="3003" spans="1:97" s="1376" customFormat="1">
      <c r="A3003" s="722"/>
      <c r="B3003" s="722"/>
      <c r="C3003" s="722"/>
      <c r="D3003" s="722"/>
      <c r="E3003" s="722"/>
      <c r="F3003" s="757"/>
      <c r="G3003" s="757"/>
      <c r="H3003" s="757"/>
      <c r="I3003" s="757"/>
      <c r="J3003" s="757"/>
      <c r="K3003" s="758"/>
      <c r="L3003" s="758"/>
      <c r="M3003" s="722"/>
      <c r="N3003" s="736"/>
      <c r="O3003" s="736"/>
      <c r="P3003" s="736"/>
      <c r="Q3003" s="736"/>
      <c r="R3003" s="736"/>
      <c r="S3003" s="736"/>
      <c r="T3003" s="736"/>
      <c r="U3003" s="736"/>
      <c r="BA3003" s="722"/>
      <c r="BB3003" s="722"/>
      <c r="BC3003" s="722"/>
      <c r="BD3003" s="722"/>
      <c r="BE3003" s="722"/>
      <c r="BF3003" s="722"/>
      <c r="BG3003" s="722"/>
      <c r="BH3003" s="722"/>
      <c r="BI3003" s="722"/>
      <c r="BJ3003" s="722"/>
      <c r="BK3003" s="722"/>
      <c r="BL3003" s="722"/>
      <c r="BM3003" s="722"/>
      <c r="BN3003" s="722"/>
      <c r="BO3003" s="722"/>
      <c r="BP3003" s="722"/>
      <c r="BQ3003" s="722"/>
      <c r="BR3003" s="722"/>
      <c r="BS3003" s="722"/>
      <c r="BT3003" s="722"/>
      <c r="BU3003" s="722"/>
      <c r="BV3003" s="722"/>
      <c r="BW3003" s="722"/>
      <c r="BX3003" s="722"/>
      <c r="BY3003" s="722"/>
      <c r="BZ3003" s="722"/>
      <c r="CA3003" s="722"/>
      <c r="CB3003" s="722"/>
      <c r="CC3003" s="722"/>
      <c r="CD3003" s="722"/>
      <c r="CE3003" s="722"/>
      <c r="CF3003" s="722"/>
      <c r="CG3003" s="722"/>
      <c r="CH3003" s="722"/>
      <c r="CI3003" s="722"/>
      <c r="CJ3003" s="722"/>
      <c r="CK3003" s="722"/>
      <c r="CL3003" s="722"/>
      <c r="CM3003" s="722"/>
      <c r="CN3003" s="722"/>
      <c r="CO3003" s="722"/>
      <c r="CP3003" s="722"/>
      <c r="CQ3003" s="722"/>
      <c r="CR3003" s="722"/>
      <c r="CS3003" s="722"/>
    </row>
    <row r="3004" spans="1:97" s="1376" customFormat="1">
      <c r="A3004" s="722"/>
      <c r="B3004" s="722"/>
      <c r="C3004" s="722"/>
      <c r="D3004" s="722"/>
      <c r="E3004" s="722"/>
      <c r="F3004" s="757"/>
      <c r="G3004" s="757"/>
      <c r="H3004" s="757"/>
      <c r="I3004" s="757"/>
      <c r="J3004" s="757"/>
      <c r="K3004" s="758"/>
      <c r="L3004" s="758"/>
      <c r="M3004" s="722"/>
      <c r="N3004" s="736"/>
      <c r="O3004" s="736"/>
      <c r="P3004" s="736"/>
      <c r="Q3004" s="736"/>
      <c r="R3004" s="736"/>
      <c r="S3004" s="736"/>
      <c r="T3004" s="736"/>
      <c r="U3004" s="736"/>
      <c r="BA3004" s="722"/>
      <c r="BB3004" s="722"/>
      <c r="BC3004" s="722"/>
      <c r="BD3004" s="722"/>
      <c r="BE3004" s="722"/>
      <c r="BF3004" s="722"/>
      <c r="BG3004" s="722"/>
      <c r="BH3004" s="722"/>
      <c r="BI3004" s="722"/>
      <c r="BJ3004" s="722"/>
      <c r="BK3004" s="722"/>
      <c r="BL3004" s="722"/>
      <c r="BM3004" s="722"/>
      <c r="BN3004" s="722"/>
      <c r="BO3004" s="722"/>
      <c r="BP3004" s="722"/>
      <c r="BQ3004" s="722"/>
      <c r="BR3004" s="722"/>
      <c r="BS3004" s="722"/>
      <c r="BT3004" s="722"/>
      <c r="BU3004" s="722"/>
      <c r="BV3004" s="722"/>
      <c r="BW3004" s="722"/>
      <c r="BX3004" s="722"/>
      <c r="BY3004" s="722"/>
      <c r="BZ3004" s="722"/>
      <c r="CA3004" s="722"/>
      <c r="CB3004" s="722"/>
      <c r="CC3004" s="722"/>
      <c r="CD3004" s="722"/>
      <c r="CE3004" s="722"/>
      <c r="CF3004" s="722"/>
      <c r="CG3004" s="722"/>
      <c r="CH3004" s="722"/>
      <c r="CI3004" s="722"/>
      <c r="CJ3004" s="722"/>
      <c r="CK3004" s="722"/>
      <c r="CL3004" s="722"/>
      <c r="CM3004" s="722"/>
      <c r="CN3004" s="722"/>
      <c r="CO3004" s="722"/>
      <c r="CP3004" s="722"/>
      <c r="CQ3004" s="722"/>
      <c r="CR3004" s="722"/>
      <c r="CS3004" s="722"/>
    </row>
    <row r="3005" spans="1:97" s="1376" customFormat="1">
      <c r="A3005" s="722"/>
      <c r="B3005" s="722"/>
      <c r="C3005" s="722"/>
      <c r="D3005" s="722"/>
      <c r="E3005" s="722"/>
      <c r="F3005" s="757"/>
      <c r="G3005" s="757"/>
      <c r="H3005" s="757"/>
      <c r="I3005" s="757"/>
      <c r="J3005" s="757"/>
      <c r="K3005" s="758"/>
      <c r="L3005" s="758"/>
      <c r="M3005" s="722"/>
      <c r="N3005" s="736"/>
      <c r="O3005" s="736"/>
      <c r="P3005" s="736"/>
      <c r="Q3005" s="736"/>
      <c r="R3005" s="736"/>
      <c r="S3005" s="736"/>
      <c r="T3005" s="736"/>
      <c r="U3005" s="736"/>
      <c r="BA3005" s="722"/>
      <c r="BB3005" s="722"/>
      <c r="BC3005" s="722"/>
      <c r="BD3005" s="722"/>
      <c r="BE3005" s="722"/>
      <c r="BF3005" s="722"/>
      <c r="BG3005" s="722"/>
      <c r="BH3005" s="722"/>
      <c r="BI3005" s="722"/>
      <c r="BJ3005" s="722"/>
      <c r="BK3005" s="722"/>
      <c r="BL3005" s="722"/>
      <c r="BM3005" s="722"/>
      <c r="BN3005" s="722"/>
      <c r="BO3005" s="722"/>
      <c r="BP3005" s="722"/>
      <c r="BQ3005" s="722"/>
      <c r="BR3005" s="722"/>
      <c r="BS3005" s="722"/>
      <c r="BT3005" s="722"/>
      <c r="BU3005" s="722"/>
      <c r="BV3005" s="722"/>
      <c r="BW3005" s="722"/>
      <c r="BX3005" s="722"/>
      <c r="BY3005" s="722"/>
      <c r="BZ3005" s="722"/>
      <c r="CA3005" s="722"/>
      <c r="CB3005" s="722"/>
      <c r="CC3005" s="722"/>
      <c r="CD3005" s="722"/>
      <c r="CE3005" s="722"/>
      <c r="CF3005" s="722"/>
      <c r="CG3005" s="722"/>
      <c r="CH3005" s="722"/>
      <c r="CI3005" s="722"/>
      <c r="CJ3005" s="722"/>
      <c r="CK3005" s="722"/>
      <c r="CL3005" s="722"/>
      <c r="CM3005" s="722"/>
      <c r="CN3005" s="722"/>
      <c r="CO3005" s="722"/>
      <c r="CP3005" s="722"/>
      <c r="CQ3005" s="722"/>
      <c r="CR3005" s="722"/>
      <c r="CS3005" s="722"/>
    </row>
    <row r="3006" spans="1:97" s="1376" customFormat="1">
      <c r="A3006" s="722"/>
      <c r="B3006" s="722"/>
      <c r="C3006" s="722"/>
      <c r="D3006" s="722"/>
      <c r="E3006" s="722"/>
      <c r="F3006" s="757"/>
      <c r="G3006" s="757"/>
      <c r="H3006" s="757"/>
      <c r="I3006" s="757"/>
      <c r="J3006" s="757"/>
      <c r="K3006" s="758"/>
      <c r="L3006" s="758"/>
      <c r="M3006" s="722"/>
      <c r="N3006" s="736"/>
      <c r="O3006" s="736"/>
      <c r="P3006" s="736"/>
      <c r="Q3006" s="736"/>
      <c r="R3006" s="736"/>
      <c r="S3006" s="736"/>
      <c r="T3006" s="736"/>
      <c r="U3006" s="736"/>
      <c r="BA3006" s="722"/>
      <c r="BB3006" s="722"/>
      <c r="BC3006" s="722"/>
      <c r="BD3006" s="722"/>
      <c r="BE3006" s="722"/>
      <c r="BF3006" s="722"/>
      <c r="BG3006" s="722"/>
      <c r="BH3006" s="722"/>
      <c r="BI3006" s="722"/>
      <c r="BJ3006" s="722"/>
      <c r="BK3006" s="722"/>
      <c r="BL3006" s="722"/>
      <c r="BM3006" s="722"/>
      <c r="BN3006" s="722"/>
      <c r="BO3006" s="722"/>
      <c r="BP3006" s="722"/>
      <c r="BQ3006" s="722"/>
      <c r="BR3006" s="722"/>
      <c r="BS3006" s="722"/>
      <c r="BT3006" s="722"/>
      <c r="BU3006" s="722"/>
      <c r="BV3006" s="722"/>
      <c r="BW3006" s="722"/>
      <c r="BX3006" s="722"/>
      <c r="BY3006" s="722"/>
      <c r="BZ3006" s="722"/>
      <c r="CA3006" s="722"/>
      <c r="CB3006" s="722"/>
      <c r="CC3006" s="722"/>
      <c r="CD3006" s="722"/>
      <c r="CE3006" s="722"/>
      <c r="CF3006" s="722"/>
      <c r="CG3006" s="722"/>
      <c r="CH3006" s="722"/>
      <c r="CI3006" s="722"/>
      <c r="CJ3006" s="722"/>
      <c r="CK3006" s="722"/>
      <c r="CL3006" s="722"/>
      <c r="CM3006" s="722"/>
      <c r="CN3006" s="722"/>
      <c r="CO3006" s="722"/>
      <c r="CP3006" s="722"/>
      <c r="CQ3006" s="722"/>
      <c r="CR3006" s="722"/>
      <c r="CS3006" s="722"/>
    </row>
    <row r="3007" spans="1:97" s="1376" customFormat="1">
      <c r="A3007" s="722"/>
      <c r="B3007" s="722"/>
      <c r="C3007" s="722"/>
      <c r="D3007" s="722"/>
      <c r="E3007" s="722"/>
      <c r="F3007" s="757"/>
      <c r="G3007" s="757"/>
      <c r="H3007" s="757"/>
      <c r="I3007" s="757"/>
      <c r="J3007" s="757"/>
      <c r="K3007" s="758"/>
      <c r="L3007" s="758"/>
      <c r="M3007" s="722"/>
      <c r="N3007" s="736"/>
      <c r="O3007" s="736"/>
      <c r="P3007" s="736"/>
      <c r="Q3007" s="736"/>
      <c r="R3007" s="736"/>
      <c r="S3007" s="736"/>
      <c r="T3007" s="736"/>
      <c r="U3007" s="736"/>
      <c r="BA3007" s="722"/>
      <c r="BB3007" s="722"/>
      <c r="BC3007" s="722"/>
      <c r="BD3007" s="722"/>
      <c r="BE3007" s="722"/>
      <c r="BF3007" s="722"/>
      <c r="BG3007" s="722"/>
      <c r="BH3007" s="722"/>
      <c r="BI3007" s="722"/>
      <c r="BJ3007" s="722"/>
      <c r="BK3007" s="722"/>
      <c r="BL3007" s="722"/>
      <c r="BM3007" s="722"/>
      <c r="BN3007" s="722"/>
      <c r="BO3007" s="722"/>
      <c r="BP3007" s="722"/>
      <c r="BQ3007" s="722"/>
      <c r="BR3007" s="722"/>
      <c r="BS3007" s="722"/>
      <c r="BT3007" s="722"/>
      <c r="BU3007" s="722"/>
      <c r="BV3007" s="722"/>
      <c r="BW3007" s="722"/>
      <c r="BX3007" s="722"/>
      <c r="BY3007" s="722"/>
      <c r="BZ3007" s="722"/>
      <c r="CA3007" s="722"/>
      <c r="CB3007" s="722"/>
      <c r="CC3007" s="722"/>
      <c r="CD3007" s="722"/>
      <c r="CE3007" s="722"/>
      <c r="CF3007" s="722"/>
      <c r="CG3007" s="722"/>
      <c r="CH3007" s="722"/>
      <c r="CI3007" s="722"/>
      <c r="CJ3007" s="722"/>
      <c r="CK3007" s="722"/>
      <c r="CL3007" s="722"/>
      <c r="CM3007" s="722"/>
      <c r="CN3007" s="722"/>
      <c r="CO3007" s="722"/>
      <c r="CP3007" s="722"/>
      <c r="CQ3007" s="722"/>
      <c r="CR3007" s="722"/>
      <c r="CS3007" s="722"/>
    </row>
    <row r="3008" spans="1:97" s="1376" customFormat="1">
      <c r="A3008" s="722"/>
      <c r="B3008" s="722"/>
      <c r="C3008" s="722"/>
      <c r="D3008" s="722"/>
      <c r="E3008" s="722"/>
      <c r="F3008" s="757"/>
      <c r="G3008" s="757"/>
      <c r="H3008" s="757"/>
      <c r="I3008" s="757"/>
      <c r="J3008" s="757"/>
      <c r="K3008" s="758"/>
      <c r="L3008" s="758"/>
      <c r="M3008" s="722"/>
      <c r="N3008" s="736"/>
      <c r="O3008" s="736"/>
      <c r="P3008" s="736"/>
      <c r="Q3008" s="736"/>
      <c r="R3008" s="736"/>
      <c r="S3008" s="736"/>
      <c r="T3008" s="736"/>
      <c r="U3008" s="736"/>
      <c r="BA3008" s="722"/>
      <c r="BB3008" s="722"/>
      <c r="BC3008" s="722"/>
      <c r="BD3008" s="722"/>
      <c r="BE3008" s="722"/>
      <c r="BF3008" s="722"/>
      <c r="BG3008" s="722"/>
      <c r="BH3008" s="722"/>
      <c r="BI3008" s="722"/>
      <c r="BJ3008" s="722"/>
      <c r="BK3008" s="722"/>
      <c r="BL3008" s="722"/>
      <c r="BM3008" s="722"/>
      <c r="BN3008" s="722"/>
      <c r="BO3008" s="722"/>
      <c r="BP3008" s="722"/>
      <c r="BQ3008" s="722"/>
      <c r="BR3008" s="722"/>
      <c r="BS3008" s="722"/>
      <c r="BT3008" s="722"/>
      <c r="BU3008" s="722"/>
      <c r="BV3008" s="722"/>
      <c r="BW3008" s="722"/>
      <c r="BX3008" s="722"/>
      <c r="BY3008" s="722"/>
      <c r="BZ3008" s="722"/>
      <c r="CA3008" s="722"/>
      <c r="CB3008" s="722"/>
      <c r="CC3008" s="722"/>
      <c r="CD3008" s="722"/>
      <c r="CE3008" s="722"/>
      <c r="CF3008" s="722"/>
      <c r="CG3008" s="722"/>
      <c r="CH3008" s="722"/>
      <c r="CI3008" s="722"/>
      <c r="CJ3008" s="722"/>
      <c r="CK3008" s="722"/>
      <c r="CL3008" s="722"/>
      <c r="CM3008" s="722"/>
      <c r="CN3008" s="722"/>
      <c r="CO3008" s="722"/>
      <c r="CP3008" s="722"/>
      <c r="CQ3008" s="722"/>
      <c r="CR3008" s="722"/>
      <c r="CS3008" s="722"/>
    </row>
    <row r="3009" spans="1:97" s="1376" customFormat="1">
      <c r="A3009" s="722"/>
      <c r="B3009" s="722"/>
      <c r="C3009" s="722"/>
      <c r="D3009" s="722"/>
      <c r="E3009" s="722"/>
      <c r="F3009" s="757"/>
      <c r="G3009" s="757"/>
      <c r="H3009" s="757"/>
      <c r="I3009" s="757"/>
      <c r="J3009" s="757"/>
      <c r="K3009" s="758"/>
      <c r="L3009" s="758"/>
      <c r="M3009" s="722"/>
      <c r="N3009" s="736"/>
      <c r="O3009" s="736"/>
      <c r="P3009" s="736"/>
      <c r="Q3009" s="736"/>
      <c r="R3009" s="736"/>
      <c r="S3009" s="736"/>
      <c r="T3009" s="736"/>
      <c r="U3009" s="736"/>
      <c r="BA3009" s="722"/>
      <c r="BB3009" s="722"/>
      <c r="BC3009" s="722"/>
      <c r="BD3009" s="722"/>
      <c r="BE3009" s="722"/>
      <c r="BF3009" s="722"/>
      <c r="BG3009" s="722"/>
      <c r="BH3009" s="722"/>
      <c r="BI3009" s="722"/>
      <c r="BJ3009" s="722"/>
      <c r="BK3009" s="722"/>
      <c r="BL3009" s="722"/>
      <c r="BM3009" s="722"/>
      <c r="BN3009" s="722"/>
      <c r="BO3009" s="722"/>
      <c r="BP3009" s="722"/>
      <c r="BQ3009" s="722"/>
      <c r="BR3009" s="722"/>
      <c r="BS3009" s="722"/>
      <c r="BT3009" s="722"/>
      <c r="BU3009" s="722"/>
      <c r="BV3009" s="722"/>
      <c r="BW3009" s="722"/>
      <c r="BX3009" s="722"/>
      <c r="BY3009" s="722"/>
      <c r="BZ3009" s="722"/>
      <c r="CA3009" s="722"/>
      <c r="CB3009" s="722"/>
      <c r="CC3009" s="722"/>
      <c r="CD3009" s="722"/>
      <c r="CE3009" s="722"/>
      <c r="CF3009" s="722"/>
      <c r="CG3009" s="722"/>
      <c r="CH3009" s="722"/>
      <c r="CI3009" s="722"/>
      <c r="CJ3009" s="722"/>
      <c r="CK3009" s="722"/>
      <c r="CL3009" s="722"/>
      <c r="CM3009" s="722"/>
      <c r="CN3009" s="722"/>
      <c r="CO3009" s="722"/>
      <c r="CP3009" s="722"/>
      <c r="CQ3009" s="722"/>
      <c r="CR3009" s="722"/>
      <c r="CS3009" s="722"/>
    </row>
    <row r="3010" spans="1:97" s="1376" customFormat="1">
      <c r="A3010" s="722"/>
      <c r="B3010" s="722"/>
      <c r="C3010" s="722"/>
      <c r="D3010" s="722"/>
      <c r="E3010" s="722"/>
      <c r="F3010" s="757"/>
      <c r="G3010" s="757"/>
      <c r="H3010" s="757"/>
      <c r="I3010" s="757"/>
      <c r="J3010" s="757"/>
      <c r="K3010" s="758"/>
      <c r="L3010" s="758"/>
      <c r="M3010" s="722"/>
      <c r="N3010" s="736"/>
      <c r="O3010" s="736"/>
      <c r="P3010" s="736"/>
      <c r="Q3010" s="736"/>
      <c r="R3010" s="736"/>
      <c r="S3010" s="736"/>
      <c r="T3010" s="736"/>
      <c r="U3010" s="736"/>
      <c r="BA3010" s="722"/>
      <c r="BB3010" s="722"/>
      <c r="BC3010" s="722"/>
      <c r="BD3010" s="722"/>
      <c r="BE3010" s="722"/>
      <c r="BF3010" s="722"/>
      <c r="BG3010" s="722"/>
      <c r="BH3010" s="722"/>
      <c r="BI3010" s="722"/>
      <c r="BJ3010" s="722"/>
      <c r="BK3010" s="722"/>
      <c r="BL3010" s="722"/>
      <c r="BM3010" s="722"/>
      <c r="BN3010" s="722"/>
      <c r="BO3010" s="722"/>
      <c r="BP3010" s="722"/>
      <c r="BQ3010" s="722"/>
      <c r="BR3010" s="722"/>
      <c r="BS3010" s="722"/>
      <c r="BT3010" s="722"/>
      <c r="BU3010" s="722"/>
      <c r="BV3010" s="722"/>
      <c r="BW3010" s="722"/>
      <c r="BX3010" s="722"/>
      <c r="BY3010" s="722"/>
      <c r="BZ3010" s="722"/>
      <c r="CA3010" s="722"/>
      <c r="CB3010" s="722"/>
      <c r="CC3010" s="722"/>
      <c r="CD3010" s="722"/>
      <c r="CE3010" s="722"/>
      <c r="CF3010" s="722"/>
      <c r="CG3010" s="722"/>
      <c r="CH3010" s="722"/>
      <c r="CI3010" s="722"/>
      <c r="CJ3010" s="722"/>
      <c r="CK3010" s="722"/>
      <c r="CL3010" s="722"/>
      <c r="CM3010" s="722"/>
      <c r="CN3010" s="722"/>
      <c r="CO3010" s="722"/>
      <c r="CP3010" s="722"/>
      <c r="CQ3010" s="722"/>
      <c r="CR3010" s="722"/>
      <c r="CS3010" s="722"/>
    </row>
    <row r="3011" spans="1:97" s="1376" customFormat="1">
      <c r="A3011" s="722"/>
      <c r="B3011" s="722"/>
      <c r="C3011" s="722"/>
      <c r="D3011" s="722"/>
      <c r="E3011" s="722"/>
      <c r="F3011" s="757"/>
      <c r="G3011" s="757"/>
      <c r="H3011" s="757"/>
      <c r="I3011" s="757"/>
      <c r="J3011" s="757"/>
      <c r="K3011" s="758"/>
      <c r="L3011" s="758"/>
      <c r="M3011" s="722"/>
      <c r="N3011" s="736"/>
      <c r="O3011" s="736"/>
      <c r="P3011" s="736"/>
      <c r="Q3011" s="736"/>
      <c r="R3011" s="736"/>
      <c r="S3011" s="736"/>
      <c r="T3011" s="736"/>
      <c r="U3011" s="736"/>
      <c r="BA3011" s="722"/>
      <c r="BB3011" s="722"/>
      <c r="BC3011" s="722"/>
      <c r="BD3011" s="722"/>
      <c r="BE3011" s="722"/>
      <c r="BF3011" s="722"/>
      <c r="BG3011" s="722"/>
      <c r="BH3011" s="722"/>
      <c r="BI3011" s="722"/>
      <c r="BJ3011" s="722"/>
      <c r="BK3011" s="722"/>
      <c r="BL3011" s="722"/>
      <c r="BM3011" s="722"/>
      <c r="BN3011" s="722"/>
      <c r="BO3011" s="722"/>
      <c r="BP3011" s="722"/>
      <c r="BQ3011" s="722"/>
      <c r="BR3011" s="722"/>
      <c r="BS3011" s="722"/>
      <c r="BT3011" s="722"/>
      <c r="BU3011" s="722"/>
      <c r="BV3011" s="722"/>
      <c r="BW3011" s="722"/>
      <c r="BX3011" s="722"/>
      <c r="BY3011" s="722"/>
      <c r="BZ3011" s="722"/>
      <c r="CA3011" s="722"/>
      <c r="CB3011" s="722"/>
      <c r="CC3011" s="722"/>
      <c r="CD3011" s="722"/>
      <c r="CE3011" s="722"/>
      <c r="CF3011" s="722"/>
      <c r="CG3011" s="722"/>
      <c r="CH3011" s="722"/>
      <c r="CI3011" s="722"/>
      <c r="CJ3011" s="722"/>
      <c r="CK3011" s="722"/>
      <c r="CL3011" s="722"/>
      <c r="CM3011" s="722"/>
      <c r="CN3011" s="722"/>
      <c r="CO3011" s="722"/>
      <c r="CP3011" s="722"/>
      <c r="CQ3011" s="722"/>
      <c r="CR3011" s="722"/>
      <c r="CS3011" s="722"/>
    </row>
    <row r="3012" spans="1:97" s="1376" customFormat="1">
      <c r="A3012" s="722"/>
      <c r="B3012" s="722"/>
      <c r="C3012" s="722"/>
      <c r="D3012" s="722"/>
      <c r="E3012" s="722"/>
      <c r="F3012" s="757"/>
      <c r="G3012" s="757"/>
      <c r="H3012" s="757"/>
      <c r="I3012" s="757"/>
      <c r="J3012" s="757"/>
      <c r="K3012" s="758"/>
      <c r="L3012" s="758"/>
      <c r="M3012" s="722"/>
      <c r="N3012" s="736"/>
      <c r="O3012" s="736"/>
      <c r="P3012" s="736"/>
      <c r="Q3012" s="736"/>
      <c r="R3012" s="736"/>
      <c r="S3012" s="736"/>
      <c r="T3012" s="736"/>
      <c r="U3012" s="736"/>
      <c r="BA3012" s="722"/>
      <c r="BB3012" s="722"/>
      <c r="BC3012" s="722"/>
      <c r="BD3012" s="722"/>
      <c r="BE3012" s="722"/>
      <c r="BF3012" s="722"/>
      <c r="BG3012" s="722"/>
      <c r="BH3012" s="722"/>
      <c r="BI3012" s="722"/>
      <c r="BJ3012" s="722"/>
      <c r="BK3012" s="722"/>
      <c r="BL3012" s="722"/>
      <c r="BM3012" s="722"/>
      <c r="BN3012" s="722"/>
      <c r="BO3012" s="722"/>
      <c r="BP3012" s="722"/>
      <c r="BQ3012" s="722"/>
      <c r="BR3012" s="722"/>
      <c r="BS3012" s="722"/>
      <c r="BT3012" s="722"/>
      <c r="BU3012" s="722"/>
      <c r="BV3012" s="722"/>
      <c r="BW3012" s="722"/>
      <c r="BX3012" s="722"/>
      <c r="BY3012" s="722"/>
      <c r="BZ3012" s="722"/>
      <c r="CA3012" s="722"/>
      <c r="CB3012" s="722"/>
      <c r="CC3012" s="722"/>
      <c r="CD3012" s="722"/>
      <c r="CE3012" s="722"/>
      <c r="CF3012" s="722"/>
      <c r="CG3012" s="722"/>
      <c r="CH3012" s="722"/>
      <c r="CI3012" s="722"/>
      <c r="CJ3012" s="722"/>
      <c r="CK3012" s="722"/>
      <c r="CL3012" s="722"/>
      <c r="CM3012" s="722"/>
      <c r="CN3012" s="722"/>
      <c r="CO3012" s="722"/>
      <c r="CP3012" s="722"/>
      <c r="CQ3012" s="722"/>
      <c r="CR3012" s="722"/>
      <c r="CS3012" s="722"/>
    </row>
    <row r="3013" spans="1:97" s="1376" customFormat="1">
      <c r="A3013" s="722"/>
      <c r="B3013" s="722"/>
      <c r="C3013" s="722"/>
      <c r="D3013" s="722"/>
      <c r="E3013" s="722"/>
      <c r="F3013" s="757"/>
      <c r="G3013" s="757"/>
      <c r="H3013" s="757"/>
      <c r="I3013" s="757"/>
      <c r="J3013" s="757"/>
      <c r="K3013" s="758"/>
      <c r="L3013" s="758"/>
      <c r="M3013" s="722"/>
      <c r="N3013" s="736"/>
      <c r="O3013" s="736"/>
      <c r="P3013" s="736"/>
      <c r="Q3013" s="736"/>
      <c r="R3013" s="736"/>
      <c r="S3013" s="736"/>
      <c r="T3013" s="736"/>
      <c r="U3013" s="736"/>
      <c r="BA3013" s="722"/>
      <c r="BB3013" s="722"/>
      <c r="BC3013" s="722"/>
      <c r="BD3013" s="722"/>
      <c r="BE3013" s="722"/>
      <c r="BF3013" s="722"/>
      <c r="BG3013" s="722"/>
      <c r="BH3013" s="722"/>
      <c r="BI3013" s="722"/>
      <c r="BJ3013" s="722"/>
      <c r="BK3013" s="722"/>
      <c r="BL3013" s="722"/>
      <c r="BM3013" s="722"/>
      <c r="BN3013" s="722"/>
      <c r="BO3013" s="722"/>
      <c r="BP3013" s="722"/>
      <c r="BQ3013" s="722"/>
      <c r="BR3013" s="722"/>
      <c r="BS3013" s="722"/>
      <c r="BT3013" s="722"/>
      <c r="BU3013" s="722"/>
      <c r="BV3013" s="722"/>
      <c r="BW3013" s="722"/>
      <c r="BX3013" s="722"/>
      <c r="BY3013" s="722"/>
      <c r="BZ3013" s="722"/>
      <c r="CA3013" s="722"/>
      <c r="CB3013" s="722"/>
      <c r="CC3013" s="722"/>
      <c r="CD3013" s="722"/>
      <c r="CE3013" s="722"/>
      <c r="CF3013" s="722"/>
      <c r="CG3013" s="722"/>
      <c r="CH3013" s="722"/>
      <c r="CI3013" s="722"/>
      <c r="CJ3013" s="722"/>
      <c r="CK3013" s="722"/>
      <c r="CL3013" s="722"/>
      <c r="CM3013" s="722"/>
      <c r="CN3013" s="722"/>
      <c r="CO3013" s="722"/>
      <c r="CP3013" s="722"/>
      <c r="CQ3013" s="722"/>
      <c r="CR3013" s="722"/>
      <c r="CS3013" s="722"/>
    </row>
    <row r="3014" spans="1:97" s="1376" customFormat="1">
      <c r="A3014" s="722"/>
      <c r="B3014" s="722"/>
      <c r="C3014" s="722"/>
      <c r="D3014" s="722"/>
      <c r="E3014" s="722"/>
      <c r="F3014" s="757"/>
      <c r="G3014" s="757"/>
      <c r="H3014" s="757"/>
      <c r="I3014" s="757"/>
      <c r="J3014" s="757"/>
      <c r="K3014" s="758"/>
      <c r="L3014" s="758"/>
      <c r="M3014" s="722"/>
      <c r="N3014" s="736"/>
      <c r="O3014" s="736"/>
      <c r="P3014" s="736"/>
      <c r="Q3014" s="736"/>
      <c r="R3014" s="736"/>
      <c r="S3014" s="736"/>
      <c r="T3014" s="736"/>
      <c r="U3014" s="736"/>
      <c r="BA3014" s="722"/>
      <c r="BB3014" s="722"/>
      <c r="BC3014" s="722"/>
      <c r="BD3014" s="722"/>
      <c r="BE3014" s="722"/>
      <c r="BF3014" s="722"/>
      <c r="BG3014" s="722"/>
      <c r="BH3014" s="722"/>
      <c r="BI3014" s="722"/>
      <c r="BJ3014" s="722"/>
      <c r="BK3014" s="722"/>
      <c r="BL3014" s="722"/>
      <c r="BM3014" s="722"/>
      <c r="BN3014" s="722"/>
      <c r="BO3014" s="722"/>
      <c r="BP3014" s="722"/>
      <c r="BQ3014" s="722"/>
      <c r="BR3014" s="722"/>
      <c r="BS3014" s="722"/>
      <c r="BT3014" s="722"/>
      <c r="BU3014" s="722"/>
      <c r="BV3014" s="722"/>
      <c r="BW3014" s="722"/>
      <c r="BX3014" s="722"/>
      <c r="BY3014" s="722"/>
      <c r="BZ3014" s="722"/>
      <c r="CA3014" s="722"/>
      <c r="CB3014" s="722"/>
      <c r="CC3014" s="722"/>
      <c r="CD3014" s="722"/>
      <c r="CE3014" s="722"/>
      <c r="CF3014" s="722"/>
      <c r="CG3014" s="722"/>
      <c r="CH3014" s="722"/>
      <c r="CI3014" s="722"/>
      <c r="CJ3014" s="722"/>
      <c r="CK3014" s="722"/>
      <c r="CL3014" s="722"/>
      <c r="CM3014" s="722"/>
      <c r="CN3014" s="722"/>
      <c r="CO3014" s="722"/>
      <c r="CP3014" s="722"/>
      <c r="CQ3014" s="722"/>
      <c r="CR3014" s="722"/>
      <c r="CS3014" s="722"/>
    </row>
    <row r="3015" spans="1:97" s="1376" customFormat="1">
      <c r="A3015" s="722"/>
      <c r="B3015" s="722"/>
      <c r="C3015" s="722"/>
      <c r="D3015" s="722"/>
      <c r="E3015" s="722"/>
      <c r="F3015" s="757"/>
      <c r="G3015" s="757"/>
      <c r="H3015" s="757"/>
      <c r="I3015" s="757"/>
      <c r="J3015" s="757"/>
      <c r="K3015" s="758"/>
      <c r="L3015" s="758"/>
      <c r="M3015" s="722"/>
      <c r="N3015" s="736"/>
      <c r="O3015" s="736"/>
      <c r="P3015" s="736"/>
      <c r="Q3015" s="736"/>
      <c r="R3015" s="736"/>
      <c r="S3015" s="736"/>
      <c r="T3015" s="736"/>
      <c r="U3015" s="736"/>
      <c r="BA3015" s="722"/>
      <c r="BB3015" s="722"/>
      <c r="BC3015" s="722"/>
      <c r="BD3015" s="722"/>
      <c r="BE3015" s="722"/>
      <c r="BF3015" s="722"/>
      <c r="BG3015" s="722"/>
      <c r="BH3015" s="722"/>
      <c r="BI3015" s="722"/>
      <c r="BJ3015" s="722"/>
      <c r="BK3015" s="722"/>
      <c r="BL3015" s="722"/>
      <c r="BM3015" s="722"/>
      <c r="BN3015" s="722"/>
      <c r="BO3015" s="722"/>
      <c r="BP3015" s="722"/>
      <c r="BQ3015" s="722"/>
      <c r="BR3015" s="722"/>
      <c r="BS3015" s="722"/>
      <c r="BT3015" s="722"/>
      <c r="BU3015" s="722"/>
      <c r="BV3015" s="722"/>
      <c r="BW3015" s="722"/>
      <c r="BX3015" s="722"/>
      <c r="BY3015" s="722"/>
      <c r="BZ3015" s="722"/>
      <c r="CA3015" s="722"/>
      <c r="CB3015" s="722"/>
      <c r="CC3015" s="722"/>
      <c r="CD3015" s="722"/>
      <c r="CE3015" s="722"/>
      <c r="CF3015" s="722"/>
      <c r="CG3015" s="722"/>
      <c r="CH3015" s="722"/>
      <c r="CI3015" s="722"/>
      <c r="CJ3015" s="722"/>
      <c r="CK3015" s="722"/>
      <c r="CL3015" s="722"/>
      <c r="CM3015" s="722"/>
      <c r="CN3015" s="722"/>
      <c r="CO3015" s="722"/>
      <c r="CP3015" s="722"/>
      <c r="CQ3015" s="722"/>
      <c r="CR3015" s="722"/>
      <c r="CS3015" s="722"/>
    </row>
    <row r="3016" spans="1:97" s="1376" customFormat="1">
      <c r="A3016" s="722"/>
      <c r="B3016" s="722"/>
      <c r="C3016" s="722"/>
      <c r="D3016" s="722"/>
      <c r="E3016" s="722"/>
      <c r="F3016" s="757"/>
      <c r="G3016" s="757"/>
      <c r="H3016" s="757"/>
      <c r="I3016" s="757"/>
      <c r="J3016" s="757"/>
      <c r="K3016" s="758"/>
      <c r="L3016" s="758"/>
      <c r="M3016" s="722"/>
      <c r="N3016" s="736"/>
      <c r="O3016" s="736"/>
      <c r="P3016" s="736"/>
      <c r="Q3016" s="736"/>
      <c r="R3016" s="736"/>
      <c r="S3016" s="736"/>
      <c r="T3016" s="736"/>
      <c r="U3016" s="736"/>
      <c r="BA3016" s="722"/>
      <c r="BB3016" s="722"/>
      <c r="BC3016" s="722"/>
      <c r="BD3016" s="722"/>
      <c r="BE3016" s="722"/>
      <c r="BF3016" s="722"/>
      <c r="BG3016" s="722"/>
      <c r="BH3016" s="722"/>
      <c r="BI3016" s="722"/>
      <c r="BJ3016" s="722"/>
      <c r="BK3016" s="722"/>
      <c r="BL3016" s="722"/>
      <c r="BM3016" s="722"/>
      <c r="BN3016" s="722"/>
      <c r="BO3016" s="722"/>
      <c r="BP3016" s="722"/>
      <c r="BQ3016" s="722"/>
      <c r="BR3016" s="722"/>
      <c r="BS3016" s="722"/>
      <c r="BT3016" s="722"/>
      <c r="BU3016" s="722"/>
      <c r="BV3016" s="722"/>
      <c r="BW3016" s="722"/>
      <c r="BX3016" s="722"/>
      <c r="BY3016" s="722"/>
      <c r="BZ3016" s="722"/>
      <c r="CA3016" s="722"/>
      <c r="CB3016" s="722"/>
      <c r="CC3016" s="722"/>
      <c r="CD3016" s="722"/>
      <c r="CE3016" s="722"/>
      <c r="CF3016" s="722"/>
      <c r="CG3016" s="722"/>
      <c r="CH3016" s="722"/>
      <c r="CI3016" s="722"/>
      <c r="CJ3016" s="722"/>
      <c r="CK3016" s="722"/>
      <c r="CL3016" s="722"/>
      <c r="CM3016" s="722"/>
      <c r="CN3016" s="722"/>
      <c r="CO3016" s="722"/>
      <c r="CP3016" s="722"/>
      <c r="CQ3016" s="722"/>
      <c r="CR3016" s="722"/>
      <c r="CS3016" s="722"/>
    </row>
    <row r="3017" spans="1:97" s="1376" customFormat="1">
      <c r="A3017" s="722"/>
      <c r="B3017" s="722"/>
      <c r="C3017" s="722"/>
      <c r="D3017" s="722"/>
      <c r="E3017" s="722"/>
      <c r="F3017" s="757"/>
      <c r="G3017" s="757"/>
      <c r="H3017" s="757"/>
      <c r="I3017" s="757"/>
      <c r="J3017" s="757"/>
      <c r="K3017" s="758"/>
      <c r="L3017" s="758"/>
      <c r="M3017" s="722"/>
      <c r="N3017" s="736"/>
      <c r="O3017" s="736"/>
      <c r="P3017" s="736"/>
      <c r="Q3017" s="736"/>
      <c r="R3017" s="736"/>
      <c r="S3017" s="736"/>
      <c r="T3017" s="736"/>
      <c r="U3017" s="736"/>
      <c r="BA3017" s="722"/>
      <c r="BB3017" s="722"/>
      <c r="BC3017" s="722"/>
      <c r="BD3017" s="722"/>
      <c r="BE3017" s="722"/>
      <c r="BF3017" s="722"/>
      <c r="BG3017" s="722"/>
      <c r="BH3017" s="722"/>
      <c r="BI3017" s="722"/>
      <c r="BJ3017" s="722"/>
      <c r="BK3017" s="722"/>
      <c r="BL3017" s="722"/>
      <c r="BM3017" s="722"/>
      <c r="BN3017" s="722"/>
      <c r="BO3017" s="722"/>
      <c r="BP3017" s="722"/>
      <c r="BQ3017" s="722"/>
      <c r="BR3017" s="722"/>
      <c r="BS3017" s="722"/>
      <c r="BT3017" s="722"/>
      <c r="BU3017" s="722"/>
      <c r="BV3017" s="722"/>
      <c r="BW3017" s="722"/>
      <c r="BX3017" s="722"/>
      <c r="BY3017" s="722"/>
      <c r="BZ3017" s="722"/>
      <c r="CA3017" s="722"/>
      <c r="CB3017" s="722"/>
      <c r="CC3017" s="722"/>
      <c r="CD3017" s="722"/>
      <c r="CE3017" s="722"/>
      <c r="CF3017" s="722"/>
      <c r="CG3017" s="722"/>
      <c r="CH3017" s="722"/>
      <c r="CI3017" s="722"/>
      <c r="CJ3017" s="722"/>
      <c r="CK3017" s="722"/>
      <c r="CL3017" s="722"/>
      <c r="CM3017" s="722"/>
      <c r="CN3017" s="722"/>
      <c r="CO3017" s="722"/>
      <c r="CP3017" s="722"/>
      <c r="CQ3017" s="722"/>
      <c r="CR3017" s="722"/>
      <c r="CS3017" s="722"/>
    </row>
    <row r="3018" spans="1:97" s="1376" customFormat="1">
      <c r="A3018" s="722"/>
      <c r="B3018" s="722"/>
      <c r="C3018" s="722"/>
      <c r="D3018" s="722"/>
      <c r="E3018" s="722"/>
      <c r="F3018" s="757"/>
      <c r="G3018" s="757"/>
      <c r="H3018" s="757"/>
      <c r="I3018" s="757"/>
      <c r="J3018" s="757"/>
      <c r="K3018" s="758"/>
      <c r="L3018" s="758"/>
      <c r="M3018" s="722"/>
      <c r="N3018" s="736"/>
      <c r="O3018" s="736"/>
      <c r="P3018" s="736"/>
      <c r="Q3018" s="736"/>
      <c r="R3018" s="736"/>
      <c r="S3018" s="736"/>
      <c r="T3018" s="736"/>
      <c r="U3018" s="736"/>
      <c r="BA3018" s="722"/>
      <c r="BB3018" s="722"/>
      <c r="BC3018" s="722"/>
      <c r="BD3018" s="722"/>
      <c r="BE3018" s="722"/>
      <c r="BF3018" s="722"/>
      <c r="BG3018" s="722"/>
      <c r="BH3018" s="722"/>
      <c r="BI3018" s="722"/>
      <c r="BJ3018" s="722"/>
      <c r="BK3018" s="722"/>
      <c r="BL3018" s="722"/>
      <c r="BM3018" s="722"/>
      <c r="BN3018" s="722"/>
      <c r="BO3018" s="722"/>
      <c r="BP3018" s="722"/>
      <c r="BQ3018" s="722"/>
      <c r="BR3018" s="722"/>
      <c r="BS3018" s="722"/>
      <c r="BT3018" s="722"/>
      <c r="BU3018" s="722"/>
      <c r="BV3018" s="722"/>
      <c r="BW3018" s="722"/>
      <c r="BX3018" s="722"/>
      <c r="BY3018" s="722"/>
      <c r="BZ3018" s="722"/>
      <c r="CA3018" s="722"/>
      <c r="CB3018" s="722"/>
      <c r="CC3018" s="722"/>
      <c r="CD3018" s="722"/>
      <c r="CE3018" s="722"/>
      <c r="CF3018" s="722"/>
      <c r="CG3018" s="722"/>
      <c r="CH3018" s="722"/>
      <c r="CI3018" s="722"/>
      <c r="CJ3018" s="722"/>
      <c r="CK3018" s="722"/>
      <c r="CL3018" s="722"/>
      <c r="CM3018" s="722"/>
      <c r="CN3018" s="722"/>
      <c r="CO3018" s="722"/>
      <c r="CP3018" s="722"/>
      <c r="CQ3018" s="722"/>
      <c r="CR3018" s="722"/>
      <c r="CS3018" s="722"/>
    </row>
    <row r="3019" spans="1:97" s="1376" customFormat="1">
      <c r="A3019" s="722"/>
      <c r="B3019" s="722"/>
      <c r="C3019" s="722"/>
      <c r="D3019" s="722"/>
      <c r="E3019" s="722"/>
      <c r="F3019" s="757"/>
      <c r="G3019" s="757"/>
      <c r="H3019" s="757"/>
      <c r="I3019" s="757"/>
      <c r="J3019" s="757"/>
      <c r="K3019" s="758"/>
      <c r="L3019" s="758"/>
      <c r="M3019" s="722"/>
      <c r="N3019" s="736"/>
      <c r="O3019" s="736"/>
      <c r="P3019" s="736"/>
      <c r="Q3019" s="736"/>
      <c r="R3019" s="736"/>
      <c r="S3019" s="736"/>
      <c r="T3019" s="736"/>
      <c r="U3019" s="736"/>
      <c r="BA3019" s="722"/>
      <c r="BB3019" s="722"/>
      <c r="BC3019" s="722"/>
      <c r="BD3019" s="722"/>
      <c r="BE3019" s="722"/>
      <c r="BF3019" s="722"/>
      <c r="BG3019" s="722"/>
      <c r="BH3019" s="722"/>
      <c r="BI3019" s="722"/>
      <c r="BJ3019" s="722"/>
      <c r="BK3019" s="722"/>
      <c r="BL3019" s="722"/>
      <c r="BM3019" s="722"/>
      <c r="BN3019" s="722"/>
      <c r="BO3019" s="722"/>
      <c r="BP3019" s="722"/>
      <c r="BQ3019" s="722"/>
      <c r="BR3019" s="722"/>
      <c r="BS3019" s="722"/>
      <c r="BT3019" s="722"/>
      <c r="BU3019" s="722"/>
      <c r="BV3019" s="722"/>
      <c r="BW3019" s="722"/>
      <c r="BX3019" s="722"/>
      <c r="BY3019" s="722"/>
      <c r="BZ3019" s="722"/>
      <c r="CA3019" s="722"/>
      <c r="CB3019" s="722"/>
      <c r="CC3019" s="722"/>
      <c r="CD3019" s="722"/>
      <c r="CE3019" s="722"/>
      <c r="CF3019" s="722"/>
      <c r="CG3019" s="722"/>
      <c r="CH3019" s="722"/>
      <c r="CI3019" s="722"/>
      <c r="CJ3019" s="722"/>
      <c r="CK3019" s="722"/>
      <c r="CL3019" s="722"/>
      <c r="CM3019" s="722"/>
      <c r="CN3019" s="722"/>
      <c r="CO3019" s="722"/>
      <c r="CP3019" s="722"/>
      <c r="CQ3019" s="722"/>
      <c r="CR3019" s="722"/>
      <c r="CS3019" s="722"/>
    </row>
    <row r="3020" spans="1:97" s="1376" customFormat="1">
      <c r="A3020" s="722"/>
      <c r="B3020" s="722"/>
      <c r="C3020" s="722"/>
      <c r="D3020" s="722"/>
      <c r="E3020" s="722"/>
      <c r="F3020" s="757"/>
      <c r="G3020" s="757"/>
      <c r="H3020" s="757"/>
      <c r="I3020" s="757"/>
      <c r="J3020" s="757"/>
      <c r="K3020" s="758"/>
      <c r="L3020" s="758"/>
      <c r="M3020" s="722"/>
      <c r="N3020" s="736"/>
      <c r="O3020" s="736"/>
      <c r="P3020" s="736"/>
      <c r="Q3020" s="736"/>
      <c r="R3020" s="736"/>
      <c r="S3020" s="736"/>
      <c r="T3020" s="736"/>
      <c r="U3020" s="736"/>
      <c r="BA3020" s="722"/>
      <c r="BB3020" s="722"/>
      <c r="BC3020" s="722"/>
      <c r="BD3020" s="722"/>
      <c r="BE3020" s="722"/>
      <c r="BF3020" s="722"/>
      <c r="BG3020" s="722"/>
      <c r="BH3020" s="722"/>
      <c r="BI3020" s="722"/>
      <c r="BJ3020" s="722"/>
      <c r="BK3020" s="722"/>
      <c r="BL3020" s="722"/>
      <c r="BM3020" s="722"/>
      <c r="BN3020" s="722"/>
      <c r="BO3020" s="722"/>
      <c r="BP3020" s="722"/>
      <c r="BQ3020" s="722"/>
      <c r="BR3020" s="722"/>
      <c r="BS3020" s="722"/>
      <c r="BT3020" s="722"/>
      <c r="BU3020" s="722"/>
      <c r="BV3020" s="722"/>
      <c r="BW3020" s="722"/>
      <c r="BX3020" s="722"/>
      <c r="BY3020" s="722"/>
      <c r="BZ3020" s="722"/>
      <c r="CA3020" s="722"/>
      <c r="CB3020" s="722"/>
      <c r="CC3020" s="722"/>
      <c r="CD3020" s="722"/>
      <c r="CE3020" s="722"/>
      <c r="CF3020" s="722"/>
      <c r="CG3020" s="722"/>
      <c r="CH3020" s="722"/>
      <c r="CI3020" s="722"/>
      <c r="CJ3020" s="722"/>
      <c r="CK3020" s="722"/>
      <c r="CL3020" s="722"/>
      <c r="CM3020" s="722"/>
      <c r="CN3020" s="722"/>
      <c r="CO3020" s="722"/>
      <c r="CP3020" s="722"/>
      <c r="CQ3020" s="722"/>
      <c r="CR3020" s="722"/>
      <c r="CS3020" s="722"/>
    </row>
    <row r="3021" spans="1:97" s="1376" customFormat="1">
      <c r="A3021" s="722"/>
      <c r="B3021" s="722"/>
      <c r="C3021" s="722"/>
      <c r="D3021" s="722"/>
      <c r="E3021" s="722"/>
      <c r="F3021" s="757"/>
      <c r="G3021" s="757"/>
      <c r="H3021" s="757"/>
      <c r="I3021" s="757"/>
      <c r="J3021" s="757"/>
      <c r="K3021" s="758"/>
      <c r="L3021" s="758"/>
      <c r="M3021" s="722"/>
      <c r="N3021" s="736"/>
      <c r="O3021" s="736"/>
      <c r="P3021" s="736"/>
      <c r="Q3021" s="736"/>
      <c r="R3021" s="736"/>
      <c r="S3021" s="736"/>
      <c r="T3021" s="736"/>
      <c r="U3021" s="736"/>
      <c r="BA3021" s="722"/>
      <c r="BB3021" s="722"/>
      <c r="BC3021" s="722"/>
      <c r="BD3021" s="722"/>
      <c r="BE3021" s="722"/>
      <c r="BF3021" s="722"/>
      <c r="BG3021" s="722"/>
      <c r="BH3021" s="722"/>
      <c r="BI3021" s="722"/>
      <c r="BJ3021" s="722"/>
      <c r="BK3021" s="722"/>
      <c r="BL3021" s="722"/>
      <c r="BM3021" s="722"/>
      <c r="BN3021" s="722"/>
      <c r="BO3021" s="722"/>
      <c r="BP3021" s="722"/>
      <c r="BQ3021" s="722"/>
      <c r="BR3021" s="722"/>
      <c r="BS3021" s="722"/>
      <c r="BT3021" s="722"/>
      <c r="BU3021" s="722"/>
      <c r="BV3021" s="722"/>
      <c r="BW3021" s="722"/>
      <c r="BX3021" s="722"/>
      <c r="BY3021" s="722"/>
      <c r="BZ3021" s="722"/>
      <c r="CA3021" s="722"/>
      <c r="CB3021" s="722"/>
      <c r="CC3021" s="722"/>
      <c r="CD3021" s="722"/>
      <c r="CE3021" s="722"/>
      <c r="CF3021" s="722"/>
      <c r="CG3021" s="722"/>
      <c r="CH3021" s="722"/>
      <c r="CI3021" s="722"/>
      <c r="CJ3021" s="722"/>
      <c r="CK3021" s="722"/>
      <c r="CL3021" s="722"/>
      <c r="CM3021" s="722"/>
      <c r="CN3021" s="722"/>
      <c r="CO3021" s="722"/>
      <c r="CP3021" s="722"/>
      <c r="CQ3021" s="722"/>
      <c r="CR3021" s="722"/>
      <c r="CS3021" s="722"/>
    </row>
    <row r="3022" spans="1:97" s="1376" customFormat="1">
      <c r="A3022" s="722"/>
      <c r="B3022" s="722"/>
      <c r="C3022" s="722"/>
      <c r="D3022" s="722"/>
      <c r="E3022" s="722"/>
      <c r="F3022" s="757"/>
      <c r="G3022" s="757"/>
      <c r="H3022" s="757"/>
      <c r="I3022" s="757"/>
      <c r="J3022" s="757"/>
      <c r="K3022" s="758"/>
      <c r="L3022" s="758"/>
      <c r="M3022" s="722"/>
      <c r="N3022" s="736"/>
      <c r="O3022" s="736"/>
      <c r="P3022" s="736"/>
      <c r="Q3022" s="736"/>
      <c r="R3022" s="736"/>
      <c r="S3022" s="736"/>
      <c r="T3022" s="736"/>
      <c r="U3022" s="736"/>
      <c r="BA3022" s="722"/>
      <c r="BB3022" s="722"/>
      <c r="BC3022" s="722"/>
      <c r="BD3022" s="722"/>
      <c r="BE3022" s="722"/>
      <c r="BF3022" s="722"/>
      <c r="BG3022" s="722"/>
      <c r="BH3022" s="722"/>
      <c r="BI3022" s="722"/>
      <c r="BJ3022" s="722"/>
      <c r="BK3022" s="722"/>
      <c r="BL3022" s="722"/>
      <c r="BM3022" s="722"/>
      <c r="BN3022" s="722"/>
      <c r="BO3022" s="722"/>
      <c r="BP3022" s="722"/>
      <c r="BQ3022" s="722"/>
      <c r="BR3022" s="722"/>
      <c r="BS3022" s="722"/>
      <c r="BT3022" s="722"/>
      <c r="BU3022" s="722"/>
      <c r="BV3022" s="722"/>
      <c r="BW3022" s="722"/>
      <c r="BX3022" s="722"/>
      <c r="BY3022" s="722"/>
      <c r="BZ3022" s="722"/>
      <c r="CA3022" s="722"/>
      <c r="CB3022" s="722"/>
      <c r="CC3022" s="722"/>
      <c r="CD3022" s="722"/>
      <c r="CE3022" s="722"/>
      <c r="CF3022" s="722"/>
      <c r="CG3022" s="722"/>
      <c r="CH3022" s="722"/>
      <c r="CI3022" s="722"/>
      <c r="CJ3022" s="722"/>
      <c r="CK3022" s="722"/>
      <c r="CL3022" s="722"/>
      <c r="CM3022" s="722"/>
      <c r="CN3022" s="722"/>
      <c r="CO3022" s="722"/>
      <c r="CP3022" s="722"/>
      <c r="CQ3022" s="722"/>
      <c r="CR3022" s="722"/>
      <c r="CS3022" s="722"/>
    </row>
    <row r="3023" spans="1:97" s="1376" customFormat="1">
      <c r="A3023" s="722"/>
      <c r="B3023" s="722"/>
      <c r="C3023" s="722"/>
      <c r="D3023" s="722"/>
      <c r="E3023" s="722"/>
      <c r="F3023" s="757"/>
      <c r="G3023" s="757"/>
      <c r="H3023" s="757"/>
      <c r="I3023" s="757"/>
      <c r="J3023" s="757"/>
      <c r="K3023" s="758"/>
      <c r="L3023" s="758"/>
      <c r="M3023" s="722"/>
      <c r="N3023" s="736"/>
      <c r="O3023" s="736"/>
      <c r="P3023" s="736"/>
      <c r="Q3023" s="736"/>
      <c r="R3023" s="736"/>
      <c r="S3023" s="736"/>
      <c r="T3023" s="736"/>
      <c r="U3023" s="736"/>
      <c r="BA3023" s="722"/>
      <c r="BB3023" s="722"/>
      <c r="BC3023" s="722"/>
      <c r="BD3023" s="722"/>
      <c r="BE3023" s="722"/>
      <c r="BF3023" s="722"/>
      <c r="BG3023" s="722"/>
      <c r="BH3023" s="722"/>
      <c r="BI3023" s="722"/>
      <c r="BJ3023" s="722"/>
      <c r="BK3023" s="722"/>
      <c r="BL3023" s="722"/>
      <c r="BM3023" s="722"/>
      <c r="BN3023" s="722"/>
      <c r="BO3023" s="722"/>
      <c r="BP3023" s="722"/>
      <c r="BQ3023" s="722"/>
      <c r="BR3023" s="722"/>
      <c r="BS3023" s="722"/>
      <c r="BT3023" s="722"/>
      <c r="BU3023" s="722"/>
      <c r="BV3023" s="722"/>
      <c r="BW3023" s="722"/>
      <c r="BX3023" s="722"/>
      <c r="BY3023" s="722"/>
      <c r="BZ3023" s="722"/>
      <c r="CA3023" s="722"/>
      <c r="CB3023" s="722"/>
      <c r="CC3023" s="722"/>
      <c r="CD3023" s="722"/>
      <c r="CE3023" s="722"/>
      <c r="CF3023" s="722"/>
      <c r="CG3023" s="722"/>
      <c r="CH3023" s="722"/>
      <c r="CI3023" s="722"/>
      <c r="CJ3023" s="722"/>
      <c r="CK3023" s="722"/>
      <c r="CL3023" s="722"/>
      <c r="CM3023" s="722"/>
      <c r="CN3023" s="722"/>
      <c r="CO3023" s="722"/>
      <c r="CP3023" s="722"/>
      <c r="CQ3023" s="722"/>
      <c r="CR3023" s="722"/>
      <c r="CS3023" s="722"/>
    </row>
    <row r="3024" spans="1:97" s="1376" customFormat="1">
      <c r="A3024" s="722"/>
      <c r="B3024" s="722"/>
      <c r="C3024" s="722"/>
      <c r="D3024" s="722"/>
      <c r="E3024" s="722"/>
      <c r="F3024" s="757"/>
      <c r="G3024" s="757"/>
      <c r="H3024" s="757"/>
      <c r="I3024" s="757"/>
      <c r="J3024" s="757"/>
      <c r="K3024" s="758"/>
      <c r="L3024" s="758"/>
      <c r="M3024" s="722"/>
      <c r="N3024" s="736"/>
      <c r="O3024" s="736"/>
      <c r="P3024" s="736"/>
      <c r="Q3024" s="736"/>
      <c r="R3024" s="736"/>
      <c r="S3024" s="736"/>
      <c r="T3024" s="736"/>
      <c r="U3024" s="736"/>
      <c r="BA3024" s="722"/>
      <c r="BB3024" s="722"/>
      <c r="BC3024" s="722"/>
      <c r="BD3024" s="722"/>
      <c r="BE3024" s="722"/>
      <c r="BF3024" s="722"/>
      <c r="BG3024" s="722"/>
      <c r="BH3024" s="722"/>
      <c r="BI3024" s="722"/>
      <c r="BJ3024" s="722"/>
      <c r="BK3024" s="722"/>
      <c r="BL3024" s="722"/>
      <c r="BM3024" s="722"/>
      <c r="BN3024" s="722"/>
      <c r="BO3024" s="722"/>
      <c r="BP3024" s="722"/>
      <c r="BQ3024" s="722"/>
      <c r="BR3024" s="722"/>
      <c r="BS3024" s="722"/>
      <c r="BT3024" s="722"/>
      <c r="BU3024" s="722"/>
      <c r="BV3024" s="722"/>
      <c r="BW3024" s="722"/>
      <c r="BX3024" s="722"/>
      <c r="BY3024" s="722"/>
      <c r="BZ3024" s="722"/>
      <c r="CA3024" s="722"/>
      <c r="CB3024" s="722"/>
      <c r="CC3024" s="722"/>
      <c r="CD3024" s="722"/>
      <c r="CE3024" s="722"/>
      <c r="CF3024" s="722"/>
      <c r="CG3024" s="722"/>
      <c r="CH3024" s="722"/>
      <c r="CI3024" s="722"/>
      <c r="CJ3024" s="722"/>
      <c r="CK3024" s="722"/>
      <c r="CL3024" s="722"/>
      <c r="CM3024" s="722"/>
      <c r="CN3024" s="722"/>
      <c r="CO3024" s="722"/>
      <c r="CP3024" s="722"/>
      <c r="CQ3024" s="722"/>
      <c r="CR3024" s="722"/>
      <c r="CS3024" s="722"/>
    </row>
    <row r="3025" spans="1:97" s="1376" customFormat="1">
      <c r="A3025" s="722"/>
      <c r="B3025" s="722"/>
      <c r="C3025" s="722"/>
      <c r="D3025" s="722"/>
      <c r="E3025" s="722"/>
      <c r="F3025" s="757"/>
      <c r="G3025" s="757"/>
      <c r="H3025" s="757"/>
      <c r="I3025" s="757"/>
      <c r="J3025" s="757"/>
      <c r="K3025" s="758"/>
      <c r="L3025" s="758"/>
      <c r="M3025" s="722"/>
      <c r="N3025" s="736"/>
      <c r="O3025" s="736"/>
      <c r="P3025" s="736"/>
      <c r="Q3025" s="736"/>
      <c r="R3025" s="736"/>
      <c r="S3025" s="736"/>
      <c r="T3025" s="736"/>
      <c r="U3025" s="736"/>
      <c r="BA3025" s="722"/>
      <c r="BB3025" s="722"/>
      <c r="BC3025" s="722"/>
      <c r="BD3025" s="722"/>
      <c r="BE3025" s="722"/>
      <c r="BF3025" s="722"/>
      <c r="BG3025" s="722"/>
      <c r="BH3025" s="722"/>
      <c r="BI3025" s="722"/>
      <c r="BJ3025" s="722"/>
      <c r="BK3025" s="722"/>
      <c r="BL3025" s="722"/>
      <c r="BM3025" s="722"/>
      <c r="BN3025" s="722"/>
      <c r="BO3025" s="722"/>
      <c r="BP3025" s="722"/>
      <c r="BQ3025" s="722"/>
      <c r="BR3025" s="722"/>
      <c r="BS3025" s="722"/>
      <c r="BT3025" s="722"/>
      <c r="BU3025" s="722"/>
      <c r="BV3025" s="722"/>
      <c r="BW3025" s="722"/>
      <c r="BX3025" s="722"/>
      <c r="BY3025" s="722"/>
      <c r="BZ3025" s="722"/>
      <c r="CA3025" s="722"/>
      <c r="CB3025" s="722"/>
      <c r="CC3025" s="722"/>
      <c r="CD3025" s="722"/>
      <c r="CE3025" s="722"/>
      <c r="CF3025" s="722"/>
      <c r="CG3025" s="722"/>
      <c r="CH3025" s="722"/>
      <c r="CI3025" s="722"/>
      <c r="CJ3025" s="722"/>
      <c r="CK3025" s="722"/>
      <c r="CL3025" s="722"/>
      <c r="CM3025" s="722"/>
      <c r="CN3025" s="722"/>
      <c r="CO3025" s="722"/>
      <c r="CP3025" s="722"/>
      <c r="CQ3025" s="722"/>
      <c r="CR3025" s="722"/>
      <c r="CS3025" s="722"/>
    </row>
    <row r="3026" spans="1:97" s="1376" customFormat="1">
      <c r="A3026" s="722"/>
      <c r="B3026" s="722"/>
      <c r="C3026" s="722"/>
      <c r="D3026" s="722"/>
      <c r="E3026" s="722"/>
      <c r="F3026" s="757"/>
      <c r="G3026" s="757"/>
      <c r="H3026" s="757"/>
      <c r="I3026" s="757"/>
      <c r="J3026" s="757"/>
      <c r="K3026" s="758"/>
      <c r="L3026" s="758"/>
      <c r="M3026" s="722"/>
      <c r="N3026" s="736"/>
      <c r="O3026" s="736"/>
      <c r="P3026" s="736"/>
      <c r="Q3026" s="736"/>
      <c r="R3026" s="736"/>
      <c r="S3026" s="736"/>
      <c r="T3026" s="736"/>
      <c r="U3026" s="736"/>
      <c r="BA3026" s="722"/>
      <c r="BB3026" s="722"/>
      <c r="BC3026" s="722"/>
      <c r="BD3026" s="722"/>
      <c r="BE3026" s="722"/>
      <c r="BF3026" s="722"/>
      <c r="BG3026" s="722"/>
      <c r="BH3026" s="722"/>
      <c r="BI3026" s="722"/>
      <c r="BJ3026" s="722"/>
      <c r="BK3026" s="722"/>
      <c r="BL3026" s="722"/>
      <c r="BM3026" s="722"/>
      <c r="BN3026" s="722"/>
      <c r="BO3026" s="722"/>
      <c r="BP3026" s="722"/>
      <c r="BQ3026" s="722"/>
      <c r="BR3026" s="722"/>
      <c r="BS3026" s="722"/>
      <c r="BT3026" s="722"/>
      <c r="BU3026" s="722"/>
      <c r="BV3026" s="722"/>
      <c r="BW3026" s="722"/>
      <c r="BX3026" s="722"/>
      <c r="BY3026" s="722"/>
      <c r="BZ3026" s="722"/>
      <c r="CA3026" s="722"/>
      <c r="CB3026" s="722"/>
      <c r="CC3026" s="722"/>
      <c r="CD3026" s="722"/>
      <c r="CE3026" s="722"/>
      <c r="CF3026" s="722"/>
      <c r="CG3026" s="722"/>
      <c r="CH3026" s="722"/>
      <c r="CI3026" s="722"/>
      <c r="CJ3026" s="722"/>
      <c r="CK3026" s="722"/>
      <c r="CL3026" s="722"/>
      <c r="CM3026" s="722"/>
      <c r="CN3026" s="722"/>
      <c r="CO3026" s="722"/>
      <c r="CP3026" s="722"/>
      <c r="CQ3026" s="722"/>
      <c r="CR3026" s="722"/>
      <c r="CS3026" s="722"/>
    </row>
    <row r="3027" spans="1:97" s="1376" customFormat="1">
      <c r="A3027" s="722"/>
      <c r="B3027" s="722"/>
      <c r="C3027" s="722"/>
      <c r="D3027" s="722"/>
      <c r="E3027" s="722"/>
      <c r="F3027" s="757"/>
      <c r="G3027" s="757"/>
      <c r="H3027" s="757"/>
      <c r="I3027" s="757"/>
      <c r="J3027" s="757"/>
      <c r="K3027" s="758"/>
      <c r="L3027" s="758"/>
      <c r="M3027" s="722"/>
      <c r="N3027" s="736"/>
      <c r="O3027" s="736"/>
      <c r="P3027" s="736"/>
      <c r="Q3027" s="736"/>
      <c r="R3027" s="736"/>
      <c r="S3027" s="736"/>
      <c r="T3027" s="736"/>
      <c r="U3027" s="736"/>
      <c r="BA3027" s="722"/>
      <c r="BB3027" s="722"/>
      <c r="BC3027" s="722"/>
      <c r="BD3027" s="722"/>
      <c r="BE3027" s="722"/>
      <c r="BF3027" s="722"/>
      <c r="BG3027" s="722"/>
      <c r="BH3027" s="722"/>
      <c r="BI3027" s="722"/>
      <c r="BJ3027" s="722"/>
      <c r="BK3027" s="722"/>
      <c r="BL3027" s="722"/>
      <c r="BM3027" s="722"/>
      <c r="BN3027" s="722"/>
      <c r="BO3027" s="722"/>
      <c r="BP3027" s="722"/>
      <c r="BQ3027" s="722"/>
      <c r="BR3027" s="722"/>
      <c r="BS3027" s="722"/>
      <c r="BT3027" s="722"/>
      <c r="BU3027" s="722"/>
      <c r="BV3027" s="722"/>
      <c r="BW3027" s="722"/>
      <c r="BX3027" s="722"/>
      <c r="BY3027" s="722"/>
      <c r="BZ3027" s="722"/>
      <c r="CA3027" s="722"/>
      <c r="CB3027" s="722"/>
      <c r="CC3027" s="722"/>
      <c r="CD3027" s="722"/>
      <c r="CE3027" s="722"/>
      <c r="CF3027" s="722"/>
      <c r="CG3027" s="722"/>
      <c r="CH3027" s="722"/>
      <c r="CI3027" s="722"/>
      <c r="CJ3027" s="722"/>
      <c r="CK3027" s="722"/>
      <c r="CL3027" s="722"/>
      <c r="CM3027" s="722"/>
      <c r="CN3027" s="722"/>
      <c r="CO3027" s="722"/>
      <c r="CP3027" s="722"/>
      <c r="CQ3027" s="722"/>
      <c r="CR3027" s="722"/>
      <c r="CS3027" s="722"/>
    </row>
    <row r="3028" spans="1:97" s="1376" customFormat="1">
      <c r="A3028" s="722"/>
      <c r="B3028" s="722"/>
      <c r="C3028" s="722"/>
      <c r="D3028" s="722"/>
      <c r="E3028" s="722"/>
      <c r="F3028" s="757"/>
      <c r="G3028" s="757"/>
      <c r="H3028" s="757"/>
      <c r="I3028" s="757"/>
      <c r="J3028" s="757"/>
      <c r="K3028" s="758"/>
      <c r="L3028" s="758"/>
      <c r="M3028" s="722"/>
      <c r="N3028" s="736"/>
      <c r="O3028" s="736"/>
      <c r="P3028" s="736"/>
      <c r="Q3028" s="736"/>
      <c r="R3028" s="736"/>
      <c r="S3028" s="736"/>
      <c r="T3028" s="736"/>
      <c r="U3028" s="736"/>
      <c r="BA3028" s="722"/>
      <c r="BB3028" s="722"/>
      <c r="BC3028" s="722"/>
      <c r="BD3028" s="722"/>
      <c r="BE3028" s="722"/>
      <c r="BF3028" s="722"/>
      <c r="BG3028" s="722"/>
      <c r="BH3028" s="722"/>
      <c r="BI3028" s="722"/>
      <c r="BJ3028" s="722"/>
      <c r="BK3028" s="722"/>
      <c r="BL3028" s="722"/>
      <c r="BM3028" s="722"/>
      <c r="BN3028" s="722"/>
      <c r="BO3028" s="722"/>
      <c r="BP3028" s="722"/>
      <c r="BQ3028" s="722"/>
      <c r="BR3028" s="722"/>
      <c r="BS3028" s="722"/>
      <c r="BT3028" s="722"/>
      <c r="BU3028" s="722"/>
      <c r="BV3028" s="722"/>
      <c r="BW3028" s="722"/>
      <c r="BX3028" s="722"/>
      <c r="BY3028" s="722"/>
      <c r="BZ3028" s="722"/>
      <c r="CA3028" s="722"/>
      <c r="CB3028" s="722"/>
      <c r="CC3028" s="722"/>
      <c r="CD3028" s="722"/>
      <c r="CE3028" s="722"/>
      <c r="CF3028" s="722"/>
      <c r="CG3028" s="722"/>
      <c r="CH3028" s="722"/>
      <c r="CI3028" s="722"/>
      <c r="CJ3028" s="722"/>
      <c r="CK3028" s="722"/>
      <c r="CL3028" s="722"/>
      <c r="CM3028" s="722"/>
      <c r="CN3028" s="722"/>
      <c r="CO3028" s="722"/>
      <c r="CP3028" s="722"/>
      <c r="CQ3028" s="722"/>
      <c r="CR3028" s="722"/>
      <c r="CS3028" s="722"/>
    </row>
    <row r="3029" spans="1:97" s="1376" customFormat="1">
      <c r="A3029" s="722"/>
      <c r="B3029" s="722"/>
      <c r="C3029" s="722"/>
      <c r="D3029" s="722"/>
      <c r="E3029" s="722"/>
      <c r="F3029" s="757"/>
      <c r="G3029" s="757"/>
      <c r="H3029" s="757"/>
      <c r="I3029" s="757"/>
      <c r="J3029" s="757"/>
      <c r="K3029" s="758"/>
      <c r="L3029" s="758"/>
      <c r="M3029" s="722"/>
      <c r="N3029" s="736"/>
      <c r="O3029" s="736"/>
      <c r="P3029" s="736"/>
      <c r="Q3029" s="736"/>
      <c r="R3029" s="736"/>
      <c r="S3029" s="736"/>
      <c r="T3029" s="736"/>
      <c r="U3029" s="736"/>
      <c r="BA3029" s="722"/>
      <c r="BB3029" s="722"/>
      <c r="BC3029" s="722"/>
      <c r="BD3029" s="722"/>
      <c r="BE3029" s="722"/>
      <c r="BF3029" s="722"/>
      <c r="BG3029" s="722"/>
      <c r="BH3029" s="722"/>
      <c r="BI3029" s="722"/>
      <c r="BJ3029" s="722"/>
      <c r="BK3029" s="722"/>
      <c r="BL3029" s="722"/>
      <c r="BM3029" s="722"/>
      <c r="BN3029" s="722"/>
      <c r="BO3029" s="722"/>
      <c r="BP3029" s="722"/>
      <c r="BQ3029" s="722"/>
      <c r="BR3029" s="722"/>
      <c r="BS3029" s="722"/>
      <c r="BT3029" s="722"/>
      <c r="BU3029" s="722"/>
      <c r="BV3029" s="722"/>
      <c r="BW3029" s="722"/>
      <c r="BX3029" s="722"/>
      <c r="BY3029" s="722"/>
      <c r="BZ3029" s="722"/>
      <c r="CA3029" s="722"/>
      <c r="CB3029" s="722"/>
      <c r="CC3029" s="722"/>
      <c r="CD3029" s="722"/>
      <c r="CE3029" s="722"/>
      <c r="CF3029" s="722"/>
      <c r="CG3029" s="722"/>
      <c r="CH3029" s="722"/>
      <c r="CI3029" s="722"/>
      <c r="CJ3029" s="722"/>
      <c r="CK3029" s="722"/>
      <c r="CL3029" s="722"/>
      <c r="CM3029" s="722"/>
      <c r="CN3029" s="722"/>
      <c r="CO3029" s="722"/>
      <c r="CP3029" s="722"/>
      <c r="CQ3029" s="722"/>
      <c r="CR3029" s="722"/>
      <c r="CS3029" s="722"/>
    </row>
    <row r="3030" spans="1:97" s="1376" customFormat="1">
      <c r="A3030" s="722"/>
      <c r="B3030" s="722"/>
      <c r="C3030" s="722"/>
      <c r="D3030" s="722"/>
      <c r="E3030" s="722"/>
      <c r="F3030" s="757"/>
      <c r="G3030" s="757"/>
      <c r="H3030" s="757"/>
      <c r="I3030" s="757"/>
      <c r="J3030" s="757"/>
      <c r="K3030" s="758"/>
      <c r="L3030" s="758"/>
      <c r="M3030" s="722"/>
      <c r="N3030" s="736"/>
      <c r="O3030" s="736"/>
      <c r="P3030" s="736"/>
      <c r="Q3030" s="736"/>
      <c r="R3030" s="736"/>
      <c r="S3030" s="736"/>
      <c r="T3030" s="736"/>
      <c r="U3030" s="736"/>
      <c r="BA3030" s="722"/>
      <c r="BB3030" s="722"/>
      <c r="BC3030" s="722"/>
      <c r="BD3030" s="722"/>
      <c r="BE3030" s="722"/>
      <c r="BF3030" s="722"/>
      <c r="BG3030" s="722"/>
      <c r="BH3030" s="722"/>
      <c r="BI3030" s="722"/>
      <c r="BJ3030" s="722"/>
      <c r="BK3030" s="722"/>
      <c r="BL3030" s="722"/>
      <c r="BM3030" s="722"/>
      <c r="BN3030" s="722"/>
      <c r="BO3030" s="722"/>
      <c r="BP3030" s="722"/>
      <c r="BQ3030" s="722"/>
      <c r="BR3030" s="722"/>
      <c r="BS3030" s="722"/>
      <c r="BT3030" s="722"/>
      <c r="BU3030" s="722"/>
      <c r="BV3030" s="722"/>
      <c r="BW3030" s="722"/>
      <c r="BX3030" s="722"/>
      <c r="BY3030" s="722"/>
      <c r="BZ3030" s="722"/>
      <c r="CA3030" s="722"/>
      <c r="CB3030" s="722"/>
      <c r="CC3030" s="722"/>
      <c r="CD3030" s="722"/>
      <c r="CE3030" s="722"/>
      <c r="CF3030" s="722"/>
      <c r="CG3030" s="722"/>
      <c r="CH3030" s="722"/>
      <c r="CI3030" s="722"/>
      <c r="CJ3030" s="722"/>
      <c r="CK3030" s="722"/>
      <c r="CL3030" s="722"/>
      <c r="CM3030" s="722"/>
      <c r="CN3030" s="722"/>
      <c r="CO3030" s="722"/>
      <c r="CP3030" s="722"/>
      <c r="CQ3030" s="722"/>
      <c r="CR3030" s="722"/>
      <c r="CS3030" s="722"/>
    </row>
    <row r="3031" spans="1:97" s="1376" customFormat="1">
      <c r="A3031" s="722"/>
      <c r="B3031" s="722"/>
      <c r="C3031" s="722"/>
      <c r="D3031" s="722"/>
      <c r="E3031" s="722"/>
      <c r="F3031" s="757"/>
      <c r="G3031" s="757"/>
      <c r="H3031" s="757"/>
      <c r="I3031" s="757"/>
      <c r="J3031" s="757"/>
      <c r="K3031" s="758"/>
      <c r="L3031" s="758"/>
      <c r="M3031" s="722"/>
      <c r="N3031" s="736"/>
      <c r="O3031" s="736"/>
      <c r="P3031" s="736"/>
      <c r="Q3031" s="736"/>
      <c r="R3031" s="736"/>
      <c r="S3031" s="736"/>
      <c r="T3031" s="736"/>
      <c r="U3031" s="736"/>
      <c r="BA3031" s="722"/>
      <c r="BB3031" s="722"/>
      <c r="BC3031" s="722"/>
      <c r="BD3031" s="722"/>
      <c r="BE3031" s="722"/>
      <c r="BF3031" s="722"/>
      <c r="BG3031" s="722"/>
      <c r="BH3031" s="722"/>
      <c r="BI3031" s="722"/>
      <c r="BJ3031" s="722"/>
      <c r="BK3031" s="722"/>
      <c r="BL3031" s="722"/>
      <c r="BM3031" s="722"/>
      <c r="BN3031" s="722"/>
      <c r="BO3031" s="722"/>
      <c r="BP3031" s="722"/>
      <c r="BQ3031" s="722"/>
      <c r="BR3031" s="722"/>
      <c r="BS3031" s="722"/>
      <c r="BT3031" s="722"/>
      <c r="BU3031" s="722"/>
      <c r="BV3031" s="722"/>
      <c r="BW3031" s="722"/>
      <c r="BX3031" s="722"/>
      <c r="BY3031" s="722"/>
      <c r="BZ3031" s="722"/>
      <c r="CA3031" s="722"/>
      <c r="CB3031" s="722"/>
      <c r="CC3031" s="722"/>
      <c r="CD3031" s="722"/>
      <c r="CE3031" s="722"/>
      <c r="CF3031" s="722"/>
      <c r="CG3031" s="722"/>
      <c r="CH3031" s="722"/>
      <c r="CI3031" s="722"/>
      <c r="CJ3031" s="722"/>
      <c r="CK3031" s="722"/>
      <c r="CL3031" s="722"/>
      <c r="CM3031" s="722"/>
      <c r="CN3031" s="722"/>
      <c r="CO3031" s="722"/>
      <c r="CP3031" s="722"/>
      <c r="CQ3031" s="722"/>
      <c r="CR3031" s="722"/>
      <c r="CS3031" s="722"/>
    </row>
    <row r="3032" spans="1:97" s="1376" customFormat="1">
      <c r="A3032" s="722"/>
      <c r="B3032" s="722"/>
      <c r="C3032" s="722"/>
      <c r="D3032" s="722"/>
      <c r="E3032" s="722"/>
      <c r="F3032" s="757"/>
      <c r="G3032" s="757"/>
      <c r="H3032" s="757"/>
      <c r="I3032" s="757"/>
      <c r="J3032" s="757"/>
      <c r="K3032" s="758"/>
      <c r="L3032" s="758"/>
      <c r="M3032" s="722"/>
      <c r="N3032" s="736"/>
      <c r="O3032" s="736"/>
      <c r="P3032" s="736"/>
      <c r="Q3032" s="736"/>
      <c r="R3032" s="736"/>
      <c r="S3032" s="736"/>
      <c r="T3032" s="736"/>
      <c r="U3032" s="736"/>
      <c r="BA3032" s="722"/>
      <c r="BB3032" s="722"/>
      <c r="BC3032" s="722"/>
      <c r="BD3032" s="722"/>
      <c r="BE3032" s="722"/>
      <c r="BF3032" s="722"/>
      <c r="BG3032" s="722"/>
      <c r="BH3032" s="722"/>
      <c r="BI3032" s="722"/>
      <c r="BJ3032" s="722"/>
      <c r="BK3032" s="722"/>
      <c r="BL3032" s="722"/>
      <c r="BM3032" s="722"/>
      <c r="BN3032" s="722"/>
      <c r="BO3032" s="722"/>
      <c r="BP3032" s="722"/>
      <c r="BQ3032" s="722"/>
      <c r="BR3032" s="722"/>
      <c r="BS3032" s="722"/>
      <c r="BT3032" s="722"/>
      <c r="BU3032" s="722"/>
      <c r="BV3032" s="722"/>
      <c r="BW3032" s="722"/>
      <c r="BX3032" s="722"/>
      <c r="BY3032" s="722"/>
      <c r="BZ3032" s="722"/>
      <c r="CA3032" s="722"/>
      <c r="CB3032" s="722"/>
      <c r="CC3032" s="722"/>
      <c r="CD3032" s="722"/>
      <c r="CE3032" s="722"/>
      <c r="CF3032" s="722"/>
      <c r="CG3032" s="722"/>
      <c r="CH3032" s="722"/>
      <c r="CI3032" s="722"/>
      <c r="CJ3032" s="722"/>
      <c r="CK3032" s="722"/>
      <c r="CL3032" s="722"/>
      <c r="CM3032" s="722"/>
      <c r="CN3032" s="722"/>
      <c r="CO3032" s="722"/>
      <c r="CP3032" s="722"/>
      <c r="CQ3032" s="722"/>
      <c r="CR3032" s="722"/>
      <c r="CS3032" s="722"/>
    </row>
    <row r="3033" spans="1:97" s="1376" customFormat="1">
      <c r="A3033" s="722"/>
      <c r="B3033" s="722"/>
      <c r="C3033" s="722"/>
      <c r="D3033" s="722"/>
      <c r="E3033" s="722"/>
      <c r="F3033" s="757"/>
      <c r="G3033" s="757"/>
      <c r="H3033" s="757"/>
      <c r="I3033" s="757"/>
      <c r="J3033" s="757"/>
      <c r="K3033" s="758"/>
      <c r="L3033" s="758"/>
      <c r="M3033" s="722"/>
      <c r="N3033" s="736"/>
      <c r="O3033" s="736"/>
      <c r="P3033" s="736"/>
      <c r="Q3033" s="736"/>
      <c r="R3033" s="736"/>
      <c r="S3033" s="736"/>
      <c r="T3033" s="736"/>
      <c r="U3033" s="736"/>
      <c r="BA3033" s="722"/>
      <c r="BB3033" s="722"/>
      <c r="BC3033" s="722"/>
      <c r="BD3033" s="722"/>
      <c r="BE3033" s="722"/>
      <c r="BF3033" s="722"/>
      <c r="BG3033" s="722"/>
      <c r="BH3033" s="722"/>
      <c r="BI3033" s="722"/>
      <c r="BJ3033" s="722"/>
      <c r="BK3033" s="722"/>
      <c r="BL3033" s="722"/>
      <c r="BM3033" s="722"/>
      <c r="BN3033" s="722"/>
      <c r="BO3033" s="722"/>
      <c r="BP3033" s="722"/>
      <c r="BQ3033" s="722"/>
      <c r="BR3033" s="722"/>
      <c r="BS3033" s="722"/>
      <c r="BT3033" s="722"/>
      <c r="BU3033" s="722"/>
      <c r="BV3033" s="722"/>
      <c r="BW3033" s="722"/>
      <c r="BX3033" s="722"/>
      <c r="BY3033" s="722"/>
      <c r="BZ3033" s="722"/>
      <c r="CA3033" s="722"/>
      <c r="CB3033" s="722"/>
      <c r="CC3033" s="722"/>
      <c r="CD3033" s="722"/>
      <c r="CE3033" s="722"/>
      <c r="CF3033" s="722"/>
      <c r="CG3033" s="722"/>
      <c r="CH3033" s="722"/>
      <c r="CI3033" s="722"/>
      <c r="CJ3033" s="722"/>
      <c r="CK3033" s="722"/>
      <c r="CL3033" s="722"/>
      <c r="CM3033" s="722"/>
      <c r="CN3033" s="722"/>
      <c r="CO3033" s="722"/>
      <c r="CP3033" s="722"/>
      <c r="CQ3033" s="722"/>
      <c r="CR3033" s="722"/>
      <c r="CS3033" s="722"/>
    </row>
    <row r="3034" spans="1:97" s="1376" customFormat="1">
      <c r="A3034" s="722"/>
      <c r="B3034" s="722"/>
      <c r="C3034" s="722"/>
      <c r="D3034" s="722"/>
      <c r="E3034" s="722"/>
      <c r="F3034" s="757"/>
      <c r="G3034" s="757"/>
      <c r="H3034" s="757"/>
      <c r="I3034" s="757"/>
      <c r="J3034" s="757"/>
      <c r="K3034" s="758"/>
      <c r="L3034" s="758"/>
      <c r="M3034" s="722"/>
      <c r="N3034" s="736"/>
      <c r="O3034" s="736"/>
      <c r="P3034" s="736"/>
      <c r="Q3034" s="736"/>
      <c r="R3034" s="736"/>
      <c r="S3034" s="736"/>
      <c r="T3034" s="736"/>
      <c r="U3034" s="736"/>
      <c r="BA3034" s="722"/>
      <c r="BB3034" s="722"/>
      <c r="BC3034" s="722"/>
      <c r="BD3034" s="722"/>
      <c r="BE3034" s="722"/>
      <c r="BF3034" s="722"/>
      <c r="BG3034" s="722"/>
      <c r="BH3034" s="722"/>
      <c r="BI3034" s="722"/>
      <c r="BJ3034" s="722"/>
      <c r="BK3034" s="722"/>
      <c r="BL3034" s="722"/>
      <c r="BM3034" s="722"/>
      <c r="BN3034" s="722"/>
      <c r="BO3034" s="722"/>
      <c r="BP3034" s="722"/>
      <c r="BQ3034" s="722"/>
      <c r="BR3034" s="722"/>
      <c r="BS3034" s="722"/>
      <c r="BT3034" s="722"/>
      <c r="BU3034" s="722"/>
      <c r="BV3034" s="722"/>
      <c r="BW3034" s="722"/>
      <c r="BX3034" s="722"/>
      <c r="BY3034" s="722"/>
      <c r="BZ3034" s="722"/>
      <c r="CA3034" s="722"/>
      <c r="CB3034" s="722"/>
      <c r="CC3034" s="722"/>
      <c r="CD3034" s="722"/>
      <c r="CE3034" s="722"/>
      <c r="CF3034" s="722"/>
      <c r="CG3034" s="722"/>
      <c r="CH3034" s="722"/>
      <c r="CI3034" s="722"/>
      <c r="CJ3034" s="722"/>
      <c r="CK3034" s="722"/>
      <c r="CL3034" s="722"/>
      <c r="CM3034" s="722"/>
      <c r="CN3034" s="722"/>
      <c r="CO3034" s="722"/>
      <c r="CP3034" s="722"/>
      <c r="CQ3034" s="722"/>
      <c r="CR3034" s="722"/>
      <c r="CS3034" s="722"/>
    </row>
    <row r="3035" spans="1:97" s="1376" customFormat="1">
      <c r="A3035" s="722"/>
      <c r="B3035" s="722"/>
      <c r="C3035" s="722"/>
      <c r="D3035" s="722"/>
      <c r="E3035" s="722"/>
      <c r="F3035" s="757"/>
      <c r="G3035" s="757"/>
      <c r="H3035" s="757"/>
      <c r="I3035" s="757"/>
      <c r="J3035" s="757"/>
      <c r="K3035" s="758"/>
      <c r="L3035" s="758"/>
      <c r="M3035" s="722"/>
      <c r="N3035" s="736"/>
      <c r="O3035" s="736"/>
      <c r="P3035" s="736"/>
      <c r="Q3035" s="736"/>
      <c r="R3035" s="736"/>
      <c r="S3035" s="736"/>
      <c r="T3035" s="736"/>
      <c r="U3035" s="736"/>
      <c r="BA3035" s="722"/>
      <c r="BB3035" s="722"/>
      <c r="BC3035" s="722"/>
      <c r="BD3035" s="722"/>
      <c r="BE3035" s="722"/>
      <c r="BF3035" s="722"/>
      <c r="BG3035" s="722"/>
      <c r="BH3035" s="722"/>
      <c r="BI3035" s="722"/>
      <c r="BJ3035" s="722"/>
      <c r="BK3035" s="722"/>
      <c r="BL3035" s="722"/>
      <c r="BM3035" s="722"/>
      <c r="BN3035" s="722"/>
      <c r="BO3035" s="722"/>
      <c r="BP3035" s="722"/>
      <c r="BQ3035" s="722"/>
      <c r="BR3035" s="722"/>
      <c r="BS3035" s="722"/>
      <c r="BT3035" s="722"/>
      <c r="BU3035" s="722"/>
      <c r="BV3035" s="722"/>
      <c r="BW3035" s="722"/>
      <c r="BX3035" s="722"/>
      <c r="BY3035" s="722"/>
      <c r="BZ3035" s="722"/>
      <c r="CA3035" s="722"/>
      <c r="CB3035" s="722"/>
      <c r="CC3035" s="722"/>
      <c r="CD3035" s="722"/>
      <c r="CE3035" s="722"/>
      <c r="CF3035" s="722"/>
      <c r="CG3035" s="722"/>
      <c r="CH3035" s="722"/>
      <c r="CI3035" s="722"/>
      <c r="CJ3035" s="722"/>
      <c r="CK3035" s="722"/>
      <c r="CL3035" s="722"/>
      <c r="CM3035" s="722"/>
      <c r="CN3035" s="722"/>
      <c r="CO3035" s="722"/>
      <c r="CP3035" s="722"/>
      <c r="CQ3035" s="722"/>
      <c r="CR3035" s="722"/>
      <c r="CS3035" s="722"/>
    </row>
    <row r="3036" spans="1:97" s="1376" customFormat="1">
      <c r="A3036" s="722"/>
      <c r="B3036" s="722"/>
      <c r="C3036" s="722"/>
      <c r="D3036" s="722"/>
      <c r="E3036" s="722"/>
      <c r="F3036" s="757"/>
      <c r="G3036" s="757"/>
      <c r="H3036" s="757"/>
      <c r="I3036" s="757"/>
      <c r="J3036" s="757"/>
      <c r="K3036" s="758"/>
      <c r="L3036" s="758"/>
      <c r="M3036" s="722"/>
      <c r="N3036" s="736"/>
      <c r="O3036" s="736"/>
      <c r="P3036" s="736"/>
      <c r="Q3036" s="736"/>
      <c r="R3036" s="736"/>
      <c r="S3036" s="736"/>
      <c r="T3036" s="736"/>
      <c r="U3036" s="736"/>
      <c r="BA3036" s="722"/>
      <c r="BB3036" s="722"/>
      <c r="BC3036" s="722"/>
      <c r="BD3036" s="722"/>
      <c r="BE3036" s="722"/>
      <c r="BF3036" s="722"/>
      <c r="BG3036" s="722"/>
      <c r="BH3036" s="722"/>
      <c r="BI3036" s="722"/>
      <c r="BJ3036" s="722"/>
      <c r="BK3036" s="722"/>
      <c r="BL3036" s="722"/>
      <c r="BM3036" s="722"/>
      <c r="BN3036" s="722"/>
      <c r="BO3036" s="722"/>
      <c r="BP3036" s="722"/>
      <c r="BQ3036" s="722"/>
      <c r="BR3036" s="722"/>
      <c r="BS3036" s="722"/>
      <c r="BT3036" s="722"/>
      <c r="BU3036" s="722"/>
      <c r="BV3036" s="722"/>
      <c r="BW3036" s="722"/>
      <c r="BX3036" s="722"/>
      <c r="BY3036" s="722"/>
      <c r="BZ3036" s="722"/>
      <c r="CA3036" s="722"/>
      <c r="CB3036" s="722"/>
      <c r="CC3036" s="722"/>
      <c r="CD3036" s="722"/>
      <c r="CE3036" s="722"/>
      <c r="CF3036" s="722"/>
      <c r="CG3036" s="722"/>
      <c r="CH3036" s="722"/>
      <c r="CI3036" s="722"/>
      <c r="CJ3036" s="722"/>
      <c r="CK3036" s="722"/>
      <c r="CL3036" s="722"/>
      <c r="CM3036" s="722"/>
      <c r="CN3036" s="722"/>
      <c r="CO3036" s="722"/>
      <c r="CP3036" s="722"/>
      <c r="CQ3036" s="722"/>
      <c r="CR3036" s="722"/>
      <c r="CS3036" s="722"/>
    </row>
    <row r="3037" spans="1:97" s="1376" customFormat="1">
      <c r="A3037" s="722"/>
      <c r="B3037" s="722"/>
      <c r="C3037" s="722"/>
      <c r="D3037" s="722"/>
      <c r="E3037" s="722"/>
      <c r="F3037" s="757"/>
      <c r="G3037" s="757"/>
      <c r="H3037" s="757"/>
      <c r="I3037" s="757"/>
      <c r="J3037" s="757"/>
      <c r="K3037" s="758"/>
      <c r="L3037" s="758"/>
      <c r="M3037" s="722"/>
      <c r="N3037" s="736"/>
      <c r="O3037" s="736"/>
      <c r="P3037" s="736"/>
      <c r="Q3037" s="736"/>
      <c r="R3037" s="736"/>
      <c r="S3037" s="736"/>
      <c r="T3037" s="736"/>
      <c r="U3037" s="736"/>
      <c r="BA3037" s="722"/>
      <c r="BB3037" s="722"/>
      <c r="BC3037" s="722"/>
      <c r="BD3037" s="722"/>
      <c r="BE3037" s="722"/>
      <c r="BF3037" s="722"/>
      <c r="BG3037" s="722"/>
      <c r="BH3037" s="722"/>
      <c r="BI3037" s="722"/>
      <c r="BJ3037" s="722"/>
      <c r="BK3037" s="722"/>
      <c r="BL3037" s="722"/>
      <c r="BM3037" s="722"/>
      <c r="BN3037" s="722"/>
      <c r="BO3037" s="722"/>
      <c r="BP3037" s="722"/>
      <c r="BQ3037" s="722"/>
      <c r="BR3037" s="722"/>
      <c r="BS3037" s="722"/>
      <c r="BT3037" s="722"/>
      <c r="BU3037" s="722"/>
      <c r="BV3037" s="722"/>
      <c r="BW3037" s="722"/>
      <c r="BX3037" s="722"/>
      <c r="BY3037" s="722"/>
      <c r="BZ3037" s="722"/>
      <c r="CA3037" s="722"/>
      <c r="CB3037" s="722"/>
      <c r="CC3037" s="722"/>
      <c r="CD3037" s="722"/>
      <c r="CE3037" s="722"/>
      <c r="CF3037" s="722"/>
      <c r="CG3037" s="722"/>
      <c r="CH3037" s="722"/>
      <c r="CI3037" s="722"/>
      <c r="CJ3037" s="722"/>
      <c r="CK3037" s="722"/>
      <c r="CL3037" s="722"/>
      <c r="CM3037" s="722"/>
      <c r="CN3037" s="722"/>
      <c r="CO3037" s="722"/>
      <c r="CP3037" s="722"/>
      <c r="CQ3037" s="722"/>
      <c r="CR3037" s="722"/>
      <c r="CS3037" s="722"/>
    </row>
    <row r="3038" spans="1:97" s="1376" customFormat="1">
      <c r="A3038" s="722"/>
      <c r="B3038" s="722"/>
      <c r="C3038" s="722"/>
      <c r="D3038" s="722"/>
      <c r="E3038" s="722"/>
      <c r="F3038" s="757"/>
      <c r="G3038" s="757"/>
      <c r="H3038" s="757"/>
      <c r="I3038" s="757"/>
      <c r="J3038" s="757"/>
      <c r="K3038" s="758"/>
      <c r="L3038" s="758"/>
      <c r="M3038" s="722"/>
      <c r="N3038" s="736"/>
      <c r="O3038" s="736"/>
      <c r="P3038" s="736"/>
      <c r="Q3038" s="736"/>
      <c r="R3038" s="736"/>
      <c r="S3038" s="736"/>
      <c r="T3038" s="736"/>
      <c r="U3038" s="736"/>
      <c r="BA3038" s="722"/>
      <c r="BB3038" s="722"/>
      <c r="BC3038" s="722"/>
      <c r="BD3038" s="722"/>
      <c r="BE3038" s="722"/>
      <c r="BF3038" s="722"/>
      <c r="BG3038" s="722"/>
      <c r="BH3038" s="722"/>
      <c r="BI3038" s="722"/>
      <c r="BJ3038" s="722"/>
      <c r="BK3038" s="722"/>
      <c r="BL3038" s="722"/>
      <c r="BM3038" s="722"/>
      <c r="BN3038" s="722"/>
      <c r="BO3038" s="722"/>
      <c r="BP3038" s="722"/>
      <c r="BQ3038" s="722"/>
      <c r="BR3038" s="722"/>
      <c r="BS3038" s="722"/>
      <c r="BT3038" s="722"/>
      <c r="BU3038" s="722"/>
      <c r="BV3038" s="722"/>
      <c r="BW3038" s="722"/>
      <c r="BX3038" s="722"/>
      <c r="BY3038" s="722"/>
      <c r="BZ3038" s="722"/>
      <c r="CA3038" s="722"/>
      <c r="CB3038" s="722"/>
      <c r="CC3038" s="722"/>
      <c r="CD3038" s="722"/>
      <c r="CE3038" s="722"/>
      <c r="CF3038" s="722"/>
      <c r="CG3038" s="722"/>
      <c r="CH3038" s="722"/>
      <c r="CI3038" s="722"/>
      <c r="CJ3038" s="722"/>
      <c r="CK3038" s="722"/>
      <c r="CL3038" s="722"/>
      <c r="CM3038" s="722"/>
      <c r="CN3038" s="722"/>
      <c r="CO3038" s="722"/>
      <c r="CP3038" s="722"/>
      <c r="CQ3038" s="722"/>
      <c r="CR3038" s="722"/>
      <c r="CS3038" s="722"/>
    </row>
    <row r="3039" spans="1:97" s="1376" customFormat="1">
      <c r="A3039" s="722"/>
      <c r="B3039" s="722"/>
      <c r="C3039" s="722"/>
      <c r="D3039" s="722"/>
      <c r="E3039" s="722"/>
      <c r="F3039" s="757"/>
      <c r="G3039" s="757"/>
      <c r="H3039" s="757"/>
      <c r="I3039" s="757"/>
      <c r="J3039" s="757"/>
      <c r="K3039" s="758"/>
      <c r="L3039" s="758"/>
      <c r="M3039" s="722"/>
      <c r="N3039" s="736"/>
      <c r="O3039" s="736"/>
      <c r="P3039" s="736"/>
      <c r="Q3039" s="736"/>
      <c r="R3039" s="736"/>
      <c r="S3039" s="736"/>
      <c r="T3039" s="736"/>
      <c r="U3039" s="736"/>
      <c r="BA3039" s="722"/>
      <c r="BB3039" s="722"/>
      <c r="BC3039" s="722"/>
      <c r="BD3039" s="722"/>
      <c r="BE3039" s="722"/>
      <c r="BF3039" s="722"/>
      <c r="BG3039" s="722"/>
      <c r="BH3039" s="722"/>
      <c r="BI3039" s="722"/>
      <c r="BJ3039" s="722"/>
      <c r="BK3039" s="722"/>
      <c r="BL3039" s="722"/>
      <c r="BM3039" s="722"/>
      <c r="BN3039" s="722"/>
      <c r="BO3039" s="722"/>
      <c r="BP3039" s="722"/>
      <c r="BQ3039" s="722"/>
      <c r="BR3039" s="722"/>
      <c r="BS3039" s="722"/>
      <c r="BT3039" s="722"/>
      <c r="BU3039" s="722"/>
      <c r="BV3039" s="722"/>
      <c r="BW3039" s="722"/>
      <c r="BX3039" s="722"/>
      <c r="BY3039" s="722"/>
      <c r="BZ3039" s="722"/>
      <c r="CA3039" s="722"/>
      <c r="CB3039" s="722"/>
      <c r="CC3039" s="722"/>
      <c r="CD3039" s="722"/>
      <c r="CE3039" s="722"/>
      <c r="CF3039" s="722"/>
      <c r="CG3039" s="722"/>
      <c r="CH3039" s="722"/>
      <c r="CI3039" s="722"/>
      <c r="CJ3039" s="722"/>
      <c r="CK3039" s="722"/>
      <c r="CL3039" s="722"/>
      <c r="CM3039" s="722"/>
      <c r="CN3039" s="722"/>
      <c r="CO3039" s="722"/>
      <c r="CP3039" s="722"/>
      <c r="CQ3039" s="722"/>
      <c r="CR3039" s="722"/>
      <c r="CS3039" s="722"/>
    </row>
    <row r="3040" spans="1:97" s="1376" customFormat="1">
      <c r="A3040" s="722"/>
      <c r="B3040" s="722"/>
      <c r="C3040" s="722"/>
      <c r="D3040" s="722"/>
      <c r="E3040" s="722"/>
      <c r="F3040" s="757"/>
      <c r="G3040" s="757"/>
      <c r="H3040" s="757"/>
      <c r="I3040" s="757"/>
      <c r="J3040" s="757"/>
      <c r="K3040" s="758"/>
      <c r="L3040" s="758"/>
      <c r="M3040" s="722"/>
      <c r="N3040" s="736"/>
      <c r="O3040" s="736"/>
      <c r="P3040" s="736"/>
      <c r="Q3040" s="736"/>
      <c r="R3040" s="736"/>
      <c r="S3040" s="736"/>
      <c r="T3040" s="736"/>
      <c r="U3040" s="736"/>
      <c r="BA3040" s="722"/>
      <c r="BB3040" s="722"/>
      <c r="BC3040" s="722"/>
      <c r="BD3040" s="722"/>
      <c r="BE3040" s="722"/>
      <c r="BF3040" s="722"/>
      <c r="BG3040" s="722"/>
      <c r="BH3040" s="722"/>
      <c r="BI3040" s="722"/>
      <c r="BJ3040" s="722"/>
      <c r="BK3040" s="722"/>
      <c r="BL3040" s="722"/>
      <c r="BM3040" s="722"/>
      <c r="BN3040" s="722"/>
      <c r="BO3040" s="722"/>
      <c r="BP3040" s="722"/>
      <c r="BQ3040" s="722"/>
      <c r="BR3040" s="722"/>
      <c r="BS3040" s="722"/>
      <c r="BT3040" s="722"/>
      <c r="BU3040" s="722"/>
      <c r="BV3040" s="722"/>
      <c r="BW3040" s="722"/>
      <c r="BX3040" s="722"/>
      <c r="BY3040" s="722"/>
      <c r="BZ3040" s="722"/>
      <c r="CA3040" s="722"/>
      <c r="CB3040" s="722"/>
      <c r="CC3040" s="722"/>
      <c r="CD3040" s="722"/>
      <c r="CE3040" s="722"/>
      <c r="CF3040" s="722"/>
      <c r="CG3040" s="722"/>
      <c r="CH3040" s="722"/>
      <c r="CI3040" s="722"/>
      <c r="CJ3040" s="722"/>
      <c r="CK3040" s="722"/>
      <c r="CL3040" s="722"/>
      <c r="CM3040" s="722"/>
      <c r="CN3040" s="722"/>
      <c r="CO3040" s="722"/>
      <c r="CP3040" s="722"/>
      <c r="CQ3040" s="722"/>
      <c r="CR3040" s="722"/>
      <c r="CS3040" s="722"/>
    </row>
    <row r="3041" spans="1:97" s="1376" customFormat="1">
      <c r="A3041" s="722"/>
      <c r="B3041" s="722"/>
      <c r="C3041" s="722"/>
      <c r="D3041" s="722"/>
      <c r="E3041" s="722"/>
      <c r="F3041" s="757"/>
      <c r="G3041" s="757"/>
      <c r="H3041" s="757"/>
      <c r="I3041" s="757"/>
      <c r="J3041" s="757"/>
      <c r="K3041" s="758"/>
      <c r="L3041" s="758"/>
      <c r="M3041" s="722"/>
      <c r="N3041" s="736"/>
      <c r="O3041" s="736"/>
      <c r="P3041" s="736"/>
      <c r="Q3041" s="736"/>
      <c r="R3041" s="736"/>
      <c r="S3041" s="736"/>
      <c r="T3041" s="736"/>
      <c r="U3041" s="736"/>
      <c r="BA3041" s="722"/>
      <c r="BB3041" s="722"/>
      <c r="BC3041" s="722"/>
      <c r="BD3041" s="722"/>
      <c r="BE3041" s="722"/>
      <c r="BF3041" s="722"/>
      <c r="BG3041" s="722"/>
      <c r="BH3041" s="722"/>
      <c r="BI3041" s="722"/>
      <c r="BJ3041" s="722"/>
      <c r="BK3041" s="722"/>
      <c r="BL3041" s="722"/>
      <c r="BM3041" s="722"/>
      <c r="BN3041" s="722"/>
      <c r="BO3041" s="722"/>
      <c r="BP3041" s="722"/>
      <c r="BQ3041" s="722"/>
      <c r="BR3041" s="722"/>
      <c r="BS3041" s="722"/>
      <c r="BT3041" s="722"/>
      <c r="BU3041" s="722"/>
      <c r="BV3041" s="722"/>
      <c r="BW3041" s="722"/>
      <c r="BX3041" s="722"/>
      <c r="BY3041" s="722"/>
      <c r="BZ3041" s="722"/>
      <c r="CA3041" s="722"/>
      <c r="CB3041" s="722"/>
      <c r="CC3041" s="722"/>
      <c r="CD3041" s="722"/>
      <c r="CE3041" s="722"/>
      <c r="CF3041" s="722"/>
      <c r="CG3041" s="722"/>
      <c r="CH3041" s="722"/>
      <c r="CI3041" s="722"/>
      <c r="CJ3041" s="722"/>
      <c r="CK3041" s="722"/>
      <c r="CL3041" s="722"/>
      <c r="CM3041" s="722"/>
      <c r="CN3041" s="722"/>
      <c r="CO3041" s="722"/>
      <c r="CP3041" s="722"/>
      <c r="CQ3041" s="722"/>
      <c r="CR3041" s="722"/>
      <c r="CS3041" s="722"/>
    </row>
    <row r="3042" spans="1:97" s="1376" customFormat="1">
      <c r="A3042" s="722"/>
      <c r="B3042" s="722"/>
      <c r="C3042" s="722"/>
      <c r="D3042" s="722"/>
      <c r="E3042" s="722"/>
      <c r="F3042" s="757"/>
      <c r="G3042" s="757"/>
      <c r="H3042" s="757"/>
      <c r="I3042" s="757"/>
      <c r="J3042" s="757"/>
      <c r="K3042" s="758"/>
      <c r="L3042" s="758"/>
      <c r="M3042" s="722"/>
      <c r="N3042" s="736"/>
      <c r="O3042" s="736"/>
      <c r="P3042" s="736"/>
      <c r="Q3042" s="736"/>
      <c r="R3042" s="736"/>
      <c r="S3042" s="736"/>
      <c r="T3042" s="736"/>
      <c r="U3042" s="736"/>
      <c r="BA3042" s="722"/>
      <c r="BB3042" s="722"/>
      <c r="BC3042" s="722"/>
      <c r="BD3042" s="722"/>
      <c r="BE3042" s="722"/>
      <c r="BF3042" s="722"/>
      <c r="BG3042" s="722"/>
      <c r="BH3042" s="722"/>
      <c r="BI3042" s="722"/>
      <c r="BJ3042" s="722"/>
      <c r="BK3042" s="722"/>
      <c r="BL3042" s="722"/>
      <c r="BM3042" s="722"/>
      <c r="BN3042" s="722"/>
      <c r="BO3042" s="722"/>
      <c r="BP3042" s="722"/>
      <c r="BQ3042" s="722"/>
      <c r="BR3042" s="722"/>
      <c r="BS3042" s="722"/>
      <c r="BT3042" s="722"/>
      <c r="BU3042" s="722"/>
      <c r="BV3042" s="722"/>
      <c r="BW3042" s="722"/>
      <c r="BX3042" s="722"/>
      <c r="BY3042" s="722"/>
      <c r="BZ3042" s="722"/>
      <c r="CA3042" s="722"/>
      <c r="CB3042" s="722"/>
      <c r="CC3042" s="722"/>
      <c r="CD3042" s="722"/>
      <c r="CE3042" s="722"/>
      <c r="CF3042" s="722"/>
      <c r="CG3042" s="722"/>
      <c r="CH3042" s="722"/>
      <c r="CI3042" s="722"/>
      <c r="CJ3042" s="722"/>
      <c r="CK3042" s="722"/>
      <c r="CL3042" s="722"/>
      <c r="CM3042" s="722"/>
      <c r="CN3042" s="722"/>
      <c r="CO3042" s="722"/>
      <c r="CP3042" s="722"/>
      <c r="CQ3042" s="722"/>
      <c r="CR3042" s="722"/>
      <c r="CS3042" s="722"/>
    </row>
    <row r="3043" spans="1:97" s="1376" customFormat="1">
      <c r="A3043" s="722"/>
      <c r="B3043" s="722"/>
      <c r="C3043" s="722"/>
      <c r="D3043" s="722"/>
      <c r="E3043" s="722"/>
      <c r="F3043" s="757"/>
      <c r="G3043" s="757"/>
      <c r="H3043" s="757"/>
      <c r="I3043" s="757"/>
      <c r="J3043" s="757"/>
      <c r="K3043" s="758"/>
      <c r="L3043" s="758"/>
      <c r="M3043" s="722"/>
      <c r="N3043" s="736"/>
      <c r="O3043" s="736"/>
      <c r="P3043" s="736"/>
      <c r="Q3043" s="736"/>
      <c r="R3043" s="736"/>
      <c r="S3043" s="736"/>
      <c r="T3043" s="736"/>
      <c r="U3043" s="736"/>
      <c r="BA3043" s="722"/>
      <c r="BB3043" s="722"/>
      <c r="BC3043" s="722"/>
      <c r="BD3043" s="722"/>
      <c r="BE3043" s="722"/>
      <c r="BF3043" s="722"/>
      <c r="BG3043" s="722"/>
      <c r="BH3043" s="722"/>
      <c r="BI3043" s="722"/>
      <c r="BJ3043" s="722"/>
      <c r="BK3043" s="722"/>
      <c r="BL3043" s="722"/>
      <c r="BM3043" s="722"/>
      <c r="BN3043" s="722"/>
      <c r="BO3043" s="722"/>
      <c r="BP3043" s="722"/>
      <c r="BQ3043" s="722"/>
      <c r="BR3043" s="722"/>
      <c r="BS3043" s="722"/>
      <c r="BT3043" s="722"/>
      <c r="BU3043" s="722"/>
      <c r="BV3043" s="722"/>
      <c r="BW3043" s="722"/>
      <c r="BX3043" s="722"/>
      <c r="BY3043" s="722"/>
      <c r="BZ3043" s="722"/>
      <c r="CA3043" s="722"/>
      <c r="CB3043" s="722"/>
      <c r="CC3043" s="722"/>
      <c r="CD3043" s="722"/>
      <c r="CE3043" s="722"/>
      <c r="CF3043" s="722"/>
      <c r="CG3043" s="722"/>
      <c r="CH3043" s="722"/>
      <c r="CI3043" s="722"/>
      <c r="CJ3043" s="722"/>
      <c r="CK3043" s="722"/>
      <c r="CL3043" s="722"/>
      <c r="CM3043" s="722"/>
      <c r="CN3043" s="722"/>
      <c r="CO3043" s="722"/>
      <c r="CP3043" s="722"/>
      <c r="CQ3043" s="722"/>
      <c r="CR3043" s="722"/>
      <c r="CS3043" s="722"/>
    </row>
    <row r="3044" spans="1:97" s="1376" customFormat="1">
      <c r="A3044" s="722"/>
      <c r="B3044" s="722"/>
      <c r="C3044" s="722"/>
      <c r="D3044" s="722"/>
      <c r="E3044" s="722"/>
      <c r="F3044" s="757"/>
      <c r="G3044" s="757"/>
      <c r="H3044" s="757"/>
      <c r="I3044" s="757"/>
      <c r="J3044" s="757"/>
      <c r="K3044" s="758"/>
      <c r="L3044" s="758"/>
      <c r="M3044" s="722"/>
      <c r="N3044" s="736"/>
      <c r="O3044" s="736"/>
      <c r="P3044" s="736"/>
      <c r="Q3044" s="736"/>
      <c r="R3044" s="736"/>
      <c r="S3044" s="736"/>
      <c r="T3044" s="736"/>
      <c r="U3044" s="736"/>
      <c r="BA3044" s="722"/>
      <c r="BB3044" s="722"/>
      <c r="BC3044" s="722"/>
      <c r="BD3044" s="722"/>
      <c r="BE3044" s="722"/>
      <c r="BF3044" s="722"/>
      <c r="BG3044" s="722"/>
      <c r="BH3044" s="722"/>
      <c r="BI3044" s="722"/>
      <c r="BJ3044" s="722"/>
      <c r="BK3044" s="722"/>
      <c r="BL3044" s="722"/>
      <c r="BM3044" s="722"/>
      <c r="BN3044" s="722"/>
      <c r="BO3044" s="722"/>
      <c r="BP3044" s="722"/>
      <c r="BQ3044" s="722"/>
      <c r="BR3044" s="722"/>
      <c r="BS3044" s="722"/>
      <c r="BT3044" s="722"/>
      <c r="BU3044" s="722"/>
      <c r="BV3044" s="722"/>
      <c r="BW3044" s="722"/>
      <c r="BX3044" s="722"/>
      <c r="BY3044" s="722"/>
      <c r="BZ3044" s="722"/>
      <c r="CA3044" s="722"/>
      <c r="CB3044" s="722"/>
      <c r="CC3044" s="722"/>
      <c r="CD3044" s="722"/>
      <c r="CE3044" s="722"/>
      <c r="CF3044" s="722"/>
      <c r="CG3044" s="722"/>
      <c r="CH3044" s="722"/>
      <c r="CI3044" s="722"/>
      <c r="CJ3044" s="722"/>
      <c r="CK3044" s="722"/>
      <c r="CL3044" s="722"/>
      <c r="CM3044" s="722"/>
      <c r="CN3044" s="722"/>
      <c r="CO3044" s="722"/>
      <c r="CP3044" s="722"/>
      <c r="CQ3044" s="722"/>
      <c r="CR3044" s="722"/>
      <c r="CS3044" s="722"/>
    </row>
    <row r="3045" spans="1:97" s="1376" customFormat="1">
      <c r="A3045" s="722"/>
      <c r="B3045" s="722"/>
      <c r="C3045" s="722"/>
      <c r="D3045" s="722"/>
      <c r="E3045" s="722"/>
      <c r="F3045" s="757"/>
      <c r="G3045" s="757"/>
      <c r="H3045" s="757"/>
      <c r="I3045" s="757"/>
      <c r="J3045" s="757"/>
      <c r="K3045" s="758"/>
      <c r="L3045" s="758"/>
      <c r="M3045" s="722"/>
      <c r="N3045" s="736"/>
      <c r="O3045" s="736"/>
      <c r="P3045" s="736"/>
      <c r="Q3045" s="736"/>
      <c r="R3045" s="736"/>
      <c r="S3045" s="736"/>
      <c r="T3045" s="736"/>
      <c r="U3045" s="736"/>
      <c r="BA3045" s="722"/>
      <c r="BB3045" s="722"/>
      <c r="BC3045" s="722"/>
      <c r="BD3045" s="722"/>
      <c r="BE3045" s="722"/>
      <c r="BF3045" s="722"/>
      <c r="BG3045" s="722"/>
      <c r="BH3045" s="722"/>
      <c r="BI3045" s="722"/>
      <c r="BJ3045" s="722"/>
      <c r="BK3045" s="722"/>
      <c r="BL3045" s="722"/>
      <c r="BM3045" s="722"/>
      <c r="BN3045" s="722"/>
      <c r="BO3045" s="722"/>
      <c r="BP3045" s="722"/>
      <c r="BQ3045" s="722"/>
      <c r="BR3045" s="722"/>
      <c r="BS3045" s="722"/>
      <c r="BT3045" s="722"/>
      <c r="BU3045" s="722"/>
      <c r="BV3045" s="722"/>
      <c r="BW3045" s="722"/>
      <c r="BX3045" s="722"/>
      <c r="BY3045" s="722"/>
      <c r="BZ3045" s="722"/>
      <c r="CA3045" s="722"/>
      <c r="CB3045" s="722"/>
      <c r="CC3045" s="722"/>
      <c r="CD3045" s="722"/>
      <c r="CE3045" s="722"/>
      <c r="CF3045" s="722"/>
      <c r="CG3045" s="722"/>
      <c r="CH3045" s="722"/>
      <c r="CI3045" s="722"/>
      <c r="CJ3045" s="722"/>
      <c r="CK3045" s="722"/>
      <c r="CL3045" s="722"/>
      <c r="CM3045" s="722"/>
      <c r="CN3045" s="722"/>
      <c r="CO3045" s="722"/>
      <c r="CP3045" s="722"/>
      <c r="CQ3045" s="722"/>
      <c r="CR3045" s="722"/>
      <c r="CS3045" s="722"/>
    </row>
    <row r="3046" spans="1:97" s="1376" customFormat="1">
      <c r="A3046" s="722"/>
      <c r="B3046" s="722"/>
      <c r="C3046" s="722"/>
      <c r="D3046" s="722"/>
      <c r="E3046" s="722"/>
      <c r="F3046" s="757"/>
      <c r="G3046" s="757"/>
      <c r="H3046" s="757"/>
      <c r="I3046" s="757"/>
      <c r="J3046" s="757"/>
      <c r="K3046" s="758"/>
      <c r="L3046" s="758"/>
      <c r="M3046" s="722"/>
      <c r="N3046" s="736"/>
      <c r="O3046" s="736"/>
      <c r="P3046" s="736"/>
      <c r="Q3046" s="736"/>
      <c r="R3046" s="736"/>
      <c r="S3046" s="736"/>
      <c r="T3046" s="736"/>
      <c r="U3046" s="736"/>
      <c r="BA3046" s="722"/>
      <c r="BB3046" s="722"/>
      <c r="BC3046" s="722"/>
      <c r="BD3046" s="722"/>
      <c r="BE3046" s="722"/>
      <c r="BF3046" s="722"/>
      <c r="BG3046" s="722"/>
      <c r="BH3046" s="722"/>
      <c r="BI3046" s="722"/>
      <c r="BJ3046" s="722"/>
      <c r="BK3046" s="722"/>
      <c r="BL3046" s="722"/>
      <c r="BM3046" s="722"/>
      <c r="BN3046" s="722"/>
      <c r="BO3046" s="722"/>
      <c r="BP3046" s="722"/>
      <c r="BQ3046" s="722"/>
      <c r="BR3046" s="722"/>
      <c r="BS3046" s="722"/>
      <c r="BT3046" s="722"/>
      <c r="BU3046" s="722"/>
      <c r="BV3046" s="722"/>
      <c r="BW3046" s="722"/>
      <c r="BX3046" s="722"/>
      <c r="BY3046" s="722"/>
      <c r="BZ3046" s="722"/>
      <c r="CA3046" s="722"/>
      <c r="CB3046" s="722"/>
      <c r="CC3046" s="722"/>
      <c r="CD3046" s="722"/>
      <c r="CE3046" s="722"/>
      <c r="CF3046" s="722"/>
      <c r="CG3046" s="722"/>
      <c r="CH3046" s="722"/>
      <c r="CI3046" s="722"/>
      <c r="CJ3046" s="722"/>
      <c r="CK3046" s="722"/>
      <c r="CL3046" s="722"/>
      <c r="CM3046" s="722"/>
      <c r="CN3046" s="722"/>
      <c r="CO3046" s="722"/>
      <c r="CP3046" s="722"/>
      <c r="CQ3046" s="722"/>
      <c r="CR3046" s="722"/>
      <c r="CS3046" s="722"/>
    </row>
    <row r="3047" spans="1:97" s="1376" customFormat="1">
      <c r="A3047" s="722"/>
      <c r="B3047" s="722"/>
      <c r="C3047" s="722"/>
      <c r="D3047" s="722"/>
      <c r="E3047" s="722"/>
      <c r="F3047" s="757"/>
      <c r="G3047" s="757"/>
      <c r="H3047" s="757"/>
      <c r="I3047" s="757"/>
      <c r="J3047" s="757"/>
      <c r="K3047" s="758"/>
      <c r="L3047" s="758"/>
      <c r="M3047" s="722"/>
      <c r="N3047" s="736"/>
      <c r="O3047" s="736"/>
      <c r="P3047" s="736"/>
      <c r="Q3047" s="736"/>
      <c r="R3047" s="736"/>
      <c r="S3047" s="736"/>
      <c r="T3047" s="736"/>
      <c r="U3047" s="736"/>
      <c r="BA3047" s="722"/>
      <c r="BB3047" s="722"/>
      <c r="BC3047" s="722"/>
      <c r="BD3047" s="722"/>
      <c r="BE3047" s="722"/>
      <c r="BF3047" s="722"/>
      <c r="BG3047" s="722"/>
      <c r="BH3047" s="722"/>
      <c r="BI3047" s="722"/>
      <c r="BJ3047" s="722"/>
      <c r="BK3047" s="722"/>
      <c r="BL3047" s="722"/>
      <c r="BM3047" s="722"/>
      <c r="BN3047" s="722"/>
      <c r="BO3047" s="722"/>
      <c r="BP3047" s="722"/>
      <c r="BQ3047" s="722"/>
      <c r="BR3047" s="722"/>
      <c r="BS3047" s="722"/>
      <c r="BT3047" s="722"/>
      <c r="BU3047" s="722"/>
      <c r="BV3047" s="722"/>
      <c r="BW3047" s="722"/>
      <c r="BX3047" s="722"/>
      <c r="BY3047" s="722"/>
      <c r="BZ3047" s="722"/>
      <c r="CA3047" s="722"/>
      <c r="CB3047" s="722"/>
      <c r="CC3047" s="722"/>
      <c r="CD3047" s="722"/>
      <c r="CE3047" s="722"/>
      <c r="CF3047" s="722"/>
      <c r="CG3047" s="722"/>
      <c r="CH3047" s="722"/>
      <c r="CI3047" s="722"/>
      <c r="CJ3047" s="722"/>
      <c r="CK3047" s="722"/>
      <c r="CL3047" s="722"/>
      <c r="CM3047" s="722"/>
      <c r="CN3047" s="722"/>
      <c r="CO3047" s="722"/>
      <c r="CP3047" s="722"/>
      <c r="CQ3047" s="722"/>
      <c r="CR3047" s="722"/>
      <c r="CS3047" s="722"/>
    </row>
    <row r="3048" spans="1:97" s="1376" customFormat="1">
      <c r="A3048" s="722"/>
      <c r="B3048" s="722"/>
      <c r="C3048" s="722"/>
      <c r="D3048" s="722"/>
      <c r="E3048" s="722"/>
      <c r="F3048" s="757"/>
      <c r="G3048" s="757"/>
      <c r="H3048" s="757"/>
      <c r="I3048" s="757"/>
      <c r="J3048" s="757"/>
      <c r="K3048" s="758"/>
      <c r="L3048" s="758"/>
      <c r="M3048" s="722"/>
      <c r="N3048" s="736"/>
      <c r="O3048" s="736"/>
      <c r="P3048" s="736"/>
      <c r="Q3048" s="736"/>
      <c r="R3048" s="736"/>
      <c r="S3048" s="736"/>
      <c r="T3048" s="736"/>
      <c r="U3048" s="736"/>
      <c r="BA3048" s="722"/>
      <c r="BB3048" s="722"/>
      <c r="BC3048" s="722"/>
      <c r="BD3048" s="722"/>
      <c r="BE3048" s="722"/>
      <c r="BF3048" s="722"/>
      <c r="BG3048" s="722"/>
      <c r="BH3048" s="722"/>
      <c r="BI3048" s="722"/>
      <c r="BJ3048" s="722"/>
      <c r="BK3048" s="722"/>
      <c r="BL3048" s="722"/>
      <c r="BM3048" s="722"/>
      <c r="BN3048" s="722"/>
      <c r="BO3048" s="722"/>
      <c r="BP3048" s="722"/>
      <c r="BQ3048" s="722"/>
      <c r="BR3048" s="722"/>
      <c r="BS3048" s="722"/>
      <c r="BT3048" s="722"/>
      <c r="BU3048" s="722"/>
      <c r="BV3048" s="722"/>
      <c r="BW3048" s="722"/>
      <c r="BX3048" s="722"/>
      <c r="BY3048" s="722"/>
      <c r="BZ3048" s="722"/>
      <c r="CA3048" s="722"/>
      <c r="CB3048" s="722"/>
      <c r="CC3048" s="722"/>
      <c r="CD3048" s="722"/>
      <c r="CE3048" s="722"/>
      <c r="CF3048" s="722"/>
      <c r="CG3048" s="722"/>
      <c r="CH3048" s="722"/>
      <c r="CI3048" s="722"/>
      <c r="CJ3048" s="722"/>
      <c r="CK3048" s="722"/>
      <c r="CL3048" s="722"/>
      <c r="CM3048" s="722"/>
      <c r="CN3048" s="722"/>
      <c r="CO3048" s="722"/>
      <c r="CP3048" s="722"/>
      <c r="CQ3048" s="722"/>
      <c r="CR3048" s="722"/>
      <c r="CS3048" s="722"/>
    </row>
    <row r="3049" spans="1:97" s="1376" customFormat="1">
      <c r="A3049" s="722"/>
      <c r="B3049" s="722"/>
      <c r="C3049" s="722"/>
      <c r="D3049" s="722"/>
      <c r="E3049" s="722"/>
      <c r="F3049" s="757"/>
      <c r="G3049" s="757"/>
      <c r="H3049" s="757"/>
      <c r="I3049" s="757"/>
      <c r="J3049" s="757"/>
      <c r="K3049" s="758"/>
      <c r="L3049" s="758"/>
      <c r="M3049" s="722"/>
      <c r="N3049" s="736"/>
      <c r="O3049" s="736"/>
      <c r="P3049" s="736"/>
      <c r="Q3049" s="736"/>
      <c r="R3049" s="736"/>
      <c r="S3049" s="736"/>
      <c r="T3049" s="736"/>
      <c r="U3049" s="736"/>
      <c r="BA3049" s="722"/>
      <c r="BB3049" s="722"/>
      <c r="BC3049" s="722"/>
      <c r="BD3049" s="722"/>
      <c r="BE3049" s="722"/>
      <c r="BF3049" s="722"/>
      <c r="BG3049" s="722"/>
      <c r="BH3049" s="722"/>
      <c r="BI3049" s="722"/>
      <c r="BJ3049" s="722"/>
      <c r="BK3049" s="722"/>
      <c r="BL3049" s="722"/>
      <c r="BM3049" s="722"/>
      <c r="BN3049" s="722"/>
      <c r="BO3049" s="722"/>
      <c r="BP3049" s="722"/>
      <c r="BQ3049" s="722"/>
      <c r="BR3049" s="722"/>
      <c r="BS3049" s="722"/>
      <c r="BT3049" s="722"/>
      <c r="BU3049" s="722"/>
      <c r="BV3049" s="722"/>
      <c r="BW3049" s="722"/>
      <c r="BX3049" s="722"/>
      <c r="BY3049" s="722"/>
      <c r="BZ3049" s="722"/>
      <c r="CA3049" s="722"/>
      <c r="CB3049" s="722"/>
      <c r="CC3049" s="722"/>
      <c r="CD3049" s="722"/>
      <c r="CE3049" s="722"/>
      <c r="CF3049" s="722"/>
      <c r="CG3049" s="722"/>
      <c r="CH3049" s="722"/>
      <c r="CI3049" s="722"/>
      <c r="CJ3049" s="722"/>
      <c r="CK3049" s="722"/>
      <c r="CL3049" s="722"/>
      <c r="CM3049" s="722"/>
      <c r="CN3049" s="722"/>
      <c r="CO3049" s="722"/>
      <c r="CP3049" s="722"/>
      <c r="CQ3049" s="722"/>
      <c r="CR3049" s="722"/>
      <c r="CS3049" s="722"/>
    </row>
    <row r="3050" spans="1:97" s="1376" customFormat="1">
      <c r="A3050" s="722"/>
      <c r="B3050" s="722"/>
      <c r="C3050" s="722"/>
      <c r="D3050" s="722"/>
      <c r="E3050" s="722"/>
      <c r="F3050" s="757"/>
      <c r="G3050" s="757"/>
      <c r="H3050" s="757"/>
      <c r="I3050" s="757"/>
      <c r="J3050" s="757"/>
      <c r="K3050" s="758"/>
      <c r="L3050" s="758"/>
      <c r="M3050" s="722"/>
      <c r="N3050" s="736"/>
      <c r="O3050" s="736"/>
      <c r="P3050" s="736"/>
      <c r="Q3050" s="736"/>
      <c r="R3050" s="736"/>
      <c r="S3050" s="736"/>
      <c r="T3050" s="736"/>
      <c r="U3050" s="736"/>
      <c r="BA3050" s="722"/>
      <c r="BB3050" s="722"/>
      <c r="BC3050" s="722"/>
      <c r="BD3050" s="722"/>
      <c r="BE3050" s="722"/>
      <c r="BF3050" s="722"/>
      <c r="BG3050" s="722"/>
      <c r="BH3050" s="722"/>
      <c r="BI3050" s="722"/>
      <c r="BJ3050" s="722"/>
      <c r="BK3050" s="722"/>
      <c r="BL3050" s="722"/>
      <c r="BM3050" s="722"/>
      <c r="BN3050" s="722"/>
      <c r="BO3050" s="722"/>
      <c r="BP3050" s="722"/>
      <c r="BQ3050" s="722"/>
      <c r="BR3050" s="722"/>
      <c r="BS3050" s="722"/>
      <c r="BT3050" s="722"/>
      <c r="BU3050" s="722"/>
      <c r="BV3050" s="722"/>
      <c r="BW3050" s="722"/>
      <c r="BX3050" s="722"/>
      <c r="BY3050" s="722"/>
      <c r="BZ3050" s="722"/>
      <c r="CA3050" s="722"/>
      <c r="CB3050" s="722"/>
      <c r="CC3050" s="722"/>
      <c r="CD3050" s="722"/>
      <c r="CE3050" s="722"/>
      <c r="CF3050" s="722"/>
      <c r="CG3050" s="722"/>
      <c r="CH3050" s="722"/>
      <c r="CI3050" s="722"/>
      <c r="CJ3050" s="722"/>
      <c r="CK3050" s="722"/>
      <c r="CL3050" s="722"/>
      <c r="CM3050" s="722"/>
      <c r="CN3050" s="722"/>
      <c r="CO3050" s="722"/>
      <c r="CP3050" s="722"/>
      <c r="CQ3050" s="722"/>
      <c r="CR3050" s="722"/>
      <c r="CS3050" s="722"/>
    </row>
    <row r="3051" spans="1:97" s="1376" customFormat="1">
      <c r="A3051" s="722"/>
      <c r="B3051" s="722"/>
      <c r="C3051" s="722"/>
      <c r="D3051" s="722"/>
      <c r="E3051" s="722"/>
      <c r="F3051" s="757"/>
      <c r="G3051" s="757"/>
      <c r="H3051" s="757"/>
      <c r="I3051" s="757"/>
      <c r="J3051" s="757"/>
      <c r="K3051" s="758"/>
      <c r="L3051" s="758"/>
      <c r="M3051" s="722"/>
      <c r="N3051" s="736"/>
      <c r="O3051" s="736"/>
      <c r="P3051" s="736"/>
      <c r="Q3051" s="736"/>
      <c r="R3051" s="736"/>
      <c r="S3051" s="736"/>
      <c r="T3051" s="736"/>
      <c r="U3051" s="736"/>
      <c r="BA3051" s="722"/>
      <c r="BB3051" s="722"/>
      <c r="BC3051" s="722"/>
      <c r="BD3051" s="722"/>
      <c r="BE3051" s="722"/>
      <c r="BF3051" s="722"/>
      <c r="BG3051" s="722"/>
      <c r="BH3051" s="722"/>
      <c r="BI3051" s="722"/>
      <c r="BJ3051" s="722"/>
      <c r="BK3051" s="722"/>
      <c r="BL3051" s="722"/>
      <c r="BM3051" s="722"/>
      <c r="BN3051" s="722"/>
      <c r="BO3051" s="722"/>
      <c r="BP3051" s="722"/>
      <c r="BQ3051" s="722"/>
      <c r="BR3051" s="722"/>
      <c r="BS3051" s="722"/>
      <c r="BT3051" s="722"/>
      <c r="BU3051" s="722"/>
      <c r="BV3051" s="722"/>
      <c r="BW3051" s="722"/>
      <c r="BX3051" s="722"/>
      <c r="BY3051" s="722"/>
      <c r="BZ3051" s="722"/>
      <c r="CA3051" s="722"/>
      <c r="CB3051" s="722"/>
      <c r="CC3051" s="722"/>
      <c r="CD3051" s="722"/>
      <c r="CE3051" s="722"/>
      <c r="CF3051" s="722"/>
      <c r="CG3051" s="722"/>
      <c r="CH3051" s="722"/>
      <c r="CI3051" s="722"/>
      <c r="CJ3051" s="722"/>
      <c r="CK3051" s="722"/>
      <c r="CL3051" s="722"/>
      <c r="CM3051" s="722"/>
      <c r="CN3051" s="722"/>
      <c r="CO3051" s="722"/>
      <c r="CP3051" s="722"/>
      <c r="CQ3051" s="722"/>
      <c r="CR3051" s="722"/>
      <c r="CS3051" s="722"/>
    </row>
    <row r="3052" spans="1:97" s="1376" customFormat="1">
      <c r="A3052" s="722"/>
      <c r="B3052" s="722"/>
      <c r="C3052" s="722"/>
      <c r="D3052" s="722"/>
      <c r="E3052" s="722"/>
      <c r="F3052" s="757"/>
      <c r="G3052" s="757"/>
      <c r="H3052" s="757"/>
      <c r="I3052" s="757"/>
      <c r="J3052" s="757"/>
      <c r="K3052" s="758"/>
      <c r="L3052" s="758"/>
      <c r="M3052" s="722"/>
      <c r="N3052" s="736"/>
      <c r="O3052" s="736"/>
      <c r="P3052" s="736"/>
      <c r="Q3052" s="736"/>
      <c r="R3052" s="736"/>
      <c r="S3052" s="736"/>
      <c r="T3052" s="736"/>
      <c r="U3052" s="736"/>
      <c r="BA3052" s="722"/>
      <c r="BB3052" s="722"/>
      <c r="BC3052" s="722"/>
      <c r="BD3052" s="722"/>
      <c r="BE3052" s="722"/>
      <c r="BF3052" s="722"/>
      <c r="BG3052" s="722"/>
      <c r="BH3052" s="722"/>
      <c r="BI3052" s="722"/>
      <c r="BJ3052" s="722"/>
      <c r="BK3052" s="722"/>
      <c r="BL3052" s="722"/>
      <c r="BM3052" s="722"/>
      <c r="BN3052" s="722"/>
      <c r="BO3052" s="722"/>
      <c r="BP3052" s="722"/>
      <c r="BQ3052" s="722"/>
      <c r="BR3052" s="722"/>
      <c r="BS3052" s="722"/>
      <c r="BT3052" s="722"/>
      <c r="BU3052" s="722"/>
      <c r="BV3052" s="722"/>
      <c r="BW3052" s="722"/>
      <c r="BX3052" s="722"/>
      <c r="BY3052" s="722"/>
      <c r="BZ3052" s="722"/>
      <c r="CA3052" s="722"/>
      <c r="CB3052" s="722"/>
      <c r="CC3052" s="722"/>
      <c r="CD3052" s="722"/>
      <c r="CE3052" s="722"/>
      <c r="CF3052" s="722"/>
      <c r="CG3052" s="722"/>
      <c r="CH3052" s="722"/>
      <c r="CI3052" s="722"/>
      <c r="CJ3052" s="722"/>
      <c r="CK3052" s="722"/>
      <c r="CL3052" s="722"/>
      <c r="CM3052" s="722"/>
      <c r="CN3052" s="722"/>
      <c r="CO3052" s="722"/>
      <c r="CP3052" s="722"/>
      <c r="CQ3052" s="722"/>
      <c r="CR3052" s="722"/>
      <c r="CS3052" s="722"/>
    </row>
    <row r="3053" spans="1:97" s="1376" customFormat="1">
      <c r="A3053" s="722"/>
      <c r="B3053" s="722"/>
      <c r="C3053" s="722"/>
      <c r="D3053" s="722"/>
      <c r="E3053" s="722"/>
      <c r="F3053" s="757"/>
      <c r="G3053" s="757"/>
      <c r="H3053" s="757"/>
      <c r="I3053" s="757"/>
      <c r="J3053" s="757"/>
      <c r="K3053" s="758"/>
      <c r="L3053" s="758"/>
      <c r="M3053" s="722"/>
      <c r="N3053" s="736"/>
      <c r="O3053" s="736"/>
      <c r="P3053" s="736"/>
      <c r="Q3053" s="736"/>
      <c r="R3053" s="736"/>
      <c r="S3053" s="736"/>
      <c r="T3053" s="736"/>
      <c r="U3053" s="736"/>
      <c r="BA3053" s="722"/>
      <c r="BB3053" s="722"/>
      <c r="BC3053" s="722"/>
      <c r="BD3053" s="722"/>
      <c r="BE3053" s="722"/>
      <c r="BF3053" s="722"/>
      <c r="BG3053" s="722"/>
      <c r="BH3053" s="722"/>
      <c r="BI3053" s="722"/>
      <c r="BJ3053" s="722"/>
      <c r="BK3053" s="722"/>
      <c r="BL3053" s="722"/>
      <c r="BM3053" s="722"/>
      <c r="BN3053" s="722"/>
      <c r="BO3053" s="722"/>
      <c r="BP3053" s="722"/>
      <c r="BQ3053" s="722"/>
      <c r="BR3053" s="722"/>
      <c r="BS3053" s="722"/>
      <c r="BT3053" s="722"/>
      <c r="BU3053" s="722"/>
      <c r="BV3053" s="722"/>
      <c r="BW3053" s="722"/>
      <c r="BX3053" s="722"/>
      <c r="BY3053" s="722"/>
      <c r="BZ3053" s="722"/>
      <c r="CA3053" s="722"/>
      <c r="CB3053" s="722"/>
      <c r="CC3053" s="722"/>
      <c r="CD3053" s="722"/>
      <c r="CE3053" s="722"/>
      <c r="CF3053" s="722"/>
      <c r="CG3053" s="722"/>
      <c r="CH3053" s="722"/>
      <c r="CI3053" s="722"/>
      <c r="CJ3053" s="722"/>
      <c r="CK3053" s="722"/>
      <c r="CL3053" s="722"/>
      <c r="CM3053" s="722"/>
      <c r="CN3053" s="722"/>
      <c r="CO3053" s="722"/>
      <c r="CP3053" s="722"/>
      <c r="CQ3053" s="722"/>
      <c r="CR3053" s="722"/>
      <c r="CS3053" s="722"/>
    </row>
    <row r="3054" spans="1:97" s="1376" customFormat="1">
      <c r="A3054" s="722"/>
      <c r="B3054" s="722"/>
      <c r="C3054" s="722"/>
      <c r="D3054" s="722"/>
      <c r="E3054" s="722"/>
      <c r="F3054" s="757"/>
      <c r="G3054" s="757"/>
      <c r="H3054" s="757"/>
      <c r="I3054" s="757"/>
      <c r="J3054" s="757"/>
      <c r="K3054" s="758"/>
      <c r="L3054" s="758"/>
      <c r="M3054" s="722"/>
      <c r="N3054" s="736"/>
      <c r="O3054" s="736"/>
      <c r="P3054" s="736"/>
      <c r="Q3054" s="736"/>
      <c r="R3054" s="736"/>
      <c r="S3054" s="736"/>
      <c r="T3054" s="736"/>
      <c r="U3054" s="736"/>
      <c r="BA3054" s="722"/>
      <c r="BB3054" s="722"/>
      <c r="BC3054" s="722"/>
      <c r="BD3054" s="722"/>
      <c r="BE3054" s="722"/>
      <c r="BF3054" s="722"/>
      <c r="BG3054" s="722"/>
      <c r="BH3054" s="722"/>
      <c r="BI3054" s="722"/>
      <c r="BJ3054" s="722"/>
      <c r="BK3054" s="722"/>
      <c r="BL3054" s="722"/>
      <c r="BM3054" s="722"/>
      <c r="BN3054" s="722"/>
      <c r="BO3054" s="722"/>
      <c r="BP3054" s="722"/>
      <c r="BQ3054" s="722"/>
      <c r="BR3054" s="722"/>
      <c r="BS3054" s="722"/>
      <c r="BT3054" s="722"/>
      <c r="BU3054" s="722"/>
      <c r="BV3054" s="722"/>
      <c r="BW3054" s="722"/>
      <c r="BX3054" s="722"/>
      <c r="BY3054" s="722"/>
      <c r="BZ3054" s="722"/>
      <c r="CA3054" s="722"/>
      <c r="CB3054" s="722"/>
      <c r="CC3054" s="722"/>
      <c r="CD3054" s="722"/>
      <c r="CE3054" s="722"/>
      <c r="CF3054" s="722"/>
      <c r="CG3054" s="722"/>
      <c r="CH3054" s="722"/>
      <c r="CI3054" s="722"/>
      <c r="CJ3054" s="722"/>
      <c r="CK3054" s="722"/>
      <c r="CL3054" s="722"/>
      <c r="CM3054" s="722"/>
      <c r="CN3054" s="722"/>
      <c r="CO3054" s="722"/>
      <c r="CP3054" s="722"/>
      <c r="CQ3054" s="722"/>
      <c r="CR3054" s="722"/>
      <c r="CS3054" s="722"/>
    </row>
    <row r="3055" spans="1:97" s="1376" customFormat="1">
      <c r="A3055" s="722"/>
      <c r="B3055" s="722"/>
      <c r="C3055" s="722"/>
      <c r="D3055" s="722"/>
      <c r="E3055" s="722"/>
      <c r="F3055" s="757"/>
      <c r="G3055" s="757"/>
      <c r="H3055" s="757"/>
      <c r="I3055" s="757"/>
      <c r="J3055" s="757"/>
      <c r="K3055" s="758"/>
      <c r="L3055" s="758"/>
      <c r="M3055" s="722"/>
      <c r="N3055" s="736"/>
      <c r="O3055" s="736"/>
      <c r="P3055" s="736"/>
      <c r="Q3055" s="736"/>
      <c r="R3055" s="736"/>
      <c r="S3055" s="736"/>
      <c r="T3055" s="736"/>
      <c r="U3055" s="736"/>
      <c r="BA3055" s="722"/>
      <c r="BB3055" s="722"/>
      <c r="BC3055" s="722"/>
      <c r="BD3055" s="722"/>
      <c r="BE3055" s="722"/>
      <c r="BF3055" s="722"/>
      <c r="BG3055" s="722"/>
      <c r="BH3055" s="722"/>
      <c r="BI3055" s="722"/>
      <c r="BJ3055" s="722"/>
      <c r="BK3055" s="722"/>
      <c r="BL3055" s="722"/>
      <c r="BM3055" s="722"/>
      <c r="BN3055" s="722"/>
      <c r="BO3055" s="722"/>
      <c r="BP3055" s="722"/>
      <c r="BQ3055" s="722"/>
      <c r="BR3055" s="722"/>
      <c r="BS3055" s="722"/>
      <c r="BT3055" s="722"/>
      <c r="BU3055" s="722"/>
      <c r="BV3055" s="722"/>
      <c r="BW3055" s="722"/>
      <c r="BX3055" s="722"/>
      <c r="BY3055" s="722"/>
      <c r="BZ3055" s="722"/>
      <c r="CA3055" s="722"/>
      <c r="CB3055" s="722"/>
      <c r="CC3055" s="722"/>
      <c r="CD3055" s="722"/>
      <c r="CE3055" s="722"/>
      <c r="CF3055" s="722"/>
      <c r="CG3055" s="722"/>
      <c r="CH3055" s="722"/>
      <c r="CI3055" s="722"/>
      <c r="CJ3055" s="722"/>
      <c r="CK3055" s="722"/>
      <c r="CL3055" s="722"/>
      <c r="CM3055" s="722"/>
      <c r="CN3055" s="722"/>
      <c r="CO3055" s="722"/>
      <c r="CP3055" s="722"/>
      <c r="CQ3055" s="722"/>
      <c r="CR3055" s="722"/>
      <c r="CS3055" s="722"/>
    </row>
    <row r="3056" spans="1:97" s="1376" customFormat="1">
      <c r="A3056" s="722"/>
      <c r="B3056" s="722"/>
      <c r="C3056" s="722"/>
      <c r="D3056" s="722"/>
      <c r="E3056" s="722"/>
      <c r="F3056" s="757"/>
      <c r="G3056" s="757"/>
      <c r="H3056" s="757"/>
      <c r="I3056" s="757"/>
      <c r="J3056" s="757"/>
      <c r="K3056" s="758"/>
      <c r="L3056" s="758"/>
      <c r="M3056" s="722"/>
      <c r="N3056" s="736"/>
      <c r="O3056" s="736"/>
      <c r="P3056" s="736"/>
      <c r="Q3056" s="736"/>
      <c r="R3056" s="736"/>
      <c r="S3056" s="736"/>
      <c r="T3056" s="736"/>
      <c r="U3056" s="736"/>
      <c r="BA3056" s="722"/>
      <c r="BB3056" s="722"/>
      <c r="BC3056" s="722"/>
      <c r="BD3056" s="722"/>
      <c r="BE3056" s="722"/>
      <c r="BF3056" s="722"/>
      <c r="BG3056" s="722"/>
      <c r="BH3056" s="722"/>
      <c r="BI3056" s="722"/>
      <c r="BJ3056" s="722"/>
      <c r="BK3056" s="722"/>
      <c r="BL3056" s="722"/>
      <c r="BM3056" s="722"/>
      <c r="BN3056" s="722"/>
      <c r="BO3056" s="722"/>
      <c r="BP3056" s="722"/>
      <c r="BQ3056" s="722"/>
      <c r="BR3056" s="722"/>
      <c r="BS3056" s="722"/>
      <c r="BT3056" s="722"/>
      <c r="BU3056" s="722"/>
      <c r="BV3056" s="722"/>
      <c r="BW3056" s="722"/>
      <c r="BX3056" s="722"/>
      <c r="BY3056" s="722"/>
      <c r="BZ3056" s="722"/>
      <c r="CA3056" s="722"/>
      <c r="CB3056" s="722"/>
      <c r="CC3056" s="722"/>
      <c r="CD3056" s="722"/>
      <c r="CE3056" s="722"/>
      <c r="CF3056" s="722"/>
      <c r="CG3056" s="722"/>
      <c r="CH3056" s="722"/>
      <c r="CI3056" s="722"/>
      <c r="CJ3056" s="722"/>
      <c r="CK3056" s="722"/>
      <c r="CL3056" s="722"/>
      <c r="CM3056" s="722"/>
      <c r="CN3056" s="722"/>
      <c r="CO3056" s="722"/>
      <c r="CP3056" s="722"/>
      <c r="CQ3056" s="722"/>
      <c r="CR3056" s="722"/>
      <c r="CS3056" s="722"/>
    </row>
    <row r="3057" spans="1:97" s="1376" customFormat="1">
      <c r="A3057" s="722"/>
      <c r="B3057" s="722"/>
      <c r="C3057" s="722"/>
      <c r="D3057" s="722"/>
      <c r="E3057" s="722"/>
      <c r="F3057" s="757"/>
      <c r="G3057" s="757"/>
      <c r="H3057" s="757"/>
      <c r="I3057" s="757"/>
      <c r="J3057" s="757"/>
      <c r="K3057" s="758"/>
      <c r="L3057" s="758"/>
      <c r="M3057" s="722"/>
      <c r="N3057" s="736"/>
      <c r="O3057" s="736"/>
      <c r="P3057" s="736"/>
      <c r="Q3057" s="736"/>
      <c r="R3057" s="736"/>
      <c r="S3057" s="736"/>
      <c r="T3057" s="736"/>
      <c r="U3057" s="736"/>
      <c r="BA3057" s="722"/>
      <c r="BB3057" s="722"/>
      <c r="BC3057" s="722"/>
      <c r="BD3057" s="722"/>
      <c r="BE3057" s="722"/>
      <c r="BF3057" s="722"/>
      <c r="BG3057" s="722"/>
      <c r="BH3057" s="722"/>
      <c r="BI3057" s="722"/>
      <c r="BJ3057" s="722"/>
      <c r="BK3057" s="722"/>
      <c r="BL3057" s="722"/>
      <c r="BM3057" s="722"/>
      <c r="BN3057" s="722"/>
      <c r="BO3057" s="722"/>
      <c r="BP3057" s="722"/>
      <c r="BQ3057" s="722"/>
      <c r="BR3057" s="722"/>
      <c r="BS3057" s="722"/>
      <c r="BT3057" s="722"/>
      <c r="BU3057" s="722"/>
      <c r="BV3057" s="722"/>
      <c r="BW3057" s="722"/>
      <c r="BX3057" s="722"/>
      <c r="BY3057" s="722"/>
      <c r="BZ3057" s="722"/>
      <c r="CA3057" s="722"/>
      <c r="CB3057" s="722"/>
      <c r="CC3057" s="722"/>
      <c r="CD3057" s="722"/>
      <c r="CE3057" s="722"/>
      <c r="CF3057" s="722"/>
      <c r="CG3057" s="722"/>
      <c r="CH3057" s="722"/>
      <c r="CI3057" s="722"/>
      <c r="CJ3057" s="722"/>
      <c r="CK3057" s="722"/>
      <c r="CL3057" s="722"/>
      <c r="CM3057" s="722"/>
      <c r="CN3057" s="722"/>
      <c r="CO3057" s="722"/>
      <c r="CP3057" s="722"/>
      <c r="CQ3057" s="722"/>
      <c r="CR3057" s="722"/>
      <c r="CS3057" s="722"/>
    </row>
    <row r="3058" spans="1:97" s="1376" customFormat="1">
      <c r="A3058" s="722"/>
      <c r="B3058" s="722"/>
      <c r="C3058" s="722"/>
      <c r="D3058" s="722"/>
      <c r="E3058" s="722"/>
      <c r="F3058" s="757"/>
      <c r="G3058" s="757"/>
      <c r="H3058" s="757"/>
      <c r="I3058" s="757"/>
      <c r="J3058" s="757"/>
      <c r="K3058" s="758"/>
      <c r="L3058" s="758"/>
      <c r="M3058" s="722"/>
      <c r="N3058" s="736"/>
      <c r="O3058" s="736"/>
      <c r="P3058" s="736"/>
      <c r="Q3058" s="736"/>
      <c r="R3058" s="736"/>
      <c r="S3058" s="736"/>
      <c r="T3058" s="736"/>
      <c r="U3058" s="736"/>
      <c r="BA3058" s="722"/>
      <c r="BB3058" s="722"/>
      <c r="BC3058" s="722"/>
      <c r="BD3058" s="722"/>
      <c r="BE3058" s="722"/>
      <c r="BF3058" s="722"/>
      <c r="BG3058" s="722"/>
      <c r="BH3058" s="722"/>
      <c r="BI3058" s="722"/>
      <c r="BJ3058" s="722"/>
      <c r="BK3058" s="722"/>
      <c r="BL3058" s="722"/>
      <c r="BM3058" s="722"/>
      <c r="BN3058" s="722"/>
      <c r="BO3058" s="722"/>
      <c r="BP3058" s="722"/>
      <c r="BQ3058" s="722"/>
      <c r="BR3058" s="722"/>
      <c r="BS3058" s="722"/>
      <c r="BT3058" s="722"/>
      <c r="BU3058" s="722"/>
      <c r="BV3058" s="722"/>
      <c r="BW3058" s="722"/>
      <c r="BX3058" s="722"/>
      <c r="BY3058" s="722"/>
      <c r="BZ3058" s="722"/>
      <c r="CA3058" s="722"/>
      <c r="CB3058" s="722"/>
      <c r="CC3058" s="722"/>
      <c r="CD3058" s="722"/>
      <c r="CE3058" s="722"/>
      <c r="CF3058" s="722"/>
      <c r="CG3058" s="722"/>
      <c r="CH3058" s="722"/>
      <c r="CI3058" s="722"/>
      <c r="CJ3058" s="722"/>
      <c r="CK3058" s="722"/>
      <c r="CL3058" s="722"/>
      <c r="CM3058" s="722"/>
      <c r="CN3058" s="722"/>
      <c r="CO3058" s="722"/>
      <c r="CP3058" s="722"/>
      <c r="CQ3058" s="722"/>
      <c r="CR3058" s="722"/>
      <c r="CS3058" s="722"/>
    </row>
    <row r="3059" spans="1:97" s="1376" customFormat="1">
      <c r="A3059" s="722"/>
      <c r="B3059" s="722"/>
      <c r="C3059" s="722"/>
      <c r="D3059" s="722"/>
      <c r="E3059" s="722"/>
      <c r="F3059" s="757"/>
      <c r="G3059" s="757"/>
      <c r="H3059" s="757"/>
      <c r="I3059" s="757"/>
      <c r="J3059" s="757"/>
      <c r="K3059" s="758"/>
      <c r="L3059" s="758"/>
      <c r="M3059" s="722"/>
      <c r="N3059" s="736"/>
      <c r="O3059" s="736"/>
      <c r="P3059" s="736"/>
      <c r="Q3059" s="736"/>
      <c r="R3059" s="736"/>
      <c r="S3059" s="736"/>
      <c r="T3059" s="736"/>
      <c r="U3059" s="736"/>
      <c r="BA3059" s="722"/>
      <c r="BB3059" s="722"/>
      <c r="BC3059" s="722"/>
      <c r="BD3059" s="722"/>
      <c r="BE3059" s="722"/>
      <c r="BF3059" s="722"/>
      <c r="BG3059" s="722"/>
      <c r="BH3059" s="722"/>
      <c r="BI3059" s="722"/>
      <c r="BJ3059" s="722"/>
      <c r="BK3059" s="722"/>
      <c r="BL3059" s="722"/>
      <c r="BM3059" s="722"/>
      <c r="BN3059" s="722"/>
      <c r="BO3059" s="722"/>
      <c r="BP3059" s="722"/>
      <c r="BQ3059" s="722"/>
      <c r="BR3059" s="722"/>
      <c r="BS3059" s="722"/>
      <c r="BT3059" s="722"/>
      <c r="BU3059" s="722"/>
      <c r="BV3059" s="722"/>
      <c r="BW3059" s="722"/>
      <c r="BX3059" s="722"/>
      <c r="BY3059" s="722"/>
      <c r="BZ3059" s="722"/>
      <c r="CA3059" s="722"/>
      <c r="CB3059" s="722"/>
      <c r="CC3059" s="722"/>
      <c r="CD3059" s="722"/>
      <c r="CE3059" s="722"/>
      <c r="CF3059" s="722"/>
      <c r="CG3059" s="722"/>
      <c r="CH3059" s="722"/>
      <c r="CI3059" s="722"/>
      <c r="CJ3059" s="722"/>
      <c r="CK3059" s="722"/>
      <c r="CL3059" s="722"/>
      <c r="CM3059" s="722"/>
      <c r="CN3059" s="722"/>
      <c r="CO3059" s="722"/>
      <c r="CP3059" s="722"/>
      <c r="CQ3059" s="722"/>
      <c r="CR3059" s="722"/>
      <c r="CS3059" s="722"/>
    </row>
    <row r="3060" spans="1:97" s="1376" customFormat="1">
      <c r="A3060" s="722"/>
      <c r="B3060" s="722"/>
      <c r="C3060" s="722"/>
      <c r="D3060" s="722"/>
      <c r="E3060" s="722"/>
      <c r="F3060" s="757"/>
      <c r="G3060" s="757"/>
      <c r="H3060" s="757"/>
      <c r="I3060" s="757"/>
      <c r="J3060" s="757"/>
      <c r="K3060" s="758"/>
      <c r="L3060" s="758"/>
      <c r="M3060" s="722"/>
      <c r="N3060" s="736"/>
      <c r="O3060" s="736"/>
      <c r="P3060" s="736"/>
      <c r="Q3060" s="736"/>
      <c r="R3060" s="736"/>
      <c r="S3060" s="736"/>
      <c r="T3060" s="736"/>
      <c r="U3060" s="736"/>
      <c r="BA3060" s="722"/>
      <c r="BB3060" s="722"/>
      <c r="BC3060" s="722"/>
      <c r="BD3060" s="722"/>
      <c r="BE3060" s="722"/>
      <c r="BF3060" s="722"/>
      <c r="BG3060" s="722"/>
      <c r="BH3060" s="722"/>
      <c r="BI3060" s="722"/>
      <c r="BJ3060" s="722"/>
      <c r="BK3060" s="722"/>
      <c r="BL3060" s="722"/>
      <c r="BM3060" s="722"/>
      <c r="BN3060" s="722"/>
      <c r="BO3060" s="722"/>
      <c r="BP3060" s="722"/>
      <c r="BQ3060" s="722"/>
      <c r="BR3060" s="722"/>
      <c r="BS3060" s="722"/>
      <c r="BT3060" s="722"/>
      <c r="BU3060" s="722"/>
      <c r="BV3060" s="722"/>
      <c r="BW3060" s="722"/>
      <c r="BX3060" s="722"/>
      <c r="BY3060" s="722"/>
      <c r="BZ3060" s="722"/>
      <c r="CA3060" s="722"/>
      <c r="CB3060" s="722"/>
      <c r="CC3060" s="722"/>
      <c r="CD3060" s="722"/>
      <c r="CE3060" s="722"/>
      <c r="CF3060" s="722"/>
      <c r="CG3060" s="722"/>
      <c r="CH3060" s="722"/>
      <c r="CI3060" s="722"/>
      <c r="CJ3060" s="722"/>
      <c r="CK3060" s="722"/>
      <c r="CL3060" s="722"/>
      <c r="CM3060" s="722"/>
      <c r="CN3060" s="722"/>
      <c r="CO3060" s="722"/>
      <c r="CP3060" s="722"/>
      <c r="CQ3060" s="722"/>
      <c r="CR3060" s="722"/>
      <c r="CS3060" s="722"/>
    </row>
    <row r="3061" spans="1:97" s="1376" customFormat="1">
      <c r="A3061" s="722"/>
      <c r="B3061" s="722"/>
      <c r="C3061" s="722"/>
      <c r="D3061" s="722"/>
      <c r="E3061" s="722"/>
      <c r="F3061" s="757"/>
      <c r="G3061" s="757"/>
      <c r="H3061" s="757"/>
      <c r="I3061" s="757"/>
      <c r="J3061" s="757"/>
      <c r="K3061" s="758"/>
      <c r="L3061" s="758"/>
      <c r="M3061" s="722"/>
      <c r="N3061" s="736"/>
      <c r="O3061" s="736"/>
      <c r="P3061" s="736"/>
      <c r="Q3061" s="736"/>
      <c r="R3061" s="736"/>
      <c r="S3061" s="736"/>
      <c r="T3061" s="736"/>
      <c r="U3061" s="736"/>
      <c r="BA3061" s="722"/>
      <c r="BB3061" s="722"/>
      <c r="BC3061" s="722"/>
      <c r="BD3061" s="722"/>
      <c r="BE3061" s="722"/>
      <c r="BF3061" s="722"/>
      <c r="BG3061" s="722"/>
      <c r="BH3061" s="722"/>
      <c r="BI3061" s="722"/>
      <c r="BJ3061" s="722"/>
      <c r="BK3061" s="722"/>
      <c r="BL3061" s="722"/>
      <c r="BM3061" s="722"/>
      <c r="BN3061" s="722"/>
      <c r="BO3061" s="722"/>
      <c r="BP3061" s="722"/>
      <c r="BQ3061" s="722"/>
      <c r="BR3061" s="722"/>
      <c r="BS3061" s="722"/>
      <c r="BT3061" s="722"/>
      <c r="BU3061" s="722"/>
      <c r="BV3061" s="722"/>
      <c r="BW3061" s="722"/>
      <c r="BX3061" s="722"/>
      <c r="BY3061" s="722"/>
      <c r="BZ3061" s="722"/>
      <c r="CA3061" s="722"/>
      <c r="CB3061" s="722"/>
      <c r="CC3061" s="722"/>
      <c r="CD3061" s="722"/>
      <c r="CE3061" s="722"/>
      <c r="CF3061" s="722"/>
      <c r="CG3061" s="722"/>
      <c r="CH3061" s="722"/>
      <c r="CI3061" s="722"/>
      <c r="CJ3061" s="722"/>
      <c r="CK3061" s="722"/>
      <c r="CL3061" s="722"/>
      <c r="CM3061" s="722"/>
      <c r="CN3061" s="722"/>
      <c r="CO3061" s="722"/>
      <c r="CP3061" s="722"/>
      <c r="CQ3061" s="722"/>
      <c r="CR3061" s="722"/>
      <c r="CS3061" s="722"/>
    </row>
    <row r="3062" spans="1:97" s="1376" customFormat="1">
      <c r="A3062" s="722"/>
      <c r="B3062" s="722"/>
      <c r="C3062" s="722"/>
      <c r="D3062" s="722"/>
      <c r="E3062" s="722"/>
      <c r="F3062" s="757"/>
      <c r="G3062" s="757"/>
      <c r="H3062" s="757"/>
      <c r="I3062" s="757"/>
      <c r="J3062" s="757"/>
      <c r="K3062" s="758"/>
      <c r="L3062" s="758"/>
      <c r="M3062" s="722"/>
      <c r="N3062" s="736"/>
      <c r="O3062" s="736"/>
      <c r="P3062" s="736"/>
      <c r="Q3062" s="736"/>
      <c r="R3062" s="736"/>
      <c r="S3062" s="736"/>
      <c r="T3062" s="736"/>
      <c r="U3062" s="736"/>
      <c r="BA3062" s="722"/>
      <c r="BB3062" s="722"/>
      <c r="BC3062" s="722"/>
      <c r="BD3062" s="722"/>
      <c r="BE3062" s="722"/>
      <c r="BF3062" s="722"/>
      <c r="BG3062" s="722"/>
      <c r="BH3062" s="722"/>
      <c r="BI3062" s="722"/>
      <c r="BJ3062" s="722"/>
      <c r="BK3062" s="722"/>
      <c r="BL3062" s="722"/>
      <c r="BM3062" s="722"/>
      <c r="BN3062" s="722"/>
      <c r="BO3062" s="722"/>
      <c r="BP3062" s="722"/>
      <c r="BQ3062" s="722"/>
      <c r="BR3062" s="722"/>
      <c r="BS3062" s="722"/>
      <c r="BT3062" s="722"/>
      <c r="BU3062" s="722"/>
      <c r="BV3062" s="722"/>
      <c r="BW3062" s="722"/>
      <c r="BX3062" s="722"/>
      <c r="BY3062" s="722"/>
      <c r="BZ3062" s="722"/>
      <c r="CA3062" s="722"/>
      <c r="CB3062" s="722"/>
      <c r="CC3062" s="722"/>
      <c r="CD3062" s="722"/>
      <c r="CE3062" s="722"/>
      <c r="CF3062" s="722"/>
      <c r="CG3062" s="722"/>
      <c r="CH3062" s="722"/>
      <c r="CI3062" s="722"/>
      <c r="CJ3062" s="722"/>
      <c r="CK3062" s="722"/>
      <c r="CL3062" s="722"/>
      <c r="CM3062" s="722"/>
      <c r="CN3062" s="722"/>
      <c r="CO3062" s="722"/>
      <c r="CP3062" s="722"/>
      <c r="CQ3062" s="722"/>
      <c r="CR3062" s="722"/>
      <c r="CS3062" s="722"/>
    </row>
    <row r="3063" spans="1:97" s="1376" customFormat="1">
      <c r="A3063" s="722"/>
      <c r="B3063" s="722"/>
      <c r="C3063" s="722"/>
      <c r="D3063" s="722"/>
      <c r="E3063" s="722"/>
      <c r="F3063" s="757"/>
      <c r="G3063" s="757"/>
      <c r="H3063" s="757"/>
      <c r="I3063" s="757"/>
      <c r="J3063" s="757"/>
      <c r="K3063" s="758"/>
      <c r="L3063" s="758"/>
      <c r="M3063" s="722"/>
      <c r="N3063" s="736"/>
      <c r="O3063" s="736"/>
      <c r="P3063" s="736"/>
      <c r="Q3063" s="736"/>
      <c r="R3063" s="736"/>
      <c r="S3063" s="736"/>
      <c r="T3063" s="736"/>
      <c r="U3063" s="736"/>
      <c r="BA3063" s="722"/>
      <c r="BB3063" s="722"/>
      <c r="BC3063" s="722"/>
      <c r="BD3063" s="722"/>
      <c r="BE3063" s="722"/>
      <c r="BF3063" s="722"/>
      <c r="BG3063" s="722"/>
      <c r="BH3063" s="722"/>
      <c r="BI3063" s="722"/>
      <c r="BJ3063" s="722"/>
      <c r="BK3063" s="722"/>
      <c r="BL3063" s="722"/>
      <c r="BM3063" s="722"/>
      <c r="BN3063" s="722"/>
      <c r="BO3063" s="722"/>
      <c r="BP3063" s="722"/>
      <c r="BQ3063" s="722"/>
      <c r="BR3063" s="722"/>
      <c r="BS3063" s="722"/>
      <c r="BT3063" s="722"/>
      <c r="BU3063" s="722"/>
      <c r="BV3063" s="722"/>
      <c r="BW3063" s="722"/>
      <c r="BX3063" s="722"/>
      <c r="BY3063" s="722"/>
      <c r="BZ3063" s="722"/>
      <c r="CA3063" s="722"/>
      <c r="CB3063" s="722"/>
      <c r="CC3063" s="722"/>
      <c r="CD3063" s="722"/>
      <c r="CE3063" s="722"/>
      <c r="CF3063" s="722"/>
      <c r="CG3063" s="722"/>
      <c r="CH3063" s="722"/>
      <c r="CI3063" s="722"/>
      <c r="CJ3063" s="722"/>
      <c r="CK3063" s="722"/>
      <c r="CL3063" s="722"/>
      <c r="CM3063" s="722"/>
      <c r="CN3063" s="722"/>
      <c r="CO3063" s="722"/>
      <c r="CP3063" s="722"/>
      <c r="CQ3063" s="722"/>
      <c r="CR3063" s="722"/>
      <c r="CS3063" s="722"/>
    </row>
    <row r="3064" spans="1:97" s="1376" customFormat="1">
      <c r="A3064" s="722"/>
      <c r="B3064" s="722"/>
      <c r="C3064" s="722"/>
      <c r="D3064" s="722"/>
      <c r="E3064" s="722"/>
      <c r="F3064" s="757"/>
      <c r="G3064" s="757"/>
      <c r="H3064" s="757"/>
      <c r="I3064" s="757"/>
      <c r="J3064" s="757"/>
      <c r="K3064" s="758"/>
      <c r="L3064" s="758"/>
      <c r="M3064" s="722"/>
      <c r="N3064" s="736"/>
      <c r="O3064" s="736"/>
      <c r="P3064" s="736"/>
      <c r="Q3064" s="736"/>
      <c r="R3064" s="736"/>
      <c r="S3064" s="736"/>
      <c r="T3064" s="736"/>
      <c r="U3064" s="736"/>
      <c r="BA3064" s="722"/>
      <c r="BB3064" s="722"/>
      <c r="BC3064" s="722"/>
      <c r="BD3064" s="722"/>
      <c r="BE3064" s="722"/>
      <c r="BF3064" s="722"/>
      <c r="BG3064" s="722"/>
      <c r="BH3064" s="722"/>
      <c r="BI3064" s="722"/>
      <c r="BJ3064" s="722"/>
      <c r="BK3064" s="722"/>
      <c r="BL3064" s="722"/>
      <c r="BM3064" s="722"/>
      <c r="BN3064" s="722"/>
      <c r="BO3064" s="722"/>
      <c r="BP3064" s="722"/>
      <c r="BQ3064" s="722"/>
      <c r="BR3064" s="722"/>
      <c r="BS3064" s="722"/>
      <c r="BT3064" s="722"/>
      <c r="BU3064" s="722"/>
      <c r="BV3064" s="722"/>
      <c r="BW3064" s="722"/>
      <c r="BX3064" s="722"/>
      <c r="BY3064" s="722"/>
      <c r="BZ3064" s="722"/>
      <c r="CA3064" s="722"/>
      <c r="CB3064" s="722"/>
      <c r="CC3064" s="722"/>
      <c r="CD3064" s="722"/>
      <c r="CE3064" s="722"/>
      <c r="CF3064" s="722"/>
      <c r="CG3064" s="722"/>
      <c r="CH3064" s="722"/>
      <c r="CI3064" s="722"/>
      <c r="CJ3064" s="722"/>
      <c r="CK3064" s="722"/>
      <c r="CL3064" s="722"/>
      <c r="CM3064" s="722"/>
      <c r="CN3064" s="722"/>
      <c r="CO3064" s="722"/>
      <c r="CP3064" s="722"/>
      <c r="CQ3064" s="722"/>
      <c r="CR3064" s="722"/>
      <c r="CS3064" s="722"/>
    </row>
    <row r="3065" spans="1:97" s="1376" customFormat="1">
      <c r="A3065" s="722"/>
      <c r="B3065" s="722"/>
      <c r="C3065" s="722"/>
      <c r="D3065" s="722"/>
      <c r="E3065" s="722"/>
      <c r="F3065" s="757"/>
      <c r="G3065" s="757"/>
      <c r="H3065" s="757"/>
      <c r="I3065" s="757"/>
      <c r="J3065" s="757"/>
      <c r="K3065" s="758"/>
      <c r="L3065" s="758"/>
      <c r="M3065" s="722"/>
      <c r="N3065" s="736"/>
      <c r="O3065" s="736"/>
      <c r="P3065" s="736"/>
      <c r="Q3065" s="736"/>
      <c r="R3065" s="736"/>
      <c r="S3065" s="736"/>
      <c r="T3065" s="736"/>
      <c r="U3065" s="736"/>
      <c r="BA3065" s="722"/>
      <c r="BB3065" s="722"/>
      <c r="BC3065" s="722"/>
      <c r="BD3065" s="722"/>
      <c r="BE3065" s="722"/>
      <c r="BF3065" s="722"/>
      <c r="BG3065" s="722"/>
      <c r="BH3065" s="722"/>
      <c r="BI3065" s="722"/>
      <c r="BJ3065" s="722"/>
      <c r="BK3065" s="722"/>
      <c r="BL3065" s="722"/>
      <c r="BM3065" s="722"/>
      <c r="BN3065" s="722"/>
      <c r="BO3065" s="722"/>
      <c r="BP3065" s="722"/>
      <c r="BQ3065" s="722"/>
      <c r="BR3065" s="722"/>
      <c r="BS3065" s="722"/>
      <c r="BT3065" s="722"/>
      <c r="BU3065" s="722"/>
      <c r="BV3065" s="722"/>
      <c r="BW3065" s="722"/>
      <c r="BX3065" s="722"/>
      <c r="BY3065" s="722"/>
      <c r="BZ3065" s="722"/>
      <c r="CA3065" s="722"/>
      <c r="CB3065" s="722"/>
      <c r="CC3065" s="722"/>
      <c r="CD3065" s="722"/>
      <c r="CE3065" s="722"/>
      <c r="CF3065" s="722"/>
      <c r="CG3065" s="722"/>
      <c r="CH3065" s="722"/>
      <c r="CI3065" s="722"/>
      <c r="CJ3065" s="722"/>
      <c r="CK3065" s="722"/>
      <c r="CL3065" s="722"/>
      <c r="CM3065" s="722"/>
      <c r="CN3065" s="722"/>
      <c r="CO3065" s="722"/>
      <c r="CP3065" s="722"/>
      <c r="CQ3065" s="722"/>
      <c r="CR3065" s="722"/>
      <c r="CS3065" s="722"/>
    </row>
    <row r="3066" spans="1:97" s="1376" customFormat="1">
      <c r="A3066" s="722"/>
      <c r="B3066" s="722"/>
      <c r="C3066" s="722"/>
      <c r="D3066" s="722"/>
      <c r="E3066" s="722"/>
      <c r="F3066" s="757"/>
      <c r="G3066" s="757"/>
      <c r="H3066" s="757"/>
      <c r="I3066" s="757"/>
      <c r="J3066" s="757"/>
      <c r="K3066" s="758"/>
      <c r="L3066" s="758"/>
      <c r="M3066" s="722"/>
      <c r="N3066" s="736"/>
      <c r="O3066" s="736"/>
      <c r="P3066" s="736"/>
      <c r="Q3066" s="736"/>
      <c r="R3066" s="736"/>
      <c r="S3066" s="736"/>
      <c r="T3066" s="736"/>
      <c r="U3066" s="736"/>
      <c r="BA3066" s="722"/>
      <c r="BB3066" s="722"/>
      <c r="BC3066" s="722"/>
      <c r="BD3066" s="722"/>
      <c r="BE3066" s="722"/>
      <c r="BF3066" s="722"/>
      <c r="BG3066" s="722"/>
      <c r="BH3066" s="722"/>
      <c r="BI3066" s="722"/>
      <c r="BJ3066" s="722"/>
      <c r="BK3066" s="722"/>
      <c r="BL3066" s="722"/>
      <c r="BM3066" s="722"/>
      <c r="BN3066" s="722"/>
      <c r="BO3066" s="722"/>
      <c r="BP3066" s="722"/>
      <c r="BQ3066" s="722"/>
      <c r="BR3066" s="722"/>
      <c r="BS3066" s="722"/>
      <c r="BT3066" s="722"/>
      <c r="BU3066" s="722"/>
      <c r="BV3066" s="722"/>
      <c r="BW3066" s="722"/>
      <c r="BX3066" s="722"/>
      <c r="BY3066" s="722"/>
      <c r="BZ3066" s="722"/>
      <c r="CA3066" s="722"/>
      <c r="CB3066" s="722"/>
      <c r="CC3066" s="722"/>
      <c r="CD3066" s="722"/>
      <c r="CE3066" s="722"/>
      <c r="CF3066" s="722"/>
      <c r="CG3066" s="722"/>
      <c r="CH3066" s="722"/>
      <c r="CI3066" s="722"/>
      <c r="CJ3066" s="722"/>
      <c r="CK3066" s="722"/>
      <c r="CL3066" s="722"/>
      <c r="CM3066" s="722"/>
      <c r="CN3066" s="722"/>
      <c r="CO3066" s="722"/>
      <c r="CP3066" s="722"/>
      <c r="CQ3066" s="722"/>
      <c r="CR3066" s="722"/>
      <c r="CS3066" s="722"/>
    </row>
    <row r="3067" spans="1:97" s="1376" customFormat="1">
      <c r="A3067" s="722"/>
      <c r="B3067" s="722"/>
      <c r="C3067" s="722"/>
      <c r="D3067" s="722"/>
      <c r="E3067" s="722"/>
      <c r="F3067" s="757"/>
      <c r="G3067" s="757"/>
      <c r="H3067" s="757"/>
      <c r="I3067" s="757"/>
      <c r="J3067" s="757"/>
      <c r="K3067" s="758"/>
      <c r="L3067" s="758"/>
      <c r="M3067" s="722"/>
      <c r="N3067" s="736"/>
      <c r="O3067" s="736"/>
      <c r="P3067" s="736"/>
      <c r="Q3067" s="736"/>
      <c r="R3067" s="736"/>
      <c r="S3067" s="736"/>
      <c r="T3067" s="736"/>
      <c r="U3067" s="736"/>
      <c r="BA3067" s="722"/>
      <c r="BB3067" s="722"/>
      <c r="BC3067" s="722"/>
      <c r="BD3067" s="722"/>
      <c r="BE3067" s="722"/>
      <c r="BF3067" s="722"/>
      <c r="BG3067" s="722"/>
      <c r="BH3067" s="722"/>
      <c r="BI3067" s="722"/>
      <c r="BJ3067" s="722"/>
      <c r="BK3067" s="722"/>
      <c r="BL3067" s="722"/>
      <c r="BM3067" s="722"/>
      <c r="BN3067" s="722"/>
      <c r="BO3067" s="722"/>
      <c r="BP3067" s="722"/>
      <c r="BQ3067" s="722"/>
      <c r="BR3067" s="722"/>
      <c r="BS3067" s="722"/>
      <c r="BT3067" s="722"/>
      <c r="BU3067" s="722"/>
      <c r="BV3067" s="722"/>
      <c r="BW3067" s="722"/>
      <c r="BX3067" s="722"/>
      <c r="BY3067" s="722"/>
      <c r="BZ3067" s="722"/>
      <c r="CA3067" s="722"/>
      <c r="CB3067" s="722"/>
      <c r="CC3067" s="722"/>
      <c r="CD3067" s="722"/>
      <c r="CE3067" s="722"/>
      <c r="CF3067" s="722"/>
      <c r="CG3067" s="722"/>
      <c r="CH3067" s="722"/>
      <c r="CI3067" s="722"/>
      <c r="CJ3067" s="722"/>
      <c r="CK3067" s="722"/>
      <c r="CL3067" s="722"/>
      <c r="CM3067" s="722"/>
      <c r="CN3067" s="722"/>
      <c r="CO3067" s="722"/>
      <c r="CP3067" s="722"/>
      <c r="CQ3067" s="722"/>
      <c r="CR3067" s="722"/>
      <c r="CS3067" s="722"/>
    </row>
    <row r="3068" spans="1:97" s="1376" customFormat="1">
      <c r="A3068" s="722"/>
      <c r="B3068" s="722"/>
      <c r="C3068" s="722"/>
      <c r="D3068" s="722"/>
      <c r="E3068" s="722"/>
      <c r="F3068" s="757"/>
      <c r="G3068" s="757"/>
      <c r="H3068" s="757"/>
      <c r="I3068" s="757"/>
      <c r="J3068" s="757"/>
      <c r="K3068" s="758"/>
      <c r="L3068" s="758"/>
      <c r="M3068" s="722"/>
      <c r="N3068" s="736"/>
      <c r="O3068" s="736"/>
      <c r="P3068" s="736"/>
      <c r="Q3068" s="736"/>
      <c r="R3068" s="736"/>
      <c r="S3068" s="736"/>
      <c r="T3068" s="736"/>
      <c r="U3068" s="736"/>
      <c r="BA3068" s="722"/>
      <c r="BB3068" s="722"/>
      <c r="BC3068" s="722"/>
      <c r="BD3068" s="722"/>
      <c r="BE3068" s="722"/>
      <c r="BF3068" s="722"/>
      <c r="BG3068" s="722"/>
      <c r="BH3068" s="722"/>
      <c r="BI3068" s="722"/>
      <c r="BJ3068" s="722"/>
      <c r="BK3068" s="722"/>
      <c r="BL3068" s="722"/>
      <c r="BM3068" s="722"/>
      <c r="BN3068" s="722"/>
      <c r="BO3068" s="722"/>
      <c r="BP3068" s="722"/>
      <c r="BQ3068" s="722"/>
      <c r="BR3068" s="722"/>
      <c r="BS3068" s="722"/>
      <c r="BT3068" s="722"/>
      <c r="BU3068" s="722"/>
      <c r="BV3068" s="722"/>
      <c r="BW3068" s="722"/>
      <c r="BX3068" s="722"/>
      <c r="BY3068" s="722"/>
      <c r="BZ3068" s="722"/>
      <c r="CA3068" s="722"/>
      <c r="CB3068" s="722"/>
      <c r="CC3068" s="722"/>
      <c r="CD3068" s="722"/>
      <c r="CE3068" s="722"/>
      <c r="CF3068" s="722"/>
      <c r="CG3068" s="722"/>
      <c r="CH3068" s="722"/>
      <c r="CI3068" s="722"/>
      <c r="CJ3068" s="722"/>
      <c r="CK3068" s="722"/>
      <c r="CL3068" s="722"/>
      <c r="CM3068" s="722"/>
      <c r="CN3068" s="722"/>
      <c r="CO3068" s="722"/>
      <c r="CP3068" s="722"/>
      <c r="CQ3068" s="722"/>
      <c r="CR3068" s="722"/>
      <c r="CS3068" s="722"/>
    </row>
    <row r="3069" spans="1:97" s="1376" customFormat="1">
      <c r="A3069" s="722"/>
      <c r="B3069" s="722"/>
      <c r="C3069" s="722"/>
      <c r="D3069" s="722"/>
      <c r="E3069" s="722"/>
      <c r="F3069" s="757"/>
      <c r="G3069" s="757"/>
      <c r="H3069" s="757"/>
      <c r="I3069" s="757"/>
      <c r="J3069" s="757"/>
      <c r="K3069" s="758"/>
      <c r="L3069" s="758"/>
      <c r="M3069" s="722"/>
      <c r="N3069" s="736"/>
      <c r="O3069" s="736"/>
      <c r="P3069" s="736"/>
      <c r="Q3069" s="736"/>
      <c r="R3069" s="736"/>
      <c r="S3069" s="736"/>
      <c r="T3069" s="736"/>
      <c r="U3069" s="736"/>
      <c r="BA3069" s="722"/>
      <c r="BB3069" s="722"/>
      <c r="BC3069" s="722"/>
      <c r="BD3069" s="722"/>
      <c r="BE3069" s="722"/>
      <c r="BF3069" s="722"/>
      <c r="BG3069" s="722"/>
      <c r="BH3069" s="722"/>
      <c r="BI3069" s="722"/>
      <c r="BJ3069" s="722"/>
      <c r="BK3069" s="722"/>
      <c r="BL3069" s="722"/>
      <c r="BM3069" s="722"/>
      <c r="BN3069" s="722"/>
      <c r="BO3069" s="722"/>
      <c r="BP3069" s="722"/>
      <c r="BQ3069" s="722"/>
      <c r="BR3069" s="722"/>
      <c r="BS3069" s="722"/>
      <c r="BT3069" s="722"/>
      <c r="BU3069" s="722"/>
      <c r="BV3069" s="722"/>
      <c r="BW3069" s="722"/>
      <c r="BX3069" s="722"/>
      <c r="BY3069" s="722"/>
      <c r="BZ3069" s="722"/>
      <c r="CA3069" s="722"/>
      <c r="CB3069" s="722"/>
      <c r="CC3069" s="722"/>
      <c r="CD3069" s="722"/>
      <c r="CE3069" s="722"/>
      <c r="CF3069" s="722"/>
      <c r="CG3069" s="722"/>
      <c r="CH3069" s="722"/>
      <c r="CI3069" s="722"/>
      <c r="CJ3069" s="722"/>
      <c r="CK3069" s="722"/>
      <c r="CL3069" s="722"/>
      <c r="CM3069" s="722"/>
      <c r="CN3069" s="722"/>
      <c r="CO3069" s="722"/>
      <c r="CP3069" s="722"/>
      <c r="CQ3069" s="722"/>
      <c r="CR3069" s="722"/>
      <c r="CS3069" s="722"/>
    </row>
    <row r="3070" spans="1:97" s="1376" customFormat="1">
      <c r="A3070" s="722"/>
      <c r="B3070" s="722"/>
      <c r="C3070" s="722"/>
      <c r="D3070" s="722"/>
      <c r="E3070" s="722"/>
      <c r="F3070" s="757"/>
      <c r="G3070" s="757"/>
      <c r="H3070" s="757"/>
      <c r="I3070" s="757"/>
      <c r="J3070" s="757"/>
      <c r="K3070" s="758"/>
      <c r="L3070" s="758"/>
      <c r="M3070" s="722"/>
      <c r="N3070" s="736"/>
      <c r="O3070" s="736"/>
      <c r="P3070" s="736"/>
      <c r="Q3070" s="736"/>
      <c r="R3070" s="736"/>
      <c r="S3070" s="736"/>
      <c r="T3070" s="736"/>
      <c r="U3070" s="736"/>
      <c r="BA3070" s="722"/>
      <c r="BB3070" s="722"/>
      <c r="BC3070" s="722"/>
      <c r="BD3070" s="722"/>
      <c r="BE3070" s="722"/>
      <c r="BF3070" s="722"/>
      <c r="BG3070" s="722"/>
      <c r="BH3070" s="722"/>
      <c r="BI3070" s="722"/>
      <c r="BJ3070" s="722"/>
      <c r="BK3070" s="722"/>
      <c r="BL3070" s="722"/>
      <c r="BM3070" s="722"/>
      <c r="BN3070" s="722"/>
      <c r="BO3070" s="722"/>
      <c r="BP3070" s="722"/>
      <c r="BQ3070" s="722"/>
      <c r="BR3070" s="722"/>
      <c r="BS3070" s="722"/>
      <c r="BT3070" s="722"/>
      <c r="BU3070" s="722"/>
      <c r="BV3070" s="722"/>
      <c r="BW3070" s="722"/>
      <c r="BX3070" s="722"/>
      <c r="BY3070" s="722"/>
      <c r="BZ3070" s="722"/>
      <c r="CA3070" s="722"/>
      <c r="CB3070" s="722"/>
      <c r="CC3070" s="722"/>
      <c r="CD3070" s="722"/>
      <c r="CE3070" s="722"/>
      <c r="CF3070" s="722"/>
      <c r="CG3070" s="722"/>
      <c r="CH3070" s="722"/>
      <c r="CI3070" s="722"/>
      <c r="CJ3070" s="722"/>
      <c r="CK3070" s="722"/>
      <c r="CL3070" s="722"/>
      <c r="CM3070" s="722"/>
      <c r="CN3070" s="722"/>
      <c r="CO3070" s="722"/>
      <c r="CP3070" s="722"/>
      <c r="CQ3070" s="722"/>
      <c r="CR3070" s="722"/>
      <c r="CS3070" s="722"/>
    </row>
    <row r="3071" spans="1:97" s="1376" customFormat="1">
      <c r="A3071" s="722"/>
      <c r="B3071" s="722"/>
      <c r="C3071" s="722"/>
      <c r="D3071" s="722"/>
      <c r="E3071" s="722"/>
      <c r="F3071" s="757"/>
      <c r="G3071" s="757"/>
      <c r="H3071" s="757"/>
      <c r="I3071" s="757"/>
      <c r="J3071" s="757"/>
      <c r="K3071" s="758"/>
      <c r="L3071" s="758"/>
      <c r="M3071" s="722"/>
      <c r="N3071" s="736"/>
      <c r="O3071" s="736"/>
      <c r="P3071" s="736"/>
      <c r="Q3071" s="736"/>
      <c r="R3071" s="736"/>
      <c r="S3071" s="736"/>
      <c r="T3071" s="736"/>
      <c r="U3071" s="736"/>
      <c r="BA3071" s="722"/>
      <c r="BB3071" s="722"/>
      <c r="BC3071" s="722"/>
      <c r="BD3071" s="722"/>
      <c r="BE3071" s="722"/>
      <c r="BF3071" s="722"/>
      <c r="BG3071" s="722"/>
      <c r="BH3071" s="722"/>
      <c r="BI3071" s="722"/>
      <c r="BJ3071" s="722"/>
      <c r="BK3071" s="722"/>
      <c r="BL3071" s="722"/>
      <c r="BM3071" s="722"/>
      <c r="BN3071" s="722"/>
      <c r="BO3071" s="722"/>
      <c r="BP3071" s="722"/>
      <c r="BQ3071" s="722"/>
      <c r="BR3071" s="722"/>
      <c r="BS3071" s="722"/>
      <c r="BT3071" s="722"/>
      <c r="BU3071" s="722"/>
      <c r="BV3071" s="722"/>
      <c r="BW3071" s="722"/>
      <c r="BX3071" s="722"/>
      <c r="BY3071" s="722"/>
      <c r="BZ3071" s="722"/>
      <c r="CA3071" s="722"/>
      <c r="CB3071" s="722"/>
      <c r="CC3071" s="722"/>
      <c r="CD3071" s="722"/>
      <c r="CE3071" s="722"/>
      <c r="CF3071" s="722"/>
      <c r="CG3071" s="722"/>
      <c r="CH3071" s="722"/>
      <c r="CI3071" s="722"/>
      <c r="CJ3071" s="722"/>
      <c r="CK3071" s="722"/>
      <c r="CL3071" s="722"/>
      <c r="CM3071" s="722"/>
      <c r="CN3071" s="722"/>
      <c r="CO3071" s="722"/>
      <c r="CP3071" s="722"/>
      <c r="CQ3071" s="722"/>
      <c r="CR3071" s="722"/>
      <c r="CS3071" s="722"/>
    </row>
    <row r="3072" spans="1:97" s="1376" customFormat="1">
      <c r="A3072" s="722"/>
      <c r="B3072" s="722"/>
      <c r="C3072" s="722"/>
      <c r="D3072" s="722"/>
      <c r="E3072" s="722"/>
      <c r="F3072" s="757"/>
      <c r="G3072" s="757"/>
      <c r="H3072" s="757"/>
      <c r="I3072" s="757"/>
      <c r="J3072" s="757"/>
      <c r="K3072" s="758"/>
      <c r="L3072" s="758"/>
      <c r="M3072" s="722"/>
      <c r="N3072" s="736"/>
      <c r="O3072" s="736"/>
      <c r="P3072" s="736"/>
      <c r="Q3072" s="736"/>
      <c r="R3072" s="736"/>
      <c r="S3072" s="736"/>
      <c r="T3072" s="736"/>
      <c r="U3072" s="736"/>
      <c r="BA3072" s="722"/>
      <c r="BB3072" s="722"/>
      <c r="BC3072" s="722"/>
      <c r="BD3072" s="722"/>
      <c r="BE3072" s="722"/>
      <c r="BF3072" s="722"/>
      <c r="BG3072" s="722"/>
      <c r="BH3072" s="722"/>
      <c r="BI3072" s="722"/>
      <c r="BJ3072" s="722"/>
      <c r="BK3072" s="722"/>
      <c r="BL3072" s="722"/>
      <c r="BM3072" s="722"/>
      <c r="BN3072" s="722"/>
      <c r="BO3072" s="722"/>
      <c r="BP3072" s="722"/>
      <c r="BQ3072" s="722"/>
      <c r="BR3072" s="722"/>
      <c r="BS3072" s="722"/>
      <c r="BT3072" s="722"/>
      <c r="BU3072" s="722"/>
      <c r="BV3072" s="722"/>
      <c r="BW3072" s="722"/>
      <c r="BX3072" s="722"/>
      <c r="BY3072" s="722"/>
      <c r="BZ3072" s="722"/>
      <c r="CA3072" s="722"/>
      <c r="CB3072" s="722"/>
      <c r="CC3072" s="722"/>
      <c r="CD3072" s="722"/>
      <c r="CE3072" s="722"/>
      <c r="CF3072" s="722"/>
      <c r="CG3072" s="722"/>
      <c r="CH3072" s="722"/>
      <c r="CI3072" s="722"/>
      <c r="CJ3072" s="722"/>
      <c r="CK3072" s="722"/>
      <c r="CL3072" s="722"/>
      <c r="CM3072" s="722"/>
      <c r="CN3072" s="722"/>
      <c r="CO3072" s="722"/>
      <c r="CP3072" s="722"/>
      <c r="CQ3072" s="722"/>
      <c r="CR3072" s="722"/>
      <c r="CS3072" s="722"/>
    </row>
    <row r="3073" spans="1:97" s="1376" customFormat="1">
      <c r="A3073" s="722"/>
      <c r="B3073" s="722"/>
      <c r="C3073" s="722"/>
      <c r="D3073" s="722"/>
      <c r="E3073" s="722"/>
      <c r="F3073" s="757"/>
      <c r="G3073" s="757"/>
      <c r="H3073" s="757"/>
      <c r="I3073" s="757"/>
      <c r="J3073" s="757"/>
      <c r="K3073" s="758"/>
      <c r="L3073" s="758"/>
      <c r="M3073" s="722"/>
      <c r="N3073" s="736"/>
      <c r="O3073" s="736"/>
      <c r="P3073" s="736"/>
      <c r="Q3073" s="736"/>
      <c r="R3073" s="736"/>
      <c r="S3073" s="736"/>
      <c r="T3073" s="736"/>
      <c r="U3073" s="736"/>
      <c r="BA3073" s="722"/>
      <c r="BB3073" s="722"/>
      <c r="BC3073" s="722"/>
      <c r="BD3073" s="722"/>
      <c r="BE3073" s="722"/>
      <c r="BF3073" s="722"/>
      <c r="BG3073" s="722"/>
      <c r="BH3073" s="722"/>
      <c r="BI3073" s="722"/>
      <c r="BJ3073" s="722"/>
      <c r="BK3073" s="722"/>
      <c r="BL3073" s="722"/>
      <c r="BM3073" s="722"/>
      <c r="BN3073" s="722"/>
      <c r="BO3073" s="722"/>
      <c r="BP3073" s="722"/>
      <c r="BQ3073" s="722"/>
      <c r="BR3073" s="722"/>
      <c r="BS3073" s="722"/>
      <c r="BT3073" s="722"/>
      <c r="BU3073" s="722"/>
      <c r="BV3073" s="722"/>
      <c r="BW3073" s="722"/>
      <c r="BX3073" s="722"/>
      <c r="BY3073" s="722"/>
      <c r="BZ3073" s="722"/>
      <c r="CA3073" s="722"/>
      <c r="CB3073" s="722"/>
      <c r="CC3073" s="722"/>
      <c r="CD3073" s="722"/>
      <c r="CE3073" s="722"/>
      <c r="CF3073" s="722"/>
      <c r="CG3073" s="722"/>
      <c r="CH3073" s="722"/>
      <c r="CI3073" s="722"/>
      <c r="CJ3073" s="722"/>
      <c r="CK3073" s="722"/>
      <c r="CL3073" s="722"/>
      <c r="CM3073" s="722"/>
      <c r="CN3073" s="722"/>
      <c r="CO3073" s="722"/>
      <c r="CP3073" s="722"/>
      <c r="CQ3073" s="722"/>
      <c r="CR3073" s="722"/>
      <c r="CS3073" s="722"/>
    </row>
    <row r="3074" spans="1:97" s="1376" customFormat="1">
      <c r="A3074" s="722"/>
      <c r="B3074" s="722"/>
      <c r="C3074" s="722"/>
      <c r="D3074" s="722"/>
      <c r="E3074" s="722"/>
      <c r="F3074" s="757"/>
      <c r="G3074" s="757"/>
      <c r="H3074" s="757"/>
      <c r="I3074" s="757"/>
      <c r="J3074" s="757"/>
      <c r="K3074" s="758"/>
      <c r="L3074" s="758"/>
      <c r="M3074" s="722"/>
      <c r="N3074" s="736"/>
      <c r="O3074" s="736"/>
      <c r="P3074" s="736"/>
      <c r="Q3074" s="736"/>
      <c r="R3074" s="736"/>
      <c r="S3074" s="736"/>
      <c r="T3074" s="736"/>
      <c r="U3074" s="736"/>
      <c r="BA3074" s="722"/>
      <c r="BB3074" s="722"/>
      <c r="BC3074" s="722"/>
      <c r="BD3074" s="722"/>
      <c r="BE3074" s="722"/>
      <c r="BF3074" s="722"/>
      <c r="BG3074" s="722"/>
      <c r="BH3074" s="722"/>
      <c r="BI3074" s="722"/>
      <c r="BJ3074" s="722"/>
      <c r="BK3074" s="722"/>
      <c r="BL3074" s="722"/>
      <c r="BM3074" s="722"/>
      <c r="BN3074" s="722"/>
      <c r="BO3074" s="722"/>
      <c r="BP3074" s="722"/>
      <c r="BQ3074" s="722"/>
      <c r="BR3074" s="722"/>
      <c r="BS3074" s="722"/>
      <c r="BT3074" s="722"/>
      <c r="BU3074" s="722"/>
      <c r="BV3074" s="722"/>
      <c r="BW3074" s="722"/>
      <c r="BX3074" s="722"/>
      <c r="BY3074" s="722"/>
      <c r="BZ3074" s="722"/>
      <c r="CA3074" s="722"/>
      <c r="CB3074" s="722"/>
      <c r="CC3074" s="722"/>
      <c r="CD3074" s="722"/>
      <c r="CE3074" s="722"/>
      <c r="CF3074" s="722"/>
      <c r="CG3074" s="722"/>
      <c r="CH3074" s="722"/>
      <c r="CI3074" s="722"/>
      <c r="CJ3074" s="722"/>
      <c r="CK3074" s="722"/>
      <c r="CL3074" s="722"/>
      <c r="CM3074" s="722"/>
      <c r="CN3074" s="722"/>
      <c r="CO3074" s="722"/>
      <c r="CP3074" s="722"/>
      <c r="CQ3074" s="722"/>
      <c r="CR3074" s="722"/>
      <c r="CS3074" s="722"/>
    </row>
    <row r="3075" spans="1:97" s="1376" customFormat="1">
      <c r="A3075" s="722"/>
      <c r="B3075" s="722"/>
      <c r="C3075" s="722"/>
      <c r="D3075" s="722"/>
      <c r="E3075" s="722"/>
      <c r="F3075" s="757"/>
      <c r="G3075" s="757"/>
      <c r="H3075" s="757"/>
      <c r="I3075" s="757"/>
      <c r="J3075" s="757"/>
      <c r="K3075" s="758"/>
      <c r="L3075" s="758"/>
      <c r="M3075" s="722"/>
      <c r="N3075" s="736"/>
      <c r="O3075" s="736"/>
      <c r="P3075" s="736"/>
      <c r="Q3075" s="736"/>
      <c r="R3075" s="736"/>
      <c r="S3075" s="736"/>
      <c r="T3075" s="736"/>
      <c r="U3075" s="736"/>
      <c r="BA3075" s="722"/>
      <c r="BB3075" s="722"/>
      <c r="BC3075" s="722"/>
      <c r="BD3075" s="722"/>
      <c r="BE3075" s="722"/>
      <c r="BF3075" s="722"/>
      <c r="BG3075" s="722"/>
      <c r="BH3075" s="722"/>
      <c r="BI3075" s="722"/>
      <c r="BJ3075" s="722"/>
      <c r="BK3075" s="722"/>
      <c r="BL3075" s="722"/>
      <c r="BM3075" s="722"/>
      <c r="BN3075" s="722"/>
      <c r="BO3075" s="722"/>
      <c r="BP3075" s="722"/>
      <c r="BQ3075" s="722"/>
      <c r="BR3075" s="722"/>
      <c r="BS3075" s="722"/>
      <c r="BT3075" s="722"/>
      <c r="BU3075" s="722"/>
      <c r="BV3075" s="722"/>
      <c r="BW3075" s="722"/>
      <c r="BX3075" s="722"/>
      <c r="BY3075" s="722"/>
      <c r="BZ3075" s="722"/>
      <c r="CA3075" s="722"/>
      <c r="CB3075" s="722"/>
      <c r="CC3075" s="722"/>
      <c r="CD3075" s="722"/>
      <c r="CE3075" s="722"/>
      <c r="CF3075" s="722"/>
      <c r="CG3075" s="722"/>
      <c r="CH3075" s="722"/>
      <c r="CI3075" s="722"/>
      <c r="CJ3075" s="722"/>
      <c r="CK3075" s="722"/>
      <c r="CL3075" s="722"/>
      <c r="CM3075" s="722"/>
      <c r="CN3075" s="722"/>
      <c r="CO3075" s="722"/>
      <c r="CP3075" s="722"/>
      <c r="CQ3075" s="722"/>
      <c r="CR3075" s="722"/>
      <c r="CS3075" s="722"/>
    </row>
    <row r="3076" spans="1:97" s="1376" customFormat="1">
      <c r="A3076" s="722"/>
      <c r="B3076" s="722"/>
      <c r="C3076" s="722"/>
      <c r="D3076" s="722"/>
      <c r="E3076" s="722"/>
      <c r="F3076" s="757"/>
      <c r="G3076" s="757"/>
      <c r="H3076" s="757"/>
      <c r="I3076" s="757"/>
      <c r="J3076" s="757"/>
      <c r="K3076" s="758"/>
      <c r="L3076" s="758"/>
      <c r="M3076" s="722"/>
      <c r="N3076" s="736"/>
      <c r="O3076" s="736"/>
      <c r="P3076" s="736"/>
      <c r="Q3076" s="736"/>
      <c r="R3076" s="736"/>
      <c r="S3076" s="736"/>
      <c r="T3076" s="736"/>
      <c r="U3076" s="736"/>
      <c r="BA3076" s="722"/>
      <c r="BB3076" s="722"/>
      <c r="BC3076" s="722"/>
      <c r="BD3076" s="722"/>
      <c r="BE3076" s="722"/>
      <c r="BF3076" s="722"/>
      <c r="BG3076" s="722"/>
      <c r="BH3076" s="722"/>
      <c r="BI3076" s="722"/>
      <c r="BJ3076" s="722"/>
      <c r="BK3076" s="722"/>
      <c r="BL3076" s="722"/>
      <c r="BM3076" s="722"/>
      <c r="BN3076" s="722"/>
      <c r="BO3076" s="722"/>
      <c r="BP3076" s="722"/>
      <c r="BQ3076" s="722"/>
      <c r="BR3076" s="722"/>
      <c r="BS3076" s="722"/>
      <c r="BT3076" s="722"/>
      <c r="BU3076" s="722"/>
      <c r="BV3076" s="722"/>
      <c r="BW3076" s="722"/>
      <c r="BX3076" s="722"/>
      <c r="BY3076" s="722"/>
      <c r="BZ3076" s="722"/>
      <c r="CA3076" s="722"/>
      <c r="CB3076" s="722"/>
      <c r="CC3076" s="722"/>
      <c r="CD3076" s="722"/>
      <c r="CE3076" s="722"/>
      <c r="CF3076" s="722"/>
      <c r="CG3076" s="722"/>
      <c r="CH3076" s="722"/>
      <c r="CI3076" s="722"/>
      <c r="CJ3076" s="722"/>
      <c r="CK3076" s="722"/>
      <c r="CL3076" s="722"/>
      <c r="CM3076" s="722"/>
      <c r="CN3076" s="722"/>
      <c r="CO3076" s="722"/>
      <c r="CP3076" s="722"/>
      <c r="CQ3076" s="722"/>
      <c r="CR3076" s="722"/>
      <c r="CS3076" s="722"/>
    </row>
    <row r="3077" spans="1:97" s="1376" customFormat="1">
      <c r="A3077" s="722"/>
      <c r="B3077" s="722"/>
      <c r="C3077" s="722"/>
      <c r="D3077" s="722"/>
      <c r="E3077" s="722"/>
      <c r="F3077" s="757"/>
      <c r="G3077" s="757"/>
      <c r="H3077" s="757"/>
      <c r="I3077" s="757"/>
      <c r="J3077" s="757"/>
      <c r="K3077" s="758"/>
      <c r="L3077" s="758"/>
      <c r="M3077" s="722"/>
      <c r="N3077" s="736"/>
      <c r="O3077" s="736"/>
      <c r="P3077" s="736"/>
      <c r="Q3077" s="736"/>
      <c r="R3077" s="736"/>
      <c r="S3077" s="736"/>
      <c r="T3077" s="736"/>
      <c r="U3077" s="736"/>
      <c r="BA3077" s="722"/>
      <c r="BB3077" s="722"/>
      <c r="BC3077" s="722"/>
      <c r="BD3077" s="722"/>
      <c r="BE3077" s="722"/>
      <c r="BF3077" s="722"/>
      <c r="BG3077" s="722"/>
      <c r="BH3077" s="722"/>
      <c r="BI3077" s="722"/>
      <c r="BJ3077" s="722"/>
      <c r="BK3077" s="722"/>
      <c r="BL3077" s="722"/>
      <c r="BM3077" s="722"/>
      <c r="BN3077" s="722"/>
      <c r="BO3077" s="722"/>
      <c r="BP3077" s="722"/>
      <c r="BQ3077" s="722"/>
      <c r="BR3077" s="722"/>
      <c r="BS3077" s="722"/>
      <c r="BT3077" s="722"/>
      <c r="BU3077" s="722"/>
      <c r="BV3077" s="722"/>
      <c r="BW3077" s="722"/>
      <c r="BX3077" s="722"/>
      <c r="BY3077" s="722"/>
      <c r="BZ3077" s="722"/>
      <c r="CA3077" s="722"/>
      <c r="CB3077" s="722"/>
      <c r="CC3077" s="722"/>
      <c r="CD3077" s="722"/>
      <c r="CE3077" s="722"/>
      <c r="CF3077" s="722"/>
      <c r="CG3077" s="722"/>
      <c r="CH3077" s="722"/>
      <c r="CI3077" s="722"/>
      <c r="CJ3077" s="722"/>
      <c r="CK3077" s="722"/>
      <c r="CL3077" s="722"/>
      <c r="CM3077" s="722"/>
      <c r="CN3077" s="722"/>
      <c r="CO3077" s="722"/>
      <c r="CP3077" s="722"/>
      <c r="CQ3077" s="722"/>
      <c r="CR3077" s="722"/>
      <c r="CS3077" s="722"/>
    </row>
    <row r="3078" spans="1:97" s="1376" customFormat="1">
      <c r="A3078" s="722"/>
      <c r="B3078" s="722"/>
      <c r="C3078" s="722"/>
      <c r="D3078" s="722"/>
      <c r="E3078" s="722"/>
      <c r="F3078" s="757"/>
      <c r="G3078" s="757"/>
      <c r="H3078" s="757"/>
      <c r="I3078" s="757"/>
      <c r="J3078" s="757"/>
      <c r="K3078" s="758"/>
      <c r="L3078" s="758"/>
      <c r="M3078" s="722"/>
      <c r="N3078" s="736"/>
      <c r="O3078" s="736"/>
      <c r="P3078" s="736"/>
      <c r="Q3078" s="736"/>
      <c r="R3078" s="736"/>
      <c r="S3078" s="736"/>
      <c r="T3078" s="736"/>
      <c r="U3078" s="736"/>
      <c r="BA3078" s="722"/>
      <c r="BB3078" s="722"/>
      <c r="BC3078" s="722"/>
      <c r="BD3078" s="722"/>
      <c r="BE3078" s="722"/>
      <c r="BF3078" s="722"/>
      <c r="BG3078" s="722"/>
      <c r="BH3078" s="722"/>
      <c r="BI3078" s="722"/>
      <c r="BJ3078" s="722"/>
      <c r="BK3078" s="722"/>
      <c r="BL3078" s="722"/>
      <c r="BM3078" s="722"/>
      <c r="BN3078" s="722"/>
      <c r="BO3078" s="722"/>
      <c r="BP3078" s="722"/>
      <c r="BQ3078" s="722"/>
      <c r="BR3078" s="722"/>
      <c r="BS3078" s="722"/>
      <c r="BT3078" s="722"/>
      <c r="BU3078" s="722"/>
      <c r="BV3078" s="722"/>
      <c r="BW3078" s="722"/>
      <c r="BX3078" s="722"/>
      <c r="BY3078" s="722"/>
      <c r="BZ3078" s="722"/>
      <c r="CA3078" s="722"/>
      <c r="CB3078" s="722"/>
      <c r="CC3078" s="722"/>
      <c r="CD3078" s="722"/>
      <c r="CE3078" s="722"/>
      <c r="CF3078" s="722"/>
      <c r="CG3078" s="722"/>
      <c r="CH3078" s="722"/>
      <c r="CI3078" s="722"/>
      <c r="CJ3078" s="722"/>
      <c r="CK3078" s="722"/>
      <c r="CL3078" s="722"/>
      <c r="CM3078" s="722"/>
      <c r="CN3078" s="722"/>
      <c r="CO3078" s="722"/>
      <c r="CP3078" s="722"/>
      <c r="CQ3078" s="722"/>
      <c r="CR3078" s="722"/>
      <c r="CS3078" s="722"/>
    </row>
    <row r="3079" spans="1:97" s="1376" customFormat="1">
      <c r="A3079" s="722"/>
      <c r="B3079" s="722"/>
      <c r="C3079" s="722"/>
      <c r="D3079" s="722"/>
      <c r="E3079" s="722"/>
      <c r="F3079" s="757"/>
      <c r="G3079" s="757"/>
      <c r="H3079" s="757"/>
      <c r="I3079" s="757"/>
      <c r="J3079" s="757"/>
      <c r="K3079" s="758"/>
      <c r="L3079" s="758"/>
      <c r="M3079" s="722"/>
      <c r="N3079" s="736"/>
      <c r="O3079" s="736"/>
      <c r="P3079" s="736"/>
      <c r="Q3079" s="736"/>
      <c r="R3079" s="736"/>
      <c r="S3079" s="736"/>
      <c r="T3079" s="736"/>
      <c r="U3079" s="736"/>
      <c r="BA3079" s="722"/>
      <c r="BB3079" s="722"/>
      <c r="BC3079" s="722"/>
      <c r="BD3079" s="722"/>
      <c r="BE3079" s="722"/>
      <c r="BF3079" s="722"/>
      <c r="BG3079" s="722"/>
      <c r="BH3079" s="722"/>
      <c r="BI3079" s="722"/>
      <c r="BJ3079" s="722"/>
      <c r="BK3079" s="722"/>
      <c r="BL3079" s="722"/>
      <c r="BM3079" s="722"/>
      <c r="BN3079" s="722"/>
      <c r="BO3079" s="722"/>
      <c r="BP3079" s="722"/>
      <c r="BQ3079" s="722"/>
      <c r="BR3079" s="722"/>
      <c r="BS3079" s="722"/>
      <c r="BT3079" s="722"/>
      <c r="BU3079" s="722"/>
      <c r="BV3079" s="722"/>
      <c r="BW3079" s="722"/>
      <c r="BX3079" s="722"/>
      <c r="BY3079" s="722"/>
      <c r="BZ3079" s="722"/>
      <c r="CA3079" s="722"/>
      <c r="CB3079" s="722"/>
      <c r="CC3079" s="722"/>
      <c r="CD3079" s="722"/>
      <c r="CE3079" s="722"/>
      <c r="CF3079" s="722"/>
      <c r="CG3079" s="722"/>
      <c r="CH3079" s="722"/>
      <c r="CI3079" s="722"/>
      <c r="CJ3079" s="722"/>
      <c r="CK3079" s="722"/>
      <c r="CL3079" s="722"/>
      <c r="CM3079" s="722"/>
      <c r="CN3079" s="722"/>
      <c r="CO3079" s="722"/>
      <c r="CP3079" s="722"/>
      <c r="CQ3079" s="722"/>
      <c r="CR3079" s="722"/>
      <c r="CS3079" s="722"/>
    </row>
    <row r="3080" spans="1:97" s="1376" customFormat="1">
      <c r="A3080" s="722"/>
      <c r="B3080" s="722"/>
      <c r="C3080" s="722"/>
      <c r="D3080" s="722"/>
      <c r="E3080" s="722"/>
      <c r="F3080" s="757"/>
      <c r="G3080" s="757"/>
      <c r="H3080" s="757"/>
      <c r="I3080" s="757"/>
      <c r="J3080" s="757"/>
      <c r="K3080" s="758"/>
      <c r="L3080" s="758"/>
      <c r="M3080" s="722"/>
      <c r="N3080" s="736"/>
      <c r="O3080" s="736"/>
      <c r="P3080" s="736"/>
      <c r="Q3080" s="736"/>
      <c r="R3080" s="736"/>
      <c r="S3080" s="736"/>
      <c r="T3080" s="736"/>
      <c r="U3080" s="736"/>
      <c r="BA3080" s="722"/>
      <c r="BB3080" s="722"/>
      <c r="BC3080" s="722"/>
      <c r="BD3080" s="722"/>
      <c r="BE3080" s="722"/>
      <c r="BF3080" s="722"/>
      <c r="BG3080" s="722"/>
      <c r="BH3080" s="722"/>
      <c r="BI3080" s="722"/>
      <c r="BJ3080" s="722"/>
      <c r="BK3080" s="722"/>
      <c r="BL3080" s="722"/>
      <c r="BM3080" s="722"/>
      <c r="BN3080" s="722"/>
      <c r="BO3080" s="722"/>
      <c r="BP3080" s="722"/>
      <c r="BQ3080" s="722"/>
      <c r="BR3080" s="722"/>
      <c r="BS3080" s="722"/>
      <c r="BT3080" s="722"/>
      <c r="BU3080" s="722"/>
      <c r="BV3080" s="722"/>
      <c r="BW3080" s="722"/>
      <c r="BX3080" s="722"/>
      <c r="BY3080" s="722"/>
      <c r="BZ3080" s="722"/>
      <c r="CA3080" s="722"/>
      <c r="CB3080" s="722"/>
      <c r="CC3080" s="722"/>
      <c r="CD3080" s="722"/>
      <c r="CE3080" s="722"/>
      <c r="CF3080" s="722"/>
      <c r="CG3080" s="722"/>
      <c r="CH3080" s="722"/>
      <c r="CI3080" s="722"/>
      <c r="CJ3080" s="722"/>
      <c r="CK3080" s="722"/>
      <c r="CL3080" s="722"/>
      <c r="CM3080" s="722"/>
      <c r="CN3080" s="722"/>
      <c r="CO3080" s="722"/>
      <c r="CP3080" s="722"/>
      <c r="CQ3080" s="722"/>
      <c r="CR3080" s="722"/>
      <c r="CS3080" s="722"/>
    </row>
    <row r="3081" spans="1:97" s="1376" customFormat="1">
      <c r="A3081" s="722"/>
      <c r="B3081" s="722"/>
      <c r="C3081" s="722"/>
      <c r="D3081" s="722"/>
      <c r="E3081" s="722"/>
      <c r="F3081" s="757"/>
      <c r="G3081" s="757"/>
      <c r="H3081" s="757"/>
      <c r="I3081" s="757"/>
      <c r="J3081" s="757"/>
      <c r="K3081" s="758"/>
      <c r="L3081" s="758"/>
      <c r="M3081" s="722"/>
      <c r="N3081" s="736"/>
      <c r="O3081" s="736"/>
      <c r="P3081" s="736"/>
      <c r="Q3081" s="736"/>
      <c r="R3081" s="736"/>
      <c r="S3081" s="736"/>
      <c r="T3081" s="736"/>
      <c r="U3081" s="736"/>
      <c r="BA3081" s="722"/>
      <c r="BB3081" s="722"/>
      <c r="BC3081" s="722"/>
      <c r="BD3081" s="722"/>
      <c r="BE3081" s="722"/>
      <c r="BF3081" s="722"/>
      <c r="BG3081" s="722"/>
      <c r="BH3081" s="722"/>
      <c r="BI3081" s="722"/>
      <c r="BJ3081" s="722"/>
      <c r="BK3081" s="722"/>
      <c r="BL3081" s="722"/>
      <c r="BM3081" s="722"/>
      <c r="BN3081" s="722"/>
      <c r="BO3081" s="722"/>
      <c r="BP3081" s="722"/>
      <c r="BQ3081" s="722"/>
      <c r="BR3081" s="722"/>
      <c r="BS3081" s="722"/>
      <c r="BT3081" s="722"/>
      <c r="BU3081" s="722"/>
      <c r="BV3081" s="722"/>
      <c r="BW3081" s="722"/>
      <c r="BX3081" s="722"/>
      <c r="BY3081" s="722"/>
      <c r="BZ3081" s="722"/>
      <c r="CA3081" s="722"/>
      <c r="CB3081" s="722"/>
      <c r="CC3081" s="722"/>
      <c r="CD3081" s="722"/>
      <c r="CE3081" s="722"/>
      <c r="CF3081" s="722"/>
      <c r="CG3081" s="722"/>
      <c r="CH3081" s="722"/>
      <c r="CI3081" s="722"/>
      <c r="CJ3081" s="722"/>
      <c r="CK3081" s="722"/>
      <c r="CL3081" s="722"/>
      <c r="CM3081" s="722"/>
      <c r="CN3081" s="722"/>
      <c r="CO3081" s="722"/>
      <c r="CP3081" s="722"/>
      <c r="CQ3081" s="722"/>
      <c r="CR3081" s="722"/>
      <c r="CS3081" s="722"/>
    </row>
    <row r="3082" spans="1:97" s="1376" customFormat="1">
      <c r="A3082" s="722"/>
      <c r="B3082" s="722"/>
      <c r="C3082" s="722"/>
      <c r="D3082" s="722"/>
      <c r="E3082" s="722"/>
      <c r="F3082" s="757"/>
      <c r="G3082" s="757"/>
      <c r="H3082" s="757"/>
      <c r="I3082" s="757"/>
      <c r="J3082" s="757"/>
      <c r="K3082" s="758"/>
      <c r="L3082" s="758"/>
      <c r="M3082" s="722"/>
      <c r="N3082" s="736"/>
      <c r="O3082" s="736"/>
      <c r="P3082" s="736"/>
      <c r="Q3082" s="736"/>
      <c r="R3082" s="736"/>
      <c r="S3082" s="736"/>
      <c r="T3082" s="736"/>
      <c r="U3082" s="736"/>
      <c r="BA3082" s="722"/>
      <c r="BB3082" s="722"/>
      <c r="BC3082" s="722"/>
      <c r="BD3082" s="722"/>
      <c r="BE3082" s="722"/>
      <c r="BF3082" s="722"/>
      <c r="BG3082" s="722"/>
      <c r="BH3082" s="722"/>
      <c r="BI3082" s="722"/>
      <c r="BJ3082" s="722"/>
      <c r="BK3082" s="722"/>
      <c r="BL3082" s="722"/>
      <c r="BM3082" s="722"/>
      <c r="BN3082" s="722"/>
      <c r="BO3082" s="722"/>
      <c r="BP3082" s="722"/>
      <c r="BQ3082" s="722"/>
      <c r="BR3082" s="722"/>
      <c r="BS3082" s="722"/>
      <c r="BT3082" s="722"/>
      <c r="BU3082" s="722"/>
      <c r="BV3082" s="722"/>
      <c r="BW3082" s="722"/>
      <c r="BX3082" s="722"/>
      <c r="BY3082" s="722"/>
      <c r="BZ3082" s="722"/>
      <c r="CA3082" s="722"/>
      <c r="CB3082" s="722"/>
      <c r="CC3082" s="722"/>
      <c r="CD3082" s="722"/>
      <c r="CE3082" s="722"/>
      <c r="CF3082" s="722"/>
      <c r="CG3082" s="722"/>
      <c r="CH3082" s="722"/>
      <c r="CI3082" s="722"/>
      <c r="CJ3082" s="722"/>
      <c r="CK3082" s="722"/>
      <c r="CL3082" s="722"/>
      <c r="CM3082" s="722"/>
      <c r="CN3082" s="722"/>
      <c r="CO3082" s="722"/>
      <c r="CP3082" s="722"/>
      <c r="CQ3082" s="722"/>
      <c r="CR3082" s="722"/>
      <c r="CS3082" s="722"/>
    </row>
    <row r="3083" spans="1:97" s="1376" customFormat="1">
      <c r="A3083" s="722"/>
      <c r="B3083" s="722"/>
      <c r="C3083" s="722"/>
      <c r="D3083" s="722"/>
      <c r="E3083" s="722"/>
      <c r="F3083" s="757"/>
      <c r="G3083" s="757"/>
      <c r="H3083" s="757"/>
      <c r="I3083" s="757"/>
      <c r="J3083" s="757"/>
      <c r="K3083" s="758"/>
      <c r="L3083" s="758"/>
      <c r="M3083" s="722"/>
      <c r="N3083" s="736"/>
      <c r="O3083" s="736"/>
      <c r="P3083" s="736"/>
      <c r="Q3083" s="736"/>
      <c r="R3083" s="736"/>
      <c r="S3083" s="736"/>
      <c r="T3083" s="736"/>
      <c r="U3083" s="736"/>
      <c r="BA3083" s="722"/>
      <c r="BB3083" s="722"/>
      <c r="BC3083" s="722"/>
      <c r="BD3083" s="722"/>
      <c r="BE3083" s="722"/>
      <c r="BF3083" s="722"/>
      <c r="BG3083" s="722"/>
      <c r="BH3083" s="722"/>
      <c r="BI3083" s="722"/>
      <c r="BJ3083" s="722"/>
      <c r="BK3083" s="722"/>
      <c r="BL3083" s="722"/>
      <c r="BM3083" s="722"/>
      <c r="BN3083" s="722"/>
      <c r="BO3083" s="722"/>
      <c r="BP3083" s="722"/>
      <c r="BQ3083" s="722"/>
      <c r="BR3083" s="722"/>
      <c r="BS3083" s="722"/>
      <c r="BT3083" s="722"/>
      <c r="BU3083" s="722"/>
      <c r="BV3083" s="722"/>
      <c r="BW3083" s="722"/>
      <c r="BX3083" s="722"/>
      <c r="BY3083" s="722"/>
      <c r="BZ3083" s="722"/>
      <c r="CA3083" s="722"/>
      <c r="CB3083" s="722"/>
      <c r="CC3083" s="722"/>
      <c r="CD3083" s="722"/>
      <c r="CE3083" s="722"/>
      <c r="CF3083" s="722"/>
      <c r="CG3083" s="722"/>
      <c r="CH3083" s="722"/>
      <c r="CI3083" s="722"/>
      <c r="CJ3083" s="722"/>
      <c r="CK3083" s="722"/>
      <c r="CL3083" s="722"/>
      <c r="CM3083" s="722"/>
      <c r="CN3083" s="722"/>
      <c r="CO3083" s="722"/>
      <c r="CP3083" s="722"/>
      <c r="CQ3083" s="722"/>
      <c r="CR3083" s="722"/>
      <c r="CS3083" s="722"/>
    </row>
    <row r="3084" spans="1:97" s="1376" customFormat="1">
      <c r="A3084" s="722"/>
      <c r="B3084" s="722"/>
      <c r="C3084" s="722"/>
      <c r="D3084" s="722"/>
      <c r="E3084" s="722"/>
      <c r="F3084" s="757"/>
      <c r="G3084" s="757"/>
      <c r="H3084" s="757"/>
      <c r="I3084" s="757"/>
      <c r="J3084" s="757"/>
      <c r="K3084" s="758"/>
      <c r="L3084" s="758"/>
      <c r="M3084" s="722"/>
      <c r="N3084" s="736"/>
      <c r="O3084" s="736"/>
      <c r="P3084" s="736"/>
      <c r="Q3084" s="736"/>
      <c r="R3084" s="736"/>
      <c r="S3084" s="736"/>
      <c r="T3084" s="736"/>
      <c r="U3084" s="736"/>
      <c r="BA3084" s="722"/>
      <c r="BB3084" s="722"/>
      <c r="BC3084" s="722"/>
      <c r="BD3084" s="722"/>
      <c r="BE3084" s="722"/>
      <c r="BF3084" s="722"/>
      <c r="BG3084" s="722"/>
      <c r="BH3084" s="722"/>
      <c r="BI3084" s="722"/>
      <c r="BJ3084" s="722"/>
      <c r="BK3084" s="722"/>
      <c r="BL3084" s="722"/>
      <c r="BM3084" s="722"/>
      <c r="BN3084" s="722"/>
      <c r="BO3084" s="722"/>
      <c r="BP3084" s="722"/>
      <c r="BQ3084" s="722"/>
      <c r="BR3084" s="722"/>
      <c r="BS3084" s="722"/>
      <c r="BT3084" s="722"/>
      <c r="BU3084" s="722"/>
      <c r="BV3084" s="722"/>
      <c r="BW3084" s="722"/>
      <c r="BX3084" s="722"/>
      <c r="BY3084" s="722"/>
      <c r="BZ3084" s="722"/>
      <c r="CA3084" s="722"/>
      <c r="CB3084" s="722"/>
      <c r="CC3084" s="722"/>
      <c r="CD3084" s="722"/>
      <c r="CE3084" s="722"/>
      <c r="CF3084" s="722"/>
      <c r="CG3084" s="722"/>
      <c r="CH3084" s="722"/>
      <c r="CI3084" s="722"/>
      <c r="CJ3084" s="722"/>
      <c r="CK3084" s="722"/>
      <c r="CL3084" s="722"/>
      <c r="CM3084" s="722"/>
      <c r="CN3084" s="722"/>
      <c r="CO3084" s="722"/>
      <c r="CP3084" s="722"/>
      <c r="CQ3084" s="722"/>
      <c r="CR3084" s="722"/>
      <c r="CS3084" s="722"/>
    </row>
    <row r="3085" spans="1:97" s="1376" customFormat="1">
      <c r="A3085" s="722"/>
      <c r="B3085" s="722"/>
      <c r="C3085" s="722"/>
      <c r="D3085" s="722"/>
      <c r="E3085" s="722"/>
      <c r="F3085" s="757"/>
      <c r="G3085" s="757"/>
      <c r="H3085" s="757"/>
      <c r="I3085" s="757"/>
      <c r="J3085" s="757"/>
      <c r="K3085" s="758"/>
      <c r="L3085" s="758"/>
      <c r="M3085" s="722"/>
      <c r="N3085" s="736"/>
      <c r="O3085" s="736"/>
      <c r="P3085" s="736"/>
      <c r="Q3085" s="736"/>
      <c r="R3085" s="736"/>
      <c r="S3085" s="736"/>
      <c r="T3085" s="736"/>
      <c r="U3085" s="736"/>
      <c r="BA3085" s="722"/>
      <c r="BB3085" s="722"/>
      <c r="BC3085" s="722"/>
      <c r="BD3085" s="722"/>
      <c r="BE3085" s="722"/>
      <c r="BF3085" s="722"/>
      <c r="BG3085" s="722"/>
      <c r="BH3085" s="722"/>
      <c r="BI3085" s="722"/>
      <c r="BJ3085" s="722"/>
      <c r="BK3085" s="722"/>
      <c r="BL3085" s="722"/>
      <c r="BM3085" s="722"/>
      <c r="BN3085" s="722"/>
      <c r="BO3085" s="722"/>
      <c r="BP3085" s="722"/>
      <c r="BQ3085" s="722"/>
      <c r="BR3085" s="722"/>
      <c r="BS3085" s="722"/>
      <c r="BT3085" s="722"/>
      <c r="BU3085" s="722"/>
      <c r="BV3085" s="722"/>
      <c r="BW3085" s="722"/>
      <c r="BX3085" s="722"/>
      <c r="BY3085" s="722"/>
      <c r="BZ3085" s="722"/>
      <c r="CA3085" s="722"/>
      <c r="CB3085" s="722"/>
      <c r="CC3085" s="722"/>
      <c r="CD3085" s="722"/>
      <c r="CE3085" s="722"/>
      <c r="CF3085" s="722"/>
      <c r="CG3085" s="722"/>
      <c r="CH3085" s="722"/>
      <c r="CI3085" s="722"/>
      <c r="CJ3085" s="722"/>
      <c r="CK3085" s="722"/>
      <c r="CL3085" s="722"/>
      <c r="CM3085" s="722"/>
      <c r="CN3085" s="722"/>
      <c r="CO3085" s="722"/>
      <c r="CP3085" s="722"/>
      <c r="CQ3085" s="722"/>
      <c r="CR3085" s="722"/>
      <c r="CS3085" s="722"/>
    </row>
    <row r="3086" spans="1:97" s="1376" customFormat="1">
      <c r="A3086" s="722"/>
      <c r="B3086" s="722"/>
      <c r="C3086" s="722"/>
      <c r="D3086" s="722"/>
      <c r="E3086" s="722"/>
      <c r="F3086" s="757"/>
      <c r="G3086" s="757"/>
      <c r="H3086" s="757"/>
      <c r="I3086" s="757"/>
      <c r="J3086" s="757"/>
      <c r="K3086" s="758"/>
      <c r="L3086" s="758"/>
      <c r="M3086" s="722"/>
      <c r="N3086" s="736"/>
      <c r="O3086" s="736"/>
      <c r="P3086" s="736"/>
      <c r="Q3086" s="736"/>
      <c r="R3086" s="736"/>
      <c r="S3086" s="736"/>
      <c r="T3086" s="736"/>
      <c r="U3086" s="736"/>
      <c r="BA3086" s="722"/>
      <c r="BB3086" s="722"/>
      <c r="BC3086" s="722"/>
      <c r="BD3086" s="722"/>
      <c r="BE3086" s="722"/>
      <c r="BF3086" s="722"/>
      <c r="BG3086" s="722"/>
      <c r="BH3086" s="722"/>
      <c r="BI3086" s="722"/>
      <c r="BJ3086" s="722"/>
      <c r="BK3086" s="722"/>
      <c r="BL3086" s="722"/>
      <c r="BM3086" s="722"/>
      <c r="BN3086" s="722"/>
      <c r="BO3086" s="722"/>
      <c r="BP3086" s="722"/>
      <c r="BQ3086" s="722"/>
      <c r="BR3086" s="722"/>
      <c r="BS3086" s="722"/>
      <c r="BT3086" s="722"/>
      <c r="BU3086" s="722"/>
      <c r="BV3086" s="722"/>
      <c r="BW3086" s="722"/>
      <c r="BX3086" s="722"/>
      <c r="BY3086" s="722"/>
      <c r="BZ3086" s="722"/>
      <c r="CA3086" s="722"/>
      <c r="CB3086" s="722"/>
      <c r="CC3086" s="722"/>
      <c r="CD3086" s="722"/>
      <c r="CE3086" s="722"/>
      <c r="CF3086" s="722"/>
      <c r="CG3086" s="722"/>
      <c r="CH3086" s="722"/>
      <c r="CI3086" s="722"/>
      <c r="CJ3086" s="722"/>
      <c r="CK3086" s="722"/>
      <c r="CL3086" s="722"/>
      <c r="CM3086" s="722"/>
      <c r="CN3086" s="722"/>
      <c r="CO3086" s="722"/>
      <c r="CP3086" s="722"/>
      <c r="CQ3086" s="722"/>
      <c r="CR3086" s="722"/>
      <c r="CS3086" s="722"/>
    </row>
    <row r="3087" spans="1:97" s="1376" customFormat="1">
      <c r="A3087" s="722"/>
      <c r="B3087" s="722"/>
      <c r="C3087" s="722"/>
      <c r="D3087" s="722"/>
      <c r="E3087" s="722"/>
      <c r="F3087" s="757"/>
      <c r="G3087" s="757"/>
      <c r="H3087" s="757"/>
      <c r="I3087" s="757"/>
      <c r="J3087" s="757"/>
      <c r="K3087" s="758"/>
      <c r="L3087" s="758"/>
      <c r="M3087" s="722"/>
      <c r="N3087" s="736"/>
      <c r="O3087" s="736"/>
      <c r="P3087" s="736"/>
      <c r="Q3087" s="736"/>
      <c r="R3087" s="736"/>
      <c r="S3087" s="736"/>
      <c r="T3087" s="736"/>
      <c r="U3087" s="736"/>
      <c r="BA3087" s="722"/>
      <c r="BB3087" s="722"/>
      <c r="BC3087" s="722"/>
      <c r="BD3087" s="722"/>
      <c r="BE3087" s="722"/>
      <c r="BF3087" s="722"/>
      <c r="BG3087" s="722"/>
      <c r="BH3087" s="722"/>
      <c r="BI3087" s="722"/>
      <c r="BJ3087" s="722"/>
      <c r="BK3087" s="722"/>
      <c r="BL3087" s="722"/>
      <c r="BM3087" s="722"/>
      <c r="BN3087" s="722"/>
      <c r="BO3087" s="722"/>
      <c r="BP3087" s="722"/>
      <c r="BQ3087" s="722"/>
      <c r="BR3087" s="722"/>
      <c r="BS3087" s="722"/>
      <c r="BT3087" s="722"/>
      <c r="BU3087" s="722"/>
      <c r="BV3087" s="722"/>
      <c r="BW3087" s="722"/>
      <c r="BX3087" s="722"/>
      <c r="BY3087" s="722"/>
      <c r="BZ3087" s="722"/>
      <c r="CA3087" s="722"/>
      <c r="CB3087" s="722"/>
      <c r="CC3087" s="722"/>
      <c r="CD3087" s="722"/>
      <c r="CE3087" s="722"/>
      <c r="CF3087" s="722"/>
      <c r="CG3087" s="722"/>
      <c r="CH3087" s="722"/>
      <c r="CI3087" s="722"/>
      <c r="CJ3087" s="722"/>
      <c r="CK3087" s="722"/>
      <c r="CL3087" s="722"/>
      <c r="CM3087" s="722"/>
      <c r="CN3087" s="722"/>
      <c r="CO3087" s="722"/>
      <c r="CP3087" s="722"/>
      <c r="CQ3087" s="722"/>
      <c r="CR3087" s="722"/>
      <c r="CS3087" s="722"/>
    </row>
    <row r="3088" spans="1:97" s="1376" customFormat="1">
      <c r="A3088" s="722"/>
      <c r="B3088" s="722"/>
      <c r="C3088" s="722"/>
      <c r="D3088" s="722"/>
      <c r="E3088" s="722"/>
      <c r="F3088" s="757"/>
      <c r="G3088" s="757"/>
      <c r="H3088" s="757"/>
      <c r="I3088" s="757"/>
      <c r="J3088" s="757"/>
      <c r="K3088" s="758"/>
      <c r="L3088" s="758"/>
      <c r="M3088" s="722"/>
      <c r="N3088" s="736"/>
      <c r="O3088" s="736"/>
      <c r="P3088" s="736"/>
      <c r="Q3088" s="736"/>
      <c r="R3088" s="736"/>
      <c r="S3088" s="736"/>
      <c r="T3088" s="736"/>
      <c r="U3088" s="736"/>
      <c r="BA3088" s="722"/>
      <c r="BB3088" s="722"/>
      <c r="BC3088" s="722"/>
      <c r="BD3088" s="722"/>
      <c r="BE3088" s="722"/>
      <c r="BF3088" s="722"/>
      <c r="BG3088" s="722"/>
      <c r="BH3088" s="722"/>
      <c r="BI3088" s="722"/>
      <c r="BJ3088" s="722"/>
      <c r="BK3088" s="722"/>
      <c r="BL3088" s="722"/>
      <c r="BM3088" s="722"/>
      <c r="BN3088" s="722"/>
      <c r="BO3088" s="722"/>
      <c r="BP3088" s="722"/>
      <c r="BQ3088" s="722"/>
      <c r="BR3088" s="722"/>
      <c r="BS3088" s="722"/>
      <c r="BT3088" s="722"/>
      <c r="BU3088" s="722"/>
      <c r="BV3088" s="722"/>
      <c r="BW3088" s="722"/>
      <c r="BX3088" s="722"/>
      <c r="BY3088" s="722"/>
      <c r="BZ3088" s="722"/>
      <c r="CA3088" s="722"/>
      <c r="CB3088" s="722"/>
      <c r="CC3088" s="722"/>
      <c r="CD3088" s="722"/>
      <c r="CE3088" s="722"/>
      <c r="CF3088" s="722"/>
      <c r="CG3088" s="722"/>
      <c r="CH3088" s="722"/>
      <c r="CI3088" s="722"/>
      <c r="CJ3088" s="722"/>
      <c r="CK3088" s="722"/>
      <c r="CL3088" s="722"/>
      <c r="CM3088" s="722"/>
      <c r="CN3088" s="722"/>
      <c r="CO3088" s="722"/>
      <c r="CP3088" s="722"/>
      <c r="CQ3088" s="722"/>
      <c r="CR3088" s="722"/>
      <c r="CS3088" s="722"/>
    </row>
    <row r="3089" spans="1:97" s="1376" customFormat="1">
      <c r="A3089" s="722"/>
      <c r="B3089" s="722"/>
      <c r="C3089" s="722"/>
      <c r="D3089" s="722"/>
      <c r="E3089" s="722"/>
      <c r="F3089" s="757"/>
      <c r="G3089" s="757"/>
      <c r="H3089" s="757"/>
      <c r="I3089" s="757"/>
      <c r="J3089" s="757"/>
      <c r="K3089" s="758"/>
      <c r="L3089" s="758"/>
      <c r="M3089" s="722"/>
      <c r="N3089" s="736"/>
      <c r="O3089" s="736"/>
      <c r="P3089" s="736"/>
      <c r="Q3089" s="736"/>
      <c r="R3089" s="736"/>
      <c r="S3089" s="736"/>
      <c r="T3089" s="736"/>
      <c r="U3089" s="736"/>
      <c r="BA3089" s="722"/>
      <c r="BB3089" s="722"/>
      <c r="BC3089" s="722"/>
      <c r="BD3089" s="722"/>
      <c r="BE3089" s="722"/>
      <c r="BF3089" s="722"/>
      <c r="BG3089" s="722"/>
      <c r="BH3089" s="722"/>
      <c r="BI3089" s="722"/>
      <c r="BJ3089" s="722"/>
      <c r="BK3089" s="722"/>
      <c r="BL3089" s="722"/>
      <c r="BM3089" s="722"/>
      <c r="BN3089" s="722"/>
      <c r="BO3089" s="722"/>
      <c r="BP3089" s="722"/>
      <c r="BQ3089" s="722"/>
      <c r="BR3089" s="722"/>
      <c r="BS3089" s="722"/>
      <c r="BT3089" s="722"/>
      <c r="BU3089" s="722"/>
      <c r="BV3089" s="722"/>
      <c r="BW3089" s="722"/>
      <c r="BX3089" s="722"/>
      <c r="BY3089" s="722"/>
      <c r="BZ3089" s="722"/>
      <c r="CA3089" s="722"/>
      <c r="CB3089" s="722"/>
      <c r="CC3089" s="722"/>
      <c r="CD3089" s="722"/>
      <c r="CE3089" s="722"/>
      <c r="CF3089" s="722"/>
      <c r="CG3089" s="722"/>
      <c r="CH3089" s="722"/>
      <c r="CI3089" s="722"/>
      <c r="CJ3089" s="722"/>
      <c r="CK3089" s="722"/>
      <c r="CL3089" s="722"/>
      <c r="CM3089" s="722"/>
      <c r="CN3089" s="722"/>
      <c r="CO3089" s="722"/>
      <c r="CP3089" s="722"/>
      <c r="CQ3089" s="722"/>
      <c r="CR3089" s="722"/>
      <c r="CS3089" s="722"/>
    </row>
    <row r="3090" spans="1:97" s="1376" customFormat="1">
      <c r="A3090" s="722"/>
      <c r="B3090" s="722"/>
      <c r="C3090" s="722"/>
      <c r="D3090" s="722"/>
      <c r="E3090" s="722"/>
      <c r="F3090" s="757"/>
      <c r="G3090" s="757"/>
      <c r="H3090" s="757"/>
      <c r="I3090" s="757"/>
      <c r="J3090" s="757"/>
      <c r="K3090" s="758"/>
      <c r="L3090" s="758"/>
      <c r="M3090" s="722"/>
      <c r="N3090" s="736"/>
      <c r="O3090" s="736"/>
      <c r="P3090" s="736"/>
      <c r="Q3090" s="736"/>
      <c r="R3090" s="736"/>
      <c r="S3090" s="736"/>
      <c r="T3090" s="736"/>
      <c r="U3090" s="736"/>
      <c r="BA3090" s="722"/>
      <c r="BB3090" s="722"/>
      <c r="BC3090" s="722"/>
      <c r="BD3090" s="722"/>
      <c r="BE3090" s="722"/>
      <c r="BF3090" s="722"/>
      <c r="BG3090" s="722"/>
      <c r="BH3090" s="722"/>
      <c r="BI3090" s="722"/>
      <c r="BJ3090" s="722"/>
      <c r="BK3090" s="722"/>
      <c r="BL3090" s="722"/>
      <c r="BM3090" s="722"/>
      <c r="BN3090" s="722"/>
      <c r="BO3090" s="722"/>
      <c r="BP3090" s="722"/>
      <c r="BQ3090" s="722"/>
      <c r="BR3090" s="722"/>
      <c r="BS3090" s="722"/>
      <c r="BT3090" s="722"/>
      <c r="BU3090" s="722"/>
      <c r="BV3090" s="722"/>
      <c r="BW3090" s="722"/>
      <c r="BX3090" s="722"/>
      <c r="BY3090" s="722"/>
      <c r="BZ3090" s="722"/>
      <c r="CA3090" s="722"/>
      <c r="CB3090" s="722"/>
      <c r="CC3090" s="722"/>
      <c r="CD3090" s="722"/>
      <c r="CE3090" s="722"/>
      <c r="CF3090" s="722"/>
      <c r="CG3090" s="722"/>
      <c r="CH3090" s="722"/>
      <c r="CI3090" s="722"/>
      <c r="CJ3090" s="722"/>
      <c r="CK3090" s="722"/>
      <c r="CL3090" s="722"/>
      <c r="CM3090" s="722"/>
      <c r="CN3090" s="722"/>
      <c r="CO3090" s="722"/>
      <c r="CP3090" s="722"/>
      <c r="CQ3090" s="722"/>
      <c r="CR3090" s="722"/>
      <c r="CS3090" s="722"/>
    </row>
    <row r="3091" spans="1:97" s="1376" customFormat="1">
      <c r="A3091" s="722"/>
      <c r="B3091" s="722"/>
      <c r="C3091" s="722"/>
      <c r="D3091" s="722"/>
      <c r="E3091" s="722"/>
      <c r="F3091" s="757"/>
      <c r="G3091" s="757"/>
      <c r="H3091" s="757"/>
      <c r="I3091" s="757"/>
      <c r="J3091" s="757"/>
      <c r="K3091" s="758"/>
      <c r="L3091" s="758"/>
      <c r="M3091" s="722"/>
      <c r="N3091" s="736"/>
      <c r="O3091" s="736"/>
      <c r="P3091" s="736"/>
      <c r="Q3091" s="736"/>
      <c r="R3091" s="736"/>
      <c r="S3091" s="736"/>
      <c r="T3091" s="736"/>
      <c r="U3091" s="736"/>
      <c r="BA3091" s="722"/>
      <c r="BB3091" s="722"/>
      <c r="BC3091" s="722"/>
      <c r="BD3091" s="722"/>
      <c r="BE3091" s="722"/>
      <c r="BF3091" s="722"/>
      <c r="BG3091" s="722"/>
      <c r="BH3091" s="722"/>
      <c r="BI3091" s="722"/>
      <c r="BJ3091" s="722"/>
      <c r="BK3091" s="722"/>
      <c r="BL3091" s="722"/>
      <c r="BM3091" s="722"/>
      <c r="BN3091" s="722"/>
      <c r="BO3091" s="722"/>
      <c r="BP3091" s="722"/>
      <c r="BQ3091" s="722"/>
      <c r="BR3091" s="722"/>
      <c r="BS3091" s="722"/>
      <c r="BT3091" s="722"/>
      <c r="BU3091" s="722"/>
      <c r="BV3091" s="722"/>
      <c r="BW3091" s="722"/>
      <c r="BX3091" s="722"/>
      <c r="BY3091" s="722"/>
      <c r="BZ3091" s="722"/>
      <c r="CA3091" s="722"/>
      <c r="CB3091" s="722"/>
      <c r="CC3091" s="722"/>
      <c r="CD3091" s="722"/>
      <c r="CE3091" s="722"/>
      <c r="CF3091" s="722"/>
      <c r="CG3091" s="722"/>
      <c r="CH3091" s="722"/>
      <c r="CI3091" s="722"/>
      <c r="CJ3091" s="722"/>
      <c r="CK3091" s="722"/>
      <c r="CL3091" s="722"/>
      <c r="CM3091" s="722"/>
      <c r="CN3091" s="722"/>
      <c r="CO3091" s="722"/>
      <c r="CP3091" s="722"/>
      <c r="CQ3091" s="722"/>
      <c r="CR3091" s="722"/>
      <c r="CS3091" s="722"/>
    </row>
    <row r="3092" spans="1:97" s="1376" customFormat="1">
      <c r="A3092" s="722"/>
      <c r="B3092" s="722"/>
      <c r="C3092" s="722"/>
      <c r="D3092" s="722"/>
      <c r="E3092" s="722"/>
      <c r="F3092" s="757"/>
      <c r="G3092" s="757"/>
      <c r="H3092" s="757"/>
      <c r="I3092" s="757"/>
      <c r="J3092" s="757"/>
      <c r="K3092" s="758"/>
      <c r="L3092" s="758"/>
      <c r="M3092" s="722"/>
      <c r="N3092" s="736"/>
      <c r="O3092" s="736"/>
      <c r="P3092" s="736"/>
      <c r="Q3092" s="736"/>
      <c r="R3092" s="736"/>
      <c r="S3092" s="736"/>
      <c r="T3092" s="736"/>
      <c r="U3092" s="736"/>
      <c r="BA3092" s="722"/>
      <c r="BB3092" s="722"/>
      <c r="BC3092" s="722"/>
      <c r="BD3092" s="722"/>
      <c r="BE3092" s="722"/>
      <c r="BF3092" s="722"/>
      <c r="BG3092" s="722"/>
      <c r="BH3092" s="722"/>
      <c r="BI3092" s="722"/>
      <c r="BJ3092" s="722"/>
      <c r="BK3092" s="722"/>
      <c r="BL3092" s="722"/>
      <c r="BM3092" s="722"/>
      <c r="BN3092" s="722"/>
      <c r="BO3092" s="722"/>
      <c r="BP3092" s="722"/>
      <c r="BQ3092" s="722"/>
      <c r="BR3092" s="722"/>
      <c r="BS3092" s="722"/>
      <c r="BT3092" s="722"/>
      <c r="BU3092" s="722"/>
      <c r="BV3092" s="722"/>
      <c r="BW3092" s="722"/>
      <c r="BX3092" s="722"/>
      <c r="BY3092" s="722"/>
      <c r="BZ3092" s="722"/>
      <c r="CA3092" s="722"/>
      <c r="CB3092" s="722"/>
      <c r="CC3092" s="722"/>
      <c r="CD3092" s="722"/>
      <c r="CE3092" s="722"/>
      <c r="CF3092" s="722"/>
      <c r="CG3092" s="722"/>
      <c r="CH3092" s="722"/>
      <c r="CI3092" s="722"/>
      <c r="CJ3092" s="722"/>
      <c r="CK3092" s="722"/>
      <c r="CL3092" s="722"/>
      <c r="CM3092" s="722"/>
      <c r="CN3092" s="722"/>
      <c r="CO3092" s="722"/>
      <c r="CP3092" s="722"/>
      <c r="CQ3092" s="722"/>
      <c r="CR3092" s="722"/>
      <c r="CS3092" s="722"/>
    </row>
    <row r="3093" spans="1:97" s="1376" customFormat="1">
      <c r="A3093" s="722"/>
      <c r="B3093" s="722"/>
      <c r="C3093" s="722"/>
      <c r="D3093" s="722"/>
      <c r="E3093" s="722"/>
      <c r="F3093" s="757"/>
      <c r="G3093" s="757"/>
      <c r="H3093" s="757"/>
      <c r="I3093" s="757"/>
      <c r="J3093" s="757"/>
      <c r="K3093" s="758"/>
      <c r="L3093" s="758"/>
      <c r="M3093" s="722"/>
      <c r="N3093" s="736"/>
      <c r="O3093" s="736"/>
      <c r="P3093" s="736"/>
      <c r="Q3093" s="736"/>
      <c r="R3093" s="736"/>
      <c r="S3093" s="736"/>
      <c r="T3093" s="736"/>
      <c r="U3093" s="736"/>
      <c r="BA3093" s="722"/>
      <c r="BB3093" s="722"/>
      <c r="BC3093" s="722"/>
      <c r="BD3093" s="722"/>
      <c r="BE3093" s="722"/>
      <c r="BF3093" s="722"/>
      <c r="BG3093" s="722"/>
      <c r="BH3093" s="722"/>
      <c r="BI3093" s="722"/>
      <c r="BJ3093" s="722"/>
      <c r="BK3093" s="722"/>
      <c r="BL3093" s="722"/>
      <c r="BM3093" s="722"/>
      <c r="BN3093" s="722"/>
      <c r="BO3093" s="722"/>
      <c r="BP3093" s="722"/>
      <c r="BQ3093" s="722"/>
      <c r="BR3093" s="722"/>
      <c r="BS3093" s="722"/>
      <c r="BT3093" s="722"/>
      <c r="BU3093" s="722"/>
      <c r="BV3093" s="722"/>
      <c r="BW3093" s="722"/>
      <c r="BX3093" s="722"/>
      <c r="BY3093" s="722"/>
      <c r="BZ3093" s="722"/>
      <c r="CA3093" s="722"/>
      <c r="CB3093" s="722"/>
      <c r="CC3093" s="722"/>
      <c r="CD3093" s="722"/>
      <c r="CE3093" s="722"/>
      <c r="CF3093" s="722"/>
      <c r="CG3093" s="722"/>
      <c r="CH3093" s="722"/>
      <c r="CI3093" s="722"/>
      <c r="CJ3093" s="722"/>
      <c r="CK3093" s="722"/>
      <c r="CL3093" s="722"/>
      <c r="CM3093" s="722"/>
      <c r="CN3093" s="722"/>
      <c r="CO3093" s="722"/>
      <c r="CP3093" s="722"/>
      <c r="CQ3093" s="722"/>
      <c r="CR3093" s="722"/>
      <c r="CS3093" s="722"/>
    </row>
    <row r="3094" spans="1:97" s="1376" customFormat="1">
      <c r="A3094" s="722"/>
      <c r="B3094" s="722"/>
      <c r="C3094" s="722"/>
      <c r="D3094" s="722"/>
      <c r="E3094" s="722"/>
      <c r="F3094" s="757"/>
      <c r="G3094" s="757"/>
      <c r="H3094" s="757"/>
      <c r="I3094" s="757"/>
      <c r="J3094" s="757"/>
      <c r="K3094" s="758"/>
      <c r="L3094" s="758"/>
      <c r="M3094" s="722"/>
      <c r="N3094" s="736"/>
      <c r="O3094" s="736"/>
      <c r="P3094" s="736"/>
      <c r="Q3094" s="736"/>
      <c r="R3094" s="736"/>
      <c r="S3094" s="736"/>
      <c r="T3094" s="736"/>
      <c r="U3094" s="736"/>
      <c r="BA3094" s="722"/>
      <c r="BB3094" s="722"/>
      <c r="BC3094" s="722"/>
      <c r="BD3094" s="722"/>
      <c r="BE3094" s="722"/>
      <c r="BF3094" s="722"/>
      <c r="BG3094" s="722"/>
      <c r="BH3094" s="722"/>
      <c r="BI3094" s="722"/>
      <c r="BJ3094" s="722"/>
      <c r="BK3094" s="722"/>
      <c r="BL3094" s="722"/>
      <c r="BM3094" s="722"/>
      <c r="BN3094" s="722"/>
      <c r="BO3094" s="722"/>
      <c r="BP3094" s="722"/>
      <c r="BQ3094" s="722"/>
      <c r="BR3094" s="722"/>
      <c r="BS3094" s="722"/>
      <c r="BT3094" s="722"/>
      <c r="BU3094" s="722"/>
      <c r="BV3094" s="722"/>
      <c r="BW3094" s="722"/>
      <c r="BX3094" s="722"/>
      <c r="BY3094" s="722"/>
      <c r="BZ3094" s="722"/>
      <c r="CA3094" s="722"/>
      <c r="CB3094" s="722"/>
      <c r="CC3094" s="722"/>
      <c r="CD3094" s="722"/>
      <c r="CE3094" s="722"/>
      <c r="CF3094" s="722"/>
      <c r="CG3094" s="722"/>
      <c r="CH3094" s="722"/>
      <c r="CI3094" s="722"/>
      <c r="CJ3094" s="722"/>
      <c r="CK3094" s="722"/>
      <c r="CL3094" s="722"/>
      <c r="CM3094" s="722"/>
      <c r="CN3094" s="722"/>
      <c r="CO3094" s="722"/>
      <c r="CP3094" s="722"/>
      <c r="CQ3094" s="722"/>
      <c r="CR3094" s="722"/>
      <c r="CS3094" s="722"/>
    </row>
    <row r="3095" spans="1:97" s="1376" customFormat="1">
      <c r="A3095" s="722"/>
      <c r="B3095" s="722"/>
      <c r="C3095" s="722"/>
      <c r="D3095" s="722"/>
      <c r="E3095" s="722"/>
      <c r="F3095" s="757"/>
      <c r="G3095" s="757"/>
      <c r="H3095" s="757"/>
      <c r="I3095" s="757"/>
      <c r="J3095" s="757"/>
      <c r="K3095" s="758"/>
      <c r="L3095" s="758"/>
      <c r="M3095" s="722"/>
      <c r="N3095" s="736"/>
      <c r="O3095" s="736"/>
      <c r="P3095" s="736"/>
      <c r="Q3095" s="736"/>
      <c r="R3095" s="736"/>
      <c r="S3095" s="736"/>
      <c r="T3095" s="736"/>
      <c r="U3095" s="736"/>
      <c r="BA3095" s="722"/>
      <c r="BB3095" s="722"/>
      <c r="BC3095" s="722"/>
      <c r="BD3095" s="722"/>
      <c r="BE3095" s="722"/>
      <c r="BF3095" s="722"/>
      <c r="BG3095" s="722"/>
      <c r="BH3095" s="722"/>
      <c r="BI3095" s="722"/>
      <c r="BJ3095" s="722"/>
      <c r="BK3095" s="722"/>
      <c r="BL3095" s="722"/>
      <c r="BM3095" s="722"/>
      <c r="BN3095" s="722"/>
      <c r="BO3095" s="722"/>
      <c r="BP3095" s="722"/>
      <c r="BQ3095" s="722"/>
      <c r="BR3095" s="722"/>
      <c r="BS3095" s="722"/>
      <c r="BT3095" s="722"/>
      <c r="BU3095" s="722"/>
      <c r="BV3095" s="722"/>
      <c r="BW3095" s="722"/>
      <c r="BX3095" s="722"/>
      <c r="BY3095" s="722"/>
      <c r="BZ3095" s="722"/>
      <c r="CA3095" s="722"/>
      <c r="CB3095" s="722"/>
      <c r="CC3095" s="722"/>
      <c r="CD3095" s="722"/>
      <c r="CE3095" s="722"/>
      <c r="CF3095" s="722"/>
      <c r="CG3095" s="722"/>
      <c r="CH3095" s="722"/>
      <c r="CI3095" s="722"/>
      <c r="CJ3095" s="722"/>
      <c r="CK3095" s="722"/>
      <c r="CL3095" s="722"/>
      <c r="CM3095" s="722"/>
      <c r="CN3095" s="722"/>
      <c r="CO3095" s="722"/>
      <c r="CP3095" s="722"/>
      <c r="CQ3095" s="722"/>
      <c r="CR3095" s="722"/>
      <c r="CS3095" s="722"/>
    </row>
    <row r="3096" spans="1:97" s="1376" customFormat="1">
      <c r="A3096" s="722"/>
      <c r="B3096" s="722"/>
      <c r="C3096" s="722"/>
      <c r="D3096" s="722"/>
      <c r="E3096" s="722"/>
      <c r="F3096" s="757"/>
      <c r="G3096" s="757"/>
      <c r="H3096" s="757"/>
      <c r="I3096" s="757"/>
      <c r="J3096" s="757"/>
      <c r="K3096" s="758"/>
      <c r="L3096" s="758"/>
      <c r="M3096" s="722"/>
      <c r="N3096" s="736"/>
      <c r="O3096" s="736"/>
      <c r="P3096" s="736"/>
      <c r="Q3096" s="736"/>
      <c r="R3096" s="736"/>
      <c r="S3096" s="736"/>
      <c r="T3096" s="736"/>
      <c r="U3096" s="736"/>
      <c r="BA3096" s="722"/>
      <c r="BB3096" s="722"/>
      <c r="BC3096" s="722"/>
      <c r="BD3096" s="722"/>
      <c r="BE3096" s="722"/>
      <c r="BF3096" s="722"/>
      <c r="BG3096" s="722"/>
      <c r="BH3096" s="722"/>
      <c r="BI3096" s="722"/>
      <c r="BJ3096" s="722"/>
      <c r="BK3096" s="722"/>
      <c r="BL3096" s="722"/>
      <c r="BM3096" s="722"/>
      <c r="BN3096" s="722"/>
      <c r="BO3096" s="722"/>
      <c r="BP3096" s="722"/>
      <c r="BQ3096" s="722"/>
      <c r="BR3096" s="722"/>
      <c r="BS3096" s="722"/>
      <c r="BT3096" s="722"/>
      <c r="BU3096" s="722"/>
      <c r="BV3096" s="722"/>
      <c r="BW3096" s="722"/>
      <c r="BX3096" s="722"/>
      <c r="BY3096" s="722"/>
      <c r="BZ3096" s="722"/>
      <c r="CA3096" s="722"/>
      <c r="CB3096" s="722"/>
      <c r="CC3096" s="722"/>
      <c r="CD3096" s="722"/>
      <c r="CE3096" s="722"/>
      <c r="CF3096" s="722"/>
      <c r="CG3096" s="722"/>
      <c r="CH3096" s="722"/>
      <c r="CI3096" s="722"/>
      <c r="CJ3096" s="722"/>
      <c r="CK3096" s="722"/>
      <c r="CL3096" s="722"/>
      <c r="CM3096" s="722"/>
      <c r="CN3096" s="722"/>
      <c r="CO3096" s="722"/>
      <c r="CP3096" s="722"/>
      <c r="CQ3096" s="722"/>
      <c r="CR3096" s="722"/>
      <c r="CS3096" s="722"/>
    </row>
    <row r="3097" spans="1:97" s="1376" customFormat="1">
      <c r="A3097" s="722"/>
      <c r="B3097" s="722"/>
      <c r="C3097" s="722"/>
      <c r="D3097" s="722"/>
      <c r="E3097" s="722"/>
      <c r="F3097" s="757"/>
      <c r="G3097" s="757"/>
      <c r="H3097" s="757"/>
      <c r="I3097" s="757"/>
      <c r="J3097" s="757"/>
      <c r="K3097" s="758"/>
      <c r="L3097" s="758"/>
      <c r="M3097" s="722"/>
      <c r="N3097" s="736"/>
      <c r="O3097" s="736"/>
      <c r="P3097" s="736"/>
      <c r="Q3097" s="736"/>
      <c r="R3097" s="736"/>
      <c r="S3097" s="736"/>
      <c r="T3097" s="736"/>
      <c r="U3097" s="736"/>
      <c r="BA3097" s="722"/>
      <c r="BB3097" s="722"/>
      <c r="BC3097" s="722"/>
      <c r="BD3097" s="722"/>
      <c r="BE3097" s="722"/>
      <c r="BF3097" s="722"/>
      <c r="BG3097" s="722"/>
      <c r="BH3097" s="722"/>
      <c r="BI3097" s="722"/>
      <c r="BJ3097" s="722"/>
      <c r="BK3097" s="722"/>
      <c r="BL3097" s="722"/>
      <c r="BM3097" s="722"/>
      <c r="BN3097" s="722"/>
      <c r="BO3097" s="722"/>
      <c r="BP3097" s="722"/>
      <c r="BQ3097" s="722"/>
      <c r="BR3097" s="722"/>
      <c r="BS3097" s="722"/>
      <c r="BT3097" s="722"/>
      <c r="BU3097" s="722"/>
      <c r="BV3097" s="722"/>
      <c r="BW3097" s="722"/>
      <c r="BX3097" s="722"/>
      <c r="BY3097" s="722"/>
      <c r="BZ3097" s="722"/>
      <c r="CA3097" s="722"/>
      <c r="CB3097" s="722"/>
      <c r="CC3097" s="722"/>
      <c r="CD3097" s="722"/>
      <c r="CE3097" s="722"/>
      <c r="CF3097" s="722"/>
      <c r="CG3097" s="722"/>
      <c r="CH3097" s="722"/>
      <c r="CI3097" s="722"/>
      <c r="CJ3097" s="722"/>
      <c r="CK3097" s="722"/>
      <c r="CL3097" s="722"/>
      <c r="CM3097" s="722"/>
      <c r="CN3097" s="722"/>
      <c r="CO3097" s="722"/>
      <c r="CP3097" s="722"/>
      <c r="CQ3097" s="722"/>
      <c r="CR3097" s="722"/>
      <c r="CS3097" s="722"/>
    </row>
    <row r="3098" spans="1:97" s="1376" customFormat="1">
      <c r="A3098" s="722"/>
      <c r="B3098" s="722"/>
      <c r="C3098" s="722"/>
      <c r="D3098" s="722"/>
      <c r="E3098" s="722"/>
      <c r="F3098" s="757"/>
      <c r="G3098" s="757"/>
      <c r="H3098" s="757"/>
      <c r="I3098" s="757"/>
      <c r="J3098" s="757"/>
      <c r="K3098" s="758"/>
      <c r="L3098" s="758"/>
      <c r="M3098" s="722"/>
      <c r="N3098" s="736"/>
      <c r="O3098" s="736"/>
      <c r="P3098" s="736"/>
      <c r="Q3098" s="736"/>
      <c r="R3098" s="736"/>
      <c r="S3098" s="736"/>
      <c r="T3098" s="736"/>
      <c r="U3098" s="736"/>
      <c r="BA3098" s="722"/>
      <c r="BB3098" s="722"/>
      <c r="BC3098" s="722"/>
      <c r="BD3098" s="722"/>
      <c r="BE3098" s="722"/>
      <c r="BF3098" s="722"/>
      <c r="BG3098" s="722"/>
      <c r="BH3098" s="722"/>
      <c r="BI3098" s="722"/>
      <c r="BJ3098" s="722"/>
      <c r="BK3098" s="722"/>
      <c r="BL3098" s="722"/>
      <c r="BM3098" s="722"/>
      <c r="BN3098" s="722"/>
      <c r="BO3098" s="722"/>
      <c r="BP3098" s="722"/>
      <c r="BQ3098" s="722"/>
      <c r="BR3098" s="722"/>
      <c r="BS3098" s="722"/>
      <c r="BT3098" s="722"/>
      <c r="BU3098" s="722"/>
      <c r="BV3098" s="722"/>
      <c r="BW3098" s="722"/>
      <c r="BX3098" s="722"/>
      <c r="BY3098" s="722"/>
      <c r="BZ3098" s="722"/>
      <c r="CA3098" s="722"/>
      <c r="CB3098" s="722"/>
      <c r="CC3098" s="722"/>
      <c r="CD3098" s="722"/>
      <c r="CE3098" s="722"/>
      <c r="CF3098" s="722"/>
      <c r="CG3098" s="722"/>
      <c r="CH3098" s="722"/>
      <c r="CI3098" s="722"/>
      <c r="CJ3098" s="722"/>
      <c r="CK3098" s="722"/>
      <c r="CL3098" s="722"/>
      <c r="CM3098" s="722"/>
      <c r="CN3098" s="722"/>
      <c r="CO3098" s="722"/>
      <c r="CP3098" s="722"/>
      <c r="CQ3098" s="722"/>
      <c r="CR3098" s="722"/>
      <c r="CS3098" s="722"/>
    </row>
    <row r="3099" spans="1:97" s="1376" customFormat="1">
      <c r="A3099" s="722"/>
      <c r="B3099" s="722"/>
      <c r="C3099" s="722"/>
      <c r="D3099" s="722"/>
      <c r="E3099" s="722"/>
      <c r="F3099" s="757"/>
      <c r="G3099" s="757"/>
      <c r="H3099" s="757"/>
      <c r="I3099" s="757"/>
      <c r="J3099" s="757"/>
      <c r="K3099" s="758"/>
      <c r="L3099" s="758"/>
      <c r="M3099" s="722"/>
      <c r="N3099" s="736"/>
      <c r="O3099" s="736"/>
      <c r="P3099" s="736"/>
      <c r="Q3099" s="736"/>
      <c r="R3099" s="736"/>
      <c r="S3099" s="736"/>
      <c r="T3099" s="736"/>
      <c r="U3099" s="736"/>
      <c r="BA3099" s="722"/>
      <c r="BB3099" s="722"/>
      <c r="BC3099" s="722"/>
      <c r="BD3099" s="722"/>
      <c r="BE3099" s="722"/>
      <c r="BF3099" s="722"/>
      <c r="BG3099" s="722"/>
      <c r="BH3099" s="722"/>
      <c r="BI3099" s="722"/>
      <c r="BJ3099" s="722"/>
      <c r="BK3099" s="722"/>
      <c r="BL3099" s="722"/>
      <c r="BM3099" s="722"/>
      <c r="BN3099" s="722"/>
      <c r="BO3099" s="722"/>
      <c r="BP3099" s="722"/>
      <c r="BQ3099" s="722"/>
      <c r="BR3099" s="722"/>
      <c r="BS3099" s="722"/>
      <c r="BT3099" s="722"/>
      <c r="BU3099" s="722"/>
      <c r="BV3099" s="722"/>
      <c r="BW3099" s="722"/>
      <c r="BX3099" s="722"/>
      <c r="BY3099" s="722"/>
      <c r="BZ3099" s="722"/>
      <c r="CA3099" s="722"/>
      <c r="CB3099" s="722"/>
      <c r="CC3099" s="722"/>
      <c r="CD3099" s="722"/>
      <c r="CE3099" s="722"/>
      <c r="CF3099" s="722"/>
      <c r="CG3099" s="722"/>
      <c r="CH3099" s="722"/>
      <c r="CI3099" s="722"/>
      <c r="CJ3099" s="722"/>
      <c r="CK3099" s="722"/>
      <c r="CL3099" s="722"/>
      <c r="CM3099" s="722"/>
      <c r="CN3099" s="722"/>
      <c r="CO3099" s="722"/>
      <c r="CP3099" s="722"/>
      <c r="CQ3099" s="722"/>
      <c r="CR3099" s="722"/>
      <c r="CS3099" s="722"/>
    </row>
    <row r="3100" spans="1:97" s="1376" customFormat="1">
      <c r="A3100" s="722"/>
      <c r="B3100" s="722"/>
      <c r="C3100" s="722"/>
      <c r="D3100" s="722"/>
      <c r="E3100" s="722"/>
      <c r="F3100" s="757"/>
      <c r="G3100" s="757"/>
      <c r="H3100" s="757"/>
      <c r="I3100" s="757"/>
      <c r="J3100" s="757"/>
      <c r="K3100" s="758"/>
      <c r="L3100" s="758"/>
      <c r="M3100" s="722"/>
      <c r="N3100" s="736"/>
      <c r="O3100" s="736"/>
      <c r="P3100" s="736"/>
      <c r="Q3100" s="736"/>
      <c r="R3100" s="736"/>
      <c r="S3100" s="736"/>
      <c r="T3100" s="736"/>
      <c r="U3100" s="736"/>
      <c r="BA3100" s="722"/>
      <c r="BB3100" s="722"/>
      <c r="BC3100" s="722"/>
      <c r="BD3100" s="722"/>
      <c r="BE3100" s="722"/>
      <c r="BF3100" s="722"/>
      <c r="BG3100" s="722"/>
      <c r="BH3100" s="722"/>
      <c r="BI3100" s="722"/>
      <c r="BJ3100" s="722"/>
      <c r="BK3100" s="722"/>
      <c r="BL3100" s="722"/>
      <c r="BM3100" s="722"/>
      <c r="BN3100" s="722"/>
      <c r="BO3100" s="722"/>
      <c r="BP3100" s="722"/>
      <c r="BQ3100" s="722"/>
      <c r="BR3100" s="722"/>
      <c r="BS3100" s="722"/>
      <c r="BT3100" s="722"/>
      <c r="BU3100" s="722"/>
      <c r="BV3100" s="722"/>
      <c r="BW3100" s="722"/>
      <c r="BX3100" s="722"/>
      <c r="BY3100" s="722"/>
      <c r="BZ3100" s="722"/>
      <c r="CA3100" s="722"/>
      <c r="CB3100" s="722"/>
      <c r="CC3100" s="722"/>
      <c r="CD3100" s="722"/>
      <c r="CE3100" s="722"/>
      <c r="CF3100" s="722"/>
      <c r="CG3100" s="722"/>
      <c r="CH3100" s="722"/>
      <c r="CI3100" s="722"/>
      <c r="CJ3100" s="722"/>
      <c r="CK3100" s="722"/>
      <c r="CL3100" s="722"/>
      <c r="CM3100" s="722"/>
      <c r="CN3100" s="722"/>
      <c r="CO3100" s="722"/>
      <c r="CP3100" s="722"/>
      <c r="CQ3100" s="722"/>
      <c r="CR3100" s="722"/>
      <c r="CS3100" s="722"/>
    </row>
    <row r="3101" spans="1:97" s="1376" customFormat="1">
      <c r="A3101" s="722"/>
      <c r="B3101" s="722"/>
      <c r="C3101" s="722"/>
      <c r="D3101" s="722"/>
      <c r="E3101" s="722"/>
      <c r="F3101" s="757"/>
      <c r="G3101" s="757"/>
      <c r="H3101" s="757"/>
      <c r="I3101" s="757"/>
      <c r="J3101" s="757"/>
      <c r="K3101" s="758"/>
      <c r="L3101" s="758"/>
      <c r="M3101" s="722"/>
      <c r="N3101" s="736"/>
      <c r="O3101" s="736"/>
      <c r="P3101" s="736"/>
      <c r="Q3101" s="736"/>
      <c r="R3101" s="736"/>
      <c r="S3101" s="736"/>
      <c r="T3101" s="736"/>
      <c r="U3101" s="736"/>
      <c r="BA3101" s="722"/>
      <c r="BB3101" s="722"/>
      <c r="BC3101" s="722"/>
      <c r="BD3101" s="722"/>
      <c r="BE3101" s="722"/>
      <c r="BF3101" s="722"/>
      <c r="BG3101" s="722"/>
      <c r="BH3101" s="722"/>
      <c r="BI3101" s="722"/>
      <c r="BJ3101" s="722"/>
      <c r="BK3101" s="722"/>
      <c r="BL3101" s="722"/>
      <c r="BM3101" s="722"/>
      <c r="BN3101" s="722"/>
      <c r="BO3101" s="722"/>
      <c r="BP3101" s="722"/>
      <c r="BQ3101" s="722"/>
      <c r="BR3101" s="722"/>
      <c r="BS3101" s="722"/>
      <c r="BT3101" s="722"/>
      <c r="BU3101" s="722"/>
      <c r="BV3101" s="722"/>
      <c r="BW3101" s="722"/>
      <c r="BX3101" s="722"/>
      <c r="BY3101" s="722"/>
      <c r="BZ3101" s="722"/>
      <c r="CA3101" s="722"/>
      <c r="CB3101" s="722"/>
      <c r="CC3101" s="722"/>
      <c r="CD3101" s="722"/>
      <c r="CE3101" s="722"/>
      <c r="CF3101" s="722"/>
      <c r="CG3101" s="722"/>
      <c r="CH3101" s="722"/>
      <c r="CI3101" s="722"/>
      <c r="CJ3101" s="722"/>
      <c r="CK3101" s="722"/>
      <c r="CL3101" s="722"/>
      <c r="CM3101" s="722"/>
      <c r="CN3101" s="722"/>
      <c r="CO3101" s="722"/>
      <c r="CP3101" s="722"/>
      <c r="CQ3101" s="722"/>
      <c r="CR3101" s="722"/>
      <c r="CS3101" s="722"/>
    </row>
    <row r="3102" spans="1:97" s="1376" customFormat="1">
      <c r="A3102" s="722"/>
      <c r="B3102" s="722"/>
      <c r="C3102" s="722"/>
      <c r="D3102" s="722"/>
      <c r="E3102" s="722"/>
      <c r="F3102" s="757"/>
      <c r="G3102" s="757"/>
      <c r="H3102" s="757"/>
      <c r="I3102" s="757"/>
      <c r="J3102" s="757"/>
      <c r="K3102" s="758"/>
      <c r="L3102" s="758"/>
      <c r="M3102" s="722"/>
      <c r="N3102" s="736"/>
      <c r="O3102" s="736"/>
      <c r="P3102" s="736"/>
      <c r="Q3102" s="736"/>
      <c r="R3102" s="736"/>
      <c r="S3102" s="736"/>
      <c r="T3102" s="736"/>
      <c r="U3102" s="736"/>
      <c r="BA3102" s="722"/>
      <c r="BB3102" s="722"/>
      <c r="BC3102" s="722"/>
      <c r="BD3102" s="722"/>
      <c r="BE3102" s="722"/>
      <c r="BF3102" s="722"/>
      <c r="BG3102" s="722"/>
      <c r="BH3102" s="722"/>
      <c r="BI3102" s="722"/>
      <c r="BJ3102" s="722"/>
      <c r="BK3102" s="722"/>
      <c r="BL3102" s="722"/>
      <c r="BM3102" s="722"/>
      <c r="BN3102" s="722"/>
      <c r="BO3102" s="722"/>
      <c r="BP3102" s="722"/>
      <c r="BQ3102" s="722"/>
      <c r="BR3102" s="722"/>
      <c r="BS3102" s="722"/>
      <c r="BT3102" s="722"/>
      <c r="BU3102" s="722"/>
      <c r="BV3102" s="722"/>
      <c r="BW3102" s="722"/>
      <c r="BX3102" s="722"/>
      <c r="BY3102" s="722"/>
      <c r="BZ3102" s="722"/>
      <c r="CA3102" s="722"/>
      <c r="CB3102" s="722"/>
      <c r="CC3102" s="722"/>
      <c r="CD3102" s="722"/>
      <c r="CE3102" s="722"/>
      <c r="CF3102" s="722"/>
      <c r="CG3102" s="722"/>
      <c r="CH3102" s="722"/>
      <c r="CI3102" s="722"/>
      <c r="CJ3102" s="722"/>
      <c r="CK3102" s="722"/>
      <c r="CL3102" s="722"/>
      <c r="CM3102" s="722"/>
      <c r="CN3102" s="722"/>
      <c r="CO3102" s="722"/>
      <c r="CP3102" s="722"/>
      <c r="CQ3102" s="722"/>
      <c r="CR3102" s="722"/>
      <c r="CS3102" s="722"/>
    </row>
    <row r="3103" spans="1:97" s="1376" customFormat="1">
      <c r="A3103" s="722"/>
      <c r="B3103" s="722"/>
      <c r="C3103" s="722"/>
      <c r="D3103" s="722"/>
      <c r="E3103" s="722"/>
      <c r="F3103" s="757"/>
      <c r="G3103" s="757"/>
      <c r="H3103" s="757"/>
      <c r="I3103" s="757"/>
      <c r="J3103" s="757"/>
      <c r="K3103" s="758"/>
      <c r="L3103" s="758"/>
      <c r="M3103" s="722"/>
      <c r="N3103" s="736"/>
      <c r="O3103" s="736"/>
      <c r="P3103" s="736"/>
      <c r="Q3103" s="736"/>
      <c r="R3103" s="736"/>
      <c r="S3103" s="736"/>
      <c r="T3103" s="736"/>
      <c r="U3103" s="736"/>
      <c r="BA3103" s="722"/>
      <c r="BB3103" s="722"/>
      <c r="BC3103" s="722"/>
      <c r="BD3103" s="722"/>
      <c r="BE3103" s="722"/>
      <c r="BF3103" s="722"/>
      <c r="BG3103" s="722"/>
      <c r="BH3103" s="722"/>
      <c r="BI3103" s="722"/>
      <c r="BJ3103" s="722"/>
      <c r="BK3103" s="722"/>
      <c r="BL3103" s="722"/>
      <c r="BM3103" s="722"/>
      <c r="BN3103" s="722"/>
      <c r="BO3103" s="722"/>
      <c r="BP3103" s="722"/>
      <c r="BQ3103" s="722"/>
      <c r="BR3103" s="722"/>
      <c r="BS3103" s="722"/>
      <c r="BT3103" s="722"/>
      <c r="BU3103" s="722"/>
      <c r="BV3103" s="722"/>
      <c r="BW3103" s="722"/>
      <c r="BX3103" s="722"/>
      <c r="BY3103" s="722"/>
      <c r="BZ3103" s="722"/>
      <c r="CA3103" s="722"/>
      <c r="CB3103" s="722"/>
      <c r="CC3103" s="722"/>
      <c r="CD3103" s="722"/>
      <c r="CE3103" s="722"/>
      <c r="CF3103" s="722"/>
      <c r="CG3103" s="722"/>
      <c r="CH3103" s="722"/>
      <c r="CI3103" s="722"/>
      <c r="CJ3103" s="722"/>
      <c r="CK3103" s="722"/>
      <c r="CL3103" s="722"/>
      <c r="CM3103" s="722"/>
      <c r="CN3103" s="722"/>
      <c r="CO3103" s="722"/>
      <c r="CP3103" s="722"/>
      <c r="CQ3103" s="722"/>
      <c r="CR3103" s="722"/>
      <c r="CS3103" s="722"/>
    </row>
    <row r="3104" spans="1:97" s="1376" customFormat="1">
      <c r="A3104" s="722"/>
      <c r="B3104" s="722"/>
      <c r="C3104" s="722"/>
      <c r="D3104" s="722"/>
      <c r="E3104" s="722"/>
      <c r="F3104" s="757"/>
      <c r="G3104" s="757"/>
      <c r="H3104" s="757"/>
      <c r="I3104" s="757"/>
      <c r="J3104" s="757"/>
      <c r="K3104" s="758"/>
      <c r="L3104" s="758"/>
      <c r="M3104" s="722"/>
      <c r="N3104" s="736"/>
      <c r="O3104" s="736"/>
      <c r="P3104" s="736"/>
      <c r="Q3104" s="736"/>
      <c r="R3104" s="736"/>
      <c r="S3104" s="736"/>
      <c r="T3104" s="736"/>
      <c r="U3104" s="736"/>
      <c r="BA3104" s="722"/>
      <c r="BB3104" s="722"/>
      <c r="BC3104" s="722"/>
      <c r="BD3104" s="722"/>
      <c r="BE3104" s="722"/>
      <c r="BF3104" s="722"/>
      <c r="BG3104" s="722"/>
      <c r="BH3104" s="722"/>
      <c r="BI3104" s="722"/>
      <c r="BJ3104" s="722"/>
      <c r="BK3104" s="722"/>
      <c r="BL3104" s="722"/>
      <c r="BM3104" s="722"/>
      <c r="BN3104" s="722"/>
      <c r="BO3104" s="722"/>
      <c r="BP3104" s="722"/>
      <c r="BQ3104" s="722"/>
      <c r="BR3104" s="722"/>
      <c r="BS3104" s="722"/>
      <c r="BT3104" s="722"/>
      <c r="BU3104" s="722"/>
      <c r="BV3104" s="722"/>
      <c r="BW3104" s="722"/>
      <c r="BX3104" s="722"/>
      <c r="BY3104" s="722"/>
      <c r="BZ3104" s="722"/>
      <c r="CA3104" s="722"/>
      <c r="CB3104" s="722"/>
      <c r="CC3104" s="722"/>
      <c r="CD3104" s="722"/>
      <c r="CE3104" s="722"/>
      <c r="CF3104" s="722"/>
      <c r="CG3104" s="722"/>
      <c r="CH3104" s="722"/>
      <c r="CI3104" s="722"/>
      <c r="CJ3104" s="722"/>
      <c r="CK3104" s="722"/>
      <c r="CL3104" s="722"/>
      <c r="CM3104" s="722"/>
      <c r="CN3104" s="722"/>
      <c r="CO3104" s="722"/>
      <c r="CP3104" s="722"/>
      <c r="CQ3104" s="722"/>
      <c r="CR3104" s="722"/>
      <c r="CS3104" s="722"/>
    </row>
    <row r="3105" spans="1:97" s="1376" customFormat="1">
      <c r="A3105" s="722"/>
      <c r="B3105" s="722"/>
      <c r="C3105" s="722"/>
      <c r="D3105" s="722"/>
      <c r="E3105" s="722"/>
      <c r="F3105" s="757"/>
      <c r="G3105" s="757"/>
      <c r="H3105" s="757"/>
      <c r="I3105" s="757"/>
      <c r="J3105" s="757"/>
      <c r="K3105" s="758"/>
      <c r="L3105" s="758"/>
      <c r="M3105" s="722"/>
      <c r="N3105" s="736"/>
      <c r="O3105" s="736"/>
      <c r="P3105" s="736"/>
      <c r="Q3105" s="736"/>
      <c r="R3105" s="736"/>
      <c r="S3105" s="736"/>
      <c r="T3105" s="736"/>
      <c r="U3105" s="736"/>
      <c r="BA3105" s="722"/>
      <c r="BB3105" s="722"/>
      <c r="BC3105" s="722"/>
      <c r="BD3105" s="722"/>
      <c r="BE3105" s="722"/>
      <c r="BF3105" s="722"/>
      <c r="BG3105" s="722"/>
      <c r="BH3105" s="722"/>
      <c r="BI3105" s="722"/>
      <c r="BJ3105" s="722"/>
      <c r="BK3105" s="722"/>
      <c r="BL3105" s="722"/>
      <c r="BM3105" s="722"/>
      <c r="BN3105" s="722"/>
      <c r="BO3105" s="722"/>
      <c r="BP3105" s="722"/>
      <c r="BQ3105" s="722"/>
      <c r="BR3105" s="722"/>
      <c r="BS3105" s="722"/>
      <c r="BT3105" s="722"/>
      <c r="BU3105" s="722"/>
      <c r="BV3105" s="722"/>
      <c r="BW3105" s="722"/>
      <c r="BX3105" s="722"/>
      <c r="BY3105" s="722"/>
      <c r="BZ3105" s="722"/>
      <c r="CA3105" s="722"/>
      <c r="CB3105" s="722"/>
      <c r="CC3105" s="722"/>
      <c r="CD3105" s="722"/>
      <c r="CE3105" s="722"/>
      <c r="CF3105" s="722"/>
      <c r="CG3105" s="722"/>
      <c r="CH3105" s="722"/>
      <c r="CI3105" s="722"/>
      <c r="CJ3105" s="722"/>
      <c r="CK3105" s="722"/>
      <c r="CL3105" s="722"/>
      <c r="CM3105" s="722"/>
      <c r="CN3105" s="722"/>
      <c r="CO3105" s="722"/>
      <c r="CP3105" s="722"/>
      <c r="CQ3105" s="722"/>
      <c r="CR3105" s="722"/>
      <c r="CS3105" s="722"/>
    </row>
    <row r="3106" spans="1:97" s="1376" customFormat="1">
      <c r="A3106" s="722"/>
      <c r="B3106" s="722"/>
      <c r="C3106" s="722"/>
      <c r="D3106" s="722"/>
      <c r="E3106" s="722"/>
      <c r="F3106" s="757"/>
      <c r="G3106" s="757"/>
      <c r="H3106" s="757"/>
      <c r="I3106" s="757"/>
      <c r="J3106" s="757"/>
      <c r="K3106" s="758"/>
      <c r="L3106" s="758"/>
      <c r="M3106" s="722"/>
      <c r="N3106" s="736"/>
      <c r="O3106" s="736"/>
      <c r="P3106" s="736"/>
      <c r="Q3106" s="736"/>
      <c r="R3106" s="736"/>
      <c r="S3106" s="736"/>
      <c r="T3106" s="736"/>
      <c r="U3106" s="736"/>
      <c r="BA3106" s="722"/>
      <c r="BB3106" s="722"/>
      <c r="BC3106" s="722"/>
      <c r="BD3106" s="722"/>
      <c r="BE3106" s="722"/>
      <c r="BF3106" s="722"/>
      <c r="BG3106" s="722"/>
      <c r="BH3106" s="722"/>
      <c r="BI3106" s="722"/>
      <c r="BJ3106" s="722"/>
      <c r="BK3106" s="722"/>
      <c r="BL3106" s="722"/>
      <c r="BM3106" s="722"/>
      <c r="BN3106" s="722"/>
      <c r="BO3106" s="722"/>
      <c r="BP3106" s="722"/>
      <c r="BQ3106" s="722"/>
      <c r="BR3106" s="722"/>
      <c r="BS3106" s="722"/>
      <c r="BT3106" s="722"/>
      <c r="BU3106" s="722"/>
      <c r="BV3106" s="722"/>
      <c r="BW3106" s="722"/>
      <c r="BX3106" s="722"/>
      <c r="BY3106" s="722"/>
      <c r="BZ3106" s="722"/>
      <c r="CA3106" s="722"/>
      <c r="CB3106" s="722"/>
      <c r="CC3106" s="722"/>
      <c r="CD3106" s="722"/>
      <c r="CE3106" s="722"/>
      <c r="CF3106" s="722"/>
      <c r="CG3106" s="722"/>
      <c r="CH3106" s="722"/>
      <c r="CI3106" s="722"/>
      <c r="CJ3106" s="722"/>
      <c r="CK3106" s="722"/>
      <c r="CL3106" s="722"/>
      <c r="CM3106" s="722"/>
      <c r="CN3106" s="722"/>
      <c r="CO3106" s="722"/>
      <c r="CP3106" s="722"/>
      <c r="CQ3106" s="722"/>
      <c r="CR3106" s="722"/>
      <c r="CS3106" s="722"/>
    </row>
    <row r="3107" spans="1:97" s="1376" customFormat="1">
      <c r="A3107" s="722"/>
      <c r="B3107" s="722"/>
      <c r="C3107" s="722"/>
      <c r="D3107" s="722"/>
      <c r="E3107" s="722"/>
      <c r="F3107" s="757"/>
      <c r="G3107" s="757"/>
      <c r="H3107" s="757"/>
      <c r="I3107" s="757"/>
      <c r="J3107" s="757"/>
      <c r="K3107" s="758"/>
      <c r="L3107" s="758"/>
      <c r="M3107" s="722"/>
      <c r="N3107" s="736"/>
      <c r="O3107" s="736"/>
      <c r="P3107" s="736"/>
      <c r="Q3107" s="736"/>
      <c r="R3107" s="736"/>
      <c r="S3107" s="736"/>
      <c r="T3107" s="736"/>
      <c r="U3107" s="736"/>
      <c r="BA3107" s="722"/>
      <c r="BB3107" s="722"/>
      <c r="BC3107" s="722"/>
      <c r="BD3107" s="722"/>
      <c r="BE3107" s="722"/>
      <c r="BF3107" s="722"/>
      <c r="BG3107" s="722"/>
      <c r="BH3107" s="722"/>
      <c r="BI3107" s="722"/>
      <c r="BJ3107" s="722"/>
      <c r="BK3107" s="722"/>
      <c r="BL3107" s="722"/>
      <c r="BM3107" s="722"/>
      <c r="BN3107" s="722"/>
      <c r="BO3107" s="722"/>
      <c r="BP3107" s="722"/>
      <c r="BQ3107" s="722"/>
      <c r="BR3107" s="722"/>
      <c r="BS3107" s="722"/>
      <c r="BT3107" s="722"/>
      <c r="BU3107" s="722"/>
      <c r="BV3107" s="722"/>
      <c r="BW3107" s="722"/>
      <c r="BX3107" s="722"/>
      <c r="BY3107" s="722"/>
      <c r="BZ3107" s="722"/>
      <c r="CA3107" s="722"/>
      <c r="CB3107" s="722"/>
      <c r="CC3107" s="722"/>
      <c r="CD3107" s="722"/>
      <c r="CE3107" s="722"/>
      <c r="CF3107" s="722"/>
      <c r="CG3107" s="722"/>
      <c r="CH3107" s="722"/>
      <c r="CI3107" s="722"/>
      <c r="CJ3107" s="722"/>
      <c r="CK3107" s="722"/>
      <c r="CL3107" s="722"/>
      <c r="CM3107" s="722"/>
      <c r="CN3107" s="722"/>
      <c r="CO3107" s="722"/>
      <c r="CP3107" s="722"/>
      <c r="CQ3107" s="722"/>
      <c r="CR3107" s="722"/>
      <c r="CS3107" s="722"/>
    </row>
    <row r="3108" spans="1:97" s="1376" customFormat="1">
      <c r="A3108" s="722"/>
      <c r="B3108" s="722"/>
      <c r="C3108" s="722"/>
      <c r="D3108" s="722"/>
      <c r="E3108" s="722"/>
      <c r="F3108" s="757"/>
      <c r="G3108" s="757"/>
      <c r="H3108" s="757"/>
      <c r="I3108" s="757"/>
      <c r="J3108" s="757"/>
      <c r="K3108" s="758"/>
      <c r="L3108" s="758"/>
      <c r="M3108" s="722"/>
      <c r="N3108" s="736"/>
      <c r="O3108" s="736"/>
      <c r="P3108" s="736"/>
      <c r="Q3108" s="736"/>
      <c r="R3108" s="736"/>
      <c r="S3108" s="736"/>
      <c r="T3108" s="736"/>
      <c r="U3108" s="736"/>
      <c r="BA3108" s="722"/>
      <c r="BB3108" s="722"/>
      <c r="BC3108" s="722"/>
      <c r="BD3108" s="722"/>
      <c r="BE3108" s="722"/>
      <c r="BF3108" s="722"/>
      <c r="BG3108" s="722"/>
      <c r="BH3108" s="722"/>
      <c r="BI3108" s="722"/>
      <c r="BJ3108" s="722"/>
      <c r="BK3108" s="722"/>
      <c r="BL3108" s="722"/>
      <c r="BM3108" s="722"/>
      <c r="BN3108" s="722"/>
      <c r="BO3108" s="722"/>
      <c r="BP3108" s="722"/>
      <c r="BQ3108" s="722"/>
      <c r="BR3108" s="722"/>
      <c r="BS3108" s="722"/>
      <c r="BT3108" s="722"/>
      <c r="BU3108" s="722"/>
      <c r="BV3108" s="722"/>
      <c r="BW3108" s="722"/>
      <c r="BX3108" s="722"/>
      <c r="BY3108" s="722"/>
      <c r="BZ3108" s="722"/>
      <c r="CA3108" s="722"/>
      <c r="CB3108" s="722"/>
      <c r="CC3108" s="722"/>
      <c r="CD3108" s="722"/>
      <c r="CE3108" s="722"/>
      <c r="CF3108" s="722"/>
      <c r="CG3108" s="722"/>
      <c r="CH3108" s="722"/>
      <c r="CI3108" s="722"/>
      <c r="CJ3108" s="722"/>
      <c r="CK3108" s="722"/>
      <c r="CL3108" s="722"/>
      <c r="CM3108" s="722"/>
      <c r="CN3108" s="722"/>
      <c r="CO3108" s="722"/>
      <c r="CP3108" s="722"/>
      <c r="CQ3108" s="722"/>
      <c r="CR3108" s="722"/>
      <c r="CS3108" s="722"/>
    </row>
    <row r="3109" spans="1:97" s="1376" customFormat="1">
      <c r="A3109" s="722"/>
      <c r="B3109" s="722"/>
      <c r="C3109" s="722"/>
      <c r="D3109" s="722"/>
      <c r="E3109" s="722"/>
      <c r="F3109" s="757"/>
      <c r="G3109" s="757"/>
      <c r="H3109" s="757"/>
      <c r="I3109" s="757"/>
      <c r="J3109" s="757"/>
      <c r="K3109" s="758"/>
      <c r="L3109" s="758"/>
      <c r="M3109" s="722"/>
      <c r="N3109" s="736"/>
      <c r="O3109" s="736"/>
      <c r="P3109" s="736"/>
      <c r="Q3109" s="736"/>
      <c r="R3109" s="736"/>
      <c r="S3109" s="736"/>
      <c r="T3109" s="736"/>
      <c r="U3109" s="736"/>
      <c r="BA3109" s="722"/>
      <c r="BB3109" s="722"/>
      <c r="BC3109" s="722"/>
      <c r="BD3109" s="722"/>
      <c r="BE3109" s="722"/>
      <c r="BF3109" s="722"/>
      <c r="BG3109" s="722"/>
      <c r="BH3109" s="722"/>
      <c r="BI3109" s="722"/>
      <c r="BJ3109" s="722"/>
      <c r="BK3109" s="722"/>
      <c r="BL3109" s="722"/>
      <c r="BM3109" s="722"/>
      <c r="BN3109" s="722"/>
      <c r="BO3109" s="722"/>
      <c r="BP3109" s="722"/>
      <c r="BQ3109" s="722"/>
      <c r="BR3109" s="722"/>
      <c r="BS3109" s="722"/>
      <c r="BT3109" s="722"/>
      <c r="BU3109" s="722"/>
      <c r="BV3109" s="722"/>
      <c r="BW3109" s="722"/>
      <c r="BX3109" s="722"/>
      <c r="BY3109" s="722"/>
      <c r="BZ3109" s="722"/>
      <c r="CA3109" s="722"/>
      <c r="CB3109" s="722"/>
      <c r="CC3109" s="722"/>
      <c r="CD3109" s="722"/>
      <c r="CE3109" s="722"/>
      <c r="CF3109" s="722"/>
      <c r="CG3109" s="722"/>
      <c r="CH3109" s="722"/>
      <c r="CI3109" s="722"/>
      <c r="CJ3109" s="722"/>
      <c r="CK3109" s="722"/>
      <c r="CL3109" s="722"/>
      <c r="CM3109" s="722"/>
      <c r="CN3109" s="722"/>
      <c r="CO3109" s="722"/>
      <c r="CP3109" s="722"/>
      <c r="CQ3109" s="722"/>
      <c r="CR3109" s="722"/>
      <c r="CS3109" s="722"/>
    </row>
    <row r="3110" spans="1:97" s="1376" customFormat="1">
      <c r="A3110" s="722"/>
      <c r="B3110" s="722"/>
      <c r="C3110" s="722"/>
      <c r="D3110" s="722"/>
      <c r="E3110" s="722"/>
      <c r="F3110" s="757"/>
      <c r="G3110" s="757"/>
      <c r="H3110" s="757"/>
      <c r="I3110" s="757"/>
      <c r="J3110" s="757"/>
      <c r="K3110" s="758"/>
      <c r="L3110" s="758"/>
      <c r="M3110" s="722"/>
      <c r="N3110" s="736"/>
      <c r="O3110" s="736"/>
      <c r="P3110" s="736"/>
      <c r="Q3110" s="736"/>
      <c r="R3110" s="736"/>
      <c r="S3110" s="736"/>
      <c r="T3110" s="736"/>
      <c r="U3110" s="736"/>
      <c r="BA3110" s="722"/>
      <c r="BB3110" s="722"/>
      <c r="BC3110" s="722"/>
      <c r="BD3110" s="722"/>
      <c r="BE3110" s="722"/>
      <c r="BF3110" s="722"/>
      <c r="BG3110" s="722"/>
      <c r="BH3110" s="722"/>
      <c r="BI3110" s="722"/>
      <c r="BJ3110" s="722"/>
      <c r="BK3110" s="722"/>
      <c r="BL3110" s="722"/>
      <c r="BM3110" s="722"/>
      <c r="BN3110" s="722"/>
      <c r="BO3110" s="722"/>
      <c r="BP3110" s="722"/>
      <c r="BQ3110" s="722"/>
      <c r="BR3110" s="722"/>
      <c r="BS3110" s="722"/>
      <c r="BT3110" s="722"/>
      <c r="BU3110" s="722"/>
      <c r="BV3110" s="722"/>
      <c r="BW3110" s="722"/>
      <c r="BX3110" s="722"/>
      <c r="BY3110" s="722"/>
      <c r="BZ3110" s="722"/>
      <c r="CA3110" s="722"/>
      <c r="CB3110" s="722"/>
      <c r="CC3110" s="722"/>
      <c r="CD3110" s="722"/>
      <c r="CE3110" s="722"/>
      <c r="CF3110" s="722"/>
      <c r="CG3110" s="722"/>
      <c r="CH3110" s="722"/>
      <c r="CI3110" s="722"/>
      <c r="CJ3110" s="722"/>
      <c r="CK3110" s="722"/>
      <c r="CL3110" s="722"/>
      <c r="CM3110" s="722"/>
      <c r="CN3110" s="722"/>
      <c r="CO3110" s="722"/>
      <c r="CP3110" s="722"/>
      <c r="CQ3110" s="722"/>
      <c r="CR3110" s="722"/>
      <c r="CS3110" s="722"/>
    </row>
    <row r="3111" spans="1:97" s="1376" customFormat="1">
      <c r="A3111" s="722"/>
      <c r="B3111" s="722"/>
      <c r="C3111" s="722"/>
      <c r="D3111" s="722"/>
      <c r="E3111" s="722"/>
      <c r="F3111" s="757"/>
      <c r="G3111" s="757"/>
      <c r="H3111" s="757"/>
      <c r="I3111" s="757"/>
      <c r="J3111" s="757"/>
      <c r="K3111" s="758"/>
      <c r="L3111" s="758"/>
      <c r="M3111" s="722"/>
      <c r="N3111" s="736"/>
      <c r="O3111" s="736"/>
      <c r="P3111" s="736"/>
      <c r="Q3111" s="736"/>
      <c r="R3111" s="736"/>
      <c r="S3111" s="736"/>
      <c r="T3111" s="736"/>
      <c r="U3111" s="736"/>
      <c r="BA3111" s="722"/>
      <c r="BB3111" s="722"/>
      <c r="BC3111" s="722"/>
      <c r="BD3111" s="722"/>
      <c r="BE3111" s="722"/>
      <c r="BF3111" s="722"/>
      <c r="BG3111" s="722"/>
      <c r="BH3111" s="722"/>
      <c r="BI3111" s="722"/>
      <c r="BJ3111" s="722"/>
      <c r="BK3111" s="722"/>
      <c r="BL3111" s="722"/>
      <c r="BM3111" s="722"/>
      <c r="BN3111" s="722"/>
      <c r="BO3111" s="722"/>
      <c r="BP3111" s="722"/>
      <c r="BQ3111" s="722"/>
      <c r="BR3111" s="722"/>
      <c r="BS3111" s="722"/>
      <c r="BT3111" s="722"/>
      <c r="BU3111" s="722"/>
      <c r="BV3111" s="722"/>
      <c r="BW3111" s="722"/>
      <c r="BX3111" s="722"/>
      <c r="BY3111" s="722"/>
      <c r="BZ3111" s="722"/>
      <c r="CA3111" s="722"/>
      <c r="CB3111" s="722"/>
      <c r="CC3111" s="722"/>
      <c r="CD3111" s="722"/>
      <c r="CE3111" s="722"/>
      <c r="CF3111" s="722"/>
      <c r="CG3111" s="722"/>
      <c r="CH3111" s="722"/>
      <c r="CI3111" s="722"/>
      <c r="CJ3111" s="722"/>
      <c r="CK3111" s="722"/>
      <c r="CL3111" s="722"/>
      <c r="CM3111" s="722"/>
      <c r="CN3111" s="722"/>
      <c r="CO3111" s="722"/>
      <c r="CP3111" s="722"/>
      <c r="CQ3111" s="722"/>
      <c r="CR3111" s="722"/>
      <c r="CS3111" s="722"/>
    </row>
    <row r="3112" spans="1:97" s="1376" customFormat="1">
      <c r="A3112" s="722"/>
      <c r="B3112" s="722"/>
      <c r="C3112" s="722"/>
      <c r="D3112" s="722"/>
      <c r="E3112" s="722"/>
      <c r="F3112" s="757"/>
      <c r="G3112" s="757"/>
      <c r="H3112" s="757"/>
      <c r="I3112" s="757"/>
      <c r="J3112" s="757"/>
      <c r="K3112" s="758"/>
      <c r="L3112" s="758"/>
      <c r="M3112" s="722"/>
      <c r="N3112" s="736"/>
      <c r="O3112" s="736"/>
      <c r="P3112" s="736"/>
      <c r="Q3112" s="736"/>
      <c r="R3112" s="736"/>
      <c r="S3112" s="736"/>
      <c r="T3112" s="736"/>
      <c r="U3112" s="736"/>
      <c r="BA3112" s="722"/>
      <c r="BB3112" s="722"/>
      <c r="BC3112" s="722"/>
      <c r="BD3112" s="722"/>
      <c r="BE3112" s="722"/>
      <c r="BF3112" s="722"/>
      <c r="BG3112" s="722"/>
      <c r="BH3112" s="722"/>
      <c r="BI3112" s="722"/>
      <c r="BJ3112" s="722"/>
      <c r="BK3112" s="722"/>
      <c r="BL3112" s="722"/>
      <c r="BM3112" s="722"/>
      <c r="BN3112" s="722"/>
      <c r="BO3112" s="722"/>
      <c r="BP3112" s="722"/>
      <c r="BQ3112" s="722"/>
      <c r="BR3112" s="722"/>
      <c r="BS3112" s="722"/>
      <c r="BT3112" s="722"/>
      <c r="BU3112" s="722"/>
      <c r="BV3112" s="722"/>
      <c r="BW3112" s="722"/>
      <c r="BX3112" s="722"/>
      <c r="BY3112" s="722"/>
      <c r="BZ3112" s="722"/>
      <c r="CA3112" s="722"/>
      <c r="CB3112" s="722"/>
      <c r="CC3112" s="722"/>
      <c r="CD3112" s="722"/>
      <c r="CE3112" s="722"/>
      <c r="CF3112" s="722"/>
      <c r="CG3112" s="722"/>
      <c r="CH3112" s="722"/>
      <c r="CI3112" s="722"/>
      <c r="CJ3112" s="722"/>
      <c r="CK3112" s="722"/>
      <c r="CL3112" s="722"/>
      <c r="CM3112" s="722"/>
      <c r="CN3112" s="722"/>
      <c r="CO3112" s="722"/>
      <c r="CP3112" s="722"/>
      <c r="CQ3112" s="722"/>
      <c r="CR3112" s="722"/>
      <c r="CS3112" s="722"/>
    </row>
    <row r="3113" spans="1:97" s="1376" customFormat="1">
      <c r="A3113" s="722"/>
      <c r="B3113" s="722"/>
      <c r="C3113" s="722"/>
      <c r="D3113" s="722"/>
      <c r="E3113" s="722"/>
      <c r="F3113" s="757"/>
      <c r="G3113" s="757"/>
      <c r="H3113" s="757"/>
      <c r="I3113" s="757"/>
      <c r="J3113" s="757"/>
      <c r="K3113" s="758"/>
      <c r="L3113" s="758"/>
      <c r="M3113" s="722"/>
      <c r="N3113" s="736"/>
      <c r="O3113" s="736"/>
      <c r="P3113" s="736"/>
      <c r="Q3113" s="736"/>
      <c r="R3113" s="736"/>
      <c r="S3113" s="736"/>
      <c r="T3113" s="736"/>
      <c r="U3113" s="736"/>
      <c r="BA3113" s="722"/>
      <c r="BB3113" s="722"/>
      <c r="BC3113" s="722"/>
      <c r="BD3113" s="722"/>
      <c r="BE3113" s="722"/>
      <c r="BF3113" s="722"/>
      <c r="BG3113" s="722"/>
      <c r="BH3113" s="722"/>
      <c r="BI3113" s="722"/>
      <c r="BJ3113" s="722"/>
      <c r="BK3113" s="722"/>
      <c r="BL3113" s="722"/>
      <c r="BM3113" s="722"/>
      <c r="BN3113" s="722"/>
      <c r="BO3113" s="722"/>
      <c r="BP3113" s="722"/>
      <c r="BQ3113" s="722"/>
      <c r="BR3113" s="722"/>
      <c r="BS3113" s="722"/>
      <c r="BT3113" s="722"/>
      <c r="BU3113" s="722"/>
      <c r="BV3113" s="722"/>
      <c r="BW3113" s="722"/>
      <c r="BX3113" s="722"/>
      <c r="BY3113" s="722"/>
      <c r="BZ3113" s="722"/>
      <c r="CA3113" s="722"/>
      <c r="CB3113" s="722"/>
      <c r="CC3113" s="722"/>
      <c r="CD3113" s="722"/>
      <c r="CE3113" s="722"/>
      <c r="CF3113" s="722"/>
      <c r="CG3113" s="722"/>
      <c r="CH3113" s="722"/>
      <c r="CI3113" s="722"/>
      <c r="CJ3113" s="722"/>
      <c r="CK3113" s="722"/>
      <c r="CL3113" s="722"/>
      <c r="CM3113" s="722"/>
      <c r="CN3113" s="722"/>
      <c r="CO3113" s="722"/>
      <c r="CP3113" s="722"/>
      <c r="CQ3113" s="722"/>
      <c r="CR3113" s="722"/>
      <c r="CS3113" s="722"/>
    </row>
    <row r="3114" spans="1:97" s="1376" customFormat="1">
      <c r="A3114" s="722"/>
      <c r="B3114" s="722"/>
      <c r="C3114" s="722"/>
      <c r="D3114" s="722"/>
      <c r="E3114" s="722"/>
      <c r="F3114" s="757"/>
      <c r="G3114" s="757"/>
      <c r="H3114" s="757"/>
      <c r="I3114" s="757"/>
      <c r="J3114" s="757"/>
      <c r="K3114" s="758"/>
      <c r="L3114" s="758"/>
      <c r="M3114" s="722"/>
      <c r="N3114" s="736"/>
      <c r="O3114" s="736"/>
      <c r="P3114" s="736"/>
      <c r="Q3114" s="736"/>
      <c r="R3114" s="736"/>
      <c r="S3114" s="736"/>
      <c r="T3114" s="736"/>
      <c r="U3114" s="736"/>
      <c r="BA3114" s="722"/>
      <c r="BB3114" s="722"/>
      <c r="BC3114" s="722"/>
      <c r="BD3114" s="722"/>
      <c r="BE3114" s="722"/>
      <c r="BF3114" s="722"/>
      <c r="BG3114" s="722"/>
      <c r="BH3114" s="722"/>
      <c r="BI3114" s="722"/>
      <c r="BJ3114" s="722"/>
      <c r="BK3114" s="722"/>
      <c r="BL3114" s="722"/>
      <c r="BM3114" s="722"/>
      <c r="BN3114" s="722"/>
      <c r="BO3114" s="722"/>
      <c r="BP3114" s="722"/>
      <c r="BQ3114" s="722"/>
      <c r="BR3114" s="722"/>
      <c r="BS3114" s="722"/>
      <c r="BT3114" s="722"/>
      <c r="BU3114" s="722"/>
      <c r="BV3114" s="722"/>
      <c r="BW3114" s="722"/>
      <c r="BX3114" s="722"/>
      <c r="BY3114" s="722"/>
      <c r="BZ3114" s="722"/>
      <c r="CA3114" s="722"/>
      <c r="CB3114" s="722"/>
      <c r="CC3114" s="722"/>
      <c r="CD3114" s="722"/>
      <c r="CE3114" s="722"/>
      <c r="CF3114" s="722"/>
      <c r="CG3114" s="722"/>
      <c r="CH3114" s="722"/>
      <c r="CI3114" s="722"/>
      <c r="CJ3114" s="722"/>
      <c r="CK3114" s="722"/>
      <c r="CL3114" s="722"/>
      <c r="CM3114" s="722"/>
      <c r="CN3114" s="722"/>
      <c r="CO3114" s="722"/>
      <c r="CP3114" s="722"/>
      <c r="CQ3114" s="722"/>
      <c r="CR3114" s="722"/>
      <c r="CS3114" s="722"/>
    </row>
    <row r="3115" spans="1:97" s="1376" customFormat="1">
      <c r="A3115" s="722"/>
      <c r="B3115" s="722"/>
      <c r="C3115" s="722"/>
      <c r="D3115" s="722"/>
      <c r="E3115" s="722"/>
      <c r="F3115" s="757"/>
      <c r="G3115" s="757"/>
      <c r="H3115" s="757"/>
      <c r="I3115" s="757"/>
      <c r="J3115" s="757"/>
      <c r="K3115" s="758"/>
      <c r="L3115" s="758"/>
      <c r="M3115" s="722"/>
      <c r="N3115" s="736"/>
      <c r="O3115" s="736"/>
      <c r="P3115" s="736"/>
      <c r="Q3115" s="736"/>
      <c r="R3115" s="736"/>
      <c r="S3115" s="736"/>
      <c r="T3115" s="736"/>
      <c r="U3115" s="736"/>
      <c r="BA3115" s="722"/>
      <c r="BB3115" s="722"/>
      <c r="BC3115" s="722"/>
      <c r="BD3115" s="722"/>
      <c r="BE3115" s="722"/>
      <c r="BF3115" s="722"/>
      <c r="BG3115" s="722"/>
      <c r="BH3115" s="722"/>
      <c r="BI3115" s="722"/>
      <c r="BJ3115" s="722"/>
      <c r="BK3115" s="722"/>
      <c r="BL3115" s="722"/>
      <c r="BM3115" s="722"/>
      <c r="BN3115" s="722"/>
      <c r="BO3115" s="722"/>
      <c r="BP3115" s="722"/>
      <c r="BQ3115" s="722"/>
      <c r="BR3115" s="722"/>
      <c r="BS3115" s="722"/>
      <c r="BT3115" s="722"/>
      <c r="BU3115" s="722"/>
      <c r="BV3115" s="722"/>
      <c r="BW3115" s="722"/>
      <c r="BX3115" s="722"/>
      <c r="BY3115" s="722"/>
      <c r="BZ3115" s="722"/>
      <c r="CA3115" s="722"/>
      <c r="CB3115" s="722"/>
      <c r="CC3115" s="722"/>
      <c r="CD3115" s="722"/>
      <c r="CE3115" s="722"/>
      <c r="CF3115" s="722"/>
      <c r="CG3115" s="722"/>
      <c r="CH3115" s="722"/>
      <c r="CI3115" s="722"/>
      <c r="CJ3115" s="722"/>
      <c r="CK3115" s="722"/>
      <c r="CL3115" s="722"/>
      <c r="CM3115" s="722"/>
      <c r="CN3115" s="722"/>
      <c r="CO3115" s="722"/>
      <c r="CP3115" s="722"/>
      <c r="CQ3115" s="722"/>
      <c r="CR3115" s="722"/>
      <c r="CS3115" s="722"/>
    </row>
    <row r="3116" spans="1:97" s="1376" customFormat="1">
      <c r="A3116" s="722"/>
      <c r="B3116" s="722"/>
      <c r="C3116" s="722"/>
      <c r="D3116" s="722"/>
      <c r="E3116" s="722"/>
      <c r="F3116" s="757"/>
      <c r="G3116" s="757"/>
      <c r="H3116" s="757"/>
      <c r="I3116" s="757"/>
      <c r="J3116" s="757"/>
      <c r="K3116" s="758"/>
      <c r="L3116" s="758"/>
      <c r="M3116" s="722"/>
      <c r="N3116" s="736"/>
      <c r="O3116" s="736"/>
      <c r="P3116" s="736"/>
      <c r="Q3116" s="736"/>
      <c r="R3116" s="736"/>
      <c r="S3116" s="736"/>
      <c r="T3116" s="736"/>
      <c r="U3116" s="736"/>
      <c r="BA3116" s="722"/>
      <c r="BB3116" s="722"/>
      <c r="BC3116" s="722"/>
      <c r="BD3116" s="722"/>
      <c r="BE3116" s="722"/>
      <c r="BF3116" s="722"/>
      <c r="BG3116" s="722"/>
      <c r="BH3116" s="722"/>
      <c r="BI3116" s="722"/>
      <c r="BJ3116" s="722"/>
      <c r="BK3116" s="722"/>
      <c r="BL3116" s="722"/>
      <c r="BM3116" s="722"/>
      <c r="BN3116" s="722"/>
      <c r="BO3116" s="722"/>
      <c r="BP3116" s="722"/>
      <c r="BQ3116" s="722"/>
      <c r="BR3116" s="722"/>
      <c r="BS3116" s="722"/>
      <c r="BT3116" s="722"/>
      <c r="BU3116" s="722"/>
      <c r="BV3116" s="722"/>
      <c r="BW3116" s="722"/>
      <c r="BX3116" s="722"/>
      <c r="BY3116" s="722"/>
      <c r="BZ3116" s="722"/>
      <c r="CA3116" s="722"/>
      <c r="CB3116" s="722"/>
      <c r="CC3116" s="722"/>
      <c r="CD3116" s="722"/>
      <c r="CE3116" s="722"/>
      <c r="CF3116" s="722"/>
      <c r="CG3116" s="722"/>
      <c r="CH3116" s="722"/>
      <c r="CI3116" s="722"/>
      <c r="CJ3116" s="722"/>
      <c r="CK3116" s="722"/>
      <c r="CL3116" s="722"/>
      <c r="CM3116" s="722"/>
      <c r="CN3116" s="722"/>
      <c r="CO3116" s="722"/>
      <c r="CP3116" s="722"/>
      <c r="CQ3116" s="722"/>
      <c r="CR3116" s="722"/>
      <c r="CS3116" s="722"/>
    </row>
    <row r="3117" spans="1:97" s="1376" customFormat="1">
      <c r="A3117" s="722"/>
      <c r="B3117" s="722"/>
      <c r="C3117" s="722"/>
      <c r="D3117" s="722"/>
      <c r="E3117" s="722"/>
      <c r="F3117" s="757"/>
      <c r="G3117" s="757"/>
      <c r="H3117" s="757"/>
      <c r="I3117" s="757"/>
      <c r="J3117" s="757"/>
      <c r="K3117" s="758"/>
      <c r="L3117" s="758"/>
      <c r="M3117" s="722"/>
      <c r="N3117" s="736"/>
      <c r="O3117" s="736"/>
      <c r="P3117" s="736"/>
      <c r="Q3117" s="736"/>
      <c r="R3117" s="736"/>
      <c r="S3117" s="736"/>
      <c r="T3117" s="736"/>
      <c r="U3117" s="736"/>
      <c r="BA3117" s="722"/>
      <c r="BB3117" s="722"/>
      <c r="BC3117" s="722"/>
      <c r="BD3117" s="722"/>
      <c r="BE3117" s="722"/>
      <c r="BF3117" s="722"/>
      <c r="BG3117" s="722"/>
      <c r="BH3117" s="722"/>
      <c r="BI3117" s="722"/>
      <c r="BJ3117" s="722"/>
      <c r="BK3117" s="722"/>
      <c r="BL3117" s="722"/>
      <c r="BM3117" s="722"/>
      <c r="BN3117" s="722"/>
      <c r="BO3117" s="722"/>
      <c r="BP3117" s="722"/>
      <c r="BQ3117" s="722"/>
      <c r="BR3117" s="722"/>
      <c r="BS3117" s="722"/>
      <c r="BT3117" s="722"/>
      <c r="BU3117" s="722"/>
      <c r="BV3117" s="722"/>
      <c r="BW3117" s="722"/>
      <c r="BX3117" s="722"/>
      <c r="BY3117" s="722"/>
      <c r="BZ3117" s="722"/>
      <c r="CA3117" s="722"/>
      <c r="CB3117" s="722"/>
      <c r="CC3117" s="722"/>
      <c r="CD3117" s="722"/>
      <c r="CE3117" s="722"/>
      <c r="CF3117" s="722"/>
      <c r="CG3117" s="722"/>
      <c r="CH3117" s="722"/>
      <c r="CI3117" s="722"/>
      <c r="CJ3117" s="722"/>
      <c r="CK3117" s="722"/>
      <c r="CL3117" s="722"/>
      <c r="CM3117" s="722"/>
      <c r="CN3117" s="722"/>
      <c r="CO3117" s="722"/>
      <c r="CP3117" s="722"/>
      <c r="CQ3117" s="722"/>
      <c r="CR3117" s="722"/>
      <c r="CS3117" s="722"/>
    </row>
    <row r="3118" spans="1:97" s="1376" customFormat="1">
      <c r="A3118" s="722"/>
      <c r="B3118" s="722"/>
      <c r="C3118" s="722"/>
      <c r="D3118" s="722"/>
      <c r="E3118" s="722"/>
      <c r="F3118" s="757"/>
      <c r="G3118" s="757"/>
      <c r="H3118" s="757"/>
      <c r="I3118" s="757"/>
      <c r="J3118" s="757"/>
      <c r="K3118" s="758"/>
      <c r="L3118" s="758"/>
      <c r="M3118" s="722"/>
      <c r="N3118" s="736"/>
      <c r="O3118" s="736"/>
      <c r="P3118" s="736"/>
      <c r="Q3118" s="736"/>
      <c r="R3118" s="736"/>
      <c r="S3118" s="736"/>
      <c r="T3118" s="736"/>
      <c r="U3118" s="736"/>
      <c r="BA3118" s="722"/>
      <c r="BB3118" s="722"/>
      <c r="BC3118" s="722"/>
      <c r="BD3118" s="722"/>
      <c r="BE3118" s="722"/>
      <c r="BF3118" s="722"/>
      <c r="BG3118" s="722"/>
      <c r="BH3118" s="722"/>
      <c r="BI3118" s="722"/>
      <c r="BJ3118" s="722"/>
      <c r="BK3118" s="722"/>
      <c r="BL3118" s="722"/>
      <c r="BM3118" s="722"/>
      <c r="BN3118" s="722"/>
      <c r="BO3118" s="722"/>
      <c r="BP3118" s="722"/>
      <c r="BQ3118" s="722"/>
      <c r="BR3118" s="722"/>
      <c r="BS3118" s="722"/>
      <c r="BT3118" s="722"/>
      <c r="BU3118" s="722"/>
      <c r="BV3118" s="722"/>
      <c r="BW3118" s="722"/>
      <c r="BX3118" s="722"/>
      <c r="BY3118" s="722"/>
      <c r="BZ3118" s="722"/>
      <c r="CA3118" s="722"/>
      <c r="CB3118" s="722"/>
      <c r="CC3118" s="722"/>
      <c r="CD3118" s="722"/>
      <c r="CE3118" s="722"/>
      <c r="CF3118" s="722"/>
      <c r="CG3118" s="722"/>
      <c r="CH3118" s="722"/>
      <c r="CI3118" s="722"/>
      <c r="CJ3118" s="722"/>
      <c r="CK3118" s="722"/>
      <c r="CL3118" s="722"/>
      <c r="CM3118" s="722"/>
      <c r="CN3118" s="722"/>
      <c r="CO3118" s="722"/>
      <c r="CP3118" s="722"/>
      <c r="CQ3118" s="722"/>
      <c r="CR3118" s="722"/>
      <c r="CS3118" s="722"/>
    </row>
    <row r="3119" spans="1:97" s="1376" customFormat="1">
      <c r="A3119" s="722"/>
      <c r="B3119" s="722"/>
      <c r="C3119" s="722"/>
      <c r="D3119" s="722"/>
      <c r="E3119" s="722"/>
      <c r="F3119" s="757"/>
      <c r="G3119" s="757"/>
      <c r="H3119" s="757"/>
      <c r="I3119" s="757"/>
      <c r="J3119" s="757"/>
      <c r="K3119" s="758"/>
      <c r="L3119" s="758"/>
      <c r="M3119" s="722"/>
      <c r="N3119" s="736"/>
      <c r="O3119" s="736"/>
      <c r="P3119" s="736"/>
      <c r="Q3119" s="736"/>
      <c r="R3119" s="736"/>
      <c r="S3119" s="736"/>
      <c r="T3119" s="736"/>
      <c r="U3119" s="736"/>
      <c r="BA3119" s="722"/>
      <c r="BB3119" s="722"/>
      <c r="BC3119" s="722"/>
      <c r="BD3119" s="722"/>
      <c r="BE3119" s="722"/>
      <c r="BF3119" s="722"/>
      <c r="BG3119" s="722"/>
      <c r="BH3119" s="722"/>
      <c r="BI3119" s="722"/>
      <c r="BJ3119" s="722"/>
      <c r="BK3119" s="722"/>
      <c r="BL3119" s="722"/>
      <c r="BM3119" s="722"/>
      <c r="BN3119" s="722"/>
      <c r="BO3119" s="722"/>
      <c r="BP3119" s="722"/>
      <c r="BQ3119" s="722"/>
      <c r="BR3119" s="722"/>
      <c r="BS3119" s="722"/>
      <c r="BT3119" s="722"/>
      <c r="BU3119" s="722"/>
      <c r="BV3119" s="722"/>
      <c r="BW3119" s="722"/>
      <c r="BX3119" s="722"/>
      <c r="BY3119" s="722"/>
      <c r="BZ3119" s="722"/>
      <c r="CA3119" s="722"/>
      <c r="CB3119" s="722"/>
      <c r="CC3119" s="722"/>
      <c r="CD3119" s="722"/>
      <c r="CE3119" s="722"/>
      <c r="CF3119" s="722"/>
      <c r="CG3119" s="722"/>
      <c r="CH3119" s="722"/>
      <c r="CI3119" s="722"/>
      <c r="CJ3119" s="722"/>
      <c r="CK3119" s="722"/>
      <c r="CL3119" s="722"/>
      <c r="CM3119" s="722"/>
      <c r="CN3119" s="722"/>
      <c r="CO3119" s="722"/>
      <c r="CP3119" s="722"/>
      <c r="CQ3119" s="722"/>
      <c r="CR3119" s="722"/>
      <c r="CS3119" s="722"/>
    </row>
    <row r="3120" spans="1:97" s="1376" customFormat="1">
      <c r="A3120" s="722"/>
      <c r="B3120" s="722"/>
      <c r="C3120" s="722"/>
      <c r="D3120" s="722"/>
      <c r="E3120" s="722"/>
      <c r="F3120" s="757"/>
      <c r="G3120" s="757"/>
      <c r="H3120" s="757"/>
      <c r="I3120" s="757"/>
      <c r="J3120" s="757"/>
      <c r="K3120" s="758"/>
      <c r="L3120" s="758"/>
      <c r="M3120" s="722"/>
      <c r="N3120" s="736"/>
      <c r="O3120" s="736"/>
      <c r="P3120" s="736"/>
      <c r="Q3120" s="736"/>
      <c r="R3120" s="736"/>
      <c r="S3120" s="736"/>
      <c r="T3120" s="736"/>
      <c r="U3120" s="736"/>
      <c r="BA3120" s="722"/>
      <c r="BB3120" s="722"/>
      <c r="BC3120" s="722"/>
      <c r="BD3120" s="722"/>
      <c r="BE3120" s="722"/>
      <c r="BF3120" s="722"/>
      <c r="BG3120" s="722"/>
      <c r="BH3120" s="722"/>
      <c r="BI3120" s="722"/>
      <c r="BJ3120" s="722"/>
      <c r="BK3120" s="722"/>
      <c r="BL3120" s="722"/>
      <c r="BM3120" s="722"/>
      <c r="BN3120" s="722"/>
      <c r="BO3120" s="722"/>
      <c r="BP3120" s="722"/>
      <c r="BQ3120" s="722"/>
      <c r="BR3120" s="722"/>
      <c r="BS3120" s="722"/>
      <c r="BT3120" s="722"/>
      <c r="BU3120" s="722"/>
      <c r="BV3120" s="722"/>
      <c r="BW3120" s="722"/>
      <c r="BX3120" s="722"/>
      <c r="BY3120" s="722"/>
      <c r="BZ3120" s="722"/>
      <c r="CA3120" s="722"/>
      <c r="CB3120" s="722"/>
      <c r="CC3120" s="722"/>
      <c r="CD3120" s="722"/>
      <c r="CE3120" s="722"/>
      <c r="CF3120" s="722"/>
      <c r="CG3120" s="722"/>
      <c r="CH3120" s="722"/>
      <c r="CI3120" s="722"/>
      <c r="CJ3120" s="722"/>
      <c r="CK3120" s="722"/>
      <c r="CL3120" s="722"/>
      <c r="CM3120" s="722"/>
      <c r="CN3120" s="722"/>
      <c r="CO3120" s="722"/>
      <c r="CP3120" s="722"/>
      <c r="CQ3120" s="722"/>
      <c r="CR3120" s="722"/>
      <c r="CS3120" s="722"/>
    </row>
    <row r="3121" spans="1:97" s="1376" customFormat="1">
      <c r="A3121" s="722"/>
      <c r="B3121" s="722"/>
      <c r="C3121" s="722"/>
      <c r="D3121" s="722"/>
      <c r="E3121" s="722"/>
      <c r="F3121" s="757"/>
      <c r="G3121" s="757"/>
      <c r="H3121" s="757"/>
      <c r="I3121" s="757"/>
      <c r="J3121" s="757"/>
      <c r="K3121" s="758"/>
      <c r="L3121" s="758"/>
      <c r="M3121" s="722"/>
      <c r="N3121" s="736"/>
      <c r="O3121" s="736"/>
      <c r="P3121" s="736"/>
      <c r="Q3121" s="736"/>
      <c r="R3121" s="736"/>
      <c r="S3121" s="736"/>
      <c r="T3121" s="736"/>
      <c r="U3121" s="736"/>
      <c r="BA3121" s="722"/>
      <c r="BB3121" s="722"/>
      <c r="BC3121" s="722"/>
      <c r="BD3121" s="722"/>
      <c r="BE3121" s="722"/>
      <c r="BF3121" s="722"/>
      <c r="BG3121" s="722"/>
      <c r="BH3121" s="722"/>
      <c r="BI3121" s="722"/>
      <c r="BJ3121" s="722"/>
      <c r="BK3121" s="722"/>
      <c r="BL3121" s="722"/>
      <c r="BM3121" s="722"/>
      <c r="BN3121" s="722"/>
      <c r="BO3121" s="722"/>
      <c r="BP3121" s="722"/>
      <c r="BQ3121" s="722"/>
      <c r="BR3121" s="722"/>
      <c r="BS3121" s="722"/>
      <c r="BT3121" s="722"/>
      <c r="BU3121" s="722"/>
      <c r="BV3121" s="722"/>
      <c r="BW3121" s="722"/>
      <c r="BX3121" s="722"/>
      <c r="BY3121" s="722"/>
      <c r="BZ3121" s="722"/>
      <c r="CA3121" s="722"/>
      <c r="CB3121" s="722"/>
      <c r="CC3121" s="722"/>
      <c r="CD3121" s="722"/>
      <c r="CE3121" s="722"/>
      <c r="CF3121" s="722"/>
      <c r="CG3121" s="722"/>
      <c r="CH3121" s="722"/>
      <c r="CI3121" s="722"/>
      <c r="CJ3121" s="722"/>
      <c r="CK3121" s="722"/>
      <c r="CL3121" s="722"/>
      <c r="CM3121" s="722"/>
      <c r="CN3121" s="722"/>
      <c r="CO3121" s="722"/>
      <c r="CP3121" s="722"/>
      <c r="CQ3121" s="722"/>
      <c r="CR3121" s="722"/>
      <c r="CS3121" s="722"/>
    </row>
    <row r="3122" spans="1:97" s="1376" customFormat="1">
      <c r="A3122" s="722"/>
      <c r="B3122" s="722"/>
      <c r="C3122" s="722"/>
      <c r="D3122" s="722"/>
      <c r="E3122" s="722"/>
      <c r="F3122" s="757"/>
      <c r="G3122" s="757"/>
      <c r="H3122" s="757"/>
      <c r="I3122" s="757"/>
      <c r="J3122" s="757"/>
      <c r="K3122" s="758"/>
      <c r="L3122" s="758"/>
      <c r="M3122" s="722"/>
      <c r="N3122" s="736"/>
      <c r="O3122" s="736"/>
      <c r="P3122" s="736"/>
      <c r="Q3122" s="736"/>
      <c r="R3122" s="736"/>
      <c r="S3122" s="736"/>
      <c r="T3122" s="736"/>
      <c r="U3122" s="736"/>
      <c r="BA3122" s="722"/>
      <c r="BB3122" s="722"/>
      <c r="BC3122" s="722"/>
      <c r="BD3122" s="722"/>
      <c r="BE3122" s="722"/>
      <c r="BF3122" s="722"/>
      <c r="BG3122" s="722"/>
      <c r="BH3122" s="722"/>
      <c r="BI3122" s="722"/>
      <c r="BJ3122" s="722"/>
      <c r="BK3122" s="722"/>
      <c r="BL3122" s="722"/>
      <c r="BM3122" s="722"/>
      <c r="BN3122" s="722"/>
      <c r="BO3122" s="722"/>
      <c r="BP3122" s="722"/>
      <c r="BQ3122" s="722"/>
      <c r="BR3122" s="722"/>
      <c r="BS3122" s="722"/>
      <c r="BT3122" s="722"/>
      <c r="BU3122" s="722"/>
      <c r="BV3122" s="722"/>
      <c r="BW3122" s="722"/>
      <c r="BX3122" s="722"/>
      <c r="BY3122" s="722"/>
      <c r="BZ3122" s="722"/>
      <c r="CA3122" s="722"/>
      <c r="CB3122" s="722"/>
      <c r="CC3122" s="722"/>
      <c r="CD3122" s="722"/>
      <c r="CE3122" s="722"/>
      <c r="CF3122" s="722"/>
      <c r="CG3122" s="722"/>
      <c r="CH3122" s="722"/>
      <c r="CI3122" s="722"/>
      <c r="CJ3122" s="722"/>
      <c r="CK3122" s="722"/>
      <c r="CL3122" s="722"/>
      <c r="CM3122" s="722"/>
      <c r="CN3122" s="722"/>
      <c r="CO3122" s="722"/>
      <c r="CP3122" s="722"/>
      <c r="CQ3122" s="722"/>
      <c r="CR3122" s="722"/>
      <c r="CS3122" s="722"/>
    </row>
    <row r="3123" spans="1:97" s="1376" customFormat="1">
      <c r="A3123" s="722"/>
      <c r="B3123" s="722"/>
      <c r="C3123" s="722"/>
      <c r="D3123" s="722"/>
      <c r="E3123" s="722"/>
      <c r="F3123" s="757"/>
      <c r="G3123" s="757"/>
      <c r="H3123" s="757"/>
      <c r="I3123" s="757"/>
      <c r="J3123" s="757"/>
      <c r="K3123" s="758"/>
      <c r="L3123" s="758"/>
      <c r="M3123" s="722"/>
      <c r="N3123" s="736"/>
      <c r="O3123" s="736"/>
      <c r="P3123" s="736"/>
      <c r="Q3123" s="736"/>
      <c r="R3123" s="736"/>
      <c r="S3123" s="736"/>
      <c r="T3123" s="736"/>
      <c r="U3123" s="736"/>
      <c r="BA3123" s="722"/>
      <c r="BB3123" s="722"/>
      <c r="BC3123" s="722"/>
      <c r="BD3123" s="722"/>
      <c r="BE3123" s="722"/>
      <c r="BF3123" s="722"/>
      <c r="BG3123" s="722"/>
      <c r="BH3123" s="722"/>
      <c r="BI3123" s="722"/>
      <c r="BJ3123" s="722"/>
      <c r="BK3123" s="722"/>
      <c r="BL3123" s="722"/>
      <c r="BM3123" s="722"/>
      <c r="BN3123" s="722"/>
      <c r="BO3123" s="722"/>
      <c r="BP3123" s="722"/>
      <c r="BQ3123" s="722"/>
      <c r="BR3123" s="722"/>
      <c r="BS3123" s="722"/>
      <c r="BT3123" s="722"/>
      <c r="BU3123" s="722"/>
      <c r="BV3123" s="722"/>
      <c r="BW3123" s="722"/>
      <c r="BX3123" s="722"/>
      <c r="BY3123" s="722"/>
      <c r="BZ3123" s="722"/>
      <c r="CA3123" s="722"/>
      <c r="CB3123" s="722"/>
      <c r="CC3123" s="722"/>
      <c r="CD3123" s="722"/>
      <c r="CE3123" s="722"/>
      <c r="CF3123" s="722"/>
      <c r="CG3123" s="722"/>
      <c r="CH3123" s="722"/>
      <c r="CI3123" s="722"/>
      <c r="CJ3123" s="722"/>
      <c r="CK3123" s="722"/>
      <c r="CL3123" s="722"/>
      <c r="CM3123" s="722"/>
      <c r="CN3123" s="722"/>
      <c r="CO3123" s="722"/>
      <c r="CP3123" s="722"/>
      <c r="CQ3123" s="722"/>
      <c r="CR3123" s="722"/>
      <c r="CS3123" s="722"/>
    </row>
    <row r="3124" spans="1:97" s="1376" customFormat="1">
      <c r="A3124" s="722"/>
      <c r="B3124" s="722"/>
      <c r="C3124" s="722"/>
      <c r="D3124" s="722"/>
      <c r="E3124" s="722"/>
      <c r="F3124" s="757"/>
      <c r="G3124" s="757"/>
      <c r="H3124" s="757"/>
      <c r="I3124" s="757"/>
      <c r="J3124" s="757"/>
      <c r="K3124" s="758"/>
      <c r="L3124" s="758"/>
      <c r="M3124" s="722"/>
      <c r="N3124" s="736"/>
      <c r="O3124" s="736"/>
      <c r="P3124" s="736"/>
      <c r="Q3124" s="736"/>
      <c r="R3124" s="736"/>
      <c r="S3124" s="736"/>
      <c r="T3124" s="736"/>
      <c r="U3124" s="736"/>
      <c r="BA3124" s="722"/>
      <c r="BB3124" s="722"/>
      <c r="BC3124" s="722"/>
      <c r="BD3124" s="722"/>
      <c r="BE3124" s="722"/>
      <c r="BF3124" s="722"/>
      <c r="BG3124" s="722"/>
      <c r="BH3124" s="722"/>
      <c r="BI3124" s="722"/>
      <c r="BJ3124" s="722"/>
      <c r="BK3124" s="722"/>
      <c r="BL3124" s="722"/>
      <c r="BM3124" s="722"/>
      <c r="BN3124" s="722"/>
      <c r="BO3124" s="722"/>
      <c r="BP3124" s="722"/>
      <c r="BQ3124" s="722"/>
      <c r="BR3124" s="722"/>
      <c r="BS3124" s="722"/>
      <c r="BT3124" s="722"/>
      <c r="BU3124" s="722"/>
      <c r="BV3124" s="722"/>
      <c r="BW3124" s="722"/>
      <c r="BX3124" s="722"/>
      <c r="BY3124" s="722"/>
      <c r="BZ3124" s="722"/>
      <c r="CA3124" s="722"/>
      <c r="CB3124" s="722"/>
      <c r="CC3124" s="722"/>
      <c r="CD3124" s="722"/>
      <c r="CE3124" s="722"/>
      <c r="CF3124" s="722"/>
      <c r="CG3124" s="722"/>
      <c r="CH3124" s="722"/>
      <c r="CI3124" s="722"/>
      <c r="CJ3124" s="722"/>
      <c r="CK3124" s="722"/>
      <c r="CL3124" s="722"/>
      <c r="CM3124" s="722"/>
      <c r="CN3124" s="722"/>
      <c r="CO3124" s="722"/>
      <c r="CP3124" s="722"/>
      <c r="CQ3124" s="722"/>
      <c r="CR3124" s="722"/>
      <c r="CS3124" s="722"/>
    </row>
    <row r="3125" spans="1:97" s="1376" customFormat="1">
      <c r="A3125" s="722"/>
      <c r="B3125" s="722"/>
      <c r="C3125" s="722"/>
      <c r="D3125" s="722"/>
      <c r="E3125" s="722"/>
      <c r="F3125" s="757"/>
      <c r="G3125" s="757"/>
      <c r="H3125" s="757"/>
      <c r="I3125" s="757"/>
      <c r="J3125" s="757"/>
      <c r="K3125" s="758"/>
      <c r="L3125" s="758"/>
      <c r="M3125" s="722"/>
      <c r="N3125" s="736"/>
      <c r="O3125" s="736"/>
      <c r="P3125" s="736"/>
      <c r="Q3125" s="736"/>
      <c r="R3125" s="736"/>
      <c r="S3125" s="736"/>
      <c r="T3125" s="736"/>
      <c r="U3125" s="736"/>
      <c r="BA3125" s="722"/>
      <c r="BB3125" s="722"/>
      <c r="BC3125" s="722"/>
      <c r="BD3125" s="722"/>
      <c r="BE3125" s="722"/>
      <c r="BF3125" s="722"/>
      <c r="BG3125" s="722"/>
      <c r="BH3125" s="722"/>
      <c r="BI3125" s="722"/>
      <c r="BJ3125" s="722"/>
      <c r="BK3125" s="722"/>
      <c r="BL3125" s="722"/>
      <c r="BM3125" s="722"/>
      <c r="BN3125" s="722"/>
      <c r="BO3125" s="722"/>
      <c r="BP3125" s="722"/>
      <c r="BQ3125" s="722"/>
      <c r="BR3125" s="722"/>
      <c r="BS3125" s="722"/>
      <c r="BT3125" s="722"/>
      <c r="BU3125" s="722"/>
      <c r="BV3125" s="722"/>
      <c r="BW3125" s="722"/>
      <c r="BX3125" s="722"/>
      <c r="BY3125" s="722"/>
      <c r="BZ3125" s="722"/>
      <c r="CA3125" s="722"/>
      <c r="CB3125" s="722"/>
      <c r="CC3125" s="722"/>
      <c r="CD3125" s="722"/>
      <c r="CE3125" s="722"/>
      <c r="CF3125" s="722"/>
      <c r="CG3125" s="722"/>
      <c r="CH3125" s="722"/>
      <c r="CI3125" s="722"/>
      <c r="CJ3125" s="722"/>
      <c r="CK3125" s="722"/>
      <c r="CL3125" s="722"/>
      <c r="CM3125" s="722"/>
      <c r="CN3125" s="722"/>
      <c r="CO3125" s="722"/>
      <c r="CP3125" s="722"/>
      <c r="CQ3125" s="722"/>
      <c r="CR3125" s="722"/>
      <c r="CS3125" s="722"/>
    </row>
    <row r="3126" spans="1:97" s="1376" customFormat="1">
      <c r="A3126" s="722"/>
      <c r="B3126" s="722"/>
      <c r="C3126" s="722"/>
      <c r="D3126" s="722"/>
      <c r="E3126" s="722"/>
      <c r="F3126" s="757"/>
      <c r="G3126" s="757"/>
      <c r="H3126" s="757"/>
      <c r="I3126" s="757"/>
      <c r="J3126" s="757"/>
      <c r="K3126" s="758"/>
      <c r="L3126" s="758"/>
      <c r="M3126" s="722"/>
      <c r="N3126" s="736"/>
      <c r="O3126" s="736"/>
      <c r="P3126" s="736"/>
      <c r="Q3126" s="736"/>
      <c r="R3126" s="736"/>
      <c r="S3126" s="736"/>
      <c r="T3126" s="736"/>
      <c r="U3126" s="736"/>
      <c r="BA3126" s="722"/>
      <c r="BB3126" s="722"/>
      <c r="BC3126" s="722"/>
      <c r="BD3126" s="722"/>
      <c r="BE3126" s="722"/>
      <c r="BF3126" s="722"/>
      <c r="BG3126" s="722"/>
      <c r="BH3126" s="722"/>
      <c r="BI3126" s="722"/>
      <c r="BJ3126" s="722"/>
      <c r="BK3126" s="722"/>
      <c r="BL3126" s="722"/>
      <c r="BM3126" s="722"/>
      <c r="BN3126" s="722"/>
      <c r="BO3126" s="722"/>
      <c r="BP3126" s="722"/>
      <c r="BQ3126" s="722"/>
      <c r="BR3126" s="722"/>
      <c r="BS3126" s="722"/>
      <c r="BT3126" s="722"/>
      <c r="BU3126" s="722"/>
      <c r="BV3126" s="722"/>
      <c r="BW3126" s="722"/>
      <c r="BX3126" s="722"/>
      <c r="BY3126" s="722"/>
      <c r="BZ3126" s="722"/>
      <c r="CA3126" s="722"/>
      <c r="CB3126" s="722"/>
      <c r="CC3126" s="722"/>
      <c r="CD3126" s="722"/>
      <c r="CE3126" s="722"/>
      <c r="CF3126" s="722"/>
      <c r="CG3126" s="722"/>
      <c r="CH3126" s="722"/>
      <c r="CI3126" s="722"/>
      <c r="CJ3126" s="722"/>
      <c r="CK3126" s="722"/>
      <c r="CL3126" s="722"/>
      <c r="CM3126" s="722"/>
      <c r="CN3126" s="722"/>
      <c r="CO3126" s="722"/>
      <c r="CP3126" s="722"/>
      <c r="CQ3126" s="722"/>
      <c r="CR3126" s="722"/>
      <c r="CS3126" s="722"/>
    </row>
    <row r="3127" spans="1:97" s="1376" customFormat="1">
      <c r="A3127" s="722"/>
      <c r="B3127" s="722"/>
      <c r="C3127" s="722"/>
      <c r="D3127" s="722"/>
      <c r="E3127" s="722"/>
      <c r="F3127" s="757"/>
      <c r="G3127" s="757"/>
      <c r="H3127" s="757"/>
      <c r="I3127" s="757"/>
      <c r="J3127" s="757"/>
      <c r="K3127" s="758"/>
      <c r="L3127" s="758"/>
      <c r="M3127" s="722"/>
      <c r="N3127" s="736"/>
      <c r="O3127" s="736"/>
      <c r="P3127" s="736"/>
      <c r="Q3127" s="736"/>
      <c r="R3127" s="736"/>
      <c r="S3127" s="736"/>
      <c r="T3127" s="736"/>
      <c r="U3127" s="736"/>
      <c r="BA3127" s="722"/>
      <c r="BB3127" s="722"/>
      <c r="BC3127" s="722"/>
      <c r="BD3127" s="722"/>
      <c r="BE3127" s="722"/>
      <c r="BF3127" s="722"/>
      <c r="BG3127" s="722"/>
      <c r="BH3127" s="722"/>
      <c r="BI3127" s="722"/>
      <c r="BJ3127" s="722"/>
      <c r="BK3127" s="722"/>
      <c r="BL3127" s="722"/>
      <c r="BM3127" s="722"/>
      <c r="BN3127" s="722"/>
      <c r="BO3127" s="722"/>
      <c r="BP3127" s="722"/>
      <c r="BQ3127" s="722"/>
      <c r="BR3127" s="722"/>
      <c r="BS3127" s="722"/>
      <c r="BT3127" s="722"/>
      <c r="BU3127" s="722"/>
      <c r="BV3127" s="722"/>
      <c r="BW3127" s="722"/>
      <c r="BX3127" s="722"/>
      <c r="BY3127" s="722"/>
      <c r="BZ3127" s="722"/>
      <c r="CA3127" s="722"/>
      <c r="CB3127" s="722"/>
      <c r="CC3127" s="722"/>
      <c r="CD3127" s="722"/>
      <c r="CE3127" s="722"/>
      <c r="CF3127" s="722"/>
      <c r="CG3127" s="722"/>
      <c r="CH3127" s="722"/>
      <c r="CI3127" s="722"/>
      <c r="CJ3127" s="722"/>
      <c r="CK3127" s="722"/>
      <c r="CL3127" s="722"/>
      <c r="CM3127" s="722"/>
      <c r="CN3127" s="722"/>
      <c r="CO3127" s="722"/>
      <c r="CP3127" s="722"/>
      <c r="CQ3127" s="722"/>
      <c r="CR3127" s="722"/>
      <c r="CS3127" s="722"/>
    </row>
    <row r="3128" spans="1:97" s="1376" customFormat="1">
      <c r="A3128" s="722"/>
      <c r="B3128" s="722"/>
      <c r="C3128" s="722"/>
      <c r="D3128" s="722"/>
      <c r="E3128" s="722"/>
      <c r="F3128" s="757"/>
      <c r="G3128" s="757"/>
      <c r="H3128" s="757"/>
      <c r="I3128" s="757"/>
      <c r="J3128" s="757"/>
      <c r="K3128" s="758"/>
      <c r="L3128" s="758"/>
      <c r="M3128" s="722"/>
      <c r="N3128" s="736"/>
      <c r="O3128" s="736"/>
      <c r="P3128" s="736"/>
      <c r="Q3128" s="736"/>
      <c r="R3128" s="736"/>
      <c r="S3128" s="736"/>
      <c r="T3128" s="736"/>
      <c r="U3128" s="736"/>
      <c r="BA3128" s="722"/>
      <c r="BB3128" s="722"/>
      <c r="BC3128" s="722"/>
      <c r="BD3128" s="722"/>
      <c r="BE3128" s="722"/>
      <c r="BF3128" s="722"/>
      <c r="BG3128" s="722"/>
      <c r="BH3128" s="722"/>
      <c r="BI3128" s="722"/>
      <c r="BJ3128" s="722"/>
      <c r="BK3128" s="722"/>
      <c r="BL3128" s="722"/>
      <c r="BM3128" s="722"/>
      <c r="BN3128" s="722"/>
      <c r="BO3128" s="722"/>
      <c r="BP3128" s="722"/>
      <c r="BQ3128" s="722"/>
      <c r="BR3128" s="722"/>
      <c r="BS3128" s="722"/>
      <c r="BT3128" s="722"/>
      <c r="BU3128" s="722"/>
      <c r="BV3128" s="722"/>
      <c r="BW3128" s="722"/>
      <c r="BX3128" s="722"/>
      <c r="BY3128" s="722"/>
      <c r="BZ3128" s="722"/>
      <c r="CA3128" s="722"/>
      <c r="CB3128" s="722"/>
      <c r="CC3128" s="722"/>
      <c r="CD3128" s="722"/>
      <c r="CE3128" s="722"/>
      <c r="CF3128" s="722"/>
      <c r="CG3128" s="722"/>
      <c r="CH3128" s="722"/>
      <c r="CI3128" s="722"/>
      <c r="CJ3128" s="722"/>
      <c r="CK3128" s="722"/>
      <c r="CL3128" s="722"/>
      <c r="CM3128" s="722"/>
      <c r="CN3128" s="722"/>
      <c r="CO3128" s="722"/>
      <c r="CP3128" s="722"/>
      <c r="CQ3128" s="722"/>
      <c r="CR3128" s="722"/>
      <c r="CS3128" s="722"/>
    </row>
    <row r="3129" spans="1:97" s="1376" customFormat="1">
      <c r="A3129" s="722"/>
      <c r="B3129" s="722"/>
      <c r="C3129" s="722"/>
      <c r="D3129" s="722"/>
      <c r="E3129" s="722"/>
      <c r="F3129" s="757"/>
      <c r="G3129" s="757"/>
      <c r="H3129" s="757"/>
      <c r="I3129" s="757"/>
      <c r="J3129" s="757"/>
      <c r="K3129" s="758"/>
      <c r="L3129" s="758"/>
      <c r="M3129" s="722"/>
      <c r="N3129" s="736"/>
      <c r="O3129" s="736"/>
      <c r="P3129" s="736"/>
      <c r="Q3129" s="736"/>
      <c r="R3129" s="736"/>
      <c r="S3129" s="736"/>
      <c r="T3129" s="736"/>
      <c r="U3129" s="736"/>
      <c r="BA3129" s="722"/>
      <c r="BB3129" s="722"/>
      <c r="BC3129" s="722"/>
      <c r="BD3129" s="722"/>
      <c r="BE3129" s="722"/>
      <c r="BF3129" s="722"/>
      <c r="BG3129" s="722"/>
      <c r="BH3129" s="722"/>
      <c r="BI3129" s="722"/>
      <c r="BJ3129" s="722"/>
      <c r="BK3129" s="722"/>
      <c r="BL3129" s="722"/>
      <c r="BM3129" s="722"/>
      <c r="BN3129" s="722"/>
      <c r="BO3129" s="722"/>
      <c r="BP3129" s="722"/>
      <c r="BQ3129" s="722"/>
      <c r="BR3129" s="722"/>
      <c r="BS3129" s="722"/>
      <c r="BT3129" s="722"/>
      <c r="BU3129" s="722"/>
      <c r="BV3129" s="722"/>
      <c r="BW3129" s="722"/>
      <c r="BX3129" s="722"/>
      <c r="BY3129" s="722"/>
      <c r="BZ3129" s="722"/>
      <c r="CA3129" s="722"/>
      <c r="CB3129" s="722"/>
      <c r="CC3129" s="722"/>
      <c r="CD3129" s="722"/>
      <c r="CE3129" s="722"/>
      <c r="CF3129" s="722"/>
      <c r="CG3129" s="722"/>
      <c r="CH3129" s="722"/>
      <c r="CI3129" s="722"/>
      <c r="CJ3129" s="722"/>
      <c r="CK3129" s="722"/>
      <c r="CL3129" s="722"/>
      <c r="CM3129" s="722"/>
      <c r="CN3129" s="722"/>
      <c r="CO3129" s="722"/>
      <c r="CP3129" s="722"/>
      <c r="CQ3129" s="722"/>
      <c r="CR3129" s="722"/>
      <c r="CS3129" s="722"/>
    </row>
    <row r="3130" spans="1:97" s="1376" customFormat="1">
      <c r="A3130" s="722"/>
      <c r="B3130" s="722"/>
      <c r="C3130" s="722"/>
      <c r="D3130" s="722"/>
      <c r="E3130" s="722"/>
      <c r="F3130" s="757"/>
      <c r="G3130" s="757"/>
      <c r="H3130" s="757"/>
      <c r="I3130" s="757"/>
      <c r="J3130" s="757"/>
      <c r="K3130" s="758"/>
      <c r="L3130" s="758"/>
      <c r="M3130" s="722"/>
      <c r="N3130" s="736"/>
      <c r="O3130" s="736"/>
      <c r="P3130" s="736"/>
      <c r="Q3130" s="736"/>
      <c r="R3130" s="736"/>
      <c r="S3130" s="736"/>
      <c r="T3130" s="736"/>
      <c r="U3130" s="736"/>
      <c r="BA3130" s="722"/>
      <c r="BB3130" s="722"/>
      <c r="BC3130" s="722"/>
      <c r="BD3130" s="722"/>
      <c r="BE3130" s="722"/>
      <c r="BF3130" s="722"/>
      <c r="BG3130" s="722"/>
      <c r="BH3130" s="722"/>
      <c r="BI3130" s="722"/>
      <c r="BJ3130" s="722"/>
      <c r="BK3130" s="722"/>
      <c r="BL3130" s="722"/>
      <c r="BM3130" s="722"/>
      <c r="BN3130" s="722"/>
      <c r="BO3130" s="722"/>
      <c r="BP3130" s="722"/>
      <c r="BQ3130" s="722"/>
      <c r="BR3130" s="722"/>
      <c r="BS3130" s="722"/>
      <c r="BT3130" s="722"/>
      <c r="BU3130" s="722"/>
      <c r="BV3130" s="722"/>
      <c r="BW3130" s="722"/>
      <c r="BX3130" s="722"/>
      <c r="BY3130" s="722"/>
      <c r="BZ3130" s="722"/>
      <c r="CA3130" s="722"/>
      <c r="CB3130" s="722"/>
      <c r="CC3130" s="722"/>
      <c r="CD3130" s="722"/>
      <c r="CE3130" s="722"/>
      <c r="CF3130" s="722"/>
      <c r="CG3130" s="722"/>
      <c r="CH3130" s="722"/>
      <c r="CI3130" s="722"/>
      <c r="CJ3130" s="722"/>
      <c r="CK3130" s="722"/>
      <c r="CL3130" s="722"/>
      <c r="CM3130" s="722"/>
      <c r="CN3130" s="722"/>
      <c r="CO3130" s="722"/>
      <c r="CP3130" s="722"/>
      <c r="CQ3130" s="722"/>
      <c r="CR3130" s="722"/>
      <c r="CS3130" s="722"/>
    </row>
    <row r="3131" spans="1:97" s="1376" customFormat="1">
      <c r="A3131" s="722"/>
      <c r="B3131" s="722"/>
      <c r="C3131" s="722"/>
      <c r="D3131" s="722"/>
      <c r="E3131" s="722"/>
      <c r="F3131" s="757"/>
      <c r="G3131" s="757"/>
      <c r="H3131" s="757"/>
      <c r="I3131" s="757"/>
      <c r="J3131" s="757"/>
      <c r="K3131" s="758"/>
      <c r="L3131" s="758"/>
      <c r="M3131" s="722"/>
      <c r="N3131" s="736"/>
      <c r="O3131" s="736"/>
      <c r="P3131" s="736"/>
      <c r="Q3131" s="736"/>
      <c r="R3131" s="736"/>
      <c r="S3131" s="736"/>
      <c r="T3131" s="736"/>
      <c r="U3131" s="736"/>
      <c r="BA3131" s="722"/>
      <c r="BB3131" s="722"/>
      <c r="BC3131" s="722"/>
      <c r="BD3131" s="722"/>
      <c r="BE3131" s="722"/>
      <c r="BF3131" s="722"/>
      <c r="BG3131" s="722"/>
      <c r="BH3131" s="722"/>
      <c r="BI3131" s="722"/>
      <c r="BJ3131" s="722"/>
      <c r="BK3131" s="722"/>
      <c r="BL3131" s="722"/>
      <c r="BM3131" s="722"/>
      <c r="BN3131" s="722"/>
      <c r="BO3131" s="722"/>
      <c r="BP3131" s="722"/>
      <c r="BQ3131" s="722"/>
      <c r="BR3131" s="722"/>
      <c r="BS3131" s="722"/>
      <c r="BT3131" s="722"/>
      <c r="BU3131" s="722"/>
      <c r="BV3131" s="722"/>
      <c r="BW3131" s="722"/>
      <c r="BX3131" s="722"/>
      <c r="BY3131" s="722"/>
      <c r="BZ3131" s="722"/>
      <c r="CA3131" s="722"/>
      <c r="CB3131" s="722"/>
      <c r="CC3131" s="722"/>
      <c r="CD3131" s="722"/>
      <c r="CE3131" s="722"/>
      <c r="CF3131" s="722"/>
      <c r="CG3131" s="722"/>
      <c r="CH3131" s="722"/>
      <c r="CI3131" s="722"/>
      <c r="CJ3131" s="722"/>
      <c r="CK3131" s="722"/>
      <c r="CL3131" s="722"/>
      <c r="CM3131" s="722"/>
      <c r="CN3131" s="722"/>
      <c r="CO3131" s="722"/>
      <c r="CP3131" s="722"/>
      <c r="CQ3131" s="722"/>
      <c r="CR3131" s="722"/>
      <c r="CS3131" s="722"/>
    </row>
    <row r="3132" spans="1:97" s="1376" customFormat="1">
      <c r="A3132" s="722"/>
      <c r="B3132" s="722"/>
      <c r="C3132" s="722"/>
      <c r="D3132" s="722"/>
      <c r="E3132" s="722"/>
      <c r="F3132" s="757"/>
      <c r="G3132" s="757"/>
      <c r="H3132" s="757"/>
      <c r="I3132" s="757"/>
      <c r="J3132" s="757"/>
      <c r="K3132" s="758"/>
      <c r="L3132" s="758"/>
      <c r="M3132" s="722"/>
      <c r="N3132" s="736"/>
      <c r="O3132" s="736"/>
      <c r="P3132" s="736"/>
      <c r="Q3132" s="736"/>
      <c r="R3132" s="736"/>
      <c r="S3132" s="736"/>
      <c r="T3132" s="736"/>
      <c r="U3132" s="736"/>
      <c r="BA3132" s="722"/>
      <c r="BB3132" s="722"/>
      <c r="BC3132" s="722"/>
      <c r="BD3132" s="722"/>
      <c r="BE3132" s="722"/>
      <c r="BF3132" s="722"/>
      <c r="BG3132" s="722"/>
      <c r="BH3132" s="722"/>
      <c r="BI3132" s="722"/>
      <c r="BJ3132" s="722"/>
      <c r="BK3132" s="722"/>
      <c r="BL3132" s="722"/>
      <c r="BM3132" s="722"/>
      <c r="BN3132" s="722"/>
      <c r="BO3132" s="722"/>
      <c r="BP3132" s="722"/>
      <c r="BQ3132" s="722"/>
      <c r="BR3132" s="722"/>
      <c r="BS3132" s="722"/>
      <c r="BT3132" s="722"/>
      <c r="BU3132" s="722"/>
      <c r="BV3132" s="722"/>
      <c r="BW3132" s="722"/>
      <c r="BX3132" s="722"/>
      <c r="BY3132" s="722"/>
      <c r="BZ3132" s="722"/>
      <c r="CA3132" s="722"/>
      <c r="CB3132" s="722"/>
      <c r="CC3132" s="722"/>
      <c r="CD3132" s="722"/>
      <c r="CE3132" s="722"/>
      <c r="CF3132" s="722"/>
      <c r="CG3132" s="722"/>
      <c r="CH3132" s="722"/>
      <c r="CI3132" s="722"/>
      <c r="CJ3132" s="722"/>
      <c r="CK3132" s="722"/>
      <c r="CL3132" s="722"/>
      <c r="CM3132" s="722"/>
      <c r="CN3132" s="722"/>
      <c r="CO3132" s="722"/>
      <c r="CP3132" s="722"/>
      <c r="CQ3132" s="722"/>
      <c r="CR3132" s="722"/>
      <c r="CS3132" s="722"/>
    </row>
    <row r="3133" spans="1:97" s="1376" customFormat="1">
      <c r="A3133" s="722"/>
      <c r="B3133" s="722"/>
      <c r="C3133" s="722"/>
      <c r="D3133" s="722"/>
      <c r="E3133" s="722"/>
      <c r="F3133" s="757"/>
      <c r="G3133" s="757"/>
      <c r="H3133" s="757"/>
      <c r="I3133" s="757"/>
      <c r="J3133" s="757"/>
      <c r="K3133" s="758"/>
      <c r="L3133" s="758"/>
      <c r="M3133" s="722"/>
      <c r="N3133" s="736"/>
      <c r="O3133" s="736"/>
      <c r="P3133" s="736"/>
      <c r="Q3133" s="736"/>
      <c r="R3133" s="736"/>
      <c r="S3133" s="736"/>
      <c r="T3133" s="736"/>
      <c r="U3133" s="736"/>
      <c r="BA3133" s="722"/>
      <c r="BB3133" s="722"/>
      <c r="BC3133" s="722"/>
      <c r="BD3133" s="722"/>
      <c r="BE3133" s="722"/>
      <c r="BF3133" s="722"/>
      <c r="BG3133" s="722"/>
      <c r="BH3133" s="722"/>
      <c r="BI3133" s="722"/>
      <c r="BJ3133" s="722"/>
      <c r="BK3133" s="722"/>
      <c r="BL3133" s="722"/>
      <c r="BM3133" s="722"/>
      <c r="BN3133" s="722"/>
      <c r="BO3133" s="722"/>
      <c r="BP3133" s="722"/>
      <c r="BQ3133" s="722"/>
      <c r="BR3133" s="722"/>
      <c r="BS3133" s="722"/>
      <c r="BT3133" s="722"/>
      <c r="BU3133" s="722"/>
      <c r="BV3133" s="722"/>
      <c r="BW3133" s="722"/>
      <c r="BX3133" s="722"/>
      <c r="BY3133" s="722"/>
      <c r="BZ3133" s="722"/>
      <c r="CA3133" s="722"/>
      <c r="CB3133" s="722"/>
      <c r="CC3133" s="722"/>
      <c r="CD3133" s="722"/>
      <c r="CE3133" s="722"/>
      <c r="CF3133" s="722"/>
      <c r="CG3133" s="722"/>
      <c r="CH3133" s="722"/>
      <c r="CI3133" s="722"/>
      <c r="CJ3133" s="722"/>
      <c r="CK3133" s="722"/>
      <c r="CL3133" s="722"/>
      <c r="CM3133" s="722"/>
      <c r="CN3133" s="722"/>
      <c r="CO3133" s="722"/>
      <c r="CP3133" s="722"/>
      <c r="CQ3133" s="722"/>
      <c r="CR3133" s="722"/>
      <c r="CS3133" s="722"/>
    </row>
    <row r="3134" spans="1:97" s="1376" customFormat="1">
      <c r="A3134" s="722"/>
      <c r="B3134" s="722"/>
      <c r="C3134" s="722"/>
      <c r="D3134" s="722"/>
      <c r="E3134" s="722"/>
      <c r="F3134" s="757"/>
      <c r="G3134" s="757"/>
      <c r="H3134" s="757"/>
      <c r="I3134" s="757"/>
      <c r="J3134" s="757"/>
      <c r="K3134" s="758"/>
      <c r="L3134" s="758"/>
      <c r="M3134" s="722"/>
      <c r="N3134" s="736"/>
      <c r="O3134" s="736"/>
      <c r="P3134" s="736"/>
      <c r="Q3134" s="736"/>
      <c r="R3134" s="736"/>
      <c r="S3134" s="736"/>
      <c r="T3134" s="736"/>
      <c r="U3134" s="736"/>
      <c r="BA3134" s="722"/>
      <c r="BB3134" s="722"/>
      <c r="BC3134" s="722"/>
      <c r="BD3134" s="722"/>
      <c r="BE3134" s="722"/>
      <c r="BF3134" s="722"/>
      <c r="BG3134" s="722"/>
      <c r="BH3134" s="722"/>
      <c r="BI3134" s="722"/>
      <c r="BJ3134" s="722"/>
      <c r="BK3134" s="722"/>
      <c r="BL3134" s="722"/>
      <c r="BM3134" s="722"/>
      <c r="BN3134" s="722"/>
      <c r="BO3134" s="722"/>
      <c r="BP3134" s="722"/>
      <c r="BQ3134" s="722"/>
      <c r="BR3134" s="722"/>
      <c r="BS3134" s="722"/>
      <c r="BT3134" s="722"/>
      <c r="BU3134" s="722"/>
      <c r="BV3134" s="722"/>
      <c r="BW3134" s="722"/>
      <c r="BX3134" s="722"/>
      <c r="BY3134" s="722"/>
      <c r="BZ3134" s="722"/>
      <c r="CA3134" s="722"/>
      <c r="CB3134" s="722"/>
      <c r="CC3134" s="722"/>
      <c r="CD3134" s="722"/>
      <c r="CE3134" s="722"/>
      <c r="CF3134" s="722"/>
      <c r="CG3134" s="722"/>
      <c r="CH3134" s="722"/>
      <c r="CI3134" s="722"/>
      <c r="CJ3134" s="722"/>
      <c r="CK3134" s="722"/>
      <c r="CL3134" s="722"/>
      <c r="CM3134" s="722"/>
      <c r="CN3134" s="722"/>
      <c r="CO3134" s="722"/>
      <c r="CP3134" s="722"/>
      <c r="CQ3134" s="722"/>
      <c r="CR3134" s="722"/>
      <c r="CS3134" s="722"/>
    </row>
    <row r="3135" spans="1:97" s="1376" customFormat="1">
      <c r="A3135" s="722"/>
      <c r="B3135" s="722"/>
      <c r="C3135" s="722"/>
      <c r="D3135" s="722"/>
      <c r="E3135" s="722"/>
      <c r="F3135" s="757"/>
      <c r="G3135" s="757"/>
      <c r="H3135" s="757"/>
      <c r="I3135" s="757"/>
      <c r="J3135" s="757"/>
      <c r="K3135" s="758"/>
      <c r="L3135" s="758"/>
      <c r="M3135" s="722"/>
      <c r="N3135" s="736"/>
      <c r="O3135" s="736"/>
      <c r="P3135" s="736"/>
      <c r="Q3135" s="736"/>
      <c r="R3135" s="736"/>
      <c r="S3135" s="736"/>
      <c r="T3135" s="736"/>
      <c r="U3135" s="736"/>
      <c r="BA3135" s="722"/>
      <c r="BB3135" s="722"/>
      <c r="BC3135" s="722"/>
      <c r="BD3135" s="722"/>
      <c r="BE3135" s="722"/>
      <c r="BF3135" s="722"/>
      <c r="BG3135" s="722"/>
      <c r="BH3135" s="722"/>
      <c r="BI3135" s="722"/>
      <c r="BJ3135" s="722"/>
      <c r="BK3135" s="722"/>
      <c r="BL3135" s="722"/>
      <c r="BM3135" s="722"/>
      <c r="BN3135" s="722"/>
      <c r="BO3135" s="722"/>
      <c r="BP3135" s="722"/>
      <c r="BQ3135" s="722"/>
      <c r="BR3135" s="722"/>
      <c r="BS3135" s="722"/>
      <c r="BT3135" s="722"/>
      <c r="BU3135" s="722"/>
      <c r="BV3135" s="722"/>
      <c r="BW3135" s="722"/>
      <c r="BX3135" s="722"/>
      <c r="BY3135" s="722"/>
      <c r="BZ3135" s="722"/>
      <c r="CA3135" s="722"/>
      <c r="CB3135" s="722"/>
      <c r="CC3135" s="722"/>
      <c r="CD3135" s="722"/>
      <c r="CE3135" s="722"/>
      <c r="CF3135" s="722"/>
      <c r="CG3135" s="722"/>
      <c r="CH3135" s="722"/>
      <c r="CI3135" s="722"/>
      <c r="CJ3135" s="722"/>
      <c r="CK3135" s="722"/>
      <c r="CL3135" s="722"/>
      <c r="CM3135" s="722"/>
      <c r="CN3135" s="722"/>
      <c r="CO3135" s="722"/>
      <c r="CP3135" s="722"/>
      <c r="CQ3135" s="722"/>
      <c r="CR3135" s="722"/>
      <c r="CS3135" s="722"/>
    </row>
    <row r="3136" spans="1:97" s="1376" customFormat="1">
      <c r="A3136" s="722"/>
      <c r="B3136" s="722"/>
      <c r="C3136" s="722"/>
      <c r="D3136" s="722"/>
      <c r="E3136" s="722"/>
      <c r="F3136" s="757"/>
      <c r="G3136" s="757"/>
      <c r="H3136" s="757"/>
      <c r="I3136" s="757"/>
      <c r="J3136" s="757"/>
      <c r="K3136" s="758"/>
      <c r="L3136" s="758"/>
      <c r="M3136" s="722"/>
      <c r="N3136" s="736"/>
      <c r="O3136" s="736"/>
      <c r="P3136" s="736"/>
      <c r="Q3136" s="736"/>
      <c r="R3136" s="736"/>
      <c r="S3136" s="736"/>
      <c r="T3136" s="736"/>
      <c r="U3136" s="736"/>
      <c r="BA3136" s="722"/>
      <c r="BB3136" s="722"/>
      <c r="BC3136" s="722"/>
      <c r="BD3136" s="722"/>
      <c r="BE3136" s="722"/>
      <c r="BF3136" s="722"/>
      <c r="BG3136" s="722"/>
      <c r="BH3136" s="722"/>
      <c r="BI3136" s="722"/>
      <c r="BJ3136" s="722"/>
      <c r="BK3136" s="722"/>
      <c r="BL3136" s="722"/>
      <c r="BM3136" s="722"/>
      <c r="BN3136" s="722"/>
      <c r="BO3136" s="722"/>
      <c r="BP3136" s="722"/>
      <c r="BQ3136" s="722"/>
      <c r="BR3136" s="722"/>
      <c r="BS3136" s="722"/>
      <c r="BT3136" s="722"/>
      <c r="BU3136" s="722"/>
      <c r="BV3136" s="722"/>
      <c r="BW3136" s="722"/>
      <c r="BX3136" s="722"/>
      <c r="BY3136" s="722"/>
      <c r="BZ3136" s="722"/>
      <c r="CA3136" s="722"/>
      <c r="CB3136" s="722"/>
      <c r="CC3136" s="722"/>
      <c r="CD3136" s="722"/>
      <c r="CE3136" s="722"/>
      <c r="CF3136" s="722"/>
      <c r="CG3136" s="722"/>
      <c r="CH3136" s="722"/>
      <c r="CI3136" s="722"/>
      <c r="CJ3136" s="722"/>
      <c r="CK3136" s="722"/>
      <c r="CL3136" s="722"/>
      <c r="CM3136" s="722"/>
      <c r="CN3136" s="722"/>
      <c r="CO3136" s="722"/>
      <c r="CP3136" s="722"/>
      <c r="CQ3136" s="722"/>
      <c r="CR3136" s="722"/>
      <c r="CS3136" s="722"/>
    </row>
    <row r="3137" spans="1:97" s="1376" customFormat="1">
      <c r="A3137" s="722"/>
      <c r="B3137" s="722"/>
      <c r="C3137" s="722"/>
      <c r="D3137" s="722"/>
      <c r="E3137" s="722"/>
      <c r="F3137" s="757"/>
      <c r="G3137" s="757"/>
      <c r="H3137" s="757"/>
      <c r="I3137" s="757"/>
      <c r="J3137" s="757"/>
      <c r="K3137" s="758"/>
      <c r="L3137" s="758"/>
      <c r="M3137" s="722"/>
      <c r="N3137" s="736"/>
      <c r="O3137" s="736"/>
      <c r="P3137" s="736"/>
      <c r="Q3137" s="736"/>
      <c r="R3137" s="736"/>
      <c r="S3137" s="736"/>
      <c r="T3137" s="736"/>
      <c r="U3137" s="736"/>
      <c r="BA3137" s="722"/>
      <c r="BB3137" s="722"/>
      <c r="BC3137" s="722"/>
      <c r="BD3137" s="722"/>
      <c r="BE3137" s="722"/>
      <c r="BF3137" s="722"/>
      <c r="BG3137" s="722"/>
      <c r="BH3137" s="722"/>
      <c r="BI3137" s="722"/>
      <c r="BJ3137" s="722"/>
      <c r="BK3137" s="722"/>
      <c r="BL3137" s="722"/>
      <c r="BM3137" s="722"/>
      <c r="BN3137" s="722"/>
      <c r="BO3137" s="722"/>
      <c r="BP3137" s="722"/>
      <c r="BQ3137" s="722"/>
      <c r="BR3137" s="722"/>
      <c r="BS3137" s="722"/>
      <c r="BT3137" s="722"/>
      <c r="BU3137" s="722"/>
      <c r="BV3137" s="722"/>
      <c r="BW3137" s="722"/>
      <c r="BX3137" s="722"/>
      <c r="BY3137" s="722"/>
      <c r="BZ3137" s="722"/>
      <c r="CA3137" s="722"/>
      <c r="CB3137" s="722"/>
      <c r="CC3137" s="722"/>
      <c r="CD3137" s="722"/>
      <c r="CE3137" s="722"/>
      <c r="CF3137" s="722"/>
      <c r="CG3137" s="722"/>
      <c r="CH3137" s="722"/>
      <c r="CI3137" s="722"/>
      <c r="CJ3137" s="722"/>
      <c r="CK3137" s="722"/>
      <c r="CL3137" s="722"/>
      <c r="CM3137" s="722"/>
      <c r="CN3137" s="722"/>
      <c r="CO3137" s="722"/>
      <c r="CP3137" s="722"/>
      <c r="CQ3137" s="722"/>
      <c r="CR3137" s="722"/>
      <c r="CS3137" s="722"/>
    </row>
    <row r="3138" spans="1:97" s="1376" customFormat="1">
      <c r="A3138" s="722"/>
      <c r="B3138" s="722"/>
      <c r="C3138" s="722"/>
      <c r="D3138" s="722"/>
      <c r="E3138" s="722"/>
      <c r="F3138" s="757"/>
      <c r="G3138" s="757"/>
      <c r="H3138" s="757"/>
      <c r="I3138" s="757"/>
      <c r="J3138" s="757"/>
      <c r="K3138" s="758"/>
      <c r="L3138" s="758"/>
      <c r="M3138" s="722"/>
      <c r="N3138" s="736"/>
      <c r="O3138" s="736"/>
      <c r="P3138" s="736"/>
      <c r="Q3138" s="736"/>
      <c r="R3138" s="736"/>
      <c r="S3138" s="736"/>
      <c r="T3138" s="736"/>
      <c r="U3138" s="736"/>
      <c r="BA3138" s="722"/>
      <c r="BB3138" s="722"/>
      <c r="BC3138" s="722"/>
      <c r="BD3138" s="722"/>
      <c r="BE3138" s="722"/>
      <c r="BF3138" s="722"/>
      <c r="BG3138" s="722"/>
      <c r="BH3138" s="722"/>
      <c r="BI3138" s="722"/>
      <c r="BJ3138" s="722"/>
      <c r="BK3138" s="722"/>
      <c r="BL3138" s="722"/>
      <c r="BM3138" s="722"/>
      <c r="BN3138" s="722"/>
      <c r="BO3138" s="722"/>
      <c r="BP3138" s="722"/>
      <c r="BQ3138" s="722"/>
      <c r="BR3138" s="722"/>
      <c r="BS3138" s="722"/>
      <c r="BT3138" s="722"/>
      <c r="BU3138" s="722"/>
      <c r="BV3138" s="722"/>
      <c r="BW3138" s="722"/>
      <c r="BX3138" s="722"/>
      <c r="BY3138" s="722"/>
      <c r="BZ3138" s="722"/>
      <c r="CA3138" s="722"/>
      <c r="CB3138" s="722"/>
      <c r="CC3138" s="722"/>
      <c r="CD3138" s="722"/>
      <c r="CE3138" s="722"/>
      <c r="CF3138" s="722"/>
      <c r="CG3138" s="722"/>
      <c r="CH3138" s="722"/>
      <c r="CI3138" s="722"/>
      <c r="CJ3138" s="722"/>
      <c r="CK3138" s="722"/>
      <c r="CL3138" s="722"/>
      <c r="CM3138" s="722"/>
      <c r="CN3138" s="722"/>
      <c r="CO3138" s="722"/>
      <c r="CP3138" s="722"/>
      <c r="CQ3138" s="722"/>
      <c r="CR3138" s="722"/>
      <c r="CS3138" s="722"/>
    </row>
    <row r="3139" spans="1:97" s="1376" customFormat="1">
      <c r="A3139" s="722"/>
      <c r="B3139" s="722"/>
      <c r="C3139" s="722"/>
      <c r="D3139" s="722"/>
      <c r="E3139" s="722"/>
      <c r="F3139" s="757"/>
      <c r="G3139" s="757"/>
      <c r="H3139" s="757"/>
      <c r="I3139" s="757"/>
      <c r="J3139" s="757"/>
      <c r="K3139" s="758"/>
      <c r="L3139" s="758"/>
      <c r="M3139" s="722"/>
      <c r="N3139" s="736"/>
      <c r="O3139" s="736"/>
      <c r="P3139" s="736"/>
      <c r="Q3139" s="736"/>
      <c r="R3139" s="736"/>
      <c r="S3139" s="736"/>
      <c r="T3139" s="736"/>
      <c r="U3139" s="736"/>
      <c r="BA3139" s="722"/>
      <c r="BB3139" s="722"/>
      <c r="BC3139" s="722"/>
      <c r="BD3139" s="722"/>
      <c r="BE3139" s="722"/>
      <c r="BF3139" s="722"/>
      <c r="BG3139" s="722"/>
      <c r="BH3139" s="722"/>
      <c r="BI3139" s="722"/>
      <c r="BJ3139" s="722"/>
      <c r="BK3139" s="722"/>
      <c r="BL3139" s="722"/>
      <c r="BM3139" s="722"/>
      <c r="BN3139" s="722"/>
      <c r="BO3139" s="722"/>
      <c r="BP3139" s="722"/>
      <c r="BQ3139" s="722"/>
      <c r="BR3139" s="722"/>
      <c r="BS3139" s="722"/>
      <c r="BT3139" s="722"/>
      <c r="BU3139" s="722"/>
      <c r="BV3139" s="722"/>
      <c r="BW3139" s="722"/>
      <c r="BX3139" s="722"/>
      <c r="BY3139" s="722"/>
      <c r="BZ3139" s="722"/>
      <c r="CA3139" s="722"/>
      <c r="CB3139" s="722"/>
      <c r="CC3139" s="722"/>
      <c r="CD3139" s="722"/>
      <c r="CE3139" s="722"/>
      <c r="CF3139" s="722"/>
      <c r="CG3139" s="722"/>
      <c r="CH3139" s="722"/>
      <c r="CI3139" s="722"/>
      <c r="CJ3139" s="722"/>
      <c r="CK3139" s="722"/>
      <c r="CL3139" s="722"/>
      <c r="CM3139" s="722"/>
      <c r="CN3139" s="722"/>
      <c r="CO3139" s="722"/>
      <c r="CP3139" s="722"/>
      <c r="CQ3139" s="722"/>
      <c r="CR3139" s="722"/>
      <c r="CS3139" s="722"/>
    </row>
    <row r="3140" spans="1:97" s="1376" customFormat="1">
      <c r="A3140" s="722"/>
      <c r="B3140" s="722"/>
      <c r="C3140" s="722"/>
      <c r="D3140" s="722"/>
      <c r="E3140" s="722"/>
      <c r="F3140" s="757"/>
      <c r="G3140" s="757"/>
      <c r="H3140" s="757"/>
      <c r="I3140" s="757"/>
      <c r="J3140" s="757"/>
      <c r="K3140" s="758"/>
      <c r="L3140" s="758"/>
      <c r="M3140" s="722"/>
      <c r="N3140" s="736"/>
      <c r="O3140" s="736"/>
      <c r="P3140" s="736"/>
      <c r="Q3140" s="736"/>
      <c r="R3140" s="736"/>
      <c r="S3140" s="736"/>
      <c r="T3140" s="736"/>
      <c r="U3140" s="736"/>
      <c r="BA3140" s="722"/>
      <c r="BB3140" s="722"/>
      <c r="BC3140" s="722"/>
      <c r="BD3140" s="722"/>
      <c r="BE3140" s="722"/>
      <c r="BF3140" s="722"/>
      <c r="BG3140" s="722"/>
      <c r="BH3140" s="722"/>
      <c r="BI3140" s="722"/>
      <c r="BJ3140" s="722"/>
      <c r="BK3140" s="722"/>
      <c r="BL3140" s="722"/>
      <c r="BM3140" s="722"/>
      <c r="BN3140" s="722"/>
      <c r="BO3140" s="722"/>
      <c r="BP3140" s="722"/>
      <c r="BQ3140" s="722"/>
      <c r="BR3140" s="722"/>
      <c r="BS3140" s="722"/>
      <c r="BT3140" s="722"/>
      <c r="BU3140" s="722"/>
      <c r="BV3140" s="722"/>
      <c r="BW3140" s="722"/>
      <c r="BX3140" s="722"/>
      <c r="BY3140" s="722"/>
      <c r="BZ3140" s="722"/>
      <c r="CA3140" s="722"/>
      <c r="CB3140" s="722"/>
      <c r="CC3140" s="722"/>
      <c r="CD3140" s="722"/>
      <c r="CE3140" s="722"/>
      <c r="CF3140" s="722"/>
      <c r="CG3140" s="722"/>
      <c r="CH3140" s="722"/>
      <c r="CI3140" s="722"/>
      <c r="CJ3140" s="722"/>
      <c r="CK3140" s="722"/>
      <c r="CL3140" s="722"/>
      <c r="CM3140" s="722"/>
      <c r="CN3140" s="722"/>
      <c r="CO3140" s="722"/>
      <c r="CP3140" s="722"/>
      <c r="CQ3140" s="722"/>
      <c r="CR3140" s="722"/>
      <c r="CS3140" s="722"/>
    </row>
    <row r="3141" spans="1:97" s="1376" customFormat="1">
      <c r="A3141" s="722"/>
      <c r="B3141" s="722"/>
      <c r="C3141" s="722"/>
      <c r="D3141" s="722"/>
      <c r="E3141" s="722"/>
      <c r="F3141" s="757"/>
      <c r="G3141" s="757"/>
      <c r="H3141" s="757"/>
      <c r="I3141" s="757"/>
      <c r="J3141" s="757"/>
      <c r="K3141" s="758"/>
      <c r="L3141" s="758"/>
      <c r="M3141" s="722"/>
      <c r="N3141" s="736"/>
      <c r="O3141" s="736"/>
      <c r="P3141" s="736"/>
      <c r="Q3141" s="736"/>
      <c r="R3141" s="736"/>
      <c r="S3141" s="736"/>
      <c r="T3141" s="736"/>
      <c r="U3141" s="736"/>
      <c r="BA3141" s="722"/>
      <c r="BB3141" s="722"/>
      <c r="BC3141" s="722"/>
      <c r="BD3141" s="722"/>
      <c r="BE3141" s="722"/>
      <c r="BF3141" s="722"/>
      <c r="BG3141" s="722"/>
      <c r="BH3141" s="722"/>
      <c r="BI3141" s="722"/>
      <c r="BJ3141" s="722"/>
      <c r="BK3141" s="722"/>
      <c r="BL3141" s="722"/>
      <c r="BM3141" s="722"/>
      <c r="BN3141" s="722"/>
      <c r="BO3141" s="722"/>
      <c r="BP3141" s="722"/>
      <c r="BQ3141" s="722"/>
      <c r="BR3141" s="722"/>
      <c r="BS3141" s="722"/>
      <c r="BT3141" s="722"/>
      <c r="BU3141" s="722"/>
      <c r="BV3141" s="722"/>
      <c r="BW3141" s="722"/>
      <c r="BX3141" s="722"/>
      <c r="BY3141" s="722"/>
      <c r="BZ3141" s="722"/>
      <c r="CA3141" s="722"/>
      <c r="CB3141" s="722"/>
      <c r="CC3141" s="722"/>
      <c r="CD3141" s="722"/>
      <c r="CE3141" s="722"/>
      <c r="CF3141" s="722"/>
      <c r="CG3141" s="722"/>
      <c r="CH3141" s="722"/>
      <c r="CI3141" s="722"/>
      <c r="CJ3141" s="722"/>
      <c r="CK3141" s="722"/>
      <c r="CL3141" s="722"/>
      <c r="CM3141" s="722"/>
      <c r="CN3141" s="722"/>
      <c r="CO3141" s="722"/>
      <c r="CP3141" s="722"/>
      <c r="CQ3141" s="722"/>
      <c r="CR3141" s="722"/>
      <c r="CS3141" s="722"/>
    </row>
    <row r="3142" spans="1:97" s="1376" customFormat="1">
      <c r="A3142" s="722"/>
      <c r="B3142" s="722"/>
      <c r="C3142" s="722"/>
      <c r="D3142" s="722"/>
      <c r="E3142" s="722"/>
      <c r="F3142" s="757"/>
      <c r="G3142" s="757"/>
      <c r="H3142" s="757"/>
      <c r="I3142" s="757"/>
      <c r="J3142" s="757"/>
      <c r="K3142" s="758"/>
      <c r="L3142" s="758"/>
      <c r="M3142" s="722"/>
      <c r="N3142" s="736"/>
      <c r="O3142" s="736"/>
      <c r="P3142" s="736"/>
      <c r="Q3142" s="736"/>
      <c r="R3142" s="736"/>
      <c r="S3142" s="736"/>
      <c r="T3142" s="736"/>
      <c r="U3142" s="736"/>
      <c r="BA3142" s="722"/>
      <c r="BB3142" s="722"/>
      <c r="BC3142" s="722"/>
      <c r="BD3142" s="722"/>
      <c r="BE3142" s="722"/>
      <c r="BF3142" s="722"/>
      <c r="BG3142" s="722"/>
      <c r="BH3142" s="722"/>
      <c r="BI3142" s="722"/>
      <c r="BJ3142" s="722"/>
      <c r="BK3142" s="722"/>
      <c r="BL3142" s="722"/>
      <c r="BM3142" s="722"/>
      <c r="BN3142" s="722"/>
      <c r="BO3142" s="722"/>
      <c r="BP3142" s="722"/>
      <c r="BQ3142" s="722"/>
      <c r="BR3142" s="722"/>
      <c r="BS3142" s="722"/>
      <c r="BT3142" s="722"/>
      <c r="BU3142" s="722"/>
      <c r="BV3142" s="722"/>
      <c r="BW3142" s="722"/>
      <c r="BX3142" s="722"/>
      <c r="BY3142" s="722"/>
      <c r="BZ3142" s="722"/>
      <c r="CA3142" s="722"/>
      <c r="CB3142" s="722"/>
      <c r="CC3142" s="722"/>
      <c r="CD3142" s="722"/>
      <c r="CE3142" s="722"/>
      <c r="CF3142" s="722"/>
      <c r="CG3142" s="722"/>
      <c r="CH3142" s="722"/>
      <c r="CI3142" s="722"/>
      <c r="CJ3142" s="722"/>
      <c r="CK3142" s="722"/>
      <c r="CL3142" s="722"/>
      <c r="CM3142" s="722"/>
      <c r="CN3142" s="722"/>
      <c r="CO3142" s="722"/>
      <c r="CP3142" s="722"/>
      <c r="CQ3142" s="722"/>
      <c r="CR3142" s="722"/>
      <c r="CS3142" s="722"/>
    </row>
    <row r="3143" spans="1:97" s="1376" customFormat="1">
      <c r="A3143" s="722"/>
      <c r="B3143" s="722"/>
      <c r="C3143" s="722"/>
      <c r="D3143" s="722"/>
      <c r="E3143" s="722"/>
      <c r="F3143" s="757"/>
      <c r="G3143" s="757"/>
      <c r="H3143" s="757"/>
      <c r="I3143" s="757"/>
      <c r="J3143" s="757"/>
      <c r="K3143" s="758"/>
      <c r="L3143" s="758"/>
      <c r="M3143" s="722"/>
      <c r="N3143" s="736"/>
      <c r="O3143" s="736"/>
      <c r="P3143" s="736"/>
      <c r="Q3143" s="736"/>
      <c r="R3143" s="736"/>
      <c r="S3143" s="736"/>
      <c r="T3143" s="736"/>
      <c r="U3143" s="736"/>
      <c r="BA3143" s="722"/>
      <c r="BB3143" s="722"/>
      <c r="BC3143" s="722"/>
      <c r="BD3143" s="722"/>
      <c r="BE3143" s="722"/>
      <c r="BF3143" s="722"/>
      <c r="BG3143" s="722"/>
      <c r="BH3143" s="722"/>
      <c r="BI3143" s="722"/>
      <c r="BJ3143" s="722"/>
      <c r="BK3143" s="722"/>
      <c r="BL3143" s="722"/>
      <c r="BM3143" s="722"/>
      <c r="BN3143" s="722"/>
      <c r="BO3143" s="722"/>
      <c r="BP3143" s="722"/>
      <c r="BQ3143" s="722"/>
      <c r="BR3143" s="722"/>
      <c r="BS3143" s="722"/>
      <c r="BT3143" s="722"/>
      <c r="BU3143" s="722"/>
      <c r="BV3143" s="722"/>
      <c r="BW3143" s="722"/>
      <c r="BX3143" s="722"/>
      <c r="BY3143" s="722"/>
      <c r="BZ3143" s="722"/>
      <c r="CA3143" s="722"/>
      <c r="CB3143" s="722"/>
      <c r="CC3143" s="722"/>
      <c r="CD3143" s="722"/>
      <c r="CE3143" s="722"/>
      <c r="CF3143" s="722"/>
      <c r="CG3143" s="722"/>
      <c r="CH3143" s="722"/>
      <c r="CI3143" s="722"/>
      <c r="CJ3143" s="722"/>
      <c r="CK3143" s="722"/>
      <c r="CL3143" s="722"/>
      <c r="CM3143" s="722"/>
      <c r="CN3143" s="722"/>
      <c r="CO3143" s="722"/>
      <c r="CP3143" s="722"/>
      <c r="CQ3143" s="722"/>
      <c r="CR3143" s="722"/>
      <c r="CS3143" s="722"/>
    </row>
    <row r="3144" spans="1:97" s="1376" customFormat="1">
      <c r="A3144" s="722"/>
      <c r="B3144" s="722"/>
      <c r="C3144" s="722"/>
      <c r="D3144" s="722"/>
      <c r="E3144" s="722"/>
      <c r="F3144" s="757"/>
      <c r="G3144" s="757"/>
      <c r="H3144" s="757"/>
      <c r="I3144" s="757"/>
      <c r="J3144" s="757"/>
      <c r="K3144" s="758"/>
      <c r="L3144" s="758"/>
      <c r="M3144" s="722"/>
      <c r="N3144" s="736"/>
      <c r="O3144" s="736"/>
      <c r="P3144" s="736"/>
      <c r="Q3144" s="736"/>
      <c r="R3144" s="736"/>
      <c r="S3144" s="736"/>
      <c r="T3144" s="736"/>
      <c r="U3144" s="736"/>
      <c r="BA3144" s="722"/>
      <c r="BB3144" s="722"/>
      <c r="BC3144" s="722"/>
      <c r="BD3144" s="722"/>
      <c r="BE3144" s="722"/>
      <c r="BF3144" s="722"/>
      <c r="BG3144" s="722"/>
      <c r="BH3144" s="722"/>
      <c r="BI3144" s="722"/>
      <c r="BJ3144" s="722"/>
      <c r="BK3144" s="722"/>
      <c r="BL3144" s="722"/>
      <c r="BM3144" s="722"/>
      <c r="BN3144" s="722"/>
      <c r="BO3144" s="722"/>
      <c r="BP3144" s="722"/>
      <c r="BQ3144" s="722"/>
      <c r="BR3144" s="722"/>
      <c r="BS3144" s="722"/>
      <c r="BT3144" s="722"/>
      <c r="BU3144" s="722"/>
      <c r="BV3144" s="722"/>
      <c r="BW3144" s="722"/>
      <c r="BX3144" s="722"/>
      <c r="BY3144" s="722"/>
      <c r="BZ3144" s="722"/>
      <c r="CA3144" s="722"/>
      <c r="CB3144" s="722"/>
      <c r="CC3144" s="722"/>
      <c r="CD3144" s="722"/>
      <c r="CE3144" s="722"/>
      <c r="CF3144" s="722"/>
      <c r="CG3144" s="722"/>
      <c r="CH3144" s="722"/>
      <c r="CI3144" s="722"/>
      <c r="CJ3144" s="722"/>
      <c r="CK3144" s="722"/>
      <c r="CL3144" s="722"/>
      <c r="CM3144" s="722"/>
      <c r="CN3144" s="722"/>
      <c r="CO3144" s="722"/>
      <c r="CP3144" s="722"/>
      <c r="CQ3144" s="722"/>
      <c r="CR3144" s="722"/>
      <c r="CS3144" s="722"/>
    </row>
    <row r="3145" spans="1:97" s="1376" customFormat="1">
      <c r="A3145" s="722"/>
      <c r="B3145" s="722"/>
      <c r="C3145" s="722"/>
      <c r="D3145" s="722"/>
      <c r="E3145" s="722"/>
      <c r="F3145" s="757"/>
      <c r="G3145" s="757"/>
      <c r="H3145" s="757"/>
      <c r="I3145" s="757"/>
      <c r="J3145" s="757"/>
      <c r="K3145" s="758"/>
      <c r="L3145" s="758"/>
      <c r="M3145" s="722"/>
      <c r="N3145" s="736"/>
      <c r="O3145" s="736"/>
      <c r="P3145" s="736"/>
      <c r="Q3145" s="736"/>
      <c r="R3145" s="736"/>
      <c r="S3145" s="736"/>
      <c r="T3145" s="736"/>
      <c r="U3145" s="736"/>
      <c r="BA3145" s="722"/>
      <c r="BB3145" s="722"/>
      <c r="BC3145" s="722"/>
      <c r="BD3145" s="722"/>
      <c r="BE3145" s="722"/>
      <c r="BF3145" s="722"/>
      <c r="BG3145" s="722"/>
      <c r="BH3145" s="722"/>
      <c r="BI3145" s="722"/>
      <c r="BJ3145" s="722"/>
      <c r="BK3145" s="722"/>
      <c r="BL3145" s="722"/>
      <c r="BM3145" s="722"/>
      <c r="BN3145" s="722"/>
      <c r="BO3145" s="722"/>
      <c r="BP3145" s="722"/>
      <c r="BQ3145" s="722"/>
      <c r="BR3145" s="722"/>
      <c r="BS3145" s="722"/>
      <c r="BT3145" s="722"/>
      <c r="BU3145" s="722"/>
      <c r="BV3145" s="722"/>
      <c r="BW3145" s="722"/>
      <c r="BX3145" s="722"/>
      <c r="BY3145" s="722"/>
      <c r="BZ3145" s="722"/>
      <c r="CA3145" s="722"/>
      <c r="CB3145" s="722"/>
      <c r="CC3145" s="722"/>
      <c r="CD3145" s="722"/>
      <c r="CE3145" s="722"/>
      <c r="CF3145" s="722"/>
      <c r="CG3145" s="722"/>
      <c r="CH3145" s="722"/>
      <c r="CI3145" s="722"/>
      <c r="CJ3145" s="722"/>
      <c r="CK3145" s="722"/>
      <c r="CL3145" s="722"/>
      <c r="CM3145" s="722"/>
      <c r="CN3145" s="722"/>
      <c r="CO3145" s="722"/>
      <c r="CP3145" s="722"/>
      <c r="CQ3145" s="722"/>
      <c r="CR3145" s="722"/>
      <c r="CS3145" s="722"/>
    </row>
    <row r="3146" spans="1:97" s="1376" customFormat="1">
      <c r="A3146" s="722"/>
      <c r="B3146" s="722"/>
      <c r="C3146" s="722"/>
      <c r="D3146" s="722"/>
      <c r="E3146" s="722"/>
      <c r="F3146" s="757"/>
      <c r="G3146" s="757"/>
      <c r="H3146" s="757"/>
      <c r="I3146" s="757"/>
      <c r="J3146" s="757"/>
      <c r="K3146" s="758"/>
      <c r="L3146" s="758"/>
      <c r="M3146" s="722"/>
      <c r="N3146" s="736"/>
      <c r="O3146" s="736"/>
      <c r="P3146" s="736"/>
      <c r="Q3146" s="736"/>
      <c r="R3146" s="736"/>
      <c r="S3146" s="736"/>
      <c r="T3146" s="736"/>
      <c r="U3146" s="736"/>
      <c r="BA3146" s="722"/>
      <c r="BB3146" s="722"/>
      <c r="BC3146" s="722"/>
      <c r="BD3146" s="722"/>
      <c r="BE3146" s="722"/>
      <c r="BF3146" s="722"/>
      <c r="BG3146" s="722"/>
      <c r="BH3146" s="722"/>
      <c r="BI3146" s="722"/>
      <c r="BJ3146" s="722"/>
      <c r="BK3146" s="722"/>
      <c r="BL3146" s="722"/>
      <c r="BM3146" s="722"/>
      <c r="BN3146" s="722"/>
      <c r="BO3146" s="722"/>
      <c r="BP3146" s="722"/>
      <c r="BQ3146" s="722"/>
      <c r="BR3146" s="722"/>
      <c r="BS3146" s="722"/>
      <c r="BT3146" s="722"/>
      <c r="BU3146" s="722"/>
      <c r="BV3146" s="722"/>
      <c r="BW3146" s="722"/>
      <c r="BX3146" s="722"/>
      <c r="BY3146" s="722"/>
      <c r="BZ3146" s="722"/>
      <c r="CA3146" s="722"/>
      <c r="CB3146" s="722"/>
      <c r="CC3146" s="722"/>
      <c r="CD3146" s="722"/>
      <c r="CE3146" s="722"/>
      <c r="CF3146" s="722"/>
      <c r="CG3146" s="722"/>
      <c r="CH3146" s="722"/>
      <c r="CI3146" s="722"/>
      <c r="CJ3146" s="722"/>
      <c r="CK3146" s="722"/>
      <c r="CL3146" s="722"/>
      <c r="CM3146" s="722"/>
      <c r="CN3146" s="722"/>
      <c r="CO3146" s="722"/>
      <c r="CP3146" s="722"/>
      <c r="CQ3146" s="722"/>
      <c r="CR3146" s="722"/>
      <c r="CS3146" s="722"/>
    </row>
    <row r="3147" spans="1:97" s="1376" customFormat="1">
      <c r="A3147" s="722"/>
      <c r="B3147" s="722"/>
      <c r="C3147" s="722"/>
      <c r="D3147" s="722"/>
      <c r="E3147" s="722"/>
      <c r="F3147" s="757"/>
      <c r="G3147" s="757"/>
      <c r="H3147" s="757"/>
      <c r="I3147" s="757"/>
      <c r="J3147" s="757"/>
      <c r="K3147" s="758"/>
      <c r="L3147" s="758"/>
      <c r="M3147" s="722"/>
      <c r="N3147" s="736"/>
      <c r="O3147" s="736"/>
      <c r="P3147" s="736"/>
      <c r="Q3147" s="736"/>
      <c r="R3147" s="736"/>
      <c r="S3147" s="736"/>
      <c r="T3147" s="736"/>
      <c r="U3147" s="736"/>
      <c r="BA3147" s="722"/>
      <c r="BB3147" s="722"/>
      <c r="BC3147" s="722"/>
      <c r="BD3147" s="722"/>
      <c r="BE3147" s="722"/>
      <c r="BF3147" s="722"/>
      <c r="BG3147" s="722"/>
      <c r="BH3147" s="722"/>
      <c r="BI3147" s="722"/>
      <c r="BJ3147" s="722"/>
      <c r="BK3147" s="722"/>
      <c r="BL3147" s="722"/>
      <c r="BM3147" s="722"/>
      <c r="BN3147" s="722"/>
      <c r="BO3147" s="722"/>
      <c r="BP3147" s="722"/>
      <c r="BQ3147" s="722"/>
      <c r="BR3147" s="722"/>
      <c r="BS3147" s="722"/>
      <c r="BT3147" s="722"/>
      <c r="BU3147" s="722"/>
      <c r="BV3147" s="722"/>
      <c r="BW3147" s="722"/>
      <c r="BX3147" s="722"/>
      <c r="BY3147" s="722"/>
      <c r="BZ3147" s="722"/>
      <c r="CA3147" s="722"/>
      <c r="CB3147" s="722"/>
      <c r="CC3147" s="722"/>
      <c r="CD3147" s="722"/>
      <c r="CE3147" s="722"/>
      <c r="CF3147" s="722"/>
      <c r="CG3147" s="722"/>
      <c r="CH3147" s="722"/>
      <c r="CI3147" s="722"/>
      <c r="CJ3147" s="722"/>
      <c r="CK3147" s="722"/>
      <c r="CL3147" s="722"/>
      <c r="CM3147" s="722"/>
      <c r="CN3147" s="722"/>
      <c r="CO3147" s="722"/>
      <c r="CP3147" s="722"/>
      <c r="CQ3147" s="722"/>
      <c r="CR3147" s="722"/>
      <c r="CS3147" s="722"/>
    </row>
    <row r="3148" spans="1:97" s="1376" customFormat="1">
      <c r="A3148" s="722"/>
      <c r="B3148" s="722"/>
      <c r="C3148" s="722"/>
      <c r="D3148" s="722"/>
      <c r="E3148" s="722"/>
      <c r="F3148" s="757"/>
      <c r="G3148" s="757"/>
      <c r="H3148" s="757"/>
      <c r="I3148" s="757"/>
      <c r="J3148" s="757"/>
      <c r="K3148" s="758"/>
      <c r="L3148" s="758"/>
      <c r="M3148" s="722"/>
      <c r="N3148" s="736"/>
      <c r="O3148" s="736"/>
      <c r="P3148" s="736"/>
      <c r="Q3148" s="736"/>
      <c r="R3148" s="736"/>
      <c r="S3148" s="736"/>
      <c r="T3148" s="736"/>
      <c r="U3148" s="736"/>
      <c r="BA3148" s="722"/>
      <c r="BB3148" s="722"/>
      <c r="BC3148" s="722"/>
      <c r="BD3148" s="722"/>
      <c r="BE3148" s="722"/>
      <c r="BF3148" s="722"/>
      <c r="BG3148" s="722"/>
      <c r="BH3148" s="722"/>
      <c r="BI3148" s="722"/>
      <c r="BJ3148" s="722"/>
      <c r="BK3148" s="722"/>
      <c r="BL3148" s="722"/>
      <c r="BM3148" s="722"/>
      <c r="BN3148" s="722"/>
      <c r="BO3148" s="722"/>
      <c r="BP3148" s="722"/>
      <c r="BQ3148" s="722"/>
      <c r="BR3148" s="722"/>
      <c r="BS3148" s="722"/>
      <c r="BT3148" s="722"/>
      <c r="BU3148" s="722"/>
      <c r="BV3148" s="722"/>
      <c r="BW3148" s="722"/>
      <c r="BX3148" s="722"/>
      <c r="BY3148" s="722"/>
      <c r="BZ3148" s="722"/>
      <c r="CA3148" s="722"/>
      <c r="CB3148" s="722"/>
      <c r="CC3148" s="722"/>
      <c r="CD3148" s="722"/>
      <c r="CE3148" s="722"/>
      <c r="CF3148" s="722"/>
      <c r="CG3148" s="722"/>
      <c r="CH3148" s="722"/>
      <c r="CI3148" s="722"/>
      <c r="CJ3148" s="722"/>
      <c r="CK3148" s="722"/>
      <c r="CL3148" s="722"/>
      <c r="CM3148" s="722"/>
      <c r="CN3148" s="722"/>
      <c r="CO3148" s="722"/>
      <c r="CP3148" s="722"/>
      <c r="CQ3148" s="722"/>
      <c r="CR3148" s="722"/>
      <c r="CS3148" s="722"/>
    </row>
    <row r="3149" spans="1:97" s="1376" customFormat="1">
      <c r="A3149" s="722"/>
      <c r="B3149" s="722"/>
      <c r="C3149" s="722"/>
      <c r="D3149" s="722"/>
      <c r="E3149" s="722"/>
      <c r="F3149" s="757"/>
      <c r="G3149" s="757"/>
      <c r="H3149" s="757"/>
      <c r="I3149" s="757"/>
      <c r="J3149" s="757"/>
      <c r="K3149" s="758"/>
      <c r="L3149" s="758"/>
      <c r="M3149" s="722"/>
      <c r="N3149" s="736"/>
      <c r="O3149" s="736"/>
      <c r="P3149" s="736"/>
      <c r="Q3149" s="736"/>
      <c r="R3149" s="736"/>
      <c r="S3149" s="736"/>
      <c r="T3149" s="736"/>
      <c r="U3149" s="736"/>
      <c r="BA3149" s="722"/>
      <c r="BB3149" s="722"/>
      <c r="BC3149" s="722"/>
      <c r="BD3149" s="722"/>
      <c r="BE3149" s="722"/>
      <c r="BF3149" s="722"/>
      <c r="BG3149" s="722"/>
      <c r="BH3149" s="722"/>
      <c r="BI3149" s="722"/>
      <c r="BJ3149" s="722"/>
      <c r="BK3149" s="722"/>
      <c r="BL3149" s="722"/>
      <c r="BM3149" s="722"/>
      <c r="BN3149" s="722"/>
      <c r="BO3149" s="722"/>
      <c r="BP3149" s="722"/>
      <c r="BQ3149" s="722"/>
      <c r="BR3149" s="722"/>
      <c r="BS3149" s="722"/>
      <c r="BT3149" s="722"/>
      <c r="BU3149" s="722"/>
      <c r="BV3149" s="722"/>
      <c r="BW3149" s="722"/>
      <c r="BX3149" s="722"/>
      <c r="BY3149" s="722"/>
      <c r="BZ3149" s="722"/>
      <c r="CA3149" s="722"/>
      <c r="CB3149" s="722"/>
      <c r="CC3149" s="722"/>
      <c r="CD3149" s="722"/>
      <c r="CE3149" s="722"/>
      <c r="CF3149" s="722"/>
      <c r="CG3149" s="722"/>
      <c r="CH3149" s="722"/>
      <c r="CI3149" s="722"/>
      <c r="CJ3149" s="722"/>
      <c r="CK3149" s="722"/>
      <c r="CL3149" s="722"/>
      <c r="CM3149" s="722"/>
      <c r="CN3149" s="722"/>
      <c r="CO3149" s="722"/>
      <c r="CP3149" s="722"/>
      <c r="CQ3149" s="722"/>
      <c r="CR3149" s="722"/>
      <c r="CS3149" s="722"/>
    </row>
    <row r="3150" spans="1:97" s="1376" customFormat="1">
      <c r="A3150" s="722"/>
      <c r="B3150" s="722"/>
      <c r="C3150" s="722"/>
      <c r="D3150" s="722"/>
      <c r="E3150" s="722"/>
      <c r="F3150" s="757"/>
      <c r="G3150" s="757"/>
      <c r="H3150" s="757"/>
      <c r="I3150" s="757"/>
      <c r="J3150" s="757"/>
      <c r="K3150" s="758"/>
      <c r="L3150" s="758"/>
      <c r="M3150" s="722"/>
      <c r="N3150" s="736"/>
      <c r="O3150" s="736"/>
      <c r="P3150" s="736"/>
      <c r="Q3150" s="736"/>
      <c r="R3150" s="736"/>
      <c r="S3150" s="736"/>
      <c r="T3150" s="736"/>
      <c r="U3150" s="736"/>
      <c r="BA3150" s="722"/>
      <c r="BB3150" s="722"/>
      <c r="BC3150" s="722"/>
      <c r="BD3150" s="722"/>
      <c r="BE3150" s="722"/>
      <c r="BF3150" s="722"/>
      <c r="BG3150" s="722"/>
      <c r="BH3150" s="722"/>
      <c r="BI3150" s="722"/>
      <c r="BJ3150" s="722"/>
      <c r="BK3150" s="722"/>
      <c r="BL3150" s="722"/>
      <c r="BM3150" s="722"/>
      <c r="BN3150" s="722"/>
      <c r="BO3150" s="722"/>
      <c r="BP3150" s="722"/>
      <c r="BQ3150" s="722"/>
      <c r="BR3150" s="722"/>
      <c r="BS3150" s="722"/>
      <c r="BT3150" s="722"/>
      <c r="BU3150" s="722"/>
      <c r="BV3150" s="722"/>
      <c r="BW3150" s="722"/>
      <c r="BX3150" s="722"/>
      <c r="BY3150" s="722"/>
      <c r="BZ3150" s="722"/>
      <c r="CA3150" s="722"/>
      <c r="CB3150" s="722"/>
      <c r="CC3150" s="722"/>
      <c r="CD3150" s="722"/>
      <c r="CE3150" s="722"/>
      <c r="CF3150" s="722"/>
      <c r="CG3150" s="722"/>
      <c r="CH3150" s="722"/>
      <c r="CI3150" s="722"/>
      <c r="CJ3150" s="722"/>
      <c r="CK3150" s="722"/>
      <c r="CL3150" s="722"/>
      <c r="CM3150" s="722"/>
      <c r="CN3150" s="722"/>
      <c r="CO3150" s="722"/>
      <c r="CP3150" s="722"/>
      <c r="CQ3150" s="722"/>
      <c r="CR3150" s="722"/>
      <c r="CS3150" s="722"/>
    </row>
    <row r="3151" spans="1:97" s="1376" customFormat="1">
      <c r="A3151" s="722"/>
      <c r="B3151" s="722"/>
      <c r="C3151" s="722"/>
      <c r="D3151" s="722"/>
      <c r="E3151" s="722"/>
      <c r="F3151" s="757"/>
      <c r="G3151" s="757"/>
      <c r="H3151" s="757"/>
      <c r="I3151" s="757"/>
      <c r="J3151" s="757"/>
      <c r="K3151" s="758"/>
      <c r="L3151" s="758"/>
      <c r="M3151" s="722"/>
      <c r="N3151" s="736"/>
      <c r="O3151" s="736"/>
      <c r="P3151" s="736"/>
      <c r="Q3151" s="736"/>
      <c r="R3151" s="736"/>
      <c r="S3151" s="736"/>
      <c r="T3151" s="736"/>
      <c r="U3151" s="736"/>
      <c r="BA3151" s="722"/>
      <c r="BB3151" s="722"/>
      <c r="BC3151" s="722"/>
      <c r="BD3151" s="722"/>
      <c r="BE3151" s="722"/>
      <c r="BF3151" s="722"/>
      <c r="BG3151" s="722"/>
      <c r="BH3151" s="722"/>
      <c r="BI3151" s="722"/>
      <c r="BJ3151" s="722"/>
      <c r="BK3151" s="722"/>
      <c r="BL3151" s="722"/>
      <c r="BM3151" s="722"/>
      <c r="BN3151" s="722"/>
      <c r="BO3151" s="722"/>
      <c r="BP3151" s="722"/>
      <c r="BQ3151" s="722"/>
      <c r="BR3151" s="722"/>
      <c r="BS3151" s="722"/>
      <c r="BT3151" s="722"/>
      <c r="BU3151" s="722"/>
      <c r="BV3151" s="722"/>
      <c r="BW3151" s="722"/>
      <c r="BX3151" s="722"/>
      <c r="BY3151" s="722"/>
      <c r="BZ3151" s="722"/>
      <c r="CA3151" s="722"/>
      <c r="CB3151" s="722"/>
      <c r="CC3151" s="722"/>
      <c r="CD3151" s="722"/>
      <c r="CE3151" s="722"/>
      <c r="CF3151" s="722"/>
      <c r="CG3151" s="722"/>
      <c r="CH3151" s="722"/>
      <c r="CI3151" s="722"/>
      <c r="CJ3151" s="722"/>
      <c r="CK3151" s="722"/>
      <c r="CL3151" s="722"/>
      <c r="CM3151" s="722"/>
      <c r="CN3151" s="722"/>
      <c r="CO3151" s="722"/>
      <c r="CP3151" s="722"/>
      <c r="CQ3151" s="722"/>
      <c r="CR3151" s="722"/>
      <c r="CS3151" s="722"/>
    </row>
    <row r="3152" spans="1:97" s="1376" customFormat="1">
      <c r="A3152" s="722"/>
      <c r="B3152" s="722"/>
      <c r="C3152" s="722"/>
      <c r="D3152" s="722"/>
      <c r="E3152" s="722"/>
      <c r="F3152" s="757"/>
      <c r="G3152" s="757"/>
      <c r="H3152" s="757"/>
      <c r="I3152" s="757"/>
      <c r="J3152" s="757"/>
      <c r="K3152" s="758"/>
      <c r="L3152" s="758"/>
      <c r="M3152" s="722"/>
      <c r="N3152" s="736"/>
      <c r="O3152" s="736"/>
      <c r="P3152" s="736"/>
      <c r="Q3152" s="736"/>
      <c r="R3152" s="736"/>
      <c r="S3152" s="736"/>
      <c r="T3152" s="736"/>
      <c r="U3152" s="736"/>
      <c r="BA3152" s="722"/>
      <c r="BB3152" s="722"/>
      <c r="BC3152" s="722"/>
      <c r="BD3152" s="722"/>
      <c r="BE3152" s="722"/>
      <c r="BF3152" s="722"/>
      <c r="BG3152" s="722"/>
      <c r="BH3152" s="722"/>
      <c r="BI3152" s="722"/>
      <c r="BJ3152" s="722"/>
      <c r="BK3152" s="722"/>
      <c r="BL3152" s="722"/>
      <c r="BM3152" s="722"/>
      <c r="BN3152" s="722"/>
      <c r="BO3152" s="722"/>
      <c r="BP3152" s="722"/>
      <c r="BQ3152" s="722"/>
      <c r="BR3152" s="722"/>
      <c r="BS3152" s="722"/>
      <c r="BT3152" s="722"/>
      <c r="BU3152" s="722"/>
      <c r="BV3152" s="722"/>
      <c r="BW3152" s="722"/>
      <c r="BX3152" s="722"/>
      <c r="BY3152" s="722"/>
      <c r="BZ3152" s="722"/>
      <c r="CA3152" s="722"/>
      <c r="CB3152" s="722"/>
      <c r="CC3152" s="722"/>
      <c r="CD3152" s="722"/>
      <c r="CE3152" s="722"/>
      <c r="CF3152" s="722"/>
      <c r="CG3152" s="722"/>
      <c r="CH3152" s="722"/>
      <c r="CI3152" s="722"/>
      <c r="CJ3152" s="722"/>
      <c r="CK3152" s="722"/>
      <c r="CL3152" s="722"/>
      <c r="CM3152" s="722"/>
      <c r="CN3152" s="722"/>
      <c r="CO3152" s="722"/>
      <c r="CP3152" s="722"/>
      <c r="CQ3152" s="722"/>
      <c r="CR3152" s="722"/>
      <c r="CS3152" s="722"/>
    </row>
    <row r="3153" spans="1:97" s="1376" customFormat="1">
      <c r="A3153" s="722"/>
      <c r="B3153" s="722"/>
      <c r="C3153" s="722"/>
      <c r="D3153" s="722"/>
      <c r="E3153" s="722"/>
      <c r="F3153" s="757"/>
      <c r="G3153" s="757"/>
      <c r="H3153" s="757"/>
      <c r="I3153" s="757"/>
      <c r="J3153" s="757"/>
      <c r="K3153" s="758"/>
      <c r="L3153" s="758"/>
      <c r="M3153" s="722"/>
      <c r="N3153" s="736"/>
      <c r="O3153" s="736"/>
      <c r="P3153" s="736"/>
      <c r="Q3153" s="736"/>
      <c r="R3153" s="736"/>
      <c r="S3153" s="736"/>
      <c r="T3153" s="736"/>
      <c r="U3153" s="736"/>
      <c r="BA3153" s="722"/>
      <c r="BB3153" s="722"/>
      <c r="BC3153" s="722"/>
      <c r="BD3153" s="722"/>
      <c r="BE3153" s="722"/>
      <c r="BF3153" s="722"/>
      <c r="BG3153" s="722"/>
      <c r="BH3153" s="722"/>
      <c r="BI3153" s="722"/>
      <c r="BJ3153" s="722"/>
      <c r="BK3153" s="722"/>
      <c r="BL3153" s="722"/>
      <c r="BM3153" s="722"/>
      <c r="BN3153" s="722"/>
      <c r="BO3153" s="722"/>
      <c r="BP3153" s="722"/>
      <c r="BQ3153" s="722"/>
      <c r="BR3153" s="722"/>
      <c r="BS3153" s="722"/>
      <c r="BT3153" s="722"/>
      <c r="BU3153" s="722"/>
      <c r="BV3153" s="722"/>
      <c r="BW3153" s="722"/>
      <c r="BX3153" s="722"/>
      <c r="BY3153" s="722"/>
      <c r="BZ3153" s="722"/>
      <c r="CA3153" s="722"/>
      <c r="CB3153" s="722"/>
      <c r="CC3153" s="722"/>
      <c r="CD3153" s="722"/>
      <c r="CE3153" s="722"/>
      <c r="CF3153" s="722"/>
      <c r="CG3153" s="722"/>
      <c r="CH3153" s="722"/>
      <c r="CI3153" s="722"/>
      <c r="CJ3153" s="722"/>
      <c r="CK3153" s="722"/>
      <c r="CL3153" s="722"/>
      <c r="CM3153" s="722"/>
      <c r="CN3153" s="722"/>
      <c r="CO3153" s="722"/>
      <c r="CP3153" s="722"/>
      <c r="CQ3153" s="722"/>
      <c r="CR3153" s="722"/>
      <c r="CS3153" s="722"/>
    </row>
    <row r="3154" spans="1:97" s="1376" customFormat="1">
      <c r="A3154" s="722"/>
      <c r="B3154" s="722"/>
      <c r="C3154" s="722"/>
      <c r="D3154" s="722"/>
      <c r="E3154" s="722"/>
      <c r="F3154" s="757"/>
      <c r="G3154" s="757"/>
      <c r="H3154" s="757"/>
      <c r="I3154" s="757"/>
      <c r="J3154" s="757"/>
      <c r="K3154" s="758"/>
      <c r="L3154" s="758"/>
      <c r="M3154" s="722"/>
      <c r="N3154" s="736"/>
      <c r="O3154" s="736"/>
      <c r="P3154" s="736"/>
      <c r="Q3154" s="736"/>
      <c r="R3154" s="736"/>
      <c r="S3154" s="736"/>
      <c r="T3154" s="736"/>
      <c r="U3154" s="736"/>
      <c r="BA3154" s="722"/>
      <c r="BB3154" s="722"/>
      <c r="BC3154" s="722"/>
      <c r="BD3154" s="722"/>
      <c r="BE3154" s="722"/>
      <c r="BF3154" s="722"/>
      <c r="BG3154" s="722"/>
      <c r="BH3154" s="722"/>
      <c r="BI3154" s="722"/>
      <c r="BJ3154" s="722"/>
      <c r="BK3154" s="722"/>
      <c r="BL3154" s="722"/>
      <c r="BM3154" s="722"/>
      <c r="BN3154" s="722"/>
      <c r="BO3154" s="722"/>
      <c r="BP3154" s="722"/>
      <c r="BQ3154" s="722"/>
      <c r="BR3154" s="722"/>
      <c r="BS3154" s="722"/>
      <c r="BT3154" s="722"/>
      <c r="BU3154" s="722"/>
      <c r="BV3154" s="722"/>
      <c r="BW3154" s="722"/>
      <c r="BX3154" s="722"/>
      <c r="BY3154" s="722"/>
      <c r="BZ3154" s="722"/>
      <c r="CA3154" s="722"/>
      <c r="CB3154" s="722"/>
      <c r="CC3154" s="722"/>
      <c r="CD3154" s="722"/>
      <c r="CE3154" s="722"/>
      <c r="CF3154" s="722"/>
      <c r="CG3154" s="722"/>
      <c r="CH3154" s="722"/>
      <c r="CI3154" s="722"/>
      <c r="CJ3154" s="722"/>
      <c r="CK3154" s="722"/>
      <c r="CL3154" s="722"/>
      <c r="CM3154" s="722"/>
      <c r="CN3154" s="722"/>
      <c r="CO3154" s="722"/>
      <c r="CP3154" s="722"/>
      <c r="CQ3154" s="722"/>
      <c r="CR3154" s="722"/>
      <c r="CS3154" s="722"/>
    </row>
    <row r="3155" spans="1:97" s="1376" customFormat="1">
      <c r="A3155" s="722"/>
      <c r="B3155" s="722"/>
      <c r="C3155" s="722"/>
      <c r="D3155" s="722"/>
      <c r="E3155" s="722"/>
      <c r="F3155" s="757"/>
      <c r="G3155" s="757"/>
      <c r="H3155" s="757"/>
      <c r="I3155" s="757"/>
      <c r="J3155" s="757"/>
      <c r="K3155" s="758"/>
      <c r="L3155" s="758"/>
      <c r="M3155" s="722"/>
      <c r="N3155" s="736"/>
      <c r="O3155" s="736"/>
      <c r="P3155" s="736"/>
      <c r="Q3155" s="736"/>
      <c r="R3155" s="736"/>
      <c r="S3155" s="736"/>
      <c r="T3155" s="736"/>
      <c r="U3155" s="736"/>
      <c r="BA3155" s="722"/>
      <c r="BB3155" s="722"/>
      <c r="BC3155" s="722"/>
      <c r="BD3155" s="722"/>
      <c r="BE3155" s="722"/>
      <c r="BF3155" s="722"/>
      <c r="BG3155" s="722"/>
      <c r="BH3155" s="722"/>
      <c r="BI3155" s="722"/>
      <c r="BJ3155" s="722"/>
      <c r="BK3155" s="722"/>
      <c r="BL3155" s="722"/>
      <c r="BM3155" s="722"/>
      <c r="BN3155" s="722"/>
      <c r="BO3155" s="722"/>
      <c r="BP3155" s="722"/>
      <c r="BQ3155" s="722"/>
      <c r="BR3155" s="722"/>
      <c r="BS3155" s="722"/>
      <c r="BT3155" s="722"/>
      <c r="BU3155" s="722"/>
      <c r="BV3155" s="722"/>
      <c r="BW3155" s="722"/>
      <c r="BX3155" s="722"/>
      <c r="BY3155" s="722"/>
      <c r="BZ3155" s="722"/>
      <c r="CA3155" s="722"/>
      <c r="CB3155" s="722"/>
      <c r="CC3155" s="722"/>
      <c r="CD3155" s="722"/>
      <c r="CE3155" s="722"/>
      <c r="CF3155" s="722"/>
      <c r="CG3155" s="722"/>
      <c r="CH3155" s="722"/>
      <c r="CI3155" s="722"/>
      <c r="CJ3155" s="722"/>
      <c r="CK3155" s="722"/>
      <c r="CL3155" s="722"/>
      <c r="CM3155" s="722"/>
      <c r="CN3155" s="722"/>
      <c r="CO3155" s="722"/>
      <c r="CP3155" s="722"/>
      <c r="CQ3155" s="722"/>
      <c r="CR3155" s="722"/>
      <c r="CS3155" s="722"/>
    </row>
    <row r="3156" spans="1:97" s="1376" customFormat="1">
      <c r="A3156" s="722"/>
      <c r="B3156" s="722"/>
      <c r="C3156" s="722"/>
      <c r="D3156" s="722"/>
      <c r="E3156" s="722"/>
      <c r="F3156" s="757"/>
      <c r="G3156" s="757"/>
      <c r="H3156" s="757"/>
      <c r="I3156" s="757"/>
      <c r="J3156" s="757"/>
      <c r="K3156" s="758"/>
      <c r="L3156" s="758"/>
      <c r="M3156" s="722"/>
      <c r="N3156" s="736"/>
      <c r="O3156" s="736"/>
      <c r="P3156" s="736"/>
      <c r="Q3156" s="736"/>
      <c r="R3156" s="736"/>
      <c r="S3156" s="736"/>
      <c r="T3156" s="736"/>
      <c r="U3156" s="736"/>
      <c r="BA3156" s="722"/>
      <c r="BB3156" s="722"/>
      <c r="BC3156" s="722"/>
      <c r="BD3156" s="722"/>
      <c r="BE3156" s="722"/>
      <c r="BF3156" s="722"/>
      <c r="BG3156" s="722"/>
      <c r="BH3156" s="722"/>
      <c r="BI3156" s="722"/>
      <c r="BJ3156" s="722"/>
      <c r="BK3156" s="722"/>
      <c r="BL3156" s="722"/>
      <c r="BM3156" s="722"/>
      <c r="BN3156" s="722"/>
      <c r="BO3156" s="722"/>
      <c r="BP3156" s="722"/>
      <c r="BQ3156" s="722"/>
      <c r="BR3156" s="722"/>
      <c r="BS3156" s="722"/>
      <c r="BT3156" s="722"/>
      <c r="BU3156" s="722"/>
      <c r="BV3156" s="722"/>
      <c r="BW3156" s="722"/>
      <c r="BX3156" s="722"/>
      <c r="BY3156" s="722"/>
      <c r="BZ3156" s="722"/>
      <c r="CA3156" s="722"/>
      <c r="CB3156" s="722"/>
      <c r="CC3156" s="722"/>
      <c r="CD3156" s="722"/>
      <c r="CE3156" s="722"/>
      <c r="CF3156" s="722"/>
      <c r="CG3156" s="722"/>
      <c r="CH3156" s="722"/>
      <c r="CI3156" s="722"/>
      <c r="CJ3156" s="722"/>
      <c r="CK3156" s="722"/>
      <c r="CL3156" s="722"/>
      <c r="CM3156" s="722"/>
      <c r="CN3156" s="722"/>
      <c r="CO3156" s="722"/>
      <c r="CP3156" s="722"/>
      <c r="CQ3156" s="722"/>
      <c r="CR3156" s="722"/>
      <c r="CS3156" s="722"/>
    </row>
    <row r="3157" spans="1:97" s="1376" customFormat="1">
      <c r="A3157" s="722"/>
      <c r="B3157" s="722"/>
      <c r="C3157" s="722"/>
      <c r="D3157" s="722"/>
      <c r="E3157" s="722"/>
      <c r="F3157" s="757"/>
      <c r="G3157" s="757"/>
      <c r="H3157" s="757"/>
      <c r="I3157" s="757"/>
      <c r="J3157" s="757"/>
      <c r="K3157" s="758"/>
      <c r="L3157" s="758"/>
      <c r="M3157" s="722"/>
      <c r="N3157" s="736"/>
      <c r="O3157" s="736"/>
      <c r="P3157" s="736"/>
      <c r="Q3157" s="736"/>
      <c r="R3157" s="736"/>
      <c r="S3157" s="736"/>
      <c r="T3157" s="736"/>
      <c r="U3157" s="736"/>
      <c r="BA3157" s="722"/>
      <c r="BB3157" s="722"/>
      <c r="BC3157" s="722"/>
      <c r="BD3157" s="722"/>
      <c r="BE3157" s="722"/>
      <c r="BF3157" s="722"/>
      <c r="BG3157" s="722"/>
      <c r="BH3157" s="722"/>
      <c r="BI3157" s="722"/>
      <c r="BJ3157" s="722"/>
      <c r="BK3157" s="722"/>
      <c r="BL3157" s="722"/>
      <c r="BM3157" s="722"/>
      <c r="BN3157" s="722"/>
      <c r="BO3157" s="722"/>
      <c r="BP3157" s="722"/>
      <c r="BQ3157" s="722"/>
      <c r="BR3157" s="722"/>
      <c r="BS3157" s="722"/>
      <c r="BT3157" s="722"/>
      <c r="BU3157" s="722"/>
      <c r="BV3157" s="722"/>
      <c r="BW3157" s="722"/>
      <c r="BX3157" s="722"/>
      <c r="BY3157" s="722"/>
      <c r="BZ3157" s="722"/>
      <c r="CA3157" s="722"/>
      <c r="CB3157" s="722"/>
      <c r="CC3157" s="722"/>
      <c r="CD3157" s="722"/>
      <c r="CE3157" s="722"/>
      <c r="CF3157" s="722"/>
      <c r="CG3157" s="722"/>
      <c r="CH3157" s="722"/>
      <c r="CI3157" s="722"/>
      <c r="CJ3157" s="722"/>
      <c r="CK3157" s="722"/>
      <c r="CL3157" s="722"/>
      <c r="CM3157" s="722"/>
      <c r="CN3157" s="722"/>
      <c r="CO3157" s="722"/>
      <c r="CP3157" s="722"/>
      <c r="CQ3157" s="722"/>
      <c r="CR3157" s="722"/>
      <c r="CS3157" s="722"/>
    </row>
    <row r="3158" spans="1:97" s="1376" customFormat="1">
      <c r="A3158" s="722"/>
      <c r="B3158" s="722"/>
      <c r="C3158" s="722"/>
      <c r="D3158" s="722"/>
      <c r="E3158" s="722"/>
      <c r="F3158" s="757"/>
      <c r="G3158" s="757"/>
      <c r="H3158" s="757"/>
      <c r="I3158" s="757"/>
      <c r="J3158" s="757"/>
      <c r="K3158" s="758"/>
      <c r="L3158" s="758"/>
      <c r="M3158" s="722"/>
      <c r="N3158" s="736"/>
      <c r="O3158" s="736"/>
      <c r="P3158" s="736"/>
      <c r="Q3158" s="736"/>
      <c r="R3158" s="736"/>
      <c r="S3158" s="736"/>
      <c r="T3158" s="736"/>
      <c r="U3158" s="736"/>
      <c r="BA3158" s="722"/>
      <c r="BB3158" s="722"/>
      <c r="BC3158" s="722"/>
      <c r="BD3158" s="722"/>
      <c r="BE3158" s="722"/>
      <c r="BF3158" s="722"/>
      <c r="BG3158" s="722"/>
      <c r="BH3158" s="722"/>
      <c r="BI3158" s="722"/>
      <c r="BJ3158" s="722"/>
      <c r="BK3158" s="722"/>
      <c r="BL3158" s="722"/>
      <c r="BM3158" s="722"/>
      <c r="BN3158" s="722"/>
      <c r="BO3158" s="722"/>
      <c r="BP3158" s="722"/>
      <c r="BQ3158" s="722"/>
      <c r="BR3158" s="722"/>
      <c r="BS3158" s="722"/>
      <c r="BT3158" s="722"/>
      <c r="BU3158" s="722"/>
      <c r="BV3158" s="722"/>
      <c r="BW3158" s="722"/>
      <c r="BX3158" s="722"/>
      <c r="BY3158" s="722"/>
      <c r="BZ3158" s="722"/>
      <c r="CA3158" s="722"/>
      <c r="CB3158" s="722"/>
      <c r="CC3158" s="722"/>
      <c r="CD3158" s="722"/>
      <c r="CE3158" s="722"/>
      <c r="CF3158" s="722"/>
      <c r="CG3158" s="722"/>
      <c r="CH3158" s="722"/>
      <c r="CI3158" s="722"/>
      <c r="CJ3158" s="722"/>
      <c r="CK3158" s="722"/>
      <c r="CL3158" s="722"/>
      <c r="CM3158" s="722"/>
      <c r="CN3158" s="722"/>
      <c r="CO3158" s="722"/>
      <c r="CP3158" s="722"/>
      <c r="CQ3158" s="722"/>
      <c r="CR3158" s="722"/>
      <c r="CS3158" s="722"/>
    </row>
    <row r="3159" spans="1:97" s="1376" customFormat="1">
      <c r="A3159" s="722"/>
      <c r="B3159" s="722"/>
      <c r="C3159" s="722"/>
      <c r="D3159" s="722"/>
      <c r="E3159" s="722"/>
      <c r="F3159" s="757"/>
      <c r="G3159" s="757"/>
      <c r="H3159" s="757"/>
      <c r="I3159" s="757"/>
      <c r="J3159" s="757"/>
      <c r="K3159" s="758"/>
      <c r="L3159" s="758"/>
      <c r="M3159" s="722"/>
      <c r="N3159" s="736"/>
      <c r="O3159" s="736"/>
      <c r="P3159" s="736"/>
      <c r="Q3159" s="736"/>
      <c r="R3159" s="736"/>
      <c r="S3159" s="736"/>
      <c r="T3159" s="736"/>
      <c r="U3159" s="736"/>
      <c r="BA3159" s="722"/>
      <c r="BB3159" s="722"/>
      <c r="BC3159" s="722"/>
      <c r="BD3159" s="722"/>
      <c r="BE3159" s="722"/>
      <c r="BF3159" s="722"/>
      <c r="BG3159" s="722"/>
      <c r="BH3159" s="722"/>
      <c r="BI3159" s="722"/>
      <c r="BJ3159" s="722"/>
      <c r="BK3159" s="722"/>
      <c r="BL3159" s="722"/>
      <c r="BM3159" s="722"/>
      <c r="BN3159" s="722"/>
      <c r="BO3159" s="722"/>
      <c r="BP3159" s="722"/>
      <c r="BQ3159" s="722"/>
      <c r="BR3159" s="722"/>
      <c r="BS3159" s="722"/>
      <c r="BT3159" s="722"/>
      <c r="BU3159" s="722"/>
      <c r="BV3159" s="722"/>
      <c r="BW3159" s="722"/>
      <c r="BX3159" s="722"/>
      <c r="BY3159" s="722"/>
      <c r="BZ3159" s="722"/>
      <c r="CA3159" s="722"/>
      <c r="CB3159" s="722"/>
      <c r="CC3159" s="722"/>
      <c r="CD3159" s="722"/>
      <c r="CE3159" s="722"/>
      <c r="CF3159" s="722"/>
      <c r="CG3159" s="722"/>
      <c r="CH3159" s="722"/>
      <c r="CI3159" s="722"/>
      <c r="CJ3159" s="722"/>
      <c r="CK3159" s="722"/>
      <c r="CL3159" s="722"/>
      <c r="CM3159" s="722"/>
      <c r="CN3159" s="722"/>
      <c r="CO3159" s="722"/>
      <c r="CP3159" s="722"/>
      <c r="CQ3159" s="722"/>
      <c r="CR3159" s="722"/>
      <c r="CS3159" s="722"/>
    </row>
    <row r="3160" spans="1:97" s="1376" customFormat="1">
      <c r="A3160" s="722"/>
      <c r="B3160" s="722"/>
      <c r="C3160" s="722"/>
      <c r="D3160" s="722"/>
      <c r="E3160" s="722"/>
      <c r="F3160" s="757"/>
      <c r="G3160" s="757"/>
      <c r="H3160" s="757"/>
      <c r="I3160" s="757"/>
      <c r="J3160" s="757"/>
      <c r="K3160" s="758"/>
      <c r="L3160" s="758"/>
      <c r="M3160" s="722"/>
      <c r="N3160" s="736"/>
      <c r="O3160" s="736"/>
      <c r="P3160" s="736"/>
      <c r="Q3160" s="736"/>
      <c r="R3160" s="736"/>
      <c r="S3160" s="736"/>
      <c r="T3160" s="736"/>
      <c r="U3160" s="736"/>
      <c r="BA3160" s="722"/>
      <c r="BB3160" s="722"/>
      <c r="BC3160" s="722"/>
      <c r="BD3160" s="722"/>
      <c r="BE3160" s="722"/>
      <c r="BF3160" s="722"/>
      <c r="BG3160" s="722"/>
      <c r="BH3160" s="722"/>
      <c r="BI3160" s="722"/>
      <c r="BJ3160" s="722"/>
      <c r="BK3160" s="722"/>
      <c r="BL3160" s="722"/>
      <c r="BM3160" s="722"/>
      <c r="BN3160" s="722"/>
      <c r="BO3160" s="722"/>
      <c r="BP3160" s="722"/>
      <c r="BQ3160" s="722"/>
      <c r="BR3160" s="722"/>
      <c r="BS3160" s="722"/>
      <c r="BT3160" s="722"/>
      <c r="BU3160" s="722"/>
      <c r="BV3160" s="722"/>
      <c r="BW3160" s="722"/>
      <c r="BX3160" s="722"/>
      <c r="BY3160" s="722"/>
      <c r="BZ3160" s="722"/>
      <c r="CA3160" s="722"/>
      <c r="CB3160" s="722"/>
      <c r="CC3160" s="722"/>
      <c r="CD3160" s="722"/>
      <c r="CE3160" s="722"/>
      <c r="CF3160" s="722"/>
      <c r="CG3160" s="722"/>
      <c r="CH3160" s="722"/>
      <c r="CI3160" s="722"/>
      <c r="CJ3160" s="722"/>
      <c r="CK3160" s="722"/>
      <c r="CL3160" s="722"/>
      <c r="CM3160" s="722"/>
      <c r="CN3160" s="722"/>
      <c r="CO3160" s="722"/>
      <c r="CP3160" s="722"/>
      <c r="CQ3160" s="722"/>
      <c r="CR3160" s="722"/>
      <c r="CS3160" s="722"/>
    </row>
    <row r="3161" spans="1:97" s="1376" customFormat="1">
      <c r="A3161" s="722"/>
      <c r="B3161" s="722"/>
      <c r="C3161" s="722"/>
      <c r="D3161" s="722"/>
      <c r="E3161" s="722"/>
      <c r="F3161" s="757"/>
      <c r="G3161" s="757"/>
      <c r="H3161" s="757"/>
      <c r="I3161" s="757"/>
      <c r="J3161" s="757"/>
      <c r="K3161" s="758"/>
      <c r="L3161" s="758"/>
      <c r="M3161" s="722"/>
      <c r="N3161" s="736"/>
      <c r="O3161" s="736"/>
      <c r="P3161" s="736"/>
      <c r="Q3161" s="736"/>
      <c r="R3161" s="736"/>
      <c r="S3161" s="736"/>
      <c r="T3161" s="736"/>
      <c r="U3161" s="736"/>
      <c r="BA3161" s="722"/>
      <c r="BB3161" s="722"/>
      <c r="BC3161" s="722"/>
      <c r="BD3161" s="722"/>
      <c r="BE3161" s="722"/>
      <c r="BF3161" s="722"/>
      <c r="BG3161" s="722"/>
      <c r="BH3161" s="722"/>
      <c r="BI3161" s="722"/>
      <c r="BJ3161" s="722"/>
      <c r="BK3161" s="722"/>
      <c r="BL3161" s="722"/>
      <c r="BM3161" s="722"/>
      <c r="BN3161" s="722"/>
      <c r="BO3161" s="722"/>
      <c r="BP3161" s="722"/>
      <c r="BQ3161" s="722"/>
      <c r="BR3161" s="722"/>
      <c r="BS3161" s="722"/>
      <c r="BT3161" s="722"/>
      <c r="BU3161" s="722"/>
      <c r="BV3161" s="722"/>
      <c r="BW3161" s="722"/>
      <c r="BX3161" s="722"/>
      <c r="BY3161" s="722"/>
      <c r="BZ3161" s="722"/>
      <c r="CA3161" s="722"/>
      <c r="CB3161" s="722"/>
      <c r="CC3161" s="722"/>
      <c r="CD3161" s="722"/>
      <c r="CE3161" s="722"/>
      <c r="CF3161" s="722"/>
      <c r="CG3161" s="722"/>
      <c r="CH3161" s="722"/>
      <c r="CI3161" s="722"/>
      <c r="CJ3161" s="722"/>
      <c r="CK3161" s="722"/>
      <c r="CL3161" s="722"/>
      <c r="CM3161" s="722"/>
      <c r="CN3161" s="722"/>
      <c r="CO3161" s="722"/>
      <c r="CP3161" s="722"/>
      <c r="CQ3161" s="722"/>
      <c r="CR3161" s="722"/>
      <c r="CS3161" s="722"/>
    </row>
    <row r="3162" spans="1:97" s="1376" customFormat="1">
      <c r="A3162" s="722"/>
      <c r="B3162" s="722"/>
      <c r="C3162" s="722"/>
      <c r="D3162" s="722"/>
      <c r="E3162" s="722"/>
      <c r="F3162" s="757"/>
      <c r="G3162" s="757"/>
      <c r="H3162" s="757"/>
      <c r="I3162" s="757"/>
      <c r="J3162" s="757"/>
      <c r="K3162" s="758"/>
      <c r="L3162" s="758"/>
      <c r="M3162" s="722"/>
      <c r="N3162" s="736"/>
      <c r="O3162" s="736"/>
      <c r="P3162" s="736"/>
      <c r="Q3162" s="736"/>
      <c r="R3162" s="736"/>
      <c r="S3162" s="736"/>
      <c r="T3162" s="736"/>
      <c r="U3162" s="736"/>
      <c r="BA3162" s="722"/>
      <c r="BB3162" s="722"/>
      <c r="BC3162" s="722"/>
      <c r="BD3162" s="722"/>
      <c r="BE3162" s="722"/>
      <c r="BF3162" s="722"/>
      <c r="BG3162" s="722"/>
      <c r="BH3162" s="722"/>
      <c r="BI3162" s="722"/>
      <c r="BJ3162" s="722"/>
      <c r="BK3162" s="722"/>
      <c r="BL3162" s="722"/>
      <c r="BM3162" s="722"/>
      <c r="BN3162" s="722"/>
      <c r="BO3162" s="722"/>
      <c r="BP3162" s="722"/>
      <c r="BQ3162" s="722"/>
      <c r="BR3162" s="722"/>
      <c r="BS3162" s="722"/>
      <c r="BT3162" s="722"/>
      <c r="BU3162" s="722"/>
      <c r="BV3162" s="722"/>
      <c r="BW3162" s="722"/>
      <c r="BX3162" s="722"/>
      <c r="BY3162" s="722"/>
      <c r="BZ3162" s="722"/>
      <c r="CA3162" s="722"/>
      <c r="CB3162" s="722"/>
      <c r="CC3162" s="722"/>
      <c r="CD3162" s="722"/>
      <c r="CE3162" s="722"/>
      <c r="CF3162" s="722"/>
      <c r="CG3162" s="722"/>
      <c r="CH3162" s="722"/>
      <c r="CI3162" s="722"/>
      <c r="CJ3162" s="722"/>
      <c r="CK3162" s="722"/>
      <c r="CL3162" s="722"/>
      <c r="CM3162" s="722"/>
      <c r="CN3162" s="722"/>
      <c r="CO3162" s="722"/>
      <c r="CP3162" s="722"/>
      <c r="CQ3162" s="722"/>
      <c r="CR3162" s="722"/>
      <c r="CS3162" s="722"/>
    </row>
    <row r="3163" spans="1:97" s="1376" customFormat="1">
      <c r="A3163" s="722"/>
      <c r="B3163" s="722"/>
      <c r="C3163" s="722"/>
      <c r="D3163" s="722"/>
      <c r="E3163" s="722"/>
      <c r="F3163" s="757"/>
      <c r="G3163" s="757"/>
      <c r="H3163" s="757"/>
      <c r="I3163" s="757"/>
      <c r="J3163" s="757"/>
      <c r="K3163" s="758"/>
      <c r="L3163" s="758"/>
      <c r="M3163" s="722"/>
      <c r="N3163" s="736"/>
      <c r="O3163" s="736"/>
      <c r="P3163" s="736"/>
      <c r="Q3163" s="736"/>
      <c r="R3163" s="736"/>
      <c r="S3163" s="736"/>
      <c r="T3163" s="736"/>
      <c r="U3163" s="736"/>
      <c r="BA3163" s="722"/>
      <c r="BB3163" s="722"/>
      <c r="BC3163" s="722"/>
      <c r="BD3163" s="722"/>
      <c r="BE3163" s="722"/>
      <c r="BF3163" s="722"/>
      <c r="BG3163" s="722"/>
      <c r="BH3163" s="722"/>
      <c r="BI3163" s="722"/>
      <c r="BJ3163" s="722"/>
      <c r="BK3163" s="722"/>
      <c r="BL3163" s="722"/>
      <c r="BM3163" s="722"/>
      <c r="BN3163" s="722"/>
      <c r="BO3163" s="722"/>
      <c r="BP3163" s="722"/>
      <c r="BQ3163" s="722"/>
      <c r="BR3163" s="722"/>
      <c r="BS3163" s="722"/>
      <c r="BT3163" s="722"/>
      <c r="BU3163" s="722"/>
      <c r="BV3163" s="722"/>
      <c r="BW3163" s="722"/>
      <c r="BX3163" s="722"/>
      <c r="BY3163" s="722"/>
      <c r="BZ3163" s="722"/>
      <c r="CA3163" s="722"/>
      <c r="CB3163" s="722"/>
      <c r="CC3163" s="722"/>
      <c r="CD3163" s="722"/>
      <c r="CE3163" s="722"/>
      <c r="CF3163" s="722"/>
      <c r="CG3163" s="722"/>
      <c r="CH3163" s="722"/>
      <c r="CI3163" s="722"/>
      <c r="CJ3163" s="722"/>
      <c r="CK3163" s="722"/>
      <c r="CL3163" s="722"/>
      <c r="CM3163" s="722"/>
      <c r="CN3163" s="722"/>
      <c r="CO3163" s="722"/>
      <c r="CP3163" s="722"/>
      <c r="CQ3163" s="722"/>
      <c r="CR3163" s="722"/>
      <c r="CS3163" s="722"/>
    </row>
    <row r="3164" spans="1:97" s="1376" customFormat="1">
      <c r="A3164" s="722"/>
      <c r="B3164" s="722"/>
      <c r="C3164" s="722"/>
      <c r="D3164" s="722"/>
      <c r="E3164" s="722"/>
      <c r="F3164" s="757"/>
      <c r="G3164" s="757"/>
      <c r="H3164" s="757"/>
      <c r="I3164" s="757"/>
      <c r="J3164" s="757"/>
      <c r="K3164" s="758"/>
      <c r="L3164" s="758"/>
      <c r="M3164" s="722"/>
      <c r="N3164" s="736"/>
      <c r="O3164" s="736"/>
      <c r="P3164" s="736"/>
      <c r="Q3164" s="736"/>
      <c r="R3164" s="736"/>
      <c r="S3164" s="736"/>
      <c r="T3164" s="736"/>
      <c r="U3164" s="736"/>
      <c r="BA3164" s="722"/>
      <c r="BB3164" s="722"/>
      <c r="BC3164" s="722"/>
      <c r="BD3164" s="722"/>
      <c r="BE3164" s="722"/>
      <c r="BF3164" s="722"/>
      <c r="BG3164" s="722"/>
      <c r="BH3164" s="722"/>
      <c r="BI3164" s="722"/>
      <c r="BJ3164" s="722"/>
      <c r="BK3164" s="722"/>
      <c r="BL3164" s="722"/>
      <c r="BM3164" s="722"/>
      <c r="BN3164" s="722"/>
      <c r="BO3164" s="722"/>
      <c r="BP3164" s="722"/>
      <c r="BQ3164" s="722"/>
      <c r="BR3164" s="722"/>
      <c r="BS3164" s="722"/>
      <c r="BT3164" s="722"/>
      <c r="BU3164" s="722"/>
      <c r="BV3164" s="722"/>
      <c r="BW3164" s="722"/>
      <c r="BX3164" s="722"/>
      <c r="BY3164" s="722"/>
      <c r="BZ3164" s="722"/>
      <c r="CA3164" s="722"/>
      <c r="CB3164" s="722"/>
      <c r="CC3164" s="722"/>
      <c r="CD3164" s="722"/>
      <c r="CE3164" s="722"/>
      <c r="CF3164" s="722"/>
      <c r="CG3164" s="722"/>
      <c r="CH3164" s="722"/>
      <c r="CI3164" s="722"/>
      <c r="CJ3164" s="722"/>
      <c r="CK3164" s="722"/>
      <c r="CL3164" s="722"/>
      <c r="CM3164" s="722"/>
      <c r="CN3164" s="722"/>
      <c r="CO3164" s="722"/>
      <c r="CP3164" s="722"/>
      <c r="CQ3164" s="722"/>
      <c r="CR3164" s="722"/>
      <c r="CS3164" s="722"/>
    </row>
    <row r="3165" spans="1:97" s="1376" customFormat="1">
      <c r="A3165" s="722"/>
      <c r="B3165" s="722"/>
      <c r="C3165" s="722"/>
      <c r="D3165" s="722"/>
      <c r="E3165" s="722"/>
      <c r="F3165" s="757"/>
      <c r="G3165" s="757"/>
      <c r="H3165" s="757"/>
      <c r="I3165" s="757"/>
      <c r="J3165" s="757"/>
      <c r="K3165" s="758"/>
      <c r="L3165" s="758"/>
      <c r="M3165" s="722"/>
      <c r="N3165" s="736"/>
      <c r="O3165" s="736"/>
      <c r="P3165" s="736"/>
      <c r="Q3165" s="736"/>
      <c r="R3165" s="736"/>
      <c r="S3165" s="736"/>
      <c r="T3165" s="736"/>
      <c r="U3165" s="736"/>
      <c r="BA3165" s="722"/>
      <c r="BB3165" s="722"/>
      <c r="BC3165" s="722"/>
      <c r="BD3165" s="722"/>
      <c r="BE3165" s="722"/>
      <c r="BF3165" s="722"/>
      <c r="BG3165" s="722"/>
      <c r="BH3165" s="722"/>
      <c r="BI3165" s="722"/>
      <c r="BJ3165" s="722"/>
      <c r="BK3165" s="722"/>
      <c r="BL3165" s="722"/>
      <c r="BM3165" s="722"/>
      <c r="BN3165" s="722"/>
      <c r="BO3165" s="722"/>
      <c r="BP3165" s="722"/>
      <c r="BQ3165" s="722"/>
      <c r="BR3165" s="722"/>
      <c r="BS3165" s="722"/>
      <c r="BT3165" s="722"/>
      <c r="BU3165" s="722"/>
      <c r="BV3165" s="722"/>
      <c r="BW3165" s="722"/>
      <c r="BX3165" s="722"/>
      <c r="BY3165" s="722"/>
      <c r="BZ3165" s="722"/>
      <c r="CA3165" s="722"/>
      <c r="CB3165" s="722"/>
      <c r="CC3165" s="722"/>
      <c r="CD3165" s="722"/>
      <c r="CE3165" s="722"/>
      <c r="CF3165" s="722"/>
      <c r="CG3165" s="722"/>
      <c r="CH3165" s="722"/>
      <c r="CI3165" s="722"/>
      <c r="CJ3165" s="722"/>
      <c r="CK3165" s="722"/>
      <c r="CL3165" s="722"/>
      <c r="CM3165" s="722"/>
      <c r="CN3165" s="722"/>
      <c r="CO3165" s="722"/>
      <c r="CP3165" s="722"/>
      <c r="CQ3165" s="722"/>
      <c r="CR3165" s="722"/>
      <c r="CS3165" s="722"/>
    </row>
    <row r="3166" spans="1:97" s="1376" customFormat="1">
      <c r="A3166" s="722"/>
      <c r="B3166" s="722"/>
      <c r="C3166" s="722"/>
      <c r="D3166" s="722"/>
      <c r="E3166" s="722"/>
      <c r="F3166" s="757"/>
      <c r="G3166" s="757"/>
      <c r="H3166" s="757"/>
      <c r="I3166" s="757"/>
      <c r="J3166" s="757"/>
      <c r="K3166" s="758"/>
      <c r="L3166" s="758"/>
      <c r="M3166" s="722"/>
      <c r="N3166" s="736"/>
      <c r="O3166" s="736"/>
      <c r="P3166" s="736"/>
      <c r="Q3166" s="736"/>
      <c r="R3166" s="736"/>
      <c r="S3166" s="736"/>
      <c r="T3166" s="736"/>
      <c r="U3166" s="736"/>
      <c r="BA3166" s="722"/>
      <c r="BB3166" s="722"/>
      <c r="BC3166" s="722"/>
      <c r="BD3166" s="722"/>
      <c r="BE3166" s="722"/>
      <c r="BF3166" s="722"/>
      <c r="BG3166" s="722"/>
      <c r="BH3166" s="722"/>
      <c r="BI3166" s="722"/>
      <c r="BJ3166" s="722"/>
      <c r="BK3166" s="722"/>
      <c r="BL3166" s="722"/>
      <c r="BM3166" s="722"/>
      <c r="BN3166" s="722"/>
      <c r="BO3166" s="722"/>
      <c r="BP3166" s="722"/>
      <c r="BQ3166" s="722"/>
      <c r="BR3166" s="722"/>
      <c r="BS3166" s="722"/>
      <c r="BT3166" s="722"/>
      <c r="BU3166" s="722"/>
      <c r="BV3166" s="722"/>
      <c r="BW3166" s="722"/>
      <c r="BX3166" s="722"/>
      <c r="BY3166" s="722"/>
      <c r="BZ3166" s="722"/>
      <c r="CA3166" s="722"/>
      <c r="CB3166" s="722"/>
      <c r="CC3166" s="722"/>
      <c r="CD3166" s="722"/>
      <c r="CE3166" s="722"/>
      <c r="CF3166" s="722"/>
      <c r="CG3166" s="722"/>
      <c r="CH3166" s="722"/>
      <c r="CI3166" s="722"/>
      <c r="CJ3166" s="722"/>
      <c r="CK3166" s="722"/>
      <c r="CL3166" s="722"/>
      <c r="CM3166" s="722"/>
      <c r="CN3166" s="722"/>
      <c r="CO3166" s="722"/>
      <c r="CP3166" s="722"/>
      <c r="CQ3166" s="722"/>
      <c r="CR3166" s="722"/>
      <c r="CS3166" s="722"/>
    </row>
    <row r="3167" spans="1:97" s="1376" customFormat="1">
      <c r="A3167" s="722"/>
      <c r="B3167" s="722"/>
      <c r="C3167" s="722"/>
      <c r="D3167" s="722"/>
      <c r="E3167" s="722"/>
      <c r="F3167" s="757"/>
      <c r="G3167" s="757"/>
      <c r="H3167" s="757"/>
      <c r="I3167" s="757"/>
      <c r="J3167" s="757"/>
      <c r="K3167" s="758"/>
      <c r="L3167" s="758"/>
      <c r="M3167" s="722"/>
      <c r="N3167" s="736"/>
      <c r="O3167" s="736"/>
      <c r="P3167" s="736"/>
      <c r="Q3167" s="736"/>
      <c r="R3167" s="736"/>
      <c r="S3167" s="736"/>
      <c r="T3167" s="736"/>
      <c r="U3167" s="736"/>
      <c r="BA3167" s="722"/>
      <c r="BB3167" s="722"/>
      <c r="BC3167" s="722"/>
      <c r="BD3167" s="722"/>
      <c r="BE3167" s="722"/>
      <c r="BF3167" s="722"/>
      <c r="BG3167" s="722"/>
      <c r="BH3167" s="722"/>
      <c r="BI3167" s="722"/>
      <c r="BJ3167" s="722"/>
      <c r="BK3167" s="722"/>
      <c r="BL3167" s="722"/>
      <c r="BM3167" s="722"/>
      <c r="BN3167" s="722"/>
      <c r="BO3167" s="722"/>
      <c r="BP3167" s="722"/>
      <c r="BQ3167" s="722"/>
      <c r="BR3167" s="722"/>
      <c r="BS3167" s="722"/>
      <c r="BT3167" s="722"/>
      <c r="BU3167" s="722"/>
      <c r="BV3167" s="722"/>
      <c r="BW3167" s="722"/>
      <c r="BX3167" s="722"/>
      <c r="BY3167" s="722"/>
      <c r="BZ3167" s="722"/>
      <c r="CA3167" s="722"/>
      <c r="CB3167" s="722"/>
      <c r="CC3167" s="722"/>
      <c r="CD3167" s="722"/>
      <c r="CE3167" s="722"/>
      <c r="CF3167" s="722"/>
      <c r="CG3167" s="722"/>
      <c r="CH3167" s="722"/>
      <c r="CI3167" s="722"/>
      <c r="CJ3167" s="722"/>
      <c r="CK3167" s="722"/>
      <c r="CL3167" s="722"/>
      <c r="CM3167" s="722"/>
      <c r="CN3167" s="722"/>
      <c r="CO3167" s="722"/>
      <c r="CP3167" s="722"/>
      <c r="CQ3167" s="722"/>
      <c r="CR3167" s="722"/>
      <c r="CS3167" s="722"/>
    </row>
    <row r="3168" spans="1:97" s="1376" customFormat="1">
      <c r="A3168" s="722"/>
      <c r="B3168" s="722"/>
      <c r="C3168" s="722"/>
      <c r="D3168" s="722"/>
      <c r="E3168" s="722"/>
      <c r="F3168" s="757"/>
      <c r="G3168" s="757"/>
      <c r="H3168" s="757"/>
      <c r="I3168" s="757"/>
      <c r="J3168" s="757"/>
      <c r="K3168" s="758"/>
      <c r="L3168" s="758"/>
      <c r="M3168" s="722"/>
      <c r="N3168" s="736"/>
      <c r="O3168" s="736"/>
      <c r="P3168" s="736"/>
      <c r="Q3168" s="736"/>
      <c r="R3168" s="736"/>
      <c r="S3168" s="736"/>
      <c r="T3168" s="736"/>
      <c r="U3168" s="736"/>
      <c r="BA3168" s="722"/>
      <c r="BB3168" s="722"/>
      <c r="BC3168" s="722"/>
      <c r="BD3168" s="722"/>
      <c r="BE3168" s="722"/>
      <c r="BF3168" s="722"/>
      <c r="BG3168" s="722"/>
      <c r="BH3168" s="722"/>
      <c r="BI3168" s="722"/>
      <c r="BJ3168" s="722"/>
      <c r="BK3168" s="722"/>
      <c r="BL3168" s="722"/>
      <c r="BM3168" s="722"/>
      <c r="BN3168" s="722"/>
      <c r="BO3168" s="722"/>
      <c r="BP3168" s="722"/>
      <c r="BQ3168" s="722"/>
      <c r="BR3168" s="722"/>
      <c r="BS3168" s="722"/>
      <c r="BT3168" s="722"/>
      <c r="BU3168" s="722"/>
      <c r="BV3168" s="722"/>
      <c r="BW3168" s="722"/>
      <c r="BX3168" s="722"/>
      <c r="BY3168" s="722"/>
      <c r="BZ3168" s="722"/>
      <c r="CA3168" s="722"/>
      <c r="CB3168" s="722"/>
      <c r="CC3168" s="722"/>
      <c r="CD3168" s="722"/>
      <c r="CE3168" s="722"/>
      <c r="CF3168" s="722"/>
      <c r="CG3168" s="722"/>
      <c r="CH3168" s="722"/>
      <c r="CI3168" s="722"/>
      <c r="CJ3168" s="722"/>
      <c r="CK3168" s="722"/>
      <c r="CL3168" s="722"/>
      <c r="CM3168" s="722"/>
      <c r="CN3168" s="722"/>
      <c r="CO3168" s="722"/>
      <c r="CP3168" s="722"/>
      <c r="CQ3168" s="722"/>
      <c r="CR3168" s="722"/>
      <c r="CS3168" s="722"/>
    </row>
    <row r="3169" spans="1:97" s="1376" customFormat="1">
      <c r="A3169" s="722"/>
      <c r="B3169" s="722"/>
      <c r="C3169" s="722"/>
      <c r="D3169" s="722"/>
      <c r="E3169" s="722"/>
      <c r="F3169" s="757"/>
      <c r="G3169" s="757"/>
      <c r="H3169" s="757"/>
      <c r="I3169" s="757"/>
      <c r="J3169" s="757"/>
      <c r="K3169" s="758"/>
      <c r="L3169" s="758"/>
      <c r="M3169" s="722"/>
      <c r="N3169" s="736"/>
      <c r="O3169" s="736"/>
      <c r="P3169" s="736"/>
      <c r="Q3169" s="736"/>
      <c r="R3169" s="736"/>
      <c r="S3169" s="736"/>
      <c r="T3169" s="736"/>
      <c r="U3169" s="736"/>
      <c r="BA3169" s="722"/>
      <c r="BB3169" s="722"/>
      <c r="BC3169" s="722"/>
      <c r="BD3169" s="722"/>
      <c r="BE3169" s="722"/>
      <c r="BF3169" s="722"/>
      <c r="BG3169" s="722"/>
      <c r="BH3169" s="722"/>
      <c r="BI3169" s="722"/>
      <c r="BJ3169" s="722"/>
      <c r="BK3169" s="722"/>
      <c r="BL3169" s="722"/>
      <c r="BM3169" s="722"/>
      <c r="BN3169" s="722"/>
      <c r="BO3169" s="722"/>
      <c r="BP3169" s="722"/>
      <c r="BQ3169" s="722"/>
      <c r="BR3169" s="722"/>
      <c r="BS3169" s="722"/>
      <c r="BT3169" s="722"/>
      <c r="BU3169" s="722"/>
      <c r="BV3169" s="722"/>
      <c r="BW3169" s="722"/>
      <c r="BX3169" s="722"/>
      <c r="BY3169" s="722"/>
      <c r="BZ3169" s="722"/>
      <c r="CA3169" s="722"/>
      <c r="CB3169" s="722"/>
      <c r="CC3169" s="722"/>
      <c r="CD3169" s="722"/>
      <c r="CE3169" s="722"/>
      <c r="CF3169" s="722"/>
      <c r="CG3169" s="722"/>
      <c r="CH3169" s="722"/>
      <c r="CI3169" s="722"/>
      <c r="CJ3169" s="722"/>
      <c r="CK3169" s="722"/>
      <c r="CL3169" s="722"/>
      <c r="CM3169" s="722"/>
      <c r="CN3169" s="722"/>
      <c r="CO3169" s="722"/>
      <c r="CP3169" s="722"/>
      <c r="CQ3169" s="722"/>
      <c r="CR3169" s="722"/>
      <c r="CS3169" s="722"/>
    </row>
    <row r="3170" spans="1:97" s="1376" customFormat="1">
      <c r="A3170" s="722"/>
      <c r="B3170" s="722"/>
      <c r="C3170" s="722"/>
      <c r="D3170" s="722"/>
      <c r="E3170" s="722"/>
      <c r="F3170" s="757"/>
      <c r="G3170" s="757"/>
      <c r="H3170" s="757"/>
      <c r="I3170" s="757"/>
      <c r="J3170" s="757"/>
      <c r="K3170" s="758"/>
      <c r="L3170" s="758"/>
      <c r="M3170" s="722"/>
      <c r="N3170" s="736"/>
      <c r="O3170" s="736"/>
      <c r="P3170" s="736"/>
      <c r="Q3170" s="736"/>
      <c r="R3170" s="736"/>
      <c r="S3170" s="736"/>
      <c r="T3170" s="736"/>
      <c r="U3170" s="736"/>
      <c r="BA3170" s="722"/>
      <c r="BB3170" s="722"/>
      <c r="BC3170" s="722"/>
      <c r="BD3170" s="722"/>
      <c r="BE3170" s="722"/>
      <c r="BF3170" s="722"/>
      <c r="BG3170" s="722"/>
      <c r="BH3170" s="722"/>
      <c r="BI3170" s="722"/>
      <c r="BJ3170" s="722"/>
      <c r="BK3170" s="722"/>
      <c r="BL3170" s="722"/>
      <c r="BM3170" s="722"/>
      <c r="BN3170" s="722"/>
      <c r="BO3170" s="722"/>
      <c r="BP3170" s="722"/>
      <c r="BQ3170" s="722"/>
      <c r="BR3170" s="722"/>
      <c r="BS3170" s="722"/>
      <c r="BT3170" s="722"/>
      <c r="BU3170" s="722"/>
      <c r="BV3170" s="722"/>
      <c r="BW3170" s="722"/>
      <c r="BX3170" s="722"/>
      <c r="BY3170" s="722"/>
      <c r="BZ3170" s="722"/>
      <c r="CA3170" s="722"/>
      <c r="CB3170" s="722"/>
      <c r="CC3170" s="722"/>
      <c r="CD3170" s="722"/>
      <c r="CE3170" s="722"/>
      <c r="CF3170" s="722"/>
      <c r="CG3170" s="722"/>
      <c r="CH3170" s="722"/>
      <c r="CI3170" s="722"/>
      <c r="CJ3170" s="722"/>
      <c r="CK3170" s="722"/>
      <c r="CL3170" s="722"/>
      <c r="CM3170" s="722"/>
      <c r="CN3170" s="722"/>
      <c r="CO3170" s="722"/>
      <c r="CP3170" s="722"/>
      <c r="CQ3170" s="722"/>
      <c r="CR3170" s="722"/>
      <c r="CS3170" s="722"/>
    </row>
    <row r="3171" spans="1:97" s="1376" customFormat="1">
      <c r="A3171" s="722"/>
      <c r="B3171" s="722"/>
      <c r="C3171" s="722"/>
      <c r="D3171" s="722"/>
      <c r="E3171" s="722"/>
      <c r="F3171" s="757"/>
      <c r="G3171" s="757"/>
      <c r="H3171" s="757"/>
      <c r="I3171" s="757"/>
      <c r="J3171" s="757"/>
      <c r="K3171" s="758"/>
      <c r="L3171" s="758"/>
      <c r="M3171" s="722"/>
      <c r="N3171" s="736"/>
      <c r="O3171" s="736"/>
      <c r="P3171" s="736"/>
      <c r="Q3171" s="736"/>
      <c r="R3171" s="736"/>
      <c r="S3171" s="736"/>
      <c r="T3171" s="736"/>
      <c r="U3171" s="736"/>
      <c r="BA3171" s="722"/>
      <c r="BB3171" s="722"/>
      <c r="BC3171" s="722"/>
      <c r="BD3171" s="722"/>
      <c r="BE3171" s="722"/>
      <c r="BF3171" s="722"/>
      <c r="BG3171" s="722"/>
      <c r="BH3171" s="722"/>
      <c r="BI3171" s="722"/>
      <c r="BJ3171" s="722"/>
      <c r="BK3171" s="722"/>
      <c r="BL3171" s="722"/>
      <c r="BM3171" s="722"/>
      <c r="BN3171" s="722"/>
      <c r="BO3171" s="722"/>
      <c r="BP3171" s="722"/>
      <c r="BQ3171" s="722"/>
      <c r="BR3171" s="722"/>
      <c r="BS3171" s="722"/>
      <c r="BT3171" s="722"/>
      <c r="BU3171" s="722"/>
      <c r="BV3171" s="722"/>
      <c r="BW3171" s="722"/>
      <c r="BX3171" s="722"/>
      <c r="BY3171" s="722"/>
      <c r="BZ3171" s="722"/>
      <c r="CA3171" s="722"/>
      <c r="CB3171" s="722"/>
      <c r="CC3171" s="722"/>
      <c r="CD3171" s="722"/>
      <c r="CE3171" s="722"/>
      <c r="CF3171" s="722"/>
      <c r="CG3171" s="722"/>
      <c r="CH3171" s="722"/>
      <c r="CI3171" s="722"/>
      <c r="CJ3171" s="722"/>
      <c r="CK3171" s="722"/>
      <c r="CL3171" s="722"/>
      <c r="CM3171" s="722"/>
      <c r="CN3171" s="722"/>
      <c r="CO3171" s="722"/>
      <c r="CP3171" s="722"/>
      <c r="CQ3171" s="722"/>
      <c r="CR3171" s="722"/>
      <c r="CS3171" s="722"/>
    </row>
    <row r="3172" spans="1:97" s="1376" customFormat="1">
      <c r="A3172" s="722"/>
      <c r="B3172" s="722"/>
      <c r="C3172" s="722"/>
      <c r="D3172" s="722"/>
      <c r="E3172" s="722"/>
      <c r="F3172" s="757"/>
      <c r="G3172" s="757"/>
      <c r="H3172" s="757"/>
      <c r="I3172" s="757"/>
      <c r="J3172" s="757"/>
      <c r="K3172" s="758"/>
      <c r="L3172" s="758"/>
      <c r="M3172" s="722"/>
      <c r="N3172" s="736"/>
      <c r="O3172" s="736"/>
      <c r="P3172" s="736"/>
      <c r="Q3172" s="736"/>
      <c r="R3172" s="736"/>
      <c r="S3172" s="736"/>
      <c r="T3172" s="736"/>
      <c r="U3172" s="736"/>
      <c r="BA3172" s="722"/>
      <c r="BB3172" s="722"/>
      <c r="BC3172" s="722"/>
      <c r="BD3172" s="722"/>
      <c r="BE3172" s="722"/>
      <c r="BF3172" s="722"/>
      <c r="BG3172" s="722"/>
      <c r="BH3172" s="722"/>
      <c r="BI3172" s="722"/>
      <c r="BJ3172" s="722"/>
      <c r="BK3172" s="722"/>
      <c r="BL3172" s="722"/>
      <c r="BM3172" s="722"/>
      <c r="BN3172" s="722"/>
      <c r="BO3172" s="722"/>
      <c r="BP3172" s="722"/>
      <c r="BQ3172" s="722"/>
      <c r="BR3172" s="722"/>
      <c r="BS3172" s="722"/>
      <c r="BT3172" s="722"/>
      <c r="BU3172" s="722"/>
      <c r="BV3172" s="722"/>
      <c r="BW3172" s="722"/>
      <c r="BX3172" s="722"/>
      <c r="BY3172" s="722"/>
      <c r="BZ3172" s="722"/>
      <c r="CA3172" s="722"/>
      <c r="CB3172" s="722"/>
      <c r="CC3172" s="722"/>
      <c r="CD3172" s="722"/>
      <c r="CE3172" s="722"/>
      <c r="CF3172" s="722"/>
      <c r="CG3172" s="722"/>
      <c r="CH3172" s="722"/>
      <c r="CI3172" s="722"/>
      <c r="CJ3172" s="722"/>
      <c r="CK3172" s="722"/>
      <c r="CL3172" s="722"/>
      <c r="CM3172" s="722"/>
      <c r="CN3172" s="722"/>
      <c r="CO3172" s="722"/>
      <c r="CP3172" s="722"/>
      <c r="CQ3172" s="722"/>
      <c r="CR3172" s="722"/>
      <c r="CS3172" s="722"/>
    </row>
    <row r="3173" spans="1:97" s="1376" customFormat="1">
      <c r="A3173" s="722"/>
      <c r="B3173" s="722"/>
      <c r="C3173" s="722"/>
      <c r="D3173" s="722"/>
      <c r="E3173" s="722"/>
      <c r="F3173" s="757"/>
      <c r="G3173" s="757"/>
      <c r="H3173" s="757"/>
      <c r="I3173" s="757"/>
      <c r="J3173" s="757"/>
      <c r="K3173" s="758"/>
      <c r="L3173" s="758"/>
      <c r="M3173" s="722"/>
      <c r="N3173" s="736"/>
      <c r="O3173" s="736"/>
      <c r="P3173" s="736"/>
      <c r="Q3173" s="736"/>
      <c r="R3173" s="736"/>
      <c r="S3173" s="736"/>
      <c r="T3173" s="736"/>
      <c r="U3173" s="736"/>
      <c r="BA3173" s="722"/>
      <c r="BB3173" s="722"/>
      <c r="BC3173" s="722"/>
      <c r="BD3173" s="722"/>
      <c r="BE3173" s="722"/>
      <c r="BF3173" s="722"/>
      <c r="BG3173" s="722"/>
      <c r="BH3173" s="722"/>
      <c r="BI3173" s="722"/>
      <c r="BJ3173" s="722"/>
      <c r="BK3173" s="722"/>
      <c r="BL3173" s="722"/>
      <c r="BM3173" s="722"/>
      <c r="BN3173" s="722"/>
      <c r="BO3173" s="722"/>
      <c r="BP3173" s="722"/>
      <c r="BQ3173" s="722"/>
      <c r="BR3173" s="722"/>
      <c r="BS3173" s="722"/>
      <c r="BT3173" s="722"/>
      <c r="BU3173" s="722"/>
      <c r="BV3173" s="722"/>
      <c r="BW3173" s="722"/>
      <c r="BX3173" s="722"/>
      <c r="BY3173" s="722"/>
      <c r="BZ3173" s="722"/>
      <c r="CA3173" s="722"/>
      <c r="CB3173" s="722"/>
      <c r="CC3173" s="722"/>
      <c r="CD3173" s="722"/>
      <c r="CE3173" s="722"/>
      <c r="CF3173" s="722"/>
      <c r="CG3173" s="722"/>
      <c r="CH3173" s="722"/>
      <c r="CI3173" s="722"/>
      <c r="CJ3173" s="722"/>
      <c r="CK3173" s="722"/>
      <c r="CL3173" s="722"/>
      <c r="CM3173" s="722"/>
      <c r="CN3173" s="722"/>
      <c r="CO3173" s="722"/>
      <c r="CP3173" s="722"/>
      <c r="CQ3173" s="722"/>
      <c r="CR3173" s="722"/>
      <c r="CS3173" s="722"/>
    </row>
    <row r="3174" spans="1:97" s="1376" customFormat="1">
      <c r="A3174" s="722"/>
      <c r="B3174" s="722"/>
      <c r="C3174" s="722"/>
      <c r="D3174" s="722"/>
      <c r="E3174" s="722"/>
      <c r="F3174" s="757"/>
      <c r="G3174" s="757"/>
      <c r="H3174" s="757"/>
      <c r="I3174" s="757"/>
      <c r="J3174" s="757"/>
      <c r="K3174" s="758"/>
      <c r="L3174" s="758"/>
      <c r="M3174" s="722"/>
      <c r="N3174" s="736"/>
      <c r="O3174" s="736"/>
      <c r="P3174" s="736"/>
      <c r="Q3174" s="736"/>
      <c r="R3174" s="736"/>
      <c r="S3174" s="736"/>
      <c r="T3174" s="736"/>
      <c r="U3174" s="736"/>
      <c r="BA3174" s="722"/>
      <c r="BB3174" s="722"/>
      <c r="BC3174" s="722"/>
      <c r="BD3174" s="722"/>
      <c r="BE3174" s="722"/>
      <c r="BF3174" s="722"/>
      <c r="BG3174" s="722"/>
      <c r="BH3174" s="722"/>
      <c r="BI3174" s="722"/>
      <c r="BJ3174" s="722"/>
      <c r="BK3174" s="722"/>
      <c r="BL3174" s="722"/>
      <c r="BM3174" s="722"/>
      <c r="BN3174" s="722"/>
      <c r="BO3174" s="722"/>
      <c r="BP3174" s="722"/>
      <c r="BQ3174" s="722"/>
      <c r="BR3174" s="722"/>
      <c r="BS3174" s="722"/>
      <c r="BT3174" s="722"/>
      <c r="BU3174" s="722"/>
      <c r="BV3174" s="722"/>
      <c r="BW3174" s="722"/>
      <c r="BX3174" s="722"/>
      <c r="BY3174" s="722"/>
      <c r="BZ3174" s="722"/>
      <c r="CA3174" s="722"/>
      <c r="CB3174" s="722"/>
      <c r="CC3174" s="722"/>
      <c r="CD3174" s="722"/>
      <c r="CE3174" s="722"/>
      <c r="CF3174" s="722"/>
      <c r="CG3174" s="722"/>
      <c r="CH3174" s="722"/>
      <c r="CI3174" s="722"/>
      <c r="CJ3174" s="722"/>
      <c r="CK3174" s="722"/>
      <c r="CL3174" s="722"/>
      <c r="CM3174" s="722"/>
      <c r="CN3174" s="722"/>
      <c r="CO3174" s="722"/>
      <c r="CP3174" s="722"/>
      <c r="CQ3174" s="722"/>
      <c r="CR3174" s="722"/>
      <c r="CS3174" s="722"/>
    </row>
    <row r="3175" spans="1:97" s="1376" customFormat="1">
      <c r="A3175" s="722"/>
      <c r="B3175" s="722"/>
      <c r="C3175" s="722"/>
      <c r="D3175" s="722"/>
      <c r="E3175" s="722"/>
      <c r="F3175" s="757"/>
      <c r="G3175" s="757"/>
      <c r="H3175" s="757"/>
      <c r="I3175" s="757"/>
      <c r="J3175" s="757"/>
      <c r="K3175" s="758"/>
      <c r="L3175" s="758"/>
      <c r="M3175" s="722"/>
      <c r="N3175" s="736"/>
      <c r="O3175" s="736"/>
      <c r="P3175" s="736"/>
      <c r="Q3175" s="736"/>
      <c r="R3175" s="736"/>
      <c r="S3175" s="736"/>
      <c r="T3175" s="736"/>
      <c r="U3175" s="736"/>
      <c r="BA3175" s="722"/>
      <c r="BB3175" s="722"/>
      <c r="BC3175" s="722"/>
      <c r="BD3175" s="722"/>
      <c r="BE3175" s="722"/>
      <c r="BF3175" s="722"/>
      <c r="BG3175" s="722"/>
      <c r="BH3175" s="722"/>
      <c r="BI3175" s="722"/>
      <c r="BJ3175" s="722"/>
      <c r="BK3175" s="722"/>
      <c r="BL3175" s="722"/>
      <c r="BM3175" s="722"/>
      <c r="BN3175" s="722"/>
      <c r="BO3175" s="722"/>
      <c r="BP3175" s="722"/>
      <c r="BQ3175" s="722"/>
      <c r="BR3175" s="722"/>
      <c r="BS3175" s="722"/>
      <c r="BT3175" s="722"/>
      <c r="BU3175" s="722"/>
      <c r="BV3175" s="722"/>
      <c r="BW3175" s="722"/>
      <c r="BX3175" s="722"/>
      <c r="BY3175" s="722"/>
      <c r="BZ3175" s="722"/>
      <c r="CA3175" s="722"/>
      <c r="CB3175" s="722"/>
      <c r="CC3175" s="722"/>
      <c r="CD3175" s="722"/>
      <c r="CE3175" s="722"/>
      <c r="CF3175" s="722"/>
      <c r="CG3175" s="722"/>
      <c r="CH3175" s="722"/>
      <c r="CI3175" s="722"/>
      <c r="CJ3175" s="722"/>
      <c r="CK3175" s="722"/>
      <c r="CL3175" s="722"/>
      <c r="CM3175" s="722"/>
      <c r="CN3175" s="722"/>
      <c r="CO3175" s="722"/>
      <c r="CP3175" s="722"/>
      <c r="CQ3175" s="722"/>
      <c r="CR3175" s="722"/>
      <c r="CS3175" s="722"/>
    </row>
    <row r="3176" spans="1:97" s="1376" customFormat="1">
      <c r="A3176" s="722"/>
      <c r="B3176" s="722"/>
      <c r="C3176" s="722"/>
      <c r="D3176" s="722"/>
      <c r="E3176" s="722"/>
      <c r="F3176" s="757"/>
      <c r="G3176" s="757"/>
      <c r="H3176" s="757"/>
      <c r="I3176" s="757"/>
      <c r="J3176" s="757"/>
      <c r="K3176" s="758"/>
      <c r="L3176" s="758"/>
      <c r="M3176" s="722"/>
      <c r="N3176" s="736"/>
      <c r="O3176" s="736"/>
      <c r="P3176" s="736"/>
      <c r="Q3176" s="736"/>
      <c r="R3176" s="736"/>
      <c r="S3176" s="736"/>
      <c r="T3176" s="736"/>
      <c r="U3176" s="736"/>
      <c r="BA3176" s="722"/>
      <c r="BB3176" s="722"/>
      <c r="BC3176" s="722"/>
      <c r="BD3176" s="722"/>
      <c r="BE3176" s="722"/>
      <c r="BF3176" s="722"/>
      <c r="BG3176" s="722"/>
      <c r="BH3176" s="722"/>
      <c r="BI3176" s="722"/>
      <c r="BJ3176" s="722"/>
      <c r="BK3176" s="722"/>
      <c r="BL3176" s="722"/>
      <c r="BM3176" s="722"/>
      <c r="BN3176" s="722"/>
      <c r="BO3176" s="722"/>
      <c r="BP3176" s="722"/>
      <c r="BQ3176" s="722"/>
      <c r="BR3176" s="722"/>
      <c r="BS3176" s="722"/>
      <c r="BT3176" s="722"/>
      <c r="BU3176" s="722"/>
      <c r="BV3176" s="722"/>
      <c r="BW3176" s="722"/>
      <c r="BX3176" s="722"/>
      <c r="BY3176" s="722"/>
      <c r="BZ3176" s="722"/>
      <c r="CA3176" s="722"/>
      <c r="CB3176" s="722"/>
      <c r="CC3176" s="722"/>
      <c r="CD3176" s="722"/>
      <c r="CE3176" s="722"/>
      <c r="CF3176" s="722"/>
      <c r="CG3176" s="722"/>
      <c r="CH3176" s="722"/>
      <c r="CI3176" s="722"/>
      <c r="CJ3176" s="722"/>
      <c r="CK3176" s="722"/>
      <c r="CL3176" s="722"/>
      <c r="CM3176" s="722"/>
      <c r="CN3176" s="722"/>
      <c r="CO3176" s="722"/>
      <c r="CP3176" s="722"/>
      <c r="CQ3176" s="722"/>
      <c r="CR3176" s="722"/>
      <c r="CS3176" s="722"/>
    </row>
    <row r="3177" spans="1:97" s="1376" customFormat="1">
      <c r="A3177" s="722"/>
      <c r="B3177" s="722"/>
      <c r="C3177" s="722"/>
      <c r="D3177" s="722"/>
      <c r="E3177" s="722"/>
      <c r="F3177" s="757"/>
      <c r="G3177" s="757"/>
      <c r="H3177" s="757"/>
      <c r="I3177" s="757"/>
      <c r="J3177" s="757"/>
      <c r="K3177" s="758"/>
      <c r="L3177" s="758"/>
      <c r="M3177" s="722"/>
      <c r="N3177" s="736"/>
      <c r="O3177" s="736"/>
      <c r="P3177" s="736"/>
      <c r="Q3177" s="736"/>
      <c r="R3177" s="736"/>
      <c r="S3177" s="736"/>
      <c r="T3177" s="736"/>
      <c r="U3177" s="736"/>
      <c r="BA3177" s="722"/>
      <c r="BB3177" s="722"/>
      <c r="BC3177" s="722"/>
      <c r="BD3177" s="722"/>
      <c r="BE3177" s="722"/>
      <c r="BF3177" s="722"/>
      <c r="BG3177" s="722"/>
      <c r="BH3177" s="722"/>
      <c r="BI3177" s="722"/>
      <c r="BJ3177" s="722"/>
      <c r="BK3177" s="722"/>
      <c r="BL3177" s="722"/>
      <c r="BM3177" s="722"/>
      <c r="BN3177" s="722"/>
      <c r="BO3177" s="722"/>
      <c r="BP3177" s="722"/>
      <c r="BQ3177" s="722"/>
      <c r="BR3177" s="722"/>
      <c r="BS3177" s="722"/>
      <c r="BT3177" s="722"/>
      <c r="BU3177" s="722"/>
      <c r="BV3177" s="722"/>
      <c r="BW3177" s="722"/>
      <c r="BX3177" s="722"/>
      <c r="BY3177" s="722"/>
      <c r="BZ3177" s="722"/>
      <c r="CA3177" s="722"/>
      <c r="CB3177" s="722"/>
      <c r="CC3177" s="722"/>
      <c r="CD3177" s="722"/>
      <c r="CE3177" s="722"/>
      <c r="CF3177" s="722"/>
      <c r="CG3177" s="722"/>
      <c r="CH3177" s="722"/>
      <c r="CI3177" s="722"/>
      <c r="CJ3177" s="722"/>
      <c r="CK3177" s="722"/>
      <c r="CL3177" s="722"/>
      <c r="CM3177" s="722"/>
      <c r="CN3177" s="722"/>
      <c r="CO3177" s="722"/>
      <c r="CP3177" s="722"/>
      <c r="CQ3177" s="722"/>
      <c r="CR3177" s="722"/>
      <c r="CS3177" s="722"/>
    </row>
    <row r="3178" spans="1:97" s="1376" customFormat="1">
      <c r="A3178" s="722"/>
      <c r="B3178" s="722"/>
      <c r="C3178" s="722"/>
      <c r="D3178" s="722"/>
      <c r="E3178" s="722"/>
      <c r="F3178" s="757"/>
      <c r="G3178" s="757"/>
      <c r="H3178" s="757"/>
      <c r="I3178" s="757"/>
      <c r="J3178" s="757"/>
      <c r="K3178" s="758"/>
      <c r="L3178" s="758"/>
      <c r="M3178" s="722"/>
      <c r="N3178" s="736"/>
      <c r="O3178" s="736"/>
      <c r="P3178" s="736"/>
      <c r="Q3178" s="736"/>
      <c r="R3178" s="736"/>
      <c r="S3178" s="736"/>
      <c r="T3178" s="736"/>
      <c r="U3178" s="736"/>
      <c r="BA3178" s="722"/>
      <c r="BB3178" s="722"/>
      <c r="BC3178" s="722"/>
      <c r="BD3178" s="722"/>
      <c r="BE3178" s="722"/>
      <c r="BF3178" s="722"/>
      <c r="BG3178" s="722"/>
      <c r="BH3178" s="722"/>
      <c r="BI3178" s="722"/>
      <c r="BJ3178" s="722"/>
      <c r="BK3178" s="722"/>
      <c r="BL3178" s="722"/>
      <c r="BM3178" s="722"/>
      <c r="BN3178" s="722"/>
      <c r="BO3178" s="722"/>
      <c r="BP3178" s="722"/>
      <c r="BQ3178" s="722"/>
      <c r="BR3178" s="722"/>
      <c r="BS3178" s="722"/>
      <c r="BT3178" s="722"/>
      <c r="BU3178" s="722"/>
      <c r="BV3178" s="722"/>
      <c r="BW3178" s="722"/>
      <c r="BX3178" s="722"/>
      <c r="BY3178" s="722"/>
      <c r="BZ3178" s="722"/>
      <c r="CA3178" s="722"/>
      <c r="CB3178" s="722"/>
      <c r="CC3178" s="722"/>
      <c r="CD3178" s="722"/>
      <c r="CE3178" s="722"/>
      <c r="CF3178" s="722"/>
      <c r="CG3178" s="722"/>
      <c r="CH3178" s="722"/>
      <c r="CI3178" s="722"/>
      <c r="CJ3178" s="722"/>
      <c r="CK3178" s="722"/>
      <c r="CL3178" s="722"/>
      <c r="CM3178" s="722"/>
      <c r="CN3178" s="722"/>
      <c r="CO3178" s="722"/>
      <c r="CP3178" s="722"/>
      <c r="CQ3178" s="722"/>
      <c r="CR3178" s="722"/>
      <c r="CS3178" s="722"/>
    </row>
    <row r="3179" spans="1:97" s="1376" customFormat="1">
      <c r="A3179" s="722"/>
      <c r="B3179" s="722"/>
      <c r="C3179" s="722"/>
      <c r="D3179" s="722"/>
      <c r="E3179" s="722"/>
      <c r="F3179" s="757"/>
      <c r="G3179" s="757"/>
      <c r="H3179" s="757"/>
      <c r="I3179" s="757"/>
      <c r="J3179" s="757"/>
      <c r="K3179" s="758"/>
      <c r="L3179" s="758"/>
      <c r="M3179" s="722"/>
      <c r="N3179" s="736"/>
      <c r="O3179" s="736"/>
      <c r="P3179" s="736"/>
      <c r="Q3179" s="736"/>
      <c r="R3179" s="736"/>
      <c r="S3179" s="736"/>
      <c r="T3179" s="736"/>
      <c r="U3179" s="736"/>
      <c r="BA3179" s="722"/>
      <c r="BB3179" s="722"/>
      <c r="BC3179" s="722"/>
      <c r="BD3179" s="722"/>
      <c r="BE3179" s="722"/>
      <c r="BF3179" s="722"/>
      <c r="BG3179" s="722"/>
      <c r="BH3179" s="722"/>
      <c r="BI3179" s="722"/>
      <c r="BJ3179" s="722"/>
      <c r="BK3179" s="722"/>
      <c r="BL3179" s="722"/>
      <c r="BM3179" s="722"/>
      <c r="BN3179" s="722"/>
      <c r="BO3179" s="722"/>
      <c r="BP3179" s="722"/>
      <c r="BQ3179" s="722"/>
      <c r="BR3179" s="722"/>
      <c r="BS3179" s="722"/>
      <c r="BT3179" s="722"/>
      <c r="BU3179" s="722"/>
      <c r="BV3179" s="722"/>
      <c r="BW3179" s="722"/>
      <c r="BX3179" s="722"/>
      <c r="BY3179" s="722"/>
      <c r="BZ3179" s="722"/>
      <c r="CA3179" s="722"/>
      <c r="CB3179" s="722"/>
      <c r="CC3179" s="722"/>
      <c r="CD3179" s="722"/>
      <c r="CE3179" s="722"/>
      <c r="CF3179" s="722"/>
      <c r="CG3179" s="722"/>
      <c r="CH3179" s="722"/>
      <c r="CI3179" s="722"/>
      <c r="CJ3179" s="722"/>
      <c r="CK3179" s="722"/>
      <c r="CL3179" s="722"/>
      <c r="CM3179" s="722"/>
      <c r="CN3179" s="722"/>
      <c r="CO3179" s="722"/>
      <c r="CP3179" s="722"/>
      <c r="CQ3179" s="722"/>
      <c r="CR3179" s="722"/>
      <c r="CS3179" s="722"/>
    </row>
    <row r="3180" spans="1:97" s="1376" customFormat="1">
      <c r="A3180" s="722"/>
      <c r="B3180" s="722"/>
      <c r="C3180" s="722"/>
      <c r="D3180" s="722"/>
      <c r="E3180" s="722"/>
      <c r="F3180" s="757"/>
      <c r="G3180" s="757"/>
      <c r="H3180" s="757"/>
      <c r="I3180" s="757"/>
      <c r="J3180" s="757"/>
      <c r="K3180" s="758"/>
      <c r="L3180" s="758"/>
      <c r="M3180" s="722"/>
      <c r="N3180" s="736"/>
      <c r="O3180" s="736"/>
      <c r="P3180" s="736"/>
      <c r="Q3180" s="736"/>
      <c r="R3180" s="736"/>
      <c r="S3180" s="736"/>
      <c r="T3180" s="736"/>
      <c r="U3180" s="736"/>
      <c r="BA3180" s="722"/>
      <c r="BB3180" s="722"/>
      <c r="BC3180" s="722"/>
      <c r="BD3180" s="722"/>
      <c r="BE3180" s="722"/>
      <c r="BF3180" s="722"/>
      <c r="BG3180" s="722"/>
      <c r="BH3180" s="722"/>
      <c r="BI3180" s="722"/>
      <c r="BJ3180" s="722"/>
      <c r="BK3180" s="722"/>
      <c r="BL3180" s="722"/>
      <c r="BM3180" s="722"/>
      <c r="BN3180" s="722"/>
      <c r="BO3180" s="722"/>
      <c r="BP3180" s="722"/>
      <c r="BQ3180" s="722"/>
      <c r="BR3180" s="722"/>
      <c r="BS3180" s="722"/>
      <c r="BT3180" s="722"/>
      <c r="BU3180" s="722"/>
      <c r="BV3180" s="722"/>
      <c r="BW3180" s="722"/>
      <c r="BX3180" s="722"/>
      <c r="BY3180" s="722"/>
      <c r="BZ3180" s="722"/>
      <c r="CA3180" s="722"/>
      <c r="CB3180" s="722"/>
      <c r="CC3180" s="722"/>
      <c r="CD3180" s="722"/>
      <c r="CE3180" s="722"/>
      <c r="CF3180" s="722"/>
      <c r="CG3180" s="722"/>
      <c r="CH3180" s="722"/>
      <c r="CI3180" s="722"/>
      <c r="CJ3180" s="722"/>
      <c r="CK3180" s="722"/>
      <c r="CL3180" s="722"/>
      <c r="CM3180" s="722"/>
      <c r="CN3180" s="722"/>
      <c r="CO3180" s="722"/>
      <c r="CP3180" s="722"/>
      <c r="CQ3180" s="722"/>
      <c r="CR3180" s="722"/>
      <c r="CS3180" s="722"/>
    </row>
    <row r="3181" spans="1:97" s="1376" customFormat="1">
      <c r="A3181" s="722"/>
      <c r="B3181" s="722"/>
      <c r="C3181" s="722"/>
      <c r="D3181" s="722"/>
      <c r="E3181" s="722"/>
      <c r="F3181" s="757"/>
      <c r="G3181" s="757"/>
      <c r="H3181" s="757"/>
      <c r="I3181" s="757"/>
      <c r="J3181" s="757"/>
      <c r="K3181" s="758"/>
      <c r="L3181" s="758"/>
      <c r="M3181" s="722"/>
      <c r="N3181" s="736"/>
      <c r="O3181" s="736"/>
      <c r="P3181" s="736"/>
      <c r="Q3181" s="736"/>
      <c r="R3181" s="736"/>
      <c r="S3181" s="736"/>
      <c r="T3181" s="736"/>
      <c r="U3181" s="736"/>
      <c r="BA3181" s="722"/>
      <c r="BB3181" s="722"/>
      <c r="BC3181" s="722"/>
      <c r="BD3181" s="722"/>
      <c r="BE3181" s="722"/>
      <c r="BF3181" s="722"/>
      <c r="BG3181" s="722"/>
      <c r="BH3181" s="722"/>
      <c r="BI3181" s="722"/>
      <c r="BJ3181" s="722"/>
      <c r="BK3181" s="722"/>
      <c r="BL3181" s="722"/>
      <c r="BM3181" s="722"/>
      <c r="BN3181" s="722"/>
      <c r="BO3181" s="722"/>
      <c r="BP3181" s="722"/>
      <c r="BQ3181" s="722"/>
      <c r="BR3181" s="722"/>
      <c r="BS3181" s="722"/>
      <c r="BT3181" s="722"/>
      <c r="BU3181" s="722"/>
      <c r="BV3181" s="722"/>
      <c r="BW3181" s="722"/>
      <c r="BX3181" s="722"/>
      <c r="BY3181" s="722"/>
      <c r="BZ3181" s="722"/>
      <c r="CA3181" s="722"/>
      <c r="CB3181" s="722"/>
      <c r="CC3181" s="722"/>
      <c r="CD3181" s="722"/>
      <c r="CE3181" s="722"/>
      <c r="CF3181" s="722"/>
      <c r="CG3181" s="722"/>
      <c r="CH3181" s="722"/>
      <c r="CI3181" s="722"/>
      <c r="CJ3181" s="722"/>
      <c r="CK3181" s="722"/>
      <c r="CL3181" s="722"/>
      <c r="CM3181" s="722"/>
      <c r="CN3181" s="722"/>
      <c r="CO3181" s="722"/>
      <c r="CP3181" s="722"/>
      <c r="CQ3181" s="722"/>
      <c r="CR3181" s="722"/>
      <c r="CS3181" s="722"/>
    </row>
    <row r="3182" spans="1:97" s="1376" customFormat="1">
      <c r="A3182" s="722"/>
      <c r="B3182" s="722"/>
      <c r="C3182" s="722"/>
      <c r="D3182" s="722"/>
      <c r="E3182" s="722"/>
      <c r="F3182" s="757"/>
      <c r="G3182" s="757"/>
      <c r="H3182" s="757"/>
      <c r="I3182" s="757"/>
      <c r="J3182" s="757"/>
      <c r="K3182" s="758"/>
      <c r="L3182" s="758"/>
      <c r="M3182" s="722"/>
      <c r="N3182" s="736"/>
      <c r="O3182" s="736"/>
      <c r="P3182" s="736"/>
      <c r="Q3182" s="736"/>
      <c r="R3182" s="736"/>
      <c r="S3182" s="736"/>
      <c r="T3182" s="736"/>
      <c r="U3182" s="736"/>
      <c r="BA3182" s="722"/>
      <c r="BB3182" s="722"/>
      <c r="BC3182" s="722"/>
      <c r="BD3182" s="722"/>
      <c r="BE3182" s="722"/>
      <c r="BF3182" s="722"/>
      <c r="BG3182" s="722"/>
      <c r="BH3182" s="722"/>
      <c r="BI3182" s="722"/>
      <c r="BJ3182" s="722"/>
      <c r="BK3182" s="722"/>
      <c r="BL3182" s="722"/>
      <c r="BM3182" s="722"/>
      <c r="BN3182" s="722"/>
      <c r="BO3182" s="722"/>
      <c r="BP3182" s="722"/>
      <c r="BQ3182" s="722"/>
      <c r="BR3182" s="722"/>
      <c r="BS3182" s="722"/>
      <c r="BT3182" s="722"/>
      <c r="BU3182" s="722"/>
      <c r="BV3182" s="722"/>
      <c r="BW3182" s="722"/>
      <c r="BX3182" s="722"/>
      <c r="BY3182" s="722"/>
      <c r="BZ3182" s="722"/>
      <c r="CA3182" s="722"/>
      <c r="CB3182" s="722"/>
      <c r="CC3182" s="722"/>
      <c r="CD3182" s="722"/>
      <c r="CE3182" s="722"/>
      <c r="CF3182" s="722"/>
      <c r="CG3182" s="722"/>
      <c r="CH3182" s="722"/>
      <c r="CI3182" s="722"/>
      <c r="CJ3182" s="722"/>
      <c r="CK3182" s="722"/>
      <c r="CL3182" s="722"/>
      <c r="CM3182" s="722"/>
      <c r="CN3182" s="722"/>
      <c r="CO3182" s="722"/>
      <c r="CP3182" s="722"/>
      <c r="CQ3182" s="722"/>
      <c r="CR3182" s="722"/>
      <c r="CS3182" s="722"/>
    </row>
    <row r="3183" spans="1:97" s="1376" customFormat="1">
      <c r="A3183" s="722"/>
      <c r="B3183" s="722"/>
      <c r="C3183" s="722"/>
      <c r="D3183" s="722"/>
      <c r="E3183" s="722"/>
      <c r="F3183" s="757"/>
      <c r="G3183" s="757"/>
      <c r="H3183" s="757"/>
      <c r="I3183" s="757"/>
      <c r="J3183" s="757"/>
      <c r="K3183" s="758"/>
      <c r="L3183" s="758"/>
      <c r="M3183" s="722"/>
      <c r="N3183" s="736"/>
      <c r="O3183" s="736"/>
      <c r="P3183" s="736"/>
      <c r="Q3183" s="736"/>
      <c r="R3183" s="736"/>
      <c r="S3183" s="736"/>
      <c r="T3183" s="736"/>
      <c r="U3183" s="736"/>
      <c r="BA3183" s="722"/>
      <c r="BB3183" s="722"/>
      <c r="BC3183" s="722"/>
      <c r="BD3183" s="722"/>
      <c r="BE3183" s="722"/>
      <c r="BF3183" s="722"/>
      <c r="BG3183" s="722"/>
      <c r="BH3183" s="722"/>
      <c r="BI3183" s="722"/>
      <c r="BJ3183" s="722"/>
      <c r="BK3183" s="722"/>
      <c r="BL3183" s="722"/>
      <c r="BM3183" s="722"/>
      <c r="BN3183" s="722"/>
      <c r="BO3183" s="722"/>
      <c r="BP3183" s="722"/>
      <c r="BQ3183" s="722"/>
      <c r="BR3183" s="722"/>
      <c r="BS3183" s="722"/>
      <c r="BT3183" s="722"/>
      <c r="BU3183" s="722"/>
      <c r="BV3183" s="722"/>
      <c r="BW3183" s="722"/>
      <c r="BX3183" s="722"/>
      <c r="BY3183" s="722"/>
      <c r="BZ3183" s="722"/>
      <c r="CA3183" s="722"/>
      <c r="CB3183" s="722"/>
      <c r="CC3183" s="722"/>
      <c r="CD3183" s="722"/>
      <c r="CE3183" s="722"/>
      <c r="CF3183" s="722"/>
      <c r="CG3183" s="722"/>
      <c r="CH3183" s="722"/>
      <c r="CI3183" s="722"/>
      <c r="CJ3183" s="722"/>
      <c r="CK3183" s="722"/>
      <c r="CL3183" s="722"/>
      <c r="CM3183" s="722"/>
      <c r="CN3183" s="722"/>
      <c r="CO3183" s="722"/>
      <c r="CP3183" s="722"/>
      <c r="CQ3183" s="722"/>
      <c r="CR3183" s="722"/>
      <c r="CS3183" s="722"/>
    </row>
    <row r="3184" spans="1:97" s="1376" customFormat="1">
      <c r="A3184" s="722"/>
      <c r="B3184" s="722"/>
      <c r="C3184" s="722"/>
      <c r="D3184" s="722"/>
      <c r="E3184" s="722"/>
      <c r="F3184" s="757"/>
      <c r="G3184" s="757"/>
      <c r="H3184" s="757"/>
      <c r="I3184" s="757"/>
      <c r="J3184" s="757"/>
      <c r="K3184" s="758"/>
      <c r="L3184" s="758"/>
      <c r="M3184" s="722"/>
      <c r="N3184" s="736"/>
      <c r="O3184" s="736"/>
      <c r="P3184" s="736"/>
      <c r="Q3184" s="736"/>
      <c r="R3184" s="736"/>
      <c r="S3184" s="736"/>
      <c r="T3184" s="736"/>
      <c r="U3184" s="736"/>
      <c r="BA3184" s="722"/>
      <c r="BB3184" s="722"/>
      <c r="BC3184" s="722"/>
      <c r="BD3184" s="722"/>
      <c r="BE3184" s="722"/>
      <c r="BF3184" s="722"/>
      <c r="BG3184" s="722"/>
      <c r="BH3184" s="722"/>
      <c r="BI3184" s="722"/>
      <c r="BJ3184" s="722"/>
      <c r="BK3184" s="722"/>
      <c r="BL3184" s="722"/>
      <c r="BM3184" s="722"/>
      <c r="BN3184" s="722"/>
      <c r="BO3184" s="722"/>
      <c r="BP3184" s="722"/>
      <c r="BQ3184" s="722"/>
      <c r="BR3184" s="722"/>
      <c r="BS3184" s="722"/>
      <c r="BT3184" s="722"/>
      <c r="BU3184" s="722"/>
      <c r="BV3184" s="722"/>
      <c r="BW3184" s="722"/>
      <c r="BX3184" s="722"/>
      <c r="BY3184" s="722"/>
      <c r="BZ3184" s="722"/>
      <c r="CA3184" s="722"/>
      <c r="CB3184" s="722"/>
      <c r="CC3184" s="722"/>
      <c r="CD3184" s="722"/>
      <c r="CE3184" s="722"/>
      <c r="CF3184" s="722"/>
      <c r="CG3184" s="722"/>
      <c r="CH3184" s="722"/>
      <c r="CI3184" s="722"/>
      <c r="CJ3184" s="722"/>
      <c r="CK3184" s="722"/>
      <c r="CL3184" s="722"/>
      <c r="CM3184" s="722"/>
      <c r="CN3184" s="722"/>
      <c r="CO3184" s="722"/>
      <c r="CP3184" s="722"/>
      <c r="CQ3184" s="722"/>
      <c r="CR3184" s="722"/>
      <c r="CS3184" s="722"/>
    </row>
    <row r="3185" spans="1:97" s="1376" customFormat="1">
      <c r="A3185" s="722"/>
      <c r="B3185" s="722"/>
      <c r="C3185" s="722"/>
      <c r="D3185" s="722"/>
      <c r="E3185" s="722"/>
      <c r="F3185" s="757"/>
      <c r="G3185" s="757"/>
      <c r="H3185" s="757"/>
      <c r="I3185" s="757"/>
      <c r="J3185" s="757"/>
      <c r="K3185" s="758"/>
      <c r="L3185" s="758"/>
      <c r="M3185" s="722"/>
      <c r="N3185" s="736"/>
      <c r="O3185" s="736"/>
      <c r="P3185" s="736"/>
      <c r="Q3185" s="736"/>
      <c r="R3185" s="736"/>
      <c r="S3185" s="736"/>
      <c r="T3185" s="736"/>
      <c r="U3185" s="736"/>
      <c r="BA3185" s="722"/>
      <c r="BB3185" s="722"/>
      <c r="BC3185" s="722"/>
      <c r="BD3185" s="722"/>
      <c r="BE3185" s="722"/>
      <c r="BF3185" s="722"/>
      <c r="BG3185" s="722"/>
      <c r="BH3185" s="722"/>
      <c r="BI3185" s="722"/>
      <c r="BJ3185" s="722"/>
      <c r="BK3185" s="722"/>
      <c r="BL3185" s="722"/>
      <c r="BM3185" s="722"/>
      <c r="BN3185" s="722"/>
      <c r="BO3185" s="722"/>
      <c r="BP3185" s="722"/>
      <c r="BQ3185" s="722"/>
      <c r="BR3185" s="722"/>
      <c r="BS3185" s="722"/>
      <c r="BT3185" s="722"/>
      <c r="BU3185" s="722"/>
      <c r="BV3185" s="722"/>
      <c r="BW3185" s="722"/>
      <c r="BX3185" s="722"/>
      <c r="BY3185" s="722"/>
      <c r="BZ3185" s="722"/>
      <c r="CA3185" s="722"/>
      <c r="CB3185" s="722"/>
      <c r="CC3185" s="722"/>
      <c r="CD3185" s="722"/>
      <c r="CE3185" s="722"/>
      <c r="CF3185" s="722"/>
      <c r="CG3185" s="722"/>
      <c r="CH3185" s="722"/>
      <c r="CI3185" s="722"/>
      <c r="CJ3185" s="722"/>
      <c r="CK3185" s="722"/>
      <c r="CL3185" s="722"/>
      <c r="CM3185" s="722"/>
      <c r="CN3185" s="722"/>
      <c r="CO3185" s="722"/>
      <c r="CP3185" s="722"/>
      <c r="CQ3185" s="722"/>
      <c r="CR3185" s="722"/>
      <c r="CS3185" s="722"/>
    </row>
    <row r="3186" spans="1:97" s="1376" customFormat="1">
      <c r="A3186" s="722"/>
      <c r="B3186" s="722"/>
      <c r="C3186" s="722"/>
      <c r="D3186" s="722"/>
      <c r="E3186" s="722"/>
      <c r="F3186" s="757"/>
      <c r="G3186" s="757"/>
      <c r="H3186" s="757"/>
      <c r="I3186" s="757"/>
      <c r="J3186" s="757"/>
      <c r="K3186" s="758"/>
      <c r="L3186" s="758"/>
      <c r="M3186" s="722"/>
      <c r="N3186" s="736"/>
      <c r="O3186" s="736"/>
      <c r="P3186" s="736"/>
      <c r="Q3186" s="736"/>
      <c r="R3186" s="736"/>
      <c r="S3186" s="736"/>
      <c r="T3186" s="736"/>
      <c r="U3186" s="736"/>
      <c r="BA3186" s="722"/>
      <c r="BB3186" s="722"/>
      <c r="BC3186" s="722"/>
      <c r="BD3186" s="722"/>
      <c r="BE3186" s="722"/>
      <c r="BF3186" s="722"/>
      <c r="BG3186" s="722"/>
      <c r="BH3186" s="722"/>
      <c r="BI3186" s="722"/>
      <c r="BJ3186" s="722"/>
      <c r="BK3186" s="722"/>
      <c r="BL3186" s="722"/>
      <c r="BM3186" s="722"/>
      <c r="BN3186" s="722"/>
      <c r="BO3186" s="722"/>
      <c r="BP3186" s="722"/>
      <c r="BQ3186" s="722"/>
      <c r="BR3186" s="722"/>
      <c r="BS3186" s="722"/>
      <c r="BT3186" s="722"/>
      <c r="BU3186" s="722"/>
      <c r="BV3186" s="722"/>
      <c r="BW3186" s="722"/>
      <c r="BX3186" s="722"/>
      <c r="BY3186" s="722"/>
      <c r="BZ3186" s="722"/>
      <c r="CA3186" s="722"/>
      <c r="CB3186" s="722"/>
      <c r="CC3186" s="722"/>
      <c r="CD3186" s="722"/>
      <c r="CE3186" s="722"/>
      <c r="CF3186" s="722"/>
      <c r="CG3186" s="722"/>
      <c r="CH3186" s="722"/>
      <c r="CI3186" s="722"/>
      <c r="CJ3186" s="722"/>
      <c r="CK3186" s="722"/>
      <c r="CL3186" s="722"/>
      <c r="CM3186" s="722"/>
      <c r="CN3186" s="722"/>
      <c r="CO3186" s="722"/>
      <c r="CP3186" s="722"/>
      <c r="CQ3186" s="722"/>
      <c r="CR3186" s="722"/>
      <c r="CS3186" s="722"/>
    </row>
    <row r="3187" spans="1:97" s="1376" customFormat="1">
      <c r="A3187" s="722"/>
      <c r="B3187" s="722"/>
      <c r="C3187" s="722"/>
      <c r="D3187" s="722"/>
      <c r="E3187" s="722"/>
      <c r="F3187" s="757"/>
      <c r="G3187" s="757"/>
      <c r="H3187" s="757"/>
      <c r="I3187" s="757"/>
      <c r="J3187" s="757"/>
      <c r="K3187" s="758"/>
      <c r="L3187" s="758"/>
      <c r="M3187" s="722"/>
      <c r="N3187" s="736"/>
      <c r="O3187" s="736"/>
      <c r="P3187" s="736"/>
      <c r="Q3187" s="736"/>
      <c r="R3187" s="736"/>
      <c r="S3187" s="736"/>
      <c r="T3187" s="736"/>
      <c r="U3187" s="736"/>
      <c r="BA3187" s="722"/>
      <c r="BB3187" s="722"/>
      <c r="BC3187" s="722"/>
      <c r="BD3187" s="722"/>
      <c r="BE3187" s="722"/>
      <c r="BF3187" s="722"/>
      <c r="BG3187" s="722"/>
      <c r="BH3187" s="722"/>
      <c r="BI3187" s="722"/>
      <c r="BJ3187" s="722"/>
      <c r="BK3187" s="722"/>
      <c r="BL3187" s="722"/>
      <c r="BM3187" s="722"/>
      <c r="BN3187" s="722"/>
      <c r="BO3187" s="722"/>
      <c r="BP3187" s="722"/>
      <c r="BQ3187" s="722"/>
      <c r="BR3187" s="722"/>
      <c r="BS3187" s="722"/>
      <c r="BT3187" s="722"/>
      <c r="BU3187" s="722"/>
      <c r="BV3187" s="722"/>
      <c r="BW3187" s="722"/>
      <c r="BX3187" s="722"/>
      <c r="BY3187" s="722"/>
      <c r="BZ3187" s="722"/>
      <c r="CA3187" s="722"/>
      <c r="CB3187" s="722"/>
      <c r="CC3187" s="722"/>
      <c r="CD3187" s="722"/>
      <c r="CE3187" s="722"/>
      <c r="CF3187" s="722"/>
      <c r="CG3187" s="722"/>
      <c r="CH3187" s="722"/>
      <c r="CI3187" s="722"/>
      <c r="CJ3187" s="722"/>
      <c r="CK3187" s="722"/>
      <c r="CL3187" s="722"/>
      <c r="CM3187" s="722"/>
      <c r="CN3187" s="722"/>
      <c r="CO3187" s="722"/>
      <c r="CP3187" s="722"/>
      <c r="CQ3187" s="722"/>
      <c r="CR3187" s="722"/>
      <c r="CS3187" s="722"/>
    </row>
    <row r="3188" spans="1:97" s="1376" customFormat="1">
      <c r="A3188" s="722"/>
      <c r="B3188" s="722"/>
      <c r="C3188" s="722"/>
      <c r="D3188" s="722"/>
      <c r="E3188" s="722"/>
      <c r="F3188" s="757"/>
      <c r="G3188" s="757"/>
      <c r="H3188" s="757"/>
      <c r="I3188" s="757"/>
      <c r="J3188" s="757"/>
      <c r="K3188" s="758"/>
      <c r="L3188" s="758"/>
      <c r="M3188" s="722"/>
      <c r="N3188" s="736"/>
      <c r="O3188" s="736"/>
      <c r="P3188" s="736"/>
      <c r="Q3188" s="736"/>
      <c r="R3188" s="736"/>
      <c r="S3188" s="736"/>
      <c r="T3188" s="736"/>
      <c r="U3188" s="736"/>
      <c r="BA3188" s="722"/>
      <c r="BB3188" s="722"/>
      <c r="BC3188" s="722"/>
      <c r="BD3188" s="722"/>
      <c r="BE3188" s="722"/>
      <c r="BF3188" s="722"/>
      <c r="BG3188" s="722"/>
      <c r="BH3188" s="722"/>
      <c r="BI3188" s="722"/>
      <c r="BJ3188" s="722"/>
      <c r="BK3188" s="722"/>
      <c r="BL3188" s="722"/>
      <c r="BM3188" s="722"/>
      <c r="BN3188" s="722"/>
      <c r="BO3188" s="722"/>
      <c r="BP3188" s="722"/>
      <c r="BQ3188" s="722"/>
      <c r="BR3188" s="722"/>
      <c r="BS3188" s="722"/>
      <c r="BT3188" s="722"/>
      <c r="BU3188" s="722"/>
      <c r="BV3188" s="722"/>
      <c r="BW3188" s="722"/>
      <c r="BX3188" s="722"/>
      <c r="BY3188" s="722"/>
      <c r="BZ3188" s="722"/>
      <c r="CA3188" s="722"/>
      <c r="CB3188" s="722"/>
      <c r="CC3188" s="722"/>
      <c r="CD3188" s="722"/>
      <c r="CE3188" s="722"/>
      <c r="CF3188" s="722"/>
      <c r="CG3188" s="722"/>
      <c r="CH3188" s="722"/>
      <c r="CI3188" s="722"/>
      <c r="CJ3188" s="722"/>
      <c r="CK3188" s="722"/>
      <c r="CL3188" s="722"/>
      <c r="CM3188" s="722"/>
      <c r="CN3188" s="722"/>
      <c r="CO3188" s="722"/>
      <c r="CP3188" s="722"/>
      <c r="CQ3188" s="722"/>
      <c r="CR3188" s="722"/>
      <c r="CS3188" s="722"/>
    </row>
    <row r="3189" spans="1:97" s="1376" customFormat="1">
      <c r="A3189" s="722"/>
      <c r="B3189" s="722"/>
      <c r="C3189" s="722"/>
      <c r="D3189" s="722"/>
      <c r="E3189" s="722"/>
      <c r="F3189" s="757"/>
      <c r="G3189" s="757"/>
      <c r="H3189" s="757"/>
      <c r="I3189" s="757"/>
      <c r="J3189" s="757"/>
      <c r="K3189" s="758"/>
      <c r="L3189" s="758"/>
      <c r="M3189" s="722"/>
      <c r="N3189" s="736"/>
      <c r="O3189" s="736"/>
      <c r="P3189" s="736"/>
      <c r="Q3189" s="736"/>
      <c r="R3189" s="736"/>
      <c r="S3189" s="736"/>
      <c r="T3189" s="736"/>
      <c r="U3189" s="736"/>
      <c r="BA3189" s="722"/>
      <c r="BB3189" s="722"/>
      <c r="BC3189" s="722"/>
      <c r="BD3189" s="722"/>
      <c r="BE3189" s="722"/>
      <c r="BF3189" s="722"/>
      <c r="BG3189" s="722"/>
      <c r="BH3189" s="722"/>
      <c r="BI3189" s="722"/>
      <c r="BJ3189" s="722"/>
      <c r="BK3189" s="722"/>
      <c r="BL3189" s="722"/>
      <c r="BM3189" s="722"/>
      <c r="BN3189" s="722"/>
      <c r="BO3189" s="722"/>
      <c r="BP3189" s="722"/>
      <c r="BQ3189" s="722"/>
      <c r="BR3189" s="722"/>
      <c r="BS3189" s="722"/>
      <c r="BT3189" s="722"/>
      <c r="BU3189" s="722"/>
      <c r="BV3189" s="722"/>
      <c r="BW3189" s="722"/>
      <c r="BX3189" s="722"/>
      <c r="BY3189" s="722"/>
      <c r="BZ3189" s="722"/>
      <c r="CA3189" s="722"/>
      <c r="CB3189" s="722"/>
      <c r="CC3189" s="722"/>
      <c r="CD3189" s="722"/>
      <c r="CE3189" s="722"/>
      <c r="CF3189" s="722"/>
      <c r="CG3189" s="722"/>
      <c r="CH3189" s="722"/>
      <c r="CI3189" s="722"/>
      <c r="CJ3189" s="722"/>
      <c r="CK3189" s="722"/>
      <c r="CL3189" s="722"/>
      <c r="CM3189" s="722"/>
      <c r="CN3189" s="722"/>
      <c r="CO3189" s="722"/>
      <c r="CP3189" s="722"/>
      <c r="CQ3189" s="722"/>
      <c r="CR3189" s="722"/>
      <c r="CS3189" s="722"/>
    </row>
    <row r="3190" spans="1:97" s="1376" customFormat="1">
      <c r="A3190" s="722"/>
      <c r="B3190" s="722"/>
      <c r="C3190" s="722"/>
      <c r="D3190" s="722"/>
      <c r="E3190" s="722"/>
      <c r="F3190" s="757"/>
      <c r="G3190" s="757"/>
      <c r="H3190" s="757"/>
      <c r="I3190" s="757"/>
      <c r="J3190" s="757"/>
      <c r="K3190" s="758"/>
      <c r="L3190" s="758"/>
      <c r="M3190" s="722"/>
      <c r="N3190" s="736"/>
      <c r="O3190" s="736"/>
      <c r="P3190" s="736"/>
      <c r="Q3190" s="736"/>
      <c r="R3190" s="736"/>
      <c r="S3190" s="736"/>
      <c r="T3190" s="736"/>
      <c r="U3190" s="736"/>
      <c r="BA3190" s="722"/>
      <c r="BB3190" s="722"/>
      <c r="BC3190" s="722"/>
      <c r="BD3190" s="722"/>
      <c r="BE3190" s="722"/>
      <c r="BF3190" s="722"/>
      <c r="BG3190" s="722"/>
      <c r="BH3190" s="722"/>
      <c r="BI3190" s="722"/>
      <c r="BJ3190" s="722"/>
      <c r="BK3190" s="722"/>
      <c r="BL3190" s="722"/>
      <c r="BM3190" s="722"/>
      <c r="BN3190" s="722"/>
      <c r="BO3190" s="722"/>
      <c r="BP3190" s="722"/>
      <c r="BQ3190" s="722"/>
      <c r="BR3190" s="722"/>
      <c r="BS3190" s="722"/>
      <c r="BT3190" s="722"/>
      <c r="BU3190" s="722"/>
      <c r="BV3190" s="722"/>
      <c r="BW3190" s="722"/>
      <c r="BX3190" s="722"/>
      <c r="BY3190" s="722"/>
      <c r="BZ3190" s="722"/>
      <c r="CA3190" s="722"/>
      <c r="CB3190" s="722"/>
      <c r="CC3190" s="722"/>
      <c r="CD3190" s="722"/>
      <c r="CE3190" s="722"/>
      <c r="CF3190" s="722"/>
      <c r="CG3190" s="722"/>
      <c r="CH3190" s="722"/>
      <c r="CI3190" s="722"/>
      <c r="CJ3190" s="722"/>
      <c r="CK3190" s="722"/>
      <c r="CL3190" s="722"/>
      <c r="CM3190" s="722"/>
      <c r="CN3190" s="722"/>
      <c r="CO3190" s="722"/>
      <c r="CP3190" s="722"/>
      <c r="CQ3190" s="722"/>
      <c r="CR3190" s="722"/>
      <c r="CS3190" s="722"/>
    </row>
    <row r="3191" spans="1:97" s="1376" customFormat="1">
      <c r="A3191" s="722"/>
      <c r="B3191" s="722"/>
      <c r="C3191" s="722"/>
      <c r="D3191" s="722"/>
      <c r="E3191" s="722"/>
      <c r="F3191" s="757"/>
      <c r="G3191" s="757"/>
      <c r="H3191" s="757"/>
      <c r="I3191" s="757"/>
      <c r="J3191" s="757"/>
      <c r="K3191" s="758"/>
      <c r="L3191" s="758"/>
      <c r="M3191" s="722"/>
      <c r="N3191" s="736"/>
      <c r="O3191" s="736"/>
      <c r="P3191" s="736"/>
      <c r="Q3191" s="736"/>
      <c r="R3191" s="736"/>
      <c r="S3191" s="736"/>
      <c r="T3191" s="736"/>
      <c r="U3191" s="736"/>
      <c r="BA3191" s="722"/>
      <c r="BB3191" s="722"/>
      <c r="BC3191" s="722"/>
      <c r="BD3191" s="722"/>
      <c r="BE3191" s="722"/>
      <c r="BF3191" s="722"/>
      <c r="BG3191" s="722"/>
      <c r="BH3191" s="722"/>
      <c r="BI3191" s="722"/>
      <c r="BJ3191" s="722"/>
      <c r="BK3191" s="722"/>
      <c r="BL3191" s="722"/>
      <c r="BM3191" s="722"/>
      <c r="BN3191" s="722"/>
      <c r="BO3191" s="722"/>
      <c r="BP3191" s="722"/>
      <c r="BQ3191" s="722"/>
      <c r="BR3191" s="722"/>
      <c r="BS3191" s="722"/>
      <c r="BT3191" s="722"/>
      <c r="BU3191" s="722"/>
      <c r="BV3191" s="722"/>
      <c r="BW3191" s="722"/>
      <c r="BX3191" s="722"/>
      <c r="BY3191" s="722"/>
      <c r="BZ3191" s="722"/>
      <c r="CA3191" s="722"/>
      <c r="CB3191" s="722"/>
      <c r="CC3191" s="722"/>
      <c r="CD3191" s="722"/>
      <c r="CE3191" s="722"/>
      <c r="CF3191" s="722"/>
      <c r="CG3191" s="722"/>
      <c r="CH3191" s="722"/>
      <c r="CI3191" s="722"/>
      <c r="CJ3191" s="722"/>
      <c r="CK3191" s="722"/>
      <c r="CL3191" s="722"/>
      <c r="CM3191" s="722"/>
      <c r="CN3191" s="722"/>
      <c r="CO3191" s="722"/>
      <c r="CP3191" s="722"/>
      <c r="CQ3191" s="722"/>
      <c r="CR3191" s="722"/>
      <c r="CS3191" s="722"/>
    </row>
    <row r="3192" spans="1:97" s="1376" customFormat="1">
      <c r="A3192" s="722"/>
      <c r="B3192" s="722"/>
      <c r="C3192" s="722"/>
      <c r="D3192" s="722"/>
      <c r="E3192" s="722"/>
      <c r="F3192" s="757"/>
      <c r="G3192" s="757"/>
      <c r="H3192" s="757"/>
      <c r="I3192" s="757"/>
      <c r="J3192" s="757"/>
      <c r="K3192" s="758"/>
      <c r="L3192" s="758"/>
      <c r="M3192" s="722"/>
      <c r="N3192" s="736"/>
      <c r="O3192" s="736"/>
      <c r="P3192" s="736"/>
      <c r="Q3192" s="736"/>
      <c r="R3192" s="736"/>
      <c r="S3192" s="736"/>
      <c r="T3192" s="736"/>
      <c r="U3192" s="736"/>
      <c r="BA3192" s="722"/>
      <c r="BB3192" s="722"/>
      <c r="BC3192" s="722"/>
      <c r="BD3192" s="722"/>
      <c r="BE3192" s="722"/>
      <c r="BF3192" s="722"/>
      <c r="BG3192" s="722"/>
      <c r="BH3192" s="722"/>
      <c r="BI3192" s="722"/>
      <c r="BJ3192" s="722"/>
      <c r="BK3192" s="722"/>
      <c r="BL3192" s="722"/>
      <c r="BM3192" s="722"/>
      <c r="BN3192" s="722"/>
      <c r="BO3192" s="722"/>
      <c r="BP3192" s="722"/>
      <c r="BQ3192" s="722"/>
      <c r="BR3192" s="722"/>
      <c r="BS3192" s="722"/>
      <c r="BT3192" s="722"/>
      <c r="BU3192" s="722"/>
      <c r="BV3192" s="722"/>
      <c r="BW3192" s="722"/>
      <c r="BX3192" s="722"/>
      <c r="BY3192" s="722"/>
      <c r="BZ3192" s="722"/>
      <c r="CA3192" s="722"/>
      <c r="CB3192" s="722"/>
      <c r="CC3192" s="722"/>
      <c r="CD3192" s="722"/>
      <c r="CE3192" s="722"/>
      <c r="CF3192" s="722"/>
      <c r="CG3192" s="722"/>
      <c r="CH3192" s="722"/>
      <c r="CI3192" s="722"/>
      <c r="CJ3192" s="722"/>
      <c r="CK3192" s="722"/>
      <c r="CL3192" s="722"/>
      <c r="CM3192" s="722"/>
      <c r="CN3192" s="722"/>
      <c r="CO3192" s="722"/>
      <c r="CP3192" s="722"/>
      <c r="CQ3192" s="722"/>
      <c r="CR3192" s="722"/>
      <c r="CS3192" s="722"/>
    </row>
    <row r="3193" spans="1:97" s="1376" customFormat="1">
      <c r="A3193" s="722"/>
      <c r="B3193" s="722"/>
      <c r="C3193" s="722"/>
      <c r="D3193" s="722"/>
      <c r="E3193" s="722"/>
      <c r="F3193" s="757"/>
      <c r="G3193" s="757"/>
      <c r="H3193" s="757"/>
      <c r="I3193" s="757"/>
      <c r="J3193" s="757"/>
      <c r="K3193" s="758"/>
      <c r="L3193" s="758"/>
      <c r="M3193" s="722"/>
      <c r="N3193" s="736"/>
      <c r="O3193" s="736"/>
      <c r="P3193" s="736"/>
      <c r="Q3193" s="736"/>
      <c r="R3193" s="736"/>
      <c r="S3193" s="736"/>
      <c r="T3193" s="736"/>
      <c r="U3193" s="736"/>
      <c r="BA3193" s="722"/>
      <c r="BB3193" s="722"/>
      <c r="BC3193" s="722"/>
      <c r="BD3193" s="722"/>
      <c r="BE3193" s="722"/>
      <c r="BF3193" s="722"/>
      <c r="BG3193" s="722"/>
      <c r="BH3193" s="722"/>
      <c r="BI3193" s="722"/>
      <c r="BJ3193" s="722"/>
      <c r="BK3193" s="722"/>
      <c r="BL3193" s="722"/>
      <c r="BM3193" s="722"/>
      <c r="BN3193" s="722"/>
      <c r="BO3193" s="722"/>
      <c r="BP3193" s="722"/>
      <c r="BQ3193" s="722"/>
      <c r="BR3193" s="722"/>
      <c r="BS3193" s="722"/>
      <c r="BT3193" s="722"/>
      <c r="BU3193" s="722"/>
      <c r="BV3193" s="722"/>
      <c r="BW3193" s="722"/>
      <c r="BX3193" s="722"/>
      <c r="BY3193" s="722"/>
      <c r="BZ3193" s="722"/>
      <c r="CA3193" s="722"/>
      <c r="CB3193" s="722"/>
      <c r="CC3193" s="722"/>
      <c r="CD3193" s="722"/>
      <c r="CE3193" s="722"/>
      <c r="CF3193" s="722"/>
      <c r="CG3193" s="722"/>
      <c r="CH3193" s="722"/>
      <c r="CI3193" s="722"/>
      <c r="CJ3193" s="722"/>
      <c r="CK3193" s="722"/>
      <c r="CL3193" s="722"/>
      <c r="CM3193" s="722"/>
      <c r="CN3193" s="722"/>
      <c r="CO3193" s="722"/>
      <c r="CP3193" s="722"/>
      <c r="CQ3193" s="722"/>
      <c r="CR3193" s="722"/>
      <c r="CS3193" s="722"/>
    </row>
    <row r="3194" spans="1:97" s="1376" customFormat="1">
      <c r="A3194" s="722"/>
      <c r="B3194" s="722"/>
      <c r="C3194" s="722"/>
      <c r="D3194" s="722"/>
      <c r="E3194" s="722"/>
      <c r="F3194" s="757"/>
      <c r="G3194" s="757"/>
      <c r="H3194" s="757"/>
      <c r="I3194" s="757"/>
      <c r="J3194" s="757"/>
      <c r="K3194" s="758"/>
      <c r="L3194" s="758"/>
      <c r="M3194" s="722"/>
      <c r="N3194" s="736"/>
      <c r="O3194" s="736"/>
      <c r="P3194" s="736"/>
      <c r="Q3194" s="736"/>
      <c r="R3194" s="736"/>
      <c r="S3194" s="736"/>
      <c r="T3194" s="736"/>
      <c r="U3194" s="736"/>
      <c r="BA3194" s="722"/>
      <c r="BB3194" s="722"/>
      <c r="BC3194" s="722"/>
      <c r="BD3194" s="722"/>
      <c r="BE3194" s="722"/>
      <c r="BF3194" s="722"/>
      <c r="BG3194" s="722"/>
      <c r="BH3194" s="722"/>
      <c r="BI3194" s="722"/>
      <c r="BJ3194" s="722"/>
      <c r="BK3194" s="722"/>
      <c r="BL3194" s="722"/>
      <c r="BM3194" s="722"/>
      <c r="BN3194" s="722"/>
      <c r="BO3194" s="722"/>
      <c r="BP3194" s="722"/>
      <c r="BQ3194" s="722"/>
      <c r="BR3194" s="722"/>
      <c r="BS3194" s="722"/>
      <c r="BT3194" s="722"/>
      <c r="BU3194" s="722"/>
      <c r="BV3194" s="722"/>
      <c r="BW3194" s="722"/>
      <c r="BX3194" s="722"/>
      <c r="BY3194" s="722"/>
      <c r="BZ3194" s="722"/>
      <c r="CA3194" s="722"/>
      <c r="CB3194" s="722"/>
      <c r="CC3194" s="722"/>
      <c r="CD3194" s="722"/>
      <c r="CE3194" s="722"/>
      <c r="CF3194" s="722"/>
      <c r="CG3194" s="722"/>
      <c r="CH3194" s="722"/>
      <c r="CI3194" s="722"/>
      <c r="CJ3194" s="722"/>
      <c r="CK3194" s="722"/>
      <c r="CL3194" s="722"/>
      <c r="CM3194" s="722"/>
      <c r="CN3194" s="722"/>
      <c r="CO3194" s="722"/>
      <c r="CP3194" s="722"/>
      <c r="CQ3194" s="722"/>
      <c r="CR3194" s="722"/>
      <c r="CS3194" s="722"/>
    </row>
    <row r="3195" spans="1:97" s="1376" customFormat="1">
      <c r="A3195" s="722"/>
      <c r="B3195" s="722"/>
      <c r="C3195" s="722"/>
      <c r="D3195" s="722"/>
      <c r="E3195" s="722"/>
      <c r="F3195" s="757"/>
      <c r="G3195" s="757"/>
      <c r="H3195" s="757"/>
      <c r="I3195" s="757"/>
      <c r="J3195" s="757"/>
      <c r="K3195" s="758"/>
      <c r="L3195" s="758"/>
      <c r="M3195" s="722"/>
      <c r="N3195" s="736"/>
      <c r="O3195" s="736"/>
      <c r="P3195" s="736"/>
      <c r="Q3195" s="736"/>
      <c r="R3195" s="736"/>
      <c r="S3195" s="736"/>
      <c r="T3195" s="736"/>
      <c r="U3195" s="736"/>
      <c r="BA3195" s="722"/>
      <c r="BB3195" s="722"/>
      <c r="BC3195" s="722"/>
      <c r="BD3195" s="722"/>
      <c r="BE3195" s="722"/>
      <c r="BF3195" s="722"/>
      <c r="BG3195" s="722"/>
      <c r="BH3195" s="722"/>
      <c r="BI3195" s="722"/>
      <c r="BJ3195" s="722"/>
      <c r="BK3195" s="722"/>
      <c r="BL3195" s="722"/>
      <c r="BM3195" s="722"/>
      <c r="BN3195" s="722"/>
      <c r="BO3195" s="722"/>
      <c r="BP3195" s="722"/>
      <c r="BQ3195" s="722"/>
      <c r="BR3195" s="722"/>
      <c r="BS3195" s="722"/>
      <c r="BT3195" s="722"/>
      <c r="BU3195" s="722"/>
      <c r="BV3195" s="722"/>
      <c r="BW3195" s="722"/>
      <c r="BX3195" s="722"/>
      <c r="BY3195" s="722"/>
      <c r="BZ3195" s="722"/>
      <c r="CA3195" s="722"/>
      <c r="CB3195" s="722"/>
      <c r="CC3195" s="722"/>
      <c r="CD3195" s="722"/>
      <c r="CE3195" s="722"/>
      <c r="CF3195" s="722"/>
      <c r="CG3195" s="722"/>
      <c r="CH3195" s="722"/>
      <c r="CI3195" s="722"/>
      <c r="CJ3195" s="722"/>
      <c r="CK3195" s="722"/>
      <c r="CL3195" s="722"/>
      <c r="CM3195" s="722"/>
      <c r="CN3195" s="722"/>
      <c r="CO3195" s="722"/>
      <c r="CP3195" s="722"/>
      <c r="CQ3195" s="722"/>
      <c r="CR3195" s="722"/>
      <c r="CS3195" s="722"/>
    </row>
    <row r="3196" spans="1:97" s="1376" customFormat="1">
      <c r="A3196" s="722"/>
      <c r="B3196" s="722"/>
      <c r="C3196" s="722"/>
      <c r="D3196" s="722"/>
      <c r="E3196" s="722"/>
      <c r="F3196" s="757"/>
      <c r="G3196" s="757"/>
      <c r="H3196" s="757"/>
      <c r="I3196" s="757"/>
      <c r="J3196" s="757"/>
      <c r="K3196" s="758"/>
      <c r="L3196" s="758"/>
      <c r="M3196" s="722"/>
      <c r="N3196" s="736"/>
      <c r="O3196" s="736"/>
      <c r="P3196" s="736"/>
      <c r="Q3196" s="736"/>
      <c r="R3196" s="736"/>
      <c r="S3196" s="736"/>
      <c r="T3196" s="736"/>
      <c r="U3196" s="736"/>
      <c r="BA3196" s="722"/>
      <c r="BB3196" s="722"/>
      <c r="BC3196" s="722"/>
      <c r="BD3196" s="722"/>
      <c r="BE3196" s="722"/>
      <c r="BF3196" s="722"/>
      <c r="BG3196" s="722"/>
      <c r="BH3196" s="722"/>
      <c r="BI3196" s="722"/>
      <c r="BJ3196" s="722"/>
      <c r="BK3196" s="722"/>
      <c r="BL3196" s="722"/>
      <c r="BM3196" s="722"/>
      <c r="BN3196" s="722"/>
      <c r="BO3196" s="722"/>
      <c r="BP3196" s="722"/>
      <c r="BQ3196" s="722"/>
      <c r="BR3196" s="722"/>
      <c r="BS3196" s="722"/>
      <c r="BT3196" s="722"/>
      <c r="BU3196" s="722"/>
      <c r="BV3196" s="722"/>
      <c r="BW3196" s="722"/>
      <c r="BX3196" s="722"/>
      <c r="BY3196" s="722"/>
      <c r="BZ3196" s="722"/>
      <c r="CA3196" s="722"/>
      <c r="CB3196" s="722"/>
      <c r="CC3196" s="722"/>
      <c r="CD3196" s="722"/>
      <c r="CE3196" s="722"/>
      <c r="CF3196" s="722"/>
      <c r="CG3196" s="722"/>
      <c r="CH3196" s="722"/>
      <c r="CI3196" s="722"/>
      <c r="CJ3196" s="722"/>
      <c r="CK3196" s="722"/>
      <c r="CL3196" s="722"/>
      <c r="CM3196" s="722"/>
      <c r="CN3196" s="722"/>
      <c r="CO3196" s="722"/>
      <c r="CP3196" s="722"/>
      <c r="CQ3196" s="722"/>
      <c r="CR3196" s="722"/>
      <c r="CS3196" s="722"/>
    </row>
    <row r="3197" spans="1:97" s="1376" customFormat="1">
      <c r="A3197" s="722"/>
      <c r="B3197" s="722"/>
      <c r="C3197" s="722"/>
      <c r="D3197" s="722"/>
      <c r="E3197" s="722"/>
      <c r="F3197" s="757"/>
      <c r="G3197" s="757"/>
      <c r="H3197" s="757"/>
      <c r="I3197" s="757"/>
      <c r="J3197" s="757"/>
      <c r="K3197" s="758"/>
      <c r="L3197" s="758"/>
      <c r="M3197" s="722"/>
      <c r="N3197" s="736"/>
      <c r="O3197" s="736"/>
      <c r="P3197" s="736"/>
      <c r="Q3197" s="736"/>
      <c r="R3197" s="736"/>
      <c r="S3197" s="736"/>
      <c r="T3197" s="736"/>
      <c r="U3197" s="736"/>
      <c r="BA3197" s="722"/>
      <c r="BB3197" s="722"/>
      <c r="BC3197" s="722"/>
      <c r="BD3197" s="722"/>
      <c r="BE3197" s="722"/>
      <c r="BF3197" s="722"/>
      <c r="BG3197" s="722"/>
      <c r="BH3197" s="722"/>
      <c r="BI3197" s="722"/>
      <c r="BJ3197" s="722"/>
      <c r="BK3197" s="722"/>
      <c r="BL3197" s="722"/>
      <c r="BM3197" s="722"/>
      <c r="BN3197" s="722"/>
      <c r="BO3197" s="722"/>
      <c r="BP3197" s="722"/>
      <c r="BQ3197" s="722"/>
      <c r="BR3197" s="722"/>
      <c r="BS3197" s="722"/>
      <c r="BT3197" s="722"/>
      <c r="BU3197" s="722"/>
      <c r="BV3197" s="722"/>
      <c r="BW3197" s="722"/>
      <c r="BX3197" s="722"/>
      <c r="BY3197" s="722"/>
      <c r="BZ3197" s="722"/>
      <c r="CA3197" s="722"/>
      <c r="CB3197" s="722"/>
      <c r="CC3197" s="722"/>
      <c r="CD3197" s="722"/>
      <c r="CE3197" s="722"/>
      <c r="CF3197" s="722"/>
      <c r="CG3197" s="722"/>
      <c r="CH3197" s="722"/>
      <c r="CI3197" s="722"/>
      <c r="CJ3197" s="722"/>
      <c r="CK3197" s="722"/>
      <c r="CL3197" s="722"/>
      <c r="CM3197" s="722"/>
      <c r="CN3197" s="722"/>
      <c r="CO3197" s="722"/>
      <c r="CP3197" s="722"/>
      <c r="CQ3197" s="722"/>
      <c r="CR3197" s="722"/>
      <c r="CS3197" s="722"/>
    </row>
    <row r="3198" spans="1:97" s="1376" customFormat="1">
      <c r="A3198" s="722"/>
      <c r="B3198" s="722"/>
      <c r="C3198" s="722"/>
      <c r="D3198" s="722"/>
      <c r="E3198" s="722"/>
      <c r="F3198" s="757"/>
      <c r="G3198" s="757"/>
      <c r="H3198" s="757"/>
      <c r="I3198" s="757"/>
      <c r="J3198" s="757"/>
      <c r="K3198" s="758"/>
      <c r="L3198" s="758"/>
      <c r="M3198" s="722"/>
      <c r="N3198" s="736"/>
      <c r="O3198" s="736"/>
      <c r="P3198" s="736"/>
      <c r="Q3198" s="736"/>
      <c r="R3198" s="736"/>
      <c r="S3198" s="736"/>
      <c r="T3198" s="736"/>
      <c r="U3198" s="736"/>
      <c r="BA3198" s="722"/>
      <c r="BB3198" s="722"/>
      <c r="BC3198" s="722"/>
      <c r="BD3198" s="722"/>
      <c r="BE3198" s="722"/>
      <c r="BF3198" s="722"/>
      <c r="BG3198" s="722"/>
      <c r="BH3198" s="722"/>
      <c r="BI3198" s="722"/>
      <c r="BJ3198" s="722"/>
      <c r="BK3198" s="722"/>
      <c r="BL3198" s="722"/>
      <c r="BM3198" s="722"/>
      <c r="BN3198" s="722"/>
      <c r="BO3198" s="722"/>
      <c r="BP3198" s="722"/>
      <c r="BQ3198" s="722"/>
      <c r="BR3198" s="722"/>
      <c r="BS3198" s="722"/>
      <c r="BT3198" s="722"/>
      <c r="BU3198" s="722"/>
      <c r="BV3198" s="722"/>
      <c r="BW3198" s="722"/>
      <c r="BX3198" s="722"/>
      <c r="BY3198" s="722"/>
      <c r="BZ3198" s="722"/>
      <c r="CA3198" s="722"/>
      <c r="CB3198" s="722"/>
      <c r="CC3198" s="722"/>
      <c r="CD3198" s="722"/>
      <c r="CE3198" s="722"/>
      <c r="CF3198" s="722"/>
      <c r="CG3198" s="722"/>
      <c r="CH3198" s="722"/>
      <c r="CI3198" s="722"/>
      <c r="CJ3198" s="722"/>
      <c r="CK3198" s="722"/>
      <c r="CL3198" s="722"/>
      <c r="CM3198" s="722"/>
      <c r="CN3198" s="722"/>
      <c r="CO3198" s="722"/>
      <c r="CP3198" s="722"/>
      <c r="CQ3198" s="722"/>
      <c r="CR3198" s="722"/>
      <c r="CS3198" s="722"/>
    </row>
    <row r="3199" spans="1:97" s="1376" customFormat="1">
      <c r="A3199" s="722"/>
      <c r="B3199" s="722"/>
      <c r="C3199" s="722"/>
      <c r="D3199" s="722"/>
      <c r="E3199" s="722"/>
      <c r="F3199" s="757"/>
      <c r="G3199" s="757"/>
      <c r="H3199" s="757"/>
      <c r="I3199" s="757"/>
      <c r="J3199" s="757"/>
      <c r="K3199" s="758"/>
      <c r="L3199" s="758"/>
      <c r="M3199" s="722"/>
      <c r="N3199" s="736"/>
      <c r="O3199" s="736"/>
      <c r="P3199" s="736"/>
      <c r="Q3199" s="736"/>
      <c r="R3199" s="736"/>
      <c r="S3199" s="736"/>
      <c r="T3199" s="736"/>
      <c r="U3199" s="736"/>
      <c r="BA3199" s="722"/>
      <c r="BB3199" s="722"/>
      <c r="BC3199" s="722"/>
      <c r="BD3199" s="722"/>
      <c r="BE3199" s="722"/>
      <c r="BF3199" s="722"/>
      <c r="BG3199" s="722"/>
      <c r="BH3199" s="722"/>
      <c r="BI3199" s="722"/>
      <c r="BJ3199" s="722"/>
      <c r="BK3199" s="722"/>
      <c r="BL3199" s="722"/>
      <c r="BM3199" s="722"/>
      <c r="BN3199" s="722"/>
      <c r="BO3199" s="722"/>
      <c r="BP3199" s="722"/>
      <c r="BQ3199" s="722"/>
      <c r="BR3199" s="722"/>
      <c r="BS3199" s="722"/>
      <c r="BT3199" s="722"/>
      <c r="BU3199" s="722"/>
      <c r="BV3199" s="722"/>
      <c r="BW3199" s="722"/>
      <c r="BX3199" s="722"/>
      <c r="BY3199" s="722"/>
      <c r="BZ3199" s="722"/>
      <c r="CA3199" s="722"/>
      <c r="CB3199" s="722"/>
      <c r="CC3199" s="722"/>
      <c r="CD3199" s="722"/>
      <c r="CE3199" s="722"/>
      <c r="CF3199" s="722"/>
      <c r="CG3199" s="722"/>
      <c r="CH3199" s="722"/>
      <c r="CI3199" s="722"/>
      <c r="CJ3199" s="722"/>
      <c r="CK3199" s="722"/>
      <c r="CL3199" s="722"/>
      <c r="CM3199" s="722"/>
      <c r="CN3199" s="722"/>
      <c r="CO3199" s="722"/>
      <c r="CP3199" s="722"/>
      <c r="CQ3199" s="722"/>
      <c r="CR3199" s="722"/>
      <c r="CS3199" s="722"/>
    </row>
    <row r="3200" spans="1:97" s="1376" customFormat="1">
      <c r="A3200" s="722"/>
      <c r="B3200" s="722"/>
      <c r="C3200" s="722"/>
      <c r="D3200" s="722"/>
      <c r="E3200" s="722"/>
      <c r="F3200" s="757"/>
      <c r="G3200" s="757"/>
      <c r="H3200" s="757"/>
      <c r="I3200" s="757"/>
      <c r="J3200" s="757"/>
      <c r="K3200" s="758"/>
      <c r="L3200" s="758"/>
      <c r="M3200" s="722"/>
      <c r="N3200" s="736"/>
      <c r="O3200" s="736"/>
      <c r="P3200" s="736"/>
      <c r="Q3200" s="736"/>
      <c r="R3200" s="736"/>
      <c r="S3200" s="736"/>
      <c r="T3200" s="736"/>
      <c r="U3200" s="736"/>
      <c r="BA3200" s="722"/>
      <c r="BB3200" s="722"/>
      <c r="BC3200" s="722"/>
      <c r="BD3200" s="722"/>
      <c r="BE3200" s="722"/>
      <c r="BF3200" s="722"/>
      <c r="BG3200" s="722"/>
      <c r="BH3200" s="722"/>
      <c r="BI3200" s="722"/>
      <c r="BJ3200" s="722"/>
      <c r="BK3200" s="722"/>
      <c r="BL3200" s="722"/>
      <c r="BM3200" s="722"/>
      <c r="BN3200" s="722"/>
      <c r="BO3200" s="722"/>
      <c r="BP3200" s="722"/>
      <c r="BQ3200" s="722"/>
      <c r="BR3200" s="722"/>
      <c r="BS3200" s="722"/>
      <c r="BT3200" s="722"/>
      <c r="BU3200" s="722"/>
      <c r="BV3200" s="722"/>
      <c r="BW3200" s="722"/>
      <c r="BX3200" s="722"/>
      <c r="BY3200" s="722"/>
      <c r="BZ3200" s="722"/>
      <c r="CA3200" s="722"/>
      <c r="CB3200" s="722"/>
      <c r="CC3200" s="722"/>
      <c r="CD3200" s="722"/>
      <c r="CE3200" s="722"/>
      <c r="CF3200" s="722"/>
      <c r="CG3200" s="722"/>
      <c r="CH3200" s="722"/>
      <c r="CI3200" s="722"/>
      <c r="CJ3200" s="722"/>
      <c r="CK3200" s="722"/>
      <c r="CL3200" s="722"/>
      <c r="CM3200" s="722"/>
      <c r="CN3200" s="722"/>
      <c r="CO3200" s="722"/>
      <c r="CP3200" s="722"/>
      <c r="CQ3200" s="722"/>
      <c r="CR3200" s="722"/>
      <c r="CS3200" s="722"/>
    </row>
    <row r="3201" spans="1:97" s="1376" customFormat="1">
      <c r="A3201" s="722"/>
      <c r="B3201" s="722"/>
      <c r="C3201" s="722"/>
      <c r="D3201" s="722"/>
      <c r="E3201" s="722"/>
      <c r="F3201" s="757"/>
      <c r="G3201" s="757"/>
      <c r="H3201" s="757"/>
      <c r="I3201" s="757"/>
      <c r="J3201" s="757"/>
      <c r="K3201" s="758"/>
      <c r="L3201" s="758"/>
      <c r="M3201" s="722"/>
      <c r="N3201" s="736"/>
      <c r="O3201" s="736"/>
      <c r="P3201" s="736"/>
      <c r="Q3201" s="736"/>
      <c r="R3201" s="736"/>
      <c r="S3201" s="736"/>
      <c r="T3201" s="736"/>
      <c r="U3201" s="736"/>
      <c r="BA3201" s="722"/>
      <c r="BB3201" s="722"/>
      <c r="BC3201" s="722"/>
      <c r="BD3201" s="722"/>
      <c r="BE3201" s="722"/>
      <c r="BF3201" s="722"/>
      <c r="BG3201" s="722"/>
      <c r="BH3201" s="722"/>
      <c r="BI3201" s="722"/>
      <c r="BJ3201" s="722"/>
      <c r="BK3201" s="722"/>
      <c r="BL3201" s="722"/>
      <c r="BM3201" s="722"/>
      <c r="BN3201" s="722"/>
      <c r="BO3201" s="722"/>
      <c r="BP3201" s="722"/>
      <c r="BQ3201" s="722"/>
      <c r="BR3201" s="722"/>
      <c r="BS3201" s="722"/>
      <c r="BT3201" s="722"/>
      <c r="BU3201" s="722"/>
      <c r="BV3201" s="722"/>
      <c r="BW3201" s="722"/>
      <c r="BX3201" s="722"/>
      <c r="BY3201" s="722"/>
      <c r="BZ3201" s="722"/>
      <c r="CA3201" s="722"/>
      <c r="CB3201" s="722"/>
      <c r="CC3201" s="722"/>
      <c r="CD3201" s="722"/>
      <c r="CE3201" s="722"/>
      <c r="CF3201" s="722"/>
      <c r="CG3201" s="722"/>
      <c r="CH3201" s="722"/>
      <c r="CI3201" s="722"/>
      <c r="CJ3201" s="722"/>
      <c r="CK3201" s="722"/>
      <c r="CL3201" s="722"/>
      <c r="CM3201" s="722"/>
      <c r="CN3201" s="722"/>
      <c r="CO3201" s="722"/>
      <c r="CP3201" s="722"/>
      <c r="CQ3201" s="722"/>
      <c r="CR3201" s="722"/>
      <c r="CS3201" s="722"/>
    </row>
    <row r="3202" spans="1:97" s="1376" customFormat="1">
      <c r="A3202" s="722"/>
      <c r="B3202" s="722"/>
      <c r="C3202" s="722"/>
      <c r="D3202" s="722"/>
      <c r="E3202" s="722"/>
      <c r="F3202" s="757"/>
      <c r="G3202" s="757"/>
      <c r="H3202" s="757"/>
      <c r="I3202" s="757"/>
      <c r="J3202" s="757"/>
      <c r="K3202" s="758"/>
      <c r="L3202" s="758"/>
      <c r="M3202" s="722"/>
      <c r="N3202" s="736"/>
      <c r="O3202" s="736"/>
      <c r="P3202" s="736"/>
      <c r="Q3202" s="736"/>
      <c r="R3202" s="736"/>
      <c r="S3202" s="736"/>
      <c r="T3202" s="736"/>
      <c r="U3202" s="736"/>
      <c r="BA3202" s="722"/>
      <c r="BB3202" s="722"/>
      <c r="BC3202" s="722"/>
      <c r="BD3202" s="722"/>
      <c r="BE3202" s="722"/>
      <c r="BF3202" s="722"/>
      <c r="BG3202" s="722"/>
      <c r="BH3202" s="722"/>
      <c r="BI3202" s="722"/>
      <c r="BJ3202" s="722"/>
      <c r="BK3202" s="722"/>
      <c r="BL3202" s="722"/>
      <c r="BM3202" s="722"/>
      <c r="BN3202" s="722"/>
      <c r="BO3202" s="722"/>
      <c r="BP3202" s="722"/>
      <c r="BQ3202" s="722"/>
      <c r="BR3202" s="722"/>
      <c r="BS3202" s="722"/>
      <c r="BT3202" s="722"/>
      <c r="BU3202" s="722"/>
      <c r="BV3202" s="722"/>
      <c r="BW3202" s="722"/>
      <c r="BX3202" s="722"/>
      <c r="BY3202" s="722"/>
      <c r="BZ3202" s="722"/>
      <c r="CA3202" s="722"/>
      <c r="CB3202" s="722"/>
      <c r="CC3202" s="722"/>
      <c r="CD3202" s="722"/>
      <c r="CE3202" s="722"/>
      <c r="CF3202" s="722"/>
      <c r="CG3202" s="722"/>
      <c r="CH3202" s="722"/>
      <c r="CI3202" s="722"/>
      <c r="CJ3202" s="722"/>
      <c r="CK3202" s="722"/>
      <c r="CL3202" s="722"/>
      <c r="CM3202" s="722"/>
      <c r="CN3202" s="722"/>
      <c r="CO3202" s="722"/>
      <c r="CP3202" s="722"/>
      <c r="CQ3202" s="722"/>
      <c r="CR3202" s="722"/>
      <c r="CS3202" s="722"/>
    </row>
    <row r="3203" spans="1:97" s="1376" customFormat="1">
      <c r="A3203" s="722"/>
      <c r="B3203" s="722"/>
      <c r="C3203" s="722"/>
      <c r="D3203" s="722"/>
      <c r="E3203" s="722"/>
      <c r="F3203" s="757"/>
      <c r="G3203" s="757"/>
      <c r="H3203" s="757"/>
      <c r="I3203" s="757"/>
      <c r="J3203" s="757"/>
      <c r="K3203" s="758"/>
      <c r="L3203" s="758"/>
      <c r="M3203" s="722"/>
      <c r="N3203" s="736"/>
      <c r="O3203" s="736"/>
      <c r="P3203" s="736"/>
      <c r="Q3203" s="736"/>
      <c r="R3203" s="736"/>
      <c r="S3203" s="736"/>
      <c r="T3203" s="736"/>
      <c r="U3203" s="736"/>
      <c r="BA3203" s="722"/>
      <c r="BB3203" s="722"/>
      <c r="BC3203" s="722"/>
      <c r="BD3203" s="722"/>
      <c r="BE3203" s="722"/>
      <c r="BF3203" s="722"/>
      <c r="BG3203" s="722"/>
      <c r="BH3203" s="722"/>
      <c r="BI3203" s="722"/>
      <c r="BJ3203" s="722"/>
      <c r="BK3203" s="722"/>
      <c r="BL3203" s="722"/>
      <c r="BM3203" s="722"/>
      <c r="BN3203" s="722"/>
      <c r="BO3203" s="722"/>
      <c r="BP3203" s="722"/>
      <c r="BQ3203" s="722"/>
      <c r="BR3203" s="722"/>
      <c r="BS3203" s="722"/>
      <c r="BT3203" s="722"/>
      <c r="BU3203" s="722"/>
      <c r="BV3203" s="722"/>
      <c r="BW3203" s="722"/>
      <c r="BX3203" s="722"/>
      <c r="BY3203" s="722"/>
      <c r="BZ3203" s="722"/>
      <c r="CA3203" s="722"/>
      <c r="CB3203" s="722"/>
      <c r="CC3203" s="722"/>
      <c r="CD3203" s="722"/>
      <c r="CE3203" s="722"/>
      <c r="CF3203" s="722"/>
      <c r="CG3203" s="722"/>
      <c r="CH3203" s="722"/>
      <c r="CI3203" s="722"/>
      <c r="CJ3203" s="722"/>
      <c r="CK3203" s="722"/>
      <c r="CL3203" s="722"/>
      <c r="CM3203" s="722"/>
      <c r="CN3203" s="722"/>
      <c r="CO3203" s="722"/>
      <c r="CP3203" s="722"/>
      <c r="CQ3203" s="722"/>
      <c r="CR3203" s="722"/>
      <c r="CS3203" s="722"/>
    </row>
    <row r="3204" spans="1:97" s="1376" customFormat="1">
      <c r="A3204" s="722"/>
      <c r="B3204" s="722"/>
      <c r="C3204" s="722"/>
      <c r="D3204" s="722"/>
      <c r="E3204" s="722"/>
      <c r="F3204" s="757"/>
      <c r="G3204" s="757"/>
      <c r="H3204" s="757"/>
      <c r="I3204" s="757"/>
      <c r="J3204" s="757"/>
      <c r="K3204" s="758"/>
      <c r="L3204" s="758"/>
      <c r="M3204" s="722"/>
      <c r="N3204" s="736"/>
      <c r="O3204" s="736"/>
      <c r="P3204" s="736"/>
      <c r="Q3204" s="736"/>
      <c r="R3204" s="736"/>
      <c r="S3204" s="736"/>
      <c r="T3204" s="736"/>
      <c r="U3204" s="736"/>
      <c r="BA3204" s="722"/>
      <c r="BB3204" s="722"/>
      <c r="BC3204" s="722"/>
      <c r="BD3204" s="722"/>
      <c r="BE3204" s="722"/>
      <c r="BF3204" s="722"/>
      <c r="BG3204" s="722"/>
      <c r="BH3204" s="722"/>
      <c r="BI3204" s="722"/>
      <c r="BJ3204" s="722"/>
      <c r="BK3204" s="722"/>
      <c r="BL3204" s="722"/>
      <c r="BM3204" s="722"/>
      <c r="BN3204" s="722"/>
      <c r="BO3204" s="722"/>
      <c r="BP3204" s="722"/>
      <c r="BQ3204" s="722"/>
      <c r="BR3204" s="722"/>
      <c r="BS3204" s="722"/>
      <c r="BT3204" s="722"/>
      <c r="BU3204" s="722"/>
      <c r="BV3204" s="722"/>
      <c r="BW3204" s="722"/>
      <c r="BX3204" s="722"/>
      <c r="BY3204" s="722"/>
      <c r="BZ3204" s="722"/>
      <c r="CA3204" s="722"/>
      <c r="CB3204" s="722"/>
      <c r="CC3204" s="722"/>
      <c r="CD3204" s="722"/>
      <c r="CE3204" s="722"/>
      <c r="CF3204" s="722"/>
      <c r="CG3204" s="722"/>
      <c r="CH3204" s="722"/>
      <c r="CI3204" s="722"/>
      <c r="CJ3204" s="722"/>
      <c r="CK3204" s="722"/>
      <c r="CL3204" s="722"/>
      <c r="CM3204" s="722"/>
      <c r="CN3204" s="722"/>
      <c r="CO3204" s="722"/>
      <c r="CP3204" s="722"/>
      <c r="CQ3204" s="722"/>
      <c r="CR3204" s="722"/>
      <c r="CS3204" s="722"/>
    </row>
    <row r="3205" spans="1:97" s="1376" customFormat="1">
      <c r="A3205" s="722"/>
      <c r="B3205" s="722"/>
      <c r="C3205" s="722"/>
      <c r="D3205" s="722"/>
      <c r="E3205" s="722"/>
      <c r="F3205" s="757"/>
      <c r="G3205" s="757"/>
      <c r="H3205" s="757"/>
      <c r="I3205" s="757"/>
      <c r="J3205" s="757"/>
      <c r="K3205" s="758"/>
      <c r="L3205" s="758"/>
      <c r="M3205" s="722"/>
      <c r="N3205" s="736"/>
      <c r="O3205" s="736"/>
      <c r="P3205" s="736"/>
      <c r="Q3205" s="736"/>
      <c r="R3205" s="736"/>
      <c r="S3205" s="736"/>
      <c r="T3205" s="736"/>
      <c r="U3205" s="736"/>
      <c r="BA3205" s="722"/>
      <c r="BB3205" s="722"/>
      <c r="BC3205" s="722"/>
      <c r="BD3205" s="722"/>
      <c r="BE3205" s="722"/>
      <c r="BF3205" s="722"/>
      <c r="BG3205" s="722"/>
      <c r="BH3205" s="722"/>
      <c r="BI3205" s="722"/>
      <c r="BJ3205" s="722"/>
      <c r="BK3205" s="722"/>
      <c r="BL3205" s="722"/>
      <c r="BM3205" s="722"/>
      <c r="BN3205" s="722"/>
      <c r="BO3205" s="722"/>
      <c r="BP3205" s="722"/>
      <c r="BQ3205" s="722"/>
      <c r="BR3205" s="722"/>
      <c r="BS3205" s="722"/>
      <c r="BT3205" s="722"/>
      <c r="BU3205" s="722"/>
      <c r="BV3205" s="722"/>
      <c r="BW3205" s="722"/>
      <c r="BX3205" s="722"/>
      <c r="BY3205" s="722"/>
      <c r="BZ3205" s="722"/>
      <c r="CA3205" s="722"/>
      <c r="CB3205" s="722"/>
      <c r="CC3205" s="722"/>
      <c r="CD3205" s="722"/>
      <c r="CE3205" s="722"/>
      <c r="CF3205" s="722"/>
      <c r="CG3205" s="722"/>
      <c r="CH3205" s="722"/>
      <c r="CI3205" s="722"/>
      <c r="CJ3205" s="722"/>
      <c r="CK3205" s="722"/>
      <c r="CL3205" s="722"/>
      <c r="CM3205" s="722"/>
      <c r="CN3205" s="722"/>
      <c r="CO3205" s="722"/>
      <c r="CP3205" s="722"/>
      <c r="CQ3205" s="722"/>
      <c r="CR3205" s="722"/>
      <c r="CS3205" s="722"/>
    </row>
    <row r="3206" spans="1:97" s="1376" customFormat="1">
      <c r="A3206" s="722"/>
      <c r="B3206" s="722"/>
      <c r="C3206" s="722"/>
      <c r="D3206" s="722"/>
      <c r="E3206" s="722"/>
      <c r="F3206" s="757"/>
      <c r="G3206" s="757"/>
      <c r="H3206" s="757"/>
      <c r="I3206" s="757"/>
      <c r="J3206" s="757"/>
      <c r="K3206" s="758"/>
      <c r="L3206" s="758"/>
      <c r="M3206" s="722"/>
      <c r="N3206" s="736"/>
      <c r="O3206" s="736"/>
      <c r="P3206" s="736"/>
      <c r="Q3206" s="736"/>
      <c r="R3206" s="736"/>
      <c r="S3206" s="736"/>
      <c r="T3206" s="736"/>
      <c r="U3206" s="736"/>
      <c r="BA3206" s="722"/>
      <c r="BB3206" s="722"/>
      <c r="BC3206" s="722"/>
      <c r="BD3206" s="722"/>
      <c r="BE3206" s="722"/>
      <c r="BF3206" s="722"/>
      <c r="BG3206" s="722"/>
      <c r="BH3206" s="722"/>
      <c r="BI3206" s="722"/>
      <c r="BJ3206" s="722"/>
      <c r="BK3206" s="722"/>
      <c r="BL3206" s="722"/>
      <c r="BM3206" s="722"/>
      <c r="BN3206" s="722"/>
      <c r="BO3206" s="722"/>
      <c r="BP3206" s="722"/>
      <c r="BQ3206" s="722"/>
      <c r="BR3206" s="722"/>
      <c r="BS3206" s="722"/>
      <c r="BT3206" s="722"/>
      <c r="BU3206" s="722"/>
      <c r="BV3206" s="722"/>
      <c r="BW3206" s="722"/>
      <c r="BX3206" s="722"/>
      <c r="BY3206" s="722"/>
      <c r="BZ3206" s="722"/>
      <c r="CA3206" s="722"/>
      <c r="CB3206" s="722"/>
      <c r="CC3206" s="722"/>
      <c r="CD3206" s="722"/>
      <c r="CE3206" s="722"/>
      <c r="CF3206" s="722"/>
      <c r="CG3206" s="722"/>
      <c r="CH3206" s="722"/>
      <c r="CI3206" s="722"/>
      <c r="CJ3206" s="722"/>
      <c r="CK3206" s="722"/>
      <c r="CL3206" s="722"/>
      <c r="CM3206" s="722"/>
      <c r="CN3206" s="722"/>
      <c r="CO3206" s="722"/>
      <c r="CP3206" s="722"/>
      <c r="CQ3206" s="722"/>
      <c r="CR3206" s="722"/>
      <c r="CS3206" s="722"/>
    </row>
    <row r="3207" spans="1:97" s="1376" customFormat="1">
      <c r="A3207" s="722"/>
      <c r="B3207" s="722"/>
      <c r="C3207" s="722"/>
      <c r="D3207" s="722"/>
      <c r="E3207" s="722"/>
      <c r="F3207" s="757"/>
      <c r="G3207" s="757"/>
      <c r="H3207" s="757"/>
      <c r="I3207" s="757"/>
      <c r="J3207" s="757"/>
      <c r="K3207" s="758"/>
      <c r="L3207" s="758"/>
      <c r="M3207" s="722"/>
      <c r="N3207" s="736"/>
      <c r="O3207" s="736"/>
      <c r="P3207" s="736"/>
      <c r="Q3207" s="736"/>
      <c r="R3207" s="736"/>
      <c r="S3207" s="736"/>
      <c r="T3207" s="736"/>
      <c r="U3207" s="736"/>
      <c r="BA3207" s="722"/>
      <c r="BB3207" s="722"/>
      <c r="BC3207" s="722"/>
      <c r="BD3207" s="722"/>
      <c r="BE3207" s="722"/>
      <c r="BF3207" s="722"/>
      <c r="BG3207" s="722"/>
      <c r="BH3207" s="722"/>
      <c r="BI3207" s="722"/>
      <c r="BJ3207" s="722"/>
      <c r="BK3207" s="722"/>
      <c r="BL3207" s="722"/>
      <c r="BM3207" s="722"/>
      <c r="BN3207" s="722"/>
      <c r="BO3207" s="722"/>
      <c r="BP3207" s="722"/>
      <c r="BQ3207" s="722"/>
      <c r="BR3207" s="722"/>
      <c r="BS3207" s="722"/>
      <c r="BT3207" s="722"/>
      <c r="BU3207" s="722"/>
      <c r="BV3207" s="722"/>
      <c r="BW3207" s="722"/>
      <c r="BX3207" s="722"/>
      <c r="BY3207" s="722"/>
      <c r="BZ3207" s="722"/>
      <c r="CA3207" s="722"/>
      <c r="CB3207" s="722"/>
      <c r="CC3207" s="722"/>
      <c r="CD3207" s="722"/>
      <c r="CE3207" s="722"/>
      <c r="CF3207" s="722"/>
      <c r="CG3207" s="722"/>
      <c r="CH3207" s="722"/>
      <c r="CI3207" s="722"/>
      <c r="CJ3207" s="722"/>
      <c r="CK3207" s="722"/>
      <c r="CL3207" s="722"/>
      <c r="CM3207" s="722"/>
      <c r="CN3207" s="722"/>
      <c r="CO3207" s="722"/>
      <c r="CP3207" s="722"/>
      <c r="CQ3207" s="722"/>
      <c r="CR3207" s="722"/>
      <c r="CS3207" s="722"/>
    </row>
    <row r="3208" spans="1:97" s="1376" customFormat="1">
      <c r="A3208" s="722"/>
      <c r="B3208" s="722"/>
      <c r="C3208" s="722"/>
      <c r="D3208" s="722"/>
      <c r="E3208" s="722"/>
      <c r="F3208" s="757"/>
      <c r="G3208" s="757"/>
      <c r="H3208" s="757"/>
      <c r="I3208" s="757"/>
      <c r="J3208" s="757"/>
      <c r="K3208" s="758"/>
      <c r="L3208" s="758"/>
      <c r="M3208" s="722"/>
      <c r="N3208" s="736"/>
      <c r="O3208" s="736"/>
      <c r="P3208" s="736"/>
      <c r="Q3208" s="736"/>
      <c r="R3208" s="736"/>
      <c r="S3208" s="736"/>
      <c r="T3208" s="736"/>
      <c r="U3208" s="736"/>
      <c r="BA3208" s="722"/>
      <c r="BB3208" s="722"/>
      <c r="BC3208" s="722"/>
      <c r="BD3208" s="722"/>
      <c r="BE3208" s="722"/>
      <c r="BF3208" s="722"/>
      <c r="BG3208" s="722"/>
      <c r="BH3208" s="722"/>
      <c r="BI3208" s="722"/>
      <c r="BJ3208" s="722"/>
      <c r="BK3208" s="722"/>
      <c r="BL3208" s="722"/>
      <c r="BM3208" s="722"/>
      <c r="BN3208" s="722"/>
      <c r="BO3208" s="722"/>
      <c r="BP3208" s="722"/>
      <c r="BQ3208" s="722"/>
      <c r="BR3208" s="722"/>
      <c r="BS3208" s="722"/>
      <c r="BT3208" s="722"/>
      <c r="BU3208" s="722"/>
      <c r="BV3208" s="722"/>
      <c r="BW3208" s="722"/>
      <c r="BX3208" s="722"/>
      <c r="BY3208" s="722"/>
      <c r="BZ3208" s="722"/>
      <c r="CA3208" s="722"/>
      <c r="CB3208" s="722"/>
      <c r="CC3208" s="722"/>
      <c r="CD3208" s="722"/>
      <c r="CE3208" s="722"/>
      <c r="CF3208" s="722"/>
      <c r="CG3208" s="722"/>
      <c r="CH3208" s="722"/>
      <c r="CI3208" s="722"/>
      <c r="CJ3208" s="722"/>
      <c r="CK3208" s="722"/>
      <c r="CL3208" s="722"/>
      <c r="CM3208" s="722"/>
      <c r="CN3208" s="722"/>
      <c r="CO3208" s="722"/>
      <c r="CP3208" s="722"/>
      <c r="CQ3208" s="722"/>
      <c r="CR3208" s="722"/>
      <c r="CS3208" s="722"/>
    </row>
    <row r="3209" spans="1:97" s="1376" customFormat="1">
      <c r="A3209" s="722"/>
      <c r="B3209" s="722"/>
      <c r="C3209" s="722"/>
      <c r="D3209" s="722"/>
      <c r="E3209" s="722"/>
      <c r="F3209" s="757"/>
      <c r="G3209" s="757"/>
      <c r="H3209" s="757"/>
      <c r="I3209" s="757"/>
      <c r="J3209" s="757"/>
      <c r="K3209" s="758"/>
      <c r="L3209" s="758"/>
      <c r="M3209" s="722"/>
      <c r="N3209" s="736"/>
      <c r="O3209" s="736"/>
      <c r="P3209" s="736"/>
      <c r="Q3209" s="736"/>
      <c r="R3209" s="736"/>
      <c r="S3209" s="736"/>
      <c r="T3209" s="736"/>
      <c r="U3209" s="736"/>
      <c r="BA3209" s="722"/>
      <c r="BB3209" s="722"/>
      <c r="BC3209" s="722"/>
      <c r="BD3209" s="722"/>
      <c r="BE3209" s="722"/>
      <c r="BF3209" s="722"/>
      <c r="BG3209" s="722"/>
      <c r="BH3209" s="722"/>
      <c r="BI3209" s="722"/>
      <c r="BJ3209" s="722"/>
      <c r="BK3209" s="722"/>
      <c r="BL3209" s="722"/>
      <c r="BM3209" s="722"/>
      <c r="BN3209" s="722"/>
      <c r="BO3209" s="722"/>
      <c r="BP3209" s="722"/>
      <c r="BQ3209" s="722"/>
      <c r="BR3209" s="722"/>
      <c r="BS3209" s="722"/>
      <c r="BT3209" s="722"/>
      <c r="BU3209" s="722"/>
      <c r="BV3209" s="722"/>
      <c r="BW3209" s="722"/>
      <c r="BX3209" s="722"/>
      <c r="BY3209" s="722"/>
      <c r="BZ3209" s="722"/>
      <c r="CA3209" s="722"/>
      <c r="CB3209" s="722"/>
      <c r="CC3209" s="722"/>
      <c r="CD3209" s="722"/>
      <c r="CE3209" s="722"/>
      <c r="CF3209" s="722"/>
      <c r="CG3209" s="722"/>
      <c r="CH3209" s="722"/>
      <c r="CI3209" s="722"/>
      <c r="CJ3209" s="722"/>
      <c r="CK3209" s="722"/>
      <c r="CL3209" s="722"/>
      <c r="CM3209" s="722"/>
      <c r="CN3209" s="722"/>
      <c r="CO3209" s="722"/>
      <c r="CP3209" s="722"/>
      <c r="CQ3209" s="722"/>
      <c r="CR3209" s="722"/>
      <c r="CS3209" s="722"/>
    </row>
    <row r="3210" spans="1:97" s="1376" customFormat="1">
      <c r="A3210" s="722"/>
      <c r="B3210" s="722"/>
      <c r="C3210" s="722"/>
      <c r="D3210" s="722"/>
      <c r="E3210" s="722"/>
      <c r="F3210" s="757"/>
      <c r="G3210" s="757"/>
      <c r="H3210" s="757"/>
      <c r="I3210" s="757"/>
      <c r="J3210" s="757"/>
      <c r="K3210" s="758"/>
      <c r="L3210" s="758"/>
      <c r="M3210" s="722"/>
      <c r="N3210" s="736"/>
      <c r="O3210" s="736"/>
      <c r="P3210" s="736"/>
      <c r="Q3210" s="736"/>
      <c r="R3210" s="736"/>
      <c r="S3210" s="736"/>
      <c r="T3210" s="736"/>
      <c r="U3210" s="736"/>
      <c r="BA3210" s="722"/>
      <c r="BB3210" s="722"/>
      <c r="BC3210" s="722"/>
      <c r="BD3210" s="722"/>
      <c r="BE3210" s="722"/>
      <c r="BF3210" s="722"/>
      <c r="BG3210" s="722"/>
      <c r="BH3210" s="722"/>
      <c r="BI3210" s="722"/>
      <c r="BJ3210" s="722"/>
      <c r="BK3210" s="722"/>
      <c r="BL3210" s="722"/>
      <c r="BM3210" s="722"/>
      <c r="BN3210" s="722"/>
      <c r="BO3210" s="722"/>
      <c r="BP3210" s="722"/>
      <c r="BQ3210" s="722"/>
      <c r="BR3210" s="722"/>
      <c r="BS3210" s="722"/>
      <c r="BT3210" s="722"/>
      <c r="BU3210" s="722"/>
      <c r="BV3210" s="722"/>
      <c r="BW3210" s="722"/>
      <c r="BX3210" s="722"/>
      <c r="BY3210" s="722"/>
      <c r="BZ3210" s="722"/>
      <c r="CA3210" s="722"/>
      <c r="CB3210" s="722"/>
      <c r="CC3210" s="722"/>
      <c r="CD3210" s="722"/>
      <c r="CE3210" s="722"/>
      <c r="CF3210" s="722"/>
      <c r="CG3210" s="722"/>
      <c r="CH3210" s="722"/>
      <c r="CI3210" s="722"/>
      <c r="CJ3210" s="722"/>
      <c r="CK3210" s="722"/>
      <c r="CL3210" s="722"/>
      <c r="CM3210" s="722"/>
      <c r="CN3210" s="722"/>
      <c r="CO3210" s="722"/>
      <c r="CP3210" s="722"/>
      <c r="CQ3210" s="722"/>
      <c r="CR3210" s="722"/>
      <c r="CS3210" s="722"/>
    </row>
    <row r="3211" spans="1:97" s="1376" customFormat="1">
      <c r="A3211" s="722"/>
      <c r="B3211" s="722"/>
      <c r="C3211" s="722"/>
      <c r="D3211" s="722"/>
      <c r="E3211" s="722"/>
      <c r="F3211" s="757"/>
      <c r="G3211" s="757"/>
      <c r="H3211" s="757"/>
      <c r="I3211" s="757"/>
      <c r="J3211" s="757"/>
      <c r="K3211" s="758"/>
      <c r="L3211" s="758"/>
      <c r="M3211" s="722"/>
      <c r="N3211" s="736"/>
      <c r="O3211" s="736"/>
      <c r="P3211" s="736"/>
      <c r="Q3211" s="736"/>
      <c r="R3211" s="736"/>
      <c r="S3211" s="736"/>
      <c r="T3211" s="736"/>
      <c r="U3211" s="736"/>
      <c r="BA3211" s="722"/>
      <c r="BB3211" s="722"/>
      <c r="BC3211" s="722"/>
      <c r="BD3211" s="722"/>
      <c r="BE3211" s="722"/>
      <c r="BF3211" s="722"/>
      <c r="BG3211" s="722"/>
      <c r="BH3211" s="722"/>
      <c r="BI3211" s="722"/>
      <c r="BJ3211" s="722"/>
      <c r="BK3211" s="722"/>
      <c r="BL3211" s="722"/>
      <c r="BM3211" s="722"/>
      <c r="BN3211" s="722"/>
      <c r="BO3211" s="722"/>
      <c r="BP3211" s="722"/>
      <c r="BQ3211" s="722"/>
      <c r="BR3211" s="722"/>
      <c r="BS3211" s="722"/>
      <c r="BT3211" s="722"/>
      <c r="BU3211" s="722"/>
      <c r="BV3211" s="722"/>
      <c r="BW3211" s="722"/>
      <c r="BX3211" s="722"/>
      <c r="BY3211" s="722"/>
      <c r="BZ3211" s="722"/>
      <c r="CA3211" s="722"/>
      <c r="CB3211" s="722"/>
      <c r="CC3211" s="722"/>
      <c r="CD3211" s="722"/>
      <c r="CE3211" s="722"/>
      <c r="CF3211" s="722"/>
      <c r="CG3211" s="722"/>
      <c r="CH3211" s="722"/>
      <c r="CI3211" s="722"/>
      <c r="CJ3211" s="722"/>
      <c r="CK3211" s="722"/>
      <c r="CL3211" s="722"/>
      <c r="CM3211" s="722"/>
      <c r="CN3211" s="722"/>
      <c r="CO3211" s="722"/>
      <c r="CP3211" s="722"/>
      <c r="CQ3211" s="722"/>
      <c r="CR3211" s="722"/>
      <c r="CS3211" s="722"/>
    </row>
    <row r="3212" spans="1:97" s="1376" customFormat="1">
      <c r="A3212" s="722"/>
      <c r="B3212" s="722"/>
      <c r="C3212" s="722"/>
      <c r="D3212" s="722"/>
      <c r="E3212" s="722"/>
      <c r="F3212" s="757"/>
      <c r="G3212" s="757"/>
      <c r="H3212" s="757"/>
      <c r="I3212" s="757"/>
      <c r="J3212" s="757"/>
      <c r="K3212" s="758"/>
      <c r="L3212" s="758"/>
      <c r="M3212" s="722"/>
      <c r="N3212" s="736"/>
      <c r="O3212" s="736"/>
      <c r="P3212" s="736"/>
      <c r="Q3212" s="736"/>
      <c r="R3212" s="736"/>
      <c r="S3212" s="736"/>
      <c r="T3212" s="736"/>
      <c r="U3212" s="736"/>
      <c r="BA3212" s="722"/>
      <c r="BB3212" s="722"/>
      <c r="BC3212" s="722"/>
      <c r="BD3212" s="722"/>
      <c r="BE3212" s="722"/>
      <c r="BF3212" s="722"/>
      <c r="BG3212" s="722"/>
      <c r="BH3212" s="722"/>
      <c r="BI3212" s="722"/>
      <c r="BJ3212" s="722"/>
      <c r="BK3212" s="722"/>
      <c r="BL3212" s="722"/>
      <c r="BM3212" s="722"/>
      <c r="BN3212" s="722"/>
      <c r="BO3212" s="722"/>
      <c r="BP3212" s="722"/>
      <c r="BQ3212" s="722"/>
      <c r="BR3212" s="722"/>
      <c r="BS3212" s="722"/>
      <c r="BT3212" s="722"/>
      <c r="BU3212" s="722"/>
      <c r="BV3212" s="722"/>
      <c r="BW3212" s="722"/>
      <c r="BX3212" s="722"/>
      <c r="BY3212" s="722"/>
      <c r="BZ3212" s="722"/>
      <c r="CA3212" s="722"/>
      <c r="CB3212" s="722"/>
      <c r="CC3212" s="722"/>
      <c r="CD3212" s="722"/>
      <c r="CE3212" s="722"/>
      <c r="CF3212" s="722"/>
      <c r="CG3212" s="722"/>
      <c r="CH3212" s="722"/>
      <c r="CI3212" s="722"/>
      <c r="CJ3212" s="722"/>
      <c r="CK3212" s="722"/>
      <c r="CL3212" s="722"/>
      <c r="CM3212" s="722"/>
      <c r="CN3212" s="722"/>
      <c r="CO3212" s="722"/>
      <c r="CP3212" s="722"/>
      <c r="CQ3212" s="722"/>
      <c r="CR3212" s="722"/>
      <c r="CS3212" s="722"/>
    </row>
    <row r="3213" spans="1:97" s="1376" customFormat="1">
      <c r="A3213" s="722"/>
      <c r="B3213" s="722"/>
      <c r="C3213" s="722"/>
      <c r="D3213" s="722"/>
      <c r="E3213" s="722"/>
      <c r="F3213" s="757"/>
      <c r="G3213" s="757"/>
      <c r="H3213" s="757"/>
      <c r="I3213" s="757"/>
      <c r="J3213" s="757"/>
      <c r="K3213" s="758"/>
      <c r="L3213" s="758"/>
      <c r="M3213" s="722"/>
      <c r="N3213" s="736"/>
      <c r="O3213" s="736"/>
      <c r="P3213" s="736"/>
      <c r="Q3213" s="736"/>
      <c r="R3213" s="736"/>
      <c r="S3213" s="736"/>
      <c r="T3213" s="736"/>
      <c r="U3213" s="736"/>
      <c r="BA3213" s="722"/>
      <c r="BB3213" s="722"/>
      <c r="BC3213" s="722"/>
      <c r="BD3213" s="722"/>
      <c r="BE3213" s="722"/>
      <c r="BF3213" s="722"/>
      <c r="BG3213" s="722"/>
      <c r="BH3213" s="722"/>
      <c r="BI3213" s="722"/>
      <c r="BJ3213" s="722"/>
      <c r="BK3213" s="722"/>
      <c r="BL3213" s="722"/>
      <c r="BM3213" s="722"/>
      <c r="BN3213" s="722"/>
      <c r="BO3213" s="722"/>
      <c r="BP3213" s="722"/>
      <c r="BQ3213" s="722"/>
      <c r="BR3213" s="722"/>
      <c r="BS3213" s="722"/>
      <c r="BT3213" s="722"/>
      <c r="BU3213" s="722"/>
      <c r="BV3213" s="722"/>
      <c r="BW3213" s="722"/>
      <c r="BX3213" s="722"/>
      <c r="BY3213" s="722"/>
      <c r="BZ3213" s="722"/>
      <c r="CA3213" s="722"/>
      <c r="CB3213" s="722"/>
      <c r="CC3213" s="722"/>
      <c r="CD3213" s="722"/>
      <c r="CE3213" s="722"/>
      <c r="CF3213" s="722"/>
      <c r="CG3213" s="722"/>
      <c r="CH3213" s="722"/>
      <c r="CI3213" s="722"/>
      <c r="CJ3213" s="722"/>
      <c r="CK3213" s="722"/>
      <c r="CL3213" s="722"/>
      <c r="CM3213" s="722"/>
      <c r="CN3213" s="722"/>
      <c r="CO3213" s="722"/>
      <c r="CP3213" s="722"/>
      <c r="CQ3213" s="722"/>
      <c r="CR3213" s="722"/>
      <c r="CS3213" s="722"/>
    </row>
    <row r="3214" spans="1:97" s="1376" customFormat="1">
      <c r="A3214" s="722"/>
      <c r="B3214" s="722"/>
      <c r="C3214" s="722"/>
      <c r="D3214" s="722"/>
      <c r="E3214" s="722"/>
      <c r="F3214" s="757"/>
      <c r="G3214" s="757"/>
      <c r="H3214" s="757"/>
      <c r="I3214" s="757"/>
      <c r="J3214" s="757"/>
      <c r="K3214" s="758"/>
      <c r="L3214" s="758"/>
      <c r="M3214" s="722"/>
      <c r="N3214" s="736"/>
      <c r="O3214" s="736"/>
      <c r="P3214" s="736"/>
      <c r="Q3214" s="736"/>
      <c r="R3214" s="736"/>
      <c r="S3214" s="736"/>
      <c r="T3214" s="736"/>
      <c r="U3214" s="736"/>
      <c r="BA3214" s="722"/>
      <c r="BB3214" s="722"/>
      <c r="BC3214" s="722"/>
      <c r="BD3214" s="722"/>
      <c r="BE3214" s="722"/>
      <c r="BF3214" s="722"/>
      <c r="BG3214" s="722"/>
      <c r="BH3214" s="722"/>
      <c r="BI3214" s="722"/>
      <c r="BJ3214" s="722"/>
      <c r="BK3214" s="722"/>
      <c r="BL3214" s="722"/>
      <c r="BM3214" s="722"/>
      <c r="BN3214" s="722"/>
      <c r="BO3214" s="722"/>
      <c r="BP3214" s="722"/>
      <c r="BQ3214" s="722"/>
      <c r="BR3214" s="722"/>
      <c r="BS3214" s="722"/>
      <c r="BT3214" s="722"/>
      <c r="BU3214" s="722"/>
      <c r="BV3214" s="722"/>
      <c r="BW3214" s="722"/>
      <c r="BX3214" s="722"/>
      <c r="BY3214" s="722"/>
      <c r="BZ3214" s="722"/>
      <c r="CA3214" s="722"/>
      <c r="CB3214" s="722"/>
      <c r="CC3214" s="722"/>
      <c r="CD3214" s="722"/>
      <c r="CE3214" s="722"/>
      <c r="CF3214" s="722"/>
      <c r="CG3214" s="722"/>
      <c r="CH3214" s="722"/>
      <c r="CI3214" s="722"/>
      <c r="CJ3214" s="722"/>
      <c r="CK3214" s="722"/>
      <c r="CL3214" s="722"/>
      <c r="CM3214" s="722"/>
      <c r="CN3214" s="722"/>
      <c r="CO3214" s="722"/>
      <c r="CP3214" s="722"/>
      <c r="CQ3214" s="722"/>
      <c r="CR3214" s="722"/>
      <c r="CS3214" s="722"/>
    </row>
    <row r="3215" spans="1:97" s="1376" customFormat="1">
      <c r="A3215" s="722"/>
      <c r="B3215" s="722"/>
      <c r="C3215" s="722"/>
      <c r="D3215" s="722"/>
      <c r="E3215" s="722"/>
      <c r="F3215" s="757"/>
      <c r="G3215" s="757"/>
      <c r="H3215" s="757"/>
      <c r="I3215" s="757"/>
      <c r="J3215" s="757"/>
      <c r="K3215" s="758"/>
      <c r="L3215" s="758"/>
      <c r="M3215" s="722"/>
      <c r="N3215" s="736"/>
      <c r="O3215" s="736"/>
      <c r="P3215" s="736"/>
      <c r="Q3215" s="736"/>
      <c r="R3215" s="736"/>
      <c r="S3215" s="736"/>
      <c r="T3215" s="736"/>
      <c r="U3215" s="736"/>
      <c r="BA3215" s="722"/>
      <c r="BB3215" s="722"/>
      <c r="BC3215" s="722"/>
      <c r="BD3215" s="722"/>
      <c r="BE3215" s="722"/>
      <c r="BF3215" s="722"/>
      <c r="BG3215" s="722"/>
      <c r="BH3215" s="722"/>
      <c r="BI3215" s="722"/>
      <c r="BJ3215" s="722"/>
      <c r="BK3215" s="722"/>
      <c r="BL3215" s="722"/>
      <c r="BM3215" s="722"/>
      <c r="BN3215" s="722"/>
      <c r="BO3215" s="722"/>
      <c r="BP3215" s="722"/>
      <c r="BQ3215" s="722"/>
      <c r="BR3215" s="722"/>
      <c r="BS3215" s="722"/>
      <c r="BT3215" s="722"/>
      <c r="BU3215" s="722"/>
      <c r="BV3215" s="722"/>
      <c r="BW3215" s="722"/>
      <c r="BX3215" s="722"/>
      <c r="BY3215" s="722"/>
      <c r="BZ3215" s="722"/>
      <c r="CA3215" s="722"/>
      <c r="CB3215" s="722"/>
      <c r="CC3215" s="722"/>
      <c r="CD3215" s="722"/>
      <c r="CE3215" s="722"/>
      <c r="CF3215" s="722"/>
      <c r="CG3215" s="722"/>
      <c r="CH3215" s="722"/>
      <c r="CI3215" s="722"/>
      <c r="CJ3215" s="722"/>
      <c r="CK3215" s="722"/>
      <c r="CL3215" s="722"/>
      <c r="CM3215" s="722"/>
      <c r="CN3215" s="722"/>
      <c r="CO3215" s="722"/>
      <c r="CP3215" s="722"/>
      <c r="CQ3215" s="722"/>
      <c r="CR3215" s="722"/>
      <c r="CS3215" s="722"/>
    </row>
    <row r="3216" spans="1:97" s="1376" customFormat="1">
      <c r="A3216" s="722"/>
      <c r="B3216" s="722"/>
      <c r="C3216" s="722"/>
      <c r="D3216" s="722"/>
      <c r="E3216" s="722"/>
      <c r="F3216" s="757"/>
      <c r="G3216" s="757"/>
      <c r="H3216" s="757"/>
      <c r="I3216" s="757"/>
      <c r="J3216" s="757"/>
      <c r="K3216" s="758"/>
      <c r="L3216" s="758"/>
      <c r="M3216" s="722"/>
      <c r="N3216" s="736"/>
      <c r="O3216" s="736"/>
      <c r="P3216" s="736"/>
      <c r="Q3216" s="736"/>
      <c r="R3216" s="736"/>
      <c r="S3216" s="736"/>
      <c r="T3216" s="736"/>
      <c r="U3216" s="736"/>
      <c r="BA3216" s="722"/>
      <c r="BB3216" s="722"/>
      <c r="BC3216" s="722"/>
      <c r="BD3216" s="722"/>
      <c r="BE3216" s="722"/>
      <c r="BF3216" s="722"/>
      <c r="BG3216" s="722"/>
      <c r="BH3216" s="722"/>
      <c r="BI3216" s="722"/>
      <c r="BJ3216" s="722"/>
      <c r="BK3216" s="722"/>
      <c r="BL3216" s="722"/>
      <c r="BM3216" s="722"/>
      <c r="BN3216" s="722"/>
      <c r="BO3216" s="722"/>
      <c r="BP3216" s="722"/>
      <c r="BQ3216" s="722"/>
      <c r="BR3216" s="722"/>
      <c r="BS3216" s="722"/>
      <c r="BT3216" s="722"/>
      <c r="BU3216" s="722"/>
      <c r="BV3216" s="722"/>
      <c r="BW3216" s="722"/>
      <c r="BX3216" s="722"/>
      <c r="BY3216" s="722"/>
      <c r="BZ3216" s="722"/>
      <c r="CA3216" s="722"/>
      <c r="CB3216" s="722"/>
      <c r="CC3216" s="722"/>
      <c r="CD3216" s="722"/>
      <c r="CE3216" s="722"/>
      <c r="CF3216" s="722"/>
      <c r="CG3216" s="722"/>
      <c r="CH3216" s="722"/>
      <c r="CI3216" s="722"/>
      <c r="CJ3216" s="722"/>
      <c r="CK3216" s="722"/>
      <c r="CL3216" s="722"/>
      <c r="CM3216" s="722"/>
      <c r="CN3216" s="722"/>
      <c r="CO3216" s="722"/>
      <c r="CP3216" s="722"/>
      <c r="CQ3216" s="722"/>
      <c r="CR3216" s="722"/>
      <c r="CS3216" s="722"/>
    </row>
    <row r="3217" spans="1:97" s="1376" customFormat="1">
      <c r="A3217" s="722"/>
      <c r="B3217" s="722"/>
      <c r="C3217" s="722"/>
      <c r="D3217" s="722"/>
      <c r="E3217" s="722"/>
      <c r="F3217" s="757"/>
      <c r="G3217" s="757"/>
      <c r="H3217" s="757"/>
      <c r="I3217" s="757"/>
      <c r="J3217" s="757"/>
      <c r="K3217" s="758"/>
      <c r="L3217" s="758"/>
      <c r="M3217" s="722"/>
      <c r="N3217" s="736"/>
      <c r="O3217" s="736"/>
      <c r="P3217" s="736"/>
      <c r="Q3217" s="736"/>
      <c r="R3217" s="736"/>
      <c r="S3217" s="736"/>
      <c r="T3217" s="736"/>
      <c r="U3217" s="736"/>
      <c r="BA3217" s="722"/>
      <c r="BB3217" s="722"/>
      <c r="BC3217" s="722"/>
      <c r="BD3217" s="722"/>
      <c r="BE3217" s="722"/>
      <c r="BF3217" s="722"/>
      <c r="BG3217" s="722"/>
      <c r="BH3217" s="722"/>
      <c r="BI3217" s="722"/>
      <c r="BJ3217" s="722"/>
      <c r="BK3217" s="722"/>
      <c r="BL3217" s="722"/>
      <c r="BM3217" s="722"/>
      <c r="BN3217" s="722"/>
      <c r="BO3217" s="722"/>
      <c r="BP3217" s="722"/>
      <c r="BQ3217" s="722"/>
      <c r="BR3217" s="722"/>
      <c r="BS3217" s="722"/>
      <c r="BT3217" s="722"/>
      <c r="BU3217" s="722"/>
      <c r="BV3217" s="722"/>
      <c r="BW3217" s="722"/>
      <c r="BX3217" s="722"/>
      <c r="BY3217" s="722"/>
      <c r="BZ3217" s="722"/>
      <c r="CA3217" s="722"/>
      <c r="CB3217" s="722"/>
      <c r="CC3217" s="722"/>
      <c r="CD3217" s="722"/>
      <c r="CE3217" s="722"/>
      <c r="CF3217" s="722"/>
      <c r="CG3217" s="722"/>
      <c r="CH3217" s="722"/>
      <c r="CI3217" s="722"/>
      <c r="CJ3217" s="722"/>
      <c r="CK3217" s="722"/>
      <c r="CL3217" s="722"/>
      <c r="CM3217" s="722"/>
      <c r="CN3217" s="722"/>
      <c r="CO3217" s="722"/>
      <c r="CP3217" s="722"/>
      <c r="CQ3217" s="722"/>
      <c r="CR3217" s="722"/>
      <c r="CS3217" s="722"/>
    </row>
    <row r="3218" spans="1:97" s="1376" customFormat="1">
      <c r="A3218" s="722"/>
      <c r="B3218" s="722"/>
      <c r="C3218" s="722"/>
      <c r="D3218" s="722"/>
      <c r="E3218" s="722"/>
      <c r="F3218" s="757"/>
      <c r="G3218" s="757"/>
      <c r="H3218" s="757"/>
      <c r="I3218" s="757"/>
      <c r="J3218" s="757"/>
      <c r="K3218" s="758"/>
      <c r="L3218" s="758"/>
      <c r="M3218" s="722"/>
      <c r="N3218" s="736"/>
      <c r="O3218" s="736"/>
      <c r="P3218" s="736"/>
      <c r="Q3218" s="736"/>
      <c r="R3218" s="736"/>
      <c r="S3218" s="736"/>
      <c r="T3218" s="736"/>
      <c r="U3218" s="736"/>
      <c r="BA3218" s="722"/>
      <c r="BB3218" s="722"/>
      <c r="BC3218" s="722"/>
      <c r="BD3218" s="722"/>
      <c r="BE3218" s="722"/>
      <c r="BF3218" s="722"/>
      <c r="BG3218" s="722"/>
      <c r="BH3218" s="722"/>
      <c r="BI3218" s="722"/>
      <c r="BJ3218" s="722"/>
      <c r="BK3218" s="722"/>
      <c r="BL3218" s="722"/>
      <c r="BM3218" s="722"/>
      <c r="BN3218" s="722"/>
      <c r="BO3218" s="722"/>
      <c r="BP3218" s="722"/>
      <c r="BQ3218" s="722"/>
      <c r="BR3218" s="722"/>
      <c r="BS3218" s="722"/>
      <c r="BT3218" s="722"/>
      <c r="BU3218" s="722"/>
      <c r="BV3218" s="722"/>
      <c r="BW3218" s="722"/>
      <c r="BX3218" s="722"/>
      <c r="BY3218" s="722"/>
      <c r="BZ3218" s="722"/>
      <c r="CA3218" s="722"/>
      <c r="CB3218" s="722"/>
      <c r="CC3218" s="722"/>
      <c r="CD3218" s="722"/>
      <c r="CE3218" s="722"/>
      <c r="CF3218" s="722"/>
      <c r="CG3218" s="722"/>
      <c r="CH3218" s="722"/>
      <c r="CI3218" s="722"/>
      <c r="CJ3218" s="722"/>
      <c r="CK3218" s="722"/>
      <c r="CL3218" s="722"/>
      <c r="CM3218" s="722"/>
      <c r="CN3218" s="722"/>
      <c r="CO3218" s="722"/>
      <c r="CP3218" s="722"/>
      <c r="CQ3218" s="722"/>
      <c r="CR3218" s="722"/>
      <c r="CS3218" s="722"/>
    </row>
    <row r="3219" spans="1:97" s="1376" customFormat="1">
      <c r="A3219" s="722"/>
      <c r="B3219" s="722"/>
      <c r="C3219" s="722"/>
      <c r="D3219" s="722"/>
      <c r="E3219" s="722"/>
      <c r="F3219" s="757"/>
      <c r="G3219" s="757"/>
      <c r="H3219" s="757"/>
      <c r="I3219" s="757"/>
      <c r="J3219" s="757"/>
      <c r="K3219" s="758"/>
      <c r="L3219" s="758"/>
      <c r="M3219" s="722"/>
      <c r="N3219" s="736"/>
      <c r="O3219" s="736"/>
      <c r="P3219" s="736"/>
      <c r="Q3219" s="736"/>
      <c r="R3219" s="736"/>
      <c r="S3219" s="736"/>
      <c r="T3219" s="736"/>
      <c r="U3219" s="736"/>
      <c r="BA3219" s="722"/>
      <c r="BB3219" s="722"/>
      <c r="BC3219" s="722"/>
      <c r="BD3219" s="722"/>
      <c r="BE3219" s="722"/>
      <c r="BF3219" s="722"/>
      <c r="BG3219" s="722"/>
      <c r="BH3219" s="722"/>
      <c r="BI3219" s="722"/>
      <c r="BJ3219" s="722"/>
      <c r="BK3219" s="722"/>
      <c r="BL3219" s="722"/>
      <c r="BM3219" s="722"/>
      <c r="BN3219" s="722"/>
      <c r="BO3219" s="722"/>
      <c r="BP3219" s="722"/>
      <c r="BQ3219" s="722"/>
      <c r="BR3219" s="722"/>
      <c r="BS3219" s="722"/>
      <c r="BT3219" s="722"/>
      <c r="BU3219" s="722"/>
      <c r="BV3219" s="722"/>
      <c r="BW3219" s="722"/>
      <c r="BX3219" s="722"/>
      <c r="BY3219" s="722"/>
      <c r="BZ3219" s="722"/>
      <c r="CA3219" s="722"/>
      <c r="CB3219" s="722"/>
      <c r="CC3219" s="722"/>
      <c r="CD3219" s="722"/>
      <c r="CE3219" s="722"/>
      <c r="CF3219" s="722"/>
      <c r="CG3219" s="722"/>
      <c r="CH3219" s="722"/>
      <c r="CI3219" s="722"/>
      <c r="CJ3219" s="722"/>
      <c r="CK3219" s="722"/>
      <c r="CL3219" s="722"/>
      <c r="CM3219" s="722"/>
      <c r="CN3219" s="722"/>
      <c r="CO3219" s="722"/>
      <c r="CP3219" s="722"/>
      <c r="CQ3219" s="722"/>
      <c r="CR3219" s="722"/>
      <c r="CS3219" s="722"/>
    </row>
    <row r="3220" spans="1:97" s="1376" customFormat="1">
      <c r="A3220" s="722"/>
      <c r="B3220" s="722"/>
      <c r="C3220" s="722"/>
      <c r="D3220" s="722"/>
      <c r="E3220" s="722"/>
      <c r="F3220" s="757"/>
      <c r="G3220" s="757"/>
      <c r="H3220" s="757"/>
      <c r="I3220" s="757"/>
      <c r="J3220" s="757"/>
      <c r="K3220" s="758"/>
      <c r="L3220" s="758"/>
      <c r="M3220" s="722"/>
      <c r="N3220" s="736"/>
      <c r="O3220" s="736"/>
      <c r="P3220" s="736"/>
      <c r="Q3220" s="736"/>
      <c r="R3220" s="736"/>
      <c r="S3220" s="736"/>
      <c r="T3220" s="736"/>
      <c r="U3220" s="736"/>
      <c r="BA3220" s="722"/>
      <c r="BB3220" s="722"/>
      <c r="BC3220" s="722"/>
      <c r="BD3220" s="722"/>
      <c r="BE3220" s="722"/>
      <c r="BF3220" s="722"/>
      <c r="BG3220" s="722"/>
      <c r="BH3220" s="722"/>
      <c r="BI3220" s="722"/>
      <c r="BJ3220" s="722"/>
      <c r="BK3220" s="722"/>
      <c r="BL3220" s="722"/>
      <c r="BM3220" s="722"/>
      <c r="BN3220" s="722"/>
      <c r="BO3220" s="722"/>
      <c r="BP3220" s="722"/>
      <c r="BQ3220" s="722"/>
      <c r="BR3220" s="722"/>
      <c r="BS3220" s="722"/>
      <c r="BT3220" s="722"/>
      <c r="BU3220" s="722"/>
      <c r="BV3220" s="722"/>
      <c r="BW3220" s="722"/>
      <c r="BX3220" s="722"/>
      <c r="BY3220" s="722"/>
      <c r="BZ3220" s="722"/>
      <c r="CA3220" s="722"/>
      <c r="CB3220" s="722"/>
      <c r="CC3220" s="722"/>
      <c r="CD3220" s="722"/>
      <c r="CE3220" s="722"/>
      <c r="CF3220" s="722"/>
      <c r="CG3220" s="722"/>
      <c r="CH3220" s="722"/>
      <c r="CI3220" s="722"/>
      <c r="CJ3220" s="722"/>
      <c r="CK3220" s="722"/>
      <c r="CL3220" s="722"/>
      <c r="CM3220" s="722"/>
      <c r="CN3220" s="722"/>
      <c r="CO3220" s="722"/>
      <c r="CP3220" s="722"/>
      <c r="CQ3220" s="722"/>
      <c r="CR3220" s="722"/>
      <c r="CS3220" s="722"/>
    </row>
    <row r="3221" spans="1:97" s="1376" customFormat="1">
      <c r="A3221" s="722"/>
      <c r="B3221" s="722"/>
      <c r="C3221" s="722"/>
      <c r="D3221" s="722"/>
      <c r="E3221" s="722"/>
      <c r="F3221" s="757"/>
      <c r="G3221" s="757"/>
      <c r="H3221" s="757"/>
      <c r="I3221" s="757"/>
      <c r="J3221" s="757"/>
      <c r="K3221" s="758"/>
      <c r="L3221" s="758"/>
      <c r="M3221" s="722"/>
      <c r="N3221" s="736"/>
      <c r="O3221" s="736"/>
      <c r="P3221" s="736"/>
      <c r="Q3221" s="736"/>
      <c r="R3221" s="736"/>
      <c r="S3221" s="736"/>
      <c r="T3221" s="736"/>
      <c r="U3221" s="736"/>
      <c r="BA3221" s="722"/>
      <c r="BB3221" s="722"/>
      <c r="BC3221" s="722"/>
      <c r="BD3221" s="722"/>
      <c r="BE3221" s="722"/>
      <c r="BF3221" s="722"/>
      <c r="BG3221" s="722"/>
      <c r="BH3221" s="722"/>
      <c r="BI3221" s="722"/>
      <c r="BJ3221" s="722"/>
      <c r="BK3221" s="722"/>
      <c r="BL3221" s="722"/>
      <c r="BM3221" s="722"/>
      <c r="BN3221" s="722"/>
      <c r="BO3221" s="722"/>
      <c r="BP3221" s="722"/>
      <c r="BQ3221" s="722"/>
      <c r="BR3221" s="722"/>
      <c r="BS3221" s="722"/>
      <c r="BT3221" s="722"/>
      <c r="BU3221" s="722"/>
      <c r="BV3221" s="722"/>
      <c r="BW3221" s="722"/>
      <c r="BX3221" s="722"/>
      <c r="BY3221" s="722"/>
      <c r="BZ3221" s="722"/>
      <c r="CA3221" s="722"/>
      <c r="CB3221" s="722"/>
      <c r="CC3221" s="722"/>
      <c r="CD3221" s="722"/>
      <c r="CE3221" s="722"/>
      <c r="CF3221" s="722"/>
      <c r="CG3221" s="722"/>
      <c r="CH3221" s="722"/>
      <c r="CI3221" s="722"/>
      <c r="CJ3221" s="722"/>
      <c r="CK3221" s="722"/>
      <c r="CL3221" s="722"/>
      <c r="CM3221" s="722"/>
      <c r="CN3221" s="722"/>
      <c r="CO3221" s="722"/>
      <c r="CP3221" s="722"/>
      <c r="CQ3221" s="722"/>
      <c r="CR3221" s="722"/>
      <c r="CS3221" s="722"/>
    </row>
    <row r="3222" spans="1:97" s="1376" customFormat="1">
      <c r="A3222" s="722"/>
      <c r="B3222" s="722"/>
      <c r="C3222" s="722"/>
      <c r="D3222" s="722"/>
      <c r="E3222" s="722"/>
      <c r="F3222" s="757"/>
      <c r="G3222" s="757"/>
      <c r="H3222" s="757"/>
      <c r="I3222" s="757"/>
      <c r="J3222" s="757"/>
      <c r="K3222" s="758"/>
      <c r="L3222" s="758"/>
      <c r="M3222" s="722"/>
      <c r="N3222" s="736"/>
      <c r="O3222" s="736"/>
      <c r="P3222" s="736"/>
      <c r="Q3222" s="736"/>
      <c r="R3222" s="736"/>
      <c r="S3222" s="736"/>
      <c r="T3222" s="736"/>
      <c r="U3222" s="736"/>
      <c r="BA3222" s="722"/>
      <c r="BB3222" s="722"/>
      <c r="BC3222" s="722"/>
      <c r="BD3222" s="722"/>
      <c r="BE3222" s="722"/>
      <c r="BF3222" s="722"/>
      <c r="BG3222" s="722"/>
      <c r="BH3222" s="722"/>
      <c r="BI3222" s="722"/>
      <c r="BJ3222" s="722"/>
      <c r="BK3222" s="722"/>
      <c r="BL3222" s="722"/>
      <c r="BM3222" s="722"/>
      <c r="BN3222" s="722"/>
      <c r="BO3222" s="722"/>
      <c r="BP3222" s="722"/>
      <c r="BQ3222" s="722"/>
      <c r="BR3222" s="722"/>
      <c r="BS3222" s="722"/>
      <c r="BT3222" s="722"/>
      <c r="BU3222" s="722"/>
      <c r="BV3222" s="722"/>
      <c r="BW3222" s="722"/>
      <c r="BX3222" s="722"/>
      <c r="BY3222" s="722"/>
      <c r="BZ3222" s="722"/>
      <c r="CA3222" s="722"/>
      <c r="CB3222" s="722"/>
      <c r="CC3222" s="722"/>
      <c r="CD3222" s="722"/>
      <c r="CE3222" s="722"/>
      <c r="CF3222" s="722"/>
      <c r="CG3222" s="722"/>
      <c r="CH3222" s="722"/>
      <c r="CI3222" s="722"/>
      <c r="CJ3222" s="722"/>
      <c r="CK3222" s="722"/>
      <c r="CL3222" s="722"/>
      <c r="CM3222" s="722"/>
      <c r="CN3222" s="722"/>
      <c r="CO3222" s="722"/>
      <c r="CP3222" s="722"/>
      <c r="CQ3222" s="722"/>
      <c r="CR3222" s="722"/>
      <c r="CS3222" s="722"/>
    </row>
    <row r="3223" spans="1:97" s="1376" customFormat="1">
      <c r="A3223" s="722"/>
      <c r="B3223" s="722"/>
      <c r="C3223" s="722"/>
      <c r="D3223" s="722"/>
      <c r="E3223" s="722"/>
      <c r="F3223" s="757"/>
      <c r="G3223" s="757"/>
      <c r="H3223" s="757"/>
      <c r="I3223" s="757"/>
      <c r="J3223" s="757"/>
      <c r="K3223" s="758"/>
      <c r="L3223" s="758"/>
      <c r="M3223" s="722"/>
      <c r="N3223" s="736"/>
      <c r="O3223" s="736"/>
      <c r="P3223" s="736"/>
      <c r="Q3223" s="736"/>
      <c r="R3223" s="736"/>
      <c r="S3223" s="736"/>
      <c r="T3223" s="736"/>
      <c r="U3223" s="736"/>
      <c r="BA3223" s="722"/>
      <c r="BB3223" s="722"/>
      <c r="BC3223" s="722"/>
      <c r="BD3223" s="722"/>
      <c r="BE3223" s="722"/>
      <c r="BF3223" s="722"/>
      <c r="BG3223" s="722"/>
      <c r="BH3223" s="722"/>
      <c r="BI3223" s="722"/>
      <c r="BJ3223" s="722"/>
      <c r="BK3223" s="722"/>
      <c r="BL3223" s="722"/>
      <c r="BM3223" s="722"/>
      <c r="BN3223" s="722"/>
      <c r="BO3223" s="722"/>
      <c r="BP3223" s="722"/>
      <c r="BQ3223" s="722"/>
      <c r="BR3223" s="722"/>
      <c r="BS3223" s="722"/>
      <c r="BT3223" s="722"/>
      <c r="BU3223" s="722"/>
      <c r="BV3223" s="722"/>
      <c r="BW3223" s="722"/>
      <c r="BX3223" s="722"/>
      <c r="BY3223" s="722"/>
      <c r="BZ3223" s="722"/>
      <c r="CA3223" s="722"/>
      <c r="CB3223" s="722"/>
      <c r="CC3223" s="722"/>
      <c r="CD3223" s="722"/>
      <c r="CE3223" s="722"/>
      <c r="CF3223" s="722"/>
      <c r="CG3223" s="722"/>
      <c r="CH3223" s="722"/>
      <c r="CI3223" s="722"/>
      <c r="CJ3223" s="722"/>
      <c r="CK3223" s="722"/>
      <c r="CL3223" s="722"/>
      <c r="CM3223" s="722"/>
      <c r="CN3223" s="722"/>
      <c r="CO3223" s="722"/>
      <c r="CP3223" s="722"/>
      <c r="CQ3223" s="722"/>
      <c r="CR3223" s="722"/>
      <c r="CS3223" s="722"/>
    </row>
    <row r="3224" spans="1:97" s="1376" customFormat="1">
      <c r="A3224" s="722"/>
      <c r="B3224" s="722"/>
      <c r="C3224" s="722"/>
      <c r="D3224" s="722"/>
      <c r="E3224" s="722"/>
      <c r="F3224" s="757"/>
      <c r="G3224" s="757"/>
      <c r="H3224" s="757"/>
      <c r="I3224" s="757"/>
      <c r="J3224" s="757"/>
      <c r="K3224" s="758"/>
      <c r="L3224" s="758"/>
      <c r="M3224" s="722"/>
      <c r="N3224" s="736"/>
      <c r="O3224" s="736"/>
      <c r="P3224" s="736"/>
      <c r="Q3224" s="736"/>
      <c r="R3224" s="736"/>
      <c r="S3224" s="736"/>
      <c r="T3224" s="736"/>
      <c r="U3224" s="736"/>
      <c r="BA3224" s="722"/>
      <c r="BB3224" s="722"/>
      <c r="BC3224" s="722"/>
      <c r="BD3224" s="722"/>
      <c r="BE3224" s="722"/>
      <c r="BF3224" s="722"/>
      <c r="BG3224" s="722"/>
      <c r="BH3224" s="722"/>
      <c r="BI3224" s="722"/>
      <c r="BJ3224" s="722"/>
      <c r="BK3224" s="722"/>
      <c r="BL3224" s="722"/>
      <c r="BM3224" s="722"/>
      <c r="BN3224" s="722"/>
      <c r="BO3224" s="722"/>
      <c r="BP3224" s="722"/>
      <c r="BQ3224" s="722"/>
      <c r="BR3224" s="722"/>
      <c r="BS3224" s="722"/>
      <c r="BT3224" s="722"/>
      <c r="BU3224" s="722"/>
      <c r="BV3224" s="722"/>
      <c r="BW3224" s="722"/>
      <c r="BX3224" s="722"/>
      <c r="BY3224" s="722"/>
      <c r="BZ3224" s="722"/>
      <c r="CA3224" s="722"/>
      <c r="CB3224" s="722"/>
      <c r="CC3224" s="722"/>
      <c r="CD3224" s="722"/>
      <c r="CE3224" s="722"/>
      <c r="CF3224" s="722"/>
      <c r="CG3224" s="722"/>
      <c r="CH3224" s="722"/>
      <c r="CI3224" s="722"/>
      <c r="CJ3224" s="722"/>
      <c r="CK3224" s="722"/>
      <c r="CL3224" s="722"/>
      <c r="CM3224" s="722"/>
      <c r="CN3224" s="722"/>
      <c r="CO3224" s="722"/>
      <c r="CP3224" s="722"/>
      <c r="CQ3224" s="722"/>
      <c r="CR3224" s="722"/>
      <c r="CS3224" s="722"/>
    </row>
    <row r="3225" spans="1:97" s="1376" customFormat="1">
      <c r="A3225" s="722"/>
      <c r="B3225" s="722"/>
      <c r="C3225" s="722"/>
      <c r="D3225" s="722"/>
      <c r="E3225" s="722"/>
      <c r="F3225" s="757"/>
      <c r="G3225" s="757"/>
      <c r="H3225" s="757"/>
      <c r="I3225" s="757"/>
      <c r="J3225" s="757"/>
      <c r="K3225" s="758"/>
      <c r="L3225" s="758"/>
      <c r="M3225" s="722"/>
      <c r="N3225" s="736"/>
      <c r="O3225" s="736"/>
      <c r="P3225" s="736"/>
      <c r="Q3225" s="736"/>
      <c r="R3225" s="736"/>
      <c r="S3225" s="736"/>
      <c r="T3225" s="736"/>
      <c r="U3225" s="736"/>
      <c r="BA3225" s="722"/>
      <c r="BB3225" s="722"/>
      <c r="BC3225" s="722"/>
      <c r="BD3225" s="722"/>
      <c r="BE3225" s="722"/>
      <c r="BF3225" s="722"/>
      <c r="BG3225" s="722"/>
      <c r="BH3225" s="722"/>
      <c r="BI3225" s="722"/>
      <c r="BJ3225" s="722"/>
      <c r="BK3225" s="722"/>
      <c r="BL3225" s="722"/>
      <c r="BM3225" s="722"/>
      <c r="BN3225" s="722"/>
      <c r="BO3225" s="722"/>
      <c r="BP3225" s="722"/>
      <c r="BQ3225" s="722"/>
      <c r="BR3225" s="722"/>
      <c r="BS3225" s="722"/>
      <c r="BT3225" s="722"/>
      <c r="BU3225" s="722"/>
      <c r="BV3225" s="722"/>
      <c r="BW3225" s="722"/>
      <c r="BX3225" s="722"/>
      <c r="BY3225" s="722"/>
      <c r="BZ3225" s="722"/>
      <c r="CA3225" s="722"/>
      <c r="CB3225" s="722"/>
      <c r="CC3225" s="722"/>
      <c r="CD3225" s="722"/>
      <c r="CE3225" s="722"/>
      <c r="CF3225" s="722"/>
      <c r="CG3225" s="722"/>
      <c r="CH3225" s="722"/>
      <c r="CI3225" s="722"/>
      <c r="CJ3225" s="722"/>
      <c r="CK3225" s="722"/>
      <c r="CL3225" s="722"/>
      <c r="CM3225" s="722"/>
      <c r="CN3225" s="722"/>
      <c r="CO3225" s="722"/>
      <c r="CP3225" s="722"/>
      <c r="CQ3225" s="722"/>
      <c r="CR3225" s="722"/>
      <c r="CS3225" s="722"/>
    </row>
    <row r="3226" spans="1:97" s="1376" customFormat="1">
      <c r="A3226" s="722"/>
      <c r="B3226" s="722"/>
      <c r="C3226" s="722"/>
      <c r="D3226" s="722"/>
      <c r="E3226" s="722"/>
      <c r="F3226" s="757"/>
      <c r="G3226" s="757"/>
      <c r="H3226" s="757"/>
      <c r="I3226" s="757"/>
      <c r="J3226" s="757"/>
      <c r="K3226" s="758"/>
      <c r="L3226" s="758"/>
      <c r="M3226" s="722"/>
      <c r="N3226" s="736"/>
      <c r="O3226" s="736"/>
      <c r="P3226" s="736"/>
      <c r="Q3226" s="736"/>
      <c r="R3226" s="736"/>
      <c r="S3226" s="736"/>
      <c r="T3226" s="736"/>
      <c r="U3226" s="736"/>
      <c r="BA3226" s="722"/>
      <c r="BB3226" s="722"/>
      <c r="BC3226" s="722"/>
      <c r="BD3226" s="722"/>
      <c r="BE3226" s="722"/>
      <c r="BF3226" s="722"/>
      <c r="BG3226" s="722"/>
      <c r="BH3226" s="722"/>
      <c r="BI3226" s="722"/>
      <c r="BJ3226" s="722"/>
      <c r="BK3226" s="722"/>
      <c r="BL3226" s="722"/>
      <c r="BM3226" s="722"/>
      <c r="BN3226" s="722"/>
      <c r="BO3226" s="722"/>
      <c r="BP3226" s="722"/>
      <c r="BQ3226" s="722"/>
      <c r="BR3226" s="722"/>
      <c r="BS3226" s="722"/>
      <c r="BT3226" s="722"/>
      <c r="BU3226" s="722"/>
      <c r="BV3226" s="722"/>
      <c r="BW3226" s="722"/>
      <c r="BX3226" s="722"/>
      <c r="BY3226" s="722"/>
      <c r="BZ3226" s="722"/>
      <c r="CA3226" s="722"/>
      <c r="CB3226" s="722"/>
      <c r="CC3226" s="722"/>
      <c r="CD3226" s="722"/>
      <c r="CE3226" s="722"/>
      <c r="CF3226" s="722"/>
      <c r="CG3226" s="722"/>
      <c r="CH3226" s="722"/>
      <c r="CI3226" s="722"/>
      <c r="CJ3226" s="722"/>
      <c r="CK3226" s="722"/>
      <c r="CL3226" s="722"/>
      <c r="CM3226" s="722"/>
      <c r="CN3226" s="722"/>
      <c r="CO3226" s="722"/>
      <c r="CP3226" s="722"/>
      <c r="CQ3226" s="722"/>
      <c r="CR3226" s="722"/>
      <c r="CS3226" s="722"/>
    </row>
    <row r="3227" spans="1:97" s="1376" customFormat="1">
      <c r="A3227" s="722"/>
      <c r="B3227" s="722"/>
      <c r="C3227" s="722"/>
      <c r="D3227" s="722"/>
      <c r="E3227" s="722"/>
      <c r="F3227" s="757"/>
      <c r="G3227" s="757"/>
      <c r="H3227" s="757"/>
      <c r="I3227" s="757"/>
      <c r="J3227" s="757"/>
      <c r="K3227" s="758"/>
      <c r="L3227" s="758"/>
      <c r="M3227" s="722"/>
      <c r="N3227" s="736"/>
      <c r="O3227" s="736"/>
      <c r="P3227" s="736"/>
      <c r="Q3227" s="736"/>
      <c r="R3227" s="736"/>
      <c r="S3227" s="736"/>
      <c r="T3227" s="736"/>
      <c r="U3227" s="736"/>
      <c r="BA3227" s="722"/>
      <c r="BB3227" s="722"/>
      <c r="BC3227" s="722"/>
      <c r="BD3227" s="722"/>
      <c r="BE3227" s="722"/>
      <c r="BF3227" s="722"/>
      <c r="BG3227" s="722"/>
      <c r="BH3227" s="722"/>
      <c r="BI3227" s="722"/>
      <c r="BJ3227" s="722"/>
      <c r="BK3227" s="722"/>
      <c r="BL3227" s="722"/>
      <c r="BM3227" s="722"/>
      <c r="BN3227" s="722"/>
      <c r="BO3227" s="722"/>
      <c r="BP3227" s="722"/>
      <c r="BQ3227" s="722"/>
      <c r="BR3227" s="722"/>
      <c r="BS3227" s="722"/>
      <c r="BT3227" s="722"/>
      <c r="BU3227" s="722"/>
      <c r="BV3227" s="722"/>
      <c r="BW3227" s="722"/>
      <c r="BX3227" s="722"/>
      <c r="BY3227" s="722"/>
      <c r="BZ3227" s="722"/>
      <c r="CA3227" s="722"/>
      <c r="CB3227" s="722"/>
      <c r="CC3227" s="722"/>
      <c r="CD3227" s="722"/>
      <c r="CE3227" s="722"/>
      <c r="CF3227" s="722"/>
      <c r="CG3227" s="722"/>
      <c r="CH3227" s="722"/>
      <c r="CI3227" s="722"/>
      <c r="CJ3227" s="722"/>
      <c r="CK3227" s="722"/>
      <c r="CL3227" s="722"/>
      <c r="CM3227" s="722"/>
      <c r="CN3227" s="722"/>
      <c r="CO3227" s="722"/>
      <c r="CP3227" s="722"/>
      <c r="CQ3227" s="722"/>
      <c r="CR3227" s="722"/>
      <c r="CS3227" s="722"/>
    </row>
    <row r="3228" spans="1:97" s="1376" customFormat="1">
      <c r="A3228" s="722"/>
      <c r="B3228" s="722"/>
      <c r="C3228" s="722"/>
      <c r="D3228" s="722"/>
      <c r="E3228" s="722"/>
      <c r="F3228" s="757"/>
      <c r="G3228" s="757"/>
      <c r="H3228" s="757"/>
      <c r="I3228" s="757"/>
      <c r="J3228" s="757"/>
      <c r="K3228" s="758"/>
      <c r="L3228" s="758"/>
      <c r="M3228" s="722"/>
      <c r="N3228" s="736"/>
      <c r="O3228" s="736"/>
      <c r="P3228" s="736"/>
      <c r="Q3228" s="736"/>
      <c r="R3228" s="736"/>
      <c r="S3228" s="736"/>
      <c r="T3228" s="736"/>
      <c r="U3228" s="736"/>
      <c r="BA3228" s="722"/>
      <c r="BB3228" s="722"/>
      <c r="BC3228" s="722"/>
      <c r="BD3228" s="722"/>
      <c r="BE3228" s="722"/>
      <c r="BF3228" s="722"/>
      <c r="BG3228" s="722"/>
      <c r="BH3228" s="722"/>
      <c r="BI3228" s="722"/>
      <c r="BJ3228" s="722"/>
      <c r="BK3228" s="722"/>
      <c r="BL3228" s="722"/>
      <c r="BM3228" s="722"/>
      <c r="BN3228" s="722"/>
      <c r="BO3228" s="722"/>
      <c r="BP3228" s="722"/>
      <c r="BQ3228" s="722"/>
      <c r="BR3228" s="722"/>
      <c r="BS3228" s="722"/>
      <c r="BT3228" s="722"/>
      <c r="BU3228" s="722"/>
      <c r="BV3228" s="722"/>
      <c r="BW3228" s="722"/>
      <c r="BX3228" s="722"/>
      <c r="BY3228" s="722"/>
      <c r="BZ3228" s="722"/>
      <c r="CA3228" s="722"/>
      <c r="CB3228" s="722"/>
      <c r="CC3228" s="722"/>
      <c r="CD3228" s="722"/>
      <c r="CE3228" s="722"/>
      <c r="CF3228" s="722"/>
      <c r="CG3228" s="722"/>
      <c r="CH3228" s="722"/>
      <c r="CI3228" s="722"/>
      <c r="CJ3228" s="722"/>
      <c r="CK3228" s="722"/>
      <c r="CL3228" s="722"/>
      <c r="CM3228" s="722"/>
      <c r="CN3228" s="722"/>
      <c r="CO3228" s="722"/>
      <c r="CP3228" s="722"/>
      <c r="CQ3228" s="722"/>
      <c r="CR3228" s="722"/>
      <c r="CS3228" s="722"/>
    </row>
    <row r="3229" spans="1:97" s="1376" customFormat="1">
      <c r="A3229" s="722"/>
      <c r="B3229" s="722"/>
      <c r="C3229" s="722"/>
      <c r="D3229" s="722"/>
      <c r="E3229" s="722"/>
      <c r="F3229" s="757"/>
      <c r="G3229" s="757"/>
      <c r="H3229" s="757"/>
      <c r="I3229" s="757"/>
      <c r="J3229" s="757"/>
      <c r="K3229" s="758"/>
      <c r="L3229" s="758"/>
      <c r="M3229" s="722"/>
      <c r="N3229" s="736"/>
      <c r="O3229" s="736"/>
      <c r="P3229" s="736"/>
      <c r="Q3229" s="736"/>
      <c r="R3229" s="736"/>
      <c r="S3229" s="736"/>
      <c r="T3229" s="736"/>
      <c r="U3229" s="736"/>
      <c r="BA3229" s="722"/>
      <c r="BB3229" s="722"/>
      <c r="BC3229" s="722"/>
      <c r="BD3229" s="722"/>
      <c r="BE3229" s="722"/>
      <c r="BF3229" s="722"/>
      <c r="BG3229" s="722"/>
      <c r="BH3229" s="722"/>
      <c r="BI3229" s="722"/>
      <c r="BJ3229" s="722"/>
      <c r="BK3229" s="722"/>
      <c r="BL3229" s="722"/>
      <c r="BM3229" s="722"/>
      <c r="BN3229" s="722"/>
      <c r="BO3229" s="722"/>
      <c r="BP3229" s="722"/>
      <c r="BQ3229" s="722"/>
      <c r="BR3229" s="722"/>
      <c r="BS3229" s="722"/>
      <c r="BT3229" s="722"/>
      <c r="BU3229" s="722"/>
      <c r="BV3229" s="722"/>
      <c r="BW3229" s="722"/>
      <c r="BX3229" s="722"/>
      <c r="BY3229" s="722"/>
      <c r="BZ3229" s="722"/>
      <c r="CA3229" s="722"/>
      <c r="CB3229" s="722"/>
      <c r="CC3229" s="722"/>
      <c r="CD3229" s="722"/>
      <c r="CE3229" s="722"/>
      <c r="CF3229" s="722"/>
      <c r="CG3229" s="722"/>
      <c r="CH3229" s="722"/>
      <c r="CI3229" s="722"/>
      <c r="CJ3229" s="722"/>
      <c r="CK3229" s="722"/>
      <c r="CL3229" s="722"/>
      <c r="CM3229" s="722"/>
      <c r="CN3229" s="722"/>
      <c r="CO3229" s="722"/>
      <c r="CP3229" s="722"/>
      <c r="CQ3229" s="722"/>
      <c r="CR3229" s="722"/>
      <c r="CS3229" s="722"/>
    </row>
    <row r="3230" spans="1:97" s="1376" customFormat="1">
      <c r="A3230" s="722"/>
      <c r="B3230" s="722"/>
      <c r="C3230" s="722"/>
      <c r="D3230" s="722"/>
      <c r="E3230" s="722"/>
      <c r="F3230" s="757"/>
      <c r="G3230" s="757"/>
      <c r="H3230" s="757"/>
      <c r="I3230" s="757"/>
      <c r="J3230" s="757"/>
      <c r="K3230" s="758"/>
      <c r="L3230" s="758"/>
      <c r="M3230" s="722"/>
      <c r="N3230" s="736"/>
      <c r="O3230" s="736"/>
      <c r="P3230" s="736"/>
      <c r="Q3230" s="736"/>
      <c r="R3230" s="736"/>
      <c r="S3230" s="736"/>
      <c r="T3230" s="736"/>
      <c r="U3230" s="736"/>
      <c r="BA3230" s="722"/>
      <c r="BB3230" s="722"/>
      <c r="BC3230" s="722"/>
      <c r="BD3230" s="722"/>
      <c r="BE3230" s="722"/>
      <c r="BF3230" s="722"/>
      <c r="BG3230" s="722"/>
      <c r="BH3230" s="722"/>
      <c r="BI3230" s="722"/>
      <c r="BJ3230" s="722"/>
      <c r="BK3230" s="722"/>
      <c r="BL3230" s="722"/>
      <c r="BM3230" s="722"/>
      <c r="BN3230" s="722"/>
      <c r="BO3230" s="722"/>
      <c r="BP3230" s="722"/>
      <c r="BQ3230" s="722"/>
      <c r="BR3230" s="722"/>
      <c r="BS3230" s="722"/>
      <c r="BT3230" s="722"/>
      <c r="BU3230" s="722"/>
      <c r="BV3230" s="722"/>
      <c r="BW3230" s="722"/>
      <c r="BX3230" s="722"/>
      <c r="BY3230" s="722"/>
      <c r="BZ3230" s="722"/>
      <c r="CA3230" s="722"/>
      <c r="CB3230" s="722"/>
      <c r="CC3230" s="722"/>
      <c r="CD3230" s="722"/>
      <c r="CE3230" s="722"/>
      <c r="CF3230" s="722"/>
      <c r="CG3230" s="722"/>
      <c r="CH3230" s="722"/>
      <c r="CI3230" s="722"/>
      <c r="CJ3230" s="722"/>
      <c r="CK3230" s="722"/>
      <c r="CL3230" s="722"/>
      <c r="CM3230" s="722"/>
      <c r="CN3230" s="722"/>
      <c r="CO3230" s="722"/>
      <c r="CP3230" s="722"/>
      <c r="CQ3230" s="722"/>
      <c r="CR3230" s="722"/>
      <c r="CS3230" s="722"/>
    </row>
    <row r="3231" spans="1:97" s="1376" customFormat="1">
      <c r="A3231" s="722"/>
      <c r="B3231" s="722"/>
      <c r="C3231" s="722"/>
      <c r="D3231" s="722"/>
      <c r="E3231" s="722"/>
      <c r="F3231" s="757"/>
      <c r="G3231" s="757"/>
      <c r="H3231" s="757"/>
      <c r="I3231" s="757"/>
      <c r="J3231" s="757"/>
      <c r="K3231" s="758"/>
      <c r="L3231" s="758"/>
      <c r="M3231" s="722"/>
      <c r="N3231" s="736"/>
      <c r="O3231" s="736"/>
      <c r="P3231" s="736"/>
      <c r="Q3231" s="736"/>
      <c r="R3231" s="736"/>
      <c r="S3231" s="736"/>
      <c r="T3231" s="736"/>
      <c r="U3231" s="736"/>
      <c r="BA3231" s="722"/>
      <c r="BB3231" s="722"/>
      <c r="BC3231" s="722"/>
      <c r="BD3231" s="722"/>
      <c r="BE3231" s="722"/>
      <c r="BF3231" s="722"/>
      <c r="BG3231" s="722"/>
      <c r="BH3231" s="722"/>
      <c r="BI3231" s="722"/>
      <c r="BJ3231" s="722"/>
      <c r="BK3231" s="722"/>
      <c r="BL3231" s="722"/>
      <c r="BM3231" s="722"/>
      <c r="BN3231" s="722"/>
      <c r="BO3231" s="722"/>
      <c r="BP3231" s="722"/>
      <c r="BQ3231" s="722"/>
      <c r="BR3231" s="722"/>
      <c r="BS3231" s="722"/>
      <c r="BT3231" s="722"/>
      <c r="BU3231" s="722"/>
      <c r="BV3231" s="722"/>
      <c r="BW3231" s="722"/>
      <c r="BX3231" s="722"/>
      <c r="BY3231" s="722"/>
      <c r="BZ3231" s="722"/>
      <c r="CA3231" s="722"/>
      <c r="CB3231" s="722"/>
      <c r="CC3231" s="722"/>
      <c r="CD3231" s="722"/>
      <c r="CE3231" s="722"/>
      <c r="CF3231" s="722"/>
      <c r="CG3231" s="722"/>
      <c r="CH3231" s="722"/>
      <c r="CI3231" s="722"/>
      <c r="CJ3231" s="722"/>
      <c r="CK3231" s="722"/>
      <c r="CL3231" s="722"/>
      <c r="CM3231" s="722"/>
      <c r="CN3231" s="722"/>
      <c r="CO3231" s="722"/>
      <c r="CP3231" s="722"/>
      <c r="CQ3231" s="722"/>
      <c r="CR3231" s="722"/>
      <c r="CS3231" s="722"/>
    </row>
    <row r="3232" spans="1:97" s="1376" customFormat="1">
      <c r="A3232" s="722"/>
      <c r="B3232" s="722"/>
      <c r="C3232" s="722"/>
      <c r="D3232" s="722"/>
      <c r="E3232" s="722"/>
      <c r="F3232" s="757"/>
      <c r="G3232" s="757"/>
      <c r="H3232" s="757"/>
      <c r="I3232" s="757"/>
      <c r="J3232" s="757"/>
      <c r="K3232" s="758"/>
      <c r="L3232" s="758"/>
      <c r="M3232" s="722"/>
      <c r="N3232" s="736"/>
      <c r="O3232" s="736"/>
      <c r="P3232" s="736"/>
      <c r="Q3232" s="736"/>
      <c r="R3232" s="736"/>
      <c r="S3232" s="736"/>
      <c r="T3232" s="736"/>
      <c r="U3232" s="736"/>
      <c r="BA3232" s="722"/>
      <c r="BB3232" s="722"/>
      <c r="BC3232" s="722"/>
      <c r="BD3232" s="722"/>
      <c r="BE3232" s="722"/>
      <c r="BF3232" s="722"/>
      <c r="BG3232" s="722"/>
      <c r="BH3232" s="722"/>
      <c r="BI3232" s="722"/>
      <c r="BJ3232" s="722"/>
      <c r="BK3232" s="722"/>
      <c r="BL3232" s="722"/>
      <c r="BM3232" s="722"/>
      <c r="BN3232" s="722"/>
      <c r="BO3232" s="722"/>
      <c r="BP3232" s="722"/>
      <c r="BQ3232" s="722"/>
      <c r="BR3232" s="722"/>
      <c r="BS3232" s="722"/>
      <c r="BT3232" s="722"/>
      <c r="BU3232" s="722"/>
      <c r="BV3232" s="722"/>
      <c r="BW3232" s="722"/>
      <c r="BX3232" s="722"/>
      <c r="BY3232" s="722"/>
      <c r="BZ3232" s="722"/>
      <c r="CA3232" s="722"/>
      <c r="CB3232" s="722"/>
      <c r="CC3232" s="722"/>
      <c r="CD3232" s="722"/>
      <c r="CE3232" s="722"/>
      <c r="CF3232" s="722"/>
      <c r="CG3232" s="722"/>
      <c r="CH3232" s="722"/>
      <c r="CI3232" s="722"/>
      <c r="CJ3232" s="722"/>
      <c r="CK3232" s="722"/>
      <c r="CL3232" s="722"/>
      <c r="CM3232" s="722"/>
      <c r="CN3232" s="722"/>
      <c r="CO3232" s="722"/>
      <c r="CP3232" s="722"/>
      <c r="CQ3232" s="722"/>
      <c r="CR3232" s="722"/>
      <c r="CS3232" s="722"/>
    </row>
    <row r="3233" spans="1:97" s="1376" customFormat="1">
      <c r="A3233" s="722"/>
      <c r="B3233" s="722"/>
      <c r="C3233" s="722"/>
      <c r="D3233" s="722"/>
      <c r="E3233" s="722"/>
      <c r="F3233" s="757"/>
      <c r="G3233" s="757"/>
      <c r="H3233" s="757"/>
      <c r="I3233" s="757"/>
      <c r="J3233" s="757"/>
      <c r="K3233" s="758"/>
      <c r="L3233" s="758"/>
      <c r="M3233" s="722"/>
      <c r="N3233" s="736"/>
      <c r="O3233" s="736"/>
      <c r="P3233" s="736"/>
      <c r="Q3233" s="736"/>
      <c r="R3233" s="736"/>
      <c r="S3233" s="736"/>
      <c r="T3233" s="736"/>
      <c r="U3233" s="736"/>
      <c r="BA3233" s="722"/>
      <c r="BB3233" s="722"/>
      <c r="BC3233" s="722"/>
      <c r="BD3233" s="722"/>
      <c r="BE3233" s="722"/>
      <c r="BF3233" s="722"/>
      <c r="BG3233" s="722"/>
      <c r="BH3233" s="722"/>
      <c r="BI3233" s="722"/>
      <c r="BJ3233" s="722"/>
      <c r="BK3233" s="722"/>
      <c r="BL3233" s="722"/>
      <c r="BM3233" s="722"/>
      <c r="BN3233" s="722"/>
      <c r="BO3233" s="722"/>
      <c r="BP3233" s="722"/>
      <c r="BQ3233" s="722"/>
      <c r="BR3233" s="722"/>
      <c r="BS3233" s="722"/>
      <c r="BT3233" s="722"/>
      <c r="BU3233" s="722"/>
      <c r="BV3233" s="722"/>
      <c r="BW3233" s="722"/>
      <c r="BX3233" s="722"/>
      <c r="BY3233" s="722"/>
      <c r="BZ3233" s="722"/>
      <c r="CA3233" s="722"/>
      <c r="CB3233" s="722"/>
      <c r="CC3233" s="722"/>
      <c r="CD3233" s="722"/>
      <c r="CE3233" s="722"/>
      <c r="CF3233" s="722"/>
      <c r="CG3233" s="722"/>
      <c r="CH3233" s="722"/>
      <c r="CI3233" s="722"/>
      <c r="CJ3233" s="722"/>
      <c r="CK3233" s="722"/>
      <c r="CL3233" s="722"/>
      <c r="CM3233" s="722"/>
      <c r="CN3233" s="722"/>
      <c r="CO3233" s="722"/>
      <c r="CP3233" s="722"/>
      <c r="CQ3233" s="722"/>
      <c r="CR3233" s="722"/>
      <c r="CS3233" s="722"/>
    </row>
    <row r="3234" spans="1:97" s="1376" customFormat="1">
      <c r="A3234" s="722"/>
      <c r="B3234" s="722"/>
      <c r="C3234" s="722"/>
      <c r="D3234" s="722"/>
      <c r="E3234" s="722"/>
      <c r="F3234" s="757"/>
      <c r="G3234" s="757"/>
      <c r="H3234" s="757"/>
      <c r="I3234" s="757"/>
      <c r="J3234" s="757"/>
      <c r="K3234" s="758"/>
      <c r="L3234" s="758"/>
      <c r="M3234" s="722"/>
      <c r="N3234" s="736"/>
      <c r="O3234" s="736"/>
      <c r="P3234" s="736"/>
      <c r="Q3234" s="736"/>
      <c r="R3234" s="736"/>
      <c r="S3234" s="736"/>
      <c r="T3234" s="736"/>
      <c r="U3234" s="736"/>
      <c r="BA3234" s="722"/>
      <c r="BB3234" s="722"/>
      <c r="BC3234" s="722"/>
      <c r="BD3234" s="722"/>
      <c r="BE3234" s="722"/>
      <c r="BF3234" s="722"/>
      <c r="BG3234" s="722"/>
      <c r="BH3234" s="722"/>
      <c r="BI3234" s="722"/>
      <c r="BJ3234" s="722"/>
      <c r="BK3234" s="722"/>
      <c r="BL3234" s="722"/>
      <c r="BM3234" s="722"/>
      <c r="BN3234" s="722"/>
      <c r="BO3234" s="722"/>
      <c r="BP3234" s="722"/>
      <c r="BQ3234" s="722"/>
      <c r="BR3234" s="722"/>
      <c r="BS3234" s="722"/>
      <c r="BT3234" s="722"/>
      <c r="BU3234" s="722"/>
      <c r="BV3234" s="722"/>
      <c r="BW3234" s="722"/>
      <c r="BX3234" s="722"/>
      <c r="BY3234" s="722"/>
      <c r="BZ3234" s="722"/>
      <c r="CA3234" s="722"/>
      <c r="CB3234" s="722"/>
      <c r="CC3234" s="722"/>
      <c r="CD3234" s="722"/>
      <c r="CE3234" s="722"/>
      <c r="CF3234" s="722"/>
      <c r="CG3234" s="722"/>
      <c r="CH3234" s="722"/>
      <c r="CI3234" s="722"/>
      <c r="CJ3234" s="722"/>
      <c r="CK3234" s="722"/>
      <c r="CL3234" s="722"/>
      <c r="CM3234" s="722"/>
      <c r="CN3234" s="722"/>
      <c r="CO3234" s="722"/>
      <c r="CP3234" s="722"/>
      <c r="CQ3234" s="722"/>
      <c r="CR3234" s="722"/>
      <c r="CS3234" s="722"/>
    </row>
    <row r="3235" spans="1:97" s="1376" customFormat="1">
      <c r="A3235" s="722"/>
      <c r="B3235" s="722"/>
      <c r="C3235" s="722"/>
      <c r="D3235" s="722"/>
      <c r="E3235" s="722"/>
      <c r="F3235" s="757"/>
      <c r="G3235" s="757"/>
      <c r="H3235" s="757"/>
      <c r="I3235" s="757"/>
      <c r="J3235" s="757"/>
      <c r="K3235" s="758"/>
      <c r="L3235" s="758"/>
      <c r="M3235" s="722"/>
      <c r="N3235" s="736"/>
      <c r="O3235" s="736"/>
      <c r="P3235" s="736"/>
      <c r="Q3235" s="736"/>
      <c r="R3235" s="736"/>
      <c r="S3235" s="736"/>
      <c r="T3235" s="736"/>
      <c r="U3235" s="736"/>
      <c r="BA3235" s="722"/>
      <c r="BB3235" s="722"/>
      <c r="BC3235" s="722"/>
      <c r="BD3235" s="722"/>
      <c r="BE3235" s="722"/>
      <c r="BF3235" s="722"/>
      <c r="BG3235" s="722"/>
      <c r="BH3235" s="722"/>
      <c r="BI3235" s="722"/>
      <c r="BJ3235" s="722"/>
      <c r="BK3235" s="722"/>
      <c r="BL3235" s="722"/>
      <c r="BM3235" s="722"/>
      <c r="BN3235" s="722"/>
      <c r="BO3235" s="722"/>
      <c r="BP3235" s="722"/>
      <c r="BQ3235" s="722"/>
      <c r="BR3235" s="722"/>
      <c r="BS3235" s="722"/>
      <c r="BT3235" s="722"/>
      <c r="BU3235" s="722"/>
      <c r="BV3235" s="722"/>
      <c r="BW3235" s="722"/>
      <c r="BX3235" s="722"/>
      <c r="BY3235" s="722"/>
      <c r="BZ3235" s="722"/>
      <c r="CA3235" s="722"/>
      <c r="CB3235" s="722"/>
      <c r="CC3235" s="722"/>
      <c r="CD3235" s="722"/>
      <c r="CE3235" s="722"/>
      <c r="CF3235" s="722"/>
      <c r="CG3235" s="722"/>
      <c r="CH3235" s="722"/>
      <c r="CI3235" s="722"/>
      <c r="CJ3235" s="722"/>
      <c r="CK3235" s="722"/>
      <c r="CL3235" s="722"/>
      <c r="CM3235" s="722"/>
      <c r="CN3235" s="722"/>
      <c r="CO3235" s="722"/>
      <c r="CP3235" s="722"/>
      <c r="CQ3235" s="722"/>
      <c r="CR3235" s="722"/>
      <c r="CS3235" s="722"/>
    </row>
    <row r="3236" spans="1:97" s="1376" customFormat="1">
      <c r="A3236" s="722"/>
      <c r="B3236" s="722"/>
      <c r="C3236" s="722"/>
      <c r="D3236" s="722"/>
      <c r="E3236" s="722"/>
      <c r="F3236" s="757"/>
      <c r="G3236" s="757"/>
      <c r="H3236" s="757"/>
      <c r="I3236" s="757"/>
      <c r="J3236" s="757"/>
      <c r="K3236" s="758"/>
      <c r="L3236" s="758"/>
      <c r="M3236" s="722"/>
      <c r="N3236" s="736"/>
      <c r="O3236" s="736"/>
      <c r="P3236" s="736"/>
      <c r="Q3236" s="736"/>
      <c r="R3236" s="736"/>
      <c r="S3236" s="736"/>
      <c r="T3236" s="736"/>
      <c r="U3236" s="736"/>
      <c r="BA3236" s="722"/>
      <c r="BB3236" s="722"/>
      <c r="BC3236" s="722"/>
      <c r="BD3236" s="722"/>
      <c r="BE3236" s="722"/>
      <c r="BF3236" s="722"/>
      <c r="BG3236" s="722"/>
      <c r="BH3236" s="722"/>
      <c r="BI3236" s="722"/>
      <c r="BJ3236" s="722"/>
      <c r="BK3236" s="722"/>
      <c r="BL3236" s="722"/>
      <c r="BM3236" s="722"/>
      <c r="BN3236" s="722"/>
      <c r="BO3236" s="722"/>
      <c r="BP3236" s="722"/>
      <c r="BQ3236" s="722"/>
      <c r="BR3236" s="722"/>
      <c r="BS3236" s="722"/>
      <c r="BT3236" s="722"/>
      <c r="BU3236" s="722"/>
      <c r="BV3236" s="722"/>
      <c r="BW3236" s="722"/>
      <c r="BX3236" s="722"/>
      <c r="BY3236" s="722"/>
      <c r="BZ3236" s="722"/>
      <c r="CA3236" s="722"/>
      <c r="CB3236" s="722"/>
      <c r="CC3236" s="722"/>
      <c r="CD3236" s="722"/>
      <c r="CE3236" s="722"/>
      <c r="CF3236" s="722"/>
      <c r="CG3236" s="722"/>
      <c r="CH3236" s="722"/>
      <c r="CI3236" s="722"/>
      <c r="CJ3236" s="722"/>
      <c r="CK3236" s="722"/>
      <c r="CL3236" s="722"/>
      <c r="CM3236" s="722"/>
      <c r="CN3236" s="722"/>
      <c r="CO3236" s="722"/>
      <c r="CP3236" s="722"/>
      <c r="CQ3236" s="722"/>
      <c r="CR3236" s="722"/>
      <c r="CS3236" s="722"/>
    </row>
    <row r="3237" spans="1:97" s="1376" customFormat="1">
      <c r="A3237" s="722"/>
      <c r="B3237" s="722"/>
      <c r="C3237" s="722"/>
      <c r="D3237" s="722"/>
      <c r="E3237" s="722"/>
      <c r="F3237" s="757"/>
      <c r="G3237" s="757"/>
      <c r="H3237" s="757"/>
      <c r="I3237" s="757"/>
      <c r="J3237" s="757"/>
      <c r="K3237" s="758"/>
      <c r="L3237" s="758"/>
      <c r="M3237" s="722"/>
      <c r="N3237" s="736"/>
      <c r="O3237" s="736"/>
      <c r="P3237" s="736"/>
      <c r="Q3237" s="736"/>
      <c r="R3237" s="736"/>
      <c r="S3237" s="736"/>
      <c r="T3237" s="736"/>
      <c r="U3237" s="736"/>
      <c r="BA3237" s="722"/>
      <c r="BB3237" s="722"/>
      <c r="BC3237" s="722"/>
      <c r="BD3237" s="722"/>
      <c r="BE3237" s="722"/>
      <c r="BF3237" s="722"/>
      <c r="BG3237" s="722"/>
      <c r="BH3237" s="722"/>
      <c r="BI3237" s="722"/>
      <c r="BJ3237" s="722"/>
      <c r="BK3237" s="722"/>
      <c r="BL3237" s="722"/>
      <c r="BM3237" s="722"/>
      <c r="BN3237" s="722"/>
      <c r="BO3237" s="722"/>
      <c r="BP3237" s="722"/>
      <c r="BQ3237" s="722"/>
      <c r="BR3237" s="722"/>
      <c r="BS3237" s="722"/>
      <c r="BT3237" s="722"/>
      <c r="BU3237" s="722"/>
      <c r="BV3237" s="722"/>
      <c r="BW3237" s="722"/>
      <c r="BX3237" s="722"/>
      <c r="BY3237" s="722"/>
      <c r="BZ3237" s="722"/>
      <c r="CA3237" s="722"/>
      <c r="CB3237" s="722"/>
      <c r="CC3237" s="722"/>
      <c r="CD3237" s="722"/>
      <c r="CE3237" s="722"/>
      <c r="CF3237" s="722"/>
      <c r="CG3237" s="722"/>
      <c r="CH3237" s="722"/>
      <c r="CI3237" s="722"/>
      <c r="CJ3237" s="722"/>
      <c r="CK3237" s="722"/>
      <c r="CL3237" s="722"/>
      <c r="CM3237" s="722"/>
      <c r="CN3237" s="722"/>
      <c r="CO3237" s="722"/>
      <c r="CP3237" s="722"/>
      <c r="CQ3237" s="722"/>
      <c r="CR3237" s="722"/>
      <c r="CS3237" s="722"/>
    </row>
    <row r="3238" spans="1:97" s="1376" customFormat="1">
      <c r="A3238" s="722"/>
      <c r="B3238" s="722"/>
      <c r="C3238" s="722"/>
      <c r="D3238" s="722"/>
      <c r="E3238" s="722"/>
      <c r="F3238" s="757"/>
      <c r="G3238" s="757"/>
      <c r="H3238" s="757"/>
      <c r="I3238" s="757"/>
      <c r="J3238" s="757"/>
      <c r="K3238" s="758"/>
      <c r="L3238" s="758"/>
      <c r="M3238" s="722"/>
      <c r="N3238" s="736"/>
      <c r="O3238" s="736"/>
      <c r="P3238" s="736"/>
      <c r="Q3238" s="736"/>
      <c r="R3238" s="736"/>
      <c r="S3238" s="736"/>
      <c r="T3238" s="736"/>
      <c r="U3238" s="736"/>
      <c r="BA3238" s="722"/>
      <c r="BB3238" s="722"/>
      <c r="BC3238" s="722"/>
      <c r="BD3238" s="722"/>
      <c r="BE3238" s="722"/>
      <c r="BF3238" s="722"/>
      <c r="BG3238" s="722"/>
      <c r="BH3238" s="722"/>
      <c r="BI3238" s="722"/>
      <c r="BJ3238" s="722"/>
      <c r="BK3238" s="722"/>
      <c r="BL3238" s="722"/>
      <c r="BM3238" s="722"/>
      <c r="BN3238" s="722"/>
      <c r="BO3238" s="722"/>
      <c r="BP3238" s="722"/>
      <c r="BQ3238" s="722"/>
      <c r="BR3238" s="722"/>
      <c r="BS3238" s="722"/>
      <c r="BT3238" s="722"/>
      <c r="BU3238" s="722"/>
      <c r="BV3238" s="722"/>
      <c r="BW3238" s="722"/>
      <c r="BX3238" s="722"/>
      <c r="BY3238" s="722"/>
      <c r="BZ3238" s="722"/>
      <c r="CA3238" s="722"/>
      <c r="CB3238" s="722"/>
      <c r="CC3238" s="722"/>
      <c r="CD3238" s="722"/>
      <c r="CE3238" s="722"/>
      <c r="CF3238" s="722"/>
      <c r="CG3238" s="722"/>
      <c r="CH3238" s="722"/>
      <c r="CI3238" s="722"/>
      <c r="CJ3238" s="722"/>
      <c r="CK3238" s="722"/>
      <c r="CL3238" s="722"/>
      <c r="CM3238" s="722"/>
      <c r="CN3238" s="722"/>
      <c r="CO3238" s="722"/>
      <c r="CP3238" s="722"/>
      <c r="CQ3238" s="722"/>
      <c r="CR3238" s="722"/>
      <c r="CS3238" s="722"/>
    </row>
    <row r="3239" spans="1:97" s="1376" customFormat="1">
      <c r="A3239" s="722"/>
      <c r="B3239" s="722"/>
      <c r="C3239" s="722"/>
      <c r="D3239" s="722"/>
      <c r="E3239" s="722"/>
      <c r="F3239" s="757"/>
      <c r="G3239" s="757"/>
      <c r="H3239" s="757"/>
      <c r="I3239" s="757"/>
      <c r="J3239" s="757"/>
      <c r="K3239" s="758"/>
      <c r="L3239" s="758"/>
      <c r="M3239" s="722"/>
      <c r="N3239" s="736"/>
      <c r="O3239" s="736"/>
      <c r="P3239" s="736"/>
      <c r="Q3239" s="736"/>
      <c r="R3239" s="736"/>
      <c r="S3239" s="736"/>
      <c r="T3239" s="736"/>
      <c r="U3239" s="736"/>
      <c r="BA3239" s="722"/>
      <c r="BB3239" s="722"/>
      <c r="BC3239" s="722"/>
      <c r="BD3239" s="722"/>
      <c r="BE3239" s="722"/>
      <c r="BF3239" s="722"/>
      <c r="BG3239" s="722"/>
      <c r="BH3239" s="722"/>
      <c r="BI3239" s="722"/>
      <c r="BJ3239" s="722"/>
      <c r="BK3239" s="722"/>
      <c r="BL3239" s="722"/>
      <c r="BM3239" s="722"/>
      <c r="BN3239" s="722"/>
      <c r="BO3239" s="722"/>
      <c r="BP3239" s="722"/>
      <c r="BQ3239" s="722"/>
      <c r="BR3239" s="722"/>
      <c r="BS3239" s="722"/>
      <c r="BT3239" s="722"/>
      <c r="BU3239" s="722"/>
      <c r="BV3239" s="722"/>
      <c r="BW3239" s="722"/>
      <c r="BX3239" s="722"/>
      <c r="BY3239" s="722"/>
      <c r="BZ3239" s="722"/>
      <c r="CA3239" s="722"/>
      <c r="CB3239" s="722"/>
      <c r="CC3239" s="722"/>
      <c r="CD3239" s="722"/>
      <c r="CE3239" s="722"/>
      <c r="CF3239" s="722"/>
      <c r="CG3239" s="722"/>
      <c r="CH3239" s="722"/>
      <c r="CI3239" s="722"/>
      <c r="CJ3239" s="722"/>
      <c r="CK3239" s="722"/>
      <c r="CL3239" s="722"/>
      <c r="CM3239" s="722"/>
      <c r="CN3239" s="722"/>
      <c r="CO3239" s="722"/>
      <c r="CP3239" s="722"/>
      <c r="CQ3239" s="722"/>
      <c r="CR3239" s="722"/>
      <c r="CS3239" s="722"/>
    </row>
    <row r="3240" spans="1:97" s="1376" customFormat="1">
      <c r="A3240" s="722"/>
      <c r="B3240" s="722"/>
      <c r="C3240" s="722"/>
      <c r="D3240" s="722"/>
      <c r="E3240" s="722"/>
      <c r="F3240" s="757"/>
      <c r="G3240" s="757"/>
      <c r="H3240" s="757"/>
      <c r="I3240" s="757"/>
      <c r="J3240" s="757"/>
      <c r="K3240" s="758"/>
      <c r="L3240" s="758"/>
      <c r="M3240" s="722"/>
      <c r="N3240" s="736"/>
      <c r="O3240" s="736"/>
      <c r="P3240" s="736"/>
      <c r="Q3240" s="736"/>
      <c r="R3240" s="736"/>
      <c r="S3240" s="736"/>
      <c r="T3240" s="736"/>
      <c r="U3240" s="736"/>
      <c r="BA3240" s="722"/>
      <c r="BB3240" s="722"/>
      <c r="BC3240" s="722"/>
      <c r="BD3240" s="722"/>
      <c r="BE3240" s="722"/>
      <c r="BF3240" s="722"/>
      <c r="BG3240" s="722"/>
      <c r="BH3240" s="722"/>
      <c r="BI3240" s="722"/>
      <c r="BJ3240" s="722"/>
      <c r="BK3240" s="722"/>
      <c r="BL3240" s="722"/>
      <c r="BM3240" s="722"/>
      <c r="BN3240" s="722"/>
      <c r="BO3240" s="722"/>
      <c r="BP3240" s="722"/>
      <c r="BQ3240" s="722"/>
      <c r="BR3240" s="722"/>
      <c r="BS3240" s="722"/>
      <c r="BT3240" s="722"/>
      <c r="BU3240" s="722"/>
      <c r="BV3240" s="722"/>
      <c r="BW3240" s="722"/>
      <c r="BX3240" s="722"/>
      <c r="BY3240" s="722"/>
      <c r="BZ3240" s="722"/>
      <c r="CA3240" s="722"/>
      <c r="CB3240" s="722"/>
      <c r="CC3240" s="722"/>
      <c r="CD3240" s="722"/>
      <c r="CE3240" s="722"/>
      <c r="CF3240" s="722"/>
      <c r="CG3240" s="722"/>
      <c r="CH3240" s="722"/>
      <c r="CI3240" s="722"/>
      <c r="CJ3240" s="722"/>
      <c r="CK3240" s="722"/>
      <c r="CL3240" s="722"/>
      <c r="CM3240" s="722"/>
      <c r="CN3240" s="722"/>
      <c r="CO3240" s="722"/>
      <c r="CP3240" s="722"/>
      <c r="CQ3240" s="722"/>
      <c r="CR3240" s="722"/>
      <c r="CS3240" s="722"/>
    </row>
    <row r="3241" spans="1:97" s="1376" customFormat="1">
      <c r="A3241" s="722"/>
      <c r="B3241" s="722"/>
      <c r="C3241" s="722"/>
      <c r="D3241" s="722"/>
      <c r="E3241" s="722"/>
      <c r="F3241" s="757"/>
      <c r="G3241" s="757"/>
      <c r="H3241" s="757"/>
      <c r="I3241" s="757"/>
      <c r="J3241" s="757"/>
      <c r="K3241" s="758"/>
      <c r="L3241" s="758"/>
      <c r="M3241" s="722"/>
      <c r="N3241" s="736"/>
      <c r="O3241" s="736"/>
      <c r="P3241" s="736"/>
      <c r="Q3241" s="736"/>
      <c r="R3241" s="736"/>
      <c r="S3241" s="736"/>
      <c r="T3241" s="736"/>
      <c r="U3241" s="736"/>
      <c r="BA3241" s="722"/>
      <c r="BB3241" s="722"/>
      <c r="BC3241" s="722"/>
      <c r="BD3241" s="722"/>
      <c r="BE3241" s="722"/>
      <c r="BF3241" s="722"/>
      <c r="BG3241" s="722"/>
      <c r="BH3241" s="722"/>
      <c r="BI3241" s="722"/>
      <c r="BJ3241" s="722"/>
      <c r="BK3241" s="722"/>
      <c r="BL3241" s="722"/>
      <c r="BM3241" s="722"/>
      <c r="BN3241" s="722"/>
      <c r="BO3241" s="722"/>
      <c r="BP3241" s="722"/>
      <c r="BQ3241" s="722"/>
      <c r="BR3241" s="722"/>
      <c r="BS3241" s="722"/>
      <c r="BT3241" s="722"/>
      <c r="BU3241" s="722"/>
      <c r="BV3241" s="722"/>
      <c r="BW3241" s="722"/>
      <c r="BX3241" s="722"/>
      <c r="BY3241" s="722"/>
      <c r="BZ3241" s="722"/>
      <c r="CA3241" s="722"/>
      <c r="CB3241" s="722"/>
      <c r="CC3241" s="722"/>
      <c r="CD3241" s="722"/>
      <c r="CE3241" s="722"/>
      <c r="CF3241" s="722"/>
      <c r="CG3241" s="722"/>
      <c r="CH3241" s="722"/>
      <c r="CI3241" s="722"/>
      <c r="CJ3241" s="722"/>
      <c r="CK3241" s="722"/>
      <c r="CL3241" s="722"/>
      <c r="CM3241" s="722"/>
      <c r="CN3241" s="722"/>
      <c r="CO3241" s="722"/>
      <c r="CP3241" s="722"/>
      <c r="CQ3241" s="722"/>
      <c r="CR3241" s="722"/>
      <c r="CS3241" s="722"/>
    </row>
    <row r="3242" spans="1:97" s="1376" customFormat="1">
      <c r="A3242" s="722"/>
      <c r="B3242" s="722"/>
      <c r="C3242" s="722"/>
      <c r="D3242" s="722"/>
      <c r="E3242" s="722"/>
      <c r="F3242" s="757"/>
      <c r="G3242" s="757"/>
      <c r="H3242" s="757"/>
      <c r="I3242" s="757"/>
      <c r="J3242" s="757"/>
      <c r="K3242" s="758"/>
      <c r="L3242" s="758"/>
      <c r="M3242" s="722"/>
      <c r="N3242" s="736"/>
      <c r="O3242" s="736"/>
      <c r="P3242" s="736"/>
      <c r="Q3242" s="736"/>
      <c r="R3242" s="736"/>
      <c r="S3242" s="736"/>
      <c r="T3242" s="736"/>
      <c r="U3242" s="736"/>
      <c r="BA3242" s="722"/>
      <c r="BB3242" s="722"/>
      <c r="BC3242" s="722"/>
      <c r="BD3242" s="722"/>
      <c r="BE3242" s="722"/>
      <c r="BF3242" s="722"/>
      <c r="BG3242" s="722"/>
      <c r="BH3242" s="722"/>
      <c r="BI3242" s="722"/>
      <c r="BJ3242" s="722"/>
      <c r="BK3242" s="722"/>
      <c r="BL3242" s="722"/>
      <c r="BM3242" s="722"/>
      <c r="BN3242" s="722"/>
      <c r="BO3242" s="722"/>
      <c r="BP3242" s="722"/>
      <c r="BQ3242" s="722"/>
      <c r="BR3242" s="722"/>
      <c r="BS3242" s="722"/>
      <c r="BT3242" s="722"/>
      <c r="BU3242" s="722"/>
      <c r="BV3242" s="722"/>
      <c r="BW3242" s="722"/>
      <c r="BX3242" s="722"/>
      <c r="BY3242" s="722"/>
      <c r="BZ3242" s="722"/>
      <c r="CA3242" s="722"/>
      <c r="CB3242" s="722"/>
      <c r="CC3242" s="722"/>
      <c r="CD3242" s="722"/>
      <c r="CE3242" s="722"/>
      <c r="CF3242" s="722"/>
      <c r="CG3242" s="722"/>
      <c r="CH3242" s="722"/>
      <c r="CI3242" s="722"/>
      <c r="CJ3242" s="722"/>
      <c r="CK3242" s="722"/>
      <c r="CL3242" s="722"/>
      <c r="CM3242" s="722"/>
      <c r="CN3242" s="722"/>
      <c r="CO3242" s="722"/>
      <c r="CP3242" s="722"/>
      <c r="CQ3242" s="722"/>
      <c r="CR3242" s="722"/>
      <c r="CS3242" s="722"/>
    </row>
    <row r="3243" spans="1:97" s="1376" customFormat="1">
      <c r="A3243" s="722"/>
      <c r="B3243" s="722"/>
      <c r="C3243" s="722"/>
      <c r="D3243" s="722"/>
      <c r="E3243" s="722"/>
      <c r="F3243" s="757"/>
      <c r="G3243" s="757"/>
      <c r="H3243" s="757"/>
      <c r="I3243" s="757"/>
      <c r="J3243" s="757"/>
      <c r="K3243" s="758"/>
      <c r="L3243" s="758"/>
      <c r="M3243" s="722"/>
      <c r="N3243" s="736"/>
      <c r="O3243" s="736"/>
      <c r="P3243" s="736"/>
      <c r="Q3243" s="736"/>
      <c r="R3243" s="736"/>
      <c r="S3243" s="736"/>
      <c r="T3243" s="736"/>
      <c r="U3243" s="736"/>
      <c r="BA3243" s="722"/>
      <c r="BB3243" s="722"/>
      <c r="BC3243" s="722"/>
      <c r="BD3243" s="722"/>
      <c r="BE3243" s="722"/>
      <c r="BF3243" s="722"/>
      <c r="BG3243" s="722"/>
      <c r="BH3243" s="722"/>
      <c r="BI3243" s="722"/>
      <c r="BJ3243" s="722"/>
      <c r="BK3243" s="722"/>
      <c r="BL3243" s="722"/>
      <c r="BM3243" s="722"/>
      <c r="BN3243" s="722"/>
      <c r="BO3243" s="722"/>
      <c r="BP3243" s="722"/>
      <c r="BQ3243" s="722"/>
      <c r="BR3243" s="722"/>
      <c r="BS3243" s="722"/>
      <c r="BT3243" s="722"/>
      <c r="BU3243" s="722"/>
      <c r="BV3243" s="722"/>
      <c r="BW3243" s="722"/>
      <c r="BX3243" s="722"/>
      <c r="BY3243" s="722"/>
      <c r="BZ3243" s="722"/>
      <c r="CA3243" s="722"/>
      <c r="CB3243" s="722"/>
      <c r="CC3243" s="722"/>
      <c r="CD3243" s="722"/>
      <c r="CE3243" s="722"/>
      <c r="CF3243" s="722"/>
      <c r="CG3243" s="722"/>
      <c r="CH3243" s="722"/>
      <c r="CI3243" s="722"/>
      <c r="CJ3243" s="722"/>
      <c r="CK3243" s="722"/>
      <c r="CL3243" s="722"/>
      <c r="CM3243" s="722"/>
      <c r="CN3243" s="722"/>
      <c r="CO3243" s="722"/>
      <c r="CP3243" s="722"/>
      <c r="CQ3243" s="722"/>
      <c r="CR3243" s="722"/>
      <c r="CS3243" s="722"/>
    </row>
    <row r="3244" spans="1:97" s="1376" customFormat="1">
      <c r="A3244" s="722"/>
      <c r="B3244" s="722"/>
      <c r="C3244" s="722"/>
      <c r="D3244" s="722"/>
      <c r="E3244" s="722"/>
      <c r="F3244" s="757"/>
      <c r="G3244" s="757"/>
      <c r="H3244" s="757"/>
      <c r="I3244" s="757"/>
      <c r="J3244" s="757"/>
      <c r="K3244" s="758"/>
      <c r="L3244" s="758"/>
      <c r="M3244" s="722"/>
      <c r="N3244" s="736"/>
      <c r="O3244" s="736"/>
      <c r="P3244" s="736"/>
      <c r="Q3244" s="736"/>
      <c r="R3244" s="736"/>
      <c r="S3244" s="736"/>
      <c r="T3244" s="736"/>
      <c r="U3244" s="736"/>
      <c r="BA3244" s="722"/>
      <c r="BB3244" s="722"/>
      <c r="BC3244" s="722"/>
      <c r="BD3244" s="722"/>
      <c r="BE3244" s="722"/>
      <c r="BF3244" s="722"/>
      <c r="BG3244" s="722"/>
      <c r="BH3244" s="722"/>
      <c r="BI3244" s="722"/>
      <c r="BJ3244" s="722"/>
      <c r="BK3244" s="722"/>
      <c r="BL3244" s="722"/>
      <c r="BM3244" s="722"/>
      <c r="BN3244" s="722"/>
      <c r="BO3244" s="722"/>
      <c r="BP3244" s="722"/>
      <c r="BQ3244" s="722"/>
      <c r="BR3244" s="722"/>
      <c r="BS3244" s="722"/>
      <c r="BT3244" s="722"/>
      <c r="BU3244" s="722"/>
      <c r="BV3244" s="722"/>
      <c r="BW3244" s="722"/>
      <c r="BX3244" s="722"/>
      <c r="BY3244" s="722"/>
      <c r="BZ3244" s="722"/>
      <c r="CA3244" s="722"/>
      <c r="CB3244" s="722"/>
      <c r="CC3244" s="722"/>
      <c r="CD3244" s="722"/>
      <c r="CE3244" s="722"/>
      <c r="CF3244" s="722"/>
      <c r="CG3244" s="722"/>
      <c r="CH3244" s="722"/>
      <c r="CI3244" s="722"/>
      <c r="CJ3244" s="722"/>
      <c r="CK3244" s="722"/>
      <c r="CL3244" s="722"/>
      <c r="CM3244" s="722"/>
      <c r="CN3244" s="722"/>
      <c r="CO3244" s="722"/>
      <c r="CP3244" s="722"/>
      <c r="CQ3244" s="722"/>
      <c r="CR3244" s="722"/>
      <c r="CS3244" s="722"/>
    </row>
    <row r="3245" spans="1:97" s="1376" customFormat="1">
      <c r="A3245" s="722"/>
      <c r="B3245" s="722"/>
      <c r="C3245" s="722"/>
      <c r="D3245" s="722"/>
      <c r="E3245" s="722"/>
      <c r="F3245" s="757"/>
      <c r="G3245" s="757"/>
      <c r="H3245" s="757"/>
      <c r="I3245" s="757"/>
      <c r="J3245" s="757"/>
      <c r="K3245" s="758"/>
      <c r="L3245" s="758"/>
      <c r="M3245" s="722"/>
      <c r="N3245" s="736"/>
      <c r="O3245" s="736"/>
      <c r="P3245" s="736"/>
      <c r="Q3245" s="736"/>
      <c r="R3245" s="736"/>
      <c r="S3245" s="736"/>
      <c r="T3245" s="736"/>
      <c r="U3245" s="736"/>
      <c r="BA3245" s="722"/>
      <c r="BB3245" s="722"/>
      <c r="BC3245" s="722"/>
      <c r="BD3245" s="722"/>
      <c r="BE3245" s="722"/>
      <c r="BF3245" s="722"/>
      <c r="BG3245" s="722"/>
      <c r="BH3245" s="722"/>
      <c r="BI3245" s="722"/>
      <c r="BJ3245" s="722"/>
      <c r="BK3245" s="722"/>
      <c r="BL3245" s="722"/>
      <c r="BM3245" s="722"/>
      <c r="BN3245" s="722"/>
      <c r="BO3245" s="722"/>
      <c r="BP3245" s="722"/>
      <c r="BQ3245" s="722"/>
      <c r="BR3245" s="722"/>
      <c r="BS3245" s="722"/>
      <c r="BT3245" s="722"/>
      <c r="BU3245" s="722"/>
      <c r="BV3245" s="722"/>
      <c r="BW3245" s="722"/>
      <c r="BX3245" s="722"/>
      <c r="BY3245" s="722"/>
      <c r="BZ3245" s="722"/>
      <c r="CA3245" s="722"/>
      <c r="CB3245" s="722"/>
      <c r="CC3245" s="722"/>
      <c r="CD3245" s="722"/>
      <c r="CE3245" s="722"/>
      <c r="CF3245" s="722"/>
      <c r="CG3245" s="722"/>
      <c r="CH3245" s="722"/>
      <c r="CI3245" s="722"/>
      <c r="CJ3245" s="722"/>
      <c r="CK3245" s="722"/>
      <c r="CL3245" s="722"/>
      <c r="CM3245" s="722"/>
      <c r="CN3245" s="722"/>
      <c r="CO3245" s="722"/>
      <c r="CP3245" s="722"/>
      <c r="CQ3245" s="722"/>
      <c r="CR3245" s="722"/>
      <c r="CS3245" s="722"/>
    </row>
    <row r="3246" spans="1:97" s="1376" customFormat="1">
      <c r="A3246" s="722"/>
      <c r="B3246" s="722"/>
      <c r="C3246" s="722"/>
      <c r="D3246" s="722"/>
      <c r="E3246" s="722"/>
      <c r="F3246" s="757"/>
      <c r="G3246" s="757"/>
      <c r="H3246" s="757"/>
      <c r="I3246" s="757"/>
      <c r="J3246" s="757"/>
      <c r="K3246" s="758"/>
      <c r="L3246" s="758"/>
      <c r="M3246" s="722"/>
      <c r="N3246" s="736"/>
      <c r="O3246" s="736"/>
      <c r="P3246" s="736"/>
      <c r="Q3246" s="736"/>
      <c r="R3246" s="736"/>
      <c r="S3246" s="736"/>
      <c r="T3246" s="736"/>
      <c r="U3246" s="736"/>
      <c r="BA3246" s="722"/>
      <c r="BB3246" s="722"/>
      <c r="BC3246" s="722"/>
      <c r="BD3246" s="722"/>
      <c r="BE3246" s="722"/>
      <c r="BF3246" s="722"/>
      <c r="BG3246" s="722"/>
      <c r="BH3246" s="722"/>
      <c r="BI3246" s="722"/>
      <c r="BJ3246" s="722"/>
      <c r="BK3246" s="722"/>
      <c r="BL3246" s="722"/>
      <c r="BM3246" s="722"/>
      <c r="BN3246" s="722"/>
      <c r="BO3246" s="722"/>
      <c r="BP3246" s="722"/>
      <c r="BQ3246" s="722"/>
      <c r="BR3246" s="722"/>
      <c r="BS3246" s="722"/>
      <c r="BT3246" s="722"/>
      <c r="BU3246" s="722"/>
      <c r="BV3246" s="722"/>
      <c r="BW3246" s="722"/>
      <c r="BX3246" s="722"/>
      <c r="BY3246" s="722"/>
      <c r="BZ3246" s="722"/>
      <c r="CA3246" s="722"/>
      <c r="CB3246" s="722"/>
      <c r="CC3246" s="722"/>
      <c r="CD3246" s="722"/>
      <c r="CE3246" s="722"/>
      <c r="CF3246" s="722"/>
      <c r="CG3246" s="722"/>
      <c r="CH3246" s="722"/>
      <c r="CI3246" s="722"/>
      <c r="CJ3246" s="722"/>
      <c r="CK3246" s="722"/>
      <c r="CL3246" s="722"/>
      <c r="CM3246" s="722"/>
      <c r="CN3246" s="722"/>
      <c r="CO3246" s="722"/>
      <c r="CP3246" s="722"/>
      <c r="CQ3246" s="722"/>
      <c r="CR3246" s="722"/>
      <c r="CS3246" s="722"/>
    </row>
    <row r="3247" spans="1:97" s="1376" customFormat="1">
      <c r="A3247" s="722"/>
      <c r="B3247" s="722"/>
      <c r="C3247" s="722"/>
      <c r="D3247" s="722"/>
      <c r="E3247" s="722"/>
      <c r="F3247" s="757"/>
      <c r="G3247" s="757"/>
      <c r="H3247" s="757"/>
      <c r="I3247" s="757"/>
      <c r="J3247" s="757"/>
      <c r="K3247" s="758"/>
      <c r="L3247" s="758"/>
      <c r="M3247" s="722"/>
      <c r="N3247" s="736"/>
      <c r="O3247" s="736"/>
      <c r="P3247" s="736"/>
      <c r="Q3247" s="736"/>
      <c r="R3247" s="736"/>
      <c r="S3247" s="736"/>
      <c r="T3247" s="736"/>
      <c r="U3247" s="736"/>
      <c r="BA3247" s="722"/>
      <c r="BB3247" s="722"/>
      <c r="BC3247" s="722"/>
      <c r="BD3247" s="722"/>
      <c r="BE3247" s="722"/>
      <c r="BF3247" s="722"/>
      <c r="BG3247" s="722"/>
      <c r="BH3247" s="722"/>
      <c r="BI3247" s="722"/>
      <c r="BJ3247" s="722"/>
      <c r="BK3247" s="722"/>
      <c r="BL3247" s="722"/>
      <c r="BM3247" s="722"/>
      <c r="BN3247" s="722"/>
      <c r="BO3247" s="722"/>
      <c r="BP3247" s="722"/>
      <c r="BQ3247" s="722"/>
      <c r="BR3247" s="722"/>
      <c r="BS3247" s="722"/>
      <c r="BT3247" s="722"/>
      <c r="BU3247" s="722"/>
      <c r="BV3247" s="722"/>
      <c r="BW3247" s="722"/>
      <c r="BX3247" s="722"/>
      <c r="BY3247" s="722"/>
      <c r="BZ3247" s="722"/>
      <c r="CA3247" s="722"/>
      <c r="CB3247" s="722"/>
      <c r="CC3247" s="722"/>
      <c r="CD3247" s="722"/>
      <c r="CE3247" s="722"/>
      <c r="CF3247" s="722"/>
      <c r="CG3247" s="722"/>
      <c r="CH3247" s="722"/>
      <c r="CI3247" s="722"/>
      <c r="CJ3247" s="722"/>
      <c r="CK3247" s="722"/>
      <c r="CL3247" s="722"/>
      <c r="CM3247" s="722"/>
      <c r="CN3247" s="722"/>
      <c r="CO3247" s="722"/>
      <c r="CP3247" s="722"/>
      <c r="CQ3247" s="722"/>
      <c r="CR3247" s="722"/>
      <c r="CS3247" s="722"/>
    </row>
    <row r="3248" spans="1:97" s="1376" customFormat="1">
      <c r="A3248" s="722"/>
      <c r="B3248" s="722"/>
      <c r="C3248" s="722"/>
      <c r="D3248" s="722"/>
      <c r="E3248" s="722"/>
      <c r="F3248" s="757"/>
      <c r="G3248" s="757"/>
      <c r="H3248" s="757"/>
      <c r="I3248" s="757"/>
      <c r="J3248" s="757"/>
      <c r="K3248" s="758"/>
      <c r="L3248" s="758"/>
      <c r="M3248" s="722"/>
      <c r="N3248" s="736"/>
      <c r="O3248" s="736"/>
      <c r="P3248" s="736"/>
      <c r="Q3248" s="736"/>
      <c r="R3248" s="736"/>
      <c r="S3248" s="736"/>
      <c r="T3248" s="736"/>
      <c r="U3248" s="736"/>
      <c r="BA3248" s="722"/>
      <c r="BB3248" s="722"/>
      <c r="BC3248" s="722"/>
      <c r="BD3248" s="722"/>
      <c r="BE3248" s="722"/>
      <c r="BF3248" s="722"/>
      <c r="BG3248" s="722"/>
      <c r="BH3248" s="722"/>
      <c r="BI3248" s="722"/>
      <c r="BJ3248" s="722"/>
      <c r="BK3248" s="722"/>
      <c r="BL3248" s="722"/>
      <c r="BM3248" s="722"/>
      <c r="BN3248" s="722"/>
      <c r="BO3248" s="722"/>
      <c r="BP3248" s="722"/>
      <c r="BQ3248" s="722"/>
      <c r="BR3248" s="722"/>
      <c r="BS3248" s="722"/>
      <c r="BT3248" s="722"/>
      <c r="BU3248" s="722"/>
      <c r="BV3248" s="722"/>
      <c r="BW3248" s="722"/>
      <c r="BX3248" s="722"/>
      <c r="BY3248" s="722"/>
      <c r="BZ3248" s="722"/>
      <c r="CA3248" s="722"/>
      <c r="CB3248" s="722"/>
      <c r="CC3248" s="722"/>
      <c r="CD3248" s="722"/>
      <c r="CE3248" s="722"/>
      <c r="CF3248" s="722"/>
      <c r="CG3248" s="722"/>
      <c r="CH3248" s="722"/>
      <c r="CI3248" s="722"/>
      <c r="CJ3248" s="722"/>
      <c r="CK3248" s="722"/>
      <c r="CL3248" s="722"/>
      <c r="CM3248" s="722"/>
      <c r="CN3248" s="722"/>
      <c r="CO3248" s="722"/>
      <c r="CP3248" s="722"/>
      <c r="CQ3248" s="722"/>
      <c r="CR3248" s="722"/>
      <c r="CS3248" s="722"/>
    </row>
    <row r="3249" spans="1:97" s="1376" customFormat="1">
      <c r="A3249" s="722"/>
      <c r="B3249" s="722"/>
      <c r="C3249" s="722"/>
      <c r="D3249" s="722"/>
      <c r="E3249" s="722"/>
      <c r="F3249" s="757"/>
      <c r="G3249" s="757"/>
      <c r="H3249" s="757"/>
      <c r="I3249" s="757"/>
      <c r="J3249" s="757"/>
      <c r="K3249" s="758"/>
      <c r="L3249" s="758"/>
      <c r="M3249" s="722"/>
      <c r="N3249" s="736"/>
      <c r="O3249" s="736"/>
      <c r="P3249" s="736"/>
      <c r="Q3249" s="736"/>
      <c r="R3249" s="736"/>
      <c r="S3249" s="736"/>
      <c r="T3249" s="736"/>
      <c r="U3249" s="736"/>
      <c r="BA3249" s="722"/>
      <c r="BB3249" s="722"/>
      <c r="BC3249" s="722"/>
      <c r="BD3249" s="722"/>
      <c r="BE3249" s="722"/>
      <c r="BF3249" s="722"/>
      <c r="BG3249" s="722"/>
      <c r="BH3249" s="722"/>
      <c r="BI3249" s="722"/>
      <c r="BJ3249" s="722"/>
      <c r="BK3249" s="722"/>
      <c r="BL3249" s="722"/>
      <c r="BM3249" s="722"/>
      <c r="BN3249" s="722"/>
      <c r="BO3249" s="722"/>
      <c r="BP3249" s="722"/>
      <c r="BQ3249" s="722"/>
      <c r="BR3249" s="722"/>
      <c r="BS3249" s="722"/>
      <c r="BT3249" s="722"/>
      <c r="BU3249" s="722"/>
      <c r="BV3249" s="722"/>
      <c r="BW3249" s="722"/>
      <c r="BX3249" s="722"/>
      <c r="BY3249" s="722"/>
      <c r="BZ3249" s="722"/>
      <c r="CA3249" s="722"/>
      <c r="CB3249" s="722"/>
      <c r="CC3249" s="722"/>
      <c r="CD3249" s="722"/>
      <c r="CE3249" s="722"/>
      <c r="CF3249" s="722"/>
      <c r="CG3249" s="722"/>
      <c r="CH3249" s="722"/>
      <c r="CI3249" s="722"/>
      <c r="CJ3249" s="722"/>
      <c r="CK3249" s="722"/>
      <c r="CL3249" s="722"/>
      <c r="CM3249" s="722"/>
      <c r="CN3249" s="722"/>
      <c r="CO3249" s="722"/>
      <c r="CP3249" s="722"/>
      <c r="CQ3249" s="722"/>
      <c r="CR3249" s="722"/>
      <c r="CS3249" s="722"/>
    </row>
    <row r="3250" spans="1:97" s="1376" customFormat="1">
      <c r="A3250" s="722"/>
      <c r="B3250" s="722"/>
      <c r="C3250" s="722"/>
      <c r="D3250" s="722"/>
      <c r="E3250" s="722"/>
      <c r="F3250" s="757"/>
      <c r="G3250" s="757"/>
      <c r="H3250" s="757"/>
      <c r="I3250" s="757"/>
      <c r="J3250" s="757"/>
      <c r="K3250" s="758"/>
      <c r="L3250" s="758"/>
      <c r="M3250" s="722"/>
      <c r="N3250" s="736"/>
      <c r="O3250" s="736"/>
      <c r="P3250" s="736"/>
      <c r="Q3250" s="736"/>
      <c r="R3250" s="736"/>
      <c r="S3250" s="736"/>
      <c r="T3250" s="736"/>
      <c r="U3250" s="736"/>
      <c r="BA3250" s="722"/>
      <c r="BB3250" s="722"/>
      <c r="BC3250" s="722"/>
      <c r="BD3250" s="722"/>
      <c r="BE3250" s="722"/>
      <c r="BF3250" s="722"/>
      <c r="BG3250" s="722"/>
      <c r="BH3250" s="722"/>
      <c r="BI3250" s="722"/>
      <c r="BJ3250" s="722"/>
      <c r="BK3250" s="722"/>
      <c r="BL3250" s="722"/>
      <c r="BM3250" s="722"/>
      <c r="BN3250" s="722"/>
      <c r="BO3250" s="722"/>
      <c r="BP3250" s="722"/>
      <c r="BQ3250" s="722"/>
      <c r="BR3250" s="722"/>
      <c r="BS3250" s="722"/>
      <c r="BT3250" s="722"/>
      <c r="BU3250" s="722"/>
      <c r="BV3250" s="722"/>
      <c r="BW3250" s="722"/>
      <c r="BX3250" s="722"/>
      <c r="BY3250" s="722"/>
      <c r="BZ3250" s="722"/>
      <c r="CA3250" s="722"/>
      <c r="CB3250" s="722"/>
      <c r="CC3250" s="722"/>
      <c r="CD3250" s="722"/>
      <c r="CE3250" s="722"/>
      <c r="CF3250" s="722"/>
      <c r="CG3250" s="722"/>
      <c r="CH3250" s="722"/>
      <c r="CI3250" s="722"/>
      <c r="CJ3250" s="722"/>
      <c r="CK3250" s="722"/>
      <c r="CL3250" s="722"/>
      <c r="CM3250" s="722"/>
      <c r="CN3250" s="722"/>
      <c r="CO3250" s="722"/>
      <c r="CP3250" s="722"/>
      <c r="CQ3250" s="722"/>
      <c r="CR3250" s="722"/>
      <c r="CS3250" s="722"/>
    </row>
    <row r="3251" spans="1:97" s="1376" customFormat="1">
      <c r="A3251" s="722"/>
      <c r="B3251" s="722"/>
      <c r="C3251" s="722"/>
      <c r="D3251" s="722"/>
      <c r="E3251" s="722"/>
      <c r="F3251" s="757"/>
      <c r="G3251" s="757"/>
      <c r="H3251" s="757"/>
      <c r="I3251" s="757"/>
      <c r="J3251" s="757"/>
      <c r="K3251" s="758"/>
      <c r="L3251" s="758"/>
      <c r="M3251" s="722"/>
      <c r="N3251" s="736"/>
      <c r="O3251" s="736"/>
      <c r="P3251" s="736"/>
      <c r="Q3251" s="736"/>
      <c r="R3251" s="736"/>
      <c r="S3251" s="736"/>
      <c r="T3251" s="736"/>
      <c r="U3251" s="736"/>
      <c r="BA3251" s="722"/>
      <c r="BB3251" s="722"/>
      <c r="BC3251" s="722"/>
      <c r="BD3251" s="722"/>
      <c r="BE3251" s="722"/>
      <c r="BF3251" s="722"/>
      <c r="BG3251" s="722"/>
      <c r="BH3251" s="722"/>
      <c r="BI3251" s="722"/>
      <c r="BJ3251" s="722"/>
      <c r="BK3251" s="722"/>
      <c r="BL3251" s="722"/>
      <c r="BM3251" s="722"/>
      <c r="BN3251" s="722"/>
      <c r="BO3251" s="722"/>
      <c r="BP3251" s="722"/>
      <c r="BQ3251" s="722"/>
      <c r="BR3251" s="722"/>
      <c r="BS3251" s="722"/>
      <c r="BT3251" s="722"/>
      <c r="BU3251" s="722"/>
      <c r="BV3251" s="722"/>
      <c r="BW3251" s="722"/>
      <c r="BX3251" s="722"/>
      <c r="BY3251" s="722"/>
      <c r="BZ3251" s="722"/>
      <c r="CA3251" s="722"/>
      <c r="CB3251" s="722"/>
      <c r="CC3251" s="722"/>
      <c r="CD3251" s="722"/>
      <c r="CE3251" s="722"/>
      <c r="CF3251" s="722"/>
      <c r="CG3251" s="722"/>
      <c r="CH3251" s="722"/>
      <c r="CI3251" s="722"/>
      <c r="CJ3251" s="722"/>
      <c r="CK3251" s="722"/>
      <c r="CL3251" s="722"/>
      <c r="CM3251" s="722"/>
      <c r="CN3251" s="722"/>
      <c r="CO3251" s="722"/>
      <c r="CP3251" s="722"/>
      <c r="CQ3251" s="722"/>
      <c r="CR3251" s="722"/>
      <c r="CS3251" s="722"/>
    </row>
    <row r="3252" spans="1:97" s="1376" customFormat="1">
      <c r="A3252" s="722"/>
      <c r="B3252" s="722"/>
      <c r="C3252" s="722"/>
      <c r="D3252" s="722"/>
      <c r="E3252" s="722"/>
      <c r="F3252" s="757"/>
      <c r="G3252" s="757"/>
      <c r="H3252" s="757"/>
      <c r="I3252" s="757"/>
      <c r="J3252" s="757"/>
      <c r="K3252" s="758"/>
      <c r="L3252" s="758"/>
      <c r="M3252" s="722"/>
      <c r="N3252" s="736"/>
      <c r="O3252" s="736"/>
      <c r="P3252" s="736"/>
      <c r="Q3252" s="736"/>
      <c r="R3252" s="736"/>
      <c r="S3252" s="736"/>
      <c r="T3252" s="736"/>
      <c r="U3252" s="736"/>
      <c r="BA3252" s="722"/>
      <c r="BB3252" s="722"/>
      <c r="BC3252" s="722"/>
      <c r="BD3252" s="722"/>
      <c r="BE3252" s="722"/>
      <c r="BF3252" s="722"/>
      <c r="BG3252" s="722"/>
      <c r="BH3252" s="722"/>
      <c r="BI3252" s="722"/>
      <c r="BJ3252" s="722"/>
      <c r="BK3252" s="722"/>
      <c r="BL3252" s="722"/>
      <c r="BM3252" s="722"/>
      <c r="BN3252" s="722"/>
      <c r="BO3252" s="722"/>
      <c r="BP3252" s="722"/>
      <c r="BQ3252" s="722"/>
      <c r="BR3252" s="722"/>
      <c r="BS3252" s="722"/>
      <c r="BT3252" s="722"/>
      <c r="BU3252" s="722"/>
      <c r="BV3252" s="722"/>
      <c r="BW3252" s="722"/>
      <c r="BX3252" s="722"/>
      <c r="BY3252" s="722"/>
      <c r="BZ3252" s="722"/>
      <c r="CA3252" s="722"/>
      <c r="CB3252" s="722"/>
      <c r="CC3252" s="722"/>
      <c r="CD3252" s="722"/>
      <c r="CE3252" s="722"/>
      <c r="CF3252" s="722"/>
      <c r="CG3252" s="722"/>
      <c r="CH3252" s="722"/>
      <c r="CI3252" s="722"/>
      <c r="CJ3252" s="722"/>
      <c r="CK3252" s="722"/>
      <c r="CL3252" s="722"/>
      <c r="CM3252" s="722"/>
      <c r="CN3252" s="722"/>
      <c r="CO3252" s="722"/>
      <c r="CP3252" s="722"/>
      <c r="CQ3252" s="722"/>
      <c r="CR3252" s="722"/>
      <c r="CS3252" s="722"/>
    </row>
    <row r="3253" spans="1:97" s="1376" customFormat="1">
      <c r="A3253" s="722"/>
      <c r="B3253" s="722"/>
      <c r="C3253" s="722"/>
      <c r="D3253" s="722"/>
      <c r="E3253" s="722"/>
      <c r="F3253" s="757"/>
      <c r="G3253" s="757"/>
      <c r="H3253" s="757"/>
      <c r="I3253" s="757"/>
      <c r="J3253" s="757"/>
      <c r="K3253" s="758"/>
      <c r="L3253" s="758"/>
      <c r="M3253" s="722"/>
      <c r="N3253" s="736"/>
      <c r="O3253" s="736"/>
      <c r="P3253" s="736"/>
      <c r="Q3253" s="736"/>
      <c r="R3253" s="736"/>
      <c r="S3253" s="736"/>
      <c r="T3253" s="736"/>
      <c r="U3253" s="736"/>
      <c r="BA3253" s="722"/>
      <c r="BB3253" s="722"/>
      <c r="BC3253" s="722"/>
      <c r="BD3253" s="722"/>
      <c r="BE3253" s="722"/>
      <c r="BF3253" s="722"/>
      <c r="BG3253" s="722"/>
      <c r="BH3253" s="722"/>
      <c r="BI3253" s="722"/>
      <c r="BJ3253" s="722"/>
      <c r="BK3253" s="722"/>
      <c r="BL3253" s="722"/>
      <c r="BM3253" s="722"/>
      <c r="BN3253" s="722"/>
      <c r="BO3253" s="722"/>
      <c r="BP3253" s="722"/>
      <c r="BQ3253" s="722"/>
      <c r="BR3253" s="722"/>
      <c r="BS3253" s="722"/>
      <c r="BT3253" s="722"/>
      <c r="BU3253" s="722"/>
      <c r="BV3253" s="722"/>
      <c r="BW3253" s="722"/>
      <c r="BX3253" s="722"/>
      <c r="BY3253" s="722"/>
      <c r="BZ3253" s="722"/>
      <c r="CA3253" s="722"/>
      <c r="CB3253" s="722"/>
      <c r="CC3253" s="722"/>
      <c r="CD3253" s="722"/>
      <c r="CE3253" s="722"/>
      <c r="CF3253" s="722"/>
      <c r="CG3253" s="722"/>
      <c r="CH3253" s="722"/>
      <c r="CI3253" s="722"/>
      <c r="CJ3253" s="722"/>
      <c r="CK3253" s="722"/>
      <c r="CL3253" s="722"/>
      <c r="CM3253" s="722"/>
      <c r="CN3253" s="722"/>
      <c r="CO3253" s="722"/>
      <c r="CP3253" s="722"/>
      <c r="CQ3253" s="722"/>
      <c r="CR3253" s="722"/>
      <c r="CS3253" s="722"/>
    </row>
    <row r="3254" spans="1:97" s="1376" customFormat="1">
      <c r="A3254" s="722"/>
      <c r="B3254" s="722"/>
      <c r="C3254" s="722"/>
      <c r="D3254" s="722"/>
      <c r="E3254" s="722"/>
      <c r="F3254" s="757"/>
      <c r="G3254" s="757"/>
      <c r="H3254" s="757"/>
      <c r="I3254" s="757"/>
      <c r="J3254" s="757"/>
      <c r="K3254" s="758"/>
      <c r="L3254" s="758"/>
      <c r="M3254" s="722"/>
      <c r="N3254" s="736"/>
      <c r="O3254" s="736"/>
      <c r="P3254" s="736"/>
      <c r="Q3254" s="736"/>
      <c r="R3254" s="736"/>
      <c r="S3254" s="736"/>
      <c r="T3254" s="736"/>
      <c r="U3254" s="736"/>
      <c r="BA3254" s="722"/>
      <c r="BB3254" s="722"/>
      <c r="BC3254" s="722"/>
      <c r="BD3254" s="722"/>
      <c r="BE3254" s="722"/>
      <c r="BF3254" s="722"/>
      <c r="BG3254" s="722"/>
      <c r="BH3254" s="722"/>
      <c r="BI3254" s="722"/>
      <c r="BJ3254" s="722"/>
      <c r="BK3254" s="722"/>
      <c r="BL3254" s="722"/>
      <c r="BM3254" s="722"/>
      <c r="BN3254" s="722"/>
      <c r="BO3254" s="722"/>
      <c r="BP3254" s="722"/>
      <c r="BQ3254" s="722"/>
      <c r="BR3254" s="722"/>
      <c r="BS3254" s="722"/>
      <c r="BT3254" s="722"/>
      <c r="BU3254" s="722"/>
      <c r="BV3254" s="722"/>
      <c r="BW3254" s="722"/>
      <c r="BX3254" s="722"/>
      <c r="BY3254" s="722"/>
      <c r="BZ3254" s="722"/>
      <c r="CA3254" s="722"/>
      <c r="CB3254" s="722"/>
      <c r="CC3254" s="722"/>
      <c r="CD3254" s="722"/>
      <c r="CE3254" s="722"/>
      <c r="CF3254" s="722"/>
      <c r="CG3254" s="722"/>
      <c r="CH3254" s="722"/>
      <c r="CI3254" s="722"/>
      <c r="CJ3254" s="722"/>
      <c r="CK3254" s="722"/>
      <c r="CL3254" s="722"/>
      <c r="CM3254" s="722"/>
      <c r="CN3254" s="722"/>
      <c r="CO3254" s="722"/>
      <c r="CP3254" s="722"/>
      <c r="CQ3254" s="722"/>
      <c r="CR3254" s="722"/>
      <c r="CS3254" s="722"/>
    </row>
    <row r="3255" spans="1:97" s="1376" customFormat="1">
      <c r="A3255" s="722"/>
      <c r="B3255" s="722"/>
      <c r="C3255" s="722"/>
      <c r="D3255" s="722"/>
      <c r="E3255" s="722"/>
      <c r="F3255" s="757"/>
      <c r="G3255" s="757"/>
      <c r="H3255" s="757"/>
      <c r="I3255" s="757"/>
      <c r="J3255" s="757"/>
      <c r="K3255" s="758"/>
      <c r="L3255" s="758"/>
      <c r="M3255" s="722"/>
      <c r="N3255" s="736"/>
      <c r="O3255" s="736"/>
      <c r="P3255" s="736"/>
      <c r="Q3255" s="736"/>
      <c r="R3255" s="736"/>
      <c r="S3255" s="736"/>
      <c r="T3255" s="736"/>
      <c r="U3255" s="736"/>
      <c r="BA3255" s="722"/>
      <c r="BB3255" s="722"/>
      <c r="BC3255" s="722"/>
      <c r="BD3255" s="722"/>
      <c r="BE3255" s="722"/>
      <c r="BF3255" s="722"/>
      <c r="BG3255" s="722"/>
      <c r="BH3255" s="722"/>
      <c r="BI3255" s="722"/>
      <c r="BJ3255" s="722"/>
      <c r="BK3255" s="722"/>
      <c r="BL3255" s="722"/>
      <c r="BM3255" s="722"/>
      <c r="BN3255" s="722"/>
      <c r="BO3255" s="722"/>
      <c r="BP3255" s="722"/>
      <c r="BQ3255" s="722"/>
      <c r="BR3255" s="722"/>
      <c r="BS3255" s="722"/>
      <c r="BT3255" s="722"/>
      <c r="BU3255" s="722"/>
      <c r="BV3255" s="722"/>
      <c r="BW3255" s="722"/>
      <c r="BX3255" s="722"/>
      <c r="BY3255" s="722"/>
      <c r="BZ3255" s="722"/>
      <c r="CA3255" s="722"/>
      <c r="CB3255" s="722"/>
      <c r="CC3255" s="722"/>
      <c r="CD3255" s="722"/>
      <c r="CE3255" s="722"/>
      <c r="CF3255" s="722"/>
      <c r="CG3255" s="722"/>
      <c r="CH3255" s="722"/>
      <c r="CI3255" s="722"/>
      <c r="CJ3255" s="722"/>
      <c r="CK3255" s="722"/>
      <c r="CL3255" s="722"/>
      <c r="CM3255" s="722"/>
      <c r="CN3255" s="722"/>
      <c r="CO3255" s="722"/>
      <c r="CP3255" s="722"/>
      <c r="CQ3255" s="722"/>
      <c r="CR3255" s="722"/>
      <c r="CS3255" s="722"/>
    </row>
    <row r="3256" spans="1:97" s="1376" customFormat="1">
      <c r="A3256" s="722"/>
      <c r="B3256" s="722"/>
      <c r="C3256" s="722"/>
      <c r="D3256" s="722"/>
      <c r="E3256" s="722"/>
      <c r="F3256" s="757"/>
      <c r="G3256" s="757"/>
      <c r="H3256" s="757"/>
      <c r="I3256" s="757"/>
      <c r="J3256" s="757"/>
      <c r="K3256" s="758"/>
      <c r="L3256" s="758"/>
      <c r="M3256" s="722"/>
      <c r="N3256" s="736"/>
      <c r="O3256" s="736"/>
      <c r="P3256" s="736"/>
      <c r="Q3256" s="736"/>
      <c r="R3256" s="736"/>
      <c r="S3256" s="736"/>
      <c r="T3256" s="736"/>
      <c r="U3256" s="736"/>
      <c r="BA3256" s="722"/>
      <c r="BB3256" s="722"/>
      <c r="BC3256" s="722"/>
      <c r="BD3256" s="722"/>
      <c r="BE3256" s="722"/>
      <c r="BF3256" s="722"/>
      <c r="BG3256" s="722"/>
      <c r="BH3256" s="722"/>
      <c r="BI3256" s="722"/>
      <c r="BJ3256" s="722"/>
      <c r="BK3256" s="722"/>
      <c r="BL3256" s="722"/>
      <c r="BM3256" s="722"/>
      <c r="BN3256" s="722"/>
      <c r="BO3256" s="722"/>
      <c r="BP3256" s="722"/>
      <c r="BQ3256" s="722"/>
      <c r="BR3256" s="722"/>
      <c r="BS3256" s="722"/>
      <c r="BT3256" s="722"/>
      <c r="BU3256" s="722"/>
      <c r="BV3256" s="722"/>
      <c r="BW3256" s="722"/>
      <c r="BX3256" s="722"/>
      <c r="BY3256" s="722"/>
      <c r="BZ3256" s="722"/>
      <c r="CA3256" s="722"/>
      <c r="CB3256" s="722"/>
      <c r="CC3256" s="722"/>
      <c r="CD3256" s="722"/>
      <c r="CE3256" s="722"/>
      <c r="CF3256" s="722"/>
      <c r="CG3256" s="722"/>
      <c r="CH3256" s="722"/>
      <c r="CI3256" s="722"/>
      <c r="CJ3256" s="722"/>
      <c r="CK3256" s="722"/>
      <c r="CL3256" s="722"/>
      <c r="CM3256" s="722"/>
      <c r="CN3256" s="722"/>
      <c r="CO3256" s="722"/>
      <c r="CP3256" s="722"/>
      <c r="CQ3256" s="722"/>
      <c r="CR3256" s="722"/>
      <c r="CS3256" s="722"/>
    </row>
    <row r="3257" spans="1:97" s="1376" customFormat="1">
      <c r="A3257" s="722"/>
      <c r="B3257" s="722"/>
      <c r="C3257" s="722"/>
      <c r="D3257" s="722"/>
      <c r="E3257" s="722"/>
      <c r="F3257" s="757"/>
      <c r="G3257" s="757"/>
      <c r="H3257" s="757"/>
      <c r="I3257" s="757"/>
      <c r="J3257" s="757"/>
      <c r="K3257" s="758"/>
      <c r="L3257" s="758"/>
      <c r="M3257" s="722"/>
      <c r="N3257" s="736"/>
      <c r="O3257" s="736"/>
      <c r="P3257" s="736"/>
      <c r="Q3257" s="736"/>
      <c r="R3257" s="736"/>
      <c r="S3257" s="736"/>
      <c r="T3257" s="736"/>
      <c r="U3257" s="736"/>
      <c r="BA3257" s="722"/>
      <c r="BB3257" s="722"/>
      <c r="BC3257" s="722"/>
      <c r="BD3257" s="722"/>
      <c r="BE3257" s="722"/>
      <c r="BF3257" s="722"/>
      <c r="BG3257" s="722"/>
      <c r="BH3257" s="722"/>
      <c r="BI3257" s="722"/>
      <c r="BJ3257" s="722"/>
      <c r="BK3257" s="722"/>
      <c r="BL3257" s="722"/>
      <c r="BM3257" s="722"/>
      <c r="BN3257" s="722"/>
      <c r="BO3257" s="722"/>
      <c r="BP3257" s="722"/>
      <c r="BQ3257" s="722"/>
      <c r="BR3257" s="722"/>
      <c r="BS3257" s="722"/>
      <c r="BT3257" s="722"/>
      <c r="BU3257" s="722"/>
      <c r="BV3257" s="722"/>
      <c r="BW3257" s="722"/>
      <c r="BX3257" s="722"/>
      <c r="BY3257" s="722"/>
      <c r="BZ3257" s="722"/>
      <c r="CA3257" s="722"/>
      <c r="CB3257" s="722"/>
      <c r="CC3257" s="722"/>
      <c r="CD3257" s="722"/>
      <c r="CE3257" s="722"/>
      <c r="CF3257" s="722"/>
      <c r="CG3257" s="722"/>
      <c r="CH3257" s="722"/>
      <c r="CI3257" s="722"/>
      <c r="CJ3257" s="722"/>
      <c r="CK3257" s="722"/>
      <c r="CL3257" s="722"/>
      <c r="CM3257" s="722"/>
      <c r="CN3257" s="722"/>
      <c r="CO3257" s="722"/>
      <c r="CP3257" s="722"/>
      <c r="CQ3257" s="722"/>
      <c r="CR3257" s="722"/>
      <c r="CS3257" s="722"/>
    </row>
    <row r="3258" spans="1:97" s="1376" customFormat="1">
      <c r="A3258" s="722"/>
      <c r="B3258" s="722"/>
      <c r="C3258" s="722"/>
      <c r="D3258" s="722"/>
      <c r="E3258" s="722"/>
      <c r="F3258" s="757"/>
      <c r="G3258" s="757"/>
      <c r="H3258" s="757"/>
      <c r="I3258" s="757"/>
      <c r="J3258" s="757"/>
      <c r="K3258" s="758"/>
      <c r="L3258" s="758"/>
      <c r="M3258" s="722"/>
      <c r="N3258" s="736"/>
      <c r="O3258" s="736"/>
      <c r="P3258" s="736"/>
      <c r="Q3258" s="736"/>
      <c r="R3258" s="736"/>
      <c r="S3258" s="736"/>
      <c r="T3258" s="736"/>
      <c r="U3258" s="736"/>
      <c r="BA3258" s="722"/>
      <c r="BB3258" s="722"/>
      <c r="BC3258" s="722"/>
      <c r="BD3258" s="722"/>
      <c r="BE3258" s="722"/>
      <c r="BF3258" s="722"/>
      <c r="BG3258" s="722"/>
      <c r="BH3258" s="722"/>
      <c r="BI3258" s="722"/>
      <c r="BJ3258" s="722"/>
      <c r="BK3258" s="722"/>
      <c r="BL3258" s="722"/>
      <c r="BM3258" s="722"/>
      <c r="BN3258" s="722"/>
      <c r="BO3258" s="722"/>
      <c r="BP3258" s="722"/>
      <c r="BQ3258" s="722"/>
      <c r="BR3258" s="722"/>
      <c r="BS3258" s="722"/>
      <c r="BT3258" s="722"/>
      <c r="BU3258" s="722"/>
      <c r="BV3258" s="722"/>
      <c r="BW3258" s="722"/>
      <c r="BX3258" s="722"/>
      <c r="BY3258" s="722"/>
      <c r="BZ3258" s="722"/>
      <c r="CA3258" s="722"/>
      <c r="CB3258" s="722"/>
      <c r="CC3258" s="722"/>
      <c r="CD3258" s="722"/>
      <c r="CE3258" s="722"/>
      <c r="CF3258" s="722"/>
      <c r="CG3258" s="722"/>
      <c r="CH3258" s="722"/>
      <c r="CI3258" s="722"/>
      <c r="CJ3258" s="722"/>
      <c r="CK3258" s="722"/>
      <c r="CL3258" s="722"/>
      <c r="CM3258" s="722"/>
      <c r="CN3258" s="722"/>
      <c r="CO3258" s="722"/>
      <c r="CP3258" s="722"/>
      <c r="CQ3258" s="722"/>
      <c r="CR3258" s="722"/>
      <c r="CS3258" s="722"/>
    </row>
    <row r="3259" spans="1:97" s="1376" customFormat="1">
      <c r="A3259" s="722"/>
      <c r="B3259" s="722"/>
      <c r="C3259" s="722"/>
      <c r="D3259" s="722"/>
      <c r="E3259" s="722"/>
      <c r="F3259" s="757"/>
      <c r="G3259" s="757"/>
      <c r="H3259" s="757"/>
      <c r="I3259" s="757"/>
      <c r="J3259" s="757"/>
      <c r="K3259" s="758"/>
      <c r="L3259" s="758"/>
      <c r="M3259" s="722"/>
      <c r="N3259" s="736"/>
      <c r="O3259" s="736"/>
      <c r="P3259" s="736"/>
      <c r="Q3259" s="736"/>
      <c r="R3259" s="736"/>
      <c r="S3259" s="736"/>
      <c r="T3259" s="736"/>
      <c r="U3259" s="736"/>
      <c r="BA3259" s="722"/>
      <c r="BB3259" s="722"/>
      <c r="BC3259" s="722"/>
      <c r="BD3259" s="722"/>
      <c r="BE3259" s="722"/>
      <c r="BF3259" s="722"/>
      <c r="BG3259" s="722"/>
      <c r="BH3259" s="722"/>
      <c r="BI3259" s="722"/>
      <c r="BJ3259" s="722"/>
      <c r="BK3259" s="722"/>
      <c r="BL3259" s="722"/>
      <c r="BM3259" s="722"/>
      <c r="BN3259" s="722"/>
      <c r="BO3259" s="722"/>
      <c r="BP3259" s="722"/>
      <c r="BQ3259" s="722"/>
      <c r="BR3259" s="722"/>
      <c r="BS3259" s="722"/>
      <c r="BT3259" s="722"/>
      <c r="BU3259" s="722"/>
      <c r="BV3259" s="722"/>
      <c r="BW3259" s="722"/>
      <c r="BX3259" s="722"/>
      <c r="BY3259" s="722"/>
      <c r="BZ3259" s="722"/>
      <c r="CA3259" s="722"/>
      <c r="CB3259" s="722"/>
      <c r="CC3259" s="722"/>
      <c r="CD3259" s="722"/>
      <c r="CE3259" s="722"/>
      <c r="CF3259" s="722"/>
      <c r="CG3259" s="722"/>
      <c r="CH3259" s="722"/>
      <c r="CI3259" s="722"/>
      <c r="CJ3259" s="722"/>
      <c r="CK3259" s="722"/>
      <c r="CL3259" s="722"/>
      <c r="CM3259" s="722"/>
      <c r="CN3259" s="722"/>
      <c r="CO3259" s="722"/>
      <c r="CP3259" s="722"/>
      <c r="CQ3259" s="722"/>
      <c r="CR3259" s="722"/>
      <c r="CS3259" s="722"/>
    </row>
    <row r="3260" spans="1:97" s="1376" customFormat="1">
      <c r="A3260" s="722"/>
      <c r="B3260" s="722"/>
      <c r="C3260" s="722"/>
      <c r="D3260" s="722"/>
      <c r="E3260" s="722"/>
      <c r="F3260" s="757"/>
      <c r="G3260" s="757"/>
      <c r="H3260" s="757"/>
      <c r="I3260" s="757"/>
      <c r="J3260" s="757"/>
      <c r="K3260" s="758"/>
      <c r="L3260" s="758"/>
      <c r="M3260" s="722"/>
      <c r="N3260" s="736"/>
      <c r="O3260" s="736"/>
      <c r="P3260" s="736"/>
      <c r="Q3260" s="736"/>
      <c r="R3260" s="736"/>
      <c r="S3260" s="736"/>
      <c r="T3260" s="736"/>
      <c r="U3260" s="736"/>
      <c r="BA3260" s="722"/>
      <c r="BB3260" s="722"/>
      <c r="BC3260" s="722"/>
      <c r="BD3260" s="722"/>
      <c r="BE3260" s="722"/>
      <c r="BF3260" s="722"/>
      <c r="BG3260" s="722"/>
      <c r="BH3260" s="722"/>
      <c r="BI3260" s="722"/>
      <c r="BJ3260" s="722"/>
      <c r="BK3260" s="722"/>
      <c r="BL3260" s="722"/>
      <c r="BM3260" s="722"/>
      <c r="BN3260" s="722"/>
      <c r="BO3260" s="722"/>
      <c r="BP3260" s="722"/>
      <c r="BQ3260" s="722"/>
      <c r="BR3260" s="722"/>
      <c r="BS3260" s="722"/>
      <c r="BT3260" s="722"/>
      <c r="BU3260" s="722"/>
      <c r="BV3260" s="722"/>
      <c r="BW3260" s="722"/>
      <c r="BX3260" s="722"/>
      <c r="BY3260" s="722"/>
      <c r="BZ3260" s="722"/>
      <c r="CA3260" s="722"/>
      <c r="CB3260" s="722"/>
      <c r="CC3260" s="722"/>
      <c r="CD3260" s="722"/>
      <c r="CE3260" s="722"/>
      <c r="CF3260" s="722"/>
      <c r="CG3260" s="722"/>
      <c r="CH3260" s="722"/>
      <c r="CI3260" s="722"/>
      <c r="CJ3260" s="722"/>
      <c r="CK3260" s="722"/>
      <c r="CL3260" s="722"/>
      <c r="CM3260" s="722"/>
      <c r="CN3260" s="722"/>
      <c r="CO3260" s="722"/>
      <c r="CP3260" s="722"/>
      <c r="CQ3260" s="722"/>
      <c r="CR3260" s="722"/>
      <c r="CS3260" s="722"/>
    </row>
    <row r="3261" spans="1:97" s="1376" customFormat="1">
      <c r="A3261" s="722"/>
      <c r="B3261" s="722"/>
      <c r="C3261" s="722"/>
      <c r="D3261" s="722"/>
      <c r="E3261" s="722"/>
      <c r="F3261" s="757"/>
      <c r="G3261" s="757"/>
      <c r="H3261" s="757"/>
      <c r="I3261" s="757"/>
      <c r="J3261" s="757"/>
      <c r="K3261" s="758"/>
      <c r="L3261" s="758"/>
      <c r="M3261" s="722"/>
      <c r="N3261" s="736"/>
      <c r="O3261" s="736"/>
      <c r="P3261" s="736"/>
      <c r="Q3261" s="736"/>
      <c r="R3261" s="736"/>
      <c r="S3261" s="736"/>
      <c r="T3261" s="736"/>
      <c r="U3261" s="736"/>
      <c r="BA3261" s="722"/>
      <c r="BB3261" s="722"/>
      <c r="BC3261" s="722"/>
      <c r="BD3261" s="722"/>
      <c r="BE3261" s="722"/>
      <c r="BF3261" s="722"/>
      <c r="BG3261" s="722"/>
      <c r="BH3261" s="722"/>
      <c r="BI3261" s="722"/>
      <c r="BJ3261" s="722"/>
      <c r="BK3261" s="722"/>
      <c r="BL3261" s="722"/>
      <c r="BM3261" s="722"/>
      <c r="BN3261" s="722"/>
      <c r="BO3261" s="722"/>
      <c r="BP3261" s="722"/>
      <c r="BQ3261" s="722"/>
      <c r="BR3261" s="722"/>
      <c r="BS3261" s="722"/>
      <c r="BT3261" s="722"/>
      <c r="BU3261" s="722"/>
      <c r="BV3261" s="722"/>
      <c r="BW3261" s="722"/>
      <c r="BX3261" s="722"/>
      <c r="BY3261" s="722"/>
      <c r="BZ3261" s="722"/>
      <c r="CA3261" s="722"/>
      <c r="CB3261" s="722"/>
      <c r="CC3261" s="722"/>
      <c r="CD3261" s="722"/>
      <c r="CE3261" s="722"/>
      <c r="CF3261" s="722"/>
      <c r="CG3261" s="722"/>
      <c r="CH3261" s="722"/>
      <c r="CI3261" s="722"/>
      <c r="CJ3261" s="722"/>
      <c r="CK3261" s="722"/>
      <c r="CL3261" s="722"/>
      <c r="CM3261" s="722"/>
      <c r="CN3261" s="722"/>
      <c r="CO3261" s="722"/>
      <c r="CP3261" s="722"/>
      <c r="CQ3261" s="722"/>
      <c r="CR3261" s="722"/>
      <c r="CS3261" s="722"/>
    </row>
    <row r="3262" spans="1:97" s="1376" customFormat="1">
      <c r="A3262" s="722"/>
      <c r="B3262" s="722"/>
      <c r="C3262" s="722"/>
      <c r="D3262" s="722"/>
      <c r="E3262" s="722"/>
      <c r="F3262" s="757"/>
      <c r="G3262" s="757"/>
      <c r="H3262" s="757"/>
      <c r="I3262" s="757"/>
      <c r="J3262" s="757"/>
      <c r="K3262" s="758"/>
      <c r="L3262" s="758"/>
      <c r="M3262" s="722"/>
      <c r="N3262" s="736"/>
      <c r="O3262" s="736"/>
      <c r="P3262" s="736"/>
      <c r="Q3262" s="736"/>
      <c r="R3262" s="736"/>
      <c r="S3262" s="736"/>
      <c r="T3262" s="736"/>
      <c r="U3262" s="736"/>
      <c r="BA3262" s="722"/>
      <c r="BB3262" s="722"/>
      <c r="BC3262" s="722"/>
      <c r="BD3262" s="722"/>
      <c r="BE3262" s="722"/>
      <c r="BF3262" s="722"/>
      <c r="BG3262" s="722"/>
      <c r="BH3262" s="722"/>
      <c r="BI3262" s="722"/>
      <c r="BJ3262" s="722"/>
      <c r="BK3262" s="722"/>
      <c r="BL3262" s="722"/>
      <c r="BM3262" s="722"/>
      <c r="BN3262" s="722"/>
      <c r="BO3262" s="722"/>
      <c r="BP3262" s="722"/>
      <c r="BQ3262" s="722"/>
      <c r="BR3262" s="722"/>
      <c r="BS3262" s="722"/>
      <c r="BT3262" s="722"/>
      <c r="BU3262" s="722"/>
      <c r="BV3262" s="722"/>
      <c r="BW3262" s="722"/>
      <c r="BX3262" s="722"/>
      <c r="BY3262" s="722"/>
      <c r="BZ3262" s="722"/>
      <c r="CA3262" s="722"/>
      <c r="CB3262" s="722"/>
      <c r="CC3262" s="722"/>
      <c r="CD3262" s="722"/>
      <c r="CE3262" s="722"/>
      <c r="CF3262" s="722"/>
      <c r="CG3262" s="722"/>
      <c r="CH3262" s="722"/>
      <c r="CI3262" s="722"/>
      <c r="CJ3262" s="722"/>
      <c r="CK3262" s="722"/>
      <c r="CL3262" s="722"/>
      <c r="CM3262" s="722"/>
      <c r="CN3262" s="722"/>
      <c r="CO3262" s="722"/>
      <c r="CP3262" s="722"/>
      <c r="CQ3262" s="722"/>
      <c r="CR3262" s="722"/>
      <c r="CS3262" s="722"/>
    </row>
    <row r="3263" spans="1:97" s="1376" customFormat="1">
      <c r="A3263" s="722"/>
      <c r="B3263" s="722"/>
      <c r="C3263" s="722"/>
      <c r="D3263" s="722"/>
      <c r="E3263" s="722"/>
      <c r="F3263" s="757"/>
      <c r="G3263" s="757"/>
      <c r="H3263" s="757"/>
      <c r="I3263" s="757"/>
      <c r="J3263" s="757"/>
      <c r="K3263" s="758"/>
      <c r="L3263" s="758"/>
      <c r="M3263" s="722"/>
      <c r="N3263" s="736"/>
      <c r="O3263" s="736"/>
      <c r="P3263" s="736"/>
      <c r="Q3263" s="736"/>
      <c r="R3263" s="736"/>
      <c r="S3263" s="736"/>
      <c r="T3263" s="736"/>
      <c r="U3263" s="736"/>
      <c r="BA3263" s="722"/>
      <c r="BB3263" s="722"/>
      <c r="BC3263" s="722"/>
      <c r="BD3263" s="722"/>
      <c r="BE3263" s="722"/>
      <c r="BF3263" s="722"/>
      <c r="BG3263" s="722"/>
      <c r="BH3263" s="722"/>
      <c r="BI3263" s="722"/>
      <c r="BJ3263" s="722"/>
      <c r="BK3263" s="722"/>
      <c r="BL3263" s="722"/>
      <c r="BM3263" s="722"/>
      <c r="BN3263" s="722"/>
      <c r="BO3263" s="722"/>
      <c r="BP3263" s="722"/>
      <c r="BQ3263" s="722"/>
      <c r="BR3263" s="722"/>
      <c r="BS3263" s="722"/>
      <c r="BT3263" s="722"/>
      <c r="BU3263" s="722"/>
      <c r="BV3263" s="722"/>
      <c r="BW3263" s="722"/>
      <c r="BX3263" s="722"/>
      <c r="BY3263" s="722"/>
      <c r="BZ3263" s="722"/>
      <c r="CA3263" s="722"/>
      <c r="CB3263" s="722"/>
      <c r="CC3263" s="722"/>
      <c r="CD3263" s="722"/>
      <c r="CE3263" s="722"/>
      <c r="CF3263" s="722"/>
      <c r="CG3263" s="722"/>
      <c r="CH3263" s="722"/>
      <c r="CI3263" s="722"/>
      <c r="CJ3263" s="722"/>
      <c r="CK3263" s="722"/>
      <c r="CL3263" s="722"/>
      <c r="CM3263" s="722"/>
      <c r="CN3263" s="722"/>
      <c r="CO3263" s="722"/>
      <c r="CP3263" s="722"/>
      <c r="CQ3263" s="722"/>
      <c r="CR3263" s="722"/>
      <c r="CS3263" s="722"/>
    </row>
    <row r="3264" spans="1:97" s="1376" customFormat="1">
      <c r="A3264" s="722"/>
      <c r="B3264" s="722"/>
      <c r="C3264" s="722"/>
      <c r="D3264" s="722"/>
      <c r="E3264" s="722"/>
      <c r="F3264" s="757"/>
      <c r="G3264" s="757"/>
      <c r="H3264" s="757"/>
      <c r="I3264" s="757"/>
      <c r="J3264" s="757"/>
      <c r="K3264" s="758"/>
      <c r="L3264" s="758"/>
      <c r="M3264" s="722"/>
      <c r="N3264" s="736"/>
      <c r="O3264" s="736"/>
      <c r="P3264" s="736"/>
      <c r="Q3264" s="736"/>
      <c r="R3264" s="736"/>
      <c r="S3264" s="736"/>
      <c r="T3264" s="736"/>
      <c r="U3264" s="736"/>
      <c r="BA3264" s="722"/>
      <c r="BB3264" s="722"/>
      <c r="BC3264" s="722"/>
      <c r="BD3264" s="722"/>
      <c r="BE3264" s="722"/>
      <c r="BF3264" s="722"/>
      <c r="BG3264" s="722"/>
      <c r="BH3264" s="722"/>
      <c r="BI3264" s="722"/>
      <c r="BJ3264" s="722"/>
      <c r="BK3264" s="722"/>
      <c r="BL3264" s="722"/>
      <c r="BM3264" s="722"/>
      <c r="BN3264" s="722"/>
      <c r="BO3264" s="722"/>
      <c r="BP3264" s="722"/>
      <c r="BQ3264" s="722"/>
      <c r="BR3264" s="722"/>
      <c r="BS3264" s="722"/>
      <c r="BT3264" s="722"/>
      <c r="BU3264" s="722"/>
      <c r="BV3264" s="722"/>
      <c r="BW3264" s="722"/>
      <c r="BX3264" s="722"/>
      <c r="BY3264" s="722"/>
      <c r="BZ3264" s="722"/>
      <c r="CA3264" s="722"/>
      <c r="CB3264" s="722"/>
      <c r="CC3264" s="722"/>
      <c r="CD3264" s="722"/>
      <c r="CE3264" s="722"/>
      <c r="CF3264" s="722"/>
      <c r="CG3264" s="722"/>
      <c r="CH3264" s="722"/>
      <c r="CI3264" s="722"/>
      <c r="CJ3264" s="722"/>
      <c r="CK3264" s="722"/>
      <c r="CL3264" s="722"/>
      <c r="CM3264" s="722"/>
      <c r="CN3264" s="722"/>
      <c r="CO3264" s="722"/>
      <c r="CP3264" s="722"/>
      <c r="CQ3264" s="722"/>
      <c r="CR3264" s="722"/>
      <c r="CS3264" s="722"/>
    </row>
    <row r="3265" spans="1:97" s="1376" customFormat="1">
      <c r="A3265" s="722"/>
      <c r="B3265" s="722"/>
      <c r="C3265" s="722"/>
      <c r="D3265" s="722"/>
      <c r="E3265" s="722"/>
      <c r="F3265" s="757"/>
      <c r="G3265" s="757"/>
      <c r="H3265" s="757"/>
      <c r="I3265" s="757"/>
      <c r="J3265" s="757"/>
      <c r="K3265" s="758"/>
      <c r="L3265" s="758"/>
      <c r="M3265" s="722"/>
      <c r="N3265" s="736"/>
      <c r="O3265" s="736"/>
      <c r="P3265" s="736"/>
      <c r="Q3265" s="736"/>
      <c r="R3265" s="736"/>
      <c r="S3265" s="736"/>
      <c r="T3265" s="736"/>
      <c r="U3265" s="736"/>
      <c r="BA3265" s="722"/>
      <c r="BB3265" s="722"/>
      <c r="BC3265" s="722"/>
      <c r="BD3265" s="722"/>
      <c r="BE3265" s="722"/>
      <c r="BF3265" s="722"/>
      <c r="BG3265" s="722"/>
      <c r="BH3265" s="722"/>
      <c r="BI3265" s="722"/>
      <c r="BJ3265" s="722"/>
      <c r="BK3265" s="722"/>
      <c r="BL3265" s="722"/>
      <c r="BM3265" s="722"/>
      <c r="BN3265" s="722"/>
      <c r="BO3265" s="722"/>
      <c r="BP3265" s="722"/>
      <c r="BQ3265" s="722"/>
      <c r="BR3265" s="722"/>
      <c r="BS3265" s="722"/>
      <c r="BT3265" s="722"/>
      <c r="BU3265" s="722"/>
      <c r="BV3265" s="722"/>
      <c r="BW3265" s="722"/>
      <c r="BX3265" s="722"/>
      <c r="BY3265" s="722"/>
      <c r="BZ3265" s="722"/>
      <c r="CA3265" s="722"/>
      <c r="CB3265" s="722"/>
      <c r="CC3265" s="722"/>
      <c r="CD3265" s="722"/>
      <c r="CE3265" s="722"/>
      <c r="CF3265" s="722"/>
      <c r="CG3265" s="722"/>
      <c r="CH3265" s="722"/>
      <c r="CI3265" s="722"/>
      <c r="CJ3265" s="722"/>
      <c r="CK3265" s="722"/>
      <c r="CL3265" s="722"/>
      <c r="CM3265" s="722"/>
      <c r="CN3265" s="722"/>
      <c r="CO3265" s="722"/>
      <c r="CP3265" s="722"/>
      <c r="CQ3265" s="722"/>
      <c r="CR3265" s="722"/>
      <c r="CS3265" s="722"/>
    </row>
    <row r="3266" spans="1:97" s="1376" customFormat="1">
      <c r="A3266" s="722"/>
      <c r="B3266" s="722"/>
      <c r="C3266" s="722"/>
      <c r="D3266" s="722"/>
      <c r="E3266" s="722"/>
      <c r="F3266" s="757"/>
      <c r="G3266" s="757"/>
      <c r="H3266" s="757"/>
      <c r="I3266" s="757"/>
      <c r="J3266" s="757"/>
      <c r="K3266" s="758"/>
      <c r="L3266" s="758"/>
      <c r="M3266" s="722"/>
      <c r="N3266" s="736"/>
      <c r="O3266" s="736"/>
      <c r="P3266" s="736"/>
      <c r="Q3266" s="736"/>
      <c r="R3266" s="736"/>
      <c r="S3266" s="736"/>
      <c r="T3266" s="736"/>
      <c r="U3266" s="736"/>
      <c r="BA3266" s="722"/>
      <c r="BB3266" s="722"/>
      <c r="BC3266" s="722"/>
      <c r="BD3266" s="722"/>
      <c r="BE3266" s="722"/>
      <c r="BF3266" s="722"/>
      <c r="BG3266" s="722"/>
      <c r="BH3266" s="722"/>
      <c r="BI3266" s="722"/>
      <c r="BJ3266" s="722"/>
      <c r="BK3266" s="722"/>
      <c r="BL3266" s="722"/>
      <c r="BM3266" s="722"/>
      <c r="BN3266" s="722"/>
      <c r="BO3266" s="722"/>
      <c r="BP3266" s="722"/>
      <c r="BQ3266" s="722"/>
      <c r="BR3266" s="722"/>
      <c r="BS3266" s="722"/>
      <c r="BT3266" s="722"/>
      <c r="BU3266" s="722"/>
      <c r="BV3266" s="722"/>
      <c r="BW3266" s="722"/>
      <c r="BX3266" s="722"/>
      <c r="BY3266" s="722"/>
      <c r="BZ3266" s="722"/>
      <c r="CA3266" s="722"/>
      <c r="CB3266" s="722"/>
      <c r="CC3266" s="722"/>
      <c r="CD3266" s="722"/>
      <c r="CE3266" s="722"/>
      <c r="CF3266" s="722"/>
      <c r="CG3266" s="722"/>
      <c r="CH3266" s="722"/>
      <c r="CI3266" s="722"/>
      <c r="CJ3266" s="722"/>
      <c r="CK3266" s="722"/>
      <c r="CL3266" s="722"/>
      <c r="CM3266" s="722"/>
      <c r="CN3266" s="722"/>
      <c r="CO3266" s="722"/>
      <c r="CP3266" s="722"/>
      <c r="CQ3266" s="722"/>
      <c r="CR3266" s="722"/>
      <c r="CS3266" s="722"/>
    </row>
    <row r="3267" spans="1:97" s="1376" customFormat="1">
      <c r="A3267" s="722"/>
      <c r="B3267" s="722"/>
      <c r="C3267" s="722"/>
      <c r="D3267" s="722"/>
      <c r="E3267" s="722"/>
      <c r="F3267" s="757"/>
      <c r="G3267" s="757"/>
      <c r="H3267" s="757"/>
      <c r="I3267" s="757"/>
      <c r="J3267" s="757"/>
      <c r="K3267" s="758"/>
      <c r="L3267" s="758"/>
      <c r="M3267" s="722"/>
      <c r="N3267" s="736"/>
      <c r="O3267" s="736"/>
      <c r="P3267" s="736"/>
      <c r="Q3267" s="736"/>
      <c r="R3267" s="736"/>
      <c r="S3267" s="736"/>
      <c r="T3267" s="736"/>
      <c r="U3267" s="736"/>
      <c r="BA3267" s="722"/>
      <c r="BB3267" s="722"/>
      <c r="BC3267" s="722"/>
      <c r="BD3267" s="722"/>
      <c r="BE3267" s="722"/>
      <c r="BF3267" s="722"/>
      <c r="BG3267" s="722"/>
      <c r="BH3267" s="722"/>
      <c r="BI3267" s="722"/>
      <c r="BJ3267" s="722"/>
      <c r="BK3267" s="722"/>
      <c r="BL3267" s="722"/>
      <c r="BM3267" s="722"/>
      <c r="BN3267" s="722"/>
      <c r="BO3267" s="722"/>
      <c r="BP3267" s="722"/>
      <c r="BQ3267" s="722"/>
      <c r="BR3267" s="722"/>
      <c r="BS3267" s="722"/>
      <c r="BT3267" s="722"/>
      <c r="BU3267" s="722"/>
      <c r="BV3267" s="722"/>
      <c r="BW3267" s="722"/>
      <c r="BX3267" s="722"/>
      <c r="BY3267" s="722"/>
      <c r="BZ3267" s="722"/>
      <c r="CA3267" s="722"/>
      <c r="CB3267" s="722"/>
      <c r="CC3267" s="722"/>
      <c r="CD3267" s="722"/>
      <c r="CE3267" s="722"/>
      <c r="CF3267" s="722"/>
      <c r="CG3267" s="722"/>
      <c r="CH3267" s="722"/>
      <c r="CI3267" s="722"/>
      <c r="CJ3267" s="722"/>
      <c r="CK3267" s="722"/>
      <c r="CL3267" s="722"/>
      <c r="CM3267" s="722"/>
      <c r="CN3267" s="722"/>
      <c r="CO3267" s="722"/>
      <c r="CP3267" s="722"/>
      <c r="CQ3267" s="722"/>
      <c r="CR3267" s="722"/>
      <c r="CS3267" s="722"/>
    </row>
    <row r="3268" spans="1:97" s="1376" customFormat="1">
      <c r="A3268" s="722"/>
      <c r="B3268" s="722"/>
      <c r="C3268" s="722"/>
      <c r="D3268" s="722"/>
      <c r="E3268" s="722"/>
      <c r="F3268" s="757"/>
      <c r="G3268" s="757"/>
      <c r="H3268" s="757"/>
      <c r="I3268" s="757"/>
      <c r="J3268" s="757"/>
      <c r="K3268" s="758"/>
      <c r="L3268" s="758"/>
      <c r="M3268" s="722"/>
      <c r="N3268" s="736"/>
      <c r="O3268" s="736"/>
      <c r="P3268" s="736"/>
      <c r="Q3268" s="736"/>
      <c r="R3268" s="736"/>
      <c r="S3268" s="736"/>
      <c r="T3268" s="736"/>
      <c r="U3268" s="736"/>
      <c r="BA3268" s="722"/>
      <c r="BB3268" s="722"/>
      <c r="BC3268" s="722"/>
      <c r="BD3268" s="722"/>
      <c r="BE3268" s="722"/>
      <c r="BF3268" s="722"/>
      <c r="BG3268" s="722"/>
      <c r="BH3268" s="722"/>
      <c r="BI3268" s="722"/>
      <c r="BJ3268" s="722"/>
      <c r="BK3268" s="722"/>
      <c r="BL3268" s="722"/>
      <c r="BM3268" s="722"/>
      <c r="BN3268" s="722"/>
      <c r="BO3268" s="722"/>
      <c r="BP3268" s="722"/>
      <c r="BQ3268" s="722"/>
      <c r="BR3268" s="722"/>
      <c r="BS3268" s="722"/>
      <c r="BT3268" s="722"/>
      <c r="BU3268" s="722"/>
      <c r="BV3268" s="722"/>
      <c r="BW3268" s="722"/>
      <c r="BX3268" s="722"/>
      <c r="BY3268" s="722"/>
      <c r="BZ3268" s="722"/>
      <c r="CA3268" s="722"/>
      <c r="CB3268" s="722"/>
      <c r="CC3268" s="722"/>
      <c r="CD3268" s="722"/>
      <c r="CE3268" s="722"/>
      <c r="CF3268" s="722"/>
      <c r="CG3268" s="722"/>
      <c r="CH3268" s="722"/>
      <c r="CI3268" s="722"/>
      <c r="CJ3268" s="722"/>
      <c r="CK3268" s="722"/>
      <c r="CL3268" s="722"/>
      <c r="CM3268" s="722"/>
      <c r="CN3268" s="722"/>
      <c r="CO3268" s="722"/>
      <c r="CP3268" s="722"/>
      <c r="CQ3268" s="722"/>
      <c r="CR3268" s="722"/>
      <c r="CS3268" s="722"/>
    </row>
    <row r="3269" spans="1:97" s="1376" customFormat="1">
      <c r="A3269" s="722"/>
      <c r="B3269" s="722"/>
      <c r="C3269" s="722"/>
      <c r="D3269" s="722"/>
      <c r="E3269" s="722"/>
      <c r="F3269" s="757"/>
      <c r="G3269" s="757"/>
      <c r="H3269" s="757"/>
      <c r="I3269" s="757"/>
      <c r="J3269" s="757"/>
      <c r="K3269" s="758"/>
      <c r="L3269" s="758"/>
      <c r="M3269" s="722"/>
      <c r="N3269" s="736"/>
      <c r="O3269" s="736"/>
      <c r="P3269" s="736"/>
      <c r="Q3269" s="736"/>
      <c r="R3269" s="736"/>
      <c r="S3269" s="736"/>
      <c r="T3269" s="736"/>
      <c r="U3269" s="736"/>
      <c r="BA3269" s="722"/>
      <c r="BB3269" s="722"/>
      <c r="BC3269" s="722"/>
      <c r="BD3269" s="722"/>
      <c r="BE3269" s="722"/>
      <c r="BF3269" s="722"/>
      <c r="BG3269" s="722"/>
      <c r="BH3269" s="722"/>
      <c r="BI3269" s="722"/>
      <c r="BJ3269" s="722"/>
      <c r="BK3269" s="722"/>
      <c r="BL3269" s="722"/>
      <c r="BM3269" s="722"/>
      <c r="BN3269" s="722"/>
      <c r="BO3269" s="722"/>
      <c r="BP3269" s="722"/>
      <c r="BQ3269" s="722"/>
      <c r="BR3269" s="722"/>
      <c r="BS3269" s="722"/>
      <c r="BT3269" s="722"/>
      <c r="BU3269" s="722"/>
      <c r="BV3269" s="722"/>
      <c r="BW3269" s="722"/>
      <c r="BX3269" s="722"/>
      <c r="BY3269" s="722"/>
      <c r="BZ3269" s="722"/>
      <c r="CA3269" s="722"/>
      <c r="CB3269" s="722"/>
      <c r="CC3269" s="722"/>
      <c r="CD3269" s="722"/>
      <c r="CE3269" s="722"/>
      <c r="CF3269" s="722"/>
      <c r="CG3269" s="722"/>
      <c r="CH3269" s="722"/>
      <c r="CI3269" s="722"/>
      <c r="CJ3269" s="722"/>
      <c r="CK3269" s="722"/>
      <c r="CL3269" s="722"/>
      <c r="CM3269" s="722"/>
      <c r="CN3269" s="722"/>
      <c r="CO3269" s="722"/>
      <c r="CP3269" s="722"/>
      <c r="CQ3269" s="722"/>
      <c r="CR3269" s="722"/>
      <c r="CS3269" s="722"/>
    </row>
    <row r="3270" spans="1:97" s="1376" customFormat="1">
      <c r="A3270" s="722"/>
      <c r="B3270" s="722"/>
      <c r="C3270" s="722"/>
      <c r="D3270" s="722"/>
      <c r="E3270" s="722"/>
      <c r="F3270" s="757"/>
      <c r="G3270" s="757"/>
      <c r="H3270" s="757"/>
      <c r="I3270" s="757"/>
      <c r="J3270" s="757"/>
      <c r="K3270" s="758"/>
      <c r="L3270" s="758"/>
      <c r="M3270" s="722"/>
      <c r="N3270" s="736"/>
      <c r="O3270" s="736"/>
      <c r="P3270" s="736"/>
      <c r="Q3270" s="736"/>
      <c r="R3270" s="736"/>
      <c r="S3270" s="736"/>
      <c r="T3270" s="736"/>
      <c r="U3270" s="736"/>
      <c r="BA3270" s="722"/>
      <c r="BB3270" s="722"/>
      <c r="BC3270" s="722"/>
      <c r="BD3270" s="722"/>
      <c r="BE3270" s="722"/>
      <c r="BF3270" s="722"/>
      <c r="BG3270" s="722"/>
      <c r="BH3270" s="722"/>
      <c r="BI3270" s="722"/>
      <c r="BJ3270" s="722"/>
      <c r="BK3270" s="722"/>
      <c r="BL3270" s="722"/>
      <c r="BM3270" s="722"/>
      <c r="BN3270" s="722"/>
      <c r="BO3270" s="722"/>
      <c r="BP3270" s="722"/>
      <c r="BQ3270" s="722"/>
      <c r="BR3270" s="722"/>
      <c r="BS3270" s="722"/>
      <c r="BT3270" s="722"/>
      <c r="BU3270" s="722"/>
      <c r="BV3270" s="722"/>
      <c r="BW3270" s="722"/>
      <c r="BX3270" s="722"/>
      <c r="BY3270" s="722"/>
      <c r="BZ3270" s="722"/>
      <c r="CA3270" s="722"/>
      <c r="CB3270" s="722"/>
      <c r="CC3270" s="722"/>
      <c r="CD3270" s="722"/>
      <c r="CE3270" s="722"/>
      <c r="CF3270" s="722"/>
      <c r="CG3270" s="722"/>
      <c r="CH3270" s="722"/>
      <c r="CI3270" s="722"/>
      <c r="CJ3270" s="722"/>
      <c r="CK3270" s="722"/>
      <c r="CL3270" s="722"/>
      <c r="CM3270" s="722"/>
      <c r="CN3270" s="722"/>
      <c r="CO3270" s="722"/>
      <c r="CP3270" s="722"/>
      <c r="CQ3270" s="722"/>
      <c r="CR3270" s="722"/>
      <c r="CS3270" s="722"/>
    </row>
    <row r="3271" spans="1:97" s="1376" customFormat="1">
      <c r="A3271" s="722"/>
      <c r="B3271" s="722"/>
      <c r="C3271" s="722"/>
      <c r="D3271" s="722"/>
      <c r="E3271" s="722"/>
      <c r="F3271" s="757"/>
      <c r="G3271" s="757"/>
      <c r="H3271" s="757"/>
      <c r="I3271" s="757"/>
      <c r="J3271" s="757"/>
      <c r="K3271" s="758"/>
      <c r="L3271" s="758"/>
      <c r="M3271" s="722"/>
      <c r="N3271" s="736"/>
      <c r="O3271" s="736"/>
      <c r="P3271" s="736"/>
      <c r="Q3271" s="736"/>
      <c r="R3271" s="736"/>
      <c r="S3271" s="736"/>
      <c r="T3271" s="736"/>
      <c r="U3271" s="736"/>
      <c r="BA3271" s="722"/>
      <c r="BB3271" s="722"/>
      <c r="BC3271" s="722"/>
      <c r="BD3271" s="722"/>
      <c r="BE3271" s="722"/>
      <c r="BF3271" s="722"/>
      <c r="BG3271" s="722"/>
      <c r="BH3271" s="722"/>
      <c r="BI3271" s="722"/>
      <c r="BJ3271" s="722"/>
      <c r="BK3271" s="722"/>
      <c r="BL3271" s="722"/>
      <c r="BM3271" s="722"/>
      <c r="BN3271" s="722"/>
      <c r="BO3271" s="722"/>
      <c r="BP3271" s="722"/>
      <c r="BQ3271" s="722"/>
      <c r="BR3271" s="722"/>
      <c r="BS3271" s="722"/>
      <c r="BT3271" s="722"/>
      <c r="BU3271" s="722"/>
      <c r="BV3271" s="722"/>
      <c r="BW3271" s="722"/>
      <c r="BX3271" s="722"/>
      <c r="BY3271" s="722"/>
      <c r="BZ3271" s="722"/>
      <c r="CA3271" s="722"/>
      <c r="CB3271" s="722"/>
      <c r="CC3271" s="722"/>
      <c r="CD3271" s="722"/>
      <c r="CE3271" s="722"/>
      <c r="CF3271" s="722"/>
      <c r="CG3271" s="722"/>
      <c r="CH3271" s="722"/>
      <c r="CI3271" s="722"/>
      <c r="CJ3271" s="722"/>
      <c r="CK3271" s="722"/>
      <c r="CL3271" s="722"/>
      <c r="CM3271" s="722"/>
      <c r="CN3271" s="722"/>
      <c r="CO3271" s="722"/>
      <c r="CP3271" s="722"/>
      <c r="CQ3271" s="722"/>
      <c r="CR3271" s="722"/>
      <c r="CS3271" s="722"/>
    </row>
    <row r="3272" spans="1:97" s="1376" customFormat="1">
      <c r="A3272" s="722"/>
      <c r="B3272" s="722"/>
      <c r="C3272" s="722"/>
      <c r="D3272" s="722"/>
      <c r="E3272" s="722"/>
      <c r="F3272" s="757"/>
      <c r="G3272" s="757"/>
      <c r="H3272" s="757"/>
      <c r="I3272" s="757"/>
      <c r="J3272" s="757"/>
      <c r="K3272" s="758"/>
      <c r="L3272" s="758"/>
      <c r="M3272" s="722"/>
      <c r="N3272" s="736"/>
      <c r="O3272" s="736"/>
      <c r="P3272" s="736"/>
      <c r="Q3272" s="736"/>
      <c r="R3272" s="736"/>
      <c r="S3272" s="736"/>
      <c r="T3272" s="736"/>
      <c r="U3272" s="736"/>
      <c r="BA3272" s="722"/>
      <c r="BB3272" s="722"/>
      <c r="BC3272" s="722"/>
      <c r="BD3272" s="722"/>
      <c r="BE3272" s="722"/>
      <c r="BF3272" s="722"/>
      <c r="BG3272" s="722"/>
      <c r="BH3272" s="722"/>
      <c r="BI3272" s="722"/>
      <c r="BJ3272" s="722"/>
      <c r="BK3272" s="722"/>
      <c r="BL3272" s="722"/>
      <c r="BM3272" s="722"/>
      <c r="BN3272" s="722"/>
      <c r="BO3272" s="722"/>
      <c r="BP3272" s="722"/>
      <c r="BQ3272" s="722"/>
      <c r="BR3272" s="722"/>
      <c r="BS3272" s="722"/>
      <c r="BT3272" s="722"/>
      <c r="BU3272" s="722"/>
      <c r="BV3272" s="722"/>
      <c r="BW3272" s="722"/>
      <c r="BX3272" s="722"/>
      <c r="BY3272" s="722"/>
      <c r="BZ3272" s="722"/>
      <c r="CA3272" s="722"/>
      <c r="CB3272" s="722"/>
      <c r="CC3272" s="722"/>
      <c r="CD3272" s="722"/>
      <c r="CE3272" s="722"/>
      <c r="CF3272" s="722"/>
      <c r="CG3272" s="722"/>
      <c r="CH3272" s="722"/>
      <c r="CI3272" s="722"/>
      <c r="CJ3272" s="722"/>
      <c r="CK3272" s="722"/>
      <c r="CL3272" s="722"/>
      <c r="CM3272" s="722"/>
      <c r="CN3272" s="722"/>
      <c r="CO3272" s="722"/>
      <c r="CP3272" s="722"/>
      <c r="CQ3272" s="722"/>
      <c r="CR3272" s="722"/>
      <c r="CS3272" s="722"/>
    </row>
    <row r="3273" spans="1:97" s="1376" customFormat="1">
      <c r="A3273" s="722"/>
      <c r="B3273" s="722"/>
      <c r="C3273" s="722"/>
      <c r="D3273" s="722"/>
      <c r="E3273" s="722"/>
      <c r="F3273" s="757"/>
      <c r="G3273" s="757"/>
      <c r="H3273" s="757"/>
      <c r="I3273" s="757"/>
      <c r="J3273" s="757"/>
      <c r="K3273" s="758"/>
      <c r="L3273" s="758"/>
      <c r="M3273" s="722"/>
      <c r="N3273" s="736"/>
      <c r="O3273" s="736"/>
      <c r="P3273" s="736"/>
      <c r="Q3273" s="736"/>
      <c r="R3273" s="736"/>
      <c r="S3273" s="736"/>
      <c r="T3273" s="736"/>
      <c r="U3273" s="736"/>
      <c r="BA3273" s="722"/>
      <c r="BB3273" s="722"/>
      <c r="BC3273" s="722"/>
      <c r="BD3273" s="722"/>
      <c r="BE3273" s="722"/>
      <c r="BF3273" s="722"/>
      <c r="BG3273" s="722"/>
      <c r="BH3273" s="722"/>
      <c r="BI3273" s="722"/>
      <c r="BJ3273" s="722"/>
      <c r="BK3273" s="722"/>
      <c r="BL3273" s="722"/>
      <c r="BM3273" s="722"/>
      <c r="BN3273" s="722"/>
      <c r="BO3273" s="722"/>
      <c r="BP3273" s="722"/>
      <c r="BQ3273" s="722"/>
      <c r="BR3273" s="722"/>
      <c r="BS3273" s="722"/>
      <c r="BT3273" s="722"/>
      <c r="BU3273" s="722"/>
      <c r="BV3273" s="722"/>
      <c r="BW3273" s="722"/>
      <c r="BX3273" s="722"/>
      <c r="BY3273" s="722"/>
      <c r="BZ3273" s="722"/>
      <c r="CA3273" s="722"/>
      <c r="CB3273" s="722"/>
      <c r="CC3273" s="722"/>
      <c r="CD3273" s="722"/>
      <c r="CE3273" s="722"/>
      <c r="CF3273" s="722"/>
      <c r="CG3273" s="722"/>
      <c r="CH3273" s="722"/>
      <c r="CI3273" s="722"/>
      <c r="CJ3273" s="722"/>
      <c r="CK3273" s="722"/>
      <c r="CL3273" s="722"/>
      <c r="CM3273" s="722"/>
      <c r="CN3273" s="722"/>
      <c r="CO3273" s="722"/>
      <c r="CP3273" s="722"/>
      <c r="CQ3273" s="722"/>
      <c r="CR3273" s="722"/>
      <c r="CS3273" s="722"/>
    </row>
    <row r="3274" spans="1:97" s="1376" customFormat="1">
      <c r="A3274" s="722"/>
      <c r="B3274" s="722"/>
      <c r="C3274" s="722"/>
      <c r="D3274" s="722"/>
      <c r="E3274" s="722"/>
      <c r="F3274" s="757"/>
      <c r="G3274" s="757"/>
      <c r="H3274" s="757"/>
      <c r="I3274" s="757"/>
      <c r="J3274" s="757"/>
      <c r="K3274" s="758"/>
      <c r="L3274" s="758"/>
      <c r="M3274" s="722"/>
      <c r="N3274" s="736"/>
      <c r="O3274" s="736"/>
      <c r="P3274" s="736"/>
      <c r="Q3274" s="736"/>
      <c r="R3274" s="736"/>
      <c r="S3274" s="736"/>
      <c r="T3274" s="736"/>
      <c r="U3274" s="736"/>
      <c r="BA3274" s="722"/>
      <c r="BB3274" s="722"/>
      <c r="BC3274" s="722"/>
      <c r="BD3274" s="722"/>
      <c r="BE3274" s="722"/>
      <c r="BF3274" s="722"/>
      <c r="BG3274" s="722"/>
      <c r="BH3274" s="722"/>
      <c r="BI3274" s="722"/>
      <c r="BJ3274" s="722"/>
      <c r="BK3274" s="722"/>
      <c r="BL3274" s="722"/>
      <c r="BM3274" s="722"/>
      <c r="BN3274" s="722"/>
      <c r="BO3274" s="722"/>
      <c r="BP3274" s="722"/>
      <c r="BQ3274" s="722"/>
      <c r="BR3274" s="722"/>
      <c r="BS3274" s="722"/>
      <c r="BT3274" s="722"/>
      <c r="BU3274" s="722"/>
      <c r="BV3274" s="722"/>
      <c r="BW3274" s="722"/>
      <c r="BX3274" s="722"/>
      <c r="BY3274" s="722"/>
      <c r="BZ3274" s="722"/>
      <c r="CA3274" s="722"/>
      <c r="CB3274" s="722"/>
      <c r="CC3274" s="722"/>
      <c r="CD3274" s="722"/>
      <c r="CE3274" s="722"/>
      <c r="CF3274" s="722"/>
      <c r="CG3274" s="722"/>
      <c r="CH3274" s="722"/>
      <c r="CI3274" s="722"/>
      <c r="CJ3274" s="722"/>
      <c r="CK3274" s="722"/>
      <c r="CL3274" s="722"/>
      <c r="CM3274" s="722"/>
      <c r="CN3274" s="722"/>
      <c r="CO3274" s="722"/>
      <c r="CP3274" s="722"/>
      <c r="CQ3274" s="722"/>
      <c r="CR3274" s="722"/>
      <c r="CS3274" s="722"/>
    </row>
    <row r="3275" spans="1:97" s="1376" customFormat="1">
      <c r="A3275" s="722"/>
      <c r="B3275" s="722"/>
      <c r="C3275" s="722"/>
      <c r="D3275" s="722"/>
      <c r="E3275" s="722"/>
      <c r="F3275" s="757"/>
      <c r="G3275" s="757"/>
      <c r="H3275" s="757"/>
      <c r="I3275" s="757"/>
      <c r="J3275" s="757"/>
      <c r="K3275" s="758"/>
      <c r="L3275" s="758"/>
      <c r="M3275" s="722"/>
      <c r="N3275" s="736"/>
      <c r="O3275" s="736"/>
      <c r="P3275" s="736"/>
      <c r="Q3275" s="736"/>
      <c r="R3275" s="736"/>
      <c r="S3275" s="736"/>
      <c r="T3275" s="736"/>
      <c r="U3275" s="736"/>
      <c r="BA3275" s="722"/>
      <c r="BB3275" s="722"/>
      <c r="BC3275" s="722"/>
      <c r="BD3275" s="722"/>
      <c r="BE3275" s="722"/>
      <c r="BF3275" s="722"/>
      <c r="BG3275" s="722"/>
      <c r="BH3275" s="722"/>
      <c r="BI3275" s="722"/>
      <c r="BJ3275" s="722"/>
      <c r="BK3275" s="722"/>
      <c r="BL3275" s="722"/>
      <c r="BM3275" s="722"/>
      <c r="BN3275" s="722"/>
      <c r="BO3275" s="722"/>
      <c r="BP3275" s="722"/>
      <c r="BQ3275" s="722"/>
      <c r="BR3275" s="722"/>
      <c r="BS3275" s="722"/>
      <c r="BT3275" s="722"/>
      <c r="BU3275" s="722"/>
      <c r="BV3275" s="722"/>
      <c r="BW3275" s="722"/>
      <c r="BX3275" s="722"/>
      <c r="BY3275" s="722"/>
      <c r="BZ3275" s="722"/>
      <c r="CA3275" s="722"/>
      <c r="CB3275" s="722"/>
      <c r="CC3275" s="722"/>
      <c r="CD3275" s="722"/>
      <c r="CE3275" s="722"/>
      <c r="CF3275" s="722"/>
      <c r="CG3275" s="722"/>
      <c r="CH3275" s="722"/>
      <c r="CI3275" s="722"/>
      <c r="CJ3275" s="722"/>
      <c r="CK3275" s="722"/>
      <c r="CL3275" s="722"/>
      <c r="CM3275" s="722"/>
      <c r="CN3275" s="722"/>
      <c r="CO3275" s="722"/>
      <c r="CP3275" s="722"/>
      <c r="CQ3275" s="722"/>
      <c r="CR3275" s="722"/>
      <c r="CS3275" s="722"/>
    </row>
    <row r="3276" spans="1:97" s="1376" customFormat="1">
      <c r="A3276" s="722"/>
      <c r="B3276" s="722"/>
      <c r="C3276" s="722"/>
      <c r="D3276" s="722"/>
      <c r="E3276" s="722"/>
      <c r="F3276" s="757"/>
      <c r="G3276" s="757"/>
      <c r="H3276" s="757"/>
      <c r="I3276" s="757"/>
      <c r="J3276" s="757"/>
      <c r="K3276" s="758"/>
      <c r="L3276" s="758"/>
      <c r="M3276" s="722"/>
      <c r="N3276" s="736"/>
      <c r="O3276" s="736"/>
      <c r="P3276" s="736"/>
      <c r="Q3276" s="736"/>
      <c r="R3276" s="736"/>
      <c r="S3276" s="736"/>
      <c r="T3276" s="736"/>
      <c r="U3276" s="736"/>
      <c r="BA3276" s="722"/>
      <c r="BB3276" s="722"/>
      <c r="BC3276" s="722"/>
      <c r="BD3276" s="722"/>
      <c r="BE3276" s="722"/>
      <c r="BF3276" s="722"/>
      <c r="BG3276" s="722"/>
      <c r="BH3276" s="722"/>
      <c r="BI3276" s="722"/>
      <c r="BJ3276" s="722"/>
      <c r="BK3276" s="722"/>
      <c r="BL3276" s="722"/>
      <c r="BM3276" s="722"/>
      <c r="BN3276" s="722"/>
      <c r="BO3276" s="722"/>
      <c r="BP3276" s="722"/>
      <c r="BQ3276" s="722"/>
      <c r="BR3276" s="722"/>
      <c r="BS3276" s="722"/>
      <c r="BT3276" s="722"/>
      <c r="BU3276" s="722"/>
      <c r="BV3276" s="722"/>
      <c r="BW3276" s="722"/>
      <c r="BX3276" s="722"/>
      <c r="BY3276" s="722"/>
      <c r="BZ3276" s="722"/>
      <c r="CA3276" s="722"/>
      <c r="CB3276" s="722"/>
      <c r="CC3276" s="722"/>
      <c r="CD3276" s="722"/>
      <c r="CE3276" s="722"/>
      <c r="CF3276" s="722"/>
      <c r="CG3276" s="722"/>
      <c r="CH3276" s="722"/>
      <c r="CI3276" s="722"/>
      <c r="CJ3276" s="722"/>
      <c r="CK3276" s="722"/>
      <c r="CL3276" s="722"/>
      <c r="CM3276" s="722"/>
      <c r="CN3276" s="722"/>
      <c r="CO3276" s="722"/>
      <c r="CP3276" s="722"/>
      <c r="CQ3276" s="722"/>
      <c r="CR3276" s="722"/>
      <c r="CS3276" s="722"/>
    </row>
    <row r="3277" spans="1:97" s="1376" customFormat="1">
      <c r="A3277" s="722"/>
      <c r="B3277" s="722"/>
      <c r="C3277" s="722"/>
      <c r="D3277" s="722"/>
      <c r="E3277" s="722"/>
      <c r="F3277" s="757"/>
      <c r="G3277" s="757"/>
      <c r="H3277" s="757"/>
      <c r="I3277" s="757"/>
      <c r="J3277" s="757"/>
      <c r="K3277" s="758"/>
      <c r="L3277" s="758"/>
      <c r="M3277" s="722"/>
      <c r="N3277" s="736"/>
      <c r="O3277" s="736"/>
      <c r="P3277" s="736"/>
      <c r="Q3277" s="736"/>
      <c r="R3277" s="736"/>
      <c r="S3277" s="736"/>
      <c r="T3277" s="736"/>
      <c r="U3277" s="736"/>
      <c r="BA3277" s="722"/>
      <c r="BB3277" s="722"/>
      <c r="BC3277" s="722"/>
      <c r="BD3277" s="722"/>
      <c r="BE3277" s="722"/>
      <c r="BF3277" s="722"/>
      <c r="BG3277" s="722"/>
      <c r="BH3277" s="722"/>
      <c r="BI3277" s="722"/>
      <c r="BJ3277" s="722"/>
      <c r="BK3277" s="722"/>
      <c r="BL3277" s="722"/>
      <c r="BM3277" s="722"/>
      <c r="BN3277" s="722"/>
      <c r="BO3277" s="722"/>
      <c r="BP3277" s="722"/>
      <c r="BQ3277" s="722"/>
      <c r="BR3277" s="722"/>
      <c r="BS3277" s="722"/>
      <c r="BT3277" s="722"/>
      <c r="BU3277" s="722"/>
      <c r="BV3277" s="722"/>
      <c r="BW3277" s="722"/>
      <c r="BX3277" s="722"/>
      <c r="BY3277" s="722"/>
      <c r="BZ3277" s="722"/>
      <c r="CA3277" s="722"/>
      <c r="CB3277" s="722"/>
      <c r="CC3277" s="722"/>
      <c r="CD3277" s="722"/>
      <c r="CE3277" s="722"/>
      <c r="CF3277" s="722"/>
      <c r="CG3277" s="722"/>
      <c r="CH3277" s="722"/>
      <c r="CI3277" s="722"/>
      <c r="CJ3277" s="722"/>
      <c r="CK3277" s="722"/>
      <c r="CL3277" s="722"/>
      <c r="CM3277" s="722"/>
      <c r="CN3277" s="722"/>
      <c r="CO3277" s="722"/>
      <c r="CP3277" s="722"/>
      <c r="CQ3277" s="722"/>
      <c r="CR3277" s="722"/>
      <c r="CS3277" s="722"/>
    </row>
    <row r="3278" spans="1:97" s="1376" customFormat="1">
      <c r="A3278" s="722"/>
      <c r="B3278" s="722"/>
      <c r="C3278" s="722"/>
      <c r="D3278" s="722"/>
      <c r="E3278" s="722"/>
      <c r="F3278" s="757"/>
      <c r="G3278" s="757"/>
      <c r="H3278" s="757"/>
      <c r="I3278" s="757"/>
      <c r="J3278" s="757"/>
      <c r="K3278" s="758"/>
      <c r="L3278" s="758"/>
      <c r="M3278" s="722"/>
      <c r="N3278" s="736"/>
      <c r="O3278" s="736"/>
      <c r="P3278" s="736"/>
      <c r="Q3278" s="736"/>
      <c r="R3278" s="736"/>
      <c r="S3278" s="736"/>
      <c r="T3278" s="736"/>
      <c r="U3278" s="736"/>
      <c r="BA3278" s="722"/>
      <c r="BB3278" s="722"/>
      <c r="BC3278" s="722"/>
      <c r="BD3278" s="722"/>
      <c r="BE3278" s="722"/>
      <c r="BF3278" s="722"/>
      <c r="BG3278" s="722"/>
      <c r="BH3278" s="722"/>
      <c r="BI3278" s="722"/>
      <c r="BJ3278" s="722"/>
      <c r="BK3278" s="722"/>
      <c r="BL3278" s="722"/>
      <c r="BM3278" s="722"/>
      <c r="BN3278" s="722"/>
      <c r="BO3278" s="722"/>
      <c r="BP3278" s="722"/>
      <c r="BQ3278" s="722"/>
      <c r="BR3278" s="722"/>
      <c r="BS3278" s="722"/>
      <c r="BT3278" s="722"/>
      <c r="BU3278" s="722"/>
      <c r="BV3278" s="722"/>
      <c r="BW3278" s="722"/>
      <c r="BX3278" s="722"/>
      <c r="BY3278" s="722"/>
      <c r="BZ3278" s="722"/>
      <c r="CA3278" s="722"/>
      <c r="CB3278" s="722"/>
      <c r="CC3278" s="722"/>
      <c r="CD3278" s="722"/>
      <c r="CE3278" s="722"/>
      <c r="CF3278" s="722"/>
      <c r="CG3278" s="722"/>
      <c r="CH3278" s="722"/>
      <c r="CI3278" s="722"/>
      <c r="CJ3278" s="722"/>
      <c r="CK3278" s="722"/>
      <c r="CL3278" s="722"/>
      <c r="CM3278" s="722"/>
      <c r="CN3278" s="722"/>
      <c r="CO3278" s="722"/>
      <c r="CP3278" s="722"/>
      <c r="CQ3278" s="722"/>
      <c r="CR3278" s="722"/>
      <c r="CS3278" s="722"/>
    </row>
    <row r="3279" spans="1:97" s="1376" customFormat="1">
      <c r="A3279" s="722"/>
      <c r="B3279" s="722"/>
      <c r="C3279" s="722"/>
      <c r="D3279" s="722"/>
      <c r="E3279" s="722"/>
      <c r="F3279" s="757"/>
      <c r="G3279" s="757"/>
      <c r="H3279" s="757"/>
      <c r="I3279" s="757"/>
      <c r="J3279" s="757"/>
      <c r="K3279" s="758"/>
      <c r="L3279" s="758"/>
      <c r="M3279" s="722"/>
      <c r="N3279" s="736"/>
      <c r="O3279" s="736"/>
      <c r="P3279" s="736"/>
      <c r="Q3279" s="736"/>
      <c r="R3279" s="736"/>
      <c r="S3279" s="736"/>
      <c r="T3279" s="736"/>
      <c r="U3279" s="736"/>
      <c r="BA3279" s="722"/>
      <c r="BB3279" s="722"/>
      <c r="BC3279" s="722"/>
      <c r="BD3279" s="722"/>
      <c r="BE3279" s="722"/>
      <c r="BF3279" s="722"/>
      <c r="BG3279" s="722"/>
      <c r="BH3279" s="722"/>
      <c r="BI3279" s="722"/>
      <c r="BJ3279" s="722"/>
      <c r="BK3279" s="722"/>
      <c r="BL3279" s="722"/>
      <c r="BM3279" s="722"/>
      <c r="BN3279" s="722"/>
      <c r="BO3279" s="722"/>
      <c r="BP3279" s="722"/>
      <c r="BQ3279" s="722"/>
      <c r="BR3279" s="722"/>
      <c r="BS3279" s="722"/>
      <c r="BT3279" s="722"/>
      <c r="BU3279" s="722"/>
      <c r="BV3279" s="722"/>
      <c r="BW3279" s="722"/>
      <c r="BX3279" s="722"/>
      <c r="BY3279" s="722"/>
      <c r="BZ3279" s="722"/>
      <c r="CA3279" s="722"/>
      <c r="CB3279" s="722"/>
      <c r="CC3279" s="722"/>
      <c r="CD3279" s="722"/>
      <c r="CE3279" s="722"/>
      <c r="CF3279" s="722"/>
      <c r="CG3279" s="722"/>
      <c r="CH3279" s="722"/>
      <c r="CI3279" s="722"/>
      <c r="CJ3279" s="722"/>
      <c r="CK3279" s="722"/>
      <c r="CL3279" s="722"/>
      <c r="CM3279" s="722"/>
      <c r="CN3279" s="722"/>
      <c r="CO3279" s="722"/>
      <c r="CP3279" s="722"/>
      <c r="CQ3279" s="722"/>
      <c r="CR3279" s="722"/>
      <c r="CS3279" s="722"/>
    </row>
    <row r="3280" spans="1:97" s="1376" customFormat="1">
      <c r="A3280" s="722"/>
      <c r="B3280" s="722"/>
      <c r="C3280" s="722"/>
      <c r="D3280" s="722"/>
      <c r="E3280" s="722"/>
      <c r="F3280" s="757"/>
      <c r="G3280" s="757"/>
      <c r="H3280" s="757"/>
      <c r="I3280" s="757"/>
      <c r="J3280" s="757"/>
      <c r="K3280" s="758"/>
      <c r="L3280" s="758"/>
      <c r="M3280" s="722"/>
      <c r="N3280" s="736"/>
      <c r="O3280" s="736"/>
      <c r="P3280" s="736"/>
      <c r="Q3280" s="736"/>
      <c r="R3280" s="736"/>
      <c r="S3280" s="736"/>
      <c r="T3280" s="736"/>
      <c r="U3280" s="736"/>
      <c r="BA3280" s="722"/>
      <c r="BB3280" s="722"/>
      <c r="BC3280" s="722"/>
      <c r="BD3280" s="722"/>
      <c r="BE3280" s="722"/>
      <c r="BF3280" s="722"/>
      <c r="BG3280" s="722"/>
      <c r="BH3280" s="722"/>
      <c r="BI3280" s="722"/>
      <c r="BJ3280" s="722"/>
      <c r="BK3280" s="722"/>
      <c r="BL3280" s="722"/>
      <c r="BM3280" s="722"/>
      <c r="BN3280" s="722"/>
      <c r="BO3280" s="722"/>
      <c r="BP3280" s="722"/>
      <c r="BQ3280" s="722"/>
      <c r="BR3280" s="722"/>
      <c r="BS3280" s="722"/>
      <c r="BT3280" s="722"/>
      <c r="BU3280" s="722"/>
      <c r="BV3280" s="722"/>
      <c r="BW3280" s="722"/>
      <c r="BX3280" s="722"/>
      <c r="BY3280" s="722"/>
      <c r="BZ3280" s="722"/>
      <c r="CA3280" s="722"/>
      <c r="CB3280" s="722"/>
      <c r="CC3280" s="722"/>
      <c r="CD3280" s="722"/>
      <c r="CE3280" s="722"/>
      <c r="CF3280" s="722"/>
      <c r="CG3280" s="722"/>
      <c r="CH3280" s="722"/>
      <c r="CI3280" s="722"/>
      <c r="CJ3280" s="722"/>
      <c r="CK3280" s="722"/>
      <c r="CL3280" s="722"/>
      <c r="CM3280" s="722"/>
      <c r="CN3280" s="722"/>
      <c r="CO3280" s="722"/>
      <c r="CP3280" s="722"/>
      <c r="CQ3280" s="722"/>
      <c r="CR3280" s="722"/>
      <c r="CS3280" s="722"/>
    </row>
    <row r="3281" spans="1:97" s="1376" customFormat="1">
      <c r="A3281" s="722"/>
      <c r="B3281" s="722"/>
      <c r="C3281" s="722"/>
      <c r="D3281" s="722"/>
      <c r="E3281" s="722"/>
      <c r="F3281" s="757"/>
      <c r="G3281" s="757"/>
      <c r="H3281" s="757"/>
      <c r="I3281" s="757"/>
      <c r="J3281" s="757"/>
      <c r="K3281" s="758"/>
      <c r="L3281" s="758"/>
      <c r="M3281" s="722"/>
      <c r="N3281" s="736"/>
      <c r="O3281" s="736"/>
      <c r="P3281" s="736"/>
      <c r="Q3281" s="736"/>
      <c r="R3281" s="736"/>
      <c r="S3281" s="736"/>
      <c r="T3281" s="736"/>
      <c r="U3281" s="736"/>
      <c r="BA3281" s="722"/>
      <c r="BB3281" s="722"/>
      <c r="BC3281" s="722"/>
      <c r="BD3281" s="722"/>
      <c r="BE3281" s="722"/>
      <c r="BF3281" s="722"/>
      <c r="BG3281" s="722"/>
      <c r="BH3281" s="722"/>
      <c r="BI3281" s="722"/>
      <c r="BJ3281" s="722"/>
      <c r="BK3281" s="722"/>
      <c r="BL3281" s="722"/>
      <c r="BM3281" s="722"/>
      <c r="BN3281" s="722"/>
      <c r="BO3281" s="722"/>
      <c r="BP3281" s="722"/>
      <c r="BQ3281" s="722"/>
      <c r="BR3281" s="722"/>
      <c r="BS3281" s="722"/>
      <c r="BT3281" s="722"/>
      <c r="BU3281" s="722"/>
      <c r="BV3281" s="722"/>
      <c r="BW3281" s="722"/>
      <c r="BX3281" s="722"/>
      <c r="BY3281" s="722"/>
      <c r="BZ3281" s="722"/>
      <c r="CA3281" s="722"/>
      <c r="CB3281" s="722"/>
      <c r="CC3281" s="722"/>
      <c r="CD3281" s="722"/>
      <c r="CE3281" s="722"/>
      <c r="CF3281" s="722"/>
      <c r="CG3281" s="722"/>
      <c r="CH3281" s="722"/>
      <c r="CI3281" s="722"/>
      <c r="CJ3281" s="722"/>
      <c r="CK3281" s="722"/>
      <c r="CL3281" s="722"/>
      <c r="CM3281" s="722"/>
      <c r="CN3281" s="722"/>
      <c r="CO3281" s="722"/>
      <c r="CP3281" s="722"/>
      <c r="CQ3281" s="722"/>
      <c r="CR3281" s="722"/>
      <c r="CS3281" s="722"/>
    </row>
    <row r="3282" spans="1:97" s="1376" customFormat="1">
      <c r="A3282" s="722"/>
      <c r="B3282" s="722"/>
      <c r="C3282" s="722"/>
      <c r="D3282" s="722"/>
      <c r="E3282" s="722"/>
      <c r="F3282" s="757"/>
      <c r="G3282" s="757"/>
      <c r="H3282" s="757"/>
      <c r="I3282" s="757"/>
      <c r="J3282" s="757"/>
      <c r="K3282" s="758"/>
      <c r="L3282" s="758"/>
      <c r="M3282" s="722"/>
      <c r="N3282" s="736"/>
      <c r="O3282" s="736"/>
      <c r="P3282" s="736"/>
      <c r="Q3282" s="736"/>
      <c r="R3282" s="736"/>
      <c r="S3282" s="736"/>
      <c r="T3282" s="736"/>
      <c r="U3282" s="736"/>
      <c r="BA3282" s="722"/>
      <c r="BB3282" s="722"/>
      <c r="BC3282" s="722"/>
      <c r="BD3282" s="722"/>
      <c r="BE3282" s="722"/>
      <c r="BF3282" s="722"/>
      <c r="BG3282" s="722"/>
      <c r="BH3282" s="722"/>
      <c r="BI3282" s="722"/>
      <c r="BJ3282" s="722"/>
      <c r="BK3282" s="722"/>
      <c r="BL3282" s="722"/>
      <c r="BM3282" s="722"/>
      <c r="BN3282" s="722"/>
      <c r="BO3282" s="722"/>
      <c r="BP3282" s="722"/>
      <c r="BQ3282" s="722"/>
      <c r="BR3282" s="722"/>
      <c r="BS3282" s="722"/>
      <c r="BT3282" s="722"/>
      <c r="BU3282" s="722"/>
      <c r="BV3282" s="722"/>
      <c r="BW3282" s="722"/>
      <c r="BX3282" s="722"/>
      <c r="BY3282" s="722"/>
      <c r="BZ3282" s="722"/>
      <c r="CA3282" s="722"/>
      <c r="CB3282" s="722"/>
      <c r="CC3282" s="722"/>
      <c r="CD3282" s="722"/>
      <c r="CE3282" s="722"/>
      <c r="CF3282" s="722"/>
      <c r="CG3282" s="722"/>
      <c r="CH3282" s="722"/>
      <c r="CI3282" s="722"/>
      <c r="CJ3282" s="722"/>
      <c r="CK3282" s="722"/>
      <c r="CL3282" s="722"/>
      <c r="CM3282" s="722"/>
      <c r="CN3282" s="722"/>
      <c r="CO3282" s="722"/>
      <c r="CP3282" s="722"/>
      <c r="CQ3282" s="722"/>
      <c r="CR3282" s="722"/>
      <c r="CS3282" s="722"/>
    </row>
    <row r="3283" spans="1:97" s="1376" customFormat="1">
      <c r="A3283" s="722"/>
      <c r="B3283" s="722"/>
      <c r="C3283" s="722"/>
      <c r="D3283" s="722"/>
      <c r="E3283" s="722"/>
      <c r="F3283" s="757"/>
      <c r="G3283" s="757"/>
      <c r="H3283" s="757"/>
      <c r="I3283" s="757"/>
      <c r="J3283" s="757"/>
      <c r="K3283" s="758"/>
      <c r="L3283" s="758"/>
      <c r="M3283" s="722"/>
      <c r="N3283" s="736"/>
      <c r="O3283" s="736"/>
      <c r="P3283" s="736"/>
      <c r="Q3283" s="736"/>
      <c r="R3283" s="736"/>
      <c r="S3283" s="736"/>
      <c r="T3283" s="736"/>
      <c r="U3283" s="736"/>
      <c r="BA3283" s="722"/>
      <c r="BB3283" s="722"/>
      <c r="BC3283" s="722"/>
      <c r="BD3283" s="722"/>
      <c r="BE3283" s="722"/>
      <c r="BF3283" s="722"/>
      <c r="BG3283" s="722"/>
      <c r="BH3283" s="722"/>
      <c r="BI3283" s="722"/>
      <c r="BJ3283" s="722"/>
      <c r="BK3283" s="722"/>
      <c r="BL3283" s="722"/>
      <c r="BM3283" s="722"/>
      <c r="BN3283" s="722"/>
      <c r="BO3283" s="722"/>
      <c r="BP3283" s="722"/>
      <c r="BQ3283" s="722"/>
      <c r="BR3283" s="722"/>
      <c r="BS3283" s="722"/>
      <c r="BT3283" s="722"/>
      <c r="BU3283" s="722"/>
      <c r="BV3283" s="722"/>
      <c r="BW3283" s="722"/>
      <c r="BX3283" s="722"/>
      <c r="BY3283" s="722"/>
      <c r="BZ3283" s="722"/>
      <c r="CA3283" s="722"/>
      <c r="CB3283" s="722"/>
      <c r="CC3283" s="722"/>
      <c r="CD3283" s="722"/>
      <c r="CE3283" s="722"/>
      <c r="CF3283" s="722"/>
      <c r="CG3283" s="722"/>
      <c r="CH3283" s="722"/>
      <c r="CI3283" s="722"/>
      <c r="CJ3283" s="722"/>
      <c r="CK3283" s="722"/>
      <c r="CL3283" s="722"/>
      <c r="CM3283" s="722"/>
      <c r="CN3283" s="722"/>
      <c r="CO3283" s="722"/>
      <c r="CP3283" s="722"/>
      <c r="CQ3283" s="722"/>
      <c r="CR3283" s="722"/>
      <c r="CS3283" s="722"/>
    </row>
    <row r="3284" spans="1:97" s="1376" customFormat="1">
      <c r="A3284" s="722"/>
      <c r="B3284" s="722"/>
      <c r="C3284" s="722"/>
      <c r="D3284" s="722"/>
      <c r="E3284" s="722"/>
      <c r="F3284" s="757"/>
      <c r="G3284" s="757"/>
      <c r="H3284" s="757"/>
      <c r="I3284" s="757"/>
      <c r="J3284" s="757"/>
      <c r="K3284" s="758"/>
      <c r="L3284" s="758"/>
      <c r="M3284" s="722"/>
      <c r="N3284" s="736"/>
      <c r="O3284" s="736"/>
      <c r="P3284" s="736"/>
      <c r="Q3284" s="736"/>
      <c r="R3284" s="736"/>
      <c r="S3284" s="736"/>
      <c r="T3284" s="736"/>
      <c r="U3284" s="736"/>
      <c r="BA3284" s="722"/>
      <c r="BB3284" s="722"/>
      <c r="BC3284" s="722"/>
      <c r="BD3284" s="722"/>
      <c r="BE3284" s="722"/>
      <c r="BF3284" s="722"/>
      <c r="BG3284" s="722"/>
      <c r="BH3284" s="722"/>
      <c r="BI3284" s="722"/>
      <c r="BJ3284" s="722"/>
      <c r="BK3284" s="722"/>
      <c r="BL3284" s="722"/>
      <c r="BM3284" s="722"/>
      <c r="BN3284" s="722"/>
      <c r="BO3284" s="722"/>
      <c r="BP3284" s="722"/>
      <c r="BQ3284" s="722"/>
      <c r="BR3284" s="722"/>
      <c r="BS3284" s="722"/>
      <c r="BT3284" s="722"/>
      <c r="BU3284" s="722"/>
      <c r="BV3284" s="722"/>
      <c r="BW3284" s="722"/>
      <c r="BX3284" s="722"/>
      <c r="BY3284" s="722"/>
      <c r="BZ3284" s="722"/>
      <c r="CA3284" s="722"/>
      <c r="CB3284" s="722"/>
      <c r="CC3284" s="722"/>
      <c r="CD3284" s="722"/>
      <c r="CE3284" s="722"/>
      <c r="CF3284" s="722"/>
      <c r="CG3284" s="722"/>
      <c r="CH3284" s="722"/>
      <c r="CI3284" s="722"/>
      <c r="CJ3284" s="722"/>
      <c r="CK3284" s="722"/>
      <c r="CL3284" s="722"/>
      <c r="CM3284" s="722"/>
      <c r="CN3284" s="722"/>
      <c r="CO3284" s="722"/>
      <c r="CP3284" s="722"/>
      <c r="CQ3284" s="722"/>
      <c r="CR3284" s="722"/>
      <c r="CS3284" s="722"/>
    </row>
    <row r="3285" spans="1:97" s="1376" customFormat="1">
      <c r="A3285" s="722"/>
      <c r="B3285" s="722"/>
      <c r="C3285" s="722"/>
      <c r="D3285" s="722"/>
      <c r="E3285" s="722"/>
      <c r="F3285" s="757"/>
      <c r="G3285" s="757"/>
      <c r="H3285" s="757"/>
      <c r="I3285" s="757"/>
      <c r="J3285" s="757"/>
      <c r="K3285" s="758"/>
      <c r="L3285" s="758"/>
      <c r="M3285" s="722"/>
      <c r="N3285" s="736"/>
      <c r="O3285" s="736"/>
      <c r="P3285" s="736"/>
      <c r="Q3285" s="736"/>
      <c r="R3285" s="736"/>
      <c r="S3285" s="736"/>
      <c r="T3285" s="736"/>
      <c r="U3285" s="736"/>
      <c r="BA3285" s="722"/>
      <c r="BB3285" s="722"/>
      <c r="BC3285" s="722"/>
      <c r="BD3285" s="722"/>
      <c r="BE3285" s="722"/>
      <c r="BF3285" s="722"/>
      <c r="BG3285" s="722"/>
      <c r="BH3285" s="722"/>
      <c r="BI3285" s="722"/>
      <c r="BJ3285" s="722"/>
      <c r="BK3285" s="722"/>
      <c r="BL3285" s="722"/>
      <c r="BM3285" s="722"/>
      <c r="BN3285" s="722"/>
      <c r="BO3285" s="722"/>
      <c r="BP3285" s="722"/>
      <c r="BQ3285" s="722"/>
      <c r="BR3285" s="722"/>
      <c r="BS3285" s="722"/>
      <c r="BT3285" s="722"/>
      <c r="BU3285" s="722"/>
      <c r="BV3285" s="722"/>
      <c r="BW3285" s="722"/>
      <c r="BX3285" s="722"/>
      <c r="BY3285" s="722"/>
      <c r="BZ3285" s="722"/>
      <c r="CA3285" s="722"/>
      <c r="CB3285" s="722"/>
      <c r="CC3285" s="722"/>
      <c r="CD3285" s="722"/>
      <c r="CE3285" s="722"/>
      <c r="CF3285" s="722"/>
      <c r="CG3285" s="722"/>
      <c r="CH3285" s="722"/>
      <c r="CI3285" s="722"/>
      <c r="CJ3285" s="722"/>
      <c r="CK3285" s="722"/>
      <c r="CL3285" s="722"/>
      <c r="CM3285" s="722"/>
      <c r="CN3285" s="722"/>
      <c r="CO3285" s="722"/>
      <c r="CP3285" s="722"/>
      <c r="CQ3285" s="722"/>
      <c r="CR3285" s="722"/>
      <c r="CS3285" s="722"/>
    </row>
    <row r="3286" spans="1:97" s="1376" customFormat="1">
      <c r="A3286" s="722"/>
      <c r="B3286" s="722"/>
      <c r="C3286" s="722"/>
      <c r="D3286" s="722"/>
      <c r="E3286" s="722"/>
      <c r="F3286" s="757"/>
      <c r="G3286" s="757"/>
      <c r="H3286" s="757"/>
      <c r="I3286" s="757"/>
      <c r="J3286" s="757"/>
      <c r="K3286" s="758"/>
      <c r="L3286" s="758"/>
      <c r="M3286" s="722"/>
      <c r="N3286" s="736"/>
      <c r="O3286" s="736"/>
      <c r="P3286" s="736"/>
      <c r="Q3286" s="736"/>
      <c r="R3286" s="736"/>
      <c r="S3286" s="736"/>
      <c r="T3286" s="736"/>
      <c r="U3286" s="736"/>
      <c r="BA3286" s="722"/>
      <c r="BB3286" s="722"/>
      <c r="BC3286" s="722"/>
      <c r="BD3286" s="722"/>
      <c r="BE3286" s="722"/>
      <c r="BF3286" s="722"/>
      <c r="BG3286" s="722"/>
      <c r="BH3286" s="722"/>
      <c r="BI3286" s="722"/>
      <c r="BJ3286" s="722"/>
      <c r="BK3286" s="722"/>
      <c r="BL3286" s="722"/>
      <c r="BM3286" s="722"/>
      <c r="BN3286" s="722"/>
      <c r="BO3286" s="722"/>
      <c r="BP3286" s="722"/>
      <c r="BQ3286" s="722"/>
      <c r="BR3286" s="722"/>
      <c r="BS3286" s="722"/>
      <c r="BT3286" s="722"/>
      <c r="BU3286" s="722"/>
      <c r="BV3286" s="722"/>
      <c r="BW3286" s="722"/>
      <c r="BX3286" s="722"/>
      <c r="BY3286" s="722"/>
      <c r="BZ3286" s="722"/>
      <c r="CA3286" s="722"/>
      <c r="CB3286" s="722"/>
      <c r="CC3286" s="722"/>
      <c r="CD3286" s="722"/>
      <c r="CE3286" s="722"/>
      <c r="CF3286" s="722"/>
      <c r="CG3286" s="722"/>
      <c r="CH3286" s="722"/>
      <c r="CI3286" s="722"/>
      <c r="CJ3286" s="722"/>
      <c r="CK3286" s="722"/>
      <c r="CL3286" s="722"/>
      <c r="CM3286" s="722"/>
      <c r="CN3286" s="722"/>
      <c r="CO3286" s="722"/>
      <c r="CP3286" s="722"/>
      <c r="CQ3286" s="722"/>
      <c r="CR3286" s="722"/>
      <c r="CS3286" s="722"/>
    </row>
    <row r="3287" spans="1:97" s="1376" customFormat="1">
      <c r="A3287" s="722"/>
      <c r="B3287" s="722"/>
      <c r="C3287" s="722"/>
      <c r="D3287" s="722"/>
      <c r="E3287" s="722"/>
      <c r="F3287" s="757"/>
      <c r="G3287" s="757"/>
      <c r="H3287" s="757"/>
      <c r="I3287" s="757"/>
      <c r="J3287" s="757"/>
      <c r="K3287" s="758"/>
      <c r="L3287" s="758"/>
      <c r="M3287" s="722"/>
      <c r="N3287" s="736"/>
      <c r="O3287" s="736"/>
      <c r="P3287" s="736"/>
      <c r="Q3287" s="736"/>
      <c r="R3287" s="736"/>
      <c r="S3287" s="736"/>
      <c r="T3287" s="736"/>
      <c r="U3287" s="736"/>
      <c r="BA3287" s="722"/>
      <c r="BB3287" s="722"/>
      <c r="BC3287" s="722"/>
      <c r="BD3287" s="722"/>
      <c r="BE3287" s="722"/>
      <c r="BF3287" s="722"/>
      <c r="BG3287" s="722"/>
      <c r="BH3287" s="722"/>
      <c r="BI3287" s="722"/>
      <c r="BJ3287" s="722"/>
      <c r="BK3287" s="722"/>
      <c r="BL3287" s="722"/>
      <c r="BM3287" s="722"/>
      <c r="BN3287" s="722"/>
      <c r="BO3287" s="722"/>
      <c r="BP3287" s="722"/>
      <c r="BQ3287" s="722"/>
      <c r="BR3287" s="722"/>
      <c r="BS3287" s="722"/>
      <c r="BT3287" s="722"/>
      <c r="BU3287" s="722"/>
      <c r="BV3287" s="722"/>
      <c r="BW3287" s="722"/>
      <c r="BX3287" s="722"/>
      <c r="BY3287" s="722"/>
      <c r="BZ3287" s="722"/>
      <c r="CA3287" s="722"/>
      <c r="CB3287" s="722"/>
      <c r="CC3287" s="722"/>
      <c r="CD3287" s="722"/>
      <c r="CE3287" s="722"/>
      <c r="CF3287" s="722"/>
      <c r="CG3287" s="722"/>
      <c r="CH3287" s="722"/>
      <c r="CI3287" s="722"/>
      <c r="CJ3287" s="722"/>
      <c r="CK3287" s="722"/>
      <c r="CL3287" s="722"/>
      <c r="CM3287" s="722"/>
      <c r="CN3287" s="722"/>
      <c r="CO3287" s="722"/>
      <c r="CP3287" s="722"/>
      <c r="CQ3287" s="722"/>
      <c r="CR3287" s="722"/>
      <c r="CS3287" s="722"/>
    </row>
    <row r="3288" spans="1:97" s="1376" customFormat="1">
      <c r="A3288" s="722"/>
      <c r="B3288" s="722"/>
      <c r="C3288" s="722"/>
      <c r="D3288" s="722"/>
      <c r="E3288" s="722"/>
      <c r="F3288" s="757"/>
      <c r="G3288" s="757"/>
      <c r="H3288" s="757"/>
      <c r="I3288" s="757"/>
      <c r="J3288" s="757"/>
      <c r="K3288" s="758"/>
      <c r="L3288" s="758"/>
      <c r="M3288" s="722"/>
      <c r="N3288" s="736"/>
      <c r="O3288" s="736"/>
      <c r="P3288" s="736"/>
      <c r="Q3288" s="736"/>
      <c r="R3288" s="736"/>
      <c r="S3288" s="736"/>
      <c r="T3288" s="736"/>
      <c r="U3288" s="736"/>
      <c r="BA3288" s="722"/>
      <c r="BB3288" s="722"/>
      <c r="BC3288" s="722"/>
      <c r="BD3288" s="722"/>
      <c r="BE3288" s="722"/>
      <c r="BF3288" s="722"/>
      <c r="BG3288" s="722"/>
      <c r="BH3288" s="722"/>
      <c r="BI3288" s="722"/>
      <c r="BJ3288" s="722"/>
      <c r="BK3288" s="722"/>
      <c r="BL3288" s="722"/>
      <c r="BM3288" s="722"/>
      <c r="BN3288" s="722"/>
      <c r="BO3288" s="722"/>
      <c r="BP3288" s="722"/>
      <c r="BQ3288" s="722"/>
      <c r="BR3288" s="722"/>
      <c r="BS3288" s="722"/>
      <c r="BT3288" s="722"/>
      <c r="BU3288" s="722"/>
      <c r="BV3288" s="722"/>
      <c r="BW3288" s="722"/>
      <c r="BX3288" s="722"/>
      <c r="BY3288" s="722"/>
      <c r="BZ3288" s="722"/>
      <c r="CA3288" s="722"/>
      <c r="CB3288" s="722"/>
      <c r="CC3288" s="722"/>
      <c r="CD3288" s="722"/>
      <c r="CE3288" s="722"/>
      <c r="CF3288" s="722"/>
      <c r="CG3288" s="722"/>
      <c r="CH3288" s="722"/>
      <c r="CI3288" s="722"/>
      <c r="CJ3288" s="722"/>
      <c r="CK3288" s="722"/>
      <c r="CL3288" s="722"/>
      <c r="CM3288" s="722"/>
      <c r="CN3288" s="722"/>
      <c r="CO3288" s="722"/>
      <c r="CP3288" s="722"/>
      <c r="CQ3288" s="722"/>
      <c r="CR3288" s="722"/>
      <c r="CS3288" s="722"/>
    </row>
    <row r="3289" spans="1:97" s="1376" customFormat="1">
      <c r="A3289" s="722"/>
      <c r="B3289" s="722"/>
      <c r="C3289" s="722"/>
      <c r="D3289" s="722"/>
      <c r="E3289" s="722"/>
      <c r="F3289" s="757"/>
      <c r="G3289" s="757"/>
      <c r="H3289" s="757"/>
      <c r="I3289" s="757"/>
      <c r="J3289" s="757"/>
      <c r="K3289" s="758"/>
      <c r="L3289" s="758"/>
      <c r="M3289" s="722"/>
      <c r="N3289" s="736"/>
      <c r="O3289" s="736"/>
      <c r="P3289" s="736"/>
      <c r="Q3289" s="736"/>
      <c r="R3289" s="736"/>
      <c r="S3289" s="736"/>
      <c r="T3289" s="736"/>
      <c r="U3289" s="736"/>
      <c r="BA3289" s="722"/>
      <c r="BB3289" s="722"/>
      <c r="BC3289" s="722"/>
      <c r="BD3289" s="722"/>
      <c r="BE3289" s="722"/>
      <c r="BF3289" s="722"/>
      <c r="BG3289" s="722"/>
      <c r="BH3289" s="722"/>
      <c r="BI3289" s="722"/>
      <c r="BJ3289" s="722"/>
      <c r="BK3289" s="722"/>
      <c r="BL3289" s="722"/>
      <c r="BM3289" s="722"/>
      <c r="BN3289" s="722"/>
      <c r="BO3289" s="722"/>
      <c r="BP3289" s="722"/>
      <c r="BQ3289" s="722"/>
      <c r="BR3289" s="722"/>
      <c r="BS3289" s="722"/>
      <c r="BT3289" s="722"/>
      <c r="BU3289" s="722"/>
      <c r="BV3289" s="722"/>
      <c r="BW3289" s="722"/>
      <c r="BX3289" s="722"/>
      <c r="BY3289" s="722"/>
      <c r="BZ3289" s="722"/>
      <c r="CA3289" s="722"/>
      <c r="CB3289" s="722"/>
      <c r="CC3289" s="722"/>
      <c r="CD3289" s="722"/>
      <c r="CE3289" s="722"/>
      <c r="CF3289" s="722"/>
      <c r="CG3289" s="722"/>
      <c r="CH3289" s="722"/>
      <c r="CI3289" s="722"/>
      <c r="CJ3289" s="722"/>
      <c r="CK3289" s="722"/>
      <c r="CL3289" s="722"/>
      <c r="CM3289" s="722"/>
      <c r="CN3289" s="722"/>
      <c r="CO3289" s="722"/>
      <c r="CP3289" s="722"/>
      <c r="CQ3289" s="722"/>
      <c r="CR3289" s="722"/>
      <c r="CS3289" s="722"/>
    </row>
    <row r="3290" spans="1:97" s="1376" customFormat="1">
      <c r="A3290" s="722"/>
      <c r="B3290" s="722"/>
      <c r="C3290" s="722"/>
      <c r="D3290" s="722"/>
      <c r="E3290" s="722"/>
      <c r="F3290" s="757"/>
      <c r="G3290" s="757"/>
      <c r="H3290" s="757"/>
      <c r="I3290" s="757"/>
      <c r="J3290" s="757"/>
      <c r="K3290" s="758"/>
      <c r="L3290" s="758"/>
      <c r="M3290" s="722"/>
      <c r="N3290" s="736"/>
      <c r="O3290" s="736"/>
      <c r="P3290" s="736"/>
      <c r="Q3290" s="736"/>
      <c r="R3290" s="736"/>
      <c r="S3290" s="736"/>
      <c r="T3290" s="736"/>
      <c r="U3290" s="736"/>
      <c r="BA3290" s="722"/>
      <c r="BB3290" s="722"/>
      <c r="BC3290" s="722"/>
      <c r="BD3290" s="722"/>
      <c r="BE3290" s="722"/>
      <c r="BF3290" s="722"/>
      <c r="BG3290" s="722"/>
      <c r="BH3290" s="722"/>
      <c r="BI3290" s="722"/>
      <c r="BJ3290" s="722"/>
      <c r="BK3290" s="722"/>
      <c r="BL3290" s="722"/>
      <c r="BM3290" s="722"/>
      <c r="BN3290" s="722"/>
      <c r="BO3290" s="722"/>
      <c r="BP3290" s="722"/>
      <c r="BQ3290" s="722"/>
      <c r="BR3290" s="722"/>
      <c r="BS3290" s="722"/>
      <c r="BT3290" s="722"/>
      <c r="BU3290" s="722"/>
      <c r="BV3290" s="722"/>
      <c r="BW3290" s="722"/>
      <c r="BX3290" s="722"/>
      <c r="BY3290" s="722"/>
      <c r="BZ3290" s="722"/>
      <c r="CA3290" s="722"/>
      <c r="CB3290" s="722"/>
      <c r="CC3290" s="722"/>
      <c r="CD3290" s="722"/>
      <c r="CE3290" s="722"/>
      <c r="CF3290" s="722"/>
      <c r="CG3290" s="722"/>
      <c r="CH3290" s="722"/>
      <c r="CI3290" s="722"/>
      <c r="CJ3290" s="722"/>
      <c r="CK3290" s="722"/>
      <c r="CL3290" s="722"/>
      <c r="CM3290" s="722"/>
      <c r="CN3290" s="722"/>
      <c r="CO3290" s="722"/>
      <c r="CP3290" s="722"/>
      <c r="CQ3290" s="722"/>
      <c r="CR3290" s="722"/>
      <c r="CS3290" s="722"/>
    </row>
    <row r="3291" spans="1:97" s="1376" customFormat="1">
      <c r="A3291" s="722"/>
      <c r="B3291" s="722"/>
      <c r="C3291" s="722"/>
      <c r="D3291" s="722"/>
      <c r="E3291" s="722"/>
      <c r="F3291" s="757"/>
      <c r="G3291" s="757"/>
      <c r="H3291" s="757"/>
      <c r="I3291" s="757"/>
      <c r="J3291" s="757"/>
      <c r="K3291" s="758"/>
      <c r="L3291" s="758"/>
      <c r="M3291" s="722"/>
      <c r="N3291" s="736"/>
      <c r="O3291" s="736"/>
      <c r="P3291" s="736"/>
      <c r="Q3291" s="736"/>
      <c r="R3291" s="736"/>
      <c r="S3291" s="736"/>
      <c r="T3291" s="736"/>
      <c r="U3291" s="736"/>
      <c r="BA3291" s="722"/>
      <c r="BB3291" s="722"/>
      <c r="BC3291" s="722"/>
      <c r="BD3291" s="722"/>
      <c r="BE3291" s="722"/>
      <c r="BF3291" s="722"/>
      <c r="BG3291" s="722"/>
      <c r="BH3291" s="722"/>
      <c r="BI3291" s="722"/>
      <c r="BJ3291" s="722"/>
      <c r="BK3291" s="722"/>
      <c r="BL3291" s="722"/>
      <c r="BM3291" s="722"/>
      <c r="BN3291" s="722"/>
      <c r="BO3291" s="722"/>
      <c r="BP3291" s="722"/>
      <c r="BQ3291" s="722"/>
      <c r="BR3291" s="722"/>
      <c r="BS3291" s="722"/>
      <c r="BT3291" s="722"/>
      <c r="BU3291" s="722"/>
      <c r="BV3291" s="722"/>
      <c r="BW3291" s="722"/>
      <c r="BX3291" s="722"/>
      <c r="BY3291" s="722"/>
      <c r="BZ3291" s="722"/>
      <c r="CA3291" s="722"/>
      <c r="CB3291" s="722"/>
      <c r="CC3291" s="722"/>
      <c r="CD3291" s="722"/>
      <c r="CE3291" s="722"/>
      <c r="CF3291" s="722"/>
      <c r="CG3291" s="722"/>
      <c r="CH3291" s="722"/>
      <c r="CI3291" s="722"/>
      <c r="CJ3291" s="722"/>
      <c r="CK3291" s="722"/>
      <c r="CL3291" s="722"/>
      <c r="CM3291" s="722"/>
      <c r="CN3291" s="722"/>
      <c r="CO3291" s="722"/>
      <c r="CP3291" s="722"/>
      <c r="CQ3291" s="722"/>
      <c r="CR3291" s="722"/>
      <c r="CS3291" s="722"/>
    </row>
    <row r="3292" spans="1:97" s="1376" customFormat="1">
      <c r="A3292" s="722"/>
      <c r="B3292" s="722"/>
      <c r="C3292" s="722"/>
      <c r="D3292" s="722"/>
      <c r="E3292" s="722"/>
      <c r="F3292" s="757"/>
      <c r="G3292" s="757"/>
      <c r="H3292" s="757"/>
      <c r="I3292" s="757"/>
      <c r="J3292" s="757"/>
      <c r="K3292" s="758"/>
      <c r="L3292" s="758"/>
      <c r="M3292" s="722"/>
      <c r="N3292" s="736"/>
      <c r="O3292" s="736"/>
      <c r="P3292" s="736"/>
      <c r="Q3292" s="736"/>
      <c r="R3292" s="736"/>
      <c r="S3292" s="736"/>
      <c r="T3292" s="736"/>
      <c r="U3292" s="736"/>
      <c r="BA3292" s="722"/>
      <c r="BB3292" s="722"/>
      <c r="BC3292" s="722"/>
      <c r="BD3292" s="722"/>
      <c r="BE3292" s="722"/>
      <c r="BF3292" s="722"/>
      <c r="BG3292" s="722"/>
      <c r="BH3292" s="722"/>
      <c r="BI3292" s="722"/>
      <c r="BJ3292" s="722"/>
      <c r="BK3292" s="722"/>
      <c r="BL3292" s="722"/>
      <c r="BM3292" s="722"/>
      <c r="BN3292" s="722"/>
      <c r="BO3292" s="722"/>
      <c r="BP3292" s="722"/>
      <c r="BQ3292" s="722"/>
      <c r="BR3292" s="722"/>
      <c r="BS3292" s="722"/>
      <c r="BT3292" s="722"/>
      <c r="BU3292" s="722"/>
      <c r="BV3292" s="722"/>
      <c r="BW3292" s="722"/>
      <c r="BX3292" s="722"/>
      <c r="BY3292" s="722"/>
      <c r="BZ3292" s="722"/>
      <c r="CA3292" s="722"/>
      <c r="CB3292" s="722"/>
      <c r="CC3292" s="722"/>
      <c r="CD3292" s="722"/>
      <c r="CE3292" s="722"/>
      <c r="CF3292" s="722"/>
      <c r="CG3292" s="722"/>
      <c r="CH3292" s="722"/>
      <c r="CI3292" s="722"/>
      <c r="CJ3292" s="722"/>
      <c r="CK3292" s="722"/>
      <c r="CL3292" s="722"/>
      <c r="CM3292" s="722"/>
      <c r="CN3292" s="722"/>
      <c r="CO3292" s="722"/>
      <c r="CP3292" s="722"/>
      <c r="CQ3292" s="722"/>
      <c r="CR3292" s="722"/>
      <c r="CS3292" s="722"/>
    </row>
    <row r="3293" spans="1:97" s="1376" customFormat="1">
      <c r="A3293" s="722"/>
      <c r="B3293" s="722"/>
      <c r="C3293" s="722"/>
      <c r="D3293" s="722"/>
      <c r="E3293" s="722"/>
      <c r="F3293" s="757"/>
      <c r="G3293" s="757"/>
      <c r="H3293" s="757"/>
      <c r="I3293" s="757"/>
      <c r="J3293" s="757"/>
      <c r="K3293" s="758"/>
      <c r="L3293" s="758"/>
      <c r="M3293" s="722"/>
      <c r="N3293" s="736"/>
      <c r="O3293" s="736"/>
      <c r="P3293" s="736"/>
      <c r="Q3293" s="736"/>
      <c r="R3293" s="736"/>
      <c r="S3293" s="736"/>
      <c r="T3293" s="736"/>
      <c r="U3293" s="736"/>
      <c r="BA3293" s="722"/>
      <c r="BB3293" s="722"/>
      <c r="BC3293" s="722"/>
      <c r="BD3293" s="722"/>
      <c r="BE3293" s="722"/>
      <c r="BF3293" s="722"/>
      <c r="BG3293" s="722"/>
      <c r="BH3293" s="722"/>
      <c r="BI3293" s="722"/>
      <c r="BJ3293" s="722"/>
      <c r="BK3293" s="722"/>
      <c r="BL3293" s="722"/>
      <c r="BM3293" s="722"/>
      <c r="BN3293" s="722"/>
      <c r="BO3293" s="722"/>
      <c r="BP3293" s="722"/>
      <c r="BQ3293" s="722"/>
      <c r="BR3293" s="722"/>
      <c r="BS3293" s="722"/>
      <c r="BT3293" s="722"/>
      <c r="BU3293" s="722"/>
      <c r="BV3293" s="722"/>
      <c r="BW3293" s="722"/>
      <c r="BX3293" s="722"/>
      <c r="BY3293" s="722"/>
      <c r="BZ3293" s="722"/>
      <c r="CA3293" s="722"/>
      <c r="CB3293" s="722"/>
      <c r="CC3293" s="722"/>
      <c r="CD3293" s="722"/>
      <c r="CE3293" s="722"/>
      <c r="CF3293" s="722"/>
      <c r="CG3293" s="722"/>
      <c r="CH3293" s="722"/>
      <c r="CI3293" s="722"/>
      <c r="CJ3293" s="722"/>
      <c r="CK3293" s="722"/>
      <c r="CL3293" s="722"/>
      <c r="CM3293" s="722"/>
      <c r="CN3293" s="722"/>
      <c r="CO3293" s="722"/>
      <c r="CP3293" s="722"/>
      <c r="CQ3293" s="722"/>
      <c r="CR3293" s="722"/>
      <c r="CS3293" s="722"/>
    </row>
    <row r="3294" spans="1:97" s="1376" customFormat="1">
      <c r="A3294" s="722"/>
      <c r="B3294" s="722"/>
      <c r="C3294" s="722"/>
      <c r="D3294" s="722"/>
      <c r="E3294" s="722"/>
      <c r="F3294" s="757"/>
      <c r="G3294" s="757"/>
      <c r="H3294" s="757"/>
      <c r="I3294" s="757"/>
      <c r="J3294" s="757"/>
      <c r="K3294" s="758"/>
      <c r="L3294" s="758"/>
      <c r="M3294" s="722"/>
      <c r="N3294" s="736"/>
      <c r="O3294" s="736"/>
      <c r="P3294" s="736"/>
      <c r="Q3294" s="736"/>
      <c r="R3294" s="736"/>
      <c r="S3294" s="736"/>
      <c r="T3294" s="736"/>
      <c r="U3294" s="736"/>
      <c r="BA3294" s="722"/>
      <c r="BB3294" s="722"/>
      <c r="BC3294" s="722"/>
      <c r="BD3294" s="722"/>
      <c r="BE3294" s="722"/>
      <c r="BF3294" s="722"/>
      <c r="BG3294" s="722"/>
      <c r="BH3294" s="722"/>
      <c r="BI3294" s="722"/>
      <c r="BJ3294" s="722"/>
      <c r="BK3294" s="722"/>
      <c r="BL3294" s="722"/>
      <c r="BM3294" s="722"/>
      <c r="BN3294" s="722"/>
      <c r="BO3294" s="722"/>
      <c r="BP3294" s="722"/>
      <c r="BQ3294" s="722"/>
      <c r="BR3294" s="722"/>
      <c r="BS3294" s="722"/>
      <c r="BT3294" s="722"/>
      <c r="BU3294" s="722"/>
      <c r="BV3294" s="722"/>
      <c r="BW3294" s="722"/>
      <c r="BX3294" s="722"/>
      <c r="BY3294" s="722"/>
      <c r="BZ3294" s="722"/>
      <c r="CA3294" s="722"/>
      <c r="CB3294" s="722"/>
      <c r="CC3294" s="722"/>
      <c r="CD3294" s="722"/>
      <c r="CE3294" s="722"/>
      <c r="CF3294" s="722"/>
      <c r="CG3294" s="722"/>
      <c r="CH3294" s="722"/>
      <c r="CI3294" s="722"/>
      <c r="CJ3294" s="722"/>
      <c r="CK3294" s="722"/>
      <c r="CL3294" s="722"/>
      <c r="CM3294" s="722"/>
      <c r="CN3294" s="722"/>
      <c r="CO3294" s="722"/>
      <c r="CP3294" s="722"/>
      <c r="CQ3294" s="722"/>
      <c r="CR3294" s="722"/>
      <c r="CS3294" s="722"/>
    </row>
    <row r="3295" spans="1:97" s="1376" customFormat="1">
      <c r="A3295" s="722"/>
      <c r="B3295" s="722"/>
      <c r="C3295" s="722"/>
      <c r="D3295" s="722"/>
      <c r="E3295" s="722"/>
      <c r="F3295" s="757"/>
      <c r="G3295" s="757"/>
      <c r="H3295" s="757"/>
      <c r="I3295" s="757"/>
      <c r="J3295" s="757"/>
      <c r="K3295" s="758"/>
      <c r="L3295" s="758"/>
      <c r="M3295" s="722"/>
      <c r="N3295" s="736"/>
      <c r="O3295" s="736"/>
      <c r="P3295" s="736"/>
      <c r="Q3295" s="736"/>
      <c r="R3295" s="736"/>
      <c r="S3295" s="736"/>
      <c r="T3295" s="736"/>
      <c r="U3295" s="736"/>
      <c r="BA3295" s="722"/>
      <c r="BB3295" s="722"/>
      <c r="BC3295" s="722"/>
      <c r="BD3295" s="722"/>
      <c r="BE3295" s="722"/>
      <c r="BF3295" s="722"/>
      <c r="BG3295" s="722"/>
      <c r="BH3295" s="722"/>
      <c r="BI3295" s="722"/>
      <c r="BJ3295" s="722"/>
      <c r="BK3295" s="722"/>
      <c r="BL3295" s="722"/>
      <c r="BM3295" s="722"/>
      <c r="BN3295" s="722"/>
      <c r="BO3295" s="722"/>
      <c r="BP3295" s="722"/>
      <c r="BQ3295" s="722"/>
      <c r="BR3295" s="722"/>
      <c r="BS3295" s="722"/>
      <c r="BT3295" s="722"/>
      <c r="BU3295" s="722"/>
      <c r="BV3295" s="722"/>
      <c r="BW3295" s="722"/>
      <c r="BX3295" s="722"/>
      <c r="BY3295" s="722"/>
      <c r="BZ3295" s="722"/>
      <c r="CA3295" s="722"/>
      <c r="CB3295" s="722"/>
      <c r="CC3295" s="722"/>
      <c r="CD3295" s="722"/>
      <c r="CE3295" s="722"/>
      <c r="CF3295" s="722"/>
      <c r="CG3295" s="722"/>
      <c r="CH3295" s="722"/>
      <c r="CI3295" s="722"/>
      <c r="CJ3295" s="722"/>
      <c r="CK3295" s="722"/>
      <c r="CL3295" s="722"/>
      <c r="CM3295" s="722"/>
      <c r="CN3295" s="722"/>
      <c r="CO3295" s="722"/>
      <c r="CP3295" s="722"/>
      <c r="CQ3295" s="722"/>
      <c r="CR3295" s="722"/>
      <c r="CS3295" s="722"/>
    </row>
    <row r="3296" spans="1:97" s="1376" customFormat="1">
      <c r="A3296" s="722"/>
      <c r="B3296" s="722"/>
      <c r="C3296" s="722"/>
      <c r="D3296" s="722"/>
      <c r="E3296" s="722"/>
      <c r="F3296" s="757"/>
      <c r="G3296" s="757"/>
      <c r="H3296" s="757"/>
      <c r="I3296" s="757"/>
      <c r="J3296" s="757"/>
      <c r="K3296" s="758"/>
      <c r="L3296" s="758"/>
      <c r="M3296" s="722"/>
      <c r="N3296" s="736"/>
      <c r="O3296" s="736"/>
      <c r="P3296" s="736"/>
      <c r="Q3296" s="736"/>
      <c r="R3296" s="736"/>
      <c r="S3296" s="736"/>
      <c r="T3296" s="736"/>
      <c r="U3296" s="736"/>
      <c r="BA3296" s="722"/>
      <c r="BB3296" s="722"/>
      <c r="BC3296" s="722"/>
      <c r="BD3296" s="722"/>
      <c r="BE3296" s="722"/>
      <c r="BF3296" s="722"/>
      <c r="BG3296" s="722"/>
      <c r="BH3296" s="722"/>
      <c r="BI3296" s="722"/>
      <c r="BJ3296" s="722"/>
      <c r="BK3296" s="722"/>
      <c r="BL3296" s="722"/>
      <c r="BM3296" s="722"/>
      <c r="BN3296" s="722"/>
      <c r="BO3296" s="722"/>
      <c r="BP3296" s="722"/>
      <c r="BQ3296" s="722"/>
      <c r="BR3296" s="722"/>
      <c r="BS3296" s="722"/>
      <c r="BT3296" s="722"/>
      <c r="BU3296" s="722"/>
      <c r="BV3296" s="722"/>
      <c r="BW3296" s="722"/>
      <c r="BX3296" s="722"/>
      <c r="BY3296" s="722"/>
      <c r="BZ3296" s="722"/>
      <c r="CA3296" s="722"/>
      <c r="CB3296" s="722"/>
      <c r="CC3296" s="722"/>
      <c r="CD3296" s="722"/>
      <c r="CE3296" s="722"/>
      <c r="CF3296" s="722"/>
      <c r="CG3296" s="722"/>
      <c r="CH3296" s="722"/>
      <c r="CI3296" s="722"/>
      <c r="CJ3296" s="722"/>
      <c r="CK3296" s="722"/>
      <c r="CL3296" s="722"/>
      <c r="CM3296" s="722"/>
      <c r="CN3296" s="722"/>
      <c r="CO3296" s="722"/>
      <c r="CP3296" s="722"/>
      <c r="CQ3296" s="722"/>
      <c r="CR3296" s="722"/>
      <c r="CS3296" s="722"/>
    </row>
    <row r="3297" spans="1:97" s="1376" customFormat="1">
      <c r="A3297" s="722"/>
      <c r="B3297" s="722"/>
      <c r="C3297" s="722"/>
      <c r="D3297" s="722"/>
      <c r="E3297" s="722"/>
      <c r="F3297" s="757"/>
      <c r="G3297" s="757"/>
      <c r="H3297" s="757"/>
      <c r="I3297" s="757"/>
      <c r="J3297" s="757"/>
      <c r="K3297" s="758"/>
      <c r="L3297" s="758"/>
      <c r="M3297" s="722"/>
      <c r="N3297" s="736"/>
      <c r="O3297" s="736"/>
      <c r="P3297" s="736"/>
      <c r="Q3297" s="736"/>
      <c r="R3297" s="736"/>
      <c r="S3297" s="736"/>
      <c r="T3297" s="736"/>
      <c r="U3297" s="736"/>
      <c r="BA3297" s="722"/>
      <c r="BB3297" s="722"/>
      <c r="BC3297" s="722"/>
      <c r="BD3297" s="722"/>
      <c r="BE3297" s="722"/>
      <c r="BF3297" s="722"/>
      <c r="BG3297" s="722"/>
      <c r="BH3297" s="722"/>
      <c r="BI3297" s="722"/>
      <c r="BJ3297" s="722"/>
      <c r="BK3297" s="722"/>
      <c r="BL3297" s="722"/>
      <c r="BM3297" s="722"/>
      <c r="BN3297" s="722"/>
      <c r="BO3297" s="722"/>
      <c r="BP3297" s="722"/>
      <c r="BQ3297" s="722"/>
      <c r="BR3297" s="722"/>
      <c r="BS3297" s="722"/>
      <c r="BT3297" s="722"/>
      <c r="BU3297" s="722"/>
      <c r="BV3297" s="722"/>
      <c r="BW3297" s="722"/>
      <c r="BX3297" s="722"/>
      <c r="BY3297" s="722"/>
      <c r="BZ3297" s="722"/>
      <c r="CA3297" s="722"/>
      <c r="CB3297" s="722"/>
      <c r="CC3297" s="722"/>
      <c r="CD3297" s="722"/>
      <c r="CE3297" s="722"/>
      <c r="CF3297" s="722"/>
      <c r="CG3297" s="722"/>
      <c r="CH3297" s="722"/>
      <c r="CI3297" s="722"/>
      <c r="CJ3297" s="722"/>
      <c r="CK3297" s="722"/>
      <c r="CL3297" s="722"/>
      <c r="CM3297" s="722"/>
      <c r="CN3297" s="722"/>
      <c r="CO3297" s="722"/>
      <c r="CP3297" s="722"/>
      <c r="CQ3297" s="722"/>
      <c r="CR3297" s="722"/>
      <c r="CS3297" s="722"/>
    </row>
    <row r="3298" spans="1:97" s="1376" customFormat="1">
      <c r="A3298" s="722"/>
      <c r="B3298" s="722"/>
      <c r="C3298" s="722"/>
      <c r="D3298" s="722"/>
      <c r="E3298" s="722"/>
      <c r="F3298" s="757"/>
      <c r="G3298" s="757"/>
      <c r="H3298" s="757"/>
      <c r="I3298" s="757"/>
      <c r="J3298" s="757"/>
      <c r="K3298" s="758"/>
      <c r="L3298" s="758"/>
      <c r="M3298" s="722"/>
      <c r="N3298" s="736"/>
      <c r="O3298" s="736"/>
      <c r="P3298" s="736"/>
      <c r="Q3298" s="736"/>
      <c r="R3298" s="736"/>
      <c r="S3298" s="736"/>
      <c r="T3298" s="736"/>
      <c r="U3298" s="736"/>
      <c r="BA3298" s="722"/>
      <c r="BB3298" s="722"/>
      <c r="BC3298" s="722"/>
      <c r="BD3298" s="722"/>
      <c r="BE3298" s="722"/>
      <c r="BF3298" s="722"/>
      <c r="BG3298" s="722"/>
      <c r="BH3298" s="722"/>
      <c r="BI3298" s="722"/>
      <c r="BJ3298" s="722"/>
      <c r="BK3298" s="722"/>
      <c r="BL3298" s="722"/>
      <c r="BM3298" s="722"/>
      <c r="BN3298" s="722"/>
      <c r="BO3298" s="722"/>
      <c r="BP3298" s="722"/>
      <c r="BQ3298" s="722"/>
      <c r="BR3298" s="722"/>
      <c r="BS3298" s="722"/>
      <c r="BT3298" s="722"/>
      <c r="BU3298" s="722"/>
      <c r="BV3298" s="722"/>
      <c r="BW3298" s="722"/>
      <c r="BX3298" s="722"/>
      <c r="BY3298" s="722"/>
      <c r="BZ3298" s="722"/>
      <c r="CA3298" s="722"/>
      <c r="CB3298" s="722"/>
      <c r="CC3298" s="722"/>
      <c r="CD3298" s="722"/>
      <c r="CE3298" s="722"/>
      <c r="CF3298" s="722"/>
      <c r="CG3298" s="722"/>
      <c r="CH3298" s="722"/>
      <c r="CI3298" s="722"/>
      <c r="CJ3298" s="722"/>
      <c r="CK3298" s="722"/>
      <c r="CL3298" s="722"/>
      <c r="CM3298" s="722"/>
      <c r="CN3298" s="722"/>
      <c r="CO3298" s="722"/>
      <c r="CP3298" s="722"/>
      <c r="CQ3298" s="722"/>
      <c r="CR3298" s="722"/>
      <c r="CS3298" s="722"/>
    </row>
    <row r="3299" spans="1:97" s="1376" customFormat="1">
      <c r="A3299" s="722"/>
      <c r="B3299" s="722"/>
      <c r="C3299" s="722"/>
      <c r="D3299" s="722"/>
      <c r="E3299" s="722"/>
      <c r="F3299" s="757"/>
      <c r="G3299" s="757"/>
      <c r="H3299" s="757"/>
      <c r="I3299" s="757"/>
      <c r="J3299" s="757"/>
      <c r="K3299" s="758"/>
      <c r="L3299" s="758"/>
      <c r="M3299" s="722"/>
      <c r="N3299" s="736"/>
      <c r="O3299" s="736"/>
      <c r="P3299" s="736"/>
      <c r="Q3299" s="736"/>
      <c r="R3299" s="736"/>
      <c r="S3299" s="736"/>
      <c r="T3299" s="736"/>
      <c r="U3299" s="736"/>
      <c r="BA3299" s="722"/>
      <c r="BB3299" s="722"/>
      <c r="BC3299" s="722"/>
      <c r="BD3299" s="722"/>
      <c r="BE3299" s="722"/>
      <c r="BF3299" s="722"/>
      <c r="BG3299" s="722"/>
      <c r="BH3299" s="722"/>
      <c r="BI3299" s="722"/>
      <c r="BJ3299" s="722"/>
      <c r="BK3299" s="722"/>
      <c r="BL3299" s="722"/>
      <c r="BM3299" s="722"/>
      <c r="BN3299" s="722"/>
      <c r="BO3299" s="722"/>
      <c r="BP3299" s="722"/>
      <c r="BQ3299" s="722"/>
      <c r="BR3299" s="722"/>
      <c r="BS3299" s="722"/>
      <c r="BT3299" s="722"/>
      <c r="BU3299" s="722"/>
      <c r="BV3299" s="722"/>
      <c r="BW3299" s="722"/>
      <c r="BX3299" s="722"/>
      <c r="BY3299" s="722"/>
      <c r="BZ3299" s="722"/>
      <c r="CA3299" s="722"/>
      <c r="CB3299" s="722"/>
      <c r="CC3299" s="722"/>
      <c r="CD3299" s="722"/>
      <c r="CE3299" s="722"/>
      <c r="CF3299" s="722"/>
      <c r="CG3299" s="722"/>
      <c r="CH3299" s="722"/>
      <c r="CI3299" s="722"/>
      <c r="CJ3299" s="722"/>
      <c r="CK3299" s="722"/>
      <c r="CL3299" s="722"/>
      <c r="CM3299" s="722"/>
      <c r="CN3299" s="722"/>
      <c r="CO3299" s="722"/>
      <c r="CP3299" s="722"/>
      <c r="CQ3299" s="722"/>
      <c r="CR3299" s="722"/>
      <c r="CS3299" s="722"/>
    </row>
    <row r="3300" spans="1:97" s="1376" customFormat="1">
      <c r="A3300" s="722"/>
      <c r="B3300" s="722"/>
      <c r="C3300" s="722"/>
      <c r="D3300" s="722"/>
      <c r="E3300" s="722"/>
      <c r="F3300" s="757"/>
      <c r="G3300" s="757"/>
      <c r="H3300" s="757"/>
      <c r="I3300" s="757"/>
      <c r="J3300" s="757"/>
      <c r="K3300" s="758"/>
      <c r="L3300" s="758"/>
      <c r="M3300" s="722"/>
      <c r="N3300" s="736"/>
      <c r="O3300" s="736"/>
      <c r="P3300" s="736"/>
      <c r="Q3300" s="736"/>
      <c r="R3300" s="736"/>
      <c r="S3300" s="736"/>
      <c r="T3300" s="736"/>
      <c r="U3300" s="736"/>
      <c r="BA3300" s="722"/>
      <c r="BB3300" s="722"/>
      <c r="BC3300" s="722"/>
      <c r="BD3300" s="722"/>
      <c r="BE3300" s="722"/>
      <c r="BF3300" s="722"/>
      <c r="BG3300" s="722"/>
      <c r="BH3300" s="722"/>
      <c r="BI3300" s="722"/>
      <c r="BJ3300" s="722"/>
      <c r="BK3300" s="722"/>
      <c r="BL3300" s="722"/>
      <c r="BM3300" s="722"/>
      <c r="BN3300" s="722"/>
      <c r="BO3300" s="722"/>
      <c r="BP3300" s="722"/>
      <c r="BQ3300" s="722"/>
      <c r="BR3300" s="722"/>
      <c r="BS3300" s="722"/>
      <c r="BT3300" s="722"/>
      <c r="BU3300" s="722"/>
      <c r="BV3300" s="722"/>
      <c r="BW3300" s="722"/>
      <c r="BX3300" s="722"/>
      <c r="BY3300" s="722"/>
      <c r="BZ3300" s="722"/>
      <c r="CA3300" s="722"/>
      <c r="CB3300" s="722"/>
      <c r="CC3300" s="722"/>
      <c r="CD3300" s="722"/>
      <c r="CE3300" s="722"/>
      <c r="CF3300" s="722"/>
      <c r="CG3300" s="722"/>
      <c r="CH3300" s="722"/>
      <c r="CI3300" s="722"/>
      <c r="CJ3300" s="722"/>
      <c r="CK3300" s="722"/>
      <c r="CL3300" s="722"/>
      <c r="CM3300" s="722"/>
      <c r="CN3300" s="722"/>
      <c r="CO3300" s="722"/>
      <c r="CP3300" s="722"/>
      <c r="CQ3300" s="722"/>
      <c r="CR3300" s="722"/>
      <c r="CS3300" s="722"/>
    </row>
    <row r="3301" spans="1:97" s="1376" customFormat="1">
      <c r="A3301" s="722"/>
      <c r="B3301" s="722"/>
      <c r="C3301" s="722"/>
      <c r="D3301" s="722"/>
      <c r="E3301" s="722"/>
      <c r="F3301" s="757"/>
      <c r="G3301" s="757"/>
      <c r="H3301" s="757"/>
      <c r="I3301" s="757"/>
      <c r="J3301" s="757"/>
      <c r="K3301" s="758"/>
      <c r="L3301" s="758"/>
      <c r="M3301" s="722"/>
      <c r="N3301" s="736"/>
      <c r="O3301" s="736"/>
      <c r="P3301" s="736"/>
      <c r="Q3301" s="736"/>
      <c r="R3301" s="736"/>
      <c r="S3301" s="736"/>
      <c r="T3301" s="736"/>
      <c r="U3301" s="736"/>
      <c r="BA3301" s="722"/>
      <c r="BB3301" s="722"/>
      <c r="BC3301" s="722"/>
      <c r="BD3301" s="722"/>
      <c r="BE3301" s="722"/>
      <c r="BF3301" s="722"/>
      <c r="BG3301" s="722"/>
      <c r="BH3301" s="722"/>
      <c r="BI3301" s="722"/>
      <c r="BJ3301" s="722"/>
      <c r="BK3301" s="722"/>
      <c r="BL3301" s="722"/>
      <c r="BM3301" s="722"/>
      <c r="BN3301" s="722"/>
      <c r="BO3301" s="722"/>
      <c r="BP3301" s="722"/>
      <c r="BQ3301" s="722"/>
      <c r="BR3301" s="722"/>
      <c r="BS3301" s="722"/>
      <c r="BT3301" s="722"/>
      <c r="BU3301" s="722"/>
      <c r="BV3301" s="722"/>
      <c r="BW3301" s="722"/>
      <c r="BX3301" s="722"/>
      <c r="BY3301" s="722"/>
      <c r="BZ3301" s="722"/>
      <c r="CA3301" s="722"/>
      <c r="CB3301" s="722"/>
      <c r="CC3301" s="722"/>
      <c r="CD3301" s="722"/>
      <c r="CE3301" s="722"/>
      <c r="CF3301" s="722"/>
      <c r="CG3301" s="722"/>
      <c r="CH3301" s="722"/>
      <c r="CI3301" s="722"/>
      <c r="CJ3301" s="722"/>
      <c r="CK3301" s="722"/>
      <c r="CL3301" s="722"/>
      <c r="CM3301" s="722"/>
      <c r="CN3301" s="722"/>
      <c r="CO3301" s="722"/>
      <c r="CP3301" s="722"/>
      <c r="CQ3301" s="722"/>
      <c r="CR3301" s="722"/>
      <c r="CS3301" s="722"/>
    </row>
    <row r="3302" spans="1:97" s="1376" customFormat="1">
      <c r="A3302" s="722"/>
      <c r="B3302" s="722"/>
      <c r="C3302" s="722"/>
      <c r="D3302" s="722"/>
      <c r="E3302" s="722"/>
      <c r="F3302" s="757"/>
      <c r="G3302" s="757"/>
      <c r="H3302" s="757"/>
      <c r="I3302" s="757"/>
      <c r="J3302" s="757"/>
      <c r="K3302" s="758"/>
      <c r="L3302" s="758"/>
      <c r="M3302" s="722"/>
      <c r="N3302" s="736"/>
      <c r="O3302" s="736"/>
      <c r="P3302" s="736"/>
      <c r="Q3302" s="736"/>
      <c r="R3302" s="736"/>
      <c r="S3302" s="736"/>
      <c r="T3302" s="736"/>
      <c r="U3302" s="736"/>
      <c r="BA3302" s="722"/>
      <c r="BB3302" s="722"/>
      <c r="BC3302" s="722"/>
      <c r="BD3302" s="722"/>
      <c r="BE3302" s="722"/>
      <c r="BF3302" s="722"/>
      <c r="BG3302" s="722"/>
      <c r="BH3302" s="722"/>
      <c r="BI3302" s="722"/>
      <c r="BJ3302" s="722"/>
      <c r="BK3302" s="722"/>
      <c r="BL3302" s="722"/>
      <c r="BM3302" s="722"/>
      <c r="BN3302" s="722"/>
      <c r="BO3302" s="722"/>
      <c r="BP3302" s="722"/>
      <c r="BQ3302" s="722"/>
      <c r="BR3302" s="722"/>
      <c r="BS3302" s="722"/>
      <c r="BT3302" s="722"/>
      <c r="BU3302" s="722"/>
      <c r="BV3302" s="722"/>
      <c r="BW3302" s="722"/>
      <c r="BX3302" s="722"/>
      <c r="BY3302" s="722"/>
      <c r="BZ3302" s="722"/>
      <c r="CA3302" s="722"/>
      <c r="CB3302" s="722"/>
      <c r="CC3302" s="722"/>
      <c r="CD3302" s="722"/>
      <c r="CE3302" s="722"/>
      <c r="CF3302" s="722"/>
      <c r="CG3302" s="722"/>
      <c r="CH3302" s="722"/>
      <c r="CI3302" s="722"/>
      <c r="CJ3302" s="722"/>
      <c r="CK3302" s="722"/>
      <c r="CL3302" s="722"/>
      <c r="CM3302" s="722"/>
      <c r="CN3302" s="722"/>
      <c r="CO3302" s="722"/>
      <c r="CP3302" s="722"/>
      <c r="CQ3302" s="722"/>
      <c r="CR3302" s="722"/>
      <c r="CS3302" s="722"/>
    </row>
    <row r="3303" spans="1:97" s="1376" customFormat="1">
      <c r="A3303" s="722"/>
      <c r="B3303" s="722"/>
      <c r="C3303" s="722"/>
      <c r="D3303" s="722"/>
      <c r="E3303" s="722"/>
      <c r="F3303" s="757"/>
      <c r="G3303" s="757"/>
      <c r="H3303" s="757"/>
      <c r="I3303" s="757"/>
      <c r="J3303" s="757"/>
      <c r="K3303" s="758"/>
      <c r="L3303" s="758"/>
      <c r="M3303" s="722"/>
      <c r="N3303" s="736"/>
      <c r="O3303" s="736"/>
      <c r="P3303" s="736"/>
      <c r="Q3303" s="736"/>
      <c r="R3303" s="736"/>
      <c r="S3303" s="736"/>
      <c r="T3303" s="736"/>
      <c r="U3303" s="736"/>
      <c r="BA3303" s="722"/>
      <c r="BB3303" s="722"/>
      <c r="BC3303" s="722"/>
      <c r="BD3303" s="722"/>
      <c r="BE3303" s="722"/>
      <c r="BF3303" s="722"/>
      <c r="BG3303" s="722"/>
      <c r="BH3303" s="722"/>
      <c r="BI3303" s="722"/>
      <c r="BJ3303" s="722"/>
      <c r="BK3303" s="722"/>
      <c r="BL3303" s="722"/>
      <c r="BM3303" s="722"/>
      <c r="BN3303" s="722"/>
      <c r="BO3303" s="722"/>
      <c r="BP3303" s="722"/>
      <c r="BQ3303" s="722"/>
      <c r="BR3303" s="722"/>
      <c r="BS3303" s="722"/>
      <c r="BT3303" s="722"/>
      <c r="BU3303" s="722"/>
      <c r="BV3303" s="722"/>
      <c r="BW3303" s="722"/>
      <c r="BX3303" s="722"/>
      <c r="BY3303" s="722"/>
      <c r="BZ3303" s="722"/>
      <c r="CA3303" s="722"/>
      <c r="CB3303" s="722"/>
      <c r="CC3303" s="722"/>
      <c r="CD3303" s="722"/>
      <c r="CE3303" s="722"/>
      <c r="CF3303" s="722"/>
      <c r="CG3303" s="722"/>
      <c r="CH3303" s="722"/>
      <c r="CI3303" s="722"/>
      <c r="CJ3303" s="722"/>
      <c r="CK3303" s="722"/>
      <c r="CL3303" s="722"/>
      <c r="CM3303" s="722"/>
      <c r="CN3303" s="722"/>
      <c r="CO3303" s="722"/>
      <c r="CP3303" s="722"/>
      <c r="CQ3303" s="722"/>
      <c r="CR3303" s="722"/>
      <c r="CS3303" s="722"/>
    </row>
    <row r="3304" spans="1:97" s="1376" customFormat="1">
      <c r="A3304" s="722"/>
      <c r="B3304" s="722"/>
      <c r="C3304" s="722"/>
      <c r="D3304" s="722"/>
      <c r="E3304" s="722"/>
      <c r="F3304" s="757"/>
      <c r="G3304" s="757"/>
      <c r="H3304" s="757"/>
      <c r="I3304" s="757"/>
      <c r="J3304" s="757"/>
      <c r="K3304" s="758"/>
      <c r="L3304" s="758"/>
      <c r="M3304" s="722"/>
      <c r="N3304" s="736"/>
      <c r="O3304" s="736"/>
      <c r="P3304" s="736"/>
      <c r="Q3304" s="736"/>
      <c r="R3304" s="736"/>
      <c r="S3304" s="736"/>
      <c r="T3304" s="736"/>
      <c r="U3304" s="736"/>
      <c r="BA3304" s="722"/>
      <c r="BB3304" s="722"/>
      <c r="BC3304" s="722"/>
      <c r="BD3304" s="722"/>
      <c r="BE3304" s="722"/>
      <c r="BF3304" s="722"/>
      <c r="BG3304" s="722"/>
      <c r="BH3304" s="722"/>
      <c r="BI3304" s="722"/>
      <c r="BJ3304" s="722"/>
      <c r="BK3304" s="722"/>
      <c r="BL3304" s="722"/>
      <c r="BM3304" s="722"/>
      <c r="BN3304" s="722"/>
      <c r="BO3304" s="722"/>
      <c r="BP3304" s="722"/>
      <c r="BQ3304" s="722"/>
      <c r="BR3304" s="722"/>
      <c r="BS3304" s="722"/>
      <c r="BT3304" s="722"/>
      <c r="BU3304" s="722"/>
      <c r="BV3304" s="722"/>
      <c r="BW3304" s="722"/>
      <c r="BX3304" s="722"/>
      <c r="BY3304" s="722"/>
      <c r="BZ3304" s="722"/>
      <c r="CA3304" s="722"/>
      <c r="CB3304" s="722"/>
      <c r="CC3304" s="722"/>
      <c r="CD3304" s="722"/>
      <c r="CE3304" s="722"/>
      <c r="CF3304" s="722"/>
      <c r="CG3304" s="722"/>
      <c r="CH3304" s="722"/>
      <c r="CI3304" s="722"/>
      <c r="CJ3304" s="722"/>
      <c r="CK3304" s="722"/>
      <c r="CL3304" s="722"/>
      <c r="CM3304" s="722"/>
      <c r="CN3304" s="722"/>
      <c r="CO3304" s="722"/>
      <c r="CP3304" s="722"/>
      <c r="CQ3304" s="722"/>
      <c r="CR3304" s="722"/>
      <c r="CS3304" s="722"/>
    </row>
    <row r="3305" spans="1:97" s="1376" customFormat="1">
      <c r="A3305" s="722"/>
      <c r="B3305" s="722"/>
      <c r="C3305" s="722"/>
      <c r="D3305" s="722"/>
      <c r="E3305" s="722"/>
      <c r="F3305" s="757"/>
      <c r="G3305" s="757"/>
      <c r="H3305" s="757"/>
      <c r="I3305" s="757"/>
      <c r="J3305" s="757"/>
      <c r="K3305" s="758"/>
      <c r="L3305" s="758"/>
      <c r="M3305" s="722"/>
      <c r="N3305" s="736"/>
      <c r="O3305" s="736"/>
      <c r="P3305" s="736"/>
      <c r="Q3305" s="736"/>
      <c r="R3305" s="736"/>
      <c r="S3305" s="736"/>
      <c r="T3305" s="736"/>
      <c r="U3305" s="736"/>
      <c r="BA3305" s="722"/>
      <c r="BB3305" s="722"/>
      <c r="BC3305" s="722"/>
      <c r="BD3305" s="722"/>
      <c r="BE3305" s="722"/>
      <c r="BF3305" s="722"/>
      <c r="BG3305" s="722"/>
      <c r="BH3305" s="722"/>
      <c r="BI3305" s="722"/>
      <c r="BJ3305" s="722"/>
      <c r="BK3305" s="722"/>
      <c r="BL3305" s="722"/>
      <c r="BM3305" s="722"/>
      <c r="BN3305" s="722"/>
      <c r="BO3305" s="722"/>
      <c r="BP3305" s="722"/>
      <c r="BQ3305" s="722"/>
      <c r="BR3305" s="722"/>
      <c r="BS3305" s="722"/>
      <c r="BT3305" s="722"/>
      <c r="BU3305" s="722"/>
      <c r="BV3305" s="722"/>
      <c r="BW3305" s="722"/>
      <c r="BX3305" s="722"/>
      <c r="BY3305" s="722"/>
      <c r="BZ3305" s="722"/>
      <c r="CA3305" s="722"/>
      <c r="CB3305" s="722"/>
      <c r="CC3305" s="722"/>
      <c r="CD3305" s="722"/>
      <c r="CE3305" s="722"/>
      <c r="CF3305" s="722"/>
      <c r="CG3305" s="722"/>
      <c r="CH3305" s="722"/>
      <c r="CI3305" s="722"/>
      <c r="CJ3305" s="722"/>
      <c r="CK3305" s="722"/>
      <c r="CL3305" s="722"/>
      <c r="CM3305" s="722"/>
      <c r="CN3305" s="722"/>
      <c r="CO3305" s="722"/>
      <c r="CP3305" s="722"/>
      <c r="CQ3305" s="722"/>
      <c r="CR3305" s="722"/>
      <c r="CS3305" s="722"/>
    </row>
    <row r="3306" spans="1:97" s="1376" customFormat="1">
      <c r="A3306" s="722"/>
      <c r="B3306" s="722"/>
      <c r="C3306" s="722"/>
      <c r="D3306" s="722"/>
      <c r="E3306" s="722"/>
      <c r="F3306" s="757"/>
      <c r="G3306" s="757"/>
      <c r="H3306" s="757"/>
      <c r="I3306" s="757"/>
      <c r="J3306" s="757"/>
      <c r="K3306" s="758"/>
      <c r="L3306" s="758"/>
      <c r="M3306" s="722"/>
      <c r="N3306" s="736"/>
      <c r="O3306" s="736"/>
      <c r="P3306" s="736"/>
      <c r="Q3306" s="736"/>
      <c r="R3306" s="736"/>
      <c r="S3306" s="736"/>
      <c r="T3306" s="736"/>
      <c r="U3306" s="736"/>
      <c r="BA3306" s="722"/>
      <c r="BB3306" s="722"/>
      <c r="BC3306" s="722"/>
      <c r="BD3306" s="722"/>
      <c r="BE3306" s="722"/>
      <c r="BF3306" s="722"/>
      <c r="BG3306" s="722"/>
      <c r="BH3306" s="722"/>
      <c r="BI3306" s="722"/>
      <c r="BJ3306" s="722"/>
      <c r="BK3306" s="722"/>
      <c r="BL3306" s="722"/>
      <c r="BM3306" s="722"/>
      <c r="BN3306" s="722"/>
      <c r="BO3306" s="722"/>
      <c r="BP3306" s="722"/>
      <c r="BQ3306" s="722"/>
      <c r="BR3306" s="722"/>
      <c r="BS3306" s="722"/>
      <c r="BT3306" s="722"/>
      <c r="BU3306" s="722"/>
      <c r="BV3306" s="722"/>
      <c r="BW3306" s="722"/>
      <c r="BX3306" s="722"/>
      <c r="BY3306" s="722"/>
      <c r="BZ3306" s="722"/>
      <c r="CA3306" s="722"/>
      <c r="CB3306" s="722"/>
      <c r="CC3306" s="722"/>
      <c r="CD3306" s="722"/>
      <c r="CE3306" s="722"/>
      <c r="CF3306" s="722"/>
      <c r="CG3306" s="722"/>
      <c r="CH3306" s="722"/>
      <c r="CI3306" s="722"/>
      <c r="CJ3306" s="722"/>
      <c r="CK3306" s="722"/>
      <c r="CL3306" s="722"/>
      <c r="CM3306" s="722"/>
      <c r="CN3306" s="722"/>
      <c r="CO3306" s="722"/>
      <c r="CP3306" s="722"/>
      <c r="CQ3306" s="722"/>
      <c r="CR3306" s="722"/>
      <c r="CS3306" s="722"/>
    </row>
    <row r="3307" spans="1:97" s="1376" customFormat="1">
      <c r="A3307" s="722"/>
      <c r="B3307" s="722"/>
      <c r="C3307" s="722"/>
      <c r="D3307" s="722"/>
      <c r="E3307" s="722"/>
      <c r="F3307" s="757"/>
      <c r="G3307" s="757"/>
      <c r="H3307" s="757"/>
      <c r="I3307" s="757"/>
      <c r="J3307" s="757"/>
      <c r="K3307" s="758"/>
      <c r="L3307" s="758"/>
      <c r="M3307" s="722"/>
      <c r="N3307" s="736"/>
      <c r="O3307" s="736"/>
      <c r="P3307" s="736"/>
      <c r="Q3307" s="736"/>
      <c r="R3307" s="736"/>
      <c r="S3307" s="736"/>
      <c r="T3307" s="736"/>
      <c r="U3307" s="736"/>
      <c r="BA3307" s="722"/>
      <c r="BB3307" s="722"/>
      <c r="BC3307" s="722"/>
      <c r="BD3307" s="722"/>
      <c r="BE3307" s="722"/>
      <c r="BF3307" s="722"/>
      <c r="BG3307" s="722"/>
      <c r="BH3307" s="722"/>
      <c r="BI3307" s="722"/>
      <c r="BJ3307" s="722"/>
      <c r="BK3307" s="722"/>
      <c r="BL3307" s="722"/>
      <c r="BM3307" s="722"/>
      <c r="BN3307" s="722"/>
      <c r="BO3307" s="722"/>
      <c r="BP3307" s="722"/>
      <c r="BQ3307" s="722"/>
      <c r="BR3307" s="722"/>
      <c r="BS3307" s="722"/>
      <c r="BT3307" s="722"/>
      <c r="BU3307" s="722"/>
      <c r="BV3307" s="722"/>
      <c r="BW3307" s="722"/>
      <c r="BX3307" s="722"/>
      <c r="BY3307" s="722"/>
      <c r="BZ3307" s="722"/>
      <c r="CA3307" s="722"/>
      <c r="CB3307" s="722"/>
      <c r="CC3307" s="722"/>
      <c r="CD3307" s="722"/>
      <c r="CE3307" s="722"/>
      <c r="CF3307" s="722"/>
      <c r="CG3307" s="722"/>
      <c r="CH3307" s="722"/>
      <c r="CI3307" s="722"/>
      <c r="CJ3307" s="722"/>
      <c r="CK3307" s="722"/>
      <c r="CL3307" s="722"/>
      <c r="CM3307" s="722"/>
      <c r="CN3307" s="722"/>
      <c r="CO3307" s="722"/>
      <c r="CP3307" s="722"/>
      <c r="CQ3307" s="722"/>
      <c r="CR3307" s="722"/>
      <c r="CS3307" s="722"/>
    </row>
    <row r="3308" spans="1:97" s="1376" customFormat="1">
      <c r="A3308" s="722"/>
      <c r="B3308" s="722"/>
      <c r="C3308" s="722"/>
      <c r="D3308" s="722"/>
      <c r="E3308" s="722"/>
      <c r="F3308" s="757"/>
      <c r="G3308" s="757"/>
      <c r="H3308" s="757"/>
      <c r="I3308" s="757"/>
      <c r="J3308" s="757"/>
      <c r="K3308" s="758"/>
      <c r="L3308" s="758"/>
      <c r="M3308" s="722"/>
      <c r="N3308" s="736"/>
      <c r="O3308" s="736"/>
      <c r="P3308" s="736"/>
      <c r="Q3308" s="736"/>
      <c r="R3308" s="736"/>
      <c r="S3308" s="736"/>
      <c r="T3308" s="736"/>
      <c r="U3308" s="736"/>
      <c r="BA3308" s="722"/>
      <c r="BB3308" s="722"/>
      <c r="BC3308" s="722"/>
      <c r="BD3308" s="722"/>
      <c r="BE3308" s="722"/>
      <c r="BF3308" s="722"/>
      <c r="BG3308" s="722"/>
      <c r="BH3308" s="722"/>
      <c r="BI3308" s="722"/>
      <c r="BJ3308" s="722"/>
      <c r="BK3308" s="722"/>
      <c r="BL3308" s="722"/>
      <c r="BM3308" s="722"/>
      <c r="BN3308" s="722"/>
      <c r="BO3308" s="722"/>
      <c r="BP3308" s="722"/>
      <c r="BQ3308" s="722"/>
      <c r="BR3308" s="722"/>
      <c r="BS3308" s="722"/>
      <c r="BT3308" s="722"/>
      <c r="BU3308" s="722"/>
      <c r="BV3308" s="722"/>
      <c r="BW3308" s="722"/>
      <c r="BX3308" s="722"/>
      <c r="BY3308" s="722"/>
      <c r="BZ3308" s="722"/>
      <c r="CA3308" s="722"/>
      <c r="CB3308" s="722"/>
      <c r="CC3308" s="722"/>
      <c r="CD3308" s="722"/>
      <c r="CE3308" s="722"/>
      <c r="CF3308" s="722"/>
      <c r="CG3308" s="722"/>
      <c r="CH3308" s="722"/>
      <c r="CI3308" s="722"/>
      <c r="CJ3308" s="722"/>
      <c r="CK3308" s="722"/>
      <c r="CL3308" s="722"/>
      <c r="CM3308" s="722"/>
      <c r="CN3308" s="722"/>
      <c r="CO3308" s="722"/>
      <c r="CP3308" s="722"/>
      <c r="CQ3308" s="722"/>
      <c r="CR3308" s="722"/>
      <c r="CS3308" s="722"/>
    </row>
    <row r="3309" spans="1:97" s="1376" customFormat="1">
      <c r="A3309" s="722"/>
      <c r="B3309" s="722"/>
      <c r="C3309" s="722"/>
      <c r="D3309" s="722"/>
      <c r="E3309" s="722"/>
      <c r="F3309" s="757"/>
      <c r="G3309" s="757"/>
      <c r="H3309" s="757"/>
      <c r="I3309" s="757"/>
      <c r="J3309" s="757"/>
      <c r="K3309" s="758"/>
      <c r="L3309" s="758"/>
      <c r="M3309" s="722"/>
      <c r="N3309" s="736"/>
      <c r="O3309" s="736"/>
      <c r="P3309" s="736"/>
      <c r="Q3309" s="736"/>
      <c r="R3309" s="736"/>
      <c r="S3309" s="736"/>
      <c r="T3309" s="736"/>
      <c r="U3309" s="736"/>
      <c r="BA3309" s="722"/>
      <c r="BB3309" s="722"/>
      <c r="BC3309" s="722"/>
      <c r="BD3309" s="722"/>
      <c r="BE3309" s="722"/>
      <c r="BF3309" s="722"/>
      <c r="BG3309" s="722"/>
      <c r="BH3309" s="722"/>
      <c r="BI3309" s="722"/>
      <c r="BJ3309" s="722"/>
      <c r="BK3309" s="722"/>
      <c r="BL3309" s="722"/>
      <c r="BM3309" s="722"/>
      <c r="BN3309" s="722"/>
      <c r="BO3309" s="722"/>
      <c r="BP3309" s="722"/>
      <c r="BQ3309" s="722"/>
      <c r="BR3309" s="722"/>
      <c r="BS3309" s="722"/>
      <c r="BT3309" s="722"/>
      <c r="BU3309" s="722"/>
      <c r="BV3309" s="722"/>
      <c r="BW3309" s="722"/>
      <c r="BX3309" s="722"/>
      <c r="BY3309" s="722"/>
      <c r="BZ3309" s="722"/>
      <c r="CA3309" s="722"/>
      <c r="CB3309" s="722"/>
      <c r="CC3309" s="722"/>
      <c r="CD3309" s="722"/>
      <c r="CE3309" s="722"/>
      <c r="CF3309" s="722"/>
      <c r="CG3309" s="722"/>
      <c r="CH3309" s="722"/>
      <c r="CI3309" s="722"/>
      <c r="CJ3309" s="722"/>
      <c r="CK3309" s="722"/>
      <c r="CL3309" s="722"/>
      <c r="CM3309" s="722"/>
      <c r="CN3309" s="722"/>
      <c r="CO3309" s="722"/>
      <c r="CP3309" s="722"/>
      <c r="CQ3309" s="722"/>
      <c r="CR3309" s="722"/>
      <c r="CS3309" s="722"/>
    </row>
    <row r="3310" spans="1:97" s="1376" customFormat="1">
      <c r="A3310" s="722"/>
      <c r="B3310" s="722"/>
      <c r="C3310" s="722"/>
      <c r="D3310" s="722"/>
      <c r="E3310" s="722"/>
      <c r="F3310" s="757"/>
      <c r="G3310" s="757"/>
      <c r="H3310" s="757"/>
      <c r="I3310" s="757"/>
      <c r="J3310" s="757"/>
      <c r="K3310" s="758"/>
      <c r="L3310" s="758"/>
      <c r="M3310" s="722"/>
      <c r="N3310" s="736"/>
      <c r="O3310" s="736"/>
      <c r="P3310" s="736"/>
      <c r="Q3310" s="736"/>
      <c r="R3310" s="736"/>
      <c r="S3310" s="736"/>
      <c r="T3310" s="736"/>
      <c r="U3310" s="736"/>
      <c r="BA3310" s="722"/>
      <c r="BB3310" s="722"/>
      <c r="BC3310" s="722"/>
      <c r="BD3310" s="722"/>
      <c r="BE3310" s="722"/>
      <c r="BF3310" s="722"/>
      <c r="BG3310" s="722"/>
      <c r="BH3310" s="722"/>
      <c r="BI3310" s="722"/>
      <c r="BJ3310" s="722"/>
      <c r="BK3310" s="722"/>
      <c r="BL3310" s="722"/>
      <c r="BM3310" s="722"/>
      <c r="BN3310" s="722"/>
      <c r="BO3310" s="722"/>
      <c r="BP3310" s="722"/>
      <c r="BQ3310" s="722"/>
      <c r="BR3310" s="722"/>
      <c r="BS3310" s="722"/>
      <c r="BT3310" s="722"/>
      <c r="BU3310" s="722"/>
      <c r="BV3310" s="722"/>
      <c r="BW3310" s="722"/>
      <c r="BX3310" s="722"/>
      <c r="BY3310" s="722"/>
      <c r="BZ3310" s="722"/>
      <c r="CA3310" s="722"/>
      <c r="CB3310" s="722"/>
      <c r="CC3310" s="722"/>
      <c r="CD3310" s="722"/>
      <c r="CE3310" s="722"/>
      <c r="CF3310" s="722"/>
      <c r="CG3310" s="722"/>
      <c r="CH3310" s="722"/>
      <c r="CI3310" s="722"/>
      <c r="CJ3310" s="722"/>
      <c r="CK3310" s="722"/>
      <c r="CL3310" s="722"/>
      <c r="CM3310" s="722"/>
      <c r="CN3310" s="722"/>
      <c r="CO3310" s="722"/>
      <c r="CP3310" s="722"/>
      <c r="CQ3310" s="722"/>
      <c r="CR3310" s="722"/>
      <c r="CS3310" s="722"/>
    </row>
    <row r="3311" spans="1:97" s="1376" customFormat="1">
      <c r="A3311" s="722"/>
      <c r="B3311" s="722"/>
      <c r="C3311" s="722"/>
      <c r="D3311" s="722"/>
      <c r="E3311" s="722"/>
      <c r="F3311" s="757"/>
      <c r="G3311" s="757"/>
      <c r="H3311" s="757"/>
      <c r="I3311" s="757"/>
      <c r="J3311" s="757"/>
      <c r="K3311" s="758"/>
      <c r="L3311" s="758"/>
      <c r="M3311" s="722"/>
      <c r="N3311" s="736"/>
      <c r="O3311" s="736"/>
      <c r="P3311" s="736"/>
      <c r="Q3311" s="736"/>
      <c r="R3311" s="736"/>
      <c r="S3311" s="736"/>
      <c r="T3311" s="736"/>
      <c r="U3311" s="736"/>
      <c r="BA3311" s="722"/>
      <c r="BB3311" s="722"/>
      <c r="BC3311" s="722"/>
      <c r="BD3311" s="722"/>
      <c r="BE3311" s="722"/>
      <c r="BF3311" s="722"/>
      <c r="BG3311" s="722"/>
      <c r="BH3311" s="722"/>
      <c r="BI3311" s="722"/>
      <c r="BJ3311" s="722"/>
      <c r="BK3311" s="722"/>
      <c r="BL3311" s="722"/>
      <c r="BM3311" s="722"/>
      <c r="BN3311" s="722"/>
      <c r="BO3311" s="722"/>
      <c r="BP3311" s="722"/>
      <c r="BQ3311" s="722"/>
      <c r="BR3311" s="722"/>
      <c r="BS3311" s="722"/>
      <c r="BT3311" s="722"/>
      <c r="BU3311" s="722"/>
      <c r="BV3311" s="722"/>
      <c r="BW3311" s="722"/>
      <c r="BX3311" s="722"/>
      <c r="BY3311" s="722"/>
      <c r="BZ3311" s="722"/>
      <c r="CA3311" s="722"/>
      <c r="CB3311" s="722"/>
      <c r="CC3311" s="722"/>
      <c r="CD3311" s="722"/>
      <c r="CE3311" s="722"/>
      <c r="CF3311" s="722"/>
      <c r="CG3311" s="722"/>
      <c r="CH3311" s="722"/>
      <c r="CI3311" s="722"/>
      <c r="CJ3311" s="722"/>
      <c r="CK3311" s="722"/>
      <c r="CL3311" s="722"/>
      <c r="CM3311" s="722"/>
      <c r="CN3311" s="722"/>
      <c r="CO3311" s="722"/>
      <c r="CP3311" s="722"/>
      <c r="CQ3311" s="722"/>
      <c r="CR3311" s="722"/>
      <c r="CS3311" s="722"/>
    </row>
    <row r="3312" spans="1:97" s="1376" customFormat="1">
      <c r="A3312" s="722"/>
      <c r="B3312" s="722"/>
      <c r="C3312" s="722"/>
      <c r="D3312" s="722"/>
      <c r="E3312" s="722"/>
      <c r="F3312" s="757"/>
      <c r="G3312" s="757"/>
      <c r="H3312" s="757"/>
      <c r="I3312" s="757"/>
      <c r="J3312" s="757"/>
      <c r="K3312" s="758"/>
      <c r="L3312" s="758"/>
      <c r="M3312" s="722"/>
      <c r="N3312" s="736"/>
      <c r="O3312" s="736"/>
      <c r="P3312" s="736"/>
      <c r="Q3312" s="736"/>
      <c r="R3312" s="736"/>
      <c r="S3312" s="736"/>
      <c r="T3312" s="736"/>
      <c r="U3312" s="736"/>
      <c r="BA3312" s="722"/>
      <c r="BB3312" s="722"/>
      <c r="BC3312" s="722"/>
      <c r="BD3312" s="722"/>
      <c r="BE3312" s="722"/>
      <c r="BF3312" s="722"/>
      <c r="BG3312" s="722"/>
      <c r="BH3312" s="722"/>
      <c r="BI3312" s="722"/>
      <c r="BJ3312" s="722"/>
      <c r="BK3312" s="722"/>
      <c r="BL3312" s="722"/>
      <c r="BM3312" s="722"/>
      <c r="BN3312" s="722"/>
      <c r="BO3312" s="722"/>
      <c r="BP3312" s="722"/>
      <c r="BQ3312" s="722"/>
      <c r="BR3312" s="722"/>
      <c r="BS3312" s="722"/>
      <c r="BT3312" s="722"/>
      <c r="BU3312" s="722"/>
      <c r="BV3312" s="722"/>
      <c r="BW3312" s="722"/>
      <c r="BX3312" s="722"/>
      <c r="BY3312" s="722"/>
      <c r="BZ3312" s="722"/>
      <c r="CA3312" s="722"/>
      <c r="CB3312" s="722"/>
      <c r="CC3312" s="722"/>
      <c r="CD3312" s="722"/>
      <c r="CE3312" s="722"/>
      <c r="CF3312" s="722"/>
      <c r="CG3312" s="722"/>
      <c r="CH3312" s="722"/>
      <c r="CI3312" s="722"/>
      <c r="CJ3312" s="722"/>
      <c r="CK3312" s="722"/>
      <c r="CL3312" s="722"/>
      <c r="CM3312" s="722"/>
      <c r="CN3312" s="722"/>
      <c r="CO3312" s="722"/>
      <c r="CP3312" s="722"/>
      <c r="CQ3312" s="722"/>
      <c r="CR3312" s="722"/>
      <c r="CS3312" s="722"/>
    </row>
    <row r="3313" spans="1:97" s="1376" customFormat="1">
      <c r="A3313" s="722"/>
      <c r="B3313" s="722"/>
      <c r="C3313" s="722"/>
      <c r="D3313" s="722"/>
      <c r="E3313" s="722"/>
      <c r="F3313" s="757"/>
      <c r="G3313" s="757"/>
      <c r="H3313" s="757"/>
      <c r="I3313" s="757"/>
      <c r="J3313" s="757"/>
      <c r="K3313" s="758"/>
      <c r="L3313" s="758"/>
      <c r="M3313" s="722"/>
      <c r="N3313" s="736"/>
      <c r="O3313" s="736"/>
      <c r="P3313" s="736"/>
      <c r="Q3313" s="736"/>
      <c r="R3313" s="736"/>
      <c r="S3313" s="736"/>
      <c r="T3313" s="736"/>
      <c r="U3313" s="736"/>
      <c r="BA3313" s="722"/>
      <c r="BB3313" s="722"/>
      <c r="BC3313" s="722"/>
      <c r="BD3313" s="722"/>
      <c r="BE3313" s="722"/>
      <c r="BF3313" s="722"/>
      <c r="BG3313" s="722"/>
      <c r="BH3313" s="722"/>
      <c r="BI3313" s="722"/>
      <c r="BJ3313" s="722"/>
      <c r="BK3313" s="722"/>
      <c r="BL3313" s="722"/>
      <c r="BM3313" s="722"/>
      <c r="BN3313" s="722"/>
      <c r="BO3313" s="722"/>
      <c r="BP3313" s="722"/>
      <c r="BQ3313" s="722"/>
      <c r="BR3313" s="722"/>
      <c r="BS3313" s="722"/>
      <c r="BT3313" s="722"/>
      <c r="BU3313" s="722"/>
      <c r="BV3313" s="722"/>
      <c r="BW3313" s="722"/>
      <c r="BX3313" s="722"/>
      <c r="BY3313" s="722"/>
      <c r="BZ3313" s="722"/>
      <c r="CA3313" s="722"/>
      <c r="CB3313" s="722"/>
      <c r="CC3313" s="722"/>
      <c r="CD3313" s="722"/>
      <c r="CE3313" s="722"/>
      <c r="CF3313" s="722"/>
      <c r="CG3313" s="722"/>
      <c r="CH3313" s="722"/>
      <c r="CI3313" s="722"/>
      <c r="CJ3313" s="722"/>
      <c r="CK3313" s="722"/>
      <c r="CL3313" s="722"/>
      <c r="CM3313" s="722"/>
      <c r="CN3313" s="722"/>
      <c r="CO3313" s="722"/>
      <c r="CP3313" s="722"/>
      <c r="CQ3313" s="722"/>
      <c r="CR3313" s="722"/>
      <c r="CS3313" s="722"/>
    </row>
    <row r="3314" spans="1:97" s="1376" customFormat="1">
      <c r="A3314" s="722"/>
      <c r="B3314" s="722"/>
      <c r="C3314" s="722"/>
      <c r="D3314" s="722"/>
      <c r="E3314" s="722"/>
      <c r="F3314" s="757"/>
      <c r="G3314" s="757"/>
      <c r="H3314" s="757"/>
      <c r="I3314" s="757"/>
      <c r="J3314" s="757"/>
      <c r="K3314" s="758"/>
      <c r="L3314" s="758"/>
      <c r="M3314" s="722"/>
      <c r="N3314" s="736"/>
      <c r="O3314" s="736"/>
      <c r="P3314" s="736"/>
      <c r="Q3314" s="736"/>
      <c r="R3314" s="736"/>
      <c r="S3314" s="736"/>
      <c r="T3314" s="736"/>
      <c r="U3314" s="736"/>
      <c r="BA3314" s="722"/>
      <c r="BB3314" s="722"/>
      <c r="BC3314" s="722"/>
      <c r="BD3314" s="722"/>
      <c r="BE3314" s="722"/>
      <c r="BF3314" s="722"/>
      <c r="BG3314" s="722"/>
      <c r="BH3314" s="722"/>
      <c r="BI3314" s="722"/>
      <c r="BJ3314" s="722"/>
      <c r="BK3314" s="722"/>
      <c r="BL3314" s="722"/>
      <c r="BM3314" s="722"/>
      <c r="BN3314" s="722"/>
      <c r="BO3314" s="722"/>
      <c r="BP3314" s="722"/>
      <c r="BQ3314" s="722"/>
      <c r="BR3314" s="722"/>
      <c r="BS3314" s="722"/>
      <c r="BT3314" s="722"/>
      <c r="BU3314" s="722"/>
      <c r="BV3314" s="722"/>
      <c r="BW3314" s="722"/>
      <c r="BX3314" s="722"/>
      <c r="BY3314" s="722"/>
      <c r="BZ3314" s="722"/>
      <c r="CA3314" s="722"/>
      <c r="CB3314" s="722"/>
      <c r="CC3314" s="722"/>
      <c r="CD3314" s="722"/>
      <c r="CE3314" s="722"/>
      <c r="CF3314" s="722"/>
      <c r="CG3314" s="722"/>
      <c r="CH3314" s="722"/>
      <c r="CI3314" s="722"/>
      <c r="CJ3314" s="722"/>
      <c r="CK3314" s="722"/>
      <c r="CL3314" s="722"/>
      <c r="CM3314" s="722"/>
      <c r="CN3314" s="722"/>
      <c r="CO3314" s="722"/>
      <c r="CP3314" s="722"/>
      <c r="CQ3314" s="722"/>
      <c r="CR3314" s="722"/>
      <c r="CS3314" s="722"/>
    </row>
    <row r="3315" spans="1:97" s="1376" customFormat="1">
      <c r="A3315" s="722"/>
      <c r="B3315" s="722"/>
      <c r="C3315" s="722"/>
      <c r="D3315" s="722"/>
      <c r="E3315" s="722"/>
      <c r="F3315" s="757"/>
      <c r="G3315" s="757"/>
      <c r="H3315" s="757"/>
      <c r="I3315" s="757"/>
      <c r="J3315" s="757"/>
      <c r="K3315" s="758"/>
      <c r="L3315" s="758"/>
      <c r="M3315" s="722"/>
      <c r="N3315" s="736"/>
      <c r="O3315" s="736"/>
      <c r="P3315" s="736"/>
      <c r="Q3315" s="736"/>
      <c r="R3315" s="736"/>
      <c r="S3315" s="736"/>
      <c r="T3315" s="736"/>
      <c r="U3315" s="736"/>
      <c r="BA3315" s="722"/>
      <c r="BB3315" s="722"/>
      <c r="BC3315" s="722"/>
      <c r="BD3315" s="722"/>
      <c r="BE3315" s="722"/>
      <c r="BF3315" s="722"/>
      <c r="BG3315" s="722"/>
      <c r="BH3315" s="722"/>
      <c r="BI3315" s="722"/>
      <c r="BJ3315" s="722"/>
      <c r="BK3315" s="722"/>
      <c r="BL3315" s="722"/>
      <c r="BM3315" s="722"/>
      <c r="BN3315" s="722"/>
      <c r="BO3315" s="722"/>
      <c r="BP3315" s="722"/>
      <c r="BQ3315" s="722"/>
      <c r="BR3315" s="722"/>
      <c r="BS3315" s="722"/>
      <c r="BT3315" s="722"/>
      <c r="BU3315" s="722"/>
      <c r="BV3315" s="722"/>
      <c r="BW3315" s="722"/>
      <c r="BX3315" s="722"/>
      <c r="BY3315" s="722"/>
      <c r="BZ3315" s="722"/>
      <c r="CA3315" s="722"/>
      <c r="CB3315" s="722"/>
      <c r="CC3315" s="722"/>
      <c r="CD3315" s="722"/>
      <c r="CE3315" s="722"/>
      <c r="CF3315" s="722"/>
      <c r="CG3315" s="722"/>
      <c r="CH3315" s="722"/>
      <c r="CI3315" s="722"/>
      <c r="CJ3315" s="722"/>
      <c r="CK3315" s="722"/>
      <c r="CL3315" s="722"/>
      <c r="CM3315" s="722"/>
      <c r="CN3315" s="722"/>
      <c r="CO3315" s="722"/>
      <c r="CP3315" s="722"/>
      <c r="CQ3315" s="722"/>
      <c r="CR3315" s="722"/>
      <c r="CS3315" s="722"/>
    </row>
    <row r="3316" spans="1:97" s="1376" customFormat="1">
      <c r="A3316" s="722"/>
      <c r="B3316" s="722"/>
      <c r="C3316" s="722"/>
      <c r="D3316" s="722"/>
      <c r="E3316" s="722"/>
      <c r="F3316" s="757"/>
      <c r="G3316" s="757"/>
      <c r="H3316" s="757"/>
      <c r="I3316" s="757"/>
      <c r="J3316" s="757"/>
      <c r="K3316" s="758"/>
      <c r="L3316" s="758"/>
      <c r="M3316" s="722"/>
      <c r="N3316" s="736"/>
      <c r="O3316" s="736"/>
      <c r="P3316" s="736"/>
      <c r="Q3316" s="736"/>
      <c r="R3316" s="736"/>
      <c r="S3316" s="736"/>
      <c r="T3316" s="736"/>
      <c r="U3316" s="736"/>
      <c r="BA3316" s="722"/>
      <c r="BB3316" s="722"/>
      <c r="BC3316" s="722"/>
      <c r="BD3316" s="722"/>
      <c r="BE3316" s="722"/>
      <c r="BF3316" s="722"/>
      <c r="BG3316" s="722"/>
      <c r="BH3316" s="722"/>
      <c r="BI3316" s="722"/>
      <c r="BJ3316" s="722"/>
      <c r="BK3316" s="722"/>
      <c r="BL3316" s="722"/>
      <c r="BM3316" s="722"/>
      <c r="BN3316" s="722"/>
      <c r="BO3316" s="722"/>
      <c r="BP3316" s="722"/>
      <c r="BQ3316" s="722"/>
      <c r="BR3316" s="722"/>
      <c r="BS3316" s="722"/>
      <c r="BT3316" s="722"/>
      <c r="BU3316" s="722"/>
      <c r="BV3316" s="722"/>
      <c r="BW3316" s="722"/>
      <c r="BX3316" s="722"/>
      <c r="BY3316" s="722"/>
      <c r="BZ3316" s="722"/>
      <c r="CA3316" s="722"/>
      <c r="CB3316" s="722"/>
      <c r="CC3316" s="722"/>
      <c r="CD3316" s="722"/>
      <c r="CE3316" s="722"/>
      <c r="CF3316" s="722"/>
      <c r="CG3316" s="722"/>
      <c r="CH3316" s="722"/>
      <c r="CI3316" s="722"/>
      <c r="CJ3316" s="722"/>
      <c r="CK3316" s="722"/>
      <c r="CL3316" s="722"/>
      <c r="CM3316" s="722"/>
      <c r="CN3316" s="722"/>
      <c r="CO3316" s="722"/>
      <c r="CP3316" s="722"/>
      <c r="CQ3316" s="722"/>
      <c r="CR3316" s="722"/>
      <c r="CS3316" s="722"/>
    </row>
    <row r="3317" spans="1:97" s="1376" customFormat="1">
      <c r="A3317" s="722"/>
      <c r="B3317" s="722"/>
      <c r="C3317" s="722"/>
      <c r="D3317" s="722"/>
      <c r="E3317" s="722"/>
      <c r="F3317" s="757"/>
      <c r="G3317" s="757"/>
      <c r="H3317" s="757"/>
      <c r="I3317" s="757"/>
      <c r="J3317" s="757"/>
      <c r="K3317" s="758"/>
      <c r="L3317" s="758"/>
      <c r="M3317" s="722"/>
      <c r="N3317" s="736"/>
      <c r="O3317" s="736"/>
      <c r="P3317" s="736"/>
      <c r="Q3317" s="736"/>
      <c r="R3317" s="736"/>
      <c r="S3317" s="736"/>
      <c r="T3317" s="736"/>
      <c r="U3317" s="736"/>
      <c r="BA3317" s="722"/>
      <c r="BB3317" s="722"/>
      <c r="BC3317" s="722"/>
      <c r="BD3317" s="722"/>
      <c r="BE3317" s="722"/>
      <c r="BF3317" s="722"/>
      <c r="BG3317" s="722"/>
      <c r="BH3317" s="722"/>
      <c r="BI3317" s="722"/>
      <c r="BJ3317" s="722"/>
      <c r="BK3317" s="722"/>
      <c r="BL3317" s="722"/>
      <c r="BM3317" s="722"/>
      <c r="BN3317" s="722"/>
      <c r="BO3317" s="722"/>
      <c r="BP3317" s="722"/>
      <c r="BQ3317" s="722"/>
      <c r="BR3317" s="722"/>
      <c r="BS3317" s="722"/>
      <c r="BT3317" s="722"/>
      <c r="BU3317" s="722"/>
      <c r="BV3317" s="722"/>
      <c r="BW3317" s="722"/>
      <c r="BX3317" s="722"/>
      <c r="BY3317" s="722"/>
      <c r="BZ3317" s="722"/>
      <c r="CA3317" s="722"/>
      <c r="CB3317" s="722"/>
      <c r="CC3317" s="722"/>
      <c r="CD3317" s="722"/>
      <c r="CE3317" s="722"/>
      <c r="CF3317" s="722"/>
      <c r="CG3317" s="722"/>
      <c r="CH3317" s="722"/>
      <c r="CI3317" s="722"/>
      <c r="CJ3317" s="722"/>
      <c r="CK3317" s="722"/>
      <c r="CL3317" s="722"/>
      <c r="CM3317" s="722"/>
      <c r="CN3317" s="722"/>
      <c r="CO3317" s="722"/>
      <c r="CP3317" s="722"/>
      <c r="CQ3317" s="722"/>
      <c r="CR3317" s="722"/>
      <c r="CS3317" s="722"/>
    </row>
    <row r="3318" spans="1:97" s="1376" customFormat="1">
      <c r="A3318" s="722"/>
      <c r="B3318" s="722"/>
      <c r="C3318" s="722"/>
      <c r="D3318" s="722"/>
      <c r="E3318" s="722"/>
      <c r="F3318" s="757"/>
      <c r="G3318" s="757"/>
      <c r="H3318" s="757"/>
      <c r="I3318" s="757"/>
      <c r="J3318" s="757"/>
      <c r="K3318" s="758"/>
      <c r="L3318" s="758"/>
      <c r="M3318" s="722"/>
      <c r="N3318" s="736"/>
      <c r="O3318" s="736"/>
      <c r="P3318" s="736"/>
      <c r="Q3318" s="736"/>
      <c r="R3318" s="736"/>
      <c r="S3318" s="736"/>
      <c r="T3318" s="736"/>
      <c r="U3318" s="736"/>
      <c r="BA3318" s="722"/>
      <c r="BB3318" s="722"/>
      <c r="BC3318" s="722"/>
      <c r="BD3318" s="722"/>
      <c r="BE3318" s="722"/>
      <c r="BF3318" s="722"/>
      <c r="BG3318" s="722"/>
      <c r="BH3318" s="722"/>
      <c r="BI3318" s="722"/>
      <c r="BJ3318" s="722"/>
      <c r="BK3318" s="722"/>
      <c r="BL3318" s="722"/>
      <c r="BM3318" s="722"/>
      <c r="BN3318" s="722"/>
      <c r="BO3318" s="722"/>
      <c r="BP3318" s="722"/>
      <c r="BQ3318" s="722"/>
      <c r="BR3318" s="722"/>
      <c r="BS3318" s="722"/>
      <c r="BT3318" s="722"/>
      <c r="BU3318" s="722"/>
      <c r="BV3318" s="722"/>
      <c r="BW3318" s="722"/>
      <c r="BX3318" s="722"/>
      <c r="BY3318" s="722"/>
      <c r="BZ3318" s="722"/>
      <c r="CA3318" s="722"/>
      <c r="CB3318" s="722"/>
      <c r="CC3318" s="722"/>
      <c r="CD3318" s="722"/>
      <c r="CE3318" s="722"/>
      <c r="CF3318" s="722"/>
      <c r="CG3318" s="722"/>
      <c r="CH3318" s="722"/>
      <c r="CI3318" s="722"/>
      <c r="CJ3318" s="722"/>
      <c r="CK3318" s="722"/>
      <c r="CL3318" s="722"/>
      <c r="CM3318" s="722"/>
      <c r="CN3318" s="722"/>
      <c r="CO3318" s="722"/>
      <c r="CP3318" s="722"/>
      <c r="CQ3318" s="722"/>
      <c r="CR3318" s="722"/>
      <c r="CS3318" s="722"/>
    </row>
    <row r="3319" spans="1:97" s="1376" customFormat="1">
      <c r="A3319" s="722"/>
      <c r="B3319" s="722"/>
      <c r="C3319" s="722"/>
      <c r="D3319" s="722"/>
      <c r="E3319" s="722"/>
      <c r="F3319" s="757"/>
      <c r="G3319" s="757"/>
      <c r="H3319" s="757"/>
      <c r="I3319" s="757"/>
      <c r="J3319" s="757"/>
      <c r="K3319" s="758"/>
      <c r="L3319" s="758"/>
      <c r="M3319" s="722"/>
      <c r="N3319" s="736"/>
      <c r="O3319" s="736"/>
      <c r="P3319" s="736"/>
      <c r="Q3319" s="736"/>
      <c r="R3319" s="736"/>
      <c r="S3319" s="736"/>
      <c r="T3319" s="736"/>
      <c r="U3319" s="736"/>
      <c r="BA3319" s="722"/>
      <c r="BB3319" s="722"/>
      <c r="BC3319" s="722"/>
      <c r="BD3319" s="722"/>
      <c r="BE3319" s="722"/>
      <c r="BF3319" s="722"/>
      <c r="BG3319" s="722"/>
      <c r="BH3319" s="722"/>
      <c r="BI3319" s="722"/>
      <c r="BJ3319" s="722"/>
      <c r="BK3319" s="722"/>
      <c r="BL3319" s="722"/>
      <c r="BM3319" s="722"/>
      <c r="BN3319" s="722"/>
      <c r="BO3319" s="722"/>
      <c r="BP3319" s="722"/>
      <c r="BQ3319" s="722"/>
      <c r="BR3319" s="722"/>
      <c r="BS3319" s="722"/>
      <c r="BT3319" s="722"/>
      <c r="BU3319" s="722"/>
      <c r="BV3319" s="722"/>
      <c r="BW3319" s="722"/>
      <c r="BX3319" s="722"/>
      <c r="BY3319" s="722"/>
      <c r="BZ3319" s="722"/>
      <c r="CA3319" s="722"/>
      <c r="CB3319" s="722"/>
      <c r="CC3319" s="722"/>
      <c r="CD3319" s="722"/>
      <c r="CE3319" s="722"/>
      <c r="CF3319" s="722"/>
      <c r="CG3319" s="722"/>
      <c r="CH3319" s="722"/>
      <c r="CI3319" s="722"/>
      <c r="CJ3319" s="722"/>
      <c r="CK3319" s="722"/>
      <c r="CL3319" s="722"/>
      <c r="CM3319" s="722"/>
      <c r="CN3319" s="722"/>
      <c r="CO3319" s="722"/>
      <c r="CP3319" s="722"/>
      <c r="CQ3319" s="722"/>
      <c r="CR3319" s="722"/>
      <c r="CS3319" s="722"/>
    </row>
    <row r="3320" spans="1:97" s="1376" customFormat="1">
      <c r="A3320" s="722"/>
      <c r="B3320" s="722"/>
      <c r="C3320" s="722"/>
      <c r="D3320" s="722"/>
      <c r="E3320" s="722"/>
      <c r="F3320" s="757"/>
      <c r="G3320" s="757"/>
      <c r="H3320" s="757"/>
      <c r="I3320" s="757"/>
      <c r="J3320" s="757"/>
      <c r="K3320" s="758"/>
      <c r="L3320" s="758"/>
      <c r="M3320" s="722"/>
      <c r="N3320" s="736"/>
      <c r="O3320" s="736"/>
      <c r="P3320" s="736"/>
      <c r="Q3320" s="736"/>
      <c r="R3320" s="736"/>
      <c r="S3320" s="736"/>
      <c r="T3320" s="736"/>
      <c r="U3320" s="736"/>
      <c r="BA3320" s="722"/>
      <c r="BB3320" s="722"/>
      <c r="BC3320" s="722"/>
      <c r="BD3320" s="722"/>
      <c r="BE3320" s="722"/>
      <c r="BF3320" s="722"/>
      <c r="BG3320" s="722"/>
      <c r="BH3320" s="722"/>
      <c r="BI3320" s="722"/>
      <c r="BJ3320" s="722"/>
      <c r="BK3320" s="722"/>
      <c r="BL3320" s="722"/>
      <c r="BM3320" s="722"/>
      <c r="BN3320" s="722"/>
      <c r="BO3320" s="722"/>
      <c r="BP3320" s="722"/>
      <c r="BQ3320" s="722"/>
      <c r="BR3320" s="722"/>
      <c r="BS3320" s="722"/>
      <c r="BT3320" s="722"/>
      <c r="BU3320" s="722"/>
      <c r="BV3320" s="722"/>
      <c r="BW3320" s="722"/>
      <c r="BX3320" s="722"/>
      <c r="BY3320" s="722"/>
      <c r="BZ3320" s="722"/>
      <c r="CA3320" s="722"/>
      <c r="CB3320" s="722"/>
      <c r="CC3320" s="722"/>
      <c r="CD3320" s="722"/>
      <c r="CE3320" s="722"/>
      <c r="CF3320" s="722"/>
      <c r="CG3320" s="722"/>
      <c r="CH3320" s="722"/>
      <c r="CI3320" s="722"/>
      <c r="CJ3320" s="722"/>
      <c r="CK3320" s="722"/>
      <c r="CL3320" s="722"/>
      <c r="CM3320" s="722"/>
      <c r="CN3320" s="722"/>
      <c r="CO3320" s="722"/>
      <c r="CP3320" s="722"/>
      <c r="CQ3320" s="722"/>
      <c r="CR3320" s="722"/>
      <c r="CS3320" s="722"/>
    </row>
    <row r="3321" spans="1:97" s="1376" customFormat="1">
      <c r="A3321" s="722"/>
      <c r="B3321" s="722"/>
      <c r="C3321" s="722"/>
      <c r="D3321" s="722"/>
      <c r="E3321" s="722"/>
      <c r="F3321" s="757"/>
      <c r="G3321" s="757"/>
      <c r="H3321" s="757"/>
      <c r="I3321" s="757"/>
      <c r="J3321" s="757"/>
      <c r="K3321" s="758"/>
      <c r="L3321" s="758"/>
      <c r="M3321" s="722"/>
      <c r="N3321" s="736"/>
      <c r="O3321" s="736"/>
      <c r="P3321" s="736"/>
      <c r="Q3321" s="736"/>
      <c r="R3321" s="736"/>
      <c r="S3321" s="736"/>
      <c r="T3321" s="736"/>
      <c r="U3321" s="736"/>
      <c r="BA3321" s="722"/>
      <c r="BB3321" s="722"/>
      <c r="BC3321" s="722"/>
      <c r="BD3321" s="722"/>
      <c r="BE3321" s="722"/>
      <c r="BF3321" s="722"/>
      <c r="BG3321" s="722"/>
      <c r="BH3321" s="722"/>
      <c r="BI3321" s="722"/>
      <c r="BJ3321" s="722"/>
      <c r="BK3321" s="722"/>
      <c r="BL3321" s="722"/>
      <c r="BM3321" s="722"/>
      <c r="BN3321" s="722"/>
      <c r="BO3321" s="722"/>
      <c r="BP3321" s="722"/>
      <c r="BQ3321" s="722"/>
      <c r="BR3321" s="722"/>
      <c r="BS3321" s="722"/>
      <c r="BT3321" s="722"/>
      <c r="BU3321" s="722"/>
      <c r="BV3321" s="722"/>
      <c r="BW3321" s="722"/>
      <c r="BX3321" s="722"/>
      <c r="BY3321" s="722"/>
      <c r="BZ3321" s="722"/>
      <c r="CA3321" s="722"/>
      <c r="CB3321" s="722"/>
      <c r="CC3321" s="722"/>
      <c r="CD3321" s="722"/>
      <c r="CE3321" s="722"/>
      <c r="CF3321" s="722"/>
      <c r="CG3321" s="722"/>
      <c r="CH3321" s="722"/>
      <c r="CI3321" s="722"/>
      <c r="CJ3321" s="722"/>
      <c r="CK3321" s="722"/>
      <c r="CL3321" s="722"/>
      <c r="CM3321" s="722"/>
      <c r="CN3321" s="722"/>
      <c r="CO3321" s="722"/>
      <c r="CP3321" s="722"/>
      <c r="CQ3321" s="722"/>
      <c r="CR3321" s="722"/>
      <c r="CS3321" s="722"/>
    </row>
    <row r="3322" spans="1:97" s="1376" customFormat="1">
      <c r="A3322" s="722"/>
      <c r="B3322" s="722"/>
      <c r="C3322" s="722"/>
      <c r="D3322" s="722"/>
      <c r="E3322" s="722"/>
      <c r="F3322" s="757"/>
      <c r="G3322" s="757"/>
      <c r="H3322" s="757"/>
      <c r="I3322" s="757"/>
      <c r="J3322" s="757"/>
      <c r="K3322" s="758"/>
      <c r="L3322" s="758"/>
      <c r="M3322" s="722"/>
      <c r="N3322" s="736"/>
      <c r="O3322" s="736"/>
      <c r="P3322" s="736"/>
      <c r="Q3322" s="736"/>
      <c r="R3322" s="736"/>
      <c r="S3322" s="736"/>
      <c r="T3322" s="736"/>
      <c r="U3322" s="736"/>
      <c r="BA3322" s="722"/>
      <c r="BB3322" s="722"/>
      <c r="BC3322" s="722"/>
      <c r="BD3322" s="722"/>
      <c r="BE3322" s="722"/>
      <c r="BF3322" s="722"/>
      <c r="BG3322" s="722"/>
      <c r="BH3322" s="722"/>
      <c r="BI3322" s="722"/>
      <c r="BJ3322" s="722"/>
      <c r="BK3322" s="722"/>
      <c r="BL3322" s="722"/>
      <c r="BM3322" s="722"/>
      <c r="BN3322" s="722"/>
      <c r="BO3322" s="722"/>
      <c r="BP3322" s="722"/>
      <c r="BQ3322" s="722"/>
      <c r="BR3322" s="722"/>
      <c r="BS3322" s="722"/>
      <c r="BT3322" s="722"/>
      <c r="BU3322" s="722"/>
      <c r="BV3322" s="722"/>
      <c r="BW3322" s="722"/>
      <c r="BX3322" s="722"/>
      <c r="BY3322" s="722"/>
      <c r="BZ3322" s="722"/>
      <c r="CA3322" s="722"/>
      <c r="CB3322" s="722"/>
      <c r="CC3322" s="722"/>
      <c r="CD3322" s="722"/>
      <c r="CE3322" s="722"/>
      <c r="CF3322" s="722"/>
      <c r="CG3322" s="722"/>
      <c r="CH3322" s="722"/>
      <c r="CI3322" s="722"/>
      <c r="CJ3322" s="722"/>
      <c r="CK3322" s="722"/>
      <c r="CL3322" s="722"/>
      <c r="CM3322" s="722"/>
      <c r="CN3322" s="722"/>
      <c r="CO3322" s="722"/>
      <c r="CP3322" s="722"/>
      <c r="CQ3322" s="722"/>
      <c r="CR3322" s="722"/>
      <c r="CS3322" s="722"/>
    </row>
    <row r="3323" spans="1:97" s="1376" customFormat="1">
      <c r="A3323" s="722"/>
      <c r="B3323" s="722"/>
      <c r="C3323" s="722"/>
      <c r="D3323" s="722"/>
      <c r="E3323" s="722"/>
      <c r="F3323" s="757"/>
      <c r="G3323" s="757"/>
      <c r="H3323" s="757"/>
      <c r="I3323" s="757"/>
      <c r="J3323" s="757"/>
      <c r="K3323" s="758"/>
      <c r="L3323" s="758"/>
      <c r="M3323" s="722"/>
      <c r="N3323" s="736"/>
      <c r="O3323" s="736"/>
      <c r="P3323" s="736"/>
      <c r="Q3323" s="736"/>
      <c r="R3323" s="736"/>
      <c r="S3323" s="736"/>
      <c r="T3323" s="736"/>
      <c r="U3323" s="736"/>
      <c r="BA3323" s="722"/>
      <c r="BB3323" s="722"/>
      <c r="BC3323" s="722"/>
      <c r="BD3323" s="722"/>
      <c r="BE3323" s="722"/>
      <c r="BF3323" s="722"/>
      <c r="BG3323" s="722"/>
      <c r="BH3323" s="722"/>
      <c r="BI3323" s="722"/>
      <c r="BJ3323" s="722"/>
      <c r="BK3323" s="722"/>
      <c r="BL3323" s="722"/>
      <c r="BM3323" s="722"/>
      <c r="BN3323" s="722"/>
      <c r="BO3323" s="722"/>
      <c r="BP3323" s="722"/>
      <c r="BQ3323" s="722"/>
      <c r="BR3323" s="722"/>
      <c r="BS3323" s="722"/>
      <c r="BT3323" s="722"/>
      <c r="BU3323" s="722"/>
      <c r="BV3323" s="722"/>
      <c r="BW3323" s="722"/>
      <c r="BX3323" s="722"/>
      <c r="BY3323" s="722"/>
      <c r="BZ3323" s="722"/>
      <c r="CA3323" s="722"/>
      <c r="CB3323" s="722"/>
      <c r="CC3323" s="722"/>
      <c r="CD3323" s="722"/>
      <c r="CE3323" s="722"/>
      <c r="CF3323" s="722"/>
      <c r="CG3323" s="722"/>
      <c r="CH3323" s="722"/>
      <c r="CI3323" s="722"/>
      <c r="CJ3323" s="722"/>
      <c r="CK3323" s="722"/>
      <c r="CL3323" s="722"/>
      <c r="CM3323" s="722"/>
      <c r="CN3323" s="722"/>
      <c r="CO3323" s="722"/>
      <c r="CP3323" s="722"/>
      <c r="CQ3323" s="722"/>
      <c r="CR3323" s="722"/>
      <c r="CS3323" s="722"/>
    </row>
    <row r="3324" spans="1:97" s="1376" customFormat="1">
      <c r="A3324" s="722"/>
      <c r="B3324" s="722"/>
      <c r="C3324" s="722"/>
      <c r="D3324" s="722"/>
      <c r="E3324" s="722"/>
      <c r="F3324" s="757"/>
      <c r="G3324" s="757"/>
      <c r="H3324" s="757"/>
      <c r="I3324" s="757"/>
      <c r="J3324" s="757"/>
      <c r="K3324" s="758"/>
      <c r="L3324" s="758"/>
      <c r="M3324" s="722"/>
      <c r="N3324" s="736"/>
      <c r="O3324" s="736"/>
      <c r="P3324" s="736"/>
      <c r="Q3324" s="736"/>
      <c r="R3324" s="736"/>
      <c r="S3324" s="736"/>
      <c r="T3324" s="736"/>
      <c r="U3324" s="736"/>
      <c r="BA3324" s="722"/>
      <c r="BB3324" s="722"/>
      <c r="BC3324" s="722"/>
      <c r="BD3324" s="722"/>
      <c r="BE3324" s="722"/>
      <c r="BF3324" s="722"/>
      <c r="BG3324" s="722"/>
      <c r="BH3324" s="722"/>
      <c r="BI3324" s="722"/>
      <c r="BJ3324" s="722"/>
      <c r="BK3324" s="722"/>
      <c r="BL3324" s="722"/>
      <c r="BM3324" s="722"/>
      <c r="BN3324" s="722"/>
      <c r="BO3324" s="722"/>
      <c r="BP3324" s="722"/>
      <c r="BQ3324" s="722"/>
      <c r="BR3324" s="722"/>
      <c r="BS3324" s="722"/>
      <c r="BT3324" s="722"/>
      <c r="BU3324" s="722"/>
      <c r="BV3324" s="722"/>
      <c r="BW3324" s="722"/>
      <c r="BX3324" s="722"/>
      <c r="BY3324" s="722"/>
      <c r="BZ3324" s="722"/>
      <c r="CA3324" s="722"/>
      <c r="CB3324" s="722"/>
      <c r="CC3324" s="722"/>
      <c r="CD3324" s="722"/>
      <c r="CE3324" s="722"/>
      <c r="CF3324" s="722"/>
      <c r="CG3324" s="722"/>
      <c r="CH3324" s="722"/>
      <c r="CI3324" s="722"/>
      <c r="CJ3324" s="722"/>
      <c r="CK3324" s="722"/>
      <c r="CL3324" s="722"/>
      <c r="CM3324" s="722"/>
      <c r="CN3324" s="722"/>
      <c r="CO3324" s="722"/>
      <c r="CP3324" s="722"/>
      <c r="CQ3324" s="722"/>
      <c r="CR3324" s="722"/>
      <c r="CS3324" s="722"/>
    </row>
    <row r="3325" spans="1:97" s="1376" customFormat="1">
      <c r="A3325" s="722"/>
      <c r="B3325" s="722"/>
      <c r="C3325" s="722"/>
      <c r="D3325" s="722"/>
      <c r="E3325" s="722"/>
      <c r="F3325" s="757"/>
      <c r="G3325" s="757"/>
      <c r="H3325" s="757"/>
      <c r="I3325" s="757"/>
      <c r="J3325" s="757"/>
      <c r="K3325" s="758"/>
      <c r="L3325" s="758"/>
      <c r="M3325" s="722"/>
      <c r="N3325" s="736"/>
      <c r="O3325" s="736"/>
      <c r="P3325" s="736"/>
      <c r="Q3325" s="736"/>
      <c r="R3325" s="736"/>
      <c r="S3325" s="736"/>
      <c r="T3325" s="736"/>
      <c r="U3325" s="736"/>
      <c r="BA3325" s="722"/>
      <c r="BB3325" s="722"/>
      <c r="BC3325" s="722"/>
      <c r="BD3325" s="722"/>
      <c r="BE3325" s="722"/>
      <c r="BF3325" s="722"/>
      <c r="BG3325" s="722"/>
      <c r="BH3325" s="722"/>
      <c r="BI3325" s="722"/>
      <c r="BJ3325" s="722"/>
      <c r="BK3325" s="722"/>
      <c r="BL3325" s="722"/>
      <c r="BM3325" s="722"/>
      <c r="BN3325" s="722"/>
      <c r="BO3325" s="722"/>
      <c r="BP3325" s="722"/>
      <c r="BQ3325" s="722"/>
      <c r="BR3325" s="722"/>
      <c r="BS3325" s="722"/>
      <c r="BT3325" s="722"/>
      <c r="BU3325" s="722"/>
      <c r="BV3325" s="722"/>
      <c r="BW3325" s="722"/>
      <c r="BX3325" s="722"/>
      <c r="BY3325" s="722"/>
      <c r="BZ3325" s="722"/>
      <c r="CA3325" s="722"/>
      <c r="CB3325" s="722"/>
      <c r="CC3325" s="722"/>
      <c r="CD3325" s="722"/>
      <c r="CE3325" s="722"/>
      <c r="CF3325" s="722"/>
      <c r="CG3325" s="722"/>
      <c r="CH3325" s="722"/>
      <c r="CI3325" s="722"/>
      <c r="CJ3325" s="722"/>
      <c r="CK3325" s="722"/>
      <c r="CL3325" s="722"/>
      <c r="CM3325" s="722"/>
      <c r="CN3325" s="722"/>
      <c r="CO3325" s="722"/>
      <c r="CP3325" s="722"/>
      <c r="CQ3325" s="722"/>
      <c r="CR3325" s="722"/>
      <c r="CS3325" s="722"/>
    </row>
    <row r="3326" spans="1:97" s="1376" customFormat="1">
      <c r="A3326" s="722"/>
      <c r="B3326" s="722"/>
      <c r="C3326" s="722"/>
      <c r="D3326" s="722"/>
      <c r="E3326" s="722"/>
      <c r="F3326" s="757"/>
      <c r="G3326" s="757"/>
      <c r="H3326" s="757"/>
      <c r="I3326" s="757"/>
      <c r="J3326" s="757"/>
      <c r="K3326" s="758"/>
      <c r="L3326" s="758"/>
      <c r="M3326" s="722"/>
      <c r="N3326" s="736"/>
      <c r="O3326" s="736"/>
      <c r="P3326" s="736"/>
      <c r="Q3326" s="736"/>
      <c r="R3326" s="736"/>
      <c r="S3326" s="736"/>
      <c r="T3326" s="736"/>
      <c r="U3326" s="736"/>
      <c r="BA3326" s="722"/>
      <c r="BB3326" s="722"/>
      <c r="BC3326" s="722"/>
      <c r="BD3326" s="722"/>
      <c r="BE3326" s="722"/>
      <c r="BF3326" s="722"/>
      <c r="BG3326" s="722"/>
      <c r="BH3326" s="722"/>
      <c r="BI3326" s="722"/>
      <c r="BJ3326" s="722"/>
      <c r="BK3326" s="722"/>
      <c r="BL3326" s="722"/>
      <c r="BM3326" s="722"/>
      <c r="BN3326" s="722"/>
      <c r="BO3326" s="722"/>
      <c r="BP3326" s="722"/>
      <c r="BQ3326" s="722"/>
      <c r="BR3326" s="722"/>
      <c r="BS3326" s="722"/>
      <c r="BT3326" s="722"/>
      <c r="BU3326" s="722"/>
      <c r="BV3326" s="722"/>
      <c r="BW3326" s="722"/>
      <c r="BX3326" s="722"/>
      <c r="BY3326" s="722"/>
      <c r="BZ3326" s="722"/>
      <c r="CA3326" s="722"/>
      <c r="CB3326" s="722"/>
      <c r="CC3326" s="722"/>
      <c r="CD3326" s="722"/>
      <c r="CE3326" s="722"/>
      <c r="CF3326" s="722"/>
      <c r="CG3326" s="722"/>
      <c r="CH3326" s="722"/>
      <c r="CI3326" s="722"/>
      <c r="CJ3326" s="722"/>
      <c r="CK3326" s="722"/>
      <c r="CL3326" s="722"/>
      <c r="CM3326" s="722"/>
      <c r="CN3326" s="722"/>
      <c r="CO3326" s="722"/>
      <c r="CP3326" s="722"/>
      <c r="CQ3326" s="722"/>
      <c r="CR3326" s="722"/>
      <c r="CS3326" s="722"/>
    </row>
    <row r="3327" spans="1:97" s="1376" customFormat="1">
      <c r="A3327" s="722"/>
      <c r="B3327" s="722"/>
      <c r="C3327" s="722"/>
      <c r="D3327" s="722"/>
      <c r="E3327" s="722"/>
      <c r="F3327" s="757"/>
      <c r="G3327" s="757"/>
      <c r="H3327" s="757"/>
      <c r="I3327" s="757"/>
      <c r="J3327" s="757"/>
      <c r="K3327" s="758"/>
      <c r="L3327" s="758"/>
      <c r="M3327" s="722"/>
      <c r="N3327" s="736"/>
      <c r="O3327" s="736"/>
      <c r="P3327" s="736"/>
      <c r="Q3327" s="736"/>
      <c r="R3327" s="736"/>
      <c r="S3327" s="736"/>
      <c r="T3327" s="736"/>
      <c r="U3327" s="736"/>
      <c r="BA3327" s="722"/>
      <c r="BB3327" s="722"/>
      <c r="BC3327" s="722"/>
      <c r="BD3327" s="722"/>
      <c r="BE3327" s="722"/>
      <c r="BF3327" s="722"/>
      <c r="BG3327" s="722"/>
      <c r="BH3327" s="722"/>
      <c r="BI3327" s="722"/>
      <c r="BJ3327" s="722"/>
      <c r="BK3327" s="722"/>
      <c r="BL3327" s="722"/>
      <c r="BM3327" s="722"/>
      <c r="BN3327" s="722"/>
      <c r="BO3327" s="722"/>
      <c r="BP3327" s="722"/>
      <c r="BQ3327" s="722"/>
      <c r="BR3327" s="722"/>
      <c r="BS3327" s="722"/>
      <c r="BT3327" s="722"/>
      <c r="BU3327" s="722"/>
      <c r="BV3327" s="722"/>
      <c r="BW3327" s="722"/>
      <c r="BX3327" s="722"/>
      <c r="BY3327" s="722"/>
      <c r="BZ3327" s="722"/>
      <c r="CA3327" s="722"/>
      <c r="CB3327" s="722"/>
      <c r="CC3327" s="722"/>
      <c r="CD3327" s="722"/>
      <c r="CE3327" s="722"/>
      <c r="CF3327" s="722"/>
      <c r="CG3327" s="722"/>
      <c r="CH3327" s="722"/>
      <c r="CI3327" s="722"/>
      <c r="CJ3327" s="722"/>
      <c r="CK3327" s="722"/>
      <c r="CL3327" s="722"/>
      <c r="CM3327" s="722"/>
      <c r="CN3327" s="722"/>
      <c r="CO3327" s="722"/>
      <c r="CP3327" s="722"/>
      <c r="CQ3327" s="722"/>
      <c r="CR3327" s="722"/>
      <c r="CS3327" s="722"/>
    </row>
    <row r="3328" spans="1:97" s="1376" customFormat="1">
      <c r="A3328" s="722"/>
      <c r="B3328" s="722"/>
      <c r="C3328" s="722"/>
      <c r="D3328" s="722"/>
      <c r="E3328" s="722"/>
      <c r="F3328" s="757"/>
      <c r="G3328" s="757"/>
      <c r="H3328" s="757"/>
      <c r="I3328" s="757"/>
      <c r="J3328" s="757"/>
      <c r="K3328" s="758"/>
      <c r="L3328" s="758"/>
      <c r="M3328" s="722"/>
      <c r="N3328" s="736"/>
      <c r="O3328" s="736"/>
      <c r="P3328" s="736"/>
      <c r="Q3328" s="736"/>
      <c r="R3328" s="736"/>
      <c r="S3328" s="736"/>
      <c r="T3328" s="736"/>
      <c r="U3328" s="736"/>
      <c r="BA3328" s="722"/>
      <c r="BB3328" s="722"/>
      <c r="BC3328" s="722"/>
      <c r="BD3328" s="722"/>
      <c r="BE3328" s="722"/>
      <c r="BF3328" s="722"/>
      <c r="BG3328" s="722"/>
      <c r="BH3328" s="722"/>
      <c r="BI3328" s="722"/>
      <c r="BJ3328" s="722"/>
      <c r="BK3328" s="722"/>
      <c r="BL3328" s="722"/>
      <c r="BM3328" s="722"/>
      <c r="BN3328" s="722"/>
      <c r="BO3328" s="722"/>
      <c r="BP3328" s="722"/>
      <c r="BQ3328" s="722"/>
      <c r="BR3328" s="722"/>
      <c r="BS3328" s="722"/>
      <c r="BT3328" s="722"/>
      <c r="BU3328" s="722"/>
      <c r="BV3328" s="722"/>
      <c r="BW3328" s="722"/>
      <c r="BX3328" s="722"/>
      <c r="BY3328" s="722"/>
      <c r="BZ3328" s="722"/>
      <c r="CA3328" s="722"/>
      <c r="CB3328" s="722"/>
      <c r="CC3328" s="722"/>
      <c r="CD3328" s="722"/>
      <c r="CE3328" s="722"/>
      <c r="CF3328" s="722"/>
      <c r="CG3328" s="722"/>
      <c r="CH3328" s="722"/>
      <c r="CI3328" s="722"/>
      <c r="CJ3328" s="722"/>
      <c r="CK3328" s="722"/>
      <c r="CL3328" s="722"/>
      <c r="CM3328" s="722"/>
      <c r="CN3328" s="722"/>
      <c r="CO3328" s="722"/>
      <c r="CP3328" s="722"/>
      <c r="CQ3328" s="722"/>
      <c r="CR3328" s="722"/>
      <c r="CS3328" s="722"/>
    </row>
    <row r="3329" spans="1:97" s="1376" customFormat="1">
      <c r="A3329" s="722"/>
      <c r="B3329" s="722"/>
      <c r="C3329" s="722"/>
      <c r="D3329" s="722"/>
      <c r="E3329" s="722"/>
      <c r="F3329" s="757"/>
      <c r="G3329" s="757"/>
      <c r="H3329" s="757"/>
      <c r="I3329" s="757"/>
      <c r="J3329" s="757"/>
      <c r="K3329" s="758"/>
      <c r="L3329" s="758"/>
      <c r="M3329" s="722"/>
      <c r="N3329" s="736"/>
      <c r="O3329" s="736"/>
      <c r="P3329" s="736"/>
      <c r="Q3329" s="736"/>
      <c r="R3329" s="736"/>
      <c r="S3329" s="736"/>
      <c r="T3329" s="736"/>
      <c r="U3329" s="736"/>
      <c r="BA3329" s="722"/>
      <c r="BB3329" s="722"/>
      <c r="BC3329" s="722"/>
      <c r="BD3329" s="722"/>
      <c r="BE3329" s="722"/>
      <c r="BF3329" s="722"/>
      <c r="BG3329" s="722"/>
      <c r="BH3329" s="722"/>
      <c r="BI3329" s="722"/>
      <c r="BJ3329" s="722"/>
      <c r="BK3329" s="722"/>
      <c r="BL3329" s="722"/>
      <c r="BM3329" s="722"/>
      <c r="BN3329" s="722"/>
      <c r="BO3329" s="722"/>
      <c r="BP3329" s="722"/>
      <c r="BQ3329" s="722"/>
      <c r="BR3329" s="722"/>
      <c r="BS3329" s="722"/>
      <c r="BT3329" s="722"/>
      <c r="BU3329" s="722"/>
      <c r="BV3329" s="722"/>
      <c r="BW3329" s="722"/>
      <c r="BX3329" s="722"/>
      <c r="BY3329" s="722"/>
      <c r="BZ3329" s="722"/>
      <c r="CA3329" s="722"/>
      <c r="CB3329" s="722"/>
      <c r="CC3329" s="722"/>
      <c r="CD3329" s="722"/>
      <c r="CE3329" s="722"/>
      <c r="CF3329" s="722"/>
      <c r="CG3329" s="722"/>
      <c r="CH3329" s="722"/>
      <c r="CI3329" s="722"/>
      <c r="CJ3329" s="722"/>
      <c r="CK3329" s="722"/>
      <c r="CL3329" s="722"/>
      <c r="CM3329" s="722"/>
      <c r="CN3329" s="722"/>
      <c r="CO3329" s="722"/>
      <c r="CP3329" s="722"/>
      <c r="CQ3329" s="722"/>
      <c r="CR3329" s="722"/>
      <c r="CS3329" s="722"/>
    </row>
    <row r="3330" spans="1:97" s="1376" customFormat="1">
      <c r="A3330" s="722"/>
      <c r="B3330" s="722"/>
      <c r="C3330" s="722"/>
      <c r="D3330" s="722"/>
      <c r="E3330" s="722"/>
      <c r="F3330" s="757"/>
      <c r="G3330" s="757"/>
      <c r="H3330" s="757"/>
      <c r="I3330" s="757"/>
      <c r="J3330" s="757"/>
      <c r="K3330" s="758"/>
      <c r="L3330" s="758"/>
      <c r="M3330" s="722"/>
      <c r="N3330" s="736"/>
      <c r="O3330" s="736"/>
      <c r="P3330" s="736"/>
      <c r="Q3330" s="736"/>
      <c r="R3330" s="736"/>
      <c r="S3330" s="736"/>
      <c r="T3330" s="736"/>
      <c r="U3330" s="736"/>
      <c r="BA3330" s="722"/>
      <c r="BB3330" s="722"/>
      <c r="BC3330" s="722"/>
      <c r="BD3330" s="722"/>
      <c r="BE3330" s="722"/>
      <c r="BF3330" s="722"/>
      <c r="BG3330" s="722"/>
      <c r="BH3330" s="722"/>
      <c r="BI3330" s="722"/>
      <c r="BJ3330" s="722"/>
      <c r="BK3330" s="722"/>
      <c r="BL3330" s="722"/>
      <c r="BM3330" s="722"/>
      <c r="BN3330" s="722"/>
      <c r="BO3330" s="722"/>
      <c r="BP3330" s="722"/>
      <c r="BQ3330" s="722"/>
      <c r="BR3330" s="722"/>
      <c r="BS3330" s="722"/>
      <c r="BT3330" s="722"/>
      <c r="BU3330" s="722"/>
      <c r="BV3330" s="722"/>
      <c r="BW3330" s="722"/>
      <c r="BX3330" s="722"/>
      <c r="BY3330" s="722"/>
      <c r="BZ3330" s="722"/>
      <c r="CA3330" s="722"/>
      <c r="CB3330" s="722"/>
      <c r="CC3330" s="722"/>
      <c r="CD3330" s="722"/>
      <c r="CE3330" s="722"/>
      <c r="CF3330" s="722"/>
      <c r="CG3330" s="722"/>
      <c r="CH3330" s="722"/>
      <c r="CI3330" s="722"/>
      <c r="CJ3330" s="722"/>
      <c r="CK3330" s="722"/>
      <c r="CL3330" s="722"/>
      <c r="CM3330" s="722"/>
      <c r="CN3330" s="722"/>
      <c r="CO3330" s="722"/>
      <c r="CP3330" s="722"/>
      <c r="CQ3330" s="722"/>
      <c r="CR3330" s="722"/>
      <c r="CS3330" s="722"/>
    </row>
    <row r="3331" spans="1:97" s="1376" customFormat="1">
      <c r="A3331" s="722"/>
      <c r="B3331" s="722"/>
      <c r="C3331" s="722"/>
      <c r="D3331" s="722"/>
      <c r="E3331" s="722"/>
      <c r="F3331" s="757"/>
      <c r="G3331" s="757"/>
      <c r="H3331" s="757"/>
      <c r="I3331" s="757"/>
      <c r="J3331" s="757"/>
      <c r="K3331" s="758"/>
      <c r="L3331" s="758"/>
      <c r="M3331" s="722"/>
      <c r="N3331" s="736"/>
      <c r="O3331" s="736"/>
      <c r="P3331" s="736"/>
      <c r="Q3331" s="736"/>
      <c r="R3331" s="736"/>
      <c r="S3331" s="736"/>
      <c r="T3331" s="736"/>
      <c r="U3331" s="736"/>
      <c r="BA3331" s="722"/>
      <c r="BB3331" s="722"/>
      <c r="BC3331" s="722"/>
      <c r="BD3331" s="722"/>
      <c r="BE3331" s="722"/>
      <c r="BF3331" s="722"/>
      <c r="BG3331" s="722"/>
      <c r="BH3331" s="722"/>
      <c r="BI3331" s="722"/>
      <c r="BJ3331" s="722"/>
      <c r="BK3331" s="722"/>
      <c r="BL3331" s="722"/>
      <c r="BM3331" s="722"/>
      <c r="BN3331" s="722"/>
      <c r="BO3331" s="722"/>
      <c r="BP3331" s="722"/>
      <c r="BQ3331" s="722"/>
      <c r="BR3331" s="722"/>
      <c r="BS3331" s="722"/>
      <c r="BT3331" s="722"/>
      <c r="BU3331" s="722"/>
      <c r="BV3331" s="722"/>
      <c r="BW3331" s="722"/>
      <c r="BX3331" s="722"/>
      <c r="BY3331" s="722"/>
      <c r="BZ3331" s="722"/>
      <c r="CA3331" s="722"/>
      <c r="CB3331" s="722"/>
      <c r="CC3331" s="722"/>
      <c r="CD3331" s="722"/>
      <c r="CE3331" s="722"/>
      <c r="CF3331" s="722"/>
      <c r="CG3331" s="722"/>
      <c r="CH3331" s="722"/>
      <c r="CI3331" s="722"/>
      <c r="CJ3331" s="722"/>
      <c r="CK3331" s="722"/>
      <c r="CL3331" s="722"/>
      <c r="CM3331" s="722"/>
      <c r="CN3331" s="722"/>
      <c r="CO3331" s="722"/>
      <c r="CP3331" s="722"/>
      <c r="CQ3331" s="722"/>
      <c r="CR3331" s="722"/>
      <c r="CS3331" s="722"/>
    </row>
    <row r="3332" spans="1:97" s="1376" customFormat="1">
      <c r="A3332" s="722"/>
      <c r="B3332" s="722"/>
      <c r="C3332" s="722"/>
      <c r="D3332" s="722"/>
      <c r="E3332" s="722"/>
      <c r="F3332" s="757"/>
      <c r="G3332" s="757"/>
      <c r="H3332" s="757"/>
      <c r="I3332" s="757"/>
      <c r="J3332" s="757"/>
      <c r="K3332" s="758"/>
      <c r="L3332" s="758"/>
      <c r="M3332" s="722"/>
      <c r="N3332" s="736"/>
      <c r="O3332" s="736"/>
      <c r="P3332" s="736"/>
      <c r="Q3332" s="736"/>
      <c r="R3332" s="736"/>
      <c r="S3332" s="736"/>
      <c r="T3332" s="736"/>
      <c r="U3332" s="736"/>
      <c r="BA3332" s="722"/>
      <c r="BB3332" s="722"/>
      <c r="BC3332" s="722"/>
      <c r="BD3332" s="722"/>
      <c r="BE3332" s="722"/>
      <c r="BF3332" s="722"/>
      <c r="BG3332" s="722"/>
      <c r="BH3332" s="722"/>
      <c r="BI3332" s="722"/>
      <c r="BJ3332" s="722"/>
      <c r="BK3332" s="722"/>
      <c r="BL3332" s="722"/>
      <c r="BM3332" s="722"/>
      <c r="BN3332" s="722"/>
      <c r="BO3332" s="722"/>
      <c r="BP3332" s="722"/>
      <c r="BQ3332" s="722"/>
      <c r="BR3332" s="722"/>
      <c r="BS3332" s="722"/>
      <c r="BT3332" s="722"/>
      <c r="BU3332" s="722"/>
      <c r="BV3332" s="722"/>
      <c r="BW3332" s="722"/>
      <c r="BX3332" s="722"/>
      <c r="BY3332" s="722"/>
      <c r="BZ3332" s="722"/>
      <c r="CA3332" s="722"/>
      <c r="CB3332" s="722"/>
      <c r="CC3332" s="722"/>
      <c r="CD3332" s="722"/>
      <c r="CE3332" s="722"/>
      <c r="CF3332" s="722"/>
      <c r="CG3332" s="722"/>
      <c r="CH3332" s="722"/>
      <c r="CI3332" s="722"/>
      <c r="CJ3332" s="722"/>
      <c r="CK3332" s="722"/>
      <c r="CL3332" s="722"/>
      <c r="CM3332" s="722"/>
      <c r="CN3332" s="722"/>
      <c r="CO3332" s="722"/>
      <c r="CP3332" s="722"/>
      <c r="CQ3332" s="722"/>
      <c r="CR3332" s="722"/>
      <c r="CS3332" s="722"/>
    </row>
    <row r="3333" spans="1:97" s="1376" customFormat="1">
      <c r="A3333" s="722"/>
      <c r="B3333" s="722"/>
      <c r="C3333" s="722"/>
      <c r="D3333" s="722"/>
      <c r="E3333" s="722"/>
      <c r="F3333" s="757"/>
      <c r="G3333" s="757"/>
      <c r="H3333" s="757"/>
      <c r="I3333" s="757"/>
      <c r="J3333" s="757"/>
      <c r="K3333" s="758"/>
      <c r="L3333" s="758"/>
      <c r="M3333" s="722"/>
      <c r="N3333" s="736"/>
      <c r="O3333" s="736"/>
      <c r="P3333" s="736"/>
      <c r="Q3333" s="736"/>
      <c r="R3333" s="736"/>
      <c r="S3333" s="736"/>
      <c r="T3333" s="736"/>
      <c r="U3333" s="736"/>
      <c r="BA3333" s="722"/>
      <c r="BB3333" s="722"/>
      <c r="BC3333" s="722"/>
      <c r="BD3333" s="722"/>
      <c r="BE3333" s="722"/>
      <c r="BF3333" s="722"/>
      <c r="BG3333" s="722"/>
      <c r="BH3333" s="722"/>
      <c r="BI3333" s="722"/>
      <c r="BJ3333" s="722"/>
      <c r="BK3333" s="722"/>
      <c r="BL3333" s="722"/>
      <c r="BM3333" s="722"/>
      <c r="BN3333" s="722"/>
      <c r="BO3333" s="722"/>
      <c r="BP3333" s="722"/>
      <c r="BQ3333" s="722"/>
      <c r="BR3333" s="722"/>
      <c r="BS3333" s="722"/>
      <c r="BT3333" s="722"/>
      <c r="BU3333" s="722"/>
      <c r="BV3333" s="722"/>
      <c r="BW3333" s="722"/>
      <c r="BX3333" s="722"/>
      <c r="BY3333" s="722"/>
      <c r="BZ3333" s="722"/>
      <c r="CA3333" s="722"/>
      <c r="CB3333" s="722"/>
      <c r="CC3333" s="722"/>
      <c r="CD3333" s="722"/>
      <c r="CE3333" s="722"/>
      <c r="CF3333" s="722"/>
      <c r="CG3333" s="722"/>
      <c r="CH3333" s="722"/>
      <c r="CI3333" s="722"/>
      <c r="CJ3333" s="722"/>
      <c r="CK3333" s="722"/>
      <c r="CL3333" s="722"/>
      <c r="CM3333" s="722"/>
      <c r="CN3333" s="722"/>
      <c r="CO3333" s="722"/>
      <c r="CP3333" s="722"/>
      <c r="CQ3333" s="722"/>
      <c r="CR3333" s="722"/>
      <c r="CS3333" s="722"/>
    </row>
    <row r="3334" spans="1:97" s="1376" customFormat="1">
      <c r="A3334" s="722"/>
      <c r="B3334" s="722"/>
      <c r="C3334" s="722"/>
      <c r="D3334" s="722"/>
      <c r="E3334" s="722"/>
      <c r="F3334" s="757"/>
      <c r="G3334" s="757"/>
      <c r="H3334" s="757"/>
      <c r="I3334" s="757"/>
      <c r="J3334" s="757"/>
      <c r="K3334" s="758"/>
      <c r="L3334" s="758"/>
      <c r="M3334" s="722"/>
      <c r="N3334" s="736"/>
      <c r="O3334" s="736"/>
      <c r="P3334" s="736"/>
      <c r="Q3334" s="736"/>
      <c r="R3334" s="736"/>
      <c r="S3334" s="736"/>
      <c r="T3334" s="736"/>
      <c r="U3334" s="736"/>
      <c r="BA3334" s="722"/>
      <c r="BB3334" s="722"/>
      <c r="BC3334" s="722"/>
      <c r="BD3334" s="722"/>
      <c r="BE3334" s="722"/>
      <c r="BF3334" s="722"/>
      <c r="BG3334" s="722"/>
      <c r="BH3334" s="722"/>
      <c r="BI3334" s="722"/>
      <c r="BJ3334" s="722"/>
      <c r="BK3334" s="722"/>
      <c r="BL3334" s="722"/>
      <c r="BM3334" s="722"/>
      <c r="BN3334" s="722"/>
      <c r="BO3334" s="722"/>
      <c r="BP3334" s="722"/>
      <c r="BQ3334" s="722"/>
      <c r="BR3334" s="722"/>
      <c r="BS3334" s="722"/>
      <c r="BT3334" s="722"/>
      <c r="BU3334" s="722"/>
      <c r="BV3334" s="722"/>
      <c r="BW3334" s="722"/>
      <c r="BX3334" s="722"/>
      <c r="BY3334" s="722"/>
      <c r="BZ3334" s="722"/>
      <c r="CA3334" s="722"/>
      <c r="CB3334" s="722"/>
      <c r="CC3334" s="722"/>
      <c r="CD3334" s="722"/>
      <c r="CE3334" s="722"/>
      <c r="CF3334" s="722"/>
      <c r="CG3334" s="722"/>
      <c r="CH3334" s="722"/>
      <c r="CI3334" s="722"/>
      <c r="CJ3334" s="722"/>
      <c r="CK3334" s="722"/>
      <c r="CL3334" s="722"/>
      <c r="CM3334" s="722"/>
      <c r="CN3334" s="722"/>
      <c r="CO3334" s="722"/>
      <c r="CP3334" s="722"/>
      <c r="CQ3334" s="722"/>
      <c r="CR3334" s="722"/>
      <c r="CS3334" s="722"/>
    </row>
    <row r="3335" spans="1:97" s="1376" customFormat="1">
      <c r="A3335" s="722"/>
      <c r="B3335" s="722"/>
      <c r="C3335" s="722"/>
      <c r="D3335" s="722"/>
      <c r="E3335" s="722"/>
      <c r="F3335" s="757"/>
      <c r="G3335" s="757"/>
      <c r="H3335" s="757"/>
      <c r="I3335" s="757"/>
      <c r="J3335" s="757"/>
      <c r="K3335" s="758"/>
      <c r="L3335" s="758"/>
      <c r="M3335" s="722"/>
      <c r="N3335" s="736"/>
      <c r="O3335" s="736"/>
      <c r="P3335" s="736"/>
      <c r="Q3335" s="736"/>
      <c r="R3335" s="736"/>
      <c r="S3335" s="736"/>
      <c r="T3335" s="736"/>
      <c r="U3335" s="736"/>
      <c r="BA3335" s="722"/>
      <c r="BB3335" s="722"/>
      <c r="BC3335" s="722"/>
      <c r="BD3335" s="722"/>
      <c r="BE3335" s="722"/>
      <c r="BF3335" s="722"/>
      <c r="BG3335" s="722"/>
      <c r="BH3335" s="722"/>
      <c r="BI3335" s="722"/>
      <c r="BJ3335" s="722"/>
      <c r="BK3335" s="722"/>
      <c r="BL3335" s="722"/>
      <c r="BM3335" s="722"/>
      <c r="BN3335" s="722"/>
      <c r="BO3335" s="722"/>
      <c r="BP3335" s="722"/>
      <c r="BQ3335" s="722"/>
      <c r="BR3335" s="722"/>
      <c r="BS3335" s="722"/>
      <c r="BT3335" s="722"/>
      <c r="BU3335" s="722"/>
      <c r="BV3335" s="722"/>
      <c r="BW3335" s="722"/>
      <c r="BX3335" s="722"/>
      <c r="BY3335" s="722"/>
      <c r="BZ3335" s="722"/>
      <c r="CA3335" s="722"/>
      <c r="CB3335" s="722"/>
      <c r="CC3335" s="722"/>
      <c r="CD3335" s="722"/>
      <c r="CE3335" s="722"/>
      <c r="CF3335" s="722"/>
      <c r="CG3335" s="722"/>
      <c r="CH3335" s="722"/>
      <c r="CI3335" s="722"/>
      <c r="CJ3335" s="722"/>
      <c r="CK3335" s="722"/>
      <c r="CL3335" s="722"/>
      <c r="CM3335" s="722"/>
      <c r="CN3335" s="722"/>
      <c r="CO3335" s="722"/>
      <c r="CP3335" s="722"/>
      <c r="CQ3335" s="722"/>
      <c r="CR3335" s="722"/>
      <c r="CS3335" s="722"/>
    </row>
    <row r="3336" spans="1:97" s="1376" customFormat="1">
      <c r="A3336" s="722"/>
      <c r="B3336" s="722"/>
      <c r="C3336" s="722"/>
      <c r="D3336" s="722"/>
      <c r="E3336" s="722"/>
      <c r="F3336" s="757"/>
      <c r="G3336" s="757"/>
      <c r="H3336" s="757"/>
      <c r="I3336" s="757"/>
      <c r="J3336" s="757"/>
      <c r="K3336" s="758"/>
      <c r="L3336" s="758"/>
      <c r="M3336" s="722"/>
      <c r="N3336" s="736"/>
      <c r="O3336" s="736"/>
      <c r="P3336" s="736"/>
      <c r="Q3336" s="736"/>
      <c r="R3336" s="736"/>
      <c r="S3336" s="736"/>
      <c r="T3336" s="736"/>
      <c r="U3336" s="736"/>
      <c r="BA3336" s="722"/>
      <c r="BB3336" s="722"/>
      <c r="BC3336" s="722"/>
      <c r="BD3336" s="722"/>
      <c r="BE3336" s="722"/>
      <c r="BF3336" s="722"/>
      <c r="BG3336" s="722"/>
      <c r="BH3336" s="722"/>
      <c r="BI3336" s="722"/>
      <c r="BJ3336" s="722"/>
      <c r="BK3336" s="722"/>
      <c r="BL3336" s="722"/>
      <c r="BM3336" s="722"/>
      <c r="BN3336" s="722"/>
      <c r="BO3336" s="722"/>
      <c r="BP3336" s="722"/>
      <c r="BQ3336" s="722"/>
      <c r="BR3336" s="722"/>
      <c r="BS3336" s="722"/>
      <c r="BT3336" s="722"/>
      <c r="BU3336" s="722"/>
      <c r="BV3336" s="722"/>
      <c r="BW3336" s="722"/>
      <c r="BX3336" s="722"/>
      <c r="BY3336" s="722"/>
      <c r="BZ3336" s="722"/>
      <c r="CA3336" s="722"/>
      <c r="CB3336" s="722"/>
      <c r="CC3336" s="722"/>
      <c r="CD3336" s="722"/>
      <c r="CE3336" s="722"/>
      <c r="CF3336" s="722"/>
      <c r="CG3336" s="722"/>
      <c r="CH3336" s="722"/>
      <c r="CI3336" s="722"/>
      <c r="CJ3336" s="722"/>
      <c r="CK3336" s="722"/>
      <c r="CL3336" s="722"/>
      <c r="CM3336" s="722"/>
      <c r="CN3336" s="722"/>
      <c r="CO3336" s="722"/>
      <c r="CP3336" s="722"/>
      <c r="CQ3336" s="722"/>
      <c r="CR3336" s="722"/>
      <c r="CS3336" s="722"/>
    </row>
    <row r="3337" spans="1:97" s="1376" customFormat="1">
      <c r="A3337" s="722"/>
      <c r="B3337" s="722"/>
      <c r="C3337" s="722"/>
      <c r="D3337" s="722"/>
      <c r="E3337" s="722"/>
      <c r="F3337" s="757"/>
      <c r="G3337" s="757"/>
      <c r="H3337" s="757"/>
      <c r="I3337" s="757"/>
      <c r="J3337" s="757"/>
      <c r="K3337" s="758"/>
      <c r="L3337" s="758"/>
      <c r="M3337" s="722"/>
      <c r="N3337" s="736"/>
      <c r="O3337" s="736"/>
      <c r="P3337" s="736"/>
      <c r="Q3337" s="736"/>
      <c r="R3337" s="736"/>
      <c r="S3337" s="736"/>
      <c r="T3337" s="736"/>
      <c r="U3337" s="736"/>
      <c r="BA3337" s="722"/>
      <c r="BB3337" s="722"/>
      <c r="BC3337" s="722"/>
      <c r="BD3337" s="722"/>
      <c r="BE3337" s="722"/>
      <c r="BF3337" s="722"/>
      <c r="BG3337" s="722"/>
      <c r="BH3337" s="722"/>
      <c r="BI3337" s="722"/>
      <c r="BJ3337" s="722"/>
      <c r="BK3337" s="722"/>
      <c r="BL3337" s="722"/>
      <c r="BM3337" s="722"/>
      <c r="BN3337" s="722"/>
      <c r="BO3337" s="722"/>
      <c r="BP3337" s="722"/>
      <c r="BQ3337" s="722"/>
      <c r="BR3337" s="722"/>
      <c r="BS3337" s="722"/>
      <c r="BT3337" s="722"/>
      <c r="BU3337" s="722"/>
      <c r="BV3337" s="722"/>
      <c r="BW3337" s="722"/>
      <c r="BX3337" s="722"/>
      <c r="BY3337" s="722"/>
      <c r="BZ3337" s="722"/>
      <c r="CA3337" s="722"/>
      <c r="CB3337" s="722"/>
      <c r="CC3337" s="722"/>
      <c r="CD3337" s="722"/>
      <c r="CE3337" s="722"/>
      <c r="CF3337" s="722"/>
      <c r="CG3337" s="722"/>
      <c r="CH3337" s="722"/>
      <c r="CI3337" s="722"/>
      <c r="CJ3337" s="722"/>
      <c r="CK3337" s="722"/>
      <c r="CL3337" s="722"/>
      <c r="CM3337" s="722"/>
      <c r="CN3337" s="722"/>
      <c r="CO3337" s="722"/>
      <c r="CP3337" s="722"/>
      <c r="CQ3337" s="722"/>
      <c r="CR3337" s="722"/>
      <c r="CS3337" s="722"/>
    </row>
    <row r="3338" spans="1:97" s="1376" customFormat="1">
      <c r="A3338" s="722"/>
      <c r="B3338" s="722"/>
      <c r="C3338" s="722"/>
      <c r="D3338" s="722"/>
      <c r="E3338" s="722"/>
      <c r="F3338" s="757"/>
      <c r="G3338" s="757"/>
      <c r="H3338" s="757"/>
      <c r="I3338" s="757"/>
      <c r="J3338" s="757"/>
      <c r="K3338" s="758"/>
      <c r="L3338" s="758"/>
      <c r="M3338" s="722"/>
      <c r="N3338" s="736"/>
      <c r="O3338" s="736"/>
      <c r="P3338" s="736"/>
      <c r="Q3338" s="736"/>
      <c r="R3338" s="736"/>
      <c r="S3338" s="736"/>
      <c r="T3338" s="736"/>
      <c r="U3338" s="736"/>
      <c r="BA3338" s="722"/>
      <c r="BB3338" s="722"/>
      <c r="BC3338" s="722"/>
      <c r="BD3338" s="722"/>
      <c r="BE3338" s="722"/>
      <c r="BF3338" s="722"/>
      <c r="BG3338" s="722"/>
      <c r="BH3338" s="722"/>
      <c r="BI3338" s="722"/>
      <c r="BJ3338" s="722"/>
      <c r="BK3338" s="722"/>
      <c r="BL3338" s="722"/>
      <c r="BM3338" s="722"/>
      <c r="BN3338" s="722"/>
      <c r="BO3338" s="722"/>
      <c r="BP3338" s="722"/>
      <c r="BQ3338" s="722"/>
      <c r="BR3338" s="722"/>
      <c r="BS3338" s="722"/>
      <c r="BT3338" s="722"/>
      <c r="BU3338" s="722"/>
      <c r="BV3338" s="722"/>
      <c r="BW3338" s="722"/>
      <c r="BX3338" s="722"/>
      <c r="BY3338" s="722"/>
      <c r="BZ3338" s="722"/>
      <c r="CA3338" s="722"/>
      <c r="CB3338" s="722"/>
      <c r="CC3338" s="722"/>
      <c r="CD3338" s="722"/>
      <c r="CE3338" s="722"/>
      <c r="CF3338" s="722"/>
      <c r="CG3338" s="722"/>
      <c r="CH3338" s="722"/>
      <c r="CI3338" s="722"/>
      <c r="CJ3338" s="722"/>
      <c r="CK3338" s="722"/>
      <c r="CL3338" s="722"/>
      <c r="CM3338" s="722"/>
      <c r="CN3338" s="722"/>
      <c r="CO3338" s="722"/>
      <c r="CP3338" s="722"/>
      <c r="CQ3338" s="722"/>
      <c r="CR3338" s="722"/>
      <c r="CS3338" s="722"/>
    </row>
    <row r="3339" spans="1:97" s="1376" customFormat="1">
      <c r="A3339" s="722"/>
      <c r="B3339" s="722"/>
      <c r="C3339" s="722"/>
      <c r="D3339" s="722"/>
      <c r="E3339" s="722"/>
      <c r="F3339" s="757"/>
      <c r="G3339" s="757"/>
      <c r="H3339" s="757"/>
      <c r="I3339" s="757"/>
      <c r="J3339" s="757"/>
      <c r="K3339" s="758"/>
      <c r="L3339" s="758"/>
      <c r="M3339" s="722"/>
      <c r="N3339" s="736"/>
      <c r="O3339" s="736"/>
      <c r="P3339" s="736"/>
      <c r="Q3339" s="736"/>
      <c r="R3339" s="736"/>
      <c r="S3339" s="736"/>
      <c r="T3339" s="736"/>
      <c r="U3339" s="736"/>
      <c r="BA3339" s="722"/>
      <c r="BB3339" s="722"/>
      <c r="BC3339" s="722"/>
      <c r="BD3339" s="722"/>
      <c r="BE3339" s="722"/>
      <c r="BF3339" s="722"/>
      <c r="BG3339" s="722"/>
      <c r="BH3339" s="722"/>
      <c r="BI3339" s="722"/>
      <c r="BJ3339" s="722"/>
      <c r="BK3339" s="722"/>
      <c r="BL3339" s="722"/>
      <c r="BM3339" s="722"/>
      <c r="BN3339" s="722"/>
      <c r="BO3339" s="722"/>
      <c r="BP3339" s="722"/>
      <c r="BQ3339" s="722"/>
      <c r="BR3339" s="722"/>
      <c r="BS3339" s="722"/>
      <c r="BT3339" s="722"/>
      <c r="BU3339" s="722"/>
      <c r="BV3339" s="722"/>
      <c r="BW3339" s="722"/>
      <c r="BX3339" s="722"/>
      <c r="BY3339" s="722"/>
      <c r="BZ3339" s="722"/>
      <c r="CA3339" s="722"/>
      <c r="CB3339" s="722"/>
      <c r="CC3339" s="722"/>
      <c r="CD3339" s="722"/>
      <c r="CE3339" s="722"/>
      <c r="CF3339" s="722"/>
      <c r="CG3339" s="722"/>
      <c r="CH3339" s="722"/>
      <c r="CI3339" s="722"/>
      <c r="CJ3339" s="722"/>
      <c r="CK3339" s="722"/>
      <c r="CL3339" s="722"/>
      <c r="CM3339" s="722"/>
      <c r="CN3339" s="722"/>
      <c r="CO3339" s="722"/>
      <c r="CP3339" s="722"/>
      <c r="CQ3339" s="722"/>
      <c r="CR3339" s="722"/>
      <c r="CS3339" s="722"/>
    </row>
    <row r="3340" spans="1:97" s="1376" customFormat="1">
      <c r="A3340" s="722"/>
      <c r="B3340" s="722"/>
      <c r="C3340" s="722"/>
      <c r="D3340" s="722"/>
      <c r="E3340" s="722"/>
      <c r="F3340" s="757"/>
      <c r="G3340" s="757"/>
      <c r="H3340" s="757"/>
      <c r="I3340" s="757"/>
      <c r="J3340" s="757"/>
      <c r="K3340" s="758"/>
      <c r="L3340" s="758"/>
      <c r="M3340" s="722"/>
      <c r="N3340" s="736"/>
      <c r="O3340" s="736"/>
      <c r="P3340" s="736"/>
      <c r="Q3340" s="736"/>
      <c r="R3340" s="736"/>
      <c r="S3340" s="736"/>
      <c r="T3340" s="736"/>
      <c r="U3340" s="736"/>
      <c r="BA3340" s="722"/>
      <c r="BB3340" s="722"/>
      <c r="BC3340" s="722"/>
      <c r="BD3340" s="722"/>
      <c r="BE3340" s="722"/>
      <c r="BF3340" s="722"/>
      <c r="BG3340" s="722"/>
      <c r="BH3340" s="722"/>
      <c r="BI3340" s="722"/>
      <c r="BJ3340" s="722"/>
      <c r="BK3340" s="722"/>
      <c r="BL3340" s="722"/>
      <c r="BM3340" s="722"/>
      <c r="BN3340" s="722"/>
      <c r="BO3340" s="722"/>
      <c r="BP3340" s="722"/>
      <c r="BQ3340" s="722"/>
      <c r="BR3340" s="722"/>
      <c r="BS3340" s="722"/>
      <c r="BT3340" s="722"/>
      <c r="BU3340" s="722"/>
      <c r="BV3340" s="722"/>
      <c r="BW3340" s="722"/>
      <c r="BX3340" s="722"/>
      <c r="BY3340" s="722"/>
      <c r="BZ3340" s="722"/>
      <c r="CA3340" s="722"/>
      <c r="CB3340" s="722"/>
      <c r="CC3340" s="722"/>
      <c r="CD3340" s="722"/>
      <c r="CE3340" s="722"/>
      <c r="CF3340" s="722"/>
      <c r="CG3340" s="722"/>
      <c r="CH3340" s="722"/>
      <c r="CI3340" s="722"/>
      <c r="CJ3340" s="722"/>
      <c r="CK3340" s="722"/>
      <c r="CL3340" s="722"/>
      <c r="CM3340" s="722"/>
      <c r="CN3340" s="722"/>
      <c r="CO3340" s="722"/>
      <c r="CP3340" s="722"/>
      <c r="CQ3340" s="722"/>
      <c r="CR3340" s="722"/>
      <c r="CS3340" s="722"/>
    </row>
    <row r="3341" spans="1:97" s="1376" customFormat="1">
      <c r="A3341" s="722"/>
      <c r="B3341" s="722"/>
      <c r="C3341" s="722"/>
      <c r="D3341" s="722"/>
      <c r="E3341" s="722"/>
      <c r="F3341" s="757"/>
      <c r="G3341" s="757"/>
      <c r="H3341" s="757"/>
      <c r="I3341" s="757"/>
      <c r="J3341" s="757"/>
      <c r="K3341" s="758"/>
      <c r="L3341" s="758"/>
      <c r="M3341" s="722"/>
      <c r="N3341" s="736"/>
      <c r="O3341" s="736"/>
      <c r="P3341" s="736"/>
      <c r="Q3341" s="736"/>
      <c r="R3341" s="736"/>
      <c r="S3341" s="736"/>
      <c r="T3341" s="736"/>
      <c r="U3341" s="736"/>
      <c r="BA3341" s="722"/>
      <c r="BB3341" s="722"/>
      <c r="BC3341" s="722"/>
      <c r="BD3341" s="722"/>
      <c r="BE3341" s="722"/>
      <c r="BF3341" s="722"/>
      <c r="BG3341" s="722"/>
      <c r="BH3341" s="722"/>
      <c r="BI3341" s="722"/>
      <c r="BJ3341" s="722"/>
      <c r="BK3341" s="722"/>
      <c r="BL3341" s="722"/>
      <c r="BM3341" s="722"/>
      <c r="BN3341" s="722"/>
      <c r="BO3341" s="722"/>
      <c r="BP3341" s="722"/>
      <c r="BQ3341" s="722"/>
      <c r="BR3341" s="722"/>
      <c r="BS3341" s="722"/>
      <c r="BT3341" s="722"/>
      <c r="BU3341" s="722"/>
      <c r="BV3341" s="722"/>
      <c r="BW3341" s="722"/>
      <c r="BX3341" s="722"/>
      <c r="BY3341" s="722"/>
      <c r="BZ3341" s="722"/>
      <c r="CA3341" s="722"/>
      <c r="CB3341" s="722"/>
      <c r="CC3341" s="722"/>
      <c r="CD3341" s="722"/>
      <c r="CE3341" s="722"/>
      <c r="CF3341" s="722"/>
      <c r="CG3341" s="722"/>
      <c r="CH3341" s="722"/>
      <c r="CI3341" s="722"/>
      <c r="CJ3341" s="722"/>
      <c r="CK3341" s="722"/>
      <c r="CL3341" s="722"/>
      <c r="CM3341" s="722"/>
      <c r="CN3341" s="722"/>
      <c r="CO3341" s="722"/>
      <c r="CP3341" s="722"/>
      <c r="CQ3341" s="722"/>
      <c r="CR3341" s="722"/>
      <c r="CS3341" s="722"/>
    </row>
    <row r="3342" spans="1:97" s="1376" customFormat="1">
      <c r="A3342" s="722"/>
      <c r="B3342" s="722"/>
      <c r="C3342" s="722"/>
      <c r="D3342" s="722"/>
      <c r="E3342" s="722"/>
      <c r="F3342" s="757"/>
      <c r="G3342" s="757"/>
      <c r="H3342" s="757"/>
      <c r="I3342" s="757"/>
      <c r="J3342" s="757"/>
      <c r="K3342" s="758"/>
      <c r="L3342" s="758"/>
      <c r="M3342" s="722"/>
      <c r="N3342" s="736"/>
      <c r="O3342" s="736"/>
      <c r="P3342" s="736"/>
      <c r="Q3342" s="736"/>
      <c r="R3342" s="736"/>
      <c r="S3342" s="736"/>
      <c r="T3342" s="736"/>
      <c r="U3342" s="736"/>
      <c r="BA3342" s="722"/>
      <c r="BB3342" s="722"/>
      <c r="BC3342" s="722"/>
      <c r="BD3342" s="722"/>
      <c r="BE3342" s="722"/>
      <c r="BF3342" s="722"/>
      <c r="BG3342" s="722"/>
      <c r="BH3342" s="722"/>
      <c r="BI3342" s="722"/>
      <c r="BJ3342" s="722"/>
      <c r="BK3342" s="722"/>
      <c r="BL3342" s="722"/>
      <c r="BM3342" s="722"/>
      <c r="BN3342" s="722"/>
      <c r="BO3342" s="722"/>
      <c r="BP3342" s="722"/>
      <c r="BQ3342" s="722"/>
      <c r="BR3342" s="722"/>
      <c r="BS3342" s="722"/>
      <c r="BT3342" s="722"/>
      <c r="BU3342" s="722"/>
      <c r="BV3342" s="722"/>
      <c r="BW3342" s="722"/>
      <c r="BX3342" s="722"/>
      <c r="BY3342" s="722"/>
      <c r="BZ3342" s="722"/>
      <c r="CA3342" s="722"/>
      <c r="CB3342" s="722"/>
      <c r="CC3342" s="722"/>
      <c r="CD3342" s="722"/>
      <c r="CE3342" s="722"/>
      <c r="CF3342" s="722"/>
      <c r="CG3342" s="722"/>
      <c r="CH3342" s="722"/>
      <c r="CI3342" s="722"/>
      <c r="CJ3342" s="722"/>
      <c r="CK3342" s="722"/>
      <c r="CL3342" s="722"/>
      <c r="CM3342" s="722"/>
      <c r="CN3342" s="722"/>
      <c r="CO3342" s="722"/>
      <c r="CP3342" s="722"/>
      <c r="CQ3342" s="722"/>
      <c r="CR3342" s="722"/>
      <c r="CS3342" s="722"/>
    </row>
    <row r="3343" spans="1:97" s="1376" customFormat="1">
      <c r="A3343" s="722"/>
      <c r="B3343" s="722"/>
      <c r="C3343" s="722"/>
      <c r="D3343" s="722"/>
      <c r="E3343" s="722"/>
      <c r="F3343" s="757"/>
      <c r="G3343" s="757"/>
      <c r="H3343" s="757"/>
      <c r="I3343" s="757"/>
      <c r="J3343" s="757"/>
      <c r="K3343" s="758"/>
      <c r="L3343" s="758"/>
      <c r="M3343" s="722"/>
      <c r="N3343" s="736"/>
      <c r="O3343" s="736"/>
      <c r="P3343" s="736"/>
      <c r="Q3343" s="736"/>
      <c r="R3343" s="736"/>
      <c r="S3343" s="736"/>
      <c r="T3343" s="736"/>
      <c r="U3343" s="736"/>
      <c r="BA3343" s="722"/>
      <c r="BB3343" s="722"/>
      <c r="BC3343" s="722"/>
      <c r="BD3343" s="722"/>
      <c r="BE3343" s="722"/>
      <c r="BF3343" s="722"/>
      <c r="BG3343" s="722"/>
      <c r="BH3343" s="722"/>
      <c r="BI3343" s="722"/>
      <c r="BJ3343" s="722"/>
      <c r="BK3343" s="722"/>
      <c r="BL3343" s="722"/>
      <c r="BM3343" s="722"/>
      <c r="BN3343" s="722"/>
      <c r="BO3343" s="722"/>
      <c r="BP3343" s="722"/>
      <c r="BQ3343" s="722"/>
      <c r="BR3343" s="722"/>
      <c r="BS3343" s="722"/>
      <c r="BT3343" s="722"/>
      <c r="BU3343" s="722"/>
      <c r="BV3343" s="722"/>
      <c r="BW3343" s="722"/>
      <c r="BX3343" s="722"/>
      <c r="BY3343" s="722"/>
      <c r="BZ3343" s="722"/>
      <c r="CA3343" s="722"/>
      <c r="CB3343" s="722"/>
      <c r="CC3343" s="722"/>
      <c r="CD3343" s="722"/>
      <c r="CE3343" s="722"/>
      <c r="CF3343" s="722"/>
      <c r="CG3343" s="722"/>
      <c r="CH3343" s="722"/>
      <c r="CI3343" s="722"/>
      <c r="CJ3343" s="722"/>
      <c r="CK3343" s="722"/>
      <c r="CL3343" s="722"/>
      <c r="CM3343" s="722"/>
      <c r="CN3343" s="722"/>
      <c r="CO3343" s="722"/>
      <c r="CP3343" s="722"/>
      <c r="CQ3343" s="722"/>
      <c r="CR3343" s="722"/>
      <c r="CS3343" s="722"/>
    </row>
    <row r="3344" spans="1:97" s="1376" customFormat="1">
      <c r="A3344" s="722"/>
      <c r="B3344" s="722"/>
      <c r="C3344" s="722"/>
      <c r="D3344" s="722"/>
      <c r="E3344" s="722"/>
      <c r="F3344" s="757"/>
      <c r="G3344" s="757"/>
      <c r="H3344" s="757"/>
      <c r="I3344" s="757"/>
      <c r="J3344" s="757"/>
      <c r="K3344" s="758"/>
      <c r="L3344" s="758"/>
      <c r="M3344" s="722"/>
      <c r="N3344" s="736"/>
      <c r="O3344" s="736"/>
      <c r="P3344" s="736"/>
      <c r="Q3344" s="736"/>
      <c r="R3344" s="736"/>
      <c r="S3344" s="736"/>
      <c r="T3344" s="736"/>
      <c r="U3344" s="736"/>
      <c r="BA3344" s="722"/>
      <c r="BB3344" s="722"/>
      <c r="BC3344" s="722"/>
      <c r="BD3344" s="722"/>
      <c r="BE3344" s="722"/>
      <c r="BF3344" s="722"/>
      <c r="BG3344" s="722"/>
      <c r="BH3344" s="722"/>
      <c r="BI3344" s="722"/>
      <c r="BJ3344" s="722"/>
      <c r="BK3344" s="722"/>
      <c r="BL3344" s="722"/>
      <c r="BM3344" s="722"/>
      <c r="BN3344" s="722"/>
      <c r="BO3344" s="722"/>
      <c r="BP3344" s="722"/>
      <c r="BQ3344" s="722"/>
      <c r="BR3344" s="722"/>
      <c r="BS3344" s="722"/>
      <c r="BT3344" s="722"/>
      <c r="BU3344" s="722"/>
      <c r="BV3344" s="722"/>
      <c r="BW3344" s="722"/>
      <c r="BX3344" s="722"/>
      <c r="BY3344" s="722"/>
      <c r="BZ3344" s="722"/>
      <c r="CA3344" s="722"/>
      <c r="CB3344" s="722"/>
      <c r="CC3344" s="722"/>
      <c r="CD3344" s="722"/>
      <c r="CE3344" s="722"/>
      <c r="CF3344" s="722"/>
      <c r="CG3344" s="722"/>
      <c r="CH3344" s="722"/>
      <c r="CI3344" s="722"/>
      <c r="CJ3344" s="722"/>
      <c r="CK3344" s="722"/>
      <c r="CL3344" s="722"/>
      <c r="CM3344" s="722"/>
      <c r="CN3344" s="722"/>
      <c r="CO3344" s="722"/>
      <c r="CP3344" s="722"/>
      <c r="CQ3344" s="722"/>
      <c r="CR3344" s="722"/>
      <c r="CS3344" s="722"/>
    </row>
    <row r="3345" spans="1:97" s="1376" customFormat="1">
      <c r="A3345" s="722"/>
      <c r="B3345" s="722"/>
      <c r="C3345" s="722"/>
      <c r="D3345" s="722"/>
      <c r="E3345" s="722"/>
      <c r="F3345" s="757"/>
      <c r="G3345" s="757"/>
      <c r="H3345" s="757"/>
      <c r="I3345" s="757"/>
      <c r="J3345" s="757"/>
      <c r="K3345" s="758"/>
      <c r="L3345" s="758"/>
      <c r="M3345" s="722"/>
      <c r="N3345" s="736"/>
      <c r="O3345" s="736"/>
      <c r="P3345" s="736"/>
      <c r="Q3345" s="736"/>
      <c r="R3345" s="736"/>
      <c r="S3345" s="736"/>
      <c r="T3345" s="736"/>
      <c r="U3345" s="736"/>
      <c r="BA3345" s="722"/>
      <c r="BB3345" s="722"/>
      <c r="BC3345" s="722"/>
      <c r="BD3345" s="722"/>
      <c r="BE3345" s="722"/>
      <c r="BF3345" s="722"/>
      <c r="BG3345" s="722"/>
      <c r="BH3345" s="722"/>
      <c r="BI3345" s="722"/>
      <c r="BJ3345" s="722"/>
      <c r="BK3345" s="722"/>
      <c r="BL3345" s="722"/>
      <c r="BM3345" s="722"/>
      <c r="BN3345" s="722"/>
      <c r="BO3345" s="722"/>
      <c r="BP3345" s="722"/>
      <c r="BQ3345" s="722"/>
      <c r="BR3345" s="722"/>
      <c r="BS3345" s="722"/>
      <c r="BT3345" s="722"/>
      <c r="BU3345" s="722"/>
      <c r="BV3345" s="722"/>
      <c r="BW3345" s="722"/>
      <c r="BX3345" s="722"/>
      <c r="BY3345" s="722"/>
      <c r="BZ3345" s="722"/>
      <c r="CA3345" s="722"/>
      <c r="CB3345" s="722"/>
      <c r="CC3345" s="722"/>
      <c r="CD3345" s="722"/>
      <c r="CE3345" s="722"/>
      <c r="CF3345" s="722"/>
      <c r="CG3345" s="722"/>
      <c r="CH3345" s="722"/>
      <c r="CI3345" s="722"/>
      <c r="CJ3345" s="722"/>
      <c r="CK3345" s="722"/>
      <c r="CL3345" s="722"/>
      <c r="CM3345" s="722"/>
      <c r="CN3345" s="722"/>
      <c r="CO3345" s="722"/>
      <c r="CP3345" s="722"/>
      <c r="CQ3345" s="722"/>
      <c r="CR3345" s="722"/>
      <c r="CS3345" s="722"/>
    </row>
    <row r="3346" spans="1:97" s="1376" customFormat="1">
      <c r="A3346" s="722"/>
      <c r="B3346" s="722"/>
      <c r="C3346" s="722"/>
      <c r="D3346" s="722"/>
      <c r="E3346" s="722"/>
      <c r="F3346" s="757"/>
      <c r="G3346" s="757"/>
      <c r="H3346" s="757"/>
      <c r="I3346" s="757"/>
      <c r="J3346" s="757"/>
      <c r="K3346" s="758"/>
      <c r="L3346" s="758"/>
      <c r="M3346" s="722"/>
      <c r="N3346" s="736"/>
      <c r="O3346" s="736"/>
      <c r="P3346" s="736"/>
      <c r="Q3346" s="736"/>
      <c r="R3346" s="736"/>
      <c r="S3346" s="736"/>
      <c r="T3346" s="736"/>
      <c r="U3346" s="736"/>
      <c r="BA3346" s="722"/>
      <c r="BB3346" s="722"/>
      <c r="BC3346" s="722"/>
      <c r="BD3346" s="722"/>
      <c r="BE3346" s="722"/>
      <c r="BF3346" s="722"/>
      <c r="BG3346" s="722"/>
      <c r="BH3346" s="722"/>
      <c r="BI3346" s="722"/>
      <c r="BJ3346" s="722"/>
      <c r="BK3346" s="722"/>
      <c r="BL3346" s="722"/>
      <c r="BM3346" s="722"/>
      <c r="BN3346" s="722"/>
      <c r="BO3346" s="722"/>
      <c r="BP3346" s="722"/>
      <c r="BQ3346" s="722"/>
      <c r="BR3346" s="722"/>
      <c r="BS3346" s="722"/>
      <c r="BT3346" s="722"/>
      <c r="BU3346" s="722"/>
      <c r="BV3346" s="722"/>
      <c r="BW3346" s="722"/>
      <c r="BX3346" s="722"/>
      <c r="BY3346" s="722"/>
      <c r="BZ3346" s="722"/>
      <c r="CA3346" s="722"/>
      <c r="CB3346" s="722"/>
      <c r="CC3346" s="722"/>
      <c r="CD3346" s="722"/>
      <c r="CE3346" s="722"/>
      <c r="CF3346" s="722"/>
      <c r="CG3346" s="722"/>
      <c r="CH3346" s="722"/>
      <c r="CI3346" s="722"/>
      <c r="CJ3346" s="722"/>
      <c r="CK3346" s="722"/>
      <c r="CL3346" s="722"/>
      <c r="CM3346" s="722"/>
      <c r="CN3346" s="722"/>
      <c r="CO3346" s="722"/>
      <c r="CP3346" s="722"/>
      <c r="CQ3346" s="722"/>
      <c r="CR3346" s="722"/>
      <c r="CS3346" s="722"/>
    </row>
    <row r="3347" spans="1:97" s="1376" customFormat="1">
      <c r="A3347" s="722"/>
      <c r="B3347" s="722"/>
      <c r="C3347" s="722"/>
      <c r="D3347" s="722"/>
      <c r="E3347" s="722"/>
      <c r="F3347" s="757"/>
      <c r="G3347" s="757"/>
      <c r="H3347" s="757"/>
      <c r="I3347" s="757"/>
      <c r="J3347" s="757"/>
      <c r="K3347" s="758"/>
      <c r="L3347" s="758"/>
      <c r="M3347" s="722"/>
      <c r="N3347" s="736"/>
      <c r="O3347" s="736"/>
      <c r="P3347" s="736"/>
      <c r="Q3347" s="736"/>
      <c r="R3347" s="736"/>
      <c r="S3347" s="736"/>
      <c r="T3347" s="736"/>
      <c r="U3347" s="736"/>
      <c r="BA3347" s="722"/>
      <c r="BB3347" s="722"/>
      <c r="BC3347" s="722"/>
      <c r="BD3347" s="722"/>
      <c r="BE3347" s="722"/>
      <c r="BF3347" s="722"/>
      <c r="BG3347" s="722"/>
      <c r="BH3347" s="722"/>
      <c r="BI3347" s="722"/>
      <c r="BJ3347" s="722"/>
      <c r="BK3347" s="722"/>
      <c r="BL3347" s="722"/>
      <c r="BM3347" s="722"/>
      <c r="BN3347" s="722"/>
      <c r="BO3347" s="722"/>
      <c r="BP3347" s="722"/>
      <c r="BQ3347" s="722"/>
      <c r="BR3347" s="722"/>
      <c r="BS3347" s="722"/>
      <c r="BT3347" s="722"/>
      <c r="BU3347" s="722"/>
      <c r="BV3347" s="722"/>
      <c r="BW3347" s="722"/>
      <c r="BX3347" s="722"/>
      <c r="BY3347" s="722"/>
      <c r="BZ3347" s="722"/>
      <c r="CA3347" s="722"/>
      <c r="CB3347" s="722"/>
      <c r="CC3347" s="722"/>
      <c r="CD3347" s="722"/>
      <c r="CE3347" s="722"/>
      <c r="CF3347" s="722"/>
      <c r="CG3347" s="722"/>
      <c r="CH3347" s="722"/>
      <c r="CI3347" s="722"/>
      <c r="CJ3347" s="722"/>
      <c r="CK3347" s="722"/>
      <c r="CL3347" s="722"/>
      <c r="CM3347" s="722"/>
      <c r="CN3347" s="722"/>
      <c r="CO3347" s="722"/>
      <c r="CP3347" s="722"/>
      <c r="CQ3347" s="722"/>
      <c r="CR3347" s="722"/>
      <c r="CS3347" s="722"/>
    </row>
    <row r="3348" spans="1:97" s="1376" customFormat="1">
      <c r="A3348" s="722"/>
      <c r="B3348" s="722"/>
      <c r="C3348" s="722"/>
      <c r="D3348" s="722"/>
      <c r="E3348" s="722"/>
      <c r="F3348" s="757"/>
      <c r="G3348" s="757"/>
      <c r="H3348" s="757"/>
      <c r="I3348" s="757"/>
      <c r="J3348" s="757"/>
      <c r="K3348" s="758"/>
      <c r="L3348" s="758"/>
      <c r="M3348" s="722"/>
      <c r="N3348" s="736"/>
      <c r="O3348" s="736"/>
      <c r="P3348" s="736"/>
      <c r="Q3348" s="736"/>
      <c r="R3348" s="736"/>
      <c r="S3348" s="736"/>
      <c r="T3348" s="736"/>
      <c r="U3348" s="736"/>
      <c r="BA3348" s="722"/>
      <c r="BB3348" s="722"/>
      <c r="BC3348" s="722"/>
      <c r="BD3348" s="722"/>
      <c r="BE3348" s="722"/>
      <c r="BF3348" s="722"/>
      <c r="BG3348" s="722"/>
      <c r="BH3348" s="722"/>
      <c r="BI3348" s="722"/>
      <c r="BJ3348" s="722"/>
      <c r="BK3348" s="722"/>
      <c r="BL3348" s="722"/>
      <c r="BM3348" s="722"/>
      <c r="BN3348" s="722"/>
      <c r="BO3348" s="722"/>
      <c r="BP3348" s="722"/>
      <c r="BQ3348" s="722"/>
      <c r="BR3348" s="722"/>
      <c r="BS3348" s="722"/>
      <c r="BT3348" s="722"/>
      <c r="BU3348" s="722"/>
      <c r="BV3348" s="722"/>
      <c r="BW3348" s="722"/>
      <c r="BX3348" s="722"/>
      <c r="BY3348" s="722"/>
      <c r="BZ3348" s="722"/>
      <c r="CA3348" s="722"/>
      <c r="CB3348" s="722"/>
      <c r="CC3348" s="722"/>
      <c r="CD3348" s="722"/>
      <c r="CE3348" s="722"/>
      <c r="CF3348" s="722"/>
      <c r="CG3348" s="722"/>
      <c r="CH3348" s="722"/>
      <c r="CI3348" s="722"/>
      <c r="CJ3348" s="722"/>
      <c r="CK3348" s="722"/>
      <c r="CL3348" s="722"/>
      <c r="CM3348" s="722"/>
      <c r="CN3348" s="722"/>
      <c r="CO3348" s="722"/>
      <c r="CP3348" s="722"/>
      <c r="CQ3348" s="722"/>
      <c r="CR3348" s="722"/>
      <c r="CS3348" s="722"/>
    </row>
    <row r="3349" spans="1:97" s="1376" customFormat="1">
      <c r="A3349" s="722"/>
      <c r="B3349" s="722"/>
      <c r="C3349" s="722"/>
      <c r="D3349" s="722"/>
      <c r="E3349" s="722"/>
      <c r="F3349" s="757"/>
      <c r="G3349" s="757"/>
      <c r="H3349" s="757"/>
      <c r="I3349" s="757"/>
      <c r="J3349" s="757"/>
      <c r="K3349" s="758"/>
      <c r="L3349" s="758"/>
      <c r="M3349" s="722"/>
      <c r="N3349" s="736"/>
      <c r="O3349" s="736"/>
      <c r="P3349" s="736"/>
      <c r="Q3349" s="736"/>
      <c r="R3349" s="736"/>
      <c r="S3349" s="736"/>
      <c r="T3349" s="736"/>
      <c r="U3349" s="736"/>
      <c r="BA3349" s="722"/>
      <c r="BB3349" s="722"/>
      <c r="BC3349" s="722"/>
      <c r="BD3349" s="722"/>
      <c r="BE3349" s="722"/>
      <c r="BF3349" s="722"/>
      <c r="BG3349" s="722"/>
      <c r="BH3349" s="722"/>
      <c r="BI3349" s="722"/>
      <c r="BJ3349" s="722"/>
      <c r="BK3349" s="722"/>
      <c r="BL3349" s="722"/>
      <c r="BM3349" s="722"/>
      <c r="BN3349" s="722"/>
      <c r="BO3349" s="722"/>
      <c r="BP3349" s="722"/>
      <c r="BQ3349" s="722"/>
      <c r="BR3349" s="722"/>
      <c r="BS3349" s="722"/>
      <c r="BT3349" s="722"/>
      <c r="BU3349" s="722"/>
      <c r="BV3349" s="722"/>
      <c r="BW3349" s="722"/>
      <c r="BX3349" s="722"/>
      <c r="BY3349" s="722"/>
      <c r="BZ3349" s="722"/>
      <c r="CA3349" s="722"/>
      <c r="CB3349" s="722"/>
      <c r="CC3349" s="722"/>
      <c r="CD3349" s="722"/>
      <c r="CE3349" s="722"/>
      <c r="CF3349" s="722"/>
      <c r="CG3349" s="722"/>
      <c r="CH3349" s="722"/>
      <c r="CI3349" s="722"/>
      <c r="CJ3349" s="722"/>
      <c r="CK3349" s="722"/>
      <c r="CL3349" s="722"/>
      <c r="CM3349" s="722"/>
      <c r="CN3349" s="722"/>
      <c r="CO3349" s="722"/>
      <c r="CP3349" s="722"/>
      <c r="CQ3349" s="722"/>
      <c r="CR3349" s="722"/>
      <c r="CS3349" s="722"/>
    </row>
    <row r="3350" spans="1:97" s="1376" customFormat="1">
      <c r="A3350" s="722"/>
      <c r="B3350" s="722"/>
      <c r="C3350" s="722"/>
      <c r="D3350" s="722"/>
      <c r="E3350" s="722"/>
      <c r="F3350" s="757"/>
      <c r="G3350" s="757"/>
      <c r="H3350" s="757"/>
      <c r="I3350" s="757"/>
      <c r="J3350" s="757"/>
      <c r="K3350" s="758"/>
      <c r="L3350" s="758"/>
      <c r="M3350" s="722"/>
      <c r="N3350" s="736"/>
      <c r="O3350" s="736"/>
      <c r="P3350" s="736"/>
      <c r="Q3350" s="736"/>
      <c r="R3350" s="736"/>
      <c r="S3350" s="736"/>
      <c r="T3350" s="736"/>
      <c r="U3350" s="736"/>
      <c r="BA3350" s="722"/>
      <c r="BB3350" s="722"/>
      <c r="BC3350" s="722"/>
      <c r="BD3350" s="722"/>
      <c r="BE3350" s="722"/>
      <c r="BF3350" s="722"/>
      <c r="BG3350" s="722"/>
      <c r="BH3350" s="722"/>
      <c r="BI3350" s="722"/>
      <c r="BJ3350" s="722"/>
      <c r="BK3350" s="722"/>
      <c r="BL3350" s="722"/>
      <c r="BM3350" s="722"/>
      <c r="BN3350" s="722"/>
      <c r="BO3350" s="722"/>
      <c r="BP3350" s="722"/>
      <c r="BQ3350" s="722"/>
      <c r="BR3350" s="722"/>
      <c r="BS3350" s="722"/>
      <c r="BT3350" s="722"/>
      <c r="BU3350" s="722"/>
      <c r="BV3350" s="722"/>
      <c r="BW3350" s="722"/>
      <c r="BX3350" s="722"/>
      <c r="BY3350" s="722"/>
      <c r="BZ3350" s="722"/>
      <c r="CA3350" s="722"/>
      <c r="CB3350" s="722"/>
      <c r="CC3350" s="722"/>
      <c r="CD3350" s="722"/>
      <c r="CE3350" s="722"/>
      <c r="CF3350" s="722"/>
      <c r="CG3350" s="722"/>
      <c r="CH3350" s="722"/>
      <c r="CI3350" s="722"/>
      <c r="CJ3350" s="722"/>
      <c r="CK3350" s="722"/>
      <c r="CL3350" s="722"/>
      <c r="CM3350" s="722"/>
      <c r="CN3350" s="722"/>
      <c r="CO3350" s="722"/>
      <c r="CP3350" s="722"/>
      <c r="CQ3350" s="722"/>
      <c r="CR3350" s="722"/>
      <c r="CS3350" s="722"/>
    </row>
    <row r="3351" spans="1:97" s="1376" customFormat="1">
      <c r="A3351" s="722"/>
      <c r="B3351" s="722"/>
      <c r="C3351" s="722"/>
      <c r="D3351" s="722"/>
      <c r="E3351" s="722"/>
      <c r="F3351" s="757"/>
      <c r="G3351" s="757"/>
      <c r="H3351" s="757"/>
      <c r="I3351" s="757"/>
      <c r="J3351" s="757"/>
      <c r="K3351" s="758"/>
      <c r="L3351" s="758"/>
      <c r="M3351" s="722"/>
      <c r="N3351" s="736"/>
      <c r="O3351" s="736"/>
      <c r="P3351" s="736"/>
      <c r="Q3351" s="736"/>
      <c r="R3351" s="736"/>
      <c r="S3351" s="736"/>
      <c r="T3351" s="736"/>
      <c r="U3351" s="736"/>
      <c r="BA3351" s="722"/>
      <c r="BB3351" s="722"/>
      <c r="BC3351" s="722"/>
      <c r="BD3351" s="722"/>
      <c r="BE3351" s="722"/>
      <c r="BF3351" s="722"/>
      <c r="BG3351" s="722"/>
      <c r="BH3351" s="722"/>
      <c r="BI3351" s="722"/>
      <c r="BJ3351" s="722"/>
      <c r="BK3351" s="722"/>
      <c r="BL3351" s="722"/>
      <c r="BM3351" s="722"/>
      <c r="BN3351" s="722"/>
      <c r="BO3351" s="722"/>
      <c r="BP3351" s="722"/>
      <c r="BQ3351" s="722"/>
      <c r="BR3351" s="722"/>
      <c r="BS3351" s="722"/>
      <c r="BT3351" s="722"/>
      <c r="BU3351" s="722"/>
      <c r="BV3351" s="722"/>
      <c r="BW3351" s="722"/>
      <c r="BX3351" s="722"/>
      <c r="BY3351" s="722"/>
      <c r="BZ3351" s="722"/>
      <c r="CA3351" s="722"/>
      <c r="CB3351" s="722"/>
      <c r="CC3351" s="722"/>
      <c r="CD3351" s="722"/>
      <c r="CE3351" s="722"/>
      <c r="CF3351" s="722"/>
      <c r="CG3351" s="722"/>
      <c r="CH3351" s="722"/>
      <c r="CI3351" s="722"/>
      <c r="CJ3351" s="722"/>
      <c r="CK3351" s="722"/>
      <c r="CL3351" s="722"/>
      <c r="CM3351" s="722"/>
      <c r="CN3351" s="722"/>
      <c r="CO3351" s="722"/>
      <c r="CP3351" s="722"/>
      <c r="CQ3351" s="722"/>
      <c r="CR3351" s="722"/>
      <c r="CS3351" s="722"/>
    </row>
    <row r="3352" spans="1:97" s="1376" customFormat="1">
      <c r="A3352" s="722"/>
      <c r="B3352" s="722"/>
      <c r="C3352" s="722"/>
      <c r="D3352" s="722"/>
      <c r="E3352" s="722"/>
      <c r="F3352" s="757"/>
      <c r="G3352" s="757"/>
      <c r="H3352" s="757"/>
      <c r="I3352" s="757"/>
      <c r="J3352" s="757"/>
      <c r="K3352" s="758"/>
      <c r="L3352" s="758"/>
      <c r="M3352" s="722"/>
      <c r="N3352" s="736"/>
      <c r="O3352" s="736"/>
      <c r="P3352" s="736"/>
      <c r="Q3352" s="736"/>
      <c r="R3352" s="736"/>
      <c r="S3352" s="736"/>
      <c r="T3352" s="736"/>
      <c r="U3352" s="736"/>
      <c r="BA3352" s="722"/>
      <c r="BB3352" s="722"/>
      <c r="BC3352" s="722"/>
      <c r="BD3352" s="722"/>
      <c r="BE3352" s="722"/>
      <c r="BF3352" s="722"/>
      <c r="BG3352" s="722"/>
      <c r="BH3352" s="722"/>
      <c r="BI3352" s="722"/>
      <c r="BJ3352" s="722"/>
      <c r="BK3352" s="722"/>
      <c r="BL3352" s="722"/>
      <c r="BM3352" s="722"/>
      <c r="BN3352" s="722"/>
      <c r="BO3352" s="722"/>
      <c r="BP3352" s="722"/>
      <c r="BQ3352" s="722"/>
      <c r="BR3352" s="722"/>
      <c r="BS3352" s="722"/>
      <c r="BT3352" s="722"/>
      <c r="BU3352" s="722"/>
      <c r="BV3352" s="722"/>
      <c r="BW3352" s="722"/>
      <c r="BX3352" s="722"/>
      <c r="BY3352" s="722"/>
      <c r="BZ3352" s="722"/>
      <c r="CA3352" s="722"/>
      <c r="CB3352" s="722"/>
      <c r="CC3352" s="722"/>
      <c r="CD3352" s="722"/>
      <c r="CE3352" s="722"/>
      <c r="CF3352" s="722"/>
      <c r="CG3352" s="722"/>
      <c r="CH3352" s="722"/>
      <c r="CI3352" s="722"/>
      <c r="CJ3352" s="722"/>
      <c r="CK3352" s="722"/>
      <c r="CL3352" s="722"/>
      <c r="CM3352" s="722"/>
      <c r="CN3352" s="722"/>
      <c r="CO3352" s="722"/>
      <c r="CP3352" s="722"/>
      <c r="CQ3352" s="722"/>
      <c r="CR3352" s="722"/>
      <c r="CS3352" s="722"/>
    </row>
    <row r="3353" spans="1:97" s="1376" customFormat="1">
      <c r="A3353" s="722"/>
      <c r="B3353" s="722"/>
      <c r="C3353" s="722"/>
      <c r="D3353" s="722"/>
      <c r="E3353" s="722"/>
      <c r="F3353" s="757"/>
      <c r="G3353" s="757"/>
      <c r="H3353" s="757"/>
      <c r="I3353" s="757"/>
      <c r="J3353" s="757"/>
      <c r="K3353" s="758"/>
      <c r="L3353" s="758"/>
      <c r="M3353" s="722"/>
      <c r="N3353" s="736"/>
      <c r="O3353" s="736"/>
      <c r="P3353" s="736"/>
      <c r="Q3353" s="736"/>
      <c r="R3353" s="736"/>
      <c r="S3353" s="736"/>
      <c r="T3353" s="736"/>
      <c r="U3353" s="736"/>
      <c r="BA3353" s="722"/>
      <c r="BB3353" s="722"/>
      <c r="BC3353" s="722"/>
      <c r="BD3353" s="722"/>
      <c r="BE3353" s="722"/>
      <c r="BF3353" s="722"/>
      <c r="BG3353" s="722"/>
      <c r="BH3353" s="722"/>
      <c r="BI3353" s="722"/>
      <c r="BJ3353" s="722"/>
      <c r="BK3353" s="722"/>
      <c r="BL3353" s="722"/>
      <c r="BM3353" s="722"/>
      <c r="BN3353" s="722"/>
      <c r="BO3353" s="722"/>
      <c r="BP3353" s="722"/>
      <c r="BQ3353" s="722"/>
      <c r="BR3353" s="722"/>
      <c r="BS3353" s="722"/>
      <c r="BT3353" s="722"/>
      <c r="BU3353" s="722"/>
      <c r="BV3353" s="722"/>
      <c r="BW3353" s="722"/>
      <c r="BX3353" s="722"/>
      <c r="BY3353" s="722"/>
      <c r="BZ3353" s="722"/>
      <c r="CA3353" s="722"/>
      <c r="CB3353" s="722"/>
      <c r="CC3353" s="722"/>
      <c r="CD3353" s="722"/>
      <c r="CE3353" s="722"/>
      <c r="CF3353" s="722"/>
      <c r="CG3353" s="722"/>
      <c r="CH3353" s="722"/>
      <c r="CI3353" s="722"/>
      <c r="CJ3353" s="722"/>
      <c r="CK3353" s="722"/>
      <c r="CL3353" s="722"/>
      <c r="CM3353" s="722"/>
      <c r="CN3353" s="722"/>
      <c r="CO3353" s="722"/>
      <c r="CP3353" s="722"/>
      <c r="CQ3353" s="722"/>
      <c r="CR3353" s="722"/>
      <c r="CS3353" s="722"/>
    </row>
    <row r="3354" spans="1:97" s="1376" customFormat="1">
      <c r="A3354" s="722"/>
      <c r="B3354" s="722"/>
      <c r="C3354" s="722"/>
      <c r="D3354" s="722"/>
      <c r="E3354" s="722"/>
      <c r="F3354" s="757"/>
      <c r="G3354" s="757"/>
      <c r="H3354" s="757"/>
      <c r="I3354" s="757"/>
      <c r="J3354" s="757"/>
      <c r="K3354" s="758"/>
      <c r="L3354" s="758"/>
      <c r="M3354" s="722"/>
      <c r="N3354" s="736"/>
      <c r="O3354" s="736"/>
      <c r="P3354" s="736"/>
      <c r="Q3354" s="736"/>
      <c r="R3354" s="736"/>
      <c r="S3354" s="736"/>
      <c r="T3354" s="736"/>
      <c r="U3354" s="736"/>
      <c r="BA3354" s="722"/>
      <c r="BB3354" s="722"/>
      <c r="BC3354" s="722"/>
      <c r="BD3354" s="722"/>
      <c r="BE3354" s="722"/>
      <c r="BF3354" s="722"/>
      <c r="BG3354" s="722"/>
      <c r="BH3354" s="722"/>
      <c r="BI3354" s="722"/>
      <c r="BJ3354" s="722"/>
      <c r="BK3354" s="722"/>
      <c r="BL3354" s="722"/>
      <c r="BM3354" s="722"/>
      <c r="BN3354" s="722"/>
      <c r="BO3354" s="722"/>
      <c r="BP3354" s="722"/>
      <c r="BQ3354" s="722"/>
      <c r="BR3354" s="722"/>
      <c r="BS3354" s="722"/>
      <c r="BT3354" s="722"/>
      <c r="BU3354" s="722"/>
      <c r="BV3354" s="722"/>
      <c r="BW3354" s="722"/>
      <c r="BX3354" s="722"/>
      <c r="BY3354" s="722"/>
      <c r="BZ3354" s="722"/>
      <c r="CA3354" s="722"/>
      <c r="CB3354" s="722"/>
      <c r="CC3354" s="722"/>
      <c r="CD3354" s="722"/>
      <c r="CE3354" s="722"/>
      <c r="CF3354" s="722"/>
      <c r="CG3354" s="722"/>
      <c r="CH3354" s="722"/>
      <c r="CI3354" s="722"/>
      <c r="CJ3354" s="722"/>
      <c r="CK3354" s="722"/>
      <c r="CL3354" s="722"/>
      <c r="CM3354" s="722"/>
      <c r="CN3354" s="722"/>
      <c r="CO3354" s="722"/>
      <c r="CP3354" s="722"/>
      <c r="CQ3354" s="722"/>
      <c r="CR3354" s="722"/>
      <c r="CS3354" s="722"/>
    </row>
    <row r="3355" spans="1:97" s="1376" customFormat="1">
      <c r="A3355" s="722"/>
      <c r="B3355" s="722"/>
      <c r="C3355" s="722"/>
      <c r="D3355" s="722"/>
      <c r="E3355" s="722"/>
      <c r="F3355" s="757"/>
      <c r="G3355" s="757"/>
      <c r="H3355" s="757"/>
      <c r="I3355" s="757"/>
      <c r="J3355" s="757"/>
      <c r="K3355" s="758"/>
      <c r="L3355" s="758"/>
      <c r="M3355" s="722"/>
      <c r="N3355" s="736"/>
      <c r="O3355" s="736"/>
      <c r="P3355" s="736"/>
      <c r="Q3355" s="736"/>
      <c r="R3355" s="736"/>
      <c r="S3355" s="736"/>
      <c r="T3355" s="736"/>
      <c r="U3355" s="736"/>
      <c r="BA3355" s="722"/>
      <c r="BB3355" s="722"/>
      <c r="BC3355" s="722"/>
      <c r="BD3355" s="722"/>
      <c r="BE3355" s="722"/>
      <c r="BF3355" s="722"/>
      <c r="BG3355" s="722"/>
      <c r="BH3355" s="722"/>
      <c r="BI3355" s="722"/>
      <c r="BJ3355" s="722"/>
      <c r="BK3355" s="722"/>
      <c r="BL3355" s="722"/>
      <c r="BM3355" s="722"/>
      <c r="BN3355" s="722"/>
      <c r="BO3355" s="722"/>
      <c r="BP3355" s="722"/>
      <c r="BQ3355" s="722"/>
      <c r="BR3355" s="722"/>
      <c r="BS3355" s="722"/>
      <c r="BT3355" s="722"/>
      <c r="BU3355" s="722"/>
      <c r="BV3355" s="722"/>
      <c r="BW3355" s="722"/>
      <c r="BX3355" s="722"/>
      <c r="BY3355" s="722"/>
      <c r="BZ3355" s="722"/>
      <c r="CA3355" s="722"/>
      <c r="CB3355" s="722"/>
      <c r="CC3355" s="722"/>
      <c r="CD3355" s="722"/>
      <c r="CE3355" s="722"/>
      <c r="CF3355" s="722"/>
      <c r="CG3355" s="722"/>
      <c r="CH3355" s="722"/>
      <c r="CI3355" s="722"/>
      <c r="CJ3355" s="722"/>
      <c r="CK3355" s="722"/>
      <c r="CL3355" s="722"/>
      <c r="CM3355" s="722"/>
      <c r="CN3355" s="722"/>
      <c r="CO3355" s="722"/>
      <c r="CP3355" s="722"/>
      <c r="CQ3355" s="722"/>
      <c r="CR3355" s="722"/>
      <c r="CS3355" s="722"/>
    </row>
    <row r="3356" spans="1:97" s="1376" customFormat="1">
      <c r="A3356" s="722"/>
      <c r="B3356" s="722"/>
      <c r="C3356" s="722"/>
      <c r="D3356" s="722"/>
      <c r="E3356" s="722"/>
      <c r="F3356" s="757"/>
      <c r="G3356" s="757"/>
      <c r="H3356" s="757"/>
      <c r="I3356" s="757"/>
      <c r="J3356" s="757"/>
      <c r="K3356" s="758"/>
      <c r="L3356" s="758"/>
      <c r="M3356" s="722"/>
      <c r="N3356" s="736"/>
      <c r="O3356" s="736"/>
      <c r="P3356" s="736"/>
      <c r="Q3356" s="736"/>
      <c r="R3356" s="736"/>
      <c r="S3356" s="736"/>
      <c r="T3356" s="736"/>
      <c r="U3356" s="736"/>
      <c r="BA3356" s="722"/>
      <c r="BB3356" s="722"/>
      <c r="BC3356" s="722"/>
      <c r="BD3356" s="722"/>
      <c r="BE3356" s="722"/>
      <c r="BF3356" s="722"/>
      <c r="BG3356" s="722"/>
      <c r="BH3356" s="722"/>
      <c r="BI3356" s="722"/>
      <c r="BJ3356" s="722"/>
      <c r="BK3356" s="722"/>
      <c r="BL3356" s="722"/>
      <c r="BM3356" s="722"/>
      <c r="BN3356" s="722"/>
      <c r="BO3356" s="722"/>
      <c r="BP3356" s="722"/>
      <c r="BQ3356" s="722"/>
      <c r="BR3356" s="722"/>
      <c r="BS3356" s="722"/>
      <c r="BT3356" s="722"/>
      <c r="BU3356" s="722"/>
      <c r="BV3356" s="722"/>
      <c r="BW3356" s="722"/>
      <c r="BX3356" s="722"/>
      <c r="BY3356" s="722"/>
      <c r="BZ3356" s="722"/>
      <c r="CA3356" s="722"/>
      <c r="CB3356" s="722"/>
      <c r="CC3356" s="722"/>
      <c r="CD3356" s="722"/>
      <c r="CE3356" s="722"/>
      <c r="CF3356" s="722"/>
      <c r="CG3356" s="722"/>
      <c r="CH3356" s="722"/>
      <c r="CI3356" s="722"/>
      <c r="CJ3356" s="722"/>
      <c r="CK3356" s="722"/>
      <c r="CL3356" s="722"/>
      <c r="CM3356" s="722"/>
      <c r="CN3356" s="722"/>
      <c r="CO3356" s="722"/>
      <c r="CP3356" s="722"/>
      <c r="CQ3356" s="722"/>
      <c r="CR3356" s="722"/>
      <c r="CS3356" s="722"/>
    </row>
    <row r="3357" spans="1:97" s="1376" customFormat="1">
      <c r="A3357" s="722"/>
      <c r="B3357" s="722"/>
      <c r="C3357" s="722"/>
      <c r="D3357" s="722"/>
      <c r="E3357" s="722"/>
      <c r="F3357" s="757"/>
      <c r="G3357" s="757"/>
      <c r="H3357" s="757"/>
      <c r="I3357" s="757"/>
      <c r="J3357" s="757"/>
      <c r="K3357" s="758"/>
      <c r="L3357" s="758"/>
      <c r="M3357" s="722"/>
      <c r="N3357" s="736"/>
      <c r="O3357" s="736"/>
      <c r="P3357" s="736"/>
      <c r="Q3357" s="736"/>
      <c r="R3357" s="736"/>
      <c r="S3357" s="736"/>
      <c r="T3357" s="736"/>
      <c r="U3357" s="736"/>
      <c r="BA3357" s="722"/>
      <c r="BB3357" s="722"/>
      <c r="BC3357" s="722"/>
      <c r="BD3357" s="722"/>
      <c r="BE3357" s="722"/>
      <c r="BF3357" s="722"/>
      <c r="BG3357" s="722"/>
      <c r="BH3357" s="722"/>
      <c r="BI3357" s="722"/>
      <c r="BJ3357" s="722"/>
      <c r="BK3357" s="722"/>
      <c r="BL3357" s="722"/>
      <c r="BM3357" s="722"/>
      <c r="BN3357" s="722"/>
      <c r="BO3357" s="722"/>
      <c r="BP3357" s="722"/>
      <c r="BQ3357" s="722"/>
      <c r="BR3357" s="722"/>
      <c r="BS3357" s="722"/>
      <c r="BT3357" s="722"/>
      <c r="BU3357" s="722"/>
      <c r="BV3357" s="722"/>
      <c r="BW3357" s="722"/>
      <c r="BX3357" s="722"/>
      <c r="BY3357" s="722"/>
      <c r="BZ3357" s="722"/>
      <c r="CA3357" s="722"/>
      <c r="CB3357" s="722"/>
      <c r="CC3357" s="722"/>
      <c r="CD3357" s="722"/>
      <c r="CE3357" s="722"/>
      <c r="CF3357" s="722"/>
      <c r="CG3357" s="722"/>
      <c r="CH3357" s="722"/>
      <c r="CI3357" s="722"/>
      <c r="CJ3357" s="722"/>
      <c r="CK3357" s="722"/>
      <c r="CL3357" s="722"/>
      <c r="CM3357" s="722"/>
      <c r="CN3357" s="722"/>
      <c r="CO3357" s="722"/>
      <c r="CP3357" s="722"/>
      <c r="CQ3357" s="722"/>
      <c r="CR3357" s="722"/>
      <c r="CS3357" s="722"/>
    </row>
    <row r="3358" spans="1:97" s="1376" customFormat="1">
      <c r="A3358" s="722"/>
      <c r="B3358" s="722"/>
      <c r="C3358" s="722"/>
      <c r="D3358" s="722"/>
      <c r="E3358" s="722"/>
      <c r="F3358" s="757"/>
      <c r="G3358" s="757"/>
      <c r="H3358" s="757"/>
      <c r="I3358" s="757"/>
      <c r="J3358" s="757"/>
      <c r="K3358" s="758"/>
      <c r="L3358" s="758"/>
      <c r="M3358" s="722"/>
      <c r="N3358" s="736"/>
      <c r="O3358" s="736"/>
      <c r="P3358" s="736"/>
      <c r="Q3358" s="736"/>
      <c r="R3358" s="736"/>
      <c r="S3358" s="736"/>
      <c r="T3358" s="736"/>
      <c r="U3358" s="736"/>
      <c r="BA3358" s="722"/>
      <c r="BB3358" s="722"/>
      <c r="BC3358" s="722"/>
      <c r="BD3358" s="722"/>
      <c r="BE3358" s="722"/>
      <c r="BF3358" s="722"/>
      <c r="BG3358" s="722"/>
      <c r="BH3358" s="722"/>
      <c r="BI3358" s="722"/>
      <c r="BJ3358" s="722"/>
      <c r="BK3358" s="722"/>
      <c r="BL3358" s="722"/>
      <c r="BM3358" s="722"/>
      <c r="BN3358" s="722"/>
      <c r="BO3358" s="722"/>
      <c r="BP3358" s="722"/>
      <c r="BQ3358" s="722"/>
      <c r="BR3358" s="722"/>
      <c r="BS3358" s="722"/>
      <c r="BT3358" s="722"/>
      <c r="BU3358" s="722"/>
      <c r="BV3358" s="722"/>
      <c r="BW3358" s="722"/>
      <c r="BX3358" s="722"/>
      <c r="BY3358" s="722"/>
      <c r="BZ3358" s="722"/>
      <c r="CA3358" s="722"/>
      <c r="CB3358" s="722"/>
      <c r="CC3358" s="722"/>
      <c r="CD3358" s="722"/>
      <c r="CE3358" s="722"/>
      <c r="CF3358" s="722"/>
      <c r="CG3358" s="722"/>
      <c r="CH3358" s="722"/>
      <c r="CI3358" s="722"/>
      <c r="CJ3358" s="722"/>
      <c r="CK3358" s="722"/>
      <c r="CL3358" s="722"/>
      <c r="CM3358" s="722"/>
      <c r="CN3358" s="722"/>
      <c r="CO3358" s="722"/>
      <c r="CP3358" s="722"/>
      <c r="CQ3358" s="722"/>
      <c r="CR3358" s="722"/>
      <c r="CS3358" s="722"/>
    </row>
    <row r="3359" spans="1:97" s="1376" customFormat="1">
      <c r="A3359" s="722"/>
      <c r="B3359" s="722"/>
      <c r="C3359" s="722"/>
      <c r="D3359" s="722"/>
      <c r="E3359" s="722"/>
      <c r="F3359" s="757"/>
      <c r="G3359" s="757"/>
      <c r="H3359" s="757"/>
      <c r="I3359" s="757"/>
      <c r="J3359" s="757"/>
      <c r="K3359" s="758"/>
      <c r="L3359" s="758"/>
      <c r="M3359" s="722"/>
      <c r="N3359" s="736"/>
      <c r="O3359" s="736"/>
      <c r="P3359" s="736"/>
      <c r="Q3359" s="736"/>
      <c r="R3359" s="736"/>
      <c r="S3359" s="736"/>
      <c r="T3359" s="736"/>
      <c r="U3359" s="736"/>
      <c r="BA3359" s="722"/>
      <c r="BB3359" s="722"/>
      <c r="BC3359" s="722"/>
      <c r="BD3359" s="722"/>
      <c r="BE3359" s="722"/>
      <c r="BF3359" s="722"/>
      <c r="BG3359" s="722"/>
      <c r="BH3359" s="722"/>
      <c r="BI3359" s="722"/>
      <c r="BJ3359" s="722"/>
      <c r="BK3359" s="722"/>
      <c r="BL3359" s="722"/>
      <c r="BM3359" s="722"/>
      <c r="BN3359" s="722"/>
      <c r="BO3359" s="722"/>
      <c r="BP3359" s="722"/>
      <c r="BQ3359" s="722"/>
      <c r="BR3359" s="722"/>
      <c r="BS3359" s="722"/>
      <c r="BT3359" s="722"/>
      <c r="BU3359" s="722"/>
      <c r="BV3359" s="722"/>
      <c r="BW3359" s="722"/>
      <c r="BX3359" s="722"/>
      <c r="BY3359" s="722"/>
      <c r="BZ3359" s="722"/>
      <c r="CA3359" s="722"/>
      <c r="CB3359" s="722"/>
      <c r="CC3359" s="722"/>
      <c r="CD3359" s="722"/>
      <c r="CE3359" s="722"/>
      <c r="CF3359" s="722"/>
      <c r="CG3359" s="722"/>
      <c r="CH3359" s="722"/>
      <c r="CI3359" s="722"/>
      <c r="CJ3359" s="722"/>
      <c r="CK3359" s="722"/>
      <c r="CL3359" s="722"/>
      <c r="CM3359" s="722"/>
      <c r="CN3359" s="722"/>
      <c r="CO3359" s="722"/>
      <c r="CP3359" s="722"/>
      <c r="CQ3359" s="722"/>
      <c r="CR3359" s="722"/>
      <c r="CS3359" s="722"/>
    </row>
    <row r="3360" spans="1:97" s="1376" customFormat="1">
      <c r="A3360" s="722"/>
      <c r="B3360" s="722"/>
      <c r="C3360" s="722"/>
      <c r="D3360" s="722"/>
      <c r="E3360" s="722"/>
      <c r="F3360" s="757"/>
      <c r="G3360" s="757"/>
      <c r="H3360" s="757"/>
      <c r="I3360" s="757"/>
      <c r="J3360" s="757"/>
      <c r="K3360" s="758"/>
      <c r="L3360" s="758"/>
      <c r="M3360" s="722"/>
      <c r="N3360" s="736"/>
      <c r="O3360" s="736"/>
      <c r="P3360" s="736"/>
      <c r="Q3360" s="736"/>
      <c r="R3360" s="736"/>
      <c r="S3360" s="736"/>
      <c r="T3360" s="736"/>
      <c r="U3360" s="736"/>
      <c r="BA3360" s="722"/>
      <c r="BB3360" s="722"/>
      <c r="BC3360" s="722"/>
      <c r="BD3360" s="722"/>
      <c r="BE3360" s="722"/>
      <c r="BF3360" s="722"/>
      <c r="BG3360" s="722"/>
      <c r="BH3360" s="722"/>
      <c r="BI3360" s="722"/>
      <c r="BJ3360" s="722"/>
      <c r="BK3360" s="722"/>
      <c r="BL3360" s="722"/>
      <c r="BM3360" s="722"/>
      <c r="BN3360" s="722"/>
      <c r="BO3360" s="722"/>
      <c r="BP3360" s="722"/>
      <c r="BQ3360" s="722"/>
      <c r="BR3360" s="722"/>
      <c r="BS3360" s="722"/>
      <c r="BT3360" s="722"/>
      <c r="BU3360" s="722"/>
      <c r="BV3360" s="722"/>
      <c r="BW3360" s="722"/>
      <c r="BX3360" s="722"/>
      <c r="BY3360" s="722"/>
      <c r="BZ3360" s="722"/>
      <c r="CA3360" s="722"/>
      <c r="CB3360" s="722"/>
      <c r="CC3360" s="722"/>
      <c r="CD3360" s="722"/>
      <c r="CE3360" s="722"/>
      <c r="CF3360" s="722"/>
      <c r="CG3360" s="722"/>
      <c r="CH3360" s="722"/>
      <c r="CI3360" s="722"/>
      <c r="CJ3360" s="722"/>
      <c r="CK3360" s="722"/>
      <c r="CL3360" s="722"/>
      <c r="CM3360" s="722"/>
      <c r="CN3360" s="722"/>
      <c r="CO3360" s="722"/>
      <c r="CP3360" s="722"/>
      <c r="CQ3360" s="722"/>
      <c r="CR3360" s="722"/>
      <c r="CS3360" s="722"/>
    </row>
    <row r="3361" spans="1:97" s="1376" customFormat="1">
      <c r="A3361" s="722"/>
      <c r="B3361" s="722"/>
      <c r="C3361" s="722"/>
      <c r="D3361" s="722"/>
      <c r="E3361" s="722"/>
      <c r="F3361" s="757"/>
      <c r="G3361" s="757"/>
      <c r="H3361" s="757"/>
      <c r="I3361" s="757"/>
      <c r="J3361" s="757"/>
      <c r="K3361" s="758"/>
      <c r="L3361" s="758"/>
      <c r="M3361" s="722"/>
      <c r="N3361" s="736"/>
      <c r="O3361" s="736"/>
      <c r="P3361" s="736"/>
      <c r="Q3361" s="736"/>
      <c r="R3361" s="736"/>
      <c r="S3361" s="736"/>
      <c r="T3361" s="736"/>
      <c r="U3361" s="736"/>
      <c r="BA3361" s="722"/>
      <c r="BB3361" s="722"/>
      <c r="BC3361" s="722"/>
      <c r="BD3361" s="722"/>
      <c r="BE3361" s="722"/>
      <c r="BF3361" s="722"/>
      <c r="BG3361" s="722"/>
      <c r="BH3361" s="722"/>
      <c r="BI3361" s="722"/>
      <c r="BJ3361" s="722"/>
      <c r="BK3361" s="722"/>
      <c r="BL3361" s="722"/>
      <c r="BM3361" s="722"/>
      <c r="BN3361" s="722"/>
      <c r="BO3361" s="722"/>
      <c r="BP3361" s="722"/>
      <c r="BQ3361" s="722"/>
      <c r="BR3361" s="722"/>
      <c r="BS3361" s="722"/>
      <c r="BT3361" s="722"/>
      <c r="BU3361" s="722"/>
      <c r="BV3361" s="722"/>
      <c r="BW3361" s="722"/>
      <c r="BX3361" s="722"/>
      <c r="BY3361" s="722"/>
      <c r="BZ3361" s="722"/>
      <c r="CA3361" s="722"/>
      <c r="CB3361" s="722"/>
      <c r="CC3361" s="722"/>
      <c r="CD3361" s="722"/>
      <c r="CE3361" s="722"/>
      <c r="CF3361" s="722"/>
      <c r="CG3361" s="722"/>
      <c r="CH3361" s="722"/>
      <c r="CI3361" s="722"/>
      <c r="CJ3361" s="722"/>
      <c r="CK3361" s="722"/>
      <c r="CL3361" s="722"/>
      <c r="CM3361" s="722"/>
      <c r="CN3361" s="722"/>
      <c r="CO3361" s="722"/>
      <c r="CP3361" s="722"/>
      <c r="CQ3361" s="722"/>
      <c r="CR3361" s="722"/>
      <c r="CS3361" s="722"/>
    </row>
    <row r="3362" spans="1:97" s="1376" customFormat="1">
      <c r="A3362" s="722"/>
      <c r="B3362" s="722"/>
      <c r="C3362" s="722"/>
      <c r="D3362" s="722"/>
      <c r="E3362" s="722"/>
      <c r="F3362" s="757"/>
      <c r="G3362" s="757"/>
      <c r="H3362" s="757"/>
      <c r="I3362" s="757"/>
      <c r="J3362" s="757"/>
      <c r="K3362" s="758"/>
      <c r="L3362" s="758"/>
      <c r="M3362" s="722"/>
      <c r="N3362" s="736"/>
      <c r="O3362" s="736"/>
      <c r="P3362" s="736"/>
      <c r="Q3362" s="736"/>
      <c r="R3362" s="736"/>
      <c r="S3362" s="736"/>
      <c r="T3362" s="736"/>
      <c r="U3362" s="736"/>
      <c r="BA3362" s="722"/>
      <c r="BB3362" s="722"/>
      <c r="BC3362" s="722"/>
      <c r="BD3362" s="722"/>
      <c r="BE3362" s="722"/>
      <c r="BF3362" s="722"/>
      <c r="BG3362" s="722"/>
      <c r="BH3362" s="722"/>
      <c r="BI3362" s="722"/>
      <c r="BJ3362" s="722"/>
      <c r="BK3362" s="722"/>
      <c r="BL3362" s="722"/>
      <c r="BM3362" s="722"/>
      <c r="BN3362" s="722"/>
      <c r="BO3362" s="722"/>
      <c r="BP3362" s="722"/>
      <c r="BQ3362" s="722"/>
      <c r="BR3362" s="722"/>
      <c r="BS3362" s="722"/>
      <c r="BT3362" s="722"/>
      <c r="BU3362" s="722"/>
      <c r="BV3362" s="722"/>
      <c r="BW3362" s="722"/>
      <c r="BX3362" s="722"/>
      <c r="BY3362" s="722"/>
      <c r="BZ3362" s="722"/>
      <c r="CA3362" s="722"/>
      <c r="CB3362" s="722"/>
      <c r="CC3362" s="722"/>
      <c r="CD3362" s="722"/>
      <c r="CE3362" s="722"/>
      <c r="CF3362" s="722"/>
      <c r="CG3362" s="722"/>
      <c r="CH3362" s="722"/>
      <c r="CI3362" s="722"/>
      <c r="CJ3362" s="722"/>
      <c r="CK3362" s="722"/>
      <c r="CL3362" s="722"/>
      <c r="CM3362" s="722"/>
      <c r="CN3362" s="722"/>
      <c r="CO3362" s="722"/>
      <c r="CP3362" s="722"/>
      <c r="CQ3362" s="722"/>
      <c r="CR3362" s="722"/>
      <c r="CS3362" s="722"/>
    </row>
    <row r="3363" spans="1:97" s="1376" customFormat="1">
      <c r="A3363" s="722"/>
      <c r="B3363" s="722"/>
      <c r="C3363" s="722"/>
      <c r="D3363" s="722"/>
      <c r="E3363" s="722"/>
      <c r="F3363" s="757"/>
      <c r="G3363" s="757"/>
      <c r="H3363" s="757"/>
      <c r="I3363" s="757"/>
      <c r="J3363" s="757"/>
      <c r="K3363" s="758"/>
      <c r="L3363" s="758"/>
      <c r="M3363" s="722"/>
      <c r="N3363" s="736"/>
      <c r="O3363" s="736"/>
      <c r="P3363" s="736"/>
      <c r="Q3363" s="736"/>
      <c r="R3363" s="736"/>
      <c r="S3363" s="736"/>
      <c r="T3363" s="736"/>
      <c r="U3363" s="736"/>
      <c r="BA3363" s="722"/>
      <c r="BB3363" s="722"/>
      <c r="BC3363" s="722"/>
      <c r="BD3363" s="722"/>
      <c r="BE3363" s="722"/>
      <c r="BF3363" s="722"/>
      <c r="BG3363" s="722"/>
      <c r="BH3363" s="722"/>
      <c r="BI3363" s="722"/>
      <c r="BJ3363" s="722"/>
      <c r="BK3363" s="722"/>
      <c r="BL3363" s="722"/>
      <c r="BM3363" s="722"/>
      <c r="BN3363" s="722"/>
      <c r="BO3363" s="722"/>
      <c r="BP3363" s="722"/>
      <c r="BQ3363" s="722"/>
      <c r="BR3363" s="722"/>
      <c r="BS3363" s="722"/>
      <c r="BT3363" s="722"/>
      <c r="BU3363" s="722"/>
      <c r="BV3363" s="722"/>
      <c r="BW3363" s="722"/>
      <c r="BX3363" s="722"/>
      <c r="BY3363" s="722"/>
      <c r="BZ3363" s="722"/>
      <c r="CA3363" s="722"/>
      <c r="CB3363" s="722"/>
      <c r="CC3363" s="722"/>
      <c r="CD3363" s="722"/>
      <c r="CE3363" s="722"/>
      <c r="CF3363" s="722"/>
      <c r="CG3363" s="722"/>
      <c r="CH3363" s="722"/>
      <c r="CI3363" s="722"/>
      <c r="CJ3363" s="722"/>
      <c r="CK3363" s="722"/>
      <c r="CL3363" s="722"/>
      <c r="CM3363" s="722"/>
      <c r="CN3363" s="722"/>
      <c r="CO3363" s="722"/>
      <c r="CP3363" s="722"/>
      <c r="CQ3363" s="722"/>
      <c r="CR3363" s="722"/>
      <c r="CS3363" s="722"/>
    </row>
    <row r="3364" spans="1:97" s="1376" customFormat="1">
      <c r="A3364" s="722"/>
      <c r="B3364" s="722"/>
      <c r="C3364" s="722"/>
      <c r="D3364" s="722"/>
      <c r="E3364" s="722"/>
      <c r="F3364" s="757"/>
      <c r="G3364" s="757"/>
      <c r="H3364" s="757"/>
      <c r="I3364" s="757"/>
      <c r="J3364" s="757"/>
      <c r="K3364" s="758"/>
      <c r="L3364" s="758"/>
      <c r="M3364" s="722"/>
      <c r="N3364" s="736"/>
      <c r="O3364" s="736"/>
      <c r="P3364" s="736"/>
      <c r="Q3364" s="736"/>
      <c r="R3364" s="736"/>
      <c r="S3364" s="736"/>
      <c r="T3364" s="736"/>
      <c r="U3364" s="736"/>
      <c r="BA3364" s="722"/>
      <c r="BB3364" s="722"/>
      <c r="BC3364" s="722"/>
      <c r="BD3364" s="722"/>
      <c r="BE3364" s="722"/>
      <c r="BF3364" s="722"/>
      <c r="BG3364" s="722"/>
      <c r="BH3364" s="722"/>
      <c r="BI3364" s="722"/>
      <c r="BJ3364" s="722"/>
      <c r="BK3364" s="722"/>
      <c r="BL3364" s="722"/>
      <c r="BM3364" s="722"/>
      <c r="BN3364" s="722"/>
      <c r="BO3364" s="722"/>
      <c r="BP3364" s="722"/>
      <c r="BQ3364" s="722"/>
      <c r="BR3364" s="722"/>
      <c r="BS3364" s="722"/>
      <c r="BT3364" s="722"/>
      <c r="BU3364" s="722"/>
      <c r="BV3364" s="722"/>
      <c r="BW3364" s="722"/>
      <c r="BX3364" s="722"/>
      <c r="BY3364" s="722"/>
      <c r="BZ3364" s="722"/>
      <c r="CA3364" s="722"/>
      <c r="CB3364" s="722"/>
      <c r="CC3364" s="722"/>
      <c r="CD3364" s="722"/>
      <c r="CE3364" s="722"/>
      <c r="CF3364" s="722"/>
      <c r="CG3364" s="722"/>
      <c r="CH3364" s="722"/>
      <c r="CI3364" s="722"/>
      <c r="CJ3364" s="722"/>
      <c r="CK3364" s="722"/>
      <c r="CL3364" s="722"/>
      <c r="CM3364" s="722"/>
      <c r="CN3364" s="722"/>
      <c r="CO3364" s="722"/>
      <c r="CP3364" s="722"/>
      <c r="CQ3364" s="722"/>
      <c r="CR3364" s="722"/>
      <c r="CS3364" s="722"/>
    </row>
    <row r="3365" spans="1:97" s="1376" customFormat="1">
      <c r="A3365" s="722"/>
      <c r="B3365" s="722"/>
      <c r="C3365" s="722"/>
      <c r="D3365" s="722"/>
      <c r="E3365" s="722"/>
      <c r="F3365" s="757"/>
      <c r="G3365" s="757"/>
      <c r="H3365" s="757"/>
      <c r="I3365" s="757"/>
      <c r="J3365" s="757"/>
      <c r="K3365" s="758"/>
      <c r="L3365" s="758"/>
      <c r="M3365" s="722"/>
      <c r="N3365" s="736"/>
      <c r="O3365" s="736"/>
      <c r="P3365" s="736"/>
      <c r="Q3365" s="736"/>
      <c r="R3365" s="736"/>
      <c r="S3365" s="736"/>
      <c r="T3365" s="736"/>
      <c r="U3365" s="736"/>
      <c r="BA3365" s="722"/>
      <c r="BB3365" s="722"/>
      <c r="BC3365" s="722"/>
      <c r="BD3365" s="722"/>
      <c r="BE3365" s="722"/>
      <c r="BF3365" s="722"/>
      <c r="BG3365" s="722"/>
      <c r="BH3365" s="722"/>
      <c r="BI3365" s="722"/>
      <c r="BJ3365" s="722"/>
      <c r="BK3365" s="722"/>
      <c r="BL3365" s="722"/>
      <c r="BM3365" s="722"/>
      <c r="BN3365" s="722"/>
      <c r="BO3365" s="722"/>
      <c r="BP3365" s="722"/>
      <c r="BQ3365" s="722"/>
      <c r="BR3365" s="722"/>
      <c r="BS3365" s="722"/>
      <c r="BT3365" s="722"/>
      <c r="BU3365" s="722"/>
      <c r="BV3365" s="722"/>
      <c r="BW3365" s="722"/>
      <c r="BX3365" s="722"/>
      <c r="BY3365" s="722"/>
      <c r="BZ3365" s="722"/>
      <c r="CA3365" s="722"/>
      <c r="CB3365" s="722"/>
      <c r="CC3365" s="722"/>
      <c r="CD3365" s="722"/>
      <c r="CE3365" s="722"/>
      <c r="CF3365" s="722"/>
      <c r="CG3365" s="722"/>
      <c r="CH3365" s="722"/>
      <c r="CI3365" s="722"/>
      <c r="CJ3365" s="722"/>
      <c r="CK3365" s="722"/>
      <c r="CL3365" s="722"/>
      <c r="CM3365" s="722"/>
      <c r="CN3365" s="722"/>
      <c r="CO3365" s="722"/>
      <c r="CP3365" s="722"/>
      <c r="CQ3365" s="722"/>
      <c r="CR3365" s="722"/>
      <c r="CS3365" s="722"/>
    </row>
    <row r="3366" spans="1:97" s="1376" customFormat="1">
      <c r="A3366" s="722"/>
      <c r="B3366" s="722"/>
      <c r="C3366" s="722"/>
      <c r="D3366" s="722"/>
      <c r="E3366" s="722"/>
      <c r="F3366" s="757"/>
      <c r="G3366" s="757"/>
      <c r="H3366" s="757"/>
      <c r="I3366" s="757"/>
      <c r="J3366" s="757"/>
      <c r="K3366" s="758"/>
      <c r="L3366" s="758"/>
      <c r="M3366" s="722"/>
      <c r="N3366" s="736"/>
      <c r="O3366" s="736"/>
      <c r="P3366" s="736"/>
      <c r="Q3366" s="736"/>
      <c r="R3366" s="736"/>
      <c r="S3366" s="736"/>
      <c r="T3366" s="736"/>
      <c r="U3366" s="736"/>
      <c r="BA3366" s="722"/>
      <c r="BB3366" s="722"/>
      <c r="BC3366" s="722"/>
      <c r="BD3366" s="722"/>
      <c r="BE3366" s="722"/>
      <c r="BF3366" s="722"/>
      <c r="BG3366" s="722"/>
      <c r="BH3366" s="722"/>
      <c r="BI3366" s="722"/>
      <c r="BJ3366" s="722"/>
      <c r="BK3366" s="722"/>
      <c r="BL3366" s="722"/>
      <c r="BM3366" s="722"/>
      <c r="BN3366" s="722"/>
      <c r="BO3366" s="722"/>
      <c r="BP3366" s="722"/>
      <c r="BQ3366" s="722"/>
      <c r="BR3366" s="722"/>
      <c r="BS3366" s="722"/>
      <c r="BT3366" s="722"/>
      <c r="BU3366" s="722"/>
      <c r="BV3366" s="722"/>
      <c r="BW3366" s="722"/>
      <c r="BX3366" s="722"/>
      <c r="BY3366" s="722"/>
      <c r="BZ3366" s="722"/>
      <c r="CA3366" s="722"/>
      <c r="CB3366" s="722"/>
      <c r="CC3366" s="722"/>
      <c r="CD3366" s="722"/>
      <c r="CE3366" s="722"/>
      <c r="CF3366" s="722"/>
      <c r="CG3366" s="722"/>
      <c r="CH3366" s="722"/>
      <c r="CI3366" s="722"/>
      <c r="CJ3366" s="722"/>
      <c r="CK3366" s="722"/>
      <c r="CL3366" s="722"/>
      <c r="CM3366" s="722"/>
      <c r="CN3366" s="722"/>
      <c r="CO3366" s="722"/>
      <c r="CP3366" s="722"/>
      <c r="CQ3366" s="722"/>
      <c r="CR3366" s="722"/>
      <c r="CS3366" s="722"/>
    </row>
    <row r="3367" spans="1:97" s="1376" customFormat="1">
      <c r="A3367" s="722"/>
      <c r="B3367" s="722"/>
      <c r="C3367" s="722"/>
      <c r="D3367" s="722"/>
      <c r="E3367" s="722"/>
      <c r="F3367" s="757"/>
      <c r="G3367" s="757"/>
      <c r="H3367" s="757"/>
      <c r="I3367" s="757"/>
      <c r="J3367" s="757"/>
      <c r="K3367" s="758"/>
      <c r="L3367" s="758"/>
      <c r="M3367" s="722"/>
      <c r="N3367" s="736"/>
      <c r="O3367" s="736"/>
      <c r="P3367" s="736"/>
      <c r="Q3367" s="736"/>
      <c r="R3367" s="736"/>
      <c r="S3367" s="736"/>
      <c r="T3367" s="736"/>
      <c r="U3367" s="736"/>
      <c r="BA3367" s="722"/>
      <c r="BB3367" s="722"/>
      <c r="BC3367" s="722"/>
      <c r="BD3367" s="722"/>
      <c r="BE3367" s="722"/>
      <c r="BF3367" s="722"/>
      <c r="BG3367" s="722"/>
      <c r="BH3367" s="722"/>
      <c r="BI3367" s="722"/>
      <c r="BJ3367" s="722"/>
      <c r="BK3367" s="722"/>
      <c r="BL3367" s="722"/>
      <c r="BM3367" s="722"/>
      <c r="BN3367" s="722"/>
      <c r="BO3367" s="722"/>
      <c r="BP3367" s="722"/>
      <c r="BQ3367" s="722"/>
      <c r="BR3367" s="722"/>
      <c r="BS3367" s="722"/>
      <c r="BT3367" s="722"/>
      <c r="BU3367" s="722"/>
      <c r="BV3367" s="722"/>
      <c r="BW3367" s="722"/>
      <c r="BX3367" s="722"/>
      <c r="BY3367" s="722"/>
      <c r="BZ3367" s="722"/>
      <c r="CA3367" s="722"/>
      <c r="CB3367" s="722"/>
      <c r="CC3367" s="722"/>
      <c r="CD3367" s="722"/>
      <c r="CE3367" s="722"/>
      <c r="CF3367" s="722"/>
      <c r="CG3367" s="722"/>
      <c r="CH3367" s="722"/>
      <c r="CI3367" s="722"/>
      <c r="CJ3367" s="722"/>
      <c r="CK3367" s="722"/>
      <c r="CL3367" s="722"/>
      <c r="CM3367" s="722"/>
      <c r="CN3367" s="722"/>
      <c r="CO3367" s="722"/>
      <c r="CP3367" s="722"/>
      <c r="CQ3367" s="722"/>
      <c r="CR3367" s="722"/>
      <c r="CS3367" s="722"/>
    </row>
    <row r="3368" spans="1:97" s="1376" customFormat="1">
      <c r="A3368" s="722"/>
      <c r="B3368" s="722"/>
      <c r="C3368" s="722"/>
      <c r="D3368" s="722"/>
      <c r="E3368" s="722"/>
      <c r="F3368" s="757"/>
      <c r="G3368" s="757"/>
      <c r="H3368" s="757"/>
      <c r="I3368" s="757"/>
      <c r="J3368" s="757"/>
      <c r="K3368" s="758"/>
      <c r="L3368" s="758"/>
      <c r="M3368" s="722"/>
      <c r="N3368" s="736"/>
      <c r="O3368" s="736"/>
      <c r="P3368" s="736"/>
      <c r="Q3368" s="736"/>
      <c r="R3368" s="736"/>
      <c r="S3368" s="736"/>
      <c r="T3368" s="736"/>
      <c r="U3368" s="736"/>
      <c r="BA3368" s="722"/>
      <c r="BB3368" s="722"/>
      <c r="BC3368" s="722"/>
      <c r="BD3368" s="722"/>
      <c r="BE3368" s="722"/>
      <c r="BF3368" s="722"/>
      <c r="BG3368" s="722"/>
      <c r="BH3368" s="722"/>
      <c r="BI3368" s="722"/>
      <c r="BJ3368" s="722"/>
      <c r="BK3368" s="722"/>
      <c r="BL3368" s="722"/>
      <c r="BM3368" s="722"/>
      <c r="BN3368" s="722"/>
      <c r="BO3368" s="722"/>
      <c r="BP3368" s="722"/>
      <c r="BQ3368" s="722"/>
      <c r="BR3368" s="722"/>
      <c r="BS3368" s="722"/>
      <c r="BT3368" s="722"/>
      <c r="BU3368" s="722"/>
      <c r="BV3368" s="722"/>
      <c r="BW3368" s="722"/>
      <c r="BX3368" s="722"/>
      <c r="BY3368" s="722"/>
      <c r="BZ3368" s="722"/>
      <c r="CA3368" s="722"/>
      <c r="CB3368" s="722"/>
      <c r="CC3368" s="722"/>
      <c r="CD3368" s="722"/>
      <c r="CE3368" s="722"/>
      <c r="CF3368" s="722"/>
      <c r="CG3368" s="722"/>
      <c r="CH3368" s="722"/>
      <c r="CI3368" s="722"/>
      <c r="CJ3368" s="722"/>
      <c r="CK3368" s="722"/>
      <c r="CL3368" s="722"/>
      <c r="CM3368" s="722"/>
      <c r="CN3368" s="722"/>
      <c r="CO3368" s="722"/>
      <c r="CP3368" s="722"/>
      <c r="CQ3368" s="722"/>
      <c r="CR3368" s="722"/>
      <c r="CS3368" s="722"/>
    </row>
    <row r="3369" spans="1:97" s="1376" customFormat="1">
      <c r="A3369" s="722"/>
      <c r="B3369" s="722"/>
      <c r="C3369" s="722"/>
      <c r="D3369" s="722"/>
      <c r="E3369" s="722"/>
      <c r="F3369" s="757"/>
      <c r="G3369" s="757"/>
      <c r="H3369" s="757"/>
      <c r="I3369" s="757"/>
      <c r="J3369" s="757"/>
      <c r="K3369" s="758"/>
      <c r="L3369" s="758"/>
      <c r="M3369" s="722"/>
      <c r="N3369" s="736"/>
      <c r="O3369" s="736"/>
      <c r="P3369" s="736"/>
      <c r="Q3369" s="736"/>
      <c r="R3369" s="736"/>
      <c r="S3369" s="736"/>
      <c r="T3369" s="736"/>
      <c r="U3369" s="736"/>
      <c r="BA3369" s="722"/>
      <c r="BB3369" s="722"/>
      <c r="BC3369" s="722"/>
      <c r="BD3369" s="722"/>
      <c r="BE3369" s="722"/>
      <c r="BF3369" s="722"/>
      <c r="BG3369" s="722"/>
      <c r="BH3369" s="722"/>
      <c r="BI3369" s="722"/>
      <c r="BJ3369" s="722"/>
      <c r="BK3369" s="722"/>
      <c r="BL3369" s="722"/>
      <c r="BM3369" s="722"/>
      <c r="BN3369" s="722"/>
      <c r="BO3369" s="722"/>
      <c r="BP3369" s="722"/>
      <c r="BQ3369" s="722"/>
      <c r="BR3369" s="722"/>
      <c r="BS3369" s="722"/>
      <c r="BT3369" s="722"/>
      <c r="BU3369" s="722"/>
      <c r="BV3369" s="722"/>
      <c r="BW3369" s="722"/>
      <c r="BX3369" s="722"/>
      <c r="BY3369" s="722"/>
      <c r="BZ3369" s="722"/>
      <c r="CA3369" s="722"/>
      <c r="CB3369" s="722"/>
      <c r="CC3369" s="722"/>
      <c r="CD3369" s="722"/>
      <c r="CE3369" s="722"/>
      <c r="CF3369" s="722"/>
      <c r="CG3369" s="722"/>
      <c r="CH3369" s="722"/>
      <c r="CI3369" s="722"/>
      <c r="CJ3369" s="722"/>
      <c r="CK3369" s="722"/>
      <c r="CL3369" s="722"/>
      <c r="CM3369" s="722"/>
      <c r="CN3369" s="722"/>
      <c r="CO3369" s="722"/>
      <c r="CP3369" s="722"/>
      <c r="CQ3369" s="722"/>
      <c r="CR3369" s="722"/>
      <c r="CS3369" s="722"/>
    </row>
    <row r="3370" spans="1:97" s="1376" customFormat="1">
      <c r="A3370" s="722"/>
      <c r="B3370" s="722"/>
      <c r="C3370" s="722"/>
      <c r="D3370" s="722"/>
      <c r="E3370" s="722"/>
      <c r="F3370" s="757"/>
      <c r="G3370" s="757"/>
      <c r="H3370" s="757"/>
      <c r="I3370" s="757"/>
      <c r="J3370" s="757"/>
      <c r="K3370" s="758"/>
      <c r="L3370" s="758"/>
      <c r="M3370" s="722"/>
      <c r="N3370" s="736"/>
      <c r="O3370" s="736"/>
      <c r="P3370" s="736"/>
      <c r="Q3370" s="736"/>
      <c r="R3370" s="736"/>
      <c r="S3370" s="736"/>
      <c r="T3370" s="736"/>
      <c r="U3370" s="736"/>
      <c r="BA3370" s="722"/>
      <c r="BB3370" s="722"/>
      <c r="BC3370" s="722"/>
      <c r="BD3370" s="722"/>
      <c r="BE3370" s="722"/>
      <c r="BF3370" s="722"/>
      <c r="BG3370" s="722"/>
      <c r="BH3370" s="722"/>
      <c r="BI3370" s="722"/>
      <c r="BJ3370" s="722"/>
      <c r="BK3370" s="722"/>
      <c r="BL3370" s="722"/>
      <c r="BM3370" s="722"/>
      <c r="BN3370" s="722"/>
      <c r="BO3370" s="722"/>
      <c r="BP3370" s="722"/>
      <c r="BQ3370" s="722"/>
      <c r="BR3370" s="722"/>
      <c r="BS3370" s="722"/>
      <c r="BT3370" s="722"/>
      <c r="BU3370" s="722"/>
      <c r="BV3370" s="722"/>
      <c r="BW3370" s="722"/>
      <c r="BX3370" s="722"/>
      <c r="BY3370" s="722"/>
      <c r="BZ3370" s="722"/>
      <c r="CA3370" s="722"/>
      <c r="CB3370" s="722"/>
      <c r="CC3370" s="722"/>
      <c r="CD3370" s="722"/>
      <c r="CE3370" s="722"/>
      <c r="CF3370" s="722"/>
      <c r="CG3370" s="722"/>
      <c r="CH3370" s="722"/>
      <c r="CI3370" s="722"/>
      <c r="CJ3370" s="722"/>
      <c r="CK3370" s="722"/>
      <c r="CL3370" s="722"/>
      <c r="CM3370" s="722"/>
      <c r="CN3370" s="722"/>
      <c r="CO3370" s="722"/>
      <c r="CP3370" s="722"/>
      <c r="CQ3370" s="722"/>
      <c r="CR3370" s="722"/>
      <c r="CS3370" s="722"/>
    </row>
    <row r="3371" spans="1:97" s="1376" customFormat="1">
      <c r="A3371" s="722"/>
      <c r="B3371" s="722"/>
      <c r="C3371" s="722"/>
      <c r="D3371" s="722"/>
      <c r="E3371" s="722"/>
      <c r="F3371" s="757"/>
      <c r="G3371" s="757"/>
      <c r="H3371" s="757"/>
      <c r="I3371" s="757"/>
      <c r="J3371" s="757"/>
      <c r="K3371" s="758"/>
      <c r="L3371" s="758"/>
      <c r="M3371" s="722"/>
      <c r="N3371" s="736"/>
      <c r="O3371" s="736"/>
      <c r="P3371" s="736"/>
      <c r="Q3371" s="736"/>
      <c r="R3371" s="736"/>
      <c r="S3371" s="736"/>
      <c r="T3371" s="736"/>
      <c r="U3371" s="736"/>
      <c r="BA3371" s="722"/>
      <c r="BB3371" s="722"/>
      <c r="BC3371" s="722"/>
      <c r="BD3371" s="722"/>
      <c r="BE3371" s="722"/>
      <c r="BF3371" s="722"/>
      <c r="BG3371" s="722"/>
      <c r="BH3371" s="722"/>
      <c r="BI3371" s="722"/>
      <c r="BJ3371" s="722"/>
      <c r="BK3371" s="722"/>
      <c r="BL3371" s="722"/>
      <c r="BM3371" s="722"/>
      <c r="BN3371" s="722"/>
      <c r="BO3371" s="722"/>
      <c r="BP3371" s="722"/>
      <c r="BQ3371" s="722"/>
      <c r="BR3371" s="722"/>
      <c r="BS3371" s="722"/>
      <c r="BT3371" s="722"/>
      <c r="BU3371" s="722"/>
      <c r="BV3371" s="722"/>
      <c r="BW3371" s="722"/>
      <c r="BX3371" s="722"/>
      <c r="BY3371" s="722"/>
      <c r="BZ3371" s="722"/>
      <c r="CA3371" s="722"/>
      <c r="CB3371" s="722"/>
      <c r="CC3371" s="722"/>
      <c r="CD3371" s="722"/>
      <c r="CE3371" s="722"/>
      <c r="CF3371" s="722"/>
      <c r="CG3371" s="722"/>
      <c r="CH3371" s="722"/>
      <c r="CI3371" s="722"/>
      <c r="CJ3371" s="722"/>
      <c r="CK3371" s="722"/>
      <c r="CL3371" s="722"/>
      <c r="CM3371" s="722"/>
      <c r="CN3371" s="722"/>
      <c r="CO3371" s="722"/>
      <c r="CP3371" s="722"/>
      <c r="CQ3371" s="722"/>
      <c r="CR3371" s="722"/>
      <c r="CS3371" s="722"/>
    </row>
    <row r="3372" spans="1:97" s="1376" customFormat="1">
      <c r="A3372" s="722"/>
      <c r="B3372" s="722"/>
      <c r="C3372" s="722"/>
      <c r="D3372" s="722"/>
      <c r="E3372" s="722"/>
      <c r="F3372" s="757"/>
      <c r="G3372" s="757"/>
      <c r="H3372" s="757"/>
      <c r="I3372" s="757"/>
      <c r="J3372" s="757"/>
      <c r="K3372" s="758"/>
      <c r="L3372" s="758"/>
      <c r="M3372" s="722"/>
      <c r="N3372" s="736"/>
      <c r="O3372" s="736"/>
      <c r="P3372" s="736"/>
      <c r="Q3372" s="736"/>
      <c r="R3372" s="736"/>
      <c r="S3372" s="736"/>
      <c r="T3372" s="736"/>
      <c r="U3372" s="736"/>
      <c r="BA3372" s="722"/>
      <c r="BB3372" s="722"/>
      <c r="BC3372" s="722"/>
      <c r="BD3372" s="722"/>
      <c r="BE3372" s="722"/>
      <c r="BF3372" s="722"/>
      <c r="BG3372" s="722"/>
      <c r="BH3372" s="722"/>
      <c r="BI3372" s="722"/>
      <c r="BJ3372" s="722"/>
      <c r="BK3372" s="722"/>
      <c r="BL3372" s="722"/>
      <c r="BM3372" s="722"/>
      <c r="BN3372" s="722"/>
      <c r="BO3372" s="722"/>
      <c r="BP3372" s="722"/>
      <c r="BQ3372" s="722"/>
      <c r="BR3372" s="722"/>
      <c r="BS3372" s="722"/>
      <c r="BT3372" s="722"/>
      <c r="BU3372" s="722"/>
      <c r="BV3372" s="722"/>
      <c r="BW3372" s="722"/>
      <c r="BX3372" s="722"/>
      <c r="BY3372" s="722"/>
      <c r="BZ3372" s="722"/>
      <c r="CA3372" s="722"/>
      <c r="CB3372" s="722"/>
      <c r="CC3372" s="722"/>
      <c r="CD3372" s="722"/>
      <c r="CE3372" s="722"/>
      <c r="CF3372" s="722"/>
      <c r="CG3372" s="722"/>
      <c r="CH3372" s="722"/>
      <c r="CI3372" s="722"/>
      <c r="CJ3372" s="722"/>
      <c r="CK3372" s="722"/>
      <c r="CL3372" s="722"/>
      <c r="CM3372" s="722"/>
      <c r="CN3372" s="722"/>
      <c r="CO3372" s="722"/>
      <c r="CP3372" s="722"/>
      <c r="CQ3372" s="722"/>
      <c r="CR3372" s="722"/>
      <c r="CS3372" s="722"/>
    </row>
    <row r="3373" spans="1:97" s="1376" customFormat="1">
      <c r="A3373" s="722"/>
      <c r="B3373" s="722"/>
      <c r="C3373" s="722"/>
      <c r="D3373" s="722"/>
      <c r="E3373" s="722"/>
      <c r="F3373" s="757"/>
      <c r="G3373" s="757"/>
      <c r="H3373" s="757"/>
      <c r="I3373" s="757"/>
      <c r="J3373" s="757"/>
      <c r="K3373" s="758"/>
      <c r="L3373" s="758"/>
      <c r="M3373" s="722"/>
      <c r="N3373" s="736"/>
      <c r="O3373" s="736"/>
      <c r="P3373" s="736"/>
      <c r="Q3373" s="736"/>
      <c r="R3373" s="736"/>
      <c r="S3373" s="736"/>
      <c r="T3373" s="736"/>
      <c r="U3373" s="736"/>
      <c r="BA3373" s="722"/>
      <c r="BB3373" s="722"/>
      <c r="BC3373" s="722"/>
      <c r="BD3373" s="722"/>
      <c r="BE3373" s="722"/>
      <c r="BF3373" s="722"/>
      <c r="BG3373" s="722"/>
      <c r="BH3373" s="722"/>
      <c r="BI3373" s="722"/>
      <c r="BJ3373" s="722"/>
      <c r="BK3373" s="722"/>
      <c r="BL3373" s="722"/>
      <c r="BM3373" s="722"/>
      <c r="BN3373" s="722"/>
      <c r="BO3373" s="722"/>
      <c r="BP3373" s="722"/>
      <c r="BQ3373" s="722"/>
      <c r="BR3373" s="722"/>
      <c r="BS3373" s="722"/>
      <c r="BT3373" s="722"/>
      <c r="BU3373" s="722"/>
      <c r="BV3373" s="722"/>
      <c r="BW3373" s="722"/>
      <c r="BX3373" s="722"/>
      <c r="BY3373" s="722"/>
      <c r="BZ3373" s="722"/>
      <c r="CA3373" s="722"/>
      <c r="CB3373" s="722"/>
      <c r="CC3373" s="722"/>
      <c r="CD3373" s="722"/>
      <c r="CE3373" s="722"/>
      <c r="CF3373" s="722"/>
      <c r="CG3373" s="722"/>
      <c r="CH3373" s="722"/>
      <c r="CI3373" s="722"/>
      <c r="CJ3373" s="722"/>
      <c r="CK3373" s="722"/>
      <c r="CL3373" s="722"/>
      <c r="CM3373" s="722"/>
      <c r="CN3373" s="722"/>
      <c r="CO3373" s="722"/>
      <c r="CP3373" s="722"/>
      <c r="CQ3373" s="722"/>
      <c r="CR3373" s="722"/>
      <c r="CS3373" s="722"/>
    </row>
    <row r="3374" spans="1:97" s="1376" customFormat="1">
      <c r="A3374" s="722"/>
      <c r="B3374" s="722"/>
      <c r="C3374" s="722"/>
      <c r="D3374" s="722"/>
      <c r="E3374" s="722"/>
      <c r="F3374" s="757"/>
      <c r="G3374" s="757"/>
      <c r="H3374" s="757"/>
      <c r="I3374" s="757"/>
      <c r="J3374" s="757"/>
      <c r="K3374" s="758"/>
      <c r="L3374" s="758"/>
      <c r="M3374" s="722"/>
      <c r="N3374" s="736"/>
      <c r="O3374" s="736"/>
      <c r="P3374" s="736"/>
      <c r="Q3374" s="736"/>
      <c r="R3374" s="736"/>
      <c r="S3374" s="736"/>
      <c r="T3374" s="736"/>
      <c r="U3374" s="736"/>
      <c r="BA3374" s="722"/>
      <c r="BB3374" s="722"/>
      <c r="BC3374" s="722"/>
      <c r="BD3374" s="722"/>
      <c r="BE3374" s="722"/>
      <c r="BF3374" s="722"/>
      <c r="BG3374" s="722"/>
      <c r="BH3374" s="722"/>
      <c r="BI3374" s="722"/>
      <c r="BJ3374" s="722"/>
      <c r="BK3374" s="722"/>
      <c r="BL3374" s="722"/>
      <c r="BM3374" s="722"/>
      <c r="BN3374" s="722"/>
      <c r="BO3374" s="722"/>
      <c r="BP3374" s="722"/>
      <c r="BQ3374" s="722"/>
      <c r="BR3374" s="722"/>
      <c r="BS3374" s="722"/>
      <c r="BT3374" s="722"/>
      <c r="BU3374" s="722"/>
      <c r="BV3374" s="722"/>
      <c r="BW3374" s="722"/>
      <c r="BX3374" s="722"/>
      <c r="BY3374" s="722"/>
      <c r="BZ3374" s="722"/>
      <c r="CA3374" s="722"/>
      <c r="CB3374" s="722"/>
      <c r="CC3374" s="722"/>
      <c r="CD3374" s="722"/>
      <c r="CE3374" s="722"/>
      <c r="CF3374" s="722"/>
      <c r="CG3374" s="722"/>
      <c r="CH3374" s="722"/>
      <c r="CI3374" s="722"/>
      <c r="CJ3374" s="722"/>
      <c r="CK3374" s="722"/>
      <c r="CL3374" s="722"/>
      <c r="CM3374" s="722"/>
      <c r="CN3374" s="722"/>
      <c r="CO3374" s="722"/>
      <c r="CP3374" s="722"/>
      <c r="CQ3374" s="722"/>
      <c r="CR3374" s="722"/>
      <c r="CS3374" s="722"/>
    </row>
    <row r="3375" spans="1:97" s="1376" customFormat="1">
      <c r="A3375" s="722"/>
      <c r="B3375" s="722"/>
      <c r="C3375" s="722"/>
      <c r="D3375" s="722"/>
      <c r="E3375" s="722"/>
      <c r="F3375" s="757"/>
      <c r="G3375" s="757"/>
      <c r="H3375" s="757"/>
      <c r="I3375" s="757"/>
      <c r="J3375" s="757"/>
      <c r="K3375" s="758"/>
      <c r="L3375" s="758"/>
      <c r="M3375" s="722"/>
      <c r="N3375" s="736"/>
      <c r="O3375" s="736"/>
      <c r="P3375" s="736"/>
      <c r="Q3375" s="736"/>
      <c r="R3375" s="736"/>
      <c r="S3375" s="736"/>
      <c r="T3375" s="736"/>
      <c r="U3375" s="736"/>
      <c r="BA3375" s="722"/>
      <c r="BB3375" s="722"/>
      <c r="BC3375" s="722"/>
      <c r="BD3375" s="722"/>
      <c r="BE3375" s="722"/>
      <c r="BF3375" s="722"/>
      <c r="BG3375" s="722"/>
      <c r="BH3375" s="722"/>
      <c r="BI3375" s="722"/>
      <c r="BJ3375" s="722"/>
      <c r="BK3375" s="722"/>
      <c r="BL3375" s="722"/>
      <c r="BM3375" s="722"/>
      <c r="BN3375" s="722"/>
      <c r="BO3375" s="722"/>
      <c r="BP3375" s="722"/>
      <c r="BQ3375" s="722"/>
      <c r="BR3375" s="722"/>
      <c r="BS3375" s="722"/>
      <c r="BT3375" s="722"/>
      <c r="BU3375" s="722"/>
      <c r="BV3375" s="722"/>
      <c r="BW3375" s="722"/>
      <c r="BX3375" s="722"/>
      <c r="BY3375" s="722"/>
      <c r="BZ3375" s="722"/>
      <c r="CA3375" s="722"/>
      <c r="CB3375" s="722"/>
      <c r="CC3375" s="722"/>
      <c r="CD3375" s="722"/>
      <c r="CE3375" s="722"/>
      <c r="CF3375" s="722"/>
      <c r="CG3375" s="722"/>
      <c r="CH3375" s="722"/>
      <c r="CI3375" s="722"/>
      <c r="CJ3375" s="722"/>
      <c r="CK3375" s="722"/>
      <c r="CL3375" s="722"/>
      <c r="CM3375" s="722"/>
      <c r="CN3375" s="722"/>
      <c r="CO3375" s="722"/>
      <c r="CP3375" s="722"/>
      <c r="CQ3375" s="722"/>
      <c r="CR3375" s="722"/>
      <c r="CS3375" s="722"/>
    </row>
    <row r="3376" spans="1:97" s="1376" customFormat="1">
      <c r="A3376" s="722"/>
      <c r="B3376" s="722"/>
      <c r="C3376" s="722"/>
      <c r="D3376" s="722"/>
      <c r="E3376" s="722"/>
      <c r="F3376" s="757"/>
      <c r="G3376" s="757"/>
      <c r="H3376" s="757"/>
      <c r="I3376" s="757"/>
      <c r="J3376" s="757"/>
      <c r="K3376" s="758"/>
      <c r="L3376" s="758"/>
      <c r="M3376" s="722"/>
      <c r="N3376" s="736"/>
      <c r="O3376" s="736"/>
      <c r="P3376" s="736"/>
      <c r="Q3376" s="736"/>
      <c r="R3376" s="736"/>
      <c r="S3376" s="736"/>
      <c r="T3376" s="736"/>
      <c r="U3376" s="736"/>
      <c r="BA3376" s="722"/>
      <c r="BB3376" s="722"/>
      <c r="BC3376" s="722"/>
      <c r="BD3376" s="722"/>
      <c r="BE3376" s="722"/>
      <c r="BF3376" s="722"/>
      <c r="BG3376" s="722"/>
      <c r="BH3376" s="722"/>
      <c r="BI3376" s="722"/>
      <c r="BJ3376" s="722"/>
      <c r="BK3376" s="722"/>
      <c r="BL3376" s="722"/>
      <c r="BM3376" s="722"/>
      <c r="BN3376" s="722"/>
      <c r="BO3376" s="722"/>
      <c r="BP3376" s="722"/>
      <c r="BQ3376" s="722"/>
      <c r="BR3376" s="722"/>
      <c r="BS3376" s="722"/>
      <c r="BT3376" s="722"/>
      <c r="BU3376" s="722"/>
      <c r="BV3376" s="722"/>
      <c r="BW3376" s="722"/>
      <c r="BX3376" s="722"/>
      <c r="BY3376" s="722"/>
      <c r="BZ3376" s="722"/>
      <c r="CA3376" s="722"/>
      <c r="CB3376" s="722"/>
      <c r="CC3376" s="722"/>
      <c r="CD3376" s="722"/>
      <c r="CE3376" s="722"/>
      <c r="CF3376" s="722"/>
      <c r="CG3376" s="722"/>
      <c r="CH3376" s="722"/>
      <c r="CI3376" s="722"/>
      <c r="CJ3376" s="722"/>
      <c r="CK3376" s="722"/>
      <c r="CL3376" s="722"/>
      <c r="CM3376" s="722"/>
      <c r="CN3376" s="722"/>
      <c r="CO3376" s="722"/>
      <c r="CP3376" s="722"/>
      <c r="CQ3376" s="722"/>
      <c r="CR3376" s="722"/>
      <c r="CS3376" s="722"/>
    </row>
    <row r="3377" spans="1:97" s="1376" customFormat="1">
      <c r="A3377" s="722"/>
      <c r="B3377" s="722"/>
      <c r="C3377" s="722"/>
      <c r="D3377" s="722"/>
      <c r="E3377" s="722"/>
      <c r="F3377" s="757"/>
      <c r="G3377" s="757"/>
      <c r="H3377" s="757"/>
      <c r="I3377" s="757"/>
      <c r="J3377" s="757"/>
      <c r="K3377" s="758"/>
      <c r="L3377" s="758"/>
      <c r="M3377" s="722"/>
      <c r="N3377" s="736"/>
      <c r="O3377" s="736"/>
      <c r="P3377" s="736"/>
      <c r="Q3377" s="736"/>
      <c r="R3377" s="736"/>
      <c r="S3377" s="736"/>
      <c r="T3377" s="736"/>
      <c r="U3377" s="736"/>
      <c r="BA3377" s="722"/>
      <c r="BB3377" s="722"/>
      <c r="BC3377" s="722"/>
      <c r="BD3377" s="722"/>
      <c r="BE3377" s="722"/>
      <c r="BF3377" s="722"/>
      <c r="BG3377" s="722"/>
      <c r="BH3377" s="722"/>
      <c r="BI3377" s="722"/>
      <c r="BJ3377" s="722"/>
      <c r="BK3377" s="722"/>
      <c r="BL3377" s="722"/>
      <c r="BM3377" s="722"/>
      <c r="BN3377" s="722"/>
      <c r="BO3377" s="722"/>
      <c r="BP3377" s="722"/>
      <c r="BQ3377" s="722"/>
      <c r="BR3377" s="722"/>
      <c r="BS3377" s="722"/>
      <c r="BT3377" s="722"/>
      <c r="BU3377" s="722"/>
      <c r="BV3377" s="722"/>
      <c r="BW3377" s="722"/>
      <c r="BX3377" s="722"/>
      <c r="BY3377" s="722"/>
      <c r="BZ3377" s="722"/>
      <c r="CA3377" s="722"/>
      <c r="CB3377" s="722"/>
      <c r="CC3377" s="722"/>
      <c r="CD3377" s="722"/>
      <c r="CE3377" s="722"/>
      <c r="CF3377" s="722"/>
      <c r="CG3377" s="722"/>
      <c r="CH3377" s="722"/>
      <c r="CI3377" s="722"/>
      <c r="CJ3377" s="722"/>
      <c r="CK3377" s="722"/>
      <c r="CL3377" s="722"/>
      <c r="CM3377" s="722"/>
      <c r="CN3377" s="722"/>
      <c r="CO3377" s="722"/>
      <c r="CP3377" s="722"/>
      <c r="CQ3377" s="722"/>
      <c r="CR3377" s="722"/>
      <c r="CS3377" s="722"/>
    </row>
    <row r="3378" spans="1:97" s="1376" customFormat="1">
      <c r="A3378" s="722"/>
      <c r="B3378" s="722"/>
      <c r="C3378" s="722"/>
      <c r="D3378" s="722"/>
      <c r="E3378" s="722"/>
      <c r="F3378" s="757"/>
      <c r="G3378" s="757"/>
      <c r="H3378" s="757"/>
      <c r="I3378" s="757"/>
      <c r="J3378" s="757"/>
      <c r="K3378" s="758"/>
      <c r="L3378" s="758"/>
      <c r="M3378" s="722"/>
      <c r="N3378" s="736"/>
      <c r="O3378" s="736"/>
      <c r="P3378" s="736"/>
      <c r="Q3378" s="736"/>
      <c r="R3378" s="736"/>
      <c r="S3378" s="736"/>
      <c r="T3378" s="736"/>
      <c r="U3378" s="736"/>
      <c r="BA3378" s="722"/>
      <c r="BB3378" s="722"/>
      <c r="BC3378" s="722"/>
      <c r="BD3378" s="722"/>
      <c r="BE3378" s="722"/>
      <c r="BF3378" s="722"/>
      <c r="BG3378" s="722"/>
      <c r="BH3378" s="722"/>
      <c r="BI3378" s="722"/>
      <c r="BJ3378" s="722"/>
      <c r="BK3378" s="722"/>
      <c r="BL3378" s="722"/>
      <c r="BM3378" s="722"/>
      <c r="BN3378" s="722"/>
      <c r="BO3378" s="722"/>
      <c r="BP3378" s="722"/>
      <c r="BQ3378" s="722"/>
      <c r="BR3378" s="722"/>
      <c r="BS3378" s="722"/>
      <c r="BT3378" s="722"/>
      <c r="BU3378" s="722"/>
      <c r="BV3378" s="722"/>
      <c r="BW3378" s="722"/>
      <c r="BX3378" s="722"/>
      <c r="BY3378" s="722"/>
      <c r="BZ3378" s="722"/>
      <c r="CA3378" s="722"/>
      <c r="CB3378" s="722"/>
      <c r="CC3378" s="722"/>
      <c r="CD3378" s="722"/>
      <c r="CE3378" s="722"/>
      <c r="CF3378" s="722"/>
      <c r="CG3378" s="722"/>
      <c r="CH3378" s="722"/>
      <c r="CI3378" s="722"/>
      <c r="CJ3378" s="722"/>
      <c r="CK3378" s="722"/>
      <c r="CL3378" s="722"/>
      <c r="CM3378" s="722"/>
      <c r="CN3378" s="722"/>
      <c r="CO3378" s="722"/>
      <c r="CP3378" s="722"/>
      <c r="CQ3378" s="722"/>
      <c r="CR3378" s="722"/>
      <c r="CS3378" s="722"/>
    </row>
    <row r="3379" spans="1:97" s="1376" customFormat="1">
      <c r="A3379" s="722"/>
      <c r="B3379" s="722"/>
      <c r="C3379" s="722"/>
      <c r="D3379" s="722"/>
      <c r="E3379" s="722"/>
      <c r="F3379" s="757"/>
      <c r="G3379" s="757"/>
      <c r="H3379" s="757"/>
      <c r="I3379" s="757"/>
      <c r="J3379" s="757"/>
      <c r="K3379" s="758"/>
      <c r="L3379" s="758"/>
      <c r="M3379" s="722"/>
      <c r="N3379" s="736"/>
      <c r="O3379" s="736"/>
      <c r="P3379" s="736"/>
      <c r="Q3379" s="736"/>
      <c r="R3379" s="736"/>
      <c r="S3379" s="736"/>
      <c r="T3379" s="736"/>
      <c r="U3379" s="736"/>
      <c r="BA3379" s="722"/>
      <c r="BB3379" s="722"/>
      <c r="BC3379" s="722"/>
      <c r="BD3379" s="722"/>
      <c r="BE3379" s="722"/>
      <c r="BF3379" s="722"/>
      <c r="BG3379" s="722"/>
      <c r="BH3379" s="722"/>
      <c r="BI3379" s="722"/>
      <c r="BJ3379" s="722"/>
      <c r="BK3379" s="722"/>
      <c r="BL3379" s="722"/>
      <c r="BM3379" s="722"/>
      <c r="BN3379" s="722"/>
      <c r="BO3379" s="722"/>
      <c r="BP3379" s="722"/>
      <c r="BQ3379" s="722"/>
      <c r="BR3379" s="722"/>
      <c r="BS3379" s="722"/>
      <c r="BT3379" s="722"/>
      <c r="BU3379" s="722"/>
      <c r="BV3379" s="722"/>
      <c r="BW3379" s="722"/>
      <c r="BX3379" s="722"/>
      <c r="BY3379" s="722"/>
      <c r="BZ3379" s="722"/>
      <c r="CA3379" s="722"/>
      <c r="CB3379" s="722"/>
      <c r="CC3379" s="722"/>
      <c r="CD3379" s="722"/>
      <c r="CE3379" s="722"/>
      <c r="CF3379" s="722"/>
      <c r="CG3379" s="722"/>
      <c r="CH3379" s="722"/>
      <c r="CI3379" s="722"/>
      <c r="CJ3379" s="722"/>
      <c r="CK3379" s="722"/>
      <c r="CL3379" s="722"/>
      <c r="CM3379" s="722"/>
      <c r="CN3379" s="722"/>
      <c r="CO3379" s="722"/>
      <c r="CP3379" s="722"/>
      <c r="CQ3379" s="722"/>
      <c r="CR3379" s="722"/>
      <c r="CS3379" s="722"/>
    </row>
    <row r="3380" spans="1:97" s="1376" customFormat="1">
      <c r="A3380" s="722"/>
      <c r="B3380" s="722"/>
      <c r="C3380" s="722"/>
      <c r="D3380" s="722"/>
      <c r="E3380" s="722"/>
      <c r="F3380" s="757"/>
      <c r="G3380" s="757"/>
      <c r="H3380" s="757"/>
      <c r="I3380" s="757"/>
      <c r="J3380" s="757"/>
      <c r="K3380" s="758"/>
      <c r="L3380" s="758"/>
      <c r="M3380" s="722"/>
      <c r="N3380" s="736"/>
      <c r="O3380" s="736"/>
      <c r="P3380" s="736"/>
      <c r="Q3380" s="736"/>
      <c r="R3380" s="736"/>
      <c r="S3380" s="736"/>
      <c r="T3380" s="736"/>
      <c r="U3380" s="736"/>
      <c r="BA3380" s="722"/>
      <c r="BB3380" s="722"/>
      <c r="BC3380" s="722"/>
      <c r="BD3380" s="722"/>
      <c r="BE3380" s="722"/>
      <c r="BF3380" s="722"/>
      <c r="BG3380" s="722"/>
      <c r="BH3380" s="722"/>
      <c r="BI3380" s="722"/>
      <c r="BJ3380" s="722"/>
      <c r="BK3380" s="722"/>
      <c r="BL3380" s="722"/>
      <c r="BM3380" s="722"/>
      <c r="BN3380" s="722"/>
      <c r="BO3380" s="722"/>
      <c r="BP3380" s="722"/>
      <c r="BQ3380" s="722"/>
      <c r="BR3380" s="722"/>
      <c r="BS3380" s="722"/>
      <c r="BT3380" s="722"/>
      <c r="BU3380" s="722"/>
      <c r="BV3380" s="722"/>
      <c r="BW3380" s="722"/>
      <c r="BX3380" s="722"/>
      <c r="BY3380" s="722"/>
      <c r="BZ3380" s="722"/>
      <c r="CA3380" s="722"/>
      <c r="CB3380" s="722"/>
      <c r="CC3380" s="722"/>
      <c r="CD3380" s="722"/>
      <c r="CE3380" s="722"/>
      <c r="CF3380" s="722"/>
      <c r="CG3380" s="722"/>
      <c r="CH3380" s="722"/>
      <c r="CI3380" s="722"/>
      <c r="CJ3380" s="722"/>
      <c r="CK3380" s="722"/>
      <c r="CL3380" s="722"/>
      <c r="CM3380" s="722"/>
      <c r="CN3380" s="722"/>
      <c r="CO3380" s="722"/>
      <c r="CP3380" s="722"/>
      <c r="CQ3380" s="722"/>
      <c r="CR3380" s="722"/>
      <c r="CS3380" s="722"/>
    </row>
    <row r="3381" spans="1:97" s="1376" customFormat="1">
      <c r="A3381" s="722"/>
      <c r="B3381" s="722"/>
      <c r="C3381" s="722"/>
      <c r="D3381" s="722"/>
      <c r="E3381" s="722"/>
      <c r="F3381" s="757"/>
      <c r="G3381" s="757"/>
      <c r="H3381" s="757"/>
      <c r="I3381" s="757"/>
      <c r="J3381" s="757"/>
      <c r="K3381" s="758"/>
      <c r="L3381" s="758"/>
      <c r="M3381" s="722"/>
      <c r="N3381" s="736"/>
      <c r="O3381" s="736"/>
      <c r="P3381" s="736"/>
      <c r="Q3381" s="736"/>
      <c r="R3381" s="736"/>
      <c r="S3381" s="736"/>
      <c r="T3381" s="736"/>
      <c r="U3381" s="736"/>
      <c r="BA3381" s="722"/>
      <c r="BB3381" s="722"/>
      <c r="BC3381" s="722"/>
      <c r="BD3381" s="722"/>
      <c r="BE3381" s="722"/>
      <c r="BF3381" s="722"/>
      <c r="BG3381" s="722"/>
      <c r="BH3381" s="722"/>
      <c r="BI3381" s="722"/>
      <c r="BJ3381" s="722"/>
      <c r="BK3381" s="722"/>
      <c r="BL3381" s="722"/>
      <c r="BM3381" s="722"/>
      <c r="BN3381" s="722"/>
      <c r="BO3381" s="722"/>
      <c r="BP3381" s="722"/>
      <c r="BQ3381" s="722"/>
      <c r="BR3381" s="722"/>
      <c r="BS3381" s="722"/>
      <c r="BT3381" s="722"/>
      <c r="BU3381" s="722"/>
      <c r="BV3381" s="722"/>
      <c r="BW3381" s="722"/>
      <c r="BX3381" s="722"/>
      <c r="BY3381" s="722"/>
      <c r="BZ3381" s="722"/>
      <c r="CA3381" s="722"/>
      <c r="CB3381" s="722"/>
      <c r="CC3381" s="722"/>
      <c r="CD3381" s="722"/>
      <c r="CE3381" s="722"/>
      <c r="CF3381" s="722"/>
      <c r="CG3381" s="722"/>
      <c r="CH3381" s="722"/>
      <c r="CI3381" s="722"/>
      <c r="CJ3381" s="722"/>
      <c r="CK3381" s="722"/>
      <c r="CL3381" s="722"/>
      <c r="CM3381" s="722"/>
      <c r="CN3381" s="722"/>
      <c r="CO3381" s="722"/>
      <c r="CP3381" s="722"/>
      <c r="CQ3381" s="722"/>
      <c r="CR3381" s="722"/>
      <c r="CS3381" s="722"/>
    </row>
    <row r="3382" spans="1:97" s="1376" customFormat="1">
      <c r="A3382" s="722"/>
      <c r="B3382" s="722"/>
      <c r="C3382" s="722"/>
      <c r="D3382" s="722"/>
      <c r="E3382" s="722"/>
      <c r="F3382" s="757"/>
      <c r="G3382" s="757"/>
      <c r="H3382" s="757"/>
      <c r="I3382" s="757"/>
      <c r="J3382" s="757"/>
      <c r="K3382" s="758"/>
      <c r="L3382" s="758"/>
      <c r="M3382" s="722"/>
      <c r="N3382" s="736"/>
      <c r="O3382" s="736"/>
      <c r="P3382" s="736"/>
      <c r="Q3382" s="736"/>
      <c r="R3382" s="736"/>
      <c r="S3382" s="736"/>
      <c r="T3382" s="736"/>
      <c r="U3382" s="736"/>
      <c r="BA3382" s="722"/>
      <c r="BB3382" s="722"/>
      <c r="BC3382" s="722"/>
      <c r="BD3382" s="722"/>
      <c r="BE3382" s="722"/>
      <c r="BF3382" s="722"/>
      <c r="BG3382" s="722"/>
      <c r="BH3382" s="722"/>
      <c r="BI3382" s="722"/>
      <c r="BJ3382" s="722"/>
      <c r="BK3382" s="722"/>
      <c r="BL3382" s="722"/>
      <c r="BM3382" s="722"/>
      <c r="BN3382" s="722"/>
      <c r="BO3382" s="722"/>
      <c r="BP3382" s="722"/>
      <c r="BQ3382" s="722"/>
      <c r="BR3382" s="722"/>
      <c r="BS3382" s="722"/>
      <c r="BT3382" s="722"/>
      <c r="BU3382" s="722"/>
      <c r="BV3382" s="722"/>
      <c r="BW3382" s="722"/>
      <c r="BX3382" s="722"/>
      <c r="BY3382" s="722"/>
      <c r="BZ3382" s="722"/>
      <c r="CA3382" s="722"/>
      <c r="CB3382" s="722"/>
      <c r="CC3382" s="722"/>
      <c r="CD3382" s="722"/>
      <c r="CE3382" s="722"/>
      <c r="CF3382" s="722"/>
      <c r="CG3382" s="722"/>
      <c r="CH3382" s="722"/>
      <c r="CI3382" s="722"/>
      <c r="CJ3382" s="722"/>
      <c r="CK3382" s="722"/>
      <c r="CL3382" s="722"/>
      <c r="CM3382" s="722"/>
      <c r="CN3382" s="722"/>
      <c r="CO3382" s="722"/>
      <c r="CP3382" s="722"/>
      <c r="CQ3382" s="722"/>
      <c r="CR3382" s="722"/>
      <c r="CS3382" s="722"/>
    </row>
    <row r="3383" spans="1:97" s="1376" customFormat="1">
      <c r="A3383" s="722"/>
      <c r="B3383" s="722"/>
      <c r="C3383" s="722"/>
      <c r="D3383" s="722"/>
      <c r="E3383" s="722"/>
      <c r="F3383" s="757"/>
      <c r="G3383" s="757"/>
      <c r="H3383" s="757"/>
      <c r="I3383" s="757"/>
      <c r="J3383" s="757"/>
      <c r="K3383" s="758"/>
      <c r="L3383" s="758"/>
      <c r="M3383" s="722"/>
      <c r="N3383" s="736"/>
      <c r="O3383" s="736"/>
      <c r="P3383" s="736"/>
      <c r="Q3383" s="736"/>
      <c r="R3383" s="736"/>
      <c r="S3383" s="736"/>
      <c r="T3383" s="736"/>
      <c r="U3383" s="736"/>
      <c r="BA3383" s="722"/>
      <c r="BB3383" s="722"/>
      <c r="BC3383" s="722"/>
      <c r="BD3383" s="722"/>
      <c r="BE3383" s="722"/>
      <c r="BF3383" s="722"/>
      <c r="BG3383" s="722"/>
      <c r="BH3383" s="722"/>
      <c r="BI3383" s="722"/>
      <c r="BJ3383" s="722"/>
      <c r="BK3383" s="722"/>
      <c r="BL3383" s="722"/>
      <c r="BM3383" s="722"/>
      <c r="BN3383" s="722"/>
      <c r="BO3383" s="722"/>
      <c r="BP3383" s="722"/>
      <c r="BQ3383" s="722"/>
      <c r="BR3383" s="722"/>
      <c r="BS3383" s="722"/>
      <c r="BT3383" s="722"/>
      <c r="BU3383" s="722"/>
      <c r="BV3383" s="722"/>
      <c r="BW3383" s="722"/>
      <c r="BX3383" s="722"/>
      <c r="BY3383" s="722"/>
      <c r="BZ3383" s="722"/>
      <c r="CA3383" s="722"/>
      <c r="CB3383" s="722"/>
      <c r="CC3383" s="722"/>
      <c r="CD3383" s="722"/>
      <c r="CE3383" s="722"/>
      <c r="CF3383" s="722"/>
      <c r="CG3383" s="722"/>
      <c r="CH3383" s="722"/>
      <c r="CI3383" s="722"/>
      <c r="CJ3383" s="722"/>
      <c r="CK3383" s="722"/>
      <c r="CL3383" s="722"/>
      <c r="CM3383" s="722"/>
      <c r="CN3383" s="722"/>
      <c r="CO3383" s="722"/>
      <c r="CP3383" s="722"/>
      <c r="CQ3383" s="722"/>
      <c r="CR3383" s="722"/>
      <c r="CS3383" s="722"/>
    </row>
    <row r="3384" spans="1:97" s="1376" customFormat="1">
      <c r="A3384" s="722"/>
      <c r="B3384" s="722"/>
      <c r="C3384" s="722"/>
      <c r="D3384" s="722"/>
      <c r="E3384" s="722"/>
      <c r="F3384" s="757"/>
      <c r="G3384" s="757"/>
      <c r="H3384" s="757"/>
      <c r="I3384" s="757"/>
      <c r="J3384" s="757"/>
      <c r="K3384" s="758"/>
      <c r="L3384" s="758"/>
      <c r="M3384" s="722"/>
      <c r="N3384" s="736"/>
      <c r="O3384" s="736"/>
      <c r="P3384" s="736"/>
      <c r="Q3384" s="736"/>
      <c r="R3384" s="736"/>
      <c r="S3384" s="736"/>
      <c r="T3384" s="736"/>
      <c r="U3384" s="736"/>
      <c r="BA3384" s="722"/>
      <c r="BB3384" s="722"/>
      <c r="BC3384" s="722"/>
      <c r="BD3384" s="722"/>
      <c r="BE3384" s="722"/>
      <c r="BF3384" s="722"/>
      <c r="BG3384" s="722"/>
      <c r="BH3384" s="722"/>
      <c r="BI3384" s="722"/>
      <c r="BJ3384" s="722"/>
      <c r="BK3384" s="722"/>
      <c r="BL3384" s="722"/>
      <c r="BM3384" s="722"/>
      <c r="BN3384" s="722"/>
      <c r="BO3384" s="722"/>
      <c r="BP3384" s="722"/>
      <c r="BQ3384" s="722"/>
      <c r="BR3384" s="722"/>
      <c r="BS3384" s="722"/>
      <c r="BT3384" s="722"/>
      <c r="BU3384" s="722"/>
      <c r="BV3384" s="722"/>
      <c r="BW3384" s="722"/>
      <c r="BX3384" s="722"/>
      <c r="BY3384" s="722"/>
      <c r="BZ3384" s="722"/>
      <c r="CA3384" s="722"/>
      <c r="CB3384" s="722"/>
      <c r="CC3384" s="722"/>
      <c r="CD3384" s="722"/>
      <c r="CE3384" s="722"/>
      <c r="CF3384" s="722"/>
      <c r="CG3384" s="722"/>
      <c r="CH3384" s="722"/>
      <c r="CI3384" s="722"/>
      <c r="CJ3384" s="722"/>
      <c r="CK3384" s="722"/>
      <c r="CL3384" s="722"/>
      <c r="CM3384" s="722"/>
      <c r="CN3384" s="722"/>
      <c r="CO3384" s="722"/>
      <c r="CP3384" s="722"/>
      <c r="CQ3384" s="722"/>
      <c r="CR3384" s="722"/>
      <c r="CS3384" s="722"/>
    </row>
    <row r="3385" spans="1:97" s="1376" customFormat="1">
      <c r="A3385" s="722"/>
      <c r="B3385" s="722"/>
      <c r="C3385" s="722"/>
      <c r="D3385" s="722"/>
      <c r="E3385" s="722"/>
      <c r="F3385" s="757"/>
      <c r="G3385" s="757"/>
      <c r="H3385" s="757"/>
      <c r="I3385" s="757"/>
      <c r="J3385" s="757"/>
      <c r="K3385" s="758"/>
      <c r="L3385" s="758"/>
      <c r="M3385" s="722"/>
      <c r="N3385" s="736"/>
      <c r="O3385" s="736"/>
      <c r="P3385" s="736"/>
      <c r="Q3385" s="736"/>
      <c r="R3385" s="736"/>
      <c r="S3385" s="736"/>
      <c r="T3385" s="736"/>
      <c r="U3385" s="736"/>
      <c r="BA3385" s="722"/>
      <c r="BB3385" s="722"/>
      <c r="BC3385" s="722"/>
      <c r="BD3385" s="722"/>
      <c r="BE3385" s="722"/>
      <c r="BF3385" s="722"/>
      <c r="BG3385" s="722"/>
      <c r="BH3385" s="722"/>
      <c r="BI3385" s="722"/>
      <c r="BJ3385" s="722"/>
      <c r="BK3385" s="722"/>
      <c r="BL3385" s="722"/>
      <c r="BM3385" s="722"/>
      <c r="BN3385" s="722"/>
      <c r="BO3385" s="722"/>
      <c r="BP3385" s="722"/>
      <c r="BQ3385" s="722"/>
      <c r="BR3385" s="722"/>
      <c r="BS3385" s="722"/>
      <c r="BT3385" s="722"/>
      <c r="BU3385" s="722"/>
      <c r="BV3385" s="722"/>
      <c r="BW3385" s="722"/>
      <c r="BX3385" s="722"/>
      <c r="BY3385" s="722"/>
      <c r="BZ3385" s="722"/>
      <c r="CA3385" s="722"/>
      <c r="CB3385" s="722"/>
      <c r="CC3385" s="722"/>
      <c r="CD3385" s="722"/>
      <c r="CE3385" s="722"/>
      <c r="CF3385" s="722"/>
      <c r="CG3385" s="722"/>
      <c r="CH3385" s="722"/>
      <c r="CI3385" s="722"/>
      <c r="CJ3385" s="722"/>
      <c r="CK3385" s="722"/>
      <c r="CL3385" s="722"/>
      <c r="CM3385" s="722"/>
      <c r="CN3385" s="722"/>
      <c r="CO3385" s="722"/>
      <c r="CP3385" s="722"/>
      <c r="CQ3385" s="722"/>
      <c r="CR3385" s="722"/>
      <c r="CS3385" s="722"/>
    </row>
    <row r="3386" spans="1:97" s="1376" customFormat="1">
      <c r="A3386" s="722"/>
      <c r="B3386" s="722"/>
      <c r="C3386" s="722"/>
      <c r="D3386" s="722"/>
      <c r="E3386" s="722"/>
      <c r="F3386" s="757"/>
      <c r="G3386" s="757"/>
      <c r="H3386" s="757"/>
      <c r="I3386" s="757"/>
      <c r="J3386" s="757"/>
      <c r="K3386" s="758"/>
      <c r="L3386" s="758"/>
      <c r="M3386" s="722"/>
      <c r="N3386" s="736"/>
      <c r="O3386" s="736"/>
      <c r="P3386" s="736"/>
      <c r="Q3386" s="736"/>
      <c r="R3386" s="736"/>
      <c r="S3386" s="736"/>
      <c r="T3386" s="736"/>
      <c r="U3386" s="736"/>
      <c r="BA3386" s="722"/>
      <c r="BB3386" s="722"/>
      <c r="BC3386" s="722"/>
      <c r="BD3386" s="722"/>
      <c r="BE3386" s="722"/>
      <c r="BF3386" s="722"/>
      <c r="BG3386" s="722"/>
      <c r="BH3386" s="722"/>
      <c r="BI3386" s="722"/>
      <c r="BJ3386" s="722"/>
      <c r="BK3386" s="722"/>
      <c r="BL3386" s="722"/>
      <c r="BM3386" s="722"/>
      <c r="BN3386" s="722"/>
      <c r="BO3386" s="722"/>
      <c r="BP3386" s="722"/>
      <c r="BQ3386" s="722"/>
      <c r="BR3386" s="722"/>
      <c r="BS3386" s="722"/>
      <c r="BT3386" s="722"/>
      <c r="BU3386" s="722"/>
      <c r="BV3386" s="722"/>
      <c r="BW3386" s="722"/>
      <c r="BX3386" s="722"/>
      <c r="BY3386" s="722"/>
      <c r="BZ3386" s="722"/>
      <c r="CA3386" s="722"/>
      <c r="CB3386" s="722"/>
      <c r="CC3386" s="722"/>
      <c r="CD3386" s="722"/>
      <c r="CE3386" s="722"/>
      <c r="CF3386" s="722"/>
      <c r="CG3386" s="722"/>
      <c r="CH3386" s="722"/>
      <c r="CI3386" s="722"/>
      <c r="CJ3386" s="722"/>
      <c r="CK3386" s="722"/>
      <c r="CL3386" s="722"/>
      <c r="CM3386" s="722"/>
      <c r="CN3386" s="722"/>
      <c r="CO3386" s="722"/>
      <c r="CP3386" s="722"/>
      <c r="CQ3386" s="722"/>
      <c r="CR3386" s="722"/>
      <c r="CS3386" s="722"/>
    </row>
    <row r="3387" spans="1:97" s="1376" customFormat="1">
      <c r="A3387" s="722"/>
      <c r="B3387" s="722"/>
      <c r="C3387" s="722"/>
      <c r="D3387" s="722"/>
      <c r="E3387" s="722"/>
      <c r="F3387" s="757"/>
      <c r="G3387" s="757"/>
      <c r="H3387" s="757"/>
      <c r="I3387" s="757"/>
      <c r="J3387" s="757"/>
      <c r="K3387" s="758"/>
      <c r="L3387" s="758"/>
      <c r="M3387" s="722"/>
      <c r="N3387" s="736"/>
      <c r="O3387" s="736"/>
      <c r="P3387" s="736"/>
      <c r="Q3387" s="736"/>
      <c r="R3387" s="736"/>
      <c r="S3387" s="736"/>
      <c r="T3387" s="736"/>
      <c r="U3387" s="736"/>
      <c r="BA3387" s="722"/>
      <c r="BB3387" s="722"/>
      <c r="BC3387" s="722"/>
      <c r="BD3387" s="722"/>
      <c r="BE3387" s="722"/>
      <c r="BF3387" s="722"/>
      <c r="BG3387" s="722"/>
      <c r="BH3387" s="722"/>
      <c r="BI3387" s="722"/>
      <c r="BJ3387" s="722"/>
      <c r="BK3387" s="722"/>
      <c r="BL3387" s="722"/>
      <c r="BM3387" s="722"/>
      <c r="BN3387" s="722"/>
      <c r="BO3387" s="722"/>
      <c r="BP3387" s="722"/>
      <c r="BQ3387" s="722"/>
      <c r="BR3387" s="722"/>
      <c r="BS3387" s="722"/>
      <c r="BT3387" s="722"/>
      <c r="BU3387" s="722"/>
      <c r="BV3387" s="722"/>
      <c r="BW3387" s="722"/>
      <c r="BX3387" s="722"/>
      <c r="BY3387" s="722"/>
      <c r="BZ3387" s="722"/>
      <c r="CA3387" s="722"/>
      <c r="CB3387" s="722"/>
      <c r="CC3387" s="722"/>
      <c r="CD3387" s="722"/>
      <c r="CE3387" s="722"/>
      <c r="CF3387" s="722"/>
      <c r="CG3387" s="722"/>
      <c r="CH3387" s="722"/>
      <c r="CI3387" s="722"/>
      <c r="CJ3387" s="722"/>
      <c r="CK3387" s="722"/>
      <c r="CL3387" s="722"/>
      <c r="CM3387" s="722"/>
      <c r="CN3387" s="722"/>
      <c r="CO3387" s="722"/>
      <c r="CP3387" s="722"/>
      <c r="CQ3387" s="722"/>
      <c r="CR3387" s="722"/>
      <c r="CS3387" s="722"/>
    </row>
    <row r="3388" spans="1:97" s="1376" customFormat="1">
      <c r="A3388" s="722"/>
      <c r="B3388" s="722"/>
      <c r="C3388" s="722"/>
      <c r="D3388" s="722"/>
      <c r="E3388" s="722"/>
      <c r="F3388" s="757"/>
      <c r="G3388" s="757"/>
      <c r="H3388" s="757"/>
      <c r="I3388" s="757"/>
      <c r="J3388" s="757"/>
      <c r="K3388" s="758"/>
      <c r="L3388" s="758"/>
      <c r="M3388" s="722"/>
      <c r="N3388" s="736"/>
      <c r="O3388" s="736"/>
      <c r="P3388" s="736"/>
      <c r="Q3388" s="736"/>
      <c r="R3388" s="736"/>
      <c r="S3388" s="736"/>
      <c r="T3388" s="736"/>
      <c r="U3388" s="736"/>
      <c r="BA3388" s="722"/>
      <c r="BB3388" s="722"/>
      <c r="BC3388" s="722"/>
      <c r="BD3388" s="722"/>
      <c r="BE3388" s="722"/>
      <c r="BF3388" s="722"/>
      <c r="BG3388" s="722"/>
      <c r="BH3388" s="722"/>
      <c r="BI3388" s="722"/>
      <c r="BJ3388" s="722"/>
      <c r="BK3388" s="722"/>
      <c r="BL3388" s="722"/>
      <c r="BM3388" s="722"/>
      <c r="BN3388" s="722"/>
      <c r="BO3388" s="722"/>
      <c r="BP3388" s="722"/>
      <c r="BQ3388" s="722"/>
      <c r="BR3388" s="722"/>
      <c r="BS3388" s="722"/>
      <c r="BT3388" s="722"/>
      <c r="BU3388" s="722"/>
      <c r="BV3388" s="722"/>
      <c r="BW3388" s="722"/>
      <c r="BX3388" s="722"/>
      <c r="BY3388" s="722"/>
      <c r="BZ3388" s="722"/>
      <c r="CA3388" s="722"/>
      <c r="CB3388" s="722"/>
      <c r="CC3388" s="722"/>
      <c r="CD3388" s="722"/>
      <c r="CE3388" s="722"/>
      <c r="CF3388" s="722"/>
      <c r="CG3388" s="722"/>
      <c r="CH3388" s="722"/>
      <c r="CI3388" s="722"/>
      <c r="CJ3388" s="722"/>
      <c r="CK3388" s="722"/>
      <c r="CL3388" s="722"/>
      <c r="CM3388" s="722"/>
      <c r="CN3388" s="722"/>
      <c r="CO3388" s="722"/>
      <c r="CP3388" s="722"/>
      <c r="CQ3388" s="722"/>
      <c r="CR3388" s="722"/>
      <c r="CS3388" s="722"/>
    </row>
    <row r="3389" spans="1:97" s="1376" customFormat="1">
      <c r="A3389" s="722"/>
      <c r="B3389" s="722"/>
      <c r="C3389" s="722"/>
      <c r="D3389" s="722"/>
      <c r="E3389" s="722"/>
      <c r="F3389" s="757"/>
      <c r="G3389" s="757"/>
      <c r="H3389" s="757"/>
      <c r="I3389" s="757"/>
      <c r="J3389" s="757"/>
      <c r="K3389" s="758"/>
      <c r="L3389" s="758"/>
      <c r="M3389" s="722"/>
      <c r="N3389" s="736"/>
      <c r="O3389" s="736"/>
      <c r="P3389" s="736"/>
      <c r="Q3389" s="736"/>
      <c r="R3389" s="736"/>
      <c r="S3389" s="736"/>
      <c r="T3389" s="736"/>
      <c r="U3389" s="736"/>
      <c r="BA3389" s="722"/>
      <c r="BB3389" s="722"/>
      <c r="BC3389" s="722"/>
      <c r="BD3389" s="722"/>
      <c r="BE3389" s="722"/>
      <c r="BF3389" s="722"/>
      <c r="BG3389" s="722"/>
      <c r="BH3389" s="722"/>
      <c r="BI3389" s="722"/>
      <c r="BJ3389" s="722"/>
      <c r="BK3389" s="722"/>
      <c r="BL3389" s="722"/>
      <c r="BM3389" s="722"/>
      <c r="BN3389" s="722"/>
      <c r="BO3389" s="722"/>
      <c r="BP3389" s="722"/>
      <c r="BQ3389" s="722"/>
      <c r="BR3389" s="722"/>
      <c r="BS3389" s="722"/>
      <c r="BT3389" s="722"/>
      <c r="BU3389" s="722"/>
      <c r="BV3389" s="722"/>
      <c r="BW3389" s="722"/>
      <c r="BX3389" s="722"/>
      <c r="BY3389" s="722"/>
      <c r="BZ3389" s="722"/>
      <c r="CA3389" s="722"/>
      <c r="CB3389" s="722"/>
      <c r="CC3389" s="722"/>
      <c r="CD3389" s="722"/>
      <c r="CE3389" s="722"/>
      <c r="CF3389" s="722"/>
      <c r="CG3389" s="722"/>
      <c r="CH3389" s="722"/>
      <c r="CI3389" s="722"/>
      <c r="CJ3389" s="722"/>
      <c r="CK3389" s="722"/>
      <c r="CL3389" s="722"/>
      <c r="CM3389" s="722"/>
      <c r="CN3389" s="722"/>
      <c r="CO3389" s="722"/>
      <c r="CP3389" s="722"/>
      <c r="CQ3389" s="722"/>
      <c r="CR3389" s="722"/>
      <c r="CS3389" s="722"/>
    </row>
    <row r="3390" spans="1:97" s="1376" customFormat="1">
      <c r="A3390" s="722"/>
      <c r="B3390" s="722"/>
      <c r="C3390" s="722"/>
      <c r="D3390" s="722"/>
      <c r="E3390" s="722"/>
      <c r="F3390" s="757"/>
      <c r="G3390" s="757"/>
      <c r="H3390" s="757"/>
      <c r="I3390" s="757"/>
      <c r="J3390" s="757"/>
      <c r="K3390" s="758"/>
      <c r="L3390" s="758"/>
      <c r="M3390" s="722"/>
      <c r="N3390" s="736"/>
      <c r="O3390" s="736"/>
      <c r="P3390" s="736"/>
      <c r="Q3390" s="736"/>
      <c r="R3390" s="736"/>
      <c r="S3390" s="736"/>
      <c r="T3390" s="736"/>
      <c r="U3390" s="736"/>
      <c r="BA3390" s="722"/>
      <c r="BB3390" s="722"/>
      <c r="BC3390" s="722"/>
      <c r="BD3390" s="722"/>
      <c r="BE3390" s="722"/>
      <c r="BF3390" s="722"/>
      <c r="BG3390" s="722"/>
      <c r="BH3390" s="722"/>
      <c r="BI3390" s="722"/>
      <c r="BJ3390" s="722"/>
      <c r="BK3390" s="722"/>
      <c r="BL3390" s="722"/>
      <c r="BM3390" s="722"/>
      <c r="BN3390" s="722"/>
      <c r="BO3390" s="722"/>
      <c r="BP3390" s="722"/>
      <c r="BQ3390" s="722"/>
      <c r="BR3390" s="722"/>
      <c r="BS3390" s="722"/>
      <c r="BT3390" s="722"/>
      <c r="BU3390" s="722"/>
      <c r="BV3390" s="722"/>
      <c r="BW3390" s="722"/>
      <c r="BX3390" s="722"/>
      <c r="BY3390" s="722"/>
      <c r="BZ3390" s="722"/>
      <c r="CA3390" s="722"/>
      <c r="CB3390" s="722"/>
      <c r="CC3390" s="722"/>
      <c r="CD3390" s="722"/>
      <c r="CE3390" s="722"/>
      <c r="CF3390" s="722"/>
      <c r="CG3390" s="722"/>
      <c r="CH3390" s="722"/>
      <c r="CI3390" s="722"/>
      <c r="CJ3390" s="722"/>
      <c r="CK3390" s="722"/>
      <c r="CL3390" s="722"/>
      <c r="CM3390" s="722"/>
      <c r="CN3390" s="722"/>
      <c r="CO3390" s="722"/>
      <c r="CP3390" s="722"/>
      <c r="CQ3390" s="722"/>
      <c r="CR3390" s="722"/>
      <c r="CS3390" s="722"/>
    </row>
    <row r="3391" spans="1:97" s="1376" customFormat="1">
      <c r="A3391" s="722"/>
      <c r="B3391" s="722"/>
      <c r="C3391" s="722"/>
      <c r="D3391" s="722"/>
      <c r="E3391" s="722"/>
      <c r="F3391" s="757"/>
      <c r="G3391" s="757"/>
      <c r="H3391" s="757"/>
      <c r="I3391" s="757"/>
      <c r="J3391" s="757"/>
      <c r="K3391" s="758"/>
      <c r="L3391" s="758"/>
      <c r="M3391" s="722"/>
      <c r="N3391" s="736"/>
      <c r="O3391" s="736"/>
      <c r="P3391" s="736"/>
      <c r="Q3391" s="736"/>
      <c r="R3391" s="736"/>
      <c r="S3391" s="736"/>
      <c r="T3391" s="736"/>
      <c r="U3391" s="736"/>
      <c r="BA3391" s="722"/>
      <c r="BB3391" s="722"/>
      <c r="BC3391" s="722"/>
      <c r="BD3391" s="722"/>
      <c r="BE3391" s="722"/>
      <c r="BF3391" s="722"/>
      <c r="BG3391" s="722"/>
      <c r="BH3391" s="722"/>
      <c r="BI3391" s="722"/>
      <c r="BJ3391" s="722"/>
      <c r="BK3391" s="722"/>
      <c r="BL3391" s="722"/>
      <c r="BM3391" s="722"/>
      <c r="BN3391" s="722"/>
      <c r="BO3391" s="722"/>
      <c r="BP3391" s="722"/>
      <c r="BQ3391" s="722"/>
      <c r="BR3391" s="722"/>
      <c r="BS3391" s="722"/>
      <c r="BT3391" s="722"/>
      <c r="BU3391" s="722"/>
      <c r="BV3391" s="722"/>
      <c r="BW3391" s="722"/>
      <c r="BX3391" s="722"/>
      <c r="BY3391" s="722"/>
      <c r="BZ3391" s="722"/>
      <c r="CA3391" s="722"/>
      <c r="CB3391" s="722"/>
      <c r="CC3391" s="722"/>
      <c r="CD3391" s="722"/>
      <c r="CE3391" s="722"/>
      <c r="CF3391" s="722"/>
      <c r="CG3391" s="722"/>
      <c r="CH3391" s="722"/>
      <c r="CI3391" s="722"/>
      <c r="CJ3391" s="722"/>
      <c r="CK3391" s="722"/>
      <c r="CL3391" s="722"/>
      <c r="CM3391" s="722"/>
      <c r="CN3391" s="722"/>
      <c r="CO3391" s="722"/>
      <c r="CP3391" s="722"/>
      <c r="CQ3391" s="722"/>
      <c r="CR3391" s="722"/>
      <c r="CS3391" s="722"/>
    </row>
    <row r="3392" spans="1:97" s="1376" customFormat="1">
      <c r="A3392" s="722"/>
      <c r="B3392" s="722"/>
      <c r="C3392" s="722"/>
      <c r="D3392" s="722"/>
      <c r="E3392" s="722"/>
      <c r="F3392" s="757"/>
      <c r="G3392" s="757"/>
      <c r="H3392" s="757"/>
      <c r="I3392" s="757"/>
      <c r="J3392" s="757"/>
      <c r="K3392" s="758"/>
      <c r="L3392" s="758"/>
      <c r="M3392" s="722"/>
      <c r="N3392" s="736"/>
      <c r="O3392" s="736"/>
      <c r="P3392" s="736"/>
      <c r="Q3392" s="736"/>
      <c r="R3392" s="736"/>
      <c r="S3392" s="736"/>
      <c r="T3392" s="736"/>
      <c r="U3392" s="736"/>
      <c r="BA3392" s="722"/>
      <c r="BB3392" s="722"/>
      <c r="BC3392" s="722"/>
      <c r="BD3392" s="722"/>
      <c r="BE3392" s="722"/>
      <c r="BF3392" s="722"/>
      <c r="BG3392" s="722"/>
      <c r="BH3392" s="722"/>
      <c r="BI3392" s="722"/>
      <c r="BJ3392" s="722"/>
      <c r="BK3392" s="722"/>
      <c r="BL3392" s="722"/>
      <c r="BM3392" s="722"/>
      <c r="BN3392" s="722"/>
      <c r="BO3392" s="722"/>
      <c r="BP3392" s="722"/>
      <c r="BQ3392" s="722"/>
      <c r="BR3392" s="722"/>
      <c r="BS3392" s="722"/>
      <c r="BT3392" s="722"/>
      <c r="BU3392" s="722"/>
      <c r="BV3392" s="722"/>
      <c r="BW3392" s="722"/>
      <c r="BX3392" s="722"/>
      <c r="BY3392" s="722"/>
      <c r="BZ3392" s="722"/>
      <c r="CA3392" s="722"/>
      <c r="CB3392" s="722"/>
      <c r="CC3392" s="722"/>
      <c r="CD3392" s="722"/>
      <c r="CE3392" s="722"/>
      <c r="CF3392" s="722"/>
      <c r="CG3392" s="722"/>
      <c r="CH3392" s="722"/>
      <c r="CI3392" s="722"/>
      <c r="CJ3392" s="722"/>
      <c r="CK3392" s="722"/>
      <c r="CL3392" s="722"/>
      <c r="CM3392" s="722"/>
      <c r="CN3392" s="722"/>
      <c r="CO3392" s="722"/>
      <c r="CP3392" s="722"/>
      <c r="CQ3392" s="722"/>
      <c r="CR3392" s="722"/>
      <c r="CS3392" s="722"/>
    </row>
    <row r="3393" spans="1:97" s="1376" customFormat="1">
      <c r="A3393" s="722"/>
      <c r="B3393" s="722"/>
      <c r="C3393" s="722"/>
      <c r="D3393" s="722"/>
      <c r="E3393" s="722"/>
      <c r="F3393" s="757"/>
      <c r="G3393" s="757"/>
      <c r="H3393" s="757"/>
      <c r="I3393" s="757"/>
      <c r="J3393" s="757"/>
      <c r="K3393" s="758"/>
      <c r="L3393" s="758"/>
      <c r="M3393" s="722"/>
      <c r="N3393" s="736"/>
      <c r="O3393" s="736"/>
      <c r="P3393" s="736"/>
      <c r="Q3393" s="736"/>
      <c r="R3393" s="736"/>
      <c r="S3393" s="736"/>
      <c r="T3393" s="736"/>
      <c r="U3393" s="736"/>
      <c r="BA3393" s="722"/>
      <c r="BB3393" s="722"/>
      <c r="BC3393" s="722"/>
      <c r="BD3393" s="722"/>
      <c r="BE3393" s="722"/>
      <c r="BF3393" s="722"/>
      <c r="BG3393" s="722"/>
      <c r="BH3393" s="722"/>
      <c r="BI3393" s="722"/>
      <c r="BJ3393" s="722"/>
      <c r="BK3393" s="722"/>
      <c r="BL3393" s="722"/>
      <c r="BM3393" s="722"/>
      <c r="BN3393" s="722"/>
      <c r="BO3393" s="722"/>
      <c r="BP3393" s="722"/>
      <c r="BQ3393" s="722"/>
      <c r="BR3393" s="722"/>
      <c r="BS3393" s="722"/>
      <c r="BT3393" s="722"/>
      <c r="BU3393" s="722"/>
      <c r="BV3393" s="722"/>
      <c r="BW3393" s="722"/>
      <c r="BX3393" s="722"/>
      <c r="BY3393" s="722"/>
      <c r="BZ3393" s="722"/>
      <c r="CA3393" s="722"/>
      <c r="CB3393" s="722"/>
      <c r="CC3393" s="722"/>
      <c r="CD3393" s="722"/>
      <c r="CE3393" s="722"/>
      <c r="CF3393" s="722"/>
      <c r="CG3393" s="722"/>
      <c r="CH3393" s="722"/>
      <c r="CI3393" s="722"/>
      <c r="CJ3393" s="722"/>
      <c r="CK3393" s="722"/>
      <c r="CL3393" s="722"/>
      <c r="CM3393" s="722"/>
      <c r="CN3393" s="722"/>
      <c r="CO3393" s="722"/>
      <c r="CP3393" s="722"/>
      <c r="CQ3393" s="722"/>
      <c r="CR3393" s="722"/>
      <c r="CS3393" s="722"/>
    </row>
    <row r="3394" spans="1:97" s="1376" customFormat="1">
      <c r="A3394" s="722"/>
      <c r="B3394" s="722"/>
      <c r="C3394" s="722"/>
      <c r="D3394" s="722"/>
      <c r="E3394" s="722"/>
      <c r="F3394" s="757"/>
      <c r="G3394" s="757"/>
      <c r="H3394" s="757"/>
      <c r="I3394" s="757"/>
      <c r="J3394" s="757"/>
      <c r="K3394" s="758"/>
      <c r="L3394" s="758"/>
      <c r="M3394" s="722"/>
      <c r="N3394" s="736"/>
      <c r="O3394" s="736"/>
      <c r="P3394" s="736"/>
      <c r="Q3394" s="736"/>
      <c r="R3394" s="736"/>
      <c r="S3394" s="736"/>
      <c r="T3394" s="736"/>
      <c r="U3394" s="736"/>
      <c r="BA3394" s="722"/>
      <c r="BB3394" s="722"/>
      <c r="BC3394" s="722"/>
      <c r="BD3394" s="722"/>
      <c r="BE3394" s="722"/>
      <c r="BF3394" s="722"/>
      <c r="BG3394" s="722"/>
      <c r="BH3394" s="722"/>
      <c r="BI3394" s="722"/>
      <c r="BJ3394" s="722"/>
      <c r="BK3394" s="722"/>
      <c r="BL3394" s="722"/>
      <c r="BM3394" s="722"/>
      <c r="BN3394" s="722"/>
      <c r="BO3394" s="722"/>
      <c r="BP3394" s="722"/>
      <c r="BQ3394" s="722"/>
      <c r="BR3394" s="722"/>
      <c r="BS3394" s="722"/>
      <c r="BT3394" s="722"/>
      <c r="BU3394" s="722"/>
      <c r="BV3394" s="722"/>
      <c r="BW3394" s="722"/>
      <c r="BX3394" s="722"/>
      <c r="BY3394" s="722"/>
      <c r="BZ3394" s="722"/>
      <c r="CA3394" s="722"/>
      <c r="CB3394" s="722"/>
      <c r="CC3394" s="722"/>
      <c r="CD3394" s="722"/>
      <c r="CE3394" s="722"/>
      <c r="CF3394" s="722"/>
      <c r="CG3394" s="722"/>
      <c r="CH3394" s="722"/>
      <c r="CI3394" s="722"/>
      <c r="CJ3394" s="722"/>
      <c r="CK3394" s="722"/>
      <c r="CL3394" s="722"/>
      <c r="CM3394" s="722"/>
      <c r="CN3394" s="722"/>
      <c r="CO3394" s="722"/>
      <c r="CP3394" s="722"/>
      <c r="CQ3394" s="722"/>
      <c r="CR3394" s="722"/>
      <c r="CS3394" s="722"/>
    </row>
    <row r="3395" spans="1:97" s="1376" customFormat="1">
      <c r="A3395" s="722"/>
      <c r="B3395" s="722"/>
      <c r="C3395" s="722"/>
      <c r="D3395" s="722"/>
      <c r="E3395" s="722"/>
      <c r="F3395" s="757"/>
      <c r="G3395" s="757"/>
      <c r="H3395" s="757"/>
      <c r="I3395" s="757"/>
      <c r="J3395" s="757"/>
      <c r="K3395" s="758"/>
      <c r="L3395" s="758"/>
      <c r="M3395" s="722"/>
      <c r="N3395" s="736"/>
      <c r="O3395" s="736"/>
      <c r="P3395" s="736"/>
      <c r="Q3395" s="736"/>
      <c r="R3395" s="736"/>
      <c r="S3395" s="736"/>
      <c r="T3395" s="736"/>
      <c r="U3395" s="736"/>
      <c r="BA3395" s="722"/>
      <c r="BB3395" s="722"/>
      <c r="BC3395" s="722"/>
      <c r="BD3395" s="722"/>
      <c r="BE3395" s="722"/>
      <c r="BF3395" s="722"/>
      <c r="BG3395" s="722"/>
      <c r="BH3395" s="722"/>
      <c r="BI3395" s="722"/>
      <c r="BJ3395" s="722"/>
      <c r="BK3395" s="722"/>
      <c r="BL3395" s="722"/>
      <c r="BM3395" s="722"/>
      <c r="BN3395" s="722"/>
      <c r="BO3395" s="722"/>
      <c r="BP3395" s="722"/>
      <c r="BQ3395" s="722"/>
      <c r="BR3395" s="722"/>
      <c r="BS3395" s="722"/>
      <c r="BT3395" s="722"/>
      <c r="BU3395" s="722"/>
      <c r="BV3395" s="722"/>
      <c r="BW3395" s="722"/>
      <c r="BX3395" s="722"/>
      <c r="BY3395" s="722"/>
      <c r="BZ3395" s="722"/>
      <c r="CA3395" s="722"/>
      <c r="CB3395" s="722"/>
      <c r="CC3395" s="722"/>
      <c r="CD3395" s="722"/>
      <c r="CE3395" s="722"/>
      <c r="CF3395" s="722"/>
      <c r="CG3395" s="722"/>
      <c r="CH3395" s="722"/>
      <c r="CI3395" s="722"/>
      <c r="CJ3395" s="722"/>
      <c r="CK3395" s="722"/>
      <c r="CL3395" s="722"/>
      <c r="CM3395" s="722"/>
      <c r="CN3395" s="722"/>
      <c r="CO3395" s="722"/>
      <c r="CP3395" s="722"/>
      <c r="CQ3395" s="722"/>
      <c r="CR3395" s="722"/>
      <c r="CS3395" s="722"/>
    </row>
    <row r="3396" spans="1:97" s="1376" customFormat="1">
      <c r="A3396" s="722"/>
      <c r="B3396" s="722"/>
      <c r="C3396" s="722"/>
      <c r="D3396" s="722"/>
      <c r="E3396" s="722"/>
      <c r="F3396" s="757"/>
      <c r="G3396" s="757"/>
      <c r="H3396" s="757"/>
      <c r="I3396" s="757"/>
      <c r="J3396" s="757"/>
      <c r="K3396" s="758"/>
      <c r="L3396" s="758"/>
      <c r="M3396" s="722"/>
      <c r="N3396" s="736"/>
      <c r="O3396" s="736"/>
      <c r="P3396" s="736"/>
      <c r="Q3396" s="736"/>
      <c r="R3396" s="736"/>
      <c r="S3396" s="736"/>
      <c r="T3396" s="736"/>
      <c r="U3396" s="736"/>
      <c r="BA3396" s="722"/>
      <c r="BB3396" s="722"/>
      <c r="BC3396" s="722"/>
      <c r="BD3396" s="722"/>
      <c r="BE3396" s="722"/>
      <c r="BF3396" s="722"/>
      <c r="BG3396" s="722"/>
      <c r="BH3396" s="722"/>
      <c r="BI3396" s="722"/>
      <c r="BJ3396" s="722"/>
      <c r="BK3396" s="722"/>
      <c r="BL3396" s="722"/>
      <c r="BM3396" s="722"/>
      <c r="BN3396" s="722"/>
      <c r="BO3396" s="722"/>
      <c r="BP3396" s="722"/>
      <c r="BQ3396" s="722"/>
      <c r="BR3396" s="722"/>
      <c r="BS3396" s="722"/>
      <c r="BT3396" s="722"/>
      <c r="BU3396" s="722"/>
      <c r="BV3396" s="722"/>
      <c r="BW3396" s="722"/>
      <c r="BX3396" s="722"/>
      <c r="BY3396" s="722"/>
      <c r="BZ3396" s="722"/>
      <c r="CA3396" s="722"/>
      <c r="CB3396" s="722"/>
      <c r="CC3396" s="722"/>
      <c r="CD3396" s="722"/>
      <c r="CE3396" s="722"/>
      <c r="CF3396" s="722"/>
      <c r="CG3396" s="722"/>
      <c r="CH3396" s="722"/>
      <c r="CI3396" s="722"/>
      <c r="CJ3396" s="722"/>
      <c r="CK3396" s="722"/>
      <c r="CL3396" s="722"/>
      <c r="CM3396" s="722"/>
      <c r="CN3396" s="722"/>
      <c r="CO3396" s="722"/>
      <c r="CP3396" s="722"/>
      <c r="CQ3396" s="722"/>
      <c r="CR3396" s="722"/>
      <c r="CS3396" s="722"/>
    </row>
    <row r="3397" spans="1:97" s="1376" customFormat="1">
      <c r="A3397" s="722"/>
      <c r="B3397" s="722"/>
      <c r="C3397" s="722"/>
      <c r="D3397" s="722"/>
      <c r="E3397" s="722"/>
      <c r="F3397" s="757"/>
      <c r="G3397" s="757"/>
      <c r="H3397" s="757"/>
      <c r="I3397" s="757"/>
      <c r="J3397" s="757"/>
      <c r="K3397" s="758"/>
      <c r="L3397" s="758"/>
      <c r="M3397" s="722"/>
      <c r="N3397" s="736"/>
      <c r="O3397" s="736"/>
      <c r="P3397" s="736"/>
      <c r="Q3397" s="736"/>
      <c r="R3397" s="736"/>
      <c r="S3397" s="736"/>
      <c r="T3397" s="736"/>
      <c r="U3397" s="736"/>
      <c r="BA3397" s="722"/>
      <c r="BB3397" s="722"/>
      <c r="BC3397" s="722"/>
      <c r="BD3397" s="722"/>
      <c r="BE3397" s="722"/>
      <c r="BF3397" s="722"/>
      <c r="BG3397" s="722"/>
      <c r="BH3397" s="722"/>
      <c r="BI3397" s="722"/>
      <c r="BJ3397" s="722"/>
      <c r="BK3397" s="722"/>
      <c r="BL3397" s="722"/>
      <c r="BM3397" s="722"/>
      <c r="BN3397" s="722"/>
      <c r="BO3397" s="722"/>
      <c r="BP3397" s="722"/>
      <c r="BQ3397" s="722"/>
      <c r="BR3397" s="722"/>
      <c r="BS3397" s="722"/>
      <c r="BT3397" s="722"/>
      <c r="BU3397" s="722"/>
      <c r="BV3397" s="722"/>
      <c r="BW3397" s="722"/>
      <c r="BX3397" s="722"/>
      <c r="BY3397" s="722"/>
      <c r="BZ3397" s="722"/>
      <c r="CA3397" s="722"/>
      <c r="CB3397" s="722"/>
      <c r="CC3397" s="722"/>
      <c r="CD3397" s="722"/>
      <c r="CE3397" s="722"/>
      <c r="CF3397" s="722"/>
      <c r="CG3397" s="722"/>
      <c r="CH3397" s="722"/>
      <c r="CI3397" s="722"/>
      <c r="CJ3397" s="722"/>
      <c r="CK3397" s="722"/>
      <c r="CL3397" s="722"/>
      <c r="CM3397" s="722"/>
      <c r="CN3397" s="722"/>
      <c r="CO3397" s="722"/>
      <c r="CP3397" s="722"/>
      <c r="CQ3397" s="722"/>
      <c r="CR3397" s="722"/>
      <c r="CS3397" s="722"/>
    </row>
    <row r="3398" spans="1:97" s="1376" customFormat="1">
      <c r="A3398" s="722"/>
      <c r="B3398" s="722"/>
      <c r="C3398" s="722"/>
      <c r="D3398" s="722"/>
      <c r="E3398" s="722"/>
      <c r="F3398" s="757"/>
      <c r="G3398" s="757"/>
      <c r="H3398" s="757"/>
      <c r="I3398" s="757"/>
      <c r="J3398" s="757"/>
      <c r="K3398" s="758"/>
      <c r="L3398" s="758"/>
      <c r="M3398" s="722"/>
      <c r="N3398" s="736"/>
      <c r="O3398" s="736"/>
      <c r="P3398" s="736"/>
      <c r="Q3398" s="736"/>
      <c r="R3398" s="736"/>
      <c r="S3398" s="736"/>
      <c r="T3398" s="736"/>
      <c r="U3398" s="736"/>
      <c r="BA3398" s="722"/>
      <c r="BB3398" s="722"/>
      <c r="BC3398" s="722"/>
      <c r="BD3398" s="722"/>
      <c r="BE3398" s="722"/>
      <c r="BF3398" s="722"/>
      <c r="BG3398" s="722"/>
      <c r="BH3398" s="722"/>
      <c r="BI3398" s="722"/>
      <c r="BJ3398" s="722"/>
      <c r="BK3398" s="722"/>
      <c r="BL3398" s="722"/>
      <c r="BM3398" s="722"/>
      <c r="BN3398" s="722"/>
      <c r="BO3398" s="722"/>
      <c r="BP3398" s="722"/>
      <c r="BQ3398" s="722"/>
      <c r="BR3398" s="722"/>
      <c r="BS3398" s="722"/>
      <c r="BT3398" s="722"/>
      <c r="BU3398" s="722"/>
      <c r="BV3398" s="722"/>
      <c r="BW3398" s="722"/>
      <c r="BX3398" s="722"/>
      <c r="BY3398" s="722"/>
      <c r="BZ3398" s="722"/>
      <c r="CA3398" s="722"/>
      <c r="CB3398" s="722"/>
      <c r="CC3398" s="722"/>
      <c r="CD3398" s="722"/>
      <c r="CE3398" s="722"/>
      <c r="CF3398" s="722"/>
      <c r="CG3398" s="722"/>
      <c r="CH3398" s="722"/>
      <c r="CI3398" s="722"/>
      <c r="CJ3398" s="722"/>
      <c r="CK3398" s="722"/>
      <c r="CL3398" s="722"/>
      <c r="CM3398" s="722"/>
      <c r="CN3398" s="722"/>
      <c r="CO3398" s="722"/>
      <c r="CP3398" s="722"/>
      <c r="CQ3398" s="722"/>
      <c r="CR3398" s="722"/>
      <c r="CS3398" s="722"/>
    </row>
    <row r="3399" spans="1:97" s="1376" customFormat="1">
      <c r="A3399" s="722"/>
      <c r="B3399" s="722"/>
      <c r="C3399" s="722"/>
      <c r="D3399" s="722"/>
      <c r="E3399" s="722"/>
      <c r="F3399" s="757"/>
      <c r="G3399" s="757"/>
      <c r="H3399" s="757"/>
      <c r="I3399" s="757"/>
      <c r="J3399" s="757"/>
      <c r="K3399" s="758"/>
      <c r="L3399" s="758"/>
      <c r="M3399" s="722"/>
      <c r="N3399" s="736"/>
      <c r="O3399" s="736"/>
      <c r="P3399" s="736"/>
      <c r="Q3399" s="736"/>
      <c r="R3399" s="736"/>
      <c r="S3399" s="736"/>
      <c r="T3399" s="736"/>
      <c r="U3399" s="736"/>
      <c r="BA3399" s="722"/>
      <c r="BB3399" s="722"/>
      <c r="BC3399" s="722"/>
      <c r="BD3399" s="722"/>
      <c r="BE3399" s="722"/>
      <c r="BF3399" s="722"/>
      <c r="BG3399" s="722"/>
      <c r="BH3399" s="722"/>
      <c r="BI3399" s="722"/>
      <c r="BJ3399" s="722"/>
      <c r="BK3399" s="722"/>
      <c r="BL3399" s="722"/>
      <c r="BM3399" s="722"/>
      <c r="BN3399" s="722"/>
      <c r="BO3399" s="722"/>
      <c r="BP3399" s="722"/>
      <c r="BQ3399" s="722"/>
      <c r="BR3399" s="722"/>
      <c r="BS3399" s="722"/>
      <c r="BT3399" s="722"/>
      <c r="BU3399" s="722"/>
      <c r="BV3399" s="722"/>
      <c r="BW3399" s="722"/>
      <c r="BX3399" s="722"/>
      <c r="BY3399" s="722"/>
      <c r="BZ3399" s="722"/>
      <c r="CA3399" s="722"/>
      <c r="CB3399" s="722"/>
      <c r="CC3399" s="722"/>
      <c r="CD3399" s="722"/>
      <c r="CE3399" s="722"/>
      <c r="CF3399" s="722"/>
      <c r="CG3399" s="722"/>
      <c r="CH3399" s="722"/>
      <c r="CI3399" s="722"/>
      <c r="CJ3399" s="722"/>
      <c r="CK3399" s="722"/>
      <c r="CL3399" s="722"/>
      <c r="CM3399" s="722"/>
      <c r="CN3399" s="722"/>
      <c r="CO3399" s="722"/>
      <c r="CP3399" s="722"/>
      <c r="CQ3399" s="722"/>
      <c r="CR3399" s="722"/>
      <c r="CS3399" s="722"/>
    </row>
    <row r="3400" spans="1:97" s="1376" customFormat="1">
      <c r="A3400" s="722"/>
      <c r="B3400" s="722"/>
      <c r="C3400" s="722"/>
      <c r="D3400" s="722"/>
      <c r="E3400" s="722"/>
      <c r="F3400" s="757"/>
      <c r="G3400" s="757"/>
      <c r="H3400" s="757"/>
      <c r="I3400" s="757"/>
      <c r="J3400" s="757"/>
      <c r="K3400" s="758"/>
      <c r="L3400" s="758"/>
      <c r="M3400" s="722"/>
      <c r="N3400" s="736"/>
      <c r="O3400" s="736"/>
      <c r="P3400" s="736"/>
      <c r="Q3400" s="736"/>
      <c r="R3400" s="736"/>
      <c r="S3400" s="736"/>
      <c r="T3400" s="736"/>
      <c r="U3400" s="736"/>
      <c r="BA3400" s="722"/>
      <c r="BB3400" s="722"/>
      <c r="BC3400" s="722"/>
      <c r="BD3400" s="722"/>
      <c r="BE3400" s="722"/>
      <c r="BF3400" s="722"/>
      <c r="BG3400" s="722"/>
      <c r="BH3400" s="722"/>
      <c r="BI3400" s="722"/>
      <c r="BJ3400" s="722"/>
      <c r="BK3400" s="722"/>
      <c r="BL3400" s="722"/>
      <c r="BM3400" s="722"/>
      <c r="BN3400" s="722"/>
      <c r="BO3400" s="722"/>
      <c r="BP3400" s="722"/>
      <c r="BQ3400" s="722"/>
      <c r="BR3400" s="722"/>
      <c r="BS3400" s="722"/>
      <c r="BT3400" s="722"/>
      <c r="BU3400" s="722"/>
      <c r="BV3400" s="722"/>
      <c r="BW3400" s="722"/>
      <c r="BX3400" s="722"/>
      <c r="BY3400" s="722"/>
      <c r="BZ3400" s="722"/>
      <c r="CA3400" s="722"/>
      <c r="CB3400" s="722"/>
      <c r="CC3400" s="722"/>
      <c r="CD3400" s="722"/>
      <c r="CE3400" s="722"/>
      <c r="CF3400" s="722"/>
      <c r="CG3400" s="722"/>
      <c r="CH3400" s="722"/>
      <c r="CI3400" s="722"/>
      <c r="CJ3400" s="722"/>
      <c r="CK3400" s="722"/>
      <c r="CL3400" s="722"/>
      <c r="CM3400" s="722"/>
      <c r="CN3400" s="722"/>
      <c r="CO3400" s="722"/>
      <c r="CP3400" s="722"/>
      <c r="CQ3400" s="722"/>
      <c r="CR3400" s="722"/>
      <c r="CS3400" s="722"/>
    </row>
    <row r="3401" spans="1:97" s="1376" customFormat="1">
      <c r="A3401" s="722"/>
      <c r="B3401" s="722"/>
      <c r="C3401" s="722"/>
      <c r="D3401" s="722"/>
      <c r="E3401" s="722"/>
      <c r="F3401" s="757"/>
      <c r="G3401" s="757"/>
      <c r="H3401" s="757"/>
      <c r="I3401" s="757"/>
      <c r="J3401" s="757"/>
      <c r="K3401" s="758"/>
      <c r="L3401" s="758"/>
      <c r="M3401" s="722"/>
      <c r="N3401" s="736"/>
      <c r="O3401" s="736"/>
      <c r="P3401" s="736"/>
      <c r="Q3401" s="736"/>
      <c r="R3401" s="736"/>
      <c r="S3401" s="736"/>
      <c r="T3401" s="736"/>
      <c r="U3401" s="736"/>
      <c r="BA3401" s="722"/>
      <c r="BB3401" s="722"/>
      <c r="BC3401" s="722"/>
      <c r="BD3401" s="722"/>
      <c r="BE3401" s="722"/>
      <c r="BF3401" s="722"/>
      <c r="BG3401" s="722"/>
      <c r="BH3401" s="722"/>
      <c r="BI3401" s="722"/>
      <c r="BJ3401" s="722"/>
      <c r="BK3401" s="722"/>
      <c r="BL3401" s="722"/>
      <c r="BM3401" s="722"/>
      <c r="BN3401" s="722"/>
      <c r="BO3401" s="722"/>
      <c r="BP3401" s="722"/>
      <c r="BQ3401" s="722"/>
      <c r="BR3401" s="722"/>
      <c r="BS3401" s="722"/>
      <c r="BT3401" s="722"/>
      <c r="BU3401" s="722"/>
      <c r="BV3401" s="722"/>
      <c r="BW3401" s="722"/>
      <c r="BX3401" s="722"/>
      <c r="BY3401" s="722"/>
      <c r="BZ3401" s="722"/>
      <c r="CA3401" s="722"/>
      <c r="CB3401" s="722"/>
      <c r="CC3401" s="722"/>
      <c r="CD3401" s="722"/>
      <c r="CE3401" s="722"/>
      <c r="CF3401" s="722"/>
      <c r="CG3401" s="722"/>
      <c r="CH3401" s="722"/>
      <c r="CI3401" s="722"/>
      <c r="CJ3401" s="722"/>
      <c r="CK3401" s="722"/>
      <c r="CL3401" s="722"/>
      <c r="CM3401" s="722"/>
      <c r="CN3401" s="722"/>
      <c r="CO3401" s="722"/>
      <c r="CP3401" s="722"/>
      <c r="CQ3401" s="722"/>
      <c r="CR3401" s="722"/>
      <c r="CS3401" s="722"/>
    </row>
    <row r="3402" spans="1:97" s="1376" customFormat="1">
      <c r="A3402" s="722"/>
      <c r="B3402" s="722"/>
      <c r="C3402" s="722"/>
      <c r="D3402" s="722"/>
      <c r="E3402" s="722"/>
      <c r="F3402" s="757"/>
      <c r="G3402" s="757"/>
      <c r="H3402" s="757"/>
      <c r="I3402" s="757"/>
      <c r="J3402" s="757"/>
      <c r="K3402" s="758"/>
      <c r="L3402" s="758"/>
      <c r="M3402" s="722"/>
      <c r="N3402" s="736"/>
      <c r="O3402" s="736"/>
      <c r="P3402" s="736"/>
      <c r="Q3402" s="736"/>
      <c r="R3402" s="736"/>
      <c r="S3402" s="736"/>
      <c r="T3402" s="736"/>
      <c r="U3402" s="736"/>
      <c r="BA3402" s="722"/>
      <c r="BB3402" s="722"/>
      <c r="BC3402" s="722"/>
      <c r="BD3402" s="722"/>
      <c r="BE3402" s="722"/>
      <c r="BF3402" s="722"/>
      <c r="BG3402" s="722"/>
      <c r="BH3402" s="722"/>
      <c r="BI3402" s="722"/>
      <c r="BJ3402" s="722"/>
      <c r="BK3402" s="722"/>
      <c r="BL3402" s="722"/>
      <c r="BM3402" s="722"/>
      <c r="BN3402" s="722"/>
      <c r="BO3402" s="722"/>
      <c r="BP3402" s="722"/>
      <c r="BQ3402" s="722"/>
      <c r="BR3402" s="722"/>
      <c r="BS3402" s="722"/>
      <c r="BT3402" s="722"/>
      <c r="BU3402" s="722"/>
      <c r="BV3402" s="722"/>
      <c r="BW3402" s="722"/>
      <c r="BX3402" s="722"/>
      <c r="BY3402" s="722"/>
      <c r="BZ3402" s="722"/>
      <c r="CA3402" s="722"/>
      <c r="CB3402" s="722"/>
      <c r="CC3402" s="722"/>
      <c r="CD3402" s="722"/>
      <c r="CE3402" s="722"/>
      <c r="CF3402" s="722"/>
      <c r="CG3402" s="722"/>
      <c r="CH3402" s="722"/>
      <c r="CI3402" s="722"/>
      <c r="CJ3402" s="722"/>
      <c r="CK3402" s="722"/>
      <c r="CL3402" s="722"/>
      <c r="CM3402" s="722"/>
      <c r="CN3402" s="722"/>
      <c r="CO3402" s="722"/>
      <c r="CP3402" s="722"/>
      <c r="CQ3402" s="722"/>
      <c r="CR3402" s="722"/>
      <c r="CS3402" s="722"/>
    </row>
    <row r="3403" spans="1:97" s="1376" customFormat="1">
      <c r="A3403" s="722"/>
      <c r="B3403" s="722"/>
      <c r="C3403" s="722"/>
      <c r="D3403" s="722"/>
      <c r="E3403" s="722"/>
      <c r="F3403" s="757"/>
      <c r="G3403" s="757"/>
      <c r="H3403" s="757"/>
      <c r="I3403" s="757"/>
      <c r="J3403" s="757"/>
      <c r="K3403" s="758"/>
      <c r="L3403" s="758"/>
      <c r="M3403" s="722"/>
      <c r="N3403" s="736"/>
      <c r="O3403" s="736"/>
      <c r="P3403" s="736"/>
      <c r="Q3403" s="736"/>
      <c r="R3403" s="736"/>
      <c r="S3403" s="736"/>
      <c r="T3403" s="736"/>
      <c r="U3403" s="736"/>
      <c r="BA3403" s="722"/>
      <c r="BB3403" s="722"/>
      <c r="BC3403" s="722"/>
      <c r="BD3403" s="722"/>
      <c r="BE3403" s="722"/>
      <c r="BF3403" s="722"/>
      <c r="BG3403" s="722"/>
      <c r="BH3403" s="722"/>
      <c r="BI3403" s="722"/>
      <c r="BJ3403" s="722"/>
      <c r="BK3403" s="722"/>
      <c r="BL3403" s="722"/>
      <c r="BM3403" s="722"/>
      <c r="BN3403" s="722"/>
      <c r="BO3403" s="722"/>
      <c r="BP3403" s="722"/>
      <c r="BQ3403" s="722"/>
      <c r="BR3403" s="722"/>
      <c r="BS3403" s="722"/>
      <c r="BT3403" s="722"/>
      <c r="BU3403" s="722"/>
      <c r="BV3403" s="722"/>
      <c r="BW3403" s="722"/>
      <c r="BX3403" s="722"/>
      <c r="BY3403" s="722"/>
      <c r="BZ3403" s="722"/>
      <c r="CA3403" s="722"/>
      <c r="CB3403" s="722"/>
      <c r="CC3403" s="722"/>
      <c r="CD3403" s="722"/>
      <c r="CE3403" s="722"/>
      <c r="CF3403" s="722"/>
      <c r="CG3403" s="722"/>
      <c r="CH3403" s="722"/>
      <c r="CI3403" s="722"/>
      <c r="CJ3403" s="722"/>
      <c r="CK3403" s="722"/>
      <c r="CL3403" s="722"/>
      <c r="CM3403" s="722"/>
      <c r="CN3403" s="722"/>
      <c r="CO3403" s="722"/>
      <c r="CP3403" s="722"/>
      <c r="CQ3403" s="722"/>
      <c r="CR3403" s="722"/>
      <c r="CS3403" s="722"/>
    </row>
    <row r="3404" spans="1:97" s="1376" customFormat="1">
      <c r="A3404" s="722"/>
      <c r="B3404" s="722"/>
      <c r="C3404" s="722"/>
      <c r="D3404" s="722"/>
      <c r="E3404" s="722"/>
      <c r="F3404" s="757"/>
      <c r="G3404" s="757"/>
      <c r="H3404" s="757"/>
      <c r="I3404" s="757"/>
      <c r="J3404" s="757"/>
      <c r="K3404" s="758"/>
      <c r="L3404" s="758"/>
      <c r="M3404" s="722"/>
      <c r="N3404" s="736"/>
      <c r="O3404" s="736"/>
      <c r="P3404" s="736"/>
      <c r="Q3404" s="736"/>
      <c r="R3404" s="736"/>
      <c r="S3404" s="736"/>
      <c r="T3404" s="736"/>
      <c r="U3404" s="736"/>
      <c r="BA3404" s="722"/>
      <c r="BB3404" s="722"/>
      <c r="BC3404" s="722"/>
      <c r="BD3404" s="722"/>
      <c r="BE3404" s="722"/>
      <c r="BF3404" s="722"/>
      <c r="BG3404" s="722"/>
      <c r="BH3404" s="722"/>
      <c r="BI3404" s="722"/>
      <c r="BJ3404" s="722"/>
      <c r="BK3404" s="722"/>
      <c r="BL3404" s="722"/>
      <c r="BM3404" s="722"/>
      <c r="BN3404" s="722"/>
      <c r="BO3404" s="722"/>
      <c r="BP3404" s="722"/>
      <c r="BQ3404" s="722"/>
      <c r="BR3404" s="722"/>
      <c r="BS3404" s="722"/>
      <c r="BT3404" s="722"/>
      <c r="BU3404" s="722"/>
      <c r="BV3404" s="722"/>
      <c r="BW3404" s="722"/>
      <c r="BX3404" s="722"/>
      <c r="BY3404" s="722"/>
      <c r="BZ3404" s="722"/>
      <c r="CA3404" s="722"/>
      <c r="CB3404" s="722"/>
      <c r="CC3404" s="722"/>
      <c r="CD3404" s="722"/>
      <c r="CE3404" s="722"/>
      <c r="CF3404" s="722"/>
      <c r="CG3404" s="722"/>
      <c r="CH3404" s="722"/>
      <c r="CI3404" s="722"/>
      <c r="CJ3404" s="722"/>
      <c r="CK3404" s="722"/>
      <c r="CL3404" s="722"/>
      <c r="CM3404" s="722"/>
      <c r="CN3404" s="722"/>
      <c r="CO3404" s="722"/>
      <c r="CP3404" s="722"/>
      <c r="CQ3404" s="722"/>
      <c r="CR3404" s="722"/>
      <c r="CS3404" s="722"/>
    </row>
    <row r="3405" spans="1:97" s="1376" customFormat="1">
      <c r="A3405" s="722"/>
      <c r="B3405" s="722"/>
      <c r="C3405" s="722"/>
      <c r="D3405" s="722"/>
      <c r="E3405" s="722"/>
      <c r="F3405" s="757"/>
      <c r="G3405" s="757"/>
      <c r="H3405" s="757"/>
      <c r="I3405" s="757"/>
      <c r="J3405" s="757"/>
      <c r="K3405" s="758"/>
      <c r="L3405" s="758"/>
      <c r="M3405" s="722"/>
      <c r="N3405" s="736"/>
      <c r="O3405" s="736"/>
      <c r="P3405" s="736"/>
      <c r="Q3405" s="736"/>
      <c r="R3405" s="736"/>
      <c r="S3405" s="736"/>
      <c r="T3405" s="736"/>
      <c r="U3405" s="736"/>
      <c r="BA3405" s="722"/>
      <c r="BB3405" s="722"/>
      <c r="BC3405" s="722"/>
      <c r="BD3405" s="722"/>
      <c r="BE3405" s="722"/>
      <c r="BF3405" s="722"/>
      <c r="BG3405" s="722"/>
      <c r="BH3405" s="722"/>
      <c r="BI3405" s="722"/>
      <c r="BJ3405" s="722"/>
      <c r="BK3405" s="722"/>
      <c r="BL3405" s="722"/>
      <c r="BM3405" s="722"/>
      <c r="BN3405" s="722"/>
      <c r="BO3405" s="722"/>
      <c r="BP3405" s="722"/>
      <c r="BQ3405" s="722"/>
      <c r="BR3405" s="722"/>
      <c r="BS3405" s="722"/>
      <c r="BT3405" s="722"/>
      <c r="BU3405" s="722"/>
      <c r="BV3405" s="722"/>
      <c r="BW3405" s="722"/>
      <c r="BX3405" s="722"/>
      <c r="BY3405" s="722"/>
      <c r="BZ3405" s="722"/>
      <c r="CA3405" s="722"/>
      <c r="CB3405" s="722"/>
      <c r="CC3405" s="722"/>
      <c r="CD3405" s="722"/>
      <c r="CE3405" s="722"/>
      <c r="CF3405" s="722"/>
      <c r="CG3405" s="722"/>
      <c r="CH3405" s="722"/>
      <c r="CI3405" s="722"/>
      <c r="CJ3405" s="722"/>
      <c r="CK3405" s="722"/>
      <c r="CL3405" s="722"/>
      <c r="CM3405" s="722"/>
      <c r="CN3405" s="722"/>
      <c r="CO3405" s="722"/>
      <c r="CP3405" s="722"/>
      <c r="CQ3405" s="722"/>
      <c r="CR3405" s="722"/>
      <c r="CS3405" s="722"/>
    </row>
    <row r="3406" spans="1:97" s="1376" customFormat="1">
      <c r="A3406" s="722"/>
      <c r="B3406" s="722"/>
      <c r="C3406" s="722"/>
      <c r="D3406" s="722"/>
      <c r="E3406" s="722"/>
      <c r="F3406" s="757"/>
      <c r="G3406" s="757"/>
      <c r="H3406" s="757"/>
      <c r="I3406" s="757"/>
      <c r="J3406" s="757"/>
      <c r="K3406" s="758"/>
      <c r="L3406" s="758"/>
      <c r="M3406" s="722"/>
      <c r="N3406" s="736"/>
      <c r="O3406" s="736"/>
      <c r="P3406" s="736"/>
      <c r="Q3406" s="736"/>
      <c r="R3406" s="736"/>
      <c r="S3406" s="736"/>
      <c r="T3406" s="736"/>
      <c r="U3406" s="736"/>
      <c r="BA3406" s="722"/>
      <c r="BB3406" s="722"/>
      <c r="BC3406" s="722"/>
      <c r="BD3406" s="722"/>
      <c r="BE3406" s="722"/>
      <c r="BF3406" s="722"/>
      <c r="BG3406" s="722"/>
      <c r="BH3406" s="722"/>
      <c r="BI3406" s="722"/>
      <c r="BJ3406" s="722"/>
      <c r="BK3406" s="722"/>
      <c r="BL3406" s="722"/>
      <c r="BM3406" s="722"/>
      <c r="BN3406" s="722"/>
      <c r="BO3406" s="722"/>
      <c r="BP3406" s="722"/>
      <c r="BQ3406" s="722"/>
      <c r="BR3406" s="722"/>
      <c r="BS3406" s="722"/>
      <c r="BT3406" s="722"/>
      <c r="BU3406" s="722"/>
      <c r="BV3406" s="722"/>
      <c r="BW3406" s="722"/>
      <c r="BX3406" s="722"/>
      <c r="BY3406" s="722"/>
      <c r="BZ3406" s="722"/>
      <c r="CA3406" s="722"/>
      <c r="CB3406" s="722"/>
      <c r="CC3406" s="722"/>
      <c r="CD3406" s="722"/>
      <c r="CE3406" s="722"/>
      <c r="CF3406" s="722"/>
      <c r="CG3406" s="722"/>
      <c r="CH3406" s="722"/>
      <c r="CI3406" s="722"/>
      <c r="CJ3406" s="722"/>
      <c r="CK3406" s="722"/>
      <c r="CL3406" s="722"/>
      <c r="CM3406" s="722"/>
      <c r="CN3406" s="722"/>
      <c r="CO3406" s="722"/>
      <c r="CP3406" s="722"/>
      <c r="CQ3406" s="722"/>
      <c r="CR3406" s="722"/>
      <c r="CS3406" s="722"/>
    </row>
    <row r="3407" spans="1:97" s="1376" customFormat="1">
      <c r="A3407" s="722"/>
      <c r="B3407" s="722"/>
      <c r="C3407" s="722"/>
      <c r="D3407" s="722"/>
      <c r="E3407" s="722"/>
      <c r="F3407" s="757"/>
      <c r="G3407" s="757"/>
      <c r="H3407" s="757"/>
      <c r="I3407" s="757"/>
      <c r="J3407" s="757"/>
      <c r="K3407" s="758"/>
      <c r="L3407" s="758"/>
      <c r="M3407" s="722"/>
      <c r="N3407" s="736"/>
      <c r="O3407" s="736"/>
      <c r="P3407" s="736"/>
      <c r="Q3407" s="736"/>
      <c r="R3407" s="736"/>
      <c r="S3407" s="736"/>
      <c r="T3407" s="736"/>
      <c r="U3407" s="736"/>
      <c r="BA3407" s="722"/>
      <c r="BB3407" s="722"/>
      <c r="BC3407" s="722"/>
      <c r="BD3407" s="722"/>
      <c r="BE3407" s="722"/>
      <c r="BF3407" s="722"/>
      <c r="BG3407" s="722"/>
      <c r="BH3407" s="722"/>
      <c r="BI3407" s="722"/>
      <c r="BJ3407" s="722"/>
      <c r="BK3407" s="722"/>
      <c r="BL3407" s="722"/>
      <c r="BM3407" s="722"/>
      <c r="BN3407" s="722"/>
      <c r="BO3407" s="722"/>
      <c r="BP3407" s="722"/>
      <c r="BQ3407" s="722"/>
      <c r="BR3407" s="722"/>
      <c r="BS3407" s="722"/>
      <c r="BT3407" s="722"/>
      <c r="BU3407" s="722"/>
      <c r="BV3407" s="722"/>
      <c r="BW3407" s="722"/>
      <c r="BX3407" s="722"/>
      <c r="BY3407" s="722"/>
      <c r="BZ3407" s="722"/>
      <c r="CA3407" s="722"/>
      <c r="CB3407" s="722"/>
      <c r="CC3407" s="722"/>
      <c r="CD3407" s="722"/>
      <c r="CE3407" s="722"/>
      <c r="CF3407" s="722"/>
      <c r="CG3407" s="722"/>
      <c r="CH3407" s="722"/>
      <c r="CI3407" s="722"/>
      <c r="CJ3407" s="722"/>
      <c r="CK3407" s="722"/>
      <c r="CL3407" s="722"/>
      <c r="CM3407" s="722"/>
      <c r="CN3407" s="722"/>
      <c r="CO3407" s="722"/>
      <c r="CP3407" s="722"/>
      <c r="CQ3407" s="722"/>
      <c r="CR3407" s="722"/>
      <c r="CS3407" s="722"/>
    </row>
    <row r="3408" spans="1:97" s="1376" customFormat="1">
      <c r="A3408" s="722"/>
      <c r="B3408" s="722"/>
      <c r="C3408" s="722"/>
      <c r="D3408" s="722"/>
      <c r="E3408" s="722"/>
      <c r="F3408" s="757"/>
      <c r="G3408" s="757"/>
      <c r="H3408" s="757"/>
      <c r="I3408" s="757"/>
      <c r="J3408" s="757"/>
      <c r="K3408" s="758"/>
      <c r="L3408" s="758"/>
      <c r="M3408" s="722"/>
      <c r="N3408" s="736"/>
      <c r="O3408" s="736"/>
      <c r="P3408" s="736"/>
      <c r="Q3408" s="736"/>
      <c r="R3408" s="736"/>
      <c r="S3408" s="736"/>
      <c r="T3408" s="736"/>
      <c r="U3408" s="736"/>
      <c r="BA3408" s="722"/>
      <c r="BB3408" s="722"/>
      <c r="BC3408" s="722"/>
      <c r="BD3408" s="722"/>
      <c r="BE3408" s="722"/>
      <c r="BF3408" s="722"/>
      <c r="BG3408" s="722"/>
      <c r="BH3408" s="722"/>
      <c r="BI3408" s="722"/>
      <c r="BJ3408" s="722"/>
      <c r="BK3408" s="722"/>
      <c r="BL3408" s="722"/>
      <c r="BM3408" s="722"/>
      <c r="BN3408" s="722"/>
      <c r="BO3408" s="722"/>
      <c r="BP3408" s="722"/>
      <c r="BQ3408" s="722"/>
      <c r="BR3408" s="722"/>
      <c r="BS3408" s="722"/>
      <c r="BT3408" s="722"/>
      <c r="BU3408" s="722"/>
      <c r="BV3408" s="722"/>
      <c r="BW3408" s="722"/>
      <c r="BX3408" s="722"/>
      <c r="BY3408" s="722"/>
      <c r="BZ3408" s="722"/>
      <c r="CA3408" s="722"/>
      <c r="CB3408" s="722"/>
      <c r="CC3408" s="722"/>
      <c r="CD3408" s="722"/>
      <c r="CE3408" s="722"/>
      <c r="CF3408" s="722"/>
      <c r="CG3408" s="722"/>
      <c r="CH3408" s="722"/>
      <c r="CI3408" s="722"/>
      <c r="CJ3408" s="722"/>
      <c r="CK3408" s="722"/>
      <c r="CL3408" s="722"/>
      <c r="CM3408" s="722"/>
      <c r="CN3408" s="722"/>
      <c r="CO3408" s="722"/>
      <c r="CP3408" s="722"/>
      <c r="CQ3408" s="722"/>
      <c r="CR3408" s="722"/>
      <c r="CS3408" s="722"/>
    </row>
    <row r="3409" spans="1:97" s="1376" customFormat="1">
      <c r="A3409" s="722"/>
      <c r="B3409" s="722"/>
      <c r="C3409" s="722"/>
      <c r="D3409" s="722"/>
      <c r="E3409" s="722"/>
      <c r="F3409" s="757"/>
      <c r="G3409" s="757"/>
      <c r="H3409" s="757"/>
      <c r="I3409" s="757"/>
      <c r="J3409" s="757"/>
      <c r="K3409" s="758"/>
      <c r="L3409" s="758"/>
      <c r="M3409" s="722"/>
      <c r="N3409" s="736"/>
      <c r="O3409" s="736"/>
      <c r="P3409" s="736"/>
      <c r="Q3409" s="736"/>
      <c r="R3409" s="736"/>
      <c r="S3409" s="736"/>
      <c r="T3409" s="736"/>
      <c r="U3409" s="736"/>
      <c r="BA3409" s="722"/>
      <c r="BB3409" s="722"/>
      <c r="BC3409" s="722"/>
      <c r="BD3409" s="722"/>
      <c r="BE3409" s="722"/>
      <c r="BF3409" s="722"/>
      <c r="BG3409" s="722"/>
      <c r="BH3409" s="722"/>
      <c r="BI3409" s="722"/>
      <c r="BJ3409" s="722"/>
      <c r="BK3409" s="722"/>
      <c r="BL3409" s="722"/>
      <c r="BM3409" s="722"/>
      <c r="BN3409" s="722"/>
      <c r="BO3409" s="722"/>
      <c r="BP3409" s="722"/>
      <c r="BQ3409" s="722"/>
      <c r="BR3409" s="722"/>
      <c r="BS3409" s="722"/>
      <c r="BT3409" s="722"/>
      <c r="BU3409" s="722"/>
      <c r="BV3409" s="722"/>
      <c r="BW3409" s="722"/>
      <c r="BX3409" s="722"/>
      <c r="BY3409" s="722"/>
      <c r="BZ3409" s="722"/>
      <c r="CA3409" s="722"/>
      <c r="CB3409" s="722"/>
      <c r="CC3409" s="722"/>
      <c r="CD3409" s="722"/>
      <c r="CE3409" s="722"/>
      <c r="CF3409" s="722"/>
      <c r="CG3409" s="722"/>
      <c r="CH3409" s="722"/>
      <c r="CI3409" s="722"/>
      <c r="CJ3409" s="722"/>
      <c r="CK3409" s="722"/>
      <c r="CL3409" s="722"/>
      <c r="CM3409" s="722"/>
      <c r="CN3409" s="722"/>
      <c r="CO3409" s="722"/>
      <c r="CP3409" s="722"/>
      <c r="CQ3409" s="722"/>
      <c r="CR3409" s="722"/>
      <c r="CS3409" s="722"/>
    </row>
    <row r="3410" spans="1:97" s="1376" customFormat="1">
      <c r="A3410" s="722"/>
      <c r="B3410" s="722"/>
      <c r="C3410" s="722"/>
      <c r="D3410" s="722"/>
      <c r="E3410" s="722"/>
      <c r="F3410" s="757"/>
      <c r="G3410" s="757"/>
      <c r="H3410" s="757"/>
      <c r="I3410" s="757"/>
      <c r="J3410" s="757"/>
      <c r="K3410" s="758"/>
      <c r="L3410" s="758"/>
      <c r="M3410" s="722"/>
      <c r="N3410" s="736"/>
      <c r="O3410" s="736"/>
      <c r="P3410" s="736"/>
      <c r="Q3410" s="736"/>
      <c r="R3410" s="736"/>
      <c r="S3410" s="736"/>
      <c r="T3410" s="736"/>
      <c r="U3410" s="736"/>
      <c r="BA3410" s="722"/>
      <c r="BB3410" s="722"/>
      <c r="BC3410" s="722"/>
      <c r="BD3410" s="722"/>
      <c r="BE3410" s="722"/>
      <c r="BF3410" s="722"/>
      <c r="BG3410" s="722"/>
      <c r="BH3410" s="722"/>
      <c r="BI3410" s="722"/>
      <c r="BJ3410" s="722"/>
      <c r="BK3410" s="722"/>
      <c r="BL3410" s="722"/>
      <c r="BM3410" s="722"/>
      <c r="BN3410" s="722"/>
      <c r="BO3410" s="722"/>
      <c r="BP3410" s="722"/>
      <c r="BQ3410" s="722"/>
      <c r="BR3410" s="722"/>
      <c r="BS3410" s="722"/>
      <c r="BT3410" s="722"/>
      <c r="BU3410" s="722"/>
      <c r="BV3410" s="722"/>
      <c r="BW3410" s="722"/>
      <c r="BX3410" s="722"/>
      <c r="BY3410" s="722"/>
      <c r="BZ3410" s="722"/>
      <c r="CA3410" s="722"/>
      <c r="CB3410" s="722"/>
      <c r="CC3410" s="722"/>
      <c r="CD3410" s="722"/>
      <c r="CE3410" s="722"/>
      <c r="CF3410" s="722"/>
      <c r="CG3410" s="722"/>
      <c r="CH3410" s="722"/>
      <c r="CI3410" s="722"/>
      <c r="CJ3410" s="722"/>
      <c r="CK3410" s="722"/>
      <c r="CL3410" s="722"/>
      <c r="CM3410" s="722"/>
      <c r="CN3410" s="722"/>
      <c r="CO3410" s="722"/>
      <c r="CP3410" s="722"/>
      <c r="CQ3410" s="722"/>
      <c r="CR3410" s="722"/>
      <c r="CS3410" s="722"/>
    </row>
    <row r="3411" spans="1:97" s="1376" customFormat="1">
      <c r="A3411" s="722"/>
      <c r="B3411" s="722"/>
      <c r="C3411" s="722"/>
      <c r="D3411" s="722"/>
      <c r="E3411" s="722"/>
      <c r="F3411" s="757"/>
      <c r="G3411" s="757"/>
      <c r="H3411" s="757"/>
      <c r="I3411" s="757"/>
      <c r="J3411" s="757"/>
      <c r="K3411" s="758"/>
      <c r="L3411" s="758"/>
      <c r="M3411" s="722"/>
      <c r="N3411" s="736"/>
      <c r="O3411" s="736"/>
      <c r="P3411" s="736"/>
      <c r="Q3411" s="736"/>
      <c r="R3411" s="736"/>
      <c r="S3411" s="736"/>
      <c r="T3411" s="736"/>
      <c r="U3411" s="736"/>
      <c r="BA3411" s="722"/>
      <c r="BB3411" s="722"/>
      <c r="BC3411" s="722"/>
      <c r="BD3411" s="722"/>
      <c r="BE3411" s="722"/>
      <c r="BF3411" s="722"/>
      <c r="BG3411" s="722"/>
      <c r="BH3411" s="722"/>
      <c r="BI3411" s="722"/>
      <c r="BJ3411" s="722"/>
      <c r="BK3411" s="722"/>
      <c r="BL3411" s="722"/>
      <c r="BM3411" s="722"/>
      <c r="BN3411" s="722"/>
      <c r="BO3411" s="722"/>
      <c r="BP3411" s="722"/>
      <c r="BQ3411" s="722"/>
      <c r="BR3411" s="722"/>
      <c r="BS3411" s="722"/>
      <c r="BT3411" s="722"/>
      <c r="BU3411" s="722"/>
      <c r="BV3411" s="722"/>
      <c r="BW3411" s="722"/>
      <c r="BX3411" s="722"/>
      <c r="BY3411" s="722"/>
      <c r="BZ3411" s="722"/>
      <c r="CA3411" s="722"/>
      <c r="CB3411" s="722"/>
      <c r="CC3411" s="722"/>
      <c r="CD3411" s="722"/>
      <c r="CE3411" s="722"/>
      <c r="CF3411" s="722"/>
      <c r="CG3411" s="722"/>
      <c r="CH3411" s="722"/>
      <c r="CI3411" s="722"/>
      <c r="CJ3411" s="722"/>
      <c r="CK3411" s="722"/>
      <c r="CL3411" s="722"/>
      <c r="CM3411" s="722"/>
      <c r="CN3411" s="722"/>
      <c r="CO3411" s="722"/>
      <c r="CP3411" s="722"/>
      <c r="CQ3411" s="722"/>
      <c r="CR3411" s="722"/>
      <c r="CS3411" s="722"/>
    </row>
    <row r="3412" spans="1:97" s="1376" customFormat="1">
      <c r="A3412" s="722"/>
      <c r="B3412" s="722"/>
      <c r="C3412" s="722"/>
      <c r="D3412" s="722"/>
      <c r="E3412" s="722"/>
      <c r="F3412" s="757"/>
      <c r="G3412" s="757"/>
      <c r="H3412" s="757"/>
      <c r="I3412" s="757"/>
      <c r="J3412" s="757"/>
      <c r="K3412" s="758"/>
      <c r="L3412" s="758"/>
      <c r="M3412" s="722"/>
      <c r="N3412" s="736"/>
      <c r="O3412" s="736"/>
      <c r="P3412" s="736"/>
      <c r="Q3412" s="736"/>
      <c r="R3412" s="736"/>
      <c r="S3412" s="736"/>
      <c r="T3412" s="736"/>
      <c r="U3412" s="736"/>
      <c r="BA3412" s="722"/>
      <c r="BB3412" s="722"/>
      <c r="BC3412" s="722"/>
      <c r="BD3412" s="722"/>
      <c r="BE3412" s="722"/>
      <c r="BF3412" s="722"/>
      <c r="BG3412" s="722"/>
      <c r="BH3412" s="722"/>
      <c r="BI3412" s="722"/>
      <c r="BJ3412" s="722"/>
      <c r="BK3412" s="722"/>
      <c r="BL3412" s="722"/>
      <c r="BM3412" s="722"/>
      <c r="BN3412" s="722"/>
      <c r="BO3412" s="722"/>
      <c r="BP3412" s="722"/>
      <c r="BQ3412" s="722"/>
      <c r="BR3412" s="722"/>
      <c r="BS3412" s="722"/>
      <c r="BT3412" s="722"/>
      <c r="BU3412" s="722"/>
      <c r="BV3412" s="722"/>
      <c r="BW3412" s="722"/>
      <c r="BX3412" s="722"/>
      <c r="BY3412" s="722"/>
      <c r="BZ3412" s="722"/>
      <c r="CA3412" s="722"/>
      <c r="CB3412" s="722"/>
      <c r="CC3412" s="722"/>
      <c r="CD3412" s="722"/>
      <c r="CE3412" s="722"/>
      <c r="CF3412" s="722"/>
      <c r="CG3412" s="722"/>
      <c r="CH3412" s="722"/>
      <c r="CI3412" s="722"/>
      <c r="CJ3412" s="722"/>
      <c r="CK3412" s="722"/>
      <c r="CL3412" s="722"/>
      <c r="CM3412" s="722"/>
      <c r="CN3412" s="722"/>
      <c r="CO3412" s="722"/>
      <c r="CP3412" s="722"/>
      <c r="CQ3412" s="722"/>
      <c r="CR3412" s="722"/>
      <c r="CS3412" s="722"/>
    </row>
    <row r="3413" spans="1:97" s="1376" customFormat="1">
      <c r="A3413" s="722"/>
      <c r="B3413" s="722"/>
      <c r="C3413" s="722"/>
      <c r="D3413" s="722"/>
      <c r="E3413" s="722"/>
      <c r="F3413" s="757"/>
      <c r="G3413" s="757"/>
      <c r="H3413" s="757"/>
      <c r="I3413" s="757"/>
      <c r="J3413" s="757"/>
      <c r="K3413" s="758"/>
      <c r="L3413" s="758"/>
      <c r="M3413" s="722"/>
      <c r="N3413" s="736"/>
      <c r="O3413" s="736"/>
      <c r="P3413" s="736"/>
      <c r="Q3413" s="736"/>
      <c r="R3413" s="736"/>
      <c r="S3413" s="736"/>
      <c r="T3413" s="736"/>
      <c r="U3413" s="736"/>
      <c r="BA3413" s="722"/>
      <c r="BB3413" s="722"/>
      <c r="BC3413" s="722"/>
      <c r="BD3413" s="722"/>
      <c r="BE3413" s="722"/>
      <c r="BF3413" s="722"/>
      <c r="BG3413" s="722"/>
      <c r="BH3413" s="722"/>
      <c r="BI3413" s="722"/>
      <c r="BJ3413" s="722"/>
      <c r="BK3413" s="722"/>
      <c r="BL3413" s="722"/>
      <c r="BM3413" s="722"/>
      <c r="BN3413" s="722"/>
      <c r="BO3413" s="722"/>
      <c r="BP3413" s="722"/>
      <c r="BQ3413" s="722"/>
      <c r="BR3413" s="722"/>
      <c r="BS3413" s="722"/>
      <c r="BT3413" s="722"/>
      <c r="BU3413" s="722"/>
      <c r="BV3413" s="722"/>
      <c r="BW3413" s="722"/>
      <c r="BX3413" s="722"/>
      <c r="BY3413" s="722"/>
      <c r="BZ3413" s="722"/>
      <c r="CA3413" s="722"/>
      <c r="CB3413" s="722"/>
      <c r="CC3413" s="722"/>
      <c r="CD3413" s="722"/>
      <c r="CE3413" s="722"/>
      <c r="CF3413" s="722"/>
      <c r="CG3413" s="722"/>
      <c r="CH3413" s="722"/>
      <c r="CI3413" s="722"/>
      <c r="CJ3413" s="722"/>
      <c r="CK3413" s="722"/>
      <c r="CL3413" s="722"/>
      <c r="CM3413" s="722"/>
      <c r="CN3413" s="722"/>
      <c r="CO3413" s="722"/>
      <c r="CP3413" s="722"/>
      <c r="CQ3413" s="722"/>
      <c r="CR3413" s="722"/>
      <c r="CS3413" s="722"/>
    </row>
    <row r="3414" spans="1:97" s="1376" customFormat="1">
      <c r="A3414" s="722"/>
      <c r="B3414" s="722"/>
      <c r="C3414" s="722"/>
      <c r="D3414" s="722"/>
      <c r="E3414" s="722"/>
      <c r="F3414" s="757"/>
      <c r="G3414" s="757"/>
      <c r="H3414" s="757"/>
      <c r="I3414" s="757"/>
      <c r="J3414" s="757"/>
      <c r="K3414" s="758"/>
      <c r="L3414" s="758"/>
      <c r="M3414" s="722"/>
      <c r="N3414" s="736"/>
      <c r="O3414" s="736"/>
      <c r="P3414" s="736"/>
      <c r="Q3414" s="736"/>
      <c r="R3414" s="736"/>
      <c r="S3414" s="736"/>
      <c r="T3414" s="736"/>
      <c r="U3414" s="736"/>
      <c r="BA3414" s="722"/>
      <c r="BB3414" s="722"/>
      <c r="BC3414" s="722"/>
      <c r="BD3414" s="722"/>
      <c r="BE3414" s="722"/>
      <c r="BF3414" s="722"/>
      <c r="BG3414" s="722"/>
      <c r="BH3414" s="722"/>
      <c r="BI3414" s="722"/>
      <c r="BJ3414" s="722"/>
      <c r="BK3414" s="722"/>
      <c r="BL3414" s="722"/>
      <c r="BM3414" s="722"/>
      <c r="BN3414" s="722"/>
      <c r="BO3414" s="722"/>
      <c r="BP3414" s="722"/>
      <c r="BQ3414" s="722"/>
      <c r="BR3414" s="722"/>
      <c r="BS3414" s="722"/>
      <c r="BT3414" s="722"/>
      <c r="BU3414" s="722"/>
      <c r="BV3414" s="722"/>
      <c r="BW3414" s="722"/>
      <c r="BX3414" s="722"/>
      <c r="BY3414" s="722"/>
      <c r="BZ3414" s="722"/>
      <c r="CA3414" s="722"/>
      <c r="CB3414" s="722"/>
      <c r="CC3414" s="722"/>
      <c r="CD3414" s="722"/>
      <c r="CE3414" s="722"/>
      <c r="CF3414" s="722"/>
      <c r="CG3414" s="722"/>
      <c r="CH3414" s="722"/>
      <c r="CI3414" s="722"/>
      <c r="CJ3414" s="722"/>
      <c r="CK3414" s="722"/>
      <c r="CL3414" s="722"/>
      <c r="CM3414" s="722"/>
      <c r="CN3414" s="722"/>
      <c r="CO3414" s="722"/>
      <c r="CP3414" s="722"/>
      <c r="CQ3414" s="722"/>
      <c r="CR3414" s="722"/>
      <c r="CS3414" s="722"/>
    </row>
    <row r="3415" spans="1:97" s="1376" customFormat="1">
      <c r="A3415" s="722"/>
      <c r="B3415" s="722"/>
      <c r="C3415" s="722"/>
      <c r="D3415" s="722"/>
      <c r="E3415" s="722"/>
      <c r="F3415" s="757"/>
      <c r="G3415" s="757"/>
      <c r="H3415" s="757"/>
      <c r="I3415" s="757"/>
      <c r="J3415" s="757"/>
      <c r="K3415" s="758"/>
      <c r="L3415" s="758"/>
      <c r="M3415" s="722"/>
      <c r="N3415" s="736"/>
      <c r="O3415" s="736"/>
      <c r="P3415" s="736"/>
      <c r="Q3415" s="736"/>
      <c r="R3415" s="736"/>
      <c r="S3415" s="736"/>
      <c r="T3415" s="736"/>
      <c r="U3415" s="736"/>
      <c r="BA3415" s="722"/>
      <c r="BB3415" s="722"/>
      <c r="BC3415" s="722"/>
      <c r="BD3415" s="722"/>
      <c r="BE3415" s="722"/>
      <c r="BF3415" s="722"/>
      <c r="BG3415" s="722"/>
      <c r="BH3415" s="722"/>
      <c r="BI3415" s="722"/>
      <c r="BJ3415" s="722"/>
      <c r="BK3415" s="722"/>
      <c r="BL3415" s="722"/>
      <c r="BM3415" s="722"/>
      <c r="BN3415" s="722"/>
      <c r="BO3415" s="722"/>
      <c r="BP3415" s="722"/>
      <c r="BQ3415" s="722"/>
      <c r="BR3415" s="722"/>
      <c r="BS3415" s="722"/>
      <c r="BT3415" s="722"/>
      <c r="BU3415" s="722"/>
      <c r="BV3415" s="722"/>
      <c r="BW3415" s="722"/>
      <c r="BX3415" s="722"/>
      <c r="BY3415" s="722"/>
      <c r="BZ3415" s="722"/>
      <c r="CA3415" s="722"/>
      <c r="CB3415" s="722"/>
      <c r="CC3415" s="722"/>
      <c r="CD3415" s="722"/>
      <c r="CE3415" s="722"/>
      <c r="CF3415" s="722"/>
      <c r="CG3415" s="722"/>
      <c r="CH3415" s="722"/>
      <c r="CI3415" s="722"/>
      <c r="CJ3415" s="722"/>
      <c r="CK3415" s="722"/>
      <c r="CL3415" s="722"/>
      <c r="CM3415" s="722"/>
      <c r="CN3415" s="722"/>
      <c r="CO3415" s="722"/>
      <c r="CP3415" s="722"/>
      <c r="CQ3415" s="722"/>
      <c r="CR3415" s="722"/>
      <c r="CS3415" s="722"/>
    </row>
    <row r="3416" spans="1:97" s="1376" customFormat="1">
      <c r="A3416" s="722"/>
      <c r="B3416" s="722"/>
      <c r="C3416" s="722"/>
      <c r="D3416" s="722"/>
      <c r="E3416" s="722"/>
      <c r="F3416" s="757"/>
      <c r="G3416" s="757"/>
      <c r="H3416" s="757"/>
      <c r="I3416" s="757"/>
      <c r="J3416" s="757"/>
      <c r="K3416" s="758"/>
      <c r="L3416" s="758"/>
      <c r="M3416" s="722"/>
      <c r="N3416" s="736"/>
      <c r="O3416" s="736"/>
      <c r="P3416" s="736"/>
      <c r="Q3416" s="736"/>
      <c r="R3416" s="736"/>
      <c r="S3416" s="736"/>
      <c r="T3416" s="736"/>
      <c r="U3416" s="736"/>
      <c r="BA3416" s="722"/>
      <c r="BB3416" s="722"/>
      <c r="BC3416" s="722"/>
      <c r="BD3416" s="722"/>
      <c r="BE3416" s="722"/>
      <c r="BF3416" s="722"/>
      <c r="BG3416" s="722"/>
      <c r="BH3416" s="722"/>
      <c r="BI3416" s="722"/>
      <c r="BJ3416" s="722"/>
      <c r="BK3416" s="722"/>
      <c r="BL3416" s="722"/>
      <c r="BM3416" s="722"/>
      <c r="BN3416" s="722"/>
      <c r="BO3416" s="722"/>
      <c r="BP3416" s="722"/>
      <c r="BQ3416" s="722"/>
      <c r="BR3416" s="722"/>
      <c r="BS3416" s="722"/>
      <c r="BT3416" s="722"/>
      <c r="BU3416" s="722"/>
      <c r="BV3416" s="722"/>
      <c r="BW3416" s="722"/>
      <c r="BX3416" s="722"/>
      <c r="BY3416" s="722"/>
      <c r="BZ3416" s="722"/>
      <c r="CA3416" s="722"/>
      <c r="CB3416" s="722"/>
      <c r="CC3416" s="722"/>
      <c r="CD3416" s="722"/>
      <c r="CE3416" s="722"/>
      <c r="CF3416" s="722"/>
      <c r="CG3416" s="722"/>
      <c r="CH3416" s="722"/>
      <c r="CI3416" s="722"/>
      <c r="CJ3416" s="722"/>
      <c r="CK3416" s="722"/>
      <c r="CL3416" s="722"/>
      <c r="CM3416" s="722"/>
      <c r="CN3416" s="722"/>
      <c r="CO3416" s="722"/>
      <c r="CP3416" s="722"/>
      <c r="CQ3416" s="722"/>
      <c r="CR3416" s="722"/>
      <c r="CS3416" s="722"/>
    </row>
    <row r="3417" spans="1:97" s="1376" customFormat="1">
      <c r="A3417" s="722"/>
      <c r="B3417" s="722"/>
      <c r="C3417" s="722"/>
      <c r="D3417" s="722"/>
      <c r="E3417" s="722"/>
      <c r="F3417" s="757"/>
      <c r="G3417" s="757"/>
      <c r="H3417" s="757"/>
      <c r="I3417" s="757"/>
      <c r="J3417" s="757"/>
      <c r="K3417" s="758"/>
      <c r="L3417" s="758"/>
      <c r="M3417" s="722"/>
      <c r="N3417" s="736"/>
      <c r="O3417" s="736"/>
      <c r="P3417" s="736"/>
      <c r="Q3417" s="736"/>
      <c r="R3417" s="736"/>
      <c r="S3417" s="736"/>
      <c r="T3417" s="736"/>
      <c r="U3417" s="736"/>
      <c r="BA3417" s="722"/>
      <c r="BB3417" s="722"/>
      <c r="BC3417" s="722"/>
      <c r="BD3417" s="722"/>
      <c r="BE3417" s="722"/>
      <c r="BF3417" s="722"/>
      <c r="BG3417" s="722"/>
      <c r="BH3417" s="722"/>
      <c r="BI3417" s="722"/>
      <c r="BJ3417" s="722"/>
      <c r="BK3417" s="722"/>
      <c r="BL3417" s="722"/>
      <c r="BM3417" s="722"/>
      <c r="BN3417" s="722"/>
      <c r="BO3417" s="722"/>
      <c r="BP3417" s="722"/>
      <c r="BQ3417" s="722"/>
      <c r="BR3417" s="722"/>
      <c r="BS3417" s="722"/>
      <c r="BT3417" s="722"/>
      <c r="BU3417" s="722"/>
      <c r="BV3417" s="722"/>
      <c r="BW3417" s="722"/>
      <c r="BX3417" s="722"/>
      <c r="BY3417" s="722"/>
      <c r="BZ3417" s="722"/>
      <c r="CA3417" s="722"/>
      <c r="CB3417" s="722"/>
      <c r="CC3417" s="722"/>
      <c r="CD3417" s="722"/>
      <c r="CE3417" s="722"/>
      <c r="CF3417" s="722"/>
      <c r="CG3417" s="722"/>
      <c r="CH3417" s="722"/>
      <c r="CI3417" s="722"/>
      <c r="CJ3417" s="722"/>
      <c r="CK3417" s="722"/>
      <c r="CL3417" s="722"/>
      <c r="CM3417" s="722"/>
      <c r="CN3417" s="722"/>
      <c r="CO3417" s="722"/>
      <c r="CP3417" s="722"/>
      <c r="CQ3417" s="722"/>
      <c r="CR3417" s="722"/>
      <c r="CS3417" s="722"/>
    </row>
    <row r="3418" spans="1:97" s="1376" customFormat="1">
      <c r="A3418" s="722"/>
      <c r="B3418" s="722"/>
      <c r="C3418" s="722"/>
      <c r="D3418" s="722"/>
      <c r="E3418" s="722"/>
      <c r="F3418" s="757"/>
      <c r="G3418" s="757"/>
      <c r="H3418" s="757"/>
      <c r="I3418" s="757"/>
      <c r="J3418" s="757"/>
      <c r="K3418" s="758"/>
      <c r="L3418" s="758"/>
      <c r="M3418" s="722"/>
      <c r="N3418" s="736"/>
      <c r="O3418" s="736"/>
      <c r="P3418" s="736"/>
      <c r="Q3418" s="736"/>
      <c r="R3418" s="736"/>
      <c r="S3418" s="736"/>
      <c r="T3418" s="736"/>
      <c r="U3418" s="736"/>
      <c r="BA3418" s="722"/>
      <c r="BB3418" s="722"/>
      <c r="BC3418" s="722"/>
      <c r="BD3418" s="722"/>
      <c r="BE3418" s="722"/>
      <c r="BF3418" s="722"/>
      <c r="BG3418" s="722"/>
      <c r="BH3418" s="722"/>
      <c r="BI3418" s="722"/>
      <c r="BJ3418" s="722"/>
      <c r="BK3418" s="722"/>
      <c r="BL3418" s="722"/>
      <c r="BM3418" s="722"/>
      <c r="BN3418" s="722"/>
      <c r="BO3418" s="722"/>
      <c r="BP3418" s="722"/>
      <c r="BQ3418" s="722"/>
      <c r="BR3418" s="722"/>
      <c r="BS3418" s="722"/>
      <c r="BT3418" s="722"/>
      <c r="BU3418" s="722"/>
      <c r="BV3418" s="722"/>
      <c r="BW3418" s="722"/>
      <c r="BX3418" s="722"/>
      <c r="BY3418" s="722"/>
      <c r="BZ3418" s="722"/>
      <c r="CA3418" s="722"/>
      <c r="CB3418" s="722"/>
      <c r="CC3418" s="722"/>
      <c r="CD3418" s="722"/>
      <c r="CE3418" s="722"/>
      <c r="CF3418" s="722"/>
      <c r="CG3418" s="722"/>
      <c r="CH3418" s="722"/>
      <c r="CI3418" s="722"/>
      <c r="CJ3418" s="722"/>
      <c r="CK3418" s="722"/>
      <c r="CL3418" s="722"/>
      <c r="CM3418" s="722"/>
      <c r="CN3418" s="722"/>
      <c r="CO3418" s="722"/>
      <c r="CP3418" s="722"/>
      <c r="CQ3418" s="722"/>
      <c r="CR3418" s="722"/>
      <c r="CS3418" s="722"/>
    </row>
    <row r="3419" spans="1:97" s="1376" customFormat="1">
      <c r="A3419" s="722"/>
      <c r="B3419" s="722"/>
      <c r="C3419" s="722"/>
      <c r="D3419" s="722"/>
      <c r="E3419" s="722"/>
      <c r="F3419" s="757"/>
      <c r="G3419" s="757"/>
      <c r="H3419" s="757"/>
      <c r="I3419" s="757"/>
      <c r="J3419" s="757"/>
      <c r="K3419" s="758"/>
      <c r="L3419" s="758"/>
      <c r="M3419" s="722"/>
      <c r="N3419" s="736"/>
      <c r="O3419" s="736"/>
      <c r="P3419" s="736"/>
      <c r="Q3419" s="736"/>
      <c r="R3419" s="736"/>
      <c r="S3419" s="736"/>
      <c r="T3419" s="736"/>
      <c r="U3419" s="736"/>
      <c r="BA3419" s="722"/>
      <c r="BB3419" s="722"/>
      <c r="BC3419" s="722"/>
      <c r="BD3419" s="722"/>
      <c r="BE3419" s="722"/>
      <c r="BF3419" s="722"/>
      <c r="BG3419" s="722"/>
      <c r="BH3419" s="722"/>
      <c r="BI3419" s="722"/>
      <c r="BJ3419" s="722"/>
      <c r="BK3419" s="722"/>
      <c r="BL3419" s="722"/>
      <c r="BM3419" s="722"/>
      <c r="BN3419" s="722"/>
      <c r="BO3419" s="722"/>
      <c r="BP3419" s="722"/>
      <c r="BQ3419" s="722"/>
      <c r="BR3419" s="722"/>
      <c r="BS3419" s="722"/>
      <c r="BT3419" s="722"/>
      <c r="BU3419" s="722"/>
      <c r="BV3419" s="722"/>
      <c r="BW3419" s="722"/>
      <c r="BX3419" s="722"/>
      <c r="BY3419" s="722"/>
      <c r="BZ3419" s="722"/>
      <c r="CA3419" s="722"/>
      <c r="CB3419" s="722"/>
      <c r="CC3419" s="722"/>
      <c r="CD3419" s="722"/>
      <c r="CE3419" s="722"/>
      <c r="CF3419" s="722"/>
      <c r="CG3419" s="722"/>
      <c r="CH3419" s="722"/>
      <c r="CI3419" s="722"/>
      <c r="CJ3419" s="722"/>
      <c r="CK3419" s="722"/>
      <c r="CL3419" s="722"/>
      <c r="CM3419" s="722"/>
      <c r="CN3419" s="722"/>
      <c r="CO3419" s="722"/>
      <c r="CP3419" s="722"/>
      <c r="CQ3419" s="722"/>
      <c r="CR3419" s="722"/>
      <c r="CS3419" s="722"/>
    </row>
    <row r="3420" spans="1:97" s="1376" customFormat="1">
      <c r="A3420" s="722"/>
      <c r="B3420" s="722"/>
      <c r="C3420" s="722"/>
      <c r="D3420" s="722"/>
      <c r="E3420" s="722"/>
      <c r="F3420" s="757"/>
      <c r="G3420" s="757"/>
      <c r="H3420" s="757"/>
      <c r="I3420" s="757"/>
      <c r="J3420" s="757"/>
      <c r="K3420" s="758"/>
      <c r="L3420" s="758"/>
      <c r="M3420" s="722"/>
      <c r="N3420" s="736"/>
      <c r="O3420" s="736"/>
      <c r="P3420" s="736"/>
      <c r="Q3420" s="736"/>
      <c r="R3420" s="736"/>
      <c r="S3420" s="736"/>
      <c r="T3420" s="736"/>
      <c r="U3420" s="736"/>
      <c r="BA3420" s="722"/>
      <c r="BB3420" s="722"/>
      <c r="BC3420" s="722"/>
      <c r="BD3420" s="722"/>
      <c r="BE3420" s="722"/>
      <c r="BF3420" s="722"/>
      <c r="BG3420" s="722"/>
      <c r="BH3420" s="722"/>
      <c r="BI3420" s="722"/>
      <c r="BJ3420" s="722"/>
      <c r="BK3420" s="722"/>
      <c r="BL3420" s="722"/>
      <c r="BM3420" s="722"/>
      <c r="BN3420" s="722"/>
      <c r="BO3420" s="722"/>
      <c r="BP3420" s="722"/>
      <c r="BQ3420" s="722"/>
      <c r="BR3420" s="722"/>
      <c r="BS3420" s="722"/>
      <c r="BT3420" s="722"/>
      <c r="BU3420" s="722"/>
      <c r="BV3420" s="722"/>
      <c r="BW3420" s="722"/>
      <c r="BX3420" s="722"/>
      <c r="BY3420" s="722"/>
      <c r="BZ3420" s="722"/>
      <c r="CA3420" s="722"/>
      <c r="CB3420" s="722"/>
      <c r="CC3420" s="722"/>
      <c r="CD3420" s="722"/>
      <c r="CE3420" s="722"/>
      <c r="CF3420" s="722"/>
      <c r="CG3420" s="722"/>
      <c r="CH3420" s="722"/>
      <c r="CI3420" s="722"/>
      <c r="CJ3420" s="722"/>
      <c r="CK3420" s="722"/>
      <c r="CL3420" s="722"/>
      <c r="CM3420" s="722"/>
      <c r="CN3420" s="722"/>
      <c r="CO3420" s="722"/>
      <c r="CP3420" s="722"/>
      <c r="CQ3420" s="722"/>
      <c r="CR3420" s="722"/>
      <c r="CS3420" s="722"/>
    </row>
    <row r="3421" spans="1:97" s="1376" customFormat="1">
      <c r="A3421" s="722"/>
      <c r="B3421" s="722"/>
      <c r="C3421" s="722"/>
      <c r="D3421" s="722"/>
      <c r="E3421" s="722"/>
      <c r="F3421" s="757"/>
      <c r="G3421" s="757"/>
      <c r="H3421" s="757"/>
      <c r="I3421" s="757"/>
      <c r="J3421" s="757"/>
      <c r="K3421" s="758"/>
      <c r="L3421" s="758"/>
      <c r="M3421" s="722"/>
      <c r="N3421" s="736"/>
      <c r="O3421" s="736"/>
      <c r="P3421" s="736"/>
      <c r="Q3421" s="736"/>
      <c r="R3421" s="736"/>
      <c r="S3421" s="736"/>
      <c r="T3421" s="736"/>
      <c r="U3421" s="736"/>
      <c r="BA3421" s="722"/>
      <c r="BB3421" s="722"/>
      <c r="BC3421" s="722"/>
      <c r="BD3421" s="722"/>
      <c r="BE3421" s="722"/>
      <c r="BF3421" s="722"/>
      <c r="BG3421" s="722"/>
      <c r="BH3421" s="722"/>
      <c r="BI3421" s="722"/>
      <c r="BJ3421" s="722"/>
      <c r="BK3421" s="722"/>
      <c r="BL3421" s="722"/>
      <c r="BM3421" s="722"/>
      <c r="BN3421" s="722"/>
      <c r="BO3421" s="722"/>
      <c r="BP3421" s="722"/>
      <c r="BQ3421" s="722"/>
      <c r="BR3421" s="722"/>
      <c r="BS3421" s="722"/>
      <c r="BT3421" s="722"/>
      <c r="BU3421" s="722"/>
      <c r="BV3421" s="722"/>
      <c r="BW3421" s="722"/>
      <c r="BX3421" s="722"/>
      <c r="BY3421" s="722"/>
      <c r="BZ3421" s="722"/>
      <c r="CA3421" s="722"/>
      <c r="CB3421" s="722"/>
      <c r="CC3421" s="722"/>
      <c r="CD3421" s="722"/>
      <c r="CE3421" s="722"/>
      <c r="CF3421" s="722"/>
      <c r="CG3421" s="722"/>
      <c r="CH3421" s="722"/>
      <c r="CI3421" s="722"/>
      <c r="CJ3421" s="722"/>
      <c r="CK3421" s="722"/>
      <c r="CL3421" s="722"/>
      <c r="CM3421" s="722"/>
      <c r="CN3421" s="722"/>
      <c r="CO3421" s="722"/>
      <c r="CP3421" s="722"/>
      <c r="CQ3421" s="722"/>
      <c r="CR3421" s="722"/>
      <c r="CS3421" s="722"/>
    </row>
    <row r="3422" spans="1:97" s="1376" customFormat="1">
      <c r="A3422" s="722"/>
      <c r="B3422" s="722"/>
      <c r="C3422" s="722"/>
      <c r="D3422" s="722"/>
      <c r="E3422" s="722"/>
      <c r="F3422" s="757"/>
      <c r="G3422" s="757"/>
      <c r="H3422" s="757"/>
      <c r="I3422" s="757"/>
      <c r="J3422" s="757"/>
      <c r="K3422" s="758"/>
      <c r="L3422" s="758"/>
      <c r="M3422" s="722"/>
      <c r="N3422" s="736"/>
      <c r="O3422" s="736"/>
      <c r="P3422" s="736"/>
      <c r="Q3422" s="736"/>
      <c r="R3422" s="736"/>
      <c r="S3422" s="736"/>
      <c r="T3422" s="736"/>
      <c r="U3422" s="736"/>
      <c r="BA3422" s="722"/>
      <c r="BB3422" s="722"/>
      <c r="BC3422" s="722"/>
      <c r="BD3422" s="722"/>
      <c r="BE3422" s="722"/>
      <c r="BF3422" s="722"/>
      <c r="BG3422" s="722"/>
      <c r="BH3422" s="722"/>
      <c r="BI3422" s="722"/>
      <c r="BJ3422" s="722"/>
      <c r="BK3422" s="722"/>
      <c r="BL3422" s="722"/>
      <c r="BM3422" s="722"/>
      <c r="BN3422" s="722"/>
      <c r="BO3422" s="722"/>
      <c r="BP3422" s="722"/>
      <c r="BQ3422" s="722"/>
      <c r="BR3422" s="722"/>
      <c r="BS3422" s="722"/>
      <c r="BT3422" s="722"/>
      <c r="BU3422" s="722"/>
      <c r="BV3422" s="722"/>
      <c r="BW3422" s="722"/>
      <c r="BX3422" s="722"/>
      <c r="BY3422" s="722"/>
      <c r="BZ3422" s="722"/>
      <c r="CA3422" s="722"/>
      <c r="CB3422" s="722"/>
      <c r="CC3422" s="722"/>
      <c r="CD3422" s="722"/>
      <c r="CE3422" s="722"/>
      <c r="CF3422" s="722"/>
      <c r="CG3422" s="722"/>
      <c r="CH3422" s="722"/>
      <c r="CI3422" s="722"/>
      <c r="CJ3422" s="722"/>
      <c r="CK3422" s="722"/>
      <c r="CL3422" s="722"/>
      <c r="CM3422" s="722"/>
      <c r="CN3422" s="722"/>
      <c r="CO3422" s="722"/>
      <c r="CP3422" s="722"/>
      <c r="CQ3422" s="722"/>
      <c r="CR3422" s="722"/>
      <c r="CS3422" s="722"/>
    </row>
    <row r="3423" spans="1:97" s="1376" customFormat="1">
      <c r="A3423" s="722"/>
      <c r="B3423" s="722"/>
      <c r="C3423" s="722"/>
      <c r="D3423" s="722"/>
      <c r="E3423" s="722"/>
      <c r="F3423" s="757"/>
      <c r="G3423" s="757"/>
      <c r="H3423" s="757"/>
      <c r="I3423" s="757"/>
      <c r="J3423" s="757"/>
      <c r="K3423" s="758"/>
      <c r="L3423" s="758"/>
      <c r="M3423" s="722"/>
      <c r="N3423" s="736"/>
      <c r="O3423" s="736"/>
      <c r="P3423" s="736"/>
      <c r="Q3423" s="736"/>
      <c r="R3423" s="736"/>
      <c r="S3423" s="736"/>
      <c r="T3423" s="736"/>
      <c r="U3423" s="736"/>
      <c r="BA3423" s="722"/>
      <c r="BB3423" s="722"/>
      <c r="BC3423" s="722"/>
      <c r="BD3423" s="722"/>
      <c r="BE3423" s="722"/>
      <c r="BF3423" s="722"/>
      <c r="BG3423" s="722"/>
      <c r="BH3423" s="722"/>
      <c r="BI3423" s="722"/>
      <c r="BJ3423" s="722"/>
      <c r="BK3423" s="722"/>
      <c r="BL3423" s="722"/>
      <c r="BM3423" s="722"/>
      <c r="BN3423" s="722"/>
      <c r="BO3423" s="722"/>
      <c r="BP3423" s="722"/>
      <c r="BQ3423" s="722"/>
      <c r="BR3423" s="722"/>
      <c r="BS3423" s="722"/>
      <c r="BT3423" s="722"/>
      <c r="BU3423" s="722"/>
      <c r="BV3423" s="722"/>
      <c r="BW3423" s="722"/>
      <c r="BX3423" s="722"/>
      <c r="BY3423" s="722"/>
      <c r="BZ3423" s="722"/>
      <c r="CA3423" s="722"/>
      <c r="CB3423" s="722"/>
      <c r="CC3423" s="722"/>
      <c r="CD3423" s="722"/>
      <c r="CE3423" s="722"/>
      <c r="CF3423" s="722"/>
      <c r="CG3423" s="722"/>
      <c r="CH3423" s="722"/>
      <c r="CI3423" s="722"/>
      <c r="CJ3423" s="722"/>
      <c r="CK3423" s="722"/>
      <c r="CL3423" s="722"/>
      <c r="CM3423" s="722"/>
      <c r="CN3423" s="722"/>
      <c r="CO3423" s="722"/>
      <c r="CP3423" s="722"/>
      <c r="CQ3423" s="722"/>
      <c r="CR3423" s="722"/>
      <c r="CS3423" s="722"/>
    </row>
    <row r="3424" spans="1:97" s="1376" customFormat="1">
      <c r="A3424" s="722"/>
      <c r="B3424" s="722"/>
      <c r="C3424" s="722"/>
      <c r="D3424" s="722"/>
      <c r="E3424" s="722"/>
      <c r="F3424" s="757"/>
      <c r="G3424" s="757"/>
      <c r="H3424" s="757"/>
      <c r="I3424" s="757"/>
      <c r="J3424" s="757"/>
      <c r="K3424" s="758"/>
      <c r="L3424" s="758"/>
      <c r="M3424" s="722"/>
      <c r="N3424" s="736"/>
      <c r="O3424" s="736"/>
      <c r="P3424" s="736"/>
      <c r="Q3424" s="736"/>
      <c r="R3424" s="736"/>
      <c r="S3424" s="736"/>
      <c r="T3424" s="736"/>
      <c r="U3424" s="736"/>
      <c r="BA3424" s="722"/>
      <c r="BB3424" s="722"/>
      <c r="BC3424" s="722"/>
      <c r="BD3424" s="722"/>
      <c r="BE3424" s="722"/>
      <c r="BF3424" s="722"/>
      <c r="BG3424" s="722"/>
      <c r="BH3424" s="722"/>
      <c r="BI3424" s="722"/>
      <c r="BJ3424" s="722"/>
      <c r="BK3424" s="722"/>
      <c r="BL3424" s="722"/>
      <c r="BM3424" s="722"/>
      <c r="BN3424" s="722"/>
      <c r="BO3424" s="722"/>
      <c r="BP3424" s="722"/>
      <c r="BQ3424" s="722"/>
      <c r="BR3424" s="722"/>
      <c r="BS3424" s="722"/>
      <c r="BT3424" s="722"/>
      <c r="BU3424" s="722"/>
      <c r="BV3424" s="722"/>
      <c r="BW3424" s="722"/>
      <c r="BX3424" s="722"/>
      <c r="BY3424" s="722"/>
      <c r="BZ3424" s="722"/>
      <c r="CA3424" s="722"/>
      <c r="CB3424" s="722"/>
      <c r="CC3424" s="722"/>
      <c r="CD3424" s="722"/>
      <c r="CE3424" s="722"/>
      <c r="CF3424" s="722"/>
      <c r="CG3424" s="722"/>
      <c r="CH3424" s="722"/>
      <c r="CI3424" s="722"/>
      <c r="CJ3424" s="722"/>
      <c r="CK3424" s="722"/>
      <c r="CL3424" s="722"/>
      <c r="CM3424" s="722"/>
      <c r="CN3424" s="722"/>
      <c r="CO3424" s="722"/>
      <c r="CP3424" s="722"/>
      <c r="CQ3424" s="722"/>
      <c r="CR3424" s="722"/>
      <c r="CS3424" s="722"/>
    </row>
    <row r="3425" spans="1:97" s="1376" customFormat="1">
      <c r="A3425" s="722"/>
      <c r="B3425" s="722"/>
      <c r="C3425" s="722"/>
      <c r="D3425" s="722"/>
      <c r="E3425" s="722"/>
      <c r="F3425" s="757"/>
      <c r="G3425" s="757"/>
      <c r="H3425" s="757"/>
      <c r="I3425" s="757"/>
      <c r="J3425" s="757"/>
      <c r="K3425" s="758"/>
      <c r="L3425" s="758"/>
      <c r="M3425" s="722"/>
      <c r="N3425" s="736"/>
      <c r="O3425" s="736"/>
      <c r="P3425" s="736"/>
      <c r="Q3425" s="736"/>
      <c r="R3425" s="736"/>
      <c r="S3425" s="736"/>
      <c r="T3425" s="736"/>
      <c r="U3425" s="736"/>
      <c r="BA3425" s="722"/>
      <c r="BB3425" s="722"/>
      <c r="BC3425" s="722"/>
      <c r="BD3425" s="722"/>
      <c r="BE3425" s="722"/>
      <c r="BF3425" s="722"/>
      <c r="BG3425" s="722"/>
      <c r="BH3425" s="722"/>
      <c r="BI3425" s="722"/>
      <c r="BJ3425" s="722"/>
      <c r="BK3425" s="722"/>
      <c r="BL3425" s="722"/>
      <c r="BM3425" s="722"/>
      <c r="BN3425" s="722"/>
      <c r="BO3425" s="722"/>
      <c r="BP3425" s="722"/>
      <c r="BQ3425" s="722"/>
      <c r="BR3425" s="722"/>
      <c r="BS3425" s="722"/>
      <c r="BT3425" s="722"/>
      <c r="BU3425" s="722"/>
      <c r="BV3425" s="722"/>
      <c r="BW3425" s="722"/>
      <c r="BX3425" s="722"/>
      <c r="BY3425" s="722"/>
      <c r="BZ3425" s="722"/>
      <c r="CA3425" s="722"/>
      <c r="CB3425" s="722"/>
      <c r="CC3425" s="722"/>
      <c r="CD3425" s="722"/>
      <c r="CE3425" s="722"/>
      <c r="CF3425" s="722"/>
      <c r="CG3425" s="722"/>
      <c r="CH3425" s="722"/>
      <c r="CI3425" s="722"/>
      <c r="CJ3425" s="722"/>
      <c r="CK3425" s="722"/>
      <c r="CL3425" s="722"/>
      <c r="CM3425" s="722"/>
      <c r="CN3425" s="722"/>
      <c r="CO3425" s="722"/>
      <c r="CP3425" s="722"/>
      <c r="CQ3425" s="722"/>
      <c r="CR3425" s="722"/>
      <c r="CS3425" s="722"/>
    </row>
    <row r="3426" spans="1:97" s="1376" customFormat="1">
      <c r="A3426" s="722"/>
      <c r="B3426" s="722"/>
      <c r="C3426" s="722"/>
      <c r="D3426" s="722"/>
      <c r="E3426" s="722"/>
      <c r="F3426" s="757"/>
      <c r="G3426" s="757"/>
      <c r="H3426" s="757"/>
      <c r="I3426" s="757"/>
      <c r="J3426" s="757"/>
      <c r="K3426" s="758"/>
      <c r="L3426" s="758"/>
      <c r="M3426" s="722"/>
      <c r="N3426" s="736"/>
      <c r="O3426" s="736"/>
      <c r="P3426" s="736"/>
      <c r="Q3426" s="736"/>
      <c r="R3426" s="736"/>
      <c r="S3426" s="736"/>
      <c r="T3426" s="736"/>
      <c r="U3426" s="736"/>
      <c r="BA3426" s="722"/>
      <c r="BB3426" s="722"/>
      <c r="BC3426" s="722"/>
      <c r="BD3426" s="722"/>
      <c r="BE3426" s="722"/>
      <c r="BF3426" s="722"/>
      <c r="BG3426" s="722"/>
      <c r="BH3426" s="722"/>
      <c r="BI3426" s="722"/>
      <c r="BJ3426" s="722"/>
      <c r="BK3426" s="722"/>
      <c r="BL3426" s="722"/>
      <c r="BM3426" s="722"/>
      <c r="BN3426" s="722"/>
      <c r="BO3426" s="722"/>
      <c r="BP3426" s="722"/>
      <c r="BQ3426" s="722"/>
      <c r="BR3426" s="722"/>
      <c r="BS3426" s="722"/>
      <c r="BT3426" s="722"/>
      <c r="BU3426" s="722"/>
      <c r="BV3426" s="722"/>
      <c r="BW3426" s="722"/>
      <c r="BX3426" s="722"/>
      <c r="BY3426" s="722"/>
      <c r="BZ3426" s="722"/>
      <c r="CA3426" s="722"/>
      <c r="CB3426" s="722"/>
      <c r="CC3426" s="722"/>
      <c r="CD3426" s="722"/>
      <c r="CE3426" s="722"/>
      <c r="CF3426" s="722"/>
      <c r="CG3426" s="722"/>
      <c r="CH3426" s="722"/>
      <c r="CI3426" s="722"/>
      <c r="CJ3426" s="722"/>
      <c r="CK3426" s="722"/>
      <c r="CL3426" s="722"/>
      <c r="CM3426" s="722"/>
      <c r="CN3426" s="722"/>
      <c r="CO3426" s="722"/>
      <c r="CP3426" s="722"/>
      <c r="CQ3426" s="722"/>
      <c r="CR3426" s="722"/>
      <c r="CS3426" s="722"/>
    </row>
    <row r="3427" spans="1:97" s="1376" customFormat="1">
      <c r="A3427" s="722"/>
      <c r="B3427" s="722"/>
      <c r="C3427" s="722"/>
      <c r="D3427" s="722"/>
      <c r="E3427" s="722"/>
      <c r="F3427" s="757"/>
      <c r="G3427" s="757"/>
      <c r="H3427" s="757"/>
      <c r="I3427" s="757"/>
      <c r="J3427" s="757"/>
      <c r="K3427" s="758"/>
      <c r="L3427" s="758"/>
      <c r="M3427" s="722"/>
      <c r="N3427" s="736"/>
      <c r="O3427" s="736"/>
      <c r="P3427" s="736"/>
      <c r="Q3427" s="736"/>
      <c r="R3427" s="736"/>
      <c r="S3427" s="736"/>
      <c r="T3427" s="736"/>
      <c r="U3427" s="736"/>
      <c r="BA3427" s="722"/>
      <c r="BB3427" s="722"/>
      <c r="BC3427" s="722"/>
      <c r="BD3427" s="722"/>
      <c r="BE3427" s="722"/>
      <c r="BF3427" s="722"/>
      <c r="BG3427" s="722"/>
      <c r="BH3427" s="722"/>
      <c r="BI3427" s="722"/>
      <c r="BJ3427" s="722"/>
      <c r="BK3427" s="722"/>
      <c r="BL3427" s="722"/>
      <c r="BM3427" s="722"/>
      <c r="BN3427" s="722"/>
      <c r="BO3427" s="722"/>
      <c r="BP3427" s="722"/>
      <c r="BQ3427" s="722"/>
      <c r="BR3427" s="722"/>
      <c r="BS3427" s="722"/>
      <c r="BT3427" s="722"/>
      <c r="BU3427" s="722"/>
      <c r="BV3427" s="722"/>
      <c r="BW3427" s="722"/>
      <c r="BX3427" s="722"/>
      <c r="BY3427" s="722"/>
      <c r="BZ3427" s="722"/>
      <c r="CA3427" s="722"/>
      <c r="CB3427" s="722"/>
      <c r="CC3427" s="722"/>
      <c r="CD3427" s="722"/>
      <c r="CE3427" s="722"/>
      <c r="CF3427" s="722"/>
      <c r="CG3427" s="722"/>
      <c r="CH3427" s="722"/>
      <c r="CI3427" s="722"/>
      <c r="CJ3427" s="722"/>
      <c r="CK3427" s="722"/>
      <c r="CL3427" s="722"/>
      <c r="CM3427" s="722"/>
      <c r="CN3427" s="722"/>
      <c r="CO3427" s="722"/>
      <c r="CP3427" s="722"/>
      <c r="CQ3427" s="722"/>
      <c r="CR3427" s="722"/>
      <c r="CS3427" s="722"/>
    </row>
    <row r="3428" spans="1:97" s="1376" customFormat="1">
      <c r="A3428" s="722"/>
      <c r="B3428" s="722"/>
      <c r="C3428" s="722"/>
      <c r="D3428" s="722"/>
      <c r="E3428" s="722"/>
      <c r="F3428" s="757"/>
      <c r="G3428" s="757"/>
      <c r="H3428" s="757"/>
      <c r="I3428" s="757"/>
      <c r="J3428" s="757"/>
      <c r="K3428" s="758"/>
      <c r="L3428" s="758"/>
      <c r="M3428" s="722"/>
      <c r="N3428" s="736"/>
      <c r="O3428" s="736"/>
      <c r="P3428" s="736"/>
      <c r="Q3428" s="736"/>
      <c r="R3428" s="736"/>
      <c r="S3428" s="736"/>
      <c r="T3428" s="736"/>
      <c r="U3428" s="736"/>
      <c r="BA3428" s="722"/>
      <c r="BB3428" s="722"/>
      <c r="BC3428" s="722"/>
      <c r="BD3428" s="722"/>
      <c r="BE3428" s="722"/>
      <c r="BF3428" s="722"/>
      <c r="BG3428" s="722"/>
      <c r="BH3428" s="722"/>
      <c r="BI3428" s="722"/>
      <c r="BJ3428" s="722"/>
      <c r="BK3428" s="722"/>
      <c r="BL3428" s="722"/>
      <c r="BM3428" s="722"/>
      <c r="BN3428" s="722"/>
      <c r="BO3428" s="722"/>
      <c r="BP3428" s="722"/>
      <c r="BQ3428" s="722"/>
      <c r="BR3428" s="722"/>
      <c r="BS3428" s="722"/>
      <c r="BT3428" s="722"/>
      <c r="BU3428" s="722"/>
      <c r="BV3428" s="722"/>
      <c r="BW3428" s="722"/>
      <c r="BX3428" s="722"/>
      <c r="BY3428" s="722"/>
      <c r="BZ3428" s="722"/>
      <c r="CA3428" s="722"/>
      <c r="CB3428" s="722"/>
      <c r="CC3428" s="722"/>
      <c r="CD3428" s="722"/>
      <c r="CE3428" s="722"/>
      <c r="CF3428" s="722"/>
      <c r="CG3428" s="722"/>
      <c r="CH3428" s="722"/>
      <c r="CI3428" s="722"/>
      <c r="CJ3428" s="722"/>
      <c r="CK3428" s="722"/>
      <c r="CL3428" s="722"/>
      <c r="CM3428" s="722"/>
      <c r="CN3428" s="722"/>
      <c r="CO3428" s="722"/>
      <c r="CP3428" s="722"/>
      <c r="CQ3428" s="722"/>
      <c r="CR3428" s="722"/>
      <c r="CS3428" s="722"/>
    </row>
    <row r="3429" spans="1:97" s="1376" customFormat="1">
      <c r="A3429" s="722"/>
      <c r="B3429" s="722"/>
      <c r="C3429" s="722"/>
      <c r="D3429" s="722"/>
      <c r="E3429" s="722"/>
      <c r="F3429" s="757"/>
      <c r="G3429" s="757"/>
      <c r="H3429" s="757"/>
      <c r="I3429" s="757"/>
      <c r="J3429" s="757"/>
      <c r="K3429" s="758"/>
      <c r="L3429" s="758"/>
      <c r="M3429" s="722"/>
      <c r="N3429" s="736"/>
      <c r="O3429" s="736"/>
      <c r="P3429" s="736"/>
      <c r="Q3429" s="736"/>
      <c r="R3429" s="736"/>
      <c r="S3429" s="736"/>
      <c r="T3429" s="736"/>
      <c r="U3429" s="736"/>
      <c r="BA3429" s="722"/>
      <c r="BB3429" s="722"/>
      <c r="BC3429" s="722"/>
      <c r="BD3429" s="722"/>
      <c r="BE3429" s="722"/>
      <c r="BF3429" s="722"/>
      <c r="BG3429" s="722"/>
      <c r="BH3429" s="722"/>
      <c r="BI3429" s="722"/>
      <c r="BJ3429" s="722"/>
      <c r="BK3429" s="722"/>
      <c r="BL3429" s="722"/>
      <c r="BM3429" s="722"/>
      <c r="BN3429" s="722"/>
      <c r="BO3429" s="722"/>
      <c r="BP3429" s="722"/>
      <c r="BQ3429" s="722"/>
      <c r="BR3429" s="722"/>
      <c r="BS3429" s="722"/>
      <c r="BT3429" s="722"/>
      <c r="BU3429" s="722"/>
      <c r="BV3429" s="722"/>
      <c r="BW3429" s="722"/>
      <c r="BX3429" s="722"/>
      <c r="BY3429" s="722"/>
      <c r="BZ3429" s="722"/>
      <c r="CA3429" s="722"/>
      <c r="CB3429" s="722"/>
      <c r="CC3429" s="722"/>
      <c r="CD3429" s="722"/>
      <c r="CE3429" s="722"/>
      <c r="CF3429" s="722"/>
      <c r="CG3429" s="722"/>
      <c r="CH3429" s="722"/>
      <c r="CI3429" s="722"/>
      <c r="CJ3429" s="722"/>
      <c r="CK3429" s="722"/>
      <c r="CL3429" s="722"/>
      <c r="CM3429" s="722"/>
      <c r="CN3429" s="722"/>
      <c r="CO3429" s="722"/>
      <c r="CP3429" s="722"/>
      <c r="CQ3429" s="722"/>
      <c r="CR3429" s="722"/>
      <c r="CS3429" s="722"/>
    </row>
    <row r="3430" spans="1:97" s="1376" customFormat="1">
      <c r="A3430" s="722"/>
      <c r="B3430" s="722"/>
      <c r="C3430" s="722"/>
      <c r="D3430" s="722"/>
      <c r="E3430" s="722"/>
      <c r="F3430" s="757"/>
      <c r="G3430" s="757"/>
      <c r="H3430" s="757"/>
      <c r="I3430" s="757"/>
      <c r="J3430" s="757"/>
      <c r="K3430" s="758"/>
      <c r="L3430" s="758"/>
      <c r="M3430" s="722"/>
      <c r="N3430" s="736"/>
      <c r="O3430" s="736"/>
      <c r="P3430" s="736"/>
      <c r="Q3430" s="736"/>
      <c r="R3430" s="736"/>
      <c r="S3430" s="736"/>
      <c r="T3430" s="736"/>
      <c r="U3430" s="736"/>
      <c r="BA3430" s="722"/>
      <c r="BB3430" s="722"/>
      <c r="BC3430" s="722"/>
      <c r="BD3430" s="722"/>
      <c r="BE3430" s="722"/>
      <c r="BF3430" s="722"/>
      <c r="BG3430" s="722"/>
      <c r="BH3430" s="722"/>
      <c r="BI3430" s="722"/>
      <c r="BJ3430" s="722"/>
      <c r="BK3430" s="722"/>
      <c r="BL3430" s="722"/>
      <c r="BM3430" s="722"/>
      <c r="BN3430" s="722"/>
      <c r="BO3430" s="722"/>
      <c r="BP3430" s="722"/>
      <c r="BQ3430" s="722"/>
      <c r="BR3430" s="722"/>
      <c r="BS3430" s="722"/>
      <c r="BT3430" s="722"/>
      <c r="BU3430" s="722"/>
      <c r="BV3430" s="722"/>
      <c r="BW3430" s="722"/>
      <c r="BX3430" s="722"/>
      <c r="BY3430" s="722"/>
      <c r="BZ3430" s="722"/>
      <c r="CA3430" s="722"/>
      <c r="CB3430" s="722"/>
      <c r="CC3430" s="722"/>
      <c r="CD3430" s="722"/>
      <c r="CE3430" s="722"/>
      <c r="CF3430" s="722"/>
      <c r="CG3430" s="722"/>
      <c r="CH3430" s="722"/>
      <c r="CI3430" s="722"/>
      <c r="CJ3430" s="722"/>
      <c r="CK3430" s="722"/>
      <c r="CL3430" s="722"/>
      <c r="CM3430" s="722"/>
      <c r="CN3430" s="722"/>
      <c r="CO3430" s="722"/>
      <c r="CP3430" s="722"/>
      <c r="CQ3430" s="722"/>
      <c r="CR3430" s="722"/>
      <c r="CS3430" s="722"/>
    </row>
    <row r="3431" spans="1:97" s="1376" customFormat="1">
      <c r="A3431" s="722"/>
      <c r="B3431" s="722"/>
      <c r="C3431" s="722"/>
      <c r="D3431" s="722"/>
      <c r="E3431" s="722"/>
      <c r="F3431" s="757"/>
      <c r="G3431" s="757"/>
      <c r="H3431" s="757"/>
      <c r="I3431" s="757"/>
      <c r="J3431" s="757"/>
      <c r="K3431" s="758"/>
      <c r="L3431" s="758"/>
      <c r="M3431" s="722"/>
      <c r="N3431" s="736"/>
      <c r="O3431" s="736"/>
      <c r="P3431" s="736"/>
      <c r="Q3431" s="736"/>
      <c r="R3431" s="736"/>
      <c r="S3431" s="736"/>
      <c r="T3431" s="736"/>
      <c r="U3431" s="736"/>
      <c r="BA3431" s="722"/>
      <c r="BB3431" s="722"/>
      <c r="BC3431" s="722"/>
      <c r="BD3431" s="722"/>
      <c r="BE3431" s="722"/>
      <c r="BF3431" s="722"/>
      <c r="BG3431" s="722"/>
      <c r="BH3431" s="722"/>
      <c r="BI3431" s="722"/>
      <c r="BJ3431" s="722"/>
      <c r="BK3431" s="722"/>
      <c r="BL3431" s="722"/>
      <c r="BM3431" s="722"/>
      <c r="BN3431" s="722"/>
      <c r="BO3431" s="722"/>
      <c r="BP3431" s="722"/>
      <c r="BQ3431" s="722"/>
      <c r="BR3431" s="722"/>
      <c r="BS3431" s="722"/>
      <c r="BT3431" s="722"/>
      <c r="BU3431" s="722"/>
      <c r="BV3431" s="722"/>
      <c r="BW3431" s="722"/>
      <c r="BX3431" s="722"/>
      <c r="BY3431" s="722"/>
      <c r="BZ3431" s="722"/>
      <c r="CA3431" s="722"/>
      <c r="CB3431" s="722"/>
      <c r="CC3431" s="722"/>
      <c r="CD3431" s="722"/>
      <c r="CE3431" s="722"/>
      <c r="CF3431" s="722"/>
      <c r="CG3431" s="722"/>
      <c r="CH3431" s="722"/>
      <c r="CI3431" s="722"/>
      <c r="CJ3431" s="722"/>
      <c r="CK3431" s="722"/>
      <c r="CL3431" s="722"/>
      <c r="CM3431" s="722"/>
      <c r="CN3431" s="722"/>
      <c r="CO3431" s="722"/>
      <c r="CP3431" s="722"/>
      <c r="CQ3431" s="722"/>
      <c r="CR3431" s="722"/>
      <c r="CS3431" s="722"/>
    </row>
    <row r="3432" spans="1:97" s="1376" customFormat="1">
      <c r="A3432" s="722"/>
      <c r="B3432" s="722"/>
      <c r="C3432" s="722"/>
      <c r="D3432" s="722"/>
      <c r="E3432" s="722"/>
      <c r="F3432" s="757"/>
      <c r="G3432" s="757"/>
      <c r="H3432" s="757"/>
      <c r="I3432" s="757"/>
      <c r="J3432" s="757"/>
      <c r="K3432" s="758"/>
      <c r="L3432" s="758"/>
      <c r="M3432" s="722"/>
      <c r="N3432" s="736"/>
      <c r="O3432" s="736"/>
      <c r="P3432" s="736"/>
      <c r="Q3432" s="736"/>
      <c r="R3432" s="736"/>
      <c r="S3432" s="736"/>
      <c r="T3432" s="736"/>
      <c r="U3432" s="736"/>
      <c r="BA3432" s="722"/>
      <c r="BB3432" s="722"/>
      <c r="BC3432" s="722"/>
      <c r="BD3432" s="722"/>
      <c r="BE3432" s="722"/>
      <c r="BF3432" s="722"/>
      <c r="BG3432" s="722"/>
      <c r="BH3432" s="722"/>
      <c r="BI3432" s="722"/>
      <c r="BJ3432" s="722"/>
      <c r="BK3432" s="722"/>
      <c r="BL3432" s="722"/>
      <c r="BM3432" s="722"/>
      <c r="BN3432" s="722"/>
      <c r="BO3432" s="722"/>
      <c r="BP3432" s="722"/>
      <c r="BQ3432" s="722"/>
      <c r="BR3432" s="722"/>
      <c r="BS3432" s="722"/>
      <c r="BT3432" s="722"/>
      <c r="BU3432" s="722"/>
      <c r="BV3432" s="722"/>
      <c r="BW3432" s="722"/>
      <c r="BX3432" s="722"/>
      <c r="BY3432" s="722"/>
      <c r="BZ3432" s="722"/>
      <c r="CA3432" s="722"/>
      <c r="CB3432" s="722"/>
      <c r="CC3432" s="722"/>
      <c r="CD3432" s="722"/>
      <c r="CE3432" s="722"/>
      <c r="CF3432" s="722"/>
      <c r="CG3432" s="722"/>
      <c r="CH3432" s="722"/>
      <c r="CI3432" s="722"/>
      <c r="CJ3432" s="722"/>
      <c r="CK3432" s="722"/>
      <c r="CL3432" s="722"/>
      <c r="CM3432" s="722"/>
      <c r="CN3432" s="722"/>
      <c r="CO3432" s="722"/>
      <c r="CP3432" s="722"/>
      <c r="CQ3432" s="722"/>
      <c r="CR3432" s="722"/>
      <c r="CS3432" s="722"/>
    </row>
    <row r="3433" spans="1:97" s="1376" customFormat="1">
      <c r="A3433" s="722"/>
      <c r="B3433" s="722"/>
      <c r="C3433" s="722"/>
      <c r="D3433" s="722"/>
      <c r="E3433" s="722"/>
      <c r="F3433" s="757"/>
      <c r="G3433" s="757"/>
      <c r="H3433" s="757"/>
      <c r="I3433" s="757"/>
      <c r="J3433" s="757"/>
      <c r="K3433" s="758"/>
      <c r="L3433" s="758"/>
      <c r="M3433" s="722"/>
      <c r="N3433" s="736"/>
      <c r="O3433" s="736"/>
      <c r="P3433" s="736"/>
      <c r="Q3433" s="736"/>
      <c r="R3433" s="736"/>
      <c r="S3433" s="736"/>
      <c r="T3433" s="736"/>
      <c r="U3433" s="736"/>
      <c r="BA3433" s="722"/>
      <c r="BB3433" s="722"/>
      <c r="BC3433" s="722"/>
      <c r="BD3433" s="722"/>
      <c r="BE3433" s="722"/>
      <c r="BF3433" s="722"/>
      <c r="BG3433" s="722"/>
      <c r="BH3433" s="722"/>
      <c r="BI3433" s="722"/>
      <c r="BJ3433" s="722"/>
      <c r="BK3433" s="722"/>
      <c r="BL3433" s="722"/>
      <c r="BM3433" s="722"/>
      <c r="BN3433" s="722"/>
      <c r="BO3433" s="722"/>
      <c r="BP3433" s="722"/>
      <c r="BQ3433" s="722"/>
      <c r="BR3433" s="722"/>
      <c r="BS3433" s="722"/>
      <c r="BT3433" s="722"/>
      <c r="BU3433" s="722"/>
      <c r="BV3433" s="722"/>
      <c r="BW3433" s="722"/>
      <c r="BX3433" s="722"/>
      <c r="BY3433" s="722"/>
      <c r="BZ3433" s="722"/>
      <c r="CA3433" s="722"/>
      <c r="CB3433" s="722"/>
      <c r="CC3433" s="722"/>
      <c r="CD3433" s="722"/>
      <c r="CE3433" s="722"/>
      <c r="CF3433" s="722"/>
      <c r="CG3433" s="722"/>
      <c r="CH3433" s="722"/>
      <c r="CI3433" s="722"/>
      <c r="CJ3433" s="722"/>
      <c r="CK3433" s="722"/>
      <c r="CL3433" s="722"/>
      <c r="CM3433" s="722"/>
      <c r="CN3433" s="722"/>
      <c r="CO3433" s="722"/>
      <c r="CP3433" s="722"/>
      <c r="CQ3433" s="722"/>
      <c r="CR3433" s="722"/>
      <c r="CS3433" s="722"/>
    </row>
    <row r="3434" spans="1:97" s="1376" customFormat="1">
      <c r="A3434" s="722"/>
      <c r="B3434" s="722"/>
      <c r="C3434" s="722"/>
      <c r="D3434" s="722"/>
      <c r="E3434" s="722"/>
      <c r="F3434" s="757"/>
      <c r="G3434" s="757"/>
      <c r="H3434" s="757"/>
      <c r="I3434" s="757"/>
      <c r="J3434" s="757"/>
      <c r="K3434" s="758"/>
      <c r="L3434" s="758"/>
      <c r="M3434" s="722"/>
      <c r="N3434" s="736"/>
      <c r="O3434" s="736"/>
      <c r="P3434" s="736"/>
      <c r="Q3434" s="736"/>
      <c r="R3434" s="736"/>
      <c r="S3434" s="736"/>
      <c r="T3434" s="736"/>
      <c r="U3434" s="736"/>
      <c r="BA3434" s="722"/>
      <c r="BB3434" s="722"/>
      <c r="BC3434" s="722"/>
      <c r="BD3434" s="722"/>
      <c r="BE3434" s="722"/>
      <c r="BF3434" s="722"/>
      <c r="BG3434" s="722"/>
      <c r="BH3434" s="722"/>
      <c r="BI3434" s="722"/>
      <c r="BJ3434" s="722"/>
      <c r="BK3434" s="722"/>
      <c r="BL3434" s="722"/>
      <c r="BM3434" s="722"/>
      <c r="BN3434" s="722"/>
      <c r="BO3434" s="722"/>
      <c r="BP3434" s="722"/>
      <c r="BQ3434" s="722"/>
      <c r="BR3434" s="722"/>
      <c r="BS3434" s="722"/>
      <c r="BT3434" s="722"/>
      <c r="BU3434" s="722"/>
      <c r="BV3434" s="722"/>
      <c r="BW3434" s="722"/>
      <c r="BX3434" s="722"/>
      <c r="BY3434" s="722"/>
      <c r="BZ3434" s="722"/>
      <c r="CA3434" s="722"/>
      <c r="CB3434" s="722"/>
      <c r="CC3434" s="722"/>
      <c r="CD3434" s="722"/>
      <c r="CE3434" s="722"/>
      <c r="CF3434" s="722"/>
      <c r="CG3434" s="722"/>
      <c r="CH3434" s="722"/>
      <c r="CI3434" s="722"/>
      <c r="CJ3434" s="722"/>
      <c r="CK3434" s="722"/>
      <c r="CL3434" s="722"/>
      <c r="CM3434" s="722"/>
      <c r="CN3434" s="722"/>
      <c r="CO3434" s="722"/>
      <c r="CP3434" s="722"/>
      <c r="CQ3434" s="722"/>
      <c r="CR3434" s="722"/>
      <c r="CS3434" s="722"/>
    </row>
    <row r="3435" spans="1:97" s="1376" customFormat="1">
      <c r="A3435" s="722"/>
      <c r="B3435" s="722"/>
      <c r="C3435" s="722"/>
      <c r="D3435" s="722"/>
      <c r="E3435" s="722"/>
      <c r="F3435" s="757"/>
      <c r="G3435" s="757"/>
      <c r="H3435" s="757"/>
      <c r="I3435" s="757"/>
      <c r="J3435" s="757"/>
      <c r="K3435" s="758"/>
      <c r="L3435" s="758"/>
      <c r="M3435" s="722"/>
      <c r="N3435" s="736"/>
      <c r="O3435" s="736"/>
      <c r="P3435" s="736"/>
      <c r="Q3435" s="736"/>
      <c r="R3435" s="736"/>
      <c r="S3435" s="736"/>
      <c r="T3435" s="736"/>
      <c r="U3435" s="736"/>
      <c r="BA3435" s="722"/>
      <c r="BB3435" s="722"/>
      <c r="BC3435" s="722"/>
      <c r="BD3435" s="722"/>
      <c r="BE3435" s="722"/>
      <c r="BF3435" s="722"/>
      <c r="BG3435" s="722"/>
      <c r="BH3435" s="722"/>
      <c r="BI3435" s="722"/>
      <c r="BJ3435" s="722"/>
      <c r="BK3435" s="722"/>
      <c r="BL3435" s="722"/>
      <c r="BM3435" s="722"/>
      <c r="BN3435" s="722"/>
      <c r="BO3435" s="722"/>
      <c r="BP3435" s="722"/>
      <c r="BQ3435" s="722"/>
      <c r="BR3435" s="722"/>
      <c r="BS3435" s="722"/>
      <c r="BT3435" s="722"/>
      <c r="BU3435" s="722"/>
      <c r="BV3435" s="722"/>
      <c r="BW3435" s="722"/>
      <c r="BX3435" s="722"/>
      <c r="BY3435" s="722"/>
      <c r="BZ3435" s="722"/>
      <c r="CA3435" s="722"/>
      <c r="CB3435" s="722"/>
      <c r="CC3435" s="722"/>
      <c r="CD3435" s="722"/>
      <c r="CE3435" s="722"/>
      <c r="CF3435" s="722"/>
      <c r="CG3435" s="722"/>
      <c r="CH3435" s="722"/>
      <c r="CI3435" s="722"/>
      <c r="CJ3435" s="722"/>
      <c r="CK3435" s="722"/>
      <c r="CL3435" s="722"/>
      <c r="CM3435" s="722"/>
      <c r="CN3435" s="722"/>
      <c r="CO3435" s="722"/>
      <c r="CP3435" s="722"/>
      <c r="CQ3435" s="722"/>
      <c r="CR3435" s="722"/>
      <c r="CS3435" s="722"/>
    </row>
    <row r="3436" spans="1:97" s="1376" customFormat="1">
      <c r="A3436" s="722"/>
      <c r="B3436" s="722"/>
      <c r="C3436" s="722"/>
      <c r="D3436" s="722"/>
      <c r="E3436" s="722"/>
      <c r="F3436" s="757"/>
      <c r="G3436" s="757"/>
      <c r="H3436" s="757"/>
      <c r="I3436" s="757"/>
      <c r="J3436" s="757"/>
      <c r="K3436" s="758"/>
      <c r="L3436" s="758"/>
      <c r="M3436" s="722"/>
      <c r="N3436" s="736"/>
      <c r="O3436" s="736"/>
      <c r="P3436" s="736"/>
      <c r="Q3436" s="736"/>
      <c r="R3436" s="736"/>
      <c r="S3436" s="736"/>
      <c r="T3436" s="736"/>
      <c r="U3436" s="736"/>
      <c r="BA3436" s="722"/>
      <c r="BB3436" s="722"/>
      <c r="BC3436" s="722"/>
      <c r="BD3436" s="722"/>
      <c r="BE3436" s="722"/>
      <c r="BF3436" s="722"/>
      <c r="BG3436" s="722"/>
      <c r="BH3436" s="722"/>
      <c r="BI3436" s="722"/>
      <c r="BJ3436" s="722"/>
      <c r="BK3436" s="722"/>
      <c r="BL3436" s="722"/>
      <c r="BM3436" s="722"/>
      <c r="BN3436" s="722"/>
      <c r="BO3436" s="722"/>
      <c r="BP3436" s="722"/>
      <c r="BQ3436" s="722"/>
      <c r="BR3436" s="722"/>
      <c r="BS3436" s="722"/>
      <c r="BT3436" s="722"/>
      <c r="BU3436" s="722"/>
      <c r="BV3436" s="722"/>
      <c r="BW3436" s="722"/>
      <c r="BX3436" s="722"/>
      <c r="BY3436" s="722"/>
      <c r="BZ3436" s="722"/>
      <c r="CA3436" s="722"/>
      <c r="CB3436" s="722"/>
      <c r="CC3436" s="722"/>
      <c r="CD3436" s="722"/>
      <c r="CE3436" s="722"/>
      <c r="CF3436" s="722"/>
      <c r="CG3436" s="722"/>
      <c r="CH3436" s="722"/>
      <c r="CI3436" s="722"/>
      <c r="CJ3436" s="722"/>
      <c r="CK3436" s="722"/>
      <c r="CL3436" s="722"/>
      <c r="CM3436" s="722"/>
      <c r="CN3436" s="722"/>
      <c r="CO3436" s="722"/>
      <c r="CP3436" s="722"/>
      <c r="CQ3436" s="722"/>
      <c r="CR3436" s="722"/>
      <c r="CS3436" s="722"/>
    </row>
    <row r="3437" spans="1:97" s="1376" customFormat="1">
      <c r="A3437" s="722"/>
      <c r="B3437" s="722"/>
      <c r="C3437" s="722"/>
      <c r="D3437" s="722"/>
      <c r="E3437" s="722"/>
      <c r="F3437" s="757"/>
      <c r="G3437" s="757"/>
      <c r="H3437" s="757"/>
      <c r="I3437" s="757"/>
      <c r="J3437" s="757"/>
      <c r="K3437" s="758"/>
      <c r="L3437" s="758"/>
      <c r="M3437" s="722"/>
      <c r="N3437" s="736"/>
      <c r="O3437" s="736"/>
      <c r="P3437" s="736"/>
      <c r="Q3437" s="736"/>
      <c r="R3437" s="736"/>
      <c r="S3437" s="736"/>
      <c r="T3437" s="736"/>
      <c r="U3437" s="736"/>
      <c r="BA3437" s="722"/>
      <c r="BB3437" s="722"/>
      <c r="BC3437" s="722"/>
      <c r="BD3437" s="722"/>
      <c r="BE3437" s="722"/>
      <c r="BF3437" s="722"/>
      <c r="BG3437" s="722"/>
      <c r="BH3437" s="722"/>
      <c r="BI3437" s="722"/>
      <c r="BJ3437" s="722"/>
      <c r="BK3437" s="722"/>
      <c r="BL3437" s="722"/>
      <c r="BM3437" s="722"/>
      <c r="BN3437" s="722"/>
      <c r="BO3437" s="722"/>
      <c r="BP3437" s="722"/>
      <c r="BQ3437" s="722"/>
      <c r="BR3437" s="722"/>
      <c r="BS3437" s="722"/>
      <c r="BT3437" s="722"/>
      <c r="BU3437" s="722"/>
      <c r="BV3437" s="722"/>
      <c r="BW3437" s="722"/>
      <c r="BX3437" s="722"/>
      <c r="BY3437" s="722"/>
      <c r="BZ3437" s="722"/>
      <c r="CA3437" s="722"/>
      <c r="CB3437" s="722"/>
      <c r="CC3437" s="722"/>
      <c r="CD3437" s="722"/>
      <c r="CE3437" s="722"/>
      <c r="CF3437" s="722"/>
      <c r="CG3437" s="722"/>
      <c r="CH3437" s="722"/>
      <c r="CI3437" s="722"/>
      <c r="CJ3437" s="722"/>
      <c r="CK3437" s="722"/>
      <c r="CL3437" s="722"/>
      <c r="CM3437" s="722"/>
      <c r="CN3437" s="722"/>
      <c r="CO3437" s="722"/>
      <c r="CP3437" s="722"/>
      <c r="CQ3437" s="722"/>
      <c r="CR3437" s="722"/>
      <c r="CS3437" s="722"/>
    </row>
    <row r="3438" spans="1:97" s="1376" customFormat="1">
      <c r="A3438" s="722"/>
      <c r="B3438" s="722"/>
      <c r="C3438" s="722"/>
      <c r="D3438" s="722"/>
      <c r="E3438" s="722"/>
      <c r="F3438" s="757"/>
      <c r="G3438" s="757"/>
      <c r="H3438" s="757"/>
      <c r="I3438" s="757"/>
      <c r="J3438" s="757"/>
      <c r="K3438" s="758"/>
      <c r="L3438" s="758"/>
      <c r="M3438" s="722"/>
      <c r="N3438" s="736"/>
      <c r="O3438" s="736"/>
      <c r="P3438" s="736"/>
      <c r="Q3438" s="736"/>
      <c r="R3438" s="736"/>
      <c r="S3438" s="736"/>
      <c r="T3438" s="736"/>
      <c r="U3438" s="736"/>
      <c r="BA3438" s="722"/>
      <c r="BB3438" s="722"/>
      <c r="BC3438" s="722"/>
      <c r="BD3438" s="722"/>
      <c r="BE3438" s="722"/>
      <c r="BF3438" s="722"/>
      <c r="BG3438" s="722"/>
      <c r="BH3438" s="722"/>
      <c r="BI3438" s="722"/>
      <c r="BJ3438" s="722"/>
      <c r="BK3438" s="722"/>
      <c r="BL3438" s="722"/>
      <c r="BM3438" s="722"/>
      <c r="BN3438" s="722"/>
      <c r="BO3438" s="722"/>
      <c r="BP3438" s="722"/>
      <c r="BQ3438" s="722"/>
      <c r="BR3438" s="722"/>
      <c r="BS3438" s="722"/>
      <c r="BT3438" s="722"/>
      <c r="BU3438" s="722"/>
      <c r="BV3438" s="722"/>
      <c r="BW3438" s="722"/>
      <c r="BX3438" s="722"/>
      <c r="BY3438" s="722"/>
      <c r="BZ3438" s="722"/>
      <c r="CA3438" s="722"/>
      <c r="CB3438" s="722"/>
      <c r="CC3438" s="722"/>
      <c r="CD3438" s="722"/>
      <c r="CE3438" s="722"/>
      <c r="CF3438" s="722"/>
      <c r="CG3438" s="722"/>
      <c r="CH3438" s="722"/>
      <c r="CI3438" s="722"/>
      <c r="CJ3438" s="722"/>
      <c r="CK3438" s="722"/>
      <c r="CL3438" s="722"/>
      <c r="CM3438" s="722"/>
      <c r="CN3438" s="722"/>
      <c r="CO3438" s="722"/>
      <c r="CP3438" s="722"/>
      <c r="CQ3438" s="722"/>
      <c r="CR3438" s="722"/>
      <c r="CS3438" s="722"/>
    </row>
    <row r="3439" spans="1:97" s="1376" customFormat="1">
      <c r="A3439" s="722"/>
      <c r="B3439" s="722"/>
      <c r="C3439" s="722"/>
      <c r="D3439" s="722"/>
      <c r="E3439" s="722"/>
      <c r="F3439" s="757"/>
      <c r="G3439" s="757"/>
      <c r="H3439" s="757"/>
      <c r="I3439" s="757"/>
      <c r="J3439" s="757"/>
      <c r="K3439" s="758"/>
      <c r="L3439" s="758"/>
      <c r="M3439" s="722"/>
      <c r="N3439" s="736"/>
      <c r="O3439" s="736"/>
      <c r="P3439" s="736"/>
      <c r="Q3439" s="736"/>
      <c r="R3439" s="736"/>
      <c r="S3439" s="736"/>
      <c r="T3439" s="736"/>
      <c r="U3439" s="736"/>
      <c r="BA3439" s="722"/>
      <c r="BB3439" s="722"/>
      <c r="BC3439" s="722"/>
      <c r="BD3439" s="722"/>
      <c r="BE3439" s="722"/>
      <c r="BF3439" s="722"/>
      <c r="BG3439" s="722"/>
      <c r="BH3439" s="722"/>
      <c r="BI3439" s="722"/>
      <c r="BJ3439" s="722"/>
      <c r="BK3439" s="722"/>
      <c r="BL3439" s="722"/>
      <c r="BM3439" s="722"/>
      <c r="BN3439" s="722"/>
      <c r="BO3439" s="722"/>
      <c r="BP3439" s="722"/>
      <c r="BQ3439" s="722"/>
      <c r="BR3439" s="722"/>
      <c r="BS3439" s="722"/>
      <c r="BT3439" s="722"/>
      <c r="BU3439" s="722"/>
      <c r="BV3439" s="722"/>
      <c r="BW3439" s="722"/>
      <c r="BX3439" s="722"/>
      <c r="BY3439" s="722"/>
      <c r="BZ3439" s="722"/>
      <c r="CA3439" s="722"/>
      <c r="CB3439" s="722"/>
      <c r="CC3439" s="722"/>
      <c r="CD3439" s="722"/>
      <c r="CE3439" s="722"/>
      <c r="CF3439" s="722"/>
      <c r="CG3439" s="722"/>
      <c r="CH3439" s="722"/>
      <c r="CI3439" s="722"/>
      <c r="CJ3439" s="722"/>
      <c r="CK3439" s="722"/>
      <c r="CL3439" s="722"/>
      <c r="CM3439" s="722"/>
      <c r="CN3439" s="722"/>
      <c r="CO3439" s="722"/>
      <c r="CP3439" s="722"/>
      <c r="CQ3439" s="722"/>
      <c r="CR3439" s="722"/>
      <c r="CS3439" s="722"/>
    </row>
    <row r="3440" spans="1:97" s="1376" customFormat="1">
      <c r="A3440" s="722"/>
      <c r="B3440" s="722"/>
      <c r="C3440" s="722"/>
      <c r="D3440" s="722"/>
      <c r="E3440" s="722"/>
      <c r="F3440" s="757"/>
      <c r="G3440" s="757"/>
      <c r="H3440" s="757"/>
      <c r="I3440" s="757"/>
      <c r="J3440" s="757"/>
      <c r="K3440" s="758"/>
      <c r="L3440" s="758"/>
      <c r="M3440" s="722"/>
      <c r="N3440" s="736"/>
      <c r="O3440" s="736"/>
      <c r="P3440" s="736"/>
      <c r="Q3440" s="736"/>
      <c r="R3440" s="736"/>
      <c r="S3440" s="736"/>
      <c r="T3440" s="736"/>
      <c r="U3440" s="736"/>
      <c r="BA3440" s="722"/>
      <c r="BB3440" s="722"/>
      <c r="BC3440" s="722"/>
      <c r="BD3440" s="722"/>
      <c r="BE3440" s="722"/>
      <c r="BF3440" s="722"/>
      <c r="BG3440" s="722"/>
      <c r="BH3440" s="722"/>
      <c r="BI3440" s="722"/>
      <c r="BJ3440" s="722"/>
      <c r="BK3440" s="722"/>
      <c r="BL3440" s="722"/>
      <c r="BM3440" s="722"/>
      <c r="BN3440" s="722"/>
      <c r="BO3440" s="722"/>
      <c r="BP3440" s="722"/>
      <c r="BQ3440" s="722"/>
      <c r="BR3440" s="722"/>
      <c r="BS3440" s="722"/>
      <c r="BT3440" s="722"/>
      <c r="BU3440" s="722"/>
      <c r="BV3440" s="722"/>
      <c r="BW3440" s="722"/>
      <c r="BX3440" s="722"/>
      <c r="BY3440" s="722"/>
      <c r="BZ3440" s="722"/>
      <c r="CA3440" s="722"/>
      <c r="CB3440" s="722"/>
      <c r="CC3440" s="722"/>
      <c r="CD3440" s="722"/>
      <c r="CE3440" s="722"/>
      <c r="CF3440" s="722"/>
      <c r="CG3440" s="722"/>
      <c r="CH3440" s="722"/>
      <c r="CI3440" s="722"/>
      <c r="CJ3440" s="722"/>
      <c r="CK3440" s="722"/>
      <c r="CL3440" s="722"/>
      <c r="CM3440" s="722"/>
      <c r="CN3440" s="722"/>
      <c r="CO3440" s="722"/>
      <c r="CP3440" s="722"/>
      <c r="CQ3440" s="722"/>
      <c r="CR3440" s="722"/>
      <c r="CS3440" s="722"/>
    </row>
    <row r="3441" spans="1:97" s="1376" customFormat="1">
      <c r="A3441" s="722"/>
      <c r="B3441" s="722"/>
      <c r="C3441" s="722"/>
      <c r="D3441" s="722"/>
      <c r="E3441" s="722"/>
      <c r="F3441" s="757"/>
      <c r="G3441" s="757"/>
      <c r="H3441" s="757"/>
      <c r="I3441" s="757"/>
      <c r="J3441" s="757"/>
      <c r="K3441" s="758"/>
      <c r="L3441" s="758"/>
      <c r="M3441" s="722"/>
      <c r="N3441" s="736"/>
      <c r="O3441" s="736"/>
      <c r="P3441" s="736"/>
      <c r="Q3441" s="736"/>
      <c r="R3441" s="736"/>
      <c r="S3441" s="736"/>
      <c r="T3441" s="736"/>
      <c r="U3441" s="736"/>
      <c r="BA3441" s="722"/>
      <c r="BB3441" s="722"/>
      <c r="BC3441" s="722"/>
      <c r="BD3441" s="722"/>
      <c r="BE3441" s="722"/>
      <c r="BF3441" s="722"/>
      <c r="BG3441" s="722"/>
      <c r="BH3441" s="722"/>
      <c r="BI3441" s="722"/>
      <c r="BJ3441" s="722"/>
      <c r="BK3441" s="722"/>
      <c r="BL3441" s="722"/>
      <c r="BM3441" s="722"/>
      <c r="BN3441" s="722"/>
      <c r="BO3441" s="722"/>
      <c r="BP3441" s="722"/>
      <c r="BQ3441" s="722"/>
      <c r="BR3441" s="722"/>
      <c r="BS3441" s="722"/>
      <c r="BT3441" s="722"/>
      <c r="BU3441" s="722"/>
      <c r="BV3441" s="722"/>
      <c r="BW3441" s="722"/>
      <c r="BX3441" s="722"/>
      <c r="BY3441" s="722"/>
      <c r="BZ3441" s="722"/>
      <c r="CA3441" s="722"/>
      <c r="CB3441" s="722"/>
      <c r="CC3441" s="722"/>
      <c r="CD3441" s="722"/>
      <c r="CE3441" s="722"/>
      <c r="CF3441" s="722"/>
      <c r="CG3441" s="722"/>
      <c r="CH3441" s="722"/>
      <c r="CI3441" s="722"/>
      <c r="CJ3441" s="722"/>
      <c r="CK3441" s="722"/>
      <c r="CL3441" s="722"/>
      <c r="CM3441" s="722"/>
      <c r="CN3441" s="722"/>
      <c r="CO3441" s="722"/>
      <c r="CP3441" s="722"/>
      <c r="CQ3441" s="722"/>
      <c r="CR3441" s="722"/>
      <c r="CS3441" s="722"/>
    </row>
    <row r="3442" spans="1:97" s="1376" customFormat="1">
      <c r="A3442" s="722"/>
      <c r="B3442" s="722"/>
      <c r="C3442" s="722"/>
      <c r="D3442" s="722"/>
      <c r="E3442" s="722"/>
      <c r="F3442" s="757"/>
      <c r="G3442" s="757"/>
      <c r="H3442" s="757"/>
      <c r="I3442" s="757"/>
      <c r="J3442" s="757"/>
      <c r="K3442" s="758"/>
      <c r="L3442" s="758"/>
      <c r="M3442" s="722"/>
      <c r="N3442" s="736"/>
      <c r="O3442" s="736"/>
      <c r="P3442" s="736"/>
      <c r="Q3442" s="736"/>
      <c r="R3442" s="736"/>
      <c r="S3442" s="736"/>
      <c r="T3442" s="736"/>
      <c r="U3442" s="736"/>
      <c r="BA3442" s="722"/>
      <c r="BB3442" s="722"/>
      <c r="BC3442" s="722"/>
      <c r="BD3442" s="722"/>
      <c r="BE3442" s="722"/>
      <c r="BF3442" s="722"/>
      <c r="BG3442" s="722"/>
      <c r="BH3442" s="722"/>
      <c r="BI3442" s="722"/>
      <c r="BJ3442" s="722"/>
      <c r="BK3442" s="722"/>
      <c r="BL3442" s="722"/>
      <c r="BM3442" s="722"/>
      <c r="BN3442" s="722"/>
      <c r="BO3442" s="722"/>
      <c r="BP3442" s="722"/>
      <c r="BQ3442" s="722"/>
      <c r="BR3442" s="722"/>
      <c r="BS3442" s="722"/>
      <c r="BT3442" s="722"/>
      <c r="BU3442" s="722"/>
      <c r="BV3442" s="722"/>
      <c r="BW3442" s="722"/>
      <c r="BX3442" s="722"/>
      <c r="BY3442" s="722"/>
      <c r="BZ3442" s="722"/>
      <c r="CA3442" s="722"/>
      <c r="CB3442" s="722"/>
      <c r="CC3442" s="722"/>
      <c r="CD3442" s="722"/>
      <c r="CE3442" s="722"/>
      <c r="CF3442" s="722"/>
      <c r="CG3442" s="722"/>
      <c r="CH3442" s="722"/>
      <c r="CI3442" s="722"/>
      <c r="CJ3442" s="722"/>
      <c r="CK3442" s="722"/>
      <c r="CL3442" s="722"/>
      <c r="CM3442" s="722"/>
      <c r="CN3442" s="722"/>
      <c r="CO3442" s="722"/>
      <c r="CP3442" s="722"/>
      <c r="CQ3442" s="722"/>
      <c r="CR3442" s="722"/>
      <c r="CS3442" s="722"/>
    </row>
    <row r="3443" spans="1:97" s="1376" customFormat="1">
      <c r="A3443" s="722"/>
      <c r="B3443" s="722"/>
      <c r="C3443" s="722"/>
      <c r="D3443" s="722"/>
      <c r="E3443" s="722"/>
      <c r="F3443" s="757"/>
      <c r="G3443" s="757"/>
      <c r="H3443" s="757"/>
      <c r="I3443" s="757"/>
      <c r="J3443" s="757"/>
      <c r="K3443" s="758"/>
      <c r="L3443" s="758"/>
      <c r="M3443" s="722"/>
      <c r="N3443" s="736"/>
      <c r="O3443" s="736"/>
      <c r="P3443" s="736"/>
      <c r="Q3443" s="736"/>
      <c r="R3443" s="736"/>
      <c r="S3443" s="736"/>
      <c r="T3443" s="736"/>
      <c r="U3443" s="736"/>
      <c r="BA3443" s="722"/>
      <c r="BB3443" s="722"/>
      <c r="BC3443" s="722"/>
      <c r="BD3443" s="722"/>
      <c r="BE3443" s="722"/>
      <c r="BF3443" s="722"/>
      <c r="BG3443" s="722"/>
      <c r="BH3443" s="722"/>
      <c r="BI3443" s="722"/>
      <c r="BJ3443" s="722"/>
      <c r="BK3443" s="722"/>
      <c r="BL3443" s="722"/>
      <c r="BM3443" s="722"/>
      <c r="BN3443" s="722"/>
      <c r="BO3443" s="722"/>
      <c r="BP3443" s="722"/>
      <c r="BQ3443" s="722"/>
      <c r="BR3443" s="722"/>
      <c r="BS3443" s="722"/>
      <c r="BT3443" s="722"/>
      <c r="BU3443" s="722"/>
      <c r="BV3443" s="722"/>
      <c r="BW3443" s="722"/>
      <c r="BX3443" s="722"/>
      <c r="BY3443" s="722"/>
      <c r="BZ3443" s="722"/>
      <c r="CA3443" s="722"/>
      <c r="CB3443" s="722"/>
      <c r="CC3443" s="722"/>
      <c r="CD3443" s="722"/>
      <c r="CE3443" s="722"/>
      <c r="CF3443" s="722"/>
      <c r="CG3443" s="722"/>
      <c r="CH3443" s="722"/>
      <c r="CI3443" s="722"/>
      <c r="CJ3443" s="722"/>
      <c r="CK3443" s="722"/>
      <c r="CL3443" s="722"/>
      <c r="CM3443" s="722"/>
      <c r="CN3443" s="722"/>
      <c r="CO3443" s="722"/>
      <c r="CP3443" s="722"/>
      <c r="CQ3443" s="722"/>
      <c r="CR3443" s="722"/>
      <c r="CS3443" s="722"/>
    </row>
    <row r="3444" spans="1:97" s="1376" customFormat="1">
      <c r="A3444" s="722"/>
      <c r="B3444" s="722"/>
      <c r="C3444" s="722"/>
      <c r="D3444" s="722"/>
      <c r="E3444" s="722"/>
      <c r="F3444" s="757"/>
      <c r="G3444" s="757"/>
      <c r="H3444" s="757"/>
      <c r="I3444" s="757"/>
      <c r="J3444" s="757"/>
      <c r="K3444" s="758"/>
      <c r="L3444" s="758"/>
      <c r="M3444" s="722"/>
      <c r="N3444" s="736"/>
      <c r="O3444" s="736"/>
      <c r="P3444" s="736"/>
      <c r="Q3444" s="736"/>
      <c r="R3444" s="736"/>
      <c r="S3444" s="736"/>
      <c r="T3444" s="736"/>
      <c r="U3444" s="736"/>
      <c r="BA3444" s="722"/>
      <c r="BB3444" s="722"/>
      <c r="BC3444" s="722"/>
      <c r="BD3444" s="722"/>
      <c r="BE3444" s="722"/>
      <c r="BF3444" s="722"/>
      <c r="BG3444" s="722"/>
      <c r="BH3444" s="722"/>
      <c r="BI3444" s="722"/>
      <c r="BJ3444" s="722"/>
      <c r="BK3444" s="722"/>
      <c r="BL3444" s="722"/>
      <c r="BM3444" s="722"/>
      <c r="BN3444" s="722"/>
      <c r="BO3444" s="722"/>
      <c r="BP3444" s="722"/>
      <c r="BQ3444" s="722"/>
      <c r="BR3444" s="722"/>
      <c r="BS3444" s="722"/>
      <c r="BT3444" s="722"/>
      <c r="BU3444" s="722"/>
      <c r="BV3444" s="722"/>
      <c r="BW3444" s="722"/>
      <c r="BX3444" s="722"/>
      <c r="BY3444" s="722"/>
      <c r="BZ3444" s="722"/>
      <c r="CA3444" s="722"/>
      <c r="CB3444" s="722"/>
      <c r="CC3444" s="722"/>
      <c r="CD3444" s="722"/>
      <c r="CE3444" s="722"/>
      <c r="CF3444" s="722"/>
      <c r="CG3444" s="722"/>
      <c r="CH3444" s="722"/>
      <c r="CI3444" s="722"/>
      <c r="CJ3444" s="722"/>
      <c r="CK3444" s="722"/>
      <c r="CL3444" s="722"/>
      <c r="CM3444" s="722"/>
      <c r="CN3444" s="722"/>
      <c r="CO3444" s="722"/>
      <c r="CP3444" s="722"/>
      <c r="CQ3444" s="722"/>
      <c r="CR3444" s="722"/>
      <c r="CS3444" s="722"/>
    </row>
    <row r="3445" spans="1:97" s="1376" customFormat="1">
      <c r="A3445" s="722"/>
      <c r="B3445" s="722"/>
      <c r="C3445" s="722"/>
      <c r="D3445" s="722"/>
      <c r="E3445" s="722"/>
      <c r="F3445" s="757"/>
      <c r="G3445" s="757"/>
      <c r="H3445" s="757"/>
      <c r="I3445" s="757"/>
      <c r="J3445" s="757"/>
      <c r="K3445" s="758"/>
      <c r="L3445" s="758"/>
      <c r="M3445" s="722"/>
      <c r="N3445" s="736"/>
      <c r="O3445" s="736"/>
      <c r="P3445" s="736"/>
      <c r="Q3445" s="736"/>
      <c r="R3445" s="736"/>
      <c r="S3445" s="736"/>
      <c r="T3445" s="736"/>
      <c r="U3445" s="736"/>
      <c r="BA3445" s="722"/>
      <c r="BB3445" s="722"/>
      <c r="BC3445" s="722"/>
      <c r="BD3445" s="722"/>
      <c r="BE3445" s="722"/>
      <c r="BF3445" s="722"/>
      <c r="BG3445" s="722"/>
      <c r="BH3445" s="722"/>
      <c r="BI3445" s="722"/>
      <c r="BJ3445" s="722"/>
      <c r="BK3445" s="722"/>
      <c r="BL3445" s="722"/>
      <c r="BM3445" s="722"/>
      <c r="BN3445" s="722"/>
      <c r="BO3445" s="722"/>
      <c r="BP3445" s="722"/>
      <c r="BQ3445" s="722"/>
      <c r="BR3445" s="722"/>
      <c r="BS3445" s="722"/>
      <c r="BT3445" s="722"/>
      <c r="BU3445" s="722"/>
      <c r="BV3445" s="722"/>
      <c r="BW3445" s="722"/>
      <c r="BX3445" s="722"/>
      <c r="BY3445" s="722"/>
      <c r="BZ3445" s="722"/>
      <c r="CA3445" s="722"/>
      <c r="CB3445" s="722"/>
      <c r="CC3445" s="722"/>
      <c r="CD3445" s="722"/>
      <c r="CE3445" s="722"/>
      <c r="CF3445" s="722"/>
      <c r="CG3445" s="722"/>
      <c r="CH3445" s="722"/>
      <c r="CI3445" s="722"/>
      <c r="CJ3445" s="722"/>
      <c r="CK3445" s="722"/>
      <c r="CL3445" s="722"/>
      <c r="CM3445" s="722"/>
      <c r="CN3445" s="722"/>
      <c r="CO3445" s="722"/>
      <c r="CP3445" s="722"/>
      <c r="CQ3445" s="722"/>
      <c r="CR3445" s="722"/>
      <c r="CS3445" s="722"/>
    </row>
    <row r="3446" spans="1:97" s="1376" customFormat="1">
      <c r="A3446" s="722"/>
      <c r="B3446" s="722"/>
      <c r="C3446" s="722"/>
      <c r="D3446" s="722"/>
      <c r="E3446" s="722"/>
      <c r="F3446" s="757"/>
      <c r="G3446" s="757"/>
      <c r="H3446" s="757"/>
      <c r="I3446" s="757"/>
      <c r="J3446" s="757"/>
      <c r="K3446" s="758"/>
      <c r="L3446" s="758"/>
      <c r="M3446" s="722"/>
      <c r="N3446" s="736"/>
      <c r="O3446" s="736"/>
      <c r="P3446" s="736"/>
      <c r="Q3446" s="736"/>
      <c r="R3446" s="736"/>
      <c r="S3446" s="736"/>
      <c r="T3446" s="736"/>
      <c r="U3446" s="736"/>
      <c r="BA3446" s="722"/>
      <c r="BB3446" s="722"/>
      <c r="BC3446" s="722"/>
      <c r="BD3446" s="722"/>
      <c r="BE3446" s="722"/>
      <c r="BF3446" s="722"/>
      <c r="BG3446" s="722"/>
      <c r="BH3446" s="722"/>
      <c r="BI3446" s="722"/>
      <c r="BJ3446" s="722"/>
      <c r="BK3446" s="722"/>
      <c r="BL3446" s="722"/>
      <c r="BM3446" s="722"/>
      <c r="BN3446" s="722"/>
      <c r="BO3446" s="722"/>
      <c r="BP3446" s="722"/>
      <c r="BQ3446" s="722"/>
      <c r="BR3446" s="722"/>
      <c r="BS3446" s="722"/>
      <c r="BT3446" s="722"/>
      <c r="BU3446" s="722"/>
      <c r="BV3446" s="722"/>
      <c r="BW3446" s="722"/>
      <c r="BX3446" s="722"/>
      <c r="BY3446" s="722"/>
      <c r="BZ3446" s="722"/>
      <c r="CA3446" s="722"/>
      <c r="CB3446" s="722"/>
      <c r="CC3446" s="722"/>
      <c r="CD3446" s="722"/>
      <c r="CE3446" s="722"/>
      <c r="CF3446" s="722"/>
      <c r="CG3446" s="722"/>
      <c r="CH3446" s="722"/>
      <c r="CI3446" s="722"/>
      <c r="CJ3446" s="722"/>
      <c r="CK3446" s="722"/>
      <c r="CL3446" s="722"/>
      <c r="CM3446" s="722"/>
      <c r="CN3446" s="722"/>
      <c r="CO3446" s="722"/>
      <c r="CP3446" s="722"/>
      <c r="CQ3446" s="722"/>
      <c r="CR3446" s="722"/>
      <c r="CS3446" s="722"/>
    </row>
    <row r="3447" spans="1:97" s="1376" customFormat="1">
      <c r="A3447" s="722"/>
      <c r="B3447" s="722"/>
      <c r="C3447" s="722"/>
      <c r="D3447" s="722"/>
      <c r="E3447" s="722"/>
      <c r="F3447" s="757"/>
      <c r="G3447" s="757"/>
      <c r="H3447" s="757"/>
      <c r="I3447" s="757"/>
      <c r="J3447" s="757"/>
      <c r="K3447" s="758"/>
      <c r="L3447" s="758"/>
      <c r="M3447" s="722"/>
      <c r="N3447" s="736"/>
      <c r="O3447" s="736"/>
      <c r="P3447" s="736"/>
      <c r="Q3447" s="736"/>
      <c r="R3447" s="736"/>
      <c r="S3447" s="736"/>
      <c r="T3447" s="736"/>
      <c r="U3447" s="736"/>
      <c r="BA3447" s="722"/>
      <c r="BB3447" s="722"/>
      <c r="BC3447" s="722"/>
      <c r="BD3447" s="722"/>
      <c r="BE3447" s="722"/>
      <c r="BF3447" s="722"/>
      <c r="BG3447" s="722"/>
      <c r="BH3447" s="722"/>
      <c r="BI3447" s="722"/>
      <c r="BJ3447" s="722"/>
      <c r="BK3447" s="722"/>
      <c r="BL3447" s="722"/>
      <c r="BM3447" s="722"/>
      <c r="BN3447" s="722"/>
      <c r="BO3447" s="722"/>
      <c r="BP3447" s="722"/>
      <c r="BQ3447" s="722"/>
      <c r="BR3447" s="722"/>
      <c r="BS3447" s="722"/>
      <c r="BT3447" s="722"/>
      <c r="BU3447" s="722"/>
      <c r="BV3447" s="722"/>
      <c r="BW3447" s="722"/>
      <c r="BX3447" s="722"/>
      <c r="BY3447" s="722"/>
      <c r="BZ3447" s="722"/>
      <c r="CA3447" s="722"/>
      <c r="CB3447" s="722"/>
      <c r="CC3447" s="722"/>
      <c r="CD3447" s="722"/>
      <c r="CE3447" s="722"/>
      <c r="CF3447" s="722"/>
      <c r="CG3447" s="722"/>
      <c r="CH3447" s="722"/>
      <c r="CI3447" s="722"/>
      <c r="CJ3447" s="722"/>
      <c r="CK3447" s="722"/>
      <c r="CL3447" s="722"/>
      <c r="CM3447" s="722"/>
      <c r="CN3447" s="722"/>
      <c r="CO3447" s="722"/>
      <c r="CP3447" s="722"/>
      <c r="CQ3447" s="722"/>
      <c r="CR3447" s="722"/>
      <c r="CS3447" s="722"/>
    </row>
    <row r="3448" spans="1:97" s="1376" customFormat="1">
      <c r="A3448" s="722"/>
      <c r="B3448" s="722"/>
      <c r="C3448" s="722"/>
      <c r="D3448" s="722"/>
      <c r="E3448" s="722"/>
      <c r="F3448" s="757"/>
      <c r="G3448" s="757"/>
      <c r="H3448" s="757"/>
      <c r="I3448" s="757"/>
      <c r="J3448" s="757"/>
      <c r="K3448" s="758"/>
      <c r="L3448" s="758"/>
      <c r="M3448" s="722"/>
      <c r="N3448" s="736"/>
      <c r="O3448" s="736"/>
      <c r="P3448" s="736"/>
      <c r="Q3448" s="736"/>
      <c r="R3448" s="736"/>
      <c r="S3448" s="736"/>
      <c r="T3448" s="736"/>
      <c r="U3448" s="736"/>
      <c r="BA3448" s="722"/>
      <c r="BB3448" s="722"/>
      <c r="BC3448" s="722"/>
      <c r="BD3448" s="722"/>
      <c r="BE3448" s="722"/>
      <c r="BF3448" s="722"/>
      <c r="BG3448" s="722"/>
      <c r="BH3448" s="722"/>
      <c r="BI3448" s="722"/>
      <c r="BJ3448" s="722"/>
      <c r="BK3448" s="722"/>
      <c r="BL3448" s="722"/>
      <c r="BM3448" s="722"/>
      <c r="BN3448" s="722"/>
      <c r="BO3448" s="722"/>
      <c r="BP3448" s="722"/>
      <c r="BQ3448" s="722"/>
      <c r="BR3448" s="722"/>
      <c r="BS3448" s="722"/>
      <c r="BT3448" s="722"/>
      <c r="BU3448" s="722"/>
      <c r="BV3448" s="722"/>
      <c r="BW3448" s="722"/>
      <c r="BX3448" s="722"/>
      <c r="BY3448" s="722"/>
      <c r="BZ3448" s="722"/>
      <c r="CA3448" s="722"/>
      <c r="CB3448" s="722"/>
      <c r="CC3448" s="722"/>
      <c r="CD3448" s="722"/>
      <c r="CE3448" s="722"/>
      <c r="CF3448" s="722"/>
      <c r="CG3448" s="722"/>
      <c r="CH3448" s="722"/>
      <c r="CI3448" s="722"/>
      <c r="CJ3448" s="722"/>
      <c r="CK3448" s="722"/>
      <c r="CL3448" s="722"/>
      <c r="CM3448" s="722"/>
      <c r="CN3448" s="722"/>
      <c r="CO3448" s="722"/>
      <c r="CP3448" s="722"/>
      <c r="CQ3448" s="722"/>
      <c r="CR3448" s="722"/>
      <c r="CS3448" s="722"/>
    </row>
    <row r="3449" spans="1:97" s="1376" customFormat="1">
      <c r="A3449" s="722"/>
      <c r="B3449" s="722"/>
      <c r="C3449" s="722"/>
      <c r="D3449" s="722"/>
      <c r="E3449" s="722"/>
      <c r="F3449" s="757"/>
      <c r="G3449" s="757"/>
      <c r="H3449" s="757"/>
      <c r="I3449" s="757"/>
      <c r="J3449" s="757"/>
      <c r="K3449" s="758"/>
      <c r="L3449" s="758"/>
      <c r="M3449" s="722"/>
      <c r="N3449" s="736"/>
      <c r="O3449" s="736"/>
      <c r="P3449" s="736"/>
      <c r="Q3449" s="736"/>
      <c r="R3449" s="736"/>
      <c r="S3449" s="736"/>
      <c r="T3449" s="736"/>
      <c r="U3449" s="736"/>
      <c r="BA3449" s="722"/>
      <c r="BB3449" s="722"/>
      <c r="BC3449" s="722"/>
      <c r="BD3449" s="722"/>
      <c r="BE3449" s="722"/>
      <c r="BF3449" s="722"/>
      <c r="BG3449" s="722"/>
      <c r="BH3449" s="722"/>
      <c r="BI3449" s="722"/>
      <c r="BJ3449" s="722"/>
      <c r="BK3449" s="722"/>
      <c r="BL3449" s="722"/>
      <c r="BM3449" s="722"/>
      <c r="BN3449" s="722"/>
      <c r="BO3449" s="722"/>
      <c r="BP3449" s="722"/>
      <c r="BQ3449" s="722"/>
      <c r="BR3449" s="722"/>
      <c r="BS3449" s="722"/>
      <c r="BT3449" s="722"/>
      <c r="BU3449" s="722"/>
      <c r="BV3449" s="722"/>
      <c r="BW3449" s="722"/>
      <c r="BX3449" s="722"/>
      <c r="BY3449" s="722"/>
      <c r="BZ3449" s="722"/>
      <c r="CA3449" s="722"/>
      <c r="CB3449" s="722"/>
      <c r="CC3449" s="722"/>
      <c r="CD3449" s="722"/>
      <c r="CE3449" s="722"/>
      <c r="CF3449" s="722"/>
      <c r="CG3449" s="722"/>
      <c r="CH3449" s="722"/>
      <c r="CI3449" s="722"/>
      <c r="CJ3449" s="722"/>
      <c r="CK3449" s="722"/>
      <c r="CL3449" s="722"/>
      <c r="CM3449" s="722"/>
      <c r="CN3449" s="722"/>
      <c r="CO3449" s="722"/>
      <c r="CP3449" s="722"/>
      <c r="CQ3449" s="722"/>
      <c r="CR3449" s="722"/>
      <c r="CS3449" s="722"/>
    </row>
    <row r="3450" spans="1:97" s="1376" customFormat="1">
      <c r="A3450" s="722"/>
      <c r="B3450" s="722"/>
      <c r="C3450" s="722"/>
      <c r="D3450" s="722"/>
      <c r="E3450" s="722"/>
      <c r="F3450" s="757"/>
      <c r="G3450" s="757"/>
      <c r="H3450" s="757"/>
      <c r="I3450" s="757"/>
      <c r="J3450" s="757"/>
      <c r="K3450" s="758"/>
      <c r="L3450" s="758"/>
      <c r="M3450" s="722"/>
      <c r="N3450" s="736"/>
      <c r="O3450" s="736"/>
      <c r="P3450" s="736"/>
      <c r="Q3450" s="736"/>
      <c r="R3450" s="736"/>
      <c r="S3450" s="736"/>
      <c r="T3450" s="736"/>
      <c r="U3450" s="736"/>
      <c r="BA3450" s="722"/>
      <c r="BB3450" s="722"/>
      <c r="BC3450" s="722"/>
      <c r="BD3450" s="722"/>
      <c r="BE3450" s="722"/>
      <c r="BF3450" s="722"/>
      <c r="BG3450" s="722"/>
      <c r="BH3450" s="722"/>
      <c r="BI3450" s="722"/>
      <c r="BJ3450" s="722"/>
      <c r="BK3450" s="722"/>
      <c r="BL3450" s="722"/>
      <c r="BM3450" s="722"/>
      <c r="BN3450" s="722"/>
      <c r="BO3450" s="722"/>
      <c r="BP3450" s="722"/>
      <c r="BQ3450" s="722"/>
      <c r="BR3450" s="722"/>
      <c r="BS3450" s="722"/>
      <c r="BT3450" s="722"/>
      <c r="BU3450" s="722"/>
      <c r="BV3450" s="722"/>
      <c r="BW3450" s="722"/>
      <c r="BX3450" s="722"/>
      <c r="BY3450" s="722"/>
      <c r="BZ3450" s="722"/>
      <c r="CA3450" s="722"/>
      <c r="CB3450" s="722"/>
      <c r="CC3450" s="722"/>
      <c r="CD3450" s="722"/>
      <c r="CE3450" s="722"/>
      <c r="CF3450" s="722"/>
      <c r="CG3450" s="722"/>
      <c r="CH3450" s="722"/>
      <c r="CI3450" s="722"/>
      <c r="CJ3450" s="722"/>
      <c r="CK3450" s="722"/>
      <c r="CL3450" s="722"/>
      <c r="CM3450" s="722"/>
      <c r="CN3450" s="722"/>
      <c r="CO3450" s="722"/>
      <c r="CP3450" s="722"/>
      <c r="CQ3450" s="722"/>
      <c r="CR3450" s="722"/>
      <c r="CS3450" s="722"/>
    </row>
    <row r="3451" spans="1:97" s="1376" customFormat="1">
      <c r="A3451" s="722"/>
      <c r="B3451" s="722"/>
      <c r="C3451" s="722"/>
      <c r="D3451" s="722"/>
      <c r="E3451" s="722"/>
      <c r="F3451" s="757"/>
      <c r="G3451" s="757"/>
      <c r="H3451" s="757"/>
      <c r="I3451" s="757"/>
      <c r="J3451" s="757"/>
      <c r="K3451" s="758"/>
      <c r="L3451" s="758"/>
      <c r="M3451" s="722"/>
      <c r="N3451" s="736"/>
      <c r="O3451" s="736"/>
      <c r="P3451" s="736"/>
      <c r="Q3451" s="736"/>
      <c r="R3451" s="736"/>
      <c r="S3451" s="736"/>
      <c r="T3451" s="736"/>
      <c r="U3451" s="736"/>
      <c r="BA3451" s="722"/>
      <c r="BB3451" s="722"/>
      <c r="BC3451" s="722"/>
      <c r="BD3451" s="722"/>
      <c r="BE3451" s="722"/>
      <c r="BF3451" s="722"/>
      <c r="BG3451" s="722"/>
      <c r="BH3451" s="722"/>
      <c r="BI3451" s="722"/>
      <c r="BJ3451" s="722"/>
      <c r="BK3451" s="722"/>
      <c r="BL3451" s="722"/>
      <c r="BM3451" s="722"/>
      <c r="BN3451" s="722"/>
      <c r="BO3451" s="722"/>
      <c r="BP3451" s="722"/>
      <c r="BQ3451" s="722"/>
      <c r="BR3451" s="722"/>
      <c r="BS3451" s="722"/>
      <c r="BT3451" s="722"/>
      <c r="BU3451" s="722"/>
      <c r="BV3451" s="722"/>
      <c r="BW3451" s="722"/>
      <c r="BX3451" s="722"/>
      <c r="BY3451" s="722"/>
      <c r="BZ3451" s="722"/>
      <c r="CA3451" s="722"/>
      <c r="CB3451" s="722"/>
      <c r="CC3451" s="722"/>
      <c r="CD3451" s="722"/>
      <c r="CE3451" s="722"/>
      <c r="CF3451" s="722"/>
      <c r="CG3451" s="722"/>
      <c r="CH3451" s="722"/>
      <c r="CI3451" s="722"/>
      <c r="CJ3451" s="722"/>
      <c r="CK3451" s="722"/>
      <c r="CL3451" s="722"/>
      <c r="CM3451" s="722"/>
      <c r="CN3451" s="722"/>
      <c r="CO3451" s="722"/>
      <c r="CP3451" s="722"/>
      <c r="CQ3451" s="722"/>
      <c r="CR3451" s="722"/>
      <c r="CS3451" s="722"/>
    </row>
    <row r="3452" spans="1:97" s="1376" customFormat="1">
      <c r="A3452" s="722"/>
      <c r="B3452" s="722"/>
      <c r="C3452" s="722"/>
      <c r="D3452" s="722"/>
      <c r="E3452" s="722"/>
      <c r="F3452" s="757"/>
      <c r="G3452" s="757"/>
      <c r="H3452" s="757"/>
      <c r="I3452" s="757"/>
      <c r="J3452" s="757"/>
      <c r="K3452" s="758"/>
      <c r="L3452" s="758"/>
      <c r="M3452" s="722"/>
      <c r="N3452" s="736"/>
      <c r="O3452" s="736"/>
      <c r="P3452" s="736"/>
      <c r="Q3452" s="736"/>
      <c r="R3452" s="736"/>
      <c r="S3452" s="736"/>
      <c r="T3452" s="736"/>
      <c r="U3452" s="736"/>
      <c r="BA3452" s="722"/>
      <c r="BB3452" s="722"/>
      <c r="BC3452" s="722"/>
      <c r="BD3452" s="722"/>
      <c r="BE3452" s="722"/>
      <c r="BF3452" s="722"/>
      <c r="BG3452" s="722"/>
      <c r="BH3452" s="722"/>
      <c r="BI3452" s="722"/>
      <c r="BJ3452" s="722"/>
      <c r="BK3452" s="722"/>
      <c r="BL3452" s="722"/>
      <c r="BM3452" s="722"/>
      <c r="BN3452" s="722"/>
      <c r="BO3452" s="722"/>
      <c r="BP3452" s="722"/>
      <c r="BQ3452" s="722"/>
      <c r="BR3452" s="722"/>
      <c r="BS3452" s="722"/>
      <c r="BT3452" s="722"/>
      <c r="BU3452" s="722"/>
      <c r="BV3452" s="722"/>
      <c r="BW3452" s="722"/>
      <c r="BX3452" s="722"/>
      <c r="BY3452" s="722"/>
      <c r="BZ3452" s="722"/>
      <c r="CA3452" s="722"/>
      <c r="CB3452" s="722"/>
      <c r="CC3452" s="722"/>
      <c r="CD3452" s="722"/>
      <c r="CE3452" s="722"/>
      <c r="CF3452" s="722"/>
      <c r="CG3452" s="722"/>
      <c r="CH3452" s="722"/>
      <c r="CI3452" s="722"/>
      <c r="CJ3452" s="722"/>
      <c r="CK3452" s="722"/>
      <c r="CL3452" s="722"/>
      <c r="CM3452" s="722"/>
      <c r="CN3452" s="722"/>
      <c r="CO3452" s="722"/>
      <c r="CP3452" s="722"/>
      <c r="CQ3452" s="722"/>
      <c r="CR3452" s="722"/>
      <c r="CS3452" s="722"/>
    </row>
    <row r="3453" spans="1:97" s="1376" customFormat="1">
      <c r="A3453" s="722"/>
      <c r="B3453" s="722"/>
      <c r="C3453" s="722"/>
      <c r="D3453" s="722"/>
      <c r="E3453" s="722"/>
      <c r="F3453" s="757"/>
      <c r="G3453" s="757"/>
      <c r="H3453" s="757"/>
      <c r="I3453" s="757"/>
      <c r="J3453" s="757"/>
      <c r="K3453" s="758"/>
      <c r="L3453" s="758"/>
      <c r="M3453" s="722"/>
      <c r="N3453" s="736"/>
      <c r="O3453" s="736"/>
      <c r="P3453" s="736"/>
      <c r="Q3453" s="736"/>
      <c r="R3453" s="736"/>
      <c r="S3453" s="736"/>
      <c r="T3453" s="736"/>
      <c r="U3453" s="736"/>
      <c r="BA3453" s="722"/>
      <c r="BB3453" s="722"/>
      <c r="BC3453" s="722"/>
      <c r="BD3453" s="722"/>
      <c r="BE3453" s="722"/>
      <c r="BF3453" s="722"/>
      <c r="BG3453" s="722"/>
      <c r="BH3453" s="722"/>
      <c r="BI3453" s="722"/>
      <c r="BJ3453" s="722"/>
      <c r="BK3453" s="722"/>
      <c r="BL3453" s="722"/>
      <c r="BM3453" s="722"/>
      <c r="BN3453" s="722"/>
      <c r="BO3453" s="722"/>
      <c r="BP3453" s="722"/>
      <c r="BQ3453" s="722"/>
      <c r="BR3453" s="722"/>
      <c r="BS3453" s="722"/>
      <c r="BT3453" s="722"/>
      <c r="BU3453" s="722"/>
      <c r="BV3453" s="722"/>
      <c r="BW3453" s="722"/>
      <c r="BX3453" s="722"/>
      <c r="BY3453" s="722"/>
      <c r="BZ3453" s="722"/>
      <c r="CA3453" s="722"/>
      <c r="CB3453" s="722"/>
      <c r="CC3453" s="722"/>
      <c r="CD3453" s="722"/>
      <c r="CE3453" s="722"/>
      <c r="CF3453" s="722"/>
      <c r="CG3453" s="722"/>
      <c r="CH3453" s="722"/>
      <c r="CI3453" s="722"/>
      <c r="CJ3453" s="722"/>
      <c r="CK3453" s="722"/>
      <c r="CL3453" s="722"/>
      <c r="CM3453" s="722"/>
      <c r="CN3453" s="722"/>
      <c r="CO3453" s="722"/>
      <c r="CP3453" s="722"/>
      <c r="CQ3453" s="722"/>
      <c r="CR3453" s="722"/>
      <c r="CS3453" s="722"/>
    </row>
    <row r="3454" spans="1:97" s="1376" customFormat="1">
      <c r="A3454" s="722"/>
      <c r="B3454" s="722"/>
      <c r="C3454" s="722"/>
      <c r="D3454" s="722"/>
      <c r="E3454" s="722"/>
      <c r="F3454" s="757"/>
      <c r="G3454" s="757"/>
      <c r="H3454" s="757"/>
      <c r="I3454" s="757"/>
      <c r="J3454" s="757"/>
      <c r="K3454" s="758"/>
      <c r="L3454" s="758"/>
      <c r="M3454" s="722"/>
      <c r="N3454" s="736"/>
      <c r="O3454" s="736"/>
      <c r="P3454" s="736"/>
      <c r="Q3454" s="736"/>
      <c r="R3454" s="736"/>
      <c r="S3454" s="736"/>
      <c r="T3454" s="736"/>
      <c r="U3454" s="736"/>
      <c r="BA3454" s="722"/>
      <c r="BB3454" s="722"/>
      <c r="BC3454" s="722"/>
      <c r="BD3454" s="722"/>
      <c r="BE3454" s="722"/>
      <c r="BF3454" s="722"/>
      <c r="BG3454" s="722"/>
      <c r="BH3454" s="722"/>
      <c r="BI3454" s="722"/>
      <c r="BJ3454" s="722"/>
      <c r="BK3454" s="722"/>
      <c r="BL3454" s="722"/>
      <c r="BM3454" s="722"/>
      <c r="BN3454" s="722"/>
      <c r="BO3454" s="722"/>
      <c r="BP3454" s="722"/>
      <c r="BQ3454" s="722"/>
      <c r="BR3454" s="722"/>
      <c r="BS3454" s="722"/>
      <c r="BT3454" s="722"/>
      <c r="BU3454" s="722"/>
      <c r="BV3454" s="722"/>
      <c r="BW3454" s="722"/>
      <c r="BX3454" s="722"/>
      <c r="BY3454" s="722"/>
      <c r="BZ3454" s="722"/>
      <c r="CA3454" s="722"/>
      <c r="CB3454" s="722"/>
      <c r="CC3454" s="722"/>
      <c r="CD3454" s="722"/>
      <c r="CE3454" s="722"/>
      <c r="CF3454" s="722"/>
      <c r="CG3454" s="722"/>
      <c r="CH3454" s="722"/>
      <c r="CI3454" s="722"/>
      <c r="CJ3454" s="722"/>
      <c r="CK3454" s="722"/>
      <c r="CL3454" s="722"/>
      <c r="CM3454" s="722"/>
      <c r="CN3454" s="722"/>
      <c r="CO3454" s="722"/>
      <c r="CP3454" s="722"/>
      <c r="CQ3454" s="722"/>
      <c r="CR3454" s="722"/>
      <c r="CS3454" s="722"/>
    </row>
    <row r="3455" spans="1:97" s="1376" customFormat="1">
      <c r="A3455" s="722"/>
      <c r="B3455" s="722"/>
      <c r="C3455" s="722"/>
      <c r="D3455" s="722"/>
      <c r="E3455" s="722"/>
      <c r="F3455" s="757"/>
      <c r="G3455" s="757"/>
      <c r="H3455" s="757"/>
      <c r="I3455" s="757"/>
      <c r="J3455" s="757"/>
      <c r="K3455" s="758"/>
      <c r="L3455" s="758"/>
      <c r="M3455" s="722"/>
      <c r="N3455" s="736"/>
      <c r="O3455" s="736"/>
      <c r="P3455" s="736"/>
      <c r="Q3455" s="736"/>
      <c r="R3455" s="736"/>
      <c r="S3455" s="736"/>
      <c r="T3455" s="736"/>
      <c r="U3455" s="736"/>
      <c r="BA3455" s="722"/>
      <c r="BB3455" s="722"/>
      <c r="BC3455" s="722"/>
      <c r="BD3455" s="722"/>
      <c r="BE3455" s="722"/>
      <c r="BF3455" s="722"/>
      <c r="BG3455" s="722"/>
      <c r="BH3455" s="722"/>
      <c r="BI3455" s="722"/>
      <c r="BJ3455" s="722"/>
      <c r="BK3455" s="722"/>
      <c r="BL3455" s="722"/>
      <c r="BM3455" s="722"/>
      <c r="BN3455" s="722"/>
      <c r="BO3455" s="722"/>
      <c r="BP3455" s="722"/>
      <c r="BQ3455" s="722"/>
      <c r="BR3455" s="722"/>
      <c r="BS3455" s="722"/>
      <c r="BT3455" s="722"/>
      <c r="BU3455" s="722"/>
      <c r="BV3455" s="722"/>
      <c r="BW3455" s="722"/>
      <c r="BX3455" s="722"/>
      <c r="BY3455" s="722"/>
      <c r="BZ3455" s="722"/>
      <c r="CA3455" s="722"/>
      <c r="CB3455" s="722"/>
      <c r="CC3455" s="722"/>
      <c r="CD3455" s="722"/>
      <c r="CE3455" s="722"/>
      <c r="CF3455" s="722"/>
      <c r="CG3455" s="722"/>
      <c r="CH3455" s="722"/>
      <c r="CI3455" s="722"/>
      <c r="CJ3455" s="722"/>
      <c r="CK3455" s="722"/>
      <c r="CL3455" s="722"/>
      <c r="CM3455" s="722"/>
      <c r="CN3455" s="722"/>
      <c r="CO3455" s="722"/>
      <c r="CP3455" s="722"/>
      <c r="CQ3455" s="722"/>
      <c r="CR3455" s="722"/>
      <c r="CS3455" s="722"/>
    </row>
    <row r="3456" spans="1:97" s="1376" customFormat="1">
      <c r="A3456" s="722"/>
      <c r="B3456" s="722"/>
      <c r="C3456" s="722"/>
      <c r="D3456" s="722"/>
      <c r="E3456" s="722"/>
      <c r="F3456" s="757"/>
      <c r="G3456" s="757"/>
      <c r="H3456" s="757"/>
      <c r="I3456" s="757"/>
      <c r="J3456" s="757"/>
      <c r="K3456" s="758"/>
      <c r="L3456" s="758"/>
      <c r="M3456" s="722"/>
      <c r="N3456" s="736"/>
      <c r="O3456" s="736"/>
      <c r="P3456" s="736"/>
      <c r="Q3456" s="736"/>
      <c r="R3456" s="736"/>
      <c r="S3456" s="736"/>
      <c r="T3456" s="736"/>
      <c r="U3456" s="736"/>
      <c r="BA3456" s="722"/>
      <c r="BB3456" s="722"/>
      <c r="BC3456" s="722"/>
      <c r="BD3456" s="722"/>
      <c r="BE3456" s="722"/>
      <c r="BF3456" s="722"/>
      <c r="BG3456" s="722"/>
      <c r="BH3456" s="722"/>
      <c r="BI3456" s="722"/>
      <c r="BJ3456" s="722"/>
      <c r="BK3456" s="722"/>
      <c r="BL3456" s="722"/>
      <c r="BM3456" s="722"/>
      <c r="BN3456" s="722"/>
      <c r="BO3456" s="722"/>
      <c r="BP3456" s="722"/>
      <c r="BQ3456" s="722"/>
      <c r="BR3456" s="722"/>
      <c r="BS3456" s="722"/>
      <c r="BT3456" s="722"/>
      <c r="BU3456" s="722"/>
      <c r="BV3456" s="722"/>
      <c r="BW3456" s="722"/>
      <c r="BX3456" s="722"/>
      <c r="BY3456" s="722"/>
      <c r="BZ3456" s="722"/>
      <c r="CA3456" s="722"/>
      <c r="CB3456" s="722"/>
      <c r="CC3456" s="722"/>
      <c r="CD3456" s="722"/>
      <c r="CE3456" s="722"/>
      <c r="CF3456" s="722"/>
      <c r="CG3456" s="722"/>
      <c r="CH3456" s="722"/>
      <c r="CI3456" s="722"/>
      <c r="CJ3456" s="722"/>
      <c r="CK3456" s="722"/>
      <c r="CL3456" s="722"/>
      <c r="CM3456" s="722"/>
      <c r="CN3456" s="722"/>
      <c r="CO3456" s="722"/>
      <c r="CP3456" s="722"/>
      <c r="CQ3456" s="722"/>
      <c r="CR3456" s="722"/>
      <c r="CS3456" s="722"/>
    </row>
    <row r="3457" spans="1:97" s="1376" customFormat="1">
      <c r="A3457" s="722"/>
      <c r="B3457" s="722"/>
      <c r="C3457" s="722"/>
      <c r="D3457" s="722"/>
      <c r="E3457" s="722"/>
      <c r="F3457" s="757"/>
      <c r="G3457" s="757"/>
      <c r="H3457" s="757"/>
      <c r="I3457" s="757"/>
      <c r="J3457" s="757"/>
      <c r="K3457" s="758"/>
      <c r="L3457" s="758"/>
      <c r="M3457" s="722"/>
      <c r="N3457" s="736"/>
      <c r="O3457" s="736"/>
      <c r="P3457" s="736"/>
      <c r="Q3457" s="736"/>
      <c r="R3457" s="736"/>
      <c r="S3457" s="736"/>
      <c r="T3457" s="736"/>
      <c r="U3457" s="736"/>
      <c r="BA3457" s="722"/>
      <c r="BB3457" s="722"/>
      <c r="BC3457" s="722"/>
      <c r="BD3457" s="722"/>
      <c r="BE3457" s="722"/>
      <c r="BF3457" s="722"/>
      <c r="BG3457" s="722"/>
      <c r="BH3457" s="722"/>
      <c r="BI3457" s="722"/>
      <c r="BJ3457" s="722"/>
      <c r="BK3457" s="722"/>
      <c r="BL3457" s="722"/>
      <c r="BM3457" s="722"/>
      <c r="BN3457" s="722"/>
      <c r="BO3457" s="722"/>
      <c r="BP3457" s="722"/>
      <c r="BQ3457" s="722"/>
      <c r="BR3457" s="722"/>
      <c r="BS3457" s="722"/>
      <c r="BT3457" s="722"/>
      <c r="BU3457" s="722"/>
      <c r="BV3457" s="722"/>
      <c r="BW3457" s="722"/>
      <c r="BX3457" s="722"/>
      <c r="BY3457" s="722"/>
      <c r="BZ3457" s="722"/>
      <c r="CA3457" s="722"/>
      <c r="CB3457" s="722"/>
      <c r="CC3457" s="722"/>
      <c r="CD3457" s="722"/>
      <c r="CE3457" s="722"/>
      <c r="CF3457" s="722"/>
      <c r="CG3457" s="722"/>
      <c r="CH3457" s="722"/>
      <c r="CI3457" s="722"/>
      <c r="CJ3457" s="722"/>
      <c r="CK3457" s="722"/>
      <c r="CL3457" s="722"/>
      <c r="CM3457" s="722"/>
      <c r="CN3457" s="722"/>
      <c r="CO3457" s="722"/>
      <c r="CP3457" s="722"/>
      <c r="CQ3457" s="722"/>
      <c r="CR3457" s="722"/>
      <c r="CS3457" s="722"/>
    </row>
    <row r="3458" spans="1:97" s="1376" customFormat="1">
      <c r="A3458" s="722"/>
      <c r="B3458" s="722"/>
      <c r="C3458" s="722"/>
      <c r="D3458" s="722"/>
      <c r="E3458" s="722"/>
      <c r="F3458" s="757"/>
      <c r="G3458" s="757"/>
      <c r="H3458" s="757"/>
      <c r="I3458" s="757"/>
      <c r="J3458" s="757"/>
      <c r="K3458" s="758"/>
      <c r="L3458" s="758"/>
      <c r="M3458" s="722"/>
      <c r="N3458" s="736"/>
      <c r="O3458" s="736"/>
      <c r="P3458" s="736"/>
      <c r="Q3458" s="736"/>
      <c r="R3458" s="736"/>
      <c r="S3458" s="736"/>
      <c r="T3458" s="736"/>
      <c r="U3458" s="736"/>
      <c r="BA3458" s="722"/>
      <c r="BB3458" s="722"/>
      <c r="BC3458" s="722"/>
      <c r="BD3458" s="722"/>
      <c r="BE3458" s="722"/>
      <c r="BF3458" s="722"/>
      <c r="BG3458" s="722"/>
      <c r="BH3458" s="722"/>
      <c r="BI3458" s="722"/>
      <c r="BJ3458" s="722"/>
      <c r="BK3458" s="722"/>
      <c r="BL3458" s="722"/>
      <c r="BM3458" s="722"/>
      <c r="BN3458" s="722"/>
      <c r="BO3458" s="722"/>
      <c r="BP3458" s="722"/>
      <c r="BQ3458" s="722"/>
      <c r="BR3458" s="722"/>
      <c r="BS3458" s="722"/>
      <c r="BT3458" s="722"/>
      <c r="BU3458" s="722"/>
      <c r="BV3458" s="722"/>
      <c r="BW3458" s="722"/>
      <c r="BX3458" s="722"/>
      <c r="BY3458" s="722"/>
      <c r="BZ3458" s="722"/>
      <c r="CA3458" s="722"/>
      <c r="CB3458" s="722"/>
      <c r="CC3458" s="722"/>
      <c r="CD3458" s="722"/>
      <c r="CE3458" s="722"/>
      <c r="CF3458" s="722"/>
      <c r="CG3458" s="722"/>
      <c r="CH3458" s="722"/>
      <c r="CI3458" s="722"/>
      <c r="CJ3458" s="722"/>
      <c r="CK3458" s="722"/>
      <c r="CL3458" s="722"/>
      <c r="CM3458" s="722"/>
      <c r="CN3458" s="722"/>
      <c r="CO3458" s="722"/>
      <c r="CP3458" s="722"/>
      <c r="CQ3458" s="722"/>
      <c r="CR3458" s="722"/>
      <c r="CS3458" s="722"/>
    </row>
    <row r="3459" spans="1:97" s="1376" customFormat="1">
      <c r="A3459" s="722"/>
      <c r="B3459" s="722"/>
      <c r="C3459" s="722"/>
      <c r="D3459" s="722"/>
      <c r="E3459" s="722"/>
      <c r="F3459" s="757"/>
      <c r="G3459" s="757"/>
      <c r="H3459" s="757"/>
      <c r="I3459" s="757"/>
      <c r="J3459" s="757"/>
      <c r="K3459" s="758"/>
      <c r="L3459" s="758"/>
      <c r="M3459" s="722"/>
      <c r="N3459" s="736"/>
      <c r="O3459" s="736"/>
      <c r="P3459" s="736"/>
      <c r="Q3459" s="736"/>
      <c r="R3459" s="736"/>
      <c r="S3459" s="736"/>
      <c r="T3459" s="736"/>
      <c r="U3459" s="736"/>
      <c r="BA3459" s="722"/>
      <c r="BB3459" s="722"/>
      <c r="BC3459" s="722"/>
      <c r="BD3459" s="722"/>
      <c r="BE3459" s="722"/>
      <c r="BF3459" s="722"/>
      <c r="BG3459" s="722"/>
      <c r="BH3459" s="722"/>
      <c r="BI3459" s="722"/>
      <c r="BJ3459" s="722"/>
      <c r="BK3459" s="722"/>
      <c r="BL3459" s="722"/>
      <c r="BM3459" s="722"/>
      <c r="BN3459" s="722"/>
      <c r="BO3459" s="722"/>
      <c r="BP3459" s="722"/>
      <c r="BQ3459" s="722"/>
      <c r="BR3459" s="722"/>
      <c r="BS3459" s="722"/>
      <c r="BT3459" s="722"/>
      <c r="BU3459" s="722"/>
      <c r="BV3459" s="722"/>
      <c r="BW3459" s="722"/>
      <c r="BX3459" s="722"/>
      <c r="BY3459" s="722"/>
      <c r="BZ3459" s="722"/>
      <c r="CA3459" s="722"/>
      <c r="CB3459" s="722"/>
      <c r="CC3459" s="722"/>
      <c r="CD3459" s="722"/>
      <c r="CE3459" s="722"/>
      <c r="CF3459" s="722"/>
      <c r="CG3459" s="722"/>
      <c r="CH3459" s="722"/>
      <c r="CI3459" s="722"/>
      <c r="CJ3459" s="722"/>
      <c r="CK3459" s="722"/>
      <c r="CL3459" s="722"/>
      <c r="CM3459" s="722"/>
      <c r="CN3459" s="722"/>
      <c r="CO3459" s="722"/>
      <c r="CP3459" s="722"/>
      <c r="CQ3459" s="722"/>
      <c r="CR3459" s="722"/>
      <c r="CS3459" s="722"/>
    </row>
    <row r="3460" spans="1:97" s="1376" customFormat="1">
      <c r="A3460" s="722"/>
      <c r="B3460" s="722"/>
      <c r="C3460" s="722"/>
      <c r="D3460" s="722"/>
      <c r="E3460" s="722"/>
      <c r="F3460" s="757"/>
      <c r="G3460" s="757"/>
      <c r="H3460" s="757"/>
      <c r="I3460" s="757"/>
      <c r="J3460" s="757"/>
      <c r="K3460" s="758"/>
      <c r="L3460" s="758"/>
      <c r="M3460" s="722"/>
      <c r="N3460" s="736"/>
      <c r="O3460" s="736"/>
      <c r="P3460" s="736"/>
      <c r="Q3460" s="736"/>
      <c r="R3460" s="736"/>
      <c r="S3460" s="736"/>
      <c r="T3460" s="736"/>
      <c r="U3460" s="736"/>
      <c r="BA3460" s="722"/>
      <c r="BB3460" s="722"/>
      <c r="BC3460" s="722"/>
      <c r="BD3460" s="722"/>
      <c r="BE3460" s="722"/>
      <c r="BF3460" s="722"/>
      <c r="BG3460" s="722"/>
      <c r="BH3460" s="722"/>
      <c r="BI3460" s="722"/>
      <c r="BJ3460" s="722"/>
      <c r="BK3460" s="722"/>
      <c r="BL3460" s="722"/>
      <c r="BM3460" s="722"/>
      <c r="BN3460" s="722"/>
      <c r="BO3460" s="722"/>
      <c r="BP3460" s="722"/>
      <c r="BQ3460" s="722"/>
      <c r="BR3460" s="722"/>
      <c r="BS3460" s="722"/>
      <c r="BT3460" s="722"/>
      <c r="BU3460" s="722"/>
      <c r="BV3460" s="722"/>
      <c r="BW3460" s="722"/>
      <c r="BX3460" s="722"/>
      <c r="BY3460" s="722"/>
      <c r="BZ3460" s="722"/>
      <c r="CA3460" s="722"/>
      <c r="CB3460" s="722"/>
      <c r="CC3460" s="722"/>
      <c r="CD3460" s="722"/>
      <c r="CE3460" s="722"/>
      <c r="CF3460" s="722"/>
      <c r="CG3460" s="722"/>
      <c r="CH3460" s="722"/>
      <c r="CI3460" s="722"/>
      <c r="CJ3460" s="722"/>
      <c r="CK3460" s="722"/>
      <c r="CL3460" s="722"/>
      <c r="CM3460" s="722"/>
      <c r="CN3460" s="722"/>
      <c r="CO3460" s="722"/>
      <c r="CP3460" s="722"/>
      <c r="CQ3460" s="722"/>
      <c r="CR3460" s="722"/>
      <c r="CS3460" s="722"/>
    </row>
    <row r="3461" spans="1:97" s="1376" customFormat="1">
      <c r="A3461" s="722"/>
      <c r="B3461" s="722"/>
      <c r="C3461" s="722"/>
      <c r="D3461" s="722"/>
      <c r="E3461" s="722"/>
      <c r="F3461" s="757"/>
      <c r="G3461" s="757"/>
      <c r="H3461" s="757"/>
      <c r="I3461" s="757"/>
      <c r="J3461" s="757"/>
      <c r="K3461" s="758"/>
      <c r="L3461" s="758"/>
      <c r="M3461" s="722"/>
      <c r="N3461" s="736"/>
      <c r="O3461" s="736"/>
      <c r="P3461" s="736"/>
      <c r="Q3461" s="736"/>
      <c r="R3461" s="736"/>
      <c r="S3461" s="736"/>
      <c r="T3461" s="736"/>
      <c r="U3461" s="736"/>
      <c r="BA3461" s="722"/>
      <c r="BB3461" s="722"/>
      <c r="BC3461" s="722"/>
      <c r="BD3461" s="722"/>
      <c r="BE3461" s="722"/>
      <c r="BF3461" s="722"/>
      <c r="BG3461" s="722"/>
      <c r="BH3461" s="722"/>
      <c r="BI3461" s="722"/>
      <c r="BJ3461" s="722"/>
      <c r="BK3461" s="722"/>
      <c r="BL3461" s="722"/>
      <c r="BM3461" s="722"/>
      <c r="BN3461" s="722"/>
      <c r="BO3461" s="722"/>
      <c r="BP3461" s="722"/>
      <c r="BQ3461" s="722"/>
      <c r="BR3461" s="722"/>
      <c r="BS3461" s="722"/>
      <c r="BT3461" s="722"/>
      <c r="BU3461" s="722"/>
      <c r="BV3461" s="722"/>
      <c r="BW3461" s="722"/>
      <c r="BX3461" s="722"/>
      <c r="BY3461" s="722"/>
      <c r="BZ3461" s="722"/>
      <c r="CA3461" s="722"/>
      <c r="CB3461" s="722"/>
      <c r="CC3461" s="722"/>
      <c r="CD3461" s="722"/>
      <c r="CE3461" s="722"/>
      <c r="CF3461" s="722"/>
      <c r="CG3461" s="722"/>
      <c r="CH3461" s="722"/>
      <c r="CI3461" s="722"/>
      <c r="CJ3461" s="722"/>
      <c r="CK3461" s="722"/>
      <c r="CL3461" s="722"/>
      <c r="CM3461" s="722"/>
      <c r="CN3461" s="722"/>
      <c r="CO3461" s="722"/>
      <c r="CP3461" s="722"/>
      <c r="CQ3461" s="722"/>
      <c r="CR3461" s="722"/>
      <c r="CS3461" s="722"/>
    </row>
    <row r="3462" spans="1:97" s="1376" customFormat="1">
      <c r="A3462" s="722"/>
      <c r="B3462" s="722"/>
      <c r="C3462" s="722"/>
      <c r="D3462" s="722"/>
      <c r="E3462" s="722"/>
      <c r="F3462" s="757"/>
      <c r="G3462" s="757"/>
      <c r="H3462" s="757"/>
      <c r="I3462" s="757"/>
      <c r="J3462" s="757"/>
      <c r="K3462" s="758"/>
      <c r="L3462" s="758"/>
      <c r="M3462" s="722"/>
      <c r="N3462" s="736"/>
      <c r="O3462" s="736"/>
      <c r="P3462" s="736"/>
      <c r="Q3462" s="736"/>
      <c r="R3462" s="736"/>
      <c r="S3462" s="736"/>
      <c r="T3462" s="736"/>
      <c r="U3462" s="736"/>
      <c r="BA3462" s="722"/>
      <c r="BB3462" s="722"/>
      <c r="BC3462" s="722"/>
      <c r="BD3462" s="722"/>
      <c r="BE3462" s="722"/>
      <c r="BF3462" s="722"/>
      <c r="BG3462" s="722"/>
      <c r="BH3462" s="722"/>
      <c r="BI3462" s="722"/>
      <c r="BJ3462" s="722"/>
      <c r="BK3462" s="722"/>
      <c r="BL3462" s="722"/>
      <c r="BM3462" s="722"/>
      <c r="BN3462" s="722"/>
      <c r="BO3462" s="722"/>
      <c r="BP3462" s="722"/>
      <c r="BQ3462" s="722"/>
      <c r="BR3462" s="722"/>
      <c r="BS3462" s="722"/>
      <c r="BT3462" s="722"/>
      <c r="BU3462" s="722"/>
      <c r="BV3462" s="722"/>
      <c r="BW3462" s="722"/>
      <c r="BX3462" s="722"/>
      <c r="BY3462" s="722"/>
      <c r="BZ3462" s="722"/>
      <c r="CA3462" s="722"/>
      <c r="CB3462" s="722"/>
      <c r="CC3462" s="722"/>
      <c r="CD3462" s="722"/>
      <c r="CE3462" s="722"/>
      <c r="CF3462" s="722"/>
      <c r="CG3462" s="722"/>
      <c r="CH3462" s="722"/>
      <c r="CI3462" s="722"/>
      <c r="CJ3462" s="722"/>
      <c r="CK3462" s="722"/>
      <c r="CL3462" s="722"/>
      <c r="CM3462" s="722"/>
      <c r="CN3462" s="722"/>
      <c r="CO3462" s="722"/>
      <c r="CP3462" s="722"/>
      <c r="CQ3462" s="722"/>
      <c r="CR3462" s="722"/>
      <c r="CS3462" s="722"/>
    </row>
    <row r="3463" spans="1:97" s="1376" customFormat="1">
      <c r="A3463" s="722"/>
      <c r="B3463" s="722"/>
      <c r="C3463" s="722"/>
      <c r="D3463" s="722"/>
      <c r="E3463" s="722"/>
      <c r="F3463" s="757"/>
      <c r="G3463" s="757"/>
      <c r="H3463" s="757"/>
      <c r="I3463" s="757"/>
      <c r="J3463" s="757"/>
      <c r="K3463" s="758"/>
      <c r="L3463" s="758"/>
      <c r="M3463" s="722"/>
      <c r="N3463" s="736"/>
      <c r="O3463" s="736"/>
      <c r="P3463" s="736"/>
      <c r="Q3463" s="736"/>
      <c r="R3463" s="736"/>
      <c r="S3463" s="736"/>
      <c r="T3463" s="736"/>
      <c r="U3463" s="736"/>
      <c r="BA3463" s="722"/>
      <c r="BB3463" s="722"/>
      <c r="BC3463" s="722"/>
      <c r="BD3463" s="722"/>
      <c r="BE3463" s="722"/>
      <c r="BF3463" s="722"/>
      <c r="BG3463" s="722"/>
      <c r="BH3463" s="722"/>
      <c r="BI3463" s="722"/>
      <c r="BJ3463" s="722"/>
      <c r="BK3463" s="722"/>
      <c r="BL3463" s="722"/>
      <c r="BM3463" s="722"/>
      <c r="BN3463" s="722"/>
      <c r="BO3463" s="722"/>
      <c r="BP3463" s="722"/>
      <c r="BQ3463" s="722"/>
      <c r="BR3463" s="722"/>
      <c r="BS3463" s="722"/>
      <c r="BT3463" s="722"/>
      <c r="BU3463" s="722"/>
      <c r="BV3463" s="722"/>
      <c r="BW3463" s="722"/>
      <c r="BX3463" s="722"/>
      <c r="BY3463" s="722"/>
      <c r="BZ3463" s="722"/>
      <c r="CA3463" s="722"/>
      <c r="CB3463" s="722"/>
      <c r="CC3463" s="722"/>
      <c r="CD3463" s="722"/>
      <c r="CE3463" s="722"/>
      <c r="CF3463" s="722"/>
      <c r="CG3463" s="722"/>
      <c r="CH3463" s="722"/>
      <c r="CI3463" s="722"/>
      <c r="CJ3463" s="722"/>
      <c r="CK3463" s="722"/>
      <c r="CL3463" s="722"/>
      <c r="CM3463" s="722"/>
      <c r="CN3463" s="722"/>
      <c r="CO3463" s="722"/>
      <c r="CP3463" s="722"/>
      <c r="CQ3463" s="722"/>
      <c r="CR3463" s="722"/>
      <c r="CS3463" s="722"/>
    </row>
    <row r="3464" spans="1:97" s="1376" customFormat="1">
      <c r="A3464" s="722"/>
      <c r="B3464" s="722"/>
      <c r="C3464" s="722"/>
      <c r="D3464" s="722"/>
      <c r="E3464" s="722"/>
      <c r="F3464" s="757"/>
      <c r="G3464" s="757"/>
      <c r="H3464" s="757"/>
      <c r="I3464" s="757"/>
      <c r="J3464" s="757"/>
      <c r="K3464" s="758"/>
      <c r="L3464" s="758"/>
      <c r="M3464" s="722"/>
      <c r="N3464" s="736"/>
      <c r="O3464" s="736"/>
      <c r="P3464" s="736"/>
      <c r="Q3464" s="736"/>
      <c r="R3464" s="736"/>
      <c r="S3464" s="736"/>
      <c r="T3464" s="736"/>
      <c r="U3464" s="736"/>
      <c r="BA3464" s="722"/>
      <c r="BB3464" s="722"/>
      <c r="BC3464" s="722"/>
      <c r="BD3464" s="722"/>
      <c r="BE3464" s="722"/>
      <c r="BF3464" s="722"/>
      <c r="BG3464" s="722"/>
      <c r="BH3464" s="722"/>
      <c r="BI3464" s="722"/>
      <c r="BJ3464" s="722"/>
      <c r="BK3464" s="722"/>
      <c r="BL3464" s="722"/>
      <c r="BM3464" s="722"/>
      <c r="BN3464" s="722"/>
      <c r="BO3464" s="722"/>
      <c r="BP3464" s="722"/>
      <c r="BQ3464" s="722"/>
      <c r="BR3464" s="722"/>
      <c r="BS3464" s="722"/>
      <c r="BT3464" s="722"/>
      <c r="BU3464" s="722"/>
      <c r="BV3464" s="722"/>
      <c r="BW3464" s="722"/>
      <c r="BX3464" s="722"/>
      <c r="BY3464" s="722"/>
      <c r="BZ3464" s="722"/>
      <c r="CA3464" s="722"/>
      <c r="CB3464" s="722"/>
      <c r="CC3464" s="722"/>
      <c r="CD3464" s="722"/>
      <c r="CE3464" s="722"/>
      <c r="CF3464" s="722"/>
      <c r="CG3464" s="722"/>
      <c r="CH3464" s="722"/>
      <c r="CI3464" s="722"/>
      <c r="CJ3464" s="722"/>
      <c r="CK3464" s="722"/>
      <c r="CL3464" s="722"/>
      <c r="CM3464" s="722"/>
      <c r="CN3464" s="722"/>
      <c r="CO3464" s="722"/>
      <c r="CP3464" s="722"/>
      <c r="CQ3464" s="722"/>
      <c r="CR3464" s="722"/>
      <c r="CS3464" s="722"/>
    </row>
    <row r="3465" spans="1:97" s="1376" customFormat="1">
      <c r="A3465" s="722"/>
      <c r="B3465" s="722"/>
      <c r="C3465" s="722"/>
      <c r="D3465" s="722"/>
      <c r="E3465" s="722"/>
      <c r="F3465" s="757"/>
      <c r="G3465" s="757"/>
      <c r="H3465" s="757"/>
      <c r="I3465" s="757"/>
      <c r="J3465" s="757"/>
      <c r="K3465" s="758"/>
      <c r="L3465" s="758"/>
      <c r="M3465" s="722"/>
      <c r="N3465" s="736"/>
      <c r="O3465" s="736"/>
      <c r="P3465" s="736"/>
      <c r="Q3465" s="736"/>
      <c r="R3465" s="736"/>
      <c r="S3465" s="736"/>
      <c r="T3465" s="736"/>
      <c r="U3465" s="736"/>
      <c r="BA3465" s="722"/>
      <c r="BB3465" s="722"/>
      <c r="BC3465" s="722"/>
      <c r="BD3465" s="722"/>
      <c r="BE3465" s="722"/>
      <c r="BF3465" s="722"/>
      <c r="BG3465" s="722"/>
      <c r="BH3465" s="722"/>
      <c r="BI3465" s="722"/>
      <c r="BJ3465" s="722"/>
      <c r="BK3465" s="722"/>
      <c r="BL3465" s="722"/>
      <c r="BM3465" s="722"/>
      <c r="BN3465" s="722"/>
      <c r="BO3465" s="722"/>
      <c r="BP3465" s="722"/>
      <c r="BQ3465" s="722"/>
      <c r="BR3465" s="722"/>
      <c r="BS3465" s="722"/>
      <c r="BT3465" s="722"/>
      <c r="BU3465" s="722"/>
      <c r="BV3465" s="722"/>
      <c r="BW3465" s="722"/>
      <c r="BX3465" s="722"/>
      <c r="BY3465" s="722"/>
      <c r="BZ3465" s="722"/>
      <c r="CA3465" s="722"/>
      <c r="CB3465" s="722"/>
      <c r="CC3465" s="722"/>
      <c r="CD3465" s="722"/>
      <c r="CE3465" s="722"/>
      <c r="CF3465" s="722"/>
      <c r="CG3465" s="722"/>
      <c r="CH3465" s="722"/>
      <c r="CI3465" s="722"/>
      <c r="CJ3465" s="722"/>
      <c r="CK3465" s="722"/>
      <c r="CL3465" s="722"/>
      <c r="CM3465" s="722"/>
      <c r="CN3465" s="722"/>
      <c r="CO3465" s="722"/>
      <c r="CP3465" s="722"/>
      <c r="CQ3465" s="722"/>
      <c r="CR3465" s="722"/>
      <c r="CS3465" s="722"/>
    </row>
    <row r="3466" spans="1:97" s="1376" customFormat="1">
      <c r="A3466" s="722"/>
      <c r="B3466" s="722"/>
      <c r="C3466" s="722"/>
      <c r="D3466" s="722"/>
      <c r="E3466" s="722"/>
      <c r="F3466" s="757"/>
      <c r="G3466" s="757"/>
      <c r="H3466" s="757"/>
      <c r="I3466" s="757"/>
      <c r="J3466" s="757"/>
      <c r="K3466" s="758"/>
      <c r="L3466" s="758"/>
      <c r="M3466" s="722"/>
      <c r="N3466" s="736"/>
      <c r="O3466" s="736"/>
      <c r="P3466" s="736"/>
      <c r="Q3466" s="736"/>
      <c r="R3466" s="736"/>
      <c r="S3466" s="736"/>
      <c r="T3466" s="736"/>
      <c r="U3466" s="736"/>
      <c r="BA3466" s="722"/>
      <c r="BB3466" s="722"/>
      <c r="BC3466" s="722"/>
      <c r="BD3466" s="722"/>
      <c r="BE3466" s="722"/>
      <c r="BF3466" s="722"/>
      <c r="BG3466" s="722"/>
      <c r="BH3466" s="722"/>
      <c r="BI3466" s="722"/>
      <c r="BJ3466" s="722"/>
      <c r="BK3466" s="722"/>
      <c r="BL3466" s="722"/>
      <c r="BM3466" s="722"/>
      <c r="BN3466" s="722"/>
      <c r="BO3466" s="722"/>
      <c r="BP3466" s="722"/>
      <c r="BQ3466" s="722"/>
      <c r="BR3466" s="722"/>
      <c r="BS3466" s="722"/>
      <c r="BT3466" s="722"/>
      <c r="BU3466" s="722"/>
      <c r="BV3466" s="722"/>
      <c r="BW3466" s="722"/>
      <c r="BX3466" s="722"/>
      <c r="BY3466" s="722"/>
      <c r="BZ3466" s="722"/>
      <c r="CA3466" s="722"/>
      <c r="CB3466" s="722"/>
      <c r="CC3466" s="722"/>
      <c r="CD3466" s="722"/>
      <c r="CE3466" s="722"/>
      <c r="CF3466" s="722"/>
      <c r="CG3466" s="722"/>
      <c r="CH3466" s="722"/>
      <c r="CI3466" s="722"/>
      <c r="CJ3466" s="722"/>
      <c r="CK3466" s="722"/>
      <c r="CL3466" s="722"/>
      <c r="CM3466" s="722"/>
      <c r="CN3466" s="722"/>
      <c r="CO3466" s="722"/>
      <c r="CP3466" s="722"/>
      <c r="CQ3466" s="722"/>
      <c r="CR3466" s="722"/>
      <c r="CS3466" s="722"/>
    </row>
    <row r="3467" spans="1:97" s="1376" customFormat="1">
      <c r="A3467" s="722"/>
      <c r="B3467" s="722"/>
      <c r="C3467" s="722"/>
      <c r="D3467" s="722"/>
      <c r="E3467" s="722"/>
      <c r="F3467" s="757"/>
      <c r="G3467" s="757"/>
      <c r="H3467" s="757"/>
      <c r="I3467" s="757"/>
      <c r="J3467" s="757"/>
      <c r="K3467" s="758"/>
      <c r="L3467" s="758"/>
      <c r="M3467" s="722"/>
      <c r="N3467" s="736"/>
      <c r="O3467" s="736"/>
      <c r="P3467" s="736"/>
      <c r="Q3467" s="736"/>
      <c r="R3467" s="736"/>
      <c r="S3467" s="736"/>
      <c r="T3467" s="736"/>
      <c r="U3467" s="736"/>
      <c r="BA3467" s="722"/>
      <c r="BB3467" s="722"/>
      <c r="BC3467" s="722"/>
      <c r="BD3467" s="722"/>
      <c r="BE3467" s="722"/>
      <c r="BF3467" s="722"/>
      <c r="BG3467" s="722"/>
      <c r="BH3467" s="722"/>
      <c r="BI3467" s="722"/>
      <c r="BJ3467" s="722"/>
      <c r="BK3467" s="722"/>
      <c r="BL3467" s="722"/>
      <c r="BM3467" s="722"/>
      <c r="BN3467" s="722"/>
      <c r="BO3467" s="722"/>
      <c r="BP3467" s="722"/>
      <c r="BQ3467" s="722"/>
      <c r="BR3467" s="722"/>
      <c r="BS3467" s="722"/>
      <c r="BT3467" s="722"/>
      <c r="BU3467" s="722"/>
      <c r="BV3467" s="722"/>
      <c r="BW3467" s="722"/>
      <c r="BX3467" s="722"/>
      <c r="BY3467" s="722"/>
      <c r="BZ3467" s="722"/>
      <c r="CA3467" s="722"/>
      <c r="CB3467" s="722"/>
      <c r="CC3467" s="722"/>
      <c r="CD3467" s="722"/>
      <c r="CE3467" s="722"/>
      <c r="CF3467" s="722"/>
      <c r="CG3467" s="722"/>
      <c r="CH3467" s="722"/>
      <c r="CI3467" s="722"/>
      <c r="CJ3467" s="722"/>
      <c r="CK3467" s="722"/>
      <c r="CL3467" s="722"/>
      <c r="CM3467" s="722"/>
      <c r="CN3467" s="722"/>
      <c r="CO3467" s="722"/>
      <c r="CP3467" s="722"/>
      <c r="CQ3467" s="722"/>
      <c r="CR3467" s="722"/>
      <c r="CS3467" s="722"/>
    </row>
    <row r="3468" spans="1:97" s="1376" customFormat="1">
      <c r="A3468" s="722"/>
      <c r="B3468" s="722"/>
      <c r="C3468" s="722"/>
      <c r="D3468" s="722"/>
      <c r="E3468" s="722"/>
      <c r="F3468" s="757"/>
      <c r="G3468" s="757"/>
      <c r="H3468" s="757"/>
      <c r="I3468" s="757"/>
      <c r="J3468" s="757"/>
      <c r="K3468" s="758"/>
      <c r="L3468" s="758"/>
      <c r="M3468" s="722"/>
      <c r="N3468" s="736"/>
      <c r="O3468" s="736"/>
      <c r="P3468" s="736"/>
      <c r="Q3468" s="736"/>
      <c r="R3468" s="736"/>
      <c r="S3468" s="736"/>
      <c r="T3468" s="736"/>
      <c r="U3468" s="736"/>
      <c r="BA3468" s="722"/>
      <c r="BB3468" s="722"/>
      <c r="BC3468" s="722"/>
      <c r="BD3468" s="722"/>
      <c r="BE3468" s="722"/>
      <c r="BF3468" s="722"/>
      <c r="BG3468" s="722"/>
      <c r="BH3468" s="722"/>
      <c r="BI3468" s="722"/>
      <c r="BJ3468" s="722"/>
      <c r="BK3468" s="722"/>
      <c r="BL3468" s="722"/>
      <c r="BM3468" s="722"/>
      <c r="BN3468" s="722"/>
      <c r="BO3468" s="722"/>
      <c r="BP3468" s="722"/>
      <c r="BQ3468" s="722"/>
      <c r="BR3468" s="722"/>
      <c r="BS3468" s="722"/>
      <c r="BT3468" s="722"/>
      <c r="BU3468" s="722"/>
      <c r="BV3468" s="722"/>
      <c r="BW3468" s="722"/>
      <c r="BX3468" s="722"/>
      <c r="BY3468" s="722"/>
      <c r="BZ3468" s="722"/>
      <c r="CA3468" s="722"/>
      <c r="CB3468" s="722"/>
      <c r="CC3468" s="722"/>
      <c r="CD3468" s="722"/>
      <c r="CE3468" s="722"/>
      <c r="CF3468" s="722"/>
      <c r="CG3468" s="722"/>
      <c r="CH3468" s="722"/>
      <c r="CI3468" s="722"/>
      <c r="CJ3468" s="722"/>
      <c r="CK3468" s="722"/>
      <c r="CL3468" s="722"/>
      <c r="CM3468" s="722"/>
      <c r="CN3468" s="722"/>
      <c r="CO3468" s="722"/>
      <c r="CP3468" s="722"/>
      <c r="CQ3468" s="722"/>
      <c r="CR3468" s="722"/>
      <c r="CS3468" s="722"/>
    </row>
    <row r="3469" spans="1:97" s="1376" customFormat="1">
      <c r="A3469" s="722"/>
      <c r="B3469" s="722"/>
      <c r="C3469" s="722"/>
      <c r="D3469" s="722"/>
      <c r="E3469" s="722"/>
      <c r="F3469" s="757"/>
      <c r="G3469" s="757"/>
      <c r="H3469" s="757"/>
      <c r="I3469" s="757"/>
      <c r="J3469" s="757"/>
      <c r="K3469" s="758"/>
      <c r="L3469" s="758"/>
      <c r="M3469" s="722"/>
      <c r="N3469" s="736"/>
      <c r="O3469" s="736"/>
      <c r="P3469" s="736"/>
      <c r="Q3469" s="736"/>
      <c r="R3469" s="736"/>
      <c r="S3469" s="736"/>
      <c r="T3469" s="736"/>
      <c r="U3469" s="736"/>
      <c r="BA3469" s="722"/>
      <c r="BB3469" s="722"/>
      <c r="BC3469" s="722"/>
      <c r="BD3469" s="722"/>
      <c r="BE3469" s="722"/>
      <c r="BF3469" s="722"/>
      <c r="BG3469" s="722"/>
      <c r="BH3469" s="722"/>
      <c r="BI3469" s="722"/>
      <c r="BJ3469" s="722"/>
      <c r="BK3469" s="722"/>
      <c r="BL3469" s="722"/>
      <c r="BM3469" s="722"/>
      <c r="BN3469" s="722"/>
      <c r="BO3469" s="722"/>
      <c r="BP3469" s="722"/>
      <c r="BQ3469" s="722"/>
      <c r="BR3469" s="722"/>
      <c r="BS3469" s="722"/>
      <c r="BT3469" s="722"/>
      <c r="BU3469" s="722"/>
      <c r="BV3469" s="722"/>
      <c r="BW3469" s="722"/>
      <c r="BX3469" s="722"/>
      <c r="BY3469" s="722"/>
      <c r="BZ3469" s="722"/>
      <c r="CA3469" s="722"/>
      <c r="CB3469" s="722"/>
      <c r="CC3469" s="722"/>
      <c r="CD3469" s="722"/>
      <c r="CE3469" s="722"/>
      <c r="CF3469" s="722"/>
      <c r="CG3469" s="722"/>
      <c r="CH3469" s="722"/>
      <c r="CI3469" s="722"/>
      <c r="CJ3469" s="722"/>
      <c r="CK3469" s="722"/>
      <c r="CL3469" s="722"/>
      <c r="CM3469" s="722"/>
      <c r="CN3469" s="722"/>
      <c r="CO3469" s="722"/>
      <c r="CP3469" s="722"/>
      <c r="CQ3469" s="722"/>
      <c r="CR3469" s="722"/>
      <c r="CS3469" s="722"/>
    </row>
    <row r="3470" spans="1:97" s="1376" customFormat="1">
      <c r="A3470" s="722"/>
      <c r="B3470" s="722"/>
      <c r="C3470" s="722"/>
      <c r="D3470" s="722"/>
      <c r="E3470" s="722"/>
      <c r="F3470" s="757"/>
      <c r="G3470" s="757"/>
      <c r="H3470" s="757"/>
      <c r="I3470" s="757"/>
      <c r="J3470" s="757"/>
      <c r="K3470" s="758"/>
      <c r="L3470" s="758"/>
      <c r="M3470" s="722"/>
      <c r="N3470" s="736"/>
      <c r="O3470" s="736"/>
      <c r="P3470" s="736"/>
      <c r="Q3470" s="736"/>
      <c r="R3470" s="736"/>
      <c r="S3470" s="736"/>
      <c r="T3470" s="736"/>
      <c r="U3470" s="736"/>
      <c r="BA3470" s="722"/>
      <c r="BB3470" s="722"/>
      <c r="BC3470" s="722"/>
      <c r="BD3470" s="722"/>
      <c r="BE3470" s="722"/>
      <c r="BF3470" s="722"/>
      <c r="BG3470" s="722"/>
      <c r="BH3470" s="722"/>
      <c r="BI3470" s="722"/>
      <c r="BJ3470" s="722"/>
      <c r="BK3470" s="722"/>
      <c r="BL3470" s="722"/>
      <c r="BM3470" s="722"/>
      <c r="BN3470" s="722"/>
      <c r="BO3470" s="722"/>
      <c r="BP3470" s="722"/>
      <c r="BQ3470" s="722"/>
      <c r="BR3470" s="722"/>
      <c r="BS3470" s="722"/>
      <c r="BT3470" s="722"/>
      <c r="BU3470" s="722"/>
      <c r="BV3470" s="722"/>
      <c r="BW3470" s="722"/>
      <c r="BX3470" s="722"/>
      <c r="BY3470" s="722"/>
      <c r="BZ3470" s="722"/>
      <c r="CA3470" s="722"/>
      <c r="CB3470" s="722"/>
      <c r="CC3470" s="722"/>
      <c r="CD3470" s="722"/>
      <c r="CE3470" s="722"/>
      <c r="CF3470" s="722"/>
      <c r="CG3470" s="722"/>
      <c r="CH3470" s="722"/>
      <c r="CI3470" s="722"/>
      <c r="CJ3470" s="722"/>
      <c r="CK3470" s="722"/>
      <c r="CL3470" s="722"/>
      <c r="CM3470" s="722"/>
      <c r="CN3470" s="722"/>
      <c r="CO3470" s="722"/>
      <c r="CP3470" s="722"/>
      <c r="CQ3470" s="722"/>
      <c r="CR3470" s="722"/>
      <c r="CS3470" s="722"/>
    </row>
    <row r="3471" spans="1:97" s="1376" customFormat="1">
      <c r="A3471" s="722"/>
      <c r="B3471" s="722"/>
      <c r="C3471" s="722"/>
      <c r="D3471" s="722"/>
      <c r="E3471" s="722"/>
      <c r="F3471" s="757"/>
      <c r="G3471" s="757"/>
      <c r="H3471" s="757"/>
      <c r="I3471" s="757"/>
      <c r="J3471" s="757"/>
      <c r="K3471" s="758"/>
      <c r="L3471" s="758"/>
      <c r="M3471" s="722"/>
      <c r="N3471" s="736"/>
      <c r="O3471" s="736"/>
      <c r="P3471" s="736"/>
      <c r="Q3471" s="736"/>
      <c r="R3471" s="736"/>
      <c r="S3471" s="736"/>
      <c r="T3471" s="736"/>
      <c r="U3471" s="736"/>
      <c r="BA3471" s="722"/>
      <c r="BB3471" s="722"/>
      <c r="BC3471" s="722"/>
      <c r="BD3471" s="722"/>
      <c r="BE3471" s="722"/>
      <c r="BF3471" s="722"/>
      <c r="BG3471" s="722"/>
      <c r="BH3471" s="722"/>
      <c r="BI3471" s="722"/>
      <c r="BJ3471" s="722"/>
      <c r="BK3471" s="722"/>
      <c r="BL3471" s="722"/>
      <c r="BM3471" s="722"/>
      <c r="BN3471" s="722"/>
      <c r="BO3471" s="722"/>
      <c r="BP3471" s="722"/>
      <c r="BQ3471" s="722"/>
      <c r="BR3471" s="722"/>
      <c r="BS3471" s="722"/>
      <c r="BT3471" s="722"/>
      <c r="BU3471" s="722"/>
      <c r="BV3471" s="722"/>
      <c r="BW3471" s="722"/>
      <c r="BX3471" s="722"/>
      <c r="BY3471" s="722"/>
      <c r="BZ3471" s="722"/>
      <c r="CA3471" s="722"/>
      <c r="CB3471" s="722"/>
      <c r="CC3471" s="722"/>
      <c r="CD3471" s="722"/>
      <c r="CE3471" s="722"/>
      <c r="CF3471" s="722"/>
      <c r="CG3471" s="722"/>
      <c r="CH3471" s="722"/>
      <c r="CI3471" s="722"/>
      <c r="CJ3471" s="722"/>
      <c r="CK3471" s="722"/>
      <c r="CL3471" s="722"/>
      <c r="CM3471" s="722"/>
      <c r="CN3471" s="722"/>
      <c r="CO3471" s="722"/>
      <c r="CP3471" s="722"/>
      <c r="CQ3471" s="722"/>
      <c r="CR3471" s="722"/>
      <c r="CS3471" s="722"/>
    </row>
    <row r="3472" spans="1:97" s="1376" customFormat="1">
      <c r="A3472" s="722"/>
      <c r="B3472" s="722"/>
      <c r="C3472" s="722"/>
      <c r="D3472" s="722"/>
      <c r="E3472" s="722"/>
      <c r="F3472" s="757"/>
      <c r="G3472" s="757"/>
      <c r="H3472" s="757"/>
      <c r="I3472" s="757"/>
      <c r="J3472" s="757"/>
      <c r="K3472" s="758"/>
      <c r="L3472" s="758"/>
      <c r="M3472" s="722"/>
      <c r="N3472" s="736"/>
      <c r="O3472" s="736"/>
      <c r="P3472" s="736"/>
      <c r="Q3472" s="736"/>
      <c r="R3472" s="736"/>
      <c r="S3472" s="736"/>
      <c r="T3472" s="736"/>
      <c r="U3472" s="736"/>
      <c r="BA3472" s="722"/>
      <c r="BB3472" s="722"/>
      <c r="BC3472" s="722"/>
      <c r="BD3472" s="722"/>
      <c r="BE3472" s="722"/>
      <c r="BF3472" s="722"/>
      <c r="BG3472" s="722"/>
      <c r="BH3472" s="722"/>
      <c r="BI3472" s="722"/>
      <c r="BJ3472" s="722"/>
      <c r="BK3472" s="722"/>
      <c r="BL3472" s="722"/>
      <c r="BM3472" s="722"/>
      <c r="BN3472" s="722"/>
      <c r="BO3472" s="722"/>
      <c r="BP3472" s="722"/>
      <c r="BQ3472" s="722"/>
      <c r="BR3472" s="722"/>
      <c r="BS3472" s="722"/>
      <c r="BT3472" s="722"/>
      <c r="BU3472" s="722"/>
      <c r="BV3472" s="722"/>
      <c r="BW3472" s="722"/>
      <c r="BX3472" s="722"/>
      <c r="BY3472" s="722"/>
      <c r="BZ3472" s="722"/>
      <c r="CA3472" s="722"/>
      <c r="CB3472" s="722"/>
      <c r="CC3472" s="722"/>
      <c r="CD3472" s="722"/>
      <c r="CE3472" s="722"/>
      <c r="CF3472" s="722"/>
      <c r="CG3472" s="722"/>
      <c r="CH3472" s="722"/>
      <c r="CI3472" s="722"/>
      <c r="CJ3472" s="722"/>
      <c r="CK3472" s="722"/>
      <c r="CL3472" s="722"/>
      <c r="CM3472" s="722"/>
      <c r="CN3472" s="722"/>
      <c r="CO3472" s="722"/>
      <c r="CP3472" s="722"/>
      <c r="CQ3472" s="722"/>
      <c r="CR3472" s="722"/>
      <c r="CS3472" s="722"/>
    </row>
    <row r="3473" spans="1:97" s="1376" customFormat="1">
      <c r="A3473" s="722"/>
      <c r="B3473" s="722"/>
      <c r="C3473" s="722"/>
      <c r="D3473" s="722"/>
      <c r="E3473" s="722"/>
      <c r="F3473" s="757"/>
      <c r="G3473" s="757"/>
      <c r="H3473" s="757"/>
      <c r="I3473" s="757"/>
      <c r="J3473" s="757"/>
      <c r="K3473" s="758"/>
      <c r="L3473" s="758"/>
      <c r="M3473" s="722"/>
      <c r="N3473" s="736"/>
      <c r="O3473" s="736"/>
      <c r="P3473" s="736"/>
      <c r="Q3473" s="736"/>
      <c r="R3473" s="736"/>
      <c r="S3473" s="736"/>
      <c r="T3473" s="736"/>
      <c r="U3473" s="736"/>
      <c r="BA3473" s="722"/>
      <c r="BB3473" s="722"/>
      <c r="BC3473" s="722"/>
      <c r="BD3473" s="722"/>
      <c r="BE3473" s="722"/>
      <c r="BF3473" s="722"/>
      <c r="BG3473" s="722"/>
      <c r="BH3473" s="722"/>
      <c r="BI3473" s="722"/>
      <c r="BJ3473" s="722"/>
      <c r="BK3473" s="722"/>
      <c r="BL3473" s="722"/>
      <c r="BM3473" s="722"/>
      <c r="BN3473" s="722"/>
      <c r="BO3473" s="722"/>
      <c r="BP3473" s="722"/>
      <c r="BQ3473" s="722"/>
      <c r="BR3473" s="722"/>
      <c r="BS3473" s="722"/>
      <c r="BT3473" s="722"/>
      <c r="BU3473" s="722"/>
      <c r="BV3473" s="722"/>
      <c r="BW3473" s="722"/>
      <c r="BX3473" s="722"/>
      <c r="BY3473" s="722"/>
      <c r="BZ3473" s="722"/>
      <c r="CA3473" s="722"/>
      <c r="CB3473" s="722"/>
      <c r="CC3473" s="722"/>
      <c r="CD3473" s="722"/>
      <c r="CE3473" s="722"/>
      <c r="CF3473" s="722"/>
      <c r="CG3473" s="722"/>
      <c r="CH3473" s="722"/>
      <c r="CI3473" s="722"/>
      <c r="CJ3473" s="722"/>
      <c r="CK3473" s="722"/>
      <c r="CL3473" s="722"/>
      <c r="CM3473" s="722"/>
      <c r="CN3473" s="722"/>
      <c r="CO3473" s="722"/>
      <c r="CP3473" s="722"/>
      <c r="CQ3473" s="722"/>
      <c r="CR3473" s="722"/>
      <c r="CS3473" s="722"/>
    </row>
    <row r="3474" spans="1:97" s="1376" customFormat="1">
      <c r="A3474" s="722"/>
      <c r="B3474" s="722"/>
      <c r="C3474" s="722"/>
      <c r="D3474" s="722"/>
      <c r="E3474" s="722"/>
      <c r="F3474" s="757"/>
      <c r="G3474" s="757"/>
      <c r="H3474" s="757"/>
      <c r="I3474" s="757"/>
      <c r="J3474" s="757"/>
      <c r="K3474" s="758"/>
      <c r="L3474" s="758"/>
      <c r="M3474" s="722"/>
      <c r="N3474" s="736"/>
      <c r="O3474" s="736"/>
      <c r="P3474" s="736"/>
      <c r="Q3474" s="736"/>
      <c r="R3474" s="736"/>
      <c r="S3474" s="736"/>
      <c r="T3474" s="736"/>
      <c r="U3474" s="736"/>
      <c r="BA3474" s="722"/>
      <c r="BB3474" s="722"/>
      <c r="BC3474" s="722"/>
      <c r="BD3474" s="722"/>
      <c r="BE3474" s="722"/>
      <c r="BF3474" s="722"/>
      <c r="BG3474" s="722"/>
      <c r="BH3474" s="722"/>
      <c r="BI3474" s="722"/>
      <c r="BJ3474" s="722"/>
      <c r="BK3474" s="722"/>
      <c r="BL3474" s="722"/>
      <c r="BM3474" s="722"/>
      <c r="BN3474" s="722"/>
      <c r="BO3474" s="722"/>
      <c r="BP3474" s="722"/>
      <c r="BQ3474" s="722"/>
      <c r="BR3474" s="722"/>
      <c r="BS3474" s="722"/>
      <c r="BT3474" s="722"/>
      <c r="BU3474" s="722"/>
      <c r="BV3474" s="722"/>
      <c r="BW3474" s="722"/>
      <c r="BX3474" s="722"/>
      <c r="BY3474" s="722"/>
      <c r="BZ3474" s="722"/>
      <c r="CA3474" s="722"/>
      <c r="CB3474" s="722"/>
      <c r="CC3474" s="722"/>
      <c r="CD3474" s="722"/>
      <c r="CE3474" s="722"/>
      <c r="CF3474" s="722"/>
      <c r="CG3474" s="722"/>
      <c r="CH3474" s="722"/>
      <c r="CI3474" s="722"/>
      <c r="CJ3474" s="722"/>
      <c r="CK3474" s="722"/>
      <c r="CL3474" s="722"/>
      <c r="CM3474" s="722"/>
      <c r="CN3474" s="722"/>
      <c r="CO3474" s="722"/>
      <c r="CP3474" s="722"/>
      <c r="CQ3474" s="722"/>
      <c r="CR3474" s="722"/>
      <c r="CS3474" s="722"/>
    </row>
    <row r="3475" spans="1:97" s="1376" customFormat="1">
      <c r="A3475" s="722"/>
      <c r="B3475" s="722"/>
      <c r="C3475" s="722"/>
      <c r="D3475" s="722"/>
      <c r="E3475" s="722"/>
      <c r="F3475" s="757"/>
      <c r="G3475" s="757"/>
      <c r="H3475" s="757"/>
      <c r="I3475" s="757"/>
      <c r="J3475" s="757"/>
      <c r="K3475" s="758"/>
      <c r="L3475" s="758"/>
      <c r="M3475" s="722"/>
      <c r="N3475" s="736"/>
      <c r="O3475" s="736"/>
      <c r="P3475" s="736"/>
      <c r="Q3475" s="736"/>
      <c r="R3475" s="736"/>
      <c r="S3475" s="736"/>
      <c r="T3475" s="736"/>
      <c r="U3475" s="736"/>
      <c r="BA3475" s="722"/>
      <c r="BB3475" s="722"/>
      <c r="BC3475" s="722"/>
      <c r="BD3475" s="722"/>
      <c r="BE3475" s="722"/>
      <c r="BF3475" s="722"/>
      <c r="BG3475" s="722"/>
      <c r="BH3475" s="722"/>
      <c r="BI3475" s="722"/>
      <c r="BJ3475" s="722"/>
      <c r="BK3475" s="722"/>
      <c r="BL3475" s="722"/>
      <c r="BM3475" s="722"/>
      <c r="BN3475" s="722"/>
      <c r="BO3475" s="722"/>
      <c r="BP3475" s="722"/>
      <c r="BQ3475" s="722"/>
      <c r="BR3475" s="722"/>
      <c r="BS3475" s="722"/>
      <c r="BT3475" s="722"/>
      <c r="BU3475" s="722"/>
      <c r="BV3475" s="722"/>
      <c r="BW3475" s="722"/>
      <c r="BX3475" s="722"/>
      <c r="BY3475" s="722"/>
      <c r="BZ3475" s="722"/>
      <c r="CA3475" s="722"/>
      <c r="CB3475" s="722"/>
      <c r="CC3475" s="722"/>
      <c r="CD3475" s="722"/>
      <c r="CE3475" s="722"/>
      <c r="CF3475" s="722"/>
      <c r="CG3475" s="722"/>
      <c r="CH3475" s="722"/>
      <c r="CI3475" s="722"/>
      <c r="CJ3475" s="722"/>
      <c r="CK3475" s="722"/>
      <c r="CL3475" s="722"/>
      <c r="CM3475" s="722"/>
      <c r="CN3475" s="722"/>
      <c r="CO3475" s="722"/>
      <c r="CP3475" s="722"/>
      <c r="CQ3475" s="722"/>
      <c r="CR3475" s="722"/>
      <c r="CS3475" s="722"/>
    </row>
    <row r="3476" spans="1:97" s="1376" customFormat="1">
      <c r="A3476" s="722"/>
      <c r="B3476" s="722"/>
      <c r="C3476" s="722"/>
      <c r="D3476" s="722"/>
      <c r="E3476" s="722"/>
      <c r="F3476" s="757"/>
      <c r="G3476" s="757"/>
      <c r="H3476" s="757"/>
      <c r="I3476" s="757"/>
      <c r="J3476" s="757"/>
      <c r="K3476" s="758"/>
      <c r="L3476" s="758"/>
      <c r="M3476" s="722"/>
      <c r="N3476" s="736"/>
      <c r="O3476" s="736"/>
      <c r="P3476" s="736"/>
      <c r="Q3476" s="736"/>
      <c r="R3476" s="736"/>
      <c r="S3476" s="736"/>
      <c r="T3476" s="736"/>
      <c r="U3476" s="736"/>
      <c r="BA3476" s="722"/>
      <c r="BB3476" s="722"/>
      <c r="BC3476" s="722"/>
      <c r="BD3476" s="722"/>
      <c r="BE3476" s="722"/>
      <c r="BF3476" s="722"/>
      <c r="BG3476" s="722"/>
      <c r="BH3476" s="722"/>
      <c r="BI3476" s="722"/>
      <c r="BJ3476" s="722"/>
      <c r="BK3476" s="722"/>
      <c r="BL3476" s="722"/>
      <c r="BM3476" s="722"/>
      <c r="BN3476" s="722"/>
      <c r="BO3476" s="722"/>
      <c r="BP3476" s="722"/>
      <c r="BQ3476" s="722"/>
      <c r="BR3476" s="722"/>
      <c r="BS3476" s="722"/>
      <c r="BT3476" s="722"/>
      <c r="BU3476" s="722"/>
      <c r="BV3476" s="722"/>
      <c r="BW3476" s="722"/>
      <c r="BX3476" s="722"/>
      <c r="BY3476" s="722"/>
      <c r="BZ3476" s="722"/>
      <c r="CA3476" s="722"/>
      <c r="CB3476" s="722"/>
      <c r="CC3476" s="722"/>
      <c r="CD3476" s="722"/>
      <c r="CE3476" s="722"/>
      <c r="CF3476" s="722"/>
      <c r="CG3476" s="722"/>
      <c r="CH3476" s="722"/>
      <c r="CI3476" s="722"/>
      <c r="CJ3476" s="722"/>
      <c r="CK3476" s="722"/>
      <c r="CL3476" s="722"/>
      <c r="CM3476" s="722"/>
      <c r="CN3476" s="722"/>
      <c r="CO3476" s="722"/>
      <c r="CP3476" s="722"/>
      <c r="CQ3476" s="722"/>
      <c r="CR3476" s="722"/>
      <c r="CS3476" s="722"/>
    </row>
    <row r="3477" spans="1:97" s="1376" customFormat="1">
      <c r="A3477" s="722"/>
      <c r="B3477" s="722"/>
      <c r="C3477" s="722"/>
      <c r="D3477" s="722"/>
      <c r="E3477" s="722"/>
      <c r="F3477" s="757"/>
      <c r="G3477" s="757"/>
      <c r="H3477" s="757"/>
      <c r="I3477" s="757"/>
      <c r="J3477" s="757"/>
      <c r="K3477" s="758"/>
      <c r="L3477" s="758"/>
      <c r="M3477" s="722"/>
      <c r="N3477" s="736"/>
      <c r="O3477" s="736"/>
      <c r="P3477" s="736"/>
      <c r="Q3477" s="736"/>
      <c r="R3477" s="736"/>
      <c r="S3477" s="736"/>
      <c r="T3477" s="736"/>
      <c r="U3477" s="736"/>
      <c r="BA3477" s="722"/>
      <c r="BB3477" s="722"/>
      <c r="BC3477" s="722"/>
      <c r="BD3477" s="722"/>
      <c r="BE3477" s="722"/>
      <c r="BF3477" s="722"/>
      <c r="BG3477" s="722"/>
      <c r="BH3477" s="722"/>
      <c r="BI3477" s="722"/>
      <c r="BJ3477" s="722"/>
      <c r="BK3477" s="722"/>
      <c r="BL3477" s="722"/>
      <c r="BM3477" s="722"/>
      <c r="BN3477" s="722"/>
      <c r="BO3477" s="722"/>
      <c r="BP3477" s="722"/>
      <c r="BQ3477" s="722"/>
      <c r="BR3477" s="722"/>
      <c r="BS3477" s="722"/>
      <c r="BT3477" s="722"/>
      <c r="BU3477" s="722"/>
      <c r="BV3477" s="722"/>
      <c r="BW3477" s="722"/>
      <c r="BX3477" s="722"/>
      <c r="BY3477" s="722"/>
      <c r="BZ3477" s="722"/>
      <c r="CA3477" s="722"/>
      <c r="CB3477" s="722"/>
      <c r="CC3477" s="722"/>
      <c r="CD3477" s="722"/>
      <c r="CE3477" s="722"/>
      <c r="CF3477" s="722"/>
      <c r="CG3477" s="722"/>
      <c r="CH3477" s="722"/>
      <c r="CI3477" s="722"/>
      <c r="CJ3477" s="722"/>
      <c r="CK3477" s="722"/>
      <c r="CL3477" s="722"/>
      <c r="CM3477" s="722"/>
      <c r="CN3477" s="722"/>
      <c r="CO3477" s="722"/>
      <c r="CP3477" s="722"/>
      <c r="CQ3477" s="722"/>
      <c r="CR3477" s="722"/>
      <c r="CS3477" s="722"/>
    </row>
    <row r="3478" spans="1:97" s="1376" customFormat="1">
      <c r="A3478" s="722"/>
      <c r="B3478" s="722"/>
      <c r="C3478" s="722"/>
      <c r="D3478" s="722"/>
      <c r="E3478" s="722"/>
      <c r="F3478" s="757"/>
      <c r="G3478" s="757"/>
      <c r="H3478" s="757"/>
      <c r="I3478" s="757"/>
      <c r="J3478" s="757"/>
      <c r="K3478" s="758"/>
      <c r="L3478" s="758"/>
      <c r="M3478" s="722"/>
      <c r="N3478" s="736"/>
      <c r="O3478" s="736"/>
      <c r="P3478" s="736"/>
      <c r="Q3478" s="736"/>
      <c r="R3478" s="736"/>
      <c r="S3478" s="736"/>
      <c r="T3478" s="736"/>
      <c r="U3478" s="736"/>
      <c r="BA3478" s="722"/>
      <c r="BB3478" s="722"/>
      <c r="BC3478" s="722"/>
      <c r="BD3478" s="722"/>
      <c r="BE3478" s="722"/>
      <c r="BF3478" s="722"/>
      <c r="BG3478" s="722"/>
      <c r="BH3478" s="722"/>
      <c r="BI3478" s="722"/>
      <c r="BJ3478" s="722"/>
      <c r="BK3478" s="722"/>
      <c r="BL3478" s="722"/>
      <c r="BM3478" s="722"/>
      <c r="BN3478" s="722"/>
      <c r="BO3478" s="722"/>
      <c r="BP3478" s="722"/>
      <c r="BQ3478" s="722"/>
      <c r="BR3478" s="722"/>
      <c r="BS3478" s="722"/>
      <c r="BT3478" s="722"/>
      <c r="BU3478" s="722"/>
      <c r="BV3478" s="722"/>
      <c r="BW3478" s="722"/>
      <c r="BX3478" s="722"/>
      <c r="BY3478" s="722"/>
      <c r="BZ3478" s="722"/>
      <c r="CA3478" s="722"/>
      <c r="CB3478" s="722"/>
      <c r="CC3478" s="722"/>
      <c r="CD3478" s="722"/>
      <c r="CE3478" s="722"/>
      <c r="CF3478" s="722"/>
      <c r="CG3478" s="722"/>
      <c r="CH3478" s="722"/>
      <c r="CI3478" s="722"/>
      <c r="CJ3478" s="722"/>
      <c r="CK3478" s="722"/>
      <c r="CL3478" s="722"/>
      <c r="CM3478" s="722"/>
      <c r="CN3478" s="722"/>
      <c r="CO3478" s="722"/>
      <c r="CP3478" s="722"/>
      <c r="CQ3478" s="722"/>
      <c r="CR3478" s="722"/>
      <c r="CS3478" s="722"/>
    </row>
    <row r="3479" spans="1:97" s="1376" customFormat="1">
      <c r="A3479" s="722"/>
      <c r="B3479" s="722"/>
      <c r="C3479" s="722"/>
      <c r="D3479" s="722"/>
      <c r="E3479" s="722"/>
      <c r="F3479" s="757"/>
      <c r="G3479" s="757"/>
      <c r="H3479" s="757"/>
      <c r="I3479" s="757"/>
      <c r="J3479" s="757"/>
      <c r="K3479" s="758"/>
      <c r="L3479" s="758"/>
      <c r="M3479" s="722"/>
      <c r="N3479" s="736"/>
      <c r="O3479" s="736"/>
      <c r="P3479" s="736"/>
      <c r="Q3479" s="736"/>
      <c r="R3479" s="736"/>
      <c r="S3479" s="736"/>
      <c r="T3479" s="736"/>
      <c r="U3479" s="736"/>
      <c r="BA3479" s="722"/>
      <c r="BB3479" s="722"/>
      <c r="BC3479" s="722"/>
      <c r="BD3479" s="722"/>
      <c r="BE3479" s="722"/>
      <c r="BF3479" s="722"/>
      <c r="BG3479" s="722"/>
      <c r="BH3479" s="722"/>
      <c r="BI3479" s="722"/>
      <c r="BJ3479" s="722"/>
      <c r="BK3479" s="722"/>
      <c r="BL3479" s="722"/>
      <c r="BM3479" s="722"/>
      <c r="BN3479" s="722"/>
      <c r="BO3479" s="722"/>
      <c r="BP3479" s="722"/>
      <c r="BQ3479" s="722"/>
      <c r="BR3479" s="722"/>
      <c r="BS3479" s="722"/>
      <c r="BT3479" s="722"/>
      <c r="BU3479" s="722"/>
      <c r="BV3479" s="722"/>
      <c r="BW3479" s="722"/>
      <c r="BX3479" s="722"/>
      <c r="BY3479" s="722"/>
      <c r="BZ3479" s="722"/>
      <c r="CA3479" s="722"/>
      <c r="CB3479" s="722"/>
      <c r="CC3479" s="722"/>
      <c r="CD3479" s="722"/>
      <c r="CE3479" s="722"/>
      <c r="CF3479" s="722"/>
      <c r="CG3479" s="722"/>
      <c r="CH3479" s="722"/>
      <c r="CI3479" s="722"/>
      <c r="CJ3479" s="722"/>
      <c r="CK3479" s="722"/>
      <c r="CL3479" s="722"/>
      <c r="CM3479" s="722"/>
      <c r="CN3479" s="722"/>
      <c r="CO3479" s="722"/>
      <c r="CP3479" s="722"/>
      <c r="CQ3479" s="722"/>
      <c r="CR3479" s="722"/>
      <c r="CS3479" s="722"/>
    </row>
    <row r="3480" spans="1:97" s="1376" customFormat="1">
      <c r="A3480" s="722"/>
      <c r="B3480" s="722"/>
      <c r="C3480" s="722"/>
      <c r="D3480" s="722"/>
      <c r="E3480" s="722"/>
      <c r="F3480" s="757"/>
      <c r="G3480" s="757"/>
      <c r="H3480" s="757"/>
      <c r="I3480" s="757"/>
      <c r="J3480" s="757"/>
      <c r="K3480" s="758"/>
      <c r="L3480" s="758"/>
      <c r="M3480" s="722"/>
      <c r="N3480" s="736"/>
      <c r="O3480" s="736"/>
      <c r="P3480" s="736"/>
      <c r="Q3480" s="736"/>
      <c r="R3480" s="736"/>
      <c r="S3480" s="736"/>
      <c r="T3480" s="736"/>
      <c r="U3480" s="736"/>
      <c r="BA3480" s="722"/>
      <c r="BB3480" s="722"/>
      <c r="BC3480" s="722"/>
      <c r="BD3480" s="722"/>
      <c r="BE3480" s="722"/>
      <c r="BF3480" s="722"/>
      <c r="BG3480" s="722"/>
      <c r="BH3480" s="722"/>
      <c r="BI3480" s="722"/>
      <c r="BJ3480" s="722"/>
      <c r="BK3480" s="722"/>
      <c r="BL3480" s="722"/>
      <c r="BM3480" s="722"/>
      <c r="BN3480" s="722"/>
      <c r="BO3480" s="722"/>
      <c r="BP3480" s="722"/>
      <c r="BQ3480" s="722"/>
      <c r="BR3480" s="722"/>
      <c r="BS3480" s="722"/>
      <c r="BT3480" s="722"/>
      <c r="BU3480" s="722"/>
      <c r="BV3480" s="722"/>
      <c r="BW3480" s="722"/>
      <c r="BX3480" s="722"/>
      <c r="BY3480" s="722"/>
      <c r="BZ3480" s="722"/>
      <c r="CA3480" s="722"/>
      <c r="CB3480" s="722"/>
      <c r="CC3480" s="722"/>
      <c r="CD3480" s="722"/>
      <c r="CE3480" s="722"/>
      <c r="CF3480" s="722"/>
      <c r="CG3480" s="722"/>
      <c r="CH3480" s="722"/>
      <c r="CI3480" s="722"/>
      <c r="CJ3480" s="722"/>
      <c r="CK3480" s="722"/>
      <c r="CL3480" s="722"/>
      <c r="CM3480" s="722"/>
      <c r="CN3480" s="722"/>
      <c r="CO3480" s="722"/>
      <c r="CP3480" s="722"/>
      <c r="CQ3480" s="722"/>
      <c r="CR3480" s="722"/>
      <c r="CS3480" s="722"/>
    </row>
    <row r="3481" spans="1:97" s="1376" customFormat="1">
      <c r="A3481" s="722"/>
      <c r="B3481" s="722"/>
      <c r="C3481" s="722"/>
      <c r="D3481" s="722"/>
      <c r="E3481" s="722"/>
      <c r="F3481" s="757"/>
      <c r="G3481" s="757"/>
      <c r="H3481" s="757"/>
      <c r="I3481" s="757"/>
      <c r="J3481" s="757"/>
      <c r="K3481" s="758"/>
      <c r="L3481" s="758"/>
      <c r="M3481" s="722"/>
      <c r="N3481" s="736"/>
      <c r="O3481" s="736"/>
      <c r="P3481" s="736"/>
      <c r="Q3481" s="736"/>
      <c r="R3481" s="736"/>
      <c r="S3481" s="736"/>
      <c r="T3481" s="736"/>
      <c r="U3481" s="736"/>
      <c r="BA3481" s="722"/>
      <c r="BB3481" s="722"/>
      <c r="BC3481" s="722"/>
      <c r="BD3481" s="722"/>
      <c r="BE3481" s="722"/>
      <c r="BF3481" s="722"/>
      <c r="BG3481" s="722"/>
      <c r="BH3481" s="722"/>
      <c r="BI3481" s="722"/>
      <c r="BJ3481" s="722"/>
      <c r="BK3481" s="722"/>
      <c r="BL3481" s="722"/>
      <c r="BM3481" s="722"/>
      <c r="BN3481" s="722"/>
      <c r="BO3481" s="722"/>
      <c r="BP3481" s="722"/>
      <c r="BQ3481" s="722"/>
      <c r="BR3481" s="722"/>
      <c r="BS3481" s="722"/>
      <c r="BT3481" s="722"/>
      <c r="BU3481" s="722"/>
      <c r="BV3481" s="722"/>
      <c r="BW3481" s="722"/>
      <c r="BX3481" s="722"/>
      <c r="BY3481" s="722"/>
      <c r="BZ3481" s="722"/>
      <c r="CA3481" s="722"/>
      <c r="CB3481" s="722"/>
      <c r="CC3481" s="722"/>
      <c r="CD3481" s="722"/>
      <c r="CE3481" s="722"/>
      <c r="CF3481" s="722"/>
      <c r="CG3481" s="722"/>
      <c r="CH3481" s="722"/>
      <c r="CI3481" s="722"/>
      <c r="CJ3481" s="722"/>
      <c r="CK3481" s="722"/>
      <c r="CL3481" s="722"/>
      <c r="CM3481" s="722"/>
      <c r="CN3481" s="722"/>
      <c r="CO3481" s="722"/>
      <c r="CP3481" s="722"/>
      <c r="CQ3481" s="722"/>
      <c r="CR3481" s="722"/>
      <c r="CS3481" s="722"/>
    </row>
    <row r="3482" spans="1:97" s="1376" customFormat="1">
      <c r="A3482" s="722"/>
      <c r="B3482" s="722"/>
      <c r="C3482" s="722"/>
      <c r="D3482" s="722"/>
      <c r="E3482" s="722"/>
      <c r="F3482" s="757"/>
      <c r="G3482" s="757"/>
      <c r="H3482" s="757"/>
      <c r="I3482" s="757"/>
      <c r="J3482" s="757"/>
      <c r="K3482" s="758"/>
      <c r="L3482" s="758"/>
      <c r="M3482" s="722"/>
      <c r="N3482" s="736"/>
      <c r="O3482" s="736"/>
      <c r="P3482" s="736"/>
      <c r="Q3482" s="736"/>
      <c r="R3482" s="736"/>
      <c r="S3482" s="736"/>
      <c r="T3482" s="736"/>
      <c r="U3482" s="736"/>
      <c r="BA3482" s="722"/>
      <c r="BB3482" s="722"/>
      <c r="BC3482" s="722"/>
      <c r="BD3482" s="722"/>
      <c r="BE3482" s="722"/>
      <c r="BF3482" s="722"/>
      <c r="BG3482" s="722"/>
      <c r="BH3482" s="722"/>
      <c r="BI3482" s="722"/>
      <c r="BJ3482" s="722"/>
      <c r="BK3482" s="722"/>
      <c r="BL3482" s="722"/>
      <c r="BM3482" s="722"/>
      <c r="BN3482" s="722"/>
      <c r="BO3482" s="722"/>
      <c r="BP3482" s="722"/>
      <c r="BQ3482" s="722"/>
      <c r="BR3482" s="722"/>
      <c r="BS3482" s="722"/>
      <c r="BT3482" s="722"/>
      <c r="BU3482" s="722"/>
      <c r="BV3482" s="722"/>
      <c r="BW3482" s="722"/>
      <c r="BX3482" s="722"/>
      <c r="BY3482" s="722"/>
      <c r="BZ3482" s="722"/>
      <c r="CA3482" s="722"/>
      <c r="CB3482" s="722"/>
      <c r="CC3482" s="722"/>
      <c r="CD3482" s="722"/>
      <c r="CE3482" s="722"/>
      <c r="CF3482" s="722"/>
      <c r="CG3482" s="722"/>
      <c r="CH3482" s="722"/>
      <c r="CI3482" s="722"/>
      <c r="CJ3482" s="722"/>
      <c r="CK3482" s="722"/>
      <c r="CL3482" s="722"/>
      <c r="CM3482" s="722"/>
      <c r="CN3482" s="722"/>
      <c r="CO3482" s="722"/>
      <c r="CP3482" s="722"/>
      <c r="CQ3482" s="722"/>
      <c r="CR3482" s="722"/>
      <c r="CS3482" s="722"/>
    </row>
    <row r="3483" spans="1:97" s="1376" customFormat="1">
      <c r="A3483" s="722"/>
      <c r="B3483" s="722"/>
      <c r="C3483" s="722"/>
      <c r="D3483" s="722"/>
      <c r="E3483" s="722"/>
      <c r="F3483" s="757"/>
      <c r="G3483" s="757"/>
      <c r="H3483" s="757"/>
      <c r="I3483" s="757"/>
      <c r="J3483" s="757"/>
      <c r="K3483" s="758"/>
      <c r="L3483" s="758"/>
      <c r="M3483" s="722"/>
      <c r="N3483" s="736"/>
      <c r="O3483" s="736"/>
      <c r="P3483" s="736"/>
      <c r="Q3483" s="736"/>
      <c r="R3483" s="736"/>
      <c r="S3483" s="736"/>
      <c r="T3483" s="736"/>
      <c r="U3483" s="736"/>
      <c r="BA3483" s="722"/>
      <c r="BB3483" s="722"/>
      <c r="BC3483" s="722"/>
      <c r="BD3483" s="722"/>
      <c r="BE3483" s="722"/>
      <c r="BF3483" s="722"/>
      <c r="BG3483" s="722"/>
      <c r="BH3483" s="722"/>
      <c r="BI3483" s="722"/>
      <c r="BJ3483" s="722"/>
      <c r="BK3483" s="722"/>
      <c r="BL3483" s="722"/>
      <c r="BM3483" s="722"/>
      <c r="BN3483" s="722"/>
      <c r="BO3483" s="722"/>
      <c r="BP3483" s="722"/>
      <c r="BQ3483" s="722"/>
      <c r="BR3483" s="722"/>
      <c r="BS3483" s="722"/>
      <c r="BT3483" s="722"/>
      <c r="BU3483" s="722"/>
      <c r="BV3483" s="722"/>
      <c r="BW3483" s="722"/>
      <c r="BX3483" s="722"/>
      <c r="BY3483" s="722"/>
      <c r="BZ3483" s="722"/>
      <c r="CA3483" s="722"/>
      <c r="CB3483" s="722"/>
      <c r="CC3483" s="722"/>
      <c r="CD3483" s="722"/>
      <c r="CE3483" s="722"/>
      <c r="CF3483" s="722"/>
      <c r="CG3483" s="722"/>
      <c r="CH3483" s="722"/>
      <c r="CI3483" s="722"/>
      <c r="CJ3483" s="722"/>
      <c r="CK3483" s="722"/>
      <c r="CL3483" s="722"/>
      <c r="CM3483" s="722"/>
      <c r="CN3483" s="722"/>
      <c r="CO3483" s="722"/>
      <c r="CP3483" s="722"/>
      <c r="CQ3483" s="722"/>
      <c r="CR3483" s="722"/>
      <c r="CS3483" s="722"/>
    </row>
    <row r="3484" spans="1:97" s="1376" customFormat="1">
      <c r="A3484" s="722"/>
      <c r="B3484" s="722"/>
      <c r="C3484" s="722"/>
      <c r="D3484" s="722"/>
      <c r="E3484" s="722"/>
      <c r="F3484" s="757"/>
      <c r="G3484" s="757"/>
      <c r="H3484" s="757"/>
      <c r="I3484" s="757"/>
      <c r="J3484" s="757"/>
      <c r="K3484" s="758"/>
      <c r="L3484" s="758"/>
      <c r="M3484" s="722"/>
      <c r="N3484" s="736"/>
      <c r="O3484" s="736"/>
      <c r="P3484" s="736"/>
      <c r="Q3484" s="736"/>
      <c r="R3484" s="736"/>
      <c r="S3484" s="736"/>
      <c r="T3484" s="736"/>
      <c r="U3484" s="736"/>
      <c r="BA3484" s="722"/>
      <c r="BB3484" s="722"/>
      <c r="BC3484" s="722"/>
      <c r="BD3484" s="722"/>
      <c r="BE3484" s="722"/>
      <c r="BF3484" s="722"/>
      <c r="BG3484" s="722"/>
      <c r="BH3484" s="722"/>
      <c r="BI3484" s="722"/>
      <c r="BJ3484" s="722"/>
      <c r="BK3484" s="722"/>
      <c r="BL3484" s="722"/>
      <c r="BM3484" s="722"/>
      <c r="BN3484" s="722"/>
      <c r="BO3484" s="722"/>
      <c r="BP3484" s="722"/>
      <c r="BQ3484" s="722"/>
      <c r="BR3484" s="722"/>
      <c r="BS3484" s="722"/>
      <c r="BT3484" s="722"/>
      <c r="BU3484" s="722"/>
      <c r="BV3484" s="722"/>
      <c r="BW3484" s="722"/>
      <c r="BX3484" s="722"/>
      <c r="BY3484" s="722"/>
      <c r="BZ3484" s="722"/>
      <c r="CA3484" s="722"/>
      <c r="CB3484" s="722"/>
      <c r="CC3484" s="722"/>
      <c r="CD3484" s="722"/>
      <c r="CE3484" s="722"/>
      <c r="CF3484" s="722"/>
      <c r="CG3484" s="722"/>
      <c r="CH3484" s="722"/>
      <c r="CI3484" s="722"/>
      <c r="CJ3484" s="722"/>
      <c r="CK3484" s="722"/>
      <c r="CL3484" s="722"/>
      <c r="CM3484" s="722"/>
      <c r="CN3484" s="722"/>
      <c r="CO3484" s="722"/>
      <c r="CP3484" s="722"/>
      <c r="CQ3484" s="722"/>
      <c r="CR3484" s="722"/>
      <c r="CS3484" s="722"/>
    </row>
    <row r="3485" spans="1:97" s="1376" customFormat="1">
      <c r="A3485" s="722"/>
      <c r="B3485" s="722"/>
      <c r="C3485" s="722"/>
      <c r="D3485" s="722"/>
      <c r="E3485" s="722"/>
      <c r="F3485" s="757"/>
      <c r="G3485" s="757"/>
      <c r="H3485" s="757"/>
      <c r="I3485" s="757"/>
      <c r="J3485" s="757"/>
      <c r="K3485" s="758"/>
      <c r="L3485" s="758"/>
      <c r="M3485" s="722"/>
      <c r="N3485" s="736"/>
      <c r="O3485" s="736"/>
      <c r="P3485" s="736"/>
      <c r="Q3485" s="736"/>
      <c r="R3485" s="736"/>
      <c r="S3485" s="736"/>
      <c r="T3485" s="736"/>
      <c r="U3485" s="736"/>
      <c r="BA3485" s="722"/>
      <c r="BB3485" s="722"/>
      <c r="BC3485" s="722"/>
      <c r="BD3485" s="722"/>
      <c r="BE3485" s="722"/>
      <c r="BF3485" s="722"/>
      <c r="BG3485" s="722"/>
      <c r="BH3485" s="722"/>
      <c r="BI3485" s="722"/>
      <c r="BJ3485" s="722"/>
      <c r="BK3485" s="722"/>
      <c r="BL3485" s="722"/>
      <c r="BM3485" s="722"/>
      <c r="BN3485" s="722"/>
      <c r="BO3485" s="722"/>
      <c r="BP3485" s="722"/>
      <c r="BQ3485" s="722"/>
      <c r="BR3485" s="722"/>
      <c r="BS3485" s="722"/>
      <c r="BT3485" s="722"/>
      <c r="BU3485" s="722"/>
      <c r="BV3485" s="722"/>
      <c r="BW3485" s="722"/>
      <c r="BX3485" s="722"/>
      <c r="BY3485" s="722"/>
      <c r="BZ3485" s="722"/>
      <c r="CA3485" s="722"/>
      <c r="CB3485" s="722"/>
      <c r="CC3485" s="722"/>
      <c r="CD3485" s="722"/>
      <c r="CE3485" s="722"/>
      <c r="CF3485" s="722"/>
      <c r="CG3485" s="722"/>
      <c r="CH3485" s="722"/>
      <c r="CI3485" s="722"/>
      <c r="CJ3485" s="722"/>
      <c r="CK3485" s="722"/>
      <c r="CL3485" s="722"/>
      <c r="CM3485" s="722"/>
      <c r="CN3485" s="722"/>
      <c r="CO3485" s="722"/>
      <c r="CP3485" s="722"/>
      <c r="CQ3485" s="722"/>
      <c r="CR3485" s="722"/>
      <c r="CS3485" s="722"/>
    </row>
    <row r="3486" spans="1:97" s="1376" customFormat="1">
      <c r="A3486" s="722"/>
      <c r="B3486" s="722"/>
      <c r="C3486" s="722"/>
      <c r="D3486" s="722"/>
      <c r="E3486" s="722"/>
      <c r="F3486" s="757"/>
      <c r="G3486" s="757"/>
      <c r="H3486" s="757"/>
      <c r="I3486" s="757"/>
      <c r="J3486" s="757"/>
      <c r="K3486" s="758"/>
      <c r="L3486" s="758"/>
      <c r="M3486" s="722"/>
      <c r="N3486" s="736"/>
      <c r="O3486" s="736"/>
      <c r="P3486" s="736"/>
      <c r="Q3486" s="736"/>
      <c r="R3486" s="736"/>
      <c r="S3486" s="736"/>
      <c r="T3486" s="736"/>
      <c r="U3486" s="736"/>
      <c r="BA3486" s="722"/>
      <c r="BB3486" s="722"/>
      <c r="BC3486" s="722"/>
      <c r="BD3486" s="722"/>
      <c r="BE3486" s="722"/>
      <c r="BF3486" s="722"/>
      <c r="BG3486" s="722"/>
      <c r="BH3486" s="722"/>
      <c r="BI3486" s="722"/>
      <c r="BJ3486" s="722"/>
      <c r="BK3486" s="722"/>
      <c r="BL3486" s="722"/>
      <c r="BM3486" s="722"/>
      <c r="BN3486" s="722"/>
      <c r="BO3486" s="722"/>
      <c r="BP3486" s="722"/>
      <c r="BQ3486" s="722"/>
      <c r="BR3486" s="722"/>
      <c r="BS3486" s="722"/>
      <c r="BT3486" s="722"/>
      <c r="BU3486" s="722"/>
      <c r="BV3486" s="722"/>
      <c r="BW3486" s="722"/>
      <c r="BX3486" s="722"/>
      <c r="BY3486" s="722"/>
      <c r="BZ3486" s="722"/>
      <c r="CA3486" s="722"/>
      <c r="CB3486" s="722"/>
      <c r="CC3486" s="722"/>
      <c r="CD3486" s="722"/>
      <c r="CE3486" s="722"/>
      <c r="CF3486" s="722"/>
      <c r="CG3486" s="722"/>
      <c r="CH3486" s="722"/>
      <c r="CI3486" s="722"/>
      <c r="CJ3486" s="722"/>
      <c r="CK3486" s="722"/>
      <c r="CL3486" s="722"/>
      <c r="CM3486" s="722"/>
      <c r="CN3486" s="722"/>
      <c r="CO3486" s="722"/>
      <c r="CP3486" s="722"/>
      <c r="CQ3486" s="722"/>
      <c r="CR3486" s="722"/>
      <c r="CS3486" s="722"/>
    </row>
    <row r="3487" spans="1:97" s="1376" customFormat="1">
      <c r="A3487" s="722"/>
      <c r="B3487" s="722"/>
      <c r="C3487" s="722"/>
      <c r="D3487" s="722"/>
      <c r="E3487" s="722"/>
      <c r="F3487" s="757"/>
      <c r="G3487" s="757"/>
      <c r="H3487" s="757"/>
      <c r="I3487" s="757"/>
      <c r="J3487" s="757"/>
      <c r="K3487" s="758"/>
      <c r="L3487" s="758"/>
      <c r="M3487" s="722"/>
      <c r="N3487" s="736"/>
      <c r="O3487" s="736"/>
      <c r="P3487" s="736"/>
      <c r="Q3487" s="736"/>
      <c r="R3487" s="736"/>
      <c r="S3487" s="736"/>
      <c r="T3487" s="736"/>
      <c r="U3487" s="736"/>
      <c r="BA3487" s="722"/>
      <c r="BB3487" s="722"/>
      <c r="BC3487" s="722"/>
      <c r="BD3487" s="722"/>
      <c r="BE3487" s="722"/>
      <c r="BF3487" s="722"/>
      <c r="BG3487" s="722"/>
      <c r="BH3487" s="722"/>
      <c r="BI3487" s="722"/>
      <c r="BJ3487" s="722"/>
      <c r="BK3487" s="722"/>
      <c r="BL3487" s="722"/>
      <c r="BM3487" s="722"/>
      <c r="BN3487" s="722"/>
      <c r="BO3487" s="722"/>
      <c r="BP3487" s="722"/>
      <c r="BQ3487" s="722"/>
      <c r="BR3487" s="722"/>
      <c r="BS3487" s="722"/>
      <c r="BT3487" s="722"/>
      <c r="BU3487" s="722"/>
      <c r="BV3487" s="722"/>
      <c r="BW3487" s="722"/>
      <c r="BX3487" s="722"/>
      <c r="BY3487" s="722"/>
      <c r="BZ3487" s="722"/>
      <c r="CA3487" s="722"/>
      <c r="CB3487" s="722"/>
      <c r="CC3487" s="722"/>
      <c r="CD3487" s="722"/>
      <c r="CE3487" s="722"/>
      <c r="CF3487" s="722"/>
      <c r="CG3487" s="722"/>
      <c r="CH3487" s="722"/>
      <c r="CI3487" s="722"/>
      <c r="CJ3487" s="722"/>
      <c r="CK3487" s="722"/>
      <c r="CL3487" s="722"/>
      <c r="CM3487" s="722"/>
      <c r="CN3487" s="722"/>
      <c r="CO3487" s="722"/>
      <c r="CP3487" s="722"/>
      <c r="CQ3487" s="722"/>
      <c r="CR3487" s="722"/>
      <c r="CS3487" s="722"/>
    </row>
    <row r="3488" spans="1:97" s="1376" customFormat="1">
      <c r="A3488" s="722"/>
      <c r="B3488" s="722"/>
      <c r="C3488" s="722"/>
      <c r="D3488" s="722"/>
      <c r="E3488" s="722"/>
      <c r="F3488" s="757"/>
      <c r="G3488" s="757"/>
      <c r="H3488" s="757"/>
      <c r="I3488" s="757"/>
      <c r="J3488" s="757"/>
      <c r="K3488" s="758"/>
      <c r="L3488" s="758"/>
      <c r="M3488" s="722"/>
      <c r="N3488" s="736"/>
      <c r="O3488" s="736"/>
      <c r="P3488" s="736"/>
      <c r="Q3488" s="736"/>
      <c r="R3488" s="736"/>
      <c r="S3488" s="736"/>
      <c r="T3488" s="736"/>
      <c r="U3488" s="736"/>
      <c r="BA3488" s="722"/>
      <c r="BB3488" s="722"/>
      <c r="BC3488" s="722"/>
      <c r="BD3488" s="722"/>
      <c r="BE3488" s="722"/>
      <c r="BF3488" s="722"/>
      <c r="BG3488" s="722"/>
      <c r="BH3488" s="722"/>
      <c r="BI3488" s="722"/>
      <c r="BJ3488" s="722"/>
      <c r="BK3488" s="722"/>
      <c r="BL3488" s="722"/>
      <c r="BM3488" s="722"/>
      <c r="BN3488" s="722"/>
      <c r="BO3488" s="722"/>
      <c r="BP3488" s="722"/>
      <c r="BQ3488" s="722"/>
      <c r="BR3488" s="722"/>
      <c r="BS3488" s="722"/>
      <c r="BT3488" s="722"/>
      <c r="BU3488" s="722"/>
      <c r="BV3488" s="722"/>
      <c r="BW3488" s="722"/>
      <c r="BX3488" s="722"/>
      <c r="BY3488" s="722"/>
      <c r="BZ3488" s="722"/>
      <c r="CA3488" s="722"/>
      <c r="CB3488" s="722"/>
      <c r="CC3488" s="722"/>
      <c r="CD3488" s="722"/>
      <c r="CE3488" s="722"/>
      <c r="CF3488" s="722"/>
      <c r="CG3488" s="722"/>
      <c r="CH3488" s="722"/>
      <c r="CI3488" s="722"/>
      <c r="CJ3488" s="722"/>
      <c r="CK3488" s="722"/>
      <c r="CL3488" s="722"/>
      <c r="CM3488" s="722"/>
      <c r="CN3488" s="722"/>
      <c r="CO3488" s="722"/>
      <c r="CP3488" s="722"/>
      <c r="CQ3488" s="722"/>
      <c r="CR3488" s="722"/>
      <c r="CS3488" s="722"/>
    </row>
    <row r="3489" spans="1:97" s="1376" customFormat="1">
      <c r="A3489" s="722"/>
      <c r="B3489" s="722"/>
      <c r="C3489" s="722"/>
      <c r="D3489" s="722"/>
      <c r="E3489" s="722"/>
      <c r="F3489" s="757"/>
      <c r="G3489" s="757"/>
      <c r="H3489" s="757"/>
      <c r="I3489" s="757"/>
      <c r="J3489" s="757"/>
      <c r="K3489" s="758"/>
      <c r="L3489" s="758"/>
      <c r="M3489" s="722"/>
      <c r="N3489" s="736"/>
      <c r="O3489" s="736"/>
      <c r="P3489" s="736"/>
      <c r="Q3489" s="736"/>
      <c r="R3489" s="736"/>
      <c r="S3489" s="736"/>
      <c r="T3489" s="736"/>
      <c r="U3489" s="736"/>
      <c r="BA3489" s="722"/>
      <c r="BB3489" s="722"/>
      <c r="BC3489" s="722"/>
      <c r="BD3489" s="722"/>
      <c r="BE3489" s="722"/>
      <c r="BF3489" s="722"/>
      <c r="BG3489" s="722"/>
      <c r="BH3489" s="722"/>
      <c r="BI3489" s="722"/>
      <c r="BJ3489" s="722"/>
      <c r="BK3489" s="722"/>
      <c r="BL3489" s="722"/>
      <c r="BM3489" s="722"/>
      <c r="BN3489" s="722"/>
      <c r="BO3489" s="722"/>
      <c r="BP3489" s="722"/>
      <c r="BQ3489" s="722"/>
      <c r="BR3489" s="722"/>
      <c r="BS3489" s="722"/>
      <c r="BT3489" s="722"/>
      <c r="BU3489" s="722"/>
      <c r="BV3489" s="722"/>
      <c r="BW3489" s="722"/>
      <c r="BX3489" s="722"/>
      <c r="BY3489" s="722"/>
      <c r="BZ3489" s="722"/>
      <c r="CA3489" s="722"/>
      <c r="CB3489" s="722"/>
      <c r="CC3489" s="722"/>
      <c r="CD3489" s="722"/>
      <c r="CE3489" s="722"/>
      <c r="CF3489" s="722"/>
      <c r="CG3489" s="722"/>
      <c r="CH3489" s="722"/>
      <c r="CI3489" s="722"/>
      <c r="CJ3489" s="722"/>
      <c r="CK3489" s="722"/>
      <c r="CL3489" s="722"/>
      <c r="CM3489" s="722"/>
      <c r="CN3489" s="722"/>
      <c r="CO3489" s="722"/>
      <c r="CP3489" s="722"/>
      <c r="CQ3489" s="722"/>
      <c r="CR3489" s="722"/>
      <c r="CS3489" s="722"/>
    </row>
    <row r="3490" spans="1:97" s="1376" customFormat="1">
      <c r="A3490" s="722"/>
      <c r="B3490" s="722"/>
      <c r="C3490" s="722"/>
      <c r="D3490" s="722"/>
      <c r="E3490" s="722"/>
      <c r="F3490" s="757"/>
      <c r="G3490" s="757"/>
      <c r="H3490" s="757"/>
      <c r="I3490" s="757"/>
      <c r="J3490" s="757"/>
      <c r="K3490" s="758"/>
      <c r="L3490" s="758"/>
      <c r="M3490" s="722"/>
      <c r="N3490" s="736"/>
      <c r="O3490" s="736"/>
      <c r="P3490" s="736"/>
      <c r="Q3490" s="736"/>
      <c r="R3490" s="736"/>
      <c r="S3490" s="736"/>
      <c r="T3490" s="736"/>
      <c r="U3490" s="736"/>
      <c r="BA3490" s="722"/>
      <c r="BB3490" s="722"/>
      <c r="BC3490" s="722"/>
      <c r="BD3490" s="722"/>
      <c r="BE3490" s="722"/>
      <c r="BF3490" s="722"/>
      <c r="BG3490" s="722"/>
      <c r="BH3490" s="722"/>
      <c r="BI3490" s="722"/>
      <c r="BJ3490" s="722"/>
      <c r="BK3490" s="722"/>
      <c r="BL3490" s="722"/>
      <c r="BM3490" s="722"/>
      <c r="BN3490" s="722"/>
      <c r="BO3490" s="722"/>
      <c r="BP3490" s="722"/>
      <c r="BQ3490" s="722"/>
      <c r="BR3490" s="722"/>
      <c r="BS3490" s="722"/>
      <c r="BT3490" s="722"/>
      <c r="BU3490" s="722"/>
      <c r="BV3490" s="722"/>
      <c r="BW3490" s="722"/>
      <c r="BX3490" s="722"/>
      <c r="BY3490" s="722"/>
      <c r="BZ3490" s="722"/>
      <c r="CA3490" s="722"/>
      <c r="CB3490" s="722"/>
      <c r="CC3490" s="722"/>
      <c r="CD3490" s="722"/>
      <c r="CE3490" s="722"/>
      <c r="CF3490" s="722"/>
      <c r="CG3490" s="722"/>
      <c r="CH3490" s="722"/>
      <c r="CI3490" s="722"/>
      <c r="CJ3490" s="722"/>
      <c r="CK3490" s="722"/>
      <c r="CL3490" s="722"/>
      <c r="CM3490" s="722"/>
      <c r="CN3490" s="722"/>
      <c r="CO3490" s="722"/>
      <c r="CP3490" s="722"/>
      <c r="CQ3490" s="722"/>
      <c r="CR3490" s="722"/>
      <c r="CS3490" s="722"/>
    </row>
    <row r="3491" spans="1:97" s="1376" customFormat="1">
      <c r="A3491" s="722"/>
      <c r="B3491" s="722"/>
      <c r="C3491" s="722"/>
      <c r="D3491" s="722"/>
      <c r="E3491" s="722"/>
      <c r="F3491" s="757"/>
      <c r="G3491" s="757"/>
      <c r="H3491" s="757"/>
      <c r="I3491" s="757"/>
      <c r="J3491" s="757"/>
      <c r="K3491" s="758"/>
      <c r="L3491" s="758"/>
      <c r="M3491" s="722"/>
      <c r="N3491" s="736"/>
      <c r="O3491" s="736"/>
      <c r="P3491" s="736"/>
      <c r="Q3491" s="736"/>
      <c r="R3491" s="736"/>
      <c r="S3491" s="736"/>
      <c r="T3491" s="736"/>
      <c r="U3491" s="736"/>
      <c r="BA3491" s="722"/>
      <c r="BB3491" s="722"/>
      <c r="BC3491" s="722"/>
      <c r="BD3491" s="722"/>
      <c r="BE3491" s="722"/>
      <c r="BF3491" s="722"/>
      <c r="BG3491" s="722"/>
      <c r="BH3491" s="722"/>
      <c r="BI3491" s="722"/>
      <c r="BJ3491" s="722"/>
      <c r="BK3491" s="722"/>
      <c r="BL3491" s="722"/>
      <c r="BM3491" s="722"/>
      <c r="BN3491" s="722"/>
      <c r="BO3491" s="722"/>
      <c r="BP3491" s="722"/>
      <c r="BQ3491" s="722"/>
      <c r="BR3491" s="722"/>
      <c r="BS3491" s="722"/>
      <c r="BT3491" s="722"/>
      <c r="BU3491" s="722"/>
      <c r="BV3491" s="722"/>
      <c r="BW3491" s="722"/>
      <c r="BX3491" s="722"/>
      <c r="BY3491" s="722"/>
      <c r="BZ3491" s="722"/>
      <c r="CA3491" s="722"/>
      <c r="CB3491" s="722"/>
      <c r="CC3491" s="722"/>
      <c r="CD3491" s="722"/>
      <c r="CE3491" s="722"/>
      <c r="CF3491" s="722"/>
      <c r="CG3491" s="722"/>
      <c r="CH3491" s="722"/>
      <c r="CI3491" s="722"/>
      <c r="CJ3491" s="722"/>
      <c r="CK3491" s="722"/>
      <c r="CL3491" s="722"/>
      <c r="CM3491" s="722"/>
      <c r="CN3491" s="722"/>
      <c r="CO3491" s="722"/>
      <c r="CP3491" s="722"/>
      <c r="CQ3491" s="722"/>
      <c r="CR3491" s="722"/>
      <c r="CS3491" s="722"/>
    </row>
    <row r="3492" spans="1:97" s="1376" customFormat="1">
      <c r="A3492" s="722"/>
      <c r="B3492" s="722"/>
      <c r="C3492" s="722"/>
      <c r="D3492" s="722"/>
      <c r="E3492" s="722"/>
      <c r="F3492" s="757"/>
      <c r="G3492" s="757"/>
      <c r="H3492" s="757"/>
      <c r="I3492" s="757"/>
      <c r="J3492" s="757"/>
      <c r="K3492" s="758"/>
      <c r="L3492" s="758"/>
      <c r="M3492" s="722"/>
      <c r="N3492" s="736"/>
      <c r="O3492" s="736"/>
      <c r="P3492" s="736"/>
      <c r="Q3492" s="736"/>
      <c r="R3492" s="736"/>
      <c r="S3492" s="736"/>
      <c r="T3492" s="736"/>
      <c r="U3492" s="736"/>
      <c r="BA3492" s="722"/>
      <c r="BB3492" s="722"/>
      <c r="BC3492" s="722"/>
      <c r="BD3492" s="722"/>
      <c r="BE3492" s="722"/>
      <c r="BF3492" s="722"/>
      <c r="BG3492" s="722"/>
      <c r="BH3492" s="722"/>
      <c r="BI3492" s="722"/>
      <c r="BJ3492" s="722"/>
      <c r="BK3492" s="722"/>
      <c r="BL3492" s="722"/>
      <c r="BM3492" s="722"/>
      <c r="BN3492" s="722"/>
      <c r="BO3492" s="722"/>
      <c r="BP3492" s="722"/>
      <c r="BQ3492" s="722"/>
      <c r="BR3492" s="722"/>
      <c r="BS3492" s="722"/>
      <c r="BT3492" s="722"/>
      <c r="BU3492" s="722"/>
      <c r="BV3492" s="722"/>
      <c r="BW3492" s="722"/>
      <c r="BX3492" s="722"/>
      <c r="BY3492" s="722"/>
      <c r="BZ3492" s="722"/>
      <c r="CA3492" s="722"/>
      <c r="CB3492" s="722"/>
      <c r="CC3492" s="722"/>
      <c r="CD3492" s="722"/>
      <c r="CE3492" s="722"/>
      <c r="CF3492" s="722"/>
      <c r="CG3492" s="722"/>
      <c r="CH3492" s="722"/>
      <c r="CI3492" s="722"/>
      <c r="CJ3492" s="722"/>
      <c r="CK3492" s="722"/>
      <c r="CL3492" s="722"/>
      <c r="CM3492" s="722"/>
      <c r="CN3492" s="722"/>
      <c r="CO3492" s="722"/>
      <c r="CP3492" s="722"/>
      <c r="CQ3492" s="722"/>
      <c r="CR3492" s="722"/>
      <c r="CS3492" s="722"/>
    </row>
    <row r="3493" spans="1:97" s="1376" customFormat="1">
      <c r="A3493" s="722"/>
      <c r="B3493" s="722"/>
      <c r="C3493" s="722"/>
      <c r="D3493" s="722"/>
      <c r="E3493" s="722"/>
      <c r="F3493" s="757"/>
      <c r="G3493" s="757"/>
      <c r="H3493" s="757"/>
      <c r="I3493" s="757"/>
      <c r="J3493" s="757"/>
      <c r="K3493" s="758"/>
      <c r="L3493" s="758"/>
      <c r="M3493" s="722"/>
      <c r="N3493" s="736"/>
      <c r="O3493" s="736"/>
      <c r="P3493" s="736"/>
      <c r="Q3493" s="736"/>
      <c r="R3493" s="736"/>
      <c r="S3493" s="736"/>
      <c r="T3493" s="736"/>
      <c r="U3493" s="736"/>
      <c r="BA3493" s="722"/>
      <c r="BB3493" s="722"/>
      <c r="BC3493" s="722"/>
      <c r="BD3493" s="722"/>
      <c r="BE3493" s="722"/>
      <c r="BF3493" s="722"/>
      <c r="BG3493" s="722"/>
      <c r="BH3493" s="722"/>
      <c r="BI3493" s="722"/>
      <c r="BJ3493" s="722"/>
      <c r="BK3493" s="722"/>
      <c r="BL3493" s="722"/>
      <c r="BM3493" s="722"/>
      <c r="BN3493" s="722"/>
      <c r="BO3493" s="722"/>
      <c r="BP3493" s="722"/>
      <c r="BQ3493" s="722"/>
      <c r="BR3493" s="722"/>
      <c r="BS3493" s="722"/>
      <c r="BT3493" s="722"/>
      <c r="BU3493" s="722"/>
      <c r="BV3493" s="722"/>
      <c r="BW3493" s="722"/>
      <c r="BX3493" s="722"/>
      <c r="BY3493" s="722"/>
      <c r="BZ3493" s="722"/>
      <c r="CA3493" s="722"/>
      <c r="CB3493" s="722"/>
      <c r="CC3493" s="722"/>
      <c r="CD3493" s="722"/>
      <c r="CE3493" s="722"/>
      <c r="CF3493" s="722"/>
      <c r="CG3493" s="722"/>
      <c r="CH3493" s="722"/>
      <c r="CI3493" s="722"/>
      <c r="CJ3493" s="722"/>
      <c r="CK3493" s="722"/>
      <c r="CL3493" s="722"/>
      <c r="CM3493" s="722"/>
      <c r="CN3493" s="722"/>
      <c r="CO3493" s="722"/>
      <c r="CP3493" s="722"/>
      <c r="CQ3493" s="722"/>
      <c r="CR3493" s="722"/>
      <c r="CS3493" s="722"/>
    </row>
    <row r="3494" spans="1:97" s="1376" customFormat="1">
      <c r="A3494" s="722"/>
      <c r="B3494" s="722"/>
      <c r="C3494" s="722"/>
      <c r="D3494" s="722"/>
      <c r="E3494" s="722"/>
      <c r="F3494" s="757"/>
      <c r="G3494" s="757"/>
      <c r="H3494" s="757"/>
      <c r="I3494" s="757"/>
      <c r="J3494" s="757"/>
      <c r="K3494" s="758"/>
      <c r="L3494" s="758"/>
      <c r="M3494" s="722"/>
      <c r="N3494" s="736"/>
      <c r="O3494" s="736"/>
      <c r="P3494" s="736"/>
      <c r="Q3494" s="736"/>
      <c r="R3494" s="736"/>
      <c r="S3494" s="736"/>
      <c r="T3494" s="736"/>
      <c r="U3494" s="736"/>
      <c r="BA3494" s="722"/>
      <c r="BB3494" s="722"/>
      <c r="BC3494" s="722"/>
      <c r="BD3494" s="722"/>
      <c r="BE3494" s="722"/>
      <c r="BF3494" s="722"/>
      <c r="BG3494" s="722"/>
      <c r="BH3494" s="722"/>
      <c r="BI3494" s="722"/>
      <c r="BJ3494" s="722"/>
      <c r="BK3494" s="722"/>
      <c r="BL3494" s="722"/>
      <c r="BM3494" s="722"/>
      <c r="BN3494" s="722"/>
      <c r="BO3494" s="722"/>
      <c r="BP3494" s="722"/>
      <c r="BQ3494" s="722"/>
      <c r="BR3494" s="722"/>
      <c r="BS3494" s="722"/>
      <c r="BT3494" s="722"/>
      <c r="BU3494" s="722"/>
      <c r="BV3494" s="722"/>
      <c r="BW3494" s="722"/>
      <c r="BX3494" s="722"/>
      <c r="BY3494" s="722"/>
      <c r="BZ3494" s="722"/>
      <c r="CA3494" s="722"/>
      <c r="CB3494" s="722"/>
      <c r="CC3494" s="722"/>
      <c r="CD3494" s="722"/>
      <c r="CE3494" s="722"/>
      <c r="CF3494" s="722"/>
      <c r="CG3494" s="722"/>
      <c r="CH3494" s="722"/>
      <c r="CI3494" s="722"/>
      <c r="CJ3494" s="722"/>
      <c r="CK3494" s="722"/>
      <c r="CL3494" s="722"/>
      <c r="CM3494" s="722"/>
      <c r="CN3494" s="722"/>
      <c r="CO3494" s="722"/>
      <c r="CP3494" s="722"/>
      <c r="CQ3494" s="722"/>
      <c r="CR3494" s="722"/>
      <c r="CS3494" s="722"/>
    </row>
    <row r="3495" spans="1:97" s="1376" customFormat="1">
      <c r="A3495" s="722"/>
      <c r="B3495" s="722"/>
      <c r="C3495" s="722"/>
      <c r="D3495" s="722"/>
      <c r="E3495" s="722"/>
      <c r="F3495" s="757"/>
      <c r="G3495" s="757"/>
      <c r="H3495" s="757"/>
      <c r="I3495" s="757"/>
      <c r="J3495" s="757"/>
      <c r="K3495" s="758"/>
      <c r="L3495" s="758"/>
      <c r="M3495" s="722"/>
      <c r="N3495" s="736"/>
      <c r="O3495" s="736"/>
      <c r="P3495" s="736"/>
      <c r="Q3495" s="736"/>
      <c r="R3495" s="736"/>
      <c r="S3495" s="736"/>
      <c r="T3495" s="736"/>
      <c r="U3495" s="736"/>
      <c r="BA3495" s="722"/>
      <c r="BB3495" s="722"/>
      <c r="BC3495" s="722"/>
      <c r="BD3495" s="722"/>
      <c r="BE3495" s="722"/>
      <c r="BF3495" s="722"/>
      <c r="BG3495" s="722"/>
      <c r="BH3495" s="722"/>
      <c r="BI3495" s="722"/>
      <c r="BJ3495" s="722"/>
      <c r="BK3495" s="722"/>
      <c r="BL3495" s="722"/>
      <c r="BM3495" s="722"/>
      <c r="BN3495" s="722"/>
      <c r="BO3495" s="722"/>
      <c r="BP3495" s="722"/>
      <c r="BQ3495" s="722"/>
      <c r="BR3495" s="722"/>
      <c r="BS3495" s="722"/>
      <c r="BT3495" s="722"/>
      <c r="BU3495" s="722"/>
      <c r="BV3495" s="722"/>
      <c r="BW3495" s="722"/>
      <c r="BX3495" s="722"/>
      <c r="BY3495" s="722"/>
      <c r="BZ3495" s="722"/>
      <c r="CA3495" s="722"/>
      <c r="CB3495" s="722"/>
      <c r="CC3495" s="722"/>
      <c r="CD3495" s="722"/>
      <c r="CE3495" s="722"/>
      <c r="CF3495" s="722"/>
      <c r="CG3495" s="722"/>
      <c r="CH3495" s="722"/>
      <c r="CI3495" s="722"/>
      <c r="CJ3495" s="722"/>
      <c r="CK3495" s="722"/>
      <c r="CL3495" s="722"/>
      <c r="CM3495" s="722"/>
      <c r="CN3495" s="722"/>
      <c r="CO3495" s="722"/>
      <c r="CP3495" s="722"/>
      <c r="CQ3495" s="722"/>
      <c r="CR3495" s="722"/>
      <c r="CS3495" s="722"/>
    </row>
    <row r="3496" spans="1:97" s="1376" customFormat="1">
      <c r="A3496" s="722"/>
      <c r="B3496" s="722"/>
      <c r="C3496" s="722"/>
      <c r="D3496" s="722"/>
      <c r="E3496" s="722"/>
      <c r="F3496" s="757"/>
      <c r="G3496" s="757"/>
      <c r="H3496" s="757"/>
      <c r="I3496" s="757"/>
      <c r="J3496" s="757"/>
      <c r="K3496" s="758"/>
      <c r="L3496" s="758"/>
      <c r="M3496" s="722"/>
      <c r="N3496" s="736"/>
      <c r="O3496" s="736"/>
      <c r="P3496" s="736"/>
      <c r="Q3496" s="736"/>
      <c r="R3496" s="736"/>
      <c r="S3496" s="736"/>
      <c r="T3496" s="736"/>
      <c r="U3496" s="736"/>
      <c r="BA3496" s="722"/>
      <c r="BB3496" s="722"/>
      <c r="BC3496" s="722"/>
      <c r="BD3496" s="722"/>
      <c r="BE3496" s="722"/>
      <c r="BF3496" s="722"/>
      <c r="BG3496" s="722"/>
      <c r="BH3496" s="722"/>
      <c r="BI3496" s="722"/>
      <c r="BJ3496" s="722"/>
      <c r="BK3496" s="722"/>
      <c r="BL3496" s="722"/>
      <c r="BM3496" s="722"/>
      <c r="BN3496" s="722"/>
      <c r="BO3496" s="722"/>
      <c r="BP3496" s="722"/>
      <c r="BQ3496" s="722"/>
      <c r="BR3496" s="722"/>
      <c r="BS3496" s="722"/>
      <c r="BT3496" s="722"/>
      <c r="BU3496" s="722"/>
      <c r="BV3496" s="722"/>
      <c r="BW3496" s="722"/>
      <c r="BX3496" s="722"/>
      <c r="BY3496" s="722"/>
      <c r="BZ3496" s="722"/>
      <c r="CA3496" s="722"/>
      <c r="CB3496" s="722"/>
      <c r="CC3496" s="722"/>
      <c r="CD3496" s="722"/>
      <c r="CE3496" s="722"/>
      <c r="CF3496" s="722"/>
      <c r="CG3496" s="722"/>
      <c r="CH3496" s="722"/>
      <c r="CI3496" s="722"/>
      <c r="CJ3496" s="722"/>
      <c r="CK3496" s="722"/>
      <c r="CL3496" s="722"/>
      <c r="CM3496" s="722"/>
      <c r="CN3496" s="722"/>
      <c r="CO3496" s="722"/>
      <c r="CP3496" s="722"/>
      <c r="CQ3496" s="722"/>
      <c r="CR3496" s="722"/>
      <c r="CS3496" s="722"/>
    </row>
    <row r="3497" spans="1:97" s="1376" customFormat="1">
      <c r="A3497" s="722"/>
      <c r="B3497" s="722"/>
      <c r="C3497" s="722"/>
      <c r="D3497" s="722"/>
      <c r="E3497" s="722"/>
      <c r="F3497" s="757"/>
      <c r="G3497" s="757"/>
      <c r="H3497" s="757"/>
      <c r="I3497" s="757"/>
      <c r="J3497" s="757"/>
      <c r="K3497" s="758"/>
      <c r="L3497" s="758"/>
      <c r="M3497" s="722"/>
      <c r="N3497" s="736"/>
      <c r="O3497" s="736"/>
      <c r="P3497" s="736"/>
      <c r="Q3497" s="736"/>
      <c r="R3497" s="736"/>
      <c r="S3497" s="736"/>
      <c r="T3497" s="736"/>
      <c r="U3497" s="736"/>
      <c r="BA3497" s="722"/>
      <c r="BB3497" s="722"/>
      <c r="BC3497" s="722"/>
      <c r="BD3497" s="722"/>
      <c r="BE3497" s="722"/>
      <c r="BF3497" s="722"/>
      <c r="BG3497" s="722"/>
      <c r="BH3497" s="722"/>
      <c r="BI3497" s="722"/>
      <c r="BJ3497" s="722"/>
      <c r="BK3497" s="722"/>
      <c r="BL3497" s="722"/>
      <c r="BM3497" s="722"/>
      <c r="BN3497" s="722"/>
      <c r="BO3497" s="722"/>
      <c r="BP3497" s="722"/>
      <c r="BQ3497" s="722"/>
      <c r="BR3497" s="722"/>
      <c r="BS3497" s="722"/>
      <c r="BT3497" s="722"/>
      <c r="BU3497" s="722"/>
      <c r="BV3497" s="722"/>
      <c r="BW3497" s="722"/>
      <c r="BX3497" s="722"/>
      <c r="BY3497" s="722"/>
      <c r="BZ3497" s="722"/>
      <c r="CA3497" s="722"/>
      <c r="CB3497" s="722"/>
      <c r="CC3497" s="722"/>
      <c r="CD3497" s="722"/>
      <c r="CE3497" s="722"/>
      <c r="CF3497" s="722"/>
      <c r="CG3497" s="722"/>
      <c r="CH3497" s="722"/>
      <c r="CI3497" s="722"/>
      <c r="CJ3497" s="722"/>
      <c r="CK3497" s="722"/>
      <c r="CL3497" s="722"/>
      <c r="CM3497" s="722"/>
      <c r="CN3497" s="722"/>
      <c r="CO3497" s="722"/>
      <c r="CP3497" s="722"/>
      <c r="CQ3497" s="722"/>
      <c r="CR3497" s="722"/>
      <c r="CS3497" s="722"/>
    </row>
    <row r="3498" spans="1:97" s="1376" customFormat="1">
      <c r="A3498" s="722"/>
      <c r="B3498" s="722"/>
      <c r="C3498" s="722"/>
      <c r="D3498" s="722"/>
      <c r="E3498" s="722"/>
      <c r="F3498" s="757"/>
      <c r="G3498" s="757"/>
      <c r="H3498" s="757"/>
      <c r="I3498" s="757"/>
      <c r="J3498" s="757"/>
      <c r="K3498" s="758"/>
      <c r="L3498" s="758"/>
      <c r="M3498" s="722"/>
      <c r="N3498" s="736"/>
      <c r="O3498" s="736"/>
      <c r="P3498" s="736"/>
      <c r="Q3498" s="736"/>
      <c r="R3498" s="736"/>
      <c r="S3498" s="736"/>
      <c r="T3498" s="736"/>
      <c r="U3498" s="736"/>
      <c r="BA3498" s="722"/>
      <c r="BB3498" s="722"/>
      <c r="BC3498" s="722"/>
      <c r="BD3498" s="722"/>
      <c r="BE3498" s="722"/>
      <c r="BF3498" s="722"/>
      <c r="BG3498" s="722"/>
      <c r="BH3498" s="722"/>
      <c r="BI3498" s="722"/>
      <c r="BJ3498" s="722"/>
      <c r="BK3498" s="722"/>
      <c r="BL3498" s="722"/>
      <c r="BM3498" s="722"/>
      <c r="BN3498" s="722"/>
      <c r="BO3498" s="722"/>
      <c r="BP3498" s="722"/>
      <c r="BQ3498" s="722"/>
      <c r="BR3498" s="722"/>
      <c r="BS3498" s="722"/>
      <c r="BT3498" s="722"/>
      <c r="BU3498" s="722"/>
      <c r="BV3498" s="722"/>
      <c r="BW3498" s="722"/>
      <c r="BX3498" s="722"/>
      <c r="BY3498" s="722"/>
      <c r="BZ3498" s="722"/>
      <c r="CA3498" s="722"/>
      <c r="CB3498" s="722"/>
      <c r="CC3498" s="722"/>
      <c r="CD3498" s="722"/>
      <c r="CE3498" s="722"/>
      <c r="CF3498" s="722"/>
      <c r="CG3498" s="722"/>
      <c r="CH3498" s="722"/>
      <c r="CI3498" s="722"/>
      <c r="CJ3498" s="722"/>
      <c r="CK3498" s="722"/>
      <c r="CL3498" s="722"/>
      <c r="CM3498" s="722"/>
      <c r="CN3498" s="722"/>
      <c r="CO3498" s="722"/>
      <c r="CP3498" s="722"/>
      <c r="CQ3498" s="722"/>
      <c r="CR3498" s="722"/>
      <c r="CS3498" s="722"/>
    </row>
    <row r="3499" spans="1:97" s="1376" customFormat="1">
      <c r="A3499" s="722"/>
      <c r="B3499" s="722"/>
      <c r="C3499" s="722"/>
      <c r="D3499" s="722"/>
      <c r="E3499" s="722"/>
      <c r="F3499" s="757"/>
      <c r="G3499" s="757"/>
      <c r="H3499" s="757"/>
      <c r="I3499" s="757"/>
      <c r="J3499" s="757"/>
      <c r="K3499" s="758"/>
      <c r="L3499" s="758"/>
      <c r="M3499" s="722"/>
      <c r="N3499" s="736"/>
      <c r="O3499" s="736"/>
      <c r="P3499" s="736"/>
      <c r="Q3499" s="736"/>
      <c r="R3499" s="736"/>
      <c r="S3499" s="736"/>
      <c r="T3499" s="736"/>
      <c r="U3499" s="736"/>
      <c r="BA3499" s="722"/>
      <c r="BB3499" s="722"/>
      <c r="BC3499" s="722"/>
      <c r="BD3499" s="722"/>
      <c r="BE3499" s="722"/>
      <c r="BF3499" s="722"/>
      <c r="BG3499" s="722"/>
      <c r="BH3499" s="722"/>
      <c r="BI3499" s="722"/>
      <c r="BJ3499" s="722"/>
      <c r="BK3499" s="722"/>
      <c r="BL3499" s="722"/>
      <c r="BM3499" s="722"/>
      <c r="BN3499" s="722"/>
      <c r="BO3499" s="722"/>
      <c r="BP3499" s="722"/>
      <c r="BQ3499" s="722"/>
      <c r="BR3499" s="722"/>
      <c r="BS3499" s="722"/>
      <c r="BT3499" s="722"/>
      <c r="BU3499" s="722"/>
      <c r="BV3499" s="722"/>
      <c r="BW3499" s="722"/>
      <c r="BX3499" s="722"/>
      <c r="BY3499" s="722"/>
      <c r="BZ3499" s="722"/>
      <c r="CA3499" s="722"/>
      <c r="CB3499" s="722"/>
      <c r="CC3499" s="722"/>
      <c r="CD3499" s="722"/>
      <c r="CE3499" s="722"/>
      <c r="CF3499" s="722"/>
      <c r="CG3499" s="722"/>
      <c r="CH3499" s="722"/>
      <c r="CI3499" s="722"/>
      <c r="CJ3499" s="722"/>
      <c r="CK3499" s="722"/>
      <c r="CL3499" s="722"/>
      <c r="CM3499" s="722"/>
      <c r="CN3499" s="722"/>
      <c r="CO3499" s="722"/>
      <c r="CP3499" s="722"/>
      <c r="CQ3499" s="722"/>
      <c r="CR3499" s="722"/>
      <c r="CS3499" s="722"/>
    </row>
    <row r="3500" spans="1:97" s="1376" customFormat="1">
      <c r="A3500" s="722"/>
      <c r="B3500" s="722"/>
      <c r="C3500" s="722"/>
      <c r="D3500" s="722"/>
      <c r="E3500" s="722"/>
      <c r="F3500" s="757"/>
      <c r="G3500" s="757"/>
      <c r="H3500" s="757"/>
      <c r="I3500" s="757"/>
      <c r="J3500" s="757"/>
      <c r="K3500" s="758"/>
      <c r="L3500" s="758"/>
      <c r="M3500" s="722"/>
      <c r="N3500" s="736"/>
      <c r="O3500" s="736"/>
      <c r="P3500" s="736"/>
      <c r="Q3500" s="736"/>
      <c r="R3500" s="736"/>
      <c r="S3500" s="736"/>
      <c r="T3500" s="736"/>
      <c r="U3500" s="736"/>
      <c r="BA3500" s="722"/>
      <c r="BB3500" s="722"/>
      <c r="BC3500" s="722"/>
      <c r="BD3500" s="722"/>
      <c r="BE3500" s="722"/>
      <c r="BF3500" s="722"/>
      <c r="BG3500" s="722"/>
      <c r="BH3500" s="722"/>
      <c r="BI3500" s="722"/>
      <c r="BJ3500" s="722"/>
      <c r="BK3500" s="722"/>
      <c r="BL3500" s="722"/>
      <c r="BM3500" s="722"/>
      <c r="BN3500" s="722"/>
      <c r="BO3500" s="722"/>
      <c r="BP3500" s="722"/>
      <c r="BQ3500" s="722"/>
      <c r="BR3500" s="722"/>
      <c r="BS3500" s="722"/>
      <c r="BT3500" s="722"/>
      <c r="BU3500" s="722"/>
      <c r="BV3500" s="722"/>
      <c r="BW3500" s="722"/>
      <c r="BX3500" s="722"/>
      <c r="BY3500" s="722"/>
      <c r="BZ3500" s="722"/>
      <c r="CA3500" s="722"/>
      <c r="CB3500" s="722"/>
      <c r="CC3500" s="722"/>
      <c r="CD3500" s="722"/>
      <c r="CE3500" s="722"/>
      <c r="CF3500" s="722"/>
      <c r="CG3500" s="722"/>
      <c r="CH3500" s="722"/>
      <c r="CI3500" s="722"/>
      <c r="CJ3500" s="722"/>
      <c r="CK3500" s="722"/>
      <c r="CL3500" s="722"/>
      <c r="CM3500" s="722"/>
      <c r="CN3500" s="722"/>
      <c r="CO3500" s="722"/>
      <c r="CP3500" s="722"/>
      <c r="CQ3500" s="722"/>
      <c r="CR3500" s="722"/>
      <c r="CS3500" s="722"/>
    </row>
    <row r="3501" spans="1:97" s="1376" customFormat="1">
      <c r="A3501" s="722"/>
      <c r="B3501" s="722"/>
      <c r="C3501" s="722"/>
      <c r="D3501" s="722"/>
      <c r="E3501" s="722"/>
      <c r="F3501" s="757"/>
      <c r="G3501" s="757"/>
      <c r="H3501" s="757"/>
      <c r="I3501" s="757"/>
      <c r="J3501" s="757"/>
      <c r="K3501" s="758"/>
      <c r="L3501" s="758"/>
      <c r="M3501" s="722"/>
      <c r="N3501" s="736"/>
      <c r="O3501" s="736"/>
      <c r="P3501" s="736"/>
      <c r="Q3501" s="736"/>
      <c r="R3501" s="736"/>
      <c r="S3501" s="736"/>
      <c r="T3501" s="736"/>
      <c r="U3501" s="736"/>
      <c r="BA3501" s="722"/>
      <c r="BB3501" s="722"/>
      <c r="BC3501" s="722"/>
      <c r="BD3501" s="722"/>
      <c r="BE3501" s="722"/>
      <c r="BF3501" s="722"/>
      <c r="BG3501" s="722"/>
      <c r="BH3501" s="722"/>
      <c r="BI3501" s="722"/>
      <c r="BJ3501" s="722"/>
      <c r="BK3501" s="722"/>
      <c r="BL3501" s="722"/>
      <c r="BM3501" s="722"/>
      <c r="BN3501" s="722"/>
      <c r="BO3501" s="722"/>
      <c r="BP3501" s="722"/>
      <c r="BQ3501" s="722"/>
      <c r="BR3501" s="722"/>
      <c r="BS3501" s="722"/>
      <c r="BT3501" s="722"/>
      <c r="BU3501" s="722"/>
      <c r="BV3501" s="722"/>
      <c r="BW3501" s="722"/>
      <c r="BX3501" s="722"/>
      <c r="BY3501" s="722"/>
      <c r="BZ3501" s="722"/>
      <c r="CA3501" s="722"/>
      <c r="CB3501" s="722"/>
      <c r="CC3501" s="722"/>
      <c r="CD3501" s="722"/>
      <c r="CE3501" s="722"/>
      <c r="CF3501" s="722"/>
      <c r="CG3501" s="722"/>
      <c r="CH3501" s="722"/>
      <c r="CI3501" s="722"/>
      <c r="CJ3501" s="722"/>
      <c r="CK3501" s="722"/>
      <c r="CL3501" s="722"/>
      <c r="CM3501" s="722"/>
      <c r="CN3501" s="722"/>
      <c r="CO3501" s="722"/>
      <c r="CP3501" s="722"/>
      <c r="CQ3501" s="722"/>
      <c r="CR3501" s="722"/>
      <c r="CS3501" s="722"/>
    </row>
    <row r="3502" spans="1:97" s="1376" customFormat="1">
      <c r="A3502" s="722"/>
      <c r="B3502" s="722"/>
      <c r="C3502" s="722"/>
      <c r="D3502" s="722"/>
      <c r="E3502" s="722"/>
      <c r="F3502" s="757"/>
      <c r="G3502" s="757"/>
      <c r="H3502" s="757"/>
      <c r="I3502" s="757"/>
      <c r="J3502" s="757"/>
      <c r="K3502" s="758"/>
      <c r="L3502" s="758"/>
      <c r="M3502" s="722"/>
      <c r="N3502" s="736"/>
      <c r="O3502" s="736"/>
      <c r="P3502" s="736"/>
      <c r="Q3502" s="736"/>
      <c r="R3502" s="736"/>
      <c r="S3502" s="736"/>
      <c r="T3502" s="736"/>
      <c r="U3502" s="736"/>
      <c r="BA3502" s="722"/>
      <c r="BB3502" s="722"/>
      <c r="BC3502" s="722"/>
      <c r="BD3502" s="722"/>
      <c r="BE3502" s="722"/>
      <c r="BF3502" s="722"/>
      <c r="BG3502" s="722"/>
      <c r="BH3502" s="722"/>
      <c r="BI3502" s="722"/>
      <c r="BJ3502" s="722"/>
      <c r="BK3502" s="722"/>
      <c r="BL3502" s="722"/>
      <c r="BM3502" s="722"/>
      <c r="BN3502" s="722"/>
      <c r="BO3502" s="722"/>
      <c r="BP3502" s="722"/>
      <c r="BQ3502" s="722"/>
      <c r="BR3502" s="722"/>
      <c r="BS3502" s="722"/>
      <c r="BT3502" s="722"/>
      <c r="BU3502" s="722"/>
      <c r="BV3502" s="722"/>
      <c r="BW3502" s="722"/>
      <c r="BX3502" s="722"/>
      <c r="BY3502" s="722"/>
      <c r="BZ3502" s="722"/>
      <c r="CA3502" s="722"/>
      <c r="CB3502" s="722"/>
      <c r="CC3502" s="722"/>
      <c r="CD3502" s="722"/>
      <c r="CE3502" s="722"/>
      <c r="CF3502" s="722"/>
      <c r="CG3502" s="722"/>
      <c r="CH3502" s="722"/>
      <c r="CI3502" s="722"/>
      <c r="CJ3502" s="722"/>
      <c r="CK3502" s="722"/>
      <c r="CL3502" s="722"/>
      <c r="CM3502" s="722"/>
      <c r="CN3502" s="722"/>
      <c r="CO3502" s="722"/>
      <c r="CP3502" s="722"/>
      <c r="CQ3502" s="722"/>
      <c r="CR3502" s="722"/>
      <c r="CS3502" s="722"/>
    </row>
    <row r="3503" spans="1:97" s="1376" customFormat="1">
      <c r="A3503" s="722"/>
      <c r="B3503" s="722"/>
      <c r="C3503" s="722"/>
      <c r="D3503" s="722"/>
      <c r="E3503" s="722"/>
      <c r="F3503" s="757"/>
      <c r="G3503" s="757"/>
      <c r="H3503" s="757"/>
      <c r="I3503" s="757"/>
      <c r="J3503" s="757"/>
      <c r="K3503" s="758"/>
      <c r="L3503" s="758"/>
      <c r="M3503" s="722"/>
      <c r="N3503" s="736"/>
      <c r="O3503" s="736"/>
      <c r="P3503" s="736"/>
      <c r="Q3503" s="736"/>
      <c r="R3503" s="736"/>
      <c r="S3503" s="736"/>
      <c r="T3503" s="736"/>
      <c r="U3503" s="736"/>
      <c r="BA3503" s="722"/>
      <c r="BB3503" s="722"/>
      <c r="BC3503" s="722"/>
      <c r="BD3503" s="722"/>
      <c r="BE3503" s="722"/>
      <c r="BF3503" s="722"/>
      <c r="BG3503" s="722"/>
      <c r="BH3503" s="722"/>
      <c r="BI3503" s="722"/>
      <c r="BJ3503" s="722"/>
      <c r="BK3503" s="722"/>
      <c r="BL3503" s="722"/>
      <c r="BM3503" s="722"/>
      <c r="BN3503" s="722"/>
      <c r="BO3503" s="722"/>
      <c r="BP3503" s="722"/>
      <c r="BQ3503" s="722"/>
      <c r="BR3503" s="722"/>
      <c r="BS3503" s="722"/>
      <c r="BT3503" s="722"/>
      <c r="BU3503" s="722"/>
      <c r="BV3503" s="722"/>
      <c r="BW3503" s="722"/>
      <c r="BX3503" s="722"/>
      <c r="BY3503" s="722"/>
      <c r="BZ3503" s="722"/>
      <c r="CA3503" s="722"/>
      <c r="CB3503" s="722"/>
      <c r="CC3503" s="722"/>
      <c r="CD3503" s="722"/>
      <c r="CE3503" s="722"/>
      <c r="CF3503" s="722"/>
      <c r="CG3503" s="722"/>
      <c r="CH3503" s="722"/>
      <c r="CI3503" s="722"/>
      <c r="CJ3503" s="722"/>
      <c r="CK3503" s="722"/>
      <c r="CL3503" s="722"/>
      <c r="CM3503" s="722"/>
      <c r="CN3503" s="722"/>
      <c r="CO3503" s="722"/>
      <c r="CP3503" s="722"/>
      <c r="CQ3503" s="722"/>
      <c r="CR3503" s="722"/>
      <c r="CS3503" s="722"/>
    </row>
    <row r="3504" spans="1:97" s="1376" customFormat="1">
      <c r="A3504" s="722"/>
      <c r="B3504" s="722"/>
      <c r="C3504" s="722"/>
      <c r="D3504" s="722"/>
      <c r="E3504" s="722"/>
      <c r="F3504" s="757"/>
      <c r="G3504" s="757"/>
      <c r="H3504" s="757"/>
      <c r="I3504" s="757"/>
      <c r="J3504" s="757"/>
      <c r="K3504" s="758"/>
      <c r="L3504" s="758"/>
      <c r="M3504" s="722"/>
      <c r="N3504" s="736"/>
      <c r="O3504" s="736"/>
      <c r="P3504" s="736"/>
      <c r="Q3504" s="736"/>
      <c r="R3504" s="736"/>
      <c r="S3504" s="736"/>
      <c r="T3504" s="736"/>
      <c r="U3504" s="736"/>
      <c r="BA3504" s="722"/>
      <c r="BB3504" s="722"/>
      <c r="BC3504" s="722"/>
      <c r="BD3504" s="722"/>
      <c r="BE3504" s="722"/>
      <c r="BF3504" s="722"/>
      <c r="BG3504" s="722"/>
      <c r="BH3504" s="722"/>
      <c r="BI3504" s="722"/>
      <c r="BJ3504" s="722"/>
      <c r="BK3504" s="722"/>
      <c r="BL3504" s="722"/>
      <c r="BM3504" s="722"/>
      <c r="BN3504" s="722"/>
      <c r="BO3504" s="722"/>
      <c r="BP3504" s="722"/>
      <c r="BQ3504" s="722"/>
      <c r="BR3504" s="722"/>
      <c r="BS3504" s="722"/>
      <c r="BT3504" s="722"/>
      <c r="BU3504" s="722"/>
      <c r="BV3504" s="722"/>
      <c r="BW3504" s="722"/>
      <c r="BX3504" s="722"/>
      <c r="BY3504" s="722"/>
      <c r="BZ3504" s="722"/>
      <c r="CA3504" s="722"/>
      <c r="CB3504" s="722"/>
      <c r="CC3504" s="722"/>
      <c r="CD3504" s="722"/>
      <c r="CE3504" s="722"/>
      <c r="CF3504" s="722"/>
      <c r="CG3504" s="722"/>
      <c r="CH3504" s="722"/>
      <c r="CI3504" s="722"/>
      <c r="CJ3504" s="722"/>
      <c r="CK3504" s="722"/>
      <c r="CL3504" s="722"/>
      <c r="CM3504" s="722"/>
      <c r="CN3504" s="722"/>
      <c r="CO3504" s="722"/>
      <c r="CP3504" s="722"/>
      <c r="CQ3504" s="722"/>
      <c r="CR3504" s="722"/>
      <c r="CS3504" s="722"/>
    </row>
    <row r="3505" spans="1:97" s="1376" customFormat="1">
      <c r="A3505" s="722"/>
      <c r="B3505" s="722"/>
      <c r="C3505" s="722"/>
      <c r="D3505" s="722"/>
      <c r="E3505" s="722"/>
      <c r="F3505" s="757"/>
      <c r="G3505" s="757"/>
      <c r="H3505" s="757"/>
      <c r="I3505" s="757"/>
      <c r="J3505" s="757"/>
      <c r="K3505" s="758"/>
      <c r="L3505" s="758"/>
      <c r="M3505" s="722"/>
      <c r="N3505" s="736"/>
      <c r="O3505" s="736"/>
      <c r="P3505" s="736"/>
      <c r="Q3505" s="736"/>
      <c r="R3505" s="736"/>
      <c r="S3505" s="736"/>
      <c r="T3505" s="736"/>
      <c r="U3505" s="736"/>
      <c r="BA3505" s="722"/>
      <c r="BB3505" s="722"/>
      <c r="BC3505" s="722"/>
      <c r="BD3505" s="722"/>
      <c r="BE3505" s="722"/>
      <c r="BF3505" s="722"/>
      <c r="BG3505" s="722"/>
      <c r="BH3505" s="722"/>
      <c r="BI3505" s="722"/>
      <c r="BJ3505" s="722"/>
      <c r="BK3505" s="722"/>
      <c r="BL3505" s="722"/>
      <c r="BM3505" s="722"/>
      <c r="BN3505" s="722"/>
      <c r="BO3505" s="722"/>
      <c r="BP3505" s="722"/>
      <c r="BQ3505" s="722"/>
      <c r="BR3505" s="722"/>
      <c r="BS3505" s="722"/>
      <c r="BT3505" s="722"/>
      <c r="BU3505" s="722"/>
      <c r="BV3505" s="722"/>
      <c r="BW3505" s="722"/>
      <c r="BX3505" s="722"/>
      <c r="BY3505" s="722"/>
      <c r="BZ3505" s="722"/>
      <c r="CA3505" s="722"/>
      <c r="CB3505" s="722"/>
      <c r="CC3505" s="722"/>
      <c r="CD3505" s="722"/>
      <c r="CE3505" s="722"/>
      <c r="CF3505" s="722"/>
      <c r="CG3505" s="722"/>
      <c r="CH3505" s="722"/>
      <c r="CI3505" s="722"/>
      <c r="CJ3505" s="722"/>
      <c r="CK3505" s="722"/>
      <c r="CL3505" s="722"/>
      <c r="CM3505" s="722"/>
      <c r="CN3505" s="722"/>
      <c r="CO3505" s="722"/>
      <c r="CP3505" s="722"/>
      <c r="CQ3505" s="722"/>
      <c r="CR3505" s="722"/>
      <c r="CS3505" s="722"/>
    </row>
    <row r="3506" spans="1:97" s="1376" customFormat="1">
      <c r="A3506" s="722"/>
      <c r="B3506" s="722"/>
      <c r="C3506" s="722"/>
      <c r="D3506" s="722"/>
      <c r="E3506" s="722"/>
      <c r="F3506" s="757"/>
      <c r="G3506" s="757"/>
      <c r="H3506" s="757"/>
      <c r="I3506" s="757"/>
      <c r="J3506" s="757"/>
      <c r="K3506" s="758"/>
      <c r="L3506" s="758"/>
      <c r="M3506" s="722"/>
      <c r="N3506" s="736"/>
      <c r="O3506" s="736"/>
      <c r="P3506" s="736"/>
      <c r="Q3506" s="736"/>
      <c r="R3506" s="736"/>
      <c r="S3506" s="736"/>
      <c r="T3506" s="736"/>
      <c r="U3506" s="736"/>
      <c r="BA3506" s="722"/>
      <c r="BB3506" s="722"/>
      <c r="BC3506" s="722"/>
      <c r="BD3506" s="722"/>
      <c r="BE3506" s="722"/>
      <c r="BF3506" s="722"/>
      <c r="BG3506" s="722"/>
      <c r="BH3506" s="722"/>
      <c r="BI3506" s="722"/>
      <c r="BJ3506" s="722"/>
      <c r="BK3506" s="722"/>
      <c r="BL3506" s="722"/>
      <c r="BM3506" s="722"/>
      <c r="BN3506" s="722"/>
      <c r="BO3506" s="722"/>
      <c r="BP3506" s="722"/>
      <c r="BQ3506" s="722"/>
      <c r="BR3506" s="722"/>
      <c r="BS3506" s="722"/>
      <c r="BT3506" s="722"/>
      <c r="BU3506" s="722"/>
      <c r="BV3506" s="722"/>
      <c r="BW3506" s="722"/>
      <c r="BX3506" s="722"/>
      <c r="BY3506" s="722"/>
      <c r="BZ3506" s="722"/>
      <c r="CA3506" s="722"/>
      <c r="CB3506" s="722"/>
      <c r="CC3506" s="722"/>
      <c r="CD3506" s="722"/>
      <c r="CE3506" s="722"/>
      <c r="CF3506" s="722"/>
      <c r="CG3506" s="722"/>
      <c r="CH3506" s="722"/>
      <c r="CI3506" s="722"/>
      <c r="CJ3506" s="722"/>
      <c r="CK3506" s="722"/>
      <c r="CL3506" s="722"/>
      <c r="CM3506" s="722"/>
      <c r="CN3506" s="722"/>
      <c r="CO3506" s="722"/>
      <c r="CP3506" s="722"/>
      <c r="CQ3506" s="722"/>
      <c r="CR3506" s="722"/>
      <c r="CS3506" s="722"/>
    </row>
    <row r="3507" spans="1:97" s="1376" customFormat="1">
      <c r="A3507" s="722"/>
      <c r="B3507" s="722"/>
      <c r="C3507" s="722"/>
      <c r="D3507" s="722"/>
      <c r="E3507" s="722"/>
      <c r="F3507" s="757"/>
      <c r="G3507" s="757"/>
      <c r="H3507" s="757"/>
      <c r="I3507" s="757"/>
      <c r="J3507" s="757"/>
      <c r="K3507" s="758"/>
      <c r="L3507" s="758"/>
      <c r="M3507" s="722"/>
      <c r="N3507" s="736"/>
      <c r="O3507" s="736"/>
      <c r="P3507" s="736"/>
      <c r="Q3507" s="736"/>
      <c r="R3507" s="736"/>
      <c r="S3507" s="736"/>
      <c r="T3507" s="736"/>
      <c r="U3507" s="736"/>
      <c r="BA3507" s="722"/>
      <c r="BB3507" s="722"/>
      <c r="BC3507" s="722"/>
      <c r="BD3507" s="722"/>
      <c r="BE3507" s="722"/>
      <c r="BF3507" s="722"/>
      <c r="BG3507" s="722"/>
      <c r="BH3507" s="722"/>
      <c r="BI3507" s="722"/>
      <c r="BJ3507" s="722"/>
      <c r="BK3507" s="722"/>
      <c r="BL3507" s="722"/>
      <c r="BM3507" s="722"/>
      <c r="BN3507" s="722"/>
      <c r="BO3507" s="722"/>
      <c r="BP3507" s="722"/>
      <c r="BQ3507" s="722"/>
      <c r="BR3507" s="722"/>
      <c r="BS3507" s="722"/>
      <c r="BT3507" s="722"/>
      <c r="BU3507" s="722"/>
      <c r="BV3507" s="722"/>
      <c r="BW3507" s="722"/>
      <c r="BX3507" s="722"/>
      <c r="BY3507" s="722"/>
      <c r="BZ3507" s="722"/>
      <c r="CA3507" s="722"/>
      <c r="CB3507" s="722"/>
      <c r="CC3507" s="722"/>
      <c r="CD3507" s="722"/>
      <c r="CE3507" s="722"/>
      <c r="CF3507" s="722"/>
      <c r="CG3507" s="722"/>
      <c r="CH3507" s="722"/>
      <c r="CI3507" s="722"/>
      <c r="CJ3507" s="722"/>
      <c r="CK3507" s="722"/>
      <c r="CL3507" s="722"/>
      <c r="CM3507" s="722"/>
      <c r="CN3507" s="722"/>
      <c r="CO3507" s="722"/>
      <c r="CP3507" s="722"/>
      <c r="CQ3507" s="722"/>
      <c r="CR3507" s="722"/>
      <c r="CS3507" s="722"/>
    </row>
    <row r="3508" spans="1:97" s="1376" customFormat="1">
      <c r="A3508" s="722"/>
      <c r="B3508" s="722"/>
      <c r="C3508" s="722"/>
      <c r="D3508" s="722"/>
      <c r="E3508" s="722"/>
      <c r="F3508" s="757"/>
      <c r="G3508" s="757"/>
      <c r="H3508" s="757"/>
      <c r="I3508" s="757"/>
      <c r="J3508" s="757"/>
      <c r="K3508" s="758"/>
      <c r="L3508" s="758"/>
      <c r="M3508" s="722"/>
      <c r="N3508" s="736"/>
      <c r="O3508" s="736"/>
      <c r="P3508" s="736"/>
      <c r="Q3508" s="736"/>
      <c r="R3508" s="736"/>
      <c r="S3508" s="736"/>
      <c r="T3508" s="736"/>
      <c r="U3508" s="736"/>
      <c r="BA3508" s="722"/>
      <c r="BB3508" s="722"/>
      <c r="BC3508" s="722"/>
      <c r="BD3508" s="722"/>
      <c r="BE3508" s="722"/>
      <c r="BF3508" s="722"/>
      <c r="BG3508" s="722"/>
      <c r="BH3508" s="722"/>
      <c r="BI3508" s="722"/>
      <c r="BJ3508" s="722"/>
      <c r="BK3508" s="722"/>
      <c r="BL3508" s="722"/>
      <c r="BM3508" s="722"/>
      <c r="BN3508" s="722"/>
      <c r="BO3508" s="722"/>
      <c r="BP3508" s="722"/>
      <c r="BQ3508" s="722"/>
      <c r="BR3508" s="722"/>
      <c r="BS3508" s="722"/>
      <c r="BT3508" s="722"/>
      <c r="BU3508" s="722"/>
      <c r="BV3508" s="722"/>
      <c r="BW3508" s="722"/>
      <c r="BX3508" s="722"/>
      <c r="BY3508" s="722"/>
      <c r="BZ3508" s="722"/>
      <c r="CA3508" s="722"/>
      <c r="CB3508" s="722"/>
      <c r="CC3508" s="722"/>
      <c r="CD3508" s="722"/>
      <c r="CE3508" s="722"/>
      <c r="CF3508" s="722"/>
      <c r="CG3508" s="722"/>
      <c r="CH3508" s="722"/>
      <c r="CI3508" s="722"/>
      <c r="CJ3508" s="722"/>
      <c r="CK3508" s="722"/>
      <c r="CL3508" s="722"/>
      <c r="CM3508" s="722"/>
      <c r="CN3508" s="722"/>
      <c r="CO3508" s="722"/>
      <c r="CP3508" s="722"/>
      <c r="CQ3508" s="722"/>
      <c r="CR3508" s="722"/>
      <c r="CS3508" s="722"/>
    </row>
    <row r="3509" spans="1:97" s="1376" customFormat="1">
      <c r="A3509" s="722"/>
      <c r="B3509" s="722"/>
      <c r="C3509" s="722"/>
      <c r="D3509" s="722"/>
      <c r="E3509" s="722"/>
      <c r="F3509" s="757"/>
      <c r="G3509" s="757"/>
      <c r="H3509" s="757"/>
      <c r="I3509" s="757"/>
      <c r="J3509" s="757"/>
      <c r="K3509" s="758"/>
      <c r="L3509" s="758"/>
      <c r="M3509" s="722"/>
      <c r="N3509" s="736"/>
      <c r="O3509" s="736"/>
      <c r="P3509" s="736"/>
      <c r="Q3509" s="736"/>
      <c r="R3509" s="736"/>
      <c r="S3509" s="736"/>
      <c r="T3509" s="736"/>
      <c r="U3509" s="736"/>
      <c r="BA3509" s="722"/>
      <c r="BB3509" s="722"/>
      <c r="BC3509" s="722"/>
      <c r="BD3509" s="722"/>
      <c r="BE3509" s="722"/>
      <c r="BF3509" s="722"/>
      <c r="BG3509" s="722"/>
      <c r="BH3509" s="722"/>
      <c r="BI3509" s="722"/>
      <c r="BJ3509" s="722"/>
      <c r="BK3509" s="722"/>
      <c r="BL3509" s="722"/>
      <c r="BM3509" s="722"/>
      <c r="BN3509" s="722"/>
      <c r="BO3509" s="722"/>
      <c r="BP3509" s="722"/>
      <c r="BQ3509" s="722"/>
      <c r="BR3509" s="722"/>
      <c r="BS3509" s="722"/>
      <c r="BT3509" s="722"/>
      <c r="BU3509" s="722"/>
      <c r="BV3509" s="722"/>
      <c r="BW3509" s="722"/>
      <c r="BX3509" s="722"/>
      <c r="BY3509" s="722"/>
      <c r="BZ3509" s="722"/>
      <c r="CA3509" s="722"/>
      <c r="CB3509" s="722"/>
      <c r="CC3509" s="722"/>
      <c r="CD3509" s="722"/>
      <c r="CE3509" s="722"/>
      <c r="CF3509" s="722"/>
      <c r="CG3509" s="722"/>
      <c r="CH3509" s="722"/>
      <c r="CI3509" s="722"/>
      <c r="CJ3509" s="722"/>
      <c r="CK3509" s="722"/>
      <c r="CL3509" s="722"/>
      <c r="CM3509" s="722"/>
      <c r="CN3509" s="722"/>
      <c r="CO3509" s="722"/>
      <c r="CP3509" s="722"/>
      <c r="CQ3509" s="722"/>
      <c r="CR3509" s="722"/>
      <c r="CS3509" s="722"/>
    </row>
    <row r="3510" spans="1:97" s="1376" customFormat="1">
      <c r="A3510" s="722"/>
      <c r="B3510" s="722"/>
      <c r="C3510" s="722"/>
      <c r="D3510" s="722"/>
      <c r="E3510" s="722"/>
      <c r="F3510" s="757"/>
      <c r="G3510" s="757"/>
      <c r="H3510" s="757"/>
      <c r="I3510" s="757"/>
      <c r="J3510" s="757"/>
      <c r="K3510" s="758"/>
      <c r="L3510" s="758"/>
      <c r="M3510" s="722"/>
      <c r="N3510" s="736"/>
      <c r="O3510" s="736"/>
      <c r="P3510" s="736"/>
      <c r="Q3510" s="736"/>
      <c r="R3510" s="736"/>
      <c r="S3510" s="736"/>
      <c r="T3510" s="736"/>
      <c r="U3510" s="736"/>
      <c r="BA3510" s="722"/>
      <c r="BB3510" s="722"/>
      <c r="BC3510" s="722"/>
      <c r="BD3510" s="722"/>
      <c r="BE3510" s="722"/>
      <c r="BF3510" s="722"/>
      <c r="BG3510" s="722"/>
      <c r="BH3510" s="722"/>
      <c r="BI3510" s="722"/>
      <c r="BJ3510" s="722"/>
      <c r="BK3510" s="722"/>
      <c r="BL3510" s="722"/>
      <c r="BM3510" s="722"/>
      <c r="BN3510" s="722"/>
      <c r="BO3510" s="722"/>
      <c r="BP3510" s="722"/>
      <c r="BQ3510" s="722"/>
      <c r="BR3510" s="722"/>
      <c r="BS3510" s="722"/>
      <c r="BT3510" s="722"/>
      <c r="BU3510" s="722"/>
      <c r="BV3510" s="722"/>
      <c r="BW3510" s="722"/>
      <c r="BX3510" s="722"/>
      <c r="BY3510" s="722"/>
      <c r="BZ3510" s="722"/>
      <c r="CA3510" s="722"/>
      <c r="CB3510" s="722"/>
      <c r="CC3510" s="722"/>
      <c r="CD3510" s="722"/>
      <c r="CE3510" s="722"/>
      <c r="CF3510" s="722"/>
      <c r="CG3510" s="722"/>
      <c r="CH3510" s="722"/>
      <c r="CI3510" s="722"/>
      <c r="CJ3510" s="722"/>
      <c r="CK3510" s="722"/>
      <c r="CL3510" s="722"/>
      <c r="CM3510" s="722"/>
      <c r="CN3510" s="722"/>
      <c r="CO3510" s="722"/>
      <c r="CP3510" s="722"/>
      <c r="CQ3510" s="722"/>
      <c r="CR3510" s="722"/>
      <c r="CS3510" s="722"/>
    </row>
    <row r="3511" spans="1:97" s="1376" customFormat="1">
      <c r="A3511" s="722"/>
      <c r="B3511" s="722"/>
      <c r="C3511" s="722"/>
      <c r="D3511" s="722"/>
      <c r="E3511" s="722"/>
      <c r="F3511" s="757"/>
      <c r="G3511" s="757"/>
      <c r="H3511" s="757"/>
      <c r="I3511" s="757"/>
      <c r="J3511" s="757"/>
      <c r="K3511" s="758"/>
      <c r="L3511" s="758"/>
      <c r="M3511" s="722"/>
      <c r="N3511" s="736"/>
      <c r="O3511" s="736"/>
      <c r="P3511" s="736"/>
      <c r="Q3511" s="736"/>
      <c r="R3511" s="736"/>
      <c r="S3511" s="736"/>
      <c r="T3511" s="736"/>
      <c r="U3511" s="736"/>
      <c r="BA3511" s="722"/>
      <c r="BB3511" s="722"/>
      <c r="BC3511" s="722"/>
      <c r="BD3511" s="722"/>
      <c r="BE3511" s="722"/>
      <c r="BF3511" s="722"/>
      <c r="BG3511" s="722"/>
      <c r="BH3511" s="722"/>
      <c r="BI3511" s="722"/>
      <c r="BJ3511" s="722"/>
      <c r="BK3511" s="722"/>
      <c r="BL3511" s="722"/>
      <c r="BM3511" s="722"/>
      <c r="BN3511" s="722"/>
      <c r="BO3511" s="722"/>
      <c r="BP3511" s="722"/>
      <c r="BQ3511" s="722"/>
      <c r="BR3511" s="722"/>
      <c r="BS3511" s="722"/>
      <c r="BT3511" s="722"/>
      <c r="BU3511" s="722"/>
      <c r="BV3511" s="722"/>
      <c r="BW3511" s="722"/>
      <c r="BX3511" s="722"/>
      <c r="BY3511" s="722"/>
      <c r="BZ3511" s="722"/>
      <c r="CA3511" s="722"/>
      <c r="CB3511" s="722"/>
      <c r="CC3511" s="722"/>
      <c r="CD3511" s="722"/>
      <c r="CE3511" s="722"/>
      <c r="CF3511" s="722"/>
      <c r="CG3511" s="722"/>
      <c r="CH3511" s="722"/>
      <c r="CI3511" s="722"/>
      <c r="CJ3511" s="722"/>
      <c r="CK3511" s="722"/>
      <c r="CL3511" s="722"/>
      <c r="CM3511" s="722"/>
      <c r="CN3511" s="722"/>
      <c r="CO3511" s="722"/>
      <c r="CP3511" s="722"/>
      <c r="CQ3511" s="722"/>
      <c r="CR3511" s="722"/>
      <c r="CS3511" s="722"/>
    </row>
    <row r="3512" spans="1:97" s="1376" customFormat="1">
      <c r="A3512" s="722"/>
      <c r="B3512" s="722"/>
      <c r="C3512" s="722"/>
      <c r="D3512" s="722"/>
      <c r="E3512" s="722"/>
      <c r="F3512" s="757"/>
      <c r="G3512" s="757"/>
      <c r="H3512" s="757"/>
      <c r="I3512" s="757"/>
      <c r="J3512" s="757"/>
      <c r="K3512" s="758"/>
      <c r="L3512" s="758"/>
      <c r="M3512" s="722"/>
      <c r="N3512" s="736"/>
      <c r="O3512" s="736"/>
      <c r="P3512" s="736"/>
      <c r="Q3512" s="736"/>
      <c r="R3512" s="736"/>
      <c r="S3512" s="736"/>
      <c r="T3512" s="736"/>
      <c r="U3512" s="736"/>
      <c r="BA3512" s="722"/>
      <c r="BB3512" s="722"/>
      <c r="BC3512" s="722"/>
      <c r="BD3512" s="722"/>
      <c r="BE3512" s="722"/>
      <c r="BF3512" s="722"/>
      <c r="BG3512" s="722"/>
      <c r="BH3512" s="722"/>
      <c r="BI3512" s="722"/>
      <c r="BJ3512" s="722"/>
      <c r="BK3512" s="722"/>
      <c r="BL3512" s="722"/>
      <c r="BM3512" s="722"/>
      <c r="BN3512" s="722"/>
      <c r="BO3512" s="722"/>
      <c r="BP3512" s="722"/>
      <c r="BQ3512" s="722"/>
      <c r="BR3512" s="722"/>
      <c r="BS3512" s="722"/>
      <c r="BT3512" s="722"/>
      <c r="BU3512" s="722"/>
      <c r="BV3512" s="722"/>
      <c r="BW3512" s="722"/>
      <c r="BX3512" s="722"/>
      <c r="BY3512" s="722"/>
      <c r="BZ3512" s="722"/>
      <c r="CA3512" s="722"/>
      <c r="CB3512" s="722"/>
      <c r="CC3512" s="722"/>
      <c r="CD3512" s="722"/>
      <c r="CE3512" s="722"/>
      <c r="CF3512" s="722"/>
      <c r="CG3512" s="722"/>
      <c r="CH3512" s="722"/>
      <c r="CI3512" s="722"/>
      <c r="CJ3512" s="722"/>
      <c r="CK3512" s="722"/>
      <c r="CL3512" s="722"/>
      <c r="CM3512" s="722"/>
      <c r="CN3512" s="722"/>
      <c r="CO3512" s="722"/>
      <c r="CP3512" s="722"/>
      <c r="CQ3512" s="722"/>
      <c r="CR3512" s="722"/>
      <c r="CS3512" s="722"/>
    </row>
    <row r="3513" spans="1:97" s="1376" customFormat="1">
      <c r="A3513" s="722"/>
      <c r="B3513" s="722"/>
      <c r="C3513" s="722"/>
      <c r="D3513" s="722"/>
      <c r="E3513" s="722"/>
      <c r="F3513" s="757"/>
      <c r="G3513" s="757"/>
      <c r="H3513" s="757"/>
      <c r="I3513" s="757"/>
      <c r="J3513" s="757"/>
      <c r="K3513" s="758"/>
      <c r="L3513" s="758"/>
      <c r="M3513" s="722"/>
      <c r="N3513" s="736"/>
      <c r="O3513" s="736"/>
      <c r="P3513" s="736"/>
      <c r="Q3513" s="736"/>
      <c r="R3513" s="736"/>
      <c r="S3513" s="736"/>
      <c r="T3513" s="736"/>
      <c r="U3513" s="736"/>
      <c r="BA3513" s="722"/>
      <c r="BB3513" s="722"/>
      <c r="BC3513" s="722"/>
      <c r="BD3513" s="722"/>
      <c r="BE3513" s="722"/>
      <c r="BF3513" s="722"/>
      <c r="BG3513" s="722"/>
      <c r="BH3513" s="722"/>
      <c r="BI3513" s="722"/>
      <c r="BJ3513" s="722"/>
      <c r="BK3513" s="722"/>
      <c r="BL3513" s="722"/>
      <c r="BM3513" s="722"/>
      <c r="BN3513" s="722"/>
      <c r="BO3513" s="722"/>
      <c r="BP3513" s="722"/>
      <c r="BQ3513" s="722"/>
      <c r="BR3513" s="722"/>
      <c r="BS3513" s="722"/>
      <c r="BT3513" s="722"/>
      <c r="BU3513" s="722"/>
      <c r="BV3513" s="722"/>
      <c r="BW3513" s="722"/>
      <c r="BX3513" s="722"/>
      <c r="BY3513" s="722"/>
      <c r="BZ3513" s="722"/>
      <c r="CA3513" s="722"/>
      <c r="CB3513" s="722"/>
      <c r="CC3513" s="722"/>
      <c r="CD3513" s="722"/>
      <c r="CE3513" s="722"/>
      <c r="CF3513" s="722"/>
      <c r="CG3513" s="722"/>
      <c r="CH3513" s="722"/>
      <c r="CI3513" s="722"/>
      <c r="CJ3513" s="722"/>
      <c r="CK3513" s="722"/>
      <c r="CL3513" s="722"/>
      <c r="CM3513" s="722"/>
      <c r="CN3513" s="722"/>
      <c r="CO3513" s="722"/>
      <c r="CP3513" s="722"/>
      <c r="CQ3513" s="722"/>
      <c r="CR3513" s="722"/>
      <c r="CS3513" s="722"/>
    </row>
    <row r="3514" spans="1:97" s="1376" customFormat="1">
      <c r="A3514" s="722"/>
      <c r="B3514" s="722"/>
      <c r="C3514" s="722"/>
      <c r="D3514" s="722"/>
      <c r="E3514" s="722"/>
      <c r="F3514" s="757"/>
      <c r="G3514" s="757"/>
      <c r="H3514" s="757"/>
      <c r="I3514" s="757"/>
      <c r="J3514" s="757"/>
      <c r="K3514" s="758"/>
      <c r="L3514" s="758"/>
      <c r="M3514" s="722"/>
      <c r="N3514" s="736"/>
      <c r="O3514" s="736"/>
      <c r="P3514" s="736"/>
      <c r="Q3514" s="736"/>
      <c r="R3514" s="736"/>
      <c r="S3514" s="736"/>
      <c r="T3514" s="736"/>
      <c r="U3514" s="736"/>
      <c r="BA3514" s="722"/>
      <c r="BB3514" s="722"/>
      <c r="BC3514" s="722"/>
      <c r="BD3514" s="722"/>
      <c r="BE3514" s="722"/>
      <c r="BF3514" s="722"/>
      <c r="BG3514" s="722"/>
      <c r="BH3514" s="722"/>
      <c r="BI3514" s="722"/>
      <c r="BJ3514" s="722"/>
      <c r="BK3514" s="722"/>
      <c r="BL3514" s="722"/>
      <c r="BM3514" s="722"/>
      <c r="BN3514" s="722"/>
      <c r="BO3514" s="722"/>
      <c r="BP3514" s="722"/>
      <c r="BQ3514" s="722"/>
      <c r="BR3514" s="722"/>
      <c r="BS3514" s="722"/>
      <c r="BT3514" s="722"/>
      <c r="BU3514" s="722"/>
      <c r="BV3514" s="722"/>
      <c r="BW3514" s="722"/>
      <c r="BX3514" s="722"/>
      <c r="BY3514" s="722"/>
      <c r="BZ3514" s="722"/>
      <c r="CA3514" s="722"/>
      <c r="CB3514" s="722"/>
      <c r="CC3514" s="722"/>
      <c r="CD3514" s="722"/>
      <c r="CE3514" s="722"/>
      <c r="CF3514" s="722"/>
      <c r="CG3514" s="722"/>
      <c r="CH3514" s="722"/>
      <c r="CI3514" s="722"/>
      <c r="CJ3514" s="722"/>
      <c r="CK3514" s="722"/>
      <c r="CL3514" s="722"/>
      <c r="CM3514" s="722"/>
      <c r="CN3514" s="722"/>
      <c r="CO3514" s="722"/>
      <c r="CP3514" s="722"/>
      <c r="CQ3514" s="722"/>
      <c r="CR3514" s="722"/>
      <c r="CS3514" s="722"/>
    </row>
    <row r="3515" spans="1:97" s="1376" customFormat="1">
      <c r="A3515" s="722"/>
      <c r="B3515" s="722"/>
      <c r="C3515" s="722"/>
      <c r="D3515" s="722"/>
      <c r="E3515" s="722"/>
      <c r="F3515" s="757"/>
      <c r="G3515" s="757"/>
      <c r="H3515" s="757"/>
      <c r="I3515" s="757"/>
      <c r="J3515" s="757"/>
      <c r="K3515" s="758"/>
      <c r="L3515" s="758"/>
      <c r="M3515" s="722"/>
      <c r="N3515" s="736"/>
      <c r="O3515" s="736"/>
      <c r="P3515" s="736"/>
      <c r="Q3515" s="736"/>
      <c r="R3515" s="736"/>
      <c r="S3515" s="736"/>
      <c r="T3515" s="736"/>
      <c r="U3515" s="736"/>
      <c r="BA3515" s="722"/>
      <c r="BB3515" s="722"/>
      <c r="BC3515" s="722"/>
      <c r="BD3515" s="722"/>
      <c r="BE3515" s="722"/>
      <c r="BF3515" s="722"/>
      <c r="BG3515" s="722"/>
      <c r="BH3515" s="722"/>
      <c r="BI3515" s="722"/>
      <c r="BJ3515" s="722"/>
      <c r="BK3515" s="722"/>
      <c r="BL3515" s="722"/>
      <c r="BM3515" s="722"/>
      <c r="BN3515" s="722"/>
      <c r="BO3515" s="722"/>
      <c r="BP3515" s="722"/>
      <c r="BQ3515" s="722"/>
      <c r="BR3515" s="722"/>
      <c r="BS3515" s="722"/>
      <c r="BT3515" s="722"/>
      <c r="BU3515" s="722"/>
      <c r="BV3515" s="722"/>
      <c r="BW3515" s="722"/>
      <c r="BX3515" s="722"/>
      <c r="BY3515" s="722"/>
      <c r="BZ3515" s="722"/>
      <c r="CA3515" s="722"/>
      <c r="CB3515" s="722"/>
      <c r="CC3515" s="722"/>
      <c r="CD3515" s="722"/>
      <c r="CE3515" s="722"/>
      <c r="CF3515" s="722"/>
      <c r="CG3515" s="722"/>
      <c r="CH3515" s="722"/>
      <c r="CI3515" s="722"/>
      <c r="CJ3515" s="722"/>
      <c r="CK3515" s="722"/>
      <c r="CL3515" s="722"/>
      <c r="CM3515" s="722"/>
      <c r="CN3515" s="722"/>
      <c r="CO3515" s="722"/>
      <c r="CP3515" s="722"/>
      <c r="CQ3515" s="722"/>
      <c r="CR3515" s="722"/>
      <c r="CS3515" s="722"/>
    </row>
    <row r="3516" spans="1:97" s="1376" customFormat="1">
      <c r="A3516" s="722"/>
      <c r="B3516" s="722"/>
      <c r="C3516" s="722"/>
      <c r="D3516" s="722"/>
      <c r="E3516" s="722"/>
      <c r="F3516" s="757"/>
      <c r="G3516" s="757"/>
      <c r="H3516" s="757"/>
      <c r="I3516" s="757"/>
      <c r="J3516" s="757"/>
      <c r="K3516" s="758"/>
      <c r="L3516" s="758"/>
      <c r="M3516" s="722"/>
      <c r="N3516" s="736"/>
      <c r="O3516" s="736"/>
      <c r="P3516" s="736"/>
      <c r="Q3516" s="736"/>
      <c r="R3516" s="736"/>
      <c r="S3516" s="736"/>
      <c r="T3516" s="736"/>
      <c r="U3516" s="736"/>
      <c r="BA3516" s="722"/>
      <c r="BB3516" s="722"/>
      <c r="BC3516" s="722"/>
      <c r="BD3516" s="722"/>
      <c r="BE3516" s="722"/>
      <c r="BF3516" s="722"/>
      <c r="BG3516" s="722"/>
      <c r="BH3516" s="722"/>
      <c r="BI3516" s="722"/>
      <c r="BJ3516" s="722"/>
      <c r="BK3516" s="722"/>
      <c r="BL3516" s="722"/>
      <c r="BM3516" s="722"/>
      <c r="BN3516" s="722"/>
      <c r="BO3516" s="722"/>
      <c r="BP3516" s="722"/>
      <c r="BQ3516" s="722"/>
      <c r="BR3516" s="722"/>
      <c r="BS3516" s="722"/>
      <c r="BT3516" s="722"/>
      <c r="BU3516" s="722"/>
      <c r="BV3516" s="722"/>
      <c r="BW3516" s="722"/>
      <c r="BX3516" s="722"/>
      <c r="BY3516" s="722"/>
      <c r="BZ3516" s="722"/>
      <c r="CA3516" s="722"/>
      <c r="CB3516" s="722"/>
      <c r="CC3516" s="722"/>
      <c r="CD3516" s="722"/>
      <c r="CE3516" s="722"/>
      <c r="CF3516" s="722"/>
      <c r="CG3516" s="722"/>
      <c r="CH3516" s="722"/>
      <c r="CI3516" s="722"/>
      <c r="CJ3516" s="722"/>
      <c r="CK3516" s="722"/>
      <c r="CL3516" s="722"/>
      <c r="CM3516" s="722"/>
      <c r="CN3516" s="722"/>
      <c r="CO3516" s="722"/>
      <c r="CP3516" s="722"/>
      <c r="CQ3516" s="722"/>
      <c r="CR3516" s="722"/>
      <c r="CS3516" s="722"/>
    </row>
    <row r="3517" spans="1:97" s="1376" customFormat="1">
      <c r="A3517" s="722"/>
      <c r="B3517" s="722"/>
      <c r="C3517" s="722"/>
      <c r="D3517" s="722"/>
      <c r="E3517" s="722"/>
      <c r="F3517" s="757"/>
      <c r="G3517" s="757"/>
      <c r="H3517" s="757"/>
      <c r="I3517" s="757"/>
      <c r="J3517" s="757"/>
      <c r="K3517" s="758"/>
      <c r="L3517" s="758"/>
      <c r="M3517" s="722"/>
      <c r="N3517" s="736"/>
      <c r="O3517" s="736"/>
      <c r="P3517" s="736"/>
      <c r="Q3517" s="736"/>
      <c r="R3517" s="736"/>
      <c r="S3517" s="736"/>
      <c r="T3517" s="736"/>
      <c r="U3517" s="736"/>
      <c r="BA3517" s="722"/>
      <c r="BB3517" s="722"/>
      <c r="BC3517" s="722"/>
      <c r="BD3517" s="722"/>
      <c r="BE3517" s="722"/>
      <c r="BF3517" s="722"/>
      <c r="BG3517" s="722"/>
      <c r="BH3517" s="722"/>
      <c r="BI3517" s="722"/>
      <c r="BJ3517" s="722"/>
      <c r="BK3517" s="722"/>
      <c r="BL3517" s="722"/>
      <c r="BM3517" s="722"/>
      <c r="BN3517" s="722"/>
      <c r="BO3517" s="722"/>
      <c r="BP3517" s="722"/>
      <c r="BQ3517" s="722"/>
      <c r="BR3517" s="722"/>
      <c r="BS3517" s="722"/>
      <c r="BT3517" s="722"/>
      <c r="BU3517" s="722"/>
      <c r="BV3517" s="722"/>
      <c r="BW3517" s="722"/>
      <c r="BX3517" s="722"/>
      <c r="BY3517" s="722"/>
      <c r="BZ3517" s="722"/>
      <c r="CA3517" s="722"/>
      <c r="CB3517" s="722"/>
      <c r="CC3517" s="722"/>
      <c r="CD3517" s="722"/>
      <c r="CE3517" s="722"/>
      <c r="CF3517" s="722"/>
      <c r="CG3517" s="722"/>
      <c r="CH3517" s="722"/>
      <c r="CI3517" s="722"/>
      <c r="CJ3517" s="722"/>
      <c r="CK3517" s="722"/>
      <c r="CL3517" s="722"/>
      <c r="CM3517" s="722"/>
      <c r="CN3517" s="722"/>
      <c r="CO3517" s="722"/>
      <c r="CP3517" s="722"/>
      <c r="CQ3517" s="722"/>
      <c r="CR3517" s="722"/>
      <c r="CS3517" s="722"/>
    </row>
    <row r="3518" spans="1:97" s="1376" customFormat="1">
      <c r="A3518" s="722"/>
      <c r="B3518" s="722"/>
      <c r="C3518" s="722"/>
      <c r="D3518" s="722"/>
      <c r="E3518" s="722"/>
      <c r="F3518" s="757"/>
      <c r="G3518" s="757"/>
      <c r="H3518" s="757"/>
      <c r="I3518" s="757"/>
      <c r="J3518" s="757"/>
      <c r="K3518" s="758"/>
      <c r="L3518" s="758"/>
      <c r="M3518" s="722"/>
      <c r="N3518" s="736"/>
      <c r="O3518" s="736"/>
      <c r="P3518" s="736"/>
      <c r="Q3518" s="736"/>
      <c r="R3518" s="736"/>
      <c r="S3518" s="736"/>
      <c r="T3518" s="736"/>
      <c r="U3518" s="736"/>
      <c r="BA3518" s="722"/>
      <c r="BB3518" s="722"/>
      <c r="BC3518" s="722"/>
      <c r="BD3518" s="722"/>
      <c r="BE3518" s="722"/>
      <c r="BF3518" s="722"/>
      <c r="BG3518" s="722"/>
      <c r="BH3518" s="722"/>
      <c r="BI3518" s="722"/>
      <c r="BJ3518" s="722"/>
      <c r="BK3518" s="722"/>
      <c r="BL3518" s="722"/>
      <c r="BM3518" s="722"/>
      <c r="BN3518" s="722"/>
      <c r="BO3518" s="722"/>
      <c r="BP3518" s="722"/>
      <c r="BQ3518" s="722"/>
      <c r="BR3518" s="722"/>
      <c r="BS3518" s="722"/>
      <c r="BT3518" s="722"/>
      <c r="BU3518" s="722"/>
      <c r="BV3518" s="722"/>
      <c r="BW3518" s="722"/>
      <c r="BX3518" s="722"/>
      <c r="BY3518" s="722"/>
      <c r="BZ3518" s="722"/>
      <c r="CA3518" s="722"/>
      <c r="CB3518" s="722"/>
      <c r="CC3518" s="722"/>
      <c r="CD3518" s="722"/>
      <c r="CE3518" s="722"/>
      <c r="CF3518" s="722"/>
      <c r="CG3518" s="722"/>
      <c r="CH3518" s="722"/>
      <c r="CI3518" s="722"/>
      <c r="CJ3518" s="722"/>
      <c r="CK3518" s="722"/>
      <c r="CL3518" s="722"/>
      <c r="CM3518" s="722"/>
      <c r="CN3518" s="722"/>
      <c r="CO3518" s="722"/>
      <c r="CP3518" s="722"/>
      <c r="CQ3518" s="722"/>
      <c r="CR3518" s="722"/>
      <c r="CS3518" s="722"/>
    </row>
    <row r="3519" spans="1:97" s="1376" customFormat="1">
      <c r="A3519" s="722"/>
      <c r="B3519" s="722"/>
      <c r="C3519" s="722"/>
      <c r="D3519" s="722"/>
      <c r="E3519" s="722"/>
      <c r="F3519" s="757"/>
      <c r="G3519" s="757"/>
      <c r="H3519" s="757"/>
      <c r="I3519" s="757"/>
      <c r="J3519" s="757"/>
      <c r="K3519" s="758"/>
      <c r="L3519" s="758"/>
      <c r="M3519" s="722"/>
      <c r="N3519" s="736"/>
      <c r="O3519" s="736"/>
      <c r="P3519" s="736"/>
      <c r="Q3519" s="736"/>
      <c r="R3519" s="736"/>
      <c r="S3519" s="736"/>
      <c r="T3519" s="736"/>
      <c r="U3519" s="736"/>
      <c r="BA3519" s="722"/>
      <c r="BB3519" s="722"/>
      <c r="BC3519" s="722"/>
      <c r="BD3519" s="722"/>
      <c r="BE3519" s="722"/>
      <c r="BF3519" s="722"/>
      <c r="BG3519" s="722"/>
      <c r="BH3519" s="722"/>
      <c r="BI3519" s="722"/>
      <c r="BJ3519" s="722"/>
      <c r="BK3519" s="722"/>
      <c r="BL3519" s="722"/>
      <c r="BM3519" s="722"/>
      <c r="BN3519" s="722"/>
      <c r="BO3519" s="722"/>
      <c r="BP3519" s="722"/>
      <c r="BQ3519" s="722"/>
      <c r="BR3519" s="722"/>
      <c r="BS3519" s="722"/>
      <c r="BT3519" s="722"/>
      <c r="BU3519" s="722"/>
      <c r="BV3519" s="722"/>
      <c r="BW3519" s="722"/>
      <c r="BX3519" s="722"/>
      <c r="BY3519" s="722"/>
      <c r="BZ3519" s="722"/>
      <c r="CA3519" s="722"/>
      <c r="CB3519" s="722"/>
      <c r="CC3519" s="722"/>
      <c r="CD3519" s="722"/>
      <c r="CE3519" s="722"/>
      <c r="CF3519" s="722"/>
      <c r="CG3519" s="722"/>
      <c r="CH3519" s="722"/>
      <c r="CI3519" s="722"/>
      <c r="CJ3519" s="722"/>
      <c r="CK3519" s="722"/>
      <c r="CL3519" s="722"/>
      <c r="CM3519" s="722"/>
      <c r="CN3519" s="722"/>
      <c r="CO3519" s="722"/>
      <c r="CP3519" s="722"/>
      <c r="CQ3519" s="722"/>
      <c r="CR3519" s="722"/>
      <c r="CS3519" s="722"/>
    </row>
    <row r="3520" spans="1:97" s="1376" customFormat="1">
      <c r="A3520" s="722"/>
      <c r="B3520" s="722"/>
      <c r="C3520" s="722"/>
      <c r="D3520" s="722"/>
      <c r="E3520" s="722"/>
      <c r="F3520" s="757"/>
      <c r="G3520" s="757"/>
      <c r="H3520" s="757"/>
      <c r="I3520" s="757"/>
      <c r="J3520" s="757"/>
      <c r="K3520" s="758"/>
      <c r="L3520" s="758"/>
      <c r="M3520" s="722"/>
      <c r="N3520" s="736"/>
      <c r="O3520" s="736"/>
      <c r="P3520" s="736"/>
      <c r="Q3520" s="736"/>
      <c r="R3520" s="736"/>
      <c r="S3520" s="736"/>
      <c r="T3520" s="736"/>
      <c r="U3520" s="736"/>
      <c r="BA3520" s="722"/>
      <c r="BB3520" s="722"/>
      <c r="BC3520" s="722"/>
      <c r="BD3520" s="722"/>
      <c r="BE3520" s="722"/>
      <c r="BF3520" s="722"/>
      <c r="BG3520" s="722"/>
      <c r="BH3520" s="722"/>
      <c r="BI3520" s="722"/>
      <c r="BJ3520" s="722"/>
      <c r="BK3520" s="722"/>
      <c r="BL3520" s="722"/>
      <c r="BM3520" s="722"/>
      <c r="BN3520" s="722"/>
      <c r="BO3520" s="722"/>
      <c r="BP3520" s="722"/>
      <c r="BQ3520" s="722"/>
      <c r="BR3520" s="722"/>
      <c r="BS3520" s="722"/>
      <c r="BT3520" s="722"/>
      <c r="BU3520" s="722"/>
      <c r="BV3520" s="722"/>
      <c r="BW3520" s="722"/>
      <c r="BX3520" s="722"/>
      <c r="BY3520" s="722"/>
      <c r="BZ3520" s="722"/>
      <c r="CA3520" s="722"/>
      <c r="CB3520" s="722"/>
      <c r="CC3520" s="722"/>
      <c r="CD3520" s="722"/>
      <c r="CE3520" s="722"/>
      <c r="CF3520" s="722"/>
      <c r="CG3520" s="722"/>
      <c r="CH3520" s="722"/>
      <c r="CI3520" s="722"/>
      <c r="CJ3520" s="722"/>
      <c r="CK3520" s="722"/>
      <c r="CL3520" s="722"/>
      <c r="CM3520" s="722"/>
      <c r="CN3520" s="722"/>
      <c r="CO3520" s="722"/>
      <c r="CP3520" s="722"/>
      <c r="CQ3520" s="722"/>
      <c r="CR3520" s="722"/>
      <c r="CS3520" s="722"/>
    </row>
    <row r="3521" spans="1:97" s="1376" customFormat="1">
      <c r="A3521" s="722"/>
      <c r="B3521" s="722"/>
      <c r="C3521" s="722"/>
      <c r="D3521" s="722"/>
      <c r="E3521" s="722"/>
      <c r="F3521" s="757"/>
      <c r="G3521" s="757"/>
      <c r="H3521" s="757"/>
      <c r="I3521" s="757"/>
      <c r="J3521" s="757"/>
      <c r="K3521" s="758"/>
      <c r="L3521" s="758"/>
      <c r="M3521" s="722"/>
      <c r="N3521" s="736"/>
      <c r="O3521" s="736"/>
      <c r="P3521" s="736"/>
      <c r="Q3521" s="736"/>
      <c r="R3521" s="736"/>
      <c r="S3521" s="736"/>
      <c r="T3521" s="736"/>
      <c r="U3521" s="736"/>
      <c r="BA3521" s="722"/>
      <c r="BB3521" s="722"/>
      <c r="BC3521" s="722"/>
      <c r="BD3521" s="722"/>
      <c r="BE3521" s="722"/>
      <c r="BF3521" s="722"/>
      <c r="BG3521" s="722"/>
      <c r="BH3521" s="722"/>
      <c r="BI3521" s="722"/>
      <c r="BJ3521" s="722"/>
      <c r="BK3521" s="722"/>
      <c r="BL3521" s="722"/>
      <c r="BM3521" s="722"/>
      <c r="BN3521" s="722"/>
      <c r="BO3521" s="722"/>
      <c r="BP3521" s="722"/>
      <c r="BQ3521" s="722"/>
      <c r="BR3521" s="722"/>
      <c r="BS3521" s="722"/>
      <c r="BT3521" s="722"/>
      <c r="BU3521" s="722"/>
      <c r="BV3521" s="722"/>
      <c r="BW3521" s="722"/>
      <c r="BX3521" s="722"/>
      <c r="BY3521" s="722"/>
      <c r="BZ3521" s="722"/>
      <c r="CA3521" s="722"/>
      <c r="CB3521" s="722"/>
      <c r="CC3521" s="722"/>
      <c r="CD3521" s="722"/>
      <c r="CE3521" s="722"/>
      <c r="CF3521" s="722"/>
      <c r="CG3521" s="722"/>
      <c r="CH3521" s="722"/>
      <c r="CI3521" s="722"/>
      <c r="CJ3521" s="722"/>
      <c r="CK3521" s="722"/>
      <c r="CL3521" s="722"/>
      <c r="CM3521" s="722"/>
      <c r="CN3521" s="722"/>
      <c r="CO3521" s="722"/>
      <c r="CP3521" s="722"/>
      <c r="CQ3521" s="722"/>
      <c r="CR3521" s="722"/>
      <c r="CS3521" s="722"/>
    </row>
    <row r="3522" spans="1:97" s="1376" customFormat="1">
      <c r="A3522" s="722"/>
      <c r="B3522" s="722"/>
      <c r="C3522" s="722"/>
      <c r="D3522" s="722"/>
      <c r="E3522" s="722"/>
      <c r="F3522" s="757"/>
      <c r="G3522" s="757"/>
      <c r="H3522" s="757"/>
      <c r="I3522" s="757"/>
      <c r="J3522" s="757"/>
      <c r="K3522" s="758"/>
      <c r="L3522" s="758"/>
      <c r="M3522" s="722"/>
      <c r="N3522" s="736"/>
      <c r="O3522" s="736"/>
      <c r="P3522" s="736"/>
      <c r="Q3522" s="736"/>
      <c r="R3522" s="736"/>
      <c r="S3522" s="736"/>
      <c r="T3522" s="736"/>
      <c r="U3522" s="736"/>
      <c r="BA3522" s="722"/>
      <c r="BB3522" s="722"/>
      <c r="BC3522" s="722"/>
      <c r="BD3522" s="722"/>
      <c r="BE3522" s="722"/>
      <c r="BF3522" s="722"/>
      <c r="BG3522" s="722"/>
      <c r="BH3522" s="722"/>
      <c r="BI3522" s="722"/>
      <c r="BJ3522" s="722"/>
      <c r="BK3522" s="722"/>
      <c r="BL3522" s="722"/>
      <c r="BM3522" s="722"/>
      <c r="BN3522" s="722"/>
      <c r="BO3522" s="722"/>
      <c r="BP3522" s="722"/>
      <c r="BQ3522" s="722"/>
      <c r="BR3522" s="722"/>
      <c r="BS3522" s="722"/>
      <c r="BT3522" s="722"/>
      <c r="BU3522" s="722"/>
      <c r="BV3522" s="722"/>
      <c r="BW3522" s="722"/>
      <c r="BX3522" s="722"/>
      <c r="BY3522" s="722"/>
      <c r="BZ3522" s="722"/>
      <c r="CA3522" s="722"/>
      <c r="CB3522" s="722"/>
      <c r="CC3522" s="722"/>
      <c r="CD3522" s="722"/>
      <c r="CE3522" s="722"/>
      <c r="CF3522" s="722"/>
      <c r="CG3522" s="722"/>
      <c r="CH3522" s="722"/>
      <c r="CI3522" s="722"/>
      <c r="CJ3522" s="722"/>
      <c r="CK3522" s="722"/>
      <c r="CL3522" s="722"/>
      <c r="CM3522" s="722"/>
      <c r="CN3522" s="722"/>
      <c r="CO3522" s="722"/>
      <c r="CP3522" s="722"/>
      <c r="CQ3522" s="722"/>
      <c r="CR3522" s="722"/>
      <c r="CS3522" s="722"/>
    </row>
    <row r="3523" spans="1:97" s="1376" customFormat="1">
      <c r="A3523" s="722"/>
      <c r="B3523" s="722"/>
      <c r="C3523" s="722"/>
      <c r="D3523" s="722"/>
      <c r="E3523" s="722"/>
      <c r="F3523" s="757"/>
      <c r="G3523" s="757"/>
      <c r="H3523" s="757"/>
      <c r="I3523" s="757"/>
      <c r="J3523" s="757"/>
      <c r="K3523" s="758"/>
      <c r="L3523" s="758"/>
      <c r="M3523" s="722"/>
      <c r="N3523" s="736"/>
      <c r="O3523" s="736"/>
      <c r="P3523" s="736"/>
      <c r="Q3523" s="736"/>
      <c r="R3523" s="736"/>
      <c r="S3523" s="736"/>
      <c r="T3523" s="736"/>
      <c r="U3523" s="736"/>
      <c r="BA3523" s="722"/>
      <c r="BB3523" s="722"/>
      <c r="BC3523" s="722"/>
      <c r="BD3523" s="722"/>
      <c r="BE3523" s="722"/>
      <c r="BF3523" s="722"/>
      <c r="BG3523" s="722"/>
      <c r="BH3523" s="722"/>
      <c r="BI3523" s="722"/>
      <c r="BJ3523" s="722"/>
      <c r="BK3523" s="722"/>
      <c r="BL3523" s="722"/>
      <c r="BM3523" s="722"/>
      <c r="BN3523" s="722"/>
      <c r="BO3523" s="722"/>
      <c r="BP3523" s="722"/>
      <c r="BQ3523" s="722"/>
      <c r="BR3523" s="722"/>
      <c r="BS3523" s="722"/>
      <c r="BT3523" s="722"/>
      <c r="BU3523" s="722"/>
      <c r="BV3523" s="722"/>
      <c r="BW3523" s="722"/>
      <c r="BX3523" s="722"/>
      <c r="BY3523" s="722"/>
      <c r="BZ3523" s="722"/>
      <c r="CA3523" s="722"/>
      <c r="CB3523" s="722"/>
      <c r="CC3523" s="722"/>
      <c r="CD3523" s="722"/>
      <c r="CE3523" s="722"/>
      <c r="CF3523" s="722"/>
      <c r="CG3523" s="722"/>
      <c r="CH3523" s="722"/>
      <c r="CI3523" s="722"/>
      <c r="CJ3523" s="722"/>
      <c r="CK3523" s="722"/>
      <c r="CL3523" s="722"/>
      <c r="CM3523" s="722"/>
      <c r="CN3523" s="722"/>
      <c r="CO3523" s="722"/>
      <c r="CP3523" s="722"/>
      <c r="CQ3523" s="722"/>
      <c r="CR3523" s="722"/>
      <c r="CS3523" s="722"/>
    </row>
    <row r="3524" spans="1:97" s="1376" customFormat="1">
      <c r="A3524" s="722"/>
      <c r="B3524" s="722"/>
      <c r="C3524" s="722"/>
      <c r="D3524" s="722"/>
      <c r="E3524" s="722"/>
      <c r="F3524" s="757"/>
      <c r="G3524" s="757"/>
      <c r="H3524" s="757"/>
      <c r="I3524" s="757"/>
      <c r="J3524" s="757"/>
      <c r="K3524" s="758"/>
      <c r="L3524" s="758"/>
      <c r="M3524" s="722"/>
      <c r="N3524" s="736"/>
      <c r="O3524" s="736"/>
      <c r="P3524" s="736"/>
      <c r="Q3524" s="736"/>
      <c r="R3524" s="736"/>
      <c r="S3524" s="736"/>
      <c r="T3524" s="736"/>
      <c r="U3524" s="736"/>
      <c r="BA3524" s="722"/>
      <c r="BB3524" s="722"/>
      <c r="BC3524" s="722"/>
      <c r="BD3524" s="722"/>
      <c r="BE3524" s="722"/>
      <c r="BF3524" s="722"/>
      <c r="BG3524" s="722"/>
      <c r="BH3524" s="722"/>
      <c r="BI3524" s="722"/>
      <c r="BJ3524" s="722"/>
      <c r="BK3524" s="722"/>
      <c r="BL3524" s="722"/>
      <c r="BM3524" s="722"/>
      <c r="BN3524" s="722"/>
      <c r="BO3524" s="722"/>
      <c r="BP3524" s="722"/>
      <c r="BQ3524" s="722"/>
      <c r="BR3524" s="722"/>
      <c r="BS3524" s="722"/>
      <c r="BT3524" s="722"/>
      <c r="BU3524" s="722"/>
      <c r="BV3524" s="722"/>
      <c r="BW3524" s="722"/>
      <c r="BX3524" s="722"/>
      <c r="BY3524" s="722"/>
      <c r="BZ3524" s="722"/>
      <c r="CA3524" s="722"/>
      <c r="CB3524" s="722"/>
      <c r="CC3524" s="722"/>
      <c r="CD3524" s="722"/>
      <c r="CE3524" s="722"/>
      <c r="CF3524" s="722"/>
      <c r="CG3524" s="722"/>
      <c r="CH3524" s="722"/>
      <c r="CI3524" s="722"/>
      <c r="CJ3524" s="722"/>
      <c r="CK3524" s="722"/>
      <c r="CL3524" s="722"/>
      <c r="CM3524" s="722"/>
      <c r="CN3524" s="722"/>
      <c r="CO3524" s="722"/>
      <c r="CP3524" s="722"/>
      <c r="CQ3524" s="722"/>
      <c r="CR3524" s="722"/>
      <c r="CS3524" s="722"/>
    </row>
    <row r="3525" spans="1:97" s="1376" customFormat="1">
      <c r="A3525" s="722"/>
      <c r="B3525" s="722"/>
      <c r="C3525" s="722"/>
      <c r="D3525" s="722"/>
      <c r="E3525" s="722"/>
      <c r="F3525" s="757"/>
      <c r="G3525" s="757"/>
      <c r="H3525" s="757"/>
      <c r="I3525" s="757"/>
      <c r="J3525" s="757"/>
      <c r="K3525" s="758"/>
      <c r="L3525" s="758"/>
      <c r="M3525" s="722"/>
      <c r="N3525" s="736"/>
      <c r="O3525" s="736"/>
      <c r="P3525" s="736"/>
      <c r="Q3525" s="736"/>
      <c r="R3525" s="736"/>
      <c r="S3525" s="736"/>
      <c r="T3525" s="736"/>
      <c r="U3525" s="736"/>
      <c r="BA3525" s="722"/>
      <c r="BB3525" s="722"/>
      <c r="BC3525" s="722"/>
      <c r="BD3525" s="722"/>
      <c r="BE3525" s="722"/>
      <c r="BF3525" s="722"/>
      <c r="BG3525" s="722"/>
      <c r="BH3525" s="722"/>
      <c r="BI3525" s="722"/>
      <c r="BJ3525" s="722"/>
      <c r="BK3525" s="722"/>
      <c r="BL3525" s="722"/>
      <c r="BM3525" s="722"/>
      <c r="BN3525" s="722"/>
      <c r="BO3525" s="722"/>
      <c r="BP3525" s="722"/>
      <c r="BQ3525" s="722"/>
      <c r="BR3525" s="722"/>
      <c r="BS3525" s="722"/>
      <c r="BT3525" s="722"/>
      <c r="BU3525" s="722"/>
      <c r="BV3525" s="722"/>
      <c r="BW3525" s="722"/>
      <c r="BX3525" s="722"/>
      <c r="BY3525" s="722"/>
      <c r="BZ3525" s="722"/>
      <c r="CA3525" s="722"/>
      <c r="CB3525" s="722"/>
      <c r="CC3525" s="722"/>
      <c r="CD3525" s="722"/>
      <c r="CE3525" s="722"/>
      <c r="CF3525" s="722"/>
      <c r="CG3525" s="722"/>
      <c r="CH3525" s="722"/>
      <c r="CI3525" s="722"/>
      <c r="CJ3525" s="722"/>
      <c r="CK3525" s="722"/>
      <c r="CL3525" s="722"/>
      <c r="CM3525" s="722"/>
      <c r="CN3525" s="722"/>
      <c r="CO3525" s="722"/>
      <c r="CP3525" s="722"/>
      <c r="CQ3525" s="722"/>
      <c r="CR3525" s="722"/>
      <c r="CS3525" s="722"/>
    </row>
    <row r="3526" spans="1:97" s="1376" customFormat="1">
      <c r="A3526" s="722"/>
      <c r="B3526" s="722"/>
      <c r="C3526" s="722"/>
      <c r="D3526" s="722"/>
      <c r="E3526" s="722"/>
      <c r="F3526" s="757"/>
      <c r="G3526" s="757"/>
      <c r="H3526" s="757"/>
      <c r="I3526" s="757"/>
      <c r="J3526" s="757"/>
      <c r="K3526" s="758"/>
      <c r="L3526" s="758"/>
      <c r="M3526" s="722"/>
      <c r="N3526" s="736"/>
      <c r="O3526" s="736"/>
      <c r="P3526" s="736"/>
      <c r="Q3526" s="736"/>
      <c r="R3526" s="736"/>
      <c r="S3526" s="736"/>
      <c r="T3526" s="736"/>
      <c r="U3526" s="736"/>
      <c r="BA3526" s="722"/>
      <c r="BB3526" s="722"/>
      <c r="BC3526" s="722"/>
      <c r="BD3526" s="722"/>
      <c r="BE3526" s="722"/>
      <c r="BF3526" s="722"/>
      <c r="BG3526" s="722"/>
      <c r="BH3526" s="722"/>
      <c r="BI3526" s="722"/>
      <c r="BJ3526" s="722"/>
      <c r="BK3526" s="722"/>
      <c r="BL3526" s="722"/>
      <c r="BM3526" s="722"/>
      <c r="BN3526" s="722"/>
      <c r="BO3526" s="722"/>
      <c r="BP3526" s="722"/>
      <c r="BQ3526" s="722"/>
      <c r="BR3526" s="722"/>
      <c r="BS3526" s="722"/>
      <c r="BT3526" s="722"/>
      <c r="BU3526" s="722"/>
      <c r="BV3526" s="722"/>
      <c r="BW3526" s="722"/>
      <c r="BX3526" s="722"/>
      <c r="BY3526" s="722"/>
      <c r="BZ3526" s="722"/>
      <c r="CA3526" s="722"/>
      <c r="CB3526" s="722"/>
      <c r="CC3526" s="722"/>
      <c r="CD3526" s="722"/>
      <c r="CE3526" s="722"/>
      <c r="CF3526" s="722"/>
      <c r="CG3526" s="722"/>
      <c r="CH3526" s="722"/>
      <c r="CI3526" s="722"/>
      <c r="CJ3526" s="722"/>
      <c r="CK3526" s="722"/>
      <c r="CL3526" s="722"/>
      <c r="CM3526" s="722"/>
      <c r="CN3526" s="722"/>
      <c r="CO3526" s="722"/>
      <c r="CP3526" s="722"/>
      <c r="CQ3526" s="722"/>
      <c r="CR3526" s="722"/>
      <c r="CS3526" s="722"/>
    </row>
    <row r="3527" spans="1:97" s="1376" customFormat="1">
      <c r="A3527" s="722"/>
      <c r="B3527" s="722"/>
      <c r="C3527" s="722"/>
      <c r="D3527" s="722"/>
      <c r="E3527" s="722"/>
      <c r="F3527" s="757"/>
      <c r="G3527" s="757"/>
      <c r="H3527" s="757"/>
      <c r="I3527" s="757"/>
      <c r="J3527" s="757"/>
      <c r="K3527" s="758"/>
      <c r="L3527" s="758"/>
      <c r="M3527" s="722"/>
      <c r="N3527" s="736"/>
      <c r="O3527" s="736"/>
      <c r="P3527" s="736"/>
      <c r="Q3527" s="736"/>
      <c r="R3527" s="736"/>
      <c r="S3527" s="736"/>
      <c r="T3527" s="736"/>
      <c r="U3527" s="736"/>
      <c r="BA3527" s="722"/>
      <c r="BB3527" s="722"/>
      <c r="BC3527" s="722"/>
      <c r="BD3527" s="722"/>
      <c r="BE3527" s="722"/>
      <c r="BF3527" s="722"/>
      <c r="BG3527" s="722"/>
      <c r="BH3527" s="722"/>
      <c r="BI3527" s="722"/>
      <c r="BJ3527" s="722"/>
      <c r="BK3527" s="722"/>
      <c r="BL3527" s="722"/>
      <c r="BM3527" s="722"/>
      <c r="BN3527" s="722"/>
      <c r="BO3527" s="722"/>
      <c r="BP3527" s="722"/>
      <c r="BQ3527" s="722"/>
      <c r="BR3527" s="722"/>
      <c r="BS3527" s="722"/>
      <c r="BT3527" s="722"/>
      <c r="BU3527" s="722"/>
      <c r="BV3527" s="722"/>
      <c r="BW3527" s="722"/>
      <c r="BX3527" s="722"/>
      <c r="BY3527" s="722"/>
      <c r="BZ3527" s="722"/>
      <c r="CA3527" s="722"/>
      <c r="CB3527" s="722"/>
      <c r="CC3527" s="722"/>
      <c r="CD3527" s="722"/>
      <c r="CE3527" s="722"/>
      <c r="CF3527" s="722"/>
      <c r="CG3527" s="722"/>
      <c r="CH3527" s="722"/>
      <c r="CI3527" s="722"/>
      <c r="CJ3527" s="722"/>
      <c r="CK3527" s="722"/>
      <c r="CL3527" s="722"/>
      <c r="CM3527" s="722"/>
      <c r="CN3527" s="722"/>
      <c r="CO3527" s="722"/>
      <c r="CP3527" s="722"/>
      <c r="CQ3527" s="722"/>
      <c r="CR3527" s="722"/>
      <c r="CS3527" s="722"/>
    </row>
    <row r="3528" spans="1:97" s="1376" customFormat="1">
      <c r="A3528" s="722"/>
      <c r="B3528" s="722"/>
      <c r="C3528" s="722"/>
      <c r="D3528" s="722"/>
      <c r="E3528" s="722"/>
      <c r="F3528" s="757"/>
      <c r="G3528" s="757"/>
      <c r="H3528" s="757"/>
      <c r="I3528" s="757"/>
      <c r="J3528" s="757"/>
      <c r="K3528" s="758"/>
      <c r="L3528" s="758"/>
      <c r="M3528" s="722"/>
      <c r="N3528" s="736"/>
      <c r="O3528" s="736"/>
      <c r="P3528" s="736"/>
      <c r="Q3528" s="736"/>
      <c r="R3528" s="736"/>
      <c r="S3528" s="736"/>
      <c r="T3528" s="736"/>
      <c r="U3528" s="736"/>
      <c r="BA3528" s="722"/>
      <c r="BB3528" s="722"/>
      <c r="BC3528" s="722"/>
      <c r="BD3528" s="722"/>
      <c r="BE3528" s="722"/>
      <c r="BF3528" s="722"/>
      <c r="BG3528" s="722"/>
      <c r="BH3528" s="722"/>
      <c r="BI3528" s="722"/>
      <c r="BJ3528" s="722"/>
      <c r="BK3528" s="722"/>
      <c r="BL3528" s="722"/>
      <c r="BM3528" s="722"/>
      <c r="BN3528" s="722"/>
      <c r="BO3528" s="722"/>
      <c r="BP3528" s="722"/>
      <c r="BQ3528" s="722"/>
      <c r="BR3528" s="722"/>
      <c r="BS3528" s="722"/>
      <c r="BT3528" s="722"/>
      <c r="BU3528" s="722"/>
      <c r="BV3528" s="722"/>
      <c r="BW3528" s="722"/>
      <c r="BX3528" s="722"/>
      <c r="BY3528" s="722"/>
      <c r="BZ3528" s="722"/>
      <c r="CA3528" s="722"/>
      <c r="CB3528" s="722"/>
      <c r="CC3528" s="722"/>
      <c r="CD3528" s="722"/>
      <c r="CE3528" s="722"/>
      <c r="CF3528" s="722"/>
      <c r="CG3528" s="722"/>
      <c r="CH3528" s="722"/>
      <c r="CI3528" s="722"/>
      <c r="CJ3528" s="722"/>
      <c r="CK3528" s="722"/>
      <c r="CL3528" s="722"/>
      <c r="CM3528" s="722"/>
      <c r="CN3528" s="722"/>
      <c r="CO3528" s="722"/>
      <c r="CP3528" s="722"/>
      <c r="CQ3528" s="722"/>
      <c r="CR3528" s="722"/>
      <c r="CS3528" s="722"/>
    </row>
    <row r="3529" spans="1:97" s="1376" customFormat="1">
      <c r="A3529" s="722"/>
      <c r="B3529" s="722"/>
      <c r="C3529" s="722"/>
      <c r="D3529" s="722"/>
      <c r="E3529" s="722"/>
      <c r="F3529" s="757"/>
      <c r="G3529" s="757"/>
      <c r="H3529" s="757"/>
      <c r="I3529" s="757"/>
      <c r="J3529" s="757"/>
      <c r="K3529" s="758"/>
      <c r="L3529" s="758"/>
      <c r="M3529" s="722"/>
      <c r="N3529" s="736"/>
      <c r="O3529" s="736"/>
      <c r="P3529" s="736"/>
      <c r="Q3529" s="736"/>
      <c r="R3529" s="736"/>
      <c r="S3529" s="736"/>
      <c r="T3529" s="736"/>
      <c r="U3529" s="736"/>
      <c r="BA3529" s="722"/>
      <c r="BB3529" s="722"/>
      <c r="BC3529" s="722"/>
      <c r="BD3529" s="722"/>
      <c r="BE3529" s="722"/>
      <c r="BF3529" s="722"/>
      <c r="BG3529" s="722"/>
      <c r="BH3529" s="722"/>
      <c r="BI3529" s="722"/>
      <c r="BJ3529" s="722"/>
      <c r="BK3529" s="722"/>
      <c r="BL3529" s="722"/>
      <c r="BM3529" s="722"/>
      <c r="BN3529" s="722"/>
      <c r="BO3529" s="722"/>
      <c r="BP3529" s="722"/>
      <c r="BQ3529" s="722"/>
      <c r="BR3529" s="722"/>
      <c r="BS3529" s="722"/>
      <c r="BT3529" s="722"/>
      <c r="BU3529" s="722"/>
      <c r="BV3529" s="722"/>
      <c r="BW3529" s="722"/>
      <c r="BX3529" s="722"/>
      <c r="BY3529" s="722"/>
      <c r="BZ3529" s="722"/>
      <c r="CA3529" s="722"/>
      <c r="CB3529" s="722"/>
      <c r="CC3529" s="722"/>
      <c r="CD3529" s="722"/>
      <c r="CE3529" s="722"/>
      <c r="CF3529" s="722"/>
      <c r="CG3529" s="722"/>
      <c r="CH3529" s="722"/>
      <c r="CI3529" s="722"/>
      <c r="CJ3529" s="722"/>
      <c r="CK3529" s="722"/>
      <c r="CL3529" s="722"/>
      <c r="CM3529" s="722"/>
      <c r="CN3529" s="722"/>
      <c r="CO3529" s="722"/>
      <c r="CP3529" s="722"/>
      <c r="CQ3529" s="722"/>
      <c r="CR3529" s="722"/>
      <c r="CS3529" s="722"/>
    </row>
    <row r="3530" spans="1:97" s="1376" customFormat="1">
      <c r="A3530" s="722"/>
      <c r="B3530" s="722"/>
      <c r="C3530" s="722"/>
      <c r="D3530" s="722"/>
      <c r="E3530" s="722"/>
      <c r="F3530" s="757"/>
      <c r="G3530" s="757"/>
      <c r="H3530" s="757"/>
      <c r="I3530" s="757"/>
      <c r="J3530" s="757"/>
      <c r="K3530" s="758"/>
      <c r="L3530" s="758"/>
      <c r="M3530" s="722"/>
      <c r="N3530" s="736"/>
      <c r="O3530" s="736"/>
      <c r="P3530" s="736"/>
      <c r="Q3530" s="736"/>
      <c r="R3530" s="736"/>
      <c r="S3530" s="736"/>
      <c r="T3530" s="736"/>
      <c r="U3530" s="736"/>
      <c r="BA3530" s="722"/>
      <c r="BB3530" s="722"/>
      <c r="BC3530" s="722"/>
      <c r="BD3530" s="722"/>
      <c r="BE3530" s="722"/>
      <c r="BF3530" s="722"/>
      <c r="BG3530" s="722"/>
      <c r="BH3530" s="722"/>
      <c r="BI3530" s="722"/>
      <c r="BJ3530" s="722"/>
      <c r="BK3530" s="722"/>
      <c r="BL3530" s="722"/>
      <c r="BM3530" s="722"/>
      <c r="BN3530" s="722"/>
      <c r="BO3530" s="722"/>
      <c r="BP3530" s="722"/>
      <c r="BQ3530" s="722"/>
      <c r="BR3530" s="722"/>
      <c r="BS3530" s="722"/>
      <c r="BT3530" s="722"/>
      <c r="BU3530" s="722"/>
      <c r="BV3530" s="722"/>
      <c r="BW3530" s="722"/>
      <c r="BX3530" s="722"/>
      <c r="BY3530" s="722"/>
      <c r="BZ3530" s="722"/>
      <c r="CA3530" s="722"/>
      <c r="CB3530" s="722"/>
      <c r="CC3530" s="722"/>
      <c r="CD3530" s="722"/>
      <c r="CE3530" s="722"/>
      <c r="CF3530" s="722"/>
      <c r="CG3530" s="722"/>
      <c r="CH3530" s="722"/>
      <c r="CI3530" s="722"/>
      <c r="CJ3530" s="722"/>
      <c r="CK3530" s="722"/>
      <c r="CL3530" s="722"/>
      <c r="CM3530" s="722"/>
      <c r="CN3530" s="722"/>
      <c r="CO3530" s="722"/>
      <c r="CP3530" s="722"/>
      <c r="CQ3530" s="722"/>
      <c r="CR3530" s="722"/>
      <c r="CS3530" s="722"/>
    </row>
    <row r="3531" spans="1:97" s="1376" customFormat="1">
      <c r="A3531" s="722"/>
      <c r="B3531" s="722"/>
      <c r="C3531" s="722"/>
      <c r="D3531" s="722"/>
      <c r="E3531" s="722"/>
      <c r="F3531" s="757"/>
      <c r="G3531" s="757"/>
      <c r="H3531" s="757"/>
      <c r="I3531" s="757"/>
      <c r="J3531" s="757"/>
      <c r="K3531" s="758"/>
      <c r="L3531" s="758"/>
      <c r="M3531" s="722"/>
      <c r="N3531" s="736"/>
      <c r="O3531" s="736"/>
      <c r="P3531" s="736"/>
      <c r="Q3531" s="736"/>
      <c r="R3531" s="736"/>
      <c r="S3531" s="736"/>
      <c r="T3531" s="736"/>
      <c r="U3531" s="736"/>
      <c r="BA3531" s="722"/>
      <c r="BB3531" s="722"/>
      <c r="BC3531" s="722"/>
      <c r="BD3531" s="722"/>
      <c r="BE3531" s="722"/>
      <c r="BF3531" s="722"/>
      <c r="BG3531" s="722"/>
      <c r="BH3531" s="722"/>
      <c r="BI3531" s="722"/>
      <c r="BJ3531" s="722"/>
      <c r="BK3531" s="722"/>
      <c r="BL3531" s="722"/>
      <c r="BM3531" s="722"/>
      <c r="BN3531" s="722"/>
      <c r="BO3531" s="722"/>
      <c r="BP3531" s="722"/>
      <c r="BQ3531" s="722"/>
      <c r="BR3531" s="722"/>
      <c r="BS3531" s="722"/>
      <c r="BT3531" s="722"/>
      <c r="BU3531" s="722"/>
      <c r="BV3531" s="722"/>
      <c r="BW3531" s="722"/>
      <c r="BX3531" s="722"/>
      <c r="BY3531" s="722"/>
      <c r="BZ3531" s="722"/>
      <c r="CA3531" s="722"/>
      <c r="CB3531" s="722"/>
      <c r="CC3531" s="722"/>
      <c r="CD3531" s="722"/>
      <c r="CE3531" s="722"/>
      <c r="CF3531" s="722"/>
      <c r="CG3531" s="722"/>
      <c r="CH3531" s="722"/>
      <c r="CI3531" s="722"/>
      <c r="CJ3531" s="722"/>
      <c r="CK3531" s="722"/>
      <c r="CL3531" s="722"/>
      <c r="CM3531" s="722"/>
      <c r="CN3531" s="722"/>
      <c r="CO3531" s="722"/>
      <c r="CP3531" s="722"/>
      <c r="CQ3531" s="722"/>
      <c r="CR3531" s="722"/>
      <c r="CS3531" s="722"/>
    </row>
    <row r="3532" spans="1:97" s="1376" customFormat="1">
      <c r="A3532" s="722"/>
      <c r="B3532" s="722"/>
      <c r="C3532" s="722"/>
      <c r="D3532" s="722"/>
      <c r="E3532" s="722"/>
      <c r="F3532" s="757"/>
      <c r="G3532" s="757"/>
      <c r="H3532" s="757"/>
      <c r="I3532" s="757"/>
      <c r="J3532" s="757"/>
      <c r="K3532" s="758"/>
      <c r="L3532" s="758"/>
      <c r="M3532" s="722"/>
      <c r="N3532" s="736"/>
      <c r="O3532" s="736"/>
      <c r="P3532" s="736"/>
      <c r="Q3532" s="736"/>
      <c r="R3532" s="736"/>
      <c r="S3532" s="736"/>
      <c r="T3532" s="736"/>
      <c r="U3532" s="736"/>
      <c r="BA3532" s="722"/>
      <c r="BB3532" s="722"/>
      <c r="BC3532" s="722"/>
      <c r="BD3532" s="722"/>
      <c r="BE3532" s="722"/>
      <c r="BF3532" s="722"/>
      <c r="BG3532" s="722"/>
      <c r="BH3532" s="722"/>
      <c r="BI3532" s="722"/>
      <c r="BJ3532" s="722"/>
      <c r="BK3532" s="722"/>
      <c r="BL3532" s="722"/>
      <c r="BM3532" s="722"/>
      <c r="BN3532" s="722"/>
      <c r="BO3532" s="722"/>
      <c r="BP3532" s="722"/>
      <c r="BQ3532" s="722"/>
      <c r="BR3532" s="722"/>
      <c r="BS3532" s="722"/>
      <c r="BT3532" s="722"/>
      <c r="BU3532" s="722"/>
      <c r="BV3532" s="722"/>
      <c r="BW3532" s="722"/>
      <c r="BX3532" s="722"/>
      <c r="BY3532" s="722"/>
      <c r="BZ3532" s="722"/>
      <c r="CA3532" s="722"/>
      <c r="CB3532" s="722"/>
      <c r="CC3532" s="722"/>
      <c r="CD3532" s="722"/>
      <c r="CE3532" s="722"/>
      <c r="CF3532" s="722"/>
      <c r="CG3532" s="722"/>
      <c r="CH3532" s="722"/>
      <c r="CI3532" s="722"/>
      <c r="CJ3532" s="722"/>
      <c r="CK3532" s="722"/>
      <c r="CL3532" s="722"/>
      <c r="CM3532" s="722"/>
      <c r="CN3532" s="722"/>
      <c r="CO3532" s="722"/>
      <c r="CP3532" s="722"/>
      <c r="CQ3532" s="722"/>
      <c r="CR3532" s="722"/>
      <c r="CS3532" s="722"/>
    </row>
    <row r="3533" spans="1:97" s="1376" customFormat="1">
      <c r="A3533" s="722"/>
      <c r="B3533" s="722"/>
      <c r="C3533" s="722"/>
      <c r="D3533" s="722"/>
      <c r="E3533" s="722"/>
      <c r="F3533" s="757"/>
      <c r="G3533" s="757"/>
      <c r="H3533" s="757"/>
      <c r="I3533" s="757"/>
      <c r="J3533" s="757"/>
      <c r="K3533" s="758"/>
      <c r="L3533" s="758"/>
      <c r="M3533" s="722"/>
      <c r="N3533" s="736"/>
      <c r="O3533" s="736"/>
      <c r="P3533" s="736"/>
      <c r="Q3533" s="736"/>
      <c r="R3533" s="736"/>
      <c r="S3533" s="736"/>
      <c r="T3533" s="736"/>
      <c r="U3533" s="736"/>
      <c r="BA3533" s="722"/>
      <c r="BB3533" s="722"/>
      <c r="BC3533" s="722"/>
      <c r="BD3533" s="722"/>
      <c r="BE3533" s="722"/>
      <c r="BF3533" s="722"/>
      <c r="BG3533" s="722"/>
      <c r="BH3533" s="722"/>
      <c r="BI3533" s="722"/>
      <c r="BJ3533" s="722"/>
      <c r="BK3533" s="722"/>
      <c r="BL3533" s="722"/>
      <c r="BM3533" s="722"/>
      <c r="BN3533" s="722"/>
      <c r="BO3533" s="722"/>
      <c r="BP3533" s="722"/>
      <c r="BQ3533" s="722"/>
      <c r="BR3533" s="722"/>
      <c r="BS3533" s="722"/>
      <c r="BT3533" s="722"/>
      <c r="BU3533" s="722"/>
      <c r="BV3533" s="722"/>
      <c r="BW3533" s="722"/>
      <c r="BX3533" s="722"/>
      <c r="BY3533" s="722"/>
      <c r="BZ3533" s="722"/>
      <c r="CA3533" s="722"/>
      <c r="CB3533" s="722"/>
      <c r="CC3533" s="722"/>
      <c r="CD3533" s="722"/>
      <c r="CE3533" s="722"/>
      <c r="CF3533" s="722"/>
      <c r="CG3533" s="722"/>
      <c r="CH3533" s="722"/>
      <c r="CI3533" s="722"/>
      <c r="CJ3533" s="722"/>
      <c r="CK3533" s="722"/>
      <c r="CL3533" s="722"/>
      <c r="CM3533" s="722"/>
      <c r="CN3533" s="722"/>
      <c r="CO3533" s="722"/>
      <c r="CP3533" s="722"/>
      <c r="CQ3533" s="722"/>
      <c r="CR3533" s="722"/>
      <c r="CS3533" s="722"/>
    </row>
    <row r="3534" spans="1:97" s="1376" customFormat="1">
      <c r="A3534" s="722"/>
      <c r="B3534" s="722"/>
      <c r="C3534" s="722"/>
      <c r="D3534" s="722"/>
      <c r="E3534" s="722"/>
      <c r="F3534" s="757"/>
      <c r="G3534" s="757"/>
      <c r="H3534" s="757"/>
      <c r="I3534" s="757"/>
      <c r="J3534" s="757"/>
      <c r="K3534" s="758"/>
      <c r="L3534" s="758"/>
      <c r="M3534" s="722"/>
      <c r="N3534" s="736"/>
      <c r="O3534" s="736"/>
      <c r="P3534" s="736"/>
      <c r="Q3534" s="736"/>
      <c r="R3534" s="736"/>
      <c r="S3534" s="736"/>
      <c r="T3534" s="736"/>
      <c r="U3534" s="736"/>
      <c r="BA3534" s="722"/>
      <c r="BB3534" s="722"/>
      <c r="BC3534" s="722"/>
      <c r="BD3534" s="722"/>
      <c r="BE3534" s="722"/>
      <c r="BF3534" s="722"/>
      <c r="BG3534" s="722"/>
      <c r="BH3534" s="722"/>
      <c r="BI3534" s="722"/>
      <c r="BJ3534" s="722"/>
      <c r="BK3534" s="722"/>
      <c r="BL3534" s="722"/>
      <c r="BM3534" s="722"/>
      <c r="BN3534" s="722"/>
      <c r="BO3534" s="722"/>
      <c r="BP3534" s="722"/>
      <c r="BQ3534" s="722"/>
      <c r="BR3534" s="722"/>
      <c r="BS3534" s="722"/>
      <c r="BT3534" s="722"/>
      <c r="BU3534" s="722"/>
      <c r="BV3534" s="722"/>
      <c r="BW3534" s="722"/>
      <c r="BX3534" s="722"/>
      <c r="BY3534" s="722"/>
      <c r="BZ3534" s="722"/>
      <c r="CA3534" s="722"/>
      <c r="CB3534" s="722"/>
      <c r="CC3534" s="722"/>
      <c r="CD3534" s="722"/>
      <c r="CE3534" s="722"/>
      <c r="CF3534" s="722"/>
      <c r="CG3534" s="722"/>
      <c r="CH3534" s="722"/>
      <c r="CI3534" s="722"/>
      <c r="CJ3534" s="722"/>
      <c r="CK3534" s="722"/>
      <c r="CL3534" s="722"/>
      <c r="CM3534" s="722"/>
      <c r="CN3534" s="722"/>
      <c r="CO3534" s="722"/>
      <c r="CP3534" s="722"/>
      <c r="CQ3534" s="722"/>
      <c r="CR3534" s="722"/>
      <c r="CS3534" s="722"/>
    </row>
    <row r="3535" spans="1:97" s="1376" customFormat="1">
      <c r="A3535" s="722"/>
      <c r="B3535" s="722"/>
      <c r="C3535" s="722"/>
      <c r="D3535" s="722"/>
      <c r="E3535" s="722"/>
      <c r="F3535" s="757"/>
      <c r="G3535" s="757"/>
      <c r="H3535" s="757"/>
      <c r="I3535" s="757"/>
      <c r="J3535" s="757"/>
      <c r="K3535" s="758"/>
      <c r="L3535" s="758"/>
      <c r="M3535" s="722"/>
      <c r="N3535" s="736"/>
      <c r="O3535" s="736"/>
      <c r="P3535" s="736"/>
      <c r="Q3535" s="736"/>
      <c r="R3535" s="736"/>
      <c r="S3535" s="736"/>
      <c r="T3535" s="736"/>
      <c r="U3535" s="736"/>
      <c r="BA3535" s="722"/>
      <c r="BB3535" s="722"/>
      <c r="BC3535" s="722"/>
      <c r="BD3535" s="722"/>
      <c r="BE3535" s="722"/>
      <c r="BF3535" s="722"/>
      <c r="BG3535" s="722"/>
      <c r="BH3535" s="722"/>
      <c r="BI3535" s="722"/>
      <c r="BJ3535" s="722"/>
      <c r="BK3535" s="722"/>
      <c r="BL3535" s="722"/>
      <c r="BM3535" s="722"/>
      <c r="BN3535" s="722"/>
      <c r="BO3535" s="722"/>
      <c r="BP3535" s="722"/>
      <c r="BQ3535" s="722"/>
      <c r="BR3535" s="722"/>
      <c r="BS3535" s="722"/>
      <c r="BT3535" s="722"/>
      <c r="BU3535" s="722"/>
      <c r="BV3535" s="722"/>
      <c r="BW3535" s="722"/>
      <c r="BX3535" s="722"/>
      <c r="BY3535" s="722"/>
      <c r="BZ3535" s="722"/>
      <c r="CA3535" s="722"/>
      <c r="CB3535" s="722"/>
      <c r="CC3535" s="722"/>
      <c r="CD3535" s="722"/>
      <c r="CE3535" s="722"/>
      <c r="CF3535" s="722"/>
      <c r="CG3535" s="722"/>
      <c r="CH3535" s="722"/>
      <c r="CI3535" s="722"/>
      <c r="CJ3535" s="722"/>
      <c r="CK3535" s="722"/>
      <c r="CL3535" s="722"/>
      <c r="CM3535" s="722"/>
      <c r="CN3535" s="722"/>
      <c r="CO3535" s="722"/>
      <c r="CP3535" s="722"/>
      <c r="CQ3535" s="722"/>
      <c r="CR3535" s="722"/>
      <c r="CS3535" s="722"/>
    </row>
    <row r="3536" spans="1:97" s="1376" customFormat="1">
      <c r="A3536" s="722"/>
      <c r="B3536" s="722"/>
      <c r="C3536" s="722"/>
      <c r="D3536" s="722"/>
      <c r="E3536" s="722"/>
      <c r="F3536" s="757"/>
      <c r="G3536" s="757"/>
      <c r="H3536" s="757"/>
      <c r="I3536" s="757"/>
      <c r="J3536" s="757"/>
      <c r="K3536" s="758"/>
      <c r="L3536" s="758"/>
      <c r="M3536" s="722"/>
      <c r="N3536" s="736"/>
      <c r="O3536" s="736"/>
      <c r="P3536" s="736"/>
      <c r="Q3536" s="736"/>
      <c r="R3536" s="736"/>
      <c r="S3536" s="736"/>
      <c r="T3536" s="736"/>
      <c r="U3536" s="736"/>
      <c r="BA3536" s="722"/>
      <c r="BB3536" s="722"/>
      <c r="BC3536" s="722"/>
      <c r="BD3536" s="722"/>
      <c r="BE3536" s="722"/>
      <c r="BF3536" s="722"/>
      <c r="BG3536" s="722"/>
      <c r="BH3536" s="722"/>
      <c r="BI3536" s="722"/>
      <c r="BJ3536" s="722"/>
      <c r="BK3536" s="722"/>
      <c r="BL3536" s="722"/>
      <c r="BM3536" s="722"/>
      <c r="BN3536" s="722"/>
      <c r="BO3536" s="722"/>
      <c r="BP3536" s="722"/>
      <c r="BQ3536" s="722"/>
      <c r="BR3536" s="722"/>
      <c r="BS3536" s="722"/>
      <c r="BT3536" s="722"/>
      <c r="BU3536" s="722"/>
      <c r="BV3536" s="722"/>
      <c r="BW3536" s="722"/>
      <c r="BX3536" s="722"/>
      <c r="BY3536" s="722"/>
      <c r="BZ3536" s="722"/>
      <c r="CA3536" s="722"/>
      <c r="CB3536" s="722"/>
      <c r="CC3536" s="722"/>
      <c r="CD3536" s="722"/>
      <c r="CE3536" s="722"/>
      <c r="CF3536" s="722"/>
      <c r="CG3536" s="722"/>
      <c r="CH3536" s="722"/>
      <c r="CI3536" s="722"/>
      <c r="CJ3536" s="722"/>
      <c r="CK3536" s="722"/>
      <c r="CL3536" s="722"/>
      <c r="CM3536" s="722"/>
      <c r="CN3536" s="722"/>
      <c r="CO3536" s="722"/>
      <c r="CP3536" s="722"/>
      <c r="CQ3536" s="722"/>
      <c r="CR3536" s="722"/>
      <c r="CS3536" s="722"/>
    </row>
    <row r="3537" spans="1:97" s="1376" customFormat="1">
      <c r="A3537" s="722"/>
      <c r="B3537" s="722"/>
      <c r="C3537" s="722"/>
      <c r="D3537" s="722"/>
      <c r="E3537" s="722"/>
      <c r="F3537" s="757"/>
      <c r="G3537" s="757"/>
      <c r="H3537" s="757"/>
      <c r="I3537" s="757"/>
      <c r="J3537" s="757"/>
      <c r="K3537" s="758"/>
      <c r="L3537" s="758"/>
      <c r="M3537" s="722"/>
      <c r="N3537" s="736"/>
      <c r="O3537" s="736"/>
      <c r="P3537" s="736"/>
      <c r="Q3537" s="736"/>
      <c r="R3537" s="736"/>
      <c r="S3537" s="736"/>
      <c r="T3537" s="736"/>
      <c r="U3537" s="736"/>
      <c r="BA3537" s="722"/>
      <c r="BB3537" s="722"/>
      <c r="BC3537" s="722"/>
      <c r="BD3537" s="722"/>
      <c r="BE3537" s="722"/>
      <c r="BF3537" s="722"/>
      <c r="BG3537" s="722"/>
      <c r="BH3537" s="722"/>
      <c r="BI3537" s="722"/>
      <c r="BJ3537" s="722"/>
      <c r="BK3537" s="722"/>
      <c r="BL3537" s="722"/>
      <c r="BM3537" s="722"/>
      <c r="BN3537" s="722"/>
      <c r="BO3537" s="722"/>
      <c r="BP3537" s="722"/>
      <c r="BQ3537" s="722"/>
      <c r="BR3537" s="722"/>
      <c r="BS3537" s="722"/>
      <c r="BT3537" s="722"/>
      <c r="BU3537" s="722"/>
      <c r="BV3537" s="722"/>
      <c r="BW3537" s="722"/>
      <c r="BX3537" s="722"/>
      <c r="BY3537" s="722"/>
      <c r="BZ3537" s="722"/>
      <c r="CA3537" s="722"/>
      <c r="CB3537" s="722"/>
      <c r="CC3537" s="722"/>
      <c r="CD3537" s="722"/>
      <c r="CE3537" s="722"/>
      <c r="CF3537" s="722"/>
      <c r="CG3537" s="722"/>
      <c r="CH3537" s="722"/>
      <c r="CI3537" s="722"/>
      <c r="CJ3537" s="722"/>
      <c r="CK3537" s="722"/>
      <c r="CL3537" s="722"/>
      <c r="CM3537" s="722"/>
      <c r="CN3537" s="722"/>
      <c r="CO3537" s="722"/>
      <c r="CP3537" s="722"/>
      <c r="CQ3537" s="722"/>
      <c r="CR3537" s="722"/>
      <c r="CS3537" s="722"/>
    </row>
    <row r="3538" spans="1:97" s="1376" customFormat="1">
      <c r="A3538" s="722"/>
      <c r="B3538" s="722"/>
      <c r="C3538" s="722"/>
      <c r="D3538" s="722"/>
      <c r="E3538" s="722"/>
      <c r="F3538" s="757"/>
      <c r="G3538" s="757"/>
      <c r="H3538" s="757"/>
      <c r="I3538" s="757"/>
      <c r="J3538" s="757"/>
      <c r="K3538" s="758"/>
      <c r="L3538" s="758"/>
      <c r="M3538" s="722"/>
      <c r="N3538" s="736"/>
      <c r="O3538" s="736"/>
      <c r="P3538" s="736"/>
      <c r="Q3538" s="736"/>
      <c r="R3538" s="736"/>
      <c r="S3538" s="736"/>
      <c r="T3538" s="736"/>
      <c r="U3538" s="736"/>
      <c r="BA3538" s="722"/>
      <c r="BB3538" s="722"/>
      <c r="BC3538" s="722"/>
      <c r="BD3538" s="722"/>
      <c r="BE3538" s="722"/>
      <c r="BF3538" s="722"/>
      <c r="BG3538" s="722"/>
      <c r="BH3538" s="722"/>
      <c r="BI3538" s="722"/>
      <c r="BJ3538" s="722"/>
      <c r="BK3538" s="722"/>
      <c r="BL3538" s="722"/>
      <c r="BM3538" s="722"/>
      <c r="BN3538" s="722"/>
      <c r="BO3538" s="722"/>
      <c r="BP3538" s="722"/>
      <c r="BQ3538" s="722"/>
      <c r="BR3538" s="722"/>
      <c r="BS3538" s="722"/>
      <c r="BT3538" s="722"/>
      <c r="BU3538" s="722"/>
      <c r="BV3538" s="722"/>
      <c r="BW3538" s="722"/>
      <c r="BX3538" s="722"/>
      <c r="BY3538" s="722"/>
      <c r="BZ3538" s="722"/>
      <c r="CA3538" s="722"/>
      <c r="CB3538" s="722"/>
      <c r="CC3538" s="722"/>
      <c r="CD3538" s="722"/>
      <c r="CE3538" s="722"/>
      <c r="CF3538" s="722"/>
      <c r="CG3538" s="722"/>
      <c r="CH3538" s="722"/>
      <c r="CI3538" s="722"/>
      <c r="CJ3538" s="722"/>
      <c r="CK3538" s="722"/>
      <c r="CL3538" s="722"/>
      <c r="CM3538" s="722"/>
      <c r="CN3538" s="722"/>
      <c r="CO3538" s="722"/>
      <c r="CP3538" s="722"/>
      <c r="CQ3538" s="722"/>
      <c r="CR3538" s="722"/>
      <c r="CS3538" s="722"/>
    </row>
    <row r="3539" spans="1:97" s="1376" customFormat="1">
      <c r="A3539" s="722"/>
      <c r="B3539" s="722"/>
      <c r="C3539" s="722"/>
      <c r="D3539" s="722"/>
      <c r="E3539" s="722"/>
      <c r="F3539" s="757"/>
      <c r="G3539" s="757"/>
      <c r="H3539" s="757"/>
      <c r="I3539" s="757"/>
      <c r="J3539" s="757"/>
      <c r="K3539" s="758"/>
      <c r="L3539" s="758"/>
      <c r="M3539" s="722"/>
      <c r="N3539" s="736"/>
      <c r="O3539" s="736"/>
      <c r="P3539" s="736"/>
      <c r="Q3539" s="736"/>
      <c r="R3539" s="736"/>
      <c r="S3539" s="736"/>
      <c r="T3539" s="736"/>
      <c r="U3539" s="736"/>
      <c r="BA3539" s="722"/>
      <c r="BB3539" s="722"/>
      <c r="BC3539" s="722"/>
      <c r="BD3539" s="722"/>
      <c r="BE3539" s="722"/>
      <c r="BF3539" s="722"/>
      <c r="BG3539" s="722"/>
      <c r="BH3539" s="722"/>
      <c r="BI3539" s="722"/>
      <c r="BJ3539" s="722"/>
      <c r="BK3539" s="722"/>
      <c r="BL3539" s="722"/>
      <c r="BM3539" s="722"/>
      <c r="BN3539" s="722"/>
      <c r="BO3539" s="722"/>
      <c r="BP3539" s="722"/>
      <c r="BQ3539" s="722"/>
      <c r="BR3539" s="722"/>
      <c r="BS3539" s="722"/>
      <c r="BT3539" s="722"/>
      <c r="BU3539" s="722"/>
      <c r="BV3539" s="722"/>
      <c r="BW3539" s="722"/>
      <c r="BX3539" s="722"/>
      <c r="BY3539" s="722"/>
      <c r="BZ3539" s="722"/>
      <c r="CA3539" s="722"/>
      <c r="CB3539" s="722"/>
      <c r="CC3539" s="722"/>
      <c r="CD3539" s="722"/>
      <c r="CE3539" s="722"/>
      <c r="CF3539" s="722"/>
      <c r="CG3539" s="722"/>
      <c r="CH3539" s="722"/>
      <c r="CI3539" s="722"/>
      <c r="CJ3539" s="722"/>
      <c r="CK3539" s="722"/>
      <c r="CL3539" s="722"/>
      <c r="CM3539" s="722"/>
      <c r="CN3539" s="722"/>
      <c r="CO3539" s="722"/>
      <c r="CP3539" s="722"/>
      <c r="CQ3539" s="722"/>
      <c r="CR3539" s="722"/>
      <c r="CS3539" s="722"/>
    </row>
    <row r="3540" spans="1:97" s="1376" customFormat="1">
      <c r="A3540" s="722"/>
      <c r="B3540" s="722"/>
      <c r="C3540" s="722"/>
      <c r="D3540" s="722"/>
      <c r="E3540" s="722"/>
      <c r="F3540" s="757"/>
      <c r="G3540" s="757"/>
      <c r="H3540" s="757"/>
      <c r="I3540" s="757"/>
      <c r="J3540" s="757"/>
      <c r="K3540" s="758"/>
      <c r="L3540" s="758"/>
      <c r="M3540" s="722"/>
      <c r="N3540" s="736"/>
      <c r="O3540" s="736"/>
      <c r="P3540" s="736"/>
      <c r="Q3540" s="736"/>
      <c r="R3540" s="736"/>
      <c r="S3540" s="736"/>
      <c r="T3540" s="736"/>
      <c r="U3540" s="736"/>
      <c r="BA3540" s="722"/>
      <c r="BB3540" s="722"/>
      <c r="BC3540" s="722"/>
      <c r="BD3540" s="722"/>
      <c r="BE3540" s="722"/>
      <c r="BF3540" s="722"/>
      <c r="BG3540" s="722"/>
      <c r="BH3540" s="722"/>
      <c r="BI3540" s="722"/>
      <c r="BJ3540" s="722"/>
      <c r="BK3540" s="722"/>
      <c r="BL3540" s="722"/>
      <c r="BM3540" s="722"/>
      <c r="BN3540" s="722"/>
      <c r="BO3540" s="722"/>
      <c r="BP3540" s="722"/>
      <c r="BQ3540" s="722"/>
      <c r="BR3540" s="722"/>
      <c r="BS3540" s="722"/>
      <c r="BT3540" s="722"/>
      <c r="BU3540" s="722"/>
      <c r="BV3540" s="722"/>
      <c r="BW3540" s="722"/>
      <c r="BX3540" s="722"/>
      <c r="BY3540" s="722"/>
      <c r="BZ3540" s="722"/>
      <c r="CA3540" s="722"/>
      <c r="CB3540" s="722"/>
      <c r="CC3540" s="722"/>
      <c r="CD3540" s="722"/>
      <c r="CE3540" s="722"/>
      <c r="CF3540" s="722"/>
      <c r="CG3540" s="722"/>
      <c r="CH3540" s="722"/>
      <c r="CI3540" s="722"/>
      <c r="CJ3540" s="722"/>
      <c r="CK3540" s="722"/>
      <c r="CL3540" s="722"/>
      <c r="CM3540" s="722"/>
      <c r="CN3540" s="722"/>
      <c r="CO3540" s="722"/>
      <c r="CP3540" s="722"/>
      <c r="CQ3540" s="722"/>
      <c r="CR3540" s="722"/>
      <c r="CS3540" s="722"/>
    </row>
    <row r="3541" spans="1:97" s="1376" customFormat="1">
      <c r="A3541" s="722"/>
      <c r="B3541" s="722"/>
      <c r="C3541" s="722"/>
      <c r="D3541" s="722"/>
      <c r="E3541" s="722"/>
      <c r="F3541" s="757"/>
      <c r="G3541" s="757"/>
      <c r="H3541" s="757"/>
      <c r="I3541" s="757"/>
      <c r="J3541" s="757"/>
      <c r="K3541" s="758"/>
      <c r="L3541" s="758"/>
      <c r="M3541" s="722"/>
      <c r="N3541" s="736"/>
      <c r="O3541" s="736"/>
      <c r="P3541" s="736"/>
      <c r="Q3541" s="736"/>
      <c r="R3541" s="736"/>
      <c r="S3541" s="736"/>
      <c r="T3541" s="736"/>
      <c r="U3541" s="736"/>
      <c r="BA3541" s="722"/>
      <c r="BB3541" s="722"/>
      <c r="BC3541" s="722"/>
      <c r="BD3541" s="722"/>
      <c r="BE3541" s="722"/>
      <c r="BF3541" s="722"/>
      <c r="BG3541" s="722"/>
      <c r="BH3541" s="722"/>
      <c r="BI3541" s="722"/>
      <c r="BJ3541" s="722"/>
      <c r="BK3541" s="722"/>
      <c r="BL3541" s="722"/>
      <c r="BM3541" s="722"/>
      <c r="BN3541" s="722"/>
      <c r="BO3541" s="722"/>
      <c r="BP3541" s="722"/>
      <c r="BQ3541" s="722"/>
      <c r="BR3541" s="722"/>
      <c r="BS3541" s="722"/>
      <c r="BT3541" s="722"/>
      <c r="BU3541" s="722"/>
      <c r="BV3541" s="722"/>
      <c r="BW3541" s="722"/>
      <c r="BX3541" s="722"/>
      <c r="BY3541" s="722"/>
      <c r="BZ3541" s="722"/>
      <c r="CA3541" s="722"/>
      <c r="CB3541" s="722"/>
      <c r="CC3541" s="722"/>
      <c r="CD3541" s="722"/>
      <c r="CE3541" s="722"/>
      <c r="CF3541" s="722"/>
      <c r="CG3541" s="722"/>
      <c r="CH3541" s="722"/>
      <c r="CI3541" s="722"/>
      <c r="CJ3541" s="722"/>
      <c r="CK3541" s="722"/>
      <c r="CL3541" s="722"/>
      <c r="CM3541" s="722"/>
      <c r="CN3541" s="722"/>
      <c r="CO3541" s="722"/>
      <c r="CP3541" s="722"/>
      <c r="CQ3541" s="722"/>
      <c r="CR3541" s="722"/>
      <c r="CS3541" s="722"/>
    </row>
    <row r="3542" spans="1:97" s="1376" customFormat="1">
      <c r="A3542" s="722"/>
      <c r="B3542" s="722"/>
      <c r="C3542" s="722"/>
      <c r="D3542" s="722"/>
      <c r="E3542" s="722"/>
      <c r="F3542" s="757"/>
      <c r="G3542" s="757"/>
      <c r="H3542" s="757"/>
      <c r="I3542" s="757"/>
      <c r="J3542" s="757"/>
      <c r="K3542" s="758"/>
      <c r="L3542" s="758"/>
      <c r="M3542" s="722"/>
      <c r="N3542" s="736"/>
      <c r="O3542" s="736"/>
      <c r="P3542" s="736"/>
      <c r="Q3542" s="736"/>
      <c r="R3542" s="736"/>
      <c r="S3542" s="736"/>
      <c r="T3542" s="736"/>
      <c r="U3542" s="736"/>
      <c r="BA3542" s="722"/>
      <c r="BB3542" s="722"/>
      <c r="BC3542" s="722"/>
      <c r="BD3542" s="722"/>
      <c r="BE3542" s="722"/>
      <c r="BF3542" s="722"/>
      <c r="BG3542" s="722"/>
      <c r="BH3542" s="722"/>
      <c r="BI3542" s="722"/>
      <c r="BJ3542" s="722"/>
      <c r="BK3542" s="722"/>
      <c r="BL3542" s="722"/>
      <c r="BM3542" s="722"/>
      <c r="BN3542" s="722"/>
      <c r="BO3542" s="722"/>
      <c r="BP3542" s="722"/>
      <c r="BQ3542" s="722"/>
      <c r="BR3542" s="722"/>
      <c r="BS3542" s="722"/>
      <c r="BT3542" s="722"/>
      <c r="BU3542" s="722"/>
      <c r="BV3542" s="722"/>
      <c r="BW3542" s="722"/>
      <c r="BX3542" s="722"/>
      <c r="BY3542" s="722"/>
      <c r="BZ3542" s="722"/>
      <c r="CA3542" s="722"/>
      <c r="CB3542" s="722"/>
      <c r="CC3542" s="722"/>
      <c r="CD3542" s="722"/>
      <c r="CE3542" s="722"/>
      <c r="CF3542" s="722"/>
      <c r="CG3542" s="722"/>
      <c r="CH3542" s="722"/>
      <c r="CI3542" s="722"/>
      <c r="CJ3542" s="722"/>
      <c r="CK3542" s="722"/>
      <c r="CL3542" s="722"/>
      <c r="CM3542" s="722"/>
      <c r="CN3542" s="722"/>
      <c r="CO3542" s="722"/>
      <c r="CP3542" s="722"/>
      <c r="CQ3542" s="722"/>
      <c r="CR3542" s="722"/>
      <c r="CS3542" s="722"/>
    </row>
    <row r="3543" spans="1:97" s="1376" customFormat="1">
      <c r="A3543" s="722"/>
      <c r="B3543" s="722"/>
      <c r="C3543" s="722"/>
      <c r="D3543" s="722"/>
      <c r="E3543" s="722"/>
      <c r="F3543" s="757"/>
      <c r="G3543" s="757"/>
      <c r="H3543" s="757"/>
      <c r="I3543" s="757"/>
      <c r="J3543" s="757"/>
      <c r="K3543" s="758"/>
      <c r="L3543" s="758"/>
      <c r="M3543" s="722"/>
      <c r="N3543" s="736"/>
      <c r="O3543" s="736"/>
      <c r="P3543" s="736"/>
      <c r="Q3543" s="736"/>
      <c r="R3543" s="736"/>
      <c r="S3543" s="736"/>
      <c r="T3543" s="736"/>
      <c r="U3543" s="736"/>
      <c r="BA3543" s="722"/>
      <c r="BB3543" s="722"/>
      <c r="BC3543" s="722"/>
      <c r="BD3543" s="722"/>
      <c r="BE3543" s="722"/>
      <c r="BF3543" s="722"/>
      <c r="BG3543" s="722"/>
      <c r="BH3543" s="722"/>
      <c r="BI3543" s="722"/>
      <c r="BJ3543" s="722"/>
      <c r="BK3543" s="722"/>
      <c r="BL3543" s="722"/>
      <c r="BM3543" s="722"/>
      <c r="BN3543" s="722"/>
      <c r="BO3543" s="722"/>
      <c r="BP3543" s="722"/>
      <c r="BQ3543" s="722"/>
      <c r="BR3543" s="722"/>
      <c r="BS3543" s="722"/>
      <c r="BT3543" s="722"/>
      <c r="BU3543" s="722"/>
      <c r="BV3543" s="722"/>
      <c r="BW3543" s="722"/>
      <c r="BX3543" s="722"/>
      <c r="BY3543" s="722"/>
      <c r="BZ3543" s="722"/>
      <c r="CA3543" s="722"/>
      <c r="CB3543" s="722"/>
      <c r="CC3543" s="722"/>
      <c r="CD3543" s="722"/>
      <c r="CE3543" s="722"/>
      <c r="CF3543" s="722"/>
      <c r="CG3543" s="722"/>
      <c r="CH3543" s="722"/>
      <c r="CI3543" s="722"/>
      <c r="CJ3543" s="722"/>
      <c r="CK3543" s="722"/>
      <c r="CL3543" s="722"/>
      <c r="CM3543" s="722"/>
      <c r="CN3543" s="722"/>
      <c r="CO3543" s="722"/>
      <c r="CP3543" s="722"/>
      <c r="CQ3543" s="722"/>
      <c r="CR3543" s="722"/>
      <c r="CS3543" s="722"/>
    </row>
    <row r="3544" spans="1:97" s="1376" customFormat="1">
      <c r="A3544" s="722"/>
      <c r="B3544" s="722"/>
      <c r="C3544" s="722"/>
      <c r="D3544" s="722"/>
      <c r="E3544" s="722"/>
      <c r="F3544" s="757"/>
      <c r="G3544" s="757"/>
      <c r="H3544" s="757"/>
      <c r="I3544" s="757"/>
      <c r="J3544" s="757"/>
      <c r="K3544" s="758"/>
      <c r="L3544" s="758"/>
      <c r="M3544" s="722"/>
      <c r="N3544" s="736"/>
      <c r="O3544" s="736"/>
      <c r="P3544" s="736"/>
      <c r="Q3544" s="736"/>
      <c r="R3544" s="736"/>
      <c r="S3544" s="736"/>
      <c r="T3544" s="736"/>
      <c r="U3544" s="736"/>
      <c r="BA3544" s="722"/>
      <c r="BB3544" s="722"/>
      <c r="BC3544" s="722"/>
      <c r="BD3544" s="722"/>
      <c r="BE3544" s="722"/>
      <c r="BF3544" s="722"/>
      <c r="BG3544" s="722"/>
      <c r="BH3544" s="722"/>
      <c r="BI3544" s="722"/>
      <c r="BJ3544" s="722"/>
      <c r="BK3544" s="722"/>
      <c r="BL3544" s="722"/>
      <c r="BM3544" s="722"/>
      <c r="BN3544" s="722"/>
      <c r="BO3544" s="722"/>
      <c r="BP3544" s="722"/>
      <c r="BQ3544" s="722"/>
      <c r="BR3544" s="722"/>
      <c r="BS3544" s="722"/>
      <c r="BT3544" s="722"/>
      <c r="BU3544" s="722"/>
      <c r="BV3544" s="722"/>
      <c r="BW3544" s="722"/>
      <c r="BX3544" s="722"/>
      <c r="BY3544" s="722"/>
      <c r="BZ3544" s="722"/>
      <c r="CA3544" s="722"/>
      <c r="CB3544" s="722"/>
      <c r="CC3544" s="722"/>
      <c r="CD3544" s="722"/>
      <c r="CE3544" s="722"/>
      <c r="CF3544" s="722"/>
      <c r="CG3544" s="722"/>
      <c r="CH3544" s="722"/>
      <c r="CI3544" s="722"/>
      <c r="CJ3544" s="722"/>
      <c r="CK3544" s="722"/>
      <c r="CL3544" s="722"/>
      <c r="CM3544" s="722"/>
      <c r="CN3544" s="722"/>
      <c r="CO3544" s="722"/>
      <c r="CP3544" s="722"/>
      <c r="CQ3544" s="722"/>
      <c r="CR3544" s="722"/>
      <c r="CS3544" s="722"/>
    </row>
    <row r="3545" spans="1:97" s="1376" customFormat="1">
      <c r="A3545" s="722"/>
      <c r="B3545" s="722"/>
      <c r="C3545" s="722"/>
      <c r="D3545" s="722"/>
      <c r="E3545" s="722"/>
      <c r="F3545" s="757"/>
      <c r="G3545" s="757"/>
      <c r="H3545" s="757"/>
      <c r="I3545" s="757"/>
      <c r="J3545" s="757"/>
      <c r="K3545" s="758"/>
      <c r="L3545" s="758"/>
      <c r="M3545" s="722"/>
      <c r="N3545" s="736"/>
      <c r="O3545" s="736"/>
      <c r="P3545" s="736"/>
      <c r="Q3545" s="736"/>
      <c r="R3545" s="736"/>
      <c r="S3545" s="736"/>
      <c r="T3545" s="736"/>
      <c r="U3545" s="736"/>
      <c r="BA3545" s="722"/>
      <c r="BB3545" s="722"/>
      <c r="BC3545" s="722"/>
      <c r="BD3545" s="722"/>
      <c r="BE3545" s="722"/>
      <c r="BF3545" s="722"/>
      <c r="BG3545" s="722"/>
      <c r="BH3545" s="722"/>
      <c r="BI3545" s="722"/>
      <c r="BJ3545" s="722"/>
      <c r="BK3545" s="722"/>
      <c r="BL3545" s="722"/>
      <c r="BM3545" s="722"/>
      <c r="BN3545" s="722"/>
      <c r="BO3545" s="722"/>
      <c r="BP3545" s="722"/>
      <c r="BQ3545" s="722"/>
      <c r="BR3545" s="722"/>
      <c r="BS3545" s="722"/>
      <c r="BT3545" s="722"/>
      <c r="BU3545" s="722"/>
      <c r="BV3545" s="722"/>
      <c r="BW3545" s="722"/>
      <c r="BX3545" s="722"/>
      <c r="BY3545" s="722"/>
      <c r="BZ3545" s="722"/>
      <c r="CA3545" s="722"/>
      <c r="CB3545" s="722"/>
      <c r="CC3545" s="722"/>
      <c r="CD3545" s="722"/>
      <c r="CE3545" s="722"/>
      <c r="CF3545" s="722"/>
      <c r="CG3545" s="722"/>
      <c r="CH3545" s="722"/>
      <c r="CI3545" s="722"/>
      <c r="CJ3545" s="722"/>
      <c r="CK3545" s="722"/>
      <c r="CL3545" s="722"/>
      <c r="CM3545" s="722"/>
      <c r="CN3545" s="722"/>
      <c r="CO3545" s="722"/>
      <c r="CP3545" s="722"/>
      <c r="CQ3545" s="722"/>
      <c r="CR3545" s="722"/>
      <c r="CS3545" s="722"/>
    </row>
    <row r="3546" spans="1:97" s="1376" customFormat="1">
      <c r="A3546" s="722"/>
      <c r="B3546" s="722"/>
      <c r="C3546" s="722"/>
      <c r="D3546" s="722"/>
      <c r="E3546" s="722"/>
      <c r="F3546" s="757"/>
      <c r="G3546" s="757"/>
      <c r="H3546" s="757"/>
      <c r="I3546" s="757"/>
      <c r="J3546" s="757"/>
      <c r="K3546" s="758"/>
      <c r="L3546" s="758"/>
      <c r="M3546" s="722"/>
      <c r="N3546" s="736"/>
      <c r="O3546" s="736"/>
      <c r="P3546" s="736"/>
      <c r="Q3546" s="736"/>
      <c r="R3546" s="736"/>
      <c r="S3546" s="736"/>
      <c r="T3546" s="736"/>
      <c r="U3546" s="736"/>
      <c r="BA3546" s="722"/>
      <c r="BB3546" s="722"/>
      <c r="BC3546" s="722"/>
      <c r="BD3546" s="722"/>
      <c r="BE3546" s="722"/>
      <c r="BF3546" s="722"/>
      <c r="BG3546" s="722"/>
      <c r="BH3546" s="722"/>
      <c r="BI3546" s="722"/>
      <c r="BJ3546" s="722"/>
      <c r="BK3546" s="722"/>
      <c r="BL3546" s="722"/>
      <c r="BM3546" s="722"/>
      <c r="BN3546" s="722"/>
      <c r="BO3546" s="722"/>
      <c r="BP3546" s="722"/>
      <c r="BQ3546" s="722"/>
      <c r="BR3546" s="722"/>
      <c r="BS3546" s="722"/>
      <c r="BT3546" s="722"/>
      <c r="BU3546" s="722"/>
      <c r="BV3546" s="722"/>
      <c r="BW3546" s="722"/>
      <c r="BX3546" s="722"/>
      <c r="BY3546" s="722"/>
      <c r="BZ3546" s="722"/>
      <c r="CA3546" s="722"/>
      <c r="CB3546" s="722"/>
      <c r="CC3546" s="722"/>
      <c r="CD3546" s="722"/>
      <c r="CE3546" s="722"/>
      <c r="CF3546" s="722"/>
      <c r="CG3546" s="722"/>
      <c r="CH3546" s="722"/>
      <c r="CI3546" s="722"/>
      <c r="CJ3546" s="722"/>
      <c r="CK3546" s="722"/>
      <c r="CL3546" s="722"/>
      <c r="CM3546" s="722"/>
      <c r="CN3546" s="722"/>
      <c r="CO3546" s="722"/>
      <c r="CP3546" s="722"/>
      <c r="CQ3546" s="722"/>
      <c r="CR3546" s="722"/>
      <c r="CS3546" s="722"/>
    </row>
    <row r="3547" spans="1:97" s="1376" customFormat="1">
      <c r="A3547" s="722"/>
      <c r="B3547" s="722"/>
      <c r="C3547" s="722"/>
      <c r="D3547" s="722"/>
      <c r="E3547" s="722"/>
      <c r="F3547" s="757"/>
      <c r="G3547" s="757"/>
      <c r="H3547" s="757"/>
      <c r="I3547" s="757"/>
      <c r="J3547" s="757"/>
      <c r="K3547" s="758"/>
      <c r="L3547" s="758"/>
      <c r="M3547" s="722"/>
      <c r="N3547" s="736"/>
      <c r="O3547" s="736"/>
      <c r="P3547" s="736"/>
      <c r="Q3547" s="736"/>
      <c r="R3547" s="736"/>
      <c r="S3547" s="736"/>
      <c r="T3547" s="736"/>
      <c r="U3547" s="736"/>
      <c r="BA3547" s="722"/>
      <c r="BB3547" s="722"/>
      <c r="BC3547" s="722"/>
      <c r="BD3547" s="722"/>
      <c r="BE3547" s="722"/>
      <c r="BF3547" s="722"/>
      <c r="BG3547" s="722"/>
      <c r="BH3547" s="722"/>
      <c r="BI3547" s="722"/>
      <c r="BJ3547" s="722"/>
      <c r="BK3547" s="722"/>
      <c r="BL3547" s="722"/>
      <c r="BM3547" s="722"/>
      <c r="BN3547" s="722"/>
      <c r="BO3547" s="722"/>
      <c r="BP3547" s="722"/>
      <c r="BQ3547" s="722"/>
      <c r="BR3547" s="722"/>
      <c r="BS3547" s="722"/>
      <c r="BT3547" s="722"/>
      <c r="BU3547" s="722"/>
      <c r="BV3547" s="722"/>
      <c r="BW3547" s="722"/>
      <c r="BX3547" s="722"/>
      <c r="BY3547" s="722"/>
      <c r="BZ3547" s="722"/>
      <c r="CA3547" s="722"/>
      <c r="CB3547" s="722"/>
      <c r="CC3547" s="722"/>
      <c r="CD3547" s="722"/>
      <c r="CE3547" s="722"/>
      <c r="CF3547" s="722"/>
      <c r="CG3547" s="722"/>
      <c r="CH3547" s="722"/>
      <c r="CI3547" s="722"/>
      <c r="CJ3547" s="722"/>
      <c r="CK3547" s="722"/>
      <c r="CL3547" s="722"/>
      <c r="CM3547" s="722"/>
      <c r="CN3547" s="722"/>
      <c r="CO3547" s="722"/>
      <c r="CP3547" s="722"/>
      <c r="CQ3547" s="722"/>
      <c r="CR3547" s="722"/>
      <c r="CS3547" s="722"/>
    </row>
    <row r="3548" spans="1:97" s="1376" customFormat="1">
      <c r="A3548" s="722"/>
      <c r="B3548" s="722"/>
      <c r="C3548" s="722"/>
      <c r="D3548" s="722"/>
      <c r="E3548" s="722"/>
      <c r="F3548" s="757"/>
      <c r="G3548" s="757"/>
      <c r="H3548" s="757"/>
      <c r="I3548" s="757"/>
      <c r="J3548" s="757"/>
      <c r="K3548" s="758"/>
      <c r="L3548" s="758"/>
      <c r="M3548" s="722"/>
      <c r="N3548" s="736"/>
      <c r="O3548" s="736"/>
      <c r="P3548" s="736"/>
      <c r="Q3548" s="736"/>
      <c r="R3548" s="736"/>
      <c r="S3548" s="736"/>
      <c r="T3548" s="736"/>
      <c r="U3548" s="736"/>
      <c r="BA3548" s="722"/>
      <c r="BB3548" s="722"/>
      <c r="BC3548" s="722"/>
      <c r="BD3548" s="722"/>
      <c r="BE3548" s="722"/>
      <c r="BF3548" s="722"/>
      <c r="BG3548" s="722"/>
      <c r="BH3548" s="722"/>
      <c r="BI3548" s="722"/>
      <c r="BJ3548" s="722"/>
      <c r="BK3548" s="722"/>
      <c r="BL3548" s="722"/>
      <c r="BM3548" s="722"/>
      <c r="BN3548" s="722"/>
      <c r="BO3548" s="722"/>
      <c r="BP3548" s="722"/>
      <c r="BQ3548" s="722"/>
      <c r="BR3548" s="722"/>
      <c r="BS3548" s="722"/>
      <c r="BT3548" s="722"/>
      <c r="BU3548" s="722"/>
      <c r="BV3548" s="722"/>
      <c r="BW3548" s="722"/>
      <c r="BX3548" s="722"/>
      <c r="BY3548" s="722"/>
      <c r="BZ3548" s="722"/>
      <c r="CA3548" s="722"/>
      <c r="CB3548" s="722"/>
      <c r="CC3548" s="722"/>
      <c r="CD3548" s="722"/>
      <c r="CE3548" s="722"/>
      <c r="CF3548" s="722"/>
      <c r="CG3548" s="722"/>
      <c r="CH3548" s="722"/>
      <c r="CI3548" s="722"/>
      <c r="CJ3548" s="722"/>
      <c r="CK3548" s="722"/>
      <c r="CL3548" s="722"/>
      <c r="CM3548" s="722"/>
      <c r="CN3548" s="722"/>
      <c r="CO3548" s="722"/>
      <c r="CP3548" s="722"/>
      <c r="CQ3548" s="722"/>
      <c r="CR3548" s="722"/>
      <c r="CS3548" s="722"/>
    </row>
    <row r="3549" spans="1:97" s="1376" customFormat="1">
      <c r="A3549" s="722"/>
      <c r="B3549" s="722"/>
      <c r="C3549" s="722"/>
      <c r="D3549" s="722"/>
      <c r="E3549" s="722"/>
      <c r="F3549" s="757"/>
      <c r="G3549" s="757"/>
      <c r="H3549" s="757"/>
      <c r="I3549" s="757"/>
      <c r="J3549" s="757"/>
      <c r="K3549" s="758"/>
      <c r="L3549" s="758"/>
      <c r="M3549" s="722"/>
      <c r="N3549" s="736"/>
      <c r="O3549" s="736"/>
      <c r="P3549" s="736"/>
      <c r="Q3549" s="736"/>
      <c r="R3549" s="736"/>
      <c r="S3549" s="736"/>
      <c r="T3549" s="736"/>
      <c r="U3549" s="736"/>
      <c r="BA3549" s="722"/>
      <c r="BB3549" s="722"/>
      <c r="BC3549" s="722"/>
      <c r="BD3549" s="722"/>
      <c r="BE3549" s="722"/>
      <c r="BF3549" s="722"/>
      <c r="BG3549" s="722"/>
      <c r="BH3549" s="722"/>
      <c r="BI3549" s="722"/>
      <c r="BJ3549" s="722"/>
      <c r="BK3549" s="722"/>
      <c r="BL3549" s="722"/>
      <c r="BM3549" s="722"/>
      <c r="BN3549" s="722"/>
      <c r="BO3549" s="722"/>
      <c r="BP3549" s="722"/>
      <c r="BQ3549" s="722"/>
      <c r="BR3549" s="722"/>
      <c r="BS3549" s="722"/>
      <c r="BT3549" s="722"/>
      <c r="BU3549" s="722"/>
      <c r="BV3549" s="722"/>
      <c r="BW3549" s="722"/>
      <c r="BX3549" s="722"/>
      <c r="BY3549" s="722"/>
      <c r="BZ3549" s="722"/>
      <c r="CA3549" s="722"/>
      <c r="CB3549" s="722"/>
      <c r="CC3549" s="722"/>
      <c r="CD3549" s="722"/>
      <c r="CE3549" s="722"/>
      <c r="CF3549" s="722"/>
      <c r="CG3549" s="722"/>
      <c r="CH3549" s="722"/>
      <c r="CI3549" s="722"/>
      <c r="CJ3549" s="722"/>
      <c r="CK3549" s="722"/>
      <c r="CL3549" s="722"/>
      <c r="CM3549" s="722"/>
      <c r="CN3549" s="722"/>
      <c r="CO3549" s="722"/>
      <c r="CP3549" s="722"/>
      <c r="CQ3549" s="722"/>
      <c r="CR3549" s="722"/>
      <c r="CS3549" s="722"/>
    </row>
    <row r="3550" spans="1:97" s="1376" customFormat="1">
      <c r="A3550" s="722"/>
      <c r="B3550" s="722"/>
      <c r="C3550" s="722"/>
      <c r="D3550" s="722"/>
      <c r="E3550" s="722"/>
      <c r="F3550" s="757"/>
      <c r="G3550" s="757"/>
      <c r="H3550" s="757"/>
      <c r="I3550" s="757"/>
      <c r="J3550" s="757"/>
      <c r="K3550" s="758"/>
      <c r="L3550" s="758"/>
      <c r="M3550" s="722"/>
      <c r="N3550" s="736"/>
      <c r="O3550" s="736"/>
      <c r="P3550" s="736"/>
      <c r="Q3550" s="736"/>
      <c r="R3550" s="736"/>
      <c r="S3550" s="736"/>
      <c r="T3550" s="736"/>
      <c r="U3550" s="736"/>
      <c r="BA3550" s="722"/>
      <c r="BB3550" s="722"/>
      <c r="BC3550" s="722"/>
      <c r="BD3550" s="722"/>
      <c r="BE3550" s="722"/>
      <c r="BF3550" s="722"/>
      <c r="BG3550" s="722"/>
      <c r="BH3550" s="722"/>
      <c r="BI3550" s="722"/>
      <c r="BJ3550" s="722"/>
      <c r="BK3550" s="722"/>
      <c r="BL3550" s="722"/>
      <c r="BM3550" s="722"/>
      <c r="BN3550" s="722"/>
      <c r="BO3550" s="722"/>
      <c r="BP3550" s="722"/>
      <c r="BQ3550" s="722"/>
      <c r="BR3550" s="722"/>
      <c r="BS3550" s="722"/>
      <c r="BT3550" s="722"/>
      <c r="BU3550" s="722"/>
      <c r="BV3550" s="722"/>
      <c r="BW3550" s="722"/>
      <c r="BX3550" s="722"/>
      <c r="BY3550" s="722"/>
      <c r="BZ3550" s="722"/>
      <c r="CA3550" s="722"/>
      <c r="CB3550" s="722"/>
      <c r="CC3550" s="722"/>
      <c r="CD3550" s="722"/>
      <c r="CE3550" s="722"/>
      <c r="CF3550" s="722"/>
      <c r="CG3550" s="722"/>
      <c r="CH3550" s="722"/>
      <c r="CI3550" s="722"/>
      <c r="CJ3550" s="722"/>
      <c r="CK3550" s="722"/>
      <c r="CL3550" s="722"/>
      <c r="CM3550" s="722"/>
      <c r="CN3550" s="722"/>
      <c r="CO3550" s="722"/>
      <c r="CP3550" s="722"/>
      <c r="CQ3550" s="722"/>
      <c r="CR3550" s="722"/>
      <c r="CS3550" s="722"/>
    </row>
    <row r="3551" spans="1:97" s="1376" customFormat="1">
      <c r="A3551" s="722"/>
      <c r="B3551" s="722"/>
      <c r="C3551" s="722"/>
      <c r="D3551" s="722"/>
      <c r="E3551" s="722"/>
      <c r="F3551" s="757"/>
      <c r="G3551" s="757"/>
      <c r="H3551" s="757"/>
      <c r="I3551" s="757"/>
      <c r="J3551" s="757"/>
      <c r="K3551" s="758"/>
      <c r="L3551" s="758"/>
      <c r="M3551" s="722"/>
      <c r="N3551" s="736"/>
      <c r="O3551" s="736"/>
      <c r="P3551" s="736"/>
      <c r="Q3551" s="736"/>
      <c r="R3551" s="736"/>
      <c r="S3551" s="736"/>
      <c r="T3551" s="736"/>
      <c r="U3551" s="736"/>
      <c r="BA3551" s="722"/>
      <c r="BB3551" s="722"/>
      <c r="BC3551" s="722"/>
      <c r="BD3551" s="722"/>
      <c r="BE3551" s="722"/>
      <c r="BF3551" s="722"/>
      <c r="BG3551" s="722"/>
      <c r="BH3551" s="722"/>
      <c r="BI3551" s="722"/>
      <c r="BJ3551" s="722"/>
      <c r="BK3551" s="722"/>
      <c r="BL3551" s="722"/>
      <c r="BM3551" s="722"/>
      <c r="BN3551" s="722"/>
      <c r="BO3551" s="722"/>
      <c r="BP3551" s="722"/>
      <c r="BQ3551" s="722"/>
      <c r="BR3551" s="722"/>
      <c r="BS3551" s="722"/>
      <c r="BT3551" s="722"/>
      <c r="BU3551" s="722"/>
      <c r="BV3551" s="722"/>
      <c r="BW3551" s="722"/>
      <c r="BX3551" s="722"/>
      <c r="BY3551" s="722"/>
      <c r="BZ3551" s="722"/>
      <c r="CA3551" s="722"/>
      <c r="CB3551" s="722"/>
      <c r="CC3551" s="722"/>
      <c r="CD3551" s="722"/>
      <c r="CE3551" s="722"/>
      <c r="CF3551" s="722"/>
      <c r="CG3551" s="722"/>
      <c r="CH3551" s="722"/>
      <c r="CI3551" s="722"/>
      <c r="CJ3551" s="722"/>
      <c r="CK3551" s="722"/>
      <c r="CL3551" s="722"/>
      <c r="CM3551" s="722"/>
      <c r="CN3551" s="722"/>
      <c r="CO3551" s="722"/>
      <c r="CP3551" s="722"/>
      <c r="CQ3551" s="722"/>
      <c r="CR3551" s="722"/>
      <c r="CS3551" s="722"/>
    </row>
    <row r="3552" spans="1:97" s="1376" customFormat="1">
      <c r="A3552" s="722"/>
      <c r="B3552" s="722"/>
      <c r="C3552" s="722"/>
      <c r="D3552" s="722"/>
      <c r="E3552" s="722"/>
      <c r="F3552" s="757"/>
      <c r="G3552" s="757"/>
      <c r="H3552" s="757"/>
      <c r="I3552" s="757"/>
      <c r="J3552" s="757"/>
      <c r="K3552" s="758"/>
      <c r="L3552" s="758"/>
      <c r="M3552" s="722"/>
      <c r="N3552" s="736"/>
      <c r="O3552" s="736"/>
      <c r="P3552" s="736"/>
      <c r="Q3552" s="736"/>
      <c r="R3552" s="736"/>
      <c r="S3552" s="736"/>
      <c r="T3552" s="736"/>
      <c r="U3552" s="736"/>
      <c r="BA3552" s="722"/>
      <c r="BB3552" s="722"/>
      <c r="BC3552" s="722"/>
      <c r="BD3552" s="722"/>
      <c r="BE3552" s="722"/>
      <c r="BF3552" s="722"/>
      <c r="BG3552" s="722"/>
      <c r="BH3552" s="722"/>
      <c r="BI3552" s="722"/>
      <c r="BJ3552" s="722"/>
      <c r="BK3552" s="722"/>
      <c r="BL3552" s="722"/>
      <c r="BM3552" s="722"/>
      <c r="BN3552" s="722"/>
      <c r="BO3552" s="722"/>
      <c r="BP3552" s="722"/>
      <c r="BQ3552" s="722"/>
      <c r="BR3552" s="722"/>
      <c r="BS3552" s="722"/>
      <c r="BT3552" s="722"/>
      <c r="BU3552" s="722"/>
      <c r="BV3552" s="722"/>
      <c r="BW3552" s="722"/>
      <c r="BX3552" s="722"/>
      <c r="BY3552" s="722"/>
      <c r="BZ3552" s="722"/>
      <c r="CA3552" s="722"/>
      <c r="CB3552" s="722"/>
      <c r="CC3552" s="722"/>
      <c r="CD3552" s="722"/>
      <c r="CE3552" s="722"/>
      <c r="CF3552" s="722"/>
      <c r="CG3552" s="722"/>
      <c r="CH3552" s="722"/>
      <c r="CI3552" s="722"/>
      <c r="CJ3552" s="722"/>
      <c r="CK3552" s="722"/>
      <c r="CL3552" s="722"/>
      <c r="CM3552" s="722"/>
      <c r="CN3552" s="722"/>
      <c r="CO3552" s="722"/>
      <c r="CP3552" s="722"/>
      <c r="CQ3552" s="722"/>
      <c r="CR3552" s="722"/>
      <c r="CS3552" s="722"/>
    </row>
    <row r="3553" spans="1:97" s="1376" customFormat="1">
      <c r="A3553" s="722"/>
      <c r="B3553" s="722"/>
      <c r="C3553" s="722"/>
      <c r="D3553" s="722"/>
      <c r="E3553" s="722"/>
      <c r="F3553" s="757"/>
      <c r="G3553" s="757"/>
      <c r="H3553" s="757"/>
      <c r="I3553" s="757"/>
      <c r="J3553" s="757"/>
      <c r="K3553" s="758"/>
      <c r="L3553" s="758"/>
      <c r="M3553" s="722"/>
      <c r="N3553" s="736"/>
      <c r="O3553" s="736"/>
      <c r="P3553" s="736"/>
      <c r="Q3553" s="736"/>
      <c r="R3553" s="736"/>
      <c r="S3553" s="736"/>
      <c r="T3553" s="736"/>
      <c r="U3553" s="736"/>
      <c r="BA3553" s="722"/>
      <c r="BB3553" s="722"/>
      <c r="BC3553" s="722"/>
      <c r="BD3553" s="722"/>
      <c r="BE3553" s="722"/>
      <c r="BF3553" s="722"/>
      <c r="BG3553" s="722"/>
      <c r="BH3553" s="722"/>
      <c r="BI3553" s="722"/>
      <c r="BJ3553" s="722"/>
      <c r="BK3553" s="722"/>
      <c r="BL3553" s="722"/>
      <c r="BM3553" s="722"/>
      <c r="BN3553" s="722"/>
      <c r="BO3553" s="722"/>
      <c r="BP3553" s="722"/>
      <c r="BQ3553" s="722"/>
      <c r="BR3553" s="722"/>
      <c r="BS3553" s="722"/>
      <c r="BT3553" s="722"/>
      <c r="BU3553" s="722"/>
      <c r="BV3553" s="722"/>
      <c r="BW3553" s="722"/>
      <c r="BX3553" s="722"/>
      <c r="BY3553" s="722"/>
      <c r="BZ3553" s="722"/>
      <c r="CA3553" s="722"/>
      <c r="CB3553" s="722"/>
      <c r="CC3553" s="722"/>
      <c r="CD3553" s="722"/>
      <c r="CE3553" s="722"/>
      <c r="CF3553" s="722"/>
      <c r="CG3553" s="722"/>
      <c r="CH3553" s="722"/>
      <c r="CI3553" s="722"/>
      <c r="CJ3553" s="722"/>
      <c r="CK3553" s="722"/>
      <c r="CL3553" s="722"/>
      <c r="CM3553" s="722"/>
      <c r="CN3553" s="722"/>
      <c r="CO3553" s="722"/>
      <c r="CP3553" s="722"/>
      <c r="CQ3553" s="722"/>
      <c r="CR3553" s="722"/>
      <c r="CS3553" s="722"/>
    </row>
    <row r="3554" spans="1:97" s="1376" customFormat="1">
      <c r="A3554" s="722"/>
      <c r="B3554" s="722"/>
      <c r="C3554" s="722"/>
      <c r="D3554" s="722"/>
      <c r="E3554" s="722"/>
      <c r="F3554" s="757"/>
      <c r="G3554" s="757"/>
      <c r="H3554" s="757"/>
      <c r="I3554" s="757"/>
      <c r="J3554" s="757"/>
      <c r="K3554" s="758"/>
      <c r="L3554" s="758"/>
      <c r="M3554" s="722"/>
      <c r="N3554" s="736"/>
      <c r="O3554" s="736"/>
      <c r="P3554" s="736"/>
      <c r="Q3554" s="736"/>
      <c r="R3554" s="736"/>
      <c r="S3554" s="736"/>
      <c r="T3554" s="736"/>
      <c r="U3554" s="736"/>
      <c r="BA3554" s="722"/>
      <c r="BB3554" s="722"/>
      <c r="BC3554" s="722"/>
      <c r="BD3554" s="722"/>
      <c r="BE3554" s="722"/>
      <c r="BF3554" s="722"/>
      <c r="BG3554" s="722"/>
      <c r="BH3554" s="722"/>
      <c r="BI3554" s="722"/>
      <c r="BJ3554" s="722"/>
      <c r="BK3554" s="722"/>
      <c r="BL3554" s="722"/>
      <c r="BM3554" s="722"/>
      <c r="BN3554" s="722"/>
      <c r="BO3554" s="722"/>
      <c r="BP3554" s="722"/>
      <c r="BQ3554" s="722"/>
      <c r="BR3554" s="722"/>
      <c r="BS3554" s="722"/>
      <c r="BT3554" s="722"/>
      <c r="BU3554" s="722"/>
      <c r="BV3554" s="722"/>
      <c r="BW3554" s="722"/>
      <c r="BX3554" s="722"/>
      <c r="BY3554" s="722"/>
      <c r="BZ3554" s="722"/>
      <c r="CA3554" s="722"/>
      <c r="CB3554" s="722"/>
      <c r="CC3554" s="722"/>
      <c r="CD3554" s="722"/>
      <c r="CE3554" s="722"/>
      <c r="CF3554" s="722"/>
      <c r="CG3554" s="722"/>
      <c r="CH3554" s="722"/>
      <c r="CI3554" s="722"/>
      <c r="CJ3554" s="722"/>
      <c r="CK3554" s="722"/>
      <c r="CL3554" s="722"/>
      <c r="CM3554" s="722"/>
      <c r="CN3554" s="722"/>
      <c r="CO3554" s="722"/>
      <c r="CP3554" s="722"/>
      <c r="CQ3554" s="722"/>
      <c r="CR3554" s="722"/>
      <c r="CS3554" s="722"/>
    </row>
    <row r="3555" spans="1:97" s="1376" customFormat="1">
      <c r="A3555" s="722"/>
      <c r="B3555" s="722"/>
      <c r="C3555" s="722"/>
      <c r="D3555" s="722"/>
      <c r="E3555" s="722"/>
      <c r="F3555" s="757"/>
      <c r="G3555" s="757"/>
      <c r="H3555" s="757"/>
      <c r="I3555" s="757"/>
      <c r="J3555" s="757"/>
      <c r="K3555" s="758"/>
      <c r="L3555" s="758"/>
      <c r="M3555" s="722"/>
      <c r="N3555" s="736"/>
      <c r="O3555" s="736"/>
      <c r="P3555" s="736"/>
      <c r="Q3555" s="736"/>
      <c r="R3555" s="736"/>
      <c r="S3555" s="736"/>
      <c r="T3555" s="736"/>
      <c r="U3555" s="736"/>
      <c r="BA3555" s="722"/>
      <c r="BB3555" s="722"/>
      <c r="BC3555" s="722"/>
      <c r="BD3555" s="722"/>
      <c r="BE3555" s="722"/>
      <c r="BF3555" s="722"/>
      <c r="BG3555" s="722"/>
      <c r="BH3555" s="722"/>
      <c r="BI3555" s="722"/>
      <c r="BJ3555" s="722"/>
      <c r="BK3555" s="722"/>
      <c r="BL3555" s="722"/>
      <c r="BM3555" s="722"/>
      <c r="BN3555" s="722"/>
      <c r="BO3555" s="722"/>
      <c r="BP3555" s="722"/>
      <c r="BQ3555" s="722"/>
      <c r="BR3555" s="722"/>
      <c r="BS3555" s="722"/>
      <c r="BT3555" s="722"/>
      <c r="BU3555" s="722"/>
      <c r="BV3555" s="722"/>
      <c r="BW3555" s="722"/>
      <c r="BX3555" s="722"/>
      <c r="BY3555" s="722"/>
      <c r="BZ3555" s="722"/>
      <c r="CA3555" s="722"/>
      <c r="CB3555" s="722"/>
      <c r="CC3555" s="722"/>
      <c r="CD3555" s="722"/>
      <c r="CE3555" s="722"/>
      <c r="CF3555" s="722"/>
      <c r="CG3555" s="722"/>
      <c r="CH3555" s="722"/>
      <c r="CI3555" s="722"/>
      <c r="CJ3555" s="722"/>
      <c r="CK3555" s="722"/>
      <c r="CL3555" s="722"/>
      <c r="CM3555" s="722"/>
      <c r="CN3555" s="722"/>
      <c r="CO3555" s="722"/>
      <c r="CP3555" s="722"/>
      <c r="CQ3555" s="722"/>
      <c r="CR3555" s="722"/>
      <c r="CS3555" s="722"/>
    </row>
    <row r="3556" spans="1:97" s="1376" customFormat="1">
      <c r="A3556" s="722"/>
      <c r="B3556" s="722"/>
      <c r="C3556" s="722"/>
      <c r="D3556" s="722"/>
      <c r="E3556" s="722"/>
      <c r="F3556" s="757"/>
      <c r="G3556" s="757"/>
      <c r="H3556" s="757"/>
      <c r="I3556" s="757"/>
      <c r="J3556" s="757"/>
      <c r="K3556" s="758"/>
      <c r="L3556" s="758"/>
      <c r="M3556" s="722"/>
      <c r="N3556" s="736"/>
      <c r="O3556" s="736"/>
      <c r="P3556" s="736"/>
      <c r="Q3556" s="736"/>
      <c r="R3556" s="736"/>
      <c r="S3556" s="736"/>
      <c r="T3556" s="736"/>
      <c r="U3556" s="736"/>
      <c r="BA3556" s="722"/>
      <c r="BB3556" s="722"/>
      <c r="BC3556" s="722"/>
      <c r="BD3556" s="722"/>
      <c r="BE3556" s="722"/>
      <c r="BF3556" s="722"/>
      <c r="BG3556" s="722"/>
      <c r="BH3556" s="722"/>
      <c r="BI3556" s="722"/>
      <c r="BJ3556" s="722"/>
      <c r="BK3556" s="722"/>
      <c r="BL3556" s="722"/>
      <c r="BM3556" s="722"/>
      <c r="BN3556" s="722"/>
      <c r="BO3556" s="722"/>
      <c r="BP3556" s="722"/>
      <c r="BQ3556" s="722"/>
      <c r="BR3556" s="722"/>
      <c r="BS3556" s="722"/>
      <c r="BT3556" s="722"/>
      <c r="BU3556" s="722"/>
      <c r="BV3556" s="722"/>
      <c r="BW3556" s="722"/>
      <c r="BX3556" s="722"/>
      <c r="BY3556" s="722"/>
      <c r="BZ3556" s="722"/>
      <c r="CA3556" s="722"/>
      <c r="CB3556" s="722"/>
      <c r="CC3556" s="722"/>
      <c r="CD3556" s="722"/>
      <c r="CE3556" s="722"/>
      <c r="CF3556" s="722"/>
      <c r="CG3556" s="722"/>
      <c r="CH3556" s="722"/>
      <c r="CI3556" s="722"/>
      <c r="CJ3556" s="722"/>
      <c r="CK3556" s="722"/>
      <c r="CL3556" s="722"/>
      <c r="CM3556" s="722"/>
      <c r="CN3556" s="722"/>
      <c r="CO3556" s="722"/>
      <c r="CP3556" s="722"/>
      <c r="CQ3556" s="722"/>
      <c r="CR3556" s="722"/>
      <c r="CS3556" s="722"/>
    </row>
    <row r="3557" spans="1:97" s="1376" customFormat="1">
      <c r="A3557" s="722"/>
      <c r="B3557" s="722"/>
      <c r="C3557" s="722"/>
      <c r="D3557" s="722"/>
      <c r="E3557" s="722"/>
      <c r="F3557" s="757"/>
      <c r="G3557" s="757"/>
      <c r="H3557" s="757"/>
      <c r="I3557" s="757"/>
      <c r="J3557" s="757"/>
      <c r="K3557" s="758"/>
      <c r="L3557" s="758"/>
      <c r="M3557" s="722"/>
      <c r="N3557" s="736"/>
      <c r="O3557" s="736"/>
      <c r="P3557" s="736"/>
      <c r="Q3557" s="736"/>
      <c r="R3557" s="736"/>
      <c r="S3557" s="736"/>
      <c r="T3557" s="736"/>
      <c r="U3557" s="736"/>
      <c r="BA3557" s="722"/>
      <c r="BB3557" s="722"/>
      <c r="BC3557" s="722"/>
      <c r="BD3557" s="722"/>
      <c r="BE3557" s="722"/>
      <c r="BF3557" s="722"/>
      <c r="BG3557" s="722"/>
      <c r="BH3557" s="722"/>
      <c r="BI3557" s="722"/>
      <c r="BJ3557" s="722"/>
      <c r="BK3557" s="722"/>
      <c r="BL3557" s="722"/>
      <c r="BM3557" s="722"/>
      <c r="BN3557" s="722"/>
      <c r="BO3557" s="722"/>
      <c r="BP3557" s="722"/>
      <c r="BQ3557" s="722"/>
      <c r="BR3557" s="722"/>
      <c r="BS3557" s="722"/>
      <c r="BT3557" s="722"/>
      <c r="BU3557" s="722"/>
      <c r="BV3557" s="722"/>
      <c r="BW3557" s="722"/>
      <c r="BX3557" s="722"/>
      <c r="BY3557" s="722"/>
      <c r="BZ3557" s="722"/>
      <c r="CA3557" s="722"/>
      <c r="CB3557" s="722"/>
      <c r="CC3557" s="722"/>
      <c r="CD3557" s="722"/>
      <c r="CE3557" s="722"/>
      <c r="CF3557" s="722"/>
      <c r="CG3557" s="722"/>
      <c r="CH3557" s="722"/>
      <c r="CI3557" s="722"/>
      <c r="CJ3557" s="722"/>
      <c r="CK3557" s="722"/>
      <c r="CL3557" s="722"/>
      <c r="CM3557" s="722"/>
      <c r="CN3557" s="722"/>
      <c r="CO3557" s="722"/>
      <c r="CP3557" s="722"/>
      <c r="CQ3557" s="722"/>
      <c r="CR3557" s="722"/>
      <c r="CS3557" s="722"/>
    </row>
    <row r="3558" spans="1:97" s="1376" customFormat="1">
      <c r="A3558" s="722"/>
      <c r="B3558" s="722"/>
      <c r="C3558" s="722"/>
      <c r="D3558" s="722"/>
      <c r="E3558" s="722"/>
      <c r="F3558" s="757"/>
      <c r="G3558" s="757"/>
      <c r="H3558" s="757"/>
      <c r="I3558" s="757"/>
      <c r="J3558" s="757"/>
      <c r="K3558" s="758"/>
      <c r="L3558" s="758"/>
      <c r="M3558" s="722"/>
      <c r="N3558" s="736"/>
      <c r="O3558" s="736"/>
      <c r="P3558" s="736"/>
      <c r="Q3558" s="736"/>
      <c r="R3558" s="736"/>
      <c r="S3558" s="736"/>
      <c r="T3558" s="736"/>
      <c r="U3558" s="736"/>
      <c r="BA3558" s="722"/>
      <c r="BB3558" s="722"/>
      <c r="BC3558" s="722"/>
      <c r="BD3558" s="722"/>
      <c r="BE3558" s="722"/>
      <c r="BF3558" s="722"/>
      <c r="BG3558" s="722"/>
      <c r="BH3558" s="722"/>
      <c r="BI3558" s="722"/>
      <c r="BJ3558" s="722"/>
      <c r="BK3558" s="722"/>
      <c r="BL3558" s="722"/>
      <c r="BM3558" s="722"/>
      <c r="BN3558" s="722"/>
      <c r="BO3558" s="722"/>
      <c r="BP3558" s="722"/>
      <c r="BQ3558" s="722"/>
      <c r="BR3558" s="722"/>
      <c r="BS3558" s="722"/>
      <c r="BT3558" s="722"/>
      <c r="BU3558" s="722"/>
      <c r="BV3558" s="722"/>
      <c r="BW3558" s="722"/>
      <c r="BX3558" s="722"/>
      <c r="BY3558" s="722"/>
      <c r="BZ3558" s="722"/>
      <c r="CA3558" s="722"/>
      <c r="CB3558" s="722"/>
      <c r="CC3558" s="722"/>
      <c r="CD3558" s="722"/>
      <c r="CE3558" s="722"/>
      <c r="CF3558" s="722"/>
      <c r="CG3558" s="722"/>
      <c r="CH3558" s="722"/>
      <c r="CI3558" s="722"/>
      <c r="CJ3558" s="722"/>
      <c r="CK3558" s="722"/>
      <c r="CL3558" s="722"/>
      <c r="CM3558" s="722"/>
      <c r="CN3558" s="722"/>
      <c r="CO3558" s="722"/>
      <c r="CP3558" s="722"/>
      <c r="CQ3558" s="722"/>
      <c r="CR3558" s="722"/>
      <c r="CS3558" s="722"/>
    </row>
    <row r="3559" spans="1:97" s="1376" customFormat="1">
      <c r="A3559" s="722"/>
      <c r="B3559" s="722"/>
      <c r="C3559" s="722"/>
      <c r="D3559" s="722"/>
      <c r="E3559" s="722"/>
      <c r="F3559" s="757"/>
      <c r="G3559" s="757"/>
      <c r="H3559" s="757"/>
      <c r="I3559" s="757"/>
      <c r="J3559" s="757"/>
      <c r="K3559" s="758"/>
      <c r="L3559" s="758"/>
      <c r="M3559" s="722"/>
      <c r="N3559" s="736"/>
      <c r="O3559" s="736"/>
      <c r="P3559" s="736"/>
      <c r="Q3559" s="736"/>
      <c r="R3559" s="736"/>
      <c r="S3559" s="736"/>
      <c r="T3559" s="736"/>
      <c r="U3559" s="736"/>
      <c r="BA3559" s="722"/>
      <c r="BB3559" s="722"/>
      <c r="BC3559" s="722"/>
      <c r="BD3559" s="722"/>
      <c r="BE3559" s="722"/>
      <c r="BF3559" s="722"/>
      <c r="BG3559" s="722"/>
      <c r="BH3559" s="722"/>
      <c r="BI3559" s="722"/>
      <c r="BJ3559" s="722"/>
      <c r="BK3559" s="722"/>
      <c r="BL3559" s="722"/>
      <c r="BM3559" s="722"/>
      <c r="BN3559" s="722"/>
      <c r="BO3559" s="722"/>
      <c r="BP3559" s="722"/>
      <c r="BQ3559" s="722"/>
      <c r="BR3559" s="722"/>
      <c r="BS3559" s="722"/>
      <c r="BT3559" s="722"/>
      <c r="BU3559" s="722"/>
      <c r="BV3559" s="722"/>
      <c r="BW3559" s="722"/>
      <c r="BX3559" s="722"/>
      <c r="BY3559" s="722"/>
      <c r="BZ3559" s="722"/>
      <c r="CA3559" s="722"/>
      <c r="CB3559" s="722"/>
      <c r="CC3559" s="722"/>
      <c r="CD3559" s="722"/>
      <c r="CE3559" s="722"/>
      <c r="CF3559" s="722"/>
      <c r="CG3559" s="722"/>
      <c r="CH3559" s="722"/>
      <c r="CI3559" s="722"/>
      <c r="CJ3559" s="722"/>
      <c r="CK3559" s="722"/>
      <c r="CL3559" s="722"/>
      <c r="CM3559" s="722"/>
      <c r="CN3559" s="722"/>
      <c r="CO3559" s="722"/>
      <c r="CP3559" s="722"/>
      <c r="CQ3559" s="722"/>
      <c r="CR3559" s="722"/>
      <c r="CS3559" s="722"/>
    </row>
    <row r="3560" spans="1:97" s="1376" customFormat="1">
      <c r="A3560" s="722"/>
      <c r="B3560" s="722"/>
      <c r="C3560" s="722"/>
      <c r="D3560" s="722"/>
      <c r="E3560" s="722"/>
      <c r="F3560" s="757"/>
      <c r="G3560" s="757"/>
      <c r="H3560" s="757"/>
      <c r="I3560" s="757"/>
      <c r="J3560" s="757"/>
      <c r="K3560" s="758"/>
      <c r="L3560" s="758"/>
      <c r="M3560" s="722"/>
      <c r="N3560" s="736"/>
      <c r="O3560" s="736"/>
      <c r="P3560" s="736"/>
      <c r="Q3560" s="736"/>
      <c r="R3560" s="736"/>
      <c r="S3560" s="736"/>
      <c r="T3560" s="736"/>
      <c r="U3560" s="736"/>
      <c r="BA3560" s="722"/>
      <c r="BB3560" s="722"/>
      <c r="BC3560" s="722"/>
      <c r="BD3560" s="722"/>
      <c r="BE3560" s="722"/>
      <c r="BF3560" s="722"/>
      <c r="BG3560" s="722"/>
      <c r="BH3560" s="722"/>
      <c r="BI3560" s="722"/>
      <c r="BJ3560" s="722"/>
      <c r="BK3560" s="722"/>
      <c r="BL3560" s="722"/>
      <c r="BM3560" s="722"/>
      <c r="BN3560" s="722"/>
      <c r="BO3560" s="722"/>
      <c r="BP3560" s="722"/>
      <c r="BQ3560" s="722"/>
      <c r="BR3560" s="722"/>
      <c r="BS3560" s="722"/>
      <c r="BT3560" s="722"/>
      <c r="BU3560" s="722"/>
      <c r="BV3560" s="722"/>
      <c r="BW3560" s="722"/>
      <c r="BX3560" s="722"/>
      <c r="BY3560" s="722"/>
      <c r="BZ3560" s="722"/>
      <c r="CA3560" s="722"/>
      <c r="CB3560" s="722"/>
      <c r="CC3560" s="722"/>
      <c r="CD3560" s="722"/>
      <c r="CE3560" s="722"/>
      <c r="CF3560" s="722"/>
      <c r="CG3560" s="722"/>
      <c r="CH3560" s="722"/>
      <c r="CI3560" s="722"/>
      <c r="CJ3560" s="722"/>
      <c r="CK3560" s="722"/>
      <c r="CL3560" s="722"/>
      <c r="CM3560" s="722"/>
      <c r="CN3560" s="722"/>
      <c r="CO3560" s="722"/>
      <c r="CP3560" s="722"/>
      <c r="CQ3560" s="722"/>
      <c r="CR3560" s="722"/>
      <c r="CS3560" s="722"/>
    </row>
    <row r="3561" spans="1:97" s="1376" customFormat="1">
      <c r="A3561" s="722"/>
      <c r="B3561" s="722"/>
      <c r="C3561" s="722"/>
      <c r="D3561" s="722"/>
      <c r="E3561" s="722"/>
      <c r="F3561" s="757"/>
      <c r="G3561" s="757"/>
      <c r="H3561" s="757"/>
      <c r="I3561" s="757"/>
      <c r="J3561" s="757"/>
      <c r="K3561" s="758"/>
      <c r="L3561" s="758"/>
      <c r="M3561" s="722"/>
      <c r="N3561" s="736"/>
      <c r="O3561" s="736"/>
      <c r="P3561" s="736"/>
      <c r="Q3561" s="736"/>
      <c r="R3561" s="736"/>
      <c r="S3561" s="736"/>
      <c r="T3561" s="736"/>
      <c r="U3561" s="736"/>
      <c r="BA3561" s="722"/>
      <c r="BB3561" s="722"/>
      <c r="BC3561" s="722"/>
      <c r="BD3561" s="722"/>
      <c r="BE3561" s="722"/>
      <c r="BF3561" s="722"/>
      <c r="BG3561" s="722"/>
      <c r="BH3561" s="722"/>
      <c r="BI3561" s="722"/>
      <c r="BJ3561" s="722"/>
      <c r="BK3561" s="722"/>
      <c r="BL3561" s="722"/>
      <c r="BM3561" s="722"/>
      <c r="BN3561" s="722"/>
      <c r="BO3561" s="722"/>
      <c r="BP3561" s="722"/>
      <c r="BQ3561" s="722"/>
      <c r="BR3561" s="722"/>
      <c r="BS3561" s="722"/>
      <c r="BT3561" s="722"/>
      <c r="BU3561" s="722"/>
      <c r="BV3561" s="722"/>
      <c r="BW3561" s="722"/>
      <c r="BX3561" s="722"/>
      <c r="BY3561" s="722"/>
      <c r="BZ3561" s="722"/>
      <c r="CA3561" s="722"/>
      <c r="CB3561" s="722"/>
      <c r="CC3561" s="722"/>
      <c r="CD3561" s="722"/>
      <c r="CE3561" s="722"/>
      <c r="CF3561" s="722"/>
      <c r="CG3561" s="722"/>
      <c r="CH3561" s="722"/>
      <c r="CI3561" s="722"/>
      <c r="CJ3561" s="722"/>
      <c r="CK3561" s="722"/>
      <c r="CL3561" s="722"/>
      <c r="CM3561" s="722"/>
      <c r="CN3561" s="722"/>
      <c r="CO3561" s="722"/>
      <c r="CP3561" s="722"/>
      <c r="CQ3561" s="722"/>
      <c r="CR3561" s="722"/>
      <c r="CS3561" s="722"/>
    </row>
    <row r="3562" spans="1:97" s="1376" customFormat="1">
      <c r="A3562" s="722"/>
      <c r="B3562" s="722"/>
      <c r="C3562" s="722"/>
      <c r="D3562" s="722"/>
      <c r="E3562" s="722"/>
      <c r="F3562" s="757"/>
      <c r="G3562" s="757"/>
      <c r="H3562" s="757"/>
      <c r="I3562" s="757"/>
      <c r="J3562" s="757"/>
      <c r="K3562" s="758"/>
      <c r="L3562" s="758"/>
      <c r="M3562" s="722"/>
      <c r="N3562" s="736"/>
      <c r="O3562" s="736"/>
      <c r="P3562" s="736"/>
      <c r="Q3562" s="736"/>
      <c r="R3562" s="736"/>
      <c r="S3562" s="736"/>
      <c r="T3562" s="736"/>
      <c r="U3562" s="736"/>
      <c r="BA3562" s="722"/>
      <c r="BB3562" s="722"/>
      <c r="BC3562" s="722"/>
      <c r="BD3562" s="722"/>
      <c r="BE3562" s="722"/>
      <c r="BF3562" s="722"/>
      <c r="BG3562" s="722"/>
      <c r="BH3562" s="722"/>
      <c r="BI3562" s="722"/>
      <c r="BJ3562" s="722"/>
      <c r="BK3562" s="722"/>
      <c r="BL3562" s="722"/>
      <c r="BM3562" s="722"/>
      <c r="BN3562" s="722"/>
      <c r="BO3562" s="722"/>
      <c r="BP3562" s="722"/>
      <c r="BQ3562" s="722"/>
      <c r="BR3562" s="722"/>
      <c r="BS3562" s="722"/>
      <c r="BT3562" s="722"/>
      <c r="BU3562" s="722"/>
      <c r="BV3562" s="722"/>
      <c r="BW3562" s="722"/>
      <c r="BX3562" s="722"/>
      <c r="BY3562" s="722"/>
      <c r="BZ3562" s="722"/>
      <c r="CA3562" s="722"/>
      <c r="CB3562" s="722"/>
      <c r="CC3562" s="722"/>
      <c r="CD3562" s="722"/>
      <c r="CE3562" s="722"/>
      <c r="CF3562" s="722"/>
      <c r="CG3562" s="722"/>
      <c r="CH3562" s="722"/>
      <c r="CI3562" s="722"/>
      <c r="CJ3562" s="722"/>
      <c r="CK3562" s="722"/>
      <c r="CL3562" s="722"/>
      <c r="CM3562" s="722"/>
      <c r="CN3562" s="722"/>
      <c r="CO3562" s="722"/>
      <c r="CP3562" s="722"/>
      <c r="CQ3562" s="722"/>
      <c r="CR3562" s="722"/>
      <c r="CS3562" s="722"/>
    </row>
    <row r="3563" spans="1:97" s="1376" customFormat="1">
      <c r="A3563" s="722"/>
      <c r="B3563" s="722"/>
      <c r="C3563" s="722"/>
      <c r="D3563" s="722"/>
      <c r="E3563" s="722"/>
      <c r="F3563" s="757"/>
      <c r="G3563" s="757"/>
      <c r="H3563" s="757"/>
      <c r="I3563" s="757"/>
      <c r="J3563" s="757"/>
      <c r="K3563" s="758"/>
      <c r="L3563" s="758"/>
      <c r="M3563" s="722"/>
      <c r="N3563" s="736"/>
      <c r="O3563" s="736"/>
      <c r="P3563" s="736"/>
      <c r="Q3563" s="736"/>
      <c r="R3563" s="736"/>
      <c r="S3563" s="736"/>
      <c r="T3563" s="736"/>
      <c r="U3563" s="736"/>
      <c r="BA3563" s="722"/>
      <c r="BB3563" s="722"/>
      <c r="BC3563" s="722"/>
      <c r="BD3563" s="722"/>
      <c r="BE3563" s="722"/>
      <c r="BF3563" s="722"/>
      <c r="BG3563" s="722"/>
      <c r="BH3563" s="722"/>
      <c r="BI3563" s="722"/>
      <c r="BJ3563" s="722"/>
      <c r="BK3563" s="722"/>
      <c r="BL3563" s="722"/>
      <c r="BM3563" s="722"/>
      <c r="BN3563" s="722"/>
      <c r="BO3563" s="722"/>
      <c r="BP3563" s="722"/>
      <c r="BQ3563" s="722"/>
      <c r="BR3563" s="722"/>
      <c r="BS3563" s="722"/>
      <c r="BT3563" s="722"/>
      <c r="BU3563" s="722"/>
      <c r="BV3563" s="722"/>
      <c r="BW3563" s="722"/>
      <c r="BX3563" s="722"/>
      <c r="BY3563" s="722"/>
      <c r="BZ3563" s="722"/>
      <c r="CA3563" s="722"/>
      <c r="CB3563" s="722"/>
      <c r="CC3563" s="722"/>
      <c r="CD3563" s="722"/>
      <c r="CE3563" s="722"/>
      <c r="CF3563" s="722"/>
      <c r="CG3563" s="722"/>
      <c r="CH3563" s="722"/>
      <c r="CI3563" s="722"/>
      <c r="CJ3563" s="722"/>
      <c r="CK3563" s="722"/>
      <c r="CL3563" s="722"/>
      <c r="CM3563" s="722"/>
      <c r="CN3563" s="722"/>
      <c r="CO3563" s="722"/>
      <c r="CP3563" s="722"/>
      <c r="CQ3563" s="722"/>
      <c r="CR3563" s="722"/>
      <c r="CS3563" s="722"/>
    </row>
    <row r="3564" spans="1:97" s="1376" customFormat="1">
      <c r="A3564" s="722"/>
      <c r="B3564" s="722"/>
      <c r="C3564" s="722"/>
      <c r="D3564" s="722"/>
      <c r="E3564" s="722"/>
      <c r="F3564" s="757"/>
      <c r="G3564" s="757"/>
      <c r="H3564" s="757"/>
      <c r="I3564" s="757"/>
      <c r="J3564" s="757"/>
      <c r="K3564" s="758"/>
      <c r="L3564" s="758"/>
      <c r="M3564" s="722"/>
      <c r="N3564" s="736"/>
      <c r="O3564" s="736"/>
      <c r="P3564" s="736"/>
      <c r="Q3564" s="736"/>
      <c r="R3564" s="736"/>
      <c r="S3564" s="736"/>
      <c r="T3564" s="736"/>
      <c r="U3564" s="736"/>
      <c r="BA3564" s="722"/>
      <c r="BB3564" s="722"/>
      <c r="BC3564" s="722"/>
      <c r="BD3564" s="722"/>
      <c r="BE3564" s="722"/>
      <c r="BF3564" s="722"/>
      <c r="BG3564" s="722"/>
      <c r="BH3564" s="722"/>
      <c r="BI3564" s="722"/>
      <c r="BJ3564" s="722"/>
      <c r="BK3564" s="722"/>
      <c r="BL3564" s="722"/>
      <c r="BM3564" s="722"/>
      <c r="BN3564" s="722"/>
      <c r="BO3564" s="722"/>
      <c r="BP3564" s="722"/>
      <c r="BQ3564" s="722"/>
      <c r="BR3564" s="722"/>
      <c r="BS3564" s="722"/>
      <c r="BT3564" s="722"/>
      <c r="BU3564" s="722"/>
      <c r="BV3564" s="722"/>
      <c r="BW3564" s="722"/>
      <c r="BX3564" s="722"/>
      <c r="BY3564" s="722"/>
      <c r="BZ3564" s="722"/>
      <c r="CA3564" s="722"/>
      <c r="CB3564" s="722"/>
      <c r="CC3564" s="722"/>
      <c r="CD3564" s="722"/>
      <c r="CE3564" s="722"/>
      <c r="CF3564" s="722"/>
      <c r="CG3564" s="722"/>
      <c r="CH3564" s="722"/>
      <c r="CI3564" s="722"/>
      <c r="CJ3564" s="722"/>
      <c r="CK3564" s="722"/>
      <c r="CL3564" s="722"/>
      <c r="CM3564" s="722"/>
      <c r="CN3564" s="722"/>
      <c r="CO3564" s="722"/>
      <c r="CP3564" s="722"/>
      <c r="CQ3564" s="722"/>
      <c r="CR3564" s="722"/>
      <c r="CS3564" s="722"/>
    </row>
    <row r="3565" spans="1:97" s="1376" customFormat="1">
      <c r="A3565" s="722"/>
      <c r="B3565" s="722"/>
      <c r="C3565" s="722"/>
      <c r="D3565" s="722"/>
      <c r="E3565" s="722"/>
      <c r="F3565" s="757"/>
      <c r="G3565" s="757"/>
      <c r="H3565" s="757"/>
      <c r="I3565" s="757"/>
      <c r="J3565" s="757"/>
      <c r="K3565" s="758"/>
      <c r="L3565" s="758"/>
      <c r="M3565" s="722"/>
      <c r="N3565" s="736"/>
      <c r="O3565" s="736"/>
      <c r="P3565" s="736"/>
      <c r="Q3565" s="736"/>
      <c r="R3565" s="736"/>
      <c r="S3565" s="736"/>
      <c r="T3565" s="736"/>
      <c r="U3565" s="736"/>
      <c r="BA3565" s="722"/>
      <c r="BB3565" s="722"/>
      <c r="BC3565" s="722"/>
      <c r="BD3565" s="722"/>
      <c r="BE3565" s="722"/>
      <c r="BF3565" s="722"/>
      <c r="BG3565" s="722"/>
      <c r="BH3565" s="722"/>
      <c r="BI3565" s="722"/>
      <c r="BJ3565" s="722"/>
      <c r="BK3565" s="722"/>
      <c r="BL3565" s="722"/>
      <c r="BM3565" s="722"/>
      <c r="BN3565" s="722"/>
      <c r="BO3565" s="722"/>
      <c r="BP3565" s="722"/>
      <c r="BQ3565" s="722"/>
      <c r="BR3565" s="722"/>
      <c r="BS3565" s="722"/>
      <c r="BT3565" s="722"/>
      <c r="BU3565" s="722"/>
      <c r="BV3565" s="722"/>
      <c r="BW3565" s="722"/>
      <c r="BX3565" s="722"/>
      <c r="BY3565" s="722"/>
      <c r="BZ3565" s="722"/>
      <c r="CA3565" s="722"/>
      <c r="CB3565" s="722"/>
      <c r="CC3565" s="722"/>
      <c r="CD3565" s="722"/>
      <c r="CE3565" s="722"/>
      <c r="CF3565" s="722"/>
      <c r="CG3565" s="722"/>
      <c r="CH3565" s="722"/>
      <c r="CI3565" s="722"/>
      <c r="CJ3565" s="722"/>
      <c r="CK3565" s="722"/>
      <c r="CL3565" s="722"/>
      <c r="CM3565" s="722"/>
      <c r="CN3565" s="722"/>
      <c r="CO3565" s="722"/>
      <c r="CP3565" s="722"/>
      <c r="CQ3565" s="722"/>
      <c r="CR3565" s="722"/>
      <c r="CS3565" s="722"/>
    </row>
    <row r="3566" spans="1:97" s="1376" customFormat="1">
      <c r="A3566" s="722"/>
      <c r="B3566" s="722"/>
      <c r="C3566" s="722"/>
      <c r="D3566" s="722"/>
      <c r="E3566" s="722"/>
      <c r="F3566" s="757"/>
      <c r="G3566" s="757"/>
      <c r="H3566" s="757"/>
      <c r="I3566" s="757"/>
      <c r="J3566" s="757"/>
      <c r="K3566" s="758"/>
      <c r="L3566" s="758"/>
      <c r="M3566" s="722"/>
      <c r="N3566" s="736"/>
      <c r="O3566" s="736"/>
      <c r="P3566" s="736"/>
      <c r="Q3566" s="736"/>
      <c r="R3566" s="736"/>
      <c r="S3566" s="736"/>
      <c r="T3566" s="736"/>
      <c r="U3566" s="736"/>
      <c r="BA3566" s="722"/>
      <c r="BB3566" s="722"/>
      <c r="BC3566" s="722"/>
      <c r="BD3566" s="722"/>
      <c r="BE3566" s="722"/>
      <c r="BF3566" s="722"/>
      <c r="BG3566" s="722"/>
      <c r="BH3566" s="722"/>
      <c r="BI3566" s="722"/>
      <c r="BJ3566" s="722"/>
      <c r="BK3566" s="722"/>
      <c r="BL3566" s="722"/>
      <c r="BM3566" s="722"/>
      <c r="BN3566" s="722"/>
      <c r="BO3566" s="722"/>
      <c r="BP3566" s="722"/>
      <c r="BQ3566" s="722"/>
      <c r="BR3566" s="722"/>
      <c r="BS3566" s="722"/>
      <c r="BT3566" s="722"/>
      <c r="BU3566" s="722"/>
      <c r="BV3566" s="722"/>
      <c r="BW3566" s="722"/>
      <c r="BX3566" s="722"/>
      <c r="BY3566" s="722"/>
      <c r="BZ3566" s="722"/>
      <c r="CA3566" s="722"/>
      <c r="CB3566" s="722"/>
      <c r="CC3566" s="722"/>
      <c r="CD3566" s="722"/>
      <c r="CE3566" s="722"/>
      <c r="CF3566" s="722"/>
      <c r="CG3566" s="722"/>
      <c r="CH3566" s="722"/>
      <c r="CI3566" s="722"/>
      <c r="CJ3566" s="722"/>
      <c r="CK3566" s="722"/>
      <c r="CL3566" s="722"/>
      <c r="CM3566" s="722"/>
      <c r="CN3566" s="722"/>
      <c r="CO3566" s="722"/>
      <c r="CP3566" s="722"/>
      <c r="CQ3566" s="722"/>
      <c r="CR3566" s="722"/>
      <c r="CS3566" s="722"/>
    </row>
    <row r="3567" spans="1:97" s="1376" customFormat="1">
      <c r="A3567" s="722"/>
      <c r="B3567" s="722"/>
      <c r="C3567" s="722"/>
      <c r="D3567" s="722"/>
      <c r="E3567" s="722"/>
      <c r="F3567" s="757"/>
      <c r="G3567" s="757"/>
      <c r="H3567" s="757"/>
      <c r="I3567" s="757"/>
      <c r="J3567" s="757"/>
      <c r="K3567" s="758"/>
      <c r="L3567" s="758"/>
      <c r="M3567" s="722"/>
      <c r="N3567" s="736"/>
      <c r="O3567" s="736"/>
      <c r="P3567" s="736"/>
      <c r="Q3567" s="736"/>
      <c r="R3567" s="736"/>
      <c r="S3567" s="736"/>
      <c r="T3567" s="736"/>
      <c r="U3567" s="736"/>
      <c r="BA3567" s="722"/>
      <c r="BB3567" s="722"/>
      <c r="BC3567" s="722"/>
      <c r="BD3567" s="722"/>
      <c r="BE3567" s="722"/>
      <c r="BF3567" s="722"/>
      <c r="BG3567" s="722"/>
      <c r="BH3567" s="722"/>
      <c r="BI3567" s="722"/>
      <c r="BJ3567" s="722"/>
      <c r="BK3567" s="722"/>
      <c r="BL3567" s="722"/>
      <c r="BM3567" s="722"/>
      <c r="BN3567" s="722"/>
      <c r="BO3567" s="722"/>
      <c r="BP3567" s="722"/>
      <c r="BQ3567" s="722"/>
      <c r="BR3567" s="722"/>
      <c r="BS3567" s="722"/>
      <c r="BT3567" s="722"/>
      <c r="BU3567" s="722"/>
      <c r="BV3567" s="722"/>
      <c r="BW3567" s="722"/>
      <c r="BX3567" s="722"/>
      <c r="BY3567" s="722"/>
      <c r="BZ3567" s="722"/>
      <c r="CA3567" s="722"/>
      <c r="CB3567" s="722"/>
      <c r="CC3567" s="722"/>
      <c r="CD3567" s="722"/>
      <c r="CE3567" s="722"/>
      <c r="CF3567" s="722"/>
      <c r="CG3567" s="722"/>
      <c r="CH3567" s="722"/>
      <c r="CI3567" s="722"/>
      <c r="CJ3567" s="722"/>
      <c r="CK3567" s="722"/>
      <c r="CL3567" s="722"/>
      <c r="CM3567" s="722"/>
      <c r="CN3567" s="722"/>
      <c r="CO3567" s="722"/>
      <c r="CP3567" s="722"/>
      <c r="CQ3567" s="722"/>
      <c r="CR3567" s="722"/>
      <c r="CS3567" s="722"/>
    </row>
    <row r="3568" spans="1:97" s="1376" customFormat="1">
      <c r="A3568" s="722"/>
      <c r="B3568" s="722"/>
      <c r="C3568" s="722"/>
      <c r="D3568" s="722"/>
      <c r="E3568" s="722"/>
      <c r="F3568" s="757"/>
      <c r="G3568" s="757"/>
      <c r="H3568" s="757"/>
      <c r="I3568" s="757"/>
      <c r="J3568" s="757"/>
      <c r="K3568" s="758"/>
      <c r="L3568" s="758"/>
      <c r="M3568" s="722"/>
      <c r="N3568" s="736"/>
      <c r="O3568" s="736"/>
      <c r="P3568" s="736"/>
      <c r="Q3568" s="736"/>
      <c r="R3568" s="736"/>
      <c r="S3568" s="736"/>
      <c r="T3568" s="736"/>
      <c r="U3568" s="736"/>
      <c r="BA3568" s="722"/>
      <c r="BB3568" s="722"/>
      <c r="BC3568" s="722"/>
      <c r="BD3568" s="722"/>
      <c r="BE3568" s="722"/>
      <c r="BF3568" s="722"/>
      <c r="BG3568" s="722"/>
      <c r="BH3568" s="722"/>
      <c r="BI3568" s="722"/>
      <c r="BJ3568" s="722"/>
      <c r="BK3568" s="722"/>
      <c r="BL3568" s="722"/>
      <c r="BM3568" s="722"/>
      <c r="BN3568" s="722"/>
      <c r="BO3568" s="722"/>
      <c r="BP3568" s="722"/>
      <c r="BQ3568" s="722"/>
      <c r="BR3568" s="722"/>
      <c r="BS3568" s="722"/>
      <c r="BT3568" s="722"/>
      <c r="BU3568" s="722"/>
      <c r="BV3568" s="722"/>
      <c r="BW3568" s="722"/>
      <c r="BX3568" s="722"/>
      <c r="BY3568" s="722"/>
      <c r="BZ3568" s="722"/>
      <c r="CA3568" s="722"/>
      <c r="CB3568" s="722"/>
      <c r="CC3568" s="722"/>
      <c r="CD3568" s="722"/>
      <c r="CE3568" s="722"/>
      <c r="CF3568" s="722"/>
      <c r="CG3568" s="722"/>
      <c r="CH3568" s="722"/>
      <c r="CI3568" s="722"/>
      <c r="CJ3568" s="722"/>
      <c r="CK3568" s="722"/>
      <c r="CL3568" s="722"/>
      <c r="CM3568" s="722"/>
      <c r="CN3568" s="722"/>
      <c r="CO3568" s="722"/>
      <c r="CP3568" s="722"/>
      <c r="CQ3568" s="722"/>
      <c r="CR3568" s="722"/>
      <c r="CS3568" s="722"/>
    </row>
    <row r="3569" spans="1:97" s="1376" customFormat="1">
      <c r="A3569" s="722"/>
      <c r="B3569" s="722"/>
      <c r="C3569" s="722"/>
      <c r="D3569" s="722"/>
      <c r="E3569" s="722"/>
      <c r="F3569" s="757"/>
      <c r="G3569" s="757"/>
      <c r="H3569" s="757"/>
      <c r="I3569" s="757"/>
      <c r="J3569" s="757"/>
      <c r="K3569" s="758"/>
      <c r="L3569" s="758"/>
      <c r="M3569" s="722"/>
      <c r="N3569" s="736"/>
      <c r="O3569" s="736"/>
      <c r="P3569" s="736"/>
      <c r="Q3569" s="736"/>
      <c r="R3569" s="736"/>
      <c r="S3569" s="736"/>
      <c r="T3569" s="736"/>
      <c r="U3569" s="736"/>
      <c r="BA3569" s="722"/>
      <c r="BB3569" s="722"/>
      <c r="BC3569" s="722"/>
      <c r="BD3569" s="722"/>
      <c r="BE3569" s="722"/>
      <c r="BF3569" s="722"/>
      <c r="BG3569" s="722"/>
      <c r="BH3569" s="722"/>
      <c r="BI3569" s="722"/>
      <c r="BJ3569" s="722"/>
      <c r="BK3569" s="722"/>
      <c r="BL3569" s="722"/>
      <c r="BM3569" s="722"/>
      <c r="BN3569" s="722"/>
      <c r="BO3569" s="722"/>
      <c r="BP3569" s="722"/>
      <c r="BQ3569" s="722"/>
      <c r="BR3569" s="722"/>
      <c r="BS3569" s="722"/>
      <c r="BT3569" s="722"/>
      <c r="BU3569" s="722"/>
      <c r="BV3569" s="722"/>
      <c r="BW3569" s="722"/>
      <c r="BX3569" s="722"/>
      <c r="BY3569" s="722"/>
      <c r="BZ3569" s="722"/>
      <c r="CA3569" s="722"/>
      <c r="CB3569" s="722"/>
      <c r="CC3569" s="722"/>
      <c r="CD3569" s="722"/>
      <c r="CE3569" s="722"/>
      <c r="CF3569" s="722"/>
      <c r="CG3569" s="722"/>
      <c r="CH3569" s="722"/>
      <c r="CI3569" s="722"/>
      <c r="CJ3569" s="722"/>
      <c r="CK3569" s="722"/>
      <c r="CL3569" s="722"/>
      <c r="CM3569" s="722"/>
      <c r="CN3569" s="722"/>
      <c r="CO3569" s="722"/>
      <c r="CP3569" s="722"/>
      <c r="CQ3569" s="722"/>
      <c r="CR3569" s="722"/>
      <c r="CS3569" s="722"/>
    </row>
    <row r="3570" spans="1:97" s="1376" customFormat="1">
      <c r="A3570" s="722"/>
      <c r="B3570" s="722"/>
      <c r="C3570" s="722"/>
      <c r="D3570" s="722"/>
      <c r="E3570" s="722"/>
      <c r="F3570" s="757"/>
      <c r="G3570" s="757"/>
      <c r="H3570" s="757"/>
      <c r="I3570" s="757"/>
      <c r="J3570" s="757"/>
      <c r="K3570" s="758"/>
      <c r="L3570" s="758"/>
      <c r="M3570" s="722"/>
      <c r="N3570" s="736"/>
      <c r="O3570" s="736"/>
      <c r="P3570" s="736"/>
      <c r="Q3570" s="736"/>
      <c r="R3570" s="736"/>
      <c r="S3570" s="736"/>
      <c r="T3570" s="736"/>
      <c r="U3570" s="736"/>
      <c r="BA3570" s="722"/>
      <c r="BB3570" s="722"/>
      <c r="BC3570" s="722"/>
      <c r="BD3570" s="722"/>
      <c r="BE3570" s="722"/>
      <c r="BF3570" s="722"/>
      <c r="BG3570" s="722"/>
      <c r="BH3570" s="722"/>
      <c r="BI3570" s="722"/>
      <c r="BJ3570" s="722"/>
      <c r="BK3570" s="722"/>
      <c r="BL3570" s="722"/>
      <c r="BM3570" s="722"/>
      <c r="BN3570" s="722"/>
      <c r="BO3570" s="722"/>
      <c r="BP3570" s="722"/>
      <c r="BQ3570" s="722"/>
      <c r="BR3570" s="722"/>
      <c r="BS3570" s="722"/>
      <c r="BT3570" s="722"/>
      <c r="BU3570" s="722"/>
      <c r="BV3570" s="722"/>
      <c r="BW3570" s="722"/>
      <c r="BX3570" s="722"/>
      <c r="BY3570" s="722"/>
      <c r="BZ3570" s="722"/>
      <c r="CA3570" s="722"/>
      <c r="CB3570" s="722"/>
      <c r="CC3570" s="722"/>
      <c r="CD3570" s="722"/>
      <c r="CE3570" s="722"/>
      <c r="CF3570" s="722"/>
      <c r="CG3570" s="722"/>
      <c r="CH3570" s="722"/>
      <c r="CI3570" s="722"/>
      <c r="CJ3570" s="722"/>
      <c r="CK3570" s="722"/>
      <c r="CL3570" s="722"/>
      <c r="CM3570" s="722"/>
      <c r="CN3570" s="722"/>
      <c r="CO3570" s="722"/>
      <c r="CP3570" s="722"/>
      <c r="CQ3570" s="722"/>
      <c r="CR3570" s="722"/>
      <c r="CS3570" s="722"/>
    </row>
    <row r="3571" spans="1:97" s="1376" customFormat="1">
      <c r="A3571" s="722"/>
      <c r="B3571" s="722"/>
      <c r="C3571" s="722"/>
      <c r="D3571" s="722"/>
      <c r="E3571" s="722"/>
      <c r="F3571" s="757"/>
      <c r="G3571" s="757"/>
      <c r="H3571" s="757"/>
      <c r="I3571" s="757"/>
      <c r="J3571" s="757"/>
      <c r="K3571" s="758"/>
      <c r="L3571" s="758"/>
      <c r="M3571" s="722"/>
      <c r="N3571" s="736"/>
      <c r="O3571" s="736"/>
      <c r="P3571" s="736"/>
      <c r="Q3571" s="736"/>
      <c r="R3571" s="736"/>
      <c r="S3571" s="736"/>
      <c r="T3571" s="736"/>
      <c r="U3571" s="736"/>
      <c r="BA3571" s="722"/>
      <c r="BB3571" s="722"/>
      <c r="BC3571" s="722"/>
      <c r="BD3571" s="722"/>
      <c r="BE3571" s="722"/>
      <c r="BF3571" s="722"/>
      <c r="BG3571" s="722"/>
      <c r="BH3571" s="722"/>
      <c r="BI3571" s="722"/>
      <c r="BJ3571" s="722"/>
      <c r="BK3571" s="722"/>
      <c r="BL3571" s="722"/>
      <c r="BM3571" s="722"/>
      <c r="BN3571" s="722"/>
      <c r="BO3571" s="722"/>
      <c r="BP3571" s="722"/>
      <c r="BQ3571" s="722"/>
      <c r="BR3571" s="722"/>
      <c r="BS3571" s="722"/>
      <c r="BT3571" s="722"/>
      <c r="BU3571" s="722"/>
      <c r="BV3571" s="722"/>
      <c r="BW3571" s="722"/>
      <c r="BX3571" s="722"/>
      <c r="BY3571" s="722"/>
      <c r="BZ3571" s="722"/>
      <c r="CA3571" s="722"/>
      <c r="CB3571" s="722"/>
      <c r="CC3571" s="722"/>
      <c r="CD3571" s="722"/>
      <c r="CE3571" s="722"/>
      <c r="CF3571" s="722"/>
      <c r="CG3571" s="722"/>
      <c r="CH3571" s="722"/>
      <c r="CI3571" s="722"/>
      <c r="CJ3571" s="722"/>
      <c r="CK3571" s="722"/>
      <c r="CL3571" s="722"/>
      <c r="CM3571" s="722"/>
      <c r="CN3571" s="722"/>
      <c r="CO3571" s="722"/>
      <c r="CP3571" s="722"/>
      <c r="CQ3571" s="722"/>
      <c r="CR3571" s="722"/>
      <c r="CS3571" s="722"/>
    </row>
    <row r="3572" spans="1:97" s="1376" customFormat="1">
      <c r="A3572" s="722"/>
      <c r="B3572" s="722"/>
      <c r="C3572" s="722"/>
      <c r="D3572" s="722"/>
      <c r="E3572" s="722"/>
      <c r="F3572" s="757"/>
      <c r="G3572" s="757"/>
      <c r="H3572" s="757"/>
      <c r="I3572" s="757"/>
      <c r="J3572" s="757"/>
      <c r="K3572" s="758"/>
      <c r="L3572" s="758"/>
      <c r="M3572" s="722"/>
      <c r="N3572" s="736"/>
      <c r="O3572" s="736"/>
      <c r="P3572" s="736"/>
      <c r="Q3572" s="736"/>
      <c r="R3572" s="736"/>
      <c r="S3572" s="736"/>
      <c r="T3572" s="736"/>
      <c r="U3572" s="736"/>
      <c r="BA3572" s="722"/>
      <c r="BB3572" s="722"/>
      <c r="BC3572" s="722"/>
      <c r="BD3572" s="722"/>
      <c r="BE3572" s="722"/>
      <c r="BF3572" s="722"/>
      <c r="BG3572" s="722"/>
      <c r="BH3572" s="722"/>
      <c r="BI3572" s="722"/>
      <c r="BJ3572" s="722"/>
      <c r="BK3572" s="722"/>
      <c r="BL3572" s="722"/>
      <c r="BM3572" s="722"/>
      <c r="BN3572" s="722"/>
      <c r="BO3572" s="722"/>
      <c r="BP3572" s="722"/>
      <c r="BQ3572" s="722"/>
      <c r="BR3572" s="722"/>
      <c r="BS3572" s="722"/>
      <c r="BT3572" s="722"/>
      <c r="BU3572" s="722"/>
      <c r="BV3572" s="722"/>
      <c r="BW3572" s="722"/>
      <c r="BX3572" s="722"/>
      <c r="BY3572" s="722"/>
      <c r="BZ3572" s="722"/>
      <c r="CA3572" s="722"/>
      <c r="CB3572" s="722"/>
      <c r="CC3572" s="722"/>
      <c r="CD3572" s="722"/>
      <c r="CE3572" s="722"/>
      <c r="CF3572" s="722"/>
      <c r="CG3572" s="722"/>
      <c r="CH3572" s="722"/>
      <c r="CI3572" s="722"/>
      <c r="CJ3572" s="722"/>
      <c r="CK3572" s="722"/>
      <c r="CL3572" s="722"/>
      <c r="CM3572" s="722"/>
      <c r="CN3572" s="722"/>
      <c r="CO3572" s="722"/>
      <c r="CP3572" s="722"/>
      <c r="CQ3572" s="722"/>
      <c r="CR3572" s="722"/>
      <c r="CS3572" s="722"/>
    </row>
    <row r="3573" spans="1:97" s="1376" customFormat="1">
      <c r="A3573" s="722"/>
      <c r="B3573" s="722"/>
      <c r="C3573" s="722"/>
      <c r="D3573" s="722"/>
      <c r="E3573" s="722"/>
      <c r="F3573" s="757"/>
      <c r="G3573" s="757"/>
      <c r="H3573" s="757"/>
      <c r="I3573" s="757"/>
      <c r="J3573" s="757"/>
      <c r="K3573" s="758"/>
      <c r="L3573" s="758"/>
      <c r="M3573" s="722"/>
      <c r="N3573" s="736"/>
      <c r="O3573" s="736"/>
      <c r="P3573" s="736"/>
      <c r="Q3573" s="736"/>
      <c r="R3573" s="736"/>
      <c r="S3573" s="736"/>
      <c r="T3573" s="736"/>
      <c r="U3573" s="736"/>
      <c r="BA3573" s="722"/>
      <c r="BB3573" s="722"/>
      <c r="BC3573" s="722"/>
      <c r="BD3573" s="722"/>
      <c r="BE3573" s="722"/>
      <c r="BF3573" s="722"/>
      <c r="BG3573" s="722"/>
      <c r="BH3573" s="722"/>
      <c r="BI3573" s="722"/>
      <c r="BJ3573" s="722"/>
      <c r="BK3573" s="722"/>
      <c r="BL3573" s="722"/>
      <c r="BM3573" s="722"/>
      <c r="BN3573" s="722"/>
      <c r="BO3573" s="722"/>
      <c r="BP3573" s="722"/>
      <c r="BQ3573" s="722"/>
      <c r="BR3573" s="722"/>
      <c r="BS3573" s="722"/>
      <c r="BT3573" s="722"/>
      <c r="BU3573" s="722"/>
      <c r="BV3573" s="722"/>
      <c r="BW3573" s="722"/>
      <c r="BX3573" s="722"/>
      <c r="BY3573" s="722"/>
      <c r="BZ3573" s="722"/>
      <c r="CA3573" s="722"/>
      <c r="CB3573" s="722"/>
      <c r="CC3573" s="722"/>
      <c r="CD3573" s="722"/>
      <c r="CE3573" s="722"/>
      <c r="CF3573" s="722"/>
      <c r="CG3573" s="722"/>
      <c r="CH3573" s="722"/>
      <c r="CI3573" s="722"/>
      <c r="CJ3573" s="722"/>
      <c r="CK3573" s="722"/>
      <c r="CL3573" s="722"/>
      <c r="CM3573" s="722"/>
      <c r="CN3573" s="722"/>
      <c r="CO3573" s="722"/>
      <c r="CP3573" s="722"/>
      <c r="CQ3573" s="722"/>
      <c r="CR3573" s="722"/>
      <c r="CS3573" s="722"/>
    </row>
    <row r="3574" spans="1:97" s="1376" customFormat="1">
      <c r="A3574" s="722"/>
      <c r="B3574" s="722"/>
      <c r="C3574" s="722"/>
      <c r="D3574" s="722"/>
      <c r="E3574" s="722"/>
      <c r="F3574" s="757"/>
      <c r="G3574" s="757"/>
      <c r="H3574" s="757"/>
      <c r="I3574" s="757"/>
      <c r="J3574" s="757"/>
      <c r="K3574" s="758"/>
      <c r="L3574" s="758"/>
      <c r="M3574" s="722"/>
      <c r="N3574" s="736"/>
      <c r="O3574" s="736"/>
      <c r="P3574" s="736"/>
      <c r="Q3574" s="736"/>
      <c r="R3574" s="736"/>
      <c r="S3574" s="736"/>
      <c r="T3574" s="736"/>
      <c r="U3574" s="736"/>
      <c r="BA3574" s="722"/>
      <c r="BB3574" s="722"/>
      <c r="BC3574" s="722"/>
      <c r="BD3574" s="722"/>
      <c r="BE3574" s="722"/>
      <c r="BF3574" s="722"/>
      <c r="BG3574" s="722"/>
      <c r="BH3574" s="722"/>
      <c r="BI3574" s="722"/>
      <c r="BJ3574" s="722"/>
      <c r="BK3574" s="722"/>
      <c r="BL3574" s="722"/>
      <c r="BM3574" s="722"/>
      <c r="BN3574" s="722"/>
      <c r="BO3574" s="722"/>
      <c r="BP3574" s="722"/>
      <c r="BQ3574" s="722"/>
      <c r="BR3574" s="722"/>
      <c r="BS3574" s="722"/>
      <c r="BT3574" s="722"/>
      <c r="BU3574" s="722"/>
      <c r="BV3574" s="722"/>
      <c r="BW3574" s="722"/>
      <c r="BX3574" s="722"/>
      <c r="BY3574" s="722"/>
      <c r="BZ3574" s="722"/>
      <c r="CA3574" s="722"/>
      <c r="CB3574" s="722"/>
      <c r="CC3574" s="722"/>
      <c r="CD3574" s="722"/>
      <c r="CE3574" s="722"/>
      <c r="CF3574" s="722"/>
      <c r="CG3574" s="722"/>
      <c r="CH3574" s="722"/>
      <c r="CI3574" s="722"/>
      <c r="CJ3574" s="722"/>
      <c r="CK3574" s="722"/>
      <c r="CL3574" s="722"/>
      <c r="CM3574" s="722"/>
      <c r="CN3574" s="722"/>
      <c r="CO3574" s="722"/>
      <c r="CP3574" s="722"/>
      <c r="CQ3574" s="722"/>
      <c r="CR3574" s="722"/>
      <c r="CS3574" s="722"/>
    </row>
    <row r="3575" spans="1:97" s="1376" customFormat="1">
      <c r="A3575" s="722"/>
      <c r="B3575" s="722"/>
      <c r="C3575" s="722"/>
      <c r="D3575" s="722"/>
      <c r="E3575" s="722"/>
      <c r="F3575" s="757"/>
      <c r="G3575" s="757"/>
      <c r="H3575" s="757"/>
      <c r="I3575" s="757"/>
      <c r="J3575" s="757"/>
      <c r="K3575" s="758"/>
      <c r="L3575" s="758"/>
      <c r="M3575" s="722"/>
      <c r="N3575" s="736"/>
      <c r="O3575" s="736"/>
      <c r="P3575" s="736"/>
      <c r="Q3575" s="736"/>
      <c r="R3575" s="736"/>
      <c r="S3575" s="736"/>
      <c r="T3575" s="736"/>
      <c r="U3575" s="736"/>
      <c r="BA3575" s="722"/>
      <c r="BB3575" s="722"/>
      <c r="BC3575" s="722"/>
      <c r="BD3575" s="722"/>
      <c r="BE3575" s="722"/>
      <c r="BF3575" s="722"/>
      <c r="BG3575" s="722"/>
      <c r="BH3575" s="722"/>
      <c r="BI3575" s="722"/>
      <c r="BJ3575" s="722"/>
      <c r="BK3575" s="722"/>
      <c r="BL3575" s="722"/>
      <c r="BM3575" s="722"/>
      <c r="BN3575" s="722"/>
      <c r="BO3575" s="722"/>
      <c r="BP3575" s="722"/>
      <c r="BQ3575" s="722"/>
      <c r="BR3575" s="722"/>
      <c r="BS3575" s="722"/>
      <c r="BT3575" s="722"/>
      <c r="BU3575" s="722"/>
      <c r="BV3575" s="722"/>
      <c r="BW3575" s="722"/>
      <c r="BX3575" s="722"/>
      <c r="BY3575" s="722"/>
      <c r="BZ3575" s="722"/>
      <c r="CA3575" s="722"/>
      <c r="CB3575" s="722"/>
      <c r="CC3575" s="722"/>
      <c r="CD3575" s="722"/>
      <c r="CE3575" s="722"/>
      <c r="CF3575" s="722"/>
      <c r="CG3575" s="722"/>
      <c r="CH3575" s="722"/>
      <c r="CI3575" s="722"/>
      <c r="CJ3575" s="722"/>
      <c r="CK3575" s="722"/>
      <c r="CL3575" s="722"/>
      <c r="CM3575" s="722"/>
      <c r="CN3575" s="722"/>
      <c r="CO3575" s="722"/>
      <c r="CP3575" s="722"/>
      <c r="CQ3575" s="722"/>
      <c r="CR3575" s="722"/>
      <c r="CS3575" s="722"/>
    </row>
    <row r="3576" spans="1:97" s="1376" customFormat="1">
      <c r="A3576" s="722"/>
      <c r="B3576" s="722"/>
      <c r="C3576" s="722"/>
      <c r="D3576" s="722"/>
      <c r="E3576" s="722"/>
      <c r="F3576" s="757"/>
      <c r="G3576" s="757"/>
      <c r="H3576" s="757"/>
      <c r="I3576" s="757"/>
      <c r="J3576" s="757"/>
      <c r="K3576" s="758"/>
      <c r="L3576" s="758"/>
      <c r="M3576" s="722"/>
      <c r="N3576" s="736"/>
      <c r="O3576" s="736"/>
      <c r="P3576" s="736"/>
      <c r="Q3576" s="736"/>
      <c r="R3576" s="736"/>
      <c r="S3576" s="736"/>
      <c r="T3576" s="736"/>
      <c r="U3576" s="736"/>
      <c r="BA3576" s="722"/>
      <c r="BB3576" s="722"/>
      <c r="BC3576" s="722"/>
      <c r="BD3576" s="722"/>
      <c r="BE3576" s="722"/>
      <c r="BF3576" s="722"/>
      <c r="BG3576" s="722"/>
      <c r="BH3576" s="722"/>
      <c r="BI3576" s="722"/>
      <c r="BJ3576" s="722"/>
      <c r="BK3576" s="722"/>
      <c r="BL3576" s="722"/>
      <c r="BM3576" s="722"/>
      <c r="BN3576" s="722"/>
      <c r="BO3576" s="722"/>
      <c r="BP3576" s="722"/>
      <c r="BQ3576" s="722"/>
      <c r="BR3576" s="722"/>
      <c r="BS3576" s="722"/>
      <c r="BT3576" s="722"/>
      <c r="BU3576" s="722"/>
      <c r="BV3576" s="722"/>
      <c r="BW3576" s="722"/>
      <c r="BX3576" s="722"/>
      <c r="BY3576" s="722"/>
      <c r="BZ3576" s="722"/>
      <c r="CA3576" s="722"/>
      <c r="CB3576" s="722"/>
      <c r="CC3576" s="722"/>
      <c r="CD3576" s="722"/>
      <c r="CE3576" s="722"/>
      <c r="CF3576" s="722"/>
      <c r="CG3576" s="722"/>
      <c r="CH3576" s="722"/>
      <c r="CI3576" s="722"/>
      <c r="CJ3576" s="722"/>
      <c r="CK3576" s="722"/>
      <c r="CL3576" s="722"/>
      <c r="CM3576" s="722"/>
      <c r="CN3576" s="722"/>
      <c r="CO3576" s="722"/>
      <c r="CP3576" s="722"/>
      <c r="CQ3576" s="722"/>
      <c r="CR3576" s="722"/>
      <c r="CS3576" s="722"/>
    </row>
    <row r="3577" spans="1:97" s="1376" customFormat="1">
      <c r="A3577" s="722"/>
      <c r="B3577" s="722"/>
      <c r="C3577" s="722"/>
      <c r="D3577" s="722"/>
      <c r="E3577" s="722"/>
      <c r="F3577" s="757"/>
      <c r="G3577" s="757"/>
      <c r="H3577" s="757"/>
      <c r="I3577" s="757"/>
      <c r="J3577" s="757"/>
      <c r="K3577" s="758"/>
      <c r="L3577" s="758"/>
      <c r="M3577" s="722"/>
      <c r="N3577" s="736"/>
      <c r="O3577" s="736"/>
      <c r="P3577" s="736"/>
      <c r="Q3577" s="736"/>
      <c r="R3577" s="736"/>
      <c r="S3577" s="736"/>
      <c r="T3577" s="736"/>
      <c r="U3577" s="736"/>
      <c r="BA3577" s="722"/>
      <c r="BB3577" s="722"/>
      <c r="BC3577" s="722"/>
      <c r="BD3577" s="722"/>
      <c r="BE3577" s="722"/>
      <c r="BF3577" s="722"/>
      <c r="BG3577" s="722"/>
      <c r="BH3577" s="722"/>
      <c r="BI3577" s="722"/>
      <c r="BJ3577" s="722"/>
      <c r="BK3577" s="722"/>
      <c r="BL3577" s="722"/>
      <c r="BM3577" s="722"/>
      <c r="BN3577" s="722"/>
      <c r="BO3577" s="722"/>
      <c r="BP3577" s="722"/>
      <c r="BQ3577" s="722"/>
      <c r="BR3577" s="722"/>
      <c r="BS3577" s="722"/>
      <c r="BT3577" s="722"/>
      <c r="BU3577" s="722"/>
      <c r="BV3577" s="722"/>
      <c r="BW3577" s="722"/>
      <c r="BX3577" s="722"/>
      <c r="BY3577" s="722"/>
      <c r="BZ3577" s="722"/>
      <c r="CA3577" s="722"/>
      <c r="CB3577" s="722"/>
      <c r="CC3577" s="722"/>
      <c r="CD3577" s="722"/>
      <c r="CE3577" s="722"/>
      <c r="CF3577" s="722"/>
      <c r="CG3577" s="722"/>
      <c r="CH3577" s="722"/>
      <c r="CI3577" s="722"/>
      <c r="CJ3577" s="722"/>
      <c r="CK3577" s="722"/>
      <c r="CL3577" s="722"/>
      <c r="CM3577" s="722"/>
      <c r="CN3577" s="722"/>
      <c r="CO3577" s="722"/>
      <c r="CP3577" s="722"/>
      <c r="CQ3577" s="722"/>
      <c r="CR3577" s="722"/>
      <c r="CS3577" s="722"/>
    </row>
    <row r="3578" spans="1:97" s="1376" customFormat="1">
      <c r="A3578" s="722"/>
      <c r="B3578" s="722"/>
      <c r="C3578" s="722"/>
      <c r="D3578" s="722"/>
      <c r="E3578" s="722"/>
      <c r="F3578" s="757"/>
      <c r="G3578" s="757"/>
      <c r="H3578" s="757"/>
      <c r="I3578" s="757"/>
      <c r="J3578" s="757"/>
      <c r="K3578" s="758"/>
      <c r="L3578" s="758"/>
      <c r="M3578" s="722"/>
      <c r="N3578" s="736"/>
      <c r="O3578" s="736"/>
      <c r="P3578" s="736"/>
      <c r="Q3578" s="736"/>
      <c r="R3578" s="736"/>
      <c r="S3578" s="736"/>
      <c r="T3578" s="736"/>
      <c r="U3578" s="736"/>
      <c r="BA3578" s="722"/>
      <c r="BB3578" s="722"/>
      <c r="BC3578" s="722"/>
      <c r="BD3578" s="722"/>
      <c r="BE3578" s="722"/>
      <c r="BF3578" s="722"/>
      <c r="BG3578" s="722"/>
      <c r="BH3578" s="722"/>
      <c r="BI3578" s="722"/>
      <c r="BJ3578" s="722"/>
      <c r="BK3578" s="722"/>
      <c r="BL3578" s="722"/>
      <c r="BM3578" s="722"/>
      <c r="BN3578" s="722"/>
      <c r="BO3578" s="722"/>
      <c r="BP3578" s="722"/>
      <c r="BQ3578" s="722"/>
      <c r="BR3578" s="722"/>
      <c r="BS3578" s="722"/>
      <c r="BT3578" s="722"/>
      <c r="BU3578" s="722"/>
      <c r="BV3578" s="722"/>
      <c r="BW3578" s="722"/>
      <c r="BX3578" s="722"/>
      <c r="BY3578" s="722"/>
      <c r="BZ3578" s="722"/>
      <c r="CA3578" s="722"/>
      <c r="CB3578" s="722"/>
      <c r="CC3578" s="722"/>
      <c r="CD3578" s="722"/>
      <c r="CE3578" s="722"/>
      <c r="CF3578" s="722"/>
      <c r="CG3578" s="722"/>
      <c r="CH3578" s="722"/>
      <c r="CI3578" s="722"/>
      <c r="CJ3578" s="722"/>
      <c r="CK3578" s="722"/>
      <c r="CL3578" s="722"/>
      <c r="CM3578" s="722"/>
      <c r="CN3578" s="722"/>
      <c r="CO3578" s="722"/>
      <c r="CP3578" s="722"/>
      <c r="CQ3578" s="722"/>
      <c r="CR3578" s="722"/>
      <c r="CS3578" s="722"/>
    </row>
    <row r="3579" spans="1:97" s="1376" customFormat="1">
      <c r="A3579" s="722"/>
      <c r="B3579" s="722"/>
      <c r="C3579" s="722"/>
      <c r="D3579" s="722"/>
      <c r="E3579" s="722"/>
      <c r="F3579" s="757"/>
      <c r="G3579" s="757"/>
      <c r="H3579" s="757"/>
      <c r="I3579" s="757"/>
      <c r="J3579" s="757"/>
      <c r="K3579" s="758"/>
      <c r="L3579" s="758"/>
      <c r="M3579" s="722"/>
      <c r="N3579" s="736"/>
      <c r="O3579" s="736"/>
      <c r="P3579" s="736"/>
      <c r="Q3579" s="736"/>
      <c r="R3579" s="736"/>
      <c r="S3579" s="736"/>
      <c r="T3579" s="736"/>
      <c r="U3579" s="736"/>
      <c r="BA3579" s="722"/>
      <c r="BB3579" s="722"/>
      <c r="BC3579" s="722"/>
      <c r="BD3579" s="722"/>
      <c r="BE3579" s="722"/>
      <c r="BF3579" s="722"/>
      <c r="BG3579" s="722"/>
      <c r="BH3579" s="722"/>
      <c r="BI3579" s="722"/>
      <c r="BJ3579" s="722"/>
      <c r="BK3579" s="722"/>
      <c r="BL3579" s="722"/>
      <c r="BM3579" s="722"/>
      <c r="BN3579" s="722"/>
      <c r="BO3579" s="722"/>
      <c r="BP3579" s="722"/>
      <c r="BQ3579" s="722"/>
      <c r="BR3579" s="722"/>
      <c r="BS3579" s="722"/>
      <c r="BT3579" s="722"/>
      <c r="BU3579" s="722"/>
      <c r="BV3579" s="722"/>
      <c r="BW3579" s="722"/>
      <c r="BX3579" s="722"/>
      <c r="BY3579" s="722"/>
      <c r="BZ3579" s="722"/>
      <c r="CA3579" s="722"/>
      <c r="CB3579" s="722"/>
      <c r="CC3579" s="722"/>
      <c r="CD3579" s="722"/>
      <c r="CE3579" s="722"/>
      <c r="CF3579" s="722"/>
      <c r="CG3579" s="722"/>
      <c r="CH3579" s="722"/>
      <c r="CI3579" s="722"/>
      <c r="CJ3579" s="722"/>
      <c r="CK3579" s="722"/>
      <c r="CL3579" s="722"/>
      <c r="CM3579" s="722"/>
      <c r="CN3579" s="722"/>
      <c r="CO3579" s="722"/>
      <c r="CP3579" s="722"/>
      <c r="CQ3579" s="722"/>
      <c r="CR3579" s="722"/>
      <c r="CS3579" s="722"/>
    </row>
    <row r="3580" spans="1:97" s="1376" customFormat="1">
      <c r="A3580" s="722"/>
      <c r="B3580" s="722"/>
      <c r="C3580" s="722"/>
      <c r="D3580" s="722"/>
      <c r="E3580" s="722"/>
      <c r="F3580" s="757"/>
      <c r="G3580" s="757"/>
      <c r="H3580" s="757"/>
      <c r="I3580" s="757"/>
      <c r="J3580" s="757"/>
      <c r="K3580" s="758"/>
      <c r="L3580" s="758"/>
      <c r="M3580" s="722"/>
      <c r="N3580" s="736"/>
      <c r="O3580" s="736"/>
      <c r="P3580" s="736"/>
      <c r="Q3580" s="736"/>
      <c r="R3580" s="736"/>
      <c r="S3580" s="736"/>
      <c r="T3580" s="736"/>
      <c r="U3580" s="736"/>
      <c r="BA3580" s="722"/>
      <c r="BB3580" s="722"/>
      <c r="BC3580" s="722"/>
      <c r="BD3580" s="722"/>
      <c r="BE3580" s="722"/>
      <c r="BF3580" s="722"/>
      <c r="BG3580" s="722"/>
      <c r="BH3580" s="722"/>
      <c r="BI3580" s="722"/>
      <c r="BJ3580" s="722"/>
      <c r="BK3580" s="722"/>
      <c r="BL3580" s="722"/>
      <c r="BM3580" s="722"/>
      <c r="BN3580" s="722"/>
      <c r="BO3580" s="722"/>
      <c r="BP3580" s="722"/>
      <c r="BQ3580" s="722"/>
      <c r="BR3580" s="722"/>
      <c r="BS3580" s="722"/>
      <c r="BT3580" s="722"/>
      <c r="BU3580" s="722"/>
      <c r="BV3580" s="722"/>
      <c r="BW3580" s="722"/>
      <c r="BX3580" s="722"/>
      <c r="BY3580" s="722"/>
      <c r="BZ3580" s="722"/>
      <c r="CA3580" s="722"/>
      <c r="CB3580" s="722"/>
      <c r="CC3580" s="722"/>
      <c r="CD3580" s="722"/>
      <c r="CE3580" s="722"/>
      <c r="CF3580" s="722"/>
      <c r="CG3580" s="722"/>
      <c r="CH3580" s="722"/>
      <c r="CI3580" s="722"/>
      <c r="CJ3580" s="722"/>
      <c r="CK3580" s="722"/>
      <c r="CL3580" s="722"/>
      <c r="CM3580" s="722"/>
      <c r="CN3580" s="722"/>
      <c r="CO3580" s="722"/>
      <c r="CP3580" s="722"/>
      <c r="CQ3580" s="722"/>
      <c r="CR3580" s="722"/>
      <c r="CS3580" s="722"/>
    </row>
    <row r="3581" spans="1:97" s="1376" customFormat="1">
      <c r="A3581" s="722"/>
      <c r="B3581" s="722"/>
      <c r="C3581" s="722"/>
      <c r="D3581" s="722"/>
      <c r="E3581" s="722"/>
      <c r="F3581" s="757"/>
      <c r="G3581" s="757"/>
      <c r="H3581" s="757"/>
      <c r="I3581" s="757"/>
      <c r="J3581" s="757"/>
      <c r="K3581" s="758"/>
      <c r="L3581" s="758"/>
      <c r="M3581" s="722"/>
      <c r="N3581" s="736"/>
      <c r="O3581" s="736"/>
      <c r="P3581" s="736"/>
      <c r="Q3581" s="736"/>
      <c r="R3581" s="736"/>
      <c r="S3581" s="736"/>
      <c r="T3581" s="736"/>
      <c r="U3581" s="736"/>
      <c r="BA3581" s="722"/>
      <c r="BB3581" s="722"/>
      <c r="BC3581" s="722"/>
      <c r="BD3581" s="722"/>
      <c r="BE3581" s="722"/>
      <c r="BF3581" s="722"/>
      <c r="BG3581" s="722"/>
      <c r="BH3581" s="722"/>
      <c r="BI3581" s="722"/>
      <c r="BJ3581" s="722"/>
      <c r="BK3581" s="722"/>
      <c r="BL3581" s="722"/>
      <c r="BM3581" s="722"/>
      <c r="BN3581" s="722"/>
      <c r="BO3581" s="722"/>
      <c r="BP3581" s="722"/>
      <c r="BQ3581" s="722"/>
      <c r="BR3581" s="722"/>
      <c r="BS3581" s="722"/>
      <c r="BT3581" s="722"/>
      <c r="BU3581" s="722"/>
      <c r="BV3581" s="722"/>
      <c r="BW3581" s="722"/>
      <c r="BX3581" s="722"/>
      <c r="BY3581" s="722"/>
      <c r="BZ3581" s="722"/>
      <c r="CA3581" s="722"/>
      <c r="CB3581" s="722"/>
      <c r="CC3581" s="722"/>
      <c r="CD3581" s="722"/>
      <c r="CE3581" s="722"/>
      <c r="CF3581" s="722"/>
      <c r="CG3581" s="722"/>
      <c r="CH3581" s="722"/>
      <c r="CI3581" s="722"/>
      <c r="CJ3581" s="722"/>
      <c r="CK3581" s="722"/>
      <c r="CL3581" s="722"/>
      <c r="CM3581" s="722"/>
      <c r="CN3581" s="722"/>
      <c r="CO3581" s="722"/>
      <c r="CP3581" s="722"/>
      <c r="CQ3581" s="722"/>
      <c r="CR3581" s="722"/>
      <c r="CS3581" s="722"/>
    </row>
    <row r="3582" spans="1:97" s="1376" customFormat="1">
      <c r="A3582" s="722"/>
      <c r="B3582" s="722"/>
      <c r="C3582" s="722"/>
      <c r="D3582" s="722"/>
      <c r="E3582" s="722"/>
      <c r="F3582" s="757"/>
      <c r="G3582" s="757"/>
      <c r="H3582" s="757"/>
      <c r="I3582" s="757"/>
      <c r="J3582" s="757"/>
      <c r="K3582" s="758"/>
      <c r="L3582" s="758"/>
      <c r="M3582" s="722"/>
      <c r="N3582" s="736"/>
      <c r="O3582" s="736"/>
      <c r="P3582" s="736"/>
      <c r="Q3582" s="736"/>
      <c r="R3582" s="736"/>
      <c r="S3582" s="736"/>
      <c r="T3582" s="736"/>
      <c r="U3582" s="736"/>
      <c r="BA3582" s="722"/>
      <c r="BB3582" s="722"/>
      <c r="BC3582" s="722"/>
      <c r="BD3582" s="722"/>
      <c r="BE3582" s="722"/>
      <c r="BF3582" s="722"/>
      <c r="BG3582" s="722"/>
      <c r="BH3582" s="722"/>
      <c r="BI3582" s="722"/>
      <c r="BJ3582" s="722"/>
      <c r="BK3582" s="722"/>
      <c r="BL3582" s="722"/>
      <c r="BM3582" s="722"/>
      <c r="BN3582" s="722"/>
      <c r="BO3582" s="722"/>
      <c r="BP3582" s="722"/>
      <c r="BQ3582" s="722"/>
      <c r="BR3582" s="722"/>
      <c r="BS3582" s="722"/>
      <c r="BT3582" s="722"/>
      <c r="BU3582" s="722"/>
      <c r="BV3582" s="722"/>
      <c r="BW3582" s="722"/>
      <c r="BX3582" s="722"/>
      <c r="BY3582" s="722"/>
      <c r="BZ3582" s="722"/>
      <c r="CA3582" s="722"/>
      <c r="CB3582" s="722"/>
      <c r="CC3582" s="722"/>
      <c r="CD3582" s="722"/>
      <c r="CE3582" s="722"/>
      <c r="CF3582" s="722"/>
      <c r="CG3582" s="722"/>
      <c r="CH3582" s="722"/>
      <c r="CI3582" s="722"/>
      <c r="CJ3582" s="722"/>
      <c r="CK3582" s="722"/>
      <c r="CL3582" s="722"/>
      <c r="CM3582" s="722"/>
      <c r="CN3582" s="722"/>
      <c r="CO3582" s="722"/>
      <c r="CP3582" s="722"/>
      <c r="CQ3582" s="722"/>
      <c r="CR3582" s="722"/>
      <c r="CS3582" s="722"/>
    </row>
    <row r="3583" spans="1:97" s="1376" customFormat="1">
      <c r="A3583" s="722"/>
      <c r="B3583" s="722"/>
      <c r="C3583" s="722"/>
      <c r="D3583" s="722"/>
      <c r="E3583" s="722"/>
      <c r="F3583" s="757"/>
      <c r="G3583" s="757"/>
      <c r="H3583" s="757"/>
      <c r="I3583" s="757"/>
      <c r="J3583" s="757"/>
      <c r="K3583" s="758"/>
      <c r="L3583" s="758"/>
      <c r="M3583" s="722"/>
      <c r="N3583" s="736"/>
      <c r="O3583" s="736"/>
      <c r="P3583" s="736"/>
      <c r="Q3583" s="736"/>
      <c r="R3583" s="736"/>
      <c r="S3583" s="736"/>
      <c r="T3583" s="736"/>
      <c r="U3583" s="736"/>
      <c r="BA3583" s="722"/>
      <c r="BB3583" s="722"/>
      <c r="BC3583" s="722"/>
      <c r="BD3583" s="722"/>
      <c r="BE3583" s="722"/>
      <c r="BF3583" s="722"/>
      <c r="BG3583" s="722"/>
      <c r="BH3583" s="722"/>
      <c r="BI3583" s="722"/>
      <c r="BJ3583" s="722"/>
      <c r="BK3583" s="722"/>
      <c r="BL3583" s="722"/>
      <c r="BM3583" s="722"/>
      <c r="BN3583" s="722"/>
      <c r="BO3583" s="722"/>
      <c r="BP3583" s="722"/>
      <c r="BQ3583" s="722"/>
      <c r="BR3583" s="722"/>
      <c r="BS3583" s="722"/>
      <c r="BT3583" s="722"/>
      <c r="BU3583" s="722"/>
      <c r="BV3583" s="722"/>
      <c r="BW3583" s="722"/>
      <c r="BX3583" s="722"/>
      <c r="BY3583" s="722"/>
      <c r="BZ3583" s="722"/>
      <c r="CA3583" s="722"/>
      <c r="CB3583" s="722"/>
      <c r="CC3583" s="722"/>
      <c r="CD3583" s="722"/>
      <c r="CE3583" s="722"/>
      <c r="CF3583" s="722"/>
      <c r="CG3583" s="722"/>
      <c r="CH3583" s="722"/>
      <c r="CI3583" s="722"/>
      <c r="CJ3583" s="722"/>
      <c r="CK3583" s="722"/>
      <c r="CL3583" s="722"/>
      <c r="CM3583" s="722"/>
      <c r="CN3583" s="722"/>
      <c r="CO3583" s="722"/>
      <c r="CP3583" s="722"/>
      <c r="CQ3583" s="722"/>
      <c r="CR3583" s="722"/>
      <c r="CS3583" s="722"/>
    </row>
    <row r="3584" spans="1:97" s="1376" customFormat="1">
      <c r="A3584" s="722"/>
      <c r="B3584" s="722"/>
      <c r="C3584" s="722"/>
      <c r="D3584" s="722"/>
      <c r="E3584" s="722"/>
      <c r="F3584" s="757"/>
      <c r="G3584" s="757"/>
      <c r="H3584" s="757"/>
      <c r="I3584" s="757"/>
      <c r="J3584" s="757"/>
      <c r="K3584" s="758"/>
      <c r="L3584" s="758"/>
      <c r="M3584" s="722"/>
      <c r="N3584" s="736"/>
      <c r="O3584" s="736"/>
      <c r="P3584" s="736"/>
      <c r="Q3584" s="736"/>
      <c r="R3584" s="736"/>
      <c r="S3584" s="736"/>
      <c r="T3584" s="736"/>
      <c r="U3584" s="736"/>
      <c r="BA3584" s="722"/>
      <c r="BB3584" s="722"/>
      <c r="BC3584" s="722"/>
      <c r="BD3584" s="722"/>
      <c r="BE3584" s="722"/>
      <c r="BF3584" s="722"/>
      <c r="BG3584" s="722"/>
      <c r="BH3584" s="722"/>
      <c r="BI3584" s="722"/>
      <c r="BJ3584" s="722"/>
      <c r="BK3584" s="722"/>
      <c r="BL3584" s="722"/>
      <c r="BM3584" s="722"/>
      <c r="BN3584" s="722"/>
      <c r="BO3584" s="722"/>
      <c r="BP3584" s="722"/>
      <c r="BQ3584" s="722"/>
      <c r="BR3584" s="722"/>
      <c r="BS3584" s="722"/>
      <c r="BT3584" s="722"/>
      <c r="BU3584" s="722"/>
      <c r="BV3584" s="722"/>
      <c r="BW3584" s="722"/>
      <c r="BX3584" s="722"/>
      <c r="BY3584" s="722"/>
      <c r="BZ3584" s="722"/>
      <c r="CA3584" s="722"/>
      <c r="CB3584" s="722"/>
      <c r="CC3584" s="722"/>
      <c r="CD3584" s="722"/>
      <c r="CE3584" s="722"/>
      <c r="CF3584" s="722"/>
      <c r="CG3584" s="722"/>
      <c r="CH3584" s="722"/>
      <c r="CI3584" s="722"/>
      <c r="CJ3584" s="722"/>
      <c r="CK3584" s="722"/>
      <c r="CL3584" s="722"/>
      <c r="CM3584" s="722"/>
      <c r="CN3584" s="722"/>
      <c r="CO3584" s="722"/>
      <c r="CP3584" s="722"/>
      <c r="CQ3584" s="722"/>
      <c r="CR3584" s="722"/>
      <c r="CS3584" s="722"/>
    </row>
    <row r="3585" spans="1:97" s="1376" customFormat="1">
      <c r="A3585" s="722"/>
      <c r="B3585" s="722"/>
      <c r="C3585" s="722"/>
      <c r="D3585" s="722"/>
      <c r="E3585" s="722"/>
      <c r="F3585" s="757"/>
      <c r="G3585" s="757"/>
      <c r="H3585" s="757"/>
      <c r="I3585" s="757"/>
      <c r="J3585" s="757"/>
      <c r="K3585" s="758"/>
      <c r="L3585" s="758"/>
      <c r="M3585" s="722"/>
      <c r="N3585" s="736"/>
      <c r="O3585" s="736"/>
      <c r="P3585" s="736"/>
      <c r="Q3585" s="736"/>
      <c r="R3585" s="736"/>
      <c r="S3585" s="736"/>
      <c r="T3585" s="736"/>
      <c r="U3585" s="736"/>
      <c r="BA3585" s="722"/>
      <c r="BB3585" s="722"/>
      <c r="BC3585" s="722"/>
      <c r="BD3585" s="722"/>
      <c r="BE3585" s="722"/>
      <c r="BF3585" s="722"/>
      <c r="BG3585" s="722"/>
      <c r="BH3585" s="722"/>
      <c r="BI3585" s="722"/>
      <c r="BJ3585" s="722"/>
      <c r="BK3585" s="722"/>
      <c r="BL3585" s="722"/>
      <c r="BM3585" s="722"/>
      <c r="BN3585" s="722"/>
      <c r="BO3585" s="722"/>
      <c r="BP3585" s="722"/>
      <c r="BQ3585" s="722"/>
      <c r="BR3585" s="722"/>
      <c r="BS3585" s="722"/>
      <c r="BT3585" s="722"/>
      <c r="BU3585" s="722"/>
      <c r="BV3585" s="722"/>
      <c r="BW3585" s="722"/>
      <c r="BX3585" s="722"/>
      <c r="BY3585" s="722"/>
      <c r="BZ3585" s="722"/>
      <c r="CA3585" s="722"/>
      <c r="CB3585" s="722"/>
      <c r="CC3585" s="722"/>
      <c r="CD3585" s="722"/>
      <c r="CE3585" s="722"/>
      <c r="CF3585" s="722"/>
      <c r="CG3585" s="722"/>
      <c r="CH3585" s="722"/>
      <c r="CI3585" s="722"/>
      <c r="CJ3585" s="722"/>
      <c r="CK3585" s="722"/>
      <c r="CL3585" s="722"/>
      <c r="CM3585" s="722"/>
      <c r="CN3585" s="722"/>
      <c r="CO3585" s="722"/>
      <c r="CP3585" s="722"/>
      <c r="CQ3585" s="722"/>
      <c r="CR3585" s="722"/>
      <c r="CS3585" s="722"/>
    </row>
    <row r="3586" spans="1:97" s="1376" customFormat="1">
      <c r="A3586" s="722"/>
      <c r="B3586" s="722"/>
      <c r="C3586" s="722"/>
      <c r="D3586" s="722"/>
      <c r="E3586" s="722"/>
      <c r="F3586" s="757"/>
      <c r="G3586" s="757"/>
      <c r="H3586" s="757"/>
      <c r="I3586" s="757"/>
      <c r="J3586" s="757"/>
      <c r="K3586" s="758"/>
      <c r="L3586" s="758"/>
      <c r="M3586" s="722"/>
      <c r="N3586" s="736"/>
      <c r="O3586" s="736"/>
      <c r="P3586" s="736"/>
      <c r="Q3586" s="736"/>
      <c r="R3586" s="736"/>
      <c r="S3586" s="736"/>
      <c r="T3586" s="736"/>
      <c r="U3586" s="736"/>
      <c r="BA3586" s="722"/>
      <c r="BB3586" s="722"/>
      <c r="BC3586" s="722"/>
      <c r="BD3586" s="722"/>
      <c r="BE3586" s="722"/>
      <c r="BF3586" s="722"/>
      <c r="BG3586" s="722"/>
      <c r="BH3586" s="722"/>
      <c r="BI3586" s="722"/>
      <c r="BJ3586" s="722"/>
      <c r="BK3586" s="722"/>
      <c r="BL3586" s="722"/>
      <c r="BM3586" s="722"/>
      <c r="BN3586" s="722"/>
      <c r="BO3586" s="722"/>
      <c r="BP3586" s="722"/>
      <c r="BQ3586" s="722"/>
      <c r="BR3586" s="722"/>
      <c r="BS3586" s="722"/>
      <c r="BT3586" s="722"/>
      <c r="BU3586" s="722"/>
      <c r="BV3586" s="722"/>
      <c r="BW3586" s="722"/>
      <c r="BX3586" s="722"/>
      <c r="BY3586" s="722"/>
      <c r="BZ3586" s="722"/>
      <c r="CA3586" s="722"/>
      <c r="CB3586" s="722"/>
      <c r="CC3586" s="722"/>
      <c r="CD3586" s="722"/>
      <c r="CE3586" s="722"/>
      <c r="CF3586" s="722"/>
      <c r="CG3586" s="722"/>
      <c r="CH3586" s="722"/>
      <c r="CI3586" s="722"/>
      <c r="CJ3586" s="722"/>
      <c r="CK3586" s="722"/>
      <c r="CL3586" s="722"/>
      <c r="CM3586" s="722"/>
      <c r="CN3586" s="722"/>
      <c r="CO3586" s="722"/>
      <c r="CP3586" s="722"/>
      <c r="CQ3586" s="722"/>
      <c r="CR3586" s="722"/>
      <c r="CS3586" s="722"/>
    </row>
    <row r="3587" spans="1:97" s="1376" customFormat="1">
      <c r="A3587" s="722"/>
      <c r="B3587" s="722"/>
      <c r="C3587" s="722"/>
      <c r="D3587" s="722"/>
      <c r="E3587" s="722"/>
      <c r="F3587" s="757"/>
      <c r="G3587" s="757"/>
      <c r="H3587" s="757"/>
      <c r="I3587" s="757"/>
      <c r="J3587" s="757"/>
      <c r="K3587" s="758"/>
      <c r="L3587" s="758"/>
      <c r="M3587" s="722"/>
      <c r="N3587" s="736"/>
      <c r="O3587" s="736"/>
      <c r="P3587" s="736"/>
      <c r="Q3587" s="736"/>
      <c r="R3587" s="736"/>
      <c r="S3587" s="736"/>
      <c r="T3587" s="736"/>
      <c r="U3587" s="736"/>
      <c r="BA3587" s="722"/>
      <c r="BB3587" s="722"/>
      <c r="BC3587" s="722"/>
      <c r="BD3587" s="722"/>
      <c r="BE3587" s="722"/>
      <c r="BF3587" s="722"/>
      <c r="BG3587" s="722"/>
      <c r="BH3587" s="722"/>
      <c r="BI3587" s="722"/>
      <c r="BJ3587" s="722"/>
      <c r="BK3587" s="722"/>
      <c r="BL3587" s="722"/>
      <c r="BM3587" s="722"/>
      <c r="BN3587" s="722"/>
      <c r="BO3587" s="722"/>
      <c r="BP3587" s="722"/>
      <c r="BQ3587" s="722"/>
      <c r="BR3587" s="722"/>
      <c r="BS3587" s="722"/>
      <c r="BT3587" s="722"/>
      <c r="BU3587" s="722"/>
      <c r="BV3587" s="722"/>
      <c r="BW3587" s="722"/>
      <c r="BX3587" s="722"/>
      <c r="BY3587" s="722"/>
      <c r="BZ3587" s="722"/>
      <c r="CA3587" s="722"/>
      <c r="CB3587" s="722"/>
      <c r="CC3587" s="722"/>
      <c r="CD3587" s="722"/>
      <c r="CE3587" s="722"/>
      <c r="CF3587" s="722"/>
      <c r="CG3587" s="722"/>
      <c r="CH3587" s="722"/>
      <c r="CI3587" s="722"/>
      <c r="CJ3587" s="722"/>
      <c r="CK3587" s="722"/>
      <c r="CL3587" s="722"/>
      <c r="CM3587" s="722"/>
      <c r="CN3587" s="722"/>
      <c r="CO3587" s="722"/>
      <c r="CP3587" s="722"/>
      <c r="CQ3587" s="722"/>
      <c r="CR3587" s="722"/>
      <c r="CS3587" s="722"/>
    </row>
    <row r="3588" spans="1:97" s="1376" customFormat="1">
      <c r="A3588" s="722"/>
      <c r="B3588" s="722"/>
      <c r="C3588" s="722"/>
      <c r="D3588" s="722"/>
      <c r="E3588" s="722"/>
      <c r="F3588" s="757"/>
      <c r="G3588" s="757"/>
      <c r="H3588" s="757"/>
      <c r="I3588" s="757"/>
      <c r="J3588" s="757"/>
      <c r="K3588" s="758"/>
      <c r="L3588" s="758"/>
      <c r="M3588" s="722"/>
      <c r="N3588" s="736"/>
      <c r="O3588" s="736"/>
      <c r="P3588" s="736"/>
      <c r="Q3588" s="736"/>
      <c r="R3588" s="736"/>
      <c r="S3588" s="736"/>
      <c r="T3588" s="736"/>
      <c r="U3588" s="736"/>
      <c r="BA3588" s="722"/>
      <c r="BB3588" s="722"/>
      <c r="BC3588" s="722"/>
      <c r="BD3588" s="722"/>
      <c r="BE3588" s="722"/>
      <c r="BF3588" s="722"/>
      <c r="BG3588" s="722"/>
      <c r="BH3588" s="722"/>
      <c r="BI3588" s="722"/>
      <c r="BJ3588" s="722"/>
      <c r="BK3588" s="722"/>
      <c r="BL3588" s="722"/>
      <c r="BM3588" s="722"/>
      <c r="BN3588" s="722"/>
      <c r="BO3588" s="722"/>
      <c r="BP3588" s="722"/>
      <c r="BQ3588" s="722"/>
      <c r="BR3588" s="722"/>
      <c r="BS3588" s="722"/>
      <c r="BT3588" s="722"/>
      <c r="BU3588" s="722"/>
      <c r="BV3588" s="722"/>
      <c r="BW3588" s="722"/>
      <c r="BX3588" s="722"/>
      <c r="BY3588" s="722"/>
      <c r="BZ3588" s="722"/>
      <c r="CA3588" s="722"/>
      <c r="CB3588" s="722"/>
      <c r="CC3588" s="722"/>
      <c r="CD3588" s="722"/>
      <c r="CE3588" s="722"/>
      <c r="CF3588" s="722"/>
      <c r="CG3588" s="722"/>
      <c r="CH3588" s="722"/>
      <c r="CI3588" s="722"/>
      <c r="CJ3588" s="722"/>
      <c r="CK3588" s="722"/>
      <c r="CL3588" s="722"/>
      <c r="CM3588" s="722"/>
      <c r="CN3588" s="722"/>
      <c r="CO3588" s="722"/>
      <c r="CP3588" s="722"/>
      <c r="CQ3588" s="722"/>
      <c r="CR3588" s="722"/>
      <c r="CS3588" s="722"/>
    </row>
    <row r="3589" spans="1:97" s="1376" customFormat="1">
      <c r="A3589" s="722"/>
      <c r="B3589" s="722"/>
      <c r="C3589" s="722"/>
      <c r="D3589" s="722"/>
      <c r="E3589" s="722"/>
      <c r="F3589" s="757"/>
      <c r="G3589" s="757"/>
      <c r="H3589" s="757"/>
      <c r="I3589" s="757"/>
      <c r="J3589" s="757"/>
      <c r="K3589" s="758"/>
      <c r="L3589" s="758"/>
      <c r="M3589" s="722"/>
      <c r="N3589" s="736"/>
      <c r="O3589" s="736"/>
      <c r="P3589" s="736"/>
      <c r="Q3589" s="736"/>
      <c r="R3589" s="736"/>
      <c r="S3589" s="736"/>
      <c r="T3589" s="736"/>
      <c r="U3589" s="736"/>
      <c r="BA3589" s="722"/>
      <c r="BB3589" s="722"/>
      <c r="BC3589" s="722"/>
      <c r="BD3589" s="722"/>
      <c r="BE3589" s="722"/>
      <c r="BF3589" s="722"/>
      <c r="BG3589" s="722"/>
      <c r="BH3589" s="722"/>
      <c r="BI3589" s="722"/>
      <c r="BJ3589" s="722"/>
      <c r="BK3589" s="722"/>
      <c r="BL3589" s="722"/>
      <c r="BM3589" s="722"/>
      <c r="BN3589" s="722"/>
      <c r="BO3589" s="722"/>
      <c r="BP3589" s="722"/>
      <c r="BQ3589" s="722"/>
      <c r="BR3589" s="722"/>
      <c r="BS3589" s="722"/>
      <c r="BT3589" s="722"/>
      <c r="BU3589" s="722"/>
      <c r="BV3589" s="722"/>
      <c r="BW3589" s="722"/>
      <c r="BX3589" s="722"/>
      <c r="BY3589" s="722"/>
      <c r="BZ3589" s="722"/>
      <c r="CA3589" s="722"/>
      <c r="CB3589" s="722"/>
      <c r="CC3589" s="722"/>
      <c r="CD3589" s="722"/>
      <c r="CE3589" s="722"/>
      <c r="CF3589" s="722"/>
      <c r="CG3589" s="722"/>
      <c r="CH3589" s="722"/>
      <c r="CI3589" s="722"/>
      <c r="CJ3589" s="722"/>
      <c r="CK3589" s="722"/>
      <c r="CL3589" s="722"/>
      <c r="CM3589" s="722"/>
      <c r="CN3589" s="722"/>
      <c r="CO3589" s="722"/>
      <c r="CP3589" s="722"/>
      <c r="CQ3589" s="722"/>
      <c r="CR3589" s="722"/>
      <c r="CS3589" s="722"/>
    </row>
    <row r="3590" spans="1:97" s="1376" customFormat="1">
      <c r="A3590" s="722"/>
      <c r="B3590" s="722"/>
      <c r="C3590" s="722"/>
      <c r="D3590" s="722"/>
      <c r="E3590" s="722"/>
      <c r="F3590" s="757"/>
      <c r="G3590" s="757"/>
      <c r="H3590" s="757"/>
      <c r="I3590" s="757"/>
      <c r="J3590" s="757"/>
      <c r="K3590" s="758"/>
      <c r="L3590" s="758"/>
      <c r="M3590" s="722"/>
      <c r="N3590" s="736"/>
      <c r="O3590" s="736"/>
      <c r="P3590" s="736"/>
      <c r="Q3590" s="736"/>
      <c r="R3590" s="736"/>
      <c r="S3590" s="736"/>
      <c r="T3590" s="736"/>
      <c r="U3590" s="736"/>
      <c r="BA3590" s="722"/>
      <c r="BB3590" s="722"/>
      <c r="BC3590" s="722"/>
      <c r="BD3590" s="722"/>
      <c r="BE3590" s="722"/>
      <c r="BF3590" s="722"/>
      <c r="BG3590" s="722"/>
      <c r="BH3590" s="722"/>
      <c r="BI3590" s="722"/>
      <c r="BJ3590" s="722"/>
      <c r="BK3590" s="722"/>
      <c r="BL3590" s="722"/>
      <c r="BM3590" s="722"/>
      <c r="BN3590" s="722"/>
      <c r="BO3590" s="722"/>
      <c r="BP3590" s="722"/>
      <c r="BQ3590" s="722"/>
      <c r="BR3590" s="722"/>
      <c r="BS3590" s="722"/>
      <c r="BT3590" s="722"/>
      <c r="BU3590" s="722"/>
      <c r="BV3590" s="722"/>
      <c r="BW3590" s="722"/>
      <c r="BX3590" s="722"/>
      <c r="BY3590" s="722"/>
      <c r="BZ3590" s="722"/>
      <c r="CA3590" s="722"/>
      <c r="CB3590" s="722"/>
      <c r="CC3590" s="722"/>
      <c r="CD3590" s="722"/>
      <c r="CE3590" s="722"/>
      <c r="CF3590" s="722"/>
      <c r="CG3590" s="722"/>
      <c r="CH3590" s="722"/>
      <c r="CI3590" s="722"/>
      <c r="CJ3590" s="722"/>
      <c r="CK3590" s="722"/>
      <c r="CL3590" s="722"/>
      <c r="CM3590" s="722"/>
      <c r="CN3590" s="722"/>
      <c r="CO3590" s="722"/>
      <c r="CP3590" s="722"/>
      <c r="CQ3590" s="722"/>
      <c r="CR3590" s="722"/>
      <c r="CS3590" s="722"/>
    </row>
    <row r="3591" spans="1:97" s="1376" customFormat="1">
      <c r="A3591" s="722"/>
      <c r="B3591" s="722"/>
      <c r="C3591" s="722"/>
      <c r="D3591" s="722"/>
      <c r="E3591" s="722"/>
      <c r="F3591" s="757"/>
      <c r="G3591" s="757"/>
      <c r="H3591" s="757"/>
      <c r="I3591" s="757"/>
      <c r="J3591" s="757"/>
      <c r="K3591" s="758"/>
      <c r="L3591" s="758"/>
      <c r="M3591" s="722"/>
      <c r="N3591" s="736"/>
      <c r="O3591" s="736"/>
      <c r="P3591" s="736"/>
      <c r="Q3591" s="736"/>
      <c r="R3591" s="736"/>
      <c r="S3591" s="736"/>
      <c r="T3591" s="736"/>
      <c r="U3591" s="736"/>
      <c r="BA3591" s="722"/>
      <c r="BB3591" s="722"/>
      <c r="BC3591" s="722"/>
      <c r="BD3591" s="722"/>
      <c r="BE3591" s="722"/>
      <c r="BF3591" s="722"/>
      <c r="BG3591" s="722"/>
      <c r="BH3591" s="722"/>
      <c r="BI3591" s="722"/>
      <c r="BJ3591" s="722"/>
      <c r="BK3591" s="722"/>
      <c r="BL3591" s="722"/>
      <c r="BM3591" s="722"/>
      <c r="BN3591" s="722"/>
      <c r="BO3591" s="722"/>
      <c r="BP3591" s="722"/>
      <c r="BQ3591" s="722"/>
      <c r="BR3591" s="722"/>
      <c r="BS3591" s="722"/>
      <c r="BT3591" s="722"/>
      <c r="BU3591" s="722"/>
      <c r="BV3591" s="722"/>
      <c r="BW3591" s="722"/>
      <c r="BX3591" s="722"/>
      <c r="BY3591" s="722"/>
      <c r="BZ3591" s="722"/>
      <c r="CA3591" s="722"/>
      <c r="CB3591" s="722"/>
      <c r="CC3591" s="722"/>
      <c r="CD3591" s="722"/>
      <c r="CE3591" s="722"/>
      <c r="CF3591" s="722"/>
      <c r="CG3591" s="722"/>
      <c r="CH3591" s="722"/>
      <c r="CI3591" s="722"/>
      <c r="CJ3591" s="722"/>
      <c r="CK3591" s="722"/>
      <c r="CL3591" s="722"/>
      <c r="CM3591" s="722"/>
      <c r="CN3591" s="722"/>
      <c r="CO3591" s="722"/>
      <c r="CP3591" s="722"/>
      <c r="CQ3591" s="722"/>
      <c r="CR3591" s="722"/>
      <c r="CS3591" s="722"/>
    </row>
    <row r="3592" spans="1:97" s="1376" customFormat="1">
      <c r="A3592" s="722"/>
      <c r="B3592" s="722"/>
      <c r="C3592" s="722"/>
      <c r="D3592" s="722"/>
      <c r="E3592" s="722"/>
      <c r="F3592" s="757"/>
      <c r="G3592" s="757"/>
      <c r="H3592" s="757"/>
      <c r="I3592" s="757"/>
      <c r="J3592" s="757"/>
      <c r="K3592" s="758"/>
      <c r="L3592" s="758"/>
      <c r="M3592" s="722"/>
      <c r="N3592" s="736"/>
      <c r="O3592" s="736"/>
      <c r="P3592" s="736"/>
      <c r="Q3592" s="736"/>
      <c r="R3592" s="736"/>
      <c r="S3592" s="736"/>
      <c r="T3592" s="736"/>
      <c r="U3592" s="736"/>
      <c r="BA3592" s="722"/>
      <c r="BB3592" s="722"/>
      <c r="BC3592" s="722"/>
      <c r="BD3592" s="722"/>
      <c r="BE3592" s="722"/>
      <c r="BF3592" s="722"/>
      <c r="BG3592" s="722"/>
      <c r="BH3592" s="722"/>
      <c r="BI3592" s="722"/>
      <c r="BJ3592" s="722"/>
      <c r="BK3592" s="722"/>
      <c r="BL3592" s="722"/>
      <c r="BM3592" s="722"/>
      <c r="BN3592" s="722"/>
      <c r="BO3592" s="722"/>
      <c r="BP3592" s="722"/>
      <c r="BQ3592" s="722"/>
      <c r="BR3592" s="722"/>
      <c r="BS3592" s="722"/>
      <c r="BT3592" s="722"/>
      <c r="BU3592" s="722"/>
      <c r="BV3592" s="722"/>
      <c r="BW3592" s="722"/>
      <c r="BX3592" s="722"/>
      <c r="BY3592" s="722"/>
      <c r="BZ3592" s="722"/>
      <c r="CA3592" s="722"/>
      <c r="CB3592" s="722"/>
      <c r="CC3592" s="722"/>
      <c r="CD3592" s="722"/>
      <c r="CE3592" s="722"/>
      <c r="CF3592" s="722"/>
      <c r="CG3592" s="722"/>
      <c r="CH3592" s="722"/>
      <c r="CI3592" s="722"/>
      <c r="CJ3592" s="722"/>
      <c r="CK3592" s="722"/>
      <c r="CL3592" s="722"/>
      <c r="CM3592" s="722"/>
      <c r="CN3592" s="722"/>
      <c r="CO3592" s="722"/>
      <c r="CP3592" s="722"/>
      <c r="CQ3592" s="722"/>
      <c r="CR3592" s="722"/>
      <c r="CS3592" s="722"/>
    </row>
    <row r="3593" spans="1:97" s="1376" customFormat="1">
      <c r="A3593" s="722"/>
      <c r="B3593" s="722"/>
      <c r="C3593" s="722"/>
      <c r="D3593" s="722"/>
      <c r="E3593" s="722"/>
      <c r="F3593" s="757"/>
      <c r="G3593" s="757"/>
      <c r="H3593" s="757"/>
      <c r="I3593" s="757"/>
      <c r="J3593" s="757"/>
      <c r="K3593" s="758"/>
      <c r="L3593" s="758"/>
      <c r="M3593" s="722"/>
      <c r="N3593" s="736"/>
      <c r="O3593" s="736"/>
      <c r="P3593" s="736"/>
      <c r="Q3593" s="736"/>
      <c r="R3593" s="736"/>
      <c r="S3593" s="736"/>
      <c r="T3593" s="736"/>
      <c r="U3593" s="736"/>
      <c r="BA3593" s="722"/>
      <c r="BB3593" s="722"/>
      <c r="BC3593" s="722"/>
      <c r="BD3593" s="722"/>
      <c r="BE3593" s="722"/>
      <c r="BF3593" s="722"/>
      <c r="BG3593" s="722"/>
      <c r="BH3593" s="722"/>
      <c r="BI3593" s="722"/>
      <c r="BJ3593" s="722"/>
      <c r="BK3593" s="722"/>
      <c r="BL3593" s="722"/>
      <c r="BM3593" s="722"/>
      <c r="BN3593" s="722"/>
      <c r="BO3593" s="722"/>
      <c r="BP3593" s="722"/>
      <c r="BQ3593" s="722"/>
      <c r="BR3593" s="722"/>
      <c r="BS3593" s="722"/>
      <c r="BT3593" s="722"/>
      <c r="BU3593" s="722"/>
      <c r="BV3593" s="722"/>
      <c r="BW3593" s="722"/>
      <c r="BX3593" s="722"/>
      <c r="BY3593" s="722"/>
      <c r="BZ3593" s="722"/>
      <c r="CA3593" s="722"/>
      <c r="CB3593" s="722"/>
      <c r="CC3593" s="722"/>
      <c r="CD3593" s="722"/>
      <c r="CE3593" s="722"/>
      <c r="CF3593" s="722"/>
      <c r="CG3593" s="722"/>
      <c r="CH3593" s="722"/>
      <c r="CI3593" s="722"/>
      <c r="CJ3593" s="722"/>
      <c r="CK3593" s="722"/>
      <c r="CL3593" s="722"/>
      <c r="CM3593" s="722"/>
      <c r="CN3593" s="722"/>
      <c r="CO3593" s="722"/>
      <c r="CP3593" s="722"/>
      <c r="CQ3593" s="722"/>
      <c r="CR3593" s="722"/>
      <c r="CS3593" s="722"/>
    </row>
    <row r="3594" spans="1:97" s="1376" customFormat="1">
      <c r="A3594" s="722"/>
      <c r="B3594" s="722"/>
      <c r="C3594" s="722"/>
      <c r="D3594" s="722"/>
      <c r="E3594" s="722"/>
      <c r="F3594" s="757"/>
      <c r="G3594" s="757"/>
      <c r="H3594" s="757"/>
      <c r="I3594" s="757"/>
      <c r="J3594" s="757"/>
      <c r="K3594" s="758"/>
      <c r="L3594" s="758"/>
      <c r="M3594" s="722"/>
      <c r="N3594" s="736"/>
      <c r="O3594" s="736"/>
      <c r="P3594" s="736"/>
      <c r="Q3594" s="736"/>
      <c r="R3594" s="736"/>
      <c r="S3594" s="736"/>
      <c r="T3594" s="736"/>
      <c r="U3594" s="736"/>
      <c r="BA3594" s="722"/>
      <c r="BB3594" s="722"/>
      <c r="BC3594" s="722"/>
      <c r="BD3594" s="722"/>
      <c r="BE3594" s="722"/>
      <c r="BF3594" s="722"/>
      <c r="BG3594" s="722"/>
      <c r="BH3594" s="722"/>
      <c r="BI3594" s="722"/>
      <c r="BJ3594" s="722"/>
      <c r="BK3594" s="722"/>
      <c r="BL3594" s="722"/>
      <c r="BM3594" s="722"/>
      <c r="BN3594" s="722"/>
      <c r="BO3594" s="722"/>
      <c r="BP3594" s="722"/>
      <c r="BQ3594" s="722"/>
      <c r="BR3594" s="722"/>
      <c r="BS3594" s="722"/>
      <c r="BT3594" s="722"/>
      <c r="BU3594" s="722"/>
      <c r="BV3594" s="722"/>
      <c r="BW3594" s="722"/>
      <c r="BX3594" s="722"/>
      <c r="BY3594" s="722"/>
      <c r="BZ3594" s="722"/>
      <c r="CA3594" s="722"/>
      <c r="CB3594" s="722"/>
      <c r="CC3594" s="722"/>
      <c r="CD3594" s="722"/>
      <c r="CE3594" s="722"/>
      <c r="CF3594" s="722"/>
      <c r="CG3594" s="722"/>
      <c r="CH3594" s="722"/>
      <c r="CI3594" s="722"/>
      <c r="CJ3594" s="722"/>
      <c r="CK3594" s="722"/>
      <c r="CL3594" s="722"/>
      <c r="CM3594" s="722"/>
      <c r="CN3594" s="722"/>
      <c r="CO3594" s="722"/>
      <c r="CP3594" s="722"/>
      <c r="CQ3594" s="722"/>
      <c r="CR3594" s="722"/>
      <c r="CS3594" s="722"/>
    </row>
    <row r="3595" spans="1:97" s="1376" customFormat="1">
      <c r="A3595" s="722"/>
      <c r="B3595" s="722"/>
      <c r="C3595" s="722"/>
      <c r="D3595" s="722"/>
      <c r="E3595" s="722"/>
      <c r="F3595" s="757"/>
      <c r="G3595" s="757"/>
      <c r="H3595" s="757"/>
      <c r="I3595" s="757"/>
      <c r="J3595" s="757"/>
      <c r="K3595" s="758"/>
      <c r="L3595" s="758"/>
      <c r="M3595" s="722"/>
      <c r="N3595" s="736"/>
      <c r="O3595" s="736"/>
      <c r="P3595" s="736"/>
      <c r="Q3595" s="736"/>
      <c r="R3595" s="736"/>
      <c r="S3595" s="736"/>
      <c r="T3595" s="736"/>
      <c r="U3595" s="736"/>
      <c r="BA3595" s="722"/>
      <c r="BB3595" s="722"/>
      <c r="BC3595" s="722"/>
      <c r="BD3595" s="722"/>
      <c r="BE3595" s="722"/>
      <c r="BF3595" s="722"/>
      <c r="BG3595" s="722"/>
      <c r="BH3595" s="722"/>
      <c r="BI3595" s="722"/>
      <c r="BJ3595" s="722"/>
      <c r="BK3595" s="722"/>
      <c r="BL3595" s="722"/>
      <c r="BM3595" s="722"/>
      <c r="BN3595" s="722"/>
      <c r="BO3595" s="722"/>
      <c r="BP3595" s="722"/>
      <c r="BQ3595" s="722"/>
      <c r="BR3595" s="722"/>
      <c r="BS3595" s="722"/>
      <c r="BT3595" s="722"/>
      <c r="BU3595" s="722"/>
      <c r="BV3595" s="722"/>
      <c r="BW3595" s="722"/>
      <c r="BX3595" s="722"/>
      <c r="BY3595" s="722"/>
      <c r="BZ3595" s="722"/>
      <c r="CA3595" s="722"/>
      <c r="CB3595" s="722"/>
      <c r="CC3595" s="722"/>
      <c r="CD3595" s="722"/>
      <c r="CE3595" s="722"/>
      <c r="CF3595" s="722"/>
      <c r="CG3595" s="722"/>
      <c r="CH3595" s="722"/>
      <c r="CI3595" s="722"/>
      <c r="CJ3595" s="722"/>
      <c r="CK3595" s="722"/>
      <c r="CL3595" s="722"/>
      <c r="CM3595" s="722"/>
      <c r="CN3595" s="722"/>
      <c r="CO3595" s="722"/>
      <c r="CP3595" s="722"/>
      <c r="CQ3595" s="722"/>
      <c r="CR3595" s="722"/>
      <c r="CS3595" s="722"/>
    </row>
    <row r="3596" spans="1:97" s="1376" customFormat="1">
      <c r="A3596" s="722"/>
      <c r="B3596" s="722"/>
      <c r="C3596" s="722"/>
      <c r="D3596" s="722"/>
      <c r="E3596" s="722"/>
      <c r="F3596" s="757"/>
      <c r="G3596" s="757"/>
      <c r="H3596" s="757"/>
      <c r="I3596" s="757"/>
      <c r="J3596" s="757"/>
      <c r="K3596" s="758"/>
      <c r="L3596" s="758"/>
      <c r="M3596" s="722"/>
      <c r="N3596" s="736"/>
      <c r="O3596" s="736"/>
      <c r="P3596" s="736"/>
      <c r="Q3596" s="736"/>
      <c r="R3596" s="736"/>
      <c r="S3596" s="736"/>
      <c r="T3596" s="736"/>
      <c r="U3596" s="736"/>
      <c r="BA3596" s="722"/>
      <c r="BB3596" s="722"/>
      <c r="BC3596" s="722"/>
      <c r="BD3596" s="722"/>
      <c r="BE3596" s="722"/>
      <c r="BF3596" s="722"/>
      <c r="BG3596" s="722"/>
      <c r="BH3596" s="722"/>
      <c r="BI3596" s="722"/>
      <c r="BJ3596" s="722"/>
      <c r="BK3596" s="722"/>
      <c r="BL3596" s="722"/>
      <c r="BM3596" s="722"/>
      <c r="BN3596" s="722"/>
      <c r="BO3596" s="722"/>
      <c r="BP3596" s="722"/>
      <c r="BQ3596" s="722"/>
      <c r="BR3596" s="722"/>
      <c r="BS3596" s="722"/>
      <c r="BT3596" s="722"/>
      <c r="BU3596" s="722"/>
      <c r="BV3596" s="722"/>
      <c r="BW3596" s="722"/>
      <c r="BX3596" s="722"/>
      <c r="BY3596" s="722"/>
      <c r="BZ3596" s="722"/>
      <c r="CA3596" s="722"/>
      <c r="CB3596" s="722"/>
      <c r="CC3596" s="722"/>
      <c r="CD3596" s="722"/>
      <c r="CE3596" s="722"/>
      <c r="CF3596" s="722"/>
      <c r="CG3596" s="722"/>
      <c r="CH3596" s="722"/>
      <c r="CI3596" s="722"/>
      <c r="CJ3596" s="722"/>
      <c r="CK3596" s="722"/>
      <c r="CL3596" s="722"/>
      <c r="CM3596" s="722"/>
      <c r="CN3596" s="722"/>
      <c r="CO3596" s="722"/>
      <c r="CP3596" s="722"/>
      <c r="CQ3596" s="722"/>
      <c r="CR3596" s="722"/>
      <c r="CS3596" s="722"/>
    </row>
    <row r="3597" spans="1:97" s="1376" customFormat="1">
      <c r="A3597" s="722"/>
      <c r="B3597" s="722"/>
      <c r="C3597" s="722"/>
      <c r="D3597" s="722"/>
      <c r="E3597" s="722"/>
      <c r="F3597" s="757"/>
      <c r="G3597" s="757"/>
      <c r="H3597" s="757"/>
      <c r="I3597" s="757"/>
      <c r="J3597" s="757"/>
      <c r="K3597" s="758"/>
      <c r="L3597" s="758"/>
      <c r="M3597" s="722"/>
      <c r="N3597" s="736"/>
      <c r="O3597" s="736"/>
      <c r="P3597" s="736"/>
      <c r="Q3597" s="736"/>
      <c r="R3597" s="736"/>
      <c r="S3597" s="736"/>
      <c r="T3597" s="736"/>
      <c r="U3597" s="736"/>
      <c r="BA3597" s="722"/>
      <c r="BB3597" s="722"/>
      <c r="BC3597" s="722"/>
      <c r="BD3597" s="722"/>
      <c r="BE3597" s="722"/>
      <c r="BF3597" s="722"/>
      <c r="BG3597" s="722"/>
      <c r="BH3597" s="722"/>
      <c r="BI3597" s="722"/>
      <c r="BJ3597" s="722"/>
      <c r="BK3597" s="722"/>
      <c r="BL3597" s="722"/>
      <c r="BM3597" s="722"/>
      <c r="BN3597" s="722"/>
      <c r="BO3597" s="722"/>
      <c r="BP3597" s="722"/>
      <c r="BQ3597" s="722"/>
      <c r="BR3597" s="722"/>
      <c r="BS3597" s="722"/>
      <c r="BT3597" s="722"/>
      <c r="BU3597" s="722"/>
      <c r="BV3597" s="722"/>
      <c r="BW3597" s="722"/>
      <c r="BX3597" s="722"/>
      <c r="BY3597" s="722"/>
      <c r="BZ3597" s="722"/>
      <c r="CA3597" s="722"/>
      <c r="CB3597" s="722"/>
      <c r="CC3597" s="722"/>
      <c r="CD3597" s="722"/>
      <c r="CE3597" s="722"/>
      <c r="CF3597" s="722"/>
      <c r="CG3597" s="722"/>
      <c r="CH3597" s="722"/>
      <c r="CI3597" s="722"/>
      <c r="CJ3597" s="722"/>
      <c r="CK3597" s="722"/>
      <c r="CL3597" s="722"/>
      <c r="CM3597" s="722"/>
      <c r="CN3597" s="722"/>
      <c r="CO3597" s="722"/>
      <c r="CP3597" s="722"/>
      <c r="CQ3597" s="722"/>
      <c r="CR3597" s="722"/>
      <c r="CS3597" s="722"/>
    </row>
    <row r="3598" spans="1:97" s="1376" customFormat="1">
      <c r="A3598" s="722"/>
      <c r="B3598" s="722"/>
      <c r="C3598" s="722"/>
      <c r="D3598" s="722"/>
      <c r="E3598" s="722"/>
      <c r="F3598" s="757"/>
      <c r="G3598" s="757"/>
      <c r="H3598" s="757"/>
      <c r="I3598" s="757"/>
      <c r="J3598" s="757"/>
      <c r="K3598" s="758"/>
      <c r="L3598" s="758"/>
      <c r="M3598" s="722"/>
      <c r="N3598" s="736"/>
      <c r="O3598" s="736"/>
      <c r="P3598" s="736"/>
      <c r="Q3598" s="736"/>
      <c r="R3598" s="736"/>
      <c r="S3598" s="736"/>
      <c r="T3598" s="736"/>
      <c r="U3598" s="736"/>
      <c r="BA3598" s="722"/>
      <c r="BB3598" s="722"/>
      <c r="BC3598" s="722"/>
      <c r="BD3598" s="722"/>
      <c r="BE3598" s="722"/>
      <c r="BF3598" s="722"/>
      <c r="BG3598" s="722"/>
      <c r="BH3598" s="722"/>
      <c r="BI3598" s="722"/>
      <c r="BJ3598" s="722"/>
      <c r="BK3598" s="722"/>
      <c r="BL3598" s="722"/>
      <c r="BM3598" s="722"/>
      <c r="BN3598" s="722"/>
      <c r="BO3598" s="722"/>
      <c r="BP3598" s="722"/>
      <c r="BQ3598" s="722"/>
      <c r="BR3598" s="722"/>
      <c r="BS3598" s="722"/>
      <c r="BT3598" s="722"/>
      <c r="BU3598" s="722"/>
      <c r="BV3598" s="722"/>
      <c r="BW3598" s="722"/>
      <c r="BX3598" s="722"/>
      <c r="BY3598" s="722"/>
      <c r="BZ3598" s="722"/>
      <c r="CA3598" s="722"/>
      <c r="CB3598" s="722"/>
      <c r="CC3598" s="722"/>
      <c r="CD3598" s="722"/>
      <c r="CE3598" s="722"/>
      <c r="CF3598" s="722"/>
      <c r="CG3598" s="722"/>
      <c r="CH3598" s="722"/>
      <c r="CI3598" s="722"/>
      <c r="CJ3598" s="722"/>
      <c r="CK3598" s="722"/>
      <c r="CL3598" s="722"/>
      <c r="CM3598" s="722"/>
      <c r="CN3598" s="722"/>
      <c r="CO3598" s="722"/>
      <c r="CP3598" s="722"/>
      <c r="CQ3598" s="722"/>
      <c r="CR3598" s="722"/>
      <c r="CS3598" s="722"/>
    </row>
    <row r="3599" spans="1:97" s="1376" customFormat="1">
      <c r="A3599" s="722"/>
      <c r="B3599" s="722"/>
      <c r="C3599" s="722"/>
      <c r="D3599" s="722"/>
      <c r="E3599" s="722"/>
      <c r="F3599" s="757"/>
      <c r="G3599" s="757"/>
      <c r="H3599" s="757"/>
      <c r="I3599" s="757"/>
      <c r="J3599" s="757"/>
      <c r="K3599" s="758"/>
      <c r="L3599" s="758"/>
      <c r="M3599" s="722"/>
      <c r="N3599" s="736"/>
      <c r="O3599" s="736"/>
      <c r="P3599" s="736"/>
      <c r="Q3599" s="736"/>
      <c r="R3599" s="736"/>
      <c r="S3599" s="736"/>
      <c r="T3599" s="736"/>
      <c r="U3599" s="736"/>
      <c r="BA3599" s="722"/>
      <c r="BB3599" s="722"/>
      <c r="BC3599" s="722"/>
      <c r="BD3599" s="722"/>
      <c r="BE3599" s="722"/>
      <c r="BF3599" s="722"/>
      <c r="BG3599" s="722"/>
      <c r="BH3599" s="722"/>
      <c r="BI3599" s="722"/>
      <c r="BJ3599" s="722"/>
      <c r="BK3599" s="722"/>
      <c r="BL3599" s="722"/>
      <c r="BM3599" s="722"/>
      <c r="BN3599" s="722"/>
      <c r="BO3599" s="722"/>
      <c r="BP3599" s="722"/>
      <c r="BQ3599" s="722"/>
      <c r="BR3599" s="722"/>
      <c r="BS3599" s="722"/>
      <c r="BT3599" s="722"/>
      <c r="BU3599" s="722"/>
      <c r="BV3599" s="722"/>
      <c r="BW3599" s="722"/>
      <c r="BX3599" s="722"/>
      <c r="BY3599" s="722"/>
      <c r="BZ3599" s="722"/>
      <c r="CA3599" s="722"/>
      <c r="CB3599" s="722"/>
      <c r="CC3599" s="722"/>
      <c r="CD3599" s="722"/>
      <c r="CE3599" s="722"/>
      <c r="CF3599" s="722"/>
      <c r="CG3599" s="722"/>
      <c r="CH3599" s="722"/>
      <c r="CI3599" s="722"/>
      <c r="CJ3599" s="722"/>
      <c r="CK3599" s="722"/>
      <c r="CL3599" s="722"/>
      <c r="CM3599" s="722"/>
      <c r="CN3599" s="722"/>
      <c r="CO3599" s="722"/>
      <c r="CP3599" s="722"/>
      <c r="CQ3599" s="722"/>
      <c r="CR3599" s="722"/>
      <c r="CS3599" s="722"/>
    </row>
    <row r="3600" spans="1:97" s="1376" customFormat="1">
      <c r="A3600" s="722"/>
      <c r="B3600" s="722"/>
      <c r="C3600" s="722"/>
      <c r="D3600" s="722"/>
      <c r="E3600" s="722"/>
      <c r="F3600" s="757"/>
      <c r="G3600" s="757"/>
      <c r="H3600" s="757"/>
      <c r="I3600" s="757"/>
      <c r="J3600" s="757"/>
      <c r="K3600" s="758"/>
      <c r="L3600" s="758"/>
      <c r="M3600" s="722"/>
      <c r="N3600" s="736"/>
      <c r="O3600" s="736"/>
      <c r="P3600" s="736"/>
      <c r="Q3600" s="736"/>
      <c r="R3600" s="736"/>
      <c r="S3600" s="736"/>
      <c r="T3600" s="736"/>
      <c r="U3600" s="736"/>
      <c r="BA3600" s="722"/>
      <c r="BB3600" s="722"/>
      <c r="BC3600" s="722"/>
      <c r="BD3600" s="722"/>
      <c r="BE3600" s="722"/>
      <c r="BF3600" s="722"/>
      <c r="BG3600" s="722"/>
      <c r="BH3600" s="722"/>
      <c r="BI3600" s="722"/>
      <c r="BJ3600" s="722"/>
      <c r="BK3600" s="722"/>
      <c r="BL3600" s="722"/>
      <c r="BM3600" s="722"/>
      <c r="BN3600" s="722"/>
      <c r="BO3600" s="722"/>
      <c r="BP3600" s="722"/>
      <c r="BQ3600" s="722"/>
      <c r="BR3600" s="722"/>
      <c r="BS3600" s="722"/>
      <c r="BT3600" s="722"/>
      <c r="BU3600" s="722"/>
      <c r="BV3600" s="722"/>
      <c r="BW3600" s="722"/>
      <c r="BX3600" s="722"/>
      <c r="BY3600" s="722"/>
      <c r="BZ3600" s="722"/>
      <c r="CA3600" s="722"/>
      <c r="CB3600" s="722"/>
      <c r="CC3600" s="722"/>
      <c r="CD3600" s="722"/>
      <c r="CE3600" s="722"/>
      <c r="CF3600" s="722"/>
      <c r="CG3600" s="722"/>
      <c r="CH3600" s="722"/>
      <c r="CI3600" s="722"/>
      <c r="CJ3600" s="722"/>
      <c r="CK3600" s="722"/>
      <c r="CL3600" s="722"/>
      <c r="CM3600" s="722"/>
      <c r="CN3600" s="722"/>
      <c r="CO3600" s="722"/>
      <c r="CP3600" s="722"/>
      <c r="CQ3600" s="722"/>
      <c r="CR3600" s="722"/>
      <c r="CS3600" s="722"/>
    </row>
    <row r="3601" spans="1:97" s="1376" customFormat="1">
      <c r="A3601" s="722"/>
      <c r="B3601" s="722"/>
      <c r="C3601" s="722"/>
      <c r="D3601" s="722"/>
      <c r="E3601" s="722"/>
      <c r="F3601" s="757"/>
      <c r="G3601" s="757"/>
      <c r="H3601" s="757"/>
      <c r="I3601" s="757"/>
      <c r="J3601" s="757"/>
      <c r="K3601" s="758"/>
      <c r="L3601" s="758"/>
      <c r="M3601" s="722"/>
      <c r="N3601" s="736"/>
      <c r="O3601" s="736"/>
      <c r="P3601" s="736"/>
      <c r="Q3601" s="736"/>
      <c r="R3601" s="736"/>
      <c r="S3601" s="736"/>
      <c r="T3601" s="736"/>
      <c r="U3601" s="736"/>
      <c r="BA3601" s="722"/>
      <c r="BB3601" s="722"/>
      <c r="BC3601" s="722"/>
      <c r="BD3601" s="722"/>
      <c r="BE3601" s="722"/>
      <c r="BF3601" s="722"/>
      <c r="BG3601" s="722"/>
      <c r="BH3601" s="722"/>
      <c r="BI3601" s="722"/>
      <c r="BJ3601" s="722"/>
      <c r="BK3601" s="722"/>
      <c r="BL3601" s="722"/>
      <c r="BM3601" s="722"/>
      <c r="BN3601" s="722"/>
      <c r="BO3601" s="722"/>
      <c r="BP3601" s="722"/>
      <c r="BQ3601" s="722"/>
      <c r="BR3601" s="722"/>
      <c r="BS3601" s="722"/>
      <c r="BT3601" s="722"/>
      <c r="BU3601" s="722"/>
      <c r="BV3601" s="722"/>
      <c r="BW3601" s="722"/>
      <c r="BX3601" s="722"/>
      <c r="BY3601" s="722"/>
      <c r="BZ3601" s="722"/>
      <c r="CA3601" s="722"/>
      <c r="CB3601" s="722"/>
      <c r="CC3601" s="722"/>
      <c r="CD3601" s="722"/>
      <c r="CE3601" s="722"/>
      <c r="CF3601" s="722"/>
      <c r="CG3601" s="722"/>
      <c r="CH3601" s="722"/>
      <c r="CI3601" s="722"/>
      <c r="CJ3601" s="722"/>
      <c r="CK3601" s="722"/>
      <c r="CL3601" s="722"/>
      <c r="CM3601" s="722"/>
      <c r="CN3601" s="722"/>
      <c r="CO3601" s="722"/>
      <c r="CP3601" s="722"/>
      <c r="CQ3601" s="722"/>
      <c r="CR3601" s="722"/>
      <c r="CS3601" s="722"/>
    </row>
    <row r="3602" spans="1:97" s="1376" customFormat="1">
      <c r="A3602" s="722"/>
      <c r="B3602" s="722"/>
      <c r="C3602" s="722"/>
      <c r="D3602" s="722"/>
      <c r="E3602" s="722"/>
      <c r="F3602" s="757"/>
      <c r="G3602" s="757"/>
      <c r="H3602" s="757"/>
      <c r="I3602" s="757"/>
      <c r="J3602" s="757"/>
      <c r="K3602" s="758"/>
      <c r="L3602" s="758"/>
      <c r="M3602" s="722"/>
      <c r="N3602" s="736"/>
      <c r="O3602" s="736"/>
      <c r="P3602" s="736"/>
      <c r="Q3602" s="736"/>
      <c r="R3602" s="736"/>
      <c r="S3602" s="736"/>
      <c r="T3602" s="736"/>
      <c r="U3602" s="736"/>
      <c r="BA3602" s="722"/>
      <c r="BB3602" s="722"/>
      <c r="BC3602" s="722"/>
      <c r="BD3602" s="722"/>
      <c r="BE3602" s="722"/>
      <c r="BF3602" s="722"/>
      <c r="BG3602" s="722"/>
      <c r="BH3602" s="722"/>
      <c r="BI3602" s="722"/>
      <c r="BJ3602" s="722"/>
      <c r="BK3602" s="722"/>
      <c r="BL3602" s="722"/>
      <c r="BM3602" s="722"/>
      <c r="BN3602" s="722"/>
      <c r="BO3602" s="722"/>
      <c r="BP3602" s="722"/>
      <c r="BQ3602" s="722"/>
      <c r="BR3602" s="722"/>
      <c r="BS3602" s="722"/>
      <c r="BT3602" s="722"/>
      <c r="BU3602" s="722"/>
      <c r="BV3602" s="722"/>
      <c r="BW3602" s="722"/>
      <c r="BX3602" s="722"/>
      <c r="BY3602" s="722"/>
      <c r="BZ3602" s="722"/>
      <c r="CA3602" s="722"/>
      <c r="CB3602" s="722"/>
      <c r="CC3602" s="722"/>
      <c r="CD3602" s="722"/>
      <c r="CE3602" s="722"/>
      <c r="CF3602" s="722"/>
      <c r="CG3602" s="722"/>
      <c r="CH3602" s="722"/>
      <c r="CI3602" s="722"/>
      <c r="CJ3602" s="722"/>
      <c r="CK3602" s="722"/>
      <c r="CL3602" s="722"/>
      <c r="CM3602" s="722"/>
      <c r="CN3602" s="722"/>
      <c r="CO3602" s="722"/>
      <c r="CP3602" s="722"/>
      <c r="CQ3602" s="722"/>
      <c r="CR3602" s="722"/>
      <c r="CS3602" s="722"/>
    </row>
    <row r="3603" spans="1:97" s="1376" customFormat="1">
      <c r="A3603" s="722"/>
      <c r="B3603" s="722"/>
      <c r="C3603" s="722"/>
      <c r="D3603" s="722"/>
      <c r="E3603" s="722"/>
      <c r="F3603" s="757"/>
      <c r="G3603" s="757"/>
      <c r="H3603" s="757"/>
      <c r="I3603" s="757"/>
      <c r="J3603" s="757"/>
      <c r="K3603" s="758"/>
      <c r="L3603" s="758"/>
      <c r="M3603" s="722"/>
      <c r="N3603" s="736"/>
      <c r="O3603" s="736"/>
      <c r="P3603" s="736"/>
      <c r="Q3603" s="736"/>
      <c r="R3603" s="736"/>
      <c r="S3603" s="736"/>
      <c r="T3603" s="736"/>
      <c r="U3603" s="736"/>
      <c r="BA3603" s="722"/>
      <c r="BB3603" s="722"/>
      <c r="BC3603" s="722"/>
      <c r="BD3603" s="722"/>
      <c r="BE3603" s="722"/>
      <c r="BF3603" s="722"/>
      <c r="BG3603" s="722"/>
      <c r="BH3603" s="722"/>
      <c r="BI3603" s="722"/>
      <c r="BJ3603" s="722"/>
      <c r="BK3603" s="722"/>
      <c r="BL3603" s="722"/>
      <c r="BM3603" s="722"/>
      <c r="BN3603" s="722"/>
      <c r="BO3603" s="722"/>
      <c r="BP3603" s="722"/>
      <c r="BQ3603" s="722"/>
      <c r="BR3603" s="722"/>
      <c r="BS3603" s="722"/>
      <c r="BT3603" s="722"/>
      <c r="BU3603" s="722"/>
      <c r="BV3603" s="722"/>
      <c r="BW3603" s="722"/>
      <c r="BX3603" s="722"/>
      <c r="BY3603" s="722"/>
      <c r="BZ3603" s="722"/>
      <c r="CA3603" s="722"/>
      <c r="CB3603" s="722"/>
      <c r="CC3603" s="722"/>
      <c r="CD3603" s="722"/>
      <c r="CE3603" s="722"/>
      <c r="CF3603" s="722"/>
      <c r="CG3603" s="722"/>
      <c r="CH3603" s="722"/>
      <c r="CI3603" s="722"/>
      <c r="CJ3603" s="722"/>
      <c r="CK3603" s="722"/>
      <c r="CL3603" s="722"/>
      <c r="CM3603" s="722"/>
      <c r="CN3603" s="722"/>
      <c r="CO3603" s="722"/>
      <c r="CP3603" s="722"/>
      <c r="CQ3603" s="722"/>
      <c r="CR3603" s="722"/>
      <c r="CS3603" s="722"/>
    </row>
    <row r="3604" spans="1:97" s="1376" customFormat="1">
      <c r="A3604" s="722"/>
      <c r="B3604" s="722"/>
      <c r="C3604" s="722"/>
      <c r="D3604" s="722"/>
      <c r="E3604" s="722"/>
      <c r="F3604" s="757"/>
      <c r="G3604" s="757"/>
      <c r="H3604" s="757"/>
      <c r="I3604" s="757"/>
      <c r="J3604" s="757"/>
      <c r="K3604" s="758"/>
      <c r="L3604" s="758"/>
      <c r="M3604" s="722"/>
      <c r="N3604" s="736"/>
      <c r="O3604" s="736"/>
      <c r="P3604" s="736"/>
      <c r="Q3604" s="736"/>
      <c r="R3604" s="736"/>
      <c r="S3604" s="736"/>
      <c r="T3604" s="736"/>
      <c r="U3604" s="736"/>
      <c r="BA3604" s="722"/>
      <c r="BB3604" s="722"/>
      <c r="BC3604" s="722"/>
      <c r="BD3604" s="722"/>
      <c r="BE3604" s="722"/>
      <c r="BF3604" s="722"/>
      <c r="BG3604" s="722"/>
      <c r="BH3604" s="722"/>
      <c r="BI3604" s="722"/>
      <c r="BJ3604" s="722"/>
      <c r="BK3604" s="722"/>
      <c r="BL3604" s="722"/>
      <c r="BM3604" s="722"/>
      <c r="BN3604" s="722"/>
      <c r="BO3604" s="722"/>
      <c r="BP3604" s="722"/>
      <c r="BQ3604" s="722"/>
      <c r="BR3604" s="722"/>
      <c r="BS3604" s="722"/>
      <c r="BT3604" s="722"/>
      <c r="BU3604" s="722"/>
      <c r="BV3604" s="722"/>
      <c r="BW3604" s="722"/>
      <c r="BX3604" s="722"/>
      <c r="BY3604" s="722"/>
      <c r="BZ3604" s="722"/>
      <c r="CA3604" s="722"/>
      <c r="CB3604" s="722"/>
      <c r="CC3604" s="722"/>
      <c r="CD3604" s="722"/>
      <c r="CE3604" s="722"/>
      <c r="CF3604" s="722"/>
      <c r="CG3604" s="722"/>
      <c r="CH3604" s="722"/>
      <c r="CI3604" s="722"/>
      <c r="CJ3604" s="722"/>
      <c r="CK3604" s="722"/>
      <c r="CL3604" s="722"/>
      <c r="CM3604" s="722"/>
      <c r="CN3604" s="722"/>
      <c r="CO3604" s="722"/>
      <c r="CP3604" s="722"/>
      <c r="CQ3604" s="722"/>
      <c r="CR3604" s="722"/>
      <c r="CS3604" s="722"/>
    </row>
    <row r="3605" spans="1:97" s="1376" customFormat="1">
      <c r="A3605" s="722"/>
      <c r="B3605" s="722"/>
      <c r="C3605" s="722"/>
      <c r="D3605" s="722"/>
      <c r="E3605" s="722"/>
      <c r="F3605" s="757"/>
      <c r="G3605" s="757"/>
      <c r="H3605" s="757"/>
      <c r="I3605" s="757"/>
      <c r="J3605" s="757"/>
      <c r="K3605" s="758"/>
      <c r="L3605" s="758"/>
      <c r="M3605" s="722"/>
      <c r="N3605" s="736"/>
      <c r="O3605" s="736"/>
      <c r="P3605" s="736"/>
      <c r="Q3605" s="736"/>
      <c r="R3605" s="736"/>
      <c r="S3605" s="736"/>
      <c r="T3605" s="736"/>
      <c r="U3605" s="736"/>
      <c r="BA3605" s="722"/>
      <c r="BB3605" s="722"/>
      <c r="BC3605" s="722"/>
      <c r="BD3605" s="722"/>
      <c r="BE3605" s="722"/>
      <c r="BF3605" s="722"/>
      <c r="BG3605" s="722"/>
      <c r="BH3605" s="722"/>
      <c r="BI3605" s="722"/>
      <c r="BJ3605" s="722"/>
      <c r="BK3605" s="722"/>
      <c r="BL3605" s="722"/>
      <c r="BM3605" s="722"/>
      <c r="BN3605" s="722"/>
      <c r="BO3605" s="722"/>
      <c r="BP3605" s="722"/>
      <c r="BQ3605" s="722"/>
      <c r="BR3605" s="722"/>
      <c r="BS3605" s="722"/>
      <c r="BT3605" s="722"/>
      <c r="BU3605" s="722"/>
      <c r="BV3605" s="722"/>
      <c r="BW3605" s="722"/>
      <c r="BX3605" s="722"/>
      <c r="BY3605" s="722"/>
      <c r="BZ3605" s="722"/>
      <c r="CA3605" s="722"/>
      <c r="CB3605" s="722"/>
      <c r="CC3605" s="722"/>
      <c r="CD3605" s="722"/>
      <c r="CE3605" s="722"/>
      <c r="CF3605" s="722"/>
      <c r="CG3605" s="722"/>
      <c r="CH3605" s="722"/>
      <c r="CI3605" s="722"/>
      <c r="CJ3605" s="722"/>
      <c r="CK3605" s="722"/>
      <c r="CL3605" s="722"/>
      <c r="CM3605" s="722"/>
      <c r="CN3605" s="722"/>
      <c r="CO3605" s="722"/>
      <c r="CP3605" s="722"/>
      <c r="CQ3605" s="722"/>
      <c r="CR3605" s="722"/>
      <c r="CS3605" s="722"/>
    </row>
    <row r="3606" spans="1:97" s="1376" customFormat="1">
      <c r="A3606" s="722"/>
      <c r="B3606" s="722"/>
      <c r="C3606" s="722"/>
      <c r="D3606" s="722"/>
      <c r="E3606" s="722"/>
      <c r="F3606" s="757"/>
      <c r="G3606" s="757"/>
      <c r="H3606" s="757"/>
      <c r="I3606" s="757"/>
      <c r="J3606" s="757"/>
      <c r="K3606" s="758"/>
      <c r="L3606" s="758"/>
      <c r="M3606" s="722"/>
      <c r="N3606" s="736"/>
      <c r="O3606" s="736"/>
      <c r="P3606" s="736"/>
      <c r="Q3606" s="736"/>
      <c r="R3606" s="736"/>
      <c r="S3606" s="736"/>
      <c r="T3606" s="736"/>
      <c r="U3606" s="736"/>
      <c r="BA3606" s="722"/>
      <c r="BB3606" s="722"/>
      <c r="BC3606" s="722"/>
      <c r="BD3606" s="722"/>
      <c r="BE3606" s="722"/>
      <c r="BF3606" s="722"/>
      <c r="BG3606" s="722"/>
      <c r="BH3606" s="722"/>
      <c r="BI3606" s="722"/>
      <c r="BJ3606" s="722"/>
      <c r="BK3606" s="722"/>
      <c r="BL3606" s="722"/>
      <c r="BM3606" s="722"/>
      <c r="BN3606" s="722"/>
      <c r="BO3606" s="722"/>
      <c r="BP3606" s="722"/>
      <c r="BQ3606" s="722"/>
      <c r="BR3606" s="722"/>
      <c r="BS3606" s="722"/>
      <c r="BT3606" s="722"/>
      <c r="BU3606" s="722"/>
      <c r="BV3606" s="722"/>
      <c r="BW3606" s="722"/>
      <c r="BX3606" s="722"/>
      <c r="BY3606" s="722"/>
      <c r="BZ3606" s="722"/>
      <c r="CA3606" s="722"/>
      <c r="CB3606" s="722"/>
      <c r="CC3606" s="722"/>
      <c r="CD3606" s="722"/>
      <c r="CE3606" s="722"/>
      <c r="CF3606" s="722"/>
      <c r="CG3606" s="722"/>
      <c r="CH3606" s="722"/>
      <c r="CI3606" s="722"/>
      <c r="CJ3606" s="722"/>
      <c r="CK3606" s="722"/>
      <c r="CL3606" s="722"/>
      <c r="CM3606" s="722"/>
      <c r="CN3606" s="722"/>
      <c r="CO3606" s="722"/>
      <c r="CP3606" s="722"/>
      <c r="CQ3606" s="722"/>
      <c r="CR3606" s="722"/>
      <c r="CS3606" s="722"/>
    </row>
    <row r="3607" spans="1:97" s="1376" customFormat="1">
      <c r="A3607" s="722"/>
      <c r="B3607" s="722"/>
      <c r="C3607" s="722"/>
      <c r="D3607" s="722"/>
      <c r="E3607" s="722"/>
      <c r="F3607" s="757"/>
      <c r="G3607" s="757"/>
      <c r="H3607" s="757"/>
      <c r="I3607" s="757"/>
      <c r="J3607" s="757"/>
      <c r="K3607" s="758"/>
      <c r="L3607" s="758"/>
      <c r="M3607" s="722"/>
      <c r="N3607" s="736"/>
      <c r="O3607" s="736"/>
      <c r="P3607" s="736"/>
      <c r="Q3607" s="736"/>
      <c r="R3607" s="736"/>
      <c r="S3607" s="736"/>
      <c r="T3607" s="736"/>
      <c r="U3607" s="736"/>
      <c r="BA3607" s="722"/>
      <c r="BB3607" s="722"/>
      <c r="BC3607" s="722"/>
      <c r="BD3607" s="722"/>
      <c r="BE3607" s="722"/>
      <c r="BF3607" s="722"/>
      <c r="BG3607" s="722"/>
      <c r="BH3607" s="722"/>
      <c r="BI3607" s="722"/>
      <c r="BJ3607" s="722"/>
      <c r="BK3607" s="722"/>
      <c r="BL3607" s="722"/>
      <c r="BM3607" s="722"/>
      <c r="BN3607" s="722"/>
      <c r="BO3607" s="722"/>
      <c r="BP3607" s="722"/>
      <c r="BQ3607" s="722"/>
      <c r="BR3607" s="722"/>
      <c r="BS3607" s="722"/>
      <c r="BT3607" s="722"/>
      <c r="BU3607" s="722"/>
      <c r="BV3607" s="722"/>
      <c r="BW3607" s="722"/>
      <c r="BX3607" s="722"/>
      <c r="BY3607" s="722"/>
      <c r="BZ3607" s="722"/>
      <c r="CA3607" s="722"/>
      <c r="CB3607" s="722"/>
      <c r="CC3607" s="722"/>
      <c r="CD3607" s="722"/>
      <c r="CE3607" s="722"/>
      <c r="CF3607" s="722"/>
      <c r="CG3607" s="722"/>
      <c r="CH3607" s="722"/>
      <c r="CI3607" s="722"/>
      <c r="CJ3607" s="722"/>
      <c r="CK3607" s="722"/>
      <c r="CL3607" s="722"/>
      <c r="CM3607" s="722"/>
      <c r="CN3607" s="722"/>
      <c r="CO3607" s="722"/>
      <c r="CP3607" s="722"/>
      <c r="CQ3607" s="722"/>
      <c r="CR3607" s="722"/>
      <c r="CS3607" s="722"/>
    </row>
    <row r="3608" spans="1:97" s="1376" customFormat="1">
      <c r="A3608" s="722"/>
      <c r="B3608" s="722"/>
      <c r="C3608" s="722"/>
      <c r="D3608" s="722"/>
      <c r="E3608" s="722"/>
      <c r="F3608" s="757"/>
      <c r="G3608" s="757"/>
      <c r="H3608" s="757"/>
      <c r="I3608" s="757"/>
      <c r="J3608" s="757"/>
      <c r="K3608" s="758"/>
      <c r="L3608" s="758"/>
      <c r="M3608" s="722"/>
      <c r="N3608" s="736"/>
      <c r="O3608" s="736"/>
      <c r="P3608" s="736"/>
      <c r="Q3608" s="736"/>
      <c r="R3608" s="736"/>
      <c r="S3608" s="736"/>
      <c r="T3608" s="736"/>
      <c r="U3608" s="736"/>
      <c r="BA3608" s="722"/>
      <c r="BB3608" s="722"/>
      <c r="BC3608" s="722"/>
      <c r="BD3608" s="722"/>
      <c r="BE3608" s="722"/>
      <c r="BF3608" s="722"/>
      <c r="BG3608" s="722"/>
      <c r="BH3608" s="722"/>
      <c r="BI3608" s="722"/>
      <c r="BJ3608" s="722"/>
      <c r="BK3608" s="722"/>
      <c r="BL3608" s="722"/>
      <c r="BM3608" s="722"/>
      <c r="BN3608" s="722"/>
      <c r="BO3608" s="722"/>
      <c r="BP3608" s="722"/>
      <c r="BQ3608" s="722"/>
      <c r="BR3608" s="722"/>
      <c r="BS3608" s="722"/>
      <c r="BT3608" s="722"/>
      <c r="BU3608" s="722"/>
      <c r="BV3608" s="722"/>
      <c r="BW3608" s="722"/>
      <c r="BX3608" s="722"/>
      <c r="BY3608" s="722"/>
      <c r="BZ3608" s="722"/>
      <c r="CA3608" s="722"/>
      <c r="CB3608" s="722"/>
      <c r="CC3608" s="722"/>
      <c r="CD3608" s="722"/>
      <c r="CE3608" s="722"/>
      <c r="CF3608" s="722"/>
      <c r="CG3608" s="722"/>
      <c r="CH3608" s="722"/>
      <c r="CI3608" s="722"/>
      <c r="CJ3608" s="722"/>
      <c r="CK3608" s="722"/>
      <c r="CL3608" s="722"/>
      <c r="CM3608" s="722"/>
      <c r="CN3608" s="722"/>
      <c r="CO3608" s="722"/>
      <c r="CP3608" s="722"/>
      <c r="CQ3608" s="722"/>
      <c r="CR3608" s="722"/>
      <c r="CS3608" s="722"/>
    </row>
    <row r="3609" spans="1:97" s="1376" customFormat="1">
      <c r="A3609" s="722"/>
      <c r="B3609" s="722"/>
      <c r="C3609" s="722"/>
      <c r="D3609" s="722"/>
      <c r="E3609" s="722"/>
      <c r="F3609" s="757"/>
      <c r="G3609" s="757"/>
      <c r="H3609" s="757"/>
      <c r="I3609" s="757"/>
      <c r="J3609" s="757"/>
      <c r="K3609" s="758"/>
      <c r="L3609" s="758"/>
      <c r="M3609" s="722"/>
      <c r="N3609" s="736"/>
      <c r="O3609" s="736"/>
      <c r="P3609" s="736"/>
      <c r="Q3609" s="736"/>
      <c r="R3609" s="736"/>
      <c r="S3609" s="736"/>
      <c r="T3609" s="736"/>
      <c r="U3609" s="736"/>
      <c r="BA3609" s="722"/>
      <c r="BB3609" s="722"/>
      <c r="BC3609" s="722"/>
      <c r="BD3609" s="722"/>
      <c r="BE3609" s="722"/>
      <c r="BF3609" s="722"/>
      <c r="BG3609" s="722"/>
      <c r="BH3609" s="722"/>
      <c r="BI3609" s="722"/>
      <c r="BJ3609" s="722"/>
      <c r="BK3609" s="722"/>
      <c r="BL3609" s="722"/>
      <c r="BM3609" s="722"/>
      <c r="BN3609" s="722"/>
      <c r="BO3609" s="722"/>
      <c r="BP3609" s="722"/>
      <c r="BQ3609" s="722"/>
      <c r="BR3609" s="722"/>
      <c r="BS3609" s="722"/>
      <c r="BT3609" s="722"/>
      <c r="BU3609" s="722"/>
      <c r="BV3609" s="722"/>
      <c r="BW3609" s="722"/>
      <c r="BX3609" s="722"/>
      <c r="BY3609" s="722"/>
      <c r="BZ3609" s="722"/>
      <c r="CA3609" s="722"/>
      <c r="CB3609" s="722"/>
      <c r="CC3609" s="722"/>
      <c r="CD3609" s="722"/>
      <c r="CE3609" s="722"/>
      <c r="CF3609" s="722"/>
      <c r="CG3609" s="722"/>
      <c r="CH3609" s="722"/>
      <c r="CI3609" s="722"/>
      <c r="CJ3609" s="722"/>
      <c r="CK3609" s="722"/>
      <c r="CL3609" s="722"/>
      <c r="CM3609" s="722"/>
      <c r="CN3609" s="722"/>
      <c r="CO3609" s="722"/>
      <c r="CP3609" s="722"/>
      <c r="CQ3609" s="722"/>
      <c r="CR3609" s="722"/>
      <c r="CS3609" s="722"/>
    </row>
    <row r="3610" spans="1:97" s="1376" customFormat="1">
      <c r="A3610" s="722"/>
      <c r="B3610" s="722"/>
      <c r="C3610" s="722"/>
      <c r="D3610" s="722"/>
      <c r="E3610" s="722"/>
      <c r="F3610" s="757"/>
      <c r="G3610" s="757"/>
      <c r="H3610" s="757"/>
      <c r="I3610" s="757"/>
      <c r="J3610" s="757"/>
      <c r="K3610" s="758"/>
      <c r="L3610" s="758"/>
      <c r="M3610" s="722"/>
      <c r="N3610" s="736"/>
      <c r="O3610" s="736"/>
      <c r="P3610" s="736"/>
      <c r="Q3610" s="736"/>
      <c r="R3610" s="736"/>
      <c r="S3610" s="736"/>
      <c r="T3610" s="736"/>
      <c r="U3610" s="736"/>
      <c r="BA3610" s="722"/>
      <c r="BB3610" s="722"/>
      <c r="BC3610" s="722"/>
      <c r="BD3610" s="722"/>
      <c r="BE3610" s="722"/>
      <c r="BF3610" s="722"/>
      <c r="BG3610" s="722"/>
      <c r="BH3610" s="722"/>
      <c r="BI3610" s="722"/>
      <c r="BJ3610" s="722"/>
      <c r="BK3610" s="722"/>
      <c r="BL3610" s="722"/>
      <c r="BM3610" s="722"/>
      <c r="BN3610" s="722"/>
      <c r="BO3610" s="722"/>
      <c r="BP3610" s="722"/>
      <c r="BQ3610" s="722"/>
      <c r="BR3610" s="722"/>
      <c r="BS3610" s="722"/>
      <c r="BT3610" s="722"/>
      <c r="BU3610" s="722"/>
      <c r="BV3610" s="722"/>
      <c r="BW3610" s="722"/>
      <c r="BX3610" s="722"/>
      <c r="BY3610" s="722"/>
      <c r="BZ3610" s="722"/>
      <c r="CA3610" s="722"/>
      <c r="CB3610" s="722"/>
      <c r="CC3610" s="722"/>
      <c r="CD3610" s="722"/>
      <c r="CE3610" s="722"/>
      <c r="CF3610" s="722"/>
      <c r="CG3610" s="722"/>
      <c r="CH3610" s="722"/>
      <c r="CI3610" s="722"/>
      <c r="CJ3610" s="722"/>
      <c r="CK3610" s="722"/>
      <c r="CL3610" s="722"/>
      <c r="CM3610" s="722"/>
      <c r="CN3610" s="722"/>
      <c r="CO3610" s="722"/>
      <c r="CP3610" s="722"/>
      <c r="CQ3610" s="722"/>
      <c r="CR3610" s="722"/>
      <c r="CS3610" s="722"/>
    </row>
    <row r="3611" spans="1:97" s="1376" customFormat="1">
      <c r="A3611" s="722"/>
      <c r="B3611" s="722"/>
      <c r="C3611" s="722"/>
      <c r="D3611" s="722"/>
      <c r="E3611" s="722"/>
      <c r="F3611" s="757"/>
      <c r="G3611" s="757"/>
      <c r="H3611" s="757"/>
      <c r="I3611" s="757"/>
      <c r="J3611" s="757"/>
      <c r="K3611" s="758"/>
      <c r="L3611" s="758"/>
      <c r="M3611" s="722"/>
      <c r="N3611" s="736"/>
      <c r="O3611" s="736"/>
      <c r="P3611" s="736"/>
      <c r="Q3611" s="736"/>
      <c r="R3611" s="736"/>
      <c r="S3611" s="736"/>
      <c r="T3611" s="736"/>
      <c r="U3611" s="736"/>
      <c r="BA3611" s="722"/>
      <c r="BB3611" s="722"/>
      <c r="BC3611" s="722"/>
      <c r="BD3611" s="722"/>
      <c r="BE3611" s="722"/>
      <c r="BF3611" s="722"/>
      <c r="BG3611" s="722"/>
      <c r="BH3611" s="722"/>
      <c r="BI3611" s="722"/>
      <c r="BJ3611" s="722"/>
      <c r="BK3611" s="722"/>
      <c r="BL3611" s="722"/>
      <c r="BM3611" s="722"/>
      <c r="BN3611" s="722"/>
      <c r="BO3611" s="722"/>
      <c r="BP3611" s="722"/>
      <c r="BQ3611" s="722"/>
      <c r="BR3611" s="722"/>
      <c r="BS3611" s="722"/>
      <c r="BT3611" s="722"/>
      <c r="BU3611" s="722"/>
      <c r="BV3611" s="722"/>
      <c r="BW3611" s="722"/>
      <c r="BX3611" s="722"/>
      <c r="BY3611" s="722"/>
      <c r="BZ3611" s="722"/>
      <c r="CA3611" s="722"/>
      <c r="CB3611" s="722"/>
      <c r="CC3611" s="722"/>
      <c r="CD3611" s="722"/>
      <c r="CE3611" s="722"/>
      <c r="CF3611" s="722"/>
      <c r="CG3611" s="722"/>
      <c r="CH3611" s="722"/>
      <c r="CI3611" s="722"/>
      <c r="CJ3611" s="722"/>
      <c r="CK3611" s="722"/>
      <c r="CL3611" s="722"/>
      <c r="CM3611" s="722"/>
      <c r="CN3611" s="722"/>
      <c r="CO3611" s="722"/>
      <c r="CP3611" s="722"/>
      <c r="CQ3611" s="722"/>
      <c r="CR3611" s="722"/>
      <c r="CS3611" s="722"/>
    </row>
    <row r="3612" spans="1:97" s="1376" customFormat="1">
      <c r="A3612" s="722"/>
      <c r="B3612" s="722"/>
      <c r="C3612" s="722"/>
      <c r="D3612" s="722"/>
      <c r="E3612" s="722"/>
      <c r="F3612" s="757"/>
      <c r="G3612" s="757"/>
      <c r="H3612" s="757"/>
      <c r="I3612" s="757"/>
      <c r="J3612" s="757"/>
      <c r="K3612" s="758"/>
      <c r="L3612" s="758"/>
      <c r="M3612" s="722"/>
      <c r="N3612" s="736"/>
      <c r="O3612" s="736"/>
      <c r="P3612" s="736"/>
      <c r="Q3612" s="736"/>
      <c r="R3612" s="736"/>
      <c r="S3612" s="736"/>
      <c r="T3612" s="736"/>
      <c r="U3612" s="736"/>
      <c r="BA3612" s="722"/>
      <c r="BB3612" s="722"/>
      <c r="BC3612" s="722"/>
      <c r="BD3612" s="722"/>
      <c r="BE3612" s="722"/>
      <c r="BF3612" s="722"/>
      <c r="BG3612" s="722"/>
      <c r="BH3612" s="722"/>
      <c r="BI3612" s="722"/>
      <c r="BJ3612" s="722"/>
      <c r="BK3612" s="722"/>
      <c r="BL3612" s="722"/>
      <c r="BM3612" s="722"/>
      <c r="BN3612" s="722"/>
      <c r="BO3612" s="722"/>
      <c r="BP3612" s="722"/>
      <c r="BQ3612" s="722"/>
      <c r="BR3612" s="722"/>
      <c r="BS3612" s="722"/>
      <c r="BT3612" s="722"/>
      <c r="BU3612" s="722"/>
      <c r="BV3612" s="722"/>
      <c r="BW3612" s="722"/>
      <c r="BX3612" s="722"/>
      <c r="BY3612" s="722"/>
      <c r="BZ3612" s="722"/>
      <c r="CA3612" s="722"/>
      <c r="CB3612" s="722"/>
      <c r="CC3612" s="722"/>
      <c r="CD3612" s="722"/>
      <c r="CE3612" s="722"/>
      <c r="CF3612" s="722"/>
      <c r="CG3612" s="722"/>
      <c r="CH3612" s="722"/>
      <c r="CI3612" s="722"/>
      <c r="CJ3612" s="722"/>
      <c r="CK3612" s="722"/>
      <c r="CL3612" s="722"/>
      <c r="CM3612" s="722"/>
      <c r="CN3612" s="722"/>
      <c r="CO3612" s="722"/>
      <c r="CP3612" s="722"/>
      <c r="CQ3612" s="722"/>
      <c r="CR3612" s="722"/>
      <c r="CS3612" s="722"/>
    </row>
    <row r="3613" spans="1:97" s="1376" customFormat="1">
      <c r="A3613" s="722"/>
      <c r="B3613" s="722"/>
      <c r="C3613" s="722"/>
      <c r="D3613" s="722"/>
      <c r="E3613" s="722"/>
      <c r="F3613" s="757"/>
      <c r="G3613" s="757"/>
      <c r="H3613" s="757"/>
      <c r="I3613" s="757"/>
      <c r="J3613" s="757"/>
      <c r="K3613" s="758"/>
      <c r="L3613" s="758"/>
      <c r="M3613" s="722"/>
      <c r="N3613" s="736"/>
      <c r="O3613" s="736"/>
      <c r="P3613" s="736"/>
      <c r="Q3613" s="736"/>
      <c r="R3613" s="736"/>
      <c r="S3613" s="736"/>
      <c r="T3613" s="736"/>
      <c r="U3613" s="736"/>
      <c r="BA3613" s="722"/>
      <c r="BB3613" s="722"/>
      <c r="BC3613" s="722"/>
      <c r="BD3613" s="722"/>
      <c r="BE3613" s="722"/>
      <c r="BF3613" s="722"/>
      <c r="BG3613" s="722"/>
      <c r="BH3613" s="722"/>
      <c r="BI3613" s="722"/>
      <c r="BJ3613" s="722"/>
      <c r="BK3613" s="722"/>
      <c r="BL3613" s="722"/>
      <c r="BM3613" s="722"/>
      <c r="BN3613" s="722"/>
      <c r="BO3613" s="722"/>
      <c r="BP3613" s="722"/>
      <c r="BQ3613" s="722"/>
      <c r="BR3613" s="722"/>
      <c r="BS3613" s="722"/>
      <c r="BT3613" s="722"/>
      <c r="BU3613" s="722"/>
      <c r="BV3613" s="722"/>
      <c r="BW3613" s="722"/>
      <c r="BX3613" s="722"/>
      <c r="BY3613" s="722"/>
      <c r="BZ3613" s="722"/>
      <c r="CA3613" s="722"/>
      <c r="CB3613" s="722"/>
      <c r="CC3613" s="722"/>
      <c r="CD3613" s="722"/>
      <c r="CE3613" s="722"/>
      <c r="CF3613" s="722"/>
      <c r="CG3613" s="722"/>
      <c r="CH3613" s="722"/>
      <c r="CI3613" s="722"/>
      <c r="CJ3613" s="722"/>
      <c r="CK3613" s="722"/>
      <c r="CL3613" s="722"/>
      <c r="CM3613" s="722"/>
      <c r="CN3613" s="722"/>
      <c r="CO3613" s="722"/>
      <c r="CP3613" s="722"/>
      <c r="CQ3613" s="722"/>
      <c r="CR3613" s="722"/>
      <c r="CS3613" s="722"/>
    </row>
    <row r="3614" spans="1:97" s="1376" customFormat="1">
      <c r="A3614" s="722"/>
      <c r="B3614" s="722"/>
      <c r="C3614" s="722"/>
      <c r="D3614" s="722"/>
      <c r="E3614" s="722"/>
      <c r="F3614" s="757"/>
      <c r="G3614" s="757"/>
      <c r="H3614" s="757"/>
      <c r="I3614" s="757"/>
      <c r="J3614" s="757"/>
      <c r="K3614" s="758"/>
      <c r="L3614" s="758"/>
      <c r="M3614" s="722"/>
      <c r="N3614" s="736"/>
      <c r="O3614" s="736"/>
      <c r="P3614" s="736"/>
      <c r="Q3614" s="736"/>
      <c r="R3614" s="736"/>
      <c r="S3614" s="736"/>
      <c r="T3614" s="736"/>
      <c r="U3614" s="736"/>
      <c r="BA3614" s="722"/>
      <c r="BB3614" s="722"/>
      <c r="BC3614" s="722"/>
      <c r="BD3614" s="722"/>
      <c r="BE3614" s="722"/>
      <c r="BF3614" s="722"/>
      <c r="BG3614" s="722"/>
      <c r="BH3614" s="722"/>
      <c r="BI3614" s="722"/>
      <c r="BJ3614" s="722"/>
      <c r="BK3614" s="722"/>
      <c r="BL3614" s="722"/>
      <c r="BM3614" s="722"/>
      <c r="BN3614" s="722"/>
      <c r="BO3614" s="722"/>
      <c r="BP3614" s="722"/>
      <c r="BQ3614" s="722"/>
      <c r="BR3614" s="722"/>
      <c r="BS3614" s="722"/>
      <c r="BT3614" s="722"/>
      <c r="BU3614" s="722"/>
      <c r="BV3614" s="722"/>
      <c r="BW3614" s="722"/>
      <c r="BX3614" s="722"/>
      <c r="BY3614" s="722"/>
      <c r="BZ3614" s="722"/>
      <c r="CA3614" s="722"/>
      <c r="CB3614" s="722"/>
      <c r="CC3614" s="722"/>
      <c r="CD3614" s="722"/>
      <c r="CE3614" s="722"/>
      <c r="CF3614" s="722"/>
      <c r="CG3614" s="722"/>
      <c r="CH3614" s="722"/>
      <c r="CI3614" s="722"/>
      <c r="CJ3614" s="722"/>
      <c r="CK3614" s="722"/>
      <c r="CL3614" s="722"/>
      <c r="CM3614" s="722"/>
      <c r="CN3614" s="722"/>
      <c r="CO3614" s="722"/>
      <c r="CP3614" s="722"/>
      <c r="CQ3614" s="722"/>
      <c r="CR3614" s="722"/>
      <c r="CS3614" s="722"/>
    </row>
    <row r="3615" spans="1:97" s="1376" customFormat="1">
      <c r="A3615" s="722"/>
      <c r="B3615" s="722"/>
      <c r="C3615" s="722"/>
      <c r="D3615" s="722"/>
      <c r="E3615" s="722"/>
      <c r="F3615" s="757"/>
      <c r="G3615" s="757"/>
      <c r="H3615" s="757"/>
      <c r="I3615" s="757"/>
      <c r="J3615" s="757"/>
      <c r="K3615" s="758"/>
      <c r="L3615" s="758"/>
      <c r="M3615" s="722"/>
      <c r="N3615" s="736"/>
      <c r="O3615" s="736"/>
      <c r="P3615" s="736"/>
      <c r="Q3615" s="736"/>
      <c r="R3615" s="736"/>
      <c r="S3615" s="736"/>
      <c r="T3615" s="736"/>
      <c r="U3615" s="736"/>
      <c r="BA3615" s="722"/>
      <c r="BB3615" s="722"/>
      <c r="BC3615" s="722"/>
      <c r="BD3615" s="722"/>
      <c r="BE3615" s="722"/>
      <c r="BF3615" s="722"/>
      <c r="BG3615" s="722"/>
      <c r="BH3615" s="722"/>
      <c r="BI3615" s="722"/>
      <c r="BJ3615" s="722"/>
      <c r="BK3615" s="722"/>
      <c r="BL3615" s="722"/>
      <c r="BM3615" s="722"/>
      <c r="BN3615" s="722"/>
      <c r="BO3615" s="722"/>
      <c r="BP3615" s="722"/>
      <c r="BQ3615" s="722"/>
      <c r="BR3615" s="722"/>
      <c r="BS3615" s="722"/>
      <c r="BT3615" s="722"/>
      <c r="BU3615" s="722"/>
      <c r="BV3615" s="722"/>
      <c r="BW3615" s="722"/>
      <c r="BX3615" s="722"/>
      <c r="BY3615" s="722"/>
      <c r="BZ3615" s="722"/>
      <c r="CA3615" s="722"/>
      <c r="CB3615" s="722"/>
      <c r="CC3615" s="722"/>
      <c r="CD3615" s="722"/>
      <c r="CE3615" s="722"/>
      <c r="CF3615" s="722"/>
      <c r="CG3615" s="722"/>
      <c r="CH3615" s="722"/>
      <c r="CI3615" s="722"/>
      <c r="CJ3615" s="722"/>
      <c r="CK3615" s="722"/>
      <c r="CL3615" s="722"/>
      <c r="CM3615" s="722"/>
      <c r="CN3615" s="722"/>
      <c r="CO3615" s="722"/>
      <c r="CP3615" s="722"/>
      <c r="CQ3615" s="722"/>
      <c r="CR3615" s="722"/>
      <c r="CS3615" s="722"/>
    </row>
    <row r="3616" spans="1:97" s="1376" customFormat="1">
      <c r="A3616" s="722"/>
      <c r="B3616" s="722"/>
      <c r="C3616" s="722"/>
      <c r="D3616" s="722"/>
      <c r="E3616" s="722"/>
      <c r="F3616" s="757"/>
      <c r="G3616" s="757"/>
      <c r="H3616" s="757"/>
      <c r="I3616" s="757"/>
      <c r="J3616" s="757"/>
      <c r="K3616" s="758"/>
      <c r="L3616" s="758"/>
      <c r="M3616" s="722"/>
      <c r="N3616" s="736"/>
      <c r="O3616" s="736"/>
      <c r="P3616" s="736"/>
      <c r="Q3616" s="736"/>
      <c r="R3616" s="736"/>
      <c r="S3616" s="736"/>
      <c r="T3616" s="736"/>
      <c r="U3616" s="736"/>
      <c r="BA3616" s="722"/>
      <c r="BB3616" s="722"/>
      <c r="BC3616" s="722"/>
      <c r="BD3616" s="722"/>
      <c r="BE3616" s="722"/>
      <c r="BF3616" s="722"/>
      <c r="BG3616" s="722"/>
      <c r="BH3616" s="722"/>
      <c r="BI3616" s="722"/>
      <c r="BJ3616" s="722"/>
      <c r="BK3616" s="722"/>
      <c r="BL3616" s="722"/>
      <c r="BM3616" s="722"/>
      <c r="BN3616" s="722"/>
      <c r="BO3616" s="722"/>
      <c r="BP3616" s="722"/>
      <c r="BQ3616" s="722"/>
      <c r="BR3616" s="722"/>
      <c r="BS3616" s="722"/>
      <c r="BT3616" s="722"/>
      <c r="BU3616" s="722"/>
      <c r="BV3616" s="722"/>
      <c r="BW3616" s="722"/>
      <c r="BX3616" s="722"/>
      <c r="BY3616" s="722"/>
      <c r="BZ3616" s="722"/>
      <c r="CA3616" s="722"/>
      <c r="CB3616" s="722"/>
      <c r="CC3616" s="722"/>
      <c r="CD3616" s="722"/>
      <c r="CE3616" s="722"/>
      <c r="CF3616" s="722"/>
      <c r="CG3616" s="722"/>
      <c r="CH3616" s="722"/>
      <c r="CI3616" s="722"/>
      <c r="CJ3616" s="722"/>
      <c r="CK3616" s="722"/>
      <c r="CL3616" s="722"/>
      <c r="CM3616" s="722"/>
      <c r="CN3616" s="722"/>
      <c r="CO3616" s="722"/>
      <c r="CP3616" s="722"/>
      <c r="CQ3616" s="722"/>
      <c r="CR3616" s="722"/>
      <c r="CS3616" s="722"/>
    </row>
    <row r="3617" spans="1:97" s="1376" customFormat="1">
      <c r="A3617" s="722"/>
      <c r="B3617" s="722"/>
      <c r="C3617" s="722"/>
      <c r="D3617" s="722"/>
      <c r="E3617" s="722"/>
      <c r="F3617" s="757"/>
      <c r="G3617" s="757"/>
      <c r="H3617" s="757"/>
      <c r="I3617" s="757"/>
      <c r="J3617" s="757"/>
      <c r="K3617" s="758"/>
      <c r="L3617" s="758"/>
      <c r="M3617" s="722"/>
      <c r="N3617" s="736"/>
      <c r="O3617" s="736"/>
      <c r="P3617" s="736"/>
      <c r="Q3617" s="736"/>
      <c r="R3617" s="736"/>
      <c r="S3617" s="736"/>
      <c r="T3617" s="736"/>
      <c r="U3617" s="736"/>
      <c r="BA3617" s="722"/>
      <c r="BB3617" s="722"/>
      <c r="BC3617" s="722"/>
      <c r="BD3617" s="722"/>
      <c r="BE3617" s="722"/>
      <c r="BF3617" s="722"/>
      <c r="BG3617" s="722"/>
      <c r="BH3617" s="722"/>
      <c r="BI3617" s="722"/>
      <c r="BJ3617" s="722"/>
      <c r="BK3617" s="722"/>
      <c r="BL3617" s="722"/>
      <c r="BM3617" s="722"/>
      <c r="BN3617" s="722"/>
      <c r="BO3617" s="722"/>
      <c r="BP3617" s="722"/>
      <c r="BQ3617" s="722"/>
      <c r="BR3617" s="722"/>
      <c r="BS3617" s="722"/>
      <c r="BT3617" s="722"/>
      <c r="BU3617" s="722"/>
      <c r="BV3617" s="722"/>
      <c r="BW3617" s="722"/>
      <c r="BX3617" s="722"/>
      <c r="BY3617" s="722"/>
      <c r="BZ3617" s="722"/>
      <c r="CA3617" s="722"/>
      <c r="CB3617" s="722"/>
      <c r="CC3617" s="722"/>
      <c r="CD3617" s="722"/>
      <c r="CE3617" s="722"/>
      <c r="CF3617" s="722"/>
      <c r="CG3617" s="722"/>
      <c r="CH3617" s="722"/>
      <c r="CI3617" s="722"/>
      <c r="CJ3617" s="722"/>
      <c r="CK3617" s="722"/>
      <c r="CL3617" s="722"/>
      <c r="CM3617" s="722"/>
      <c r="CN3617" s="722"/>
      <c r="CO3617" s="722"/>
      <c r="CP3617" s="722"/>
      <c r="CQ3617" s="722"/>
      <c r="CR3617" s="722"/>
      <c r="CS3617" s="722"/>
    </row>
    <row r="3618" spans="1:97" s="1376" customFormat="1">
      <c r="A3618" s="722"/>
      <c r="B3618" s="722"/>
      <c r="C3618" s="722"/>
      <c r="D3618" s="722"/>
      <c r="E3618" s="722"/>
      <c r="F3618" s="757"/>
      <c r="G3618" s="757"/>
      <c r="H3618" s="757"/>
      <c r="I3618" s="757"/>
      <c r="J3618" s="757"/>
      <c r="K3618" s="758"/>
      <c r="L3618" s="758"/>
      <c r="M3618" s="722"/>
      <c r="N3618" s="736"/>
      <c r="O3618" s="736"/>
      <c r="P3618" s="736"/>
      <c r="Q3618" s="736"/>
      <c r="R3618" s="736"/>
      <c r="S3618" s="736"/>
      <c r="T3618" s="736"/>
      <c r="U3618" s="736"/>
      <c r="BA3618" s="722"/>
      <c r="BB3618" s="722"/>
      <c r="BC3618" s="722"/>
      <c r="BD3618" s="722"/>
      <c r="BE3618" s="722"/>
      <c r="BF3618" s="722"/>
      <c r="BG3618" s="722"/>
      <c r="BH3618" s="722"/>
      <c r="BI3618" s="722"/>
      <c r="BJ3618" s="722"/>
      <c r="BK3618" s="722"/>
      <c r="BL3618" s="722"/>
      <c r="BM3618" s="722"/>
      <c r="BN3618" s="722"/>
      <c r="BO3618" s="722"/>
      <c r="BP3618" s="722"/>
      <c r="BQ3618" s="722"/>
      <c r="BR3618" s="722"/>
      <c r="BS3618" s="722"/>
      <c r="BT3618" s="722"/>
      <c r="BU3618" s="722"/>
      <c r="BV3618" s="722"/>
      <c r="BW3618" s="722"/>
      <c r="BX3618" s="722"/>
      <c r="BY3618" s="722"/>
      <c r="BZ3618" s="722"/>
      <c r="CA3618" s="722"/>
      <c r="CB3618" s="722"/>
      <c r="CC3618" s="722"/>
      <c r="CD3618" s="722"/>
      <c r="CE3618" s="722"/>
      <c r="CF3618" s="722"/>
      <c r="CG3618" s="722"/>
      <c r="CH3618" s="722"/>
      <c r="CI3618" s="722"/>
      <c r="CJ3618" s="722"/>
      <c r="CK3618" s="722"/>
      <c r="CL3618" s="722"/>
      <c r="CM3618" s="722"/>
      <c r="CN3618" s="722"/>
      <c r="CO3618" s="722"/>
      <c r="CP3618" s="722"/>
      <c r="CQ3618" s="722"/>
      <c r="CR3618" s="722"/>
      <c r="CS3618" s="722"/>
    </row>
    <row r="3619" spans="1:97" s="1376" customFormat="1">
      <c r="A3619" s="722"/>
      <c r="B3619" s="722"/>
      <c r="C3619" s="722"/>
      <c r="D3619" s="722"/>
      <c r="E3619" s="722"/>
      <c r="F3619" s="757"/>
      <c r="G3619" s="757"/>
      <c r="H3619" s="757"/>
      <c r="I3619" s="757"/>
      <c r="J3619" s="757"/>
      <c r="K3619" s="758"/>
      <c r="L3619" s="758"/>
      <c r="M3619" s="722"/>
      <c r="N3619" s="736"/>
      <c r="O3619" s="736"/>
      <c r="P3619" s="736"/>
      <c r="Q3619" s="736"/>
      <c r="R3619" s="736"/>
      <c r="S3619" s="736"/>
      <c r="T3619" s="736"/>
      <c r="U3619" s="736"/>
      <c r="BA3619" s="722"/>
      <c r="BB3619" s="722"/>
      <c r="BC3619" s="722"/>
      <c r="BD3619" s="722"/>
      <c r="BE3619" s="722"/>
      <c r="BF3619" s="722"/>
      <c r="BG3619" s="722"/>
      <c r="BH3619" s="722"/>
      <c r="BI3619" s="722"/>
      <c r="BJ3619" s="722"/>
      <c r="BK3619" s="722"/>
      <c r="BL3619" s="722"/>
      <c r="BM3619" s="722"/>
      <c r="BN3619" s="722"/>
      <c r="BO3619" s="722"/>
      <c r="BP3619" s="722"/>
      <c r="BQ3619" s="722"/>
      <c r="BR3619" s="722"/>
      <c r="BS3619" s="722"/>
      <c r="BT3619" s="722"/>
      <c r="BU3619" s="722"/>
      <c r="BV3619" s="722"/>
      <c r="BW3619" s="722"/>
      <c r="BX3619" s="722"/>
      <c r="BY3619" s="722"/>
      <c r="BZ3619" s="722"/>
      <c r="CA3619" s="722"/>
      <c r="CB3619" s="722"/>
      <c r="CC3619" s="722"/>
      <c r="CD3619" s="722"/>
      <c r="CE3619" s="722"/>
      <c r="CF3619" s="722"/>
      <c r="CG3619" s="722"/>
      <c r="CH3619" s="722"/>
      <c r="CI3619" s="722"/>
      <c r="CJ3619" s="722"/>
      <c r="CK3619" s="722"/>
      <c r="CL3619" s="722"/>
      <c r="CM3619" s="722"/>
      <c r="CN3619" s="722"/>
      <c r="CO3619" s="722"/>
      <c r="CP3619" s="722"/>
      <c r="CQ3619" s="722"/>
      <c r="CR3619" s="722"/>
      <c r="CS3619" s="722"/>
    </row>
    <row r="3620" spans="1:97" s="1376" customFormat="1">
      <c r="A3620" s="722"/>
      <c r="B3620" s="722"/>
      <c r="C3620" s="722"/>
      <c r="D3620" s="722"/>
      <c r="E3620" s="722"/>
      <c r="F3620" s="757"/>
      <c r="G3620" s="757"/>
      <c r="H3620" s="757"/>
      <c r="I3620" s="757"/>
      <c r="J3620" s="757"/>
      <c r="K3620" s="758"/>
      <c r="L3620" s="758"/>
      <c r="M3620" s="722"/>
      <c r="N3620" s="736"/>
      <c r="O3620" s="736"/>
      <c r="P3620" s="736"/>
      <c r="Q3620" s="736"/>
      <c r="R3620" s="736"/>
      <c r="S3620" s="736"/>
      <c r="T3620" s="736"/>
      <c r="U3620" s="736"/>
      <c r="BA3620" s="722"/>
      <c r="BB3620" s="722"/>
      <c r="BC3620" s="722"/>
      <c r="BD3620" s="722"/>
      <c r="BE3620" s="722"/>
      <c r="BF3620" s="722"/>
      <c r="BG3620" s="722"/>
      <c r="BH3620" s="722"/>
      <c r="BI3620" s="722"/>
      <c r="BJ3620" s="722"/>
      <c r="BK3620" s="722"/>
      <c r="BL3620" s="722"/>
      <c r="BM3620" s="722"/>
      <c r="BN3620" s="722"/>
      <c r="BO3620" s="722"/>
      <c r="BP3620" s="722"/>
      <c r="BQ3620" s="722"/>
      <c r="BR3620" s="722"/>
      <c r="BS3620" s="722"/>
      <c r="BT3620" s="722"/>
      <c r="BU3620" s="722"/>
      <c r="BV3620" s="722"/>
      <c r="BW3620" s="722"/>
      <c r="BX3620" s="722"/>
      <c r="BY3620" s="722"/>
      <c r="BZ3620" s="722"/>
      <c r="CA3620" s="722"/>
      <c r="CB3620" s="722"/>
      <c r="CC3620" s="722"/>
      <c r="CD3620" s="722"/>
      <c r="CE3620" s="722"/>
      <c r="CF3620" s="722"/>
      <c r="CG3620" s="722"/>
      <c r="CH3620" s="722"/>
      <c r="CI3620" s="722"/>
      <c r="CJ3620" s="722"/>
      <c r="CK3620" s="722"/>
      <c r="CL3620" s="722"/>
      <c r="CM3620" s="722"/>
      <c r="CN3620" s="722"/>
      <c r="CO3620" s="722"/>
      <c r="CP3620" s="722"/>
      <c r="CQ3620" s="722"/>
      <c r="CR3620" s="722"/>
      <c r="CS3620" s="722"/>
    </row>
    <row r="3621" spans="1:97" s="1376" customFormat="1">
      <c r="A3621" s="722"/>
      <c r="B3621" s="722"/>
      <c r="C3621" s="722"/>
      <c r="D3621" s="722"/>
      <c r="E3621" s="722"/>
      <c r="F3621" s="757"/>
      <c r="G3621" s="757"/>
      <c r="H3621" s="757"/>
      <c r="I3621" s="757"/>
      <c r="J3621" s="757"/>
      <c r="K3621" s="758"/>
      <c r="L3621" s="758"/>
      <c r="M3621" s="722"/>
      <c r="N3621" s="736"/>
      <c r="O3621" s="736"/>
      <c r="P3621" s="736"/>
      <c r="Q3621" s="736"/>
      <c r="R3621" s="736"/>
      <c r="S3621" s="736"/>
      <c r="T3621" s="736"/>
      <c r="U3621" s="736"/>
      <c r="BA3621" s="722"/>
      <c r="BB3621" s="722"/>
      <c r="BC3621" s="722"/>
      <c r="BD3621" s="722"/>
      <c r="BE3621" s="722"/>
      <c r="BF3621" s="722"/>
      <c r="BG3621" s="722"/>
      <c r="BH3621" s="722"/>
      <c r="BI3621" s="722"/>
      <c r="BJ3621" s="722"/>
      <c r="BK3621" s="722"/>
      <c r="BL3621" s="722"/>
      <c r="BM3621" s="722"/>
      <c r="BN3621" s="722"/>
      <c r="BO3621" s="722"/>
      <c r="BP3621" s="722"/>
      <c r="BQ3621" s="722"/>
      <c r="BR3621" s="722"/>
      <c r="BS3621" s="722"/>
      <c r="BT3621" s="722"/>
      <c r="BU3621" s="722"/>
      <c r="BV3621" s="722"/>
      <c r="BW3621" s="722"/>
      <c r="BX3621" s="722"/>
      <c r="BY3621" s="722"/>
      <c r="BZ3621" s="722"/>
      <c r="CA3621" s="722"/>
      <c r="CB3621" s="722"/>
      <c r="CC3621" s="722"/>
      <c r="CD3621" s="722"/>
      <c r="CE3621" s="722"/>
      <c r="CF3621" s="722"/>
      <c r="CG3621" s="722"/>
      <c r="CH3621" s="722"/>
      <c r="CI3621" s="722"/>
      <c r="CJ3621" s="722"/>
      <c r="CK3621" s="722"/>
      <c r="CL3621" s="722"/>
      <c r="CM3621" s="722"/>
      <c r="CN3621" s="722"/>
      <c r="CO3621" s="722"/>
      <c r="CP3621" s="722"/>
      <c r="CQ3621" s="722"/>
      <c r="CR3621" s="722"/>
      <c r="CS3621" s="722"/>
    </row>
    <row r="3622" spans="1:97" s="1376" customFormat="1">
      <c r="A3622" s="722"/>
      <c r="B3622" s="722"/>
      <c r="C3622" s="722"/>
      <c r="D3622" s="722"/>
      <c r="E3622" s="722"/>
      <c r="F3622" s="757"/>
      <c r="G3622" s="757"/>
      <c r="H3622" s="757"/>
      <c r="I3622" s="757"/>
      <c r="J3622" s="757"/>
      <c r="K3622" s="758"/>
      <c r="L3622" s="758"/>
      <c r="M3622" s="722"/>
      <c r="N3622" s="736"/>
      <c r="O3622" s="736"/>
      <c r="P3622" s="736"/>
      <c r="Q3622" s="736"/>
      <c r="R3622" s="736"/>
      <c r="S3622" s="736"/>
      <c r="T3622" s="736"/>
      <c r="U3622" s="736"/>
      <c r="BA3622" s="722"/>
      <c r="BB3622" s="722"/>
      <c r="BC3622" s="722"/>
      <c r="BD3622" s="722"/>
      <c r="BE3622" s="722"/>
      <c r="BF3622" s="722"/>
      <c r="BG3622" s="722"/>
      <c r="BH3622" s="722"/>
      <c r="BI3622" s="722"/>
      <c r="BJ3622" s="722"/>
      <c r="BK3622" s="722"/>
      <c r="BL3622" s="722"/>
      <c r="BM3622" s="722"/>
      <c r="BN3622" s="722"/>
      <c r="BO3622" s="722"/>
      <c r="BP3622" s="722"/>
      <c r="BQ3622" s="722"/>
      <c r="BR3622" s="722"/>
      <c r="BS3622" s="722"/>
      <c r="BT3622" s="722"/>
      <c r="BU3622" s="722"/>
      <c r="BV3622" s="722"/>
      <c r="BW3622" s="722"/>
      <c r="BX3622" s="722"/>
      <c r="BY3622" s="722"/>
      <c r="BZ3622" s="722"/>
      <c r="CA3622" s="722"/>
      <c r="CB3622" s="722"/>
      <c r="CC3622" s="722"/>
      <c r="CD3622" s="722"/>
      <c r="CE3622" s="722"/>
      <c r="CF3622" s="722"/>
      <c r="CG3622" s="722"/>
      <c r="CH3622" s="722"/>
      <c r="CI3622" s="722"/>
      <c r="CJ3622" s="722"/>
      <c r="CK3622" s="722"/>
      <c r="CL3622" s="722"/>
      <c r="CM3622" s="722"/>
      <c r="CN3622" s="722"/>
      <c r="CO3622" s="722"/>
      <c r="CP3622" s="722"/>
      <c r="CQ3622" s="722"/>
      <c r="CR3622" s="722"/>
      <c r="CS3622" s="722"/>
    </row>
    <row r="3623" spans="1:97" s="1376" customFormat="1">
      <c r="A3623" s="722"/>
      <c r="B3623" s="722"/>
      <c r="C3623" s="722"/>
      <c r="D3623" s="722"/>
      <c r="E3623" s="722"/>
      <c r="F3623" s="757"/>
      <c r="G3623" s="757"/>
      <c r="H3623" s="757"/>
      <c r="I3623" s="757"/>
      <c r="J3623" s="757"/>
      <c r="K3623" s="758"/>
      <c r="L3623" s="758"/>
      <c r="M3623" s="722"/>
      <c r="N3623" s="736"/>
      <c r="O3623" s="736"/>
      <c r="P3623" s="736"/>
      <c r="Q3623" s="736"/>
      <c r="R3623" s="736"/>
      <c r="S3623" s="736"/>
      <c r="T3623" s="736"/>
      <c r="U3623" s="736"/>
      <c r="BA3623" s="722"/>
      <c r="BB3623" s="722"/>
      <c r="BC3623" s="722"/>
      <c r="BD3623" s="722"/>
      <c r="BE3623" s="722"/>
      <c r="BF3623" s="722"/>
      <c r="BG3623" s="722"/>
      <c r="BH3623" s="722"/>
      <c r="BI3623" s="722"/>
      <c r="BJ3623" s="722"/>
      <c r="BK3623" s="722"/>
      <c r="BL3623" s="722"/>
      <c r="BM3623" s="722"/>
      <c r="BN3623" s="722"/>
      <c r="BO3623" s="722"/>
      <c r="BP3623" s="722"/>
      <c r="BQ3623" s="722"/>
      <c r="BR3623" s="722"/>
      <c r="BS3623" s="722"/>
      <c r="BT3623" s="722"/>
      <c r="BU3623" s="722"/>
      <c r="BV3623" s="722"/>
      <c r="BW3623" s="722"/>
      <c r="BX3623" s="722"/>
      <c r="BY3623" s="722"/>
      <c r="BZ3623" s="722"/>
      <c r="CA3623" s="722"/>
      <c r="CB3623" s="722"/>
      <c r="CC3623" s="722"/>
      <c r="CD3623" s="722"/>
      <c r="CE3623" s="722"/>
      <c r="CF3623" s="722"/>
      <c r="CG3623" s="722"/>
      <c r="CH3623" s="722"/>
      <c r="CI3623" s="722"/>
      <c r="CJ3623" s="722"/>
      <c r="CK3623" s="722"/>
      <c r="CL3623" s="722"/>
      <c r="CM3623" s="722"/>
      <c r="CN3623" s="722"/>
      <c r="CO3623" s="722"/>
      <c r="CP3623" s="722"/>
      <c r="CQ3623" s="722"/>
      <c r="CR3623" s="722"/>
      <c r="CS3623" s="722"/>
    </row>
    <row r="3624" spans="1:97" s="1376" customFormat="1">
      <c r="A3624" s="722"/>
      <c r="B3624" s="722"/>
      <c r="C3624" s="722"/>
      <c r="D3624" s="722"/>
      <c r="E3624" s="722"/>
      <c r="F3624" s="757"/>
      <c r="G3624" s="757"/>
      <c r="H3624" s="757"/>
      <c r="I3624" s="757"/>
      <c r="J3624" s="757"/>
      <c r="K3624" s="758"/>
      <c r="L3624" s="758"/>
      <c r="M3624" s="722"/>
      <c r="N3624" s="736"/>
      <c r="O3624" s="736"/>
      <c r="P3624" s="736"/>
      <c r="Q3624" s="736"/>
      <c r="R3624" s="736"/>
      <c r="S3624" s="736"/>
      <c r="T3624" s="736"/>
      <c r="U3624" s="736"/>
      <c r="BA3624" s="722"/>
      <c r="BB3624" s="722"/>
      <c r="BC3624" s="722"/>
      <c r="BD3624" s="722"/>
      <c r="BE3624" s="722"/>
      <c r="BF3624" s="722"/>
      <c r="BG3624" s="722"/>
      <c r="BH3624" s="722"/>
      <c r="BI3624" s="722"/>
      <c r="BJ3624" s="722"/>
      <c r="BK3624" s="722"/>
      <c r="BL3624" s="722"/>
      <c r="BM3624" s="722"/>
      <c r="BN3624" s="722"/>
      <c r="BO3624" s="722"/>
      <c r="BP3624" s="722"/>
      <c r="BQ3624" s="722"/>
      <c r="BR3624" s="722"/>
      <c r="BS3624" s="722"/>
      <c r="BT3624" s="722"/>
      <c r="BU3624" s="722"/>
      <c r="BV3624" s="722"/>
      <c r="BW3624" s="722"/>
      <c r="BX3624" s="722"/>
      <c r="BY3624" s="722"/>
      <c r="BZ3624" s="722"/>
      <c r="CA3624" s="722"/>
      <c r="CB3624" s="722"/>
      <c r="CC3624" s="722"/>
      <c r="CD3624" s="722"/>
      <c r="CE3624" s="722"/>
      <c r="CF3624" s="722"/>
      <c r="CG3624" s="722"/>
      <c r="CH3624" s="722"/>
      <c r="CI3624" s="722"/>
      <c r="CJ3624" s="722"/>
      <c r="CK3624" s="722"/>
      <c r="CL3624" s="722"/>
      <c r="CM3624" s="722"/>
      <c r="CN3624" s="722"/>
      <c r="CO3624" s="722"/>
      <c r="CP3624" s="722"/>
      <c r="CQ3624" s="722"/>
      <c r="CR3624" s="722"/>
      <c r="CS3624" s="722"/>
    </row>
    <row r="3625" spans="1:97" s="1376" customFormat="1">
      <c r="A3625" s="722"/>
      <c r="B3625" s="722"/>
      <c r="C3625" s="722"/>
      <c r="D3625" s="722"/>
      <c r="E3625" s="722"/>
      <c r="F3625" s="757"/>
      <c r="G3625" s="757"/>
      <c r="H3625" s="757"/>
      <c r="I3625" s="757"/>
      <c r="J3625" s="757"/>
      <c r="K3625" s="758"/>
      <c r="L3625" s="758"/>
      <c r="M3625" s="722"/>
      <c r="N3625" s="736"/>
      <c r="O3625" s="736"/>
      <c r="P3625" s="736"/>
      <c r="Q3625" s="736"/>
      <c r="R3625" s="736"/>
      <c r="S3625" s="736"/>
      <c r="T3625" s="736"/>
      <c r="U3625" s="736"/>
      <c r="BA3625" s="722"/>
      <c r="BB3625" s="722"/>
      <c r="BC3625" s="722"/>
      <c r="BD3625" s="722"/>
      <c r="BE3625" s="722"/>
      <c r="BF3625" s="722"/>
      <c r="BG3625" s="722"/>
      <c r="BH3625" s="722"/>
      <c r="BI3625" s="722"/>
      <c r="BJ3625" s="722"/>
      <c r="BK3625" s="722"/>
      <c r="BL3625" s="722"/>
      <c r="BM3625" s="722"/>
      <c r="BN3625" s="722"/>
      <c r="BO3625" s="722"/>
      <c r="BP3625" s="722"/>
      <c r="BQ3625" s="722"/>
      <c r="BR3625" s="722"/>
      <c r="BS3625" s="722"/>
      <c r="BT3625" s="722"/>
      <c r="BU3625" s="722"/>
      <c r="BV3625" s="722"/>
      <c r="BW3625" s="722"/>
      <c r="BX3625" s="722"/>
      <c r="BY3625" s="722"/>
      <c r="BZ3625" s="722"/>
      <c r="CA3625" s="722"/>
      <c r="CB3625" s="722"/>
      <c r="CC3625" s="722"/>
      <c r="CD3625" s="722"/>
      <c r="CE3625" s="722"/>
      <c r="CF3625" s="722"/>
      <c r="CG3625" s="722"/>
      <c r="CH3625" s="722"/>
      <c r="CI3625" s="722"/>
      <c r="CJ3625" s="722"/>
      <c r="CK3625" s="722"/>
      <c r="CL3625" s="722"/>
      <c r="CM3625" s="722"/>
      <c r="CN3625" s="722"/>
      <c r="CO3625" s="722"/>
      <c r="CP3625" s="722"/>
      <c r="CQ3625" s="722"/>
      <c r="CR3625" s="722"/>
      <c r="CS3625" s="722"/>
    </row>
    <row r="3626" spans="1:97" s="1376" customFormat="1">
      <c r="A3626" s="722"/>
      <c r="B3626" s="722"/>
      <c r="C3626" s="722"/>
      <c r="D3626" s="722"/>
      <c r="E3626" s="722"/>
      <c r="F3626" s="757"/>
      <c r="G3626" s="757"/>
      <c r="H3626" s="757"/>
      <c r="I3626" s="757"/>
      <c r="J3626" s="757"/>
      <c r="K3626" s="758"/>
      <c r="L3626" s="758"/>
      <c r="M3626" s="722"/>
      <c r="N3626" s="736"/>
      <c r="O3626" s="736"/>
      <c r="P3626" s="736"/>
      <c r="Q3626" s="736"/>
      <c r="R3626" s="736"/>
      <c r="S3626" s="736"/>
      <c r="T3626" s="736"/>
      <c r="U3626" s="736"/>
      <c r="BA3626" s="722"/>
      <c r="BB3626" s="722"/>
      <c r="BC3626" s="722"/>
      <c r="BD3626" s="722"/>
      <c r="BE3626" s="722"/>
      <c r="BF3626" s="722"/>
      <c r="BG3626" s="722"/>
      <c r="BH3626" s="722"/>
      <c r="BI3626" s="722"/>
      <c r="BJ3626" s="722"/>
      <c r="BK3626" s="722"/>
      <c r="BL3626" s="722"/>
      <c r="BM3626" s="722"/>
      <c r="BN3626" s="722"/>
      <c r="BO3626" s="722"/>
      <c r="BP3626" s="722"/>
      <c r="BQ3626" s="722"/>
      <c r="BR3626" s="722"/>
      <c r="BS3626" s="722"/>
      <c r="BT3626" s="722"/>
      <c r="BU3626" s="722"/>
      <c r="BV3626" s="722"/>
      <c r="BW3626" s="722"/>
      <c r="BX3626" s="722"/>
      <c r="BY3626" s="722"/>
      <c r="BZ3626" s="722"/>
      <c r="CA3626" s="722"/>
      <c r="CB3626" s="722"/>
      <c r="CC3626" s="722"/>
      <c r="CD3626" s="722"/>
      <c r="CE3626" s="722"/>
      <c r="CF3626" s="722"/>
      <c r="CG3626" s="722"/>
      <c r="CH3626" s="722"/>
      <c r="CI3626" s="722"/>
      <c r="CJ3626" s="722"/>
      <c r="CK3626" s="722"/>
      <c r="CL3626" s="722"/>
      <c r="CM3626" s="722"/>
      <c r="CN3626" s="722"/>
      <c r="CO3626" s="722"/>
      <c r="CP3626" s="722"/>
      <c r="CQ3626" s="722"/>
      <c r="CR3626" s="722"/>
      <c r="CS3626" s="722"/>
    </row>
    <row r="3627" spans="1:97" s="1376" customFormat="1">
      <c r="A3627" s="722"/>
      <c r="B3627" s="722"/>
      <c r="C3627" s="722"/>
      <c r="D3627" s="722"/>
      <c r="E3627" s="722"/>
      <c r="F3627" s="757"/>
      <c r="G3627" s="757"/>
      <c r="H3627" s="757"/>
      <c r="I3627" s="757"/>
      <c r="J3627" s="757"/>
      <c r="K3627" s="758"/>
      <c r="L3627" s="758"/>
      <c r="M3627" s="722"/>
      <c r="N3627" s="736"/>
      <c r="O3627" s="736"/>
      <c r="P3627" s="736"/>
      <c r="Q3627" s="736"/>
      <c r="R3627" s="736"/>
      <c r="S3627" s="736"/>
      <c r="T3627" s="736"/>
      <c r="U3627" s="736"/>
      <c r="BA3627" s="722"/>
      <c r="BB3627" s="722"/>
      <c r="BC3627" s="722"/>
      <c r="BD3627" s="722"/>
      <c r="BE3627" s="722"/>
      <c r="BF3627" s="722"/>
      <c r="BG3627" s="722"/>
      <c r="BH3627" s="722"/>
      <c r="BI3627" s="722"/>
      <c r="BJ3627" s="722"/>
      <c r="BK3627" s="722"/>
      <c r="BL3627" s="722"/>
      <c r="BM3627" s="722"/>
      <c r="BN3627" s="722"/>
      <c r="BO3627" s="722"/>
      <c r="BP3627" s="722"/>
      <c r="BQ3627" s="722"/>
      <c r="BR3627" s="722"/>
      <c r="BS3627" s="722"/>
      <c r="BT3627" s="722"/>
      <c r="BU3627" s="722"/>
      <c r="BV3627" s="722"/>
      <c r="BW3627" s="722"/>
      <c r="BX3627" s="722"/>
      <c r="BY3627" s="722"/>
      <c r="BZ3627" s="722"/>
      <c r="CA3627" s="722"/>
      <c r="CB3627" s="722"/>
      <c r="CC3627" s="722"/>
      <c r="CD3627" s="722"/>
      <c r="CE3627" s="722"/>
      <c r="CF3627" s="722"/>
      <c r="CG3627" s="722"/>
      <c r="CH3627" s="722"/>
      <c r="CI3627" s="722"/>
      <c r="CJ3627" s="722"/>
      <c r="CK3627" s="722"/>
      <c r="CL3627" s="722"/>
      <c r="CM3627" s="722"/>
      <c r="CN3627" s="722"/>
      <c r="CO3627" s="722"/>
      <c r="CP3627" s="722"/>
      <c r="CQ3627" s="722"/>
      <c r="CR3627" s="722"/>
      <c r="CS3627" s="722"/>
    </row>
    <row r="3628" spans="1:97" s="1376" customFormat="1">
      <c r="A3628" s="722"/>
      <c r="B3628" s="722"/>
      <c r="C3628" s="722"/>
      <c r="D3628" s="722"/>
      <c r="E3628" s="722"/>
      <c r="F3628" s="757"/>
      <c r="G3628" s="757"/>
      <c r="H3628" s="757"/>
      <c r="I3628" s="757"/>
      <c r="J3628" s="757"/>
      <c r="K3628" s="758"/>
      <c r="L3628" s="758"/>
      <c r="M3628" s="722"/>
      <c r="N3628" s="736"/>
      <c r="O3628" s="736"/>
      <c r="P3628" s="736"/>
      <c r="Q3628" s="736"/>
      <c r="R3628" s="736"/>
      <c r="S3628" s="736"/>
      <c r="T3628" s="736"/>
      <c r="U3628" s="736"/>
      <c r="BA3628" s="722"/>
      <c r="BB3628" s="722"/>
      <c r="BC3628" s="722"/>
      <c r="BD3628" s="722"/>
      <c r="BE3628" s="722"/>
      <c r="BF3628" s="722"/>
      <c r="BG3628" s="722"/>
      <c r="BH3628" s="722"/>
      <c r="BI3628" s="722"/>
      <c r="BJ3628" s="722"/>
      <c r="BK3628" s="722"/>
      <c r="BL3628" s="722"/>
      <c r="BM3628" s="722"/>
      <c r="BN3628" s="722"/>
      <c r="BO3628" s="722"/>
      <c r="BP3628" s="722"/>
      <c r="BQ3628" s="722"/>
      <c r="BR3628" s="722"/>
      <c r="BS3628" s="722"/>
      <c r="BT3628" s="722"/>
      <c r="BU3628" s="722"/>
      <c r="BV3628" s="722"/>
      <c r="BW3628" s="722"/>
      <c r="BX3628" s="722"/>
      <c r="BY3628" s="722"/>
      <c r="BZ3628" s="722"/>
      <c r="CA3628" s="722"/>
      <c r="CB3628" s="722"/>
      <c r="CC3628" s="722"/>
      <c r="CD3628" s="722"/>
      <c r="CE3628" s="722"/>
      <c r="CF3628" s="722"/>
      <c r="CG3628" s="722"/>
      <c r="CH3628" s="722"/>
      <c r="CI3628" s="722"/>
      <c r="CJ3628" s="722"/>
      <c r="CK3628" s="722"/>
      <c r="CL3628" s="722"/>
      <c r="CM3628" s="722"/>
      <c r="CN3628" s="722"/>
      <c r="CO3628" s="722"/>
      <c r="CP3628" s="722"/>
      <c r="CQ3628" s="722"/>
      <c r="CR3628" s="722"/>
      <c r="CS3628" s="722"/>
    </row>
    <row r="3629" spans="1:97" s="1376" customFormat="1">
      <c r="A3629" s="722"/>
      <c r="B3629" s="722"/>
      <c r="C3629" s="722"/>
      <c r="D3629" s="722"/>
      <c r="E3629" s="722"/>
      <c r="F3629" s="757"/>
      <c r="G3629" s="757"/>
      <c r="H3629" s="757"/>
      <c r="I3629" s="757"/>
      <c r="J3629" s="757"/>
      <c r="K3629" s="758"/>
      <c r="L3629" s="758"/>
      <c r="M3629" s="722"/>
      <c r="N3629" s="736"/>
      <c r="O3629" s="736"/>
      <c r="P3629" s="736"/>
      <c r="Q3629" s="736"/>
      <c r="R3629" s="736"/>
      <c r="S3629" s="736"/>
      <c r="T3629" s="736"/>
      <c r="U3629" s="736"/>
      <c r="BA3629" s="722"/>
      <c r="BB3629" s="722"/>
      <c r="BC3629" s="722"/>
      <c r="BD3629" s="722"/>
      <c r="BE3629" s="722"/>
      <c r="BF3629" s="722"/>
      <c r="BG3629" s="722"/>
      <c r="BH3629" s="722"/>
      <c r="BI3629" s="722"/>
      <c r="BJ3629" s="722"/>
      <c r="BK3629" s="722"/>
      <c r="BL3629" s="722"/>
      <c r="BM3629" s="722"/>
      <c r="BN3629" s="722"/>
      <c r="BO3629" s="722"/>
      <c r="BP3629" s="722"/>
      <c r="BQ3629" s="722"/>
      <c r="BR3629" s="722"/>
      <c r="BS3629" s="722"/>
      <c r="BT3629" s="722"/>
      <c r="BU3629" s="722"/>
      <c r="BV3629" s="722"/>
      <c r="BW3629" s="722"/>
      <c r="BX3629" s="722"/>
      <c r="BY3629" s="722"/>
      <c r="BZ3629" s="722"/>
      <c r="CA3629" s="722"/>
      <c r="CB3629" s="722"/>
      <c r="CC3629" s="722"/>
      <c r="CD3629" s="722"/>
      <c r="CE3629" s="722"/>
      <c r="CF3629" s="722"/>
      <c r="CG3629" s="722"/>
      <c r="CH3629" s="722"/>
      <c r="CI3629" s="722"/>
      <c r="CJ3629" s="722"/>
      <c r="CK3629" s="722"/>
      <c r="CL3629" s="722"/>
      <c r="CM3629" s="722"/>
      <c r="CN3629" s="722"/>
      <c r="CO3629" s="722"/>
      <c r="CP3629" s="722"/>
      <c r="CQ3629" s="722"/>
      <c r="CR3629" s="722"/>
      <c r="CS3629" s="722"/>
    </row>
    <row r="3630" spans="1:97" s="1376" customFormat="1">
      <c r="A3630" s="722"/>
      <c r="B3630" s="722"/>
      <c r="C3630" s="722"/>
      <c r="D3630" s="722"/>
      <c r="E3630" s="722"/>
      <c r="F3630" s="757"/>
      <c r="G3630" s="757"/>
      <c r="H3630" s="757"/>
      <c r="I3630" s="757"/>
      <c r="J3630" s="757"/>
      <c r="K3630" s="758"/>
      <c r="L3630" s="758"/>
      <c r="M3630" s="722"/>
      <c r="N3630" s="736"/>
      <c r="O3630" s="736"/>
      <c r="P3630" s="736"/>
      <c r="Q3630" s="736"/>
      <c r="R3630" s="736"/>
      <c r="S3630" s="736"/>
      <c r="T3630" s="736"/>
      <c r="U3630" s="736"/>
      <c r="BA3630" s="722"/>
      <c r="BB3630" s="722"/>
      <c r="BC3630" s="722"/>
      <c r="BD3630" s="722"/>
      <c r="BE3630" s="722"/>
      <c r="BF3630" s="722"/>
      <c r="BG3630" s="722"/>
      <c r="BH3630" s="722"/>
      <c r="BI3630" s="722"/>
      <c r="BJ3630" s="722"/>
      <c r="BK3630" s="722"/>
      <c r="BL3630" s="722"/>
      <c r="BM3630" s="722"/>
      <c r="BN3630" s="722"/>
      <c r="BO3630" s="722"/>
      <c r="BP3630" s="722"/>
      <c r="BQ3630" s="722"/>
      <c r="BR3630" s="722"/>
      <c r="BS3630" s="722"/>
      <c r="BT3630" s="722"/>
      <c r="BU3630" s="722"/>
      <c r="BV3630" s="722"/>
      <c r="BW3630" s="722"/>
      <c r="BX3630" s="722"/>
      <c r="BY3630" s="722"/>
      <c r="BZ3630" s="722"/>
      <c r="CA3630" s="722"/>
      <c r="CB3630" s="722"/>
      <c r="CC3630" s="722"/>
      <c r="CD3630" s="722"/>
      <c r="CE3630" s="722"/>
      <c r="CF3630" s="722"/>
      <c r="CG3630" s="722"/>
      <c r="CH3630" s="722"/>
      <c r="CI3630" s="722"/>
      <c r="CJ3630" s="722"/>
      <c r="CK3630" s="722"/>
      <c r="CL3630" s="722"/>
      <c r="CM3630" s="722"/>
      <c r="CN3630" s="722"/>
      <c r="CO3630" s="722"/>
      <c r="CP3630" s="722"/>
      <c r="CQ3630" s="722"/>
      <c r="CR3630" s="722"/>
      <c r="CS3630" s="722"/>
    </row>
    <row r="3631" spans="1:97" s="1376" customFormat="1">
      <c r="A3631" s="722"/>
      <c r="B3631" s="722"/>
      <c r="C3631" s="722"/>
      <c r="D3631" s="722"/>
      <c r="E3631" s="722"/>
      <c r="F3631" s="757"/>
      <c r="G3631" s="757"/>
      <c r="H3631" s="757"/>
      <c r="I3631" s="757"/>
      <c r="J3631" s="757"/>
      <c r="K3631" s="758"/>
      <c r="L3631" s="758"/>
      <c r="M3631" s="722"/>
      <c r="N3631" s="736"/>
      <c r="O3631" s="736"/>
      <c r="P3631" s="736"/>
      <c r="Q3631" s="736"/>
      <c r="R3631" s="736"/>
      <c r="S3631" s="736"/>
      <c r="T3631" s="736"/>
      <c r="U3631" s="736"/>
      <c r="BA3631" s="722"/>
      <c r="BB3631" s="722"/>
      <c r="BC3631" s="722"/>
      <c r="BD3631" s="722"/>
      <c r="BE3631" s="722"/>
      <c r="BF3631" s="722"/>
      <c r="BG3631" s="722"/>
      <c r="BH3631" s="722"/>
      <c r="BI3631" s="722"/>
      <c r="BJ3631" s="722"/>
      <c r="BK3631" s="722"/>
      <c r="BL3631" s="722"/>
      <c r="BM3631" s="722"/>
      <c r="BN3631" s="722"/>
      <c r="BO3631" s="722"/>
      <c r="BP3631" s="722"/>
      <c r="BQ3631" s="722"/>
      <c r="BR3631" s="722"/>
      <c r="BS3631" s="722"/>
      <c r="BT3631" s="722"/>
      <c r="BU3631" s="722"/>
      <c r="BV3631" s="722"/>
      <c r="BW3631" s="722"/>
      <c r="BX3631" s="722"/>
      <c r="BY3631" s="722"/>
      <c r="BZ3631" s="722"/>
      <c r="CA3631" s="722"/>
      <c r="CB3631" s="722"/>
      <c r="CC3631" s="722"/>
      <c r="CD3631" s="722"/>
      <c r="CE3631" s="722"/>
      <c r="CF3631" s="722"/>
      <c r="CG3631" s="722"/>
      <c r="CH3631" s="722"/>
      <c r="CI3631" s="722"/>
      <c r="CJ3631" s="722"/>
      <c r="CK3631" s="722"/>
      <c r="CL3631" s="722"/>
      <c r="CM3631" s="722"/>
      <c r="CN3631" s="722"/>
      <c r="CO3631" s="722"/>
      <c r="CP3631" s="722"/>
      <c r="CQ3631" s="722"/>
      <c r="CR3631" s="722"/>
      <c r="CS3631" s="722"/>
    </row>
    <row r="3632" spans="1:97" s="1376" customFormat="1">
      <c r="A3632" s="722"/>
      <c r="B3632" s="722"/>
      <c r="C3632" s="722"/>
      <c r="D3632" s="722"/>
      <c r="E3632" s="722"/>
      <c r="F3632" s="757"/>
      <c r="G3632" s="757"/>
      <c r="H3632" s="757"/>
      <c r="I3632" s="757"/>
      <c r="J3632" s="757"/>
      <c r="K3632" s="758"/>
      <c r="L3632" s="758"/>
      <c r="M3632" s="722"/>
      <c r="N3632" s="736"/>
      <c r="O3632" s="736"/>
      <c r="P3632" s="736"/>
      <c r="Q3632" s="736"/>
      <c r="R3632" s="736"/>
      <c r="S3632" s="736"/>
      <c r="T3632" s="736"/>
      <c r="U3632" s="736"/>
      <c r="BA3632" s="722"/>
      <c r="BB3632" s="722"/>
      <c r="BC3632" s="722"/>
      <c r="BD3632" s="722"/>
      <c r="BE3632" s="722"/>
      <c r="BF3632" s="722"/>
      <c r="BG3632" s="722"/>
      <c r="BH3632" s="722"/>
      <c r="BI3632" s="722"/>
      <c r="BJ3632" s="722"/>
      <c r="BK3632" s="722"/>
      <c r="BL3632" s="722"/>
      <c r="BM3632" s="722"/>
      <c r="BN3632" s="722"/>
      <c r="BO3632" s="722"/>
      <c r="BP3632" s="722"/>
      <c r="BQ3632" s="722"/>
      <c r="BR3632" s="722"/>
      <c r="BS3632" s="722"/>
      <c r="BT3632" s="722"/>
      <c r="BU3632" s="722"/>
      <c r="BV3632" s="722"/>
      <c r="BW3632" s="722"/>
      <c r="BX3632" s="722"/>
      <c r="BY3632" s="722"/>
      <c r="BZ3632" s="722"/>
      <c r="CA3632" s="722"/>
      <c r="CB3632" s="722"/>
      <c r="CC3632" s="722"/>
      <c r="CD3632" s="722"/>
      <c r="CE3632" s="722"/>
      <c r="CF3632" s="722"/>
      <c r="CG3632" s="722"/>
      <c r="CH3632" s="722"/>
      <c r="CI3632" s="722"/>
      <c r="CJ3632" s="722"/>
      <c r="CK3632" s="722"/>
      <c r="CL3632" s="722"/>
      <c r="CM3632" s="722"/>
      <c r="CN3632" s="722"/>
      <c r="CO3632" s="722"/>
      <c r="CP3632" s="722"/>
      <c r="CQ3632" s="722"/>
      <c r="CR3632" s="722"/>
      <c r="CS3632" s="722"/>
    </row>
    <row r="3633" spans="1:97" s="1376" customFormat="1">
      <c r="A3633" s="722"/>
      <c r="B3633" s="722"/>
      <c r="C3633" s="722"/>
      <c r="D3633" s="722"/>
      <c r="E3633" s="722"/>
      <c r="F3633" s="757"/>
      <c r="G3633" s="757"/>
      <c r="H3633" s="757"/>
      <c r="I3633" s="757"/>
      <c r="J3633" s="757"/>
      <c r="K3633" s="758"/>
      <c r="L3633" s="758"/>
      <c r="M3633" s="722"/>
      <c r="N3633" s="736"/>
      <c r="O3633" s="736"/>
      <c r="P3633" s="736"/>
      <c r="Q3633" s="736"/>
      <c r="R3633" s="736"/>
      <c r="S3633" s="736"/>
      <c r="T3633" s="736"/>
      <c r="U3633" s="736"/>
      <c r="BA3633" s="722"/>
      <c r="BB3633" s="722"/>
      <c r="BC3633" s="722"/>
      <c r="BD3633" s="722"/>
      <c r="BE3633" s="722"/>
      <c r="BF3633" s="722"/>
      <c r="BG3633" s="722"/>
      <c r="BH3633" s="722"/>
      <c r="BI3633" s="722"/>
      <c r="BJ3633" s="722"/>
      <c r="BK3633" s="722"/>
      <c r="BL3633" s="722"/>
      <c r="BM3633" s="722"/>
      <c r="BN3633" s="722"/>
      <c r="BO3633" s="722"/>
      <c r="BP3633" s="722"/>
      <c r="BQ3633" s="722"/>
      <c r="BR3633" s="722"/>
      <c r="BS3633" s="722"/>
      <c r="BT3633" s="722"/>
      <c r="BU3633" s="722"/>
      <c r="BV3633" s="722"/>
      <c r="BW3633" s="722"/>
      <c r="BX3633" s="722"/>
      <c r="BY3633" s="722"/>
      <c r="BZ3633" s="722"/>
      <c r="CA3633" s="722"/>
      <c r="CB3633" s="722"/>
      <c r="CC3633" s="722"/>
      <c r="CD3633" s="722"/>
      <c r="CE3633" s="722"/>
      <c r="CF3633" s="722"/>
      <c r="CG3633" s="722"/>
      <c r="CH3633" s="722"/>
      <c r="CI3633" s="722"/>
      <c r="CJ3633" s="722"/>
      <c r="CK3633" s="722"/>
      <c r="CL3633" s="722"/>
      <c r="CM3633" s="722"/>
      <c r="CN3633" s="722"/>
      <c r="CO3633" s="722"/>
      <c r="CP3633" s="722"/>
      <c r="CQ3633" s="722"/>
      <c r="CR3633" s="722"/>
      <c r="CS3633" s="722"/>
    </row>
    <row r="3634" spans="1:97" s="1376" customFormat="1">
      <c r="A3634" s="722"/>
      <c r="B3634" s="722"/>
      <c r="C3634" s="722"/>
      <c r="D3634" s="722"/>
      <c r="E3634" s="722"/>
      <c r="F3634" s="757"/>
      <c r="G3634" s="757"/>
      <c r="H3634" s="757"/>
      <c r="I3634" s="757"/>
      <c r="J3634" s="757"/>
      <c r="K3634" s="758"/>
      <c r="L3634" s="758"/>
      <c r="M3634" s="722"/>
      <c r="N3634" s="736"/>
      <c r="O3634" s="736"/>
      <c r="P3634" s="736"/>
      <c r="Q3634" s="736"/>
      <c r="R3634" s="736"/>
      <c r="S3634" s="736"/>
      <c r="T3634" s="736"/>
      <c r="U3634" s="736"/>
      <c r="BA3634" s="722"/>
      <c r="BB3634" s="722"/>
      <c r="BC3634" s="722"/>
      <c r="BD3634" s="722"/>
      <c r="BE3634" s="722"/>
      <c r="BF3634" s="722"/>
      <c r="BG3634" s="722"/>
      <c r="BH3634" s="722"/>
      <c r="BI3634" s="722"/>
      <c r="BJ3634" s="722"/>
      <c r="BK3634" s="722"/>
      <c r="BL3634" s="722"/>
      <c r="BM3634" s="722"/>
      <c r="BN3634" s="722"/>
      <c r="BO3634" s="722"/>
      <c r="BP3634" s="722"/>
      <c r="BQ3634" s="722"/>
      <c r="BR3634" s="722"/>
      <c r="BS3634" s="722"/>
      <c r="BT3634" s="722"/>
      <c r="BU3634" s="722"/>
      <c r="BV3634" s="722"/>
      <c r="BW3634" s="722"/>
      <c r="BX3634" s="722"/>
      <c r="BY3634" s="722"/>
      <c r="BZ3634" s="722"/>
      <c r="CA3634" s="722"/>
      <c r="CB3634" s="722"/>
      <c r="CC3634" s="722"/>
      <c r="CD3634" s="722"/>
      <c r="CE3634" s="722"/>
      <c r="CF3634" s="722"/>
      <c r="CG3634" s="722"/>
      <c r="CH3634" s="722"/>
      <c r="CI3634" s="722"/>
      <c r="CJ3634" s="722"/>
      <c r="CK3634" s="722"/>
      <c r="CL3634" s="722"/>
      <c r="CM3634" s="722"/>
      <c r="CN3634" s="722"/>
      <c r="CO3634" s="722"/>
      <c r="CP3634" s="722"/>
      <c r="CQ3634" s="722"/>
      <c r="CR3634" s="722"/>
      <c r="CS3634" s="722"/>
    </row>
    <row r="3635" spans="1:97" s="1376" customFormat="1">
      <c r="A3635" s="722"/>
      <c r="B3635" s="722"/>
      <c r="C3635" s="722"/>
      <c r="D3635" s="722"/>
      <c r="E3635" s="722"/>
      <c r="F3635" s="757"/>
      <c r="G3635" s="757"/>
      <c r="H3635" s="757"/>
      <c r="I3635" s="757"/>
      <c r="J3635" s="757"/>
      <c r="K3635" s="758"/>
      <c r="L3635" s="758"/>
      <c r="M3635" s="722"/>
      <c r="N3635" s="736"/>
      <c r="O3635" s="736"/>
      <c r="P3635" s="736"/>
      <c r="Q3635" s="736"/>
      <c r="R3635" s="736"/>
      <c r="S3635" s="736"/>
      <c r="T3635" s="736"/>
      <c r="U3635" s="736"/>
      <c r="BA3635" s="722"/>
      <c r="BB3635" s="722"/>
      <c r="BC3635" s="722"/>
      <c r="BD3635" s="722"/>
      <c r="BE3635" s="722"/>
      <c r="BF3635" s="722"/>
      <c r="BG3635" s="722"/>
      <c r="BH3635" s="722"/>
      <c r="BI3635" s="722"/>
      <c r="BJ3635" s="722"/>
      <c r="BK3635" s="722"/>
      <c r="BL3635" s="722"/>
      <c r="BM3635" s="722"/>
      <c r="BN3635" s="722"/>
      <c r="BO3635" s="722"/>
      <c r="BP3635" s="722"/>
      <c r="BQ3635" s="722"/>
      <c r="BR3635" s="722"/>
      <c r="BS3635" s="722"/>
      <c r="BT3635" s="722"/>
      <c r="BU3635" s="722"/>
      <c r="BV3635" s="722"/>
      <c r="BW3635" s="722"/>
      <c r="BX3635" s="722"/>
      <c r="BY3635" s="722"/>
      <c r="BZ3635" s="722"/>
      <c r="CA3635" s="722"/>
      <c r="CB3635" s="722"/>
      <c r="CC3635" s="722"/>
      <c r="CD3635" s="722"/>
      <c r="CE3635" s="722"/>
      <c r="CF3635" s="722"/>
      <c r="CG3635" s="722"/>
      <c r="CH3635" s="722"/>
      <c r="CI3635" s="722"/>
      <c r="CJ3635" s="722"/>
      <c r="CK3635" s="722"/>
      <c r="CL3635" s="722"/>
      <c r="CM3635" s="722"/>
      <c r="CN3635" s="722"/>
      <c r="CO3635" s="722"/>
      <c r="CP3635" s="722"/>
      <c r="CQ3635" s="722"/>
      <c r="CR3635" s="722"/>
      <c r="CS3635" s="722"/>
    </row>
    <row r="3636" spans="1:97" s="1376" customFormat="1">
      <c r="A3636" s="722"/>
      <c r="B3636" s="722"/>
      <c r="C3636" s="722"/>
      <c r="D3636" s="722"/>
      <c r="E3636" s="722"/>
      <c r="F3636" s="757"/>
      <c r="G3636" s="757"/>
      <c r="H3636" s="757"/>
      <c r="I3636" s="757"/>
      <c r="J3636" s="757"/>
      <c r="K3636" s="758"/>
      <c r="L3636" s="758"/>
      <c r="M3636" s="722"/>
      <c r="N3636" s="736"/>
      <c r="O3636" s="736"/>
      <c r="P3636" s="736"/>
      <c r="Q3636" s="736"/>
      <c r="R3636" s="736"/>
      <c r="S3636" s="736"/>
      <c r="T3636" s="736"/>
      <c r="U3636" s="736"/>
      <c r="BA3636" s="722"/>
      <c r="BB3636" s="722"/>
      <c r="BC3636" s="722"/>
      <c r="BD3636" s="722"/>
      <c r="BE3636" s="722"/>
      <c r="BF3636" s="722"/>
      <c r="BG3636" s="722"/>
      <c r="BH3636" s="722"/>
      <c r="BI3636" s="722"/>
      <c r="BJ3636" s="722"/>
      <c r="BK3636" s="722"/>
      <c r="BL3636" s="722"/>
      <c r="BM3636" s="722"/>
      <c r="BN3636" s="722"/>
      <c r="BO3636" s="722"/>
      <c r="BP3636" s="722"/>
      <c r="BQ3636" s="722"/>
      <c r="BR3636" s="722"/>
      <c r="BS3636" s="722"/>
      <c r="BT3636" s="722"/>
      <c r="BU3636" s="722"/>
      <c r="BV3636" s="722"/>
      <c r="BW3636" s="722"/>
      <c r="BX3636" s="722"/>
      <c r="BY3636" s="722"/>
      <c r="BZ3636" s="722"/>
      <c r="CA3636" s="722"/>
      <c r="CB3636" s="722"/>
      <c r="CC3636" s="722"/>
      <c r="CD3636" s="722"/>
      <c r="CE3636" s="722"/>
      <c r="CF3636" s="722"/>
      <c r="CG3636" s="722"/>
      <c r="CH3636" s="722"/>
      <c r="CI3636" s="722"/>
      <c r="CJ3636" s="722"/>
      <c r="CK3636" s="722"/>
      <c r="CL3636" s="722"/>
      <c r="CM3636" s="722"/>
      <c r="CN3636" s="722"/>
      <c r="CO3636" s="722"/>
      <c r="CP3636" s="722"/>
      <c r="CQ3636" s="722"/>
      <c r="CR3636" s="722"/>
      <c r="CS3636" s="722"/>
    </row>
    <row r="3637" spans="1:97" s="1376" customFormat="1">
      <c r="A3637" s="722"/>
      <c r="B3637" s="722"/>
      <c r="C3637" s="722"/>
      <c r="D3637" s="722"/>
      <c r="E3637" s="722"/>
      <c r="F3637" s="757"/>
      <c r="G3637" s="757"/>
      <c r="H3637" s="757"/>
      <c r="I3637" s="757"/>
      <c r="J3637" s="757"/>
      <c r="K3637" s="758"/>
      <c r="L3637" s="758"/>
      <c r="M3637" s="722"/>
      <c r="N3637" s="736"/>
      <c r="O3637" s="736"/>
      <c r="P3637" s="736"/>
      <c r="Q3637" s="736"/>
      <c r="R3637" s="736"/>
      <c r="S3637" s="736"/>
      <c r="T3637" s="736"/>
      <c r="U3637" s="736"/>
      <c r="BA3637" s="722"/>
      <c r="BB3637" s="722"/>
      <c r="BC3637" s="722"/>
      <c r="BD3637" s="722"/>
      <c r="BE3637" s="722"/>
      <c r="BF3637" s="722"/>
      <c r="BG3637" s="722"/>
      <c r="BH3637" s="722"/>
      <c r="BI3637" s="722"/>
      <c r="BJ3637" s="722"/>
      <c r="BK3637" s="722"/>
      <c r="BL3637" s="722"/>
      <c r="BM3637" s="722"/>
      <c r="BN3637" s="722"/>
      <c r="BO3637" s="722"/>
      <c r="BP3637" s="722"/>
      <c r="BQ3637" s="722"/>
      <c r="BR3637" s="722"/>
      <c r="BS3637" s="722"/>
      <c r="BT3637" s="722"/>
      <c r="BU3637" s="722"/>
      <c r="BV3637" s="722"/>
      <c r="BW3637" s="722"/>
      <c r="BX3637" s="722"/>
      <c r="BY3637" s="722"/>
      <c r="BZ3637" s="722"/>
      <c r="CA3637" s="722"/>
      <c r="CB3637" s="722"/>
      <c r="CC3637" s="722"/>
      <c r="CD3637" s="722"/>
      <c r="CE3637" s="722"/>
      <c r="CF3637" s="722"/>
      <c r="CG3637" s="722"/>
      <c r="CH3637" s="722"/>
      <c r="CI3637" s="722"/>
      <c r="CJ3637" s="722"/>
      <c r="CK3637" s="722"/>
      <c r="CL3637" s="722"/>
      <c r="CM3637" s="722"/>
      <c r="CN3637" s="722"/>
      <c r="CO3637" s="722"/>
      <c r="CP3637" s="722"/>
      <c r="CQ3637" s="722"/>
      <c r="CR3637" s="722"/>
      <c r="CS3637" s="722"/>
    </row>
    <row r="3638" spans="1:97" s="1376" customFormat="1">
      <c r="A3638" s="722"/>
      <c r="B3638" s="722"/>
      <c r="C3638" s="722"/>
      <c r="D3638" s="722"/>
      <c r="E3638" s="722"/>
      <c r="F3638" s="757"/>
      <c r="G3638" s="757"/>
      <c r="H3638" s="757"/>
      <c r="I3638" s="757"/>
      <c r="J3638" s="757"/>
      <c r="K3638" s="758"/>
      <c r="L3638" s="758"/>
      <c r="M3638" s="722"/>
      <c r="N3638" s="736"/>
      <c r="O3638" s="736"/>
      <c r="P3638" s="736"/>
      <c r="Q3638" s="736"/>
      <c r="R3638" s="736"/>
      <c r="S3638" s="736"/>
      <c r="T3638" s="736"/>
      <c r="U3638" s="736"/>
      <c r="BA3638" s="722"/>
      <c r="BB3638" s="722"/>
      <c r="BC3638" s="722"/>
      <c r="BD3638" s="722"/>
      <c r="BE3638" s="722"/>
      <c r="BF3638" s="722"/>
      <c r="BG3638" s="722"/>
      <c r="BH3638" s="722"/>
      <c r="BI3638" s="722"/>
      <c r="BJ3638" s="722"/>
      <c r="BK3638" s="722"/>
      <c r="BL3638" s="722"/>
      <c r="BM3638" s="722"/>
      <c r="BN3638" s="722"/>
      <c r="BO3638" s="722"/>
      <c r="BP3638" s="722"/>
      <c r="BQ3638" s="722"/>
      <c r="BR3638" s="722"/>
      <c r="BS3638" s="722"/>
      <c r="BT3638" s="722"/>
      <c r="BU3638" s="722"/>
      <c r="BV3638" s="722"/>
      <c r="BW3638" s="722"/>
      <c r="BX3638" s="722"/>
      <c r="BY3638" s="722"/>
      <c r="BZ3638" s="722"/>
      <c r="CA3638" s="722"/>
      <c r="CB3638" s="722"/>
      <c r="CC3638" s="722"/>
      <c r="CD3638" s="722"/>
      <c r="CE3638" s="722"/>
      <c r="CF3638" s="722"/>
      <c r="CG3638" s="722"/>
      <c r="CH3638" s="722"/>
      <c r="CI3638" s="722"/>
      <c r="CJ3638" s="722"/>
      <c r="CK3638" s="722"/>
      <c r="CL3638" s="722"/>
      <c r="CM3638" s="722"/>
      <c r="CN3638" s="722"/>
      <c r="CO3638" s="722"/>
      <c r="CP3638" s="722"/>
      <c r="CQ3638" s="722"/>
      <c r="CR3638" s="722"/>
      <c r="CS3638" s="722"/>
    </row>
    <row r="3639" spans="1:97" s="1376" customFormat="1">
      <c r="A3639" s="722"/>
      <c r="B3639" s="722"/>
      <c r="C3639" s="722"/>
      <c r="D3639" s="722"/>
      <c r="E3639" s="722"/>
      <c r="F3639" s="757"/>
      <c r="G3639" s="757"/>
      <c r="H3639" s="757"/>
      <c r="I3639" s="757"/>
      <c r="J3639" s="757"/>
      <c r="K3639" s="758"/>
      <c r="L3639" s="758"/>
      <c r="M3639" s="722"/>
      <c r="N3639" s="736"/>
      <c r="O3639" s="736"/>
      <c r="P3639" s="736"/>
      <c r="Q3639" s="736"/>
      <c r="R3639" s="736"/>
      <c r="S3639" s="736"/>
      <c r="T3639" s="736"/>
      <c r="U3639" s="736"/>
      <c r="BA3639" s="722"/>
      <c r="BB3639" s="722"/>
      <c r="BC3639" s="722"/>
      <c r="BD3639" s="722"/>
      <c r="BE3639" s="722"/>
      <c r="BF3639" s="722"/>
      <c r="BG3639" s="722"/>
      <c r="BH3639" s="722"/>
      <c r="BI3639" s="722"/>
      <c r="BJ3639" s="722"/>
      <c r="BK3639" s="722"/>
      <c r="BL3639" s="722"/>
      <c r="BM3639" s="722"/>
      <c r="BN3639" s="722"/>
      <c r="BO3639" s="722"/>
      <c r="BP3639" s="722"/>
      <c r="BQ3639" s="722"/>
      <c r="BR3639" s="722"/>
      <c r="BS3639" s="722"/>
      <c r="BT3639" s="722"/>
      <c r="BU3639" s="722"/>
      <c r="BV3639" s="722"/>
      <c r="BW3639" s="722"/>
      <c r="BX3639" s="722"/>
      <c r="BY3639" s="722"/>
      <c r="BZ3639" s="722"/>
      <c r="CA3639" s="722"/>
      <c r="CB3639" s="722"/>
      <c r="CC3639" s="722"/>
      <c r="CD3639" s="722"/>
      <c r="CE3639" s="722"/>
      <c r="CF3639" s="722"/>
      <c r="CG3639" s="722"/>
      <c r="CH3639" s="722"/>
      <c r="CI3639" s="722"/>
      <c r="CJ3639" s="722"/>
      <c r="CK3639" s="722"/>
      <c r="CL3639" s="722"/>
      <c r="CM3639" s="722"/>
      <c r="CN3639" s="722"/>
      <c r="CO3639" s="722"/>
      <c r="CP3639" s="722"/>
      <c r="CQ3639" s="722"/>
      <c r="CR3639" s="722"/>
      <c r="CS3639" s="722"/>
    </row>
    <row r="3640" spans="1:97" s="1376" customFormat="1">
      <c r="A3640" s="722"/>
      <c r="B3640" s="722"/>
      <c r="C3640" s="722"/>
      <c r="D3640" s="722"/>
      <c r="E3640" s="722"/>
      <c r="F3640" s="757"/>
      <c r="G3640" s="757"/>
      <c r="H3640" s="757"/>
      <c r="I3640" s="757"/>
      <c r="J3640" s="757"/>
      <c r="K3640" s="758"/>
      <c r="L3640" s="758"/>
      <c r="M3640" s="722"/>
      <c r="N3640" s="736"/>
      <c r="O3640" s="736"/>
      <c r="P3640" s="736"/>
      <c r="Q3640" s="736"/>
      <c r="R3640" s="736"/>
      <c r="S3640" s="736"/>
      <c r="T3640" s="736"/>
      <c r="U3640" s="736"/>
      <c r="BA3640" s="722"/>
      <c r="BB3640" s="722"/>
      <c r="BC3640" s="722"/>
      <c r="BD3640" s="722"/>
      <c r="BE3640" s="722"/>
      <c r="BF3640" s="722"/>
      <c r="BG3640" s="722"/>
      <c r="BH3640" s="722"/>
      <c r="BI3640" s="722"/>
      <c r="BJ3640" s="722"/>
      <c r="BK3640" s="722"/>
      <c r="BL3640" s="722"/>
      <c r="BM3640" s="722"/>
      <c r="BN3640" s="722"/>
      <c r="BO3640" s="722"/>
      <c r="BP3640" s="722"/>
      <c r="BQ3640" s="722"/>
      <c r="BR3640" s="722"/>
      <c r="BS3640" s="722"/>
      <c r="BT3640" s="722"/>
      <c r="BU3640" s="722"/>
      <c r="BV3640" s="722"/>
      <c r="BW3640" s="722"/>
      <c r="BX3640" s="722"/>
      <c r="BY3640" s="722"/>
      <c r="BZ3640" s="722"/>
      <c r="CA3640" s="722"/>
      <c r="CB3640" s="722"/>
      <c r="CC3640" s="722"/>
      <c r="CD3640" s="722"/>
      <c r="CE3640" s="722"/>
      <c r="CF3640" s="722"/>
      <c r="CG3640" s="722"/>
      <c r="CH3640" s="722"/>
      <c r="CI3640" s="722"/>
      <c r="CJ3640" s="722"/>
      <c r="CK3640" s="722"/>
      <c r="CL3640" s="722"/>
      <c r="CM3640" s="722"/>
      <c r="CN3640" s="722"/>
      <c r="CO3640" s="722"/>
      <c r="CP3640" s="722"/>
      <c r="CQ3640" s="722"/>
      <c r="CR3640" s="722"/>
      <c r="CS3640" s="722"/>
    </row>
    <row r="3641" spans="1:97" s="1376" customFormat="1">
      <c r="A3641" s="722"/>
      <c r="B3641" s="722"/>
      <c r="C3641" s="722"/>
      <c r="D3641" s="722"/>
      <c r="E3641" s="722"/>
      <c r="F3641" s="757"/>
      <c r="G3641" s="757"/>
      <c r="H3641" s="757"/>
      <c r="I3641" s="757"/>
      <c r="J3641" s="757"/>
      <c r="K3641" s="758"/>
      <c r="L3641" s="758"/>
      <c r="M3641" s="722"/>
      <c r="N3641" s="736"/>
      <c r="O3641" s="736"/>
      <c r="P3641" s="736"/>
      <c r="Q3641" s="736"/>
      <c r="R3641" s="736"/>
      <c r="S3641" s="736"/>
      <c r="T3641" s="736"/>
      <c r="U3641" s="736"/>
      <c r="BA3641" s="722"/>
      <c r="BB3641" s="722"/>
      <c r="BC3641" s="722"/>
      <c r="BD3641" s="722"/>
      <c r="BE3641" s="722"/>
      <c r="BF3641" s="722"/>
      <c r="BG3641" s="722"/>
      <c r="BH3641" s="722"/>
      <c r="BI3641" s="722"/>
      <c r="BJ3641" s="722"/>
      <c r="BK3641" s="722"/>
      <c r="BL3641" s="722"/>
      <c r="BM3641" s="722"/>
      <c r="BN3641" s="722"/>
      <c r="BO3641" s="722"/>
      <c r="BP3641" s="722"/>
      <c r="BQ3641" s="722"/>
      <c r="BR3641" s="722"/>
      <c r="BS3641" s="722"/>
      <c r="BT3641" s="722"/>
      <c r="BU3641" s="722"/>
      <c r="BV3641" s="722"/>
      <c r="BW3641" s="722"/>
      <c r="BX3641" s="722"/>
      <c r="BY3641" s="722"/>
      <c r="BZ3641" s="722"/>
      <c r="CA3641" s="722"/>
      <c r="CB3641" s="722"/>
      <c r="CC3641" s="722"/>
      <c r="CD3641" s="722"/>
      <c r="CE3641" s="722"/>
      <c r="CF3641" s="722"/>
      <c r="CG3641" s="722"/>
      <c r="CH3641" s="722"/>
      <c r="CI3641" s="722"/>
      <c r="CJ3641" s="722"/>
      <c r="CK3641" s="722"/>
      <c r="CL3641" s="722"/>
      <c r="CM3641" s="722"/>
      <c r="CN3641" s="722"/>
      <c r="CO3641" s="722"/>
      <c r="CP3641" s="722"/>
      <c r="CQ3641" s="722"/>
      <c r="CR3641" s="722"/>
      <c r="CS3641" s="722"/>
    </row>
    <row r="3642" spans="1:97" s="1376" customFormat="1">
      <c r="A3642" s="722"/>
      <c r="B3642" s="722"/>
      <c r="C3642" s="722"/>
      <c r="D3642" s="722"/>
      <c r="E3642" s="722"/>
      <c r="F3642" s="757"/>
      <c r="G3642" s="757"/>
      <c r="H3642" s="757"/>
      <c r="I3642" s="757"/>
      <c r="J3642" s="757"/>
      <c r="K3642" s="758"/>
      <c r="L3642" s="758"/>
      <c r="M3642" s="722"/>
      <c r="N3642" s="736"/>
      <c r="O3642" s="736"/>
      <c r="P3642" s="736"/>
      <c r="Q3642" s="736"/>
      <c r="R3642" s="736"/>
      <c r="S3642" s="736"/>
      <c r="T3642" s="736"/>
      <c r="U3642" s="736"/>
      <c r="BA3642" s="722"/>
      <c r="BB3642" s="722"/>
      <c r="BC3642" s="722"/>
      <c r="BD3642" s="722"/>
      <c r="BE3642" s="722"/>
      <c r="BF3642" s="722"/>
      <c r="BG3642" s="722"/>
      <c r="BH3642" s="722"/>
      <c r="BI3642" s="722"/>
      <c r="BJ3642" s="722"/>
      <c r="BK3642" s="722"/>
      <c r="BL3642" s="722"/>
      <c r="BM3642" s="722"/>
      <c r="BN3642" s="722"/>
      <c r="BO3642" s="722"/>
      <c r="BP3642" s="722"/>
      <c r="BQ3642" s="722"/>
      <c r="BR3642" s="722"/>
      <c r="BS3642" s="722"/>
      <c r="BT3642" s="722"/>
      <c r="BU3642" s="722"/>
      <c r="BV3642" s="722"/>
      <c r="BW3642" s="722"/>
      <c r="BX3642" s="722"/>
      <c r="BY3642" s="722"/>
      <c r="BZ3642" s="722"/>
      <c r="CA3642" s="722"/>
      <c r="CB3642" s="722"/>
      <c r="CC3642" s="722"/>
      <c r="CD3642" s="722"/>
      <c r="CE3642" s="722"/>
      <c r="CF3642" s="722"/>
      <c r="CG3642" s="722"/>
      <c r="CH3642" s="722"/>
      <c r="CI3642" s="722"/>
      <c r="CJ3642" s="722"/>
      <c r="CK3642" s="722"/>
      <c r="CL3642" s="722"/>
      <c r="CM3642" s="722"/>
      <c r="CN3642" s="722"/>
      <c r="CO3642" s="722"/>
      <c r="CP3642" s="722"/>
      <c r="CQ3642" s="722"/>
      <c r="CR3642" s="722"/>
      <c r="CS3642" s="722"/>
    </row>
    <row r="3643" spans="1:97" s="1376" customFormat="1">
      <c r="A3643" s="722"/>
      <c r="B3643" s="722"/>
      <c r="C3643" s="722"/>
      <c r="D3643" s="722"/>
      <c r="E3643" s="722"/>
      <c r="F3643" s="757"/>
      <c r="G3643" s="757"/>
      <c r="H3643" s="757"/>
      <c r="I3643" s="757"/>
      <c r="J3643" s="757"/>
      <c r="K3643" s="758"/>
      <c r="L3643" s="758"/>
      <c r="M3643" s="722"/>
      <c r="N3643" s="736"/>
      <c r="O3643" s="736"/>
      <c r="P3643" s="736"/>
      <c r="Q3643" s="736"/>
      <c r="R3643" s="736"/>
      <c r="S3643" s="736"/>
      <c r="T3643" s="736"/>
      <c r="U3643" s="736"/>
      <c r="BA3643" s="722"/>
      <c r="BB3643" s="722"/>
      <c r="BC3643" s="722"/>
      <c r="BD3643" s="722"/>
      <c r="BE3643" s="722"/>
      <c r="BF3643" s="722"/>
      <c r="BG3643" s="722"/>
      <c r="BH3643" s="722"/>
      <c r="BI3643" s="722"/>
      <c r="BJ3643" s="722"/>
      <c r="BK3643" s="722"/>
      <c r="BL3643" s="722"/>
      <c r="BM3643" s="722"/>
      <c r="BN3643" s="722"/>
      <c r="BO3643" s="722"/>
      <c r="BP3643" s="722"/>
      <c r="BQ3643" s="722"/>
      <c r="BR3643" s="722"/>
      <c r="BS3643" s="722"/>
      <c r="BT3643" s="722"/>
      <c r="BU3643" s="722"/>
      <c r="BV3643" s="722"/>
      <c r="BW3643" s="722"/>
      <c r="BX3643" s="722"/>
      <c r="BY3643" s="722"/>
      <c r="BZ3643" s="722"/>
      <c r="CA3643" s="722"/>
      <c r="CB3643" s="722"/>
      <c r="CC3643" s="722"/>
      <c r="CD3643" s="722"/>
      <c r="CE3643" s="722"/>
      <c r="CF3643" s="722"/>
      <c r="CG3643" s="722"/>
      <c r="CH3643" s="722"/>
      <c r="CI3643" s="722"/>
      <c r="CJ3643" s="722"/>
      <c r="CK3643" s="722"/>
      <c r="CL3643" s="722"/>
      <c r="CM3643" s="722"/>
      <c r="CN3643" s="722"/>
      <c r="CO3643" s="722"/>
      <c r="CP3643" s="722"/>
      <c r="CQ3643" s="722"/>
      <c r="CR3643" s="722"/>
      <c r="CS3643" s="722"/>
    </row>
    <row r="3644" spans="1:97" s="1376" customFormat="1">
      <c r="A3644" s="722"/>
      <c r="B3644" s="722"/>
      <c r="C3644" s="722"/>
      <c r="D3644" s="722"/>
      <c r="E3644" s="722"/>
      <c r="F3644" s="757"/>
      <c r="G3644" s="757"/>
      <c r="H3644" s="757"/>
      <c r="I3644" s="757"/>
      <c r="J3644" s="757"/>
      <c r="K3644" s="758"/>
      <c r="L3644" s="758"/>
      <c r="M3644" s="722"/>
      <c r="N3644" s="736"/>
      <c r="O3644" s="736"/>
      <c r="P3644" s="736"/>
      <c r="Q3644" s="736"/>
      <c r="R3644" s="736"/>
      <c r="S3644" s="736"/>
      <c r="T3644" s="736"/>
      <c r="U3644" s="736"/>
      <c r="BA3644" s="722"/>
      <c r="BB3644" s="722"/>
      <c r="BC3644" s="722"/>
      <c r="BD3644" s="722"/>
      <c r="BE3644" s="722"/>
      <c r="BF3644" s="722"/>
      <c r="BG3644" s="722"/>
      <c r="BH3644" s="722"/>
      <c r="BI3644" s="722"/>
      <c r="BJ3644" s="722"/>
      <c r="BK3644" s="722"/>
      <c r="BL3644" s="722"/>
      <c r="BM3644" s="722"/>
      <c r="BN3644" s="722"/>
      <c r="BO3644" s="722"/>
      <c r="BP3644" s="722"/>
      <c r="BQ3644" s="722"/>
      <c r="BR3644" s="722"/>
      <c r="BS3644" s="722"/>
      <c r="BT3644" s="722"/>
      <c r="BU3644" s="722"/>
      <c r="BV3644" s="722"/>
      <c r="BW3644" s="722"/>
      <c r="BX3644" s="722"/>
      <c r="BY3644" s="722"/>
      <c r="BZ3644" s="722"/>
      <c r="CA3644" s="722"/>
      <c r="CB3644" s="722"/>
      <c r="CC3644" s="722"/>
      <c r="CD3644" s="722"/>
      <c r="CE3644" s="722"/>
      <c r="CF3644" s="722"/>
      <c r="CG3644" s="722"/>
      <c r="CH3644" s="722"/>
      <c r="CI3644" s="722"/>
      <c r="CJ3644" s="722"/>
      <c r="CK3644" s="722"/>
      <c r="CL3644" s="722"/>
      <c r="CM3644" s="722"/>
      <c r="CN3644" s="722"/>
      <c r="CO3644" s="722"/>
      <c r="CP3644" s="722"/>
      <c r="CQ3644" s="722"/>
      <c r="CR3644" s="722"/>
      <c r="CS3644" s="722"/>
    </row>
    <row r="3645" spans="1:97" s="1376" customFormat="1">
      <c r="A3645" s="722"/>
      <c r="B3645" s="722"/>
      <c r="C3645" s="722"/>
      <c r="D3645" s="722"/>
      <c r="E3645" s="722"/>
      <c r="F3645" s="757"/>
      <c r="G3645" s="757"/>
      <c r="H3645" s="757"/>
      <c r="I3645" s="757"/>
      <c r="J3645" s="757"/>
      <c r="K3645" s="758"/>
      <c r="L3645" s="758"/>
      <c r="M3645" s="722"/>
      <c r="N3645" s="736"/>
      <c r="O3645" s="736"/>
      <c r="P3645" s="736"/>
      <c r="Q3645" s="736"/>
      <c r="R3645" s="736"/>
      <c r="S3645" s="736"/>
      <c r="T3645" s="736"/>
      <c r="U3645" s="736"/>
      <c r="BA3645" s="722"/>
      <c r="BB3645" s="722"/>
      <c r="BC3645" s="722"/>
      <c r="BD3645" s="722"/>
      <c r="BE3645" s="722"/>
      <c r="BF3645" s="722"/>
      <c r="BG3645" s="722"/>
      <c r="BH3645" s="722"/>
      <c r="BI3645" s="722"/>
      <c r="BJ3645" s="722"/>
      <c r="BK3645" s="722"/>
      <c r="BL3645" s="722"/>
      <c r="BM3645" s="722"/>
      <c r="BN3645" s="722"/>
      <c r="BO3645" s="722"/>
      <c r="BP3645" s="722"/>
      <c r="BQ3645" s="722"/>
      <c r="BR3645" s="722"/>
      <c r="BS3645" s="722"/>
      <c r="BT3645" s="722"/>
      <c r="BU3645" s="722"/>
      <c r="BV3645" s="722"/>
      <c r="BW3645" s="722"/>
      <c r="BX3645" s="722"/>
      <c r="BY3645" s="722"/>
      <c r="BZ3645" s="722"/>
      <c r="CA3645" s="722"/>
      <c r="CB3645" s="722"/>
      <c r="CC3645" s="722"/>
      <c r="CD3645" s="722"/>
      <c r="CE3645" s="722"/>
      <c r="CF3645" s="722"/>
      <c r="CG3645" s="722"/>
      <c r="CH3645" s="722"/>
      <c r="CI3645" s="722"/>
      <c r="CJ3645" s="722"/>
      <c r="CK3645" s="722"/>
      <c r="CL3645" s="722"/>
      <c r="CM3645" s="722"/>
      <c r="CN3645" s="722"/>
      <c r="CO3645" s="722"/>
      <c r="CP3645" s="722"/>
      <c r="CQ3645" s="722"/>
      <c r="CR3645" s="722"/>
      <c r="CS3645" s="722"/>
    </row>
    <row r="3646" spans="1:97" s="1376" customFormat="1">
      <c r="A3646" s="722"/>
      <c r="B3646" s="722"/>
      <c r="C3646" s="722"/>
      <c r="D3646" s="722"/>
      <c r="E3646" s="722"/>
      <c r="F3646" s="757"/>
      <c r="G3646" s="757"/>
      <c r="H3646" s="757"/>
      <c r="I3646" s="757"/>
      <c r="J3646" s="757"/>
      <c r="K3646" s="758"/>
      <c r="L3646" s="758"/>
      <c r="M3646" s="722"/>
      <c r="N3646" s="736"/>
      <c r="O3646" s="736"/>
      <c r="P3646" s="736"/>
      <c r="Q3646" s="736"/>
      <c r="R3646" s="736"/>
      <c r="S3646" s="736"/>
      <c r="T3646" s="736"/>
      <c r="U3646" s="736"/>
      <c r="BA3646" s="722"/>
      <c r="BB3646" s="722"/>
      <c r="BC3646" s="722"/>
      <c r="BD3646" s="722"/>
      <c r="BE3646" s="722"/>
      <c r="BF3646" s="722"/>
      <c r="BG3646" s="722"/>
      <c r="BH3646" s="722"/>
      <c r="BI3646" s="722"/>
      <c r="BJ3646" s="722"/>
      <c r="BK3646" s="722"/>
      <c r="BL3646" s="722"/>
      <c r="BM3646" s="722"/>
      <c r="BN3646" s="722"/>
      <c r="BO3646" s="722"/>
      <c r="BP3646" s="722"/>
      <c r="BQ3646" s="722"/>
      <c r="BR3646" s="722"/>
      <c r="BS3646" s="722"/>
      <c r="BT3646" s="722"/>
      <c r="BU3646" s="722"/>
      <c r="BV3646" s="722"/>
      <c r="BW3646" s="722"/>
      <c r="BX3646" s="722"/>
      <c r="BY3646" s="722"/>
      <c r="BZ3646" s="722"/>
      <c r="CA3646" s="722"/>
      <c r="CB3646" s="722"/>
      <c r="CC3646" s="722"/>
      <c r="CD3646" s="722"/>
      <c r="CE3646" s="722"/>
      <c r="CF3646" s="722"/>
      <c r="CG3646" s="722"/>
      <c r="CH3646" s="722"/>
      <c r="CI3646" s="722"/>
      <c r="CJ3646" s="722"/>
      <c r="CK3646" s="722"/>
      <c r="CL3646" s="722"/>
      <c r="CM3646" s="722"/>
      <c r="CN3646" s="722"/>
      <c r="CO3646" s="722"/>
      <c r="CP3646" s="722"/>
      <c r="CQ3646" s="722"/>
      <c r="CR3646" s="722"/>
      <c r="CS3646" s="722"/>
    </row>
    <row r="3647" spans="1:97" s="1376" customFormat="1">
      <c r="A3647" s="722"/>
      <c r="B3647" s="722"/>
      <c r="C3647" s="722"/>
      <c r="D3647" s="722"/>
      <c r="E3647" s="722"/>
      <c r="F3647" s="757"/>
      <c r="G3647" s="757"/>
      <c r="H3647" s="757"/>
      <c r="I3647" s="757"/>
      <c r="J3647" s="757"/>
      <c r="K3647" s="758"/>
      <c r="L3647" s="758"/>
      <c r="M3647" s="722"/>
      <c r="N3647" s="736"/>
      <c r="O3647" s="736"/>
      <c r="P3647" s="736"/>
      <c r="Q3647" s="736"/>
      <c r="R3647" s="736"/>
      <c r="S3647" s="736"/>
      <c r="T3647" s="736"/>
      <c r="U3647" s="736"/>
      <c r="BA3647" s="722"/>
      <c r="BB3647" s="722"/>
      <c r="BC3647" s="722"/>
      <c r="BD3647" s="722"/>
      <c r="BE3647" s="722"/>
      <c r="BF3647" s="722"/>
      <c r="BG3647" s="722"/>
      <c r="BH3647" s="722"/>
      <c r="BI3647" s="722"/>
      <c r="BJ3647" s="722"/>
      <c r="BK3647" s="722"/>
      <c r="BL3647" s="722"/>
      <c r="BM3647" s="722"/>
      <c r="BN3647" s="722"/>
      <c r="BO3647" s="722"/>
      <c r="BP3647" s="722"/>
      <c r="BQ3647" s="722"/>
      <c r="BR3647" s="722"/>
      <c r="BS3647" s="722"/>
      <c r="BT3647" s="722"/>
      <c r="BU3647" s="722"/>
      <c r="BV3647" s="722"/>
      <c r="BW3647" s="722"/>
      <c r="BX3647" s="722"/>
      <c r="BY3647" s="722"/>
      <c r="BZ3647" s="722"/>
      <c r="CA3647" s="722"/>
      <c r="CB3647" s="722"/>
      <c r="CC3647" s="722"/>
      <c r="CD3647" s="722"/>
      <c r="CE3647" s="722"/>
      <c r="CF3647" s="722"/>
      <c r="CG3647" s="722"/>
      <c r="CH3647" s="722"/>
      <c r="CI3647" s="722"/>
      <c r="CJ3647" s="722"/>
      <c r="CK3647" s="722"/>
      <c r="CL3647" s="722"/>
      <c r="CM3647" s="722"/>
      <c r="CN3647" s="722"/>
      <c r="CO3647" s="722"/>
      <c r="CP3647" s="722"/>
      <c r="CQ3647" s="722"/>
      <c r="CR3647" s="722"/>
      <c r="CS3647" s="722"/>
    </row>
    <row r="3648" spans="1:97" s="1376" customFormat="1">
      <c r="A3648" s="722"/>
      <c r="B3648" s="722"/>
      <c r="C3648" s="722"/>
      <c r="D3648" s="722"/>
      <c r="E3648" s="722"/>
      <c r="F3648" s="757"/>
      <c r="G3648" s="757"/>
      <c r="H3648" s="757"/>
      <c r="I3648" s="757"/>
      <c r="J3648" s="757"/>
      <c r="K3648" s="758"/>
      <c r="L3648" s="758"/>
      <c r="M3648" s="722"/>
      <c r="N3648" s="736"/>
      <c r="O3648" s="736"/>
      <c r="P3648" s="736"/>
      <c r="Q3648" s="736"/>
      <c r="R3648" s="736"/>
      <c r="S3648" s="736"/>
      <c r="T3648" s="736"/>
      <c r="U3648" s="736"/>
      <c r="BA3648" s="722"/>
      <c r="BB3648" s="722"/>
      <c r="BC3648" s="722"/>
      <c r="BD3648" s="722"/>
      <c r="BE3648" s="722"/>
      <c r="BF3648" s="722"/>
      <c r="BG3648" s="722"/>
      <c r="BH3648" s="722"/>
      <c r="BI3648" s="722"/>
      <c r="BJ3648" s="722"/>
      <c r="BK3648" s="722"/>
      <c r="BL3648" s="722"/>
      <c r="BM3648" s="722"/>
      <c r="BN3648" s="722"/>
      <c r="BO3648" s="722"/>
      <c r="BP3648" s="722"/>
      <c r="BQ3648" s="722"/>
      <c r="BR3648" s="722"/>
      <c r="BS3648" s="722"/>
      <c r="BT3648" s="722"/>
      <c r="BU3648" s="722"/>
      <c r="BV3648" s="722"/>
      <c r="BW3648" s="722"/>
      <c r="BX3648" s="722"/>
      <c r="BY3648" s="722"/>
      <c r="BZ3648" s="722"/>
      <c r="CA3648" s="722"/>
      <c r="CB3648" s="722"/>
      <c r="CC3648" s="722"/>
      <c r="CD3648" s="722"/>
      <c r="CE3648" s="722"/>
      <c r="CF3648" s="722"/>
      <c r="CG3648" s="722"/>
      <c r="CH3648" s="722"/>
      <c r="CI3648" s="722"/>
      <c r="CJ3648" s="722"/>
      <c r="CK3648" s="722"/>
      <c r="CL3648" s="722"/>
      <c r="CM3648" s="722"/>
      <c r="CN3648" s="722"/>
      <c r="CO3648" s="722"/>
      <c r="CP3648" s="722"/>
      <c r="CQ3648" s="722"/>
      <c r="CR3648" s="722"/>
      <c r="CS3648" s="722"/>
    </row>
    <row r="3649" spans="1:97" s="1376" customFormat="1">
      <c r="A3649" s="722"/>
      <c r="B3649" s="722"/>
      <c r="C3649" s="722"/>
      <c r="D3649" s="722"/>
      <c r="E3649" s="722"/>
      <c r="F3649" s="757"/>
      <c r="G3649" s="757"/>
      <c r="H3649" s="757"/>
      <c r="I3649" s="757"/>
      <c r="J3649" s="757"/>
      <c r="K3649" s="758"/>
      <c r="L3649" s="758"/>
      <c r="M3649" s="722"/>
      <c r="N3649" s="736"/>
      <c r="O3649" s="736"/>
      <c r="P3649" s="736"/>
      <c r="Q3649" s="736"/>
      <c r="R3649" s="736"/>
      <c r="S3649" s="736"/>
      <c r="T3649" s="736"/>
      <c r="U3649" s="736"/>
      <c r="BA3649" s="722"/>
      <c r="BB3649" s="722"/>
      <c r="BC3649" s="722"/>
      <c r="BD3649" s="722"/>
      <c r="BE3649" s="722"/>
      <c r="BF3649" s="722"/>
      <c r="BG3649" s="722"/>
      <c r="BH3649" s="722"/>
      <c r="BI3649" s="722"/>
      <c r="BJ3649" s="722"/>
      <c r="BK3649" s="722"/>
      <c r="BL3649" s="722"/>
      <c r="BM3649" s="722"/>
      <c r="BN3649" s="722"/>
      <c r="BO3649" s="722"/>
      <c r="BP3649" s="722"/>
      <c r="BQ3649" s="722"/>
      <c r="BR3649" s="722"/>
      <c r="BS3649" s="722"/>
      <c r="BT3649" s="722"/>
      <c r="BU3649" s="722"/>
      <c r="BV3649" s="722"/>
      <c r="BW3649" s="722"/>
      <c r="BX3649" s="722"/>
      <c r="BY3649" s="722"/>
      <c r="BZ3649" s="722"/>
      <c r="CA3649" s="722"/>
      <c r="CB3649" s="722"/>
      <c r="CC3649" s="722"/>
      <c r="CD3649" s="722"/>
      <c r="CE3649" s="722"/>
      <c r="CF3649" s="722"/>
      <c r="CG3649" s="722"/>
      <c r="CH3649" s="722"/>
      <c r="CI3649" s="722"/>
      <c r="CJ3649" s="722"/>
      <c r="CK3649" s="722"/>
      <c r="CL3649" s="722"/>
      <c r="CM3649" s="722"/>
      <c r="CN3649" s="722"/>
      <c r="CO3649" s="722"/>
      <c r="CP3649" s="722"/>
      <c r="CQ3649" s="722"/>
      <c r="CR3649" s="722"/>
      <c r="CS3649" s="722"/>
    </row>
    <row r="3650" spans="1:97" s="1376" customFormat="1">
      <c r="A3650" s="722"/>
      <c r="B3650" s="722"/>
      <c r="C3650" s="722"/>
      <c r="D3650" s="722"/>
      <c r="E3650" s="722"/>
      <c r="F3650" s="757"/>
      <c r="G3650" s="757"/>
      <c r="H3650" s="757"/>
      <c r="I3650" s="757"/>
      <c r="J3650" s="757"/>
      <c r="K3650" s="758"/>
      <c r="L3650" s="758"/>
      <c r="M3650" s="722"/>
      <c r="N3650" s="736"/>
      <c r="O3650" s="736"/>
      <c r="P3650" s="736"/>
      <c r="Q3650" s="736"/>
      <c r="R3650" s="736"/>
      <c r="S3650" s="736"/>
      <c r="T3650" s="736"/>
      <c r="U3650" s="736"/>
      <c r="BA3650" s="722"/>
      <c r="BB3650" s="722"/>
      <c r="BC3650" s="722"/>
      <c r="BD3650" s="722"/>
      <c r="BE3650" s="722"/>
      <c r="BF3650" s="722"/>
      <c r="BG3650" s="722"/>
      <c r="BH3650" s="722"/>
      <c r="BI3650" s="722"/>
      <c r="BJ3650" s="722"/>
      <c r="BK3650" s="722"/>
      <c r="BL3650" s="722"/>
      <c r="BM3650" s="722"/>
      <c r="BN3650" s="722"/>
      <c r="BO3650" s="722"/>
      <c r="BP3650" s="722"/>
      <c r="BQ3650" s="722"/>
      <c r="BR3650" s="722"/>
      <c r="BS3650" s="722"/>
      <c r="BT3650" s="722"/>
      <c r="BU3650" s="722"/>
      <c r="BV3650" s="722"/>
      <c r="BW3650" s="722"/>
      <c r="BX3650" s="722"/>
      <c r="BY3650" s="722"/>
      <c r="BZ3650" s="722"/>
      <c r="CA3650" s="722"/>
      <c r="CB3650" s="722"/>
      <c r="CC3650" s="722"/>
      <c r="CD3650" s="722"/>
      <c r="CE3650" s="722"/>
      <c r="CF3650" s="722"/>
      <c r="CG3650" s="722"/>
      <c r="CH3650" s="722"/>
      <c r="CI3650" s="722"/>
      <c r="CJ3650" s="722"/>
      <c r="CK3650" s="722"/>
      <c r="CL3650" s="722"/>
      <c r="CM3650" s="722"/>
      <c r="CN3650" s="722"/>
      <c r="CO3650" s="722"/>
      <c r="CP3650" s="722"/>
      <c r="CQ3650" s="722"/>
      <c r="CR3650" s="722"/>
      <c r="CS3650" s="722"/>
    </row>
    <row r="3651" spans="1:97" s="1376" customFormat="1">
      <c r="A3651" s="722"/>
      <c r="B3651" s="722"/>
      <c r="C3651" s="722"/>
      <c r="D3651" s="722"/>
      <c r="E3651" s="722"/>
      <c r="F3651" s="757"/>
      <c r="G3651" s="757"/>
      <c r="H3651" s="757"/>
      <c r="I3651" s="757"/>
      <c r="J3651" s="757"/>
      <c r="K3651" s="758"/>
      <c r="L3651" s="758"/>
      <c r="M3651" s="722"/>
      <c r="N3651" s="736"/>
      <c r="O3651" s="736"/>
      <c r="P3651" s="736"/>
      <c r="Q3651" s="736"/>
      <c r="R3651" s="736"/>
      <c r="S3651" s="736"/>
      <c r="T3651" s="736"/>
      <c r="U3651" s="736"/>
      <c r="BA3651" s="722"/>
      <c r="BB3651" s="722"/>
      <c r="BC3651" s="722"/>
      <c r="BD3651" s="722"/>
      <c r="BE3651" s="722"/>
      <c r="BF3651" s="722"/>
      <c r="BG3651" s="722"/>
      <c r="BH3651" s="722"/>
      <c r="BI3651" s="722"/>
      <c r="BJ3651" s="722"/>
      <c r="BK3651" s="722"/>
      <c r="BL3651" s="722"/>
      <c r="BM3651" s="722"/>
      <c r="BN3651" s="722"/>
      <c r="BO3651" s="722"/>
      <c r="BP3651" s="722"/>
      <c r="BQ3651" s="722"/>
      <c r="BR3651" s="722"/>
      <c r="BS3651" s="722"/>
      <c r="BT3651" s="722"/>
      <c r="BU3651" s="722"/>
      <c r="BV3651" s="722"/>
      <c r="BW3651" s="722"/>
      <c r="BX3651" s="722"/>
      <c r="BY3651" s="722"/>
      <c r="BZ3651" s="722"/>
      <c r="CA3651" s="722"/>
      <c r="CB3651" s="722"/>
      <c r="CC3651" s="722"/>
      <c r="CD3651" s="722"/>
      <c r="CE3651" s="722"/>
      <c r="CF3651" s="722"/>
      <c r="CG3651" s="722"/>
      <c r="CH3651" s="722"/>
      <c r="CI3651" s="722"/>
      <c r="CJ3651" s="722"/>
      <c r="CK3651" s="722"/>
      <c r="CL3651" s="722"/>
      <c r="CM3651" s="722"/>
      <c r="CN3651" s="722"/>
      <c r="CO3651" s="722"/>
      <c r="CP3651" s="722"/>
      <c r="CQ3651" s="722"/>
      <c r="CR3651" s="722"/>
      <c r="CS3651" s="722"/>
    </row>
    <row r="3652" spans="1:97" s="1376" customFormat="1">
      <c r="A3652" s="722"/>
      <c r="B3652" s="722"/>
      <c r="C3652" s="722"/>
      <c r="D3652" s="722"/>
      <c r="E3652" s="722"/>
      <c r="F3652" s="757"/>
      <c r="G3652" s="757"/>
      <c r="H3652" s="757"/>
      <c r="I3652" s="757"/>
      <c r="J3652" s="757"/>
      <c r="K3652" s="758"/>
      <c r="L3652" s="758"/>
      <c r="M3652" s="722"/>
      <c r="N3652" s="736"/>
      <c r="O3652" s="736"/>
      <c r="P3652" s="736"/>
      <c r="Q3652" s="736"/>
      <c r="R3652" s="736"/>
      <c r="S3652" s="736"/>
      <c r="T3652" s="736"/>
      <c r="U3652" s="736"/>
      <c r="BA3652" s="722"/>
      <c r="BB3652" s="722"/>
      <c r="BC3652" s="722"/>
      <c r="BD3652" s="722"/>
      <c r="BE3652" s="722"/>
      <c r="BF3652" s="722"/>
      <c r="BG3652" s="722"/>
      <c r="BH3652" s="722"/>
      <c r="BI3652" s="722"/>
      <c r="BJ3652" s="722"/>
      <c r="BK3652" s="722"/>
      <c r="BL3652" s="722"/>
      <c r="BM3652" s="722"/>
      <c r="BN3652" s="722"/>
      <c r="BO3652" s="722"/>
      <c r="BP3652" s="722"/>
      <c r="BQ3652" s="722"/>
      <c r="BR3652" s="722"/>
      <c r="BS3652" s="722"/>
      <c r="BT3652" s="722"/>
      <c r="BU3652" s="722"/>
      <c r="BV3652" s="722"/>
      <c r="BW3652" s="722"/>
      <c r="BX3652" s="722"/>
      <c r="BY3652" s="722"/>
      <c r="BZ3652" s="722"/>
      <c r="CA3652" s="722"/>
      <c r="CB3652" s="722"/>
      <c r="CC3652" s="722"/>
      <c r="CD3652" s="722"/>
      <c r="CE3652" s="722"/>
      <c r="CF3652" s="722"/>
      <c r="CG3652" s="722"/>
      <c r="CH3652" s="722"/>
      <c r="CI3652" s="722"/>
      <c r="CJ3652" s="722"/>
      <c r="CK3652" s="722"/>
      <c r="CL3652" s="722"/>
      <c r="CM3652" s="722"/>
      <c r="CN3652" s="722"/>
      <c r="CO3652" s="722"/>
      <c r="CP3652" s="722"/>
      <c r="CQ3652" s="722"/>
      <c r="CR3652" s="722"/>
      <c r="CS3652" s="722"/>
    </row>
    <row r="3653" spans="1:97" s="1376" customFormat="1">
      <c r="A3653" s="722"/>
      <c r="B3653" s="722"/>
      <c r="C3653" s="722"/>
      <c r="D3653" s="722"/>
      <c r="E3653" s="722"/>
      <c r="F3653" s="757"/>
      <c r="G3653" s="757"/>
      <c r="H3653" s="757"/>
      <c r="I3653" s="757"/>
      <c r="J3653" s="757"/>
      <c r="K3653" s="758"/>
      <c r="L3653" s="758"/>
      <c r="M3653" s="722"/>
      <c r="N3653" s="736"/>
      <c r="O3653" s="736"/>
      <c r="P3653" s="736"/>
      <c r="Q3653" s="736"/>
      <c r="R3653" s="736"/>
      <c r="S3653" s="736"/>
      <c r="T3653" s="736"/>
      <c r="U3653" s="736"/>
      <c r="BA3653" s="722"/>
      <c r="BB3653" s="722"/>
      <c r="BC3653" s="722"/>
      <c r="BD3653" s="722"/>
      <c r="BE3653" s="722"/>
      <c r="BF3653" s="722"/>
      <c r="BG3653" s="722"/>
      <c r="BH3653" s="722"/>
      <c r="BI3653" s="722"/>
      <c r="BJ3653" s="722"/>
      <c r="BK3653" s="722"/>
      <c r="BL3653" s="722"/>
      <c r="BM3653" s="722"/>
      <c r="BN3653" s="722"/>
      <c r="BO3653" s="722"/>
      <c r="BP3653" s="722"/>
      <c r="BQ3653" s="722"/>
      <c r="BR3653" s="722"/>
      <c r="BS3653" s="722"/>
      <c r="BT3653" s="722"/>
      <c r="BU3653" s="722"/>
      <c r="BV3653" s="722"/>
      <c r="BW3653" s="722"/>
      <c r="BX3653" s="722"/>
      <c r="BY3653" s="722"/>
      <c r="BZ3653" s="722"/>
      <c r="CA3653" s="722"/>
      <c r="CB3653" s="722"/>
      <c r="CC3653" s="722"/>
      <c r="CD3653" s="722"/>
      <c r="CE3653" s="722"/>
      <c r="CF3653" s="722"/>
      <c r="CG3653" s="722"/>
      <c r="CH3653" s="722"/>
      <c r="CI3653" s="722"/>
      <c r="CJ3653" s="722"/>
      <c r="CK3653" s="722"/>
      <c r="CL3653" s="722"/>
      <c r="CM3653" s="722"/>
      <c r="CN3653" s="722"/>
      <c r="CO3653" s="722"/>
      <c r="CP3653" s="722"/>
      <c r="CQ3653" s="722"/>
      <c r="CR3653" s="722"/>
      <c r="CS3653" s="722"/>
    </row>
    <row r="3654" spans="1:97" s="1376" customFormat="1">
      <c r="A3654" s="722"/>
      <c r="B3654" s="722"/>
      <c r="C3654" s="722"/>
      <c r="D3654" s="722"/>
      <c r="E3654" s="722"/>
      <c r="F3654" s="757"/>
      <c r="G3654" s="757"/>
      <c r="H3654" s="757"/>
      <c r="I3654" s="757"/>
      <c r="J3654" s="757"/>
      <c r="K3654" s="758"/>
      <c r="L3654" s="758"/>
      <c r="M3654" s="722"/>
      <c r="N3654" s="736"/>
      <c r="O3654" s="736"/>
      <c r="P3654" s="736"/>
      <c r="Q3654" s="736"/>
      <c r="R3654" s="736"/>
      <c r="S3654" s="736"/>
      <c r="T3654" s="736"/>
      <c r="U3654" s="736"/>
      <c r="BA3654" s="722"/>
      <c r="BB3654" s="722"/>
      <c r="BC3654" s="722"/>
      <c r="BD3654" s="722"/>
      <c r="BE3654" s="722"/>
      <c r="BF3654" s="722"/>
      <c r="BG3654" s="722"/>
      <c r="BH3654" s="722"/>
      <c r="BI3654" s="722"/>
      <c r="BJ3654" s="722"/>
      <c r="BK3654" s="722"/>
      <c r="BL3654" s="722"/>
      <c r="BM3654" s="722"/>
      <c r="BN3654" s="722"/>
      <c r="BO3654" s="722"/>
      <c r="BP3654" s="722"/>
      <c r="BQ3654" s="722"/>
      <c r="BR3654" s="722"/>
      <c r="BS3654" s="722"/>
      <c r="BT3654" s="722"/>
      <c r="BU3654" s="722"/>
      <c r="BV3654" s="722"/>
      <c r="BW3654" s="722"/>
      <c r="BX3654" s="722"/>
      <c r="BY3654" s="722"/>
      <c r="BZ3654" s="722"/>
      <c r="CA3654" s="722"/>
      <c r="CB3654" s="722"/>
      <c r="CC3654" s="722"/>
      <c r="CD3654" s="722"/>
      <c r="CE3654" s="722"/>
      <c r="CF3654" s="722"/>
      <c r="CG3654" s="722"/>
      <c r="CH3654" s="722"/>
      <c r="CI3654" s="722"/>
      <c r="CJ3654" s="722"/>
      <c r="CK3654" s="722"/>
      <c r="CL3654" s="722"/>
      <c r="CM3654" s="722"/>
      <c r="CN3654" s="722"/>
      <c r="CO3654" s="722"/>
      <c r="CP3654" s="722"/>
      <c r="CQ3654" s="722"/>
      <c r="CR3654" s="722"/>
      <c r="CS3654" s="722"/>
    </row>
    <row r="3655" spans="1:97" s="1376" customFormat="1">
      <c r="A3655" s="722"/>
      <c r="B3655" s="722"/>
      <c r="C3655" s="722"/>
      <c r="D3655" s="722"/>
      <c r="E3655" s="722"/>
      <c r="F3655" s="757"/>
      <c r="G3655" s="757"/>
      <c r="H3655" s="757"/>
      <c r="I3655" s="757"/>
      <c r="J3655" s="757"/>
      <c r="K3655" s="758"/>
      <c r="L3655" s="758"/>
      <c r="M3655" s="722"/>
      <c r="N3655" s="736"/>
      <c r="O3655" s="736"/>
      <c r="P3655" s="736"/>
      <c r="Q3655" s="736"/>
      <c r="R3655" s="736"/>
      <c r="S3655" s="736"/>
      <c r="T3655" s="736"/>
      <c r="U3655" s="736"/>
      <c r="BA3655" s="722"/>
      <c r="BB3655" s="722"/>
      <c r="BC3655" s="722"/>
      <c r="BD3655" s="722"/>
      <c r="BE3655" s="722"/>
      <c r="BF3655" s="722"/>
      <c r="BG3655" s="722"/>
      <c r="BH3655" s="722"/>
      <c r="BI3655" s="722"/>
      <c r="BJ3655" s="722"/>
      <c r="BK3655" s="722"/>
      <c r="BL3655" s="722"/>
      <c r="BM3655" s="722"/>
      <c r="BN3655" s="722"/>
      <c r="BO3655" s="722"/>
      <c r="BP3655" s="722"/>
      <c r="BQ3655" s="722"/>
      <c r="BR3655" s="722"/>
      <c r="BS3655" s="722"/>
      <c r="BT3655" s="722"/>
      <c r="BU3655" s="722"/>
      <c r="BV3655" s="722"/>
      <c r="BW3655" s="722"/>
      <c r="BX3655" s="722"/>
      <c r="BY3655" s="722"/>
      <c r="BZ3655" s="722"/>
      <c r="CA3655" s="722"/>
      <c r="CB3655" s="722"/>
      <c r="CC3655" s="722"/>
      <c r="CD3655" s="722"/>
      <c r="CE3655" s="722"/>
      <c r="CF3655" s="722"/>
      <c r="CG3655" s="722"/>
      <c r="CH3655" s="722"/>
      <c r="CI3655" s="722"/>
      <c r="CJ3655" s="722"/>
      <c r="CK3655" s="722"/>
      <c r="CL3655" s="722"/>
      <c r="CM3655" s="722"/>
      <c r="CN3655" s="722"/>
      <c r="CO3655" s="722"/>
      <c r="CP3655" s="722"/>
      <c r="CQ3655" s="722"/>
      <c r="CR3655" s="722"/>
      <c r="CS3655" s="722"/>
    </row>
    <row r="3656" spans="1:97" s="1376" customFormat="1">
      <c r="A3656" s="722"/>
      <c r="B3656" s="722"/>
      <c r="C3656" s="722"/>
      <c r="D3656" s="722"/>
      <c r="E3656" s="722"/>
      <c r="F3656" s="757"/>
      <c r="G3656" s="757"/>
      <c r="H3656" s="757"/>
      <c r="I3656" s="757"/>
      <c r="J3656" s="757"/>
      <c r="K3656" s="758"/>
      <c r="L3656" s="758"/>
      <c r="M3656" s="722"/>
      <c r="N3656" s="736"/>
      <c r="O3656" s="736"/>
      <c r="P3656" s="736"/>
      <c r="Q3656" s="736"/>
      <c r="R3656" s="736"/>
      <c r="S3656" s="736"/>
      <c r="T3656" s="736"/>
      <c r="U3656" s="736"/>
      <c r="BA3656" s="722"/>
      <c r="BB3656" s="722"/>
      <c r="BC3656" s="722"/>
      <c r="BD3656" s="722"/>
      <c r="BE3656" s="722"/>
      <c r="BF3656" s="722"/>
      <c r="BG3656" s="722"/>
      <c r="BH3656" s="722"/>
      <c r="BI3656" s="722"/>
      <c r="BJ3656" s="722"/>
      <c r="BK3656" s="722"/>
      <c r="BL3656" s="722"/>
      <c r="BM3656" s="722"/>
      <c r="BN3656" s="722"/>
      <c r="BO3656" s="722"/>
      <c r="BP3656" s="722"/>
      <c r="BQ3656" s="722"/>
      <c r="BR3656" s="722"/>
      <c r="BS3656" s="722"/>
      <c r="BT3656" s="722"/>
      <c r="BU3656" s="722"/>
      <c r="BV3656" s="722"/>
      <c r="BW3656" s="722"/>
      <c r="BX3656" s="722"/>
      <c r="BY3656" s="722"/>
      <c r="BZ3656" s="722"/>
      <c r="CA3656" s="722"/>
      <c r="CB3656" s="722"/>
      <c r="CC3656" s="722"/>
      <c r="CD3656" s="722"/>
      <c r="CE3656" s="722"/>
      <c r="CF3656" s="722"/>
      <c r="CG3656" s="722"/>
      <c r="CH3656" s="722"/>
      <c r="CI3656" s="722"/>
      <c r="CJ3656" s="722"/>
      <c r="CK3656" s="722"/>
      <c r="CL3656" s="722"/>
      <c r="CM3656" s="722"/>
      <c r="CN3656" s="722"/>
      <c r="CO3656" s="722"/>
      <c r="CP3656" s="722"/>
      <c r="CQ3656" s="722"/>
      <c r="CR3656" s="722"/>
      <c r="CS3656" s="722"/>
    </row>
    <row r="3657" spans="1:97" s="1376" customFormat="1">
      <c r="A3657" s="722"/>
      <c r="B3657" s="722"/>
      <c r="C3657" s="722"/>
      <c r="D3657" s="722"/>
      <c r="E3657" s="722"/>
      <c r="F3657" s="757"/>
      <c r="G3657" s="757"/>
      <c r="H3657" s="757"/>
      <c r="I3657" s="757"/>
      <c r="J3657" s="757"/>
      <c r="K3657" s="758"/>
      <c r="L3657" s="758"/>
      <c r="M3657" s="722"/>
      <c r="N3657" s="736"/>
      <c r="O3657" s="736"/>
      <c r="P3657" s="736"/>
      <c r="Q3657" s="736"/>
      <c r="R3657" s="736"/>
      <c r="S3657" s="736"/>
      <c r="T3657" s="736"/>
      <c r="U3657" s="736"/>
      <c r="BA3657" s="722"/>
      <c r="BB3657" s="722"/>
      <c r="BC3657" s="722"/>
      <c r="BD3657" s="722"/>
      <c r="BE3657" s="722"/>
      <c r="BF3657" s="722"/>
      <c r="BG3657" s="722"/>
      <c r="BH3657" s="722"/>
      <c r="BI3657" s="722"/>
      <c r="BJ3657" s="722"/>
      <c r="BK3657" s="722"/>
      <c r="BL3657" s="722"/>
      <c r="BM3657" s="722"/>
      <c r="BN3657" s="722"/>
      <c r="BO3657" s="722"/>
      <c r="BP3657" s="722"/>
      <c r="BQ3657" s="722"/>
      <c r="BR3657" s="722"/>
      <c r="BS3657" s="722"/>
      <c r="BT3657" s="722"/>
      <c r="BU3657" s="722"/>
      <c r="BV3657" s="722"/>
      <c r="BW3657" s="722"/>
      <c r="BX3657" s="722"/>
      <c r="BY3657" s="722"/>
      <c r="BZ3657" s="722"/>
      <c r="CA3657" s="722"/>
      <c r="CB3657" s="722"/>
      <c r="CC3657" s="722"/>
      <c r="CD3657" s="722"/>
      <c r="CE3657" s="722"/>
      <c r="CF3657" s="722"/>
      <c r="CG3657" s="722"/>
      <c r="CH3657" s="722"/>
      <c r="CI3657" s="722"/>
      <c r="CJ3657" s="722"/>
      <c r="CK3657" s="722"/>
      <c r="CL3657" s="722"/>
      <c r="CM3657" s="722"/>
      <c r="CN3657" s="722"/>
      <c r="CO3657" s="722"/>
      <c r="CP3657" s="722"/>
      <c r="CQ3657" s="722"/>
      <c r="CR3657" s="722"/>
      <c r="CS3657" s="722"/>
    </row>
    <row r="3658" spans="1:97" s="1376" customFormat="1">
      <c r="A3658" s="722"/>
      <c r="B3658" s="722"/>
      <c r="C3658" s="722"/>
      <c r="D3658" s="722"/>
      <c r="E3658" s="722"/>
      <c r="F3658" s="757"/>
      <c r="G3658" s="757"/>
      <c r="H3658" s="757"/>
      <c r="I3658" s="757"/>
      <c r="J3658" s="757"/>
      <c r="K3658" s="758"/>
      <c r="L3658" s="758"/>
      <c r="M3658" s="722"/>
      <c r="N3658" s="736"/>
      <c r="O3658" s="736"/>
      <c r="P3658" s="736"/>
      <c r="Q3658" s="736"/>
      <c r="R3658" s="736"/>
      <c r="S3658" s="736"/>
      <c r="T3658" s="736"/>
      <c r="U3658" s="736"/>
      <c r="BA3658" s="722"/>
      <c r="BB3658" s="722"/>
      <c r="BC3658" s="722"/>
      <c r="BD3658" s="722"/>
      <c r="BE3658" s="722"/>
      <c r="BF3658" s="722"/>
      <c r="BG3658" s="722"/>
      <c r="BH3658" s="722"/>
      <c r="BI3658" s="722"/>
      <c r="BJ3658" s="722"/>
      <c r="BK3658" s="722"/>
      <c r="BL3658" s="722"/>
      <c r="BM3658" s="722"/>
      <c r="BN3658" s="722"/>
      <c r="BO3658" s="722"/>
      <c r="BP3658" s="722"/>
      <c r="BQ3658" s="722"/>
      <c r="BR3658" s="722"/>
      <c r="BS3658" s="722"/>
      <c r="BT3658" s="722"/>
      <c r="BU3658" s="722"/>
      <c r="BV3658" s="722"/>
      <c r="BW3658" s="722"/>
      <c r="BX3658" s="722"/>
      <c r="BY3658" s="722"/>
      <c r="BZ3658" s="722"/>
      <c r="CA3658" s="722"/>
      <c r="CB3658" s="722"/>
      <c r="CC3658" s="722"/>
      <c r="CD3658" s="722"/>
      <c r="CE3658" s="722"/>
      <c r="CF3658" s="722"/>
      <c r="CG3658" s="722"/>
      <c r="CH3658" s="722"/>
      <c r="CI3658" s="722"/>
      <c r="CJ3658" s="722"/>
      <c r="CK3658" s="722"/>
      <c r="CL3658" s="722"/>
      <c r="CM3658" s="722"/>
      <c r="CN3658" s="722"/>
      <c r="CO3658" s="722"/>
      <c r="CP3658" s="722"/>
      <c r="CQ3658" s="722"/>
      <c r="CR3658" s="722"/>
      <c r="CS3658" s="722"/>
    </row>
    <row r="3659" spans="1:97" s="1376" customFormat="1">
      <c r="A3659" s="722"/>
      <c r="B3659" s="722"/>
      <c r="C3659" s="722"/>
      <c r="D3659" s="722"/>
      <c r="E3659" s="722"/>
      <c r="F3659" s="757"/>
      <c r="G3659" s="757"/>
      <c r="H3659" s="757"/>
      <c r="I3659" s="757"/>
      <c r="J3659" s="757"/>
      <c r="K3659" s="758"/>
      <c r="L3659" s="758"/>
      <c r="M3659" s="722"/>
      <c r="N3659" s="736"/>
      <c r="O3659" s="736"/>
      <c r="P3659" s="736"/>
      <c r="Q3659" s="736"/>
      <c r="R3659" s="736"/>
      <c r="S3659" s="736"/>
      <c r="T3659" s="736"/>
      <c r="U3659" s="736"/>
      <c r="BA3659" s="722"/>
      <c r="BB3659" s="722"/>
      <c r="BC3659" s="722"/>
      <c r="BD3659" s="722"/>
      <c r="BE3659" s="722"/>
      <c r="BF3659" s="722"/>
      <c r="BG3659" s="722"/>
      <c r="BH3659" s="722"/>
      <c r="BI3659" s="722"/>
      <c r="BJ3659" s="722"/>
      <c r="BK3659" s="722"/>
      <c r="BL3659" s="722"/>
      <c r="BM3659" s="722"/>
      <c r="BN3659" s="722"/>
      <c r="BO3659" s="722"/>
      <c r="BP3659" s="722"/>
      <c r="BQ3659" s="722"/>
      <c r="BR3659" s="722"/>
      <c r="BS3659" s="722"/>
      <c r="BT3659" s="722"/>
      <c r="BU3659" s="722"/>
      <c r="BV3659" s="722"/>
      <c r="BW3659" s="722"/>
      <c r="BX3659" s="722"/>
      <c r="BY3659" s="722"/>
      <c r="BZ3659" s="722"/>
      <c r="CA3659" s="722"/>
      <c r="CB3659" s="722"/>
      <c r="CC3659" s="722"/>
      <c r="CD3659" s="722"/>
      <c r="CE3659" s="722"/>
      <c r="CF3659" s="722"/>
      <c r="CG3659" s="722"/>
      <c r="CH3659" s="722"/>
      <c r="CI3659" s="722"/>
      <c r="CJ3659" s="722"/>
      <c r="CK3659" s="722"/>
      <c r="CL3659" s="722"/>
      <c r="CM3659" s="722"/>
      <c r="CN3659" s="722"/>
      <c r="CO3659" s="722"/>
      <c r="CP3659" s="722"/>
      <c r="CQ3659" s="722"/>
      <c r="CR3659" s="722"/>
      <c r="CS3659" s="722"/>
    </row>
    <row r="3660" spans="1:97" s="1376" customFormat="1">
      <c r="A3660" s="722"/>
      <c r="B3660" s="722"/>
      <c r="C3660" s="722"/>
      <c r="D3660" s="722"/>
      <c r="E3660" s="722"/>
      <c r="F3660" s="757"/>
      <c r="G3660" s="757"/>
      <c r="H3660" s="757"/>
      <c r="I3660" s="757"/>
      <c r="J3660" s="757"/>
      <c r="K3660" s="758"/>
      <c r="L3660" s="758"/>
      <c r="M3660" s="722"/>
      <c r="N3660" s="736"/>
      <c r="O3660" s="736"/>
      <c r="P3660" s="736"/>
      <c r="Q3660" s="736"/>
      <c r="R3660" s="736"/>
      <c r="S3660" s="736"/>
      <c r="T3660" s="736"/>
      <c r="U3660" s="736"/>
      <c r="BA3660" s="722"/>
      <c r="BB3660" s="722"/>
      <c r="BC3660" s="722"/>
      <c r="BD3660" s="722"/>
      <c r="BE3660" s="722"/>
      <c r="BF3660" s="722"/>
      <c r="BG3660" s="722"/>
      <c r="BH3660" s="722"/>
      <c r="BI3660" s="722"/>
      <c r="BJ3660" s="722"/>
      <c r="BK3660" s="722"/>
      <c r="BL3660" s="722"/>
      <c r="BM3660" s="722"/>
      <c r="BN3660" s="722"/>
      <c r="BO3660" s="722"/>
      <c r="BP3660" s="722"/>
      <c r="BQ3660" s="722"/>
      <c r="BR3660" s="722"/>
      <c r="BS3660" s="722"/>
      <c r="BT3660" s="722"/>
      <c r="BU3660" s="722"/>
      <c r="BV3660" s="722"/>
      <c r="BW3660" s="722"/>
      <c r="BX3660" s="722"/>
      <c r="BY3660" s="722"/>
      <c r="BZ3660" s="722"/>
      <c r="CA3660" s="722"/>
      <c r="CB3660" s="722"/>
      <c r="CC3660" s="722"/>
      <c r="CD3660" s="722"/>
      <c r="CE3660" s="722"/>
      <c r="CF3660" s="722"/>
      <c r="CG3660" s="722"/>
      <c r="CH3660" s="722"/>
      <c r="CI3660" s="722"/>
      <c r="CJ3660" s="722"/>
      <c r="CK3660" s="722"/>
      <c r="CL3660" s="722"/>
      <c r="CM3660" s="722"/>
      <c r="CN3660" s="722"/>
      <c r="CO3660" s="722"/>
      <c r="CP3660" s="722"/>
      <c r="CQ3660" s="722"/>
      <c r="CR3660" s="722"/>
      <c r="CS3660" s="722"/>
    </row>
    <row r="3661" spans="1:97" s="1376" customFormat="1">
      <c r="A3661" s="722"/>
      <c r="B3661" s="722"/>
      <c r="C3661" s="722"/>
      <c r="D3661" s="722"/>
      <c r="E3661" s="722"/>
      <c r="F3661" s="757"/>
      <c r="G3661" s="757"/>
      <c r="H3661" s="757"/>
      <c r="I3661" s="757"/>
      <c r="J3661" s="757"/>
      <c r="K3661" s="758"/>
      <c r="L3661" s="758"/>
      <c r="M3661" s="722"/>
      <c r="N3661" s="736"/>
      <c r="O3661" s="736"/>
      <c r="P3661" s="736"/>
      <c r="Q3661" s="736"/>
      <c r="R3661" s="736"/>
      <c r="S3661" s="736"/>
      <c r="T3661" s="736"/>
      <c r="U3661" s="736"/>
      <c r="BA3661" s="722"/>
      <c r="BB3661" s="722"/>
      <c r="BC3661" s="722"/>
      <c r="BD3661" s="722"/>
      <c r="BE3661" s="722"/>
      <c r="BF3661" s="722"/>
      <c r="BG3661" s="722"/>
      <c r="BH3661" s="722"/>
      <c r="BI3661" s="722"/>
      <c r="BJ3661" s="722"/>
      <c r="BK3661" s="722"/>
      <c r="BL3661" s="722"/>
      <c r="BM3661" s="722"/>
      <c r="BN3661" s="722"/>
      <c r="BO3661" s="722"/>
      <c r="BP3661" s="722"/>
      <c r="BQ3661" s="722"/>
      <c r="BR3661" s="722"/>
      <c r="BS3661" s="722"/>
      <c r="BT3661" s="722"/>
      <c r="BU3661" s="722"/>
      <c r="BV3661" s="722"/>
      <c r="BW3661" s="722"/>
      <c r="BX3661" s="722"/>
      <c r="BY3661" s="722"/>
      <c r="BZ3661" s="722"/>
      <c r="CA3661" s="722"/>
      <c r="CB3661" s="722"/>
      <c r="CC3661" s="722"/>
      <c r="CD3661" s="722"/>
      <c r="CE3661" s="722"/>
      <c r="CF3661" s="722"/>
      <c r="CG3661" s="722"/>
      <c r="CH3661" s="722"/>
      <c r="CI3661" s="722"/>
      <c r="CJ3661" s="722"/>
      <c r="CK3661" s="722"/>
      <c r="CL3661" s="722"/>
      <c r="CM3661" s="722"/>
      <c r="CN3661" s="722"/>
      <c r="CO3661" s="722"/>
      <c r="CP3661" s="722"/>
      <c r="CQ3661" s="722"/>
      <c r="CR3661" s="722"/>
      <c r="CS3661" s="722"/>
    </row>
    <row r="3662" spans="1:97" s="1376" customFormat="1">
      <c r="A3662" s="722"/>
      <c r="B3662" s="722"/>
      <c r="C3662" s="722"/>
      <c r="D3662" s="722"/>
      <c r="E3662" s="722"/>
      <c r="F3662" s="757"/>
      <c r="G3662" s="757"/>
      <c r="H3662" s="757"/>
      <c r="I3662" s="757"/>
      <c r="J3662" s="757"/>
      <c r="K3662" s="758"/>
      <c r="L3662" s="758"/>
      <c r="M3662" s="722"/>
      <c r="N3662" s="736"/>
      <c r="O3662" s="736"/>
      <c r="P3662" s="736"/>
      <c r="Q3662" s="736"/>
      <c r="R3662" s="736"/>
      <c r="S3662" s="736"/>
      <c r="T3662" s="736"/>
      <c r="U3662" s="736"/>
      <c r="BA3662" s="722"/>
      <c r="BB3662" s="722"/>
      <c r="BC3662" s="722"/>
      <c r="BD3662" s="722"/>
      <c r="BE3662" s="722"/>
      <c r="BF3662" s="722"/>
      <c r="BG3662" s="722"/>
      <c r="BH3662" s="722"/>
      <c r="BI3662" s="722"/>
      <c r="BJ3662" s="722"/>
      <c r="BK3662" s="722"/>
      <c r="BL3662" s="722"/>
      <c r="BM3662" s="722"/>
      <c r="BN3662" s="722"/>
      <c r="BO3662" s="722"/>
      <c r="BP3662" s="722"/>
      <c r="BQ3662" s="722"/>
      <c r="BR3662" s="722"/>
      <c r="BS3662" s="722"/>
      <c r="BT3662" s="722"/>
      <c r="BU3662" s="722"/>
      <c r="BV3662" s="722"/>
      <c r="BW3662" s="722"/>
      <c r="BX3662" s="722"/>
      <c r="BY3662" s="722"/>
      <c r="BZ3662" s="722"/>
      <c r="CA3662" s="722"/>
      <c r="CB3662" s="722"/>
      <c r="CC3662" s="722"/>
      <c r="CD3662" s="722"/>
      <c r="CE3662" s="722"/>
      <c r="CF3662" s="722"/>
      <c r="CG3662" s="722"/>
      <c r="CH3662" s="722"/>
      <c r="CI3662" s="722"/>
      <c r="CJ3662" s="722"/>
      <c r="CK3662" s="722"/>
      <c r="CL3662" s="722"/>
      <c r="CM3662" s="722"/>
      <c r="CN3662" s="722"/>
      <c r="CO3662" s="722"/>
      <c r="CP3662" s="722"/>
      <c r="CQ3662" s="722"/>
      <c r="CR3662" s="722"/>
      <c r="CS3662" s="722"/>
    </row>
    <row r="3663" spans="1:97" s="1376" customFormat="1">
      <c r="A3663" s="722"/>
      <c r="B3663" s="722"/>
      <c r="C3663" s="722"/>
      <c r="D3663" s="722"/>
      <c r="E3663" s="722"/>
      <c r="F3663" s="757"/>
      <c r="G3663" s="757"/>
      <c r="H3663" s="757"/>
      <c r="I3663" s="757"/>
      <c r="J3663" s="757"/>
      <c r="K3663" s="758"/>
      <c r="L3663" s="758"/>
      <c r="M3663" s="722"/>
      <c r="N3663" s="736"/>
      <c r="O3663" s="736"/>
      <c r="P3663" s="736"/>
      <c r="Q3663" s="736"/>
      <c r="R3663" s="736"/>
      <c r="S3663" s="736"/>
      <c r="T3663" s="736"/>
      <c r="U3663" s="736"/>
      <c r="BA3663" s="722"/>
      <c r="BB3663" s="722"/>
      <c r="BC3663" s="722"/>
      <c r="BD3663" s="722"/>
      <c r="BE3663" s="722"/>
      <c r="BF3663" s="722"/>
      <c r="BG3663" s="722"/>
      <c r="BH3663" s="722"/>
      <c r="BI3663" s="722"/>
      <c r="BJ3663" s="722"/>
      <c r="BK3663" s="722"/>
      <c r="BL3663" s="722"/>
      <c r="BM3663" s="722"/>
      <c r="BN3663" s="722"/>
      <c r="BO3663" s="722"/>
      <c r="BP3663" s="722"/>
      <c r="BQ3663" s="722"/>
      <c r="BR3663" s="722"/>
      <c r="BS3663" s="722"/>
      <c r="BT3663" s="722"/>
      <c r="BU3663" s="722"/>
      <c r="BV3663" s="722"/>
      <c r="BW3663" s="722"/>
      <c r="BX3663" s="722"/>
      <c r="BY3663" s="722"/>
      <c r="BZ3663" s="722"/>
      <c r="CA3663" s="722"/>
      <c r="CB3663" s="722"/>
      <c r="CC3663" s="722"/>
      <c r="CD3663" s="722"/>
      <c r="CE3663" s="722"/>
      <c r="CF3663" s="722"/>
      <c r="CG3663" s="722"/>
      <c r="CH3663" s="722"/>
      <c r="CI3663" s="722"/>
      <c r="CJ3663" s="722"/>
      <c r="CK3663" s="722"/>
      <c r="CL3663" s="722"/>
      <c r="CM3663" s="722"/>
      <c r="CN3663" s="722"/>
      <c r="CO3663" s="722"/>
      <c r="CP3663" s="722"/>
      <c r="CQ3663" s="722"/>
      <c r="CR3663" s="722"/>
      <c r="CS3663" s="722"/>
    </row>
    <row r="3664" spans="1:97" s="1376" customFormat="1">
      <c r="A3664" s="722"/>
      <c r="B3664" s="722"/>
      <c r="C3664" s="722"/>
      <c r="D3664" s="722"/>
      <c r="E3664" s="722"/>
      <c r="F3664" s="757"/>
      <c r="G3664" s="757"/>
      <c r="H3664" s="757"/>
      <c r="I3664" s="757"/>
      <c r="J3664" s="757"/>
      <c r="K3664" s="758"/>
      <c r="L3664" s="758"/>
      <c r="M3664" s="722"/>
      <c r="N3664" s="736"/>
      <c r="O3664" s="736"/>
      <c r="P3664" s="736"/>
      <c r="Q3664" s="736"/>
      <c r="R3664" s="736"/>
      <c r="S3664" s="736"/>
      <c r="T3664" s="736"/>
      <c r="U3664" s="736"/>
      <c r="BA3664" s="722"/>
      <c r="BB3664" s="722"/>
      <c r="BC3664" s="722"/>
      <c r="BD3664" s="722"/>
      <c r="BE3664" s="722"/>
      <c r="BF3664" s="722"/>
      <c r="BG3664" s="722"/>
      <c r="BH3664" s="722"/>
      <c r="BI3664" s="722"/>
      <c r="BJ3664" s="722"/>
      <c r="BK3664" s="722"/>
      <c r="BL3664" s="722"/>
      <c r="BM3664" s="722"/>
      <c r="BN3664" s="722"/>
      <c r="BO3664" s="722"/>
      <c r="BP3664" s="722"/>
      <c r="BQ3664" s="722"/>
      <c r="BR3664" s="722"/>
      <c r="BS3664" s="722"/>
      <c r="BT3664" s="722"/>
      <c r="BU3664" s="722"/>
      <c r="BV3664" s="722"/>
      <c r="BW3664" s="722"/>
      <c r="BX3664" s="722"/>
      <c r="BY3664" s="722"/>
      <c r="BZ3664" s="722"/>
      <c r="CA3664" s="722"/>
      <c r="CB3664" s="722"/>
      <c r="CC3664" s="722"/>
      <c r="CD3664" s="722"/>
      <c r="CE3664" s="722"/>
      <c r="CF3664" s="722"/>
      <c r="CG3664" s="722"/>
      <c r="CH3664" s="722"/>
      <c r="CI3664" s="722"/>
      <c r="CJ3664" s="722"/>
      <c r="CK3664" s="722"/>
      <c r="CL3664" s="722"/>
      <c r="CM3664" s="722"/>
      <c r="CN3664" s="722"/>
      <c r="CO3664" s="722"/>
      <c r="CP3664" s="722"/>
      <c r="CQ3664" s="722"/>
      <c r="CR3664" s="722"/>
      <c r="CS3664" s="722"/>
    </row>
    <row r="3665" spans="1:97" s="1376" customFormat="1">
      <c r="A3665" s="722"/>
      <c r="B3665" s="722"/>
      <c r="C3665" s="722"/>
      <c r="D3665" s="722"/>
      <c r="E3665" s="722"/>
      <c r="F3665" s="757"/>
      <c r="G3665" s="757"/>
      <c r="H3665" s="757"/>
      <c r="I3665" s="757"/>
      <c r="J3665" s="757"/>
      <c r="K3665" s="758"/>
      <c r="L3665" s="758"/>
      <c r="M3665" s="722"/>
      <c r="N3665" s="736"/>
      <c r="O3665" s="736"/>
      <c r="P3665" s="736"/>
      <c r="Q3665" s="736"/>
      <c r="R3665" s="736"/>
      <c r="S3665" s="736"/>
      <c r="T3665" s="736"/>
      <c r="U3665" s="736"/>
      <c r="BA3665" s="722"/>
      <c r="BB3665" s="722"/>
      <c r="BC3665" s="722"/>
      <c r="BD3665" s="722"/>
      <c r="BE3665" s="722"/>
      <c r="BF3665" s="722"/>
      <c r="BG3665" s="722"/>
      <c r="BH3665" s="722"/>
      <c r="BI3665" s="722"/>
      <c r="BJ3665" s="722"/>
      <c r="BK3665" s="722"/>
      <c r="BL3665" s="722"/>
      <c r="BM3665" s="722"/>
      <c r="BN3665" s="722"/>
      <c r="BO3665" s="722"/>
      <c r="BP3665" s="722"/>
      <c r="BQ3665" s="722"/>
      <c r="BR3665" s="722"/>
      <c r="BS3665" s="722"/>
      <c r="BT3665" s="722"/>
      <c r="BU3665" s="722"/>
      <c r="BV3665" s="722"/>
      <c r="BW3665" s="722"/>
      <c r="BX3665" s="722"/>
      <c r="BY3665" s="722"/>
      <c r="BZ3665" s="722"/>
      <c r="CA3665" s="722"/>
      <c r="CB3665" s="722"/>
      <c r="CC3665" s="722"/>
      <c r="CD3665" s="722"/>
      <c r="CE3665" s="722"/>
      <c r="CF3665" s="722"/>
      <c r="CG3665" s="722"/>
      <c r="CH3665" s="722"/>
      <c r="CI3665" s="722"/>
      <c r="CJ3665" s="722"/>
      <c r="CK3665" s="722"/>
      <c r="CL3665" s="722"/>
      <c r="CM3665" s="722"/>
      <c r="CN3665" s="722"/>
      <c r="CO3665" s="722"/>
      <c r="CP3665" s="722"/>
      <c r="CQ3665" s="722"/>
      <c r="CR3665" s="722"/>
      <c r="CS3665" s="722"/>
    </row>
    <row r="3666" spans="1:97" s="1376" customFormat="1">
      <c r="A3666" s="722"/>
      <c r="B3666" s="722"/>
      <c r="C3666" s="722"/>
      <c r="D3666" s="722"/>
      <c r="E3666" s="722"/>
      <c r="F3666" s="757"/>
      <c r="G3666" s="757"/>
      <c r="H3666" s="757"/>
      <c r="I3666" s="757"/>
      <c r="J3666" s="757"/>
      <c r="K3666" s="758"/>
      <c r="L3666" s="758"/>
      <c r="M3666" s="722"/>
      <c r="N3666" s="736"/>
      <c r="O3666" s="736"/>
      <c r="P3666" s="736"/>
      <c r="Q3666" s="736"/>
      <c r="R3666" s="736"/>
      <c r="S3666" s="736"/>
      <c r="T3666" s="736"/>
      <c r="U3666" s="736"/>
      <c r="BA3666" s="722"/>
      <c r="BB3666" s="722"/>
      <c r="BC3666" s="722"/>
      <c r="BD3666" s="722"/>
      <c r="BE3666" s="722"/>
      <c r="BF3666" s="722"/>
      <c r="BG3666" s="722"/>
      <c r="BH3666" s="722"/>
      <c r="BI3666" s="722"/>
      <c r="BJ3666" s="722"/>
      <c r="BK3666" s="722"/>
      <c r="BL3666" s="722"/>
      <c r="BM3666" s="722"/>
      <c r="BN3666" s="722"/>
      <c r="BO3666" s="722"/>
      <c r="BP3666" s="722"/>
      <c r="BQ3666" s="722"/>
      <c r="BR3666" s="722"/>
      <c r="BS3666" s="722"/>
      <c r="BT3666" s="722"/>
      <c r="BU3666" s="722"/>
      <c r="BV3666" s="722"/>
      <c r="BW3666" s="722"/>
      <c r="BX3666" s="722"/>
      <c r="BY3666" s="722"/>
      <c r="BZ3666" s="722"/>
      <c r="CA3666" s="722"/>
      <c r="CB3666" s="722"/>
      <c r="CC3666" s="722"/>
      <c r="CD3666" s="722"/>
      <c r="CE3666" s="722"/>
      <c r="CF3666" s="722"/>
      <c r="CG3666" s="722"/>
      <c r="CH3666" s="722"/>
      <c r="CI3666" s="722"/>
      <c r="CJ3666" s="722"/>
      <c r="CK3666" s="722"/>
      <c r="CL3666" s="722"/>
      <c r="CM3666" s="722"/>
      <c r="CN3666" s="722"/>
      <c r="CO3666" s="722"/>
      <c r="CP3666" s="722"/>
      <c r="CQ3666" s="722"/>
      <c r="CR3666" s="722"/>
      <c r="CS3666" s="722"/>
    </row>
    <row r="3667" spans="1:97" s="1376" customFormat="1">
      <c r="A3667" s="722"/>
      <c r="B3667" s="722"/>
      <c r="C3667" s="722"/>
      <c r="D3667" s="722"/>
      <c r="E3667" s="722"/>
      <c r="F3667" s="757"/>
      <c r="G3667" s="757"/>
      <c r="H3667" s="757"/>
      <c r="I3667" s="757"/>
      <c r="J3667" s="757"/>
      <c r="K3667" s="758"/>
      <c r="L3667" s="758"/>
      <c r="M3667" s="722"/>
      <c r="N3667" s="736"/>
      <c r="O3667" s="736"/>
      <c r="P3667" s="736"/>
      <c r="Q3667" s="736"/>
      <c r="R3667" s="736"/>
      <c r="S3667" s="736"/>
      <c r="T3667" s="736"/>
      <c r="U3667" s="736"/>
      <c r="BA3667" s="722"/>
      <c r="BB3667" s="722"/>
      <c r="BC3667" s="722"/>
      <c r="BD3667" s="722"/>
      <c r="BE3667" s="722"/>
      <c r="BF3667" s="722"/>
      <c r="BG3667" s="722"/>
      <c r="BH3667" s="722"/>
      <c r="BI3667" s="722"/>
      <c r="BJ3667" s="722"/>
      <c r="BK3667" s="722"/>
      <c r="BL3667" s="722"/>
      <c r="BM3667" s="722"/>
      <c r="BN3667" s="722"/>
      <c r="BO3667" s="722"/>
      <c r="BP3667" s="722"/>
      <c r="BQ3667" s="722"/>
      <c r="BR3667" s="722"/>
      <c r="BS3667" s="722"/>
      <c r="BT3667" s="722"/>
      <c r="BU3667" s="722"/>
      <c r="BV3667" s="722"/>
      <c r="BW3667" s="722"/>
      <c r="BX3667" s="722"/>
      <c r="BY3667" s="722"/>
      <c r="BZ3667" s="722"/>
      <c r="CA3667" s="722"/>
      <c r="CB3667" s="722"/>
      <c r="CC3667" s="722"/>
      <c r="CD3667" s="722"/>
      <c r="CE3667" s="722"/>
      <c r="CF3667" s="722"/>
      <c r="CG3667" s="722"/>
      <c r="CH3667" s="722"/>
      <c r="CI3667" s="722"/>
      <c r="CJ3667" s="722"/>
      <c r="CK3667" s="722"/>
      <c r="CL3667" s="722"/>
      <c r="CM3667" s="722"/>
      <c r="CN3667" s="722"/>
      <c r="CO3667" s="722"/>
      <c r="CP3667" s="722"/>
      <c r="CQ3667" s="722"/>
      <c r="CR3667" s="722"/>
      <c r="CS3667" s="722"/>
    </row>
    <row r="3668" spans="1:97" s="1376" customFormat="1">
      <c r="A3668" s="722"/>
      <c r="B3668" s="722"/>
      <c r="C3668" s="722"/>
      <c r="D3668" s="722"/>
      <c r="E3668" s="722"/>
      <c r="F3668" s="757"/>
      <c r="G3668" s="757"/>
      <c r="H3668" s="757"/>
      <c r="I3668" s="757"/>
      <c r="J3668" s="757"/>
      <c r="K3668" s="758"/>
      <c r="L3668" s="758"/>
      <c r="M3668" s="722"/>
      <c r="N3668" s="736"/>
      <c r="O3668" s="736"/>
      <c r="P3668" s="736"/>
      <c r="Q3668" s="736"/>
      <c r="R3668" s="736"/>
      <c r="S3668" s="736"/>
      <c r="T3668" s="736"/>
      <c r="U3668" s="736"/>
      <c r="BA3668" s="722"/>
      <c r="BB3668" s="722"/>
      <c r="BC3668" s="722"/>
      <c r="BD3668" s="722"/>
      <c r="BE3668" s="722"/>
      <c r="BF3668" s="722"/>
      <c r="BG3668" s="722"/>
      <c r="BH3668" s="722"/>
      <c r="BI3668" s="722"/>
      <c r="BJ3668" s="722"/>
      <c r="BK3668" s="722"/>
      <c r="BL3668" s="722"/>
      <c r="BM3668" s="722"/>
      <c r="BN3668" s="722"/>
      <c r="BO3668" s="722"/>
      <c r="BP3668" s="722"/>
      <c r="BQ3668" s="722"/>
      <c r="BR3668" s="722"/>
      <c r="BS3668" s="722"/>
      <c r="BT3668" s="722"/>
      <c r="BU3668" s="722"/>
      <c r="BV3668" s="722"/>
      <c r="BW3668" s="722"/>
      <c r="BX3668" s="722"/>
      <c r="BY3668" s="722"/>
      <c r="BZ3668" s="722"/>
      <c r="CA3668" s="722"/>
      <c r="CB3668" s="722"/>
      <c r="CC3668" s="722"/>
      <c r="CD3668" s="722"/>
      <c r="CE3668" s="722"/>
      <c r="CF3668" s="722"/>
      <c r="CG3668" s="722"/>
      <c r="CH3668" s="722"/>
      <c r="CI3668" s="722"/>
      <c r="CJ3668" s="722"/>
      <c r="CK3668" s="722"/>
      <c r="CL3668" s="722"/>
      <c r="CM3668" s="722"/>
      <c r="CN3668" s="722"/>
      <c r="CO3668" s="722"/>
      <c r="CP3668" s="722"/>
      <c r="CQ3668" s="722"/>
      <c r="CR3668" s="722"/>
      <c r="CS3668" s="722"/>
    </row>
    <row r="3669" spans="1:97" s="1376" customFormat="1">
      <c r="A3669" s="722"/>
      <c r="B3669" s="722"/>
      <c r="C3669" s="722"/>
      <c r="D3669" s="722"/>
      <c r="E3669" s="722"/>
      <c r="F3669" s="757"/>
      <c r="G3669" s="757"/>
      <c r="H3669" s="757"/>
      <c r="I3669" s="757"/>
      <c r="J3669" s="757"/>
      <c r="K3669" s="758"/>
      <c r="L3669" s="758"/>
      <c r="M3669" s="722"/>
      <c r="N3669" s="736"/>
      <c r="O3669" s="736"/>
      <c r="P3669" s="736"/>
      <c r="Q3669" s="736"/>
      <c r="R3669" s="736"/>
      <c r="S3669" s="736"/>
      <c r="T3669" s="736"/>
      <c r="U3669" s="736"/>
      <c r="BA3669" s="722"/>
      <c r="BB3669" s="722"/>
      <c r="BC3669" s="722"/>
      <c r="BD3669" s="722"/>
      <c r="BE3669" s="722"/>
      <c r="BF3669" s="722"/>
      <c r="BG3669" s="722"/>
      <c r="BH3669" s="722"/>
      <c r="BI3669" s="722"/>
      <c r="BJ3669" s="722"/>
      <c r="BK3669" s="722"/>
      <c r="BL3669" s="722"/>
      <c r="BM3669" s="722"/>
      <c r="BN3669" s="722"/>
      <c r="BO3669" s="722"/>
      <c r="BP3669" s="722"/>
      <c r="BQ3669" s="722"/>
      <c r="BR3669" s="722"/>
      <c r="BS3669" s="722"/>
      <c r="BT3669" s="722"/>
      <c r="BU3669" s="722"/>
      <c r="BV3669" s="722"/>
      <c r="BW3669" s="722"/>
      <c r="BX3669" s="722"/>
      <c r="BY3669" s="722"/>
      <c r="BZ3669" s="722"/>
      <c r="CA3669" s="722"/>
      <c r="CB3669" s="722"/>
      <c r="CC3669" s="722"/>
      <c r="CD3669" s="722"/>
      <c r="CE3669" s="722"/>
      <c r="CF3669" s="722"/>
      <c r="CG3669" s="722"/>
      <c r="CH3669" s="722"/>
      <c r="CI3669" s="722"/>
      <c r="CJ3669" s="722"/>
      <c r="CK3669" s="722"/>
      <c r="CL3669" s="722"/>
      <c r="CM3669" s="722"/>
      <c r="CN3669" s="722"/>
      <c r="CO3669" s="722"/>
      <c r="CP3669" s="722"/>
      <c r="CQ3669" s="722"/>
      <c r="CR3669" s="722"/>
      <c r="CS3669" s="722"/>
    </row>
    <row r="3670" spans="1:97" s="1376" customFormat="1">
      <c r="A3670" s="722"/>
      <c r="B3670" s="722"/>
      <c r="C3670" s="722"/>
      <c r="D3670" s="722"/>
      <c r="E3670" s="722"/>
      <c r="F3670" s="757"/>
      <c r="G3670" s="757"/>
      <c r="H3670" s="757"/>
      <c r="I3670" s="757"/>
      <c r="J3670" s="757"/>
      <c r="K3670" s="758"/>
      <c r="L3670" s="758"/>
      <c r="M3670" s="722"/>
      <c r="N3670" s="736"/>
      <c r="O3670" s="736"/>
      <c r="P3670" s="736"/>
      <c r="Q3670" s="736"/>
      <c r="R3670" s="736"/>
      <c r="S3670" s="736"/>
      <c r="T3670" s="736"/>
      <c r="U3670" s="736"/>
      <c r="BA3670" s="722"/>
      <c r="BB3670" s="722"/>
      <c r="BC3670" s="722"/>
      <c r="BD3670" s="722"/>
      <c r="BE3670" s="722"/>
      <c r="BF3670" s="722"/>
      <c r="BG3670" s="722"/>
      <c r="BH3670" s="722"/>
      <c r="BI3670" s="722"/>
      <c r="BJ3670" s="722"/>
      <c r="BK3670" s="722"/>
      <c r="BL3670" s="722"/>
      <c r="BM3670" s="722"/>
      <c r="BN3670" s="722"/>
      <c r="BO3670" s="722"/>
      <c r="BP3670" s="722"/>
      <c r="BQ3670" s="722"/>
      <c r="BR3670" s="722"/>
      <c r="BS3670" s="722"/>
      <c r="BT3670" s="722"/>
      <c r="BU3670" s="722"/>
      <c r="BV3670" s="722"/>
      <c r="BW3670" s="722"/>
      <c r="BX3670" s="722"/>
      <c r="BY3670" s="722"/>
      <c r="BZ3670" s="722"/>
      <c r="CA3670" s="722"/>
      <c r="CB3670" s="722"/>
      <c r="CC3670" s="722"/>
      <c r="CD3670" s="722"/>
      <c r="CE3670" s="722"/>
      <c r="CF3670" s="722"/>
      <c r="CG3670" s="722"/>
      <c r="CH3670" s="722"/>
      <c r="CI3670" s="722"/>
      <c r="CJ3670" s="722"/>
      <c r="CK3670" s="722"/>
      <c r="CL3670" s="722"/>
      <c r="CM3670" s="722"/>
      <c r="CN3670" s="722"/>
      <c r="CO3670" s="722"/>
      <c r="CP3670" s="722"/>
      <c r="CQ3670" s="722"/>
      <c r="CR3670" s="722"/>
      <c r="CS3670" s="722"/>
    </row>
    <row r="3671" spans="1:97" s="1376" customFormat="1">
      <c r="A3671" s="722"/>
      <c r="B3671" s="722"/>
      <c r="C3671" s="722"/>
      <c r="D3671" s="722"/>
      <c r="E3671" s="722"/>
      <c r="F3671" s="757"/>
      <c r="G3671" s="757"/>
      <c r="H3671" s="757"/>
      <c r="I3671" s="757"/>
      <c r="J3671" s="757"/>
      <c r="K3671" s="758"/>
      <c r="L3671" s="758"/>
      <c r="M3671" s="722"/>
      <c r="N3671" s="736"/>
      <c r="O3671" s="736"/>
      <c r="P3671" s="736"/>
      <c r="Q3671" s="736"/>
      <c r="R3671" s="736"/>
      <c r="S3671" s="736"/>
      <c r="T3671" s="736"/>
      <c r="U3671" s="736"/>
      <c r="BA3671" s="722"/>
      <c r="BB3671" s="722"/>
      <c r="BC3671" s="722"/>
      <c r="BD3671" s="722"/>
      <c r="BE3671" s="722"/>
      <c r="BF3671" s="722"/>
      <c r="BG3671" s="722"/>
      <c r="BH3671" s="722"/>
      <c r="BI3671" s="722"/>
      <c r="BJ3671" s="722"/>
      <c r="BK3671" s="722"/>
      <c r="BL3671" s="722"/>
      <c r="BM3671" s="722"/>
      <c r="BN3671" s="722"/>
      <c r="BO3671" s="722"/>
      <c r="BP3671" s="722"/>
      <c r="BQ3671" s="722"/>
      <c r="BR3671" s="722"/>
      <c r="BS3671" s="722"/>
      <c r="BT3671" s="722"/>
      <c r="BU3671" s="722"/>
      <c r="BV3671" s="722"/>
      <c r="BW3671" s="722"/>
      <c r="BX3671" s="722"/>
      <c r="BY3671" s="722"/>
      <c r="BZ3671" s="722"/>
      <c r="CA3671" s="722"/>
      <c r="CB3671" s="722"/>
      <c r="CC3671" s="722"/>
      <c r="CD3671" s="722"/>
      <c r="CE3671" s="722"/>
      <c r="CF3671" s="722"/>
      <c r="CG3671" s="722"/>
      <c r="CH3671" s="722"/>
      <c r="CI3671" s="722"/>
      <c r="CJ3671" s="722"/>
      <c r="CK3671" s="722"/>
      <c r="CL3671" s="722"/>
      <c r="CM3671" s="722"/>
      <c r="CN3671" s="722"/>
      <c r="CO3671" s="722"/>
      <c r="CP3671" s="722"/>
      <c r="CQ3671" s="722"/>
      <c r="CR3671" s="722"/>
      <c r="CS3671" s="722"/>
    </row>
    <row r="3672" spans="1:97" s="1376" customFormat="1">
      <c r="A3672" s="722"/>
      <c r="B3672" s="722"/>
      <c r="C3672" s="722"/>
      <c r="D3672" s="722"/>
      <c r="E3672" s="722"/>
      <c r="F3672" s="757"/>
      <c r="G3672" s="757"/>
      <c r="H3672" s="757"/>
      <c r="I3672" s="757"/>
      <c r="J3672" s="757"/>
      <c r="K3672" s="758"/>
      <c r="L3672" s="758"/>
      <c r="M3672" s="722"/>
      <c r="N3672" s="736"/>
      <c r="O3672" s="736"/>
      <c r="P3672" s="736"/>
      <c r="Q3672" s="736"/>
      <c r="R3672" s="736"/>
      <c r="S3672" s="736"/>
      <c r="T3672" s="736"/>
      <c r="U3672" s="736"/>
      <c r="BA3672" s="722"/>
      <c r="BB3672" s="722"/>
      <c r="BC3672" s="722"/>
      <c r="BD3672" s="722"/>
      <c r="BE3672" s="722"/>
      <c r="BF3672" s="722"/>
      <c r="BG3672" s="722"/>
      <c r="BH3672" s="722"/>
      <c r="BI3672" s="722"/>
      <c r="BJ3672" s="722"/>
      <c r="BK3672" s="722"/>
      <c r="BL3672" s="722"/>
      <c r="BM3672" s="722"/>
      <c r="BN3672" s="722"/>
      <c r="BO3672" s="722"/>
      <c r="BP3672" s="722"/>
      <c r="BQ3672" s="722"/>
      <c r="BR3672" s="722"/>
      <c r="BS3672" s="722"/>
      <c r="BT3672" s="722"/>
      <c r="BU3672" s="722"/>
      <c r="BV3672" s="722"/>
      <c r="BW3672" s="722"/>
      <c r="BX3672" s="722"/>
      <c r="BY3672" s="722"/>
      <c r="BZ3672" s="722"/>
      <c r="CA3672" s="722"/>
      <c r="CB3672" s="722"/>
      <c r="CC3672" s="722"/>
      <c r="CD3672" s="722"/>
      <c r="CE3672" s="722"/>
      <c r="CF3672" s="722"/>
      <c r="CG3672" s="722"/>
      <c r="CH3672" s="722"/>
      <c r="CI3672" s="722"/>
      <c r="CJ3672" s="722"/>
      <c r="CK3672" s="722"/>
      <c r="CL3672" s="722"/>
      <c r="CM3672" s="722"/>
      <c r="CN3672" s="722"/>
      <c r="CO3672" s="722"/>
      <c r="CP3672" s="722"/>
      <c r="CQ3672" s="722"/>
      <c r="CR3672" s="722"/>
      <c r="CS3672" s="722"/>
    </row>
    <row r="3673" spans="1:97" s="1376" customFormat="1">
      <c r="A3673" s="722"/>
      <c r="B3673" s="722"/>
      <c r="C3673" s="722"/>
      <c r="D3673" s="722"/>
      <c r="E3673" s="722"/>
      <c r="F3673" s="757"/>
      <c r="G3673" s="757"/>
      <c r="H3673" s="757"/>
      <c r="I3673" s="757"/>
      <c r="J3673" s="757"/>
      <c r="K3673" s="758"/>
      <c r="L3673" s="758"/>
      <c r="M3673" s="722"/>
      <c r="N3673" s="736"/>
      <c r="O3673" s="736"/>
      <c r="P3673" s="736"/>
      <c r="Q3673" s="736"/>
      <c r="R3673" s="736"/>
      <c r="S3673" s="736"/>
      <c r="T3673" s="736"/>
      <c r="U3673" s="736"/>
      <c r="BA3673" s="722"/>
      <c r="BB3673" s="722"/>
      <c r="BC3673" s="722"/>
      <c r="BD3673" s="722"/>
      <c r="BE3673" s="722"/>
      <c r="BF3673" s="722"/>
      <c r="BG3673" s="722"/>
      <c r="BH3673" s="722"/>
      <c r="BI3673" s="722"/>
      <c r="BJ3673" s="722"/>
      <c r="BK3673" s="722"/>
      <c r="BL3673" s="722"/>
      <c r="BM3673" s="722"/>
      <c r="BN3673" s="722"/>
      <c r="BO3673" s="722"/>
      <c r="BP3673" s="722"/>
      <c r="BQ3673" s="722"/>
      <c r="BR3673" s="722"/>
      <c r="BS3673" s="722"/>
      <c r="BT3673" s="722"/>
      <c r="BU3673" s="722"/>
      <c r="BV3673" s="722"/>
      <c r="BW3673" s="722"/>
      <c r="BX3673" s="722"/>
      <c r="BY3673" s="722"/>
      <c r="BZ3673" s="722"/>
      <c r="CA3673" s="722"/>
      <c r="CB3673" s="722"/>
      <c r="CC3673" s="722"/>
      <c r="CD3673" s="722"/>
      <c r="CE3673" s="722"/>
      <c r="CF3673" s="722"/>
      <c r="CG3673" s="722"/>
      <c r="CH3673" s="722"/>
      <c r="CI3673" s="722"/>
      <c r="CJ3673" s="722"/>
      <c r="CK3673" s="722"/>
      <c r="CL3673" s="722"/>
      <c r="CM3673" s="722"/>
      <c r="CN3673" s="722"/>
      <c r="CO3673" s="722"/>
      <c r="CP3673" s="722"/>
      <c r="CQ3673" s="722"/>
      <c r="CR3673" s="722"/>
      <c r="CS3673" s="722"/>
    </row>
    <row r="3674" spans="1:97" s="1376" customFormat="1">
      <c r="A3674" s="722"/>
      <c r="B3674" s="722"/>
      <c r="C3674" s="722"/>
      <c r="D3674" s="722"/>
      <c r="E3674" s="722"/>
      <c r="F3674" s="757"/>
      <c r="G3674" s="757"/>
      <c r="H3674" s="757"/>
      <c r="I3674" s="757"/>
      <c r="J3674" s="757"/>
      <c r="K3674" s="758"/>
      <c r="L3674" s="758"/>
      <c r="M3674" s="722"/>
      <c r="N3674" s="736"/>
      <c r="O3674" s="736"/>
      <c r="P3674" s="736"/>
      <c r="Q3674" s="736"/>
      <c r="R3674" s="736"/>
      <c r="S3674" s="736"/>
      <c r="T3674" s="736"/>
      <c r="U3674" s="736"/>
      <c r="BA3674" s="722"/>
      <c r="BB3674" s="722"/>
      <c r="BC3674" s="722"/>
      <c r="BD3674" s="722"/>
      <c r="BE3674" s="722"/>
      <c r="BF3674" s="722"/>
      <c r="BG3674" s="722"/>
      <c r="BH3674" s="722"/>
      <c r="BI3674" s="722"/>
      <c r="BJ3674" s="722"/>
      <c r="BK3674" s="722"/>
      <c r="BL3674" s="722"/>
      <c r="BM3674" s="722"/>
      <c r="BN3674" s="722"/>
      <c r="BO3674" s="722"/>
      <c r="BP3674" s="722"/>
      <c r="BQ3674" s="722"/>
      <c r="BR3674" s="722"/>
      <c r="BS3674" s="722"/>
      <c r="BT3674" s="722"/>
      <c r="BU3674" s="722"/>
      <c r="BV3674" s="722"/>
      <c r="BW3674" s="722"/>
      <c r="BX3674" s="722"/>
      <c r="BY3674" s="722"/>
      <c r="BZ3674" s="722"/>
      <c r="CA3674" s="722"/>
      <c r="CB3674" s="722"/>
      <c r="CC3674" s="722"/>
      <c r="CD3674" s="722"/>
      <c r="CE3674" s="722"/>
      <c r="CF3674" s="722"/>
      <c r="CG3674" s="722"/>
      <c r="CH3674" s="722"/>
      <c r="CI3674" s="722"/>
      <c r="CJ3674" s="722"/>
      <c r="CK3674" s="722"/>
      <c r="CL3674" s="722"/>
      <c r="CM3674" s="722"/>
      <c r="CN3674" s="722"/>
      <c r="CO3674" s="722"/>
      <c r="CP3674" s="722"/>
      <c r="CQ3674" s="722"/>
      <c r="CR3674" s="722"/>
      <c r="CS3674" s="722"/>
    </row>
    <row r="3675" spans="1:97" s="1376" customFormat="1">
      <c r="A3675" s="722"/>
      <c r="B3675" s="722"/>
      <c r="C3675" s="722"/>
      <c r="D3675" s="722"/>
      <c r="E3675" s="722"/>
      <c r="F3675" s="757"/>
      <c r="G3675" s="757"/>
      <c r="H3675" s="757"/>
      <c r="I3675" s="757"/>
      <c r="J3675" s="757"/>
      <c r="K3675" s="758"/>
      <c r="L3675" s="758"/>
      <c r="M3675" s="722"/>
      <c r="N3675" s="736"/>
      <c r="O3675" s="736"/>
      <c r="P3675" s="736"/>
      <c r="Q3675" s="736"/>
      <c r="R3675" s="736"/>
      <c r="S3675" s="736"/>
      <c r="T3675" s="736"/>
      <c r="U3675" s="736"/>
      <c r="BA3675" s="722"/>
      <c r="BB3675" s="722"/>
      <c r="BC3675" s="722"/>
      <c r="BD3675" s="722"/>
      <c r="BE3675" s="722"/>
      <c r="BF3675" s="722"/>
      <c r="BG3675" s="722"/>
      <c r="BH3675" s="722"/>
      <c r="BI3675" s="722"/>
      <c r="BJ3675" s="722"/>
      <c r="BK3675" s="722"/>
      <c r="BL3675" s="722"/>
      <c r="BM3675" s="722"/>
      <c r="BN3675" s="722"/>
      <c r="BO3675" s="722"/>
      <c r="BP3675" s="722"/>
      <c r="BQ3675" s="722"/>
      <c r="BR3675" s="722"/>
      <c r="BS3675" s="722"/>
      <c r="BT3675" s="722"/>
      <c r="BU3675" s="722"/>
      <c r="BV3675" s="722"/>
      <c r="BW3675" s="722"/>
      <c r="BX3675" s="722"/>
      <c r="BY3675" s="722"/>
      <c r="BZ3675" s="722"/>
      <c r="CA3675" s="722"/>
      <c r="CB3675" s="722"/>
      <c r="CC3675" s="722"/>
      <c r="CD3675" s="722"/>
      <c r="CE3675" s="722"/>
      <c r="CF3675" s="722"/>
      <c r="CG3675" s="722"/>
      <c r="CH3675" s="722"/>
      <c r="CI3675" s="722"/>
      <c r="CJ3675" s="722"/>
      <c r="CK3675" s="722"/>
      <c r="CL3675" s="722"/>
      <c r="CM3675" s="722"/>
      <c r="CN3675" s="722"/>
      <c r="CO3675" s="722"/>
      <c r="CP3675" s="722"/>
      <c r="CQ3675" s="722"/>
      <c r="CR3675" s="722"/>
      <c r="CS3675" s="722"/>
    </row>
    <row r="3676" spans="1:97" s="1376" customFormat="1">
      <c r="A3676" s="722"/>
      <c r="B3676" s="722"/>
      <c r="C3676" s="722"/>
      <c r="D3676" s="722"/>
      <c r="E3676" s="722"/>
      <c r="F3676" s="757"/>
      <c r="G3676" s="757"/>
      <c r="H3676" s="757"/>
      <c r="I3676" s="757"/>
      <c r="J3676" s="757"/>
      <c r="K3676" s="758"/>
      <c r="L3676" s="758"/>
      <c r="M3676" s="722"/>
      <c r="N3676" s="736"/>
      <c r="O3676" s="736"/>
      <c r="P3676" s="736"/>
      <c r="Q3676" s="736"/>
      <c r="R3676" s="736"/>
      <c r="S3676" s="736"/>
      <c r="T3676" s="736"/>
      <c r="U3676" s="736"/>
      <c r="BA3676" s="722"/>
      <c r="BB3676" s="722"/>
      <c r="BC3676" s="722"/>
      <c r="BD3676" s="722"/>
      <c r="BE3676" s="722"/>
      <c r="BF3676" s="722"/>
      <c r="BG3676" s="722"/>
      <c r="BH3676" s="722"/>
      <c r="BI3676" s="722"/>
      <c r="BJ3676" s="722"/>
      <c r="BK3676" s="722"/>
      <c r="BL3676" s="722"/>
      <c r="BM3676" s="722"/>
      <c r="BN3676" s="722"/>
      <c r="BO3676" s="722"/>
      <c r="BP3676" s="722"/>
      <c r="BQ3676" s="722"/>
      <c r="BR3676" s="722"/>
      <c r="BS3676" s="722"/>
      <c r="BT3676" s="722"/>
      <c r="BU3676" s="722"/>
      <c r="BV3676" s="722"/>
      <c r="BW3676" s="722"/>
      <c r="BX3676" s="722"/>
      <c r="BY3676" s="722"/>
      <c r="BZ3676" s="722"/>
      <c r="CA3676" s="722"/>
      <c r="CB3676" s="722"/>
      <c r="CC3676" s="722"/>
      <c r="CD3676" s="722"/>
      <c r="CE3676" s="722"/>
      <c r="CF3676" s="722"/>
      <c r="CG3676" s="722"/>
      <c r="CH3676" s="722"/>
      <c r="CI3676" s="722"/>
      <c r="CJ3676" s="722"/>
      <c r="CK3676" s="722"/>
      <c r="CL3676" s="722"/>
      <c r="CM3676" s="722"/>
      <c r="CN3676" s="722"/>
      <c r="CO3676" s="722"/>
      <c r="CP3676" s="722"/>
      <c r="CQ3676" s="722"/>
      <c r="CR3676" s="722"/>
      <c r="CS3676" s="722"/>
    </row>
    <row r="3677" spans="1:97" s="1376" customFormat="1">
      <c r="A3677" s="722"/>
      <c r="B3677" s="722"/>
      <c r="C3677" s="722"/>
      <c r="D3677" s="722"/>
      <c r="E3677" s="722"/>
      <c r="F3677" s="757"/>
      <c r="G3677" s="757"/>
      <c r="H3677" s="757"/>
      <c r="I3677" s="757"/>
      <c r="J3677" s="757"/>
      <c r="K3677" s="758"/>
      <c r="L3677" s="758"/>
      <c r="M3677" s="722"/>
      <c r="N3677" s="736"/>
      <c r="O3677" s="736"/>
      <c r="P3677" s="736"/>
      <c r="Q3677" s="736"/>
      <c r="R3677" s="736"/>
      <c r="S3677" s="736"/>
      <c r="T3677" s="736"/>
      <c r="U3677" s="736"/>
      <c r="BA3677" s="722"/>
      <c r="BB3677" s="722"/>
      <c r="BC3677" s="722"/>
      <c r="BD3677" s="722"/>
      <c r="BE3677" s="722"/>
      <c r="BF3677" s="722"/>
      <c r="BG3677" s="722"/>
      <c r="BH3677" s="722"/>
      <c r="BI3677" s="722"/>
      <c r="BJ3677" s="722"/>
      <c r="BK3677" s="722"/>
      <c r="BL3677" s="722"/>
      <c r="BM3677" s="722"/>
      <c r="BN3677" s="722"/>
      <c r="BO3677" s="722"/>
      <c r="BP3677" s="722"/>
      <c r="BQ3677" s="722"/>
      <c r="BR3677" s="722"/>
      <c r="BS3677" s="722"/>
      <c r="BT3677" s="722"/>
      <c r="BU3677" s="722"/>
      <c r="BV3677" s="722"/>
      <c r="BW3677" s="722"/>
      <c r="BX3677" s="722"/>
      <c r="BY3677" s="722"/>
      <c r="BZ3677" s="722"/>
      <c r="CA3677" s="722"/>
      <c r="CB3677" s="722"/>
      <c r="CC3677" s="722"/>
      <c r="CD3677" s="722"/>
      <c r="CE3677" s="722"/>
      <c r="CF3677" s="722"/>
      <c r="CG3677" s="722"/>
      <c r="CH3677" s="722"/>
      <c r="CI3677" s="722"/>
      <c r="CJ3677" s="722"/>
      <c r="CK3677" s="722"/>
      <c r="CL3677" s="722"/>
      <c r="CM3677" s="722"/>
      <c r="CN3677" s="722"/>
      <c r="CO3677" s="722"/>
      <c r="CP3677" s="722"/>
      <c r="CQ3677" s="722"/>
      <c r="CR3677" s="722"/>
      <c r="CS3677" s="722"/>
    </row>
    <row r="3678" spans="1:97" s="1376" customFormat="1">
      <c r="A3678" s="722"/>
      <c r="B3678" s="722"/>
      <c r="C3678" s="722"/>
      <c r="D3678" s="722"/>
      <c r="E3678" s="722"/>
      <c r="F3678" s="757"/>
      <c r="G3678" s="757"/>
      <c r="H3678" s="757"/>
      <c r="I3678" s="757"/>
      <c r="J3678" s="757"/>
      <c r="K3678" s="758"/>
      <c r="L3678" s="758"/>
      <c r="M3678" s="722"/>
      <c r="N3678" s="736"/>
      <c r="O3678" s="736"/>
      <c r="P3678" s="736"/>
      <c r="Q3678" s="736"/>
      <c r="R3678" s="736"/>
      <c r="S3678" s="736"/>
      <c r="T3678" s="736"/>
      <c r="U3678" s="736"/>
      <c r="BA3678" s="722"/>
      <c r="BB3678" s="722"/>
      <c r="BC3678" s="722"/>
      <c r="BD3678" s="722"/>
      <c r="BE3678" s="722"/>
      <c r="BF3678" s="722"/>
      <c r="BG3678" s="722"/>
      <c r="BH3678" s="722"/>
      <c r="BI3678" s="722"/>
      <c r="BJ3678" s="722"/>
      <c r="BK3678" s="722"/>
      <c r="BL3678" s="722"/>
      <c r="BM3678" s="722"/>
      <c r="BN3678" s="722"/>
      <c r="BO3678" s="722"/>
      <c r="BP3678" s="722"/>
      <c r="BQ3678" s="722"/>
      <c r="BR3678" s="722"/>
      <c r="BS3678" s="722"/>
      <c r="BT3678" s="722"/>
      <c r="BU3678" s="722"/>
      <c r="BV3678" s="722"/>
      <c r="BW3678" s="722"/>
      <c r="BX3678" s="722"/>
      <c r="BY3678" s="722"/>
      <c r="BZ3678" s="722"/>
      <c r="CA3678" s="722"/>
      <c r="CB3678" s="722"/>
      <c r="CC3678" s="722"/>
      <c r="CD3678" s="722"/>
      <c r="CE3678" s="722"/>
      <c r="CF3678" s="722"/>
      <c r="CG3678" s="722"/>
      <c r="CH3678" s="722"/>
      <c r="CI3678" s="722"/>
      <c r="CJ3678" s="722"/>
      <c r="CK3678" s="722"/>
      <c r="CL3678" s="722"/>
      <c r="CM3678" s="722"/>
      <c r="CN3678" s="722"/>
      <c r="CO3678" s="722"/>
      <c r="CP3678" s="722"/>
      <c r="CQ3678" s="722"/>
      <c r="CR3678" s="722"/>
      <c r="CS3678" s="722"/>
    </row>
    <row r="3679" spans="1:97" s="1376" customFormat="1">
      <c r="A3679" s="722"/>
      <c r="B3679" s="722"/>
      <c r="C3679" s="722"/>
      <c r="D3679" s="722"/>
      <c r="E3679" s="722"/>
      <c r="F3679" s="757"/>
      <c r="G3679" s="757"/>
      <c r="H3679" s="757"/>
      <c r="I3679" s="757"/>
      <c r="J3679" s="757"/>
      <c r="K3679" s="758"/>
      <c r="L3679" s="758"/>
      <c r="M3679" s="722"/>
      <c r="N3679" s="736"/>
      <c r="O3679" s="736"/>
      <c r="P3679" s="736"/>
      <c r="Q3679" s="736"/>
      <c r="R3679" s="736"/>
      <c r="S3679" s="736"/>
      <c r="T3679" s="736"/>
      <c r="U3679" s="736"/>
      <c r="BA3679" s="722"/>
      <c r="BB3679" s="722"/>
      <c r="BC3679" s="722"/>
      <c r="BD3679" s="722"/>
      <c r="BE3679" s="722"/>
      <c r="BF3679" s="722"/>
      <c r="BG3679" s="722"/>
      <c r="BH3679" s="722"/>
      <c r="BI3679" s="722"/>
      <c r="BJ3679" s="722"/>
      <c r="BK3679" s="722"/>
      <c r="BL3679" s="722"/>
      <c r="BM3679" s="722"/>
      <c r="BN3679" s="722"/>
      <c r="BO3679" s="722"/>
      <c r="BP3679" s="722"/>
      <c r="BQ3679" s="722"/>
      <c r="BR3679" s="722"/>
      <c r="BS3679" s="722"/>
      <c r="BT3679" s="722"/>
      <c r="BU3679" s="722"/>
      <c r="BV3679" s="722"/>
      <c r="BW3679" s="722"/>
      <c r="BX3679" s="722"/>
      <c r="BY3679" s="722"/>
      <c r="BZ3679" s="722"/>
      <c r="CA3679" s="722"/>
      <c r="CB3679" s="722"/>
      <c r="CC3679" s="722"/>
      <c r="CD3679" s="722"/>
      <c r="CE3679" s="722"/>
      <c r="CF3679" s="722"/>
      <c r="CG3679" s="722"/>
      <c r="CH3679" s="722"/>
      <c r="CI3679" s="722"/>
      <c r="CJ3679" s="722"/>
      <c r="CK3679" s="722"/>
      <c r="CL3679" s="722"/>
      <c r="CM3679" s="722"/>
      <c r="CN3679" s="722"/>
      <c r="CO3679" s="722"/>
      <c r="CP3679" s="722"/>
      <c r="CQ3679" s="722"/>
      <c r="CR3679" s="722"/>
      <c r="CS3679" s="722"/>
    </row>
    <row r="3680" spans="1:97" s="1376" customFormat="1">
      <c r="A3680" s="722"/>
      <c r="B3680" s="722"/>
      <c r="C3680" s="722"/>
      <c r="D3680" s="722"/>
      <c r="E3680" s="722"/>
      <c r="F3680" s="757"/>
      <c r="G3680" s="757"/>
      <c r="H3680" s="757"/>
      <c r="I3680" s="757"/>
      <c r="J3680" s="757"/>
      <c r="K3680" s="758"/>
      <c r="L3680" s="758"/>
      <c r="M3680" s="722"/>
      <c r="N3680" s="736"/>
      <c r="O3680" s="736"/>
      <c r="P3680" s="736"/>
      <c r="Q3680" s="736"/>
      <c r="R3680" s="736"/>
      <c r="S3680" s="736"/>
      <c r="T3680" s="736"/>
      <c r="U3680" s="736"/>
      <c r="BA3680" s="722"/>
      <c r="BB3680" s="722"/>
      <c r="BC3680" s="722"/>
      <c r="BD3680" s="722"/>
      <c r="BE3680" s="722"/>
      <c r="BF3680" s="722"/>
      <c r="BG3680" s="722"/>
      <c r="BH3680" s="722"/>
      <c r="BI3680" s="722"/>
      <c r="BJ3680" s="722"/>
      <c r="BK3680" s="722"/>
      <c r="BL3680" s="722"/>
      <c r="BM3680" s="722"/>
      <c r="BN3680" s="722"/>
      <c r="BO3680" s="722"/>
      <c r="BP3680" s="722"/>
      <c r="BQ3680" s="722"/>
      <c r="BR3680" s="722"/>
      <c r="BS3680" s="722"/>
      <c r="BT3680" s="722"/>
      <c r="BU3680" s="722"/>
      <c r="BV3680" s="722"/>
      <c r="BW3680" s="722"/>
      <c r="BX3680" s="722"/>
      <c r="BY3680" s="722"/>
      <c r="BZ3680" s="722"/>
      <c r="CA3680" s="722"/>
      <c r="CB3680" s="722"/>
      <c r="CC3680" s="722"/>
      <c r="CD3680" s="722"/>
      <c r="CE3680" s="722"/>
      <c r="CF3680" s="722"/>
      <c r="CG3680" s="722"/>
      <c r="CH3680" s="722"/>
      <c r="CI3680" s="722"/>
      <c r="CJ3680" s="722"/>
      <c r="CK3680" s="722"/>
      <c r="CL3680" s="722"/>
      <c r="CM3680" s="722"/>
      <c r="CN3680" s="722"/>
      <c r="CO3680" s="722"/>
      <c r="CP3680" s="722"/>
      <c r="CQ3680" s="722"/>
      <c r="CR3680" s="722"/>
      <c r="CS3680" s="722"/>
    </row>
    <row r="3681" spans="1:97" s="1376" customFormat="1">
      <c r="A3681" s="722"/>
      <c r="B3681" s="722"/>
      <c r="C3681" s="722"/>
      <c r="D3681" s="722"/>
      <c r="E3681" s="722"/>
      <c r="F3681" s="757"/>
      <c r="G3681" s="757"/>
      <c r="H3681" s="757"/>
      <c r="I3681" s="757"/>
      <c r="J3681" s="757"/>
      <c r="K3681" s="758"/>
      <c r="L3681" s="758"/>
      <c r="M3681" s="722"/>
      <c r="N3681" s="736"/>
      <c r="O3681" s="736"/>
      <c r="P3681" s="736"/>
      <c r="Q3681" s="736"/>
      <c r="R3681" s="736"/>
      <c r="S3681" s="736"/>
      <c r="T3681" s="736"/>
      <c r="U3681" s="736"/>
      <c r="BA3681" s="722"/>
      <c r="BB3681" s="722"/>
      <c r="BC3681" s="722"/>
      <c r="BD3681" s="722"/>
      <c r="BE3681" s="722"/>
      <c r="BF3681" s="722"/>
      <c r="BG3681" s="722"/>
      <c r="BH3681" s="722"/>
      <c r="BI3681" s="722"/>
      <c r="BJ3681" s="722"/>
      <c r="BK3681" s="722"/>
      <c r="BL3681" s="722"/>
      <c r="BM3681" s="722"/>
      <c r="BN3681" s="722"/>
      <c r="BO3681" s="722"/>
      <c r="BP3681" s="722"/>
      <c r="BQ3681" s="722"/>
      <c r="BR3681" s="722"/>
      <c r="BS3681" s="722"/>
      <c r="BT3681" s="722"/>
      <c r="BU3681" s="722"/>
      <c r="BV3681" s="722"/>
      <c r="BW3681" s="722"/>
      <c r="BX3681" s="722"/>
      <c r="BY3681" s="722"/>
      <c r="BZ3681" s="722"/>
      <c r="CA3681" s="722"/>
      <c r="CB3681" s="722"/>
      <c r="CC3681" s="722"/>
      <c r="CD3681" s="722"/>
      <c r="CE3681" s="722"/>
      <c r="CF3681" s="722"/>
      <c r="CG3681" s="722"/>
      <c r="CH3681" s="722"/>
      <c r="CI3681" s="722"/>
      <c r="CJ3681" s="722"/>
      <c r="CK3681" s="722"/>
      <c r="CL3681" s="722"/>
      <c r="CM3681" s="722"/>
      <c r="CN3681" s="722"/>
      <c r="CO3681" s="722"/>
      <c r="CP3681" s="722"/>
      <c r="CQ3681" s="722"/>
      <c r="CR3681" s="722"/>
      <c r="CS3681" s="722"/>
    </row>
    <row r="3682" spans="1:97" s="1376" customFormat="1">
      <c r="A3682" s="722"/>
      <c r="B3682" s="722"/>
      <c r="C3682" s="722"/>
      <c r="D3682" s="722"/>
      <c r="E3682" s="722"/>
      <c r="F3682" s="757"/>
      <c r="G3682" s="757"/>
      <c r="H3682" s="757"/>
      <c r="I3682" s="757"/>
      <c r="J3682" s="757"/>
      <c r="K3682" s="758"/>
      <c r="L3682" s="758"/>
      <c r="M3682" s="722"/>
      <c r="N3682" s="736"/>
      <c r="O3682" s="736"/>
      <c r="P3682" s="736"/>
      <c r="Q3682" s="736"/>
      <c r="R3682" s="736"/>
      <c r="S3682" s="736"/>
      <c r="T3682" s="736"/>
      <c r="U3682" s="736"/>
      <c r="BA3682" s="722"/>
      <c r="BB3682" s="722"/>
      <c r="BC3682" s="722"/>
      <c r="BD3682" s="722"/>
      <c r="BE3682" s="722"/>
      <c r="BF3682" s="722"/>
      <c r="BG3682" s="722"/>
      <c r="BH3682" s="722"/>
      <c r="BI3682" s="722"/>
      <c r="BJ3682" s="722"/>
      <c r="BK3682" s="722"/>
      <c r="BL3682" s="722"/>
      <c r="BM3682" s="722"/>
      <c r="BN3682" s="722"/>
      <c r="BO3682" s="722"/>
      <c r="BP3682" s="722"/>
      <c r="BQ3682" s="722"/>
      <c r="BR3682" s="722"/>
      <c r="BS3682" s="722"/>
      <c r="BT3682" s="722"/>
      <c r="BU3682" s="722"/>
      <c r="BV3682" s="722"/>
      <c r="BW3682" s="722"/>
      <c r="BX3682" s="722"/>
      <c r="BY3682" s="722"/>
      <c r="BZ3682" s="722"/>
      <c r="CA3682" s="722"/>
      <c r="CB3682" s="722"/>
      <c r="CC3682" s="722"/>
      <c r="CD3682" s="722"/>
      <c r="CE3682" s="722"/>
      <c r="CF3682" s="722"/>
      <c r="CG3682" s="722"/>
      <c r="CH3682" s="722"/>
      <c r="CI3682" s="722"/>
      <c r="CJ3682" s="722"/>
      <c r="CK3682" s="722"/>
      <c r="CL3682" s="722"/>
      <c r="CM3682" s="722"/>
      <c r="CN3682" s="722"/>
      <c r="CO3682" s="722"/>
      <c r="CP3682" s="722"/>
      <c r="CQ3682" s="722"/>
      <c r="CR3682" s="722"/>
      <c r="CS3682" s="722"/>
    </row>
    <row r="3683" spans="1:97" s="1376" customFormat="1">
      <c r="A3683" s="722"/>
      <c r="B3683" s="722"/>
      <c r="C3683" s="722"/>
      <c r="D3683" s="722"/>
      <c r="E3683" s="722"/>
      <c r="F3683" s="757"/>
      <c r="G3683" s="757"/>
      <c r="H3683" s="757"/>
      <c r="I3683" s="757"/>
      <c r="J3683" s="757"/>
      <c r="K3683" s="758"/>
      <c r="L3683" s="758"/>
      <c r="M3683" s="722"/>
      <c r="N3683" s="736"/>
      <c r="O3683" s="736"/>
      <c r="P3683" s="736"/>
      <c r="Q3683" s="736"/>
      <c r="R3683" s="736"/>
      <c r="S3683" s="736"/>
      <c r="T3683" s="736"/>
      <c r="U3683" s="736"/>
      <c r="BA3683" s="722"/>
      <c r="BB3683" s="722"/>
      <c r="BC3683" s="722"/>
      <c r="BD3683" s="722"/>
      <c r="BE3683" s="722"/>
      <c r="BF3683" s="722"/>
      <c r="BG3683" s="722"/>
      <c r="BH3683" s="722"/>
      <c r="BI3683" s="722"/>
      <c r="BJ3683" s="722"/>
      <c r="BK3683" s="722"/>
      <c r="BL3683" s="722"/>
      <c r="BM3683" s="722"/>
      <c r="BN3683" s="722"/>
      <c r="BO3683" s="722"/>
      <c r="BP3683" s="722"/>
      <c r="BQ3683" s="722"/>
      <c r="BR3683" s="722"/>
      <c r="BS3683" s="722"/>
      <c r="BT3683" s="722"/>
      <c r="BU3683" s="722"/>
      <c r="BV3683" s="722"/>
      <c r="BW3683" s="722"/>
      <c r="BX3683" s="722"/>
      <c r="BY3683" s="722"/>
      <c r="BZ3683" s="722"/>
      <c r="CA3683" s="722"/>
      <c r="CB3683" s="722"/>
      <c r="CC3683" s="722"/>
      <c r="CD3683" s="722"/>
      <c r="CE3683" s="722"/>
      <c r="CF3683" s="722"/>
      <c r="CG3683" s="722"/>
      <c r="CH3683" s="722"/>
      <c r="CI3683" s="722"/>
      <c r="CJ3683" s="722"/>
      <c r="CK3683" s="722"/>
      <c r="CL3683" s="722"/>
      <c r="CM3683" s="722"/>
      <c r="CN3683" s="722"/>
      <c r="CO3683" s="722"/>
      <c r="CP3683" s="722"/>
      <c r="CQ3683" s="722"/>
      <c r="CR3683" s="722"/>
      <c r="CS3683" s="722"/>
    </row>
    <row r="3684" spans="1:97" s="1376" customFormat="1">
      <c r="A3684" s="722"/>
      <c r="B3684" s="722"/>
      <c r="C3684" s="722"/>
      <c r="D3684" s="722"/>
      <c r="E3684" s="722"/>
      <c r="F3684" s="757"/>
      <c r="G3684" s="757"/>
      <c r="H3684" s="757"/>
      <c r="I3684" s="757"/>
      <c r="J3684" s="757"/>
      <c r="K3684" s="758"/>
      <c r="L3684" s="758"/>
      <c r="M3684" s="722"/>
      <c r="N3684" s="736"/>
      <c r="O3684" s="736"/>
      <c r="P3684" s="736"/>
      <c r="Q3684" s="736"/>
      <c r="R3684" s="736"/>
      <c r="S3684" s="736"/>
      <c r="T3684" s="736"/>
      <c r="U3684" s="736"/>
      <c r="BA3684" s="722"/>
      <c r="BB3684" s="722"/>
      <c r="BC3684" s="722"/>
      <c r="BD3684" s="722"/>
      <c r="BE3684" s="722"/>
      <c r="BF3684" s="722"/>
      <c r="BG3684" s="722"/>
      <c r="BH3684" s="722"/>
      <c r="BI3684" s="722"/>
      <c r="BJ3684" s="722"/>
      <c r="BK3684" s="722"/>
      <c r="BL3684" s="722"/>
      <c r="BM3684" s="722"/>
      <c r="BN3684" s="722"/>
      <c r="BO3684" s="722"/>
      <c r="BP3684" s="722"/>
      <c r="BQ3684" s="722"/>
      <c r="BR3684" s="722"/>
      <c r="BS3684" s="722"/>
      <c r="BT3684" s="722"/>
      <c r="BU3684" s="722"/>
      <c r="BV3684" s="722"/>
      <c r="BW3684" s="722"/>
      <c r="BX3684" s="722"/>
      <c r="BY3684" s="722"/>
      <c r="BZ3684" s="722"/>
      <c r="CA3684" s="722"/>
      <c r="CB3684" s="722"/>
      <c r="CC3684" s="722"/>
      <c r="CD3684" s="722"/>
      <c r="CE3684" s="722"/>
      <c r="CF3684" s="722"/>
      <c r="CG3684" s="722"/>
      <c r="CH3684" s="722"/>
      <c r="CI3684" s="722"/>
      <c r="CJ3684" s="722"/>
      <c r="CK3684" s="722"/>
      <c r="CL3684" s="722"/>
      <c r="CM3684" s="722"/>
      <c r="CN3684" s="722"/>
      <c r="CO3684" s="722"/>
      <c r="CP3684" s="722"/>
      <c r="CQ3684" s="722"/>
      <c r="CR3684" s="722"/>
      <c r="CS3684" s="722"/>
    </row>
    <row r="3685" spans="1:97" s="1376" customFormat="1">
      <c r="A3685" s="722"/>
      <c r="B3685" s="722"/>
      <c r="C3685" s="722"/>
      <c r="D3685" s="722"/>
      <c r="E3685" s="722"/>
      <c r="F3685" s="757"/>
      <c r="G3685" s="757"/>
      <c r="H3685" s="757"/>
      <c r="I3685" s="757"/>
      <c r="J3685" s="757"/>
      <c r="K3685" s="758"/>
      <c r="L3685" s="758"/>
      <c r="M3685" s="722"/>
      <c r="N3685" s="736"/>
      <c r="O3685" s="736"/>
      <c r="P3685" s="736"/>
      <c r="Q3685" s="736"/>
      <c r="R3685" s="736"/>
      <c r="S3685" s="736"/>
      <c r="T3685" s="736"/>
      <c r="U3685" s="736"/>
      <c r="BA3685" s="722"/>
      <c r="BB3685" s="722"/>
      <c r="BC3685" s="722"/>
      <c r="BD3685" s="722"/>
      <c r="BE3685" s="722"/>
      <c r="BF3685" s="722"/>
      <c r="BG3685" s="722"/>
      <c r="BH3685" s="722"/>
      <c r="BI3685" s="722"/>
      <c r="BJ3685" s="722"/>
      <c r="BK3685" s="722"/>
      <c r="BL3685" s="722"/>
      <c r="BM3685" s="722"/>
      <c r="BN3685" s="722"/>
      <c r="BO3685" s="722"/>
      <c r="BP3685" s="722"/>
      <c r="BQ3685" s="722"/>
      <c r="BR3685" s="722"/>
      <c r="BS3685" s="722"/>
      <c r="BT3685" s="722"/>
      <c r="BU3685" s="722"/>
      <c r="BV3685" s="722"/>
      <c r="BW3685" s="722"/>
      <c r="BX3685" s="722"/>
      <c r="BY3685" s="722"/>
      <c r="BZ3685" s="722"/>
      <c r="CA3685" s="722"/>
      <c r="CB3685" s="722"/>
      <c r="CC3685" s="722"/>
      <c r="CD3685" s="722"/>
      <c r="CE3685" s="722"/>
      <c r="CF3685" s="722"/>
      <c r="CG3685" s="722"/>
      <c r="CH3685" s="722"/>
      <c r="CI3685" s="722"/>
      <c r="CJ3685" s="722"/>
      <c r="CK3685" s="722"/>
      <c r="CL3685" s="722"/>
      <c r="CM3685" s="722"/>
      <c r="CN3685" s="722"/>
      <c r="CO3685" s="722"/>
      <c r="CP3685" s="722"/>
      <c r="CQ3685" s="722"/>
      <c r="CR3685" s="722"/>
      <c r="CS3685" s="722"/>
    </row>
    <row r="3686" spans="1:97" s="1376" customFormat="1">
      <c r="A3686" s="722"/>
      <c r="B3686" s="722"/>
      <c r="C3686" s="722"/>
      <c r="D3686" s="722"/>
      <c r="E3686" s="722"/>
      <c r="F3686" s="757"/>
      <c r="G3686" s="757"/>
      <c r="H3686" s="757"/>
      <c r="I3686" s="757"/>
      <c r="J3686" s="757"/>
      <c r="K3686" s="758"/>
      <c r="L3686" s="758"/>
      <c r="M3686" s="722"/>
      <c r="N3686" s="736"/>
      <c r="O3686" s="736"/>
      <c r="P3686" s="736"/>
      <c r="Q3686" s="736"/>
      <c r="R3686" s="736"/>
      <c r="S3686" s="736"/>
      <c r="T3686" s="736"/>
      <c r="U3686" s="736"/>
      <c r="BA3686" s="722"/>
      <c r="BB3686" s="722"/>
      <c r="BC3686" s="722"/>
      <c r="BD3686" s="722"/>
      <c r="BE3686" s="722"/>
      <c r="BF3686" s="722"/>
      <c r="BG3686" s="722"/>
      <c r="BH3686" s="722"/>
      <c r="BI3686" s="722"/>
      <c r="BJ3686" s="722"/>
      <c r="BK3686" s="722"/>
      <c r="BL3686" s="722"/>
      <c r="BM3686" s="722"/>
      <c r="BN3686" s="722"/>
      <c r="BO3686" s="722"/>
      <c r="BP3686" s="722"/>
      <c r="BQ3686" s="722"/>
      <c r="BR3686" s="722"/>
      <c r="BS3686" s="722"/>
      <c r="BT3686" s="722"/>
      <c r="BU3686" s="722"/>
      <c r="BV3686" s="722"/>
      <c r="BW3686" s="722"/>
      <c r="BX3686" s="722"/>
      <c r="BY3686" s="722"/>
      <c r="BZ3686" s="722"/>
      <c r="CA3686" s="722"/>
      <c r="CB3686" s="722"/>
      <c r="CC3686" s="722"/>
      <c r="CD3686" s="722"/>
      <c r="CE3686" s="722"/>
      <c r="CF3686" s="722"/>
      <c r="CG3686" s="722"/>
      <c r="CH3686" s="722"/>
      <c r="CI3686" s="722"/>
      <c r="CJ3686" s="722"/>
      <c r="CK3686" s="722"/>
      <c r="CL3686" s="722"/>
      <c r="CM3686" s="722"/>
      <c r="CN3686" s="722"/>
      <c r="CO3686" s="722"/>
      <c r="CP3686" s="722"/>
      <c r="CQ3686" s="722"/>
      <c r="CR3686" s="722"/>
      <c r="CS3686" s="722"/>
    </row>
    <row r="3687" spans="1:97" s="1376" customFormat="1">
      <c r="A3687" s="722"/>
      <c r="B3687" s="722"/>
      <c r="C3687" s="722"/>
      <c r="D3687" s="722"/>
      <c r="E3687" s="722"/>
      <c r="F3687" s="757"/>
      <c r="G3687" s="757"/>
      <c r="H3687" s="757"/>
      <c r="I3687" s="757"/>
      <c r="J3687" s="757"/>
      <c r="K3687" s="758"/>
      <c r="L3687" s="758"/>
      <c r="M3687" s="722"/>
      <c r="N3687" s="736"/>
      <c r="O3687" s="736"/>
      <c r="P3687" s="736"/>
      <c r="Q3687" s="736"/>
      <c r="R3687" s="736"/>
      <c r="S3687" s="736"/>
      <c r="T3687" s="736"/>
      <c r="U3687" s="736"/>
      <c r="BA3687" s="722"/>
      <c r="BB3687" s="722"/>
      <c r="BC3687" s="722"/>
      <c r="BD3687" s="722"/>
      <c r="BE3687" s="722"/>
      <c r="BF3687" s="722"/>
      <c r="BG3687" s="722"/>
      <c r="BH3687" s="722"/>
      <c r="BI3687" s="722"/>
      <c r="BJ3687" s="722"/>
      <c r="BK3687" s="722"/>
      <c r="BL3687" s="722"/>
      <c r="BM3687" s="722"/>
      <c r="BN3687" s="722"/>
      <c r="BO3687" s="722"/>
      <c r="BP3687" s="722"/>
      <c r="BQ3687" s="722"/>
      <c r="BR3687" s="722"/>
      <c r="BS3687" s="722"/>
      <c r="BT3687" s="722"/>
      <c r="BU3687" s="722"/>
      <c r="BV3687" s="722"/>
      <c r="BW3687" s="722"/>
      <c r="BX3687" s="722"/>
      <c r="BY3687" s="722"/>
      <c r="BZ3687" s="722"/>
      <c r="CA3687" s="722"/>
      <c r="CB3687" s="722"/>
      <c r="CC3687" s="722"/>
      <c r="CD3687" s="722"/>
      <c r="CE3687" s="722"/>
      <c r="CF3687" s="722"/>
      <c r="CG3687" s="722"/>
      <c r="CH3687" s="722"/>
      <c r="CI3687" s="722"/>
      <c r="CJ3687" s="722"/>
      <c r="CK3687" s="722"/>
      <c r="CL3687" s="722"/>
      <c r="CM3687" s="722"/>
      <c r="CN3687" s="722"/>
      <c r="CO3687" s="722"/>
      <c r="CP3687" s="722"/>
      <c r="CQ3687" s="722"/>
      <c r="CR3687" s="722"/>
      <c r="CS3687" s="722"/>
    </row>
    <row r="3688" spans="1:97" s="1376" customFormat="1">
      <c r="A3688" s="722"/>
      <c r="B3688" s="722"/>
      <c r="C3688" s="722"/>
      <c r="D3688" s="722"/>
      <c r="E3688" s="722"/>
      <c r="F3688" s="757"/>
      <c r="G3688" s="757"/>
      <c r="H3688" s="757"/>
      <c r="I3688" s="757"/>
      <c r="J3688" s="757"/>
      <c r="K3688" s="758"/>
      <c r="L3688" s="758"/>
      <c r="M3688" s="722"/>
      <c r="N3688" s="736"/>
      <c r="O3688" s="736"/>
      <c r="P3688" s="736"/>
      <c r="Q3688" s="736"/>
      <c r="R3688" s="736"/>
      <c r="S3688" s="736"/>
      <c r="T3688" s="736"/>
      <c r="U3688" s="736"/>
      <c r="BA3688" s="722"/>
      <c r="BB3688" s="722"/>
      <c r="BC3688" s="722"/>
      <c r="BD3688" s="722"/>
      <c r="BE3688" s="722"/>
      <c r="BF3688" s="722"/>
      <c r="BG3688" s="722"/>
      <c r="BH3688" s="722"/>
      <c r="BI3688" s="722"/>
      <c r="BJ3688" s="722"/>
      <c r="BK3688" s="722"/>
      <c r="BL3688" s="722"/>
      <c r="BM3688" s="722"/>
      <c r="BN3688" s="722"/>
      <c r="BO3688" s="722"/>
      <c r="BP3688" s="722"/>
      <c r="BQ3688" s="722"/>
      <c r="BR3688" s="722"/>
      <c r="BS3688" s="722"/>
      <c r="BT3688" s="722"/>
      <c r="BU3688" s="722"/>
      <c r="BV3688" s="722"/>
      <c r="BW3688" s="722"/>
      <c r="BX3688" s="722"/>
      <c r="BY3688" s="722"/>
      <c r="BZ3688" s="722"/>
      <c r="CA3688" s="722"/>
      <c r="CB3688" s="722"/>
      <c r="CC3688" s="722"/>
      <c r="CD3688" s="722"/>
      <c r="CE3688" s="722"/>
      <c r="CF3688" s="722"/>
      <c r="CG3688" s="722"/>
      <c r="CH3688" s="722"/>
      <c r="CI3688" s="722"/>
      <c r="CJ3688" s="722"/>
      <c r="CK3688" s="722"/>
      <c r="CL3688" s="722"/>
      <c r="CM3688" s="722"/>
      <c r="CN3688" s="722"/>
      <c r="CO3688" s="722"/>
      <c r="CP3688" s="722"/>
      <c r="CQ3688" s="722"/>
      <c r="CR3688" s="722"/>
      <c r="CS3688" s="722"/>
    </row>
    <row r="3689" spans="1:97" s="1376" customFormat="1">
      <c r="A3689" s="722"/>
      <c r="B3689" s="722"/>
      <c r="C3689" s="722"/>
      <c r="D3689" s="722"/>
      <c r="E3689" s="722"/>
      <c r="F3689" s="757"/>
      <c r="G3689" s="757"/>
      <c r="H3689" s="757"/>
      <c r="I3689" s="757"/>
      <c r="J3689" s="757"/>
      <c r="K3689" s="758"/>
      <c r="L3689" s="758"/>
      <c r="M3689" s="722"/>
      <c r="N3689" s="736"/>
      <c r="O3689" s="736"/>
      <c r="P3689" s="736"/>
      <c r="Q3689" s="736"/>
      <c r="R3689" s="736"/>
      <c r="S3689" s="736"/>
      <c r="T3689" s="736"/>
      <c r="U3689" s="736"/>
      <c r="BA3689" s="722"/>
      <c r="BB3689" s="722"/>
      <c r="BC3689" s="722"/>
      <c r="BD3689" s="722"/>
      <c r="BE3689" s="722"/>
      <c r="BF3689" s="722"/>
      <c r="BG3689" s="722"/>
      <c r="BH3689" s="722"/>
      <c r="BI3689" s="722"/>
      <c r="BJ3689" s="722"/>
      <c r="BK3689" s="722"/>
      <c r="BL3689" s="722"/>
      <c r="BM3689" s="722"/>
      <c r="BN3689" s="722"/>
      <c r="BO3689" s="722"/>
      <c r="BP3689" s="722"/>
      <c r="BQ3689" s="722"/>
      <c r="BR3689" s="722"/>
      <c r="BS3689" s="722"/>
      <c r="BT3689" s="722"/>
      <c r="BU3689" s="722"/>
      <c r="BV3689" s="722"/>
      <c r="BW3689" s="722"/>
      <c r="BX3689" s="722"/>
      <c r="BY3689" s="722"/>
      <c r="BZ3689" s="722"/>
      <c r="CA3689" s="722"/>
      <c r="CB3689" s="722"/>
      <c r="CC3689" s="722"/>
      <c r="CD3689" s="722"/>
      <c r="CE3689" s="722"/>
      <c r="CF3689" s="722"/>
      <c r="CG3689" s="722"/>
      <c r="CH3689" s="722"/>
      <c r="CI3689" s="722"/>
      <c r="CJ3689" s="722"/>
      <c r="CK3689" s="722"/>
      <c r="CL3689" s="722"/>
      <c r="CM3689" s="722"/>
      <c r="CN3689" s="722"/>
      <c r="CO3689" s="722"/>
      <c r="CP3689" s="722"/>
      <c r="CQ3689" s="722"/>
      <c r="CR3689" s="722"/>
      <c r="CS3689" s="722"/>
    </row>
    <row r="3690" spans="1:97" s="1376" customFormat="1">
      <c r="A3690" s="722"/>
      <c r="B3690" s="722"/>
      <c r="C3690" s="722"/>
      <c r="D3690" s="722"/>
      <c r="E3690" s="722"/>
      <c r="F3690" s="757"/>
      <c r="G3690" s="757"/>
      <c r="H3690" s="757"/>
      <c r="I3690" s="757"/>
      <c r="J3690" s="757"/>
      <c r="K3690" s="758"/>
      <c r="L3690" s="758"/>
      <c r="M3690" s="722"/>
      <c r="N3690" s="736"/>
      <c r="O3690" s="736"/>
      <c r="P3690" s="736"/>
      <c r="Q3690" s="736"/>
      <c r="R3690" s="736"/>
      <c r="S3690" s="736"/>
      <c r="T3690" s="736"/>
      <c r="U3690" s="736"/>
      <c r="BA3690" s="722"/>
      <c r="BB3690" s="722"/>
      <c r="BC3690" s="722"/>
      <c r="BD3690" s="722"/>
      <c r="BE3690" s="722"/>
      <c r="BF3690" s="722"/>
      <c r="BG3690" s="722"/>
      <c r="BH3690" s="722"/>
      <c r="BI3690" s="722"/>
      <c r="BJ3690" s="722"/>
      <c r="BK3690" s="722"/>
      <c r="BL3690" s="722"/>
      <c r="BM3690" s="722"/>
      <c r="BN3690" s="722"/>
      <c r="BO3690" s="722"/>
      <c r="BP3690" s="722"/>
      <c r="BQ3690" s="722"/>
      <c r="BR3690" s="722"/>
      <c r="BS3690" s="722"/>
      <c r="BT3690" s="722"/>
      <c r="BU3690" s="722"/>
      <c r="BV3690" s="722"/>
      <c r="BW3690" s="722"/>
      <c r="BX3690" s="722"/>
      <c r="BY3690" s="722"/>
      <c r="BZ3690" s="722"/>
      <c r="CA3690" s="722"/>
      <c r="CB3690" s="722"/>
      <c r="CC3690" s="722"/>
      <c r="CD3690" s="722"/>
      <c r="CE3690" s="722"/>
      <c r="CF3690" s="722"/>
      <c r="CG3690" s="722"/>
      <c r="CH3690" s="722"/>
      <c r="CI3690" s="722"/>
      <c r="CJ3690" s="722"/>
      <c r="CK3690" s="722"/>
      <c r="CL3690" s="722"/>
      <c r="CM3690" s="722"/>
      <c r="CN3690" s="722"/>
      <c r="CO3690" s="722"/>
      <c r="CP3690" s="722"/>
      <c r="CQ3690" s="722"/>
      <c r="CR3690" s="722"/>
      <c r="CS3690" s="722"/>
    </row>
    <row r="3691" spans="1:97" s="1376" customFormat="1">
      <c r="A3691" s="722"/>
      <c r="B3691" s="722"/>
      <c r="C3691" s="722"/>
      <c r="D3691" s="722"/>
      <c r="E3691" s="722"/>
      <c r="F3691" s="757"/>
      <c r="G3691" s="757"/>
      <c r="H3691" s="757"/>
      <c r="I3691" s="757"/>
      <c r="J3691" s="757"/>
      <c r="K3691" s="758"/>
      <c r="L3691" s="758"/>
      <c r="M3691" s="722"/>
      <c r="N3691" s="736"/>
      <c r="O3691" s="736"/>
      <c r="P3691" s="736"/>
      <c r="Q3691" s="736"/>
      <c r="R3691" s="736"/>
      <c r="S3691" s="736"/>
      <c r="T3691" s="736"/>
      <c r="U3691" s="736"/>
      <c r="BA3691" s="722"/>
      <c r="BB3691" s="722"/>
      <c r="BC3691" s="722"/>
      <c r="BD3691" s="722"/>
      <c r="BE3691" s="722"/>
      <c r="BF3691" s="722"/>
      <c r="BG3691" s="722"/>
      <c r="BH3691" s="722"/>
      <c r="BI3691" s="722"/>
      <c r="BJ3691" s="722"/>
      <c r="BK3691" s="722"/>
      <c r="BL3691" s="722"/>
      <c r="BM3691" s="722"/>
      <c r="BN3691" s="722"/>
      <c r="BO3691" s="722"/>
      <c r="BP3691" s="722"/>
      <c r="BQ3691" s="722"/>
      <c r="BR3691" s="722"/>
      <c r="BS3691" s="722"/>
      <c r="BT3691" s="722"/>
      <c r="BU3691" s="722"/>
      <c r="BV3691" s="722"/>
      <c r="BW3691" s="722"/>
      <c r="BX3691" s="722"/>
      <c r="BY3691" s="722"/>
      <c r="BZ3691" s="722"/>
      <c r="CA3691" s="722"/>
      <c r="CB3691" s="722"/>
      <c r="CC3691" s="722"/>
      <c r="CD3691" s="722"/>
      <c r="CE3691" s="722"/>
      <c r="CF3691" s="722"/>
      <c r="CG3691" s="722"/>
      <c r="CH3691" s="722"/>
      <c r="CI3691" s="722"/>
      <c r="CJ3691" s="722"/>
      <c r="CK3691" s="722"/>
      <c r="CL3691" s="722"/>
      <c r="CM3691" s="722"/>
      <c r="CN3691" s="722"/>
      <c r="CO3691" s="722"/>
      <c r="CP3691" s="722"/>
      <c r="CQ3691" s="722"/>
      <c r="CR3691" s="722"/>
      <c r="CS3691" s="722"/>
    </row>
    <row r="3692" spans="1:97" s="1376" customFormat="1">
      <c r="A3692" s="722"/>
      <c r="B3692" s="722"/>
      <c r="C3692" s="722"/>
      <c r="D3692" s="722"/>
      <c r="E3692" s="722"/>
      <c r="F3692" s="757"/>
      <c r="G3692" s="757"/>
      <c r="H3692" s="757"/>
      <c r="I3692" s="757"/>
      <c r="J3692" s="757"/>
      <c r="K3692" s="758"/>
      <c r="L3692" s="758"/>
      <c r="M3692" s="722"/>
      <c r="N3692" s="736"/>
      <c r="O3692" s="736"/>
      <c r="P3692" s="736"/>
      <c r="Q3692" s="736"/>
      <c r="R3692" s="736"/>
      <c r="S3692" s="736"/>
      <c r="T3692" s="736"/>
      <c r="U3692" s="736"/>
      <c r="BA3692" s="722"/>
      <c r="BB3692" s="722"/>
      <c r="BC3692" s="722"/>
      <c r="BD3692" s="722"/>
      <c r="BE3692" s="722"/>
      <c r="BF3692" s="722"/>
      <c r="BG3692" s="722"/>
      <c r="BH3692" s="722"/>
      <c r="BI3692" s="722"/>
      <c r="BJ3692" s="722"/>
      <c r="BK3692" s="722"/>
      <c r="BL3692" s="722"/>
      <c r="BM3692" s="722"/>
      <c r="BN3692" s="722"/>
      <c r="BO3692" s="722"/>
      <c r="BP3692" s="722"/>
      <c r="BQ3692" s="722"/>
      <c r="BR3692" s="722"/>
      <c r="BS3692" s="722"/>
      <c r="BT3692" s="722"/>
      <c r="BU3692" s="722"/>
      <c r="BV3692" s="722"/>
      <c r="BW3692" s="722"/>
      <c r="BX3692" s="722"/>
      <c r="BY3692" s="722"/>
      <c r="BZ3692" s="722"/>
      <c r="CA3692" s="722"/>
      <c r="CB3692" s="722"/>
      <c r="CC3692" s="722"/>
      <c r="CD3692" s="722"/>
      <c r="CE3692" s="722"/>
      <c r="CF3692" s="722"/>
      <c r="CG3692" s="722"/>
      <c r="CH3692" s="722"/>
      <c r="CI3692" s="722"/>
      <c r="CJ3692" s="722"/>
      <c r="CK3692" s="722"/>
      <c r="CL3692" s="722"/>
      <c r="CM3692" s="722"/>
      <c r="CN3692" s="722"/>
      <c r="CO3692" s="722"/>
      <c r="CP3692" s="722"/>
      <c r="CQ3692" s="722"/>
      <c r="CR3692" s="722"/>
      <c r="CS3692" s="722"/>
    </row>
    <row r="3693" spans="1:97" s="1376" customFormat="1">
      <c r="A3693" s="722"/>
      <c r="B3693" s="722"/>
      <c r="C3693" s="722"/>
      <c r="D3693" s="722"/>
      <c r="E3693" s="722"/>
      <c r="F3693" s="757"/>
      <c r="G3693" s="757"/>
      <c r="H3693" s="757"/>
      <c r="I3693" s="757"/>
      <c r="J3693" s="757"/>
      <c r="K3693" s="758"/>
      <c r="L3693" s="758"/>
      <c r="M3693" s="722"/>
      <c r="N3693" s="736"/>
      <c r="O3693" s="736"/>
      <c r="P3693" s="736"/>
      <c r="Q3693" s="736"/>
      <c r="R3693" s="736"/>
      <c r="S3693" s="736"/>
      <c r="T3693" s="736"/>
      <c r="U3693" s="736"/>
      <c r="BA3693" s="722"/>
      <c r="BB3693" s="722"/>
      <c r="BC3693" s="722"/>
      <c r="BD3693" s="722"/>
      <c r="BE3693" s="722"/>
      <c r="BF3693" s="722"/>
      <c r="BG3693" s="722"/>
      <c r="BH3693" s="722"/>
      <c r="BI3693" s="722"/>
      <c r="BJ3693" s="722"/>
      <c r="BK3693" s="722"/>
      <c r="BL3693" s="722"/>
      <c r="BM3693" s="722"/>
      <c r="BN3693" s="722"/>
      <c r="BO3693" s="722"/>
      <c r="BP3693" s="722"/>
      <c r="BQ3693" s="722"/>
      <c r="BR3693" s="722"/>
      <c r="BS3693" s="722"/>
      <c r="BT3693" s="722"/>
      <c r="BU3693" s="722"/>
      <c r="BV3693" s="722"/>
      <c r="BW3693" s="722"/>
      <c r="BX3693" s="722"/>
      <c r="BY3693" s="722"/>
      <c r="BZ3693" s="722"/>
      <c r="CA3693" s="722"/>
      <c r="CB3693" s="722"/>
      <c r="CC3693" s="722"/>
      <c r="CD3693" s="722"/>
      <c r="CE3693" s="722"/>
      <c r="CF3693" s="722"/>
      <c r="CG3693" s="722"/>
      <c r="CH3693" s="722"/>
      <c r="CI3693" s="722"/>
      <c r="CJ3693" s="722"/>
      <c r="CK3693" s="722"/>
      <c r="CL3693" s="722"/>
      <c r="CM3693" s="722"/>
      <c r="CN3693" s="722"/>
      <c r="CO3693" s="722"/>
      <c r="CP3693" s="722"/>
      <c r="CQ3693" s="722"/>
      <c r="CR3693" s="722"/>
      <c r="CS3693" s="722"/>
    </row>
    <row r="3694" spans="1:97" s="1376" customFormat="1">
      <c r="A3694" s="722"/>
      <c r="B3694" s="722"/>
      <c r="C3694" s="722"/>
      <c r="D3694" s="722"/>
      <c r="E3694" s="722"/>
      <c r="F3694" s="757"/>
      <c r="G3694" s="757"/>
      <c r="H3694" s="757"/>
      <c r="I3694" s="757"/>
      <c r="J3694" s="757"/>
      <c r="K3694" s="758"/>
      <c r="L3694" s="758"/>
      <c r="M3694" s="722"/>
      <c r="N3694" s="736"/>
      <c r="O3694" s="736"/>
      <c r="P3694" s="736"/>
      <c r="Q3694" s="736"/>
      <c r="R3694" s="736"/>
      <c r="S3694" s="736"/>
      <c r="T3694" s="736"/>
      <c r="U3694" s="736"/>
      <c r="BA3694" s="722"/>
      <c r="BB3694" s="722"/>
      <c r="BC3694" s="722"/>
      <c r="BD3694" s="722"/>
      <c r="BE3694" s="722"/>
      <c r="BF3694" s="722"/>
      <c r="BG3694" s="722"/>
      <c r="BH3694" s="722"/>
      <c r="BI3694" s="722"/>
      <c r="BJ3694" s="722"/>
      <c r="BK3694" s="722"/>
      <c r="BL3694" s="722"/>
      <c r="BM3694" s="722"/>
      <c r="BN3694" s="722"/>
      <c r="BO3694" s="722"/>
      <c r="BP3694" s="722"/>
      <c r="BQ3694" s="722"/>
      <c r="BR3694" s="722"/>
      <c r="BS3694" s="722"/>
      <c r="BT3694" s="722"/>
      <c r="BU3694" s="722"/>
      <c r="BV3694" s="722"/>
      <c r="BW3694" s="722"/>
      <c r="BX3694" s="722"/>
      <c r="BY3694" s="722"/>
      <c r="BZ3694" s="722"/>
      <c r="CA3694" s="722"/>
      <c r="CB3694" s="722"/>
      <c r="CC3694" s="722"/>
      <c r="CD3694" s="722"/>
      <c r="CE3694" s="722"/>
      <c r="CF3694" s="722"/>
      <c r="CG3694" s="722"/>
      <c r="CH3694" s="722"/>
      <c r="CI3694" s="722"/>
      <c r="CJ3694" s="722"/>
      <c r="CK3694" s="722"/>
      <c r="CL3694" s="722"/>
      <c r="CM3694" s="722"/>
      <c r="CN3694" s="722"/>
      <c r="CO3694" s="722"/>
      <c r="CP3694" s="722"/>
      <c r="CQ3694" s="722"/>
      <c r="CR3694" s="722"/>
      <c r="CS3694" s="722"/>
    </row>
    <row r="3695" spans="1:97" s="1376" customFormat="1">
      <c r="A3695" s="722"/>
      <c r="B3695" s="722"/>
      <c r="C3695" s="722"/>
      <c r="D3695" s="722"/>
      <c r="E3695" s="722"/>
      <c r="F3695" s="757"/>
      <c r="G3695" s="757"/>
      <c r="H3695" s="757"/>
      <c r="I3695" s="757"/>
      <c r="J3695" s="757"/>
      <c r="K3695" s="758"/>
      <c r="L3695" s="758"/>
      <c r="M3695" s="722"/>
      <c r="N3695" s="736"/>
      <c r="O3695" s="736"/>
      <c r="P3695" s="736"/>
      <c r="Q3695" s="736"/>
      <c r="R3695" s="736"/>
      <c r="S3695" s="736"/>
      <c r="T3695" s="736"/>
      <c r="U3695" s="736"/>
      <c r="BA3695" s="722"/>
      <c r="BB3695" s="722"/>
      <c r="BC3695" s="722"/>
      <c r="BD3695" s="722"/>
      <c r="BE3695" s="722"/>
      <c r="BF3695" s="722"/>
      <c r="BG3695" s="722"/>
      <c r="BH3695" s="722"/>
      <c r="BI3695" s="722"/>
      <c r="BJ3695" s="722"/>
      <c r="BK3695" s="722"/>
      <c r="BL3695" s="722"/>
      <c r="BM3695" s="722"/>
      <c r="BN3695" s="722"/>
      <c r="BO3695" s="722"/>
      <c r="BP3695" s="722"/>
      <c r="BQ3695" s="722"/>
      <c r="BR3695" s="722"/>
      <c r="BS3695" s="722"/>
      <c r="BT3695" s="722"/>
      <c r="BU3695" s="722"/>
      <c r="BV3695" s="722"/>
      <c r="BW3695" s="722"/>
      <c r="BX3695" s="722"/>
      <c r="BY3695" s="722"/>
      <c r="BZ3695" s="722"/>
      <c r="CA3695" s="722"/>
      <c r="CB3695" s="722"/>
      <c r="CC3695" s="722"/>
      <c r="CD3695" s="722"/>
      <c r="CE3695" s="722"/>
      <c r="CF3695" s="722"/>
      <c r="CG3695" s="722"/>
      <c r="CH3695" s="722"/>
      <c r="CI3695" s="722"/>
      <c r="CJ3695" s="722"/>
      <c r="CK3695" s="722"/>
      <c r="CL3695" s="722"/>
      <c r="CM3695" s="722"/>
      <c r="CN3695" s="722"/>
      <c r="CO3695" s="722"/>
      <c r="CP3695" s="722"/>
      <c r="CQ3695" s="722"/>
      <c r="CR3695" s="722"/>
      <c r="CS3695" s="722"/>
    </row>
    <row r="3696" spans="1:97" s="1376" customFormat="1">
      <c r="A3696" s="722"/>
      <c r="B3696" s="722"/>
      <c r="C3696" s="722"/>
      <c r="D3696" s="722"/>
      <c r="E3696" s="722"/>
      <c r="F3696" s="757"/>
      <c r="G3696" s="757"/>
      <c r="H3696" s="757"/>
      <c r="I3696" s="757"/>
      <c r="J3696" s="757"/>
      <c r="K3696" s="758"/>
      <c r="L3696" s="758"/>
      <c r="M3696" s="722"/>
      <c r="N3696" s="736"/>
      <c r="O3696" s="736"/>
      <c r="P3696" s="736"/>
      <c r="Q3696" s="736"/>
      <c r="R3696" s="736"/>
      <c r="S3696" s="736"/>
      <c r="T3696" s="736"/>
      <c r="U3696" s="736"/>
      <c r="BA3696" s="722"/>
      <c r="BB3696" s="722"/>
      <c r="BC3696" s="722"/>
      <c r="BD3696" s="722"/>
      <c r="BE3696" s="722"/>
      <c r="BF3696" s="722"/>
      <c r="BG3696" s="722"/>
      <c r="BH3696" s="722"/>
      <c r="BI3696" s="722"/>
      <c r="BJ3696" s="722"/>
      <c r="BK3696" s="722"/>
      <c r="BL3696" s="722"/>
      <c r="BM3696" s="722"/>
      <c r="BN3696" s="722"/>
      <c r="BO3696" s="722"/>
      <c r="BP3696" s="722"/>
      <c r="BQ3696" s="722"/>
      <c r="BR3696" s="722"/>
      <c r="BS3696" s="722"/>
      <c r="BT3696" s="722"/>
      <c r="BU3696" s="722"/>
      <c r="BV3696" s="722"/>
      <c r="BW3696" s="722"/>
      <c r="BX3696" s="722"/>
      <c r="BY3696" s="722"/>
      <c r="BZ3696" s="722"/>
      <c r="CA3696" s="722"/>
      <c r="CB3696" s="722"/>
      <c r="CC3696" s="722"/>
      <c r="CD3696" s="722"/>
      <c r="CE3696" s="722"/>
      <c r="CF3696" s="722"/>
      <c r="CG3696" s="722"/>
      <c r="CH3696" s="722"/>
      <c r="CI3696" s="722"/>
      <c r="CJ3696" s="722"/>
      <c r="CK3696" s="722"/>
      <c r="CL3696" s="722"/>
      <c r="CM3696" s="722"/>
      <c r="CN3696" s="722"/>
      <c r="CO3696" s="722"/>
      <c r="CP3696" s="722"/>
      <c r="CQ3696" s="722"/>
      <c r="CR3696" s="722"/>
      <c r="CS3696" s="722"/>
    </row>
    <row r="3697" spans="1:97" s="1376" customFormat="1">
      <c r="A3697" s="722"/>
      <c r="B3697" s="722"/>
      <c r="C3697" s="722"/>
      <c r="D3697" s="722"/>
      <c r="E3697" s="722"/>
      <c r="F3697" s="757"/>
      <c r="G3697" s="757"/>
      <c r="H3697" s="757"/>
      <c r="I3697" s="757"/>
      <c r="J3697" s="757"/>
      <c r="K3697" s="758"/>
      <c r="L3697" s="758"/>
      <c r="M3697" s="722"/>
      <c r="N3697" s="736"/>
      <c r="O3697" s="736"/>
      <c r="P3697" s="736"/>
      <c r="Q3697" s="736"/>
      <c r="R3697" s="736"/>
      <c r="S3697" s="736"/>
      <c r="T3697" s="736"/>
      <c r="U3697" s="736"/>
      <c r="BA3697" s="722"/>
      <c r="BB3697" s="722"/>
      <c r="BC3697" s="722"/>
      <c r="BD3697" s="722"/>
      <c r="BE3697" s="722"/>
      <c r="BF3697" s="722"/>
      <c r="BG3697" s="722"/>
      <c r="BH3697" s="722"/>
      <c r="BI3697" s="722"/>
      <c r="BJ3697" s="722"/>
      <c r="BK3697" s="722"/>
      <c r="BL3697" s="722"/>
      <c r="BM3697" s="722"/>
      <c r="BN3697" s="722"/>
      <c r="BO3697" s="722"/>
      <c r="BP3697" s="722"/>
      <c r="BQ3697" s="722"/>
      <c r="BR3697" s="722"/>
      <c r="BS3697" s="722"/>
      <c r="BT3697" s="722"/>
      <c r="BU3697" s="722"/>
      <c r="BV3697" s="722"/>
      <c r="BW3697" s="722"/>
      <c r="BX3697" s="722"/>
      <c r="BY3697" s="722"/>
      <c r="BZ3697" s="722"/>
      <c r="CA3697" s="722"/>
      <c r="CB3697" s="722"/>
      <c r="CC3697" s="722"/>
      <c r="CD3697" s="722"/>
      <c r="CE3697" s="722"/>
      <c r="CF3697" s="722"/>
      <c r="CG3697" s="722"/>
      <c r="CH3697" s="722"/>
      <c r="CI3697" s="722"/>
      <c r="CJ3697" s="722"/>
      <c r="CK3697" s="722"/>
      <c r="CL3697" s="722"/>
      <c r="CM3697" s="722"/>
      <c r="CN3697" s="722"/>
      <c r="CO3697" s="722"/>
      <c r="CP3697" s="722"/>
      <c r="CQ3697" s="722"/>
      <c r="CR3697" s="722"/>
      <c r="CS3697" s="722"/>
    </row>
    <row r="3698" spans="1:97" s="1376" customFormat="1">
      <c r="A3698" s="722"/>
      <c r="B3698" s="722"/>
      <c r="C3698" s="722"/>
      <c r="D3698" s="722"/>
      <c r="E3698" s="722"/>
      <c r="F3698" s="757"/>
      <c r="G3698" s="757"/>
      <c r="H3698" s="757"/>
      <c r="I3698" s="757"/>
      <c r="J3698" s="757"/>
      <c r="K3698" s="758"/>
      <c r="L3698" s="758"/>
      <c r="M3698" s="722"/>
      <c r="N3698" s="736"/>
      <c r="O3698" s="736"/>
      <c r="P3698" s="736"/>
      <c r="Q3698" s="736"/>
      <c r="R3698" s="736"/>
      <c r="S3698" s="736"/>
      <c r="T3698" s="736"/>
      <c r="U3698" s="736"/>
      <c r="BA3698" s="722"/>
      <c r="BB3698" s="722"/>
      <c r="BC3698" s="722"/>
      <c r="BD3698" s="722"/>
      <c r="BE3698" s="722"/>
      <c r="BF3698" s="722"/>
      <c r="BG3698" s="722"/>
      <c r="BH3698" s="722"/>
      <c r="BI3698" s="722"/>
      <c r="BJ3698" s="722"/>
      <c r="BK3698" s="722"/>
      <c r="BL3698" s="722"/>
      <c r="BM3698" s="722"/>
      <c r="BN3698" s="722"/>
      <c r="BO3698" s="722"/>
      <c r="BP3698" s="722"/>
      <c r="BQ3698" s="722"/>
      <c r="BR3698" s="722"/>
      <c r="BS3698" s="722"/>
      <c r="BT3698" s="722"/>
      <c r="BU3698" s="722"/>
      <c r="BV3698" s="722"/>
      <c r="BW3698" s="722"/>
      <c r="BX3698" s="722"/>
      <c r="BY3698" s="722"/>
      <c r="BZ3698" s="722"/>
      <c r="CA3698" s="722"/>
      <c r="CB3698" s="722"/>
      <c r="CC3698" s="722"/>
      <c r="CD3698" s="722"/>
      <c r="CE3698" s="722"/>
      <c r="CF3698" s="722"/>
      <c r="CG3698" s="722"/>
      <c r="CH3698" s="722"/>
      <c r="CI3698" s="722"/>
      <c r="CJ3698" s="722"/>
      <c r="CK3698" s="722"/>
      <c r="CL3698" s="722"/>
      <c r="CM3698" s="722"/>
      <c r="CN3698" s="722"/>
      <c r="CO3698" s="722"/>
      <c r="CP3698" s="722"/>
      <c r="CQ3698" s="722"/>
      <c r="CR3698" s="722"/>
      <c r="CS3698" s="722"/>
    </row>
    <row r="3699" spans="1:97" s="1376" customFormat="1">
      <c r="A3699" s="722"/>
      <c r="B3699" s="722"/>
      <c r="C3699" s="722"/>
      <c r="D3699" s="722"/>
      <c r="E3699" s="722"/>
      <c r="F3699" s="757"/>
      <c r="G3699" s="757"/>
      <c r="H3699" s="757"/>
      <c r="I3699" s="757"/>
      <c r="J3699" s="757"/>
      <c r="K3699" s="758"/>
      <c r="L3699" s="758"/>
      <c r="M3699" s="722"/>
      <c r="N3699" s="736"/>
      <c r="O3699" s="736"/>
      <c r="P3699" s="736"/>
      <c r="Q3699" s="736"/>
      <c r="R3699" s="736"/>
      <c r="S3699" s="736"/>
      <c r="T3699" s="736"/>
      <c r="U3699" s="736"/>
      <c r="BA3699" s="722"/>
      <c r="BB3699" s="722"/>
      <c r="BC3699" s="722"/>
      <c r="BD3699" s="722"/>
      <c r="BE3699" s="722"/>
      <c r="BF3699" s="722"/>
      <c r="BG3699" s="722"/>
      <c r="BH3699" s="722"/>
      <c r="BI3699" s="722"/>
      <c r="BJ3699" s="722"/>
      <c r="BK3699" s="722"/>
      <c r="BL3699" s="722"/>
      <c r="BM3699" s="722"/>
      <c r="BN3699" s="722"/>
      <c r="BO3699" s="722"/>
      <c r="BP3699" s="722"/>
      <c r="BQ3699" s="722"/>
      <c r="BR3699" s="722"/>
      <c r="BS3699" s="722"/>
      <c r="BT3699" s="722"/>
      <c r="BU3699" s="722"/>
      <c r="BV3699" s="722"/>
      <c r="BW3699" s="722"/>
      <c r="BX3699" s="722"/>
      <c r="BY3699" s="722"/>
      <c r="BZ3699" s="722"/>
      <c r="CA3699" s="722"/>
      <c r="CB3699" s="722"/>
      <c r="CC3699" s="722"/>
      <c r="CD3699" s="722"/>
      <c r="CE3699" s="722"/>
      <c r="CF3699" s="722"/>
      <c r="CG3699" s="722"/>
      <c r="CH3699" s="722"/>
      <c r="CI3699" s="722"/>
      <c r="CJ3699" s="722"/>
      <c r="CK3699" s="722"/>
      <c r="CL3699" s="722"/>
      <c r="CM3699" s="722"/>
      <c r="CN3699" s="722"/>
      <c r="CO3699" s="722"/>
      <c r="CP3699" s="722"/>
      <c r="CQ3699" s="722"/>
      <c r="CR3699" s="722"/>
      <c r="CS3699" s="722"/>
    </row>
    <row r="3700" spans="1:97" s="1376" customFormat="1">
      <c r="A3700" s="722"/>
      <c r="B3700" s="722"/>
      <c r="C3700" s="722"/>
      <c r="D3700" s="722"/>
      <c r="E3700" s="722"/>
      <c r="F3700" s="757"/>
      <c r="G3700" s="757"/>
      <c r="H3700" s="757"/>
      <c r="I3700" s="757"/>
      <c r="J3700" s="757"/>
      <c r="K3700" s="758"/>
      <c r="L3700" s="758"/>
      <c r="M3700" s="722"/>
      <c r="N3700" s="736"/>
      <c r="O3700" s="736"/>
      <c r="P3700" s="736"/>
      <c r="Q3700" s="736"/>
      <c r="R3700" s="736"/>
      <c r="S3700" s="736"/>
      <c r="T3700" s="736"/>
      <c r="U3700" s="736"/>
      <c r="BA3700" s="722"/>
      <c r="BB3700" s="722"/>
      <c r="BC3700" s="722"/>
      <c r="BD3700" s="722"/>
      <c r="BE3700" s="722"/>
      <c r="BF3700" s="722"/>
      <c r="BG3700" s="722"/>
      <c r="BH3700" s="722"/>
      <c r="BI3700" s="722"/>
      <c r="BJ3700" s="722"/>
      <c r="BK3700" s="722"/>
      <c r="BL3700" s="722"/>
      <c r="BM3700" s="722"/>
      <c r="BN3700" s="722"/>
      <c r="BO3700" s="722"/>
      <c r="BP3700" s="722"/>
      <c r="BQ3700" s="722"/>
      <c r="BR3700" s="722"/>
      <c r="BS3700" s="722"/>
      <c r="BT3700" s="722"/>
      <c r="BU3700" s="722"/>
      <c r="BV3700" s="722"/>
      <c r="BW3700" s="722"/>
      <c r="BX3700" s="722"/>
      <c r="BY3700" s="722"/>
      <c r="BZ3700" s="722"/>
      <c r="CA3700" s="722"/>
      <c r="CB3700" s="722"/>
      <c r="CC3700" s="722"/>
      <c r="CD3700" s="722"/>
      <c r="CE3700" s="722"/>
      <c r="CF3700" s="722"/>
      <c r="CG3700" s="722"/>
      <c r="CH3700" s="722"/>
      <c r="CI3700" s="722"/>
      <c r="CJ3700" s="722"/>
      <c r="CK3700" s="722"/>
      <c r="CL3700" s="722"/>
      <c r="CM3700" s="722"/>
      <c r="CN3700" s="722"/>
      <c r="CO3700" s="722"/>
      <c r="CP3700" s="722"/>
      <c r="CQ3700" s="722"/>
      <c r="CR3700" s="722"/>
      <c r="CS3700" s="722"/>
    </row>
    <row r="3701" spans="1:97" s="1376" customFormat="1">
      <c r="A3701" s="722"/>
      <c r="B3701" s="722"/>
      <c r="C3701" s="722"/>
      <c r="D3701" s="722"/>
      <c r="E3701" s="722"/>
      <c r="F3701" s="757"/>
      <c r="G3701" s="757"/>
      <c r="H3701" s="757"/>
      <c r="I3701" s="757"/>
      <c r="J3701" s="757"/>
      <c r="K3701" s="758"/>
      <c r="L3701" s="758"/>
      <c r="M3701" s="722"/>
      <c r="N3701" s="736"/>
      <c r="O3701" s="736"/>
      <c r="P3701" s="736"/>
      <c r="Q3701" s="736"/>
      <c r="R3701" s="736"/>
      <c r="S3701" s="736"/>
      <c r="T3701" s="736"/>
      <c r="U3701" s="736"/>
      <c r="BA3701" s="722"/>
      <c r="BB3701" s="722"/>
      <c r="BC3701" s="722"/>
      <c r="BD3701" s="722"/>
      <c r="BE3701" s="722"/>
      <c r="BF3701" s="722"/>
      <c r="BG3701" s="722"/>
      <c r="BH3701" s="722"/>
      <c r="BI3701" s="722"/>
      <c r="BJ3701" s="722"/>
      <c r="BK3701" s="722"/>
      <c r="BL3701" s="722"/>
      <c r="BM3701" s="722"/>
      <c r="BN3701" s="722"/>
      <c r="BO3701" s="722"/>
      <c r="BP3701" s="722"/>
      <c r="BQ3701" s="722"/>
      <c r="BR3701" s="722"/>
      <c r="BS3701" s="722"/>
      <c r="BT3701" s="722"/>
      <c r="BU3701" s="722"/>
      <c r="BV3701" s="722"/>
      <c r="BW3701" s="722"/>
      <c r="BX3701" s="722"/>
      <c r="BY3701" s="722"/>
      <c r="BZ3701" s="722"/>
      <c r="CA3701" s="722"/>
      <c r="CB3701" s="722"/>
      <c r="CC3701" s="722"/>
      <c r="CD3701" s="722"/>
      <c r="CE3701" s="722"/>
      <c r="CF3701" s="722"/>
      <c r="CG3701" s="722"/>
      <c r="CH3701" s="722"/>
      <c r="CI3701" s="722"/>
      <c r="CJ3701" s="722"/>
      <c r="CK3701" s="722"/>
      <c r="CL3701" s="722"/>
      <c r="CM3701" s="722"/>
      <c r="CN3701" s="722"/>
      <c r="CO3701" s="722"/>
      <c r="CP3701" s="722"/>
      <c r="CQ3701" s="722"/>
      <c r="CR3701" s="722"/>
      <c r="CS3701" s="722"/>
    </row>
    <row r="3702" spans="1:97" s="1376" customFormat="1">
      <c r="A3702" s="722"/>
      <c r="B3702" s="722"/>
      <c r="C3702" s="722"/>
      <c r="D3702" s="722"/>
      <c r="E3702" s="722"/>
      <c r="F3702" s="757"/>
      <c r="G3702" s="757"/>
      <c r="H3702" s="757"/>
      <c r="I3702" s="757"/>
      <c r="J3702" s="757"/>
      <c r="K3702" s="758"/>
      <c r="L3702" s="758"/>
      <c r="M3702" s="722"/>
      <c r="N3702" s="736"/>
      <c r="O3702" s="736"/>
      <c r="P3702" s="736"/>
      <c r="Q3702" s="736"/>
      <c r="R3702" s="736"/>
      <c r="S3702" s="736"/>
      <c r="T3702" s="736"/>
      <c r="U3702" s="736"/>
      <c r="BA3702" s="722"/>
      <c r="BB3702" s="722"/>
      <c r="BC3702" s="722"/>
      <c r="BD3702" s="722"/>
      <c r="BE3702" s="722"/>
      <c r="BF3702" s="722"/>
      <c r="BG3702" s="722"/>
      <c r="BH3702" s="722"/>
      <c r="BI3702" s="722"/>
      <c r="BJ3702" s="722"/>
      <c r="BK3702" s="722"/>
      <c r="BL3702" s="722"/>
      <c r="BM3702" s="722"/>
      <c r="BN3702" s="722"/>
      <c r="BO3702" s="722"/>
      <c r="BP3702" s="722"/>
      <c r="BQ3702" s="722"/>
      <c r="BR3702" s="722"/>
      <c r="BS3702" s="722"/>
      <c r="BT3702" s="722"/>
      <c r="BU3702" s="722"/>
      <c r="BV3702" s="722"/>
      <c r="BW3702" s="722"/>
      <c r="BX3702" s="722"/>
      <c r="BY3702" s="722"/>
      <c r="BZ3702" s="722"/>
      <c r="CA3702" s="722"/>
      <c r="CB3702" s="722"/>
      <c r="CC3702" s="722"/>
      <c r="CD3702" s="722"/>
      <c r="CE3702" s="722"/>
      <c r="CF3702" s="722"/>
      <c r="CG3702" s="722"/>
      <c r="CH3702" s="722"/>
      <c r="CI3702" s="722"/>
      <c r="CJ3702" s="722"/>
      <c r="CK3702" s="722"/>
      <c r="CL3702" s="722"/>
      <c r="CM3702" s="722"/>
      <c r="CN3702" s="722"/>
      <c r="CO3702" s="722"/>
      <c r="CP3702" s="722"/>
      <c r="CQ3702" s="722"/>
      <c r="CR3702" s="722"/>
      <c r="CS3702" s="722"/>
    </row>
    <row r="3703" spans="1:97" s="1376" customFormat="1">
      <c r="A3703" s="722"/>
      <c r="B3703" s="722"/>
      <c r="C3703" s="722"/>
      <c r="D3703" s="722"/>
      <c r="E3703" s="722"/>
      <c r="F3703" s="757"/>
      <c r="G3703" s="757"/>
      <c r="H3703" s="757"/>
      <c r="I3703" s="757"/>
      <c r="J3703" s="757"/>
      <c r="K3703" s="758"/>
      <c r="L3703" s="758"/>
      <c r="M3703" s="722"/>
      <c r="N3703" s="736"/>
      <c r="O3703" s="736"/>
      <c r="P3703" s="736"/>
      <c r="Q3703" s="736"/>
      <c r="R3703" s="736"/>
      <c r="S3703" s="736"/>
      <c r="T3703" s="736"/>
      <c r="U3703" s="736"/>
      <c r="BA3703" s="722"/>
      <c r="BB3703" s="722"/>
      <c r="BC3703" s="722"/>
      <c r="BD3703" s="722"/>
      <c r="BE3703" s="722"/>
      <c r="BF3703" s="722"/>
      <c r="BG3703" s="722"/>
      <c r="BH3703" s="722"/>
      <c r="BI3703" s="722"/>
      <c r="BJ3703" s="722"/>
      <c r="BK3703" s="722"/>
      <c r="BL3703" s="722"/>
      <c r="BM3703" s="722"/>
      <c r="BN3703" s="722"/>
      <c r="BO3703" s="722"/>
      <c r="BP3703" s="722"/>
      <c r="BQ3703" s="722"/>
      <c r="BR3703" s="722"/>
      <c r="BS3703" s="722"/>
      <c r="BT3703" s="722"/>
      <c r="BU3703" s="722"/>
      <c r="BV3703" s="722"/>
      <c r="BW3703" s="722"/>
      <c r="BX3703" s="722"/>
      <c r="BY3703" s="722"/>
      <c r="BZ3703" s="722"/>
      <c r="CA3703" s="722"/>
      <c r="CB3703" s="722"/>
      <c r="CC3703" s="722"/>
      <c r="CD3703" s="722"/>
      <c r="CE3703" s="722"/>
      <c r="CF3703" s="722"/>
      <c r="CG3703" s="722"/>
      <c r="CH3703" s="722"/>
      <c r="CI3703" s="722"/>
      <c r="CJ3703" s="722"/>
      <c r="CK3703" s="722"/>
      <c r="CL3703" s="722"/>
      <c r="CM3703" s="722"/>
      <c r="CN3703" s="722"/>
      <c r="CO3703" s="722"/>
      <c r="CP3703" s="722"/>
      <c r="CQ3703" s="722"/>
      <c r="CR3703" s="722"/>
      <c r="CS3703" s="722"/>
    </row>
    <row r="3704" spans="1:97" s="1376" customFormat="1">
      <c r="A3704" s="722"/>
      <c r="B3704" s="722"/>
      <c r="C3704" s="722"/>
      <c r="D3704" s="722"/>
      <c r="E3704" s="722"/>
      <c r="F3704" s="757"/>
      <c r="G3704" s="757"/>
      <c r="H3704" s="757"/>
      <c r="I3704" s="757"/>
      <c r="J3704" s="757"/>
      <c r="K3704" s="758"/>
      <c r="L3704" s="758"/>
      <c r="M3704" s="722"/>
      <c r="N3704" s="736"/>
      <c r="O3704" s="736"/>
      <c r="P3704" s="736"/>
      <c r="Q3704" s="736"/>
      <c r="R3704" s="736"/>
      <c r="S3704" s="736"/>
      <c r="T3704" s="736"/>
      <c r="U3704" s="736"/>
      <c r="BA3704" s="722"/>
      <c r="BB3704" s="722"/>
      <c r="BC3704" s="722"/>
      <c r="BD3704" s="722"/>
      <c r="BE3704" s="722"/>
      <c r="BF3704" s="722"/>
      <c r="BG3704" s="722"/>
      <c r="BH3704" s="722"/>
      <c r="BI3704" s="722"/>
      <c r="BJ3704" s="722"/>
      <c r="BK3704" s="722"/>
      <c r="BL3704" s="722"/>
      <c r="BM3704" s="722"/>
      <c r="BN3704" s="722"/>
      <c r="BO3704" s="722"/>
      <c r="BP3704" s="722"/>
      <c r="BQ3704" s="722"/>
      <c r="BR3704" s="722"/>
      <c r="BS3704" s="722"/>
      <c r="BT3704" s="722"/>
      <c r="BU3704" s="722"/>
      <c r="BV3704" s="722"/>
      <c r="BW3704" s="722"/>
      <c r="BX3704" s="722"/>
      <c r="BY3704" s="722"/>
      <c r="BZ3704" s="722"/>
      <c r="CA3704" s="722"/>
      <c r="CB3704" s="722"/>
      <c r="CC3704" s="722"/>
      <c r="CD3704" s="722"/>
      <c r="CE3704" s="722"/>
      <c r="CF3704" s="722"/>
      <c r="CG3704" s="722"/>
      <c r="CH3704" s="722"/>
      <c r="CI3704" s="722"/>
      <c r="CJ3704" s="722"/>
      <c r="CK3704" s="722"/>
      <c r="CL3704" s="722"/>
      <c r="CM3704" s="722"/>
      <c r="CN3704" s="722"/>
      <c r="CO3704" s="722"/>
      <c r="CP3704" s="722"/>
      <c r="CQ3704" s="722"/>
      <c r="CR3704" s="722"/>
      <c r="CS3704" s="722"/>
    </row>
    <row r="3705" spans="1:97" s="1376" customFormat="1">
      <c r="A3705" s="722"/>
      <c r="B3705" s="722"/>
      <c r="C3705" s="722"/>
      <c r="D3705" s="722"/>
      <c r="E3705" s="722"/>
      <c r="F3705" s="757"/>
      <c r="G3705" s="757"/>
      <c r="H3705" s="757"/>
      <c r="I3705" s="757"/>
      <c r="J3705" s="757"/>
      <c r="K3705" s="758"/>
      <c r="L3705" s="758"/>
      <c r="M3705" s="722"/>
      <c r="N3705" s="736"/>
      <c r="O3705" s="736"/>
      <c r="P3705" s="736"/>
      <c r="Q3705" s="736"/>
      <c r="R3705" s="736"/>
      <c r="S3705" s="736"/>
      <c r="T3705" s="736"/>
      <c r="U3705" s="736"/>
      <c r="BA3705" s="722"/>
      <c r="BB3705" s="722"/>
      <c r="BC3705" s="722"/>
      <c r="BD3705" s="722"/>
      <c r="BE3705" s="722"/>
      <c r="BF3705" s="722"/>
      <c r="BG3705" s="722"/>
      <c r="BH3705" s="722"/>
      <c r="BI3705" s="722"/>
      <c r="BJ3705" s="722"/>
      <c r="BK3705" s="722"/>
      <c r="BL3705" s="722"/>
      <c r="BM3705" s="722"/>
      <c r="BN3705" s="722"/>
      <c r="BO3705" s="722"/>
      <c r="BP3705" s="722"/>
      <c r="BQ3705" s="722"/>
      <c r="BR3705" s="722"/>
      <c r="BS3705" s="722"/>
      <c r="BT3705" s="722"/>
      <c r="BU3705" s="722"/>
      <c r="BV3705" s="722"/>
      <c r="BW3705" s="722"/>
      <c r="BX3705" s="722"/>
      <c r="BY3705" s="722"/>
      <c r="BZ3705" s="722"/>
      <c r="CA3705" s="722"/>
      <c r="CB3705" s="722"/>
      <c r="CC3705" s="722"/>
      <c r="CD3705" s="722"/>
      <c r="CE3705" s="722"/>
      <c r="CF3705" s="722"/>
      <c r="CG3705" s="722"/>
      <c r="CH3705" s="722"/>
      <c r="CI3705" s="722"/>
      <c r="CJ3705" s="722"/>
      <c r="CK3705" s="722"/>
      <c r="CL3705" s="722"/>
      <c r="CM3705" s="722"/>
      <c r="CN3705" s="722"/>
      <c r="CO3705" s="722"/>
      <c r="CP3705" s="722"/>
      <c r="CQ3705" s="722"/>
      <c r="CR3705" s="722"/>
      <c r="CS3705" s="722"/>
    </row>
    <row r="3706" spans="1:97" s="1376" customFormat="1">
      <c r="A3706" s="722"/>
      <c r="B3706" s="722"/>
      <c r="C3706" s="722"/>
      <c r="D3706" s="722"/>
      <c r="E3706" s="722"/>
      <c r="F3706" s="757"/>
      <c r="G3706" s="757"/>
      <c r="H3706" s="757"/>
      <c r="I3706" s="757"/>
      <c r="J3706" s="757"/>
      <c r="K3706" s="758"/>
      <c r="L3706" s="758"/>
      <c r="M3706" s="722"/>
      <c r="N3706" s="736"/>
      <c r="O3706" s="736"/>
      <c r="P3706" s="736"/>
      <c r="Q3706" s="736"/>
      <c r="R3706" s="736"/>
      <c r="S3706" s="736"/>
      <c r="T3706" s="736"/>
      <c r="U3706" s="736"/>
      <c r="BA3706" s="722"/>
      <c r="BB3706" s="722"/>
      <c r="BC3706" s="722"/>
      <c r="BD3706" s="722"/>
      <c r="BE3706" s="722"/>
      <c r="BF3706" s="722"/>
      <c r="BG3706" s="722"/>
      <c r="BH3706" s="722"/>
      <c r="BI3706" s="722"/>
      <c r="BJ3706" s="722"/>
      <c r="BK3706" s="722"/>
      <c r="BL3706" s="722"/>
      <c r="BM3706" s="722"/>
      <c r="BN3706" s="722"/>
      <c r="BO3706" s="722"/>
      <c r="BP3706" s="722"/>
      <c r="BQ3706" s="722"/>
      <c r="BR3706" s="722"/>
      <c r="BS3706" s="722"/>
      <c r="BT3706" s="722"/>
      <c r="BU3706" s="722"/>
      <c r="BV3706" s="722"/>
      <c r="BW3706" s="722"/>
      <c r="BX3706" s="722"/>
      <c r="BY3706" s="722"/>
      <c r="BZ3706" s="722"/>
      <c r="CA3706" s="722"/>
      <c r="CB3706" s="722"/>
      <c r="CC3706" s="722"/>
      <c r="CD3706" s="722"/>
      <c r="CE3706" s="722"/>
      <c r="CF3706" s="722"/>
      <c r="CG3706" s="722"/>
      <c r="CH3706" s="722"/>
      <c r="CI3706" s="722"/>
      <c r="CJ3706" s="722"/>
      <c r="CK3706" s="722"/>
      <c r="CL3706" s="722"/>
      <c r="CM3706" s="722"/>
      <c r="CN3706" s="722"/>
      <c r="CO3706" s="722"/>
      <c r="CP3706" s="722"/>
      <c r="CQ3706" s="722"/>
      <c r="CR3706" s="722"/>
      <c r="CS3706" s="722"/>
    </row>
    <row r="3707" spans="1:97" s="1376" customFormat="1">
      <c r="A3707" s="722"/>
      <c r="B3707" s="722"/>
      <c r="C3707" s="722"/>
      <c r="D3707" s="722"/>
      <c r="E3707" s="722"/>
      <c r="F3707" s="757"/>
      <c r="G3707" s="757"/>
      <c r="H3707" s="757"/>
      <c r="I3707" s="757"/>
      <c r="J3707" s="757"/>
      <c r="K3707" s="758"/>
      <c r="L3707" s="758"/>
      <c r="M3707" s="722"/>
      <c r="N3707" s="736"/>
      <c r="O3707" s="736"/>
      <c r="P3707" s="736"/>
      <c r="Q3707" s="736"/>
      <c r="R3707" s="736"/>
      <c r="S3707" s="736"/>
      <c r="T3707" s="736"/>
      <c r="U3707" s="736"/>
      <c r="BA3707" s="722"/>
      <c r="BB3707" s="722"/>
      <c r="BC3707" s="722"/>
      <c r="BD3707" s="722"/>
      <c r="BE3707" s="722"/>
      <c r="BF3707" s="722"/>
      <c r="BG3707" s="722"/>
      <c r="BH3707" s="722"/>
      <c r="BI3707" s="722"/>
      <c r="BJ3707" s="722"/>
      <c r="BK3707" s="722"/>
      <c r="BL3707" s="722"/>
      <c r="BM3707" s="722"/>
      <c r="BN3707" s="722"/>
      <c r="BO3707" s="722"/>
      <c r="BP3707" s="722"/>
      <c r="BQ3707" s="722"/>
      <c r="BR3707" s="722"/>
      <c r="BS3707" s="722"/>
      <c r="BT3707" s="722"/>
      <c r="BU3707" s="722"/>
      <c r="BV3707" s="722"/>
      <c r="BW3707" s="722"/>
      <c r="BX3707" s="722"/>
      <c r="BY3707" s="722"/>
      <c r="BZ3707" s="722"/>
      <c r="CA3707" s="722"/>
      <c r="CB3707" s="722"/>
      <c r="CC3707" s="722"/>
      <c r="CD3707" s="722"/>
      <c r="CE3707" s="722"/>
      <c r="CF3707" s="722"/>
      <c r="CG3707" s="722"/>
      <c r="CH3707" s="722"/>
      <c r="CI3707" s="722"/>
      <c r="CJ3707" s="722"/>
      <c r="CK3707" s="722"/>
      <c r="CL3707" s="722"/>
      <c r="CM3707" s="722"/>
      <c r="CN3707" s="722"/>
      <c r="CO3707" s="722"/>
      <c r="CP3707" s="722"/>
      <c r="CQ3707" s="722"/>
      <c r="CR3707" s="722"/>
      <c r="CS3707" s="722"/>
    </row>
    <row r="3708" spans="1:97" s="1376" customFormat="1">
      <c r="A3708" s="722"/>
      <c r="B3708" s="722"/>
      <c r="C3708" s="722"/>
      <c r="D3708" s="722"/>
      <c r="E3708" s="722"/>
      <c r="F3708" s="757"/>
      <c r="G3708" s="757"/>
      <c r="H3708" s="757"/>
      <c r="I3708" s="757"/>
      <c r="J3708" s="757"/>
      <c r="K3708" s="758"/>
      <c r="L3708" s="758"/>
      <c r="M3708" s="722"/>
      <c r="N3708" s="736"/>
      <c r="O3708" s="736"/>
      <c r="P3708" s="736"/>
      <c r="Q3708" s="736"/>
      <c r="R3708" s="736"/>
      <c r="S3708" s="736"/>
      <c r="T3708" s="736"/>
      <c r="U3708" s="736"/>
      <c r="BA3708" s="722"/>
      <c r="BB3708" s="722"/>
      <c r="BC3708" s="722"/>
      <c r="BD3708" s="722"/>
      <c r="BE3708" s="722"/>
      <c r="BF3708" s="722"/>
      <c r="BG3708" s="722"/>
      <c r="BH3708" s="722"/>
      <c r="BI3708" s="722"/>
      <c r="BJ3708" s="722"/>
      <c r="BK3708" s="722"/>
      <c r="BL3708" s="722"/>
      <c r="BM3708" s="722"/>
      <c r="BN3708" s="722"/>
      <c r="BO3708" s="722"/>
      <c r="BP3708" s="722"/>
      <c r="BQ3708" s="722"/>
      <c r="BR3708" s="722"/>
      <c r="BS3708" s="722"/>
      <c r="BT3708" s="722"/>
      <c r="BU3708" s="722"/>
      <c r="BV3708" s="722"/>
      <c r="BW3708" s="722"/>
      <c r="BX3708" s="722"/>
      <c r="BY3708" s="722"/>
      <c r="BZ3708" s="722"/>
      <c r="CA3708" s="722"/>
      <c r="CB3708" s="722"/>
      <c r="CC3708" s="722"/>
      <c r="CD3708" s="722"/>
      <c r="CE3708" s="722"/>
      <c r="CF3708" s="722"/>
      <c r="CG3708" s="722"/>
      <c r="CH3708" s="722"/>
      <c r="CI3708" s="722"/>
      <c r="CJ3708" s="722"/>
      <c r="CK3708" s="722"/>
      <c r="CL3708" s="722"/>
      <c r="CM3708" s="722"/>
      <c r="CN3708" s="722"/>
      <c r="CO3708" s="722"/>
      <c r="CP3708" s="722"/>
      <c r="CQ3708" s="722"/>
      <c r="CR3708" s="722"/>
      <c r="CS3708" s="722"/>
    </row>
    <row r="3709" spans="1:97" s="1376" customFormat="1">
      <c r="A3709" s="722"/>
      <c r="B3709" s="722"/>
      <c r="C3709" s="722"/>
      <c r="D3709" s="722"/>
      <c r="E3709" s="722"/>
      <c r="F3709" s="757"/>
      <c r="G3709" s="757"/>
      <c r="H3709" s="757"/>
      <c r="I3709" s="757"/>
      <c r="J3709" s="757"/>
      <c r="K3709" s="758"/>
      <c r="L3709" s="758"/>
      <c r="M3709" s="722"/>
      <c r="N3709" s="736"/>
      <c r="O3709" s="736"/>
      <c r="P3709" s="736"/>
      <c r="Q3709" s="736"/>
      <c r="R3709" s="736"/>
      <c r="S3709" s="736"/>
      <c r="T3709" s="736"/>
      <c r="U3709" s="736"/>
      <c r="BA3709" s="722"/>
      <c r="BB3709" s="722"/>
      <c r="BC3709" s="722"/>
      <c r="BD3709" s="722"/>
      <c r="BE3709" s="722"/>
      <c r="BF3709" s="722"/>
      <c r="BG3709" s="722"/>
      <c r="BH3709" s="722"/>
      <c r="BI3709" s="722"/>
      <c r="BJ3709" s="722"/>
      <c r="BK3709" s="722"/>
      <c r="BL3709" s="722"/>
      <c r="BM3709" s="722"/>
      <c r="BN3709" s="722"/>
      <c r="BO3709" s="722"/>
      <c r="BP3709" s="722"/>
      <c r="BQ3709" s="722"/>
      <c r="BR3709" s="722"/>
      <c r="BS3709" s="722"/>
      <c r="BT3709" s="722"/>
      <c r="BU3709" s="722"/>
      <c r="BV3709" s="722"/>
      <c r="BW3709" s="722"/>
      <c r="BX3709" s="722"/>
      <c r="BY3709" s="722"/>
      <c r="BZ3709" s="722"/>
      <c r="CA3709" s="722"/>
      <c r="CB3709" s="722"/>
      <c r="CC3709" s="722"/>
      <c r="CD3709" s="722"/>
      <c r="CE3709" s="722"/>
      <c r="CF3709" s="722"/>
      <c r="CG3709" s="722"/>
      <c r="CH3709" s="722"/>
      <c r="CI3709" s="722"/>
      <c r="CJ3709" s="722"/>
      <c r="CK3709" s="722"/>
      <c r="CL3709" s="722"/>
      <c r="CM3709" s="722"/>
      <c r="CN3709" s="722"/>
      <c r="CO3709" s="722"/>
      <c r="CP3709" s="722"/>
      <c r="CQ3709" s="722"/>
      <c r="CR3709" s="722"/>
      <c r="CS3709" s="722"/>
    </row>
    <row r="3710" spans="1:97" s="1376" customFormat="1">
      <c r="A3710" s="722"/>
      <c r="B3710" s="722"/>
      <c r="C3710" s="722"/>
      <c r="D3710" s="722"/>
      <c r="E3710" s="722"/>
      <c r="F3710" s="757"/>
      <c r="G3710" s="757"/>
      <c r="H3710" s="757"/>
      <c r="I3710" s="757"/>
      <c r="J3710" s="757"/>
      <c r="K3710" s="758"/>
      <c r="L3710" s="758"/>
      <c r="M3710" s="722"/>
      <c r="N3710" s="736"/>
      <c r="O3710" s="736"/>
      <c r="P3710" s="736"/>
      <c r="Q3710" s="736"/>
      <c r="R3710" s="736"/>
      <c r="S3710" s="736"/>
      <c r="T3710" s="736"/>
      <c r="U3710" s="736"/>
      <c r="BA3710" s="722"/>
      <c r="BB3710" s="722"/>
      <c r="BC3710" s="722"/>
      <c r="BD3710" s="722"/>
      <c r="BE3710" s="722"/>
      <c r="BF3710" s="722"/>
      <c r="BG3710" s="722"/>
      <c r="BH3710" s="722"/>
      <c r="BI3710" s="722"/>
      <c r="BJ3710" s="722"/>
      <c r="BK3710" s="722"/>
      <c r="BL3710" s="722"/>
      <c r="BM3710" s="722"/>
      <c r="BN3710" s="722"/>
      <c r="BO3710" s="722"/>
      <c r="BP3710" s="722"/>
      <c r="BQ3710" s="722"/>
      <c r="BR3710" s="722"/>
      <c r="BS3710" s="722"/>
      <c r="BT3710" s="722"/>
      <c r="BU3710" s="722"/>
      <c r="BV3710" s="722"/>
      <c r="BW3710" s="722"/>
      <c r="BX3710" s="722"/>
      <c r="BY3710" s="722"/>
      <c r="BZ3710" s="722"/>
      <c r="CA3710" s="722"/>
      <c r="CB3710" s="722"/>
      <c r="CC3710" s="722"/>
      <c r="CD3710" s="722"/>
      <c r="CE3710" s="722"/>
      <c r="CF3710" s="722"/>
      <c r="CG3710" s="722"/>
      <c r="CH3710" s="722"/>
      <c r="CI3710" s="722"/>
      <c r="CJ3710" s="722"/>
      <c r="CK3710" s="722"/>
      <c r="CL3710" s="722"/>
      <c r="CM3710" s="722"/>
      <c r="CN3710" s="722"/>
      <c r="CO3710" s="722"/>
      <c r="CP3710" s="722"/>
      <c r="CQ3710" s="722"/>
      <c r="CR3710" s="722"/>
      <c r="CS3710" s="722"/>
    </row>
    <row r="3711" spans="1:97" s="1376" customFormat="1">
      <c r="A3711" s="722"/>
      <c r="B3711" s="722"/>
      <c r="C3711" s="722"/>
      <c r="D3711" s="722"/>
      <c r="E3711" s="722"/>
      <c r="F3711" s="757"/>
      <c r="G3711" s="757"/>
      <c r="H3711" s="757"/>
      <c r="I3711" s="757"/>
      <c r="J3711" s="757"/>
      <c r="K3711" s="758"/>
      <c r="L3711" s="758"/>
      <c r="M3711" s="722"/>
      <c r="N3711" s="736"/>
      <c r="O3711" s="736"/>
      <c r="P3711" s="736"/>
      <c r="Q3711" s="736"/>
      <c r="R3711" s="736"/>
      <c r="S3711" s="736"/>
      <c r="T3711" s="736"/>
      <c r="U3711" s="736"/>
      <c r="BA3711" s="722"/>
      <c r="BB3711" s="722"/>
      <c r="BC3711" s="722"/>
      <c r="BD3711" s="722"/>
      <c r="BE3711" s="722"/>
      <c r="BF3711" s="722"/>
      <c r="BG3711" s="722"/>
      <c r="BH3711" s="722"/>
      <c r="BI3711" s="722"/>
      <c r="BJ3711" s="722"/>
      <c r="BK3711" s="722"/>
      <c r="BL3711" s="722"/>
      <c r="BM3711" s="722"/>
      <c r="BN3711" s="722"/>
      <c r="BO3711" s="722"/>
      <c r="BP3711" s="722"/>
      <c r="BQ3711" s="722"/>
      <c r="BR3711" s="722"/>
      <c r="BS3711" s="722"/>
      <c r="BT3711" s="722"/>
      <c r="BU3711" s="722"/>
      <c r="BV3711" s="722"/>
      <c r="BW3711" s="722"/>
      <c r="BX3711" s="722"/>
      <c r="BY3711" s="722"/>
      <c r="BZ3711" s="722"/>
      <c r="CA3711" s="722"/>
      <c r="CB3711" s="722"/>
      <c r="CC3711" s="722"/>
      <c r="CD3711" s="722"/>
      <c r="CE3711" s="722"/>
      <c r="CF3711" s="722"/>
      <c r="CG3711" s="722"/>
      <c r="CH3711" s="722"/>
      <c r="CI3711" s="722"/>
      <c r="CJ3711" s="722"/>
      <c r="CK3711" s="722"/>
      <c r="CL3711" s="722"/>
      <c r="CM3711" s="722"/>
      <c r="CN3711" s="722"/>
      <c r="CO3711" s="722"/>
      <c r="CP3711" s="722"/>
      <c r="CQ3711" s="722"/>
      <c r="CR3711" s="722"/>
      <c r="CS3711" s="722"/>
    </row>
    <row r="3712" spans="1:97" s="1376" customFormat="1">
      <c r="A3712" s="722"/>
      <c r="B3712" s="722"/>
      <c r="C3712" s="722"/>
      <c r="D3712" s="722"/>
      <c r="E3712" s="722"/>
      <c r="F3712" s="757"/>
      <c r="G3712" s="757"/>
      <c r="H3712" s="757"/>
      <c r="I3712" s="757"/>
      <c r="J3712" s="757"/>
      <c r="K3712" s="758"/>
      <c r="L3712" s="758"/>
      <c r="M3712" s="722"/>
      <c r="N3712" s="736"/>
      <c r="O3712" s="736"/>
      <c r="P3712" s="736"/>
      <c r="Q3712" s="736"/>
      <c r="R3712" s="736"/>
      <c r="S3712" s="736"/>
      <c r="T3712" s="736"/>
      <c r="U3712" s="736"/>
      <c r="BA3712" s="722"/>
      <c r="BB3712" s="722"/>
      <c r="BC3712" s="722"/>
      <c r="BD3712" s="722"/>
      <c r="BE3712" s="722"/>
      <c r="BF3712" s="722"/>
      <c r="BG3712" s="722"/>
      <c r="BH3712" s="722"/>
      <c r="BI3712" s="722"/>
      <c r="BJ3712" s="722"/>
      <c r="BK3712" s="722"/>
      <c r="BL3712" s="722"/>
      <c r="BM3712" s="722"/>
      <c r="BN3712" s="722"/>
      <c r="BO3712" s="722"/>
      <c r="BP3712" s="722"/>
      <c r="BQ3712" s="722"/>
      <c r="BR3712" s="722"/>
      <c r="BS3712" s="722"/>
      <c r="BT3712" s="722"/>
      <c r="BU3712" s="722"/>
      <c r="BV3712" s="722"/>
      <c r="BW3712" s="722"/>
      <c r="BX3712" s="722"/>
      <c r="BY3712" s="722"/>
      <c r="BZ3712" s="722"/>
      <c r="CA3712" s="722"/>
      <c r="CB3712" s="722"/>
      <c r="CC3712" s="722"/>
      <c r="CD3712" s="722"/>
      <c r="CE3712" s="722"/>
      <c r="CF3712" s="722"/>
      <c r="CG3712" s="722"/>
      <c r="CH3712" s="722"/>
      <c r="CI3712" s="722"/>
      <c r="CJ3712" s="722"/>
      <c r="CK3712" s="722"/>
      <c r="CL3712" s="722"/>
      <c r="CM3712" s="722"/>
      <c r="CN3712" s="722"/>
      <c r="CO3712" s="722"/>
      <c r="CP3712" s="722"/>
      <c r="CQ3712" s="722"/>
      <c r="CR3712" s="722"/>
      <c r="CS3712" s="722"/>
    </row>
    <row r="3713" spans="1:97" s="1376" customFormat="1">
      <c r="A3713" s="722"/>
      <c r="B3713" s="722"/>
      <c r="C3713" s="722"/>
      <c r="D3713" s="722"/>
      <c r="E3713" s="722"/>
      <c r="F3713" s="757"/>
      <c r="G3713" s="757"/>
      <c r="H3713" s="757"/>
      <c r="I3713" s="757"/>
      <c r="J3713" s="757"/>
      <c r="K3713" s="758"/>
      <c r="L3713" s="758"/>
      <c r="M3713" s="722"/>
      <c r="N3713" s="736"/>
      <c r="O3713" s="736"/>
      <c r="P3713" s="736"/>
      <c r="Q3713" s="736"/>
      <c r="R3713" s="736"/>
      <c r="S3713" s="736"/>
      <c r="T3713" s="736"/>
      <c r="U3713" s="736"/>
      <c r="BA3713" s="722"/>
      <c r="BB3713" s="722"/>
      <c r="BC3713" s="722"/>
      <c r="BD3713" s="722"/>
      <c r="BE3713" s="722"/>
      <c r="BF3713" s="722"/>
      <c r="BG3713" s="722"/>
      <c r="BH3713" s="722"/>
      <c r="BI3713" s="722"/>
      <c r="BJ3713" s="722"/>
      <c r="BK3713" s="722"/>
      <c r="BL3713" s="722"/>
      <c r="BM3713" s="722"/>
      <c r="BN3713" s="722"/>
      <c r="BO3713" s="722"/>
      <c r="BP3713" s="722"/>
      <c r="BQ3713" s="722"/>
      <c r="BR3713" s="722"/>
      <c r="BS3713" s="722"/>
      <c r="BT3713" s="722"/>
      <c r="BU3713" s="722"/>
      <c r="BV3713" s="722"/>
      <c r="BW3713" s="722"/>
      <c r="BX3713" s="722"/>
      <c r="BY3713" s="722"/>
      <c r="BZ3713" s="722"/>
      <c r="CA3713" s="722"/>
      <c r="CB3713" s="722"/>
      <c r="CC3713" s="722"/>
      <c r="CD3713" s="722"/>
      <c r="CE3713" s="722"/>
      <c r="CF3713" s="722"/>
      <c r="CG3713" s="722"/>
      <c r="CH3713" s="722"/>
      <c r="CI3713" s="722"/>
      <c r="CJ3713" s="722"/>
      <c r="CK3713" s="722"/>
      <c r="CL3713" s="722"/>
      <c r="CM3713" s="722"/>
      <c r="CN3713" s="722"/>
      <c r="CO3713" s="722"/>
      <c r="CP3713" s="722"/>
      <c r="CQ3713" s="722"/>
      <c r="CR3713" s="722"/>
      <c r="CS3713" s="722"/>
    </row>
    <row r="3714" spans="1:97" s="1376" customFormat="1">
      <c r="A3714" s="722"/>
      <c r="B3714" s="722"/>
      <c r="C3714" s="722"/>
      <c r="D3714" s="722"/>
      <c r="E3714" s="722"/>
      <c r="F3714" s="757"/>
      <c r="G3714" s="757"/>
      <c r="H3714" s="757"/>
      <c r="I3714" s="757"/>
      <c r="J3714" s="757"/>
      <c r="K3714" s="758"/>
      <c r="L3714" s="758"/>
      <c r="M3714" s="722"/>
      <c r="N3714" s="736"/>
      <c r="O3714" s="736"/>
      <c r="P3714" s="736"/>
      <c r="Q3714" s="736"/>
      <c r="R3714" s="736"/>
      <c r="S3714" s="736"/>
      <c r="T3714" s="736"/>
      <c r="U3714" s="736"/>
      <c r="BA3714" s="722"/>
      <c r="BB3714" s="722"/>
      <c r="BC3714" s="722"/>
      <c r="BD3714" s="722"/>
      <c r="BE3714" s="722"/>
      <c r="BF3714" s="722"/>
      <c r="BG3714" s="722"/>
      <c r="BH3714" s="722"/>
      <c r="BI3714" s="722"/>
      <c r="BJ3714" s="722"/>
      <c r="BK3714" s="722"/>
      <c r="BL3714" s="722"/>
      <c r="BM3714" s="722"/>
      <c r="BN3714" s="722"/>
      <c r="BO3714" s="722"/>
      <c r="BP3714" s="722"/>
      <c r="BQ3714" s="722"/>
      <c r="BR3714" s="722"/>
      <c r="BS3714" s="722"/>
      <c r="BT3714" s="722"/>
      <c r="BU3714" s="722"/>
      <c r="BV3714" s="722"/>
      <c r="BW3714" s="722"/>
      <c r="BX3714" s="722"/>
      <c r="BY3714" s="722"/>
      <c r="BZ3714" s="722"/>
      <c r="CA3714" s="722"/>
      <c r="CB3714" s="722"/>
      <c r="CC3714" s="722"/>
      <c r="CD3714" s="722"/>
      <c r="CE3714" s="722"/>
      <c r="CF3714" s="722"/>
      <c r="CG3714" s="722"/>
      <c r="CH3714" s="722"/>
      <c r="CI3714" s="722"/>
      <c r="CJ3714" s="722"/>
      <c r="CK3714" s="722"/>
      <c r="CL3714" s="722"/>
      <c r="CM3714" s="722"/>
      <c r="CN3714" s="722"/>
      <c r="CO3714" s="722"/>
      <c r="CP3714" s="722"/>
      <c r="CQ3714" s="722"/>
      <c r="CR3714" s="722"/>
      <c r="CS3714" s="722"/>
    </row>
    <row r="3715" spans="1:97" s="1376" customFormat="1">
      <c r="A3715" s="722"/>
      <c r="B3715" s="722"/>
      <c r="C3715" s="722"/>
      <c r="D3715" s="722"/>
      <c r="E3715" s="722"/>
      <c r="F3715" s="757"/>
      <c r="G3715" s="757"/>
      <c r="H3715" s="757"/>
      <c r="I3715" s="757"/>
      <c r="J3715" s="757"/>
      <c r="K3715" s="758"/>
      <c r="L3715" s="758"/>
      <c r="M3715" s="722"/>
      <c r="N3715" s="736"/>
      <c r="O3715" s="736"/>
      <c r="P3715" s="736"/>
      <c r="Q3715" s="736"/>
      <c r="R3715" s="736"/>
      <c r="S3715" s="736"/>
      <c r="T3715" s="736"/>
      <c r="U3715" s="736"/>
      <c r="BA3715" s="722"/>
      <c r="BB3715" s="722"/>
      <c r="BC3715" s="722"/>
      <c r="BD3715" s="722"/>
      <c r="BE3715" s="722"/>
      <c r="BF3715" s="722"/>
      <c r="BG3715" s="722"/>
      <c r="BH3715" s="722"/>
      <c r="BI3715" s="722"/>
      <c r="BJ3715" s="722"/>
      <c r="BK3715" s="722"/>
      <c r="BL3715" s="722"/>
      <c r="BM3715" s="722"/>
      <c r="BN3715" s="722"/>
      <c r="BO3715" s="722"/>
      <c r="BP3715" s="722"/>
      <c r="BQ3715" s="722"/>
      <c r="BR3715" s="722"/>
      <c r="BS3715" s="722"/>
      <c r="BT3715" s="722"/>
      <c r="BU3715" s="722"/>
      <c r="BV3715" s="722"/>
      <c r="BW3715" s="722"/>
      <c r="BX3715" s="722"/>
      <c r="BY3715" s="722"/>
      <c r="BZ3715" s="722"/>
      <c r="CA3715" s="722"/>
      <c r="CB3715" s="722"/>
      <c r="CC3715" s="722"/>
      <c r="CD3715" s="722"/>
      <c r="CE3715" s="722"/>
      <c r="CF3715" s="722"/>
      <c r="CG3715" s="722"/>
      <c r="CH3715" s="722"/>
      <c r="CI3715" s="722"/>
      <c r="CJ3715" s="722"/>
      <c r="CK3715" s="722"/>
      <c r="CL3715" s="722"/>
      <c r="CM3715" s="722"/>
      <c r="CN3715" s="722"/>
      <c r="CO3715" s="722"/>
      <c r="CP3715" s="722"/>
      <c r="CQ3715" s="722"/>
      <c r="CR3715" s="722"/>
      <c r="CS3715" s="722"/>
    </row>
    <row r="3716" spans="1:97" s="1376" customFormat="1">
      <c r="A3716" s="722"/>
      <c r="B3716" s="722"/>
      <c r="C3716" s="722"/>
      <c r="D3716" s="722"/>
      <c r="E3716" s="722"/>
      <c r="F3716" s="757"/>
      <c r="G3716" s="757"/>
      <c r="H3716" s="757"/>
      <c r="I3716" s="757"/>
      <c r="J3716" s="757"/>
      <c r="K3716" s="758"/>
      <c r="L3716" s="758"/>
      <c r="M3716" s="722"/>
      <c r="N3716" s="736"/>
      <c r="O3716" s="736"/>
      <c r="P3716" s="736"/>
      <c r="Q3716" s="736"/>
      <c r="R3716" s="736"/>
      <c r="S3716" s="736"/>
      <c r="T3716" s="736"/>
      <c r="U3716" s="736"/>
      <c r="BA3716" s="722"/>
      <c r="BB3716" s="722"/>
      <c r="BC3716" s="722"/>
      <c r="BD3716" s="722"/>
      <c r="BE3716" s="722"/>
      <c r="BF3716" s="722"/>
      <c r="BG3716" s="722"/>
      <c r="BH3716" s="722"/>
      <c r="BI3716" s="722"/>
      <c r="BJ3716" s="722"/>
      <c r="BK3716" s="722"/>
      <c r="BL3716" s="722"/>
      <c r="BM3716" s="722"/>
      <c r="BN3716" s="722"/>
      <c r="BO3716" s="722"/>
      <c r="BP3716" s="722"/>
      <c r="BQ3716" s="722"/>
      <c r="BR3716" s="722"/>
      <c r="BS3716" s="722"/>
      <c r="BT3716" s="722"/>
      <c r="BU3716" s="722"/>
      <c r="BV3716" s="722"/>
      <c r="BW3716" s="722"/>
      <c r="BX3716" s="722"/>
      <c r="BY3716" s="722"/>
      <c r="BZ3716" s="722"/>
      <c r="CA3716" s="722"/>
      <c r="CB3716" s="722"/>
      <c r="CC3716" s="722"/>
      <c r="CD3716" s="722"/>
      <c r="CE3716" s="722"/>
      <c r="CF3716" s="722"/>
      <c r="CG3716" s="722"/>
      <c r="CH3716" s="722"/>
      <c r="CI3716" s="722"/>
      <c r="CJ3716" s="722"/>
      <c r="CK3716" s="722"/>
      <c r="CL3716" s="722"/>
      <c r="CM3716" s="722"/>
      <c r="CN3716" s="722"/>
      <c r="CO3716" s="722"/>
      <c r="CP3716" s="722"/>
      <c r="CQ3716" s="722"/>
      <c r="CR3716" s="722"/>
      <c r="CS3716" s="722"/>
    </row>
    <row r="3717" spans="1:97" s="1376" customFormat="1">
      <c r="A3717" s="722"/>
      <c r="B3717" s="722"/>
      <c r="C3717" s="722"/>
      <c r="D3717" s="722"/>
      <c r="E3717" s="722"/>
      <c r="F3717" s="757"/>
      <c r="G3717" s="757"/>
      <c r="H3717" s="757"/>
      <c r="I3717" s="757"/>
      <c r="J3717" s="757"/>
      <c r="K3717" s="758"/>
      <c r="L3717" s="758"/>
      <c r="M3717" s="722"/>
      <c r="N3717" s="736"/>
      <c r="O3717" s="736"/>
      <c r="P3717" s="736"/>
      <c r="Q3717" s="736"/>
      <c r="R3717" s="736"/>
      <c r="S3717" s="736"/>
      <c r="T3717" s="736"/>
      <c r="U3717" s="736"/>
      <c r="BA3717" s="722"/>
      <c r="BB3717" s="722"/>
      <c r="BC3717" s="722"/>
      <c r="BD3717" s="722"/>
      <c r="BE3717" s="722"/>
      <c r="BF3717" s="722"/>
      <c r="BG3717" s="722"/>
      <c r="BH3717" s="722"/>
      <c r="BI3717" s="722"/>
      <c r="BJ3717" s="722"/>
      <c r="BK3717" s="722"/>
      <c r="BL3717" s="722"/>
      <c r="BM3717" s="722"/>
      <c r="BN3717" s="722"/>
      <c r="BO3717" s="722"/>
      <c r="BP3717" s="722"/>
      <c r="BQ3717" s="722"/>
      <c r="BR3717" s="722"/>
      <c r="BS3717" s="722"/>
      <c r="BT3717" s="722"/>
      <c r="BU3717" s="722"/>
      <c r="BV3717" s="722"/>
      <c r="BW3717" s="722"/>
      <c r="BX3717" s="722"/>
      <c r="BY3717" s="722"/>
      <c r="BZ3717" s="722"/>
      <c r="CA3717" s="722"/>
      <c r="CB3717" s="722"/>
      <c r="CC3717" s="722"/>
      <c r="CD3717" s="722"/>
      <c r="CE3717" s="722"/>
      <c r="CF3717" s="722"/>
      <c r="CG3717" s="722"/>
      <c r="CH3717" s="722"/>
      <c r="CI3717" s="722"/>
      <c r="CJ3717" s="722"/>
      <c r="CK3717" s="722"/>
      <c r="CL3717" s="722"/>
      <c r="CM3717" s="722"/>
      <c r="CN3717" s="722"/>
      <c r="CO3717" s="722"/>
      <c r="CP3717" s="722"/>
      <c r="CQ3717" s="722"/>
      <c r="CR3717" s="722"/>
      <c r="CS3717" s="722"/>
    </row>
    <row r="3718" spans="1:97" s="1376" customFormat="1">
      <c r="A3718" s="722"/>
      <c r="B3718" s="722"/>
      <c r="C3718" s="722"/>
      <c r="D3718" s="722"/>
      <c r="E3718" s="722"/>
      <c r="F3718" s="757"/>
      <c r="G3718" s="757"/>
      <c r="H3718" s="757"/>
      <c r="I3718" s="757"/>
      <c r="J3718" s="757"/>
      <c r="K3718" s="758"/>
      <c r="L3718" s="758"/>
      <c r="M3718" s="722"/>
      <c r="N3718" s="736"/>
      <c r="O3718" s="736"/>
      <c r="P3718" s="736"/>
      <c r="Q3718" s="736"/>
      <c r="R3718" s="736"/>
      <c r="S3718" s="736"/>
      <c r="T3718" s="736"/>
      <c r="U3718" s="736"/>
      <c r="BA3718" s="722"/>
      <c r="BB3718" s="722"/>
      <c r="BC3718" s="722"/>
      <c r="BD3718" s="722"/>
      <c r="BE3718" s="722"/>
      <c r="BF3718" s="722"/>
      <c r="BG3718" s="722"/>
      <c r="BH3718" s="722"/>
      <c r="BI3718" s="722"/>
      <c r="BJ3718" s="722"/>
      <c r="BK3718" s="722"/>
      <c r="BL3718" s="722"/>
      <c r="BM3718" s="722"/>
      <c r="BN3718" s="722"/>
      <c r="BO3718" s="722"/>
      <c r="BP3718" s="722"/>
      <c r="BQ3718" s="722"/>
      <c r="BR3718" s="722"/>
      <c r="BS3718" s="722"/>
      <c r="BT3718" s="722"/>
      <c r="BU3718" s="722"/>
      <c r="BV3718" s="722"/>
      <c r="BW3718" s="722"/>
      <c r="BX3718" s="722"/>
      <c r="BY3718" s="722"/>
      <c r="BZ3718" s="722"/>
      <c r="CA3718" s="722"/>
      <c r="CB3718" s="722"/>
      <c r="CC3718" s="722"/>
      <c r="CD3718" s="722"/>
      <c r="CE3718" s="722"/>
      <c r="CF3718" s="722"/>
      <c r="CG3718" s="722"/>
      <c r="CH3718" s="722"/>
      <c r="CI3718" s="722"/>
      <c r="CJ3718" s="722"/>
      <c r="CK3718" s="722"/>
      <c r="CL3718" s="722"/>
      <c r="CM3718" s="722"/>
      <c r="CN3718" s="722"/>
      <c r="CO3718" s="722"/>
      <c r="CP3718" s="722"/>
      <c r="CQ3718" s="722"/>
      <c r="CR3718" s="722"/>
      <c r="CS3718" s="722"/>
    </row>
    <row r="3719" spans="1:97" s="1376" customFormat="1">
      <c r="A3719" s="722"/>
      <c r="B3719" s="722"/>
      <c r="C3719" s="722"/>
      <c r="D3719" s="722"/>
      <c r="E3719" s="722"/>
      <c r="F3719" s="757"/>
      <c r="G3719" s="757"/>
      <c r="H3719" s="757"/>
      <c r="I3719" s="757"/>
      <c r="J3719" s="757"/>
      <c r="K3719" s="758"/>
      <c r="L3719" s="758"/>
      <c r="M3719" s="722"/>
      <c r="N3719" s="736"/>
      <c r="O3719" s="736"/>
      <c r="P3719" s="736"/>
      <c r="Q3719" s="736"/>
      <c r="R3719" s="736"/>
      <c r="S3719" s="736"/>
      <c r="T3719" s="736"/>
      <c r="U3719" s="736"/>
      <c r="BA3719" s="722"/>
      <c r="BB3719" s="722"/>
      <c r="BC3719" s="722"/>
      <c r="BD3719" s="722"/>
      <c r="BE3719" s="722"/>
      <c r="BF3719" s="722"/>
      <c r="BG3719" s="722"/>
      <c r="BH3719" s="722"/>
      <c r="BI3719" s="722"/>
      <c r="BJ3719" s="722"/>
      <c r="BK3719" s="722"/>
      <c r="BL3719" s="722"/>
      <c r="BM3719" s="722"/>
      <c r="BN3719" s="722"/>
      <c r="BO3719" s="722"/>
      <c r="BP3719" s="722"/>
      <c r="BQ3719" s="722"/>
      <c r="BR3719" s="722"/>
      <c r="BS3719" s="722"/>
      <c r="BT3719" s="722"/>
      <c r="BU3719" s="722"/>
      <c r="BV3719" s="722"/>
      <c r="BW3719" s="722"/>
      <c r="BX3719" s="722"/>
      <c r="BY3719" s="722"/>
      <c r="BZ3719" s="722"/>
      <c r="CA3719" s="722"/>
      <c r="CB3719" s="722"/>
      <c r="CC3719" s="722"/>
      <c r="CD3719" s="722"/>
      <c r="CE3719" s="722"/>
      <c r="CF3719" s="722"/>
      <c r="CG3719" s="722"/>
      <c r="CH3719" s="722"/>
      <c r="CI3719" s="722"/>
      <c r="CJ3719" s="722"/>
      <c r="CK3719" s="722"/>
      <c r="CL3719" s="722"/>
      <c r="CM3719" s="722"/>
      <c r="CN3719" s="722"/>
      <c r="CO3719" s="722"/>
      <c r="CP3719" s="722"/>
      <c r="CQ3719" s="722"/>
      <c r="CR3719" s="722"/>
      <c r="CS3719" s="722"/>
    </row>
    <row r="3720" spans="1:97" s="1376" customFormat="1">
      <c r="A3720" s="722"/>
      <c r="B3720" s="722"/>
      <c r="C3720" s="722"/>
      <c r="D3720" s="722"/>
      <c r="E3720" s="722"/>
      <c r="F3720" s="757"/>
      <c r="G3720" s="757"/>
      <c r="H3720" s="757"/>
      <c r="I3720" s="757"/>
      <c r="J3720" s="757"/>
      <c r="K3720" s="758"/>
      <c r="L3720" s="758"/>
      <c r="M3720" s="722"/>
      <c r="N3720" s="736"/>
      <c r="O3720" s="736"/>
      <c r="P3720" s="736"/>
      <c r="Q3720" s="736"/>
      <c r="R3720" s="736"/>
      <c r="S3720" s="736"/>
      <c r="T3720" s="736"/>
      <c r="U3720" s="736"/>
      <c r="BA3720" s="722"/>
      <c r="BB3720" s="722"/>
      <c r="BC3720" s="722"/>
      <c r="BD3720" s="722"/>
      <c r="BE3720" s="722"/>
      <c r="BF3720" s="722"/>
      <c r="BG3720" s="722"/>
      <c r="BH3720" s="722"/>
      <c r="BI3720" s="722"/>
      <c r="BJ3720" s="722"/>
      <c r="BK3720" s="722"/>
      <c r="BL3720" s="722"/>
      <c r="BM3720" s="722"/>
      <c r="BN3720" s="722"/>
      <c r="BO3720" s="722"/>
      <c r="BP3720" s="722"/>
      <c r="BQ3720" s="722"/>
      <c r="BR3720" s="722"/>
      <c r="BS3720" s="722"/>
      <c r="BT3720" s="722"/>
      <c r="BU3720" s="722"/>
      <c r="BV3720" s="722"/>
      <c r="BW3720" s="722"/>
      <c r="BX3720" s="722"/>
      <c r="BY3720" s="722"/>
      <c r="BZ3720" s="722"/>
      <c r="CA3720" s="722"/>
      <c r="CB3720" s="722"/>
      <c r="CC3720" s="722"/>
      <c r="CD3720" s="722"/>
      <c r="CE3720" s="722"/>
      <c r="CF3720" s="722"/>
      <c r="CG3720" s="722"/>
      <c r="CH3720" s="722"/>
      <c r="CI3720" s="722"/>
      <c r="CJ3720" s="722"/>
      <c r="CK3720" s="722"/>
      <c r="CL3720" s="722"/>
      <c r="CM3720" s="722"/>
      <c r="CN3720" s="722"/>
      <c r="CO3720" s="722"/>
      <c r="CP3720" s="722"/>
      <c r="CQ3720" s="722"/>
      <c r="CR3720" s="722"/>
      <c r="CS3720" s="722"/>
    </row>
    <row r="3721" spans="1:97" s="1376" customFormat="1">
      <c r="A3721" s="722"/>
      <c r="B3721" s="722"/>
      <c r="C3721" s="722"/>
      <c r="D3721" s="722"/>
      <c r="E3721" s="722"/>
      <c r="F3721" s="757"/>
      <c r="G3721" s="757"/>
      <c r="H3721" s="757"/>
      <c r="I3721" s="757"/>
      <c r="J3721" s="757"/>
      <c r="K3721" s="758"/>
      <c r="L3721" s="758"/>
      <c r="M3721" s="722"/>
      <c r="N3721" s="736"/>
      <c r="O3721" s="736"/>
      <c r="P3721" s="736"/>
      <c r="Q3721" s="736"/>
      <c r="R3721" s="736"/>
      <c r="S3721" s="736"/>
      <c r="T3721" s="736"/>
      <c r="U3721" s="736"/>
      <c r="BA3721" s="722"/>
      <c r="BB3721" s="722"/>
      <c r="BC3721" s="722"/>
      <c r="BD3721" s="722"/>
      <c r="BE3721" s="722"/>
      <c r="BF3721" s="722"/>
      <c r="BG3721" s="722"/>
      <c r="BH3721" s="722"/>
      <c r="BI3721" s="722"/>
      <c r="BJ3721" s="722"/>
      <c r="BK3721" s="722"/>
      <c r="BL3721" s="722"/>
      <c r="BM3721" s="722"/>
      <c r="BN3721" s="722"/>
      <c r="BO3721" s="722"/>
      <c r="BP3721" s="722"/>
      <c r="BQ3721" s="722"/>
      <c r="BR3721" s="722"/>
      <c r="BS3721" s="722"/>
      <c r="BT3721" s="722"/>
      <c r="BU3721" s="722"/>
      <c r="BV3721" s="722"/>
      <c r="BW3721" s="722"/>
      <c r="BX3721" s="722"/>
      <c r="BY3721" s="722"/>
      <c r="BZ3721" s="722"/>
      <c r="CA3721" s="722"/>
      <c r="CB3721" s="722"/>
      <c r="CC3721" s="722"/>
      <c r="CD3721" s="722"/>
      <c r="CE3721" s="722"/>
      <c r="CF3721" s="722"/>
      <c r="CG3721" s="722"/>
      <c r="CH3721" s="722"/>
      <c r="CI3721" s="722"/>
      <c r="CJ3721" s="722"/>
      <c r="CK3721" s="722"/>
      <c r="CL3721" s="722"/>
      <c r="CM3721" s="722"/>
      <c r="CN3721" s="722"/>
      <c r="CO3721" s="722"/>
      <c r="CP3721" s="722"/>
      <c r="CQ3721" s="722"/>
      <c r="CR3721" s="722"/>
      <c r="CS3721" s="722"/>
    </row>
    <row r="3722" spans="1:97" s="1376" customFormat="1">
      <c r="A3722" s="722"/>
      <c r="B3722" s="722"/>
      <c r="C3722" s="722"/>
      <c r="D3722" s="722"/>
      <c r="E3722" s="722"/>
      <c r="F3722" s="757"/>
      <c r="G3722" s="757"/>
      <c r="H3722" s="757"/>
      <c r="I3722" s="757"/>
      <c r="J3722" s="757"/>
      <c r="K3722" s="758"/>
      <c r="L3722" s="758"/>
      <c r="M3722" s="722"/>
      <c r="N3722" s="736"/>
      <c r="O3722" s="736"/>
      <c r="P3722" s="736"/>
      <c r="Q3722" s="736"/>
      <c r="R3722" s="736"/>
      <c r="S3722" s="736"/>
      <c r="T3722" s="736"/>
      <c r="U3722" s="736"/>
      <c r="BA3722" s="722"/>
      <c r="BB3722" s="722"/>
      <c r="BC3722" s="722"/>
      <c r="BD3722" s="722"/>
      <c r="BE3722" s="722"/>
      <c r="BF3722" s="722"/>
      <c r="BG3722" s="722"/>
      <c r="BH3722" s="722"/>
      <c r="BI3722" s="722"/>
      <c r="BJ3722" s="722"/>
      <c r="BK3722" s="722"/>
      <c r="BL3722" s="722"/>
      <c r="BM3722" s="722"/>
      <c r="BN3722" s="722"/>
      <c r="BO3722" s="722"/>
      <c r="BP3722" s="722"/>
      <c r="BQ3722" s="722"/>
      <c r="BR3722" s="722"/>
      <c r="BS3722" s="722"/>
      <c r="BT3722" s="722"/>
      <c r="BU3722" s="722"/>
      <c r="BV3722" s="722"/>
      <c r="BW3722" s="722"/>
      <c r="BX3722" s="722"/>
      <c r="BY3722" s="722"/>
      <c r="BZ3722" s="722"/>
      <c r="CA3722" s="722"/>
      <c r="CB3722" s="722"/>
      <c r="CC3722" s="722"/>
      <c r="CD3722" s="722"/>
      <c r="CE3722" s="722"/>
      <c r="CF3722" s="722"/>
      <c r="CG3722" s="722"/>
      <c r="CH3722" s="722"/>
      <c r="CI3722" s="722"/>
      <c r="CJ3722" s="722"/>
      <c r="CK3722" s="722"/>
      <c r="CL3722" s="722"/>
      <c r="CM3722" s="722"/>
      <c r="CN3722" s="722"/>
      <c r="CO3722" s="722"/>
      <c r="CP3722" s="722"/>
      <c r="CQ3722" s="722"/>
      <c r="CR3722" s="722"/>
      <c r="CS3722" s="722"/>
    </row>
    <row r="3723" spans="1:97" s="1376" customFormat="1">
      <c r="A3723" s="722"/>
      <c r="B3723" s="722"/>
      <c r="C3723" s="722"/>
      <c r="D3723" s="722"/>
      <c r="E3723" s="722"/>
      <c r="F3723" s="757"/>
      <c r="G3723" s="757"/>
      <c r="H3723" s="757"/>
      <c r="I3723" s="757"/>
      <c r="J3723" s="757"/>
      <c r="K3723" s="758"/>
      <c r="L3723" s="758"/>
      <c r="M3723" s="722"/>
      <c r="N3723" s="736"/>
      <c r="O3723" s="736"/>
      <c r="P3723" s="736"/>
      <c r="Q3723" s="736"/>
      <c r="R3723" s="736"/>
      <c r="S3723" s="736"/>
      <c r="T3723" s="736"/>
      <c r="U3723" s="736"/>
      <c r="BA3723" s="722"/>
      <c r="BB3723" s="722"/>
      <c r="BC3723" s="722"/>
      <c r="BD3723" s="722"/>
      <c r="BE3723" s="722"/>
      <c r="BF3723" s="722"/>
      <c r="BG3723" s="722"/>
      <c r="BH3723" s="722"/>
      <c r="BI3723" s="722"/>
      <c r="BJ3723" s="722"/>
      <c r="BK3723" s="722"/>
      <c r="BL3723" s="722"/>
      <c r="BM3723" s="722"/>
      <c r="BN3723" s="722"/>
      <c r="BO3723" s="722"/>
      <c r="BP3723" s="722"/>
      <c r="BQ3723" s="722"/>
      <c r="BR3723" s="722"/>
      <c r="BS3723" s="722"/>
      <c r="BT3723" s="722"/>
      <c r="BU3723" s="722"/>
      <c r="BV3723" s="722"/>
      <c r="BW3723" s="722"/>
      <c r="BX3723" s="722"/>
      <c r="BY3723" s="722"/>
      <c r="BZ3723" s="722"/>
      <c r="CA3723" s="722"/>
      <c r="CB3723" s="722"/>
      <c r="CC3723" s="722"/>
      <c r="CD3723" s="722"/>
      <c r="CE3723" s="722"/>
      <c r="CF3723" s="722"/>
      <c r="CG3723" s="722"/>
      <c r="CH3723" s="722"/>
      <c r="CI3723" s="722"/>
      <c r="CJ3723" s="722"/>
      <c r="CK3723" s="722"/>
      <c r="CL3723" s="722"/>
      <c r="CM3723" s="722"/>
      <c r="CN3723" s="722"/>
      <c r="CO3723" s="722"/>
      <c r="CP3723" s="722"/>
      <c r="CQ3723" s="722"/>
      <c r="CR3723" s="722"/>
      <c r="CS3723" s="722"/>
    </row>
    <row r="3724" spans="1:97" s="1376" customFormat="1">
      <c r="A3724" s="722"/>
      <c r="B3724" s="722"/>
      <c r="C3724" s="722"/>
      <c r="D3724" s="722"/>
      <c r="E3724" s="722"/>
      <c r="F3724" s="757"/>
      <c r="G3724" s="757"/>
      <c r="H3724" s="757"/>
      <c r="I3724" s="757"/>
      <c r="J3724" s="757"/>
      <c r="K3724" s="758"/>
      <c r="L3724" s="758"/>
      <c r="M3724" s="722"/>
      <c r="N3724" s="736"/>
      <c r="O3724" s="736"/>
      <c r="P3724" s="736"/>
      <c r="Q3724" s="736"/>
      <c r="R3724" s="736"/>
      <c r="S3724" s="736"/>
      <c r="T3724" s="736"/>
      <c r="U3724" s="736"/>
      <c r="BA3724" s="722"/>
      <c r="BB3724" s="722"/>
      <c r="BC3724" s="722"/>
      <c r="BD3724" s="722"/>
      <c r="BE3724" s="722"/>
      <c r="BF3724" s="722"/>
      <c r="BG3724" s="722"/>
      <c r="BH3724" s="722"/>
      <c r="BI3724" s="722"/>
      <c r="BJ3724" s="722"/>
      <c r="BK3724" s="722"/>
      <c r="BL3724" s="722"/>
      <c r="BM3724" s="722"/>
      <c r="BN3724" s="722"/>
      <c r="BO3724" s="722"/>
      <c r="BP3724" s="722"/>
      <c r="BQ3724" s="722"/>
      <c r="BR3724" s="722"/>
      <c r="BS3724" s="722"/>
      <c r="BT3724" s="722"/>
      <c r="BU3724" s="722"/>
      <c r="BV3724" s="722"/>
      <c r="BW3724" s="722"/>
      <c r="BX3724" s="722"/>
      <c r="BY3724" s="722"/>
      <c r="BZ3724" s="722"/>
      <c r="CA3724" s="722"/>
      <c r="CB3724" s="722"/>
      <c r="CC3724" s="722"/>
      <c r="CD3724" s="722"/>
      <c r="CE3724" s="722"/>
      <c r="CF3724" s="722"/>
      <c r="CG3724" s="722"/>
      <c r="CH3724" s="722"/>
      <c r="CI3724" s="722"/>
      <c r="CJ3724" s="722"/>
      <c r="CK3724" s="722"/>
      <c r="CL3724" s="722"/>
      <c r="CM3724" s="722"/>
      <c r="CN3724" s="722"/>
      <c r="CO3724" s="722"/>
      <c r="CP3724" s="722"/>
      <c r="CQ3724" s="722"/>
      <c r="CR3724" s="722"/>
      <c r="CS3724" s="722"/>
    </row>
    <row r="3725" spans="1:97" s="1376" customFormat="1">
      <c r="A3725" s="722"/>
      <c r="B3725" s="722"/>
      <c r="C3725" s="722"/>
      <c r="D3725" s="722"/>
      <c r="E3725" s="722"/>
      <c r="F3725" s="757"/>
      <c r="G3725" s="757"/>
      <c r="H3725" s="757"/>
      <c r="I3725" s="757"/>
      <c r="J3725" s="757"/>
      <c r="K3725" s="758"/>
      <c r="L3725" s="758"/>
      <c r="M3725" s="722"/>
      <c r="N3725" s="736"/>
      <c r="O3725" s="736"/>
      <c r="P3725" s="736"/>
      <c r="Q3725" s="736"/>
      <c r="R3725" s="736"/>
      <c r="S3725" s="736"/>
      <c r="T3725" s="736"/>
      <c r="U3725" s="736"/>
      <c r="BA3725" s="722"/>
      <c r="BB3725" s="722"/>
      <c r="BC3725" s="722"/>
      <c r="BD3725" s="722"/>
      <c r="BE3725" s="722"/>
      <c r="BF3725" s="722"/>
      <c r="BG3725" s="722"/>
      <c r="BH3725" s="722"/>
      <c r="BI3725" s="722"/>
      <c r="BJ3725" s="722"/>
      <c r="BK3725" s="722"/>
      <c r="BL3725" s="722"/>
      <c r="BM3725" s="722"/>
      <c r="BN3725" s="722"/>
      <c r="BO3725" s="722"/>
      <c r="BP3725" s="722"/>
      <c r="BQ3725" s="722"/>
      <c r="BR3725" s="722"/>
      <c r="BS3725" s="722"/>
      <c r="BT3725" s="722"/>
      <c r="BU3725" s="722"/>
      <c r="BV3725" s="722"/>
      <c r="BW3725" s="722"/>
      <c r="BX3725" s="722"/>
      <c r="BY3725" s="722"/>
      <c r="BZ3725" s="722"/>
      <c r="CA3725" s="722"/>
      <c r="CB3725" s="722"/>
      <c r="CC3725" s="722"/>
      <c r="CD3725" s="722"/>
      <c r="CE3725" s="722"/>
      <c r="CF3725" s="722"/>
      <c r="CG3725" s="722"/>
      <c r="CH3725" s="722"/>
      <c r="CI3725" s="722"/>
      <c r="CJ3725" s="722"/>
      <c r="CK3725" s="722"/>
      <c r="CL3725" s="722"/>
      <c r="CM3725" s="722"/>
      <c r="CN3725" s="722"/>
      <c r="CO3725" s="722"/>
      <c r="CP3725" s="722"/>
      <c r="CQ3725" s="722"/>
      <c r="CR3725" s="722"/>
      <c r="CS3725" s="722"/>
    </row>
    <row r="3726" spans="1:97" s="1376" customFormat="1">
      <c r="A3726" s="722"/>
      <c r="B3726" s="722"/>
      <c r="C3726" s="722"/>
      <c r="D3726" s="722"/>
      <c r="E3726" s="722"/>
      <c r="F3726" s="757"/>
      <c r="G3726" s="757"/>
      <c r="H3726" s="757"/>
      <c r="I3726" s="757"/>
      <c r="J3726" s="757"/>
      <c r="K3726" s="758"/>
      <c r="L3726" s="758"/>
      <c r="M3726" s="722"/>
      <c r="N3726" s="736"/>
      <c r="O3726" s="736"/>
      <c r="P3726" s="736"/>
      <c r="Q3726" s="736"/>
      <c r="R3726" s="736"/>
      <c r="S3726" s="736"/>
      <c r="T3726" s="736"/>
      <c r="U3726" s="736"/>
      <c r="BA3726" s="722"/>
      <c r="BB3726" s="722"/>
      <c r="BC3726" s="722"/>
      <c r="BD3726" s="722"/>
      <c r="BE3726" s="722"/>
      <c r="BF3726" s="722"/>
      <c r="BG3726" s="722"/>
      <c r="BH3726" s="722"/>
      <c r="BI3726" s="722"/>
      <c r="BJ3726" s="722"/>
      <c r="BK3726" s="722"/>
      <c r="BL3726" s="722"/>
      <c r="BM3726" s="722"/>
      <c r="BN3726" s="722"/>
      <c r="BO3726" s="722"/>
      <c r="BP3726" s="722"/>
      <c r="BQ3726" s="722"/>
      <c r="BR3726" s="722"/>
      <c r="BS3726" s="722"/>
      <c r="BT3726" s="722"/>
      <c r="BU3726" s="722"/>
      <c r="BV3726" s="722"/>
      <c r="BW3726" s="722"/>
      <c r="BX3726" s="722"/>
      <c r="BY3726" s="722"/>
      <c r="BZ3726" s="722"/>
      <c r="CA3726" s="722"/>
      <c r="CB3726" s="722"/>
      <c r="CC3726" s="722"/>
      <c r="CD3726" s="722"/>
      <c r="CE3726" s="722"/>
      <c r="CF3726" s="722"/>
      <c r="CG3726" s="722"/>
      <c r="CH3726" s="722"/>
      <c r="CI3726" s="722"/>
      <c r="CJ3726" s="722"/>
      <c r="CK3726" s="722"/>
      <c r="CL3726" s="722"/>
      <c r="CM3726" s="722"/>
      <c r="CN3726" s="722"/>
      <c r="CO3726" s="722"/>
      <c r="CP3726" s="722"/>
      <c r="CQ3726" s="722"/>
      <c r="CR3726" s="722"/>
      <c r="CS3726" s="722"/>
    </row>
    <row r="3727" spans="1:97" s="1376" customFormat="1">
      <c r="A3727" s="722"/>
      <c r="B3727" s="722"/>
      <c r="C3727" s="722"/>
      <c r="D3727" s="722"/>
      <c r="E3727" s="722"/>
      <c r="F3727" s="757"/>
      <c r="G3727" s="757"/>
      <c r="H3727" s="757"/>
      <c r="I3727" s="757"/>
      <c r="J3727" s="757"/>
      <c r="K3727" s="758"/>
      <c r="L3727" s="758"/>
      <c r="M3727" s="722"/>
      <c r="N3727" s="736"/>
      <c r="O3727" s="736"/>
      <c r="P3727" s="736"/>
      <c r="Q3727" s="736"/>
      <c r="R3727" s="736"/>
      <c r="S3727" s="736"/>
      <c r="T3727" s="736"/>
      <c r="U3727" s="736"/>
      <c r="BA3727" s="722"/>
      <c r="BB3727" s="722"/>
      <c r="BC3727" s="722"/>
      <c r="BD3727" s="722"/>
      <c r="BE3727" s="722"/>
      <c r="BF3727" s="722"/>
      <c r="BG3727" s="722"/>
      <c r="BH3727" s="722"/>
      <c r="BI3727" s="722"/>
      <c r="BJ3727" s="722"/>
      <c r="BK3727" s="722"/>
      <c r="BL3727" s="722"/>
      <c r="BM3727" s="722"/>
      <c r="BN3727" s="722"/>
      <c r="BO3727" s="722"/>
      <c r="BP3727" s="722"/>
      <c r="BQ3727" s="722"/>
      <c r="BR3727" s="722"/>
      <c r="BS3727" s="722"/>
      <c r="BT3727" s="722"/>
      <c r="BU3727" s="722"/>
      <c r="BV3727" s="722"/>
      <c r="BW3727" s="722"/>
      <c r="BX3727" s="722"/>
      <c r="BY3727" s="722"/>
      <c r="BZ3727" s="722"/>
      <c r="CA3727" s="722"/>
      <c r="CB3727" s="722"/>
      <c r="CC3727" s="722"/>
      <c r="CD3727" s="722"/>
      <c r="CE3727" s="722"/>
      <c r="CF3727" s="722"/>
      <c r="CG3727" s="722"/>
      <c r="CH3727" s="722"/>
      <c r="CI3727" s="722"/>
      <c r="CJ3727" s="722"/>
      <c r="CK3727" s="722"/>
      <c r="CL3727" s="722"/>
      <c r="CM3727" s="722"/>
      <c r="CN3727" s="722"/>
      <c r="CO3727" s="722"/>
      <c r="CP3727" s="722"/>
      <c r="CQ3727" s="722"/>
      <c r="CR3727" s="722"/>
      <c r="CS3727" s="722"/>
    </row>
    <row r="3728" spans="1:97" s="1376" customFormat="1">
      <c r="A3728" s="722"/>
      <c r="B3728" s="722"/>
      <c r="C3728" s="722"/>
      <c r="D3728" s="722"/>
      <c r="E3728" s="722"/>
      <c r="F3728" s="757"/>
      <c r="G3728" s="757"/>
      <c r="H3728" s="757"/>
      <c r="I3728" s="757"/>
      <c r="J3728" s="757"/>
      <c r="K3728" s="758"/>
      <c r="L3728" s="758"/>
      <c r="M3728" s="722"/>
      <c r="N3728" s="736"/>
      <c r="O3728" s="736"/>
      <c r="P3728" s="736"/>
      <c r="Q3728" s="736"/>
      <c r="R3728" s="736"/>
      <c r="S3728" s="736"/>
      <c r="T3728" s="736"/>
      <c r="U3728" s="736"/>
      <c r="BA3728" s="722"/>
      <c r="BB3728" s="722"/>
      <c r="BC3728" s="722"/>
      <c r="BD3728" s="722"/>
      <c r="BE3728" s="722"/>
      <c r="BF3728" s="722"/>
      <c r="BG3728" s="722"/>
      <c r="BH3728" s="722"/>
      <c r="BI3728" s="722"/>
      <c r="BJ3728" s="722"/>
      <c r="BK3728" s="722"/>
      <c r="BL3728" s="722"/>
      <c r="BM3728" s="722"/>
      <c r="BN3728" s="722"/>
      <c r="BO3728" s="722"/>
      <c r="BP3728" s="722"/>
      <c r="BQ3728" s="722"/>
      <c r="BR3728" s="722"/>
      <c r="BS3728" s="722"/>
      <c r="BT3728" s="722"/>
      <c r="BU3728" s="722"/>
      <c r="BV3728" s="722"/>
      <c r="BW3728" s="722"/>
      <c r="BX3728" s="722"/>
      <c r="BY3728" s="722"/>
      <c r="BZ3728" s="722"/>
      <c r="CA3728" s="722"/>
      <c r="CB3728" s="722"/>
      <c r="CC3728" s="722"/>
      <c r="CD3728" s="722"/>
      <c r="CE3728" s="722"/>
      <c r="CF3728" s="722"/>
      <c r="CG3728" s="722"/>
      <c r="CH3728" s="722"/>
      <c r="CI3728" s="722"/>
      <c r="CJ3728" s="722"/>
      <c r="CK3728" s="722"/>
      <c r="CL3728" s="722"/>
      <c r="CM3728" s="722"/>
      <c r="CN3728" s="722"/>
      <c r="CO3728" s="722"/>
      <c r="CP3728" s="722"/>
      <c r="CQ3728" s="722"/>
      <c r="CR3728" s="722"/>
      <c r="CS3728" s="722"/>
    </row>
    <row r="3729" spans="1:97" s="1376" customFormat="1">
      <c r="A3729" s="722"/>
      <c r="B3729" s="722"/>
      <c r="C3729" s="722"/>
      <c r="D3729" s="722"/>
      <c r="E3729" s="722"/>
      <c r="F3729" s="757"/>
      <c r="G3729" s="757"/>
      <c r="H3729" s="757"/>
      <c r="I3729" s="757"/>
      <c r="J3729" s="757"/>
      <c r="K3729" s="758"/>
      <c r="L3729" s="758"/>
      <c r="M3729" s="722"/>
      <c r="N3729" s="736"/>
      <c r="O3729" s="736"/>
      <c r="P3729" s="736"/>
      <c r="Q3729" s="736"/>
      <c r="R3729" s="736"/>
      <c r="S3729" s="736"/>
      <c r="T3729" s="736"/>
      <c r="U3729" s="736"/>
      <c r="BA3729" s="722"/>
      <c r="BB3729" s="722"/>
      <c r="BC3729" s="722"/>
      <c r="BD3729" s="722"/>
      <c r="BE3729" s="722"/>
      <c r="BF3729" s="722"/>
      <c r="BG3729" s="722"/>
      <c r="BH3729" s="722"/>
      <c r="BI3729" s="722"/>
      <c r="BJ3729" s="722"/>
      <c r="BK3729" s="722"/>
      <c r="BL3729" s="722"/>
      <c r="BM3729" s="722"/>
      <c r="BN3729" s="722"/>
      <c r="BO3729" s="722"/>
      <c r="BP3729" s="722"/>
      <c r="BQ3729" s="722"/>
      <c r="BR3729" s="722"/>
      <c r="BS3729" s="722"/>
      <c r="BT3729" s="722"/>
      <c r="BU3729" s="722"/>
      <c r="BV3729" s="722"/>
      <c r="BW3729" s="722"/>
      <c r="BX3729" s="722"/>
      <c r="BY3729" s="722"/>
      <c r="BZ3729" s="722"/>
      <c r="CA3729" s="722"/>
      <c r="CB3729" s="722"/>
      <c r="CC3729" s="722"/>
      <c r="CD3729" s="722"/>
      <c r="CE3729" s="722"/>
      <c r="CF3729" s="722"/>
      <c r="CG3729" s="722"/>
      <c r="CH3729" s="722"/>
      <c r="CI3729" s="722"/>
      <c r="CJ3729" s="722"/>
      <c r="CK3729" s="722"/>
      <c r="CL3729" s="722"/>
      <c r="CM3729" s="722"/>
      <c r="CN3729" s="722"/>
      <c r="CO3729" s="722"/>
      <c r="CP3729" s="722"/>
      <c r="CQ3729" s="722"/>
      <c r="CR3729" s="722"/>
      <c r="CS3729" s="722"/>
    </row>
    <row r="3730" spans="1:97" s="1376" customFormat="1">
      <c r="A3730" s="722"/>
      <c r="B3730" s="722"/>
      <c r="C3730" s="722"/>
      <c r="D3730" s="722"/>
      <c r="E3730" s="722"/>
      <c r="F3730" s="757"/>
      <c r="G3730" s="757"/>
      <c r="H3730" s="757"/>
      <c r="I3730" s="757"/>
      <c r="J3730" s="757"/>
      <c r="K3730" s="758"/>
      <c r="L3730" s="758"/>
      <c r="M3730" s="722"/>
      <c r="N3730" s="736"/>
      <c r="O3730" s="736"/>
      <c r="P3730" s="736"/>
      <c r="Q3730" s="736"/>
      <c r="R3730" s="736"/>
      <c r="S3730" s="736"/>
      <c r="T3730" s="736"/>
      <c r="U3730" s="736"/>
      <c r="BA3730" s="722"/>
      <c r="BB3730" s="722"/>
      <c r="BC3730" s="722"/>
      <c r="BD3730" s="722"/>
      <c r="BE3730" s="722"/>
      <c r="BF3730" s="722"/>
      <c r="BG3730" s="722"/>
      <c r="BH3730" s="722"/>
      <c r="BI3730" s="722"/>
      <c r="BJ3730" s="722"/>
      <c r="BK3730" s="722"/>
      <c r="BL3730" s="722"/>
      <c r="BM3730" s="722"/>
      <c r="BN3730" s="722"/>
      <c r="BO3730" s="722"/>
      <c r="BP3730" s="722"/>
      <c r="BQ3730" s="722"/>
      <c r="BR3730" s="722"/>
      <c r="BS3730" s="722"/>
      <c r="BT3730" s="722"/>
      <c r="BU3730" s="722"/>
      <c r="BV3730" s="722"/>
      <c r="BW3730" s="722"/>
      <c r="BX3730" s="722"/>
      <c r="BY3730" s="722"/>
      <c r="BZ3730" s="722"/>
      <c r="CA3730" s="722"/>
      <c r="CB3730" s="722"/>
      <c r="CC3730" s="722"/>
      <c r="CD3730" s="722"/>
      <c r="CE3730" s="722"/>
      <c r="CF3730" s="722"/>
      <c r="CG3730" s="722"/>
      <c r="CH3730" s="722"/>
      <c r="CI3730" s="722"/>
      <c r="CJ3730" s="722"/>
      <c r="CK3730" s="722"/>
      <c r="CL3730" s="722"/>
      <c r="CM3730" s="722"/>
      <c r="CN3730" s="722"/>
      <c r="CO3730" s="722"/>
      <c r="CP3730" s="722"/>
      <c r="CQ3730" s="722"/>
      <c r="CR3730" s="722"/>
      <c r="CS3730" s="722"/>
    </row>
    <row r="3731" spans="1:97" s="1376" customFormat="1">
      <c r="A3731" s="722"/>
      <c r="B3731" s="722"/>
      <c r="C3731" s="722"/>
      <c r="D3731" s="722"/>
      <c r="E3731" s="722"/>
      <c r="F3731" s="757"/>
      <c r="G3731" s="757"/>
      <c r="H3731" s="757"/>
      <c r="I3731" s="757"/>
      <c r="J3731" s="757"/>
      <c r="K3731" s="758"/>
      <c r="L3731" s="758"/>
      <c r="M3731" s="722"/>
      <c r="N3731" s="736"/>
      <c r="O3731" s="736"/>
      <c r="P3731" s="736"/>
      <c r="Q3731" s="736"/>
      <c r="R3731" s="736"/>
      <c r="S3731" s="736"/>
      <c r="T3731" s="736"/>
      <c r="U3731" s="736"/>
      <c r="BA3731" s="722"/>
      <c r="BB3731" s="722"/>
      <c r="BC3731" s="722"/>
      <c r="BD3731" s="722"/>
      <c r="BE3731" s="722"/>
      <c r="BF3731" s="722"/>
      <c r="BG3731" s="722"/>
      <c r="BH3731" s="722"/>
      <c r="BI3731" s="722"/>
      <c r="BJ3731" s="722"/>
      <c r="BK3731" s="722"/>
      <c r="BL3731" s="722"/>
      <c r="BM3731" s="722"/>
      <c r="BN3731" s="722"/>
      <c r="BO3731" s="722"/>
      <c r="BP3731" s="722"/>
      <c r="BQ3731" s="722"/>
      <c r="BR3731" s="722"/>
      <c r="BS3731" s="722"/>
      <c r="BT3731" s="722"/>
      <c r="BU3731" s="722"/>
      <c r="BV3731" s="722"/>
      <c r="BW3731" s="722"/>
      <c r="BX3731" s="722"/>
      <c r="BY3731" s="722"/>
      <c r="BZ3731" s="722"/>
      <c r="CA3731" s="722"/>
      <c r="CB3731" s="722"/>
      <c r="CC3731" s="722"/>
      <c r="CD3731" s="722"/>
      <c r="CE3731" s="722"/>
      <c r="CF3731" s="722"/>
      <c r="CG3731" s="722"/>
      <c r="CH3731" s="722"/>
      <c r="CI3731" s="722"/>
      <c r="CJ3731" s="722"/>
      <c r="CK3731" s="722"/>
      <c r="CL3731" s="722"/>
      <c r="CM3731" s="722"/>
      <c r="CN3731" s="722"/>
      <c r="CO3731" s="722"/>
      <c r="CP3731" s="722"/>
      <c r="CQ3731" s="722"/>
      <c r="CR3731" s="722"/>
      <c r="CS3731" s="722"/>
    </row>
    <row r="3732" spans="1:97" s="1376" customFormat="1">
      <c r="A3732" s="722"/>
      <c r="B3732" s="722"/>
      <c r="C3732" s="722"/>
      <c r="D3732" s="722"/>
      <c r="E3732" s="722"/>
      <c r="F3732" s="757"/>
      <c r="G3732" s="757"/>
      <c r="H3732" s="757"/>
      <c r="I3732" s="757"/>
      <c r="J3732" s="757"/>
      <c r="K3732" s="758"/>
      <c r="L3732" s="758"/>
      <c r="M3732" s="722"/>
      <c r="N3732" s="736"/>
      <c r="O3732" s="736"/>
      <c r="P3732" s="736"/>
      <c r="Q3732" s="736"/>
      <c r="R3732" s="736"/>
      <c r="S3732" s="736"/>
      <c r="T3732" s="736"/>
      <c r="U3732" s="736"/>
      <c r="BA3732" s="722"/>
      <c r="BB3732" s="722"/>
      <c r="BC3732" s="722"/>
      <c r="BD3732" s="722"/>
      <c r="BE3732" s="722"/>
      <c r="BF3732" s="722"/>
      <c r="BG3732" s="722"/>
      <c r="BH3732" s="722"/>
      <c r="BI3732" s="722"/>
      <c r="BJ3732" s="722"/>
      <c r="BK3732" s="722"/>
      <c r="BL3732" s="722"/>
      <c r="BM3732" s="722"/>
      <c r="BN3732" s="722"/>
      <c r="BO3732" s="722"/>
      <c r="BP3732" s="722"/>
      <c r="BQ3732" s="722"/>
      <c r="BR3732" s="722"/>
      <c r="BS3732" s="722"/>
      <c r="BT3732" s="722"/>
      <c r="BU3732" s="722"/>
      <c r="BV3732" s="722"/>
      <c r="BW3732" s="722"/>
      <c r="BX3732" s="722"/>
      <c r="BY3732" s="722"/>
      <c r="BZ3732" s="722"/>
      <c r="CA3732" s="722"/>
      <c r="CB3732" s="722"/>
      <c r="CC3732" s="722"/>
      <c r="CD3732" s="722"/>
      <c r="CE3732" s="722"/>
      <c r="CF3732" s="722"/>
      <c r="CG3732" s="722"/>
      <c r="CH3732" s="722"/>
      <c r="CI3732" s="722"/>
      <c r="CJ3732" s="722"/>
      <c r="CK3732" s="722"/>
      <c r="CL3732" s="722"/>
      <c r="CM3732" s="722"/>
      <c r="CN3732" s="722"/>
      <c r="CO3732" s="722"/>
      <c r="CP3732" s="722"/>
      <c r="CQ3732" s="722"/>
      <c r="CR3732" s="722"/>
      <c r="CS3732" s="722"/>
    </row>
    <row r="3733" spans="1:97" s="1376" customFormat="1">
      <c r="A3733" s="722"/>
      <c r="B3733" s="722"/>
      <c r="C3733" s="722"/>
      <c r="D3733" s="722"/>
      <c r="E3733" s="722"/>
      <c r="F3733" s="757"/>
      <c r="G3733" s="757"/>
      <c r="H3733" s="757"/>
      <c r="I3733" s="757"/>
      <c r="J3733" s="757"/>
      <c r="K3733" s="758"/>
      <c r="L3733" s="758"/>
      <c r="M3733" s="722"/>
      <c r="N3733" s="736"/>
      <c r="O3733" s="736"/>
      <c r="P3733" s="736"/>
      <c r="Q3733" s="736"/>
      <c r="R3733" s="736"/>
      <c r="S3733" s="736"/>
      <c r="T3733" s="736"/>
      <c r="U3733" s="736"/>
      <c r="BA3733" s="722"/>
      <c r="BB3733" s="722"/>
      <c r="BC3733" s="722"/>
      <c r="BD3733" s="722"/>
      <c r="BE3733" s="722"/>
      <c r="BF3733" s="722"/>
      <c r="BG3733" s="722"/>
      <c r="BH3733" s="722"/>
      <c r="BI3733" s="722"/>
      <c r="BJ3733" s="722"/>
      <c r="BK3733" s="722"/>
      <c r="BL3733" s="722"/>
      <c r="BM3733" s="722"/>
      <c r="BN3733" s="722"/>
      <c r="BO3733" s="722"/>
      <c r="BP3733" s="722"/>
      <c r="BQ3733" s="722"/>
      <c r="BR3733" s="722"/>
      <c r="BS3733" s="722"/>
      <c r="BT3733" s="722"/>
      <c r="BU3733" s="722"/>
      <c r="BV3733" s="722"/>
      <c r="BW3733" s="722"/>
      <c r="BX3733" s="722"/>
      <c r="BY3733" s="722"/>
      <c r="BZ3733" s="722"/>
      <c r="CA3733" s="722"/>
      <c r="CB3733" s="722"/>
      <c r="CC3733" s="722"/>
      <c r="CD3733" s="722"/>
      <c r="CE3733" s="722"/>
      <c r="CF3733" s="722"/>
      <c r="CG3733" s="722"/>
      <c r="CH3733" s="722"/>
      <c r="CI3733" s="722"/>
      <c r="CJ3733" s="722"/>
      <c r="CK3733" s="722"/>
      <c r="CL3733" s="722"/>
      <c r="CM3733" s="722"/>
      <c r="CN3733" s="722"/>
      <c r="CO3733" s="722"/>
      <c r="CP3733" s="722"/>
      <c r="CQ3733" s="722"/>
      <c r="CR3733" s="722"/>
      <c r="CS3733" s="722"/>
    </row>
    <row r="3734" spans="1:97" s="1376" customFormat="1">
      <c r="A3734" s="722"/>
      <c r="B3734" s="722"/>
      <c r="C3734" s="722"/>
      <c r="D3734" s="722"/>
      <c r="E3734" s="722"/>
      <c r="F3734" s="757"/>
      <c r="G3734" s="757"/>
      <c r="H3734" s="757"/>
      <c r="I3734" s="757"/>
      <c r="J3734" s="757"/>
      <c r="K3734" s="758"/>
      <c r="L3734" s="758"/>
      <c r="M3734" s="722"/>
      <c r="N3734" s="736"/>
      <c r="O3734" s="736"/>
      <c r="P3734" s="736"/>
      <c r="Q3734" s="736"/>
      <c r="R3734" s="736"/>
      <c r="S3734" s="736"/>
      <c r="T3734" s="736"/>
      <c r="U3734" s="736"/>
      <c r="BA3734" s="722"/>
      <c r="BB3734" s="722"/>
      <c r="BC3734" s="722"/>
      <c r="BD3734" s="722"/>
      <c r="BE3734" s="722"/>
      <c r="BF3734" s="722"/>
      <c r="BG3734" s="722"/>
      <c r="BH3734" s="722"/>
      <c r="BI3734" s="722"/>
      <c r="BJ3734" s="722"/>
      <c r="BK3734" s="722"/>
      <c r="BL3734" s="722"/>
      <c r="BM3734" s="722"/>
      <c r="BN3734" s="722"/>
      <c r="BO3734" s="722"/>
      <c r="BP3734" s="722"/>
      <c r="BQ3734" s="722"/>
      <c r="BR3734" s="722"/>
      <c r="BS3734" s="722"/>
      <c r="BT3734" s="722"/>
      <c r="BU3734" s="722"/>
      <c r="BV3734" s="722"/>
      <c r="BW3734" s="722"/>
      <c r="BX3734" s="722"/>
      <c r="BY3734" s="722"/>
      <c r="BZ3734" s="722"/>
      <c r="CA3734" s="722"/>
      <c r="CB3734" s="722"/>
      <c r="CC3734" s="722"/>
      <c r="CD3734" s="722"/>
      <c r="CE3734" s="722"/>
      <c r="CF3734" s="722"/>
      <c r="CG3734" s="722"/>
      <c r="CH3734" s="722"/>
      <c r="CI3734" s="722"/>
      <c r="CJ3734" s="722"/>
      <c r="CK3734" s="722"/>
      <c r="CL3734" s="722"/>
      <c r="CM3734" s="722"/>
      <c r="CN3734" s="722"/>
      <c r="CO3734" s="722"/>
      <c r="CP3734" s="722"/>
      <c r="CQ3734" s="722"/>
      <c r="CR3734" s="722"/>
      <c r="CS3734" s="722"/>
    </row>
    <row r="3735" spans="1:97" s="1376" customFormat="1">
      <c r="A3735" s="722"/>
      <c r="B3735" s="722"/>
      <c r="C3735" s="722"/>
      <c r="D3735" s="722"/>
      <c r="E3735" s="722"/>
      <c r="F3735" s="757"/>
      <c r="G3735" s="757"/>
      <c r="H3735" s="757"/>
      <c r="I3735" s="757"/>
      <c r="J3735" s="757"/>
      <c r="K3735" s="758"/>
      <c r="L3735" s="758"/>
      <c r="M3735" s="722"/>
      <c r="N3735" s="736"/>
      <c r="O3735" s="736"/>
      <c r="P3735" s="736"/>
      <c r="Q3735" s="736"/>
      <c r="R3735" s="736"/>
      <c r="S3735" s="736"/>
      <c r="T3735" s="736"/>
      <c r="U3735" s="736"/>
      <c r="BA3735" s="722"/>
      <c r="BB3735" s="722"/>
      <c r="BC3735" s="722"/>
      <c r="BD3735" s="722"/>
      <c r="BE3735" s="722"/>
      <c r="BF3735" s="722"/>
      <c r="BG3735" s="722"/>
      <c r="BH3735" s="722"/>
      <c r="BI3735" s="722"/>
      <c r="BJ3735" s="722"/>
      <c r="BK3735" s="722"/>
      <c r="BL3735" s="722"/>
      <c r="BM3735" s="722"/>
      <c r="BN3735" s="722"/>
      <c r="BO3735" s="722"/>
      <c r="BP3735" s="722"/>
      <c r="BQ3735" s="722"/>
      <c r="BR3735" s="722"/>
      <c r="BS3735" s="722"/>
      <c r="BT3735" s="722"/>
      <c r="BU3735" s="722"/>
      <c r="BV3735" s="722"/>
      <c r="BW3735" s="722"/>
      <c r="BX3735" s="722"/>
      <c r="BY3735" s="722"/>
      <c r="BZ3735" s="722"/>
      <c r="CA3735" s="722"/>
      <c r="CB3735" s="722"/>
      <c r="CC3735" s="722"/>
      <c r="CD3735" s="722"/>
      <c r="CE3735" s="722"/>
      <c r="CF3735" s="722"/>
      <c r="CG3735" s="722"/>
      <c r="CH3735" s="722"/>
      <c r="CI3735" s="722"/>
      <c r="CJ3735" s="722"/>
      <c r="CK3735" s="722"/>
      <c r="CL3735" s="722"/>
      <c r="CM3735" s="722"/>
      <c r="CN3735" s="722"/>
      <c r="CO3735" s="722"/>
      <c r="CP3735" s="722"/>
      <c r="CQ3735" s="722"/>
      <c r="CR3735" s="722"/>
      <c r="CS3735" s="722"/>
    </row>
    <row r="3736" spans="1:97" s="1376" customFormat="1">
      <c r="A3736" s="722"/>
      <c r="B3736" s="722"/>
      <c r="C3736" s="722"/>
      <c r="D3736" s="722"/>
      <c r="E3736" s="722"/>
      <c r="F3736" s="757"/>
      <c r="G3736" s="757"/>
      <c r="H3736" s="757"/>
      <c r="I3736" s="757"/>
      <c r="J3736" s="757"/>
      <c r="K3736" s="758"/>
      <c r="L3736" s="758"/>
      <c r="M3736" s="722"/>
      <c r="N3736" s="736"/>
      <c r="O3736" s="736"/>
      <c r="P3736" s="736"/>
      <c r="Q3736" s="736"/>
      <c r="R3736" s="736"/>
      <c r="S3736" s="736"/>
      <c r="T3736" s="736"/>
      <c r="U3736" s="736"/>
      <c r="BA3736" s="722"/>
      <c r="BB3736" s="722"/>
      <c r="BC3736" s="722"/>
      <c r="BD3736" s="722"/>
      <c r="BE3736" s="722"/>
      <c r="BF3736" s="722"/>
      <c r="BG3736" s="722"/>
      <c r="BH3736" s="722"/>
      <c r="BI3736" s="722"/>
      <c r="BJ3736" s="722"/>
      <c r="BK3736" s="722"/>
      <c r="BL3736" s="722"/>
      <c r="BM3736" s="722"/>
      <c r="BN3736" s="722"/>
      <c r="BO3736" s="722"/>
      <c r="BP3736" s="722"/>
      <c r="BQ3736" s="722"/>
      <c r="BR3736" s="722"/>
      <c r="BS3736" s="722"/>
      <c r="BT3736" s="722"/>
      <c r="BU3736" s="722"/>
      <c r="BV3736" s="722"/>
      <c r="BW3736" s="722"/>
      <c r="BX3736" s="722"/>
      <c r="BY3736" s="722"/>
      <c r="BZ3736" s="722"/>
      <c r="CA3736" s="722"/>
      <c r="CB3736" s="722"/>
      <c r="CC3736" s="722"/>
      <c r="CD3736" s="722"/>
      <c r="CE3736" s="722"/>
      <c r="CF3736" s="722"/>
      <c r="CG3736" s="722"/>
      <c r="CH3736" s="722"/>
      <c r="CI3736" s="722"/>
      <c r="CJ3736" s="722"/>
      <c r="CK3736" s="722"/>
      <c r="CL3736" s="722"/>
      <c r="CM3736" s="722"/>
      <c r="CN3736" s="722"/>
      <c r="CO3736" s="722"/>
      <c r="CP3736" s="722"/>
      <c r="CQ3736" s="722"/>
      <c r="CR3736" s="722"/>
      <c r="CS3736" s="722"/>
    </row>
    <row r="3737" spans="1:97" s="1376" customFormat="1">
      <c r="A3737" s="722"/>
      <c r="B3737" s="722"/>
      <c r="C3737" s="722"/>
      <c r="D3737" s="722"/>
      <c r="E3737" s="722"/>
      <c r="F3737" s="757"/>
      <c r="G3737" s="757"/>
      <c r="H3737" s="757"/>
      <c r="I3737" s="757"/>
      <c r="J3737" s="757"/>
      <c r="K3737" s="758"/>
      <c r="L3737" s="758"/>
      <c r="M3737" s="722"/>
      <c r="N3737" s="736"/>
      <c r="O3737" s="736"/>
      <c r="P3737" s="736"/>
      <c r="Q3737" s="736"/>
      <c r="R3737" s="736"/>
      <c r="S3737" s="736"/>
      <c r="T3737" s="736"/>
      <c r="U3737" s="736"/>
      <c r="BA3737" s="722"/>
      <c r="BB3737" s="722"/>
      <c r="BC3737" s="722"/>
      <c r="BD3737" s="722"/>
      <c r="BE3737" s="722"/>
      <c r="BF3737" s="722"/>
      <c r="BG3737" s="722"/>
      <c r="BH3737" s="722"/>
      <c r="BI3737" s="722"/>
      <c r="BJ3737" s="722"/>
      <c r="BK3737" s="722"/>
      <c r="BL3737" s="722"/>
      <c r="BM3737" s="722"/>
      <c r="BN3737" s="722"/>
      <c r="BO3737" s="722"/>
      <c r="BP3737" s="722"/>
      <c r="BQ3737" s="722"/>
      <c r="BR3737" s="722"/>
      <c r="BS3737" s="722"/>
      <c r="BT3737" s="722"/>
      <c r="BU3737" s="722"/>
      <c r="BV3737" s="722"/>
      <c r="BW3737" s="722"/>
      <c r="BX3737" s="722"/>
      <c r="BY3737" s="722"/>
      <c r="BZ3737" s="722"/>
      <c r="CA3737" s="722"/>
      <c r="CB3737" s="722"/>
      <c r="CC3737" s="722"/>
      <c r="CD3737" s="722"/>
      <c r="CE3737" s="722"/>
      <c r="CF3737" s="722"/>
      <c r="CG3737" s="722"/>
      <c r="CH3737" s="722"/>
      <c r="CI3737" s="722"/>
      <c r="CJ3737" s="722"/>
      <c r="CK3737" s="722"/>
      <c r="CL3737" s="722"/>
      <c r="CM3737" s="722"/>
      <c r="CN3737" s="722"/>
      <c r="CO3737" s="722"/>
      <c r="CP3737" s="722"/>
      <c r="CQ3737" s="722"/>
      <c r="CR3737" s="722"/>
      <c r="CS3737" s="722"/>
    </row>
    <row r="3738" spans="1:97" s="1376" customFormat="1">
      <c r="A3738" s="722"/>
      <c r="B3738" s="722"/>
      <c r="C3738" s="722"/>
      <c r="D3738" s="722"/>
      <c r="E3738" s="722"/>
      <c r="F3738" s="757"/>
      <c r="G3738" s="757"/>
      <c r="H3738" s="757"/>
      <c r="I3738" s="757"/>
      <c r="J3738" s="757"/>
      <c r="K3738" s="758"/>
      <c r="L3738" s="758"/>
      <c r="M3738" s="722"/>
      <c r="N3738" s="736"/>
      <c r="O3738" s="736"/>
      <c r="P3738" s="736"/>
      <c r="Q3738" s="736"/>
      <c r="R3738" s="736"/>
      <c r="S3738" s="736"/>
      <c r="T3738" s="736"/>
      <c r="U3738" s="736"/>
      <c r="BA3738" s="722"/>
      <c r="BB3738" s="722"/>
      <c r="BC3738" s="722"/>
      <c r="BD3738" s="722"/>
      <c r="BE3738" s="722"/>
      <c r="BF3738" s="722"/>
      <c r="BG3738" s="722"/>
      <c r="BH3738" s="722"/>
      <c r="BI3738" s="722"/>
      <c r="BJ3738" s="722"/>
      <c r="BK3738" s="722"/>
      <c r="BL3738" s="722"/>
      <c r="BM3738" s="722"/>
      <c r="BN3738" s="722"/>
      <c r="BO3738" s="722"/>
      <c r="BP3738" s="722"/>
      <c r="BQ3738" s="722"/>
      <c r="BR3738" s="722"/>
      <c r="BS3738" s="722"/>
      <c r="BT3738" s="722"/>
      <c r="BU3738" s="722"/>
      <c r="BV3738" s="722"/>
      <c r="BW3738" s="722"/>
      <c r="BX3738" s="722"/>
      <c r="BY3738" s="722"/>
      <c r="BZ3738" s="722"/>
      <c r="CA3738" s="722"/>
      <c r="CB3738" s="722"/>
      <c r="CC3738" s="722"/>
      <c r="CD3738" s="722"/>
      <c r="CE3738" s="722"/>
      <c r="CF3738" s="722"/>
      <c r="CG3738" s="722"/>
      <c r="CH3738" s="722"/>
      <c r="CI3738" s="722"/>
      <c r="CJ3738" s="722"/>
      <c r="CK3738" s="722"/>
      <c r="CL3738" s="722"/>
      <c r="CM3738" s="722"/>
      <c r="CN3738" s="722"/>
      <c r="CO3738" s="722"/>
      <c r="CP3738" s="722"/>
      <c r="CQ3738" s="722"/>
      <c r="CR3738" s="722"/>
      <c r="CS3738" s="722"/>
    </row>
    <row r="3739" spans="1:97" s="1376" customFormat="1">
      <c r="A3739" s="722"/>
      <c r="B3739" s="722"/>
      <c r="C3739" s="722"/>
      <c r="D3739" s="722"/>
      <c r="E3739" s="722"/>
      <c r="F3739" s="757"/>
      <c r="G3739" s="757"/>
      <c r="H3739" s="757"/>
      <c r="I3739" s="757"/>
      <c r="J3739" s="757"/>
      <c r="K3739" s="758"/>
      <c r="L3739" s="758"/>
      <c r="M3739" s="722"/>
      <c r="N3739" s="736"/>
      <c r="O3739" s="736"/>
      <c r="P3739" s="736"/>
      <c r="Q3739" s="736"/>
      <c r="R3739" s="736"/>
      <c r="S3739" s="736"/>
      <c r="T3739" s="736"/>
      <c r="U3739" s="736"/>
      <c r="BA3739" s="722"/>
      <c r="BB3739" s="722"/>
      <c r="BC3739" s="722"/>
      <c r="BD3739" s="722"/>
      <c r="BE3739" s="722"/>
      <c r="BF3739" s="722"/>
      <c r="BG3739" s="722"/>
      <c r="BH3739" s="722"/>
      <c r="BI3739" s="722"/>
      <c r="BJ3739" s="722"/>
      <c r="BK3739" s="722"/>
      <c r="BL3739" s="722"/>
      <c r="BM3739" s="722"/>
      <c r="BN3739" s="722"/>
      <c r="BO3739" s="722"/>
      <c r="BP3739" s="722"/>
      <c r="BQ3739" s="722"/>
      <c r="BR3739" s="722"/>
      <c r="BS3739" s="722"/>
      <c r="BT3739" s="722"/>
      <c r="BU3739" s="722"/>
      <c r="BV3739" s="722"/>
      <c r="BW3739" s="722"/>
      <c r="BX3739" s="722"/>
      <c r="BY3739" s="722"/>
      <c r="BZ3739" s="722"/>
      <c r="CA3739" s="722"/>
      <c r="CB3739" s="722"/>
      <c r="CC3739" s="722"/>
      <c r="CD3739" s="722"/>
      <c r="CE3739" s="722"/>
      <c r="CF3739" s="722"/>
      <c r="CG3739" s="722"/>
      <c r="CH3739" s="722"/>
      <c r="CI3739" s="722"/>
      <c r="CJ3739" s="722"/>
      <c r="CK3739" s="722"/>
      <c r="CL3739" s="722"/>
      <c r="CM3739" s="722"/>
      <c r="CN3739" s="722"/>
      <c r="CO3739" s="722"/>
      <c r="CP3739" s="722"/>
      <c r="CQ3739" s="722"/>
      <c r="CR3739" s="722"/>
      <c r="CS3739" s="722"/>
    </row>
    <row r="3740" spans="1:97" s="1376" customFormat="1">
      <c r="A3740" s="722"/>
      <c r="B3740" s="722"/>
      <c r="C3740" s="722"/>
      <c r="D3740" s="722"/>
      <c r="E3740" s="722"/>
      <c r="F3740" s="757"/>
      <c r="G3740" s="757"/>
      <c r="H3740" s="757"/>
      <c r="I3740" s="757"/>
      <c r="J3740" s="757"/>
      <c r="K3740" s="758"/>
      <c r="L3740" s="758"/>
      <c r="M3740" s="722"/>
      <c r="N3740" s="736"/>
      <c r="O3740" s="736"/>
      <c r="P3740" s="736"/>
      <c r="Q3740" s="736"/>
      <c r="R3740" s="736"/>
      <c r="S3740" s="736"/>
      <c r="T3740" s="736"/>
      <c r="U3740" s="736"/>
      <c r="BA3740" s="722"/>
      <c r="BB3740" s="722"/>
      <c r="BC3740" s="722"/>
      <c r="BD3740" s="722"/>
      <c r="BE3740" s="722"/>
      <c r="BF3740" s="722"/>
      <c r="BG3740" s="722"/>
      <c r="BH3740" s="722"/>
      <c r="BI3740" s="722"/>
      <c r="BJ3740" s="722"/>
      <c r="BK3740" s="722"/>
      <c r="BL3740" s="722"/>
      <c r="BM3740" s="722"/>
      <c r="BN3740" s="722"/>
      <c r="BO3740" s="722"/>
      <c r="BP3740" s="722"/>
      <c r="BQ3740" s="722"/>
      <c r="BR3740" s="722"/>
      <c r="BS3740" s="722"/>
      <c r="BT3740" s="722"/>
      <c r="BU3740" s="722"/>
      <c r="BV3740" s="722"/>
      <c r="BW3740" s="722"/>
      <c r="BX3740" s="722"/>
      <c r="BY3740" s="722"/>
      <c r="BZ3740" s="722"/>
      <c r="CA3740" s="722"/>
      <c r="CB3740" s="722"/>
      <c r="CC3740" s="722"/>
      <c r="CD3740" s="722"/>
      <c r="CE3740" s="722"/>
      <c r="CF3740" s="722"/>
      <c r="CG3740" s="722"/>
      <c r="CH3740" s="722"/>
      <c r="CI3740" s="722"/>
      <c r="CJ3740" s="722"/>
      <c r="CK3740" s="722"/>
      <c r="CL3740" s="722"/>
      <c r="CM3740" s="722"/>
      <c r="CN3740" s="722"/>
      <c r="CO3740" s="722"/>
      <c r="CP3740" s="722"/>
      <c r="CQ3740" s="722"/>
      <c r="CR3740" s="722"/>
      <c r="CS3740" s="722"/>
    </row>
    <row r="3741" spans="1:97" s="1376" customFormat="1">
      <c r="A3741" s="722"/>
      <c r="B3741" s="722"/>
      <c r="C3741" s="722"/>
      <c r="D3741" s="722"/>
      <c r="E3741" s="722"/>
      <c r="F3741" s="757"/>
      <c r="G3741" s="757"/>
      <c r="H3741" s="757"/>
      <c r="I3741" s="757"/>
      <c r="J3741" s="757"/>
      <c r="K3741" s="758"/>
      <c r="L3741" s="758"/>
      <c r="M3741" s="722"/>
      <c r="N3741" s="736"/>
      <c r="O3741" s="736"/>
      <c r="P3741" s="736"/>
      <c r="Q3741" s="736"/>
      <c r="R3741" s="736"/>
      <c r="S3741" s="736"/>
      <c r="T3741" s="736"/>
      <c r="U3741" s="736"/>
      <c r="BA3741" s="722"/>
      <c r="BB3741" s="722"/>
      <c r="BC3741" s="722"/>
      <c r="BD3741" s="722"/>
      <c r="BE3741" s="722"/>
      <c r="BF3741" s="722"/>
      <c r="BG3741" s="722"/>
      <c r="BH3741" s="722"/>
      <c r="BI3741" s="722"/>
      <c r="BJ3741" s="722"/>
      <c r="BK3741" s="722"/>
      <c r="BL3741" s="722"/>
      <c r="BM3741" s="722"/>
      <c r="BN3741" s="722"/>
      <c r="BO3741" s="722"/>
      <c r="BP3741" s="722"/>
      <c r="BQ3741" s="722"/>
      <c r="BR3741" s="722"/>
      <c r="BS3741" s="722"/>
      <c r="BT3741" s="722"/>
      <c r="BU3741" s="722"/>
      <c r="BV3741" s="722"/>
      <c r="BW3741" s="722"/>
      <c r="BX3741" s="722"/>
      <c r="BY3741" s="722"/>
      <c r="BZ3741" s="722"/>
      <c r="CA3741" s="722"/>
      <c r="CB3741" s="722"/>
      <c r="CC3741" s="722"/>
      <c r="CD3741" s="722"/>
      <c r="CE3741" s="722"/>
      <c r="CF3741" s="722"/>
      <c r="CG3741" s="722"/>
      <c r="CH3741" s="722"/>
      <c r="CI3741" s="722"/>
      <c r="CJ3741" s="722"/>
      <c r="CK3741" s="722"/>
      <c r="CL3741" s="722"/>
      <c r="CM3741" s="722"/>
      <c r="CN3741" s="722"/>
      <c r="CO3741" s="722"/>
      <c r="CP3741" s="722"/>
      <c r="CQ3741" s="722"/>
      <c r="CR3741" s="722"/>
      <c r="CS3741" s="722"/>
    </row>
    <row r="3742" spans="1:97" s="1376" customFormat="1">
      <c r="A3742" s="722"/>
      <c r="B3742" s="722"/>
      <c r="C3742" s="722"/>
      <c r="D3742" s="722"/>
      <c r="E3742" s="722"/>
      <c r="F3742" s="757"/>
      <c r="G3742" s="757"/>
      <c r="H3742" s="757"/>
      <c r="I3742" s="757"/>
      <c r="J3742" s="757"/>
      <c r="K3742" s="758"/>
      <c r="L3742" s="758"/>
      <c r="M3742" s="722"/>
      <c r="N3742" s="736"/>
      <c r="O3742" s="736"/>
      <c r="P3742" s="736"/>
      <c r="Q3742" s="736"/>
      <c r="R3742" s="736"/>
      <c r="S3742" s="736"/>
      <c r="T3742" s="736"/>
      <c r="U3742" s="736"/>
      <c r="BA3742" s="722"/>
      <c r="BB3742" s="722"/>
      <c r="BC3742" s="722"/>
      <c r="BD3742" s="722"/>
      <c r="BE3742" s="722"/>
      <c r="BF3742" s="722"/>
      <c r="BG3742" s="722"/>
      <c r="BH3742" s="722"/>
      <c r="BI3742" s="722"/>
      <c r="BJ3742" s="722"/>
      <c r="BK3742" s="722"/>
      <c r="BL3742" s="722"/>
      <c r="BM3742" s="722"/>
      <c r="BN3742" s="722"/>
      <c r="BO3742" s="722"/>
      <c r="BP3742" s="722"/>
      <c r="BQ3742" s="722"/>
      <c r="BR3742" s="722"/>
      <c r="BS3742" s="722"/>
      <c r="BT3742" s="722"/>
      <c r="BU3742" s="722"/>
      <c r="BV3742" s="722"/>
      <c r="BW3742" s="722"/>
      <c r="BX3742" s="722"/>
      <c r="BY3742" s="722"/>
      <c r="BZ3742" s="722"/>
      <c r="CA3742" s="722"/>
      <c r="CB3742" s="722"/>
      <c r="CC3742" s="722"/>
      <c r="CD3742" s="722"/>
      <c r="CE3742" s="722"/>
      <c r="CF3742" s="722"/>
      <c r="CG3742" s="722"/>
      <c r="CH3742" s="722"/>
      <c r="CI3742" s="722"/>
      <c r="CJ3742" s="722"/>
      <c r="CK3742" s="722"/>
      <c r="CL3742" s="722"/>
      <c r="CM3742" s="722"/>
      <c r="CN3742" s="722"/>
      <c r="CO3742" s="722"/>
      <c r="CP3742" s="722"/>
      <c r="CQ3742" s="722"/>
      <c r="CR3742" s="722"/>
      <c r="CS3742" s="722"/>
    </row>
    <row r="3743" spans="1:97" s="1376" customFormat="1">
      <c r="A3743" s="722"/>
      <c r="B3743" s="722"/>
      <c r="C3743" s="722"/>
      <c r="D3743" s="722"/>
      <c r="E3743" s="722"/>
      <c r="F3743" s="757"/>
      <c r="G3743" s="757"/>
      <c r="H3743" s="757"/>
      <c r="I3743" s="757"/>
      <c r="J3743" s="757"/>
      <c r="K3743" s="758"/>
      <c r="L3743" s="758"/>
      <c r="M3743" s="722"/>
      <c r="N3743" s="736"/>
      <c r="O3743" s="736"/>
      <c r="P3743" s="736"/>
      <c r="Q3743" s="736"/>
      <c r="R3743" s="736"/>
      <c r="S3743" s="736"/>
      <c r="T3743" s="736"/>
      <c r="U3743" s="736"/>
      <c r="BA3743" s="722"/>
      <c r="BB3743" s="722"/>
      <c r="BC3743" s="722"/>
      <c r="BD3743" s="722"/>
      <c r="BE3743" s="722"/>
      <c r="BF3743" s="722"/>
      <c r="BG3743" s="722"/>
      <c r="BH3743" s="722"/>
      <c r="BI3743" s="722"/>
      <c r="BJ3743" s="722"/>
      <c r="BK3743" s="722"/>
      <c r="BL3743" s="722"/>
      <c r="BM3743" s="722"/>
      <c r="BN3743" s="722"/>
      <c r="BO3743" s="722"/>
      <c r="BP3743" s="722"/>
      <c r="BQ3743" s="722"/>
      <c r="BR3743" s="722"/>
      <c r="BS3743" s="722"/>
      <c r="BT3743" s="722"/>
      <c r="BU3743" s="722"/>
      <c r="BV3743" s="722"/>
      <c r="BW3743" s="722"/>
      <c r="BX3743" s="722"/>
      <c r="BY3743" s="722"/>
      <c r="BZ3743" s="722"/>
      <c r="CA3743" s="722"/>
      <c r="CB3743" s="722"/>
      <c r="CC3743" s="722"/>
      <c r="CD3743" s="722"/>
      <c r="CE3743" s="722"/>
      <c r="CF3743" s="722"/>
      <c r="CG3743" s="722"/>
      <c r="CH3743" s="722"/>
      <c r="CI3743" s="722"/>
      <c r="CJ3743" s="722"/>
      <c r="CK3743" s="722"/>
      <c r="CL3743" s="722"/>
      <c r="CM3743" s="722"/>
      <c r="CN3743" s="722"/>
      <c r="CO3743" s="722"/>
      <c r="CP3743" s="722"/>
      <c r="CQ3743" s="722"/>
      <c r="CR3743" s="722"/>
      <c r="CS3743" s="722"/>
    </row>
    <row r="3744" spans="1:97" s="1376" customFormat="1">
      <c r="A3744" s="722"/>
      <c r="B3744" s="722"/>
      <c r="C3744" s="722"/>
      <c r="D3744" s="722"/>
      <c r="E3744" s="722"/>
      <c r="F3744" s="757"/>
      <c r="G3744" s="757"/>
      <c r="H3744" s="757"/>
      <c r="I3744" s="757"/>
      <c r="J3744" s="757"/>
      <c r="K3744" s="758"/>
      <c r="L3744" s="758"/>
      <c r="M3744" s="722"/>
      <c r="N3744" s="736"/>
      <c r="O3744" s="736"/>
      <c r="P3744" s="736"/>
      <c r="Q3744" s="736"/>
      <c r="R3744" s="736"/>
      <c r="S3744" s="736"/>
      <c r="T3744" s="736"/>
      <c r="U3744" s="736"/>
      <c r="BA3744" s="722"/>
      <c r="BB3744" s="722"/>
      <c r="BC3744" s="722"/>
      <c r="BD3744" s="722"/>
      <c r="BE3744" s="722"/>
      <c r="BF3744" s="722"/>
      <c r="BG3744" s="722"/>
      <c r="BH3744" s="722"/>
      <c r="BI3744" s="722"/>
      <c r="BJ3744" s="722"/>
      <c r="BK3744" s="722"/>
      <c r="BL3744" s="722"/>
      <c r="BM3744" s="722"/>
      <c r="BN3744" s="722"/>
      <c r="BO3744" s="722"/>
      <c r="BP3744" s="722"/>
      <c r="BQ3744" s="722"/>
      <c r="BR3744" s="722"/>
      <c r="BS3744" s="722"/>
      <c r="BT3744" s="722"/>
      <c r="BU3744" s="722"/>
      <c r="BV3744" s="722"/>
      <c r="BW3744" s="722"/>
      <c r="BX3744" s="722"/>
      <c r="BY3744" s="722"/>
      <c r="BZ3744" s="722"/>
      <c r="CA3744" s="722"/>
      <c r="CB3744" s="722"/>
      <c r="CC3744" s="722"/>
      <c r="CD3744" s="722"/>
      <c r="CE3744" s="722"/>
      <c r="CF3744" s="722"/>
      <c r="CG3744" s="722"/>
      <c r="CH3744" s="722"/>
      <c r="CI3744" s="722"/>
      <c r="CJ3744" s="722"/>
      <c r="CK3744" s="722"/>
      <c r="CL3744" s="722"/>
      <c r="CM3744" s="722"/>
      <c r="CN3744" s="722"/>
      <c r="CO3744" s="722"/>
      <c r="CP3744" s="722"/>
      <c r="CQ3744" s="722"/>
      <c r="CR3744" s="722"/>
      <c r="CS3744" s="722"/>
    </row>
    <row r="3745" spans="1:97" s="1376" customFormat="1">
      <c r="A3745" s="722"/>
      <c r="B3745" s="722"/>
      <c r="C3745" s="722"/>
      <c r="D3745" s="722"/>
      <c r="E3745" s="722"/>
      <c r="F3745" s="757"/>
      <c r="G3745" s="757"/>
      <c r="H3745" s="757"/>
      <c r="I3745" s="757"/>
      <c r="J3745" s="757"/>
      <c r="K3745" s="758"/>
      <c r="L3745" s="758"/>
      <c r="M3745" s="722"/>
      <c r="N3745" s="736"/>
      <c r="O3745" s="736"/>
      <c r="P3745" s="736"/>
      <c r="Q3745" s="736"/>
      <c r="R3745" s="736"/>
      <c r="S3745" s="736"/>
      <c r="T3745" s="736"/>
      <c r="U3745" s="736"/>
      <c r="BA3745" s="722"/>
      <c r="BB3745" s="722"/>
      <c r="BC3745" s="722"/>
      <c r="BD3745" s="722"/>
      <c r="BE3745" s="722"/>
      <c r="BF3745" s="722"/>
      <c r="BG3745" s="722"/>
      <c r="BH3745" s="722"/>
      <c r="BI3745" s="722"/>
      <c r="BJ3745" s="722"/>
      <c r="BK3745" s="722"/>
      <c r="BL3745" s="722"/>
      <c r="BM3745" s="722"/>
      <c r="BN3745" s="722"/>
      <c r="BO3745" s="722"/>
      <c r="BP3745" s="722"/>
      <c r="BQ3745" s="722"/>
      <c r="BR3745" s="722"/>
      <c r="BS3745" s="722"/>
      <c r="BT3745" s="722"/>
      <c r="BU3745" s="722"/>
      <c r="BV3745" s="722"/>
      <c r="BW3745" s="722"/>
      <c r="BX3745" s="722"/>
      <c r="BY3745" s="722"/>
      <c r="BZ3745" s="722"/>
      <c r="CA3745" s="722"/>
      <c r="CB3745" s="722"/>
      <c r="CC3745" s="722"/>
      <c r="CD3745" s="722"/>
      <c r="CE3745" s="722"/>
      <c r="CF3745" s="722"/>
      <c r="CG3745" s="722"/>
      <c r="CH3745" s="722"/>
      <c r="CI3745" s="722"/>
      <c r="CJ3745" s="722"/>
      <c r="CK3745" s="722"/>
      <c r="CL3745" s="722"/>
      <c r="CM3745" s="722"/>
      <c r="CN3745" s="722"/>
      <c r="CO3745" s="722"/>
      <c r="CP3745" s="722"/>
      <c r="CQ3745" s="722"/>
      <c r="CR3745" s="722"/>
      <c r="CS3745" s="722"/>
    </row>
    <row r="3746" spans="1:97" s="1376" customFormat="1">
      <c r="A3746" s="722"/>
      <c r="B3746" s="722"/>
      <c r="C3746" s="722"/>
      <c r="D3746" s="722"/>
      <c r="E3746" s="722"/>
      <c r="F3746" s="757"/>
      <c r="G3746" s="757"/>
      <c r="H3746" s="757"/>
      <c r="I3746" s="757"/>
      <c r="J3746" s="757"/>
      <c r="K3746" s="758"/>
      <c r="L3746" s="758"/>
      <c r="M3746" s="722"/>
      <c r="N3746" s="736"/>
      <c r="O3746" s="736"/>
      <c r="P3746" s="736"/>
      <c r="Q3746" s="736"/>
      <c r="R3746" s="736"/>
      <c r="S3746" s="736"/>
      <c r="T3746" s="736"/>
      <c r="U3746" s="736"/>
      <c r="BA3746" s="722"/>
      <c r="BB3746" s="722"/>
      <c r="BC3746" s="722"/>
      <c r="BD3746" s="722"/>
      <c r="BE3746" s="722"/>
      <c r="BF3746" s="722"/>
      <c r="BG3746" s="722"/>
      <c r="BH3746" s="722"/>
      <c r="BI3746" s="722"/>
      <c r="BJ3746" s="722"/>
      <c r="BK3746" s="722"/>
      <c r="BL3746" s="722"/>
      <c r="BM3746" s="722"/>
      <c r="BN3746" s="722"/>
      <c r="BO3746" s="722"/>
      <c r="BP3746" s="722"/>
      <c r="BQ3746" s="722"/>
      <c r="BR3746" s="722"/>
      <c r="BS3746" s="722"/>
      <c r="BT3746" s="722"/>
      <c r="BU3746" s="722"/>
      <c r="BV3746" s="722"/>
      <c r="BW3746" s="722"/>
      <c r="BX3746" s="722"/>
      <c r="BY3746" s="722"/>
      <c r="BZ3746" s="722"/>
      <c r="CA3746" s="722"/>
      <c r="CB3746" s="722"/>
      <c r="CC3746" s="722"/>
      <c r="CD3746" s="722"/>
      <c r="CE3746" s="722"/>
      <c r="CF3746" s="722"/>
      <c r="CG3746" s="722"/>
      <c r="CH3746" s="722"/>
      <c r="CI3746" s="722"/>
      <c r="CJ3746" s="722"/>
      <c r="CK3746" s="722"/>
      <c r="CL3746" s="722"/>
      <c r="CM3746" s="722"/>
      <c r="CN3746" s="722"/>
      <c r="CO3746" s="722"/>
      <c r="CP3746" s="722"/>
      <c r="CQ3746" s="722"/>
      <c r="CR3746" s="722"/>
      <c r="CS3746" s="722"/>
    </row>
    <row r="3747" spans="1:97" s="1376" customFormat="1">
      <c r="A3747" s="722"/>
      <c r="B3747" s="722"/>
      <c r="C3747" s="722"/>
      <c r="D3747" s="722"/>
      <c r="E3747" s="722"/>
      <c r="F3747" s="757"/>
      <c r="G3747" s="757"/>
      <c r="H3747" s="757"/>
      <c r="I3747" s="757"/>
      <c r="J3747" s="757"/>
      <c r="K3747" s="758"/>
      <c r="L3747" s="758"/>
      <c r="M3747" s="722"/>
      <c r="N3747" s="736"/>
      <c r="O3747" s="736"/>
      <c r="P3747" s="736"/>
      <c r="Q3747" s="736"/>
      <c r="R3747" s="736"/>
      <c r="S3747" s="736"/>
      <c r="T3747" s="736"/>
      <c r="U3747" s="736"/>
      <c r="BA3747" s="722"/>
      <c r="BB3747" s="722"/>
      <c r="BC3747" s="722"/>
      <c r="BD3747" s="722"/>
      <c r="BE3747" s="722"/>
      <c r="BF3747" s="722"/>
      <c r="BG3747" s="722"/>
      <c r="BH3747" s="722"/>
      <c r="BI3747" s="722"/>
      <c r="BJ3747" s="722"/>
      <c r="BK3747" s="722"/>
      <c r="BL3747" s="722"/>
      <c r="BM3747" s="722"/>
      <c r="BN3747" s="722"/>
      <c r="BO3747" s="722"/>
      <c r="BP3747" s="722"/>
      <c r="BQ3747" s="722"/>
      <c r="BR3747" s="722"/>
      <c r="BS3747" s="722"/>
      <c r="BT3747" s="722"/>
      <c r="BU3747" s="722"/>
      <c r="BV3747" s="722"/>
      <c r="BW3747" s="722"/>
      <c r="BX3747" s="722"/>
      <c r="BY3747" s="722"/>
      <c r="BZ3747" s="722"/>
      <c r="CA3747" s="722"/>
      <c r="CB3747" s="722"/>
      <c r="CC3747" s="722"/>
      <c r="CD3747" s="722"/>
      <c r="CE3747" s="722"/>
      <c r="CF3747" s="722"/>
      <c r="CG3747" s="722"/>
      <c r="CH3747" s="722"/>
      <c r="CI3747" s="722"/>
      <c r="CJ3747" s="722"/>
      <c r="CK3747" s="722"/>
      <c r="CL3747" s="722"/>
      <c r="CM3747" s="722"/>
      <c r="CN3747" s="722"/>
      <c r="CO3747" s="722"/>
      <c r="CP3747" s="722"/>
      <c r="CQ3747" s="722"/>
      <c r="CR3747" s="722"/>
      <c r="CS3747" s="722"/>
    </row>
    <row r="3748" spans="1:97" s="1376" customFormat="1">
      <c r="A3748" s="722"/>
      <c r="B3748" s="722"/>
      <c r="C3748" s="722"/>
      <c r="D3748" s="722"/>
      <c r="E3748" s="722"/>
      <c r="F3748" s="757"/>
      <c r="G3748" s="757"/>
      <c r="H3748" s="757"/>
      <c r="I3748" s="757"/>
      <c r="J3748" s="757"/>
      <c r="K3748" s="758"/>
      <c r="L3748" s="758"/>
      <c r="M3748" s="722"/>
      <c r="N3748" s="736"/>
      <c r="O3748" s="736"/>
      <c r="P3748" s="736"/>
      <c r="Q3748" s="736"/>
      <c r="R3748" s="736"/>
      <c r="S3748" s="736"/>
      <c r="T3748" s="736"/>
      <c r="U3748" s="736"/>
      <c r="BA3748" s="722"/>
      <c r="BB3748" s="722"/>
      <c r="BC3748" s="722"/>
      <c r="BD3748" s="722"/>
      <c r="BE3748" s="722"/>
      <c r="BF3748" s="722"/>
      <c r="BG3748" s="722"/>
      <c r="BH3748" s="722"/>
      <c r="BI3748" s="722"/>
      <c r="BJ3748" s="722"/>
      <c r="BK3748" s="722"/>
      <c r="BL3748" s="722"/>
      <c r="BM3748" s="722"/>
      <c r="BN3748" s="722"/>
      <c r="BO3748" s="722"/>
      <c r="BP3748" s="722"/>
      <c r="BQ3748" s="722"/>
      <c r="BR3748" s="722"/>
      <c r="BS3748" s="722"/>
      <c r="BT3748" s="722"/>
      <c r="BU3748" s="722"/>
      <c r="BV3748" s="722"/>
      <c r="BW3748" s="722"/>
      <c r="BX3748" s="722"/>
      <c r="BY3748" s="722"/>
      <c r="BZ3748" s="722"/>
      <c r="CA3748" s="722"/>
      <c r="CB3748" s="722"/>
      <c r="CC3748" s="722"/>
      <c r="CD3748" s="722"/>
      <c r="CE3748" s="722"/>
      <c r="CF3748" s="722"/>
      <c r="CG3748" s="722"/>
      <c r="CH3748" s="722"/>
      <c r="CI3748" s="722"/>
      <c r="CJ3748" s="722"/>
      <c r="CK3748" s="722"/>
      <c r="CL3748" s="722"/>
      <c r="CM3748" s="722"/>
      <c r="CN3748" s="722"/>
      <c r="CO3748" s="722"/>
      <c r="CP3748" s="722"/>
      <c r="CQ3748" s="722"/>
      <c r="CR3748" s="722"/>
      <c r="CS3748" s="722"/>
    </row>
    <row r="3749" spans="1:97" s="1376" customFormat="1">
      <c r="A3749" s="722"/>
      <c r="B3749" s="722"/>
      <c r="C3749" s="722"/>
      <c r="D3749" s="722"/>
      <c r="E3749" s="722"/>
      <c r="F3749" s="757"/>
      <c r="G3749" s="757"/>
      <c r="H3749" s="757"/>
      <c r="I3749" s="757"/>
      <c r="J3749" s="757"/>
      <c r="K3749" s="758"/>
      <c r="L3749" s="758"/>
      <c r="M3749" s="722"/>
      <c r="N3749" s="736"/>
      <c r="O3749" s="736"/>
      <c r="P3749" s="736"/>
      <c r="Q3749" s="736"/>
      <c r="R3749" s="736"/>
      <c r="S3749" s="736"/>
      <c r="T3749" s="736"/>
      <c r="U3749" s="736"/>
      <c r="BA3749" s="722"/>
      <c r="BB3749" s="722"/>
      <c r="BC3749" s="722"/>
      <c r="BD3749" s="722"/>
      <c r="BE3749" s="722"/>
      <c r="BF3749" s="722"/>
      <c r="BG3749" s="722"/>
      <c r="BH3749" s="722"/>
      <c r="BI3749" s="722"/>
      <c r="BJ3749" s="722"/>
      <c r="BK3749" s="722"/>
      <c r="BL3749" s="722"/>
      <c r="BM3749" s="722"/>
      <c r="BN3749" s="722"/>
      <c r="BO3749" s="722"/>
      <c r="BP3749" s="722"/>
      <c r="BQ3749" s="722"/>
      <c r="BR3749" s="722"/>
      <c r="BS3749" s="722"/>
      <c r="BT3749" s="722"/>
      <c r="BU3749" s="722"/>
      <c r="BV3749" s="722"/>
      <c r="BW3749" s="722"/>
      <c r="BX3749" s="722"/>
      <c r="BY3749" s="722"/>
      <c r="BZ3749" s="722"/>
      <c r="CA3749" s="722"/>
      <c r="CB3749" s="722"/>
      <c r="CC3749" s="722"/>
      <c r="CD3749" s="722"/>
      <c r="CE3749" s="722"/>
      <c r="CF3749" s="722"/>
      <c r="CG3749" s="722"/>
      <c r="CH3749" s="722"/>
      <c r="CI3749" s="722"/>
      <c r="CJ3749" s="722"/>
      <c r="CK3749" s="722"/>
      <c r="CL3749" s="722"/>
      <c r="CM3749" s="722"/>
      <c r="CN3749" s="722"/>
      <c r="CO3749" s="722"/>
      <c r="CP3749" s="722"/>
      <c r="CQ3749" s="722"/>
      <c r="CR3749" s="722"/>
      <c r="CS3749" s="722"/>
    </row>
    <row r="3750" spans="1:97" s="1376" customFormat="1">
      <c r="A3750" s="722"/>
      <c r="B3750" s="722"/>
      <c r="C3750" s="722"/>
      <c r="D3750" s="722"/>
      <c r="E3750" s="722"/>
      <c r="F3750" s="757"/>
      <c r="G3750" s="757"/>
      <c r="H3750" s="757"/>
      <c r="I3750" s="757"/>
      <c r="J3750" s="757"/>
      <c r="K3750" s="758"/>
      <c r="L3750" s="758"/>
      <c r="M3750" s="722"/>
      <c r="N3750" s="736"/>
      <c r="O3750" s="736"/>
      <c r="P3750" s="736"/>
      <c r="Q3750" s="736"/>
      <c r="R3750" s="736"/>
      <c r="S3750" s="736"/>
      <c r="T3750" s="736"/>
      <c r="U3750" s="736"/>
      <c r="BA3750" s="722"/>
      <c r="BB3750" s="722"/>
      <c r="BC3750" s="722"/>
      <c r="BD3750" s="722"/>
      <c r="BE3750" s="722"/>
      <c r="BF3750" s="722"/>
      <c r="BG3750" s="722"/>
      <c r="BH3750" s="722"/>
      <c r="BI3750" s="722"/>
      <c r="BJ3750" s="722"/>
      <c r="BK3750" s="722"/>
      <c r="BL3750" s="722"/>
      <c r="BM3750" s="722"/>
      <c r="BN3750" s="722"/>
      <c r="BO3750" s="722"/>
      <c r="BP3750" s="722"/>
      <c r="BQ3750" s="722"/>
      <c r="BR3750" s="722"/>
      <c r="BS3750" s="722"/>
      <c r="BT3750" s="722"/>
      <c r="BU3750" s="722"/>
      <c r="BV3750" s="722"/>
      <c r="BW3750" s="722"/>
      <c r="BX3750" s="722"/>
      <c r="BY3750" s="722"/>
      <c r="BZ3750" s="722"/>
      <c r="CA3750" s="722"/>
      <c r="CB3750" s="722"/>
      <c r="CC3750" s="722"/>
      <c r="CD3750" s="722"/>
      <c r="CE3750" s="722"/>
      <c r="CF3750" s="722"/>
      <c r="CG3750" s="722"/>
      <c r="CH3750" s="722"/>
      <c r="CI3750" s="722"/>
      <c r="CJ3750" s="722"/>
      <c r="CK3750" s="722"/>
      <c r="CL3750" s="722"/>
      <c r="CM3750" s="722"/>
      <c r="CN3750" s="722"/>
      <c r="CO3750" s="722"/>
      <c r="CP3750" s="722"/>
      <c r="CQ3750" s="722"/>
      <c r="CR3750" s="722"/>
      <c r="CS3750" s="722"/>
    </row>
    <row r="3751" spans="1:97" s="1376" customFormat="1">
      <c r="A3751" s="722"/>
      <c r="B3751" s="722"/>
      <c r="C3751" s="722"/>
      <c r="D3751" s="722"/>
      <c r="E3751" s="722"/>
      <c r="F3751" s="757"/>
      <c r="G3751" s="757"/>
      <c r="H3751" s="757"/>
      <c r="I3751" s="757"/>
      <c r="J3751" s="757"/>
      <c r="K3751" s="758"/>
      <c r="L3751" s="758"/>
      <c r="M3751" s="722"/>
      <c r="N3751" s="736"/>
      <c r="O3751" s="736"/>
      <c r="P3751" s="736"/>
      <c r="Q3751" s="736"/>
      <c r="R3751" s="736"/>
      <c r="S3751" s="736"/>
      <c r="T3751" s="736"/>
      <c r="U3751" s="736"/>
      <c r="BA3751" s="722"/>
      <c r="BB3751" s="722"/>
      <c r="BC3751" s="722"/>
      <c r="BD3751" s="722"/>
      <c r="BE3751" s="722"/>
      <c r="BF3751" s="722"/>
      <c r="BG3751" s="722"/>
      <c r="BH3751" s="722"/>
      <c r="BI3751" s="722"/>
      <c r="BJ3751" s="722"/>
      <c r="BK3751" s="722"/>
      <c r="BL3751" s="722"/>
      <c r="BM3751" s="722"/>
      <c r="BN3751" s="722"/>
      <c r="BO3751" s="722"/>
      <c r="BP3751" s="722"/>
      <c r="BQ3751" s="722"/>
      <c r="BR3751" s="722"/>
      <c r="BS3751" s="722"/>
      <c r="BT3751" s="722"/>
      <c r="BU3751" s="722"/>
      <c r="BV3751" s="722"/>
      <c r="BW3751" s="722"/>
      <c r="BX3751" s="722"/>
      <c r="BY3751" s="722"/>
      <c r="BZ3751" s="722"/>
      <c r="CA3751" s="722"/>
      <c r="CB3751" s="722"/>
      <c r="CC3751" s="722"/>
      <c r="CD3751" s="722"/>
      <c r="CE3751" s="722"/>
      <c r="CF3751" s="722"/>
      <c r="CG3751" s="722"/>
      <c r="CH3751" s="722"/>
      <c r="CI3751" s="722"/>
      <c r="CJ3751" s="722"/>
      <c r="CK3751" s="722"/>
      <c r="CL3751" s="722"/>
      <c r="CM3751" s="722"/>
      <c r="CN3751" s="722"/>
      <c r="CO3751" s="722"/>
      <c r="CP3751" s="722"/>
      <c r="CQ3751" s="722"/>
      <c r="CR3751" s="722"/>
      <c r="CS3751" s="722"/>
    </row>
    <row r="3752" spans="1:97" s="1376" customFormat="1">
      <c r="A3752" s="722"/>
      <c r="B3752" s="722"/>
      <c r="C3752" s="722"/>
      <c r="D3752" s="722"/>
      <c r="E3752" s="722"/>
      <c r="F3752" s="757"/>
      <c r="G3752" s="757"/>
      <c r="H3752" s="757"/>
      <c r="I3752" s="757"/>
      <c r="J3752" s="757"/>
      <c r="K3752" s="758"/>
      <c r="L3752" s="758"/>
      <c r="M3752" s="722"/>
      <c r="N3752" s="736"/>
      <c r="O3752" s="736"/>
      <c r="P3752" s="736"/>
      <c r="Q3752" s="736"/>
      <c r="R3752" s="736"/>
      <c r="S3752" s="736"/>
      <c r="T3752" s="736"/>
      <c r="U3752" s="736"/>
      <c r="BA3752" s="722"/>
      <c r="BB3752" s="722"/>
      <c r="BC3752" s="722"/>
      <c r="BD3752" s="722"/>
      <c r="BE3752" s="722"/>
      <c r="BF3752" s="722"/>
      <c r="BG3752" s="722"/>
      <c r="BH3752" s="722"/>
      <c r="BI3752" s="722"/>
      <c r="BJ3752" s="722"/>
      <c r="BK3752" s="722"/>
      <c r="BL3752" s="722"/>
      <c r="BM3752" s="722"/>
      <c r="BN3752" s="722"/>
      <c r="BO3752" s="722"/>
      <c r="BP3752" s="722"/>
      <c r="BQ3752" s="722"/>
      <c r="BR3752" s="722"/>
      <c r="BS3752" s="722"/>
      <c r="BT3752" s="722"/>
      <c r="BU3752" s="722"/>
      <c r="BV3752" s="722"/>
      <c r="BW3752" s="722"/>
      <c r="BX3752" s="722"/>
      <c r="BY3752" s="722"/>
      <c r="BZ3752" s="722"/>
      <c r="CA3752" s="722"/>
      <c r="CB3752" s="722"/>
      <c r="CC3752" s="722"/>
      <c r="CD3752" s="722"/>
      <c r="CE3752" s="722"/>
      <c r="CF3752" s="722"/>
      <c r="CG3752" s="722"/>
      <c r="CH3752" s="722"/>
      <c r="CI3752" s="722"/>
      <c r="CJ3752" s="722"/>
      <c r="CK3752" s="722"/>
      <c r="CL3752" s="722"/>
      <c r="CM3752" s="722"/>
      <c r="CN3752" s="722"/>
      <c r="CO3752" s="722"/>
      <c r="CP3752" s="722"/>
      <c r="CQ3752" s="722"/>
      <c r="CR3752" s="722"/>
      <c r="CS3752" s="722"/>
    </row>
    <row r="3753" spans="1:97" s="1376" customFormat="1">
      <c r="A3753" s="722"/>
      <c r="B3753" s="722"/>
      <c r="C3753" s="722"/>
      <c r="D3753" s="722"/>
      <c r="E3753" s="722"/>
      <c r="F3753" s="757"/>
      <c r="G3753" s="757"/>
      <c r="H3753" s="757"/>
      <c r="I3753" s="757"/>
      <c r="J3753" s="757"/>
      <c r="K3753" s="758"/>
      <c r="L3753" s="758"/>
      <c r="M3753" s="722"/>
      <c r="N3753" s="736"/>
      <c r="O3753" s="736"/>
      <c r="P3753" s="736"/>
      <c r="Q3753" s="736"/>
      <c r="R3753" s="736"/>
      <c r="S3753" s="736"/>
      <c r="T3753" s="736"/>
      <c r="U3753" s="736"/>
      <c r="BA3753" s="722"/>
      <c r="BB3753" s="722"/>
      <c r="BC3753" s="722"/>
      <c r="BD3753" s="722"/>
      <c r="BE3753" s="722"/>
      <c r="BF3753" s="722"/>
      <c r="BG3753" s="722"/>
      <c r="BH3753" s="722"/>
      <c r="BI3753" s="722"/>
      <c r="BJ3753" s="722"/>
      <c r="BK3753" s="722"/>
      <c r="BL3753" s="722"/>
      <c r="BM3753" s="722"/>
      <c r="BN3753" s="722"/>
      <c r="BO3753" s="722"/>
      <c r="BP3753" s="722"/>
      <c r="BQ3753" s="722"/>
      <c r="BR3753" s="722"/>
      <c r="BS3753" s="722"/>
      <c r="BT3753" s="722"/>
      <c r="BU3753" s="722"/>
      <c r="BV3753" s="722"/>
      <c r="BW3753" s="722"/>
      <c r="BX3753" s="722"/>
      <c r="BY3753" s="722"/>
      <c r="BZ3753" s="722"/>
      <c r="CA3753" s="722"/>
      <c r="CB3753" s="722"/>
      <c r="CC3753" s="722"/>
      <c r="CD3753" s="722"/>
      <c r="CE3753" s="722"/>
      <c r="CF3753" s="722"/>
      <c r="CG3753" s="722"/>
      <c r="CH3753" s="722"/>
      <c r="CI3753" s="722"/>
      <c r="CJ3753" s="722"/>
      <c r="CK3753" s="722"/>
      <c r="CL3753" s="722"/>
      <c r="CM3753" s="722"/>
      <c r="CN3753" s="722"/>
      <c r="CO3753" s="722"/>
      <c r="CP3753" s="722"/>
      <c r="CQ3753" s="722"/>
      <c r="CR3753" s="722"/>
      <c r="CS3753" s="722"/>
    </row>
    <row r="3754" spans="1:97" s="1376" customFormat="1">
      <c r="A3754" s="722"/>
      <c r="B3754" s="722"/>
      <c r="C3754" s="722"/>
      <c r="D3754" s="722"/>
      <c r="E3754" s="722"/>
      <c r="F3754" s="757"/>
      <c r="G3754" s="757"/>
      <c r="H3754" s="757"/>
      <c r="I3754" s="757"/>
      <c r="J3754" s="757"/>
      <c r="K3754" s="758"/>
      <c r="L3754" s="758"/>
      <c r="M3754" s="722"/>
      <c r="N3754" s="736"/>
      <c r="O3754" s="736"/>
      <c r="P3754" s="736"/>
      <c r="Q3754" s="736"/>
      <c r="R3754" s="736"/>
      <c r="S3754" s="736"/>
      <c r="T3754" s="736"/>
      <c r="U3754" s="736"/>
      <c r="BA3754" s="722"/>
      <c r="BB3754" s="722"/>
      <c r="BC3754" s="722"/>
      <c r="BD3754" s="722"/>
      <c r="BE3754" s="722"/>
      <c r="BF3754" s="722"/>
      <c r="BG3754" s="722"/>
      <c r="BH3754" s="722"/>
      <c r="BI3754" s="722"/>
      <c r="BJ3754" s="722"/>
      <c r="BK3754" s="722"/>
      <c r="BL3754" s="722"/>
      <c r="BM3754" s="722"/>
      <c r="BN3754" s="722"/>
      <c r="BO3754" s="722"/>
      <c r="BP3754" s="722"/>
      <c r="BQ3754" s="722"/>
      <c r="BR3754" s="722"/>
      <c r="BS3754" s="722"/>
      <c r="BT3754" s="722"/>
      <c r="BU3754" s="722"/>
      <c r="BV3754" s="722"/>
      <c r="BW3754" s="722"/>
      <c r="BX3754" s="722"/>
      <c r="BY3754" s="722"/>
      <c r="BZ3754" s="722"/>
      <c r="CA3754" s="722"/>
      <c r="CB3754" s="722"/>
      <c r="CC3754" s="722"/>
      <c r="CD3754" s="722"/>
      <c r="CE3754" s="722"/>
      <c r="CF3754" s="722"/>
      <c r="CG3754" s="722"/>
      <c r="CH3754" s="722"/>
      <c r="CI3754" s="722"/>
      <c r="CJ3754" s="722"/>
      <c r="CK3754" s="722"/>
      <c r="CL3754" s="722"/>
      <c r="CM3754" s="722"/>
      <c r="CN3754" s="722"/>
      <c r="CO3754" s="722"/>
      <c r="CP3754" s="722"/>
      <c r="CQ3754" s="722"/>
      <c r="CR3754" s="722"/>
      <c r="CS3754" s="722"/>
    </row>
    <row r="3755" spans="1:97" s="1376" customFormat="1">
      <c r="A3755" s="722"/>
      <c r="B3755" s="722"/>
      <c r="C3755" s="722"/>
      <c r="D3755" s="722"/>
      <c r="E3755" s="722"/>
      <c r="F3755" s="757"/>
      <c r="G3755" s="757"/>
      <c r="H3755" s="757"/>
      <c r="I3755" s="757"/>
      <c r="J3755" s="757"/>
      <c r="K3755" s="758"/>
      <c r="L3755" s="758"/>
      <c r="M3755" s="722"/>
      <c r="N3755" s="736"/>
      <c r="O3755" s="736"/>
      <c r="P3755" s="736"/>
      <c r="Q3755" s="736"/>
      <c r="R3755" s="736"/>
      <c r="S3755" s="736"/>
      <c r="T3755" s="736"/>
      <c r="U3755" s="736"/>
      <c r="BA3755" s="722"/>
      <c r="BB3755" s="722"/>
      <c r="BC3755" s="722"/>
      <c r="BD3755" s="722"/>
      <c r="BE3755" s="722"/>
      <c r="BF3755" s="722"/>
      <c r="BG3755" s="722"/>
      <c r="BH3755" s="722"/>
      <c r="BI3755" s="722"/>
      <c r="BJ3755" s="722"/>
      <c r="BK3755" s="722"/>
      <c r="BL3755" s="722"/>
      <c r="BM3755" s="722"/>
      <c r="BN3755" s="722"/>
      <c r="BO3755" s="722"/>
      <c r="BP3755" s="722"/>
      <c r="BQ3755" s="722"/>
      <c r="BR3755" s="722"/>
      <c r="BS3755" s="722"/>
      <c r="BT3755" s="722"/>
      <c r="BU3755" s="722"/>
      <c r="BV3755" s="722"/>
      <c r="BW3755" s="722"/>
      <c r="BX3755" s="722"/>
      <c r="BY3755" s="722"/>
      <c r="BZ3755" s="722"/>
      <c r="CA3755" s="722"/>
      <c r="CB3755" s="722"/>
      <c r="CC3755" s="722"/>
      <c r="CD3755" s="722"/>
      <c r="CE3755" s="722"/>
      <c r="CF3755" s="722"/>
      <c r="CG3755" s="722"/>
      <c r="CH3755" s="722"/>
      <c r="CI3755" s="722"/>
      <c r="CJ3755" s="722"/>
      <c r="CK3755" s="722"/>
      <c r="CL3755" s="722"/>
      <c r="CM3755" s="722"/>
      <c r="CN3755" s="722"/>
      <c r="CO3755" s="722"/>
      <c r="CP3755" s="722"/>
      <c r="CQ3755" s="722"/>
      <c r="CR3755" s="722"/>
      <c r="CS3755" s="722"/>
    </row>
    <row r="3756" spans="1:97" s="1376" customFormat="1">
      <c r="A3756" s="722"/>
      <c r="B3756" s="722"/>
      <c r="C3756" s="722"/>
      <c r="D3756" s="722"/>
      <c r="E3756" s="722"/>
      <c r="F3756" s="757"/>
      <c r="G3756" s="757"/>
      <c r="H3756" s="757"/>
      <c r="I3756" s="757"/>
      <c r="J3756" s="757"/>
      <c r="K3756" s="758"/>
      <c r="L3756" s="758"/>
      <c r="M3756" s="722"/>
      <c r="N3756" s="736"/>
      <c r="O3756" s="736"/>
      <c r="P3756" s="736"/>
      <c r="Q3756" s="736"/>
      <c r="R3756" s="736"/>
      <c r="S3756" s="736"/>
      <c r="T3756" s="736"/>
      <c r="U3756" s="736"/>
      <c r="BA3756" s="722"/>
      <c r="BB3756" s="722"/>
      <c r="BC3756" s="722"/>
      <c r="BD3756" s="722"/>
      <c r="BE3756" s="722"/>
      <c r="BF3756" s="722"/>
      <c r="BG3756" s="722"/>
      <c r="BH3756" s="722"/>
      <c r="BI3756" s="722"/>
      <c r="BJ3756" s="722"/>
      <c r="BK3756" s="722"/>
      <c r="BL3756" s="722"/>
      <c r="BM3756" s="722"/>
      <c r="BN3756" s="722"/>
      <c r="BO3756" s="722"/>
      <c r="BP3756" s="722"/>
      <c r="BQ3756" s="722"/>
      <c r="BR3756" s="722"/>
      <c r="BS3756" s="722"/>
      <c r="BT3756" s="722"/>
      <c r="BU3756" s="722"/>
      <c r="BV3756" s="722"/>
      <c r="BW3756" s="722"/>
      <c r="BX3756" s="722"/>
      <c r="BY3756" s="722"/>
      <c r="BZ3756" s="722"/>
      <c r="CA3756" s="722"/>
      <c r="CB3756" s="722"/>
      <c r="CC3756" s="722"/>
      <c r="CD3756" s="722"/>
      <c r="CE3756" s="722"/>
      <c r="CF3756" s="722"/>
      <c r="CG3756" s="722"/>
      <c r="CH3756" s="722"/>
      <c r="CI3756" s="722"/>
      <c r="CJ3756" s="722"/>
      <c r="CK3756" s="722"/>
      <c r="CL3756" s="722"/>
      <c r="CM3756" s="722"/>
      <c r="CN3756" s="722"/>
      <c r="CO3756" s="722"/>
      <c r="CP3756" s="722"/>
      <c r="CQ3756" s="722"/>
      <c r="CR3756" s="722"/>
      <c r="CS3756" s="722"/>
    </row>
    <row r="3757" spans="1:97" s="1376" customFormat="1">
      <c r="A3757" s="722"/>
      <c r="B3757" s="722"/>
      <c r="C3757" s="722"/>
      <c r="D3757" s="722"/>
      <c r="E3757" s="722"/>
      <c r="F3757" s="757"/>
      <c r="G3757" s="757"/>
      <c r="H3757" s="757"/>
      <c r="I3757" s="757"/>
      <c r="J3757" s="757"/>
      <c r="K3757" s="758"/>
      <c r="L3757" s="758"/>
      <c r="M3757" s="722"/>
      <c r="N3757" s="736"/>
      <c r="O3757" s="736"/>
      <c r="P3757" s="736"/>
      <c r="Q3757" s="736"/>
      <c r="R3757" s="736"/>
      <c r="S3757" s="736"/>
      <c r="T3757" s="736"/>
      <c r="U3757" s="736"/>
      <c r="BA3757" s="722"/>
      <c r="BB3757" s="722"/>
      <c r="BC3757" s="722"/>
      <c r="BD3757" s="722"/>
      <c r="BE3757" s="722"/>
      <c r="BF3757" s="722"/>
      <c r="BG3757" s="722"/>
      <c r="BH3757" s="722"/>
      <c r="BI3757" s="722"/>
      <c r="BJ3757" s="722"/>
      <c r="BK3757" s="722"/>
      <c r="BL3757" s="722"/>
      <c r="BM3757" s="722"/>
      <c r="BN3757" s="722"/>
      <c r="BO3757" s="722"/>
      <c r="BP3757" s="722"/>
      <c r="BQ3757" s="722"/>
      <c r="BR3757" s="722"/>
      <c r="BS3757" s="722"/>
      <c r="BT3757" s="722"/>
      <c r="BU3757" s="722"/>
      <c r="BV3757" s="722"/>
      <c r="BW3757" s="722"/>
      <c r="BX3757" s="722"/>
      <c r="BY3757" s="722"/>
      <c r="BZ3757" s="722"/>
      <c r="CA3757" s="722"/>
      <c r="CB3757" s="722"/>
      <c r="CC3757" s="722"/>
      <c r="CD3757" s="722"/>
      <c r="CE3757" s="722"/>
      <c r="CF3757" s="722"/>
      <c r="CG3757" s="722"/>
      <c r="CH3757" s="722"/>
      <c r="CI3757" s="722"/>
      <c r="CJ3757" s="722"/>
      <c r="CK3757" s="722"/>
      <c r="CL3757" s="722"/>
      <c r="CM3757" s="722"/>
      <c r="CN3757" s="722"/>
      <c r="CO3757" s="722"/>
      <c r="CP3757" s="722"/>
      <c r="CQ3757" s="722"/>
      <c r="CR3757" s="722"/>
      <c r="CS3757" s="722"/>
    </row>
    <row r="3758" spans="1:97" s="1376" customFormat="1">
      <c r="A3758" s="722"/>
      <c r="B3758" s="722"/>
      <c r="C3758" s="722"/>
      <c r="D3758" s="722"/>
      <c r="E3758" s="722"/>
      <c r="F3758" s="757"/>
      <c r="G3758" s="757"/>
      <c r="H3758" s="757"/>
      <c r="I3758" s="757"/>
      <c r="J3758" s="757"/>
      <c r="K3758" s="758"/>
      <c r="L3758" s="758"/>
      <c r="M3758" s="722"/>
      <c r="N3758" s="736"/>
      <c r="O3758" s="736"/>
      <c r="P3758" s="736"/>
      <c r="Q3758" s="736"/>
      <c r="R3758" s="736"/>
      <c r="S3758" s="736"/>
      <c r="T3758" s="736"/>
      <c r="U3758" s="736"/>
      <c r="BA3758" s="722"/>
      <c r="BB3758" s="722"/>
      <c r="BC3758" s="722"/>
      <c r="BD3758" s="722"/>
      <c r="BE3758" s="722"/>
      <c r="BF3758" s="722"/>
      <c r="BG3758" s="722"/>
      <c r="BH3758" s="722"/>
      <c r="BI3758" s="722"/>
      <c r="BJ3758" s="722"/>
      <c r="BK3758" s="722"/>
      <c r="BL3758" s="722"/>
      <c r="BM3758" s="722"/>
      <c r="BN3758" s="722"/>
      <c r="BO3758" s="722"/>
      <c r="BP3758" s="722"/>
      <c r="BQ3758" s="722"/>
      <c r="BR3758" s="722"/>
      <c r="BS3758" s="722"/>
      <c r="BT3758" s="722"/>
      <c r="BU3758" s="722"/>
      <c r="BV3758" s="722"/>
      <c r="BW3758" s="722"/>
      <c r="BX3758" s="722"/>
      <c r="BY3758" s="722"/>
      <c r="BZ3758" s="722"/>
      <c r="CA3758" s="722"/>
      <c r="CB3758" s="722"/>
      <c r="CC3758" s="722"/>
      <c r="CD3758" s="722"/>
      <c r="CE3758" s="722"/>
      <c r="CF3758" s="722"/>
      <c r="CG3758" s="722"/>
      <c r="CH3758" s="722"/>
      <c r="CI3758" s="722"/>
      <c r="CJ3758" s="722"/>
      <c r="CK3758" s="722"/>
      <c r="CL3758" s="722"/>
      <c r="CM3758" s="722"/>
      <c r="CN3758" s="722"/>
      <c r="CO3758" s="722"/>
      <c r="CP3758" s="722"/>
      <c r="CQ3758" s="722"/>
      <c r="CR3758" s="722"/>
      <c r="CS3758" s="722"/>
    </row>
    <row r="3759" spans="1:97" s="1376" customFormat="1">
      <c r="A3759" s="722"/>
      <c r="B3759" s="722"/>
      <c r="C3759" s="722"/>
      <c r="D3759" s="722"/>
      <c r="E3759" s="722"/>
      <c r="F3759" s="757"/>
      <c r="G3759" s="757"/>
      <c r="H3759" s="757"/>
      <c r="I3759" s="757"/>
      <c r="J3759" s="757"/>
      <c r="K3759" s="758"/>
      <c r="L3759" s="758"/>
      <c r="M3759" s="722"/>
      <c r="N3759" s="736"/>
      <c r="O3759" s="736"/>
      <c r="P3759" s="736"/>
      <c r="Q3759" s="736"/>
      <c r="R3759" s="736"/>
      <c r="S3759" s="736"/>
      <c r="T3759" s="736"/>
      <c r="U3759" s="736"/>
      <c r="BA3759" s="722"/>
      <c r="BB3759" s="722"/>
      <c r="BC3759" s="722"/>
      <c r="BD3759" s="722"/>
      <c r="BE3759" s="722"/>
      <c r="BF3759" s="722"/>
      <c r="BG3759" s="722"/>
      <c r="BH3759" s="722"/>
      <c r="BI3759" s="722"/>
      <c r="BJ3759" s="722"/>
      <c r="BK3759" s="722"/>
      <c r="BL3759" s="722"/>
      <c r="BM3759" s="722"/>
      <c r="BN3759" s="722"/>
      <c r="BO3759" s="722"/>
      <c r="BP3759" s="722"/>
      <c r="BQ3759" s="722"/>
      <c r="BR3759" s="722"/>
      <c r="BS3759" s="722"/>
      <c r="BT3759" s="722"/>
      <c r="BU3759" s="722"/>
      <c r="BV3759" s="722"/>
      <c r="BW3759" s="722"/>
      <c r="BX3759" s="722"/>
      <c r="BY3759" s="722"/>
      <c r="BZ3759" s="722"/>
      <c r="CA3759" s="722"/>
      <c r="CB3759" s="722"/>
      <c r="CC3759" s="722"/>
      <c r="CD3759" s="722"/>
      <c r="CE3759" s="722"/>
      <c r="CF3759" s="722"/>
      <c r="CG3759" s="722"/>
      <c r="CH3759" s="722"/>
      <c r="CI3759" s="722"/>
      <c r="CJ3759" s="722"/>
      <c r="CK3759" s="722"/>
      <c r="CL3759" s="722"/>
      <c r="CM3759" s="722"/>
      <c r="CN3759" s="722"/>
      <c r="CO3759" s="722"/>
      <c r="CP3759" s="722"/>
      <c r="CQ3759" s="722"/>
      <c r="CR3759" s="722"/>
      <c r="CS3759" s="722"/>
    </row>
    <row r="3760" spans="1:97" s="1376" customFormat="1">
      <c r="A3760" s="722"/>
      <c r="B3760" s="722"/>
      <c r="C3760" s="722"/>
      <c r="D3760" s="722"/>
      <c r="E3760" s="722"/>
      <c r="F3760" s="757"/>
      <c r="G3760" s="757"/>
      <c r="H3760" s="757"/>
      <c r="I3760" s="757"/>
      <c r="J3760" s="757"/>
      <c r="K3760" s="758"/>
      <c r="L3760" s="758"/>
      <c r="M3760" s="722"/>
      <c r="N3760" s="736"/>
      <c r="O3760" s="736"/>
      <c r="P3760" s="736"/>
      <c r="Q3760" s="736"/>
      <c r="R3760" s="736"/>
      <c r="S3760" s="736"/>
      <c r="T3760" s="736"/>
      <c r="U3760" s="736"/>
      <c r="BA3760" s="722"/>
      <c r="BB3760" s="722"/>
      <c r="BC3760" s="722"/>
      <c r="BD3760" s="722"/>
      <c r="BE3760" s="722"/>
      <c r="BF3760" s="722"/>
      <c r="BG3760" s="722"/>
      <c r="BH3760" s="722"/>
      <c r="BI3760" s="722"/>
      <c r="BJ3760" s="722"/>
      <c r="BK3760" s="722"/>
      <c r="BL3760" s="722"/>
      <c r="BM3760" s="722"/>
      <c r="BN3760" s="722"/>
      <c r="BO3760" s="722"/>
      <c r="BP3760" s="722"/>
      <c r="BQ3760" s="722"/>
      <c r="BR3760" s="722"/>
      <c r="BS3760" s="722"/>
      <c r="BT3760" s="722"/>
      <c r="BU3760" s="722"/>
      <c r="BV3760" s="722"/>
      <c r="BW3760" s="722"/>
      <c r="BX3760" s="722"/>
      <c r="BY3760" s="722"/>
      <c r="BZ3760" s="722"/>
      <c r="CA3760" s="722"/>
      <c r="CB3760" s="722"/>
      <c r="CC3760" s="722"/>
      <c r="CD3760" s="722"/>
      <c r="CE3760" s="722"/>
      <c r="CF3760" s="722"/>
      <c r="CG3760" s="722"/>
      <c r="CH3760" s="722"/>
      <c r="CI3760" s="722"/>
      <c r="CJ3760" s="722"/>
      <c r="CK3760" s="722"/>
      <c r="CL3760" s="722"/>
      <c r="CM3760" s="722"/>
      <c r="CN3760" s="722"/>
      <c r="CO3760" s="722"/>
      <c r="CP3760" s="722"/>
      <c r="CQ3760" s="722"/>
      <c r="CR3760" s="722"/>
      <c r="CS3760" s="722"/>
    </row>
    <row r="3761" spans="1:97" s="1376" customFormat="1">
      <c r="A3761" s="722"/>
      <c r="B3761" s="722"/>
      <c r="C3761" s="722"/>
      <c r="D3761" s="722"/>
      <c r="E3761" s="722"/>
      <c r="F3761" s="757"/>
      <c r="G3761" s="757"/>
      <c r="H3761" s="757"/>
      <c r="I3761" s="757"/>
      <c r="J3761" s="757"/>
      <c r="K3761" s="758"/>
      <c r="L3761" s="758"/>
      <c r="M3761" s="722"/>
      <c r="N3761" s="736"/>
      <c r="O3761" s="736"/>
      <c r="P3761" s="736"/>
      <c r="Q3761" s="736"/>
      <c r="R3761" s="736"/>
      <c r="S3761" s="736"/>
      <c r="T3761" s="736"/>
      <c r="U3761" s="736"/>
      <c r="BA3761" s="722"/>
      <c r="BB3761" s="722"/>
      <c r="BC3761" s="722"/>
      <c r="BD3761" s="722"/>
      <c r="BE3761" s="722"/>
      <c r="BF3761" s="722"/>
      <c r="BG3761" s="722"/>
      <c r="BH3761" s="722"/>
      <c r="BI3761" s="722"/>
      <c r="BJ3761" s="722"/>
      <c r="BK3761" s="722"/>
      <c r="BL3761" s="722"/>
      <c r="BM3761" s="722"/>
      <c r="BN3761" s="722"/>
      <c r="BO3761" s="722"/>
      <c r="BP3761" s="722"/>
      <c r="BQ3761" s="722"/>
      <c r="BR3761" s="722"/>
      <c r="BS3761" s="722"/>
      <c r="BT3761" s="722"/>
      <c r="BU3761" s="722"/>
      <c r="BV3761" s="722"/>
      <c r="BW3761" s="722"/>
      <c r="BX3761" s="722"/>
      <c r="BY3761" s="722"/>
      <c r="BZ3761" s="722"/>
      <c r="CA3761" s="722"/>
      <c r="CB3761" s="722"/>
      <c r="CC3761" s="722"/>
      <c r="CD3761" s="722"/>
      <c r="CE3761" s="722"/>
      <c r="CF3761" s="722"/>
      <c r="CG3761" s="722"/>
      <c r="CH3761" s="722"/>
      <c r="CI3761" s="722"/>
      <c r="CJ3761" s="722"/>
      <c r="CK3761" s="722"/>
      <c r="CL3761" s="722"/>
      <c r="CM3761" s="722"/>
      <c r="CN3761" s="722"/>
      <c r="CO3761" s="722"/>
      <c r="CP3761" s="722"/>
      <c r="CQ3761" s="722"/>
      <c r="CR3761" s="722"/>
      <c r="CS3761" s="722"/>
    </row>
    <row r="3762" spans="1:97" s="1376" customFormat="1">
      <c r="A3762" s="722"/>
      <c r="B3762" s="722"/>
      <c r="C3762" s="722"/>
      <c r="D3762" s="722"/>
      <c r="E3762" s="722"/>
      <c r="F3762" s="757"/>
      <c r="G3762" s="757"/>
      <c r="H3762" s="757"/>
      <c r="I3762" s="757"/>
      <c r="J3762" s="757"/>
      <c r="K3762" s="758"/>
      <c r="L3762" s="758"/>
      <c r="M3762" s="722"/>
      <c r="N3762" s="736"/>
      <c r="O3762" s="736"/>
      <c r="P3762" s="736"/>
      <c r="Q3762" s="736"/>
      <c r="R3762" s="736"/>
      <c r="S3762" s="736"/>
      <c r="T3762" s="736"/>
      <c r="U3762" s="736"/>
      <c r="BA3762" s="722"/>
      <c r="BB3762" s="722"/>
      <c r="BC3762" s="722"/>
      <c r="BD3762" s="722"/>
      <c r="BE3762" s="722"/>
      <c r="BF3762" s="722"/>
      <c r="BG3762" s="722"/>
      <c r="BH3762" s="722"/>
      <c r="BI3762" s="722"/>
      <c r="BJ3762" s="722"/>
      <c r="BK3762" s="722"/>
      <c r="BL3762" s="722"/>
      <c r="BM3762" s="722"/>
      <c r="BN3762" s="722"/>
      <c r="BO3762" s="722"/>
      <c r="BP3762" s="722"/>
      <c r="BQ3762" s="722"/>
      <c r="BR3762" s="722"/>
      <c r="BS3762" s="722"/>
      <c r="BT3762" s="722"/>
      <c r="BU3762" s="722"/>
      <c r="BV3762" s="722"/>
      <c r="BW3762" s="722"/>
      <c r="BX3762" s="722"/>
      <c r="BY3762" s="722"/>
      <c r="BZ3762" s="722"/>
      <c r="CA3762" s="722"/>
      <c r="CB3762" s="722"/>
      <c r="CC3762" s="722"/>
      <c r="CD3762" s="722"/>
      <c r="CE3762" s="722"/>
      <c r="CF3762" s="722"/>
      <c r="CG3762" s="722"/>
      <c r="CH3762" s="722"/>
      <c r="CI3762" s="722"/>
      <c r="CJ3762" s="722"/>
      <c r="CK3762" s="722"/>
      <c r="CL3762" s="722"/>
      <c r="CM3762" s="722"/>
      <c r="CN3762" s="722"/>
      <c r="CO3762" s="722"/>
      <c r="CP3762" s="722"/>
      <c r="CQ3762" s="722"/>
      <c r="CR3762" s="722"/>
      <c r="CS3762" s="722"/>
    </row>
    <row r="3763" spans="1:97" s="1376" customFormat="1">
      <c r="A3763" s="722"/>
      <c r="B3763" s="722"/>
      <c r="C3763" s="722"/>
      <c r="D3763" s="722"/>
      <c r="E3763" s="722"/>
      <c r="F3763" s="757"/>
      <c r="G3763" s="757"/>
      <c r="H3763" s="757"/>
      <c r="I3763" s="757"/>
      <c r="J3763" s="757"/>
      <c r="K3763" s="758"/>
      <c r="L3763" s="758"/>
      <c r="M3763" s="722"/>
      <c r="N3763" s="736"/>
      <c r="O3763" s="736"/>
      <c r="P3763" s="736"/>
      <c r="Q3763" s="736"/>
      <c r="R3763" s="736"/>
      <c r="S3763" s="736"/>
      <c r="T3763" s="736"/>
      <c r="U3763" s="736"/>
      <c r="BA3763" s="722"/>
      <c r="BB3763" s="722"/>
      <c r="BC3763" s="722"/>
      <c r="BD3763" s="722"/>
      <c r="BE3763" s="722"/>
      <c r="BF3763" s="722"/>
      <c r="BG3763" s="722"/>
      <c r="BH3763" s="722"/>
      <c r="BI3763" s="722"/>
      <c r="BJ3763" s="722"/>
      <c r="BK3763" s="722"/>
      <c r="BL3763" s="722"/>
      <c r="BM3763" s="722"/>
      <c r="BN3763" s="722"/>
      <c r="BO3763" s="722"/>
      <c r="BP3763" s="722"/>
      <c r="BQ3763" s="722"/>
      <c r="BR3763" s="722"/>
      <c r="BS3763" s="722"/>
      <c r="BT3763" s="722"/>
      <c r="BU3763" s="722"/>
      <c r="BV3763" s="722"/>
      <c r="BW3763" s="722"/>
      <c r="BX3763" s="722"/>
      <c r="BY3763" s="722"/>
      <c r="BZ3763" s="722"/>
      <c r="CA3763" s="722"/>
      <c r="CB3763" s="722"/>
      <c r="CC3763" s="722"/>
      <c r="CD3763" s="722"/>
      <c r="CE3763" s="722"/>
      <c r="CF3763" s="722"/>
      <c r="CG3763" s="722"/>
      <c r="CH3763" s="722"/>
      <c r="CI3763" s="722"/>
      <c r="CJ3763" s="722"/>
      <c r="CK3763" s="722"/>
      <c r="CL3763" s="722"/>
      <c r="CM3763" s="722"/>
      <c r="CN3763" s="722"/>
      <c r="CO3763" s="722"/>
      <c r="CP3763" s="722"/>
      <c r="CQ3763" s="722"/>
      <c r="CR3763" s="722"/>
      <c r="CS3763" s="722"/>
    </row>
    <row r="3764" spans="1:97" s="1376" customFormat="1">
      <c r="A3764" s="722"/>
      <c r="B3764" s="722"/>
      <c r="C3764" s="722"/>
      <c r="D3764" s="722"/>
      <c r="E3764" s="722"/>
      <c r="F3764" s="757"/>
      <c r="G3764" s="757"/>
      <c r="H3764" s="757"/>
      <c r="I3764" s="757"/>
      <c r="J3764" s="757"/>
      <c r="K3764" s="758"/>
      <c r="L3764" s="758"/>
      <c r="M3764" s="722"/>
      <c r="N3764" s="736"/>
      <c r="O3764" s="736"/>
      <c r="P3764" s="736"/>
      <c r="Q3764" s="736"/>
      <c r="R3764" s="736"/>
      <c r="S3764" s="736"/>
      <c r="T3764" s="736"/>
      <c r="U3764" s="736"/>
      <c r="BA3764" s="722"/>
      <c r="BB3764" s="722"/>
      <c r="BC3764" s="722"/>
      <c r="BD3764" s="722"/>
      <c r="BE3764" s="722"/>
      <c r="BF3764" s="722"/>
      <c r="BG3764" s="722"/>
      <c r="BH3764" s="722"/>
      <c r="BI3764" s="722"/>
      <c r="BJ3764" s="722"/>
      <c r="BK3764" s="722"/>
      <c r="BL3764" s="722"/>
      <c r="BM3764" s="722"/>
      <c r="BN3764" s="722"/>
      <c r="BO3764" s="722"/>
      <c r="BP3764" s="722"/>
      <c r="BQ3764" s="722"/>
      <c r="BR3764" s="722"/>
      <c r="BS3764" s="722"/>
      <c r="BT3764" s="722"/>
      <c r="BU3764" s="722"/>
      <c r="BV3764" s="722"/>
      <c r="BW3764" s="722"/>
      <c r="BX3764" s="722"/>
      <c r="BY3764" s="722"/>
      <c r="BZ3764" s="722"/>
      <c r="CA3764" s="722"/>
      <c r="CB3764" s="722"/>
      <c r="CC3764" s="722"/>
      <c r="CD3764" s="722"/>
      <c r="CE3764" s="722"/>
      <c r="CF3764" s="722"/>
      <c r="CG3764" s="722"/>
      <c r="CH3764" s="722"/>
      <c r="CI3764" s="722"/>
      <c r="CJ3764" s="722"/>
      <c r="CK3764" s="722"/>
      <c r="CL3764" s="722"/>
      <c r="CM3764" s="722"/>
      <c r="CN3764" s="722"/>
      <c r="CO3764" s="722"/>
      <c r="CP3764" s="722"/>
      <c r="CQ3764" s="722"/>
      <c r="CR3764" s="722"/>
      <c r="CS3764" s="722"/>
    </row>
    <row r="3765" spans="1:97" s="1376" customFormat="1">
      <c r="A3765" s="722"/>
      <c r="B3765" s="722"/>
      <c r="C3765" s="722"/>
      <c r="D3765" s="722"/>
      <c r="E3765" s="722"/>
      <c r="F3765" s="757"/>
      <c r="G3765" s="757"/>
      <c r="H3765" s="757"/>
      <c r="I3765" s="757"/>
      <c r="J3765" s="757"/>
      <c r="K3765" s="758"/>
      <c r="L3765" s="758"/>
      <c r="M3765" s="722"/>
      <c r="N3765" s="736"/>
      <c r="O3765" s="736"/>
      <c r="P3765" s="736"/>
      <c r="Q3765" s="736"/>
      <c r="R3765" s="736"/>
      <c r="S3765" s="736"/>
      <c r="T3765" s="736"/>
      <c r="U3765" s="736"/>
      <c r="BA3765" s="722"/>
      <c r="BB3765" s="722"/>
      <c r="BC3765" s="722"/>
      <c r="BD3765" s="722"/>
      <c r="BE3765" s="722"/>
      <c r="BF3765" s="722"/>
      <c r="BG3765" s="722"/>
      <c r="BH3765" s="722"/>
      <c r="BI3765" s="722"/>
      <c r="BJ3765" s="722"/>
      <c r="BK3765" s="722"/>
      <c r="BL3765" s="722"/>
      <c r="BM3765" s="722"/>
      <c r="BN3765" s="722"/>
      <c r="BO3765" s="722"/>
      <c r="BP3765" s="722"/>
      <c r="BQ3765" s="722"/>
      <c r="BR3765" s="722"/>
      <c r="BS3765" s="722"/>
      <c r="BT3765" s="722"/>
      <c r="BU3765" s="722"/>
      <c r="BV3765" s="722"/>
      <c r="BW3765" s="722"/>
      <c r="BX3765" s="722"/>
      <c r="BY3765" s="722"/>
      <c r="BZ3765" s="722"/>
      <c r="CA3765" s="722"/>
      <c r="CB3765" s="722"/>
      <c r="CC3765" s="722"/>
      <c r="CD3765" s="722"/>
      <c r="CE3765" s="722"/>
      <c r="CF3765" s="722"/>
      <c r="CG3765" s="722"/>
      <c r="CH3765" s="722"/>
      <c r="CI3765" s="722"/>
      <c r="CJ3765" s="722"/>
      <c r="CK3765" s="722"/>
      <c r="CL3765" s="722"/>
      <c r="CM3765" s="722"/>
      <c r="CN3765" s="722"/>
      <c r="CO3765" s="722"/>
      <c r="CP3765" s="722"/>
      <c r="CQ3765" s="722"/>
      <c r="CR3765" s="722"/>
      <c r="CS3765" s="722"/>
    </row>
    <row r="3766" spans="1:97" s="1376" customFormat="1">
      <c r="A3766" s="722"/>
      <c r="B3766" s="722"/>
      <c r="C3766" s="722"/>
      <c r="D3766" s="722"/>
      <c r="E3766" s="722"/>
      <c r="F3766" s="757"/>
      <c r="G3766" s="757"/>
      <c r="H3766" s="757"/>
      <c r="I3766" s="757"/>
      <c r="J3766" s="757"/>
      <c r="K3766" s="758"/>
      <c r="L3766" s="758"/>
      <c r="M3766" s="722"/>
      <c r="N3766" s="736"/>
      <c r="O3766" s="736"/>
      <c r="P3766" s="736"/>
      <c r="Q3766" s="736"/>
      <c r="R3766" s="736"/>
      <c r="S3766" s="736"/>
      <c r="T3766" s="736"/>
      <c r="U3766" s="736"/>
      <c r="BA3766" s="722"/>
      <c r="BB3766" s="722"/>
      <c r="BC3766" s="722"/>
      <c r="BD3766" s="722"/>
      <c r="BE3766" s="722"/>
      <c r="BF3766" s="722"/>
      <c r="BG3766" s="722"/>
      <c r="BH3766" s="722"/>
      <c r="BI3766" s="722"/>
      <c r="BJ3766" s="722"/>
      <c r="BK3766" s="722"/>
      <c r="BL3766" s="722"/>
      <c r="BM3766" s="722"/>
      <c r="BN3766" s="722"/>
      <c r="BO3766" s="722"/>
      <c r="BP3766" s="722"/>
      <c r="BQ3766" s="722"/>
      <c r="BR3766" s="722"/>
      <c r="BS3766" s="722"/>
      <c r="BT3766" s="722"/>
      <c r="BU3766" s="722"/>
      <c r="BV3766" s="722"/>
      <c r="BW3766" s="722"/>
      <c r="BX3766" s="722"/>
      <c r="BY3766" s="722"/>
      <c r="BZ3766" s="722"/>
      <c r="CA3766" s="722"/>
      <c r="CB3766" s="722"/>
      <c r="CC3766" s="722"/>
      <c r="CD3766" s="722"/>
      <c r="CE3766" s="722"/>
      <c r="CF3766" s="722"/>
      <c r="CG3766" s="722"/>
      <c r="CH3766" s="722"/>
      <c r="CI3766" s="722"/>
      <c r="CJ3766" s="722"/>
      <c r="CK3766" s="722"/>
      <c r="CL3766" s="722"/>
      <c r="CM3766" s="722"/>
      <c r="CN3766" s="722"/>
      <c r="CO3766" s="722"/>
      <c r="CP3766" s="722"/>
      <c r="CQ3766" s="722"/>
      <c r="CR3766" s="722"/>
      <c r="CS3766" s="722"/>
    </row>
    <row r="3767" spans="1:97" s="1376" customFormat="1">
      <c r="A3767" s="722"/>
      <c r="B3767" s="722"/>
      <c r="C3767" s="722"/>
      <c r="D3767" s="722"/>
      <c r="E3767" s="722"/>
      <c r="F3767" s="757"/>
      <c r="G3767" s="757"/>
      <c r="H3767" s="757"/>
      <c r="I3767" s="757"/>
      <c r="J3767" s="757"/>
      <c r="K3767" s="758"/>
      <c r="L3767" s="758"/>
      <c r="M3767" s="722"/>
      <c r="N3767" s="736"/>
      <c r="O3767" s="736"/>
      <c r="P3767" s="736"/>
      <c r="Q3767" s="736"/>
      <c r="R3767" s="736"/>
      <c r="S3767" s="736"/>
      <c r="T3767" s="736"/>
      <c r="U3767" s="736"/>
      <c r="BA3767" s="722"/>
      <c r="BB3767" s="722"/>
      <c r="BC3767" s="722"/>
      <c r="BD3767" s="722"/>
      <c r="BE3767" s="722"/>
      <c r="BF3767" s="722"/>
      <c r="BG3767" s="722"/>
      <c r="BH3767" s="722"/>
      <c r="BI3767" s="722"/>
      <c r="BJ3767" s="722"/>
      <c r="BK3767" s="722"/>
      <c r="BL3767" s="722"/>
      <c r="BM3767" s="722"/>
      <c r="BN3767" s="722"/>
      <c r="BO3767" s="722"/>
      <c r="BP3767" s="722"/>
      <c r="BQ3767" s="722"/>
      <c r="BR3767" s="722"/>
      <c r="BS3767" s="722"/>
      <c r="BT3767" s="722"/>
      <c r="BU3767" s="722"/>
      <c r="BV3767" s="722"/>
      <c r="BW3767" s="722"/>
      <c r="BX3767" s="722"/>
      <c r="BY3767" s="722"/>
      <c r="BZ3767" s="722"/>
      <c r="CA3767" s="722"/>
      <c r="CB3767" s="722"/>
      <c r="CC3767" s="722"/>
      <c r="CD3767" s="722"/>
      <c r="CE3767" s="722"/>
      <c r="CF3767" s="722"/>
      <c r="CG3767" s="722"/>
      <c r="CH3767" s="722"/>
      <c r="CI3767" s="722"/>
      <c r="CJ3767" s="722"/>
      <c r="CK3767" s="722"/>
      <c r="CL3767" s="722"/>
      <c r="CM3767" s="722"/>
      <c r="CN3767" s="722"/>
      <c r="CO3767" s="722"/>
      <c r="CP3767" s="722"/>
      <c r="CQ3767" s="722"/>
      <c r="CR3767" s="722"/>
      <c r="CS3767" s="722"/>
    </row>
    <row r="3768" spans="1:97" s="1376" customFormat="1">
      <c r="A3768" s="722"/>
      <c r="B3768" s="722"/>
      <c r="C3768" s="722"/>
      <c r="D3768" s="722"/>
      <c r="E3768" s="722"/>
      <c r="F3768" s="757"/>
      <c r="G3768" s="757"/>
      <c r="H3768" s="757"/>
      <c r="I3768" s="757"/>
      <c r="J3768" s="757"/>
      <c r="K3768" s="758"/>
      <c r="L3768" s="758"/>
      <c r="M3768" s="722"/>
      <c r="N3768" s="736"/>
      <c r="O3768" s="736"/>
      <c r="P3768" s="736"/>
      <c r="Q3768" s="736"/>
      <c r="R3768" s="736"/>
      <c r="S3768" s="736"/>
      <c r="T3768" s="736"/>
      <c r="U3768" s="736"/>
      <c r="BA3768" s="722"/>
      <c r="BB3768" s="722"/>
      <c r="BC3768" s="722"/>
      <c r="BD3768" s="722"/>
      <c r="BE3768" s="722"/>
      <c r="BF3768" s="722"/>
      <c r="BG3768" s="722"/>
      <c r="BH3768" s="722"/>
      <c r="BI3768" s="722"/>
      <c r="BJ3768" s="722"/>
      <c r="BK3768" s="722"/>
      <c r="BL3768" s="722"/>
      <c r="BM3768" s="722"/>
      <c r="BN3768" s="722"/>
      <c r="BO3768" s="722"/>
      <c r="BP3768" s="722"/>
      <c r="BQ3768" s="722"/>
      <c r="BR3768" s="722"/>
      <c r="BS3768" s="722"/>
      <c r="BT3768" s="722"/>
      <c r="BU3768" s="722"/>
      <c r="BV3768" s="722"/>
      <c r="BW3768" s="722"/>
      <c r="BX3768" s="722"/>
      <c r="BY3768" s="722"/>
      <c r="BZ3768" s="722"/>
      <c r="CA3768" s="722"/>
      <c r="CB3768" s="722"/>
      <c r="CC3768" s="722"/>
      <c r="CD3768" s="722"/>
      <c r="CE3768" s="722"/>
      <c r="CF3768" s="722"/>
      <c r="CG3768" s="722"/>
      <c r="CH3768" s="722"/>
      <c r="CI3768" s="722"/>
      <c r="CJ3768" s="722"/>
      <c r="CK3768" s="722"/>
      <c r="CL3768" s="722"/>
      <c r="CM3768" s="722"/>
      <c r="CN3768" s="722"/>
      <c r="CO3768" s="722"/>
      <c r="CP3768" s="722"/>
      <c r="CQ3768" s="722"/>
      <c r="CR3768" s="722"/>
      <c r="CS3768" s="722"/>
    </row>
    <row r="3769" spans="1:97" s="1376" customFormat="1">
      <c r="A3769" s="722"/>
      <c r="B3769" s="722"/>
      <c r="C3769" s="722"/>
      <c r="D3769" s="722"/>
      <c r="E3769" s="722"/>
      <c r="F3769" s="757"/>
      <c r="G3769" s="757"/>
      <c r="H3769" s="757"/>
      <c r="I3769" s="757"/>
      <c r="J3769" s="757"/>
      <c r="K3769" s="758"/>
      <c r="L3769" s="758"/>
      <c r="M3769" s="722"/>
      <c r="N3769" s="736"/>
      <c r="O3769" s="736"/>
      <c r="P3769" s="736"/>
      <c r="Q3769" s="736"/>
      <c r="R3769" s="736"/>
      <c r="S3769" s="736"/>
      <c r="T3769" s="736"/>
      <c r="U3769" s="736"/>
      <c r="BA3769" s="722"/>
      <c r="BB3769" s="722"/>
      <c r="BC3769" s="722"/>
      <c r="BD3769" s="722"/>
      <c r="BE3769" s="722"/>
      <c r="BF3769" s="722"/>
      <c r="BG3769" s="722"/>
      <c r="BH3769" s="722"/>
      <c r="BI3769" s="722"/>
      <c r="BJ3769" s="722"/>
      <c r="BK3769" s="722"/>
      <c r="BL3769" s="722"/>
      <c r="BM3769" s="722"/>
      <c r="BN3769" s="722"/>
      <c r="BO3769" s="722"/>
      <c r="BP3769" s="722"/>
      <c r="BQ3769" s="722"/>
      <c r="BR3769" s="722"/>
      <c r="BS3769" s="722"/>
      <c r="BT3769" s="722"/>
      <c r="BU3769" s="722"/>
      <c r="BV3769" s="722"/>
      <c r="BW3769" s="722"/>
      <c r="BX3769" s="722"/>
      <c r="BY3769" s="722"/>
      <c r="BZ3769" s="722"/>
      <c r="CA3769" s="722"/>
      <c r="CB3769" s="722"/>
      <c r="CC3769" s="722"/>
      <c r="CD3769" s="722"/>
      <c r="CE3769" s="722"/>
      <c r="CF3769" s="722"/>
      <c r="CG3769" s="722"/>
      <c r="CH3769" s="722"/>
      <c r="CI3769" s="722"/>
      <c r="CJ3769" s="722"/>
      <c r="CK3769" s="722"/>
      <c r="CL3769" s="722"/>
      <c r="CM3769" s="722"/>
      <c r="CN3769" s="722"/>
      <c r="CO3769" s="722"/>
      <c r="CP3769" s="722"/>
      <c r="CQ3769" s="722"/>
      <c r="CR3769" s="722"/>
      <c r="CS3769" s="722"/>
    </row>
    <row r="3770" spans="1:97" s="1376" customFormat="1">
      <c r="A3770" s="722"/>
      <c r="B3770" s="722"/>
      <c r="C3770" s="722"/>
      <c r="D3770" s="722"/>
      <c r="E3770" s="722"/>
      <c r="F3770" s="757"/>
      <c r="G3770" s="757"/>
      <c r="H3770" s="757"/>
      <c r="I3770" s="757"/>
      <c r="J3770" s="757"/>
      <c r="K3770" s="758"/>
      <c r="L3770" s="758"/>
      <c r="M3770" s="722"/>
      <c r="N3770" s="736"/>
      <c r="O3770" s="736"/>
      <c r="P3770" s="736"/>
      <c r="Q3770" s="736"/>
      <c r="R3770" s="736"/>
      <c r="S3770" s="736"/>
      <c r="T3770" s="736"/>
      <c r="U3770" s="736"/>
      <c r="BA3770" s="722"/>
      <c r="BB3770" s="722"/>
      <c r="BC3770" s="722"/>
      <c r="BD3770" s="722"/>
      <c r="BE3770" s="722"/>
      <c r="BF3770" s="722"/>
      <c r="BG3770" s="722"/>
      <c r="BH3770" s="722"/>
      <c r="BI3770" s="722"/>
      <c r="BJ3770" s="722"/>
      <c r="BK3770" s="722"/>
      <c r="BL3770" s="722"/>
      <c r="BM3770" s="722"/>
      <c r="BN3770" s="722"/>
      <c r="BO3770" s="722"/>
      <c r="BP3770" s="722"/>
      <c r="BQ3770" s="722"/>
      <c r="BR3770" s="722"/>
      <c r="BS3770" s="722"/>
      <c r="BT3770" s="722"/>
      <c r="BU3770" s="722"/>
      <c r="BV3770" s="722"/>
      <c r="BW3770" s="722"/>
      <c r="BX3770" s="722"/>
      <c r="BY3770" s="722"/>
      <c r="BZ3770" s="722"/>
      <c r="CA3770" s="722"/>
      <c r="CB3770" s="722"/>
      <c r="CC3770" s="722"/>
      <c r="CD3770" s="722"/>
      <c r="CE3770" s="722"/>
      <c r="CF3770" s="722"/>
      <c r="CG3770" s="722"/>
      <c r="CH3770" s="722"/>
      <c r="CI3770" s="722"/>
      <c r="CJ3770" s="722"/>
      <c r="CK3770" s="722"/>
      <c r="CL3770" s="722"/>
      <c r="CM3770" s="722"/>
      <c r="CN3770" s="722"/>
      <c r="CO3770" s="722"/>
      <c r="CP3770" s="722"/>
      <c r="CQ3770" s="722"/>
      <c r="CR3770" s="722"/>
      <c r="CS3770" s="722"/>
    </row>
    <row r="3771" spans="1:97" s="1376" customFormat="1">
      <c r="A3771" s="722"/>
      <c r="B3771" s="722"/>
      <c r="C3771" s="722"/>
      <c r="D3771" s="722"/>
      <c r="E3771" s="722"/>
      <c r="F3771" s="757"/>
      <c r="G3771" s="757"/>
      <c r="H3771" s="757"/>
      <c r="I3771" s="757"/>
      <c r="J3771" s="757"/>
      <c r="K3771" s="758"/>
      <c r="L3771" s="758"/>
      <c r="M3771" s="722"/>
      <c r="N3771" s="736"/>
      <c r="O3771" s="736"/>
      <c r="P3771" s="736"/>
      <c r="Q3771" s="736"/>
      <c r="R3771" s="736"/>
      <c r="S3771" s="736"/>
      <c r="T3771" s="736"/>
      <c r="U3771" s="736"/>
      <c r="BA3771" s="722"/>
      <c r="BB3771" s="722"/>
      <c r="BC3771" s="722"/>
      <c r="BD3771" s="722"/>
      <c r="BE3771" s="722"/>
      <c r="BF3771" s="722"/>
      <c r="BG3771" s="722"/>
      <c r="BH3771" s="722"/>
      <c r="BI3771" s="722"/>
      <c r="BJ3771" s="722"/>
      <c r="BK3771" s="722"/>
      <c r="BL3771" s="722"/>
      <c r="BM3771" s="722"/>
      <c r="BN3771" s="722"/>
      <c r="BO3771" s="722"/>
      <c r="BP3771" s="722"/>
      <c r="BQ3771" s="722"/>
      <c r="BR3771" s="722"/>
      <c r="BS3771" s="722"/>
      <c r="BT3771" s="722"/>
      <c r="BU3771" s="722"/>
      <c r="BV3771" s="722"/>
      <c r="BW3771" s="722"/>
      <c r="BX3771" s="722"/>
      <c r="BY3771" s="722"/>
      <c r="BZ3771" s="722"/>
      <c r="CA3771" s="722"/>
      <c r="CB3771" s="722"/>
      <c r="CC3771" s="722"/>
      <c r="CD3771" s="722"/>
      <c r="CE3771" s="722"/>
      <c r="CF3771" s="722"/>
      <c r="CG3771" s="722"/>
      <c r="CH3771" s="722"/>
      <c r="CI3771" s="722"/>
      <c r="CJ3771" s="722"/>
      <c r="CK3771" s="722"/>
      <c r="CL3771" s="722"/>
      <c r="CM3771" s="722"/>
      <c r="CN3771" s="722"/>
      <c r="CO3771" s="722"/>
      <c r="CP3771" s="722"/>
      <c r="CQ3771" s="722"/>
      <c r="CR3771" s="722"/>
      <c r="CS3771" s="722"/>
    </row>
    <row r="3772" spans="1:97" s="1376" customFormat="1">
      <c r="A3772" s="722"/>
      <c r="B3772" s="722"/>
      <c r="C3772" s="722"/>
      <c r="D3772" s="722"/>
      <c r="E3772" s="722"/>
      <c r="F3772" s="757"/>
      <c r="G3772" s="757"/>
      <c r="H3772" s="757"/>
      <c r="I3772" s="757"/>
      <c r="J3772" s="757"/>
      <c r="K3772" s="758"/>
      <c r="L3772" s="758"/>
      <c r="M3772" s="722"/>
      <c r="N3772" s="736"/>
      <c r="O3772" s="736"/>
      <c r="P3772" s="736"/>
      <c r="Q3772" s="736"/>
      <c r="R3772" s="736"/>
      <c r="S3772" s="736"/>
      <c r="T3772" s="736"/>
      <c r="U3772" s="736"/>
      <c r="BA3772" s="722"/>
      <c r="BB3772" s="722"/>
      <c r="BC3772" s="722"/>
      <c r="BD3772" s="722"/>
      <c r="BE3772" s="722"/>
      <c r="BF3772" s="722"/>
      <c r="BG3772" s="722"/>
      <c r="BH3772" s="722"/>
      <c r="BI3772" s="722"/>
      <c r="BJ3772" s="722"/>
      <c r="BK3772" s="722"/>
      <c r="BL3772" s="722"/>
      <c r="BM3772" s="722"/>
      <c r="BN3772" s="722"/>
      <c r="BO3772" s="722"/>
      <c r="BP3772" s="722"/>
      <c r="BQ3772" s="722"/>
      <c r="BR3772" s="722"/>
      <c r="BS3772" s="722"/>
      <c r="BT3772" s="722"/>
      <c r="BU3772" s="722"/>
      <c r="BV3772" s="722"/>
      <c r="BW3772" s="722"/>
      <c r="BX3772" s="722"/>
      <c r="BY3772" s="722"/>
      <c r="BZ3772" s="722"/>
      <c r="CA3772" s="722"/>
      <c r="CB3772" s="722"/>
      <c r="CC3772" s="722"/>
      <c r="CD3772" s="722"/>
      <c r="CE3772" s="722"/>
      <c r="CF3772" s="722"/>
      <c r="CG3772" s="722"/>
      <c r="CH3772" s="722"/>
      <c r="CI3772" s="722"/>
      <c r="CJ3772" s="722"/>
      <c r="CK3772" s="722"/>
      <c r="CL3772" s="722"/>
      <c r="CM3772" s="722"/>
      <c r="CN3772" s="722"/>
      <c r="CO3772" s="722"/>
      <c r="CP3772" s="722"/>
      <c r="CQ3772" s="722"/>
      <c r="CR3772" s="722"/>
      <c r="CS3772" s="722"/>
    </row>
    <row r="3773" spans="1:97" s="1376" customFormat="1">
      <c r="A3773" s="722"/>
      <c r="B3773" s="722"/>
      <c r="C3773" s="722"/>
      <c r="D3773" s="722"/>
      <c r="E3773" s="722"/>
      <c r="F3773" s="757"/>
      <c r="G3773" s="757"/>
      <c r="H3773" s="757"/>
      <c r="I3773" s="757"/>
      <c r="J3773" s="757"/>
      <c r="K3773" s="758"/>
      <c r="L3773" s="758"/>
      <c r="M3773" s="722"/>
      <c r="N3773" s="736"/>
      <c r="O3773" s="736"/>
      <c r="P3773" s="736"/>
      <c r="Q3773" s="736"/>
      <c r="R3773" s="736"/>
      <c r="S3773" s="736"/>
      <c r="T3773" s="736"/>
      <c r="U3773" s="736"/>
      <c r="BA3773" s="722"/>
      <c r="BB3773" s="722"/>
      <c r="BC3773" s="722"/>
      <c r="BD3773" s="722"/>
      <c r="BE3773" s="722"/>
      <c r="BF3773" s="722"/>
      <c r="BG3773" s="722"/>
      <c r="BH3773" s="722"/>
      <c r="BI3773" s="722"/>
      <c r="BJ3773" s="722"/>
      <c r="BK3773" s="722"/>
      <c r="BL3773" s="722"/>
      <c r="BM3773" s="722"/>
      <c r="BN3773" s="722"/>
      <c r="BO3773" s="722"/>
      <c r="BP3773" s="722"/>
      <c r="BQ3773" s="722"/>
      <c r="BR3773" s="722"/>
      <c r="BS3773" s="722"/>
      <c r="BT3773" s="722"/>
      <c r="BU3773" s="722"/>
      <c r="BV3773" s="722"/>
      <c r="BW3773" s="722"/>
      <c r="BX3773" s="722"/>
      <c r="BY3773" s="722"/>
      <c r="BZ3773" s="722"/>
      <c r="CA3773" s="722"/>
      <c r="CB3773" s="722"/>
      <c r="CC3773" s="722"/>
      <c r="CD3773" s="722"/>
      <c r="CE3773" s="722"/>
      <c r="CF3773" s="722"/>
      <c r="CG3773" s="722"/>
      <c r="CH3773" s="722"/>
      <c r="CI3773" s="722"/>
      <c r="CJ3773" s="722"/>
      <c r="CK3773" s="722"/>
      <c r="CL3773" s="722"/>
      <c r="CM3773" s="722"/>
      <c r="CN3773" s="722"/>
      <c r="CO3773" s="722"/>
      <c r="CP3773" s="722"/>
      <c r="CQ3773" s="722"/>
      <c r="CR3773" s="722"/>
      <c r="CS3773" s="722"/>
    </row>
    <row r="3774" spans="1:97" s="1376" customFormat="1">
      <c r="A3774" s="722"/>
      <c r="B3774" s="722"/>
      <c r="C3774" s="722"/>
      <c r="D3774" s="722"/>
      <c r="E3774" s="722"/>
      <c r="F3774" s="757"/>
      <c r="G3774" s="757"/>
      <c r="H3774" s="757"/>
      <c r="I3774" s="757"/>
      <c r="J3774" s="757"/>
      <c r="K3774" s="758"/>
      <c r="L3774" s="758"/>
      <c r="M3774" s="722"/>
      <c r="N3774" s="736"/>
      <c r="O3774" s="736"/>
      <c r="P3774" s="736"/>
      <c r="Q3774" s="736"/>
      <c r="R3774" s="736"/>
      <c r="S3774" s="736"/>
      <c r="T3774" s="736"/>
      <c r="U3774" s="736"/>
      <c r="BA3774" s="722"/>
      <c r="BB3774" s="722"/>
      <c r="BC3774" s="722"/>
      <c r="BD3774" s="722"/>
      <c r="BE3774" s="722"/>
      <c r="BF3774" s="722"/>
      <c r="BG3774" s="722"/>
      <c r="BH3774" s="722"/>
      <c r="BI3774" s="722"/>
      <c r="BJ3774" s="722"/>
      <c r="BK3774" s="722"/>
      <c r="BL3774" s="722"/>
      <c r="BM3774" s="722"/>
      <c r="BN3774" s="722"/>
      <c r="BO3774" s="722"/>
      <c r="BP3774" s="722"/>
      <c r="BQ3774" s="722"/>
      <c r="BR3774" s="722"/>
      <c r="BS3774" s="722"/>
      <c r="BT3774" s="722"/>
      <c r="BU3774" s="722"/>
      <c r="BV3774" s="722"/>
      <c r="BW3774" s="722"/>
      <c r="BX3774" s="722"/>
      <c r="BY3774" s="722"/>
      <c r="BZ3774" s="722"/>
      <c r="CA3774" s="722"/>
      <c r="CB3774" s="722"/>
      <c r="CC3774" s="722"/>
      <c r="CD3774" s="722"/>
      <c r="CE3774" s="722"/>
      <c r="CF3774" s="722"/>
      <c r="CG3774" s="722"/>
      <c r="CH3774" s="722"/>
      <c r="CI3774" s="722"/>
      <c r="CJ3774" s="722"/>
      <c r="CK3774" s="722"/>
      <c r="CL3774" s="722"/>
      <c r="CM3774" s="722"/>
      <c r="CN3774" s="722"/>
      <c r="CO3774" s="722"/>
      <c r="CP3774" s="722"/>
      <c r="CQ3774" s="722"/>
      <c r="CR3774" s="722"/>
      <c r="CS3774" s="722"/>
    </row>
    <row r="3775" spans="1:97" s="1376" customFormat="1">
      <c r="A3775" s="722"/>
      <c r="B3775" s="722"/>
      <c r="C3775" s="722"/>
      <c r="D3775" s="722"/>
      <c r="E3775" s="722"/>
      <c r="F3775" s="757"/>
      <c r="G3775" s="757"/>
      <c r="H3775" s="757"/>
      <c r="I3775" s="757"/>
      <c r="J3775" s="757"/>
      <c r="K3775" s="758"/>
      <c r="L3775" s="758"/>
      <c r="M3775" s="722"/>
      <c r="N3775" s="736"/>
      <c r="O3775" s="736"/>
      <c r="P3775" s="736"/>
      <c r="Q3775" s="736"/>
      <c r="R3775" s="736"/>
      <c r="S3775" s="736"/>
      <c r="T3775" s="736"/>
      <c r="U3775" s="736"/>
      <c r="BA3775" s="722"/>
      <c r="BB3775" s="722"/>
      <c r="BC3775" s="722"/>
      <c r="BD3775" s="722"/>
      <c r="BE3775" s="722"/>
      <c r="BF3775" s="722"/>
      <c r="BG3775" s="722"/>
      <c r="BH3775" s="722"/>
      <c r="BI3775" s="722"/>
      <c r="BJ3775" s="722"/>
      <c r="BK3775" s="722"/>
      <c r="BL3775" s="722"/>
      <c r="BM3775" s="722"/>
      <c r="BN3775" s="722"/>
      <c r="BO3775" s="722"/>
      <c r="BP3775" s="722"/>
      <c r="BQ3775" s="722"/>
      <c r="BR3775" s="722"/>
      <c r="BS3775" s="722"/>
      <c r="BT3775" s="722"/>
      <c r="BU3775" s="722"/>
      <c r="BV3775" s="722"/>
      <c r="BW3775" s="722"/>
      <c r="BX3775" s="722"/>
      <c r="BY3775" s="722"/>
      <c r="BZ3775" s="722"/>
      <c r="CA3775" s="722"/>
      <c r="CB3775" s="722"/>
      <c r="CC3775" s="722"/>
      <c r="CD3775" s="722"/>
      <c r="CE3775" s="722"/>
      <c r="CF3775" s="722"/>
      <c r="CG3775" s="722"/>
      <c r="CH3775" s="722"/>
      <c r="CI3775" s="722"/>
      <c r="CJ3775" s="722"/>
      <c r="CK3775" s="722"/>
      <c r="CL3775" s="722"/>
      <c r="CM3775" s="722"/>
      <c r="CN3775" s="722"/>
      <c r="CO3775" s="722"/>
      <c r="CP3775" s="722"/>
      <c r="CQ3775" s="722"/>
      <c r="CR3775" s="722"/>
      <c r="CS3775" s="722"/>
    </row>
    <row r="3776" spans="1:97" s="1376" customFormat="1">
      <c r="A3776" s="722"/>
      <c r="B3776" s="722"/>
      <c r="C3776" s="722"/>
      <c r="D3776" s="722"/>
      <c r="E3776" s="722"/>
      <c r="F3776" s="757"/>
      <c r="G3776" s="757"/>
      <c r="H3776" s="757"/>
      <c r="I3776" s="757"/>
      <c r="J3776" s="757"/>
      <c r="K3776" s="758"/>
      <c r="L3776" s="758"/>
      <c r="M3776" s="722"/>
      <c r="N3776" s="736"/>
      <c r="O3776" s="736"/>
      <c r="P3776" s="736"/>
      <c r="Q3776" s="736"/>
      <c r="R3776" s="736"/>
      <c r="S3776" s="736"/>
      <c r="T3776" s="736"/>
      <c r="U3776" s="736"/>
      <c r="BA3776" s="722"/>
      <c r="BB3776" s="722"/>
      <c r="BC3776" s="722"/>
      <c r="BD3776" s="722"/>
      <c r="BE3776" s="722"/>
      <c r="BF3776" s="722"/>
      <c r="BG3776" s="722"/>
      <c r="BH3776" s="722"/>
      <c r="BI3776" s="722"/>
      <c r="BJ3776" s="722"/>
      <c r="BK3776" s="722"/>
      <c r="BL3776" s="722"/>
      <c r="BM3776" s="722"/>
      <c r="BN3776" s="722"/>
      <c r="BO3776" s="722"/>
      <c r="BP3776" s="722"/>
      <c r="BQ3776" s="722"/>
      <c r="BR3776" s="722"/>
      <c r="BS3776" s="722"/>
      <c r="BT3776" s="722"/>
      <c r="BU3776" s="722"/>
      <c r="BV3776" s="722"/>
      <c r="BW3776" s="722"/>
      <c r="BX3776" s="722"/>
      <c r="BY3776" s="722"/>
      <c r="BZ3776" s="722"/>
      <c r="CA3776" s="722"/>
      <c r="CB3776" s="722"/>
      <c r="CC3776" s="722"/>
      <c r="CD3776" s="722"/>
      <c r="CE3776" s="722"/>
      <c r="CF3776" s="722"/>
      <c r="CG3776" s="722"/>
      <c r="CH3776" s="722"/>
      <c r="CI3776" s="722"/>
      <c r="CJ3776" s="722"/>
      <c r="CK3776" s="722"/>
      <c r="CL3776" s="722"/>
      <c r="CM3776" s="722"/>
      <c r="CN3776" s="722"/>
      <c r="CO3776" s="722"/>
      <c r="CP3776" s="722"/>
      <c r="CQ3776" s="722"/>
      <c r="CR3776" s="722"/>
      <c r="CS3776" s="722"/>
    </row>
    <row r="3777" spans="1:97" s="1376" customFormat="1">
      <c r="A3777" s="722"/>
      <c r="B3777" s="722"/>
      <c r="C3777" s="722"/>
      <c r="D3777" s="722"/>
      <c r="E3777" s="722"/>
      <c r="F3777" s="757"/>
      <c r="G3777" s="757"/>
      <c r="H3777" s="757"/>
      <c r="I3777" s="757"/>
      <c r="J3777" s="757"/>
      <c r="K3777" s="758"/>
      <c r="L3777" s="758"/>
      <c r="M3777" s="722"/>
      <c r="N3777" s="736"/>
      <c r="O3777" s="736"/>
      <c r="P3777" s="736"/>
      <c r="Q3777" s="736"/>
      <c r="R3777" s="736"/>
      <c r="S3777" s="736"/>
      <c r="T3777" s="736"/>
      <c r="U3777" s="736"/>
      <c r="BA3777" s="722"/>
      <c r="BB3777" s="722"/>
      <c r="BC3777" s="722"/>
      <c r="BD3777" s="722"/>
      <c r="BE3777" s="722"/>
      <c r="BF3777" s="722"/>
      <c r="BG3777" s="722"/>
      <c r="BH3777" s="722"/>
      <c r="BI3777" s="722"/>
      <c r="BJ3777" s="722"/>
      <c r="BK3777" s="722"/>
      <c r="BL3777" s="722"/>
      <c r="BM3777" s="722"/>
      <c r="BN3777" s="722"/>
      <c r="BO3777" s="722"/>
      <c r="BP3777" s="722"/>
      <c r="BQ3777" s="722"/>
      <c r="BR3777" s="722"/>
      <c r="BS3777" s="722"/>
      <c r="BT3777" s="722"/>
      <c r="BU3777" s="722"/>
      <c r="BV3777" s="722"/>
      <c r="BW3777" s="722"/>
      <c r="BX3777" s="722"/>
      <c r="BY3777" s="722"/>
      <c r="BZ3777" s="722"/>
      <c r="CA3777" s="722"/>
      <c r="CB3777" s="722"/>
      <c r="CC3777" s="722"/>
      <c r="CD3777" s="722"/>
      <c r="CE3777" s="722"/>
      <c r="CF3777" s="722"/>
      <c r="CG3777" s="722"/>
      <c r="CH3777" s="722"/>
      <c r="CI3777" s="722"/>
      <c r="CJ3777" s="722"/>
      <c r="CK3777" s="722"/>
      <c r="CL3777" s="722"/>
      <c r="CM3777" s="722"/>
      <c r="CN3777" s="722"/>
      <c r="CO3777" s="722"/>
      <c r="CP3777" s="722"/>
      <c r="CQ3777" s="722"/>
      <c r="CR3777" s="722"/>
      <c r="CS3777" s="722"/>
    </row>
    <row r="3778" spans="1:97" s="1376" customFormat="1">
      <c r="A3778" s="722"/>
      <c r="B3778" s="722"/>
      <c r="C3778" s="722"/>
      <c r="D3778" s="722"/>
      <c r="E3778" s="722"/>
      <c r="F3778" s="757"/>
      <c r="G3778" s="757"/>
      <c r="H3778" s="757"/>
      <c r="I3778" s="757"/>
      <c r="J3778" s="757"/>
      <c r="K3778" s="758"/>
      <c r="L3778" s="758"/>
      <c r="M3778" s="722"/>
      <c r="N3778" s="736"/>
      <c r="O3778" s="736"/>
      <c r="P3778" s="736"/>
      <c r="Q3778" s="736"/>
      <c r="R3778" s="736"/>
      <c r="S3778" s="736"/>
      <c r="T3778" s="736"/>
      <c r="U3778" s="736"/>
      <c r="BA3778" s="722"/>
      <c r="BB3778" s="722"/>
      <c r="BC3778" s="722"/>
      <c r="BD3778" s="722"/>
      <c r="BE3778" s="722"/>
      <c r="BF3778" s="722"/>
      <c r="BG3778" s="722"/>
      <c r="BH3778" s="722"/>
      <c r="BI3778" s="722"/>
      <c r="BJ3778" s="722"/>
      <c r="BK3778" s="722"/>
      <c r="BL3778" s="722"/>
      <c r="BM3778" s="722"/>
      <c r="BN3778" s="722"/>
      <c r="BO3778" s="722"/>
      <c r="BP3778" s="722"/>
      <c r="BQ3778" s="722"/>
      <c r="BR3778" s="722"/>
      <c r="BS3778" s="722"/>
      <c r="BT3778" s="722"/>
      <c r="BU3778" s="722"/>
      <c r="BV3778" s="722"/>
      <c r="BW3778" s="722"/>
      <c r="BX3778" s="722"/>
      <c r="BY3778" s="722"/>
      <c r="BZ3778" s="722"/>
      <c r="CA3778" s="722"/>
      <c r="CB3778" s="722"/>
      <c r="CC3778" s="722"/>
      <c r="CD3778" s="722"/>
      <c r="CE3778" s="722"/>
      <c r="CF3778" s="722"/>
      <c r="CG3778" s="722"/>
      <c r="CH3778" s="722"/>
      <c r="CI3778" s="722"/>
      <c r="CJ3778" s="722"/>
      <c r="CK3778" s="722"/>
      <c r="CL3778" s="722"/>
      <c r="CM3778" s="722"/>
      <c r="CN3778" s="722"/>
      <c r="CO3778" s="722"/>
      <c r="CP3778" s="722"/>
      <c r="CQ3778" s="722"/>
      <c r="CR3778" s="722"/>
      <c r="CS3778" s="722"/>
    </row>
    <row r="3779" spans="1:97" s="1376" customFormat="1">
      <c r="A3779" s="722"/>
      <c r="B3779" s="722"/>
      <c r="C3779" s="722"/>
      <c r="D3779" s="722"/>
      <c r="E3779" s="722"/>
      <c r="F3779" s="757"/>
      <c r="G3779" s="757"/>
      <c r="H3779" s="757"/>
      <c r="I3779" s="757"/>
      <c r="J3779" s="757"/>
      <c r="K3779" s="758"/>
      <c r="L3779" s="758"/>
      <c r="M3779" s="722"/>
      <c r="N3779" s="736"/>
      <c r="O3779" s="736"/>
      <c r="P3779" s="736"/>
      <c r="Q3779" s="736"/>
      <c r="R3779" s="736"/>
      <c r="S3779" s="736"/>
      <c r="T3779" s="736"/>
      <c r="U3779" s="736"/>
      <c r="BA3779" s="722"/>
      <c r="BB3779" s="722"/>
      <c r="BC3779" s="722"/>
      <c r="BD3779" s="722"/>
      <c r="BE3779" s="722"/>
      <c r="BF3779" s="722"/>
      <c r="BG3779" s="722"/>
      <c r="BH3779" s="722"/>
      <c r="BI3779" s="722"/>
      <c r="BJ3779" s="722"/>
      <c r="BK3779" s="722"/>
      <c r="BL3779" s="722"/>
      <c r="BM3779" s="722"/>
      <c r="BN3779" s="722"/>
      <c r="BO3779" s="722"/>
      <c r="BP3779" s="722"/>
      <c r="BQ3779" s="722"/>
      <c r="BR3779" s="722"/>
      <c r="BS3779" s="722"/>
      <c r="BT3779" s="722"/>
      <c r="BU3779" s="722"/>
      <c r="BV3779" s="722"/>
      <c r="BW3779" s="722"/>
      <c r="BX3779" s="722"/>
      <c r="BY3779" s="722"/>
      <c r="BZ3779" s="722"/>
      <c r="CA3779" s="722"/>
      <c r="CB3779" s="722"/>
      <c r="CC3779" s="722"/>
      <c r="CD3779" s="722"/>
      <c r="CE3779" s="722"/>
      <c r="CF3779" s="722"/>
      <c r="CG3779" s="722"/>
      <c r="CH3779" s="722"/>
      <c r="CI3779" s="722"/>
      <c r="CJ3779" s="722"/>
      <c r="CK3779" s="722"/>
      <c r="CL3779" s="722"/>
      <c r="CM3779" s="722"/>
      <c r="CN3779" s="722"/>
      <c r="CO3779" s="722"/>
      <c r="CP3779" s="722"/>
      <c r="CQ3779" s="722"/>
      <c r="CR3779" s="722"/>
      <c r="CS3779" s="722"/>
    </row>
    <row r="3780" spans="1:97" s="1376" customFormat="1">
      <c r="A3780" s="722"/>
      <c r="B3780" s="722"/>
      <c r="C3780" s="722"/>
      <c r="D3780" s="722"/>
      <c r="E3780" s="722"/>
      <c r="F3780" s="757"/>
      <c r="G3780" s="757"/>
      <c r="H3780" s="757"/>
      <c r="I3780" s="757"/>
      <c r="J3780" s="757"/>
      <c r="K3780" s="758"/>
      <c r="L3780" s="758"/>
      <c r="M3780" s="722"/>
      <c r="N3780" s="736"/>
      <c r="O3780" s="736"/>
      <c r="P3780" s="736"/>
      <c r="Q3780" s="736"/>
      <c r="R3780" s="736"/>
      <c r="S3780" s="736"/>
      <c r="T3780" s="736"/>
      <c r="U3780" s="736"/>
      <c r="BA3780" s="722"/>
      <c r="BB3780" s="722"/>
      <c r="BC3780" s="722"/>
      <c r="BD3780" s="722"/>
      <c r="BE3780" s="722"/>
      <c r="BF3780" s="722"/>
      <c r="BG3780" s="722"/>
      <c r="BH3780" s="722"/>
      <c r="BI3780" s="722"/>
      <c r="BJ3780" s="722"/>
      <c r="BK3780" s="722"/>
      <c r="BL3780" s="722"/>
      <c r="BM3780" s="722"/>
      <c r="BN3780" s="722"/>
      <c r="BO3780" s="722"/>
      <c r="BP3780" s="722"/>
      <c r="BQ3780" s="722"/>
      <c r="BR3780" s="722"/>
      <c r="BS3780" s="722"/>
      <c r="BT3780" s="722"/>
      <c r="BU3780" s="722"/>
      <c r="BV3780" s="722"/>
      <c r="BW3780" s="722"/>
      <c r="BX3780" s="722"/>
      <c r="BY3780" s="722"/>
      <c r="BZ3780" s="722"/>
      <c r="CA3780" s="722"/>
      <c r="CB3780" s="722"/>
      <c r="CC3780" s="722"/>
      <c r="CD3780" s="722"/>
      <c r="CE3780" s="722"/>
      <c r="CF3780" s="722"/>
      <c r="CG3780" s="722"/>
      <c r="CH3780" s="722"/>
      <c r="CI3780" s="722"/>
      <c r="CJ3780" s="722"/>
      <c r="CK3780" s="722"/>
      <c r="CL3780" s="722"/>
      <c r="CM3780" s="722"/>
      <c r="CN3780" s="722"/>
      <c r="CO3780" s="722"/>
      <c r="CP3780" s="722"/>
      <c r="CQ3780" s="722"/>
      <c r="CR3780" s="722"/>
      <c r="CS3780" s="722"/>
    </row>
    <row r="3781" spans="1:97" s="1376" customFormat="1">
      <c r="A3781" s="722"/>
      <c r="B3781" s="722"/>
      <c r="C3781" s="722"/>
      <c r="D3781" s="722"/>
      <c r="E3781" s="722"/>
      <c r="F3781" s="757"/>
      <c r="G3781" s="757"/>
      <c r="H3781" s="757"/>
      <c r="I3781" s="757"/>
      <c r="J3781" s="757"/>
      <c r="K3781" s="758"/>
      <c r="L3781" s="758"/>
      <c r="M3781" s="722"/>
      <c r="N3781" s="736"/>
      <c r="O3781" s="736"/>
      <c r="P3781" s="736"/>
      <c r="Q3781" s="736"/>
      <c r="R3781" s="736"/>
      <c r="S3781" s="736"/>
      <c r="T3781" s="736"/>
      <c r="U3781" s="736"/>
      <c r="BA3781" s="722"/>
      <c r="BB3781" s="722"/>
      <c r="BC3781" s="722"/>
      <c r="BD3781" s="722"/>
      <c r="BE3781" s="722"/>
      <c r="BF3781" s="722"/>
      <c r="BG3781" s="722"/>
      <c r="BH3781" s="722"/>
      <c r="BI3781" s="722"/>
      <c r="BJ3781" s="722"/>
      <c r="BK3781" s="722"/>
      <c r="BL3781" s="722"/>
      <c r="BM3781" s="722"/>
      <c r="BN3781" s="722"/>
      <c r="BO3781" s="722"/>
      <c r="BP3781" s="722"/>
      <c r="BQ3781" s="722"/>
      <c r="BR3781" s="722"/>
      <c r="BS3781" s="722"/>
      <c r="BT3781" s="722"/>
      <c r="BU3781" s="722"/>
      <c r="BV3781" s="722"/>
      <c r="BW3781" s="722"/>
      <c r="BX3781" s="722"/>
      <c r="BY3781" s="722"/>
      <c r="BZ3781" s="722"/>
      <c r="CA3781" s="722"/>
      <c r="CB3781" s="722"/>
      <c r="CC3781" s="722"/>
      <c r="CD3781" s="722"/>
      <c r="CE3781" s="722"/>
      <c r="CF3781" s="722"/>
      <c r="CG3781" s="722"/>
      <c r="CH3781" s="722"/>
      <c r="CI3781" s="722"/>
      <c r="CJ3781" s="722"/>
      <c r="CK3781" s="722"/>
      <c r="CL3781" s="722"/>
      <c r="CM3781" s="722"/>
      <c r="CN3781" s="722"/>
      <c r="CO3781" s="722"/>
      <c r="CP3781" s="722"/>
      <c r="CQ3781" s="722"/>
      <c r="CR3781" s="722"/>
      <c r="CS3781" s="722"/>
    </row>
    <row r="3782" spans="1:97" s="1376" customFormat="1">
      <c r="A3782" s="722"/>
      <c r="B3782" s="722"/>
      <c r="C3782" s="722"/>
      <c r="D3782" s="722"/>
      <c r="E3782" s="722"/>
      <c r="F3782" s="757"/>
      <c r="G3782" s="757"/>
      <c r="H3782" s="757"/>
      <c r="I3782" s="757"/>
      <c r="J3782" s="757"/>
      <c r="K3782" s="758"/>
      <c r="L3782" s="758"/>
      <c r="M3782" s="722"/>
      <c r="N3782" s="736"/>
      <c r="O3782" s="736"/>
      <c r="P3782" s="736"/>
      <c r="Q3782" s="736"/>
      <c r="R3782" s="736"/>
      <c r="S3782" s="736"/>
      <c r="T3782" s="736"/>
      <c r="U3782" s="736"/>
      <c r="BA3782" s="722"/>
      <c r="BB3782" s="722"/>
      <c r="BC3782" s="722"/>
      <c r="BD3782" s="722"/>
      <c r="BE3782" s="722"/>
      <c r="BF3782" s="722"/>
      <c r="BG3782" s="722"/>
      <c r="BH3782" s="722"/>
      <c r="BI3782" s="722"/>
      <c r="BJ3782" s="722"/>
      <c r="BK3782" s="722"/>
      <c r="BL3782" s="722"/>
      <c r="BM3782" s="722"/>
      <c r="BN3782" s="722"/>
      <c r="BO3782" s="722"/>
      <c r="BP3782" s="722"/>
      <c r="BQ3782" s="722"/>
      <c r="BR3782" s="722"/>
      <c r="BS3782" s="722"/>
      <c r="BT3782" s="722"/>
      <c r="BU3782" s="722"/>
      <c r="BV3782" s="722"/>
      <c r="BW3782" s="722"/>
      <c r="BX3782" s="722"/>
      <c r="BY3782" s="722"/>
      <c r="BZ3782" s="722"/>
      <c r="CA3782" s="722"/>
      <c r="CB3782" s="722"/>
      <c r="CC3782" s="722"/>
      <c r="CD3782" s="722"/>
      <c r="CE3782" s="722"/>
      <c r="CF3782" s="722"/>
      <c r="CG3782" s="722"/>
      <c r="CH3782" s="722"/>
      <c r="CI3782" s="722"/>
      <c r="CJ3782" s="722"/>
      <c r="CK3782" s="722"/>
      <c r="CL3782" s="722"/>
      <c r="CM3782" s="722"/>
      <c r="CN3782" s="722"/>
      <c r="CO3782" s="722"/>
      <c r="CP3782" s="722"/>
      <c r="CQ3782" s="722"/>
      <c r="CR3782" s="722"/>
      <c r="CS3782" s="722"/>
    </row>
    <row r="3783" spans="1:97" s="1376" customFormat="1">
      <c r="A3783" s="722"/>
      <c r="B3783" s="722"/>
      <c r="C3783" s="722"/>
      <c r="D3783" s="722"/>
      <c r="E3783" s="722"/>
      <c r="F3783" s="757"/>
      <c r="G3783" s="757"/>
      <c r="H3783" s="757"/>
      <c r="I3783" s="757"/>
      <c r="J3783" s="757"/>
      <c r="K3783" s="758"/>
      <c r="L3783" s="758"/>
      <c r="M3783" s="722"/>
      <c r="N3783" s="736"/>
      <c r="O3783" s="736"/>
      <c r="P3783" s="736"/>
      <c r="Q3783" s="736"/>
      <c r="R3783" s="736"/>
      <c r="S3783" s="736"/>
      <c r="T3783" s="736"/>
      <c r="U3783" s="736"/>
      <c r="BA3783" s="722"/>
      <c r="BB3783" s="722"/>
      <c r="BC3783" s="722"/>
      <c r="BD3783" s="722"/>
      <c r="BE3783" s="722"/>
      <c r="BF3783" s="722"/>
      <c r="BG3783" s="722"/>
      <c r="BH3783" s="722"/>
      <c r="BI3783" s="722"/>
      <c r="BJ3783" s="722"/>
      <c r="BK3783" s="722"/>
      <c r="BL3783" s="722"/>
      <c r="BM3783" s="722"/>
      <c r="BN3783" s="722"/>
      <c r="BO3783" s="722"/>
      <c r="BP3783" s="722"/>
      <c r="BQ3783" s="722"/>
      <c r="BR3783" s="722"/>
      <c r="BS3783" s="722"/>
      <c r="BT3783" s="722"/>
      <c r="BU3783" s="722"/>
      <c r="BV3783" s="722"/>
      <c r="BW3783" s="722"/>
      <c r="BX3783" s="722"/>
      <c r="BY3783" s="722"/>
      <c r="BZ3783" s="722"/>
      <c r="CA3783" s="722"/>
      <c r="CB3783" s="722"/>
      <c r="CC3783" s="722"/>
      <c r="CD3783" s="722"/>
      <c r="CE3783" s="722"/>
      <c r="CF3783" s="722"/>
      <c r="CG3783" s="722"/>
      <c r="CH3783" s="722"/>
      <c r="CI3783" s="722"/>
      <c r="CJ3783" s="722"/>
      <c r="CK3783" s="722"/>
      <c r="CL3783" s="722"/>
      <c r="CM3783" s="722"/>
      <c r="CN3783" s="722"/>
      <c r="CO3783" s="722"/>
      <c r="CP3783" s="722"/>
      <c r="CQ3783" s="722"/>
      <c r="CR3783" s="722"/>
      <c r="CS3783" s="722"/>
    </row>
    <row r="3784" spans="1:97" s="1376" customFormat="1">
      <c r="A3784" s="722"/>
      <c r="B3784" s="722"/>
      <c r="C3784" s="722"/>
      <c r="D3784" s="722"/>
      <c r="E3784" s="722"/>
      <c r="F3784" s="757"/>
      <c r="G3784" s="757"/>
      <c r="H3784" s="757"/>
      <c r="I3784" s="757"/>
      <c r="J3784" s="757"/>
      <c r="K3784" s="758"/>
      <c r="L3784" s="758"/>
      <c r="M3784" s="722"/>
      <c r="N3784" s="736"/>
      <c r="O3784" s="736"/>
      <c r="P3784" s="736"/>
      <c r="Q3784" s="736"/>
      <c r="R3784" s="736"/>
      <c r="S3784" s="736"/>
      <c r="T3784" s="736"/>
      <c r="U3784" s="736"/>
      <c r="BA3784" s="722"/>
      <c r="BB3784" s="722"/>
      <c r="BC3784" s="722"/>
      <c r="BD3784" s="722"/>
      <c r="BE3784" s="722"/>
      <c r="BF3784" s="722"/>
      <c r="BG3784" s="722"/>
      <c r="BH3784" s="722"/>
      <c r="BI3784" s="722"/>
      <c r="BJ3784" s="722"/>
      <c r="BK3784" s="722"/>
      <c r="BL3784" s="722"/>
      <c r="BM3784" s="722"/>
      <c r="BN3784" s="722"/>
      <c r="BO3784" s="722"/>
      <c r="BP3784" s="722"/>
      <c r="BQ3784" s="722"/>
      <c r="BR3784" s="722"/>
      <c r="BS3784" s="722"/>
      <c r="BT3784" s="722"/>
      <c r="BU3784" s="722"/>
      <c r="BV3784" s="722"/>
      <c r="BW3784" s="722"/>
      <c r="BX3784" s="722"/>
      <c r="BY3784" s="722"/>
      <c r="BZ3784" s="722"/>
      <c r="CA3784" s="722"/>
      <c r="CB3784" s="722"/>
      <c r="CC3784" s="722"/>
      <c r="CD3784" s="722"/>
      <c r="CE3784" s="722"/>
      <c r="CF3784" s="722"/>
      <c r="CG3784" s="722"/>
      <c r="CH3784" s="722"/>
      <c r="CI3784" s="722"/>
      <c r="CJ3784" s="722"/>
      <c r="CK3784" s="722"/>
      <c r="CL3784" s="722"/>
      <c r="CM3784" s="722"/>
      <c r="CN3784" s="722"/>
      <c r="CO3784" s="722"/>
      <c r="CP3784" s="722"/>
      <c r="CQ3784" s="722"/>
      <c r="CR3784" s="722"/>
      <c r="CS3784" s="722"/>
    </row>
    <row r="3785" spans="1:97" s="1376" customFormat="1">
      <c r="A3785" s="722"/>
      <c r="B3785" s="722"/>
      <c r="C3785" s="722"/>
      <c r="D3785" s="722"/>
      <c r="E3785" s="722"/>
      <c r="F3785" s="757"/>
      <c r="G3785" s="757"/>
      <c r="H3785" s="757"/>
      <c r="I3785" s="757"/>
      <c r="J3785" s="757"/>
      <c r="K3785" s="758"/>
      <c r="L3785" s="758"/>
      <c r="M3785" s="722"/>
      <c r="N3785" s="736"/>
      <c r="O3785" s="736"/>
      <c r="P3785" s="736"/>
      <c r="Q3785" s="736"/>
      <c r="R3785" s="736"/>
      <c r="S3785" s="736"/>
      <c r="T3785" s="736"/>
      <c r="U3785" s="736"/>
      <c r="BA3785" s="722"/>
      <c r="BB3785" s="722"/>
      <c r="BC3785" s="722"/>
      <c r="BD3785" s="722"/>
      <c r="BE3785" s="722"/>
      <c r="BF3785" s="722"/>
      <c r="BG3785" s="722"/>
      <c r="BH3785" s="722"/>
      <c r="BI3785" s="722"/>
      <c r="BJ3785" s="722"/>
      <c r="BK3785" s="722"/>
      <c r="BL3785" s="722"/>
      <c r="BM3785" s="722"/>
      <c r="BN3785" s="722"/>
      <c r="BO3785" s="722"/>
      <c r="BP3785" s="722"/>
      <c r="BQ3785" s="722"/>
      <c r="BR3785" s="722"/>
      <c r="BS3785" s="722"/>
      <c r="BT3785" s="722"/>
      <c r="BU3785" s="722"/>
      <c r="BV3785" s="722"/>
      <c r="BW3785" s="722"/>
      <c r="BX3785" s="722"/>
      <c r="BY3785" s="722"/>
      <c r="BZ3785" s="722"/>
      <c r="CA3785" s="722"/>
      <c r="CB3785" s="722"/>
      <c r="CC3785" s="722"/>
      <c r="CD3785" s="722"/>
      <c r="CE3785" s="722"/>
      <c r="CF3785" s="722"/>
      <c r="CG3785" s="722"/>
      <c r="CH3785" s="722"/>
      <c r="CI3785" s="722"/>
      <c r="CJ3785" s="722"/>
      <c r="CK3785" s="722"/>
      <c r="CL3785" s="722"/>
      <c r="CM3785" s="722"/>
      <c r="CN3785" s="722"/>
      <c r="CO3785" s="722"/>
      <c r="CP3785" s="722"/>
      <c r="CQ3785" s="722"/>
      <c r="CR3785" s="722"/>
      <c r="CS3785" s="722"/>
    </row>
    <row r="3786" spans="1:97" s="1376" customFormat="1">
      <c r="A3786" s="722"/>
      <c r="B3786" s="722"/>
      <c r="C3786" s="722"/>
      <c r="D3786" s="722"/>
      <c r="E3786" s="722"/>
      <c r="F3786" s="757"/>
      <c r="G3786" s="757"/>
      <c r="H3786" s="757"/>
      <c r="I3786" s="757"/>
      <c r="J3786" s="757"/>
      <c r="K3786" s="758"/>
      <c r="L3786" s="758"/>
      <c r="M3786" s="722"/>
      <c r="N3786" s="736"/>
      <c r="O3786" s="736"/>
      <c r="P3786" s="736"/>
      <c r="Q3786" s="736"/>
      <c r="R3786" s="736"/>
      <c r="S3786" s="736"/>
      <c r="T3786" s="736"/>
      <c r="U3786" s="736"/>
      <c r="BA3786" s="722"/>
      <c r="BB3786" s="722"/>
      <c r="BC3786" s="722"/>
      <c r="BD3786" s="722"/>
      <c r="BE3786" s="722"/>
      <c r="BF3786" s="722"/>
      <c r="BG3786" s="722"/>
      <c r="BH3786" s="722"/>
      <c r="BI3786" s="722"/>
      <c r="BJ3786" s="722"/>
      <c r="BK3786" s="722"/>
      <c r="BL3786" s="722"/>
      <c r="BM3786" s="722"/>
      <c r="BN3786" s="722"/>
      <c r="BO3786" s="722"/>
      <c r="BP3786" s="722"/>
      <c r="BQ3786" s="722"/>
      <c r="BR3786" s="722"/>
      <c r="BS3786" s="722"/>
      <c r="BT3786" s="722"/>
      <c r="BU3786" s="722"/>
      <c r="BV3786" s="722"/>
      <c r="BW3786" s="722"/>
      <c r="BX3786" s="722"/>
      <c r="BY3786" s="722"/>
      <c r="BZ3786" s="722"/>
      <c r="CA3786" s="722"/>
      <c r="CB3786" s="722"/>
      <c r="CC3786" s="722"/>
      <c r="CD3786" s="722"/>
      <c r="CE3786" s="722"/>
      <c r="CF3786" s="722"/>
      <c r="CG3786" s="722"/>
      <c r="CH3786" s="722"/>
      <c r="CI3786" s="722"/>
      <c r="CJ3786" s="722"/>
      <c r="CK3786" s="722"/>
      <c r="CL3786" s="722"/>
      <c r="CM3786" s="722"/>
      <c r="CN3786" s="722"/>
      <c r="CO3786" s="722"/>
      <c r="CP3786" s="722"/>
      <c r="CQ3786" s="722"/>
      <c r="CR3786" s="722"/>
      <c r="CS3786" s="722"/>
    </row>
    <row r="3787" spans="1:97" s="1376" customFormat="1">
      <c r="A3787" s="722"/>
      <c r="B3787" s="722"/>
      <c r="C3787" s="722"/>
      <c r="D3787" s="722"/>
      <c r="E3787" s="722"/>
      <c r="F3787" s="757"/>
      <c r="G3787" s="757"/>
      <c r="H3787" s="757"/>
      <c r="I3787" s="757"/>
      <c r="J3787" s="757"/>
      <c r="K3787" s="758"/>
      <c r="L3787" s="758"/>
      <c r="M3787" s="722"/>
      <c r="N3787" s="736"/>
      <c r="O3787" s="736"/>
      <c r="P3787" s="736"/>
      <c r="Q3787" s="736"/>
      <c r="R3787" s="736"/>
      <c r="S3787" s="736"/>
      <c r="T3787" s="736"/>
      <c r="U3787" s="736"/>
      <c r="BA3787" s="722"/>
      <c r="BB3787" s="722"/>
      <c r="BC3787" s="722"/>
      <c r="BD3787" s="722"/>
      <c r="BE3787" s="722"/>
      <c r="BF3787" s="722"/>
      <c r="BG3787" s="722"/>
      <c r="BH3787" s="722"/>
      <c r="BI3787" s="722"/>
      <c r="BJ3787" s="722"/>
      <c r="BK3787" s="722"/>
      <c r="BL3787" s="722"/>
      <c r="BM3787" s="722"/>
      <c r="BN3787" s="722"/>
      <c r="BO3787" s="722"/>
      <c r="BP3787" s="722"/>
      <c r="BQ3787" s="722"/>
      <c r="BR3787" s="722"/>
      <c r="BS3787" s="722"/>
      <c r="BT3787" s="722"/>
      <c r="BU3787" s="722"/>
      <c r="BV3787" s="722"/>
      <c r="BW3787" s="722"/>
      <c r="BX3787" s="722"/>
      <c r="BY3787" s="722"/>
      <c r="BZ3787" s="722"/>
      <c r="CA3787" s="722"/>
      <c r="CB3787" s="722"/>
      <c r="CC3787" s="722"/>
      <c r="CD3787" s="722"/>
      <c r="CE3787" s="722"/>
      <c r="CF3787" s="722"/>
      <c r="CG3787" s="722"/>
      <c r="CH3787" s="722"/>
      <c r="CI3787" s="722"/>
      <c r="CJ3787" s="722"/>
      <c r="CK3787" s="722"/>
      <c r="CL3787" s="722"/>
      <c r="CM3787" s="722"/>
      <c r="CN3787" s="722"/>
      <c r="CO3787" s="722"/>
      <c r="CP3787" s="722"/>
      <c r="CQ3787" s="722"/>
      <c r="CR3787" s="722"/>
      <c r="CS3787" s="722"/>
    </row>
    <row r="3788" spans="1:97" s="1376" customFormat="1">
      <c r="A3788" s="722"/>
      <c r="B3788" s="722"/>
      <c r="C3788" s="722"/>
      <c r="D3788" s="722"/>
      <c r="E3788" s="722"/>
      <c r="F3788" s="757"/>
      <c r="G3788" s="757"/>
      <c r="H3788" s="757"/>
      <c r="I3788" s="757"/>
      <c r="J3788" s="757"/>
      <c r="K3788" s="758"/>
      <c r="L3788" s="758"/>
      <c r="M3788" s="722"/>
      <c r="N3788" s="736"/>
      <c r="O3788" s="736"/>
      <c r="P3788" s="736"/>
      <c r="Q3788" s="736"/>
      <c r="R3788" s="736"/>
      <c r="S3788" s="736"/>
      <c r="T3788" s="736"/>
      <c r="U3788" s="736"/>
      <c r="BA3788" s="722"/>
      <c r="BB3788" s="722"/>
      <c r="BC3788" s="722"/>
      <c r="BD3788" s="722"/>
      <c r="BE3788" s="722"/>
      <c r="BF3788" s="722"/>
      <c r="BG3788" s="722"/>
      <c r="BH3788" s="722"/>
      <c r="BI3788" s="722"/>
      <c r="BJ3788" s="722"/>
      <c r="BK3788" s="722"/>
      <c r="BL3788" s="722"/>
      <c r="BM3788" s="722"/>
      <c r="BN3788" s="722"/>
      <c r="BO3788" s="722"/>
      <c r="BP3788" s="722"/>
      <c r="BQ3788" s="722"/>
      <c r="BR3788" s="722"/>
      <c r="BS3788" s="722"/>
      <c r="BT3788" s="722"/>
      <c r="BU3788" s="722"/>
      <c r="BV3788" s="722"/>
      <c r="BW3788" s="722"/>
      <c r="BX3788" s="722"/>
      <c r="BY3788" s="722"/>
      <c r="BZ3788" s="722"/>
      <c r="CA3788" s="722"/>
      <c r="CB3788" s="722"/>
      <c r="CC3788" s="722"/>
      <c r="CD3788" s="722"/>
      <c r="CE3788" s="722"/>
      <c r="CF3788" s="722"/>
      <c r="CG3788" s="722"/>
      <c r="CH3788" s="722"/>
      <c r="CI3788" s="722"/>
      <c r="CJ3788" s="722"/>
      <c r="CK3788" s="722"/>
      <c r="CL3788" s="722"/>
      <c r="CM3788" s="722"/>
      <c r="CN3788" s="722"/>
      <c r="CO3788" s="722"/>
      <c r="CP3788" s="722"/>
      <c r="CQ3788" s="722"/>
      <c r="CR3788" s="722"/>
      <c r="CS3788" s="722"/>
    </row>
    <row r="3789" spans="1:97" s="1376" customFormat="1">
      <c r="A3789" s="722"/>
      <c r="B3789" s="722"/>
      <c r="C3789" s="722"/>
      <c r="D3789" s="722"/>
      <c r="E3789" s="722"/>
      <c r="F3789" s="757"/>
      <c r="G3789" s="757"/>
      <c r="H3789" s="757"/>
      <c r="I3789" s="757"/>
      <c r="J3789" s="757"/>
      <c r="K3789" s="758"/>
      <c r="L3789" s="758"/>
      <c r="M3789" s="722"/>
      <c r="N3789" s="736"/>
      <c r="O3789" s="736"/>
      <c r="P3789" s="736"/>
      <c r="Q3789" s="736"/>
      <c r="R3789" s="736"/>
      <c r="S3789" s="736"/>
      <c r="T3789" s="736"/>
      <c r="U3789" s="736"/>
      <c r="BA3789" s="722"/>
      <c r="BB3789" s="722"/>
      <c r="BC3789" s="722"/>
      <c r="BD3789" s="722"/>
      <c r="BE3789" s="722"/>
      <c r="BF3789" s="722"/>
      <c r="BG3789" s="722"/>
      <c r="BH3789" s="722"/>
      <c r="BI3789" s="722"/>
      <c r="BJ3789" s="722"/>
      <c r="BK3789" s="722"/>
      <c r="BL3789" s="722"/>
      <c r="BM3789" s="722"/>
      <c r="BN3789" s="722"/>
      <c r="BO3789" s="722"/>
      <c r="BP3789" s="722"/>
      <c r="BQ3789" s="722"/>
      <c r="BR3789" s="722"/>
      <c r="BS3789" s="722"/>
      <c r="BT3789" s="722"/>
      <c r="BU3789" s="722"/>
      <c r="BV3789" s="722"/>
      <c r="BW3789" s="722"/>
      <c r="BX3789" s="722"/>
      <c r="BY3789" s="722"/>
      <c r="BZ3789" s="722"/>
      <c r="CA3789" s="722"/>
      <c r="CB3789" s="722"/>
      <c r="CC3789" s="722"/>
      <c r="CD3789" s="722"/>
      <c r="CE3789" s="722"/>
      <c r="CF3789" s="722"/>
      <c r="CG3789" s="722"/>
      <c r="CH3789" s="722"/>
      <c r="CI3789" s="722"/>
      <c r="CJ3789" s="722"/>
      <c r="CK3789" s="722"/>
      <c r="CL3789" s="722"/>
      <c r="CM3789" s="722"/>
      <c r="CN3789" s="722"/>
      <c r="CO3789" s="722"/>
      <c r="CP3789" s="722"/>
      <c r="CQ3789" s="722"/>
      <c r="CR3789" s="722"/>
      <c r="CS3789" s="722"/>
    </row>
    <row r="3790" spans="1:97" s="1376" customFormat="1">
      <c r="A3790" s="722"/>
      <c r="B3790" s="722"/>
      <c r="C3790" s="722"/>
      <c r="D3790" s="722"/>
      <c r="E3790" s="722"/>
      <c r="F3790" s="757"/>
      <c r="G3790" s="757"/>
      <c r="H3790" s="757"/>
      <c r="I3790" s="757"/>
      <c r="J3790" s="757"/>
      <c r="K3790" s="758"/>
      <c r="L3790" s="758"/>
      <c r="M3790" s="722"/>
      <c r="N3790" s="736"/>
      <c r="O3790" s="736"/>
      <c r="P3790" s="736"/>
      <c r="Q3790" s="736"/>
      <c r="R3790" s="736"/>
      <c r="S3790" s="736"/>
      <c r="T3790" s="736"/>
      <c r="U3790" s="736"/>
      <c r="BA3790" s="722"/>
      <c r="BB3790" s="722"/>
      <c r="BC3790" s="722"/>
      <c r="BD3790" s="722"/>
      <c r="BE3790" s="722"/>
      <c r="BF3790" s="722"/>
      <c r="BG3790" s="722"/>
      <c r="BH3790" s="722"/>
      <c r="BI3790" s="722"/>
      <c r="BJ3790" s="722"/>
      <c r="BK3790" s="722"/>
      <c r="BL3790" s="722"/>
      <c r="BM3790" s="722"/>
      <c r="BN3790" s="722"/>
      <c r="BO3790" s="722"/>
      <c r="BP3790" s="722"/>
      <c r="BQ3790" s="722"/>
      <c r="BR3790" s="722"/>
      <c r="BS3790" s="722"/>
      <c r="BT3790" s="722"/>
      <c r="BU3790" s="722"/>
      <c r="BV3790" s="722"/>
      <c r="BW3790" s="722"/>
      <c r="BX3790" s="722"/>
      <c r="BY3790" s="722"/>
      <c r="BZ3790" s="722"/>
      <c r="CA3790" s="722"/>
      <c r="CB3790" s="722"/>
      <c r="CC3790" s="722"/>
      <c r="CD3790" s="722"/>
      <c r="CE3790" s="722"/>
      <c r="CF3790" s="722"/>
      <c r="CG3790" s="722"/>
      <c r="CH3790" s="722"/>
      <c r="CI3790" s="722"/>
      <c r="CJ3790" s="722"/>
      <c r="CK3790" s="722"/>
      <c r="CL3790" s="722"/>
      <c r="CM3790" s="722"/>
      <c r="CN3790" s="722"/>
      <c r="CO3790" s="722"/>
      <c r="CP3790" s="722"/>
      <c r="CQ3790" s="722"/>
      <c r="CR3790" s="722"/>
      <c r="CS3790" s="722"/>
    </row>
    <row r="3791" spans="1:97" s="1376" customFormat="1">
      <c r="A3791" s="722"/>
      <c r="B3791" s="722"/>
      <c r="C3791" s="722"/>
      <c r="D3791" s="722"/>
      <c r="E3791" s="722"/>
      <c r="F3791" s="757"/>
      <c r="G3791" s="757"/>
      <c r="H3791" s="757"/>
      <c r="I3791" s="757"/>
      <c r="J3791" s="757"/>
      <c r="K3791" s="758"/>
      <c r="L3791" s="758"/>
      <c r="M3791" s="722"/>
      <c r="N3791" s="736"/>
      <c r="O3791" s="736"/>
      <c r="P3791" s="736"/>
      <c r="Q3791" s="736"/>
      <c r="R3791" s="736"/>
      <c r="S3791" s="736"/>
      <c r="T3791" s="736"/>
      <c r="U3791" s="736"/>
      <c r="BA3791" s="722"/>
      <c r="BB3791" s="722"/>
      <c r="BC3791" s="722"/>
      <c r="BD3791" s="722"/>
      <c r="BE3791" s="722"/>
      <c r="BF3791" s="722"/>
      <c r="BG3791" s="722"/>
      <c r="BH3791" s="722"/>
      <c r="BI3791" s="722"/>
      <c r="BJ3791" s="722"/>
      <c r="BK3791" s="722"/>
      <c r="BL3791" s="722"/>
      <c r="BM3791" s="722"/>
      <c r="BN3791" s="722"/>
      <c r="BO3791" s="722"/>
      <c r="BP3791" s="722"/>
      <c r="BQ3791" s="722"/>
      <c r="BR3791" s="722"/>
      <c r="BS3791" s="722"/>
      <c r="BT3791" s="722"/>
      <c r="BU3791" s="722"/>
      <c r="BV3791" s="722"/>
      <c r="BW3791" s="722"/>
      <c r="BX3791" s="722"/>
      <c r="BY3791" s="722"/>
      <c r="BZ3791" s="722"/>
      <c r="CA3791" s="722"/>
      <c r="CB3791" s="722"/>
      <c r="CC3791" s="722"/>
      <c r="CD3791" s="722"/>
      <c r="CE3791" s="722"/>
      <c r="CF3791" s="722"/>
      <c r="CG3791" s="722"/>
      <c r="CH3791" s="722"/>
      <c r="CI3791" s="722"/>
      <c r="CJ3791" s="722"/>
      <c r="CK3791" s="722"/>
      <c r="CL3791" s="722"/>
      <c r="CM3791" s="722"/>
      <c r="CN3791" s="722"/>
      <c r="CO3791" s="722"/>
      <c r="CP3791" s="722"/>
      <c r="CQ3791" s="722"/>
      <c r="CR3791" s="722"/>
      <c r="CS3791" s="722"/>
    </row>
    <row r="3792" spans="1:97" s="1376" customFormat="1">
      <c r="A3792" s="722"/>
      <c r="B3792" s="722"/>
      <c r="C3792" s="722"/>
      <c r="D3792" s="722"/>
      <c r="E3792" s="722"/>
      <c r="F3792" s="757"/>
      <c r="G3792" s="757"/>
      <c r="H3792" s="757"/>
      <c r="I3792" s="757"/>
      <c r="J3792" s="757"/>
      <c r="K3792" s="758"/>
      <c r="L3792" s="758"/>
      <c r="M3792" s="722"/>
      <c r="N3792" s="736"/>
      <c r="O3792" s="736"/>
      <c r="P3792" s="736"/>
      <c r="Q3792" s="736"/>
      <c r="R3792" s="736"/>
      <c r="S3792" s="736"/>
      <c r="T3792" s="736"/>
      <c r="U3792" s="736"/>
      <c r="BA3792" s="722"/>
      <c r="BB3792" s="722"/>
      <c r="BC3792" s="722"/>
      <c r="BD3792" s="722"/>
      <c r="BE3792" s="722"/>
      <c r="BF3792" s="722"/>
      <c r="BG3792" s="722"/>
      <c r="BH3792" s="722"/>
      <c r="BI3792" s="722"/>
      <c r="BJ3792" s="722"/>
      <c r="BK3792" s="722"/>
      <c r="BL3792" s="722"/>
      <c r="BM3792" s="722"/>
      <c r="BN3792" s="722"/>
      <c r="BO3792" s="722"/>
      <c r="BP3792" s="722"/>
      <c r="BQ3792" s="722"/>
      <c r="BR3792" s="722"/>
      <c r="BS3792" s="722"/>
      <c r="BT3792" s="722"/>
      <c r="BU3792" s="722"/>
      <c r="BV3792" s="722"/>
      <c r="BW3792" s="722"/>
      <c r="BX3792" s="722"/>
      <c r="BY3792" s="722"/>
      <c r="BZ3792" s="722"/>
      <c r="CA3792" s="722"/>
      <c r="CB3792" s="722"/>
      <c r="CC3792" s="722"/>
      <c r="CD3792" s="722"/>
      <c r="CE3792" s="722"/>
      <c r="CF3792" s="722"/>
      <c r="CG3792" s="722"/>
      <c r="CH3792" s="722"/>
      <c r="CI3792" s="722"/>
      <c r="CJ3792" s="722"/>
      <c r="CK3792" s="722"/>
      <c r="CL3792" s="722"/>
      <c r="CM3792" s="722"/>
      <c r="CN3792" s="722"/>
      <c r="CO3792" s="722"/>
      <c r="CP3792" s="722"/>
      <c r="CQ3792" s="722"/>
      <c r="CR3792" s="722"/>
      <c r="CS3792" s="722"/>
    </row>
    <row r="3793" spans="1:97" s="1376" customFormat="1">
      <c r="A3793" s="722"/>
      <c r="B3793" s="722"/>
      <c r="C3793" s="722"/>
      <c r="D3793" s="722"/>
      <c r="E3793" s="722"/>
      <c r="F3793" s="757"/>
      <c r="G3793" s="757"/>
      <c r="H3793" s="757"/>
      <c r="I3793" s="757"/>
      <c r="J3793" s="757"/>
      <c r="K3793" s="758"/>
      <c r="L3793" s="758"/>
      <c r="M3793" s="722"/>
      <c r="N3793" s="736"/>
      <c r="O3793" s="736"/>
      <c r="P3793" s="736"/>
      <c r="Q3793" s="736"/>
      <c r="R3793" s="736"/>
      <c r="S3793" s="736"/>
      <c r="T3793" s="736"/>
      <c r="U3793" s="736"/>
      <c r="BA3793" s="722"/>
      <c r="BB3793" s="722"/>
      <c r="BC3793" s="722"/>
      <c r="BD3793" s="722"/>
      <c r="BE3793" s="722"/>
      <c r="BF3793" s="722"/>
      <c r="BG3793" s="722"/>
      <c r="BH3793" s="722"/>
      <c r="BI3793" s="722"/>
      <c r="BJ3793" s="722"/>
      <c r="BK3793" s="722"/>
      <c r="BL3793" s="722"/>
      <c r="BM3793" s="722"/>
      <c r="BN3793" s="722"/>
      <c r="BO3793" s="722"/>
      <c r="BP3793" s="722"/>
      <c r="BQ3793" s="722"/>
      <c r="BR3793" s="722"/>
      <c r="BS3793" s="722"/>
      <c r="BT3793" s="722"/>
      <c r="BU3793" s="722"/>
      <c r="BV3793" s="722"/>
      <c r="BW3793" s="722"/>
      <c r="BX3793" s="722"/>
      <c r="BY3793" s="722"/>
      <c r="BZ3793" s="722"/>
      <c r="CA3793" s="722"/>
      <c r="CB3793" s="722"/>
      <c r="CC3793" s="722"/>
      <c r="CD3793" s="722"/>
      <c r="CE3793" s="722"/>
      <c r="CF3793" s="722"/>
      <c r="CG3793" s="722"/>
      <c r="CH3793" s="722"/>
      <c r="CI3793" s="722"/>
      <c r="CJ3793" s="722"/>
      <c r="CK3793" s="722"/>
      <c r="CL3793" s="722"/>
      <c r="CM3793" s="722"/>
      <c r="CN3793" s="722"/>
      <c r="CO3793" s="722"/>
      <c r="CP3793" s="722"/>
      <c r="CQ3793" s="722"/>
      <c r="CR3793" s="722"/>
      <c r="CS3793" s="722"/>
    </row>
    <row r="3794" spans="1:97" s="1376" customFormat="1">
      <c r="A3794" s="722"/>
      <c r="B3794" s="722"/>
      <c r="C3794" s="722"/>
      <c r="D3794" s="722"/>
      <c r="E3794" s="722"/>
      <c r="F3794" s="757"/>
      <c r="G3794" s="757"/>
      <c r="H3794" s="757"/>
      <c r="I3794" s="757"/>
      <c r="J3794" s="757"/>
      <c r="K3794" s="758"/>
      <c r="L3794" s="758"/>
      <c r="M3794" s="722"/>
      <c r="N3794" s="736"/>
      <c r="O3794" s="736"/>
      <c r="P3794" s="736"/>
      <c r="Q3794" s="736"/>
      <c r="R3794" s="736"/>
      <c r="S3794" s="736"/>
      <c r="T3794" s="736"/>
      <c r="U3794" s="736"/>
      <c r="BA3794" s="722"/>
      <c r="BB3794" s="722"/>
      <c r="BC3794" s="722"/>
      <c r="BD3794" s="722"/>
      <c r="BE3794" s="722"/>
      <c r="BF3794" s="722"/>
      <c r="BG3794" s="722"/>
      <c r="BH3794" s="722"/>
      <c r="BI3794" s="722"/>
      <c r="BJ3794" s="722"/>
      <c r="BK3794" s="722"/>
      <c r="BL3794" s="722"/>
      <c r="BM3794" s="722"/>
      <c r="BN3794" s="722"/>
      <c r="BO3794" s="722"/>
      <c r="BP3794" s="722"/>
      <c r="BQ3794" s="722"/>
      <c r="BR3794" s="722"/>
      <c r="BS3794" s="722"/>
      <c r="BT3794" s="722"/>
      <c r="BU3794" s="722"/>
      <c r="BV3794" s="722"/>
      <c r="BW3794" s="722"/>
      <c r="BX3794" s="722"/>
      <c r="BY3794" s="722"/>
      <c r="BZ3794" s="722"/>
      <c r="CA3794" s="722"/>
      <c r="CB3794" s="722"/>
      <c r="CC3794" s="722"/>
      <c r="CD3794" s="722"/>
      <c r="CE3794" s="722"/>
      <c r="CF3794" s="722"/>
      <c r="CG3794" s="722"/>
      <c r="CH3794" s="722"/>
      <c r="CI3794" s="722"/>
      <c r="CJ3794" s="722"/>
      <c r="CK3794" s="722"/>
      <c r="CL3794" s="722"/>
      <c r="CM3794" s="722"/>
      <c r="CN3794" s="722"/>
      <c r="CO3794" s="722"/>
      <c r="CP3794" s="722"/>
      <c r="CQ3794" s="722"/>
      <c r="CR3794" s="722"/>
      <c r="CS3794" s="722"/>
    </row>
    <row r="3795" spans="1:97" s="1376" customFormat="1">
      <c r="A3795" s="722"/>
      <c r="B3795" s="722"/>
      <c r="C3795" s="722"/>
      <c r="D3795" s="722"/>
      <c r="E3795" s="722"/>
      <c r="F3795" s="757"/>
      <c r="G3795" s="757"/>
      <c r="H3795" s="757"/>
      <c r="I3795" s="757"/>
      <c r="J3795" s="757"/>
      <c r="K3795" s="758"/>
      <c r="L3795" s="758"/>
      <c r="M3795" s="722"/>
      <c r="N3795" s="736"/>
      <c r="O3795" s="736"/>
      <c r="P3795" s="736"/>
      <c r="Q3795" s="736"/>
      <c r="R3795" s="736"/>
      <c r="S3795" s="736"/>
      <c r="T3795" s="736"/>
      <c r="U3795" s="736"/>
      <c r="BA3795" s="722"/>
      <c r="BB3795" s="722"/>
      <c r="BC3795" s="722"/>
      <c r="BD3795" s="722"/>
      <c r="BE3795" s="722"/>
      <c r="BF3795" s="722"/>
      <c r="BG3795" s="722"/>
      <c r="BH3795" s="722"/>
      <c r="BI3795" s="722"/>
      <c r="BJ3795" s="722"/>
      <c r="BK3795" s="722"/>
      <c r="BL3795" s="722"/>
      <c r="BM3795" s="722"/>
      <c r="BN3795" s="722"/>
      <c r="BO3795" s="722"/>
      <c r="BP3795" s="722"/>
      <c r="BQ3795" s="722"/>
      <c r="BR3795" s="722"/>
      <c r="BS3795" s="722"/>
      <c r="BT3795" s="722"/>
      <c r="BU3795" s="722"/>
      <c r="BV3795" s="722"/>
      <c r="BW3795" s="722"/>
      <c r="BX3795" s="722"/>
      <c r="BY3795" s="722"/>
      <c r="BZ3795" s="722"/>
      <c r="CA3795" s="722"/>
      <c r="CB3795" s="722"/>
      <c r="CC3795" s="722"/>
      <c r="CD3795" s="722"/>
      <c r="CE3795" s="722"/>
      <c r="CF3795" s="722"/>
      <c r="CG3795" s="722"/>
      <c r="CH3795" s="722"/>
      <c r="CI3795" s="722"/>
      <c r="CJ3795" s="722"/>
      <c r="CK3795" s="722"/>
      <c r="CL3795" s="722"/>
      <c r="CM3795" s="722"/>
      <c r="CN3795" s="722"/>
      <c r="CO3795" s="722"/>
      <c r="CP3795" s="722"/>
      <c r="CQ3795" s="722"/>
      <c r="CR3795" s="722"/>
      <c r="CS3795" s="722"/>
    </row>
    <row r="3796" spans="1:97" s="1376" customFormat="1">
      <c r="A3796" s="722"/>
      <c r="B3796" s="722"/>
      <c r="C3796" s="722"/>
      <c r="D3796" s="722"/>
      <c r="E3796" s="722"/>
      <c r="F3796" s="757"/>
      <c r="G3796" s="757"/>
      <c r="H3796" s="757"/>
      <c r="I3796" s="757"/>
      <c r="J3796" s="757"/>
      <c r="K3796" s="758"/>
      <c r="L3796" s="758"/>
      <c r="M3796" s="722"/>
      <c r="N3796" s="736"/>
      <c r="O3796" s="736"/>
      <c r="P3796" s="736"/>
      <c r="Q3796" s="736"/>
      <c r="R3796" s="736"/>
      <c r="S3796" s="736"/>
      <c r="T3796" s="736"/>
      <c r="U3796" s="736"/>
      <c r="BA3796" s="722"/>
      <c r="BB3796" s="722"/>
      <c r="BC3796" s="722"/>
      <c r="BD3796" s="722"/>
      <c r="BE3796" s="722"/>
      <c r="BF3796" s="722"/>
      <c r="BG3796" s="722"/>
      <c r="BH3796" s="722"/>
      <c r="BI3796" s="722"/>
      <c r="BJ3796" s="722"/>
      <c r="BK3796" s="722"/>
      <c r="BL3796" s="722"/>
      <c r="BM3796" s="722"/>
      <c r="BN3796" s="722"/>
      <c r="BO3796" s="722"/>
      <c r="BP3796" s="722"/>
      <c r="BQ3796" s="722"/>
      <c r="BR3796" s="722"/>
      <c r="BS3796" s="722"/>
      <c r="BT3796" s="722"/>
      <c r="BU3796" s="722"/>
      <c r="BV3796" s="722"/>
      <c r="BW3796" s="722"/>
      <c r="BX3796" s="722"/>
      <c r="BY3796" s="722"/>
      <c r="BZ3796" s="722"/>
      <c r="CA3796" s="722"/>
      <c r="CB3796" s="722"/>
      <c r="CC3796" s="722"/>
      <c r="CD3796" s="722"/>
      <c r="CE3796" s="722"/>
      <c r="CF3796" s="722"/>
      <c r="CG3796" s="722"/>
      <c r="CH3796" s="722"/>
      <c r="CI3796" s="722"/>
      <c r="CJ3796" s="722"/>
      <c r="CK3796" s="722"/>
      <c r="CL3796" s="722"/>
      <c r="CM3796" s="722"/>
      <c r="CN3796" s="722"/>
      <c r="CO3796" s="722"/>
      <c r="CP3796" s="722"/>
      <c r="CQ3796" s="722"/>
      <c r="CR3796" s="722"/>
      <c r="CS3796" s="722"/>
    </row>
    <row r="3797" spans="1:97" s="1376" customFormat="1">
      <c r="A3797" s="722"/>
      <c r="B3797" s="722"/>
      <c r="C3797" s="722"/>
      <c r="D3797" s="722"/>
      <c r="E3797" s="722"/>
      <c r="F3797" s="757"/>
      <c r="G3797" s="757"/>
      <c r="H3797" s="757"/>
      <c r="I3797" s="757"/>
      <c r="J3797" s="757"/>
      <c r="K3797" s="758"/>
      <c r="L3797" s="758"/>
      <c r="M3797" s="722"/>
      <c r="N3797" s="736"/>
      <c r="O3797" s="736"/>
      <c r="P3797" s="736"/>
      <c r="Q3797" s="736"/>
      <c r="R3797" s="736"/>
      <c r="S3797" s="736"/>
      <c r="T3797" s="736"/>
      <c r="U3797" s="736"/>
      <c r="BA3797" s="722"/>
      <c r="BB3797" s="722"/>
      <c r="BC3797" s="722"/>
      <c r="BD3797" s="722"/>
      <c r="BE3797" s="722"/>
      <c r="BF3797" s="722"/>
      <c r="BG3797" s="722"/>
      <c r="BH3797" s="722"/>
      <c r="BI3797" s="722"/>
      <c r="BJ3797" s="722"/>
      <c r="BK3797" s="722"/>
      <c r="BL3797" s="722"/>
      <c r="BM3797" s="722"/>
      <c r="BN3797" s="722"/>
      <c r="BO3797" s="722"/>
      <c r="BP3797" s="722"/>
      <c r="BQ3797" s="722"/>
      <c r="BR3797" s="722"/>
      <c r="BS3797" s="722"/>
      <c r="BT3797" s="722"/>
      <c r="BU3797" s="722"/>
      <c r="BV3797" s="722"/>
      <c r="BW3797" s="722"/>
      <c r="BX3797" s="722"/>
      <c r="BY3797" s="722"/>
      <c r="BZ3797" s="722"/>
      <c r="CA3797" s="722"/>
      <c r="CB3797" s="722"/>
      <c r="CC3797" s="722"/>
      <c r="CD3797" s="722"/>
      <c r="CE3797" s="722"/>
      <c r="CF3797" s="722"/>
      <c r="CG3797" s="722"/>
      <c r="CH3797" s="722"/>
      <c r="CI3797" s="722"/>
      <c r="CJ3797" s="722"/>
      <c r="CK3797" s="722"/>
      <c r="CL3797" s="722"/>
      <c r="CM3797" s="722"/>
      <c r="CN3797" s="722"/>
      <c r="CO3797" s="722"/>
      <c r="CP3797" s="722"/>
      <c r="CQ3797" s="722"/>
      <c r="CR3797" s="722"/>
      <c r="CS3797" s="722"/>
    </row>
    <row r="3798" spans="1:97" s="1376" customFormat="1">
      <c r="A3798" s="722"/>
      <c r="B3798" s="722"/>
      <c r="C3798" s="722"/>
      <c r="D3798" s="722"/>
      <c r="E3798" s="722"/>
      <c r="F3798" s="757"/>
      <c r="G3798" s="757"/>
      <c r="H3798" s="757"/>
      <c r="I3798" s="757"/>
      <c r="J3798" s="757"/>
      <c r="K3798" s="758"/>
      <c r="L3798" s="758"/>
      <c r="M3798" s="722"/>
      <c r="N3798" s="736"/>
      <c r="O3798" s="736"/>
      <c r="P3798" s="736"/>
      <c r="Q3798" s="736"/>
      <c r="R3798" s="736"/>
      <c r="S3798" s="736"/>
      <c r="T3798" s="736"/>
      <c r="U3798" s="736"/>
      <c r="BA3798" s="722"/>
      <c r="BB3798" s="722"/>
      <c r="BC3798" s="722"/>
      <c r="BD3798" s="722"/>
      <c r="BE3798" s="722"/>
      <c r="BF3798" s="722"/>
      <c r="BG3798" s="722"/>
      <c r="BH3798" s="722"/>
      <c r="BI3798" s="722"/>
      <c r="BJ3798" s="722"/>
      <c r="BK3798" s="722"/>
      <c r="BL3798" s="722"/>
      <c r="BM3798" s="722"/>
      <c r="BN3798" s="722"/>
      <c r="BO3798" s="722"/>
      <c r="BP3798" s="722"/>
      <c r="BQ3798" s="722"/>
      <c r="BR3798" s="722"/>
      <c r="BS3798" s="722"/>
      <c r="BT3798" s="722"/>
      <c r="BU3798" s="722"/>
      <c r="BV3798" s="722"/>
      <c r="BW3798" s="722"/>
      <c r="BX3798" s="722"/>
      <c r="BY3798" s="722"/>
      <c r="BZ3798" s="722"/>
      <c r="CA3798" s="722"/>
      <c r="CB3798" s="722"/>
      <c r="CC3798" s="722"/>
      <c r="CD3798" s="722"/>
      <c r="CE3798" s="722"/>
      <c r="CF3798" s="722"/>
      <c r="CG3798" s="722"/>
      <c r="CH3798" s="722"/>
      <c r="CI3798" s="722"/>
      <c r="CJ3798" s="722"/>
      <c r="CK3798" s="722"/>
      <c r="CL3798" s="722"/>
      <c r="CM3798" s="722"/>
      <c r="CN3798" s="722"/>
      <c r="CO3798" s="722"/>
      <c r="CP3798" s="722"/>
      <c r="CQ3798" s="722"/>
      <c r="CR3798" s="722"/>
      <c r="CS3798" s="722"/>
    </row>
    <row r="3799" spans="1:97" s="1376" customFormat="1">
      <c r="A3799" s="722"/>
      <c r="B3799" s="722"/>
      <c r="C3799" s="722"/>
      <c r="D3799" s="722"/>
      <c r="E3799" s="722"/>
      <c r="F3799" s="757"/>
      <c r="G3799" s="757"/>
      <c r="H3799" s="757"/>
      <c r="I3799" s="757"/>
      <c r="J3799" s="757"/>
      <c r="K3799" s="758"/>
      <c r="L3799" s="758"/>
      <c r="M3799" s="722"/>
      <c r="N3799" s="736"/>
      <c r="O3799" s="736"/>
      <c r="P3799" s="736"/>
      <c r="Q3799" s="736"/>
      <c r="R3799" s="736"/>
      <c r="S3799" s="736"/>
      <c r="T3799" s="736"/>
      <c r="U3799" s="736"/>
      <c r="BA3799" s="722"/>
      <c r="BB3799" s="722"/>
      <c r="BC3799" s="722"/>
      <c r="BD3799" s="722"/>
      <c r="BE3799" s="722"/>
      <c r="BF3799" s="722"/>
      <c r="BG3799" s="722"/>
      <c r="BH3799" s="722"/>
      <c r="BI3799" s="722"/>
      <c r="BJ3799" s="722"/>
      <c r="BK3799" s="722"/>
      <c r="BL3799" s="722"/>
      <c r="BM3799" s="722"/>
      <c r="BN3799" s="722"/>
      <c r="BO3799" s="722"/>
      <c r="BP3799" s="722"/>
      <c r="BQ3799" s="722"/>
      <c r="BR3799" s="722"/>
      <c r="BS3799" s="722"/>
      <c r="BT3799" s="722"/>
      <c r="BU3799" s="722"/>
      <c r="BV3799" s="722"/>
      <c r="BW3799" s="722"/>
      <c r="BX3799" s="722"/>
      <c r="BY3799" s="722"/>
      <c r="BZ3799" s="722"/>
      <c r="CA3799" s="722"/>
      <c r="CB3799" s="722"/>
      <c r="CC3799" s="722"/>
      <c r="CD3799" s="722"/>
      <c r="CE3799" s="722"/>
      <c r="CF3799" s="722"/>
      <c r="CG3799" s="722"/>
      <c r="CH3799" s="722"/>
      <c r="CI3799" s="722"/>
      <c r="CJ3799" s="722"/>
      <c r="CK3799" s="722"/>
      <c r="CL3799" s="722"/>
      <c r="CM3799" s="722"/>
      <c r="CN3799" s="722"/>
      <c r="CO3799" s="722"/>
      <c r="CP3799" s="722"/>
      <c r="CQ3799" s="722"/>
      <c r="CR3799" s="722"/>
      <c r="CS3799" s="722"/>
    </row>
    <row r="3800" spans="1:97" s="1376" customFormat="1">
      <c r="A3800" s="722"/>
      <c r="B3800" s="722"/>
      <c r="C3800" s="722"/>
      <c r="D3800" s="722"/>
      <c r="E3800" s="722"/>
      <c r="F3800" s="757"/>
      <c r="G3800" s="757"/>
      <c r="H3800" s="757"/>
      <c r="I3800" s="757"/>
      <c r="J3800" s="757"/>
      <c r="K3800" s="758"/>
      <c r="L3800" s="758"/>
      <c r="M3800" s="722"/>
      <c r="N3800" s="736"/>
      <c r="O3800" s="736"/>
      <c r="P3800" s="736"/>
      <c r="Q3800" s="736"/>
      <c r="R3800" s="736"/>
      <c r="S3800" s="736"/>
      <c r="T3800" s="736"/>
      <c r="U3800" s="736"/>
      <c r="BA3800" s="722"/>
      <c r="BB3800" s="722"/>
      <c r="BC3800" s="722"/>
      <c r="BD3800" s="722"/>
      <c r="BE3800" s="722"/>
      <c r="BF3800" s="722"/>
      <c r="BG3800" s="722"/>
      <c r="BH3800" s="722"/>
      <c r="BI3800" s="722"/>
      <c r="BJ3800" s="722"/>
      <c r="BK3800" s="722"/>
      <c r="BL3800" s="722"/>
      <c r="BM3800" s="722"/>
      <c r="BN3800" s="722"/>
      <c r="BO3800" s="722"/>
      <c r="BP3800" s="722"/>
      <c r="BQ3800" s="722"/>
      <c r="BR3800" s="722"/>
      <c r="BS3800" s="722"/>
      <c r="BT3800" s="722"/>
      <c r="BU3800" s="722"/>
      <c r="BV3800" s="722"/>
      <c r="BW3800" s="722"/>
      <c r="BX3800" s="722"/>
      <c r="BY3800" s="722"/>
      <c r="BZ3800" s="722"/>
      <c r="CA3800" s="722"/>
      <c r="CB3800" s="722"/>
      <c r="CC3800" s="722"/>
      <c r="CD3800" s="722"/>
      <c r="CE3800" s="722"/>
      <c r="CF3800" s="722"/>
      <c r="CG3800" s="722"/>
      <c r="CH3800" s="722"/>
      <c r="CI3800" s="722"/>
      <c r="CJ3800" s="722"/>
      <c r="CK3800" s="722"/>
      <c r="CL3800" s="722"/>
      <c r="CM3800" s="722"/>
      <c r="CN3800" s="722"/>
      <c r="CO3800" s="722"/>
      <c r="CP3800" s="722"/>
      <c r="CQ3800" s="722"/>
      <c r="CR3800" s="722"/>
      <c r="CS3800" s="722"/>
    </row>
    <row r="3801" spans="1:97" s="1376" customFormat="1">
      <c r="A3801" s="722"/>
      <c r="B3801" s="722"/>
      <c r="C3801" s="722"/>
      <c r="D3801" s="722"/>
      <c r="E3801" s="722"/>
      <c r="F3801" s="757"/>
      <c r="G3801" s="757"/>
      <c r="H3801" s="757"/>
      <c r="I3801" s="757"/>
      <c r="J3801" s="757"/>
      <c r="K3801" s="758"/>
      <c r="L3801" s="758"/>
      <c r="M3801" s="722"/>
      <c r="N3801" s="736"/>
      <c r="O3801" s="736"/>
      <c r="P3801" s="736"/>
      <c r="Q3801" s="736"/>
      <c r="R3801" s="736"/>
      <c r="S3801" s="736"/>
      <c r="T3801" s="736"/>
      <c r="U3801" s="736"/>
      <c r="BA3801" s="722"/>
      <c r="BB3801" s="722"/>
      <c r="BC3801" s="722"/>
      <c r="BD3801" s="722"/>
      <c r="BE3801" s="722"/>
      <c r="BF3801" s="722"/>
      <c r="BG3801" s="722"/>
      <c r="BH3801" s="722"/>
      <c r="BI3801" s="722"/>
      <c r="BJ3801" s="722"/>
      <c r="BK3801" s="722"/>
      <c r="BL3801" s="722"/>
      <c r="BM3801" s="722"/>
      <c r="BN3801" s="722"/>
      <c r="BO3801" s="722"/>
      <c r="BP3801" s="722"/>
      <c r="BQ3801" s="722"/>
      <c r="BR3801" s="722"/>
      <c r="BS3801" s="722"/>
      <c r="BT3801" s="722"/>
      <c r="BU3801" s="722"/>
      <c r="BV3801" s="722"/>
      <c r="BW3801" s="722"/>
      <c r="BX3801" s="722"/>
      <c r="BY3801" s="722"/>
      <c r="BZ3801" s="722"/>
      <c r="CA3801" s="722"/>
      <c r="CB3801" s="722"/>
      <c r="CC3801" s="722"/>
      <c r="CD3801" s="722"/>
      <c r="CE3801" s="722"/>
      <c r="CF3801" s="722"/>
      <c r="CG3801" s="722"/>
      <c r="CH3801" s="722"/>
      <c r="CI3801" s="722"/>
      <c r="CJ3801" s="722"/>
      <c r="CK3801" s="722"/>
      <c r="CL3801" s="722"/>
      <c r="CM3801" s="722"/>
      <c r="CN3801" s="722"/>
      <c r="CO3801" s="722"/>
      <c r="CP3801" s="722"/>
      <c r="CQ3801" s="722"/>
      <c r="CR3801" s="722"/>
      <c r="CS3801" s="722"/>
    </row>
    <row r="3802" spans="1:97" s="1376" customFormat="1">
      <c r="A3802" s="722"/>
      <c r="B3802" s="722"/>
      <c r="C3802" s="722"/>
      <c r="D3802" s="722"/>
      <c r="E3802" s="722"/>
      <c r="F3802" s="757"/>
      <c r="G3802" s="757"/>
      <c r="H3802" s="757"/>
      <c r="I3802" s="757"/>
      <c r="J3802" s="757"/>
      <c r="K3802" s="758"/>
      <c r="L3802" s="758"/>
      <c r="M3802" s="722"/>
      <c r="N3802" s="736"/>
      <c r="O3802" s="736"/>
      <c r="P3802" s="736"/>
      <c r="Q3802" s="736"/>
      <c r="R3802" s="736"/>
      <c r="S3802" s="736"/>
      <c r="T3802" s="736"/>
      <c r="U3802" s="736"/>
      <c r="BA3802" s="722"/>
      <c r="BB3802" s="722"/>
      <c r="BC3802" s="722"/>
      <c r="BD3802" s="722"/>
      <c r="BE3802" s="722"/>
      <c r="BF3802" s="722"/>
      <c r="BG3802" s="722"/>
      <c r="BH3802" s="722"/>
      <c r="BI3802" s="722"/>
      <c r="BJ3802" s="722"/>
      <c r="BK3802" s="722"/>
      <c r="BL3802" s="722"/>
      <c r="BM3802" s="722"/>
      <c r="BN3802" s="722"/>
      <c r="BO3802" s="722"/>
      <c r="BP3802" s="722"/>
      <c r="BQ3802" s="722"/>
      <c r="BR3802" s="722"/>
      <c r="BS3802" s="722"/>
      <c r="BT3802" s="722"/>
      <c r="BU3802" s="722"/>
      <c r="BV3802" s="722"/>
      <c r="BW3802" s="722"/>
      <c r="BX3802" s="722"/>
      <c r="BY3802" s="722"/>
      <c r="BZ3802" s="722"/>
      <c r="CA3802" s="722"/>
      <c r="CB3802" s="722"/>
      <c r="CC3802" s="722"/>
      <c r="CD3802" s="722"/>
      <c r="CE3802" s="722"/>
      <c r="CF3802" s="722"/>
      <c r="CG3802" s="722"/>
      <c r="CH3802" s="722"/>
      <c r="CI3802" s="722"/>
      <c r="CJ3802" s="722"/>
      <c r="CK3802" s="722"/>
      <c r="CL3802" s="722"/>
      <c r="CM3802" s="722"/>
      <c r="CN3802" s="722"/>
      <c r="CO3802" s="722"/>
      <c r="CP3802" s="722"/>
      <c r="CQ3802" s="722"/>
      <c r="CR3802" s="722"/>
      <c r="CS3802" s="722"/>
    </row>
    <row r="3803" spans="1:97" s="1376" customFormat="1">
      <c r="A3803" s="722"/>
      <c r="B3803" s="722"/>
      <c r="C3803" s="722"/>
      <c r="D3803" s="722"/>
      <c r="E3803" s="722"/>
      <c r="F3803" s="757"/>
      <c r="G3803" s="757"/>
      <c r="H3803" s="757"/>
      <c r="I3803" s="757"/>
      <c r="J3803" s="757"/>
      <c r="K3803" s="758"/>
      <c r="L3803" s="758"/>
      <c r="M3803" s="722"/>
      <c r="N3803" s="736"/>
      <c r="O3803" s="736"/>
      <c r="P3803" s="736"/>
      <c r="Q3803" s="736"/>
      <c r="R3803" s="736"/>
      <c r="S3803" s="736"/>
      <c r="T3803" s="736"/>
      <c r="U3803" s="736"/>
      <c r="BA3803" s="722"/>
      <c r="BB3803" s="722"/>
      <c r="BC3803" s="722"/>
      <c r="BD3803" s="722"/>
      <c r="BE3803" s="722"/>
      <c r="BF3803" s="722"/>
      <c r="BG3803" s="722"/>
      <c r="BH3803" s="722"/>
      <c r="BI3803" s="722"/>
      <c r="BJ3803" s="722"/>
      <c r="BK3803" s="722"/>
      <c r="BL3803" s="722"/>
      <c r="BM3803" s="722"/>
      <c r="BN3803" s="722"/>
      <c r="BO3803" s="722"/>
      <c r="BP3803" s="722"/>
      <c r="BQ3803" s="722"/>
      <c r="BR3803" s="722"/>
      <c r="BS3803" s="722"/>
      <c r="BT3803" s="722"/>
      <c r="BU3803" s="722"/>
      <c r="BV3803" s="722"/>
      <c r="BW3803" s="722"/>
      <c r="BX3803" s="722"/>
      <c r="BY3803" s="722"/>
      <c r="BZ3803" s="722"/>
      <c r="CA3803" s="722"/>
      <c r="CB3803" s="722"/>
      <c r="CC3803" s="722"/>
      <c r="CD3803" s="722"/>
      <c r="CE3803" s="722"/>
      <c r="CF3803" s="722"/>
      <c r="CG3803" s="722"/>
      <c r="CH3803" s="722"/>
      <c r="CI3803" s="722"/>
      <c r="CJ3803" s="722"/>
      <c r="CK3803" s="722"/>
      <c r="CL3803" s="722"/>
      <c r="CM3803" s="722"/>
      <c r="CN3803" s="722"/>
      <c r="CO3803" s="722"/>
      <c r="CP3803" s="722"/>
      <c r="CQ3803" s="722"/>
      <c r="CR3803" s="722"/>
      <c r="CS3803" s="722"/>
    </row>
    <row r="3804" spans="1:97" s="1376" customFormat="1">
      <c r="A3804" s="722"/>
      <c r="B3804" s="722"/>
      <c r="C3804" s="722"/>
      <c r="D3804" s="722"/>
      <c r="E3804" s="722"/>
      <c r="F3804" s="757"/>
      <c r="G3804" s="757"/>
      <c r="H3804" s="757"/>
      <c r="I3804" s="757"/>
      <c r="J3804" s="757"/>
      <c r="K3804" s="758"/>
      <c r="L3804" s="758"/>
      <c r="M3804" s="722"/>
      <c r="N3804" s="736"/>
      <c r="O3804" s="736"/>
      <c r="P3804" s="736"/>
      <c r="Q3804" s="736"/>
      <c r="R3804" s="736"/>
      <c r="S3804" s="736"/>
      <c r="T3804" s="736"/>
      <c r="U3804" s="736"/>
      <c r="BA3804" s="722"/>
      <c r="BB3804" s="722"/>
      <c r="BC3804" s="722"/>
      <c r="BD3804" s="722"/>
      <c r="BE3804" s="722"/>
      <c r="BF3804" s="722"/>
      <c r="BG3804" s="722"/>
      <c r="BH3804" s="722"/>
      <c r="BI3804" s="722"/>
      <c r="BJ3804" s="722"/>
      <c r="BK3804" s="722"/>
      <c r="BL3804" s="722"/>
      <c r="BM3804" s="722"/>
      <c r="BN3804" s="722"/>
      <c r="BO3804" s="722"/>
      <c r="BP3804" s="722"/>
      <c r="BQ3804" s="722"/>
      <c r="BR3804" s="722"/>
      <c r="BS3804" s="722"/>
      <c r="BT3804" s="722"/>
      <c r="BU3804" s="722"/>
      <c r="BV3804" s="722"/>
      <c r="BW3804" s="722"/>
      <c r="BX3804" s="722"/>
      <c r="BY3804" s="722"/>
      <c r="BZ3804" s="722"/>
      <c r="CA3804" s="722"/>
      <c r="CB3804" s="722"/>
      <c r="CC3804" s="722"/>
      <c r="CD3804" s="722"/>
      <c r="CE3804" s="722"/>
      <c r="CF3804" s="722"/>
      <c r="CG3804" s="722"/>
      <c r="CH3804" s="722"/>
      <c r="CI3804" s="722"/>
      <c r="CJ3804" s="722"/>
      <c r="CK3804" s="722"/>
      <c r="CL3804" s="722"/>
      <c r="CM3804" s="722"/>
      <c r="CN3804" s="722"/>
      <c r="CO3804" s="722"/>
      <c r="CP3804" s="722"/>
      <c r="CQ3804" s="722"/>
      <c r="CR3804" s="722"/>
      <c r="CS3804" s="722"/>
    </row>
    <row r="3805" spans="1:97" s="1376" customFormat="1">
      <c r="A3805" s="722"/>
      <c r="B3805" s="722"/>
      <c r="C3805" s="722"/>
      <c r="D3805" s="722"/>
      <c r="E3805" s="722"/>
      <c r="F3805" s="757"/>
      <c r="G3805" s="757"/>
      <c r="H3805" s="757"/>
      <c r="I3805" s="757"/>
      <c r="J3805" s="757"/>
      <c r="K3805" s="758"/>
      <c r="L3805" s="758"/>
      <c r="M3805" s="722"/>
      <c r="N3805" s="736"/>
      <c r="O3805" s="736"/>
      <c r="P3805" s="736"/>
      <c r="Q3805" s="736"/>
      <c r="R3805" s="736"/>
      <c r="S3805" s="736"/>
      <c r="T3805" s="736"/>
      <c r="U3805" s="736"/>
      <c r="BA3805" s="722"/>
      <c r="BB3805" s="722"/>
      <c r="BC3805" s="722"/>
      <c r="BD3805" s="722"/>
      <c r="BE3805" s="722"/>
      <c r="BF3805" s="722"/>
      <c r="BG3805" s="722"/>
      <c r="BH3805" s="722"/>
      <c r="BI3805" s="722"/>
      <c r="BJ3805" s="722"/>
      <c r="BK3805" s="722"/>
      <c r="BL3805" s="722"/>
      <c r="BM3805" s="722"/>
      <c r="BN3805" s="722"/>
      <c r="BO3805" s="722"/>
      <c r="BP3805" s="722"/>
      <c r="BQ3805" s="722"/>
      <c r="BR3805" s="722"/>
      <c r="BS3805" s="722"/>
      <c r="BT3805" s="722"/>
      <c r="BU3805" s="722"/>
      <c r="BV3805" s="722"/>
      <c r="BW3805" s="722"/>
      <c r="BX3805" s="722"/>
      <c r="BY3805" s="722"/>
      <c r="BZ3805" s="722"/>
      <c r="CA3805" s="722"/>
      <c r="CB3805" s="722"/>
      <c r="CC3805" s="722"/>
      <c r="CD3805" s="722"/>
      <c r="CE3805" s="722"/>
      <c r="CF3805" s="722"/>
      <c r="CG3805" s="722"/>
      <c r="CH3805" s="722"/>
      <c r="CI3805" s="722"/>
      <c r="CJ3805" s="722"/>
      <c r="CK3805" s="722"/>
      <c r="CL3805" s="722"/>
      <c r="CM3805" s="722"/>
      <c r="CN3805" s="722"/>
      <c r="CO3805" s="722"/>
      <c r="CP3805" s="722"/>
      <c r="CQ3805" s="722"/>
      <c r="CR3805" s="722"/>
      <c r="CS3805" s="722"/>
    </row>
    <row r="3806" spans="1:97" s="1376" customFormat="1">
      <c r="A3806" s="722"/>
      <c r="B3806" s="722"/>
      <c r="C3806" s="722"/>
      <c r="D3806" s="722"/>
      <c r="E3806" s="722"/>
      <c r="F3806" s="757"/>
      <c r="G3806" s="757"/>
      <c r="H3806" s="757"/>
      <c r="I3806" s="757"/>
      <c r="J3806" s="757"/>
      <c r="K3806" s="758"/>
      <c r="L3806" s="758"/>
      <c r="M3806" s="722"/>
      <c r="N3806" s="736"/>
      <c r="O3806" s="736"/>
      <c r="P3806" s="736"/>
      <c r="Q3806" s="736"/>
      <c r="R3806" s="736"/>
      <c r="S3806" s="736"/>
      <c r="T3806" s="736"/>
      <c r="U3806" s="736"/>
      <c r="BA3806" s="722"/>
      <c r="BB3806" s="722"/>
      <c r="BC3806" s="722"/>
      <c r="BD3806" s="722"/>
      <c r="BE3806" s="722"/>
      <c r="BF3806" s="722"/>
      <c r="BG3806" s="722"/>
      <c r="BH3806" s="722"/>
      <c r="BI3806" s="722"/>
      <c r="BJ3806" s="722"/>
      <c r="BK3806" s="722"/>
      <c r="BL3806" s="722"/>
      <c r="BM3806" s="722"/>
      <c r="BN3806" s="722"/>
      <c r="BO3806" s="722"/>
      <c r="BP3806" s="722"/>
      <c r="BQ3806" s="722"/>
      <c r="BR3806" s="722"/>
      <c r="BS3806" s="722"/>
      <c r="BT3806" s="722"/>
      <c r="BU3806" s="722"/>
      <c r="BV3806" s="722"/>
      <c r="BW3806" s="722"/>
      <c r="BX3806" s="722"/>
      <c r="BY3806" s="722"/>
      <c r="BZ3806" s="722"/>
      <c r="CA3806" s="722"/>
      <c r="CB3806" s="722"/>
      <c r="CC3806" s="722"/>
      <c r="CD3806" s="722"/>
      <c r="CE3806" s="722"/>
      <c r="CF3806" s="722"/>
      <c r="CG3806" s="722"/>
      <c r="CH3806" s="722"/>
      <c r="CI3806" s="722"/>
      <c r="CJ3806" s="722"/>
      <c r="CK3806" s="722"/>
      <c r="CL3806" s="722"/>
      <c r="CM3806" s="722"/>
      <c r="CN3806" s="722"/>
      <c r="CO3806" s="722"/>
      <c r="CP3806" s="722"/>
      <c r="CQ3806" s="722"/>
      <c r="CR3806" s="722"/>
      <c r="CS3806" s="722"/>
    </row>
    <row r="3807" spans="1:97" s="1376" customFormat="1">
      <c r="A3807" s="722"/>
      <c r="B3807" s="722"/>
      <c r="C3807" s="722"/>
      <c r="D3807" s="722"/>
      <c r="E3807" s="722"/>
      <c r="F3807" s="757"/>
      <c r="G3807" s="757"/>
      <c r="H3807" s="757"/>
      <c r="I3807" s="757"/>
      <c r="J3807" s="757"/>
      <c r="K3807" s="758"/>
      <c r="L3807" s="758"/>
      <c r="M3807" s="722"/>
      <c r="N3807" s="736"/>
      <c r="O3807" s="736"/>
      <c r="P3807" s="736"/>
      <c r="Q3807" s="736"/>
      <c r="R3807" s="736"/>
      <c r="S3807" s="736"/>
      <c r="T3807" s="736"/>
      <c r="U3807" s="736"/>
      <c r="BA3807" s="722"/>
      <c r="BB3807" s="722"/>
      <c r="BC3807" s="722"/>
      <c r="BD3807" s="722"/>
      <c r="BE3807" s="722"/>
      <c r="BF3807" s="722"/>
      <c r="BG3807" s="722"/>
      <c r="BH3807" s="722"/>
      <c r="BI3807" s="722"/>
      <c r="BJ3807" s="722"/>
      <c r="BK3807" s="722"/>
      <c r="BL3807" s="722"/>
      <c r="BM3807" s="722"/>
      <c r="BN3807" s="722"/>
      <c r="BO3807" s="722"/>
      <c r="BP3807" s="722"/>
      <c r="BQ3807" s="722"/>
      <c r="BR3807" s="722"/>
      <c r="BS3807" s="722"/>
      <c r="BT3807" s="722"/>
      <c r="BU3807" s="722"/>
      <c r="BV3807" s="722"/>
      <c r="BW3807" s="722"/>
      <c r="BX3807" s="722"/>
      <c r="BY3807" s="722"/>
      <c r="BZ3807" s="722"/>
      <c r="CA3807" s="722"/>
      <c r="CB3807" s="722"/>
      <c r="CC3807" s="722"/>
      <c r="CD3807" s="722"/>
      <c r="CE3807" s="722"/>
      <c r="CF3807" s="722"/>
      <c r="CG3807" s="722"/>
      <c r="CH3807" s="722"/>
      <c r="CI3807" s="722"/>
      <c r="CJ3807" s="722"/>
      <c r="CK3807" s="722"/>
      <c r="CL3807" s="722"/>
      <c r="CM3807" s="722"/>
      <c r="CN3807" s="722"/>
      <c r="CO3807" s="722"/>
      <c r="CP3807" s="722"/>
      <c r="CQ3807" s="722"/>
      <c r="CR3807" s="722"/>
      <c r="CS3807" s="722"/>
    </row>
    <row r="3808" spans="1:97" s="1376" customFormat="1">
      <c r="A3808" s="722"/>
      <c r="B3808" s="722"/>
      <c r="C3808" s="722"/>
      <c r="D3808" s="722"/>
      <c r="E3808" s="722"/>
      <c r="F3808" s="757"/>
      <c r="G3808" s="757"/>
      <c r="H3808" s="757"/>
      <c r="I3808" s="757"/>
      <c r="J3808" s="757"/>
      <c r="K3808" s="758"/>
      <c r="L3808" s="758"/>
      <c r="M3808" s="722"/>
      <c r="N3808" s="736"/>
      <c r="O3808" s="736"/>
      <c r="P3808" s="736"/>
      <c r="Q3808" s="736"/>
      <c r="R3808" s="736"/>
      <c r="S3808" s="736"/>
      <c r="T3808" s="736"/>
      <c r="U3808" s="736"/>
      <c r="BA3808" s="722"/>
      <c r="BB3808" s="722"/>
      <c r="BC3808" s="722"/>
      <c r="BD3808" s="722"/>
      <c r="BE3808" s="722"/>
      <c r="BF3808" s="722"/>
      <c r="BG3808" s="722"/>
      <c r="BH3808" s="722"/>
      <c r="BI3808" s="722"/>
      <c r="BJ3808" s="722"/>
      <c r="BK3808" s="722"/>
      <c r="BL3808" s="722"/>
      <c r="BM3808" s="722"/>
      <c r="BN3808" s="722"/>
      <c r="BO3808" s="722"/>
      <c r="BP3808" s="722"/>
      <c r="BQ3808" s="722"/>
      <c r="BR3808" s="722"/>
      <c r="BS3808" s="722"/>
      <c r="BT3808" s="722"/>
      <c r="BU3808" s="722"/>
      <c r="BV3808" s="722"/>
      <c r="BW3808" s="722"/>
      <c r="BX3808" s="722"/>
      <c r="BY3808" s="722"/>
      <c r="BZ3808" s="722"/>
      <c r="CA3808" s="722"/>
      <c r="CB3808" s="722"/>
      <c r="CC3808" s="722"/>
      <c r="CD3808" s="722"/>
      <c r="CE3808" s="722"/>
      <c r="CF3808" s="722"/>
      <c r="CG3808" s="722"/>
      <c r="CH3808" s="722"/>
      <c r="CI3808" s="722"/>
      <c r="CJ3808" s="722"/>
      <c r="CK3808" s="722"/>
      <c r="CL3808" s="722"/>
      <c r="CM3808" s="722"/>
      <c r="CN3808" s="722"/>
      <c r="CO3808" s="722"/>
      <c r="CP3808" s="722"/>
      <c r="CQ3808" s="722"/>
      <c r="CR3808" s="722"/>
      <c r="CS3808" s="722"/>
    </row>
    <row r="3809" spans="1:97" s="1376" customFormat="1">
      <c r="A3809" s="722"/>
      <c r="B3809" s="722"/>
      <c r="C3809" s="722"/>
      <c r="D3809" s="722"/>
      <c r="E3809" s="722"/>
      <c r="F3809" s="757"/>
      <c r="G3809" s="757"/>
      <c r="H3809" s="757"/>
      <c r="I3809" s="757"/>
      <c r="J3809" s="757"/>
      <c r="K3809" s="758"/>
      <c r="L3809" s="758"/>
      <c r="M3809" s="722"/>
      <c r="N3809" s="736"/>
      <c r="O3809" s="736"/>
      <c r="P3809" s="736"/>
      <c r="Q3809" s="736"/>
      <c r="R3809" s="736"/>
      <c r="S3809" s="736"/>
      <c r="T3809" s="736"/>
      <c r="U3809" s="736"/>
      <c r="BA3809" s="722"/>
      <c r="BB3809" s="722"/>
      <c r="BC3809" s="722"/>
      <c r="BD3809" s="722"/>
      <c r="BE3809" s="722"/>
      <c r="BF3809" s="722"/>
      <c r="BG3809" s="722"/>
      <c r="BH3809" s="722"/>
      <c r="BI3809" s="722"/>
      <c r="BJ3809" s="722"/>
      <c r="BK3809" s="722"/>
      <c r="BL3809" s="722"/>
      <c r="BM3809" s="722"/>
      <c r="BN3809" s="722"/>
      <c r="BO3809" s="722"/>
      <c r="BP3809" s="722"/>
      <c r="BQ3809" s="722"/>
      <c r="BR3809" s="722"/>
      <c r="BS3809" s="722"/>
      <c r="BT3809" s="722"/>
      <c r="BU3809" s="722"/>
      <c r="BV3809" s="722"/>
      <c r="BW3809" s="722"/>
      <c r="BX3809" s="722"/>
      <c r="BY3809" s="722"/>
      <c r="BZ3809" s="722"/>
      <c r="CA3809" s="722"/>
      <c r="CB3809" s="722"/>
      <c r="CC3809" s="722"/>
      <c r="CD3809" s="722"/>
      <c r="CE3809" s="722"/>
      <c r="CF3809" s="722"/>
      <c r="CG3809" s="722"/>
      <c r="CH3809" s="722"/>
      <c r="CI3809" s="722"/>
      <c r="CJ3809" s="722"/>
      <c r="CK3809" s="722"/>
      <c r="CL3809" s="722"/>
      <c r="CM3809" s="722"/>
      <c r="CN3809" s="722"/>
      <c r="CO3809" s="722"/>
      <c r="CP3809" s="722"/>
      <c r="CQ3809" s="722"/>
      <c r="CR3809" s="722"/>
      <c r="CS3809" s="722"/>
    </row>
    <row r="3810" spans="1:97" s="1376" customFormat="1">
      <c r="A3810" s="722"/>
      <c r="B3810" s="722"/>
      <c r="C3810" s="722"/>
      <c r="D3810" s="722"/>
      <c r="E3810" s="722"/>
      <c r="F3810" s="757"/>
      <c r="G3810" s="757"/>
      <c r="H3810" s="757"/>
      <c r="I3810" s="757"/>
      <c r="J3810" s="757"/>
      <c r="K3810" s="758"/>
      <c r="L3810" s="758"/>
      <c r="M3810" s="722"/>
      <c r="N3810" s="736"/>
      <c r="O3810" s="736"/>
      <c r="P3810" s="736"/>
      <c r="Q3810" s="736"/>
      <c r="R3810" s="736"/>
      <c r="S3810" s="736"/>
      <c r="T3810" s="736"/>
      <c r="U3810" s="736"/>
      <c r="BA3810" s="722"/>
      <c r="BB3810" s="722"/>
      <c r="BC3810" s="722"/>
      <c r="BD3810" s="722"/>
      <c r="BE3810" s="722"/>
      <c r="BF3810" s="722"/>
      <c r="BG3810" s="722"/>
      <c r="BH3810" s="722"/>
      <c r="BI3810" s="722"/>
      <c r="BJ3810" s="722"/>
      <c r="BK3810" s="722"/>
      <c r="BL3810" s="722"/>
      <c r="BM3810" s="722"/>
      <c r="BN3810" s="722"/>
      <c r="BO3810" s="722"/>
      <c r="BP3810" s="722"/>
      <c r="BQ3810" s="722"/>
      <c r="BR3810" s="722"/>
      <c r="BS3810" s="722"/>
      <c r="BT3810" s="722"/>
      <c r="BU3810" s="722"/>
      <c r="BV3810" s="722"/>
      <c r="BW3810" s="722"/>
      <c r="BX3810" s="722"/>
      <c r="BY3810" s="722"/>
      <c r="BZ3810" s="722"/>
      <c r="CA3810" s="722"/>
      <c r="CB3810" s="722"/>
      <c r="CC3810" s="722"/>
      <c r="CD3810" s="722"/>
      <c r="CE3810" s="722"/>
      <c r="CF3810" s="722"/>
      <c r="CG3810" s="722"/>
      <c r="CH3810" s="722"/>
      <c r="CI3810" s="722"/>
      <c r="CJ3810" s="722"/>
      <c r="CK3810" s="722"/>
      <c r="CL3810" s="722"/>
      <c r="CM3810" s="722"/>
      <c r="CN3810" s="722"/>
      <c r="CO3810" s="722"/>
      <c r="CP3810" s="722"/>
      <c r="CQ3810" s="722"/>
      <c r="CR3810" s="722"/>
      <c r="CS3810" s="722"/>
    </row>
    <row r="3811" spans="1:97" s="1376" customFormat="1">
      <c r="A3811" s="722"/>
      <c r="B3811" s="722"/>
      <c r="C3811" s="722"/>
      <c r="D3811" s="722"/>
      <c r="E3811" s="722"/>
      <c r="F3811" s="757"/>
      <c r="G3811" s="757"/>
      <c r="H3811" s="757"/>
      <c r="I3811" s="757"/>
      <c r="J3811" s="757"/>
      <c r="K3811" s="758"/>
      <c r="L3811" s="758"/>
      <c r="M3811" s="722"/>
      <c r="N3811" s="736"/>
      <c r="O3811" s="736"/>
      <c r="P3811" s="736"/>
      <c r="Q3811" s="736"/>
      <c r="R3811" s="736"/>
      <c r="S3811" s="736"/>
      <c r="T3811" s="736"/>
      <c r="U3811" s="736"/>
      <c r="BA3811" s="722"/>
      <c r="BB3811" s="722"/>
      <c r="BC3811" s="722"/>
      <c r="BD3811" s="722"/>
      <c r="BE3811" s="722"/>
      <c r="BF3811" s="722"/>
      <c r="BG3811" s="722"/>
      <c r="BH3811" s="722"/>
      <c r="BI3811" s="722"/>
      <c r="BJ3811" s="722"/>
      <c r="BK3811" s="722"/>
      <c r="BL3811" s="722"/>
      <c r="BM3811" s="722"/>
      <c r="BN3811" s="722"/>
      <c r="BO3811" s="722"/>
      <c r="BP3811" s="722"/>
      <c r="BQ3811" s="722"/>
      <c r="BR3811" s="722"/>
      <c r="BS3811" s="722"/>
      <c r="BT3811" s="722"/>
      <c r="BU3811" s="722"/>
      <c r="BV3811" s="722"/>
      <c r="BW3811" s="722"/>
      <c r="BX3811" s="722"/>
      <c r="BY3811" s="722"/>
      <c r="BZ3811" s="722"/>
      <c r="CA3811" s="722"/>
      <c r="CB3811" s="722"/>
      <c r="CC3811" s="722"/>
      <c r="CD3811" s="722"/>
      <c r="CE3811" s="722"/>
      <c r="CF3811" s="722"/>
      <c r="CG3811" s="722"/>
      <c r="CH3811" s="722"/>
      <c r="CI3811" s="722"/>
      <c r="CJ3811" s="722"/>
      <c r="CK3811" s="722"/>
      <c r="CL3811" s="722"/>
      <c r="CM3811" s="722"/>
      <c r="CN3811" s="722"/>
      <c r="CO3811" s="722"/>
      <c r="CP3811" s="722"/>
      <c r="CQ3811" s="722"/>
      <c r="CR3811" s="722"/>
      <c r="CS3811" s="722"/>
    </row>
    <row r="3812" spans="1:97" s="1376" customFormat="1">
      <c r="A3812" s="722"/>
      <c r="B3812" s="722"/>
      <c r="C3812" s="722"/>
      <c r="D3812" s="722"/>
      <c r="E3812" s="722"/>
      <c r="F3812" s="757"/>
      <c r="G3812" s="757"/>
      <c r="H3812" s="757"/>
      <c r="I3812" s="757"/>
      <c r="J3812" s="757"/>
      <c r="K3812" s="758"/>
      <c r="L3812" s="758"/>
      <c r="M3812" s="722"/>
      <c r="N3812" s="736"/>
      <c r="O3812" s="736"/>
      <c r="P3812" s="736"/>
      <c r="Q3812" s="736"/>
      <c r="R3812" s="736"/>
      <c r="S3812" s="736"/>
      <c r="T3812" s="736"/>
      <c r="U3812" s="736"/>
      <c r="BA3812" s="722"/>
      <c r="BB3812" s="722"/>
      <c r="BC3812" s="722"/>
      <c r="BD3812" s="722"/>
      <c r="BE3812" s="722"/>
      <c r="BF3812" s="722"/>
      <c r="BG3812" s="722"/>
      <c r="BH3812" s="722"/>
      <c r="BI3812" s="722"/>
      <c r="BJ3812" s="722"/>
      <c r="BK3812" s="722"/>
      <c r="BL3812" s="722"/>
      <c r="BM3812" s="722"/>
      <c r="BN3812" s="722"/>
      <c r="BO3812" s="722"/>
      <c r="BP3812" s="722"/>
      <c r="BQ3812" s="722"/>
      <c r="BR3812" s="722"/>
      <c r="BS3812" s="722"/>
      <c r="BT3812" s="722"/>
      <c r="BU3812" s="722"/>
      <c r="BV3812" s="722"/>
      <c r="BW3812" s="722"/>
      <c r="BX3812" s="722"/>
      <c r="BY3812" s="722"/>
      <c r="BZ3812" s="722"/>
      <c r="CA3812" s="722"/>
      <c r="CB3812" s="722"/>
      <c r="CC3812" s="722"/>
      <c r="CD3812" s="722"/>
      <c r="CE3812" s="722"/>
      <c r="CF3812" s="722"/>
      <c r="CG3812" s="722"/>
      <c r="CH3812" s="722"/>
      <c r="CI3812" s="722"/>
      <c r="CJ3812" s="722"/>
      <c r="CK3812" s="722"/>
      <c r="CL3812" s="722"/>
      <c r="CM3812" s="722"/>
      <c r="CN3812" s="722"/>
      <c r="CO3812" s="722"/>
      <c r="CP3812" s="722"/>
      <c r="CQ3812" s="722"/>
      <c r="CR3812" s="722"/>
      <c r="CS3812" s="722"/>
    </row>
    <row r="3813" spans="1:97" s="1376" customFormat="1">
      <c r="A3813" s="722"/>
      <c r="B3813" s="722"/>
      <c r="C3813" s="722"/>
      <c r="D3813" s="722"/>
      <c r="E3813" s="722"/>
      <c r="F3813" s="757"/>
      <c r="G3813" s="757"/>
      <c r="H3813" s="757"/>
      <c r="I3813" s="757"/>
      <c r="J3813" s="757"/>
      <c r="K3813" s="758"/>
      <c r="L3813" s="758"/>
      <c r="M3813" s="722"/>
      <c r="N3813" s="736"/>
      <c r="O3813" s="736"/>
      <c r="P3813" s="736"/>
      <c r="Q3813" s="736"/>
      <c r="R3813" s="736"/>
      <c r="S3813" s="736"/>
      <c r="T3813" s="736"/>
      <c r="U3813" s="736"/>
      <c r="BA3813" s="722"/>
      <c r="BB3813" s="722"/>
      <c r="BC3813" s="722"/>
      <c r="BD3813" s="722"/>
      <c r="BE3813" s="722"/>
      <c r="BF3813" s="722"/>
      <c r="BG3813" s="722"/>
      <c r="BH3813" s="722"/>
      <c r="BI3813" s="722"/>
      <c r="BJ3813" s="722"/>
      <c r="BK3813" s="722"/>
      <c r="BL3813" s="722"/>
      <c r="BM3813" s="722"/>
      <c r="BN3813" s="722"/>
      <c r="BO3813" s="722"/>
      <c r="BP3813" s="722"/>
      <c r="BQ3813" s="722"/>
      <c r="BR3813" s="722"/>
      <c r="BS3813" s="722"/>
      <c r="BT3813" s="722"/>
      <c r="BU3813" s="722"/>
      <c r="BV3813" s="722"/>
      <c r="BW3813" s="722"/>
      <c r="BX3813" s="722"/>
      <c r="BY3813" s="722"/>
      <c r="BZ3813" s="722"/>
      <c r="CA3813" s="722"/>
      <c r="CB3813" s="722"/>
      <c r="CC3813" s="722"/>
      <c r="CD3813" s="722"/>
      <c r="CE3813" s="722"/>
      <c r="CF3813" s="722"/>
      <c r="CG3813" s="722"/>
      <c r="CH3813" s="722"/>
      <c r="CI3813" s="722"/>
      <c r="CJ3813" s="722"/>
      <c r="CK3813" s="722"/>
      <c r="CL3813" s="722"/>
      <c r="CM3813" s="722"/>
      <c r="CN3813" s="722"/>
      <c r="CO3813" s="722"/>
      <c r="CP3813" s="722"/>
      <c r="CQ3813" s="722"/>
      <c r="CR3813" s="722"/>
      <c r="CS3813" s="722"/>
    </row>
    <row r="3814" spans="1:97" s="1376" customFormat="1">
      <c r="A3814" s="722"/>
      <c r="B3814" s="722"/>
      <c r="C3814" s="722"/>
      <c r="D3814" s="722"/>
      <c r="E3814" s="722"/>
      <c r="F3814" s="757"/>
      <c r="G3814" s="757"/>
      <c r="H3814" s="757"/>
      <c r="I3814" s="757"/>
      <c r="J3814" s="757"/>
      <c r="K3814" s="758"/>
      <c r="L3814" s="758"/>
      <c r="M3814" s="722"/>
      <c r="N3814" s="736"/>
      <c r="O3814" s="736"/>
      <c r="P3814" s="736"/>
      <c r="Q3814" s="736"/>
      <c r="R3814" s="736"/>
      <c r="S3814" s="736"/>
      <c r="T3814" s="736"/>
      <c r="U3814" s="736"/>
      <c r="BA3814" s="722"/>
      <c r="BB3814" s="722"/>
      <c r="BC3814" s="722"/>
      <c r="BD3814" s="722"/>
      <c r="BE3814" s="722"/>
      <c r="BF3814" s="722"/>
      <c r="BG3814" s="722"/>
      <c r="BH3814" s="722"/>
      <c r="BI3814" s="722"/>
      <c r="BJ3814" s="722"/>
      <c r="BK3814" s="722"/>
      <c r="BL3814" s="722"/>
      <c r="BM3814" s="722"/>
      <c r="BN3814" s="722"/>
      <c r="BO3814" s="722"/>
      <c r="BP3814" s="722"/>
      <c r="BQ3814" s="722"/>
      <c r="BR3814" s="722"/>
      <c r="BS3814" s="722"/>
      <c r="BT3814" s="722"/>
      <c r="BU3814" s="722"/>
      <c r="BV3814" s="722"/>
      <c r="BW3814" s="722"/>
      <c r="BX3814" s="722"/>
      <c r="BY3814" s="722"/>
      <c r="BZ3814" s="722"/>
      <c r="CA3814" s="722"/>
      <c r="CB3814" s="722"/>
      <c r="CC3814" s="722"/>
      <c r="CD3814" s="722"/>
      <c r="CE3814" s="722"/>
      <c r="CF3814" s="722"/>
      <c r="CG3814" s="722"/>
      <c r="CH3814" s="722"/>
      <c r="CI3814" s="722"/>
      <c r="CJ3814" s="722"/>
      <c r="CK3814" s="722"/>
      <c r="CL3814" s="722"/>
      <c r="CM3814" s="722"/>
      <c r="CN3814" s="722"/>
      <c r="CO3814" s="722"/>
      <c r="CP3814" s="722"/>
      <c r="CQ3814" s="722"/>
      <c r="CR3814" s="722"/>
      <c r="CS3814" s="722"/>
    </row>
    <row r="3815" spans="1:97" s="1376" customFormat="1">
      <c r="A3815" s="722"/>
      <c r="B3815" s="722"/>
      <c r="C3815" s="722"/>
      <c r="D3815" s="722"/>
      <c r="E3815" s="722"/>
      <c r="F3815" s="757"/>
      <c r="G3815" s="757"/>
      <c r="H3815" s="757"/>
      <c r="I3815" s="757"/>
      <c r="J3815" s="757"/>
      <c r="K3815" s="758"/>
      <c r="L3815" s="758"/>
      <c r="M3815" s="722"/>
      <c r="N3815" s="736"/>
      <c r="O3815" s="736"/>
      <c r="P3815" s="736"/>
      <c r="Q3815" s="736"/>
      <c r="R3815" s="736"/>
      <c r="S3815" s="736"/>
      <c r="T3815" s="736"/>
      <c r="U3815" s="736"/>
      <c r="BA3815" s="722"/>
      <c r="BB3815" s="722"/>
      <c r="BC3815" s="722"/>
      <c r="BD3815" s="722"/>
      <c r="BE3815" s="722"/>
      <c r="BF3815" s="722"/>
      <c r="BG3815" s="722"/>
      <c r="BH3815" s="722"/>
      <c r="BI3815" s="722"/>
      <c r="BJ3815" s="722"/>
      <c r="BK3815" s="722"/>
      <c r="BL3815" s="722"/>
      <c r="BM3815" s="722"/>
      <c r="BN3815" s="722"/>
      <c r="BO3815" s="722"/>
      <c r="BP3815" s="722"/>
      <c r="BQ3815" s="722"/>
      <c r="BR3815" s="722"/>
      <c r="BS3815" s="722"/>
      <c r="BT3815" s="722"/>
      <c r="BU3815" s="722"/>
      <c r="BV3815" s="722"/>
      <c r="BW3815" s="722"/>
      <c r="BX3815" s="722"/>
      <c r="BY3815" s="722"/>
      <c r="BZ3815" s="722"/>
      <c r="CA3815" s="722"/>
      <c r="CB3815" s="722"/>
      <c r="CC3815" s="722"/>
      <c r="CD3815" s="722"/>
      <c r="CE3815" s="722"/>
      <c r="CF3815" s="722"/>
      <c r="CG3815" s="722"/>
      <c r="CH3815" s="722"/>
      <c r="CI3815" s="722"/>
      <c r="CJ3815" s="722"/>
      <c r="CK3815" s="722"/>
      <c r="CL3815" s="722"/>
      <c r="CM3815" s="722"/>
      <c r="CN3815" s="722"/>
      <c r="CO3815" s="722"/>
      <c r="CP3815" s="722"/>
      <c r="CQ3815" s="722"/>
      <c r="CR3815" s="722"/>
      <c r="CS3815" s="722"/>
    </row>
    <row r="3816" spans="1:97" s="1376" customFormat="1">
      <c r="A3816" s="722"/>
      <c r="B3816" s="722"/>
      <c r="C3816" s="722"/>
      <c r="D3816" s="722"/>
      <c r="E3816" s="722"/>
      <c r="F3816" s="757"/>
      <c r="G3816" s="757"/>
      <c r="H3816" s="757"/>
      <c r="I3816" s="757"/>
      <c r="J3816" s="757"/>
      <c r="K3816" s="758"/>
      <c r="L3816" s="758"/>
      <c r="M3816" s="722"/>
      <c r="N3816" s="736"/>
      <c r="O3816" s="736"/>
      <c r="P3816" s="736"/>
      <c r="Q3816" s="736"/>
      <c r="R3816" s="736"/>
      <c r="S3816" s="736"/>
      <c r="T3816" s="736"/>
      <c r="U3816" s="736"/>
      <c r="BA3816" s="722"/>
      <c r="BB3816" s="722"/>
      <c r="BC3816" s="722"/>
      <c r="BD3816" s="722"/>
      <c r="BE3816" s="722"/>
      <c r="BF3816" s="722"/>
      <c r="BG3816" s="722"/>
      <c r="BH3816" s="722"/>
      <c r="BI3816" s="722"/>
      <c r="BJ3816" s="722"/>
      <c r="BK3816" s="722"/>
      <c r="BL3816" s="722"/>
      <c r="BM3816" s="722"/>
      <c r="BN3816" s="722"/>
      <c r="BO3816" s="722"/>
      <c r="BP3816" s="722"/>
      <c r="BQ3816" s="722"/>
      <c r="BR3816" s="722"/>
      <c r="BS3816" s="722"/>
      <c r="BT3816" s="722"/>
      <c r="BU3816" s="722"/>
      <c r="BV3816" s="722"/>
      <c r="BW3816" s="722"/>
      <c r="BX3816" s="722"/>
      <c r="BY3816" s="722"/>
      <c r="BZ3816" s="722"/>
      <c r="CA3816" s="722"/>
      <c r="CB3816" s="722"/>
      <c r="CC3816" s="722"/>
      <c r="CD3816" s="722"/>
      <c r="CE3816" s="722"/>
      <c r="CF3816" s="722"/>
      <c r="CG3816" s="722"/>
      <c r="CH3816" s="722"/>
      <c r="CI3816" s="722"/>
      <c r="CJ3816" s="722"/>
      <c r="CK3816" s="722"/>
      <c r="CL3816" s="722"/>
      <c r="CM3816" s="722"/>
      <c r="CN3816" s="722"/>
      <c r="CO3816" s="722"/>
      <c r="CP3816" s="722"/>
      <c r="CQ3816" s="722"/>
      <c r="CR3816" s="722"/>
      <c r="CS3816" s="722"/>
    </row>
    <row r="3817" spans="1:97" s="1376" customFormat="1">
      <c r="A3817" s="722"/>
      <c r="B3817" s="722"/>
      <c r="C3817" s="722"/>
      <c r="D3817" s="722"/>
      <c r="E3817" s="722"/>
      <c r="F3817" s="757"/>
      <c r="G3817" s="757"/>
      <c r="H3817" s="757"/>
      <c r="I3817" s="757"/>
      <c r="J3817" s="757"/>
      <c r="K3817" s="758"/>
      <c r="L3817" s="758"/>
      <c r="M3817" s="722"/>
      <c r="N3817" s="736"/>
      <c r="O3817" s="736"/>
      <c r="P3817" s="736"/>
      <c r="Q3817" s="736"/>
      <c r="R3817" s="736"/>
      <c r="S3817" s="736"/>
      <c r="T3817" s="736"/>
      <c r="U3817" s="736"/>
      <c r="BA3817" s="722"/>
      <c r="BB3817" s="722"/>
      <c r="BC3817" s="722"/>
      <c r="BD3817" s="722"/>
      <c r="BE3817" s="722"/>
      <c r="BF3817" s="722"/>
      <c r="BG3817" s="722"/>
      <c r="BH3817" s="722"/>
      <c r="BI3817" s="722"/>
      <c r="BJ3817" s="722"/>
      <c r="BK3817" s="722"/>
      <c r="BL3817" s="722"/>
      <c r="BM3817" s="722"/>
      <c r="BN3817" s="722"/>
      <c r="BO3817" s="722"/>
      <c r="BP3817" s="722"/>
      <c r="BQ3817" s="722"/>
      <c r="BR3817" s="722"/>
      <c r="BS3817" s="722"/>
      <c r="BT3817" s="722"/>
      <c r="BU3817" s="722"/>
      <c r="BV3817" s="722"/>
      <c r="BW3817" s="722"/>
      <c r="BX3817" s="722"/>
      <c r="BY3817" s="722"/>
      <c r="BZ3817" s="722"/>
      <c r="CA3817" s="722"/>
      <c r="CB3817" s="722"/>
      <c r="CC3817" s="722"/>
      <c r="CD3817" s="722"/>
      <c r="CE3817" s="722"/>
      <c r="CF3817" s="722"/>
      <c r="CG3817" s="722"/>
      <c r="CH3817" s="722"/>
      <c r="CI3817" s="722"/>
      <c r="CJ3817" s="722"/>
      <c r="CK3817" s="722"/>
      <c r="CL3817" s="722"/>
      <c r="CM3817" s="722"/>
      <c r="CN3817" s="722"/>
      <c r="CO3817" s="722"/>
      <c r="CP3817" s="722"/>
      <c r="CQ3817" s="722"/>
      <c r="CR3817" s="722"/>
      <c r="CS3817" s="722"/>
    </row>
    <row r="3818" spans="1:97" s="1376" customFormat="1">
      <c r="A3818" s="722"/>
      <c r="B3818" s="722"/>
      <c r="C3818" s="722"/>
      <c r="D3818" s="722"/>
      <c r="E3818" s="722"/>
      <c r="F3818" s="757"/>
      <c r="G3818" s="757"/>
      <c r="H3818" s="757"/>
      <c r="I3818" s="757"/>
      <c r="J3818" s="757"/>
      <c r="K3818" s="758"/>
      <c r="L3818" s="758"/>
      <c r="M3818" s="722"/>
      <c r="N3818" s="736"/>
      <c r="O3818" s="736"/>
      <c r="P3818" s="736"/>
      <c r="Q3818" s="736"/>
      <c r="R3818" s="736"/>
      <c r="S3818" s="736"/>
      <c r="T3818" s="736"/>
      <c r="U3818" s="736"/>
      <c r="BA3818" s="722"/>
      <c r="BB3818" s="722"/>
      <c r="BC3818" s="722"/>
      <c r="BD3818" s="722"/>
      <c r="BE3818" s="722"/>
      <c r="BF3818" s="722"/>
      <c r="BG3818" s="722"/>
      <c r="BH3818" s="722"/>
      <c r="BI3818" s="722"/>
      <c r="BJ3818" s="722"/>
      <c r="BK3818" s="722"/>
      <c r="BL3818" s="722"/>
      <c r="BM3818" s="722"/>
      <c r="BN3818" s="722"/>
      <c r="BO3818" s="722"/>
      <c r="BP3818" s="722"/>
      <c r="BQ3818" s="722"/>
      <c r="BR3818" s="722"/>
      <c r="BS3818" s="722"/>
      <c r="BT3818" s="722"/>
      <c r="BU3818" s="722"/>
      <c r="BV3818" s="722"/>
      <c r="BW3818" s="722"/>
      <c r="BX3818" s="722"/>
      <c r="BY3818" s="722"/>
      <c r="BZ3818" s="722"/>
      <c r="CA3818" s="722"/>
      <c r="CB3818" s="722"/>
      <c r="CC3818" s="722"/>
      <c r="CD3818" s="722"/>
      <c r="CE3818" s="722"/>
      <c r="CF3818" s="722"/>
      <c r="CG3818" s="722"/>
      <c r="CH3818" s="722"/>
      <c r="CI3818" s="722"/>
      <c r="CJ3818" s="722"/>
      <c r="CK3818" s="722"/>
      <c r="CL3818" s="722"/>
      <c r="CM3818" s="722"/>
      <c r="CN3818" s="722"/>
      <c r="CO3818" s="722"/>
      <c r="CP3818" s="722"/>
      <c r="CQ3818" s="722"/>
      <c r="CR3818" s="722"/>
      <c r="CS3818" s="722"/>
    </row>
    <row r="3819" spans="1:97" s="1376" customFormat="1">
      <c r="A3819" s="722"/>
      <c r="B3819" s="722"/>
      <c r="C3819" s="722"/>
      <c r="D3819" s="722"/>
      <c r="E3819" s="722"/>
      <c r="F3819" s="757"/>
      <c r="G3819" s="757"/>
      <c r="H3819" s="757"/>
      <c r="I3819" s="757"/>
      <c r="J3819" s="757"/>
      <c r="K3819" s="758"/>
      <c r="L3819" s="758"/>
      <c r="M3819" s="722"/>
      <c r="N3819" s="736"/>
      <c r="O3819" s="736"/>
      <c r="P3819" s="736"/>
      <c r="Q3819" s="736"/>
      <c r="R3819" s="736"/>
      <c r="S3819" s="736"/>
      <c r="T3819" s="736"/>
      <c r="U3819" s="736"/>
      <c r="BA3819" s="722"/>
      <c r="BB3819" s="722"/>
      <c r="BC3819" s="722"/>
      <c r="BD3819" s="722"/>
      <c r="BE3819" s="722"/>
      <c r="BF3819" s="722"/>
      <c r="BG3819" s="722"/>
      <c r="BH3819" s="722"/>
      <c r="BI3819" s="722"/>
      <c r="BJ3819" s="722"/>
      <c r="BK3819" s="722"/>
      <c r="BL3819" s="722"/>
      <c r="BM3819" s="722"/>
      <c r="BN3819" s="722"/>
      <c r="BO3819" s="722"/>
      <c r="BP3819" s="722"/>
      <c r="BQ3819" s="722"/>
      <c r="BR3819" s="722"/>
      <c r="BS3819" s="722"/>
      <c r="BT3819" s="722"/>
      <c r="BU3819" s="722"/>
      <c r="BV3819" s="722"/>
      <c r="BW3819" s="722"/>
      <c r="BX3819" s="722"/>
      <c r="BY3819" s="722"/>
      <c r="BZ3819" s="722"/>
      <c r="CA3819" s="722"/>
      <c r="CB3819" s="722"/>
      <c r="CC3819" s="722"/>
      <c r="CD3819" s="722"/>
      <c r="CE3819" s="722"/>
      <c r="CF3819" s="722"/>
      <c r="CG3819" s="722"/>
      <c r="CH3819" s="722"/>
      <c r="CI3819" s="722"/>
      <c r="CJ3819" s="722"/>
      <c r="CK3819" s="722"/>
      <c r="CL3819" s="722"/>
      <c r="CM3819" s="722"/>
      <c r="CN3819" s="722"/>
      <c r="CO3819" s="722"/>
      <c r="CP3819" s="722"/>
      <c r="CQ3819" s="722"/>
      <c r="CR3819" s="722"/>
      <c r="CS3819" s="722"/>
    </row>
    <row r="3820" spans="1:97" s="1376" customFormat="1">
      <c r="A3820" s="722"/>
      <c r="B3820" s="722"/>
      <c r="C3820" s="722"/>
      <c r="D3820" s="722"/>
      <c r="E3820" s="722"/>
      <c r="F3820" s="757"/>
      <c r="G3820" s="757"/>
      <c r="H3820" s="757"/>
      <c r="I3820" s="757"/>
      <c r="J3820" s="757"/>
      <c r="K3820" s="758"/>
      <c r="L3820" s="758"/>
      <c r="M3820" s="722"/>
      <c r="N3820" s="736"/>
      <c r="O3820" s="736"/>
      <c r="P3820" s="736"/>
      <c r="Q3820" s="736"/>
      <c r="R3820" s="736"/>
      <c r="S3820" s="736"/>
      <c r="T3820" s="736"/>
      <c r="U3820" s="736"/>
      <c r="BA3820" s="722"/>
      <c r="BB3820" s="722"/>
      <c r="BC3820" s="722"/>
      <c r="BD3820" s="722"/>
      <c r="BE3820" s="722"/>
      <c r="BF3820" s="722"/>
      <c r="BG3820" s="722"/>
      <c r="BH3820" s="722"/>
      <c r="BI3820" s="722"/>
      <c r="BJ3820" s="722"/>
      <c r="BK3820" s="722"/>
      <c r="BL3820" s="722"/>
      <c r="BM3820" s="722"/>
      <c r="BN3820" s="722"/>
      <c r="BO3820" s="722"/>
      <c r="BP3820" s="722"/>
      <c r="BQ3820" s="722"/>
      <c r="BR3820" s="722"/>
      <c r="BS3820" s="722"/>
      <c r="BT3820" s="722"/>
      <c r="BU3820" s="722"/>
      <c r="BV3820" s="722"/>
      <c r="BW3820" s="722"/>
      <c r="BX3820" s="722"/>
      <c r="BY3820" s="722"/>
      <c r="BZ3820" s="722"/>
      <c r="CA3820" s="722"/>
      <c r="CB3820" s="722"/>
      <c r="CC3820" s="722"/>
      <c r="CD3820" s="722"/>
      <c r="CE3820" s="722"/>
      <c r="CF3820" s="722"/>
      <c r="CG3820" s="722"/>
      <c r="CH3820" s="722"/>
      <c r="CI3820" s="722"/>
      <c r="CJ3820" s="722"/>
      <c r="CK3820" s="722"/>
      <c r="CL3820" s="722"/>
      <c r="CM3820" s="722"/>
      <c r="CN3820" s="722"/>
      <c r="CO3820" s="722"/>
      <c r="CP3820" s="722"/>
      <c r="CQ3820" s="722"/>
      <c r="CR3820" s="722"/>
      <c r="CS3820" s="722"/>
    </row>
    <row r="3821" spans="1:97" s="1376" customFormat="1">
      <c r="A3821" s="722"/>
      <c r="B3821" s="722"/>
      <c r="C3821" s="722"/>
      <c r="D3821" s="722"/>
      <c r="E3821" s="722"/>
      <c r="F3821" s="757"/>
      <c r="G3821" s="757"/>
      <c r="H3821" s="757"/>
      <c r="I3821" s="757"/>
      <c r="J3821" s="757"/>
      <c r="K3821" s="758"/>
      <c r="L3821" s="758"/>
      <c r="M3821" s="722"/>
      <c r="N3821" s="736"/>
      <c r="O3821" s="736"/>
      <c r="P3821" s="736"/>
      <c r="Q3821" s="736"/>
      <c r="R3821" s="736"/>
      <c r="S3821" s="736"/>
      <c r="T3821" s="736"/>
      <c r="U3821" s="736"/>
      <c r="BA3821" s="722"/>
      <c r="BB3821" s="722"/>
      <c r="BC3821" s="722"/>
      <c r="BD3821" s="722"/>
      <c r="BE3821" s="722"/>
      <c r="BF3821" s="722"/>
      <c r="BG3821" s="722"/>
      <c r="BH3821" s="722"/>
      <c r="BI3821" s="722"/>
      <c r="BJ3821" s="722"/>
      <c r="BK3821" s="722"/>
      <c r="BL3821" s="722"/>
      <c r="BM3821" s="722"/>
      <c r="BN3821" s="722"/>
      <c r="BO3821" s="722"/>
      <c r="BP3821" s="722"/>
      <c r="BQ3821" s="722"/>
      <c r="BR3821" s="722"/>
      <c r="BS3821" s="722"/>
      <c r="BT3821" s="722"/>
      <c r="BU3821" s="722"/>
      <c r="BV3821" s="722"/>
      <c r="BW3821" s="722"/>
      <c r="BX3821" s="722"/>
      <c r="BY3821" s="722"/>
      <c r="BZ3821" s="722"/>
      <c r="CA3821" s="722"/>
      <c r="CB3821" s="722"/>
      <c r="CC3821" s="722"/>
      <c r="CD3821" s="722"/>
      <c r="CE3821" s="722"/>
      <c r="CF3821" s="722"/>
      <c r="CG3821" s="722"/>
      <c r="CH3821" s="722"/>
      <c r="CI3821" s="722"/>
      <c r="CJ3821" s="722"/>
      <c r="CK3821" s="722"/>
      <c r="CL3821" s="722"/>
      <c r="CM3821" s="722"/>
      <c r="CN3821" s="722"/>
      <c r="CO3821" s="722"/>
      <c r="CP3821" s="722"/>
      <c r="CQ3821" s="722"/>
      <c r="CR3821" s="722"/>
      <c r="CS3821" s="722"/>
    </row>
    <row r="3822" spans="1:97" s="1376" customFormat="1">
      <c r="A3822" s="722"/>
      <c r="B3822" s="722"/>
      <c r="C3822" s="722"/>
      <c r="D3822" s="722"/>
      <c r="E3822" s="722"/>
      <c r="F3822" s="757"/>
      <c r="G3822" s="757"/>
      <c r="H3822" s="757"/>
      <c r="I3822" s="757"/>
      <c r="J3822" s="757"/>
      <c r="K3822" s="758"/>
      <c r="L3822" s="758"/>
      <c r="M3822" s="722"/>
      <c r="N3822" s="736"/>
      <c r="O3822" s="736"/>
      <c r="P3822" s="736"/>
      <c r="Q3822" s="736"/>
      <c r="R3822" s="736"/>
      <c r="S3822" s="736"/>
      <c r="T3822" s="736"/>
      <c r="U3822" s="736"/>
      <c r="BA3822" s="722"/>
      <c r="BB3822" s="722"/>
      <c r="BC3822" s="722"/>
      <c r="BD3822" s="722"/>
      <c r="BE3822" s="722"/>
      <c r="BF3822" s="722"/>
      <c r="BG3822" s="722"/>
      <c r="BH3822" s="722"/>
      <c r="BI3822" s="722"/>
      <c r="BJ3822" s="722"/>
      <c r="BK3822" s="722"/>
      <c r="BL3822" s="722"/>
      <c r="BM3822" s="722"/>
      <c r="BN3822" s="722"/>
      <c r="BO3822" s="722"/>
      <c r="BP3822" s="722"/>
      <c r="BQ3822" s="722"/>
      <c r="BR3822" s="722"/>
      <c r="BS3822" s="722"/>
      <c r="BT3822" s="722"/>
      <c r="BU3822" s="722"/>
      <c r="BV3822" s="722"/>
      <c r="BW3822" s="722"/>
      <c r="BX3822" s="722"/>
      <c r="BY3822" s="722"/>
      <c r="BZ3822" s="722"/>
      <c r="CA3822" s="722"/>
      <c r="CB3822" s="722"/>
      <c r="CC3822" s="722"/>
      <c r="CD3822" s="722"/>
      <c r="CE3822" s="722"/>
      <c r="CF3822" s="722"/>
      <c r="CG3822" s="722"/>
      <c r="CH3822" s="722"/>
      <c r="CI3822" s="722"/>
      <c r="CJ3822" s="722"/>
      <c r="CK3822" s="722"/>
      <c r="CL3822" s="722"/>
      <c r="CM3822" s="722"/>
      <c r="CN3822" s="722"/>
      <c r="CO3822" s="722"/>
      <c r="CP3822" s="722"/>
      <c r="CQ3822" s="722"/>
      <c r="CR3822" s="722"/>
      <c r="CS3822" s="722"/>
    </row>
    <row r="3823" spans="1:97" s="1376" customFormat="1">
      <c r="A3823" s="722"/>
      <c r="B3823" s="722"/>
      <c r="C3823" s="722"/>
      <c r="D3823" s="722"/>
      <c r="E3823" s="722"/>
      <c r="F3823" s="757"/>
      <c r="G3823" s="757"/>
      <c r="H3823" s="757"/>
      <c r="I3823" s="757"/>
      <c r="J3823" s="757"/>
      <c r="K3823" s="758"/>
      <c r="L3823" s="758"/>
      <c r="M3823" s="722"/>
      <c r="N3823" s="736"/>
      <c r="O3823" s="736"/>
      <c r="P3823" s="736"/>
      <c r="Q3823" s="736"/>
      <c r="R3823" s="736"/>
      <c r="S3823" s="736"/>
      <c r="T3823" s="736"/>
      <c r="U3823" s="736"/>
      <c r="BA3823" s="722"/>
      <c r="BB3823" s="722"/>
      <c r="BC3823" s="722"/>
      <c r="BD3823" s="722"/>
      <c r="BE3823" s="722"/>
      <c r="BF3823" s="722"/>
      <c r="BG3823" s="722"/>
      <c r="BH3823" s="722"/>
      <c r="BI3823" s="722"/>
      <c r="BJ3823" s="722"/>
      <c r="BK3823" s="722"/>
      <c r="BL3823" s="722"/>
      <c r="BM3823" s="722"/>
      <c r="BN3823" s="722"/>
      <c r="BO3823" s="722"/>
      <c r="BP3823" s="722"/>
      <c r="BQ3823" s="722"/>
      <c r="BR3823" s="722"/>
      <c r="BS3823" s="722"/>
      <c r="BT3823" s="722"/>
      <c r="BU3823" s="722"/>
      <c r="BV3823" s="722"/>
      <c r="BW3823" s="722"/>
      <c r="BX3823" s="722"/>
      <c r="BY3823" s="722"/>
      <c r="BZ3823" s="722"/>
      <c r="CA3823" s="722"/>
      <c r="CB3823" s="722"/>
      <c r="CC3823" s="722"/>
      <c r="CD3823" s="722"/>
      <c r="CE3823" s="722"/>
      <c r="CF3823" s="722"/>
      <c r="CG3823" s="722"/>
      <c r="CH3823" s="722"/>
      <c r="CI3823" s="722"/>
      <c r="CJ3823" s="722"/>
      <c r="CK3823" s="722"/>
      <c r="CL3823" s="722"/>
      <c r="CM3823" s="722"/>
      <c r="CN3823" s="722"/>
      <c r="CO3823" s="722"/>
      <c r="CP3823" s="722"/>
      <c r="CQ3823" s="722"/>
      <c r="CR3823" s="722"/>
      <c r="CS3823" s="722"/>
    </row>
    <row r="3824" spans="1:97" s="1376" customFormat="1">
      <c r="A3824" s="722"/>
      <c r="B3824" s="722"/>
      <c r="C3824" s="722"/>
      <c r="D3824" s="722"/>
      <c r="E3824" s="722"/>
      <c r="F3824" s="757"/>
      <c r="G3824" s="757"/>
      <c r="H3824" s="757"/>
      <c r="I3824" s="757"/>
      <c r="J3824" s="757"/>
      <c r="K3824" s="758"/>
      <c r="L3824" s="758"/>
      <c r="M3824" s="722"/>
      <c r="N3824" s="736"/>
      <c r="O3824" s="736"/>
      <c r="P3824" s="736"/>
      <c r="Q3824" s="736"/>
      <c r="R3824" s="736"/>
      <c r="S3824" s="736"/>
      <c r="T3824" s="736"/>
      <c r="U3824" s="736"/>
      <c r="BA3824" s="722"/>
      <c r="BB3824" s="722"/>
      <c r="BC3824" s="722"/>
      <c r="BD3824" s="722"/>
      <c r="BE3824" s="722"/>
      <c r="BF3824" s="722"/>
      <c r="BG3824" s="722"/>
      <c r="BH3824" s="722"/>
      <c r="BI3824" s="722"/>
      <c r="BJ3824" s="722"/>
      <c r="BK3824" s="722"/>
      <c r="BL3824" s="722"/>
      <c r="BM3824" s="722"/>
      <c r="BN3824" s="722"/>
      <c r="BO3824" s="722"/>
      <c r="BP3824" s="722"/>
      <c r="BQ3824" s="722"/>
      <c r="BR3824" s="722"/>
      <c r="BS3824" s="722"/>
      <c r="BT3824" s="722"/>
      <c r="BU3824" s="722"/>
      <c r="BV3824" s="722"/>
      <c r="BW3824" s="722"/>
      <c r="BX3824" s="722"/>
      <c r="BY3824" s="722"/>
      <c r="BZ3824" s="722"/>
      <c r="CA3824" s="722"/>
      <c r="CB3824" s="722"/>
      <c r="CC3824" s="722"/>
      <c r="CD3824" s="722"/>
      <c r="CE3824" s="722"/>
      <c r="CF3824" s="722"/>
      <c r="CG3824" s="722"/>
      <c r="CH3824" s="722"/>
      <c r="CI3824" s="722"/>
      <c r="CJ3824" s="722"/>
      <c r="CK3824" s="722"/>
      <c r="CL3824" s="722"/>
      <c r="CM3824" s="722"/>
      <c r="CN3824" s="722"/>
      <c r="CO3824" s="722"/>
      <c r="CP3824" s="722"/>
      <c r="CQ3824" s="722"/>
      <c r="CR3824" s="722"/>
      <c r="CS3824" s="722"/>
    </row>
    <row r="3825" spans="1:97" s="1376" customFormat="1">
      <c r="A3825" s="722"/>
      <c r="B3825" s="722"/>
      <c r="C3825" s="722"/>
      <c r="D3825" s="722"/>
      <c r="E3825" s="722"/>
      <c r="F3825" s="757"/>
      <c r="G3825" s="757"/>
      <c r="H3825" s="757"/>
      <c r="I3825" s="757"/>
      <c r="J3825" s="757"/>
      <c r="K3825" s="758"/>
      <c r="L3825" s="758"/>
      <c r="M3825" s="722"/>
      <c r="N3825" s="736"/>
      <c r="O3825" s="736"/>
      <c r="P3825" s="736"/>
      <c r="Q3825" s="736"/>
      <c r="R3825" s="736"/>
      <c r="S3825" s="736"/>
      <c r="T3825" s="736"/>
      <c r="U3825" s="736"/>
      <c r="BA3825" s="722"/>
      <c r="BB3825" s="722"/>
      <c r="BC3825" s="722"/>
      <c r="BD3825" s="722"/>
      <c r="BE3825" s="722"/>
      <c r="BF3825" s="722"/>
      <c r="BG3825" s="722"/>
      <c r="BH3825" s="722"/>
      <c r="BI3825" s="722"/>
      <c r="BJ3825" s="722"/>
      <c r="BK3825" s="722"/>
      <c r="BL3825" s="722"/>
      <c r="BM3825" s="722"/>
      <c r="BN3825" s="722"/>
      <c r="BO3825" s="722"/>
      <c r="BP3825" s="722"/>
      <c r="BQ3825" s="722"/>
      <c r="BR3825" s="722"/>
      <c r="BS3825" s="722"/>
      <c r="BT3825" s="722"/>
      <c r="BU3825" s="722"/>
      <c r="BV3825" s="722"/>
      <c r="BW3825" s="722"/>
      <c r="BX3825" s="722"/>
      <c r="BY3825" s="722"/>
      <c r="BZ3825" s="722"/>
      <c r="CA3825" s="722"/>
      <c r="CB3825" s="722"/>
      <c r="CC3825" s="722"/>
      <c r="CD3825" s="722"/>
      <c r="CE3825" s="722"/>
      <c r="CF3825" s="722"/>
      <c r="CG3825" s="722"/>
      <c r="CH3825" s="722"/>
      <c r="CI3825" s="722"/>
      <c r="CJ3825" s="722"/>
      <c r="CK3825" s="722"/>
      <c r="CL3825" s="722"/>
      <c r="CM3825" s="722"/>
      <c r="CN3825" s="722"/>
      <c r="CO3825" s="722"/>
      <c r="CP3825" s="722"/>
      <c r="CQ3825" s="722"/>
      <c r="CR3825" s="722"/>
      <c r="CS3825" s="722"/>
    </row>
    <row r="3826" spans="1:97" s="1376" customFormat="1">
      <c r="A3826" s="722"/>
      <c r="B3826" s="722"/>
      <c r="C3826" s="722"/>
      <c r="D3826" s="722"/>
      <c r="E3826" s="722"/>
      <c r="F3826" s="757"/>
      <c r="G3826" s="757"/>
      <c r="H3826" s="757"/>
      <c r="I3826" s="757"/>
      <c r="J3826" s="757"/>
      <c r="K3826" s="758"/>
      <c r="L3826" s="758"/>
      <c r="M3826" s="722"/>
      <c r="N3826" s="736"/>
      <c r="O3826" s="736"/>
      <c r="P3826" s="736"/>
      <c r="Q3826" s="736"/>
      <c r="R3826" s="736"/>
      <c r="S3826" s="736"/>
      <c r="T3826" s="736"/>
      <c r="U3826" s="736"/>
      <c r="BA3826" s="722"/>
      <c r="BB3826" s="722"/>
      <c r="BC3826" s="722"/>
      <c r="BD3826" s="722"/>
      <c r="BE3826" s="722"/>
      <c r="BF3826" s="722"/>
      <c r="BG3826" s="722"/>
      <c r="BH3826" s="722"/>
      <c r="BI3826" s="722"/>
      <c r="BJ3826" s="722"/>
      <c r="BK3826" s="722"/>
      <c r="BL3826" s="722"/>
      <c r="BM3826" s="722"/>
      <c r="BN3826" s="722"/>
      <c r="BO3826" s="722"/>
      <c r="BP3826" s="722"/>
      <c r="BQ3826" s="722"/>
      <c r="BR3826" s="722"/>
      <c r="BS3826" s="722"/>
      <c r="BT3826" s="722"/>
      <c r="BU3826" s="722"/>
      <c r="BV3826" s="722"/>
      <c r="BW3826" s="722"/>
      <c r="BX3826" s="722"/>
      <c r="BY3826" s="722"/>
      <c r="BZ3826" s="722"/>
      <c r="CA3826" s="722"/>
      <c r="CB3826" s="722"/>
      <c r="CC3826" s="722"/>
      <c r="CD3826" s="722"/>
      <c r="CE3826" s="722"/>
      <c r="CF3826" s="722"/>
      <c r="CG3826" s="722"/>
      <c r="CH3826" s="722"/>
      <c r="CI3826" s="722"/>
      <c r="CJ3826" s="722"/>
      <c r="CK3826" s="722"/>
      <c r="CL3826" s="722"/>
      <c r="CM3826" s="722"/>
      <c r="CN3826" s="722"/>
      <c r="CO3826" s="722"/>
      <c r="CP3826" s="722"/>
      <c r="CQ3826" s="722"/>
      <c r="CR3826" s="722"/>
      <c r="CS3826" s="722"/>
    </row>
    <row r="3827" spans="1:97" s="1376" customFormat="1">
      <c r="A3827" s="722"/>
      <c r="B3827" s="722"/>
      <c r="C3827" s="722"/>
      <c r="D3827" s="722"/>
      <c r="E3827" s="722"/>
      <c r="F3827" s="757"/>
      <c r="G3827" s="757"/>
      <c r="H3827" s="757"/>
      <c r="I3827" s="757"/>
      <c r="J3827" s="757"/>
      <c r="K3827" s="758"/>
      <c r="L3827" s="758"/>
      <c r="M3827" s="722"/>
      <c r="N3827" s="736"/>
      <c r="O3827" s="736"/>
      <c r="P3827" s="736"/>
      <c r="Q3827" s="736"/>
      <c r="R3827" s="736"/>
      <c r="S3827" s="736"/>
      <c r="T3827" s="736"/>
      <c r="U3827" s="736"/>
      <c r="BA3827" s="722"/>
      <c r="BB3827" s="722"/>
      <c r="BC3827" s="722"/>
      <c r="BD3827" s="722"/>
      <c r="BE3827" s="722"/>
      <c r="BF3827" s="722"/>
      <c r="BG3827" s="722"/>
      <c r="BH3827" s="722"/>
      <c r="BI3827" s="722"/>
      <c r="BJ3827" s="722"/>
      <c r="BK3827" s="722"/>
      <c r="BL3827" s="722"/>
      <c r="BM3827" s="722"/>
      <c r="BN3827" s="722"/>
      <c r="BO3827" s="722"/>
      <c r="BP3827" s="722"/>
      <c r="BQ3827" s="722"/>
      <c r="BR3827" s="722"/>
      <c r="BS3827" s="722"/>
      <c r="BT3827" s="722"/>
      <c r="BU3827" s="722"/>
      <c r="BV3827" s="722"/>
      <c r="BW3827" s="722"/>
      <c r="BX3827" s="722"/>
      <c r="BY3827" s="722"/>
      <c r="BZ3827" s="722"/>
      <c r="CA3827" s="722"/>
      <c r="CB3827" s="722"/>
      <c r="CC3827" s="722"/>
      <c r="CD3827" s="722"/>
      <c r="CE3827" s="722"/>
      <c r="CF3827" s="722"/>
      <c r="CG3827" s="722"/>
      <c r="CH3827" s="722"/>
      <c r="CI3827" s="722"/>
      <c r="CJ3827" s="722"/>
      <c r="CK3827" s="722"/>
      <c r="CL3827" s="722"/>
      <c r="CM3827" s="722"/>
      <c r="CN3827" s="722"/>
      <c r="CO3827" s="722"/>
      <c r="CP3827" s="722"/>
      <c r="CQ3827" s="722"/>
      <c r="CR3827" s="722"/>
      <c r="CS3827" s="722"/>
    </row>
    <row r="3828" spans="1:97" s="1376" customFormat="1">
      <c r="A3828" s="722"/>
      <c r="B3828" s="722"/>
      <c r="C3828" s="722"/>
      <c r="D3828" s="722"/>
      <c r="E3828" s="722"/>
      <c r="F3828" s="757"/>
      <c r="G3828" s="757"/>
      <c r="H3828" s="757"/>
      <c r="I3828" s="757"/>
      <c r="J3828" s="757"/>
      <c r="K3828" s="758"/>
      <c r="L3828" s="758"/>
      <c r="M3828" s="722"/>
      <c r="N3828" s="736"/>
      <c r="O3828" s="736"/>
      <c r="P3828" s="736"/>
      <c r="Q3828" s="736"/>
      <c r="R3828" s="736"/>
      <c r="S3828" s="736"/>
      <c r="T3828" s="736"/>
      <c r="U3828" s="736"/>
      <c r="BA3828" s="722"/>
      <c r="BB3828" s="722"/>
      <c r="BC3828" s="722"/>
      <c r="BD3828" s="722"/>
      <c r="BE3828" s="722"/>
      <c r="BF3828" s="722"/>
      <c r="BG3828" s="722"/>
      <c r="BH3828" s="722"/>
      <c r="BI3828" s="722"/>
      <c r="BJ3828" s="722"/>
      <c r="BK3828" s="722"/>
      <c r="BL3828" s="722"/>
      <c r="BM3828" s="722"/>
      <c r="BN3828" s="722"/>
      <c r="BO3828" s="722"/>
      <c r="BP3828" s="722"/>
      <c r="BQ3828" s="722"/>
      <c r="BR3828" s="722"/>
      <c r="BS3828" s="722"/>
      <c r="BT3828" s="722"/>
      <c r="BU3828" s="722"/>
      <c r="BV3828" s="722"/>
      <c r="BW3828" s="722"/>
      <c r="BX3828" s="722"/>
      <c r="BY3828" s="722"/>
      <c r="BZ3828" s="722"/>
      <c r="CA3828" s="722"/>
      <c r="CB3828" s="722"/>
      <c r="CC3828" s="722"/>
      <c r="CD3828" s="722"/>
      <c r="CE3828" s="722"/>
      <c r="CF3828" s="722"/>
      <c r="CG3828" s="722"/>
      <c r="CH3828" s="722"/>
      <c r="CI3828" s="722"/>
      <c r="CJ3828" s="722"/>
      <c r="CK3828" s="722"/>
      <c r="CL3828" s="722"/>
      <c r="CM3828" s="722"/>
      <c r="CN3828" s="722"/>
      <c r="CO3828" s="722"/>
      <c r="CP3828" s="722"/>
      <c r="CQ3828" s="722"/>
      <c r="CR3828" s="722"/>
      <c r="CS3828" s="722"/>
    </row>
    <row r="3829" spans="1:97" s="1376" customFormat="1">
      <c r="A3829" s="722"/>
      <c r="B3829" s="722"/>
      <c r="C3829" s="722"/>
      <c r="D3829" s="722"/>
      <c r="E3829" s="722"/>
      <c r="F3829" s="757"/>
      <c r="G3829" s="757"/>
      <c r="H3829" s="757"/>
      <c r="I3829" s="757"/>
      <c r="J3829" s="757"/>
      <c r="K3829" s="758"/>
      <c r="L3829" s="758"/>
      <c r="M3829" s="722"/>
      <c r="N3829" s="736"/>
      <c r="O3829" s="736"/>
      <c r="P3829" s="736"/>
      <c r="Q3829" s="736"/>
      <c r="R3829" s="736"/>
      <c r="S3829" s="736"/>
      <c r="T3829" s="736"/>
      <c r="U3829" s="736"/>
      <c r="BA3829" s="722"/>
      <c r="BB3829" s="722"/>
      <c r="BC3829" s="722"/>
      <c r="BD3829" s="722"/>
      <c r="BE3829" s="722"/>
      <c r="BF3829" s="722"/>
      <c r="BG3829" s="722"/>
      <c r="BH3829" s="722"/>
      <c r="BI3829" s="722"/>
      <c r="BJ3829" s="722"/>
      <c r="BK3829" s="722"/>
      <c r="BL3829" s="722"/>
      <c r="BM3829" s="722"/>
      <c r="BN3829" s="722"/>
      <c r="BO3829" s="722"/>
      <c r="BP3829" s="722"/>
      <c r="BQ3829" s="722"/>
      <c r="BR3829" s="722"/>
      <c r="BS3829" s="722"/>
      <c r="BT3829" s="722"/>
      <c r="BU3829" s="722"/>
      <c r="BV3829" s="722"/>
      <c r="BW3829" s="722"/>
      <c r="BX3829" s="722"/>
      <c r="BY3829" s="722"/>
      <c r="BZ3829" s="722"/>
      <c r="CA3829" s="722"/>
      <c r="CB3829" s="722"/>
      <c r="CC3829" s="722"/>
      <c r="CD3829" s="722"/>
      <c r="CE3829" s="722"/>
      <c r="CF3829" s="722"/>
      <c r="CG3829" s="722"/>
      <c r="CH3829" s="722"/>
      <c r="CI3829" s="722"/>
      <c r="CJ3829" s="722"/>
      <c r="CK3829" s="722"/>
      <c r="CL3829" s="722"/>
      <c r="CM3829" s="722"/>
      <c r="CN3829" s="722"/>
      <c r="CO3829" s="722"/>
      <c r="CP3829" s="722"/>
      <c r="CQ3829" s="722"/>
      <c r="CR3829" s="722"/>
      <c r="CS3829" s="722"/>
    </row>
    <row r="3830" spans="1:97" s="1376" customFormat="1">
      <c r="A3830" s="722"/>
      <c r="B3830" s="722"/>
      <c r="C3830" s="722"/>
      <c r="D3830" s="722"/>
      <c r="E3830" s="722"/>
      <c r="F3830" s="757"/>
      <c r="G3830" s="757"/>
      <c r="H3830" s="757"/>
      <c r="I3830" s="757"/>
      <c r="J3830" s="757"/>
      <c r="K3830" s="758"/>
      <c r="L3830" s="758"/>
      <c r="M3830" s="722"/>
      <c r="N3830" s="736"/>
      <c r="O3830" s="736"/>
      <c r="P3830" s="736"/>
      <c r="Q3830" s="736"/>
      <c r="R3830" s="736"/>
      <c r="S3830" s="736"/>
      <c r="T3830" s="736"/>
      <c r="U3830" s="736"/>
      <c r="BA3830" s="722"/>
      <c r="BB3830" s="722"/>
      <c r="BC3830" s="722"/>
      <c r="BD3830" s="722"/>
      <c r="BE3830" s="722"/>
      <c r="BF3830" s="722"/>
      <c r="BG3830" s="722"/>
      <c r="BH3830" s="722"/>
      <c r="BI3830" s="722"/>
      <c r="BJ3830" s="722"/>
      <c r="BK3830" s="722"/>
      <c r="BL3830" s="722"/>
      <c r="BM3830" s="722"/>
      <c r="BN3830" s="722"/>
      <c r="BO3830" s="722"/>
      <c r="BP3830" s="722"/>
      <c r="BQ3830" s="722"/>
      <c r="BR3830" s="722"/>
      <c r="BS3830" s="722"/>
      <c r="BT3830" s="722"/>
      <c r="BU3830" s="722"/>
      <c r="BV3830" s="722"/>
      <c r="BW3830" s="722"/>
      <c r="BX3830" s="722"/>
      <c r="BY3830" s="722"/>
      <c r="BZ3830" s="722"/>
      <c r="CA3830" s="722"/>
      <c r="CB3830" s="722"/>
      <c r="CC3830" s="722"/>
      <c r="CD3830" s="722"/>
      <c r="CE3830" s="722"/>
      <c r="CF3830" s="722"/>
      <c r="CG3830" s="722"/>
      <c r="CH3830" s="722"/>
      <c r="CI3830" s="722"/>
      <c r="CJ3830" s="722"/>
      <c r="CK3830" s="722"/>
      <c r="CL3830" s="722"/>
      <c r="CM3830" s="722"/>
      <c r="CN3830" s="722"/>
      <c r="CO3830" s="722"/>
      <c r="CP3830" s="722"/>
      <c r="CQ3830" s="722"/>
      <c r="CR3830" s="722"/>
      <c r="CS3830" s="722"/>
    </row>
    <row r="3831" spans="1:97" s="1376" customFormat="1">
      <c r="A3831" s="722"/>
      <c r="B3831" s="722"/>
      <c r="C3831" s="722"/>
      <c r="D3831" s="722"/>
      <c r="E3831" s="722"/>
      <c r="F3831" s="757"/>
      <c r="G3831" s="757"/>
      <c r="H3831" s="757"/>
      <c r="I3831" s="757"/>
      <c r="J3831" s="757"/>
      <c r="K3831" s="758"/>
      <c r="L3831" s="758"/>
      <c r="M3831" s="722"/>
      <c r="N3831" s="736"/>
      <c r="O3831" s="736"/>
      <c r="P3831" s="736"/>
      <c r="Q3831" s="736"/>
      <c r="R3831" s="736"/>
      <c r="S3831" s="736"/>
      <c r="T3831" s="736"/>
      <c r="U3831" s="736"/>
      <c r="BA3831" s="722"/>
      <c r="BB3831" s="722"/>
      <c r="BC3831" s="722"/>
      <c r="BD3831" s="722"/>
      <c r="BE3831" s="722"/>
      <c r="BF3831" s="722"/>
      <c r="BG3831" s="722"/>
      <c r="BH3831" s="722"/>
      <c r="BI3831" s="722"/>
      <c r="BJ3831" s="722"/>
      <c r="BK3831" s="722"/>
      <c r="BL3831" s="722"/>
      <c r="BM3831" s="722"/>
      <c r="BN3831" s="722"/>
      <c r="BO3831" s="722"/>
      <c r="BP3831" s="722"/>
      <c r="BQ3831" s="722"/>
      <c r="BR3831" s="722"/>
      <c r="BS3831" s="722"/>
      <c r="BT3831" s="722"/>
      <c r="BU3831" s="722"/>
      <c r="BV3831" s="722"/>
      <c r="BW3831" s="722"/>
      <c r="BX3831" s="722"/>
      <c r="BY3831" s="722"/>
      <c r="BZ3831" s="722"/>
      <c r="CA3831" s="722"/>
      <c r="CB3831" s="722"/>
      <c r="CC3831" s="722"/>
      <c r="CD3831" s="722"/>
      <c r="CE3831" s="722"/>
      <c r="CF3831" s="722"/>
      <c r="CG3831" s="722"/>
      <c r="CH3831" s="722"/>
      <c r="CI3831" s="722"/>
      <c r="CJ3831" s="722"/>
      <c r="CK3831" s="722"/>
      <c r="CL3831" s="722"/>
      <c r="CM3831" s="722"/>
      <c r="CN3831" s="722"/>
      <c r="CO3831" s="722"/>
      <c r="CP3831" s="722"/>
      <c r="CQ3831" s="722"/>
      <c r="CR3831" s="722"/>
      <c r="CS3831" s="722"/>
    </row>
    <row r="3832" spans="1:97" s="1376" customFormat="1">
      <c r="A3832" s="722"/>
      <c r="B3832" s="722"/>
      <c r="C3832" s="722"/>
      <c r="D3832" s="722"/>
      <c r="E3832" s="722"/>
      <c r="F3832" s="757"/>
      <c r="G3832" s="757"/>
      <c r="H3832" s="757"/>
      <c r="I3832" s="757"/>
      <c r="J3832" s="757"/>
      <c r="K3832" s="758"/>
      <c r="L3832" s="758"/>
      <c r="M3832" s="722"/>
      <c r="N3832" s="736"/>
      <c r="O3832" s="736"/>
      <c r="P3832" s="736"/>
      <c r="Q3832" s="736"/>
      <c r="R3832" s="736"/>
      <c r="S3832" s="736"/>
      <c r="T3832" s="736"/>
      <c r="U3832" s="736"/>
      <c r="BA3832" s="722"/>
      <c r="BB3832" s="722"/>
      <c r="BC3832" s="722"/>
      <c r="BD3832" s="722"/>
      <c r="BE3832" s="722"/>
      <c r="BF3832" s="722"/>
      <c r="BG3832" s="722"/>
      <c r="BH3832" s="722"/>
      <c r="BI3832" s="722"/>
      <c r="BJ3832" s="722"/>
      <c r="BK3832" s="722"/>
      <c r="BL3832" s="722"/>
      <c r="BM3832" s="722"/>
      <c r="BN3832" s="722"/>
      <c r="BO3832" s="722"/>
      <c r="BP3832" s="722"/>
      <c r="BQ3832" s="722"/>
      <c r="BR3832" s="722"/>
      <c r="BS3832" s="722"/>
      <c r="BT3832" s="722"/>
      <c r="BU3832" s="722"/>
      <c r="BV3832" s="722"/>
      <c r="BW3832" s="722"/>
      <c r="BX3832" s="722"/>
      <c r="BY3832" s="722"/>
      <c r="BZ3832" s="722"/>
      <c r="CA3832" s="722"/>
      <c r="CB3832" s="722"/>
      <c r="CC3832" s="722"/>
      <c r="CD3832" s="722"/>
      <c r="CE3832" s="722"/>
      <c r="CF3832" s="722"/>
      <c r="CG3832" s="722"/>
      <c r="CH3832" s="722"/>
      <c r="CI3832" s="722"/>
      <c r="CJ3832" s="722"/>
      <c r="CK3832" s="722"/>
      <c r="CL3832" s="722"/>
      <c r="CM3832" s="722"/>
      <c r="CN3832" s="722"/>
      <c r="CO3832" s="722"/>
      <c r="CP3832" s="722"/>
      <c r="CQ3832" s="722"/>
      <c r="CR3832" s="722"/>
      <c r="CS3832" s="722"/>
    </row>
    <row r="3833" spans="1:97" s="1376" customFormat="1">
      <c r="A3833" s="722"/>
      <c r="B3833" s="722"/>
      <c r="C3833" s="722"/>
      <c r="D3833" s="722"/>
      <c r="E3833" s="722"/>
      <c r="F3833" s="757"/>
      <c r="G3833" s="757"/>
      <c r="H3833" s="757"/>
      <c r="I3833" s="757"/>
      <c r="J3833" s="757"/>
      <c r="K3833" s="758"/>
      <c r="L3833" s="758"/>
      <c r="M3833" s="722"/>
      <c r="N3833" s="736"/>
      <c r="O3833" s="736"/>
      <c r="P3833" s="736"/>
      <c r="Q3833" s="736"/>
      <c r="R3833" s="736"/>
      <c r="S3833" s="736"/>
      <c r="T3833" s="736"/>
      <c r="U3833" s="736"/>
      <c r="BA3833" s="722"/>
      <c r="BB3833" s="722"/>
      <c r="BC3833" s="722"/>
      <c r="BD3833" s="722"/>
      <c r="BE3833" s="722"/>
      <c r="BF3833" s="722"/>
      <c r="BG3833" s="722"/>
      <c r="BH3833" s="722"/>
      <c r="BI3833" s="722"/>
      <c r="BJ3833" s="722"/>
      <c r="BK3833" s="722"/>
      <c r="BL3833" s="722"/>
      <c r="BM3833" s="722"/>
      <c r="BN3833" s="722"/>
      <c r="BO3833" s="722"/>
      <c r="BP3833" s="722"/>
      <c r="BQ3833" s="722"/>
      <c r="BR3833" s="722"/>
      <c r="BS3833" s="722"/>
      <c r="BT3833" s="722"/>
      <c r="BU3833" s="722"/>
      <c r="BV3833" s="722"/>
      <c r="BW3833" s="722"/>
      <c r="BX3833" s="722"/>
      <c r="BY3833" s="722"/>
      <c r="BZ3833" s="722"/>
      <c r="CA3833" s="722"/>
      <c r="CB3833" s="722"/>
      <c r="CC3833" s="722"/>
      <c r="CD3833" s="722"/>
      <c r="CE3833" s="722"/>
      <c r="CF3833" s="722"/>
      <c r="CG3833" s="722"/>
      <c r="CH3833" s="722"/>
      <c r="CI3833" s="722"/>
      <c r="CJ3833" s="722"/>
      <c r="CK3833" s="722"/>
      <c r="CL3833" s="722"/>
      <c r="CM3833" s="722"/>
      <c r="CN3833" s="722"/>
      <c r="CO3833" s="722"/>
      <c r="CP3833" s="722"/>
      <c r="CQ3833" s="722"/>
      <c r="CR3833" s="722"/>
      <c r="CS3833" s="722"/>
    </row>
    <row r="3834" spans="1:97" s="1376" customFormat="1">
      <c r="A3834" s="722"/>
      <c r="B3834" s="722"/>
      <c r="C3834" s="722"/>
      <c r="D3834" s="722"/>
      <c r="E3834" s="722"/>
      <c r="F3834" s="757"/>
      <c r="G3834" s="757"/>
      <c r="H3834" s="757"/>
      <c r="I3834" s="757"/>
      <c r="J3834" s="757"/>
      <c r="K3834" s="758"/>
      <c r="L3834" s="758"/>
      <c r="M3834" s="722"/>
      <c r="N3834" s="736"/>
      <c r="O3834" s="736"/>
      <c r="P3834" s="736"/>
      <c r="Q3834" s="736"/>
      <c r="R3834" s="736"/>
      <c r="S3834" s="736"/>
      <c r="T3834" s="736"/>
      <c r="U3834" s="736"/>
      <c r="BA3834" s="722"/>
      <c r="BB3834" s="722"/>
      <c r="BC3834" s="722"/>
      <c r="BD3834" s="722"/>
      <c r="BE3834" s="722"/>
      <c r="BF3834" s="722"/>
      <c r="BG3834" s="722"/>
      <c r="BH3834" s="722"/>
      <c r="BI3834" s="722"/>
      <c r="BJ3834" s="722"/>
      <c r="BK3834" s="722"/>
      <c r="BL3834" s="722"/>
      <c r="BM3834" s="722"/>
      <c r="BN3834" s="722"/>
      <c r="BO3834" s="722"/>
      <c r="BP3834" s="722"/>
      <c r="BQ3834" s="722"/>
      <c r="BR3834" s="722"/>
      <c r="BS3834" s="722"/>
      <c r="BT3834" s="722"/>
      <c r="BU3834" s="722"/>
      <c r="BV3834" s="722"/>
      <c r="BW3834" s="722"/>
      <c r="BX3834" s="722"/>
      <c r="BY3834" s="722"/>
      <c r="BZ3834" s="722"/>
      <c r="CA3834" s="722"/>
      <c r="CB3834" s="722"/>
      <c r="CC3834" s="722"/>
      <c r="CD3834" s="722"/>
      <c r="CE3834" s="722"/>
      <c r="CF3834" s="722"/>
      <c r="CG3834" s="722"/>
      <c r="CH3834" s="722"/>
      <c r="CI3834" s="722"/>
      <c r="CJ3834" s="722"/>
      <c r="CK3834" s="722"/>
      <c r="CL3834" s="722"/>
      <c r="CM3834" s="722"/>
      <c r="CN3834" s="722"/>
      <c r="CO3834" s="722"/>
      <c r="CP3834" s="722"/>
      <c r="CQ3834" s="722"/>
      <c r="CR3834" s="722"/>
      <c r="CS3834" s="722"/>
    </row>
    <row r="3835" spans="1:97" s="1376" customFormat="1">
      <c r="A3835" s="722"/>
      <c r="B3835" s="722"/>
      <c r="C3835" s="722"/>
      <c r="D3835" s="722"/>
      <c r="E3835" s="722"/>
      <c r="F3835" s="757"/>
      <c r="G3835" s="757"/>
      <c r="H3835" s="757"/>
      <c r="I3835" s="757"/>
      <c r="J3835" s="757"/>
      <c r="K3835" s="758"/>
      <c r="L3835" s="758"/>
      <c r="M3835" s="722"/>
      <c r="N3835" s="736"/>
      <c r="O3835" s="736"/>
      <c r="P3835" s="736"/>
      <c r="Q3835" s="736"/>
      <c r="R3835" s="736"/>
      <c r="S3835" s="736"/>
      <c r="T3835" s="736"/>
      <c r="U3835" s="736"/>
      <c r="BA3835" s="722"/>
      <c r="BB3835" s="722"/>
      <c r="BC3835" s="722"/>
      <c r="BD3835" s="722"/>
      <c r="BE3835" s="722"/>
      <c r="BF3835" s="722"/>
      <c r="BG3835" s="722"/>
      <c r="BH3835" s="722"/>
      <c r="BI3835" s="722"/>
      <c r="BJ3835" s="722"/>
      <c r="BK3835" s="722"/>
      <c r="BL3835" s="722"/>
      <c r="BM3835" s="722"/>
      <c r="BN3835" s="722"/>
      <c r="BO3835" s="722"/>
      <c r="BP3835" s="722"/>
      <c r="BQ3835" s="722"/>
      <c r="BR3835" s="722"/>
      <c r="BS3835" s="722"/>
      <c r="BT3835" s="722"/>
      <c r="BU3835" s="722"/>
      <c r="BV3835" s="722"/>
      <c r="BW3835" s="722"/>
      <c r="BX3835" s="722"/>
      <c r="BY3835" s="722"/>
      <c r="BZ3835" s="722"/>
      <c r="CA3835" s="722"/>
      <c r="CB3835" s="722"/>
      <c r="CC3835" s="722"/>
      <c r="CD3835" s="722"/>
      <c r="CE3835" s="722"/>
      <c r="CF3835" s="722"/>
      <c r="CG3835" s="722"/>
      <c r="CH3835" s="722"/>
      <c r="CI3835" s="722"/>
      <c r="CJ3835" s="722"/>
      <c r="CK3835" s="722"/>
      <c r="CL3835" s="722"/>
      <c r="CM3835" s="722"/>
      <c r="CN3835" s="722"/>
      <c r="CO3835" s="722"/>
      <c r="CP3835" s="722"/>
      <c r="CQ3835" s="722"/>
      <c r="CR3835" s="722"/>
      <c r="CS3835" s="722"/>
    </row>
    <row r="3836" spans="1:97" s="1376" customFormat="1">
      <c r="A3836" s="722"/>
      <c r="B3836" s="722"/>
      <c r="C3836" s="722"/>
      <c r="D3836" s="722"/>
      <c r="E3836" s="722"/>
      <c r="F3836" s="757"/>
      <c r="G3836" s="757"/>
      <c r="H3836" s="757"/>
      <c r="I3836" s="757"/>
      <c r="J3836" s="757"/>
      <c r="K3836" s="758"/>
      <c r="L3836" s="758"/>
      <c r="M3836" s="722"/>
      <c r="N3836" s="736"/>
      <c r="O3836" s="736"/>
      <c r="P3836" s="736"/>
      <c r="Q3836" s="736"/>
      <c r="R3836" s="736"/>
      <c r="S3836" s="736"/>
      <c r="T3836" s="736"/>
      <c r="U3836" s="736"/>
      <c r="BA3836" s="722"/>
      <c r="BB3836" s="722"/>
      <c r="BC3836" s="722"/>
      <c r="BD3836" s="722"/>
      <c r="BE3836" s="722"/>
      <c r="BF3836" s="722"/>
      <c r="BG3836" s="722"/>
      <c r="BH3836" s="722"/>
      <c r="BI3836" s="722"/>
      <c r="BJ3836" s="722"/>
      <c r="BK3836" s="722"/>
      <c r="BL3836" s="722"/>
      <c r="BM3836" s="722"/>
      <c r="BN3836" s="722"/>
      <c r="BO3836" s="722"/>
      <c r="BP3836" s="722"/>
      <c r="BQ3836" s="722"/>
      <c r="BR3836" s="722"/>
      <c r="BS3836" s="722"/>
      <c r="BT3836" s="722"/>
      <c r="BU3836" s="722"/>
      <c r="BV3836" s="722"/>
      <c r="BW3836" s="722"/>
      <c r="BX3836" s="722"/>
      <c r="BY3836" s="722"/>
      <c r="BZ3836" s="722"/>
      <c r="CA3836" s="722"/>
      <c r="CB3836" s="722"/>
      <c r="CC3836" s="722"/>
      <c r="CD3836" s="722"/>
      <c r="CE3836" s="722"/>
      <c r="CF3836" s="722"/>
      <c r="CG3836" s="722"/>
      <c r="CH3836" s="722"/>
      <c r="CI3836" s="722"/>
      <c r="CJ3836" s="722"/>
      <c r="CK3836" s="722"/>
      <c r="CL3836" s="722"/>
      <c r="CM3836" s="722"/>
      <c r="CN3836" s="722"/>
      <c r="CO3836" s="722"/>
      <c r="CP3836" s="722"/>
      <c r="CQ3836" s="722"/>
      <c r="CR3836" s="722"/>
      <c r="CS3836" s="722"/>
    </row>
    <row r="3837" spans="1:97" s="1376" customFormat="1">
      <c r="A3837" s="722"/>
      <c r="B3837" s="722"/>
      <c r="C3837" s="722"/>
      <c r="D3837" s="722"/>
      <c r="E3837" s="722"/>
      <c r="F3837" s="757"/>
      <c r="G3837" s="757"/>
      <c r="H3837" s="757"/>
      <c r="I3837" s="757"/>
      <c r="J3837" s="757"/>
      <c r="K3837" s="758"/>
      <c r="L3837" s="758"/>
      <c r="M3837" s="722"/>
      <c r="N3837" s="736"/>
      <c r="O3837" s="736"/>
      <c r="P3837" s="736"/>
      <c r="Q3837" s="736"/>
      <c r="R3837" s="736"/>
      <c r="S3837" s="736"/>
      <c r="T3837" s="736"/>
      <c r="U3837" s="736"/>
      <c r="BA3837" s="722"/>
      <c r="BB3837" s="722"/>
      <c r="BC3837" s="722"/>
      <c r="BD3837" s="722"/>
      <c r="BE3837" s="722"/>
      <c r="BF3837" s="722"/>
      <c r="BG3837" s="722"/>
      <c r="BH3837" s="722"/>
      <c r="BI3837" s="722"/>
      <c r="BJ3837" s="722"/>
      <c r="BK3837" s="722"/>
      <c r="BL3837" s="722"/>
      <c r="BM3837" s="722"/>
      <c r="BN3837" s="722"/>
      <c r="BO3837" s="722"/>
      <c r="BP3837" s="722"/>
      <c r="BQ3837" s="722"/>
      <c r="BR3837" s="722"/>
      <c r="BS3837" s="722"/>
      <c r="BT3837" s="722"/>
      <c r="BU3837" s="722"/>
      <c r="BV3837" s="722"/>
      <c r="BW3837" s="722"/>
      <c r="BX3837" s="722"/>
      <c r="BY3837" s="722"/>
      <c r="BZ3837" s="722"/>
      <c r="CA3837" s="722"/>
      <c r="CB3837" s="722"/>
      <c r="CC3837" s="722"/>
      <c r="CD3837" s="722"/>
      <c r="CE3837" s="722"/>
      <c r="CF3837" s="722"/>
      <c r="CG3837" s="722"/>
      <c r="CH3837" s="722"/>
      <c r="CI3837" s="722"/>
      <c r="CJ3837" s="722"/>
      <c r="CK3837" s="722"/>
      <c r="CL3837" s="722"/>
      <c r="CM3837" s="722"/>
      <c r="CN3837" s="722"/>
      <c r="CO3837" s="722"/>
      <c r="CP3837" s="722"/>
      <c r="CQ3837" s="722"/>
      <c r="CR3837" s="722"/>
      <c r="CS3837" s="722"/>
    </row>
    <row r="3838" spans="1:97" s="1376" customFormat="1">
      <c r="A3838" s="722"/>
      <c r="B3838" s="722"/>
      <c r="C3838" s="722"/>
      <c r="D3838" s="722"/>
      <c r="E3838" s="722"/>
      <c r="F3838" s="757"/>
      <c r="G3838" s="757"/>
      <c r="H3838" s="757"/>
      <c r="I3838" s="757"/>
      <c r="J3838" s="757"/>
      <c r="K3838" s="758"/>
      <c r="L3838" s="758"/>
      <c r="M3838" s="722"/>
      <c r="N3838" s="736"/>
      <c r="O3838" s="736"/>
      <c r="P3838" s="736"/>
      <c r="Q3838" s="736"/>
      <c r="R3838" s="736"/>
      <c r="S3838" s="736"/>
      <c r="T3838" s="736"/>
      <c r="U3838" s="736"/>
      <c r="BA3838" s="722"/>
      <c r="BB3838" s="722"/>
      <c r="BC3838" s="722"/>
      <c r="BD3838" s="722"/>
      <c r="BE3838" s="722"/>
      <c r="BF3838" s="722"/>
      <c r="BG3838" s="722"/>
      <c r="BH3838" s="722"/>
      <c r="BI3838" s="722"/>
      <c r="BJ3838" s="722"/>
      <c r="BK3838" s="722"/>
      <c r="BL3838" s="722"/>
      <c r="BM3838" s="722"/>
      <c r="BN3838" s="722"/>
      <c r="BO3838" s="722"/>
      <c r="BP3838" s="722"/>
      <c r="BQ3838" s="722"/>
      <c r="BR3838" s="722"/>
      <c r="BS3838" s="722"/>
      <c r="BT3838" s="722"/>
      <c r="BU3838" s="722"/>
      <c r="BV3838" s="722"/>
      <c r="BW3838" s="722"/>
      <c r="BX3838" s="722"/>
      <c r="BY3838" s="722"/>
      <c r="BZ3838" s="722"/>
      <c r="CA3838" s="722"/>
      <c r="CB3838" s="722"/>
      <c r="CC3838" s="722"/>
      <c r="CD3838" s="722"/>
      <c r="CE3838" s="722"/>
      <c r="CF3838" s="722"/>
      <c r="CG3838" s="722"/>
      <c r="CH3838" s="722"/>
      <c r="CI3838" s="722"/>
      <c r="CJ3838" s="722"/>
      <c r="CK3838" s="722"/>
      <c r="CL3838" s="722"/>
      <c r="CM3838" s="722"/>
      <c r="CN3838" s="722"/>
      <c r="CO3838" s="722"/>
      <c r="CP3838" s="722"/>
      <c r="CQ3838" s="722"/>
      <c r="CR3838" s="722"/>
      <c r="CS3838" s="722"/>
    </row>
    <row r="3839" spans="1:97" s="1376" customFormat="1">
      <c r="A3839" s="722"/>
      <c r="B3839" s="722"/>
      <c r="C3839" s="722"/>
      <c r="D3839" s="722"/>
      <c r="E3839" s="722"/>
      <c r="F3839" s="757"/>
      <c r="G3839" s="757"/>
      <c r="H3839" s="757"/>
      <c r="I3839" s="757"/>
      <c r="J3839" s="757"/>
      <c r="K3839" s="758"/>
      <c r="L3839" s="758"/>
      <c r="M3839" s="722"/>
      <c r="N3839" s="736"/>
      <c r="O3839" s="736"/>
      <c r="P3839" s="736"/>
      <c r="Q3839" s="736"/>
      <c r="R3839" s="736"/>
      <c r="S3839" s="736"/>
      <c r="T3839" s="736"/>
      <c r="U3839" s="736"/>
      <c r="BA3839" s="722"/>
      <c r="BB3839" s="722"/>
      <c r="BC3839" s="722"/>
      <c r="BD3839" s="722"/>
      <c r="BE3839" s="722"/>
      <c r="BF3839" s="722"/>
      <c r="BG3839" s="722"/>
      <c r="BH3839" s="722"/>
      <c r="BI3839" s="722"/>
      <c r="BJ3839" s="722"/>
      <c r="BK3839" s="722"/>
      <c r="BL3839" s="722"/>
      <c r="BM3839" s="722"/>
      <c r="BN3839" s="722"/>
      <c r="BO3839" s="722"/>
      <c r="BP3839" s="722"/>
      <c r="BQ3839" s="722"/>
      <c r="BR3839" s="722"/>
      <c r="BS3839" s="722"/>
      <c r="BT3839" s="722"/>
      <c r="BU3839" s="722"/>
      <c r="BV3839" s="722"/>
      <c r="BW3839" s="722"/>
      <c r="BX3839" s="722"/>
      <c r="BY3839" s="722"/>
      <c r="BZ3839" s="722"/>
      <c r="CA3839" s="722"/>
      <c r="CB3839" s="722"/>
      <c r="CC3839" s="722"/>
      <c r="CD3839" s="722"/>
      <c r="CE3839" s="722"/>
      <c r="CF3839" s="722"/>
      <c r="CG3839" s="722"/>
      <c r="CH3839" s="722"/>
      <c r="CI3839" s="722"/>
      <c r="CJ3839" s="722"/>
      <c r="CK3839" s="722"/>
      <c r="CL3839" s="722"/>
      <c r="CM3839" s="722"/>
      <c r="CN3839" s="722"/>
      <c r="CO3839" s="722"/>
      <c r="CP3839" s="722"/>
      <c r="CQ3839" s="722"/>
      <c r="CR3839" s="722"/>
      <c r="CS3839" s="722"/>
    </row>
    <row r="3840" spans="1:97" s="1376" customFormat="1">
      <c r="A3840" s="722"/>
      <c r="B3840" s="722"/>
      <c r="C3840" s="722"/>
      <c r="D3840" s="722"/>
      <c r="E3840" s="722"/>
      <c r="F3840" s="757"/>
      <c r="G3840" s="757"/>
      <c r="H3840" s="757"/>
      <c r="I3840" s="757"/>
      <c r="J3840" s="757"/>
      <c r="K3840" s="758"/>
      <c r="L3840" s="758"/>
      <c r="M3840" s="722"/>
      <c r="N3840" s="736"/>
      <c r="O3840" s="736"/>
      <c r="P3840" s="736"/>
      <c r="Q3840" s="736"/>
      <c r="R3840" s="736"/>
      <c r="S3840" s="736"/>
      <c r="T3840" s="736"/>
      <c r="U3840" s="736"/>
      <c r="BA3840" s="722"/>
      <c r="BB3840" s="722"/>
      <c r="BC3840" s="722"/>
      <c r="BD3840" s="722"/>
      <c r="BE3840" s="722"/>
      <c r="BF3840" s="722"/>
      <c r="BG3840" s="722"/>
      <c r="BH3840" s="722"/>
      <c r="BI3840" s="722"/>
      <c r="BJ3840" s="722"/>
      <c r="BK3840" s="722"/>
      <c r="BL3840" s="722"/>
      <c r="BM3840" s="722"/>
      <c r="BN3840" s="722"/>
      <c r="BO3840" s="722"/>
      <c r="BP3840" s="722"/>
      <c r="BQ3840" s="722"/>
      <c r="BR3840" s="722"/>
      <c r="BS3840" s="722"/>
      <c r="BT3840" s="722"/>
      <c r="BU3840" s="722"/>
      <c r="BV3840" s="722"/>
      <c r="BW3840" s="722"/>
      <c r="BX3840" s="722"/>
      <c r="BY3840" s="722"/>
      <c r="BZ3840" s="722"/>
      <c r="CA3840" s="722"/>
      <c r="CB3840" s="722"/>
      <c r="CC3840" s="722"/>
      <c r="CD3840" s="722"/>
      <c r="CE3840" s="722"/>
      <c r="CF3840" s="722"/>
      <c r="CG3840" s="722"/>
      <c r="CH3840" s="722"/>
      <c r="CI3840" s="722"/>
      <c r="CJ3840" s="722"/>
      <c r="CK3840" s="722"/>
      <c r="CL3840" s="722"/>
      <c r="CM3840" s="722"/>
      <c r="CN3840" s="722"/>
      <c r="CO3840" s="722"/>
      <c r="CP3840" s="722"/>
      <c r="CQ3840" s="722"/>
      <c r="CR3840" s="722"/>
      <c r="CS3840" s="722"/>
    </row>
    <row r="3841" spans="1:97" s="1376" customFormat="1">
      <c r="A3841" s="722"/>
      <c r="B3841" s="722"/>
      <c r="C3841" s="722"/>
      <c r="D3841" s="722"/>
      <c r="E3841" s="722"/>
      <c r="F3841" s="757"/>
      <c r="G3841" s="757"/>
      <c r="H3841" s="757"/>
      <c r="I3841" s="757"/>
      <c r="J3841" s="757"/>
      <c r="K3841" s="758"/>
      <c r="L3841" s="758"/>
      <c r="M3841" s="722"/>
      <c r="N3841" s="736"/>
      <c r="O3841" s="736"/>
      <c r="P3841" s="736"/>
      <c r="Q3841" s="736"/>
      <c r="R3841" s="736"/>
      <c r="S3841" s="736"/>
      <c r="T3841" s="736"/>
      <c r="U3841" s="736"/>
      <c r="BA3841" s="722"/>
      <c r="BB3841" s="722"/>
      <c r="BC3841" s="722"/>
      <c r="BD3841" s="722"/>
      <c r="BE3841" s="722"/>
      <c r="BF3841" s="722"/>
      <c r="BG3841" s="722"/>
      <c r="BH3841" s="722"/>
      <c r="BI3841" s="722"/>
      <c r="BJ3841" s="722"/>
      <c r="BK3841" s="722"/>
      <c r="BL3841" s="722"/>
      <c r="BM3841" s="722"/>
      <c r="BN3841" s="722"/>
      <c r="BO3841" s="722"/>
      <c r="BP3841" s="722"/>
      <c r="BQ3841" s="722"/>
      <c r="BR3841" s="722"/>
      <c r="BS3841" s="722"/>
      <c r="BT3841" s="722"/>
      <c r="BU3841" s="722"/>
      <c r="BV3841" s="722"/>
      <c r="BW3841" s="722"/>
      <c r="BX3841" s="722"/>
      <c r="BY3841" s="722"/>
      <c r="BZ3841" s="722"/>
      <c r="CA3841" s="722"/>
      <c r="CB3841" s="722"/>
      <c r="CC3841" s="722"/>
      <c r="CD3841" s="722"/>
      <c r="CE3841" s="722"/>
      <c r="CF3841" s="722"/>
      <c r="CG3841" s="722"/>
      <c r="CH3841" s="722"/>
      <c r="CI3841" s="722"/>
      <c r="CJ3841" s="722"/>
      <c r="CK3841" s="722"/>
      <c r="CL3841" s="722"/>
      <c r="CM3841" s="722"/>
      <c r="CN3841" s="722"/>
      <c r="CO3841" s="722"/>
      <c r="CP3841" s="722"/>
      <c r="CQ3841" s="722"/>
      <c r="CR3841" s="722"/>
      <c r="CS3841" s="722"/>
    </row>
    <row r="3842" spans="1:97" s="1376" customFormat="1">
      <c r="A3842" s="722"/>
      <c r="B3842" s="722"/>
      <c r="C3842" s="722"/>
      <c r="D3842" s="722"/>
      <c r="E3842" s="722"/>
      <c r="F3842" s="757"/>
      <c r="G3842" s="757"/>
      <c r="H3842" s="757"/>
      <c r="I3842" s="757"/>
      <c r="J3842" s="757"/>
      <c r="K3842" s="758"/>
      <c r="L3842" s="758"/>
      <c r="M3842" s="722"/>
      <c r="N3842" s="736"/>
      <c r="O3842" s="736"/>
      <c r="P3842" s="736"/>
      <c r="Q3842" s="736"/>
      <c r="R3842" s="736"/>
      <c r="S3842" s="736"/>
      <c r="T3842" s="736"/>
      <c r="U3842" s="736"/>
      <c r="BA3842" s="722"/>
      <c r="BB3842" s="722"/>
      <c r="BC3842" s="722"/>
      <c r="BD3842" s="722"/>
      <c r="BE3842" s="722"/>
      <c r="BF3842" s="722"/>
      <c r="BG3842" s="722"/>
      <c r="BH3842" s="722"/>
      <c r="BI3842" s="722"/>
      <c r="BJ3842" s="722"/>
      <c r="BK3842" s="722"/>
      <c r="BL3842" s="722"/>
      <c r="BM3842" s="722"/>
      <c r="BN3842" s="722"/>
      <c r="BO3842" s="722"/>
      <c r="BP3842" s="722"/>
      <c r="BQ3842" s="722"/>
      <c r="BR3842" s="722"/>
      <c r="BS3842" s="722"/>
      <c r="BT3842" s="722"/>
      <c r="BU3842" s="722"/>
      <c r="BV3842" s="722"/>
      <c r="BW3842" s="722"/>
      <c r="BX3842" s="722"/>
      <c r="BY3842" s="722"/>
      <c r="BZ3842" s="722"/>
      <c r="CA3842" s="722"/>
      <c r="CB3842" s="722"/>
      <c r="CC3842" s="722"/>
      <c r="CD3842" s="722"/>
      <c r="CE3842" s="722"/>
      <c r="CF3842" s="722"/>
      <c r="CG3842" s="722"/>
      <c r="CH3842" s="722"/>
      <c r="CI3842" s="722"/>
      <c r="CJ3842" s="722"/>
      <c r="CK3842" s="722"/>
      <c r="CL3842" s="722"/>
      <c r="CM3842" s="722"/>
      <c r="CN3842" s="722"/>
      <c r="CO3842" s="722"/>
      <c r="CP3842" s="722"/>
      <c r="CQ3842" s="722"/>
      <c r="CR3842" s="722"/>
      <c r="CS3842" s="722"/>
    </row>
    <row r="3843" spans="1:97" s="1376" customFormat="1">
      <c r="A3843" s="722"/>
      <c r="B3843" s="722"/>
      <c r="C3843" s="722"/>
      <c r="D3843" s="722"/>
      <c r="E3843" s="722"/>
      <c r="F3843" s="757"/>
      <c r="G3843" s="757"/>
      <c r="H3843" s="757"/>
      <c r="I3843" s="757"/>
      <c r="J3843" s="757"/>
      <c r="K3843" s="758"/>
      <c r="L3843" s="758"/>
      <c r="M3843" s="722"/>
      <c r="N3843" s="736"/>
      <c r="O3843" s="736"/>
      <c r="P3843" s="736"/>
      <c r="Q3843" s="736"/>
      <c r="R3843" s="736"/>
      <c r="S3843" s="736"/>
      <c r="T3843" s="736"/>
      <c r="U3843" s="736"/>
      <c r="BA3843" s="722"/>
      <c r="BB3843" s="722"/>
      <c r="BC3843" s="722"/>
      <c r="BD3843" s="722"/>
      <c r="BE3843" s="722"/>
      <c r="BF3843" s="722"/>
      <c r="BG3843" s="722"/>
      <c r="BH3843" s="722"/>
      <c r="BI3843" s="722"/>
      <c r="BJ3843" s="722"/>
      <c r="BK3843" s="722"/>
      <c r="BL3843" s="722"/>
      <c r="BM3843" s="722"/>
      <c r="BN3843" s="722"/>
      <c r="BO3843" s="722"/>
      <c r="BP3843" s="722"/>
      <c r="BQ3843" s="722"/>
      <c r="BR3843" s="722"/>
      <c r="BS3843" s="722"/>
      <c r="BT3843" s="722"/>
      <c r="BU3843" s="722"/>
      <c r="BV3843" s="722"/>
      <c r="BW3843" s="722"/>
      <c r="BX3843" s="722"/>
      <c r="BY3843" s="722"/>
      <c r="BZ3843" s="722"/>
      <c r="CA3843" s="722"/>
      <c r="CB3843" s="722"/>
      <c r="CC3843" s="722"/>
      <c r="CD3843" s="722"/>
      <c r="CE3843" s="722"/>
      <c r="CF3843" s="722"/>
      <c r="CG3843" s="722"/>
      <c r="CH3843" s="722"/>
      <c r="CI3843" s="722"/>
      <c r="CJ3843" s="722"/>
      <c r="CK3843" s="722"/>
      <c r="CL3843" s="722"/>
      <c r="CM3843" s="722"/>
      <c r="CN3843" s="722"/>
      <c r="CO3843" s="722"/>
      <c r="CP3843" s="722"/>
      <c r="CQ3843" s="722"/>
      <c r="CR3843" s="722"/>
      <c r="CS3843" s="722"/>
    </row>
    <row r="3844" spans="1:97" s="1376" customFormat="1">
      <c r="A3844" s="722"/>
      <c r="B3844" s="722"/>
      <c r="C3844" s="722"/>
      <c r="D3844" s="722"/>
      <c r="E3844" s="722"/>
      <c r="F3844" s="757"/>
      <c r="G3844" s="757"/>
      <c r="H3844" s="757"/>
      <c r="I3844" s="757"/>
      <c r="J3844" s="757"/>
      <c r="K3844" s="758"/>
      <c r="L3844" s="758"/>
      <c r="M3844" s="722"/>
      <c r="N3844" s="736"/>
      <c r="O3844" s="736"/>
      <c r="P3844" s="736"/>
      <c r="Q3844" s="736"/>
      <c r="R3844" s="736"/>
      <c r="S3844" s="736"/>
      <c r="T3844" s="736"/>
      <c r="U3844" s="736"/>
      <c r="BA3844" s="722"/>
      <c r="BB3844" s="722"/>
      <c r="BC3844" s="722"/>
      <c r="BD3844" s="722"/>
      <c r="BE3844" s="722"/>
      <c r="BF3844" s="722"/>
      <c r="BG3844" s="722"/>
      <c r="BH3844" s="722"/>
      <c r="BI3844" s="722"/>
      <c r="BJ3844" s="722"/>
      <c r="BK3844" s="722"/>
      <c r="BL3844" s="722"/>
      <c r="BM3844" s="722"/>
      <c r="BN3844" s="722"/>
      <c r="BO3844" s="722"/>
      <c r="BP3844" s="722"/>
      <c r="BQ3844" s="722"/>
      <c r="BR3844" s="722"/>
      <c r="BS3844" s="722"/>
      <c r="BT3844" s="722"/>
      <c r="BU3844" s="722"/>
      <c r="BV3844" s="722"/>
      <c r="BW3844" s="722"/>
      <c r="BX3844" s="722"/>
      <c r="BY3844" s="722"/>
      <c r="BZ3844" s="722"/>
      <c r="CA3844" s="722"/>
      <c r="CB3844" s="722"/>
      <c r="CC3844" s="722"/>
      <c r="CD3844" s="722"/>
      <c r="CE3844" s="722"/>
      <c r="CF3844" s="722"/>
      <c r="CG3844" s="722"/>
      <c r="CH3844" s="722"/>
      <c r="CI3844" s="722"/>
      <c r="CJ3844" s="722"/>
      <c r="CK3844" s="722"/>
      <c r="CL3844" s="722"/>
      <c r="CM3844" s="722"/>
      <c r="CN3844" s="722"/>
      <c r="CO3844" s="722"/>
      <c r="CP3844" s="722"/>
      <c r="CQ3844" s="722"/>
      <c r="CR3844" s="722"/>
      <c r="CS3844" s="722"/>
    </row>
    <row r="3845" spans="1:97" s="1376" customFormat="1">
      <c r="A3845" s="722"/>
      <c r="B3845" s="722"/>
      <c r="C3845" s="722"/>
      <c r="D3845" s="722"/>
      <c r="E3845" s="722"/>
      <c r="F3845" s="757"/>
      <c r="G3845" s="757"/>
      <c r="H3845" s="757"/>
      <c r="I3845" s="757"/>
      <c r="J3845" s="757"/>
      <c r="K3845" s="758"/>
      <c r="L3845" s="758"/>
      <c r="M3845" s="722"/>
      <c r="N3845" s="736"/>
      <c r="O3845" s="736"/>
      <c r="P3845" s="736"/>
      <c r="Q3845" s="736"/>
      <c r="R3845" s="736"/>
      <c r="S3845" s="736"/>
      <c r="T3845" s="736"/>
      <c r="U3845" s="736"/>
      <c r="BA3845" s="722"/>
      <c r="BB3845" s="722"/>
      <c r="BC3845" s="722"/>
      <c r="BD3845" s="722"/>
      <c r="BE3845" s="722"/>
      <c r="BF3845" s="722"/>
      <c r="BG3845" s="722"/>
      <c r="BH3845" s="722"/>
      <c r="BI3845" s="722"/>
      <c r="BJ3845" s="722"/>
      <c r="BK3845" s="722"/>
      <c r="BL3845" s="722"/>
      <c r="BM3845" s="722"/>
      <c r="BN3845" s="722"/>
      <c r="BO3845" s="722"/>
      <c r="BP3845" s="722"/>
      <c r="BQ3845" s="722"/>
      <c r="BR3845" s="722"/>
      <c r="BS3845" s="722"/>
      <c r="BT3845" s="722"/>
      <c r="BU3845" s="722"/>
      <c r="BV3845" s="722"/>
      <c r="BW3845" s="722"/>
      <c r="BX3845" s="722"/>
      <c r="BY3845" s="722"/>
      <c r="BZ3845" s="722"/>
      <c r="CA3845" s="722"/>
      <c r="CB3845" s="722"/>
      <c r="CC3845" s="722"/>
      <c r="CD3845" s="722"/>
      <c r="CE3845" s="722"/>
      <c r="CF3845" s="722"/>
      <c r="CG3845" s="722"/>
      <c r="CH3845" s="722"/>
      <c r="CI3845" s="722"/>
      <c r="CJ3845" s="722"/>
      <c r="CK3845" s="722"/>
      <c r="CL3845" s="722"/>
      <c r="CM3845" s="722"/>
      <c r="CN3845" s="722"/>
      <c r="CO3845" s="722"/>
      <c r="CP3845" s="722"/>
      <c r="CQ3845" s="722"/>
      <c r="CR3845" s="722"/>
      <c r="CS3845" s="722"/>
    </row>
    <row r="3846" spans="1:97" s="1376" customFormat="1">
      <c r="A3846" s="722"/>
      <c r="B3846" s="722"/>
      <c r="C3846" s="722"/>
      <c r="D3846" s="722"/>
      <c r="E3846" s="722"/>
      <c r="F3846" s="757"/>
      <c r="G3846" s="757"/>
      <c r="H3846" s="757"/>
      <c r="I3846" s="757"/>
      <c r="J3846" s="757"/>
      <c r="K3846" s="758"/>
      <c r="L3846" s="758"/>
      <c r="M3846" s="722"/>
      <c r="N3846" s="736"/>
      <c r="O3846" s="736"/>
      <c r="P3846" s="736"/>
      <c r="Q3846" s="736"/>
      <c r="R3846" s="736"/>
      <c r="S3846" s="736"/>
      <c r="T3846" s="736"/>
      <c r="U3846" s="736"/>
      <c r="BA3846" s="722"/>
      <c r="BB3846" s="722"/>
      <c r="BC3846" s="722"/>
      <c r="BD3846" s="722"/>
      <c r="BE3846" s="722"/>
      <c r="BF3846" s="722"/>
      <c r="BG3846" s="722"/>
      <c r="BH3846" s="722"/>
      <c r="BI3846" s="722"/>
      <c r="BJ3846" s="722"/>
      <c r="BK3846" s="722"/>
      <c r="BL3846" s="722"/>
      <c r="BM3846" s="722"/>
      <c r="BN3846" s="722"/>
      <c r="BO3846" s="722"/>
      <c r="BP3846" s="722"/>
      <c r="BQ3846" s="722"/>
      <c r="BR3846" s="722"/>
      <c r="BS3846" s="722"/>
      <c r="BT3846" s="722"/>
      <c r="BU3846" s="722"/>
      <c r="BV3846" s="722"/>
      <c r="BW3846" s="722"/>
      <c r="BX3846" s="722"/>
      <c r="BY3846" s="722"/>
      <c r="BZ3846" s="722"/>
      <c r="CA3846" s="722"/>
      <c r="CB3846" s="722"/>
      <c r="CC3846" s="722"/>
      <c r="CD3846" s="722"/>
      <c r="CE3846" s="722"/>
      <c r="CF3846" s="722"/>
      <c r="CG3846" s="722"/>
      <c r="CH3846" s="722"/>
      <c r="CI3846" s="722"/>
      <c r="CJ3846" s="722"/>
      <c r="CK3846" s="722"/>
      <c r="CL3846" s="722"/>
      <c r="CM3846" s="722"/>
      <c r="CN3846" s="722"/>
      <c r="CO3846" s="722"/>
      <c r="CP3846" s="722"/>
      <c r="CQ3846" s="722"/>
      <c r="CR3846" s="722"/>
      <c r="CS3846" s="722"/>
    </row>
    <row r="3847" spans="1:97" s="1376" customFormat="1">
      <c r="A3847" s="722"/>
      <c r="B3847" s="722"/>
      <c r="C3847" s="722"/>
      <c r="D3847" s="722"/>
      <c r="E3847" s="722"/>
      <c r="F3847" s="757"/>
      <c r="G3847" s="757"/>
      <c r="H3847" s="757"/>
      <c r="I3847" s="757"/>
      <c r="J3847" s="757"/>
      <c r="K3847" s="758"/>
      <c r="L3847" s="758"/>
      <c r="M3847" s="722"/>
      <c r="N3847" s="736"/>
      <c r="O3847" s="736"/>
      <c r="P3847" s="736"/>
      <c r="Q3847" s="736"/>
      <c r="R3847" s="736"/>
      <c r="S3847" s="736"/>
      <c r="T3847" s="736"/>
      <c r="U3847" s="736"/>
      <c r="BA3847" s="722"/>
      <c r="BB3847" s="722"/>
      <c r="BC3847" s="722"/>
      <c r="BD3847" s="722"/>
      <c r="BE3847" s="722"/>
      <c r="BF3847" s="722"/>
      <c r="BG3847" s="722"/>
      <c r="BH3847" s="722"/>
      <c r="BI3847" s="722"/>
      <c r="BJ3847" s="722"/>
      <c r="BK3847" s="722"/>
      <c r="BL3847" s="722"/>
      <c r="BM3847" s="722"/>
      <c r="BN3847" s="722"/>
      <c r="BO3847" s="722"/>
      <c r="BP3847" s="722"/>
      <c r="BQ3847" s="722"/>
      <c r="BR3847" s="722"/>
      <c r="BS3847" s="722"/>
      <c r="BT3847" s="722"/>
      <c r="BU3847" s="722"/>
      <c r="BV3847" s="722"/>
      <c r="BW3847" s="722"/>
      <c r="BX3847" s="722"/>
      <c r="BY3847" s="722"/>
      <c r="BZ3847" s="722"/>
      <c r="CA3847" s="722"/>
      <c r="CB3847" s="722"/>
      <c r="CC3847" s="722"/>
      <c r="CD3847" s="722"/>
      <c r="CE3847" s="722"/>
      <c r="CF3847" s="722"/>
      <c r="CG3847" s="722"/>
      <c r="CH3847" s="722"/>
      <c r="CI3847" s="722"/>
      <c r="CJ3847" s="722"/>
      <c r="CK3847" s="722"/>
      <c r="CL3847" s="722"/>
      <c r="CM3847" s="722"/>
      <c r="CN3847" s="722"/>
      <c r="CO3847" s="722"/>
      <c r="CP3847" s="722"/>
      <c r="CQ3847" s="722"/>
      <c r="CR3847" s="722"/>
      <c r="CS3847" s="722"/>
    </row>
    <row r="3848" spans="1:97" s="1376" customFormat="1">
      <c r="A3848" s="722"/>
      <c r="B3848" s="722"/>
      <c r="C3848" s="722"/>
      <c r="D3848" s="722"/>
      <c r="E3848" s="722"/>
      <c r="F3848" s="757"/>
      <c r="G3848" s="757"/>
      <c r="H3848" s="757"/>
      <c r="I3848" s="757"/>
      <c r="J3848" s="757"/>
      <c r="K3848" s="758"/>
      <c r="L3848" s="758"/>
      <c r="M3848" s="722"/>
      <c r="N3848" s="736"/>
      <c r="O3848" s="736"/>
      <c r="P3848" s="736"/>
      <c r="Q3848" s="736"/>
      <c r="R3848" s="736"/>
      <c r="S3848" s="736"/>
      <c r="T3848" s="736"/>
      <c r="U3848" s="736"/>
      <c r="BA3848" s="722"/>
      <c r="BB3848" s="722"/>
      <c r="BC3848" s="722"/>
      <c r="BD3848" s="722"/>
      <c r="BE3848" s="722"/>
      <c r="BF3848" s="722"/>
      <c r="BG3848" s="722"/>
      <c r="BH3848" s="722"/>
      <c r="BI3848" s="722"/>
      <c r="BJ3848" s="722"/>
      <c r="BK3848" s="722"/>
      <c r="BL3848" s="722"/>
      <c r="BM3848" s="722"/>
      <c r="BN3848" s="722"/>
      <c r="BO3848" s="722"/>
      <c r="BP3848" s="722"/>
      <c r="BQ3848" s="722"/>
      <c r="BR3848" s="722"/>
      <c r="BS3848" s="722"/>
      <c r="BT3848" s="722"/>
      <c r="BU3848" s="722"/>
      <c r="BV3848" s="722"/>
      <c r="BW3848" s="722"/>
      <c r="BX3848" s="722"/>
      <c r="BY3848" s="722"/>
      <c r="BZ3848" s="722"/>
      <c r="CA3848" s="722"/>
      <c r="CB3848" s="722"/>
      <c r="CC3848" s="722"/>
      <c r="CD3848" s="722"/>
      <c r="CE3848" s="722"/>
      <c r="CF3848" s="722"/>
      <c r="CG3848" s="722"/>
      <c r="CH3848" s="722"/>
      <c r="CI3848" s="722"/>
      <c r="CJ3848" s="722"/>
      <c r="CK3848" s="722"/>
      <c r="CL3848" s="722"/>
      <c r="CM3848" s="722"/>
      <c r="CN3848" s="722"/>
      <c r="CO3848" s="722"/>
      <c r="CP3848" s="722"/>
      <c r="CQ3848" s="722"/>
      <c r="CR3848" s="722"/>
      <c r="CS3848" s="722"/>
    </row>
    <row r="3849" spans="1:97" s="1376" customFormat="1">
      <c r="A3849" s="722"/>
      <c r="B3849" s="722"/>
      <c r="C3849" s="722"/>
      <c r="D3849" s="722"/>
      <c r="E3849" s="722"/>
      <c r="F3849" s="757"/>
      <c r="G3849" s="757"/>
      <c r="H3849" s="757"/>
      <c r="I3849" s="757"/>
      <c r="J3849" s="757"/>
      <c r="K3849" s="758"/>
      <c r="L3849" s="758"/>
      <c r="M3849" s="722"/>
      <c r="N3849" s="736"/>
      <c r="O3849" s="736"/>
      <c r="P3849" s="736"/>
      <c r="Q3849" s="736"/>
      <c r="R3849" s="736"/>
      <c r="S3849" s="736"/>
      <c r="T3849" s="736"/>
      <c r="U3849" s="736"/>
      <c r="BA3849" s="722"/>
      <c r="BB3849" s="722"/>
      <c r="BC3849" s="722"/>
      <c r="BD3849" s="722"/>
      <c r="BE3849" s="722"/>
      <c r="BF3849" s="722"/>
      <c r="BG3849" s="722"/>
      <c r="BH3849" s="722"/>
      <c r="BI3849" s="722"/>
      <c r="BJ3849" s="722"/>
      <c r="BK3849" s="722"/>
      <c r="BL3849" s="722"/>
      <c r="BM3849" s="722"/>
      <c r="BN3849" s="722"/>
      <c r="BO3849" s="722"/>
      <c r="BP3849" s="722"/>
      <c r="BQ3849" s="722"/>
      <c r="BR3849" s="722"/>
      <c r="BS3849" s="722"/>
      <c r="BT3849" s="722"/>
      <c r="BU3849" s="722"/>
      <c r="BV3849" s="722"/>
      <c r="BW3849" s="722"/>
      <c r="BX3849" s="722"/>
      <c r="BY3849" s="722"/>
      <c r="BZ3849" s="722"/>
      <c r="CA3849" s="722"/>
      <c r="CB3849" s="722"/>
      <c r="CC3849" s="722"/>
      <c r="CD3849" s="722"/>
      <c r="CE3849" s="722"/>
      <c r="CF3849" s="722"/>
      <c r="CG3849" s="722"/>
      <c r="CH3849" s="722"/>
      <c r="CI3849" s="722"/>
      <c r="CJ3849" s="722"/>
      <c r="CK3849" s="722"/>
      <c r="CL3849" s="722"/>
      <c r="CM3849" s="722"/>
      <c r="CN3849" s="722"/>
      <c r="CO3849" s="722"/>
      <c r="CP3849" s="722"/>
      <c r="CQ3849" s="722"/>
      <c r="CR3849" s="722"/>
      <c r="CS3849" s="722"/>
    </row>
    <row r="3850" spans="1:97" s="1376" customFormat="1">
      <c r="A3850" s="722"/>
      <c r="B3850" s="722"/>
      <c r="C3850" s="722"/>
      <c r="D3850" s="722"/>
      <c r="E3850" s="722"/>
      <c r="F3850" s="757"/>
      <c r="G3850" s="757"/>
      <c r="H3850" s="757"/>
      <c r="I3850" s="757"/>
      <c r="J3850" s="757"/>
      <c r="K3850" s="758"/>
      <c r="L3850" s="758"/>
      <c r="M3850" s="722"/>
      <c r="N3850" s="736"/>
      <c r="O3850" s="736"/>
      <c r="P3850" s="736"/>
      <c r="Q3850" s="736"/>
      <c r="R3850" s="736"/>
      <c r="S3850" s="736"/>
      <c r="T3850" s="736"/>
      <c r="U3850" s="736"/>
      <c r="BA3850" s="722"/>
      <c r="BB3850" s="722"/>
      <c r="BC3850" s="722"/>
      <c r="BD3850" s="722"/>
      <c r="BE3850" s="722"/>
      <c r="BF3850" s="722"/>
      <c r="BG3850" s="722"/>
      <c r="BH3850" s="722"/>
      <c r="BI3850" s="722"/>
      <c r="BJ3850" s="722"/>
      <c r="BK3850" s="722"/>
      <c r="BL3850" s="722"/>
      <c r="BM3850" s="722"/>
      <c r="BN3850" s="722"/>
      <c r="BO3850" s="722"/>
      <c r="BP3850" s="722"/>
      <c r="BQ3850" s="722"/>
      <c r="BR3850" s="722"/>
      <c r="BS3850" s="722"/>
      <c r="BT3850" s="722"/>
      <c r="BU3850" s="722"/>
      <c r="BV3850" s="722"/>
      <c r="BW3850" s="722"/>
      <c r="BX3850" s="722"/>
      <c r="BY3850" s="722"/>
      <c r="BZ3850" s="722"/>
      <c r="CA3850" s="722"/>
      <c r="CB3850" s="722"/>
      <c r="CC3850" s="722"/>
      <c r="CD3850" s="722"/>
      <c r="CE3850" s="722"/>
      <c r="CF3850" s="722"/>
      <c r="CG3850" s="722"/>
      <c r="CH3850" s="722"/>
      <c r="CI3850" s="722"/>
      <c r="CJ3850" s="722"/>
      <c r="CK3850" s="722"/>
      <c r="CL3850" s="722"/>
      <c r="CM3850" s="722"/>
      <c r="CN3850" s="722"/>
      <c r="CO3850" s="722"/>
      <c r="CP3850" s="722"/>
      <c r="CQ3850" s="722"/>
      <c r="CR3850" s="722"/>
      <c r="CS3850" s="722"/>
    </row>
    <row r="3851" spans="1:97" s="1376" customFormat="1">
      <c r="A3851" s="722"/>
      <c r="B3851" s="722"/>
      <c r="C3851" s="722"/>
      <c r="D3851" s="722"/>
      <c r="E3851" s="722"/>
      <c r="F3851" s="757"/>
      <c r="G3851" s="757"/>
      <c r="H3851" s="757"/>
      <c r="I3851" s="757"/>
      <c r="J3851" s="757"/>
      <c r="K3851" s="758"/>
      <c r="L3851" s="758"/>
      <c r="M3851" s="722"/>
      <c r="N3851" s="736"/>
      <c r="O3851" s="736"/>
      <c r="P3851" s="736"/>
      <c r="Q3851" s="736"/>
      <c r="R3851" s="736"/>
      <c r="S3851" s="736"/>
      <c r="T3851" s="736"/>
      <c r="U3851" s="736"/>
      <c r="BA3851" s="722"/>
      <c r="BB3851" s="722"/>
      <c r="BC3851" s="722"/>
      <c r="BD3851" s="722"/>
      <c r="BE3851" s="722"/>
      <c r="BF3851" s="722"/>
      <c r="BG3851" s="722"/>
      <c r="BH3851" s="722"/>
      <c r="BI3851" s="722"/>
      <c r="BJ3851" s="722"/>
      <c r="BK3851" s="722"/>
      <c r="BL3851" s="722"/>
      <c r="BM3851" s="722"/>
      <c r="BN3851" s="722"/>
      <c r="BO3851" s="722"/>
      <c r="BP3851" s="722"/>
      <c r="BQ3851" s="722"/>
      <c r="BR3851" s="722"/>
      <c r="BS3851" s="722"/>
      <c r="BT3851" s="722"/>
      <c r="BU3851" s="722"/>
      <c r="BV3851" s="722"/>
      <c r="BW3851" s="722"/>
      <c r="BX3851" s="722"/>
      <c r="BY3851" s="722"/>
      <c r="BZ3851" s="722"/>
      <c r="CA3851" s="722"/>
      <c r="CB3851" s="722"/>
      <c r="CC3851" s="722"/>
      <c r="CD3851" s="722"/>
      <c r="CE3851" s="722"/>
      <c r="CF3851" s="722"/>
      <c r="CG3851" s="722"/>
      <c r="CH3851" s="722"/>
      <c r="CI3851" s="722"/>
      <c r="CJ3851" s="722"/>
      <c r="CK3851" s="722"/>
      <c r="CL3851" s="722"/>
      <c r="CM3851" s="722"/>
      <c r="CN3851" s="722"/>
      <c r="CO3851" s="722"/>
      <c r="CP3851" s="722"/>
      <c r="CQ3851" s="722"/>
      <c r="CR3851" s="722"/>
      <c r="CS3851" s="722"/>
    </row>
    <row r="3852" spans="1:97" s="1376" customFormat="1">
      <c r="A3852" s="722"/>
      <c r="B3852" s="722"/>
      <c r="C3852" s="722"/>
      <c r="D3852" s="722"/>
      <c r="E3852" s="722"/>
      <c r="F3852" s="757"/>
      <c r="G3852" s="757"/>
      <c r="H3852" s="757"/>
      <c r="I3852" s="757"/>
      <c r="J3852" s="757"/>
      <c r="K3852" s="758"/>
      <c r="L3852" s="758"/>
      <c r="M3852" s="722"/>
      <c r="N3852" s="736"/>
      <c r="O3852" s="736"/>
      <c r="P3852" s="736"/>
      <c r="Q3852" s="736"/>
      <c r="R3852" s="736"/>
      <c r="S3852" s="736"/>
      <c r="T3852" s="736"/>
      <c r="U3852" s="736"/>
      <c r="BA3852" s="722"/>
      <c r="BB3852" s="722"/>
      <c r="BC3852" s="722"/>
      <c r="BD3852" s="722"/>
      <c r="BE3852" s="722"/>
      <c r="BF3852" s="722"/>
      <c r="BG3852" s="722"/>
      <c r="BH3852" s="722"/>
      <c r="BI3852" s="722"/>
      <c r="BJ3852" s="722"/>
      <c r="BK3852" s="722"/>
      <c r="BL3852" s="722"/>
      <c r="BM3852" s="722"/>
      <c r="BN3852" s="722"/>
      <c r="BO3852" s="722"/>
      <c r="BP3852" s="722"/>
      <c r="BQ3852" s="722"/>
      <c r="BR3852" s="722"/>
      <c r="BS3852" s="722"/>
      <c r="BT3852" s="722"/>
      <c r="BU3852" s="722"/>
      <c r="BV3852" s="722"/>
      <c r="BW3852" s="722"/>
      <c r="BX3852" s="722"/>
      <c r="BY3852" s="722"/>
      <c r="BZ3852" s="722"/>
      <c r="CA3852" s="722"/>
      <c r="CB3852" s="722"/>
      <c r="CC3852" s="722"/>
      <c r="CD3852" s="722"/>
      <c r="CE3852" s="722"/>
      <c r="CF3852" s="722"/>
      <c r="CG3852" s="722"/>
      <c r="CH3852" s="722"/>
      <c r="CI3852" s="722"/>
      <c r="CJ3852" s="722"/>
      <c r="CK3852" s="722"/>
      <c r="CL3852" s="722"/>
      <c r="CM3852" s="722"/>
      <c r="CN3852" s="722"/>
      <c r="CO3852" s="722"/>
      <c r="CP3852" s="722"/>
      <c r="CQ3852" s="722"/>
      <c r="CR3852" s="722"/>
      <c r="CS3852" s="722"/>
    </row>
    <row r="3853" spans="1:97" s="1376" customFormat="1">
      <c r="A3853" s="722"/>
      <c r="B3853" s="722"/>
      <c r="C3853" s="722"/>
      <c r="D3853" s="722"/>
      <c r="E3853" s="722"/>
      <c r="F3853" s="757"/>
      <c r="G3853" s="757"/>
      <c r="H3853" s="757"/>
      <c r="I3853" s="757"/>
      <c r="J3853" s="757"/>
      <c r="K3853" s="758"/>
      <c r="L3853" s="758"/>
      <c r="M3853" s="722"/>
      <c r="N3853" s="736"/>
      <c r="O3853" s="736"/>
      <c r="P3853" s="736"/>
      <c r="Q3853" s="736"/>
      <c r="R3853" s="736"/>
      <c r="S3853" s="736"/>
      <c r="T3853" s="736"/>
      <c r="U3853" s="736"/>
      <c r="BA3853" s="722"/>
      <c r="BB3853" s="722"/>
      <c r="BC3853" s="722"/>
      <c r="BD3853" s="722"/>
      <c r="BE3853" s="722"/>
      <c r="BF3853" s="722"/>
      <c r="BG3853" s="722"/>
      <c r="BH3853" s="722"/>
      <c r="BI3853" s="722"/>
      <c r="BJ3853" s="722"/>
      <c r="BK3853" s="722"/>
      <c r="BL3853" s="722"/>
      <c r="BM3853" s="722"/>
      <c r="BN3853" s="722"/>
      <c r="BO3853" s="722"/>
      <c r="BP3853" s="722"/>
      <c r="BQ3853" s="722"/>
      <c r="BR3853" s="722"/>
      <c r="BS3853" s="722"/>
      <c r="BT3853" s="722"/>
      <c r="BU3853" s="722"/>
      <c r="BV3853" s="722"/>
      <c r="BW3853" s="722"/>
      <c r="BX3853" s="722"/>
      <c r="BY3853" s="722"/>
      <c r="BZ3853" s="722"/>
      <c r="CA3853" s="722"/>
      <c r="CB3853" s="722"/>
      <c r="CC3853" s="722"/>
      <c r="CD3853" s="722"/>
      <c r="CE3853" s="722"/>
      <c r="CF3853" s="722"/>
      <c r="CG3853" s="722"/>
      <c r="CH3853" s="722"/>
      <c r="CI3853" s="722"/>
      <c r="CJ3853" s="722"/>
      <c r="CK3853" s="722"/>
      <c r="CL3853" s="722"/>
      <c r="CM3853" s="722"/>
      <c r="CN3853" s="722"/>
      <c r="CO3853" s="722"/>
      <c r="CP3853" s="722"/>
      <c r="CQ3853" s="722"/>
      <c r="CR3853" s="722"/>
      <c r="CS3853" s="722"/>
    </row>
    <row r="3854" spans="1:97" s="1376" customFormat="1">
      <c r="A3854" s="722"/>
      <c r="B3854" s="722"/>
      <c r="C3854" s="722"/>
      <c r="D3854" s="722"/>
      <c r="E3854" s="722"/>
      <c r="F3854" s="757"/>
      <c r="G3854" s="757"/>
      <c r="H3854" s="757"/>
      <c r="I3854" s="757"/>
      <c r="J3854" s="757"/>
      <c r="K3854" s="758"/>
      <c r="L3854" s="758"/>
      <c r="M3854" s="722"/>
      <c r="N3854" s="736"/>
      <c r="O3854" s="736"/>
      <c r="P3854" s="736"/>
      <c r="Q3854" s="736"/>
      <c r="R3854" s="736"/>
      <c r="S3854" s="736"/>
      <c r="T3854" s="736"/>
      <c r="U3854" s="736"/>
      <c r="BA3854" s="722"/>
      <c r="BB3854" s="722"/>
      <c r="BC3854" s="722"/>
      <c r="BD3854" s="722"/>
      <c r="BE3854" s="722"/>
      <c r="BF3854" s="722"/>
      <c r="BG3854" s="722"/>
      <c r="BH3854" s="722"/>
      <c r="BI3854" s="722"/>
      <c r="BJ3854" s="722"/>
      <c r="BK3854" s="722"/>
      <c r="BL3854" s="722"/>
      <c r="BM3854" s="722"/>
      <c r="BN3854" s="722"/>
      <c r="BO3854" s="722"/>
      <c r="BP3854" s="722"/>
      <c r="BQ3854" s="722"/>
      <c r="BR3854" s="722"/>
      <c r="BS3854" s="722"/>
      <c r="BT3854" s="722"/>
      <c r="BU3854" s="722"/>
      <c r="BV3854" s="722"/>
      <c r="BW3854" s="722"/>
      <c r="BX3854" s="722"/>
      <c r="BY3854" s="722"/>
      <c r="BZ3854" s="722"/>
      <c r="CA3854" s="722"/>
      <c r="CB3854" s="722"/>
      <c r="CC3854" s="722"/>
      <c r="CD3854" s="722"/>
      <c r="CE3854" s="722"/>
      <c r="CF3854" s="722"/>
      <c r="CG3854" s="722"/>
      <c r="CH3854" s="722"/>
      <c r="CI3854" s="722"/>
      <c r="CJ3854" s="722"/>
      <c r="CK3854" s="722"/>
      <c r="CL3854" s="722"/>
      <c r="CM3854" s="722"/>
      <c r="CN3854" s="722"/>
      <c r="CO3854" s="722"/>
      <c r="CP3854" s="722"/>
      <c r="CQ3854" s="722"/>
      <c r="CR3854" s="722"/>
      <c r="CS3854" s="722"/>
    </row>
    <row r="3855" spans="1:97" s="1376" customFormat="1">
      <c r="A3855" s="722"/>
      <c r="B3855" s="722"/>
      <c r="C3855" s="722"/>
      <c r="D3855" s="722"/>
      <c r="E3855" s="722"/>
      <c r="F3855" s="757"/>
      <c r="G3855" s="757"/>
      <c r="H3855" s="757"/>
      <c r="I3855" s="757"/>
      <c r="J3855" s="757"/>
      <c r="K3855" s="758"/>
      <c r="L3855" s="758"/>
      <c r="M3855" s="722"/>
      <c r="N3855" s="736"/>
      <c r="O3855" s="736"/>
      <c r="P3855" s="736"/>
      <c r="Q3855" s="736"/>
      <c r="R3855" s="736"/>
      <c r="S3855" s="736"/>
      <c r="T3855" s="736"/>
      <c r="U3855" s="736"/>
      <c r="BA3855" s="722"/>
      <c r="BB3855" s="722"/>
      <c r="BC3855" s="722"/>
      <c r="BD3855" s="722"/>
      <c r="BE3855" s="722"/>
      <c r="BF3855" s="722"/>
      <c r="BG3855" s="722"/>
      <c r="BH3855" s="722"/>
      <c r="BI3855" s="722"/>
      <c r="BJ3855" s="722"/>
      <c r="BK3855" s="722"/>
      <c r="BL3855" s="722"/>
      <c r="BM3855" s="722"/>
      <c r="BN3855" s="722"/>
      <c r="BO3855" s="722"/>
      <c r="BP3855" s="722"/>
      <c r="BQ3855" s="722"/>
      <c r="BR3855" s="722"/>
      <c r="BS3855" s="722"/>
      <c r="BT3855" s="722"/>
      <c r="BU3855" s="722"/>
      <c r="BV3855" s="722"/>
      <c r="BW3855" s="722"/>
      <c r="BX3855" s="722"/>
      <c r="BY3855" s="722"/>
      <c r="BZ3855" s="722"/>
      <c r="CA3855" s="722"/>
      <c r="CB3855" s="722"/>
      <c r="CC3855" s="722"/>
      <c r="CD3855" s="722"/>
      <c r="CE3855" s="722"/>
      <c r="CF3855" s="722"/>
      <c r="CG3855" s="722"/>
      <c r="CH3855" s="722"/>
      <c r="CI3855" s="722"/>
      <c r="CJ3855" s="722"/>
      <c r="CK3855" s="722"/>
      <c r="CL3855" s="722"/>
      <c r="CM3855" s="722"/>
      <c r="CN3855" s="722"/>
      <c r="CO3855" s="722"/>
      <c r="CP3855" s="722"/>
      <c r="CQ3855" s="722"/>
      <c r="CR3855" s="722"/>
      <c r="CS3855" s="722"/>
    </row>
    <row r="3856" spans="1:97" s="1376" customFormat="1">
      <c r="A3856" s="722"/>
      <c r="B3856" s="722"/>
      <c r="C3856" s="722"/>
      <c r="D3856" s="722"/>
      <c r="E3856" s="722"/>
      <c r="F3856" s="757"/>
      <c r="G3856" s="757"/>
      <c r="H3856" s="757"/>
      <c r="I3856" s="757"/>
      <c r="J3856" s="757"/>
      <c r="K3856" s="758"/>
      <c r="L3856" s="758"/>
      <c r="M3856" s="722"/>
      <c r="N3856" s="736"/>
      <c r="O3856" s="736"/>
      <c r="P3856" s="736"/>
      <c r="Q3856" s="736"/>
      <c r="R3856" s="736"/>
      <c r="S3856" s="736"/>
      <c r="T3856" s="736"/>
      <c r="U3856" s="736"/>
      <c r="BA3856" s="722"/>
      <c r="BB3856" s="722"/>
      <c r="BC3856" s="722"/>
      <c r="BD3856" s="722"/>
      <c r="BE3856" s="722"/>
      <c r="BF3856" s="722"/>
      <c r="BG3856" s="722"/>
      <c r="BH3856" s="722"/>
      <c r="BI3856" s="722"/>
      <c r="BJ3856" s="722"/>
      <c r="BK3856" s="722"/>
      <c r="BL3856" s="722"/>
      <c r="BM3856" s="722"/>
      <c r="BN3856" s="722"/>
      <c r="BO3856" s="722"/>
      <c r="BP3856" s="722"/>
      <c r="BQ3856" s="722"/>
      <c r="BR3856" s="722"/>
      <c r="BS3856" s="722"/>
      <c r="BT3856" s="722"/>
      <c r="BU3856" s="722"/>
      <c r="BV3856" s="722"/>
      <c r="BW3856" s="722"/>
      <c r="BX3856" s="722"/>
      <c r="BY3856" s="722"/>
      <c r="BZ3856" s="722"/>
      <c r="CA3856" s="722"/>
      <c r="CB3856" s="722"/>
      <c r="CC3856" s="722"/>
      <c r="CD3856" s="722"/>
      <c r="CE3856" s="722"/>
      <c r="CF3856" s="722"/>
      <c r="CG3856" s="722"/>
      <c r="CH3856" s="722"/>
      <c r="CI3856" s="722"/>
      <c r="CJ3856" s="722"/>
      <c r="CK3856" s="722"/>
      <c r="CL3856" s="722"/>
      <c r="CM3856" s="722"/>
      <c r="CN3856" s="722"/>
      <c r="CO3856" s="722"/>
      <c r="CP3856" s="722"/>
      <c r="CQ3856" s="722"/>
      <c r="CR3856" s="722"/>
      <c r="CS3856" s="722"/>
    </row>
    <row r="3857" spans="1:97" s="1376" customFormat="1">
      <c r="A3857" s="722"/>
      <c r="B3857" s="722"/>
      <c r="C3857" s="722"/>
      <c r="D3857" s="722"/>
      <c r="E3857" s="722"/>
      <c r="F3857" s="757"/>
      <c r="G3857" s="757"/>
      <c r="H3857" s="757"/>
      <c r="I3857" s="757"/>
      <c r="J3857" s="757"/>
      <c r="K3857" s="758"/>
      <c r="L3857" s="758"/>
      <c r="M3857" s="722"/>
      <c r="N3857" s="736"/>
      <c r="O3857" s="736"/>
      <c r="P3857" s="736"/>
      <c r="Q3857" s="736"/>
      <c r="R3857" s="736"/>
      <c r="S3857" s="736"/>
      <c r="T3857" s="736"/>
      <c r="U3857" s="736"/>
      <c r="BA3857" s="722"/>
      <c r="BB3857" s="722"/>
      <c r="BC3857" s="722"/>
      <c r="BD3857" s="722"/>
      <c r="BE3857" s="722"/>
      <c r="BF3857" s="722"/>
      <c r="BG3857" s="722"/>
      <c r="BH3857" s="722"/>
      <c r="BI3857" s="722"/>
      <c r="BJ3857" s="722"/>
      <c r="BK3857" s="722"/>
      <c r="BL3857" s="722"/>
      <c r="BM3857" s="722"/>
      <c r="BN3857" s="722"/>
      <c r="BO3857" s="722"/>
      <c r="BP3857" s="722"/>
      <c r="BQ3857" s="722"/>
      <c r="BR3857" s="722"/>
      <c r="BS3857" s="722"/>
      <c r="BT3857" s="722"/>
      <c r="BU3857" s="722"/>
      <c r="BV3857" s="722"/>
      <c r="BW3857" s="722"/>
      <c r="BX3857" s="722"/>
      <c r="BY3857" s="722"/>
      <c r="BZ3857" s="722"/>
      <c r="CA3857" s="722"/>
      <c r="CB3857" s="722"/>
      <c r="CC3857" s="722"/>
      <c r="CD3857" s="722"/>
      <c r="CE3857" s="722"/>
      <c r="CF3857" s="722"/>
      <c r="CG3857" s="722"/>
      <c r="CH3857" s="722"/>
      <c r="CI3857" s="722"/>
      <c r="CJ3857" s="722"/>
      <c r="CK3857" s="722"/>
      <c r="CL3857" s="722"/>
      <c r="CM3857" s="722"/>
      <c r="CN3857" s="722"/>
      <c r="CO3857" s="722"/>
      <c r="CP3857" s="722"/>
      <c r="CQ3857" s="722"/>
      <c r="CR3857" s="722"/>
      <c r="CS3857" s="722"/>
    </row>
    <row r="3858" spans="1:97" s="1376" customFormat="1">
      <c r="A3858" s="722"/>
      <c r="B3858" s="722"/>
      <c r="C3858" s="722"/>
      <c r="D3858" s="722"/>
      <c r="E3858" s="722"/>
      <c r="F3858" s="757"/>
      <c r="G3858" s="757"/>
      <c r="H3858" s="757"/>
      <c r="I3858" s="757"/>
      <c r="J3858" s="757"/>
      <c r="K3858" s="758"/>
      <c r="L3858" s="758"/>
      <c r="M3858" s="722"/>
      <c r="N3858" s="736"/>
      <c r="O3858" s="736"/>
      <c r="P3858" s="736"/>
      <c r="Q3858" s="736"/>
      <c r="R3858" s="736"/>
      <c r="S3858" s="736"/>
      <c r="T3858" s="736"/>
      <c r="U3858" s="736"/>
      <c r="BA3858" s="722"/>
      <c r="BB3858" s="722"/>
      <c r="BC3858" s="722"/>
      <c r="BD3858" s="722"/>
      <c r="BE3858" s="722"/>
      <c r="BF3858" s="722"/>
      <c r="BG3858" s="722"/>
      <c r="BH3858" s="722"/>
      <c r="BI3858" s="722"/>
      <c r="BJ3858" s="722"/>
      <c r="BK3858" s="722"/>
      <c r="BL3858" s="722"/>
      <c r="BM3858" s="722"/>
      <c r="BN3858" s="722"/>
      <c r="BO3858" s="722"/>
      <c r="BP3858" s="722"/>
      <c r="BQ3858" s="722"/>
      <c r="BR3858" s="722"/>
      <c r="BS3858" s="722"/>
      <c r="BT3858" s="722"/>
      <c r="BU3858" s="722"/>
      <c r="BV3858" s="722"/>
      <c r="BW3858" s="722"/>
      <c r="BX3858" s="722"/>
      <c r="BY3858" s="722"/>
      <c r="BZ3858" s="722"/>
      <c r="CA3858" s="722"/>
      <c r="CB3858" s="722"/>
      <c r="CC3858" s="722"/>
      <c r="CD3858" s="722"/>
      <c r="CE3858" s="722"/>
      <c r="CF3858" s="722"/>
      <c r="CG3858" s="722"/>
      <c r="CH3858" s="722"/>
      <c r="CI3858" s="722"/>
      <c r="CJ3858" s="722"/>
      <c r="CK3858" s="722"/>
      <c r="CL3858" s="722"/>
      <c r="CM3858" s="722"/>
      <c r="CN3858" s="722"/>
      <c r="CO3858" s="722"/>
      <c r="CP3858" s="722"/>
      <c r="CQ3858" s="722"/>
      <c r="CR3858" s="722"/>
      <c r="CS3858" s="722"/>
    </row>
    <row r="3859" spans="1:97" s="1376" customFormat="1">
      <c r="A3859" s="722"/>
      <c r="B3859" s="722"/>
      <c r="C3859" s="722"/>
      <c r="D3859" s="722"/>
      <c r="E3859" s="722"/>
      <c r="F3859" s="757"/>
      <c r="G3859" s="757"/>
      <c r="H3859" s="757"/>
      <c r="I3859" s="757"/>
      <c r="J3859" s="757"/>
      <c r="K3859" s="758"/>
      <c r="L3859" s="758"/>
      <c r="M3859" s="722"/>
      <c r="N3859" s="736"/>
      <c r="O3859" s="736"/>
      <c r="P3859" s="736"/>
      <c r="Q3859" s="736"/>
      <c r="R3859" s="736"/>
      <c r="S3859" s="736"/>
      <c r="T3859" s="736"/>
      <c r="U3859" s="736"/>
      <c r="BA3859" s="722"/>
      <c r="BB3859" s="722"/>
      <c r="BC3859" s="722"/>
      <c r="BD3859" s="722"/>
      <c r="BE3859" s="722"/>
      <c r="BF3859" s="722"/>
      <c r="BG3859" s="722"/>
      <c r="BH3859" s="722"/>
      <c r="BI3859" s="722"/>
      <c r="BJ3859" s="722"/>
      <c r="BK3859" s="722"/>
      <c r="BL3859" s="722"/>
      <c r="BM3859" s="722"/>
      <c r="BN3859" s="722"/>
      <c r="BO3859" s="722"/>
      <c r="BP3859" s="722"/>
      <c r="BQ3859" s="722"/>
      <c r="BR3859" s="722"/>
      <c r="BS3859" s="722"/>
      <c r="BT3859" s="722"/>
      <c r="BU3859" s="722"/>
      <c r="BV3859" s="722"/>
      <c r="BW3859" s="722"/>
      <c r="BX3859" s="722"/>
      <c r="BY3859" s="722"/>
      <c r="BZ3859" s="722"/>
      <c r="CA3859" s="722"/>
      <c r="CB3859" s="722"/>
      <c r="CC3859" s="722"/>
      <c r="CD3859" s="722"/>
      <c r="CE3859" s="722"/>
      <c r="CF3859" s="722"/>
      <c r="CG3859" s="722"/>
      <c r="CH3859" s="722"/>
      <c r="CI3859" s="722"/>
      <c r="CJ3859" s="722"/>
      <c r="CK3859" s="722"/>
      <c r="CL3859" s="722"/>
      <c r="CM3859" s="722"/>
      <c r="CN3859" s="722"/>
      <c r="CO3859" s="722"/>
      <c r="CP3859" s="722"/>
      <c r="CQ3859" s="722"/>
      <c r="CR3859" s="722"/>
      <c r="CS3859" s="722"/>
    </row>
    <row r="3860" spans="1:97" s="1376" customFormat="1">
      <c r="A3860" s="722"/>
      <c r="B3860" s="722"/>
      <c r="C3860" s="722"/>
      <c r="D3860" s="722"/>
      <c r="E3860" s="722"/>
      <c r="F3860" s="757"/>
      <c r="G3860" s="757"/>
      <c r="H3860" s="757"/>
      <c r="I3860" s="757"/>
      <c r="J3860" s="757"/>
      <c r="K3860" s="758"/>
      <c r="L3860" s="758"/>
      <c r="M3860" s="722"/>
      <c r="N3860" s="736"/>
      <c r="O3860" s="736"/>
      <c r="P3860" s="736"/>
      <c r="Q3860" s="736"/>
      <c r="R3860" s="736"/>
      <c r="S3860" s="736"/>
      <c r="T3860" s="736"/>
      <c r="U3860" s="736"/>
      <c r="BA3860" s="722"/>
      <c r="BB3860" s="722"/>
      <c r="BC3860" s="722"/>
      <c r="BD3860" s="722"/>
      <c r="BE3860" s="722"/>
      <c r="BF3860" s="722"/>
      <c r="BG3860" s="722"/>
      <c r="BH3860" s="722"/>
      <c r="BI3860" s="722"/>
      <c r="BJ3860" s="722"/>
      <c r="BK3860" s="722"/>
      <c r="BL3860" s="722"/>
      <c r="BM3860" s="722"/>
      <c r="BN3860" s="722"/>
      <c r="BO3860" s="722"/>
      <c r="BP3860" s="722"/>
      <c r="BQ3860" s="722"/>
      <c r="BR3860" s="722"/>
      <c r="BS3860" s="722"/>
      <c r="BT3860" s="722"/>
      <c r="BU3860" s="722"/>
      <c r="BV3860" s="722"/>
      <c r="BW3860" s="722"/>
      <c r="BX3860" s="722"/>
      <c r="BY3860" s="722"/>
      <c r="BZ3860" s="722"/>
      <c r="CA3860" s="722"/>
      <c r="CB3860" s="722"/>
      <c r="CC3860" s="722"/>
      <c r="CD3860" s="722"/>
      <c r="CE3860" s="722"/>
      <c r="CF3860" s="722"/>
      <c r="CG3860" s="722"/>
      <c r="CH3860" s="722"/>
      <c r="CI3860" s="722"/>
      <c r="CJ3860" s="722"/>
      <c r="CK3860" s="722"/>
      <c r="CL3860" s="722"/>
      <c r="CM3860" s="722"/>
      <c r="CN3860" s="722"/>
      <c r="CO3860" s="722"/>
      <c r="CP3860" s="722"/>
      <c r="CQ3860" s="722"/>
      <c r="CR3860" s="722"/>
      <c r="CS3860" s="722"/>
    </row>
    <row r="3861" spans="1:97" s="1376" customFormat="1">
      <c r="A3861" s="722"/>
      <c r="B3861" s="722"/>
      <c r="C3861" s="722"/>
      <c r="D3861" s="722"/>
      <c r="E3861" s="722"/>
      <c r="F3861" s="757"/>
      <c r="G3861" s="757"/>
      <c r="H3861" s="757"/>
      <c r="I3861" s="757"/>
      <c r="J3861" s="757"/>
      <c r="K3861" s="758"/>
      <c r="L3861" s="758"/>
      <c r="M3861" s="722"/>
      <c r="N3861" s="736"/>
      <c r="O3861" s="736"/>
      <c r="P3861" s="736"/>
      <c r="Q3861" s="736"/>
      <c r="R3861" s="736"/>
      <c r="S3861" s="736"/>
      <c r="T3861" s="736"/>
      <c r="U3861" s="736"/>
      <c r="BA3861" s="722"/>
      <c r="BB3861" s="722"/>
      <c r="BC3861" s="722"/>
      <c r="BD3861" s="722"/>
      <c r="BE3861" s="722"/>
      <c r="BF3861" s="722"/>
      <c r="BG3861" s="722"/>
      <c r="BH3861" s="722"/>
      <c r="BI3861" s="722"/>
      <c r="BJ3861" s="722"/>
      <c r="BK3861" s="722"/>
      <c r="BL3861" s="722"/>
      <c r="BM3861" s="722"/>
      <c r="BN3861" s="722"/>
      <c r="BO3861" s="722"/>
      <c r="BP3861" s="722"/>
      <c r="BQ3861" s="722"/>
      <c r="BR3861" s="722"/>
      <c r="BS3861" s="722"/>
      <c r="BT3861" s="722"/>
      <c r="BU3861" s="722"/>
      <c r="BV3861" s="722"/>
      <c r="BW3861" s="722"/>
      <c r="BX3861" s="722"/>
      <c r="BY3861" s="722"/>
      <c r="BZ3861" s="722"/>
      <c r="CA3861" s="722"/>
      <c r="CB3861" s="722"/>
      <c r="CC3861" s="722"/>
      <c r="CD3861" s="722"/>
      <c r="CE3861" s="722"/>
      <c r="CF3861" s="722"/>
      <c r="CG3861" s="722"/>
      <c r="CH3861" s="722"/>
      <c r="CI3861" s="722"/>
      <c r="CJ3861" s="722"/>
      <c r="CK3861" s="722"/>
      <c r="CL3861" s="722"/>
      <c r="CM3861" s="722"/>
      <c r="CN3861" s="722"/>
      <c r="CO3861" s="722"/>
      <c r="CP3861" s="722"/>
      <c r="CQ3861" s="722"/>
      <c r="CR3861" s="722"/>
      <c r="CS3861" s="722"/>
    </row>
    <row r="3862" spans="1:97" s="1376" customFormat="1">
      <c r="A3862" s="722"/>
      <c r="B3862" s="722"/>
      <c r="C3862" s="722"/>
      <c r="D3862" s="722"/>
      <c r="E3862" s="722"/>
      <c r="F3862" s="757"/>
      <c r="G3862" s="757"/>
      <c r="H3862" s="757"/>
      <c r="I3862" s="757"/>
      <c r="J3862" s="757"/>
      <c r="K3862" s="758"/>
      <c r="L3862" s="758"/>
      <c r="M3862" s="722"/>
      <c r="N3862" s="736"/>
      <c r="O3862" s="736"/>
      <c r="P3862" s="736"/>
      <c r="Q3862" s="736"/>
      <c r="R3862" s="736"/>
      <c r="S3862" s="736"/>
      <c r="T3862" s="736"/>
      <c r="U3862" s="736"/>
      <c r="BA3862" s="722"/>
      <c r="BB3862" s="722"/>
      <c r="BC3862" s="722"/>
      <c r="BD3862" s="722"/>
      <c r="BE3862" s="722"/>
      <c r="BF3862" s="722"/>
      <c r="BG3862" s="722"/>
      <c r="BH3862" s="722"/>
      <c r="BI3862" s="722"/>
      <c r="BJ3862" s="722"/>
      <c r="BK3862" s="722"/>
      <c r="BL3862" s="722"/>
      <c r="BM3862" s="722"/>
      <c r="BN3862" s="722"/>
      <c r="BO3862" s="722"/>
      <c r="BP3862" s="722"/>
      <c r="BQ3862" s="722"/>
      <c r="BR3862" s="722"/>
      <c r="BS3862" s="722"/>
      <c r="BT3862" s="722"/>
      <c r="BU3862" s="722"/>
      <c r="BV3862" s="722"/>
      <c r="BW3862" s="722"/>
      <c r="BX3862" s="722"/>
      <c r="BY3862" s="722"/>
      <c r="BZ3862" s="722"/>
      <c r="CA3862" s="722"/>
      <c r="CB3862" s="722"/>
      <c r="CC3862" s="722"/>
      <c r="CD3862" s="722"/>
      <c r="CE3862" s="722"/>
      <c r="CF3862" s="722"/>
      <c r="CG3862" s="722"/>
      <c r="CH3862" s="722"/>
      <c r="CI3862" s="722"/>
      <c r="CJ3862" s="722"/>
      <c r="CK3862" s="722"/>
      <c r="CL3862" s="722"/>
      <c r="CM3862" s="722"/>
      <c r="CN3862" s="722"/>
      <c r="CO3862" s="722"/>
      <c r="CP3862" s="722"/>
      <c r="CQ3862" s="722"/>
      <c r="CR3862" s="722"/>
      <c r="CS3862" s="722"/>
    </row>
    <row r="3863" spans="1:97" s="1376" customFormat="1">
      <c r="A3863" s="722"/>
      <c r="B3863" s="722"/>
      <c r="C3863" s="722"/>
      <c r="D3863" s="722"/>
      <c r="E3863" s="722"/>
      <c r="F3863" s="757"/>
      <c r="G3863" s="757"/>
      <c r="H3863" s="757"/>
      <c r="I3863" s="757"/>
      <c r="J3863" s="757"/>
      <c r="K3863" s="758"/>
      <c r="L3863" s="758"/>
      <c r="M3863" s="722"/>
      <c r="N3863" s="736"/>
      <c r="O3863" s="736"/>
      <c r="P3863" s="736"/>
      <c r="Q3863" s="736"/>
      <c r="R3863" s="736"/>
      <c r="S3863" s="736"/>
      <c r="T3863" s="736"/>
      <c r="U3863" s="736"/>
      <c r="BA3863" s="722"/>
      <c r="BB3863" s="722"/>
      <c r="BC3863" s="722"/>
      <c r="BD3863" s="722"/>
      <c r="BE3863" s="722"/>
      <c r="BF3863" s="722"/>
      <c r="BG3863" s="722"/>
      <c r="BH3863" s="722"/>
      <c r="BI3863" s="722"/>
      <c r="BJ3863" s="722"/>
      <c r="BK3863" s="722"/>
      <c r="BL3863" s="722"/>
      <c r="BM3863" s="722"/>
      <c r="BN3863" s="722"/>
      <c r="BO3863" s="722"/>
      <c r="BP3863" s="722"/>
      <c r="BQ3863" s="722"/>
      <c r="BR3863" s="722"/>
      <c r="BS3863" s="722"/>
      <c r="BT3863" s="722"/>
      <c r="BU3863" s="722"/>
      <c r="BV3863" s="722"/>
      <c r="BW3863" s="722"/>
      <c r="BX3863" s="722"/>
      <c r="BY3863" s="722"/>
      <c r="BZ3863" s="722"/>
      <c r="CA3863" s="722"/>
      <c r="CB3863" s="722"/>
      <c r="CC3863" s="722"/>
      <c r="CD3863" s="722"/>
      <c r="CE3863" s="722"/>
      <c r="CF3863" s="722"/>
      <c r="CG3863" s="722"/>
      <c r="CH3863" s="722"/>
      <c r="CI3863" s="722"/>
      <c r="CJ3863" s="722"/>
      <c r="CK3863" s="722"/>
      <c r="CL3863" s="722"/>
      <c r="CM3863" s="722"/>
      <c r="CN3863" s="722"/>
      <c r="CO3863" s="722"/>
      <c r="CP3863" s="722"/>
      <c r="CQ3863" s="722"/>
      <c r="CR3863" s="722"/>
      <c r="CS3863" s="722"/>
    </row>
    <row r="3864" spans="1:97" s="1376" customFormat="1">
      <c r="A3864" s="722"/>
      <c r="B3864" s="722"/>
      <c r="C3864" s="722"/>
      <c r="D3864" s="722"/>
      <c r="E3864" s="722"/>
      <c r="F3864" s="757"/>
      <c r="G3864" s="757"/>
      <c r="H3864" s="757"/>
      <c r="I3864" s="757"/>
      <c r="J3864" s="757"/>
      <c r="K3864" s="758"/>
      <c r="L3864" s="758"/>
      <c r="M3864" s="722"/>
      <c r="N3864" s="736"/>
      <c r="O3864" s="736"/>
      <c r="P3864" s="736"/>
      <c r="Q3864" s="736"/>
      <c r="R3864" s="736"/>
      <c r="S3864" s="736"/>
      <c r="T3864" s="736"/>
      <c r="U3864" s="736"/>
      <c r="BA3864" s="722"/>
      <c r="BB3864" s="722"/>
      <c r="BC3864" s="722"/>
      <c r="BD3864" s="722"/>
      <c r="BE3864" s="722"/>
      <c r="BF3864" s="722"/>
      <c r="BG3864" s="722"/>
      <c r="BH3864" s="722"/>
      <c r="BI3864" s="722"/>
      <c r="BJ3864" s="722"/>
      <c r="BK3864" s="722"/>
      <c r="BL3864" s="722"/>
      <c r="BM3864" s="722"/>
      <c r="BN3864" s="722"/>
      <c r="BO3864" s="722"/>
      <c r="BP3864" s="722"/>
      <c r="BQ3864" s="722"/>
      <c r="BR3864" s="722"/>
      <c r="BS3864" s="722"/>
      <c r="BT3864" s="722"/>
      <c r="BU3864" s="722"/>
      <c r="BV3864" s="722"/>
      <c r="BW3864" s="722"/>
      <c r="BX3864" s="722"/>
      <c r="BY3864" s="722"/>
      <c r="BZ3864" s="722"/>
      <c r="CA3864" s="722"/>
      <c r="CB3864" s="722"/>
      <c r="CC3864" s="722"/>
      <c r="CD3864" s="722"/>
      <c r="CE3864" s="722"/>
      <c r="CF3864" s="722"/>
      <c r="CG3864" s="722"/>
      <c r="CH3864" s="722"/>
      <c r="CI3864" s="722"/>
      <c r="CJ3864" s="722"/>
      <c r="CK3864" s="722"/>
      <c r="CL3864" s="722"/>
      <c r="CM3864" s="722"/>
      <c r="CN3864" s="722"/>
      <c r="CO3864" s="722"/>
      <c r="CP3864" s="722"/>
      <c r="CQ3864" s="722"/>
      <c r="CR3864" s="722"/>
      <c r="CS3864" s="722"/>
    </row>
    <row r="3865" spans="1:97" s="1376" customFormat="1">
      <c r="A3865" s="722"/>
      <c r="B3865" s="722"/>
      <c r="C3865" s="722"/>
      <c r="D3865" s="722"/>
      <c r="E3865" s="722"/>
      <c r="F3865" s="757"/>
      <c r="G3865" s="757"/>
      <c r="H3865" s="757"/>
      <c r="I3865" s="757"/>
      <c r="J3865" s="757"/>
      <c r="K3865" s="758"/>
      <c r="L3865" s="758"/>
      <c r="M3865" s="722"/>
      <c r="N3865" s="736"/>
      <c r="O3865" s="736"/>
      <c r="P3865" s="736"/>
      <c r="Q3865" s="736"/>
      <c r="R3865" s="736"/>
      <c r="S3865" s="736"/>
      <c r="T3865" s="736"/>
      <c r="U3865" s="736"/>
      <c r="BA3865" s="722"/>
      <c r="BB3865" s="722"/>
      <c r="BC3865" s="722"/>
      <c r="BD3865" s="722"/>
      <c r="BE3865" s="722"/>
      <c r="BF3865" s="722"/>
      <c r="BG3865" s="722"/>
      <c r="BH3865" s="722"/>
      <c r="BI3865" s="722"/>
      <c r="BJ3865" s="722"/>
      <c r="BK3865" s="722"/>
      <c r="BL3865" s="722"/>
      <c r="BM3865" s="722"/>
      <c r="BN3865" s="722"/>
      <c r="BO3865" s="722"/>
      <c r="BP3865" s="722"/>
      <c r="BQ3865" s="722"/>
      <c r="BR3865" s="722"/>
      <c r="BS3865" s="722"/>
      <c r="BT3865" s="722"/>
      <c r="BU3865" s="722"/>
      <c r="BV3865" s="722"/>
      <c r="BW3865" s="722"/>
      <c r="BX3865" s="722"/>
      <c r="BY3865" s="722"/>
      <c r="BZ3865" s="722"/>
      <c r="CA3865" s="722"/>
      <c r="CB3865" s="722"/>
      <c r="CC3865" s="722"/>
      <c r="CD3865" s="722"/>
      <c r="CE3865" s="722"/>
      <c r="CF3865" s="722"/>
      <c r="CG3865" s="722"/>
      <c r="CH3865" s="722"/>
      <c r="CI3865" s="722"/>
      <c r="CJ3865" s="722"/>
      <c r="CK3865" s="722"/>
      <c r="CL3865" s="722"/>
      <c r="CM3865" s="722"/>
      <c r="CN3865" s="722"/>
      <c r="CO3865" s="722"/>
      <c r="CP3865" s="722"/>
      <c r="CQ3865" s="722"/>
      <c r="CR3865" s="722"/>
      <c r="CS3865" s="722"/>
    </row>
    <row r="3866" spans="1:97" s="1376" customFormat="1">
      <c r="A3866" s="722"/>
      <c r="B3866" s="722"/>
      <c r="C3866" s="722"/>
      <c r="D3866" s="722"/>
      <c r="E3866" s="722"/>
      <c r="F3866" s="757"/>
      <c r="G3866" s="757"/>
      <c r="H3866" s="757"/>
      <c r="I3866" s="757"/>
      <c r="J3866" s="757"/>
      <c r="K3866" s="758"/>
      <c r="L3866" s="758"/>
      <c r="M3866" s="722"/>
      <c r="N3866" s="736"/>
      <c r="O3866" s="736"/>
      <c r="P3866" s="736"/>
      <c r="Q3866" s="736"/>
      <c r="R3866" s="736"/>
      <c r="S3866" s="736"/>
      <c r="T3866" s="736"/>
      <c r="U3866" s="736"/>
      <c r="BA3866" s="722"/>
      <c r="BB3866" s="722"/>
      <c r="BC3866" s="722"/>
      <c r="BD3866" s="722"/>
      <c r="BE3866" s="722"/>
      <c r="BF3866" s="722"/>
      <c r="BG3866" s="722"/>
      <c r="BH3866" s="722"/>
      <c r="BI3866" s="722"/>
      <c r="BJ3866" s="722"/>
      <c r="BK3866" s="722"/>
      <c r="BL3866" s="722"/>
      <c r="BM3866" s="722"/>
      <c r="BN3866" s="722"/>
      <c r="BO3866" s="722"/>
      <c r="BP3866" s="722"/>
      <c r="BQ3866" s="722"/>
      <c r="BR3866" s="722"/>
      <c r="BS3866" s="722"/>
      <c r="BT3866" s="722"/>
      <c r="BU3866" s="722"/>
      <c r="BV3866" s="722"/>
      <c r="BW3866" s="722"/>
      <c r="BX3866" s="722"/>
      <c r="BY3866" s="722"/>
      <c r="BZ3866" s="722"/>
      <c r="CA3866" s="722"/>
      <c r="CB3866" s="722"/>
      <c r="CC3866" s="722"/>
      <c r="CD3866" s="722"/>
      <c r="CE3866" s="722"/>
      <c r="CF3866" s="722"/>
      <c r="CG3866" s="722"/>
      <c r="CH3866" s="722"/>
      <c r="CI3866" s="722"/>
      <c r="CJ3866" s="722"/>
      <c r="CK3866" s="722"/>
      <c r="CL3866" s="722"/>
      <c r="CM3866" s="722"/>
      <c r="CN3866" s="722"/>
      <c r="CO3866" s="722"/>
      <c r="CP3866" s="722"/>
      <c r="CQ3866" s="722"/>
      <c r="CR3866" s="722"/>
      <c r="CS3866" s="722"/>
    </row>
    <row r="3867" spans="1:97" s="1376" customFormat="1">
      <c r="A3867" s="722"/>
      <c r="B3867" s="722"/>
      <c r="C3867" s="722"/>
      <c r="D3867" s="722"/>
      <c r="E3867" s="722"/>
      <c r="F3867" s="757"/>
      <c r="G3867" s="757"/>
      <c r="H3867" s="757"/>
      <c r="I3867" s="757"/>
      <c r="J3867" s="757"/>
      <c r="K3867" s="758"/>
      <c r="L3867" s="758"/>
      <c r="M3867" s="722"/>
      <c r="N3867" s="736"/>
      <c r="O3867" s="736"/>
      <c r="P3867" s="736"/>
      <c r="Q3867" s="736"/>
      <c r="R3867" s="736"/>
      <c r="S3867" s="736"/>
      <c r="T3867" s="736"/>
      <c r="U3867" s="736"/>
      <c r="BA3867" s="722"/>
      <c r="BB3867" s="722"/>
      <c r="BC3867" s="722"/>
      <c r="BD3867" s="722"/>
      <c r="BE3867" s="722"/>
      <c r="BF3867" s="722"/>
      <c r="BG3867" s="722"/>
      <c r="BH3867" s="722"/>
      <c r="BI3867" s="722"/>
      <c r="BJ3867" s="722"/>
      <c r="BK3867" s="722"/>
      <c r="BL3867" s="722"/>
      <c r="BM3867" s="722"/>
      <c r="BN3867" s="722"/>
      <c r="BO3867" s="722"/>
      <c r="BP3867" s="722"/>
      <c r="BQ3867" s="722"/>
      <c r="BR3867" s="722"/>
      <c r="BS3867" s="722"/>
      <c r="BT3867" s="722"/>
      <c r="BU3867" s="722"/>
      <c r="BV3867" s="722"/>
      <c r="BW3867" s="722"/>
      <c r="BX3867" s="722"/>
      <c r="BY3867" s="722"/>
      <c r="BZ3867" s="722"/>
      <c r="CA3867" s="722"/>
      <c r="CB3867" s="722"/>
      <c r="CC3867" s="722"/>
      <c r="CD3867" s="722"/>
      <c r="CE3867" s="722"/>
      <c r="CF3867" s="722"/>
      <c r="CG3867" s="722"/>
      <c r="CH3867" s="722"/>
      <c r="CI3867" s="722"/>
      <c r="CJ3867" s="722"/>
      <c r="CK3867" s="722"/>
      <c r="CL3867" s="722"/>
      <c r="CM3867" s="722"/>
      <c r="CN3867" s="722"/>
      <c r="CO3867" s="722"/>
      <c r="CP3867" s="722"/>
      <c r="CQ3867" s="722"/>
      <c r="CR3867" s="722"/>
      <c r="CS3867" s="722"/>
    </row>
    <row r="3868" spans="1:97" s="1376" customFormat="1">
      <c r="A3868" s="722"/>
      <c r="B3868" s="722"/>
      <c r="C3868" s="722"/>
      <c r="D3868" s="722"/>
      <c r="E3868" s="722"/>
      <c r="F3868" s="757"/>
      <c r="G3868" s="757"/>
      <c r="H3868" s="757"/>
      <c r="I3868" s="757"/>
      <c r="J3868" s="757"/>
      <c r="K3868" s="758"/>
      <c r="L3868" s="758"/>
      <c r="M3868" s="722"/>
      <c r="N3868" s="736"/>
      <c r="O3868" s="736"/>
      <c r="P3868" s="736"/>
      <c r="Q3868" s="736"/>
      <c r="R3868" s="736"/>
      <c r="S3868" s="736"/>
      <c r="T3868" s="736"/>
      <c r="U3868" s="736"/>
      <c r="BA3868" s="722"/>
      <c r="BB3868" s="722"/>
      <c r="BC3868" s="722"/>
      <c r="BD3868" s="722"/>
      <c r="BE3868" s="722"/>
      <c r="BF3868" s="722"/>
      <c r="BG3868" s="722"/>
      <c r="BH3868" s="722"/>
      <c r="BI3868" s="722"/>
      <c r="BJ3868" s="722"/>
      <c r="BK3868" s="722"/>
      <c r="BL3868" s="722"/>
      <c r="BM3868" s="722"/>
      <c r="BN3868" s="722"/>
      <c r="BO3868" s="722"/>
      <c r="BP3868" s="722"/>
      <c r="BQ3868" s="722"/>
      <c r="BR3868" s="722"/>
      <c r="BS3868" s="722"/>
      <c r="BT3868" s="722"/>
      <c r="BU3868" s="722"/>
      <c r="BV3868" s="722"/>
      <c r="BW3868" s="722"/>
      <c r="BX3868" s="722"/>
      <c r="BY3868" s="722"/>
      <c r="BZ3868" s="722"/>
      <c r="CA3868" s="722"/>
      <c r="CB3868" s="722"/>
      <c r="CC3868" s="722"/>
      <c r="CD3868" s="722"/>
      <c r="CE3868" s="722"/>
      <c r="CF3868" s="722"/>
      <c r="CG3868" s="722"/>
      <c r="CH3868" s="722"/>
      <c r="CI3868" s="722"/>
      <c r="CJ3868" s="722"/>
      <c r="CK3868" s="722"/>
      <c r="CL3868" s="722"/>
      <c r="CM3868" s="722"/>
      <c r="CN3868" s="722"/>
      <c r="CO3868" s="722"/>
      <c r="CP3868" s="722"/>
      <c r="CQ3868" s="722"/>
      <c r="CR3868" s="722"/>
      <c r="CS3868" s="722"/>
    </row>
    <row r="3869" spans="1:97" s="1376" customFormat="1">
      <c r="A3869" s="722"/>
      <c r="B3869" s="722"/>
      <c r="C3869" s="722"/>
      <c r="D3869" s="722"/>
      <c r="E3869" s="722"/>
      <c r="F3869" s="757"/>
      <c r="G3869" s="757"/>
      <c r="H3869" s="757"/>
      <c r="I3869" s="757"/>
      <c r="J3869" s="757"/>
      <c r="K3869" s="758"/>
      <c r="L3869" s="758"/>
      <c r="M3869" s="722"/>
      <c r="N3869" s="736"/>
      <c r="O3869" s="736"/>
      <c r="P3869" s="736"/>
      <c r="Q3869" s="736"/>
      <c r="R3869" s="736"/>
      <c r="S3869" s="736"/>
      <c r="T3869" s="736"/>
      <c r="U3869" s="736"/>
      <c r="BA3869" s="722"/>
      <c r="BB3869" s="722"/>
      <c r="BC3869" s="722"/>
      <c r="BD3869" s="722"/>
      <c r="BE3869" s="722"/>
      <c r="BF3869" s="722"/>
      <c r="BG3869" s="722"/>
      <c r="BH3869" s="722"/>
      <c r="BI3869" s="722"/>
      <c r="BJ3869" s="722"/>
      <c r="BK3869" s="722"/>
      <c r="BL3869" s="722"/>
      <c r="BM3869" s="722"/>
      <c r="BN3869" s="722"/>
      <c r="BO3869" s="722"/>
      <c r="BP3869" s="722"/>
      <c r="BQ3869" s="722"/>
      <c r="BR3869" s="722"/>
      <c r="BS3869" s="722"/>
      <c r="BT3869" s="722"/>
      <c r="BU3869" s="722"/>
      <c r="BV3869" s="722"/>
      <c r="BW3869" s="722"/>
      <c r="BX3869" s="722"/>
      <c r="BY3869" s="722"/>
      <c r="BZ3869" s="722"/>
      <c r="CA3869" s="722"/>
      <c r="CB3869" s="722"/>
      <c r="CC3869" s="722"/>
      <c r="CD3869" s="722"/>
      <c r="CE3869" s="722"/>
      <c r="CF3869" s="722"/>
      <c r="CG3869" s="722"/>
      <c r="CH3869" s="722"/>
      <c r="CI3869" s="722"/>
      <c r="CJ3869" s="722"/>
      <c r="CK3869" s="722"/>
      <c r="CL3869" s="722"/>
      <c r="CM3869" s="722"/>
      <c r="CN3869" s="722"/>
      <c r="CO3869" s="722"/>
      <c r="CP3869" s="722"/>
      <c r="CQ3869" s="722"/>
      <c r="CR3869" s="722"/>
      <c r="CS3869" s="722"/>
    </row>
    <row r="3870" spans="1:97" s="1376" customFormat="1">
      <c r="A3870" s="722"/>
      <c r="B3870" s="722"/>
      <c r="C3870" s="722"/>
      <c r="D3870" s="722"/>
      <c r="E3870" s="722"/>
      <c r="F3870" s="757"/>
      <c r="G3870" s="757"/>
      <c r="H3870" s="757"/>
      <c r="I3870" s="757"/>
      <c r="J3870" s="757"/>
      <c r="K3870" s="758"/>
      <c r="L3870" s="758"/>
      <c r="M3870" s="722"/>
      <c r="N3870" s="736"/>
      <c r="O3870" s="736"/>
      <c r="P3870" s="736"/>
      <c r="Q3870" s="736"/>
      <c r="R3870" s="736"/>
      <c r="S3870" s="736"/>
      <c r="T3870" s="736"/>
      <c r="U3870" s="736"/>
      <c r="BA3870" s="722"/>
      <c r="BB3870" s="722"/>
      <c r="BC3870" s="722"/>
      <c r="BD3870" s="722"/>
      <c r="BE3870" s="722"/>
      <c r="BF3870" s="722"/>
      <c r="BG3870" s="722"/>
      <c r="BH3870" s="722"/>
      <c r="BI3870" s="722"/>
      <c r="BJ3870" s="722"/>
      <c r="BK3870" s="722"/>
      <c r="BL3870" s="722"/>
      <c r="BM3870" s="722"/>
      <c r="BN3870" s="722"/>
      <c r="BO3870" s="722"/>
      <c r="BP3870" s="722"/>
      <c r="BQ3870" s="722"/>
      <c r="BR3870" s="722"/>
      <c r="BS3870" s="722"/>
      <c r="BT3870" s="722"/>
      <c r="BU3870" s="722"/>
      <c r="BV3870" s="722"/>
      <c r="BW3870" s="722"/>
      <c r="BX3870" s="722"/>
      <c r="BY3870" s="722"/>
      <c r="BZ3870" s="722"/>
      <c r="CA3870" s="722"/>
      <c r="CB3870" s="722"/>
      <c r="CC3870" s="722"/>
      <c r="CD3870" s="722"/>
      <c r="CE3870" s="722"/>
      <c r="CF3870" s="722"/>
      <c r="CG3870" s="722"/>
      <c r="CH3870" s="722"/>
      <c r="CI3870" s="722"/>
      <c r="CJ3870" s="722"/>
      <c r="CK3870" s="722"/>
      <c r="CL3870" s="722"/>
      <c r="CM3870" s="722"/>
      <c r="CN3870" s="722"/>
      <c r="CO3870" s="722"/>
      <c r="CP3870" s="722"/>
      <c r="CQ3870" s="722"/>
      <c r="CR3870" s="722"/>
      <c r="CS3870" s="722"/>
    </row>
    <row r="3871" spans="1:97" s="1376" customFormat="1">
      <c r="A3871" s="722"/>
      <c r="B3871" s="722"/>
      <c r="C3871" s="722"/>
      <c r="D3871" s="722"/>
      <c r="E3871" s="722"/>
      <c r="F3871" s="757"/>
      <c r="G3871" s="757"/>
      <c r="H3871" s="757"/>
      <c r="I3871" s="757"/>
      <c r="J3871" s="757"/>
      <c r="K3871" s="758"/>
      <c r="L3871" s="758"/>
      <c r="M3871" s="722"/>
      <c r="N3871" s="736"/>
      <c r="O3871" s="736"/>
      <c r="P3871" s="736"/>
      <c r="Q3871" s="736"/>
      <c r="R3871" s="736"/>
      <c r="S3871" s="736"/>
      <c r="T3871" s="736"/>
      <c r="U3871" s="736"/>
      <c r="BA3871" s="722"/>
      <c r="BB3871" s="722"/>
      <c r="BC3871" s="722"/>
      <c r="BD3871" s="722"/>
      <c r="BE3871" s="722"/>
      <c r="BF3871" s="722"/>
      <c r="BG3871" s="722"/>
      <c r="BH3871" s="722"/>
      <c r="BI3871" s="722"/>
      <c r="BJ3871" s="722"/>
      <c r="BK3871" s="722"/>
      <c r="BL3871" s="722"/>
      <c r="BM3871" s="722"/>
      <c r="BN3871" s="722"/>
      <c r="BO3871" s="722"/>
      <c r="BP3871" s="722"/>
      <c r="BQ3871" s="722"/>
      <c r="BR3871" s="722"/>
      <c r="BS3871" s="722"/>
      <c r="BT3871" s="722"/>
      <c r="BU3871" s="722"/>
      <c r="BV3871" s="722"/>
      <c r="BW3871" s="722"/>
      <c r="BX3871" s="722"/>
      <c r="BY3871" s="722"/>
      <c r="BZ3871" s="722"/>
      <c r="CA3871" s="722"/>
      <c r="CB3871" s="722"/>
      <c r="CC3871" s="722"/>
      <c r="CD3871" s="722"/>
      <c r="CE3871" s="722"/>
      <c r="CF3871" s="722"/>
      <c r="CG3871" s="722"/>
      <c r="CH3871" s="722"/>
      <c r="CI3871" s="722"/>
      <c r="CJ3871" s="722"/>
      <c r="CK3871" s="722"/>
      <c r="CL3871" s="722"/>
      <c r="CM3871" s="722"/>
      <c r="CN3871" s="722"/>
      <c r="CO3871" s="722"/>
      <c r="CP3871" s="722"/>
      <c r="CQ3871" s="722"/>
      <c r="CR3871" s="722"/>
      <c r="CS3871" s="722"/>
    </row>
    <row r="3872" spans="1:97" s="1376" customFormat="1">
      <c r="A3872" s="722"/>
      <c r="B3872" s="722"/>
      <c r="C3872" s="722"/>
      <c r="D3872" s="722"/>
      <c r="E3872" s="722"/>
      <c r="F3872" s="757"/>
      <c r="G3872" s="757"/>
      <c r="H3872" s="757"/>
      <c r="I3872" s="757"/>
      <c r="J3872" s="757"/>
      <c r="K3872" s="758"/>
      <c r="L3872" s="758"/>
      <c r="M3872" s="722"/>
      <c r="N3872" s="736"/>
      <c r="O3872" s="736"/>
      <c r="P3872" s="736"/>
      <c r="Q3872" s="736"/>
      <c r="R3872" s="736"/>
      <c r="S3872" s="736"/>
      <c r="T3872" s="736"/>
      <c r="U3872" s="736"/>
      <c r="BA3872" s="722"/>
      <c r="BB3872" s="722"/>
      <c r="BC3872" s="722"/>
      <c r="BD3872" s="722"/>
      <c r="BE3872" s="722"/>
      <c r="BF3872" s="722"/>
      <c r="BG3872" s="722"/>
      <c r="BH3872" s="722"/>
      <c r="BI3872" s="722"/>
      <c r="BJ3872" s="722"/>
      <c r="BK3872" s="722"/>
      <c r="BL3872" s="722"/>
      <c r="BM3872" s="722"/>
      <c r="BN3872" s="722"/>
      <c r="BO3872" s="722"/>
      <c r="BP3872" s="722"/>
      <c r="BQ3872" s="722"/>
      <c r="BR3872" s="722"/>
      <c r="BS3872" s="722"/>
      <c r="BT3872" s="722"/>
      <c r="BU3872" s="722"/>
      <c r="BV3872" s="722"/>
      <c r="BW3872" s="722"/>
      <c r="BX3872" s="722"/>
      <c r="BY3872" s="722"/>
      <c r="BZ3872" s="722"/>
      <c r="CA3872" s="722"/>
      <c r="CB3872" s="722"/>
      <c r="CC3872" s="722"/>
      <c r="CD3872" s="722"/>
      <c r="CE3872" s="722"/>
      <c r="CF3872" s="722"/>
      <c r="CG3872" s="722"/>
      <c r="CH3872" s="722"/>
      <c r="CI3872" s="722"/>
      <c r="CJ3872" s="722"/>
      <c r="CK3872" s="722"/>
      <c r="CL3872" s="722"/>
      <c r="CM3872" s="722"/>
      <c r="CN3872" s="722"/>
      <c r="CO3872" s="722"/>
      <c r="CP3872" s="722"/>
      <c r="CQ3872" s="722"/>
      <c r="CR3872" s="722"/>
      <c r="CS3872" s="722"/>
    </row>
    <row r="3873" spans="1:97" s="1376" customFormat="1">
      <c r="A3873" s="722"/>
      <c r="B3873" s="722"/>
      <c r="C3873" s="722"/>
      <c r="D3873" s="722"/>
      <c r="E3873" s="722"/>
      <c r="F3873" s="757"/>
      <c r="G3873" s="757"/>
      <c r="H3873" s="757"/>
      <c r="I3873" s="757"/>
      <c r="J3873" s="757"/>
      <c r="K3873" s="758"/>
      <c r="L3873" s="758"/>
      <c r="M3873" s="722"/>
      <c r="N3873" s="736"/>
      <c r="O3873" s="736"/>
      <c r="P3873" s="736"/>
      <c r="Q3873" s="736"/>
      <c r="R3873" s="736"/>
      <c r="S3873" s="736"/>
      <c r="T3873" s="736"/>
      <c r="U3873" s="736"/>
      <c r="BA3873" s="722"/>
      <c r="BB3873" s="722"/>
      <c r="BC3873" s="722"/>
      <c r="BD3873" s="722"/>
      <c r="BE3873" s="722"/>
      <c r="BF3873" s="722"/>
      <c r="BG3873" s="722"/>
      <c r="BH3873" s="722"/>
      <c r="BI3873" s="722"/>
      <c r="BJ3873" s="722"/>
      <c r="BK3873" s="722"/>
      <c r="BL3873" s="722"/>
      <c r="BM3873" s="722"/>
      <c r="BN3873" s="722"/>
      <c r="BO3873" s="722"/>
      <c r="BP3873" s="722"/>
      <c r="BQ3873" s="722"/>
      <c r="BR3873" s="722"/>
      <c r="BS3873" s="722"/>
      <c r="BT3873" s="722"/>
      <c r="BU3873" s="722"/>
      <c r="BV3873" s="722"/>
      <c r="BW3873" s="722"/>
      <c r="BX3873" s="722"/>
      <c r="BY3873" s="722"/>
      <c r="BZ3873" s="722"/>
      <c r="CA3873" s="722"/>
      <c r="CB3873" s="722"/>
      <c r="CC3873" s="722"/>
      <c r="CD3873" s="722"/>
      <c r="CE3873" s="722"/>
      <c r="CF3873" s="722"/>
      <c r="CG3873" s="722"/>
      <c r="CH3873" s="722"/>
      <c r="CI3873" s="722"/>
      <c r="CJ3873" s="722"/>
      <c r="CK3873" s="722"/>
      <c r="CL3873" s="722"/>
      <c r="CM3873" s="722"/>
      <c r="CN3873" s="722"/>
      <c r="CO3873" s="722"/>
      <c r="CP3873" s="722"/>
      <c r="CQ3873" s="722"/>
      <c r="CR3873" s="722"/>
      <c r="CS3873" s="722"/>
    </row>
    <row r="3874" spans="1:97" s="1376" customFormat="1">
      <c r="A3874" s="722"/>
      <c r="B3874" s="722"/>
      <c r="C3874" s="722"/>
      <c r="D3874" s="722"/>
      <c r="E3874" s="722"/>
      <c r="F3874" s="757"/>
      <c r="G3874" s="757"/>
      <c r="H3874" s="757"/>
      <c r="I3874" s="757"/>
      <c r="J3874" s="757"/>
      <c r="K3874" s="758"/>
      <c r="L3874" s="758"/>
      <c r="M3874" s="722"/>
      <c r="N3874" s="736"/>
      <c r="O3874" s="736"/>
      <c r="P3874" s="736"/>
      <c r="Q3874" s="736"/>
      <c r="R3874" s="736"/>
      <c r="S3874" s="736"/>
      <c r="T3874" s="736"/>
      <c r="U3874" s="736"/>
      <c r="BA3874" s="722"/>
      <c r="BB3874" s="722"/>
      <c r="BC3874" s="722"/>
      <c r="BD3874" s="722"/>
      <c r="BE3874" s="722"/>
      <c r="BF3874" s="722"/>
      <c r="BG3874" s="722"/>
      <c r="BH3874" s="722"/>
      <c r="BI3874" s="722"/>
      <c r="BJ3874" s="722"/>
      <c r="BK3874" s="722"/>
      <c r="BL3874" s="722"/>
      <c r="BM3874" s="722"/>
      <c r="BN3874" s="722"/>
      <c r="BO3874" s="722"/>
      <c r="BP3874" s="722"/>
      <c r="BQ3874" s="722"/>
      <c r="BR3874" s="722"/>
      <c r="BS3874" s="722"/>
      <c r="BT3874" s="722"/>
      <c r="BU3874" s="722"/>
      <c r="BV3874" s="722"/>
      <c r="BW3874" s="722"/>
      <c r="BX3874" s="722"/>
      <c r="BY3874" s="722"/>
      <c r="BZ3874" s="722"/>
      <c r="CA3874" s="722"/>
      <c r="CB3874" s="722"/>
      <c r="CC3874" s="722"/>
      <c r="CD3874" s="722"/>
      <c r="CE3874" s="722"/>
      <c r="CF3874" s="722"/>
      <c r="CG3874" s="722"/>
      <c r="CH3874" s="722"/>
      <c r="CI3874" s="722"/>
      <c r="CJ3874" s="722"/>
      <c r="CK3874" s="722"/>
      <c r="CL3874" s="722"/>
      <c r="CM3874" s="722"/>
      <c r="CN3874" s="722"/>
      <c r="CO3874" s="722"/>
      <c r="CP3874" s="722"/>
      <c r="CQ3874" s="722"/>
      <c r="CR3874" s="722"/>
      <c r="CS3874" s="722"/>
    </row>
    <row r="3875" spans="1:97" s="1376" customFormat="1">
      <c r="A3875" s="722"/>
      <c r="B3875" s="722"/>
      <c r="C3875" s="722"/>
      <c r="D3875" s="722"/>
      <c r="E3875" s="722"/>
      <c r="F3875" s="757"/>
      <c r="G3875" s="757"/>
      <c r="H3875" s="757"/>
      <c r="I3875" s="757"/>
      <c r="J3875" s="757"/>
      <c r="K3875" s="758"/>
      <c r="L3875" s="758"/>
      <c r="M3875" s="722"/>
      <c r="N3875" s="736"/>
      <c r="O3875" s="736"/>
      <c r="P3875" s="736"/>
      <c r="Q3875" s="736"/>
      <c r="R3875" s="736"/>
      <c r="S3875" s="736"/>
      <c r="T3875" s="736"/>
      <c r="U3875" s="736"/>
      <c r="BA3875" s="722"/>
      <c r="BB3875" s="722"/>
      <c r="BC3875" s="722"/>
      <c r="BD3875" s="722"/>
      <c r="BE3875" s="722"/>
      <c r="BF3875" s="722"/>
      <c r="BG3875" s="722"/>
      <c r="BH3875" s="722"/>
      <c r="BI3875" s="722"/>
      <c r="BJ3875" s="722"/>
      <c r="BK3875" s="722"/>
      <c r="BL3875" s="722"/>
      <c r="BM3875" s="722"/>
      <c r="BN3875" s="722"/>
      <c r="BO3875" s="722"/>
      <c r="BP3875" s="722"/>
      <c r="BQ3875" s="722"/>
      <c r="BR3875" s="722"/>
      <c r="BS3875" s="722"/>
      <c r="BT3875" s="722"/>
      <c r="BU3875" s="722"/>
      <c r="BV3875" s="722"/>
      <c r="BW3875" s="722"/>
      <c r="BX3875" s="722"/>
      <c r="BY3875" s="722"/>
      <c r="BZ3875" s="722"/>
      <c r="CA3875" s="722"/>
      <c r="CB3875" s="722"/>
      <c r="CC3875" s="722"/>
      <c r="CD3875" s="722"/>
      <c r="CE3875" s="722"/>
      <c r="CF3875" s="722"/>
      <c r="CG3875" s="722"/>
      <c r="CH3875" s="722"/>
      <c r="CI3875" s="722"/>
      <c r="CJ3875" s="722"/>
      <c r="CK3875" s="722"/>
      <c r="CL3875" s="722"/>
      <c r="CM3875" s="722"/>
      <c r="CN3875" s="722"/>
      <c r="CO3875" s="722"/>
      <c r="CP3875" s="722"/>
      <c r="CQ3875" s="722"/>
      <c r="CR3875" s="722"/>
      <c r="CS3875" s="722"/>
    </row>
    <row r="3876" spans="1:97" s="1376" customFormat="1">
      <c r="A3876" s="722"/>
      <c r="B3876" s="722"/>
      <c r="C3876" s="722"/>
      <c r="D3876" s="722"/>
      <c r="E3876" s="722"/>
      <c r="F3876" s="757"/>
      <c r="G3876" s="757"/>
      <c r="H3876" s="757"/>
      <c r="I3876" s="757"/>
      <c r="J3876" s="757"/>
      <c r="K3876" s="758"/>
      <c r="L3876" s="758"/>
      <c r="M3876" s="722"/>
      <c r="N3876" s="736"/>
      <c r="O3876" s="736"/>
      <c r="P3876" s="736"/>
      <c r="Q3876" s="736"/>
      <c r="R3876" s="736"/>
      <c r="S3876" s="736"/>
      <c r="T3876" s="736"/>
      <c r="U3876" s="736"/>
      <c r="BA3876" s="722"/>
      <c r="BB3876" s="722"/>
      <c r="BC3876" s="722"/>
      <c r="BD3876" s="722"/>
      <c r="BE3876" s="722"/>
      <c r="BF3876" s="722"/>
      <c r="BG3876" s="722"/>
      <c r="BH3876" s="722"/>
      <c r="BI3876" s="722"/>
      <c r="BJ3876" s="722"/>
      <c r="BK3876" s="722"/>
      <c r="BL3876" s="722"/>
      <c r="BM3876" s="722"/>
      <c r="BN3876" s="722"/>
      <c r="BO3876" s="722"/>
      <c r="BP3876" s="722"/>
      <c r="BQ3876" s="722"/>
      <c r="BR3876" s="722"/>
      <c r="BS3876" s="722"/>
      <c r="BT3876" s="722"/>
      <c r="BU3876" s="722"/>
      <c r="BV3876" s="722"/>
      <c r="BW3876" s="722"/>
      <c r="BX3876" s="722"/>
      <c r="BY3876" s="722"/>
      <c r="BZ3876" s="722"/>
      <c r="CA3876" s="722"/>
      <c r="CB3876" s="722"/>
      <c r="CC3876" s="722"/>
      <c r="CD3876" s="722"/>
      <c r="CE3876" s="722"/>
      <c r="CF3876" s="722"/>
      <c r="CG3876" s="722"/>
      <c r="CH3876" s="722"/>
      <c r="CI3876" s="722"/>
      <c r="CJ3876" s="722"/>
      <c r="CK3876" s="722"/>
      <c r="CL3876" s="722"/>
      <c r="CM3876" s="722"/>
      <c r="CN3876" s="722"/>
      <c r="CO3876" s="722"/>
      <c r="CP3876" s="722"/>
      <c r="CQ3876" s="722"/>
      <c r="CR3876" s="722"/>
      <c r="CS3876" s="722"/>
    </row>
    <row r="3877" spans="1:97" s="1376" customFormat="1">
      <c r="A3877" s="722"/>
      <c r="B3877" s="722"/>
      <c r="C3877" s="722"/>
      <c r="D3877" s="722"/>
      <c r="E3877" s="722"/>
      <c r="F3877" s="757"/>
      <c r="G3877" s="757"/>
      <c r="H3877" s="757"/>
      <c r="I3877" s="757"/>
      <c r="J3877" s="757"/>
      <c r="K3877" s="758"/>
      <c r="L3877" s="758"/>
      <c r="M3877" s="722"/>
      <c r="N3877" s="736"/>
      <c r="O3877" s="736"/>
      <c r="P3877" s="736"/>
      <c r="Q3877" s="736"/>
      <c r="R3877" s="736"/>
      <c r="S3877" s="736"/>
      <c r="T3877" s="736"/>
      <c r="U3877" s="736"/>
      <c r="BA3877" s="722"/>
      <c r="BB3877" s="722"/>
      <c r="BC3877" s="722"/>
      <c r="BD3877" s="722"/>
      <c r="BE3877" s="722"/>
      <c r="BF3877" s="722"/>
      <c r="BG3877" s="722"/>
      <c r="BH3877" s="722"/>
      <c r="BI3877" s="722"/>
      <c r="BJ3877" s="722"/>
      <c r="BK3877" s="722"/>
      <c r="BL3877" s="722"/>
      <c r="BM3877" s="722"/>
      <c r="BN3877" s="722"/>
      <c r="BO3877" s="722"/>
      <c r="BP3877" s="722"/>
      <c r="BQ3877" s="722"/>
      <c r="BR3877" s="722"/>
      <c r="BS3877" s="722"/>
      <c r="BT3877" s="722"/>
      <c r="BU3877" s="722"/>
      <c r="BV3877" s="722"/>
      <c r="BW3877" s="722"/>
      <c r="BX3877" s="722"/>
      <c r="BY3877" s="722"/>
      <c r="BZ3877" s="722"/>
      <c r="CA3877" s="722"/>
      <c r="CB3877" s="722"/>
      <c r="CC3877" s="722"/>
      <c r="CD3877" s="722"/>
      <c r="CE3877" s="722"/>
      <c r="CF3877" s="722"/>
      <c r="CG3877" s="722"/>
      <c r="CH3877" s="722"/>
      <c r="CI3877" s="722"/>
      <c r="CJ3877" s="722"/>
      <c r="CK3877" s="722"/>
      <c r="CL3877" s="722"/>
      <c r="CM3877" s="722"/>
      <c r="CN3877" s="722"/>
      <c r="CO3877" s="722"/>
      <c r="CP3877" s="722"/>
      <c r="CQ3877" s="722"/>
      <c r="CR3877" s="722"/>
      <c r="CS3877" s="722"/>
    </row>
    <row r="3878" spans="1:97" s="1376" customFormat="1">
      <c r="A3878" s="722"/>
      <c r="B3878" s="722"/>
      <c r="C3878" s="722"/>
      <c r="D3878" s="722"/>
      <c r="E3878" s="722"/>
      <c r="F3878" s="757"/>
      <c r="G3878" s="757"/>
      <c r="H3878" s="757"/>
      <c r="I3878" s="757"/>
      <c r="J3878" s="757"/>
      <c r="K3878" s="758"/>
      <c r="L3878" s="758"/>
      <c r="M3878" s="722"/>
      <c r="N3878" s="736"/>
      <c r="O3878" s="736"/>
      <c r="P3878" s="736"/>
      <c r="Q3878" s="736"/>
      <c r="R3878" s="736"/>
      <c r="S3878" s="736"/>
      <c r="T3878" s="736"/>
      <c r="U3878" s="736"/>
      <c r="BA3878" s="722"/>
      <c r="BB3878" s="722"/>
      <c r="BC3878" s="722"/>
      <c r="BD3878" s="722"/>
      <c r="BE3878" s="722"/>
      <c r="BF3878" s="722"/>
      <c r="BG3878" s="722"/>
      <c r="BH3878" s="722"/>
      <c r="BI3878" s="722"/>
      <c r="BJ3878" s="722"/>
      <c r="BK3878" s="722"/>
      <c r="BL3878" s="722"/>
      <c r="BM3878" s="722"/>
      <c r="BN3878" s="722"/>
      <c r="BO3878" s="722"/>
      <c r="BP3878" s="722"/>
      <c r="BQ3878" s="722"/>
      <c r="BR3878" s="722"/>
      <c r="BS3878" s="722"/>
      <c r="BT3878" s="722"/>
      <c r="BU3878" s="722"/>
      <c r="BV3878" s="722"/>
      <c r="BW3878" s="722"/>
      <c r="BX3878" s="722"/>
      <c r="BY3878" s="722"/>
      <c r="BZ3878" s="722"/>
      <c r="CA3878" s="722"/>
      <c r="CB3878" s="722"/>
      <c r="CC3878" s="722"/>
      <c r="CD3878" s="722"/>
      <c r="CE3878" s="722"/>
      <c r="CF3878" s="722"/>
      <c r="CG3878" s="722"/>
      <c r="CH3878" s="722"/>
      <c r="CI3878" s="722"/>
      <c r="CJ3878" s="722"/>
      <c r="CK3878" s="722"/>
      <c r="CL3878" s="722"/>
      <c r="CM3878" s="722"/>
      <c r="CN3878" s="722"/>
      <c r="CO3878" s="722"/>
      <c r="CP3878" s="722"/>
      <c r="CQ3878" s="722"/>
      <c r="CR3878" s="722"/>
      <c r="CS3878" s="722"/>
    </row>
    <row r="3879" spans="1:97" s="1376" customFormat="1">
      <c r="A3879" s="722"/>
      <c r="B3879" s="722"/>
      <c r="C3879" s="722"/>
      <c r="D3879" s="722"/>
      <c r="E3879" s="722"/>
      <c r="F3879" s="757"/>
      <c r="G3879" s="757"/>
      <c r="H3879" s="757"/>
      <c r="I3879" s="757"/>
      <c r="J3879" s="757"/>
      <c r="K3879" s="758"/>
      <c r="L3879" s="758"/>
      <c r="M3879" s="722"/>
      <c r="N3879" s="736"/>
      <c r="O3879" s="736"/>
      <c r="P3879" s="736"/>
      <c r="Q3879" s="736"/>
      <c r="R3879" s="736"/>
      <c r="S3879" s="736"/>
      <c r="T3879" s="736"/>
      <c r="U3879" s="736"/>
      <c r="BA3879" s="722"/>
      <c r="BB3879" s="722"/>
      <c r="BC3879" s="722"/>
      <c r="BD3879" s="722"/>
      <c r="BE3879" s="722"/>
      <c r="BF3879" s="722"/>
      <c r="BG3879" s="722"/>
      <c r="BH3879" s="722"/>
      <c r="BI3879" s="722"/>
      <c r="BJ3879" s="722"/>
      <c r="BK3879" s="722"/>
      <c r="BL3879" s="722"/>
      <c r="BM3879" s="722"/>
      <c r="BN3879" s="722"/>
      <c r="BO3879" s="722"/>
      <c r="BP3879" s="722"/>
      <c r="BQ3879" s="722"/>
      <c r="BR3879" s="722"/>
      <c r="BS3879" s="722"/>
      <c r="BT3879" s="722"/>
      <c r="BU3879" s="722"/>
      <c r="BV3879" s="722"/>
      <c r="BW3879" s="722"/>
      <c r="BX3879" s="722"/>
      <c r="BY3879" s="722"/>
      <c r="BZ3879" s="722"/>
      <c r="CA3879" s="722"/>
      <c r="CB3879" s="722"/>
      <c r="CC3879" s="722"/>
      <c r="CD3879" s="722"/>
      <c r="CE3879" s="722"/>
      <c r="CF3879" s="722"/>
      <c r="CG3879" s="722"/>
      <c r="CH3879" s="722"/>
      <c r="CI3879" s="722"/>
      <c r="CJ3879" s="722"/>
      <c r="CK3879" s="722"/>
      <c r="CL3879" s="722"/>
      <c r="CM3879" s="722"/>
      <c r="CN3879" s="722"/>
      <c r="CO3879" s="722"/>
      <c r="CP3879" s="722"/>
      <c r="CQ3879" s="722"/>
      <c r="CR3879" s="722"/>
      <c r="CS3879" s="722"/>
    </row>
    <row r="3880" spans="1:97" s="1376" customFormat="1">
      <c r="A3880" s="722"/>
      <c r="B3880" s="722"/>
      <c r="C3880" s="722"/>
      <c r="D3880" s="722"/>
      <c r="E3880" s="722"/>
      <c r="F3880" s="757"/>
      <c r="G3880" s="757"/>
      <c r="H3880" s="757"/>
      <c r="I3880" s="757"/>
      <c r="J3880" s="757"/>
      <c r="K3880" s="758"/>
      <c r="L3880" s="758"/>
      <c r="M3880" s="722"/>
      <c r="N3880" s="736"/>
      <c r="O3880" s="736"/>
      <c r="P3880" s="736"/>
      <c r="Q3880" s="736"/>
      <c r="R3880" s="736"/>
      <c r="S3880" s="736"/>
      <c r="T3880" s="736"/>
      <c r="U3880" s="736"/>
      <c r="BA3880" s="722"/>
      <c r="BB3880" s="722"/>
      <c r="BC3880" s="722"/>
      <c r="BD3880" s="722"/>
      <c r="BE3880" s="722"/>
      <c r="BF3880" s="722"/>
      <c r="BG3880" s="722"/>
      <c r="BH3880" s="722"/>
      <c r="BI3880" s="722"/>
      <c r="BJ3880" s="722"/>
      <c r="BK3880" s="722"/>
      <c r="BL3880" s="722"/>
      <c r="BM3880" s="722"/>
      <c r="BN3880" s="722"/>
      <c r="BO3880" s="722"/>
      <c r="BP3880" s="722"/>
      <c r="BQ3880" s="722"/>
      <c r="BR3880" s="722"/>
      <c r="BS3880" s="722"/>
      <c r="BT3880" s="722"/>
      <c r="BU3880" s="722"/>
      <c r="BV3880" s="722"/>
      <c r="BW3880" s="722"/>
      <c r="BX3880" s="722"/>
      <c r="BY3880" s="722"/>
      <c r="BZ3880" s="722"/>
      <c r="CA3880" s="722"/>
      <c r="CB3880" s="722"/>
      <c r="CC3880" s="722"/>
      <c r="CD3880" s="722"/>
      <c r="CE3880" s="722"/>
      <c r="CF3880" s="722"/>
      <c r="CG3880" s="722"/>
      <c r="CH3880" s="722"/>
      <c r="CI3880" s="722"/>
      <c r="CJ3880" s="722"/>
      <c r="CK3880" s="722"/>
      <c r="CL3880" s="722"/>
      <c r="CM3880" s="722"/>
      <c r="CN3880" s="722"/>
      <c r="CO3880" s="722"/>
      <c r="CP3880" s="722"/>
      <c r="CQ3880" s="722"/>
      <c r="CR3880" s="722"/>
      <c r="CS3880" s="722"/>
    </row>
    <row r="3881" spans="1:97" s="1376" customFormat="1">
      <c r="A3881" s="722"/>
      <c r="B3881" s="722"/>
      <c r="C3881" s="722"/>
      <c r="D3881" s="722"/>
      <c r="E3881" s="722"/>
      <c r="F3881" s="757"/>
      <c r="G3881" s="757"/>
      <c r="H3881" s="757"/>
      <c r="I3881" s="757"/>
      <c r="J3881" s="757"/>
      <c r="K3881" s="758"/>
      <c r="L3881" s="758"/>
      <c r="M3881" s="722"/>
      <c r="N3881" s="736"/>
      <c r="O3881" s="736"/>
      <c r="P3881" s="736"/>
      <c r="Q3881" s="736"/>
      <c r="R3881" s="736"/>
      <c r="S3881" s="736"/>
      <c r="T3881" s="736"/>
      <c r="U3881" s="736"/>
      <c r="BA3881" s="722"/>
      <c r="BB3881" s="722"/>
      <c r="BC3881" s="722"/>
      <c r="BD3881" s="722"/>
      <c r="BE3881" s="722"/>
      <c r="BF3881" s="722"/>
      <c r="BG3881" s="722"/>
      <c r="BH3881" s="722"/>
      <c r="BI3881" s="722"/>
      <c r="BJ3881" s="722"/>
      <c r="BK3881" s="722"/>
      <c r="BL3881" s="722"/>
      <c r="BM3881" s="722"/>
      <c r="BN3881" s="722"/>
      <c r="BO3881" s="722"/>
      <c r="BP3881" s="722"/>
      <c r="BQ3881" s="722"/>
      <c r="BR3881" s="722"/>
      <c r="BS3881" s="722"/>
      <c r="BT3881" s="722"/>
      <c r="BU3881" s="722"/>
      <c r="BV3881" s="722"/>
      <c r="BW3881" s="722"/>
      <c r="BX3881" s="722"/>
      <c r="BY3881" s="722"/>
      <c r="BZ3881" s="722"/>
      <c r="CA3881" s="722"/>
      <c r="CB3881" s="722"/>
      <c r="CC3881" s="722"/>
      <c r="CD3881" s="722"/>
      <c r="CE3881" s="722"/>
      <c r="CF3881" s="722"/>
      <c r="CG3881" s="722"/>
      <c r="CH3881" s="722"/>
      <c r="CI3881" s="722"/>
      <c r="CJ3881" s="722"/>
      <c r="CK3881" s="722"/>
      <c r="CL3881" s="722"/>
      <c r="CM3881" s="722"/>
      <c r="CN3881" s="722"/>
      <c r="CO3881" s="722"/>
      <c r="CP3881" s="722"/>
      <c r="CQ3881" s="722"/>
      <c r="CR3881" s="722"/>
      <c r="CS3881" s="722"/>
    </row>
    <row r="3882" spans="1:97" s="1376" customFormat="1">
      <c r="A3882" s="722"/>
      <c r="B3882" s="722"/>
      <c r="C3882" s="722"/>
      <c r="D3882" s="722"/>
      <c r="E3882" s="722"/>
      <c r="F3882" s="757"/>
      <c r="G3882" s="757"/>
      <c r="H3882" s="757"/>
      <c r="I3882" s="757"/>
      <c r="J3882" s="757"/>
      <c r="K3882" s="758"/>
      <c r="L3882" s="758"/>
      <c r="M3882" s="722"/>
      <c r="N3882" s="736"/>
      <c r="O3882" s="736"/>
      <c r="P3882" s="736"/>
      <c r="Q3882" s="736"/>
      <c r="R3882" s="736"/>
      <c r="S3882" s="736"/>
      <c r="T3882" s="736"/>
      <c r="U3882" s="736"/>
      <c r="BA3882" s="722"/>
      <c r="BB3882" s="722"/>
      <c r="BC3882" s="722"/>
      <c r="BD3882" s="722"/>
      <c r="BE3882" s="722"/>
      <c r="BF3882" s="722"/>
      <c r="BG3882" s="722"/>
      <c r="BH3882" s="722"/>
      <c r="BI3882" s="722"/>
      <c r="BJ3882" s="722"/>
      <c r="BK3882" s="722"/>
      <c r="BL3882" s="722"/>
      <c r="BM3882" s="722"/>
      <c r="BN3882" s="722"/>
      <c r="BO3882" s="722"/>
      <c r="BP3882" s="722"/>
      <c r="BQ3882" s="722"/>
      <c r="BR3882" s="722"/>
      <c r="BS3882" s="722"/>
      <c r="BT3882" s="722"/>
      <c r="BU3882" s="722"/>
      <c r="BV3882" s="722"/>
      <c r="BW3882" s="722"/>
      <c r="BX3882" s="722"/>
      <c r="BY3882" s="722"/>
      <c r="BZ3882" s="722"/>
      <c r="CA3882" s="722"/>
      <c r="CB3882" s="722"/>
      <c r="CC3882" s="722"/>
      <c r="CD3882" s="722"/>
      <c r="CE3882" s="722"/>
      <c r="CF3882" s="722"/>
      <c r="CG3882" s="722"/>
      <c r="CH3882" s="722"/>
      <c r="CI3882" s="722"/>
      <c r="CJ3882" s="722"/>
      <c r="CK3882" s="722"/>
      <c r="CL3882" s="722"/>
      <c r="CM3882" s="722"/>
      <c r="CN3882" s="722"/>
      <c r="CO3882" s="722"/>
      <c r="CP3882" s="722"/>
      <c r="CQ3882" s="722"/>
      <c r="CR3882" s="722"/>
      <c r="CS3882" s="722"/>
    </row>
    <row r="3883" spans="1:97" s="1376" customFormat="1">
      <c r="A3883" s="722"/>
      <c r="B3883" s="722"/>
      <c r="C3883" s="722"/>
      <c r="D3883" s="722"/>
      <c r="E3883" s="722"/>
      <c r="F3883" s="757"/>
      <c r="G3883" s="757"/>
      <c r="H3883" s="757"/>
      <c r="I3883" s="757"/>
      <c r="J3883" s="757"/>
      <c r="K3883" s="758"/>
      <c r="L3883" s="758"/>
      <c r="M3883" s="722"/>
      <c r="N3883" s="736"/>
      <c r="O3883" s="736"/>
      <c r="P3883" s="736"/>
      <c r="Q3883" s="736"/>
      <c r="R3883" s="736"/>
      <c r="S3883" s="736"/>
      <c r="T3883" s="736"/>
      <c r="U3883" s="736"/>
      <c r="BA3883" s="722"/>
      <c r="BB3883" s="722"/>
      <c r="BC3883" s="722"/>
      <c r="BD3883" s="722"/>
      <c r="BE3883" s="722"/>
      <c r="BF3883" s="722"/>
      <c r="BG3883" s="722"/>
      <c r="BH3883" s="722"/>
      <c r="BI3883" s="722"/>
      <c r="BJ3883" s="722"/>
      <c r="BK3883" s="722"/>
      <c r="BL3883" s="722"/>
      <c r="BM3883" s="722"/>
      <c r="BN3883" s="722"/>
      <c r="BO3883" s="722"/>
      <c r="BP3883" s="722"/>
      <c r="BQ3883" s="722"/>
      <c r="BR3883" s="722"/>
      <c r="BS3883" s="722"/>
      <c r="BT3883" s="722"/>
      <c r="BU3883" s="722"/>
      <c r="BV3883" s="722"/>
      <c r="BW3883" s="722"/>
      <c r="BX3883" s="722"/>
      <c r="BY3883" s="722"/>
      <c r="BZ3883" s="722"/>
      <c r="CA3883" s="722"/>
      <c r="CB3883" s="722"/>
      <c r="CC3883" s="722"/>
      <c r="CD3883" s="722"/>
      <c r="CE3883" s="722"/>
      <c r="CF3883" s="722"/>
      <c r="CG3883" s="722"/>
      <c r="CH3883" s="722"/>
      <c r="CI3883" s="722"/>
      <c r="CJ3883" s="722"/>
      <c r="CK3883" s="722"/>
      <c r="CL3883" s="722"/>
      <c r="CM3883" s="722"/>
      <c r="CN3883" s="722"/>
      <c r="CO3883" s="722"/>
      <c r="CP3883" s="722"/>
      <c r="CQ3883" s="722"/>
      <c r="CR3883" s="722"/>
      <c r="CS3883" s="722"/>
    </row>
    <row r="3884" spans="1:97" s="1376" customFormat="1">
      <c r="A3884" s="722"/>
      <c r="B3884" s="722"/>
      <c r="C3884" s="722"/>
      <c r="D3884" s="722"/>
      <c r="E3884" s="722"/>
      <c r="F3884" s="757"/>
      <c r="G3884" s="757"/>
      <c r="H3884" s="757"/>
      <c r="I3884" s="757"/>
      <c r="J3884" s="757"/>
      <c r="K3884" s="758"/>
      <c r="L3884" s="758"/>
      <c r="M3884" s="722"/>
      <c r="N3884" s="736"/>
      <c r="O3884" s="736"/>
      <c r="P3884" s="736"/>
      <c r="Q3884" s="736"/>
      <c r="R3884" s="736"/>
      <c r="S3884" s="736"/>
      <c r="T3884" s="736"/>
      <c r="U3884" s="736"/>
      <c r="BA3884" s="722"/>
      <c r="BB3884" s="722"/>
      <c r="BC3884" s="722"/>
      <c r="BD3884" s="722"/>
      <c r="BE3884" s="722"/>
      <c r="BF3884" s="722"/>
      <c r="BG3884" s="722"/>
      <c r="BH3884" s="722"/>
      <c r="BI3884" s="722"/>
      <c r="BJ3884" s="722"/>
      <c r="BK3884" s="722"/>
      <c r="BL3884" s="722"/>
      <c r="BM3884" s="722"/>
      <c r="BN3884" s="722"/>
      <c r="BO3884" s="722"/>
      <c r="BP3884" s="722"/>
      <c r="BQ3884" s="722"/>
      <c r="BR3884" s="722"/>
      <c r="BS3884" s="722"/>
      <c r="BT3884" s="722"/>
      <c r="BU3884" s="722"/>
      <c r="BV3884" s="722"/>
      <c r="BW3884" s="722"/>
      <c r="BX3884" s="722"/>
      <c r="BY3884" s="722"/>
      <c r="BZ3884" s="722"/>
      <c r="CA3884" s="722"/>
      <c r="CB3884" s="722"/>
      <c r="CC3884" s="722"/>
      <c r="CD3884" s="722"/>
      <c r="CE3884" s="722"/>
      <c r="CF3884" s="722"/>
      <c r="CG3884" s="722"/>
      <c r="CH3884" s="722"/>
      <c r="CI3884" s="722"/>
      <c r="CJ3884" s="722"/>
      <c r="CK3884" s="722"/>
      <c r="CL3884" s="722"/>
      <c r="CM3884" s="722"/>
      <c r="CN3884" s="722"/>
      <c r="CO3884" s="722"/>
      <c r="CP3884" s="722"/>
      <c r="CQ3884" s="722"/>
      <c r="CR3884" s="722"/>
      <c r="CS3884" s="722"/>
    </row>
    <row r="3885" spans="1:97" s="1376" customFormat="1">
      <c r="A3885" s="722"/>
      <c r="B3885" s="722"/>
      <c r="C3885" s="722"/>
      <c r="D3885" s="722"/>
      <c r="E3885" s="722"/>
      <c r="F3885" s="757"/>
      <c r="G3885" s="757"/>
      <c r="H3885" s="757"/>
      <c r="I3885" s="757"/>
      <c r="J3885" s="757"/>
      <c r="K3885" s="758"/>
      <c r="L3885" s="758"/>
      <c r="M3885" s="722"/>
      <c r="N3885" s="736"/>
      <c r="O3885" s="736"/>
      <c r="P3885" s="736"/>
      <c r="Q3885" s="736"/>
      <c r="R3885" s="736"/>
      <c r="S3885" s="736"/>
      <c r="T3885" s="736"/>
      <c r="U3885" s="736"/>
      <c r="BA3885" s="722"/>
      <c r="BB3885" s="722"/>
      <c r="BC3885" s="722"/>
      <c r="BD3885" s="722"/>
      <c r="BE3885" s="722"/>
      <c r="BF3885" s="722"/>
      <c r="BG3885" s="722"/>
      <c r="BH3885" s="722"/>
      <c r="BI3885" s="722"/>
      <c r="BJ3885" s="722"/>
      <c r="BK3885" s="722"/>
      <c r="BL3885" s="722"/>
      <c r="BM3885" s="722"/>
      <c r="BN3885" s="722"/>
      <c r="BO3885" s="722"/>
      <c r="BP3885" s="722"/>
      <c r="BQ3885" s="722"/>
      <c r="BR3885" s="722"/>
      <c r="BS3885" s="722"/>
      <c r="BT3885" s="722"/>
      <c r="BU3885" s="722"/>
      <c r="BV3885" s="722"/>
      <c r="BW3885" s="722"/>
      <c r="BX3885" s="722"/>
      <c r="BY3885" s="722"/>
      <c r="BZ3885" s="722"/>
      <c r="CA3885" s="722"/>
      <c r="CB3885" s="722"/>
      <c r="CC3885" s="722"/>
      <c r="CD3885" s="722"/>
      <c r="CE3885" s="722"/>
      <c r="CF3885" s="722"/>
      <c r="CG3885" s="722"/>
      <c r="CH3885" s="722"/>
      <c r="CI3885" s="722"/>
      <c r="CJ3885" s="722"/>
      <c r="CK3885" s="722"/>
      <c r="CL3885" s="722"/>
      <c r="CM3885" s="722"/>
      <c r="CN3885" s="722"/>
      <c r="CO3885" s="722"/>
      <c r="CP3885" s="722"/>
      <c r="CQ3885" s="722"/>
      <c r="CR3885" s="722"/>
      <c r="CS3885" s="722"/>
    </row>
    <row r="3886" spans="1:97" s="1376" customFormat="1">
      <c r="A3886" s="722"/>
      <c r="B3886" s="722"/>
      <c r="C3886" s="722"/>
      <c r="D3886" s="722"/>
      <c r="E3886" s="722"/>
      <c r="F3886" s="757"/>
      <c r="G3886" s="757"/>
      <c r="H3886" s="757"/>
      <c r="I3886" s="757"/>
      <c r="J3886" s="757"/>
      <c r="K3886" s="758"/>
      <c r="L3886" s="758"/>
      <c r="M3886" s="722"/>
      <c r="N3886" s="736"/>
      <c r="O3886" s="736"/>
      <c r="P3886" s="736"/>
      <c r="Q3886" s="736"/>
      <c r="R3886" s="736"/>
      <c r="S3886" s="736"/>
      <c r="T3886" s="736"/>
      <c r="U3886" s="736"/>
      <c r="BA3886" s="722"/>
      <c r="BB3886" s="722"/>
      <c r="BC3886" s="722"/>
      <c r="BD3886" s="722"/>
      <c r="BE3886" s="722"/>
      <c r="BF3886" s="722"/>
      <c r="BG3886" s="722"/>
      <c r="BH3886" s="722"/>
      <c r="BI3886" s="722"/>
      <c r="BJ3886" s="722"/>
      <c r="BK3886" s="722"/>
      <c r="BL3886" s="722"/>
      <c r="BM3886" s="722"/>
      <c r="BN3886" s="722"/>
      <c r="BO3886" s="722"/>
      <c r="BP3886" s="722"/>
      <c r="BQ3886" s="722"/>
      <c r="BR3886" s="722"/>
      <c r="BS3886" s="722"/>
      <c r="BT3886" s="722"/>
      <c r="BU3886" s="722"/>
      <c r="BV3886" s="722"/>
      <c r="BW3886" s="722"/>
      <c r="BX3886" s="722"/>
      <c r="BY3886" s="722"/>
      <c r="BZ3886" s="722"/>
      <c r="CA3886" s="722"/>
      <c r="CB3886" s="722"/>
      <c r="CC3886" s="722"/>
      <c r="CD3886" s="722"/>
      <c r="CE3886" s="722"/>
      <c r="CF3886" s="722"/>
      <c r="CG3886" s="722"/>
      <c r="CH3886" s="722"/>
      <c r="CI3886" s="722"/>
      <c r="CJ3886" s="722"/>
      <c r="CK3886" s="722"/>
      <c r="CL3886" s="722"/>
      <c r="CM3886" s="722"/>
      <c r="CN3886" s="722"/>
      <c r="CO3886" s="722"/>
      <c r="CP3886" s="722"/>
      <c r="CQ3886" s="722"/>
      <c r="CR3886" s="722"/>
      <c r="CS3886" s="722"/>
    </row>
    <row r="3887" spans="1:97" s="1376" customFormat="1">
      <c r="A3887" s="722"/>
      <c r="B3887" s="722"/>
      <c r="C3887" s="722"/>
      <c r="D3887" s="722"/>
      <c r="E3887" s="722"/>
      <c r="F3887" s="757"/>
      <c r="G3887" s="757"/>
      <c r="H3887" s="757"/>
      <c r="I3887" s="757"/>
      <c r="J3887" s="757"/>
      <c r="K3887" s="758"/>
      <c r="L3887" s="758"/>
      <c r="M3887" s="722"/>
      <c r="N3887" s="736"/>
      <c r="O3887" s="736"/>
      <c r="P3887" s="736"/>
      <c r="Q3887" s="736"/>
      <c r="R3887" s="736"/>
      <c r="S3887" s="736"/>
      <c r="T3887" s="736"/>
      <c r="U3887" s="736"/>
      <c r="BA3887" s="722"/>
      <c r="BB3887" s="722"/>
      <c r="BC3887" s="722"/>
      <c r="BD3887" s="722"/>
      <c r="BE3887" s="722"/>
      <c r="BF3887" s="722"/>
      <c r="BG3887" s="722"/>
      <c r="BH3887" s="722"/>
      <c r="BI3887" s="722"/>
      <c r="BJ3887" s="722"/>
      <c r="BK3887" s="722"/>
      <c r="BL3887" s="722"/>
      <c r="BM3887" s="722"/>
      <c r="BN3887" s="722"/>
      <c r="BO3887" s="722"/>
      <c r="BP3887" s="722"/>
      <c r="BQ3887" s="722"/>
      <c r="BR3887" s="722"/>
      <c r="BS3887" s="722"/>
      <c r="BT3887" s="722"/>
      <c r="BU3887" s="722"/>
      <c r="BV3887" s="722"/>
      <c r="BW3887" s="722"/>
      <c r="BX3887" s="722"/>
      <c r="BY3887" s="722"/>
      <c r="BZ3887" s="722"/>
      <c r="CA3887" s="722"/>
      <c r="CB3887" s="722"/>
      <c r="CC3887" s="722"/>
      <c r="CD3887" s="722"/>
      <c r="CE3887" s="722"/>
      <c r="CF3887" s="722"/>
      <c r="CG3887" s="722"/>
      <c r="CH3887" s="722"/>
      <c r="CI3887" s="722"/>
      <c r="CJ3887" s="722"/>
      <c r="CK3887" s="722"/>
      <c r="CL3887" s="722"/>
      <c r="CM3887" s="722"/>
      <c r="CN3887" s="722"/>
      <c r="CO3887" s="722"/>
      <c r="CP3887" s="722"/>
      <c r="CQ3887" s="722"/>
      <c r="CR3887" s="722"/>
      <c r="CS3887" s="722"/>
    </row>
    <row r="3888" spans="1:97" s="1376" customFormat="1">
      <c r="A3888" s="722"/>
      <c r="B3888" s="722"/>
      <c r="C3888" s="722"/>
      <c r="D3888" s="722"/>
      <c r="E3888" s="722"/>
      <c r="F3888" s="757"/>
      <c r="G3888" s="757"/>
      <c r="H3888" s="757"/>
      <c r="I3888" s="757"/>
      <c r="J3888" s="757"/>
      <c r="K3888" s="758"/>
      <c r="L3888" s="758"/>
      <c r="M3888" s="722"/>
      <c r="N3888" s="736"/>
      <c r="O3888" s="736"/>
      <c r="P3888" s="736"/>
      <c r="Q3888" s="736"/>
      <c r="R3888" s="736"/>
      <c r="S3888" s="736"/>
      <c r="T3888" s="736"/>
      <c r="U3888" s="736"/>
      <c r="BA3888" s="722"/>
      <c r="BB3888" s="722"/>
      <c r="BC3888" s="722"/>
      <c r="BD3888" s="722"/>
      <c r="BE3888" s="722"/>
      <c r="BF3888" s="722"/>
      <c r="BG3888" s="722"/>
      <c r="BH3888" s="722"/>
      <c r="BI3888" s="722"/>
      <c r="BJ3888" s="722"/>
      <c r="BK3888" s="722"/>
      <c r="BL3888" s="722"/>
      <c r="BM3888" s="722"/>
      <c r="BN3888" s="722"/>
      <c r="BO3888" s="722"/>
      <c r="BP3888" s="722"/>
      <c r="BQ3888" s="722"/>
      <c r="BR3888" s="722"/>
      <c r="BS3888" s="722"/>
      <c r="BT3888" s="722"/>
      <c r="BU3888" s="722"/>
      <c r="BV3888" s="722"/>
      <c r="BW3888" s="722"/>
      <c r="BX3888" s="722"/>
      <c r="BY3888" s="722"/>
      <c r="BZ3888" s="722"/>
      <c r="CA3888" s="722"/>
      <c r="CB3888" s="722"/>
      <c r="CC3888" s="722"/>
      <c r="CD3888" s="722"/>
      <c r="CE3888" s="722"/>
      <c r="CF3888" s="722"/>
      <c r="CG3888" s="722"/>
      <c r="CH3888" s="722"/>
      <c r="CI3888" s="722"/>
      <c r="CJ3888" s="722"/>
      <c r="CK3888" s="722"/>
      <c r="CL3888" s="722"/>
      <c r="CM3888" s="722"/>
      <c r="CN3888" s="722"/>
      <c r="CO3888" s="722"/>
      <c r="CP3888" s="722"/>
      <c r="CQ3888" s="722"/>
      <c r="CR3888" s="722"/>
      <c r="CS3888" s="722"/>
    </row>
    <row r="3889" spans="1:97" s="1376" customFormat="1">
      <c r="A3889" s="722"/>
      <c r="B3889" s="722"/>
      <c r="C3889" s="722"/>
      <c r="D3889" s="722"/>
      <c r="E3889" s="722"/>
      <c r="F3889" s="757"/>
      <c r="G3889" s="757"/>
      <c r="H3889" s="757"/>
      <c r="I3889" s="757"/>
      <c r="J3889" s="757"/>
      <c r="K3889" s="758"/>
      <c r="L3889" s="758"/>
      <c r="M3889" s="722"/>
      <c r="N3889" s="736"/>
      <c r="O3889" s="736"/>
      <c r="P3889" s="736"/>
      <c r="Q3889" s="736"/>
      <c r="R3889" s="736"/>
      <c r="S3889" s="736"/>
      <c r="T3889" s="736"/>
      <c r="U3889" s="736"/>
      <c r="BA3889" s="722"/>
      <c r="BB3889" s="722"/>
      <c r="BC3889" s="722"/>
      <c r="BD3889" s="722"/>
      <c r="BE3889" s="722"/>
      <c r="BF3889" s="722"/>
      <c r="BG3889" s="722"/>
      <c r="BH3889" s="722"/>
      <c r="BI3889" s="722"/>
      <c r="BJ3889" s="722"/>
      <c r="BK3889" s="722"/>
      <c r="BL3889" s="722"/>
      <c r="BM3889" s="722"/>
      <c r="BN3889" s="722"/>
      <c r="BO3889" s="722"/>
      <c r="BP3889" s="722"/>
      <c r="BQ3889" s="722"/>
      <c r="BR3889" s="722"/>
      <c r="BS3889" s="722"/>
      <c r="BT3889" s="722"/>
      <c r="BU3889" s="722"/>
      <c r="BV3889" s="722"/>
      <c r="BW3889" s="722"/>
      <c r="BX3889" s="722"/>
      <c r="BY3889" s="722"/>
      <c r="BZ3889" s="722"/>
      <c r="CA3889" s="722"/>
      <c r="CB3889" s="722"/>
      <c r="CC3889" s="722"/>
      <c r="CD3889" s="722"/>
      <c r="CE3889" s="722"/>
      <c r="CF3889" s="722"/>
      <c r="CG3889" s="722"/>
      <c r="CH3889" s="722"/>
      <c r="CI3889" s="722"/>
      <c r="CJ3889" s="722"/>
      <c r="CK3889" s="722"/>
      <c r="CL3889" s="722"/>
      <c r="CM3889" s="722"/>
      <c r="CN3889" s="722"/>
      <c r="CO3889" s="722"/>
      <c r="CP3889" s="722"/>
      <c r="CQ3889" s="722"/>
      <c r="CR3889" s="722"/>
      <c r="CS3889" s="722"/>
    </row>
    <row r="3890" spans="1:97" s="1376" customFormat="1">
      <c r="A3890" s="722"/>
      <c r="B3890" s="722"/>
      <c r="C3890" s="722"/>
      <c r="D3890" s="722"/>
      <c r="E3890" s="722"/>
      <c r="F3890" s="757"/>
      <c r="G3890" s="757"/>
      <c r="H3890" s="757"/>
      <c r="I3890" s="757"/>
      <c r="J3890" s="757"/>
      <c r="K3890" s="758"/>
      <c r="L3890" s="758"/>
      <c r="M3890" s="722"/>
      <c r="N3890" s="736"/>
      <c r="O3890" s="736"/>
      <c r="P3890" s="736"/>
      <c r="Q3890" s="736"/>
      <c r="R3890" s="736"/>
      <c r="S3890" s="736"/>
      <c r="T3890" s="736"/>
      <c r="U3890" s="736"/>
      <c r="BA3890" s="722"/>
      <c r="BB3890" s="722"/>
      <c r="BC3890" s="722"/>
      <c r="BD3890" s="722"/>
      <c r="BE3890" s="722"/>
      <c r="BF3890" s="722"/>
      <c r="BG3890" s="722"/>
      <c r="BH3890" s="722"/>
      <c r="BI3890" s="722"/>
      <c r="BJ3890" s="722"/>
      <c r="BK3890" s="722"/>
      <c r="BL3890" s="722"/>
      <c r="BM3890" s="722"/>
      <c r="BN3890" s="722"/>
      <c r="BO3890" s="722"/>
      <c r="BP3890" s="722"/>
      <c r="BQ3890" s="722"/>
      <c r="BR3890" s="722"/>
      <c r="BS3890" s="722"/>
      <c r="BT3890" s="722"/>
      <c r="BU3890" s="722"/>
      <c r="BV3890" s="722"/>
      <c r="BW3890" s="722"/>
      <c r="BX3890" s="722"/>
      <c r="BY3890" s="722"/>
      <c r="BZ3890" s="722"/>
      <c r="CA3890" s="722"/>
      <c r="CB3890" s="722"/>
      <c r="CC3890" s="722"/>
      <c r="CD3890" s="722"/>
      <c r="CE3890" s="722"/>
      <c r="CF3890" s="722"/>
      <c r="CG3890" s="722"/>
      <c r="CH3890" s="722"/>
      <c r="CI3890" s="722"/>
      <c r="CJ3890" s="722"/>
      <c r="CK3890" s="722"/>
      <c r="CL3890" s="722"/>
      <c r="CM3890" s="722"/>
      <c r="CN3890" s="722"/>
      <c r="CO3890" s="722"/>
      <c r="CP3890" s="722"/>
      <c r="CQ3890" s="722"/>
      <c r="CR3890" s="722"/>
      <c r="CS3890" s="722"/>
    </row>
    <row r="3891" spans="1:97" s="1376" customFormat="1">
      <c r="A3891" s="722"/>
      <c r="B3891" s="722"/>
      <c r="C3891" s="722"/>
      <c r="D3891" s="722"/>
      <c r="E3891" s="722"/>
      <c r="F3891" s="757"/>
      <c r="G3891" s="757"/>
      <c r="H3891" s="757"/>
      <c r="I3891" s="757"/>
      <c r="J3891" s="757"/>
      <c r="K3891" s="758"/>
      <c r="L3891" s="758"/>
      <c r="M3891" s="722"/>
      <c r="N3891" s="736"/>
      <c r="O3891" s="736"/>
      <c r="P3891" s="736"/>
      <c r="Q3891" s="736"/>
      <c r="R3891" s="736"/>
      <c r="S3891" s="736"/>
      <c r="T3891" s="736"/>
      <c r="U3891" s="736"/>
      <c r="BA3891" s="722"/>
      <c r="BB3891" s="722"/>
      <c r="BC3891" s="722"/>
      <c r="BD3891" s="722"/>
      <c r="BE3891" s="722"/>
      <c r="BF3891" s="722"/>
      <c r="BG3891" s="722"/>
      <c r="BH3891" s="722"/>
      <c r="BI3891" s="722"/>
      <c r="BJ3891" s="722"/>
      <c r="BK3891" s="722"/>
      <c r="BL3891" s="722"/>
      <c r="BM3891" s="722"/>
      <c r="BN3891" s="722"/>
      <c r="BO3891" s="722"/>
      <c r="BP3891" s="722"/>
      <c r="BQ3891" s="722"/>
      <c r="BR3891" s="722"/>
      <c r="BS3891" s="722"/>
      <c r="BT3891" s="722"/>
      <c r="BU3891" s="722"/>
      <c r="BV3891" s="722"/>
      <c r="BW3891" s="722"/>
      <c r="BX3891" s="722"/>
      <c r="BY3891" s="722"/>
      <c r="BZ3891" s="722"/>
      <c r="CA3891" s="722"/>
      <c r="CB3891" s="722"/>
      <c r="CC3891" s="722"/>
      <c r="CD3891" s="722"/>
      <c r="CE3891" s="722"/>
      <c r="CF3891" s="722"/>
      <c r="CG3891" s="722"/>
      <c r="CH3891" s="722"/>
      <c r="CI3891" s="722"/>
      <c r="CJ3891" s="722"/>
      <c r="CK3891" s="722"/>
      <c r="CL3891" s="722"/>
      <c r="CM3891" s="722"/>
      <c r="CN3891" s="722"/>
      <c r="CO3891" s="722"/>
      <c r="CP3891" s="722"/>
      <c r="CQ3891" s="722"/>
      <c r="CR3891" s="722"/>
      <c r="CS3891" s="722"/>
    </row>
    <row r="3892" spans="1:97" s="1376" customFormat="1">
      <c r="A3892" s="722"/>
      <c r="B3892" s="722"/>
      <c r="C3892" s="722"/>
      <c r="D3892" s="722"/>
      <c r="E3892" s="722"/>
      <c r="F3892" s="757"/>
      <c r="G3892" s="757"/>
      <c r="H3892" s="757"/>
      <c r="I3892" s="757"/>
      <c r="J3892" s="757"/>
      <c r="K3892" s="758"/>
      <c r="L3892" s="758"/>
      <c r="M3892" s="722"/>
      <c r="N3892" s="736"/>
      <c r="O3892" s="736"/>
      <c r="P3892" s="736"/>
      <c r="Q3892" s="736"/>
      <c r="R3892" s="736"/>
      <c r="S3892" s="736"/>
      <c r="T3892" s="736"/>
      <c r="U3892" s="736"/>
      <c r="BA3892" s="722"/>
      <c r="BB3892" s="722"/>
      <c r="BC3892" s="722"/>
      <c r="BD3892" s="722"/>
      <c r="BE3892" s="722"/>
      <c r="BF3892" s="722"/>
      <c r="BG3892" s="722"/>
      <c r="BH3892" s="722"/>
      <c r="BI3892" s="722"/>
      <c r="BJ3892" s="722"/>
      <c r="BK3892" s="722"/>
      <c r="BL3892" s="722"/>
      <c r="BM3892" s="722"/>
      <c r="BN3892" s="722"/>
      <c r="BO3892" s="722"/>
      <c r="BP3892" s="722"/>
      <c r="BQ3892" s="722"/>
      <c r="BR3892" s="722"/>
      <c r="BS3892" s="722"/>
      <c r="BT3892" s="722"/>
      <c r="BU3892" s="722"/>
      <c r="BV3892" s="722"/>
      <c r="BW3892" s="722"/>
      <c r="BX3892" s="722"/>
      <c r="BY3892" s="722"/>
      <c r="BZ3892" s="722"/>
      <c r="CA3892" s="722"/>
      <c r="CB3892" s="722"/>
      <c r="CC3892" s="722"/>
      <c r="CD3892" s="722"/>
      <c r="CE3892" s="722"/>
      <c r="CF3892" s="722"/>
      <c r="CG3892" s="722"/>
      <c r="CH3892" s="722"/>
      <c r="CI3892" s="722"/>
      <c r="CJ3892" s="722"/>
      <c r="CK3892" s="722"/>
      <c r="CL3892" s="722"/>
      <c r="CM3892" s="722"/>
      <c r="CN3892" s="722"/>
      <c r="CO3892" s="722"/>
      <c r="CP3892" s="722"/>
      <c r="CQ3892" s="722"/>
      <c r="CR3892" s="722"/>
      <c r="CS3892" s="722"/>
    </row>
    <row r="3893" spans="1:97" s="1376" customFormat="1">
      <c r="A3893" s="722"/>
      <c r="B3893" s="722"/>
      <c r="C3893" s="722"/>
      <c r="D3893" s="722"/>
      <c r="E3893" s="722"/>
      <c r="F3893" s="757"/>
      <c r="G3893" s="757"/>
      <c r="H3893" s="757"/>
      <c r="I3893" s="757"/>
      <c r="J3893" s="757"/>
      <c r="K3893" s="758"/>
      <c r="L3893" s="758"/>
      <c r="M3893" s="722"/>
      <c r="N3893" s="736"/>
      <c r="O3893" s="736"/>
      <c r="P3893" s="736"/>
      <c r="Q3893" s="736"/>
      <c r="R3893" s="736"/>
      <c r="S3893" s="736"/>
      <c r="T3893" s="736"/>
      <c r="U3893" s="736"/>
      <c r="BA3893" s="722"/>
      <c r="BB3893" s="722"/>
      <c r="BC3893" s="722"/>
      <c r="BD3893" s="722"/>
      <c r="BE3893" s="722"/>
      <c r="BF3893" s="722"/>
      <c r="BG3893" s="722"/>
      <c r="BH3893" s="722"/>
      <c r="BI3893" s="722"/>
      <c r="BJ3893" s="722"/>
      <c r="BK3893" s="722"/>
      <c r="BL3893" s="722"/>
      <c r="BM3893" s="722"/>
      <c r="BN3893" s="722"/>
      <c r="BO3893" s="722"/>
      <c r="BP3893" s="722"/>
      <c r="BQ3893" s="722"/>
      <c r="BR3893" s="722"/>
      <c r="BS3893" s="722"/>
      <c r="BT3893" s="722"/>
      <c r="BU3893" s="722"/>
      <c r="BV3893" s="722"/>
      <c r="BW3893" s="722"/>
      <c r="BX3893" s="722"/>
      <c r="BY3893" s="722"/>
      <c r="BZ3893" s="722"/>
      <c r="CA3893" s="722"/>
      <c r="CB3893" s="722"/>
      <c r="CC3893" s="722"/>
      <c r="CD3893" s="722"/>
      <c r="CE3893" s="722"/>
      <c r="CF3893" s="722"/>
      <c r="CG3893" s="722"/>
      <c r="CH3893" s="722"/>
      <c r="CI3893" s="722"/>
      <c r="CJ3893" s="722"/>
      <c r="CK3893" s="722"/>
      <c r="CL3893" s="722"/>
      <c r="CM3893" s="722"/>
      <c r="CN3893" s="722"/>
      <c r="CO3893" s="722"/>
      <c r="CP3893" s="722"/>
      <c r="CQ3893" s="722"/>
      <c r="CR3893" s="722"/>
      <c r="CS3893" s="722"/>
    </row>
    <row r="3894" spans="1:97" s="1376" customFormat="1">
      <c r="A3894" s="722"/>
      <c r="B3894" s="722"/>
      <c r="C3894" s="722"/>
      <c r="D3894" s="722"/>
      <c r="E3894" s="722"/>
      <c r="F3894" s="757"/>
      <c r="G3894" s="757"/>
      <c r="H3894" s="757"/>
      <c r="I3894" s="757"/>
      <c r="J3894" s="757"/>
      <c r="K3894" s="758"/>
      <c r="L3894" s="758"/>
      <c r="M3894" s="722"/>
      <c r="N3894" s="736"/>
      <c r="O3894" s="736"/>
      <c r="P3894" s="736"/>
      <c r="Q3894" s="736"/>
      <c r="R3894" s="736"/>
      <c r="S3894" s="736"/>
      <c r="T3894" s="736"/>
      <c r="U3894" s="736"/>
      <c r="BA3894" s="722"/>
      <c r="BB3894" s="722"/>
      <c r="BC3894" s="722"/>
      <c r="BD3894" s="722"/>
      <c r="BE3894" s="722"/>
      <c r="BF3894" s="722"/>
      <c r="BG3894" s="722"/>
      <c r="BH3894" s="722"/>
      <c r="BI3894" s="722"/>
      <c r="BJ3894" s="722"/>
      <c r="BK3894" s="722"/>
      <c r="BL3894" s="722"/>
      <c r="BM3894" s="722"/>
      <c r="BN3894" s="722"/>
      <c r="BO3894" s="722"/>
      <c r="BP3894" s="722"/>
      <c r="BQ3894" s="722"/>
      <c r="BR3894" s="722"/>
      <c r="BS3894" s="722"/>
      <c r="BT3894" s="722"/>
      <c r="BU3894" s="722"/>
      <c r="BV3894" s="722"/>
      <c r="BW3894" s="722"/>
      <c r="BX3894" s="722"/>
      <c r="BY3894" s="722"/>
      <c r="BZ3894" s="722"/>
      <c r="CA3894" s="722"/>
      <c r="CB3894" s="722"/>
      <c r="CC3894" s="722"/>
      <c r="CD3894" s="722"/>
      <c r="CE3894" s="722"/>
      <c r="CF3894" s="722"/>
      <c r="CG3894" s="722"/>
      <c r="CH3894" s="722"/>
      <c r="CI3894" s="722"/>
      <c r="CJ3894" s="722"/>
      <c r="CK3894" s="722"/>
      <c r="CL3894" s="722"/>
      <c r="CM3894" s="722"/>
      <c r="CN3894" s="722"/>
      <c r="CO3894" s="722"/>
      <c r="CP3894" s="722"/>
      <c r="CQ3894" s="722"/>
      <c r="CR3894" s="722"/>
      <c r="CS3894" s="722"/>
    </row>
    <row r="3895" spans="1:97" s="1376" customFormat="1">
      <c r="A3895" s="722"/>
      <c r="B3895" s="722"/>
      <c r="C3895" s="722"/>
      <c r="D3895" s="722"/>
      <c r="E3895" s="722"/>
      <c r="F3895" s="757"/>
      <c r="G3895" s="757"/>
      <c r="H3895" s="757"/>
      <c r="I3895" s="757"/>
      <c r="J3895" s="757"/>
      <c r="K3895" s="758"/>
      <c r="L3895" s="758"/>
      <c r="M3895" s="722"/>
      <c r="N3895" s="736"/>
      <c r="O3895" s="736"/>
      <c r="P3895" s="736"/>
      <c r="Q3895" s="736"/>
      <c r="R3895" s="736"/>
      <c r="S3895" s="736"/>
      <c r="T3895" s="736"/>
      <c r="U3895" s="736"/>
      <c r="BA3895" s="722"/>
      <c r="BB3895" s="722"/>
      <c r="BC3895" s="722"/>
      <c r="BD3895" s="722"/>
      <c r="BE3895" s="722"/>
      <c r="BF3895" s="722"/>
      <c r="BG3895" s="722"/>
      <c r="BH3895" s="722"/>
      <c r="BI3895" s="722"/>
      <c r="BJ3895" s="722"/>
      <c r="BK3895" s="722"/>
      <c r="BL3895" s="722"/>
      <c r="BM3895" s="722"/>
      <c r="BN3895" s="722"/>
      <c r="BO3895" s="722"/>
      <c r="BP3895" s="722"/>
      <c r="BQ3895" s="722"/>
      <c r="BR3895" s="722"/>
      <c r="BS3895" s="722"/>
      <c r="BT3895" s="722"/>
      <c r="BU3895" s="722"/>
      <c r="BV3895" s="722"/>
      <c r="BW3895" s="722"/>
      <c r="BX3895" s="722"/>
      <c r="BY3895" s="722"/>
      <c r="BZ3895" s="722"/>
      <c r="CA3895" s="722"/>
      <c r="CB3895" s="722"/>
      <c r="CC3895" s="722"/>
      <c r="CD3895" s="722"/>
      <c r="CE3895" s="722"/>
      <c r="CF3895" s="722"/>
      <c r="CG3895" s="722"/>
      <c r="CH3895" s="722"/>
      <c r="CI3895" s="722"/>
      <c r="CJ3895" s="722"/>
      <c r="CK3895" s="722"/>
      <c r="CL3895" s="722"/>
      <c r="CM3895" s="722"/>
      <c r="CN3895" s="722"/>
      <c r="CO3895" s="722"/>
      <c r="CP3895" s="722"/>
      <c r="CQ3895" s="722"/>
      <c r="CR3895" s="722"/>
      <c r="CS3895" s="722"/>
    </row>
    <row r="3896" spans="1:97" s="1376" customFormat="1">
      <c r="A3896" s="722"/>
      <c r="B3896" s="722"/>
      <c r="C3896" s="722"/>
      <c r="D3896" s="722"/>
      <c r="E3896" s="722"/>
      <c r="F3896" s="757"/>
      <c r="G3896" s="757"/>
      <c r="H3896" s="757"/>
      <c r="I3896" s="757"/>
      <c r="J3896" s="757"/>
      <c r="K3896" s="758"/>
      <c r="L3896" s="758"/>
      <c r="M3896" s="722"/>
      <c r="N3896" s="736"/>
      <c r="O3896" s="736"/>
      <c r="P3896" s="736"/>
      <c r="Q3896" s="736"/>
      <c r="R3896" s="736"/>
      <c r="S3896" s="736"/>
      <c r="T3896" s="736"/>
      <c r="U3896" s="736"/>
      <c r="BA3896" s="722"/>
      <c r="BB3896" s="722"/>
      <c r="BC3896" s="722"/>
      <c r="BD3896" s="722"/>
      <c r="BE3896" s="722"/>
      <c r="BF3896" s="722"/>
      <c r="BG3896" s="722"/>
      <c r="BH3896" s="722"/>
      <c r="BI3896" s="722"/>
      <c r="BJ3896" s="722"/>
      <c r="BK3896" s="722"/>
      <c r="BL3896" s="722"/>
      <c r="BM3896" s="722"/>
      <c r="BN3896" s="722"/>
      <c r="BO3896" s="722"/>
      <c r="BP3896" s="722"/>
      <c r="BQ3896" s="722"/>
      <c r="BR3896" s="722"/>
      <c r="BS3896" s="722"/>
      <c r="BT3896" s="722"/>
      <c r="BU3896" s="722"/>
      <c r="BV3896" s="722"/>
      <c r="BW3896" s="722"/>
      <c r="BX3896" s="722"/>
      <c r="BY3896" s="722"/>
      <c r="BZ3896" s="722"/>
      <c r="CA3896" s="722"/>
      <c r="CB3896" s="722"/>
      <c r="CC3896" s="722"/>
      <c r="CD3896" s="722"/>
      <c r="CE3896" s="722"/>
      <c r="CF3896" s="722"/>
      <c r="CG3896" s="722"/>
      <c r="CH3896" s="722"/>
      <c r="CI3896" s="722"/>
      <c r="CJ3896" s="722"/>
      <c r="CK3896" s="722"/>
      <c r="CL3896" s="722"/>
      <c r="CM3896" s="722"/>
      <c r="CN3896" s="722"/>
      <c r="CO3896" s="722"/>
      <c r="CP3896" s="722"/>
      <c r="CQ3896" s="722"/>
      <c r="CR3896" s="722"/>
      <c r="CS3896" s="722"/>
    </row>
    <row r="3897" spans="1:97" s="1376" customFormat="1">
      <c r="A3897" s="722"/>
      <c r="B3897" s="722"/>
      <c r="C3897" s="722"/>
      <c r="D3897" s="722"/>
      <c r="E3897" s="722"/>
      <c r="F3897" s="757"/>
      <c r="G3897" s="757"/>
      <c r="H3897" s="757"/>
      <c r="I3897" s="757"/>
      <c r="J3897" s="757"/>
      <c r="K3897" s="758"/>
      <c r="L3897" s="758"/>
      <c r="M3897" s="722"/>
      <c r="N3897" s="736"/>
      <c r="O3897" s="736"/>
      <c r="P3897" s="736"/>
      <c r="Q3897" s="736"/>
      <c r="R3897" s="736"/>
      <c r="S3897" s="736"/>
      <c r="T3897" s="736"/>
      <c r="U3897" s="736"/>
      <c r="BA3897" s="722"/>
      <c r="BB3897" s="722"/>
      <c r="BC3897" s="722"/>
      <c r="BD3897" s="722"/>
      <c r="BE3897" s="722"/>
      <c r="BF3897" s="722"/>
      <c r="BG3897" s="722"/>
      <c r="BH3897" s="722"/>
      <c r="BI3897" s="722"/>
      <c r="BJ3897" s="722"/>
      <c r="BK3897" s="722"/>
      <c r="BL3897" s="722"/>
      <c r="BM3897" s="722"/>
      <c r="BN3897" s="722"/>
      <c r="BO3897" s="722"/>
      <c r="BP3897" s="722"/>
      <c r="BQ3897" s="722"/>
      <c r="BR3897" s="722"/>
      <c r="BS3897" s="722"/>
      <c r="BT3897" s="722"/>
      <c r="BU3897" s="722"/>
      <c r="BV3897" s="722"/>
      <c r="BW3897" s="722"/>
      <c r="BX3897" s="722"/>
      <c r="BY3897" s="722"/>
      <c r="BZ3897" s="722"/>
      <c r="CA3897" s="722"/>
      <c r="CB3897" s="722"/>
      <c r="CC3897" s="722"/>
      <c r="CD3897" s="722"/>
      <c r="CE3897" s="722"/>
      <c r="CF3897" s="722"/>
      <c r="CG3897" s="722"/>
      <c r="CH3897" s="722"/>
      <c r="CI3897" s="722"/>
      <c r="CJ3897" s="722"/>
      <c r="CK3897" s="722"/>
      <c r="CL3897" s="722"/>
      <c r="CM3897" s="722"/>
      <c r="CN3897" s="722"/>
      <c r="CO3897" s="722"/>
      <c r="CP3897" s="722"/>
      <c r="CQ3897" s="722"/>
      <c r="CR3897" s="722"/>
      <c r="CS3897" s="722"/>
    </row>
    <row r="3898" spans="1:97" s="1376" customFormat="1">
      <c r="A3898" s="722"/>
      <c r="B3898" s="722"/>
      <c r="C3898" s="722"/>
      <c r="D3898" s="722"/>
      <c r="E3898" s="722"/>
      <c r="F3898" s="757"/>
      <c r="G3898" s="757"/>
      <c r="H3898" s="757"/>
      <c r="I3898" s="757"/>
      <c r="J3898" s="757"/>
      <c r="K3898" s="758"/>
      <c r="L3898" s="758"/>
      <c r="M3898" s="722"/>
      <c r="N3898" s="736"/>
      <c r="O3898" s="736"/>
      <c r="P3898" s="736"/>
      <c r="Q3898" s="736"/>
      <c r="R3898" s="736"/>
      <c r="S3898" s="736"/>
      <c r="T3898" s="736"/>
      <c r="U3898" s="736"/>
      <c r="BA3898" s="722"/>
      <c r="BB3898" s="722"/>
      <c r="BC3898" s="722"/>
      <c r="BD3898" s="722"/>
      <c r="BE3898" s="722"/>
      <c r="BF3898" s="722"/>
      <c r="BG3898" s="722"/>
      <c r="BH3898" s="722"/>
      <c r="BI3898" s="722"/>
      <c r="BJ3898" s="722"/>
      <c r="BK3898" s="722"/>
      <c r="BL3898" s="722"/>
      <c r="BM3898" s="722"/>
      <c r="BN3898" s="722"/>
      <c r="BO3898" s="722"/>
      <c r="BP3898" s="722"/>
      <c r="BQ3898" s="722"/>
      <c r="BR3898" s="722"/>
      <c r="BS3898" s="722"/>
      <c r="BT3898" s="722"/>
      <c r="BU3898" s="722"/>
      <c r="BV3898" s="722"/>
      <c r="BW3898" s="722"/>
      <c r="BX3898" s="722"/>
      <c r="BY3898" s="722"/>
      <c r="BZ3898" s="722"/>
      <c r="CA3898" s="722"/>
      <c r="CB3898" s="722"/>
      <c r="CC3898" s="722"/>
      <c r="CD3898" s="722"/>
      <c r="CE3898" s="722"/>
      <c r="CF3898" s="722"/>
      <c r="CG3898" s="722"/>
      <c r="CH3898" s="722"/>
      <c r="CI3898" s="722"/>
      <c r="CJ3898" s="722"/>
      <c r="CK3898" s="722"/>
      <c r="CL3898" s="722"/>
      <c r="CM3898" s="722"/>
      <c r="CN3898" s="722"/>
      <c r="CO3898" s="722"/>
      <c r="CP3898" s="722"/>
      <c r="CQ3898" s="722"/>
      <c r="CR3898" s="722"/>
      <c r="CS3898" s="722"/>
    </row>
    <row r="3899" spans="1:97" s="1376" customFormat="1">
      <c r="A3899" s="722"/>
      <c r="B3899" s="722"/>
      <c r="C3899" s="722"/>
      <c r="D3899" s="722"/>
      <c r="E3899" s="722"/>
      <c r="F3899" s="757"/>
      <c r="G3899" s="757"/>
      <c r="H3899" s="757"/>
      <c r="I3899" s="757"/>
      <c r="J3899" s="757"/>
      <c r="K3899" s="758"/>
      <c r="L3899" s="758"/>
      <c r="M3899" s="722"/>
      <c r="N3899" s="736"/>
      <c r="O3899" s="736"/>
      <c r="P3899" s="736"/>
      <c r="Q3899" s="736"/>
      <c r="R3899" s="736"/>
      <c r="S3899" s="736"/>
      <c r="T3899" s="736"/>
      <c r="U3899" s="736"/>
      <c r="BA3899" s="722"/>
      <c r="BB3899" s="722"/>
      <c r="BC3899" s="722"/>
      <c r="BD3899" s="722"/>
      <c r="BE3899" s="722"/>
      <c r="BF3899" s="722"/>
      <c r="BG3899" s="722"/>
      <c r="BH3899" s="722"/>
      <c r="BI3899" s="722"/>
      <c r="BJ3899" s="722"/>
      <c r="BK3899" s="722"/>
      <c r="BL3899" s="722"/>
      <c r="BM3899" s="722"/>
      <c r="BN3899" s="722"/>
      <c r="BO3899" s="722"/>
      <c r="BP3899" s="722"/>
      <c r="BQ3899" s="722"/>
      <c r="BR3899" s="722"/>
      <c r="BS3899" s="722"/>
      <c r="BT3899" s="722"/>
      <c r="BU3899" s="722"/>
      <c r="BV3899" s="722"/>
      <c r="BW3899" s="722"/>
      <c r="BX3899" s="722"/>
      <c r="BY3899" s="722"/>
      <c r="BZ3899" s="722"/>
      <c r="CA3899" s="722"/>
      <c r="CB3899" s="722"/>
      <c r="CC3899" s="722"/>
      <c r="CD3899" s="722"/>
      <c r="CE3899" s="722"/>
      <c r="CF3899" s="722"/>
      <c r="CG3899" s="722"/>
      <c r="CH3899" s="722"/>
      <c r="CI3899" s="722"/>
      <c r="CJ3899" s="722"/>
      <c r="CK3899" s="722"/>
      <c r="CL3899" s="722"/>
      <c r="CM3899" s="722"/>
      <c r="CN3899" s="722"/>
      <c r="CO3899" s="722"/>
      <c r="CP3899" s="722"/>
      <c r="CQ3899" s="722"/>
      <c r="CR3899" s="722"/>
      <c r="CS3899" s="722"/>
    </row>
    <row r="3900" spans="1:97" s="1376" customFormat="1">
      <c r="A3900" s="722"/>
      <c r="B3900" s="722"/>
      <c r="C3900" s="722"/>
      <c r="D3900" s="722"/>
      <c r="E3900" s="722"/>
      <c r="F3900" s="757"/>
      <c r="G3900" s="757"/>
      <c r="H3900" s="757"/>
      <c r="I3900" s="757"/>
      <c r="J3900" s="757"/>
      <c r="K3900" s="758"/>
      <c r="L3900" s="758"/>
      <c r="M3900" s="722"/>
      <c r="N3900" s="736"/>
      <c r="O3900" s="736"/>
      <c r="P3900" s="736"/>
      <c r="Q3900" s="736"/>
      <c r="R3900" s="736"/>
      <c r="S3900" s="736"/>
      <c r="T3900" s="736"/>
      <c r="U3900" s="736"/>
      <c r="BA3900" s="722"/>
      <c r="BB3900" s="722"/>
      <c r="BC3900" s="722"/>
      <c r="BD3900" s="722"/>
      <c r="BE3900" s="722"/>
      <c r="BF3900" s="722"/>
      <c r="BG3900" s="722"/>
      <c r="BH3900" s="722"/>
      <c r="BI3900" s="722"/>
      <c r="BJ3900" s="722"/>
      <c r="BK3900" s="722"/>
      <c r="BL3900" s="722"/>
      <c r="BM3900" s="722"/>
      <c r="BN3900" s="722"/>
      <c r="BO3900" s="722"/>
      <c r="BP3900" s="722"/>
      <c r="BQ3900" s="722"/>
      <c r="BR3900" s="722"/>
      <c r="BS3900" s="722"/>
      <c r="BT3900" s="722"/>
      <c r="BU3900" s="722"/>
      <c r="BV3900" s="722"/>
      <c r="BW3900" s="722"/>
      <c r="BX3900" s="722"/>
      <c r="BY3900" s="722"/>
      <c r="BZ3900" s="722"/>
      <c r="CA3900" s="722"/>
      <c r="CB3900" s="722"/>
      <c r="CC3900" s="722"/>
      <c r="CD3900" s="722"/>
      <c r="CE3900" s="722"/>
      <c r="CF3900" s="722"/>
      <c r="CG3900" s="722"/>
      <c r="CH3900" s="722"/>
      <c r="CI3900" s="722"/>
      <c r="CJ3900" s="722"/>
      <c r="CK3900" s="722"/>
      <c r="CL3900" s="722"/>
      <c r="CM3900" s="722"/>
      <c r="CN3900" s="722"/>
      <c r="CO3900" s="722"/>
      <c r="CP3900" s="722"/>
      <c r="CQ3900" s="722"/>
      <c r="CR3900" s="722"/>
      <c r="CS3900" s="722"/>
    </row>
    <row r="3901" spans="1:97" s="1376" customFormat="1">
      <c r="A3901" s="722"/>
      <c r="B3901" s="722"/>
      <c r="C3901" s="722"/>
      <c r="D3901" s="722"/>
      <c r="E3901" s="722"/>
      <c r="F3901" s="757"/>
      <c r="G3901" s="757"/>
      <c r="H3901" s="757"/>
      <c r="I3901" s="757"/>
      <c r="J3901" s="757"/>
      <c r="K3901" s="758"/>
      <c r="L3901" s="758"/>
      <c r="M3901" s="722"/>
      <c r="N3901" s="736"/>
      <c r="O3901" s="736"/>
      <c r="P3901" s="736"/>
      <c r="Q3901" s="736"/>
      <c r="R3901" s="736"/>
      <c r="S3901" s="736"/>
      <c r="T3901" s="736"/>
      <c r="U3901" s="736"/>
      <c r="BA3901" s="722"/>
      <c r="BB3901" s="722"/>
      <c r="BC3901" s="722"/>
      <c r="BD3901" s="722"/>
      <c r="BE3901" s="722"/>
      <c r="BF3901" s="722"/>
      <c r="BG3901" s="722"/>
      <c r="BH3901" s="722"/>
      <c r="BI3901" s="722"/>
      <c r="BJ3901" s="722"/>
      <c r="BK3901" s="722"/>
      <c r="BL3901" s="722"/>
      <c r="BM3901" s="722"/>
      <c r="BN3901" s="722"/>
      <c r="BO3901" s="722"/>
      <c r="BP3901" s="722"/>
      <c r="BQ3901" s="722"/>
      <c r="BR3901" s="722"/>
      <c r="BS3901" s="722"/>
      <c r="BT3901" s="722"/>
      <c r="BU3901" s="722"/>
      <c r="BV3901" s="722"/>
      <c r="BW3901" s="722"/>
      <c r="BX3901" s="722"/>
      <c r="BY3901" s="722"/>
      <c r="BZ3901" s="722"/>
      <c r="CA3901" s="722"/>
      <c r="CB3901" s="722"/>
      <c r="CC3901" s="722"/>
      <c r="CD3901" s="722"/>
      <c r="CE3901" s="722"/>
      <c r="CF3901" s="722"/>
      <c r="CG3901" s="722"/>
      <c r="CH3901" s="722"/>
      <c r="CI3901" s="722"/>
      <c r="CJ3901" s="722"/>
      <c r="CK3901" s="722"/>
      <c r="CL3901" s="722"/>
      <c r="CM3901" s="722"/>
      <c r="CN3901" s="722"/>
      <c r="CO3901" s="722"/>
      <c r="CP3901" s="722"/>
      <c r="CQ3901" s="722"/>
      <c r="CR3901" s="722"/>
      <c r="CS3901" s="722"/>
    </row>
    <row r="3902" spans="1:97" s="1376" customFormat="1">
      <c r="A3902" s="722"/>
      <c r="B3902" s="722"/>
      <c r="C3902" s="722"/>
      <c r="D3902" s="722"/>
      <c r="E3902" s="722"/>
      <c r="F3902" s="757"/>
      <c r="G3902" s="757"/>
      <c r="H3902" s="757"/>
      <c r="I3902" s="757"/>
      <c r="J3902" s="757"/>
      <c r="K3902" s="758"/>
      <c r="L3902" s="758"/>
      <c r="M3902" s="722"/>
      <c r="N3902" s="736"/>
      <c r="O3902" s="736"/>
      <c r="P3902" s="736"/>
      <c r="Q3902" s="736"/>
      <c r="R3902" s="736"/>
      <c r="S3902" s="736"/>
      <c r="T3902" s="736"/>
      <c r="U3902" s="736"/>
      <c r="BA3902" s="722"/>
      <c r="BB3902" s="722"/>
      <c r="BC3902" s="722"/>
      <c r="BD3902" s="722"/>
      <c r="BE3902" s="722"/>
      <c r="BF3902" s="722"/>
      <c r="BG3902" s="722"/>
      <c r="BH3902" s="722"/>
      <c r="BI3902" s="722"/>
      <c r="BJ3902" s="722"/>
      <c r="BK3902" s="722"/>
      <c r="BL3902" s="722"/>
      <c r="BM3902" s="722"/>
      <c r="BN3902" s="722"/>
      <c r="BO3902" s="722"/>
      <c r="BP3902" s="722"/>
      <c r="BQ3902" s="722"/>
      <c r="BR3902" s="722"/>
      <c r="BS3902" s="722"/>
      <c r="BT3902" s="722"/>
      <c r="BU3902" s="722"/>
      <c r="BV3902" s="722"/>
      <c r="BW3902" s="722"/>
      <c r="BX3902" s="722"/>
      <c r="BY3902" s="722"/>
      <c r="BZ3902" s="722"/>
      <c r="CA3902" s="722"/>
      <c r="CB3902" s="722"/>
      <c r="CC3902" s="722"/>
      <c r="CD3902" s="722"/>
      <c r="CE3902" s="722"/>
      <c r="CF3902" s="722"/>
      <c r="CG3902" s="722"/>
      <c r="CH3902" s="722"/>
      <c r="CI3902" s="722"/>
      <c r="CJ3902" s="722"/>
      <c r="CK3902" s="722"/>
      <c r="CL3902" s="722"/>
      <c r="CM3902" s="722"/>
      <c r="CN3902" s="722"/>
      <c r="CO3902" s="722"/>
      <c r="CP3902" s="722"/>
      <c r="CQ3902" s="722"/>
      <c r="CR3902" s="722"/>
      <c r="CS3902" s="722"/>
    </row>
    <row r="3903" spans="1:97" s="1376" customFormat="1">
      <c r="A3903" s="722"/>
      <c r="B3903" s="722"/>
      <c r="C3903" s="722"/>
      <c r="D3903" s="722"/>
      <c r="E3903" s="722"/>
      <c r="F3903" s="757"/>
      <c r="G3903" s="757"/>
      <c r="H3903" s="757"/>
      <c r="I3903" s="757"/>
      <c r="J3903" s="757"/>
      <c r="K3903" s="758"/>
      <c r="L3903" s="758"/>
      <c r="M3903" s="722"/>
      <c r="N3903" s="736"/>
      <c r="O3903" s="736"/>
      <c r="P3903" s="736"/>
      <c r="Q3903" s="736"/>
      <c r="R3903" s="736"/>
      <c r="S3903" s="736"/>
      <c r="T3903" s="736"/>
      <c r="U3903" s="736"/>
      <c r="BA3903" s="722"/>
      <c r="BB3903" s="722"/>
      <c r="BC3903" s="722"/>
      <c r="BD3903" s="722"/>
      <c r="BE3903" s="722"/>
      <c r="BF3903" s="722"/>
      <c r="BG3903" s="722"/>
      <c r="BH3903" s="722"/>
      <c r="BI3903" s="722"/>
      <c r="BJ3903" s="722"/>
      <c r="BK3903" s="722"/>
      <c r="BL3903" s="722"/>
      <c r="BM3903" s="722"/>
      <c r="BN3903" s="722"/>
      <c r="BO3903" s="722"/>
      <c r="BP3903" s="722"/>
      <c r="BQ3903" s="722"/>
      <c r="BR3903" s="722"/>
      <c r="BS3903" s="722"/>
      <c r="BT3903" s="722"/>
      <c r="BU3903" s="722"/>
      <c r="BV3903" s="722"/>
      <c r="BW3903" s="722"/>
      <c r="BX3903" s="722"/>
      <c r="BY3903" s="722"/>
      <c r="BZ3903" s="722"/>
      <c r="CA3903" s="722"/>
      <c r="CB3903" s="722"/>
      <c r="CC3903" s="722"/>
      <c r="CD3903" s="722"/>
      <c r="CE3903" s="722"/>
      <c r="CF3903" s="722"/>
      <c r="CG3903" s="722"/>
      <c r="CH3903" s="722"/>
      <c r="CI3903" s="722"/>
      <c r="CJ3903" s="722"/>
      <c r="CK3903" s="722"/>
      <c r="CL3903" s="722"/>
      <c r="CM3903" s="722"/>
      <c r="CN3903" s="722"/>
      <c r="CO3903" s="722"/>
      <c r="CP3903" s="722"/>
      <c r="CQ3903" s="722"/>
      <c r="CR3903" s="722"/>
      <c r="CS3903" s="722"/>
    </row>
    <row r="3904" spans="1:97" s="1376" customFormat="1">
      <c r="A3904" s="722"/>
      <c r="B3904" s="722"/>
      <c r="C3904" s="722"/>
      <c r="D3904" s="722"/>
      <c r="E3904" s="722"/>
      <c r="F3904" s="757"/>
      <c r="G3904" s="757"/>
      <c r="H3904" s="757"/>
      <c r="I3904" s="757"/>
      <c r="J3904" s="757"/>
      <c r="K3904" s="758"/>
      <c r="L3904" s="758"/>
      <c r="M3904" s="722"/>
      <c r="N3904" s="736"/>
      <c r="O3904" s="736"/>
      <c r="P3904" s="736"/>
      <c r="Q3904" s="736"/>
      <c r="R3904" s="736"/>
      <c r="S3904" s="736"/>
      <c r="T3904" s="736"/>
      <c r="U3904" s="736"/>
      <c r="BA3904" s="722"/>
      <c r="BB3904" s="722"/>
      <c r="BC3904" s="722"/>
      <c r="BD3904" s="722"/>
      <c r="BE3904" s="722"/>
      <c r="BF3904" s="722"/>
      <c r="BG3904" s="722"/>
      <c r="BH3904" s="722"/>
      <c r="BI3904" s="722"/>
      <c r="BJ3904" s="722"/>
      <c r="BK3904" s="722"/>
      <c r="BL3904" s="722"/>
      <c r="BM3904" s="722"/>
      <c r="BN3904" s="722"/>
      <c r="BO3904" s="722"/>
      <c r="BP3904" s="722"/>
      <c r="BQ3904" s="722"/>
      <c r="BR3904" s="722"/>
      <c r="BS3904" s="722"/>
      <c r="BT3904" s="722"/>
      <c r="BU3904" s="722"/>
      <c r="BV3904" s="722"/>
      <c r="BW3904" s="722"/>
      <c r="BX3904" s="722"/>
      <c r="BY3904" s="722"/>
      <c r="BZ3904" s="722"/>
      <c r="CA3904" s="722"/>
      <c r="CB3904" s="722"/>
      <c r="CC3904" s="722"/>
      <c r="CD3904" s="722"/>
      <c r="CE3904" s="722"/>
      <c r="CF3904" s="722"/>
      <c r="CG3904" s="722"/>
      <c r="CH3904" s="722"/>
      <c r="CI3904" s="722"/>
      <c r="CJ3904" s="722"/>
      <c r="CK3904" s="722"/>
      <c r="CL3904" s="722"/>
      <c r="CM3904" s="722"/>
      <c r="CN3904" s="722"/>
      <c r="CO3904" s="722"/>
      <c r="CP3904" s="722"/>
      <c r="CQ3904" s="722"/>
      <c r="CR3904" s="722"/>
      <c r="CS3904" s="722"/>
    </row>
    <row r="3905" spans="1:97" s="1376" customFormat="1">
      <c r="A3905" s="722"/>
      <c r="B3905" s="722"/>
      <c r="C3905" s="722"/>
      <c r="D3905" s="722"/>
      <c r="E3905" s="722"/>
      <c r="F3905" s="757"/>
      <c r="G3905" s="757"/>
      <c r="H3905" s="757"/>
      <c r="I3905" s="757"/>
      <c r="J3905" s="757"/>
      <c r="K3905" s="758"/>
      <c r="L3905" s="758"/>
      <c r="M3905" s="722"/>
      <c r="N3905" s="736"/>
      <c r="O3905" s="736"/>
      <c r="P3905" s="736"/>
      <c r="Q3905" s="736"/>
      <c r="R3905" s="736"/>
      <c r="S3905" s="736"/>
      <c r="T3905" s="736"/>
      <c r="U3905" s="736"/>
      <c r="BA3905" s="722"/>
      <c r="BB3905" s="722"/>
      <c r="BC3905" s="722"/>
      <c r="BD3905" s="722"/>
      <c r="BE3905" s="722"/>
      <c r="BF3905" s="722"/>
      <c r="BG3905" s="722"/>
      <c r="BH3905" s="722"/>
      <c r="BI3905" s="722"/>
      <c r="BJ3905" s="722"/>
      <c r="BK3905" s="722"/>
      <c r="BL3905" s="722"/>
      <c r="BM3905" s="722"/>
      <c r="BN3905" s="722"/>
      <c r="BO3905" s="722"/>
      <c r="BP3905" s="722"/>
      <c r="BQ3905" s="722"/>
      <c r="BR3905" s="722"/>
      <c r="BS3905" s="722"/>
      <c r="BT3905" s="722"/>
      <c r="BU3905" s="722"/>
      <c r="BV3905" s="722"/>
      <c r="BW3905" s="722"/>
      <c r="BX3905" s="722"/>
      <c r="BY3905" s="722"/>
      <c r="BZ3905" s="722"/>
      <c r="CA3905" s="722"/>
      <c r="CB3905" s="722"/>
      <c r="CC3905" s="722"/>
      <c r="CD3905" s="722"/>
      <c r="CE3905" s="722"/>
      <c r="CF3905" s="722"/>
      <c r="CG3905" s="722"/>
      <c r="CH3905" s="722"/>
      <c r="CI3905" s="722"/>
      <c r="CJ3905" s="722"/>
      <c r="CK3905" s="722"/>
      <c r="CL3905" s="722"/>
      <c r="CM3905" s="722"/>
      <c r="CN3905" s="722"/>
      <c r="CO3905" s="722"/>
      <c r="CP3905" s="722"/>
      <c r="CQ3905" s="722"/>
      <c r="CR3905" s="722"/>
      <c r="CS3905" s="722"/>
    </row>
    <row r="3906" spans="1:97" s="1376" customFormat="1">
      <c r="A3906" s="722"/>
      <c r="B3906" s="722"/>
      <c r="C3906" s="722"/>
      <c r="D3906" s="722"/>
      <c r="E3906" s="722"/>
      <c r="F3906" s="757"/>
      <c r="G3906" s="757"/>
      <c r="H3906" s="757"/>
      <c r="I3906" s="757"/>
      <c r="J3906" s="757"/>
      <c r="K3906" s="758"/>
      <c r="L3906" s="758"/>
      <c r="M3906" s="722"/>
      <c r="N3906" s="736"/>
      <c r="O3906" s="736"/>
      <c r="P3906" s="736"/>
      <c r="Q3906" s="736"/>
      <c r="R3906" s="736"/>
      <c r="S3906" s="736"/>
      <c r="T3906" s="736"/>
      <c r="U3906" s="736"/>
      <c r="BA3906" s="722"/>
      <c r="BB3906" s="722"/>
      <c r="BC3906" s="722"/>
      <c r="BD3906" s="722"/>
      <c r="BE3906" s="722"/>
      <c r="BF3906" s="722"/>
      <c r="BG3906" s="722"/>
      <c r="BH3906" s="722"/>
      <c r="BI3906" s="722"/>
      <c r="BJ3906" s="722"/>
      <c r="BK3906" s="722"/>
      <c r="BL3906" s="722"/>
      <c r="BM3906" s="722"/>
      <c r="BN3906" s="722"/>
      <c r="BO3906" s="722"/>
      <c r="BP3906" s="722"/>
      <c r="BQ3906" s="722"/>
      <c r="BR3906" s="722"/>
      <c r="BS3906" s="722"/>
      <c r="BT3906" s="722"/>
      <c r="BU3906" s="722"/>
      <c r="BV3906" s="722"/>
      <c r="BW3906" s="722"/>
      <c r="BX3906" s="722"/>
      <c r="BY3906" s="722"/>
      <c r="BZ3906" s="722"/>
      <c r="CA3906" s="722"/>
      <c r="CB3906" s="722"/>
      <c r="CC3906" s="722"/>
      <c r="CD3906" s="722"/>
      <c r="CE3906" s="722"/>
      <c r="CF3906" s="722"/>
      <c r="CG3906" s="722"/>
      <c r="CH3906" s="722"/>
      <c r="CI3906" s="722"/>
      <c r="CJ3906" s="722"/>
      <c r="CK3906" s="722"/>
      <c r="CL3906" s="722"/>
      <c r="CM3906" s="722"/>
      <c r="CN3906" s="722"/>
      <c r="CO3906" s="722"/>
      <c r="CP3906" s="722"/>
      <c r="CQ3906" s="722"/>
      <c r="CR3906" s="722"/>
      <c r="CS3906" s="722"/>
    </row>
    <row r="3907" spans="1:97" s="1376" customFormat="1">
      <c r="A3907" s="722"/>
      <c r="B3907" s="722"/>
      <c r="C3907" s="722"/>
      <c r="D3907" s="722"/>
      <c r="E3907" s="722"/>
      <c r="F3907" s="757"/>
      <c r="G3907" s="757"/>
      <c r="H3907" s="757"/>
      <c r="I3907" s="757"/>
      <c r="J3907" s="757"/>
      <c r="K3907" s="758"/>
      <c r="L3907" s="758"/>
      <c r="M3907" s="722"/>
      <c r="N3907" s="736"/>
      <c r="O3907" s="736"/>
      <c r="P3907" s="736"/>
      <c r="Q3907" s="736"/>
      <c r="R3907" s="736"/>
      <c r="S3907" s="736"/>
      <c r="T3907" s="736"/>
      <c r="U3907" s="736"/>
      <c r="BA3907" s="722"/>
      <c r="BB3907" s="722"/>
      <c r="BC3907" s="722"/>
      <c r="BD3907" s="722"/>
      <c r="BE3907" s="722"/>
      <c r="BF3907" s="722"/>
      <c r="BG3907" s="722"/>
      <c r="BH3907" s="722"/>
      <c r="BI3907" s="722"/>
      <c r="BJ3907" s="722"/>
      <c r="BK3907" s="722"/>
      <c r="BL3907" s="722"/>
      <c r="BM3907" s="722"/>
      <c r="BN3907" s="722"/>
      <c r="BO3907" s="722"/>
      <c r="BP3907" s="722"/>
      <c r="BQ3907" s="722"/>
      <c r="BR3907" s="722"/>
      <c r="BS3907" s="722"/>
      <c r="BT3907" s="722"/>
      <c r="BU3907" s="722"/>
      <c r="BV3907" s="722"/>
      <c r="BW3907" s="722"/>
      <c r="BX3907" s="722"/>
      <c r="BY3907" s="722"/>
      <c r="BZ3907" s="722"/>
      <c r="CA3907" s="722"/>
      <c r="CB3907" s="722"/>
      <c r="CC3907" s="722"/>
      <c r="CD3907" s="722"/>
      <c r="CE3907" s="722"/>
      <c r="CF3907" s="722"/>
      <c r="CG3907" s="722"/>
      <c r="CH3907" s="722"/>
      <c r="CI3907" s="722"/>
      <c r="CJ3907" s="722"/>
      <c r="CK3907" s="722"/>
      <c r="CL3907" s="722"/>
      <c r="CM3907" s="722"/>
      <c r="CN3907" s="722"/>
      <c r="CO3907" s="722"/>
      <c r="CP3907" s="722"/>
      <c r="CQ3907" s="722"/>
      <c r="CR3907" s="722"/>
      <c r="CS3907" s="722"/>
    </row>
    <row r="3908" spans="1:97" s="1376" customFormat="1">
      <c r="A3908" s="722"/>
      <c r="B3908" s="722"/>
      <c r="C3908" s="722"/>
      <c r="D3908" s="722"/>
      <c r="E3908" s="722"/>
      <c r="F3908" s="757"/>
      <c r="G3908" s="757"/>
      <c r="H3908" s="757"/>
      <c r="I3908" s="757"/>
      <c r="J3908" s="757"/>
      <c r="K3908" s="758"/>
      <c r="L3908" s="758"/>
      <c r="M3908" s="722"/>
      <c r="N3908" s="736"/>
      <c r="O3908" s="736"/>
      <c r="P3908" s="736"/>
      <c r="Q3908" s="736"/>
      <c r="R3908" s="736"/>
      <c r="S3908" s="736"/>
      <c r="T3908" s="736"/>
      <c r="U3908" s="736"/>
      <c r="BA3908" s="722"/>
      <c r="BB3908" s="722"/>
      <c r="BC3908" s="722"/>
      <c r="BD3908" s="722"/>
      <c r="BE3908" s="722"/>
      <c r="BF3908" s="722"/>
      <c r="BG3908" s="722"/>
      <c r="BH3908" s="722"/>
      <c r="BI3908" s="722"/>
      <c r="BJ3908" s="722"/>
      <c r="BK3908" s="722"/>
      <c r="BL3908" s="722"/>
      <c r="BM3908" s="722"/>
      <c r="BN3908" s="722"/>
      <c r="BO3908" s="722"/>
      <c r="BP3908" s="722"/>
      <c r="BQ3908" s="722"/>
      <c r="BR3908" s="722"/>
      <c r="BS3908" s="722"/>
      <c r="BT3908" s="722"/>
      <c r="BU3908" s="722"/>
      <c r="BV3908" s="722"/>
      <c r="BW3908" s="722"/>
      <c r="BX3908" s="722"/>
      <c r="BY3908" s="722"/>
      <c r="BZ3908" s="722"/>
      <c r="CA3908" s="722"/>
      <c r="CB3908" s="722"/>
      <c r="CC3908" s="722"/>
      <c r="CD3908" s="722"/>
      <c r="CE3908" s="722"/>
      <c r="CF3908" s="722"/>
      <c r="CG3908" s="722"/>
      <c r="CH3908" s="722"/>
      <c r="CI3908" s="722"/>
      <c r="CJ3908" s="722"/>
      <c r="CK3908" s="722"/>
      <c r="CL3908" s="722"/>
      <c r="CM3908" s="722"/>
      <c r="CN3908" s="722"/>
      <c r="CO3908" s="722"/>
      <c r="CP3908" s="722"/>
      <c r="CQ3908" s="722"/>
      <c r="CR3908" s="722"/>
      <c r="CS3908" s="722"/>
    </row>
    <row r="3909" spans="1:97" s="1376" customFormat="1">
      <c r="A3909" s="722"/>
      <c r="B3909" s="722"/>
      <c r="C3909" s="722"/>
      <c r="D3909" s="722"/>
      <c r="E3909" s="722"/>
      <c r="F3909" s="757"/>
      <c r="G3909" s="757"/>
      <c r="H3909" s="757"/>
      <c r="I3909" s="757"/>
      <c r="J3909" s="757"/>
      <c r="K3909" s="758"/>
      <c r="L3909" s="758"/>
      <c r="M3909" s="722"/>
      <c r="N3909" s="736"/>
      <c r="O3909" s="736"/>
      <c r="P3909" s="736"/>
      <c r="Q3909" s="736"/>
      <c r="R3909" s="736"/>
      <c r="S3909" s="736"/>
      <c r="T3909" s="736"/>
      <c r="U3909" s="736"/>
      <c r="BA3909" s="722"/>
      <c r="BB3909" s="722"/>
      <c r="BC3909" s="722"/>
      <c r="BD3909" s="722"/>
      <c r="BE3909" s="722"/>
      <c r="BF3909" s="722"/>
      <c r="BG3909" s="722"/>
      <c r="BH3909" s="722"/>
      <c r="BI3909" s="722"/>
      <c r="BJ3909" s="722"/>
      <c r="BK3909" s="722"/>
      <c r="BL3909" s="722"/>
      <c r="BM3909" s="722"/>
      <c r="BN3909" s="722"/>
      <c r="BO3909" s="722"/>
      <c r="BP3909" s="722"/>
      <c r="BQ3909" s="722"/>
      <c r="BR3909" s="722"/>
      <c r="BS3909" s="722"/>
      <c r="BT3909" s="722"/>
      <c r="BU3909" s="722"/>
      <c r="BV3909" s="722"/>
      <c r="BW3909" s="722"/>
      <c r="BX3909" s="722"/>
      <c r="BY3909" s="722"/>
      <c r="BZ3909" s="722"/>
      <c r="CA3909" s="722"/>
      <c r="CB3909" s="722"/>
      <c r="CC3909" s="722"/>
      <c r="CD3909" s="722"/>
      <c r="CE3909" s="722"/>
      <c r="CF3909" s="722"/>
      <c r="CG3909" s="722"/>
      <c r="CH3909" s="722"/>
      <c r="CI3909" s="722"/>
      <c r="CJ3909" s="722"/>
      <c r="CK3909" s="722"/>
      <c r="CL3909" s="722"/>
      <c r="CM3909" s="722"/>
      <c r="CN3909" s="722"/>
      <c r="CO3909" s="722"/>
      <c r="CP3909" s="722"/>
      <c r="CQ3909" s="722"/>
      <c r="CR3909" s="722"/>
      <c r="CS3909" s="722"/>
    </row>
    <row r="3910" spans="1:97" s="1376" customFormat="1">
      <c r="A3910" s="722"/>
      <c r="B3910" s="722"/>
      <c r="C3910" s="722"/>
      <c r="D3910" s="722"/>
      <c r="E3910" s="722"/>
      <c r="F3910" s="757"/>
      <c r="G3910" s="757"/>
      <c r="H3910" s="757"/>
      <c r="I3910" s="757"/>
      <c r="J3910" s="757"/>
      <c r="K3910" s="758"/>
      <c r="L3910" s="758"/>
      <c r="M3910" s="722"/>
      <c r="N3910" s="736"/>
      <c r="O3910" s="736"/>
      <c r="P3910" s="736"/>
      <c r="Q3910" s="736"/>
      <c r="R3910" s="736"/>
      <c r="S3910" s="736"/>
      <c r="T3910" s="736"/>
      <c r="U3910" s="736"/>
      <c r="BA3910" s="722"/>
      <c r="BB3910" s="722"/>
      <c r="BC3910" s="722"/>
      <c r="BD3910" s="722"/>
      <c r="BE3910" s="722"/>
      <c r="BF3910" s="722"/>
      <c r="BG3910" s="722"/>
      <c r="BH3910" s="722"/>
      <c r="BI3910" s="722"/>
      <c r="BJ3910" s="722"/>
      <c r="BK3910" s="722"/>
      <c r="BL3910" s="722"/>
      <c r="BM3910" s="722"/>
      <c r="BN3910" s="722"/>
      <c r="BO3910" s="722"/>
      <c r="BP3910" s="722"/>
      <c r="BQ3910" s="722"/>
      <c r="BR3910" s="722"/>
      <c r="BS3910" s="722"/>
      <c r="BT3910" s="722"/>
      <c r="BU3910" s="722"/>
      <c r="BV3910" s="722"/>
      <c r="BW3910" s="722"/>
      <c r="BX3910" s="722"/>
      <c r="BY3910" s="722"/>
      <c r="BZ3910" s="722"/>
      <c r="CA3910" s="722"/>
      <c r="CB3910" s="722"/>
      <c r="CC3910" s="722"/>
      <c r="CD3910" s="722"/>
      <c r="CE3910" s="722"/>
      <c r="CF3910" s="722"/>
      <c r="CG3910" s="722"/>
      <c r="CH3910" s="722"/>
      <c r="CI3910" s="722"/>
      <c r="CJ3910" s="722"/>
      <c r="CK3910" s="722"/>
      <c r="CL3910" s="722"/>
      <c r="CM3910" s="722"/>
      <c r="CN3910" s="722"/>
      <c r="CO3910" s="722"/>
      <c r="CP3910" s="722"/>
      <c r="CQ3910" s="722"/>
      <c r="CR3910" s="722"/>
      <c r="CS3910" s="722"/>
    </row>
    <row r="3911" spans="1:97" s="1376" customFormat="1">
      <c r="A3911" s="722"/>
      <c r="B3911" s="722"/>
      <c r="C3911" s="722"/>
      <c r="D3911" s="722"/>
      <c r="E3911" s="722"/>
      <c r="F3911" s="757"/>
      <c r="G3911" s="757"/>
      <c r="H3911" s="757"/>
      <c r="I3911" s="757"/>
      <c r="J3911" s="757"/>
      <c r="K3911" s="758"/>
      <c r="L3911" s="758"/>
      <c r="M3911" s="722"/>
      <c r="N3911" s="736"/>
      <c r="O3911" s="736"/>
      <c r="P3911" s="736"/>
      <c r="Q3911" s="736"/>
      <c r="R3911" s="736"/>
      <c r="S3911" s="736"/>
      <c r="T3911" s="736"/>
      <c r="U3911" s="736"/>
      <c r="BA3911" s="722"/>
      <c r="BB3911" s="722"/>
      <c r="BC3911" s="722"/>
      <c r="BD3911" s="722"/>
      <c r="BE3911" s="722"/>
      <c r="BF3911" s="722"/>
      <c r="BG3911" s="722"/>
      <c r="BH3911" s="722"/>
      <c r="BI3911" s="722"/>
      <c r="BJ3911" s="722"/>
      <c r="BK3911" s="722"/>
      <c r="BL3911" s="722"/>
      <c r="BM3911" s="722"/>
      <c r="BN3911" s="722"/>
      <c r="BO3911" s="722"/>
      <c r="BP3911" s="722"/>
      <c r="BQ3911" s="722"/>
      <c r="BR3911" s="722"/>
      <c r="BS3911" s="722"/>
      <c r="BT3911" s="722"/>
      <c r="BU3911" s="722"/>
      <c r="BV3911" s="722"/>
      <c r="BW3911" s="722"/>
      <c r="BX3911" s="722"/>
      <c r="BY3911" s="722"/>
      <c r="BZ3911" s="722"/>
      <c r="CA3911" s="722"/>
      <c r="CB3911" s="722"/>
      <c r="CC3911" s="722"/>
      <c r="CD3911" s="722"/>
      <c r="CE3911" s="722"/>
      <c r="CF3911" s="722"/>
      <c r="CG3911" s="722"/>
      <c r="CH3911" s="722"/>
      <c r="CI3911" s="722"/>
      <c r="CJ3911" s="722"/>
      <c r="CK3911" s="722"/>
      <c r="CL3911" s="722"/>
      <c r="CM3911" s="722"/>
      <c r="CN3911" s="722"/>
      <c r="CO3911" s="722"/>
      <c r="CP3911" s="722"/>
      <c r="CQ3911" s="722"/>
      <c r="CR3911" s="722"/>
      <c r="CS3911" s="722"/>
    </row>
    <row r="3912" spans="1:97" s="1376" customFormat="1">
      <c r="A3912" s="722"/>
      <c r="B3912" s="722"/>
      <c r="C3912" s="722"/>
      <c r="D3912" s="722"/>
      <c r="E3912" s="722"/>
      <c r="F3912" s="757"/>
      <c r="G3912" s="757"/>
      <c r="H3912" s="757"/>
      <c r="I3912" s="757"/>
      <c r="J3912" s="757"/>
      <c r="K3912" s="758"/>
      <c r="L3912" s="758"/>
      <c r="M3912" s="722"/>
      <c r="N3912" s="736"/>
      <c r="O3912" s="736"/>
      <c r="P3912" s="736"/>
      <c r="Q3912" s="736"/>
      <c r="R3912" s="736"/>
      <c r="S3912" s="736"/>
      <c r="T3912" s="736"/>
      <c r="U3912" s="736"/>
      <c r="BA3912" s="722"/>
      <c r="BB3912" s="722"/>
      <c r="BC3912" s="722"/>
      <c r="BD3912" s="722"/>
      <c r="BE3912" s="722"/>
      <c r="BF3912" s="722"/>
      <c r="BG3912" s="722"/>
      <c r="BH3912" s="722"/>
      <c r="BI3912" s="722"/>
      <c r="BJ3912" s="722"/>
      <c r="BK3912" s="722"/>
      <c r="BL3912" s="722"/>
      <c r="BM3912" s="722"/>
      <c r="BN3912" s="722"/>
      <c r="BO3912" s="722"/>
      <c r="BP3912" s="722"/>
      <c r="BQ3912" s="722"/>
      <c r="BR3912" s="722"/>
      <c r="BS3912" s="722"/>
      <c r="BT3912" s="722"/>
      <c r="BU3912" s="722"/>
      <c r="BV3912" s="722"/>
      <c r="BW3912" s="722"/>
      <c r="BX3912" s="722"/>
      <c r="BY3912" s="722"/>
      <c r="BZ3912" s="722"/>
      <c r="CA3912" s="722"/>
      <c r="CB3912" s="722"/>
      <c r="CC3912" s="722"/>
      <c r="CD3912" s="722"/>
      <c r="CE3912" s="722"/>
      <c r="CF3912" s="722"/>
      <c r="CG3912" s="722"/>
      <c r="CH3912" s="722"/>
      <c r="CI3912" s="722"/>
      <c r="CJ3912" s="722"/>
      <c r="CK3912" s="722"/>
      <c r="CL3912" s="722"/>
      <c r="CM3912" s="722"/>
      <c r="CN3912" s="722"/>
      <c r="CO3912" s="722"/>
      <c r="CP3912" s="722"/>
      <c r="CQ3912" s="722"/>
      <c r="CR3912" s="722"/>
      <c r="CS3912" s="722"/>
    </row>
    <row r="3913" spans="1:97" s="1376" customFormat="1">
      <c r="A3913" s="722"/>
      <c r="B3913" s="722"/>
      <c r="C3913" s="722"/>
      <c r="D3913" s="722"/>
      <c r="E3913" s="722"/>
      <c r="F3913" s="757"/>
      <c r="G3913" s="757"/>
      <c r="H3913" s="757"/>
      <c r="I3913" s="757"/>
      <c r="J3913" s="757"/>
      <c r="K3913" s="758"/>
      <c r="L3913" s="758"/>
      <c r="M3913" s="722"/>
      <c r="N3913" s="736"/>
      <c r="O3913" s="736"/>
      <c r="P3913" s="736"/>
      <c r="Q3913" s="736"/>
      <c r="R3913" s="736"/>
      <c r="S3913" s="736"/>
      <c r="T3913" s="736"/>
      <c r="U3913" s="736"/>
      <c r="BA3913" s="722"/>
      <c r="BB3913" s="722"/>
      <c r="BC3913" s="722"/>
      <c r="BD3913" s="722"/>
      <c r="BE3913" s="722"/>
      <c r="BF3913" s="722"/>
      <c r="BG3913" s="722"/>
      <c r="BH3913" s="722"/>
      <c r="BI3913" s="722"/>
      <c r="BJ3913" s="722"/>
      <c r="BK3913" s="722"/>
      <c r="BL3913" s="722"/>
      <c r="BM3913" s="722"/>
      <c r="BN3913" s="722"/>
      <c r="BO3913" s="722"/>
      <c r="BP3913" s="722"/>
      <c r="BQ3913" s="722"/>
      <c r="BR3913" s="722"/>
      <c r="BS3913" s="722"/>
      <c r="BT3913" s="722"/>
      <c r="BU3913" s="722"/>
      <c r="BV3913" s="722"/>
      <c r="BW3913" s="722"/>
      <c r="BX3913" s="722"/>
      <c r="BY3913" s="722"/>
      <c r="BZ3913" s="722"/>
      <c r="CA3913" s="722"/>
      <c r="CB3913" s="722"/>
      <c r="CC3913" s="722"/>
      <c r="CD3913" s="722"/>
      <c r="CE3913" s="722"/>
      <c r="CF3913" s="722"/>
      <c r="CG3913" s="722"/>
      <c r="CH3913" s="722"/>
      <c r="CI3913" s="722"/>
      <c r="CJ3913" s="722"/>
      <c r="CK3913" s="722"/>
      <c r="CL3913" s="722"/>
      <c r="CM3913" s="722"/>
      <c r="CN3913" s="722"/>
      <c r="CO3913" s="722"/>
      <c r="CP3913" s="722"/>
      <c r="CQ3913" s="722"/>
      <c r="CR3913" s="722"/>
      <c r="CS3913" s="722"/>
    </row>
    <row r="3914" spans="1:97" s="1376" customFormat="1">
      <c r="A3914" s="722"/>
      <c r="B3914" s="722"/>
      <c r="C3914" s="722"/>
      <c r="D3914" s="722"/>
      <c r="E3914" s="722"/>
      <c r="F3914" s="757"/>
      <c r="G3914" s="757"/>
      <c r="H3914" s="757"/>
      <c r="I3914" s="757"/>
      <c r="J3914" s="757"/>
      <c r="K3914" s="758"/>
      <c r="L3914" s="758"/>
      <c r="M3914" s="722"/>
      <c r="N3914" s="736"/>
      <c r="O3914" s="736"/>
      <c r="P3914" s="736"/>
      <c r="Q3914" s="736"/>
      <c r="R3914" s="736"/>
      <c r="S3914" s="736"/>
      <c r="T3914" s="736"/>
      <c r="U3914" s="736"/>
      <c r="BA3914" s="722"/>
      <c r="BB3914" s="722"/>
      <c r="BC3914" s="722"/>
      <c r="BD3914" s="722"/>
      <c r="BE3914" s="722"/>
      <c r="BF3914" s="722"/>
      <c r="BG3914" s="722"/>
      <c r="BH3914" s="722"/>
      <c r="BI3914" s="722"/>
      <c r="BJ3914" s="722"/>
      <c r="BK3914" s="722"/>
      <c r="BL3914" s="722"/>
      <c r="BM3914" s="722"/>
      <c r="BN3914" s="722"/>
      <c r="BO3914" s="722"/>
      <c r="BP3914" s="722"/>
      <c r="BQ3914" s="722"/>
      <c r="BR3914" s="722"/>
      <c r="BS3914" s="722"/>
      <c r="BT3914" s="722"/>
      <c r="BU3914" s="722"/>
      <c r="BV3914" s="722"/>
      <c r="BW3914" s="722"/>
      <c r="BX3914" s="722"/>
      <c r="BY3914" s="722"/>
      <c r="BZ3914" s="722"/>
      <c r="CA3914" s="722"/>
      <c r="CB3914" s="722"/>
      <c r="CC3914" s="722"/>
      <c r="CD3914" s="722"/>
      <c r="CE3914" s="722"/>
      <c r="CF3914" s="722"/>
      <c r="CG3914" s="722"/>
      <c r="CH3914" s="722"/>
      <c r="CI3914" s="722"/>
      <c r="CJ3914" s="722"/>
      <c r="CK3914" s="722"/>
      <c r="CL3914" s="722"/>
      <c r="CM3914" s="722"/>
      <c r="CN3914" s="722"/>
      <c r="CO3914" s="722"/>
      <c r="CP3914" s="722"/>
      <c r="CQ3914" s="722"/>
      <c r="CR3914" s="722"/>
      <c r="CS3914" s="722"/>
    </row>
    <row r="3915" spans="1:97" s="1376" customFormat="1">
      <c r="A3915" s="722"/>
      <c r="B3915" s="722"/>
      <c r="C3915" s="722"/>
      <c r="D3915" s="722"/>
      <c r="E3915" s="722"/>
      <c r="F3915" s="757"/>
      <c r="G3915" s="757"/>
      <c r="H3915" s="757"/>
      <c r="I3915" s="757"/>
      <c r="J3915" s="757"/>
      <c r="K3915" s="758"/>
      <c r="L3915" s="758"/>
      <c r="M3915" s="722"/>
      <c r="N3915" s="736"/>
      <c r="O3915" s="736"/>
      <c r="P3915" s="736"/>
      <c r="Q3915" s="736"/>
      <c r="R3915" s="736"/>
      <c r="S3915" s="736"/>
      <c r="T3915" s="736"/>
      <c r="U3915" s="736"/>
      <c r="BA3915" s="722"/>
      <c r="BB3915" s="722"/>
      <c r="BC3915" s="722"/>
      <c r="BD3915" s="722"/>
      <c r="BE3915" s="722"/>
      <c r="BF3915" s="722"/>
      <c r="BG3915" s="722"/>
      <c r="BH3915" s="722"/>
      <c r="BI3915" s="722"/>
      <c r="BJ3915" s="722"/>
      <c r="BK3915" s="722"/>
      <c r="BL3915" s="722"/>
      <c r="BM3915" s="722"/>
      <c r="BN3915" s="722"/>
      <c r="BO3915" s="722"/>
      <c r="BP3915" s="722"/>
      <c r="BQ3915" s="722"/>
      <c r="BR3915" s="722"/>
      <c r="BS3915" s="722"/>
      <c r="BT3915" s="722"/>
      <c r="BU3915" s="722"/>
      <c r="BV3915" s="722"/>
      <c r="BW3915" s="722"/>
      <c r="BX3915" s="722"/>
      <c r="BY3915" s="722"/>
      <c r="BZ3915" s="722"/>
      <c r="CA3915" s="722"/>
      <c r="CB3915" s="722"/>
      <c r="CC3915" s="722"/>
      <c r="CD3915" s="722"/>
      <c r="CE3915" s="722"/>
      <c r="CF3915" s="722"/>
      <c r="CG3915" s="722"/>
      <c r="CH3915" s="722"/>
      <c r="CI3915" s="722"/>
      <c r="CJ3915" s="722"/>
      <c r="CK3915" s="722"/>
      <c r="CL3915" s="722"/>
      <c r="CM3915" s="722"/>
      <c r="CN3915" s="722"/>
      <c r="CO3915" s="722"/>
      <c r="CP3915" s="722"/>
      <c r="CQ3915" s="722"/>
      <c r="CR3915" s="722"/>
      <c r="CS3915" s="722"/>
    </row>
    <row r="3916" spans="1:97" s="1376" customFormat="1">
      <c r="A3916" s="722"/>
      <c r="B3916" s="722"/>
      <c r="C3916" s="722"/>
      <c r="D3916" s="722"/>
      <c r="E3916" s="722"/>
      <c r="F3916" s="757"/>
      <c r="G3916" s="757"/>
      <c r="H3916" s="757"/>
      <c r="I3916" s="757"/>
      <c r="J3916" s="757"/>
      <c r="K3916" s="758"/>
      <c r="L3916" s="758"/>
      <c r="M3916" s="722"/>
      <c r="N3916" s="736"/>
      <c r="O3916" s="736"/>
      <c r="P3916" s="736"/>
      <c r="Q3916" s="736"/>
      <c r="R3916" s="736"/>
      <c r="S3916" s="736"/>
      <c r="T3916" s="736"/>
      <c r="U3916" s="736"/>
      <c r="BA3916" s="722"/>
      <c r="BB3916" s="722"/>
      <c r="BC3916" s="722"/>
      <c r="BD3916" s="722"/>
      <c r="BE3916" s="722"/>
      <c r="BF3916" s="722"/>
      <c r="BG3916" s="722"/>
      <c r="BH3916" s="722"/>
      <c r="BI3916" s="722"/>
      <c r="BJ3916" s="722"/>
      <c r="BK3916" s="722"/>
      <c r="BL3916" s="722"/>
      <c r="BM3916" s="722"/>
      <c r="BN3916" s="722"/>
      <c r="BO3916" s="722"/>
      <c r="BP3916" s="722"/>
      <c r="BQ3916" s="722"/>
      <c r="BR3916" s="722"/>
      <c r="BS3916" s="722"/>
      <c r="BT3916" s="722"/>
      <c r="BU3916" s="722"/>
      <c r="BV3916" s="722"/>
      <c r="BW3916" s="722"/>
      <c r="BX3916" s="722"/>
      <c r="BY3916" s="722"/>
      <c r="BZ3916" s="722"/>
      <c r="CA3916" s="722"/>
      <c r="CB3916" s="722"/>
      <c r="CC3916" s="722"/>
      <c r="CD3916" s="722"/>
      <c r="CE3916" s="722"/>
      <c r="CF3916" s="722"/>
      <c r="CG3916" s="722"/>
      <c r="CH3916" s="722"/>
      <c r="CI3916" s="722"/>
      <c r="CJ3916" s="722"/>
      <c r="CK3916" s="722"/>
      <c r="CL3916" s="722"/>
      <c r="CM3916" s="722"/>
      <c r="CN3916" s="722"/>
      <c r="CO3916" s="722"/>
      <c r="CP3916" s="722"/>
      <c r="CQ3916" s="722"/>
      <c r="CR3916" s="722"/>
      <c r="CS3916" s="722"/>
    </row>
    <row r="3917" spans="1:97" s="1376" customFormat="1">
      <c r="A3917" s="722"/>
      <c r="B3917" s="722"/>
      <c r="C3917" s="722"/>
      <c r="D3917" s="722"/>
      <c r="E3917" s="722"/>
      <c r="F3917" s="757"/>
      <c r="G3917" s="757"/>
      <c r="H3917" s="757"/>
      <c r="I3917" s="757"/>
      <c r="J3917" s="757"/>
      <c r="K3917" s="758"/>
      <c r="L3917" s="758"/>
      <c r="M3917" s="722"/>
      <c r="N3917" s="736"/>
      <c r="O3917" s="736"/>
      <c r="P3917" s="736"/>
      <c r="Q3917" s="736"/>
      <c r="R3917" s="736"/>
      <c r="S3917" s="736"/>
      <c r="T3917" s="736"/>
      <c r="U3917" s="736"/>
      <c r="BA3917" s="722"/>
      <c r="BB3917" s="722"/>
      <c r="BC3917" s="722"/>
      <c r="BD3917" s="722"/>
      <c r="BE3917" s="722"/>
      <c r="BF3917" s="722"/>
      <c r="BG3917" s="722"/>
      <c r="BH3917" s="722"/>
      <c r="BI3917" s="722"/>
      <c r="BJ3917" s="722"/>
      <c r="BK3917" s="722"/>
      <c r="BL3917" s="722"/>
      <c r="BM3917" s="722"/>
      <c r="BN3917" s="722"/>
      <c r="BO3917" s="722"/>
      <c r="BP3917" s="722"/>
      <c r="BQ3917" s="722"/>
      <c r="BR3917" s="722"/>
      <c r="BS3917" s="722"/>
      <c r="BT3917" s="722"/>
      <c r="BU3917" s="722"/>
      <c r="BV3917" s="722"/>
      <c r="BW3917" s="722"/>
      <c r="BX3917" s="722"/>
      <c r="BY3917" s="722"/>
      <c r="BZ3917" s="722"/>
      <c r="CA3917" s="722"/>
      <c r="CB3917" s="722"/>
      <c r="CC3917" s="722"/>
      <c r="CD3917" s="722"/>
      <c r="CE3917" s="722"/>
      <c r="CF3917" s="722"/>
      <c r="CG3917" s="722"/>
      <c r="CH3917" s="722"/>
      <c r="CI3917" s="722"/>
      <c r="CJ3917" s="722"/>
      <c r="CK3917" s="722"/>
      <c r="CL3917" s="722"/>
      <c r="CM3917" s="722"/>
      <c r="CN3917" s="722"/>
      <c r="CO3917" s="722"/>
      <c r="CP3917" s="722"/>
      <c r="CQ3917" s="722"/>
      <c r="CR3917" s="722"/>
      <c r="CS3917" s="722"/>
    </row>
    <row r="3918" spans="1:97" s="1376" customFormat="1">
      <c r="A3918" s="722"/>
      <c r="B3918" s="722"/>
      <c r="C3918" s="722"/>
      <c r="D3918" s="722"/>
      <c r="E3918" s="722"/>
      <c r="F3918" s="757"/>
      <c r="G3918" s="757"/>
      <c r="H3918" s="757"/>
      <c r="I3918" s="757"/>
      <c r="J3918" s="757"/>
      <c r="K3918" s="758"/>
      <c r="L3918" s="758"/>
      <c r="M3918" s="722"/>
      <c r="N3918" s="736"/>
      <c r="O3918" s="736"/>
      <c r="P3918" s="736"/>
      <c r="Q3918" s="736"/>
      <c r="R3918" s="736"/>
      <c r="S3918" s="736"/>
      <c r="T3918" s="736"/>
      <c r="U3918" s="736"/>
      <c r="BA3918" s="722"/>
      <c r="BB3918" s="722"/>
      <c r="BC3918" s="722"/>
      <c r="BD3918" s="722"/>
      <c r="BE3918" s="722"/>
      <c r="BF3918" s="722"/>
      <c r="BG3918" s="722"/>
      <c r="BH3918" s="722"/>
      <c r="BI3918" s="722"/>
      <c r="BJ3918" s="722"/>
      <c r="BK3918" s="722"/>
      <c r="BL3918" s="722"/>
      <c r="BM3918" s="722"/>
      <c r="BN3918" s="722"/>
      <c r="BO3918" s="722"/>
      <c r="BP3918" s="722"/>
      <c r="BQ3918" s="722"/>
      <c r="BR3918" s="722"/>
      <c r="BS3918" s="722"/>
      <c r="BT3918" s="722"/>
      <c r="BU3918" s="722"/>
      <c r="BV3918" s="722"/>
      <c r="BW3918" s="722"/>
      <c r="BX3918" s="722"/>
      <c r="BY3918" s="722"/>
      <c r="BZ3918" s="722"/>
      <c r="CA3918" s="722"/>
      <c r="CB3918" s="722"/>
      <c r="CC3918" s="722"/>
      <c r="CD3918" s="722"/>
      <c r="CE3918" s="722"/>
      <c r="CF3918" s="722"/>
      <c r="CG3918" s="722"/>
      <c r="CH3918" s="722"/>
      <c r="CI3918" s="722"/>
      <c r="CJ3918" s="722"/>
      <c r="CK3918" s="722"/>
      <c r="CL3918" s="722"/>
      <c r="CM3918" s="722"/>
      <c r="CN3918" s="722"/>
      <c r="CO3918" s="722"/>
      <c r="CP3918" s="722"/>
      <c r="CQ3918" s="722"/>
      <c r="CR3918" s="722"/>
      <c r="CS3918" s="722"/>
    </row>
    <row r="3919" spans="1:97" s="1376" customFormat="1">
      <c r="A3919" s="722"/>
      <c r="B3919" s="722"/>
      <c r="C3919" s="722"/>
      <c r="D3919" s="722"/>
      <c r="E3919" s="722"/>
      <c r="F3919" s="757"/>
      <c r="G3919" s="757"/>
      <c r="H3919" s="757"/>
      <c r="I3919" s="757"/>
      <c r="J3919" s="757"/>
      <c r="K3919" s="758"/>
      <c r="L3919" s="758"/>
      <c r="M3919" s="722"/>
      <c r="N3919" s="736"/>
      <c r="O3919" s="736"/>
      <c r="P3919" s="736"/>
      <c r="Q3919" s="736"/>
      <c r="R3919" s="736"/>
      <c r="S3919" s="736"/>
      <c r="T3919" s="736"/>
      <c r="U3919" s="736"/>
      <c r="BA3919" s="722"/>
      <c r="BB3919" s="722"/>
      <c r="BC3919" s="722"/>
      <c r="BD3919" s="722"/>
      <c r="BE3919" s="722"/>
      <c r="BF3919" s="722"/>
      <c r="BG3919" s="722"/>
      <c r="BH3919" s="722"/>
      <c r="BI3919" s="722"/>
      <c r="BJ3919" s="722"/>
      <c r="BK3919" s="722"/>
      <c r="BL3919" s="722"/>
      <c r="BM3919" s="722"/>
      <c r="BN3919" s="722"/>
      <c r="BO3919" s="722"/>
      <c r="BP3919" s="722"/>
      <c r="BQ3919" s="722"/>
      <c r="BR3919" s="722"/>
      <c r="BS3919" s="722"/>
      <c r="BT3919" s="722"/>
      <c r="BU3919" s="722"/>
      <c r="BV3919" s="722"/>
      <c r="BW3919" s="722"/>
      <c r="BX3919" s="722"/>
      <c r="BY3919" s="722"/>
      <c r="BZ3919" s="722"/>
      <c r="CA3919" s="722"/>
      <c r="CB3919" s="722"/>
      <c r="CC3919" s="722"/>
      <c r="CD3919" s="722"/>
      <c r="CE3919" s="722"/>
      <c r="CF3919" s="722"/>
      <c r="CG3919" s="722"/>
      <c r="CH3919" s="722"/>
      <c r="CI3919" s="722"/>
      <c r="CJ3919" s="722"/>
      <c r="CK3919" s="722"/>
      <c r="CL3919" s="722"/>
      <c r="CM3919" s="722"/>
      <c r="CN3919" s="722"/>
      <c r="CO3919" s="722"/>
      <c r="CP3919" s="722"/>
      <c r="CQ3919" s="722"/>
      <c r="CR3919" s="722"/>
      <c r="CS3919" s="722"/>
    </row>
    <row r="3920" spans="1:97" s="1376" customFormat="1">
      <c r="A3920" s="722"/>
      <c r="B3920" s="722"/>
      <c r="C3920" s="722"/>
      <c r="D3920" s="722"/>
      <c r="E3920" s="722"/>
      <c r="F3920" s="757"/>
      <c r="G3920" s="757"/>
      <c r="H3920" s="757"/>
      <c r="I3920" s="757"/>
      <c r="J3920" s="757"/>
      <c r="K3920" s="758"/>
      <c r="L3920" s="758"/>
      <c r="M3920" s="722"/>
      <c r="N3920" s="736"/>
      <c r="O3920" s="736"/>
      <c r="P3920" s="736"/>
      <c r="Q3920" s="736"/>
      <c r="R3920" s="736"/>
      <c r="S3920" s="736"/>
      <c r="T3920" s="736"/>
      <c r="U3920" s="736"/>
      <c r="BA3920" s="722"/>
      <c r="BB3920" s="722"/>
      <c r="BC3920" s="722"/>
      <c r="BD3920" s="722"/>
      <c r="BE3920" s="722"/>
      <c r="BF3920" s="722"/>
      <c r="BG3920" s="722"/>
      <c r="BH3920" s="722"/>
      <c r="BI3920" s="722"/>
      <c r="BJ3920" s="722"/>
      <c r="BK3920" s="722"/>
      <c r="BL3920" s="722"/>
      <c r="BM3920" s="722"/>
      <c r="BN3920" s="722"/>
      <c r="BO3920" s="722"/>
      <c r="BP3920" s="722"/>
      <c r="BQ3920" s="722"/>
      <c r="BR3920" s="722"/>
      <c r="BS3920" s="722"/>
      <c r="BT3920" s="722"/>
      <c r="BU3920" s="722"/>
      <c r="BV3920" s="722"/>
      <c r="BW3920" s="722"/>
      <c r="BX3920" s="722"/>
      <c r="BY3920" s="722"/>
      <c r="BZ3920" s="722"/>
      <c r="CA3920" s="722"/>
      <c r="CB3920" s="722"/>
      <c r="CC3920" s="722"/>
      <c r="CD3920" s="722"/>
      <c r="CE3920" s="722"/>
      <c r="CF3920" s="722"/>
      <c r="CG3920" s="722"/>
      <c r="CH3920" s="722"/>
      <c r="CI3920" s="722"/>
      <c r="CJ3920" s="722"/>
      <c r="CK3920" s="722"/>
      <c r="CL3920" s="722"/>
      <c r="CM3920" s="722"/>
      <c r="CN3920" s="722"/>
      <c r="CO3920" s="722"/>
      <c r="CP3920" s="722"/>
      <c r="CQ3920" s="722"/>
      <c r="CR3920" s="722"/>
      <c r="CS3920" s="722"/>
    </row>
    <row r="3921" spans="1:97" s="1376" customFormat="1">
      <c r="A3921" s="722"/>
      <c r="B3921" s="722"/>
      <c r="C3921" s="722"/>
      <c r="D3921" s="722"/>
      <c r="E3921" s="722"/>
      <c r="F3921" s="757"/>
      <c r="G3921" s="757"/>
      <c r="H3921" s="757"/>
      <c r="I3921" s="757"/>
      <c r="J3921" s="757"/>
      <c r="K3921" s="758"/>
      <c r="L3921" s="758"/>
      <c r="M3921" s="722"/>
      <c r="N3921" s="736"/>
      <c r="O3921" s="736"/>
      <c r="P3921" s="736"/>
      <c r="Q3921" s="736"/>
      <c r="R3921" s="736"/>
      <c r="S3921" s="736"/>
      <c r="T3921" s="736"/>
      <c r="U3921" s="736"/>
      <c r="BA3921" s="722"/>
      <c r="BB3921" s="722"/>
      <c r="BC3921" s="722"/>
      <c r="BD3921" s="722"/>
      <c r="BE3921" s="722"/>
      <c r="BF3921" s="722"/>
      <c r="BG3921" s="722"/>
      <c r="BH3921" s="722"/>
      <c r="BI3921" s="722"/>
      <c r="BJ3921" s="722"/>
      <c r="BK3921" s="722"/>
      <c r="BL3921" s="722"/>
      <c r="BM3921" s="722"/>
      <c r="BN3921" s="722"/>
      <c r="BO3921" s="722"/>
      <c r="BP3921" s="722"/>
      <c r="BQ3921" s="722"/>
      <c r="BR3921" s="722"/>
      <c r="BS3921" s="722"/>
      <c r="BT3921" s="722"/>
      <c r="BU3921" s="722"/>
      <c r="BV3921" s="722"/>
      <c r="BW3921" s="722"/>
      <c r="BX3921" s="722"/>
      <c r="BY3921" s="722"/>
      <c r="BZ3921" s="722"/>
      <c r="CA3921" s="722"/>
      <c r="CB3921" s="722"/>
      <c r="CC3921" s="722"/>
      <c r="CD3921" s="722"/>
      <c r="CE3921" s="722"/>
      <c r="CF3921" s="722"/>
      <c r="CG3921" s="722"/>
      <c r="CH3921" s="722"/>
      <c r="CI3921" s="722"/>
      <c r="CJ3921" s="722"/>
      <c r="CK3921" s="722"/>
      <c r="CL3921" s="722"/>
      <c r="CM3921" s="722"/>
      <c r="CN3921" s="722"/>
      <c r="CO3921" s="722"/>
      <c r="CP3921" s="722"/>
      <c r="CQ3921" s="722"/>
      <c r="CR3921" s="722"/>
      <c r="CS3921" s="722"/>
    </row>
    <row r="3922" spans="1:97" s="1376" customFormat="1">
      <c r="A3922" s="722"/>
      <c r="B3922" s="722"/>
      <c r="C3922" s="722"/>
      <c r="D3922" s="722"/>
      <c r="E3922" s="722"/>
      <c r="F3922" s="757"/>
      <c r="G3922" s="757"/>
      <c r="H3922" s="757"/>
      <c r="I3922" s="757"/>
      <c r="J3922" s="757"/>
      <c r="K3922" s="758"/>
      <c r="L3922" s="758"/>
      <c r="M3922" s="722"/>
      <c r="N3922" s="736"/>
      <c r="O3922" s="736"/>
      <c r="P3922" s="736"/>
      <c r="Q3922" s="736"/>
      <c r="R3922" s="736"/>
      <c r="S3922" s="736"/>
      <c r="T3922" s="736"/>
      <c r="U3922" s="736"/>
      <c r="BA3922" s="722"/>
      <c r="BB3922" s="722"/>
      <c r="BC3922" s="722"/>
      <c r="BD3922" s="722"/>
      <c r="BE3922" s="722"/>
      <c r="BF3922" s="722"/>
      <c r="BG3922" s="722"/>
      <c r="BH3922" s="722"/>
      <c r="BI3922" s="722"/>
      <c r="BJ3922" s="722"/>
      <c r="BK3922" s="722"/>
      <c r="BL3922" s="722"/>
      <c r="BM3922" s="722"/>
      <c r="BN3922" s="722"/>
      <c r="BO3922" s="722"/>
      <c r="BP3922" s="722"/>
      <c r="BQ3922" s="722"/>
      <c r="BR3922" s="722"/>
      <c r="BS3922" s="722"/>
      <c r="BT3922" s="722"/>
      <c r="BU3922" s="722"/>
      <c r="BV3922" s="722"/>
      <c r="BW3922" s="722"/>
      <c r="BX3922" s="722"/>
      <c r="BY3922" s="722"/>
      <c r="BZ3922" s="722"/>
      <c r="CA3922" s="722"/>
      <c r="CB3922" s="722"/>
      <c r="CC3922" s="722"/>
      <c r="CD3922" s="722"/>
      <c r="CE3922" s="722"/>
      <c r="CF3922" s="722"/>
      <c r="CG3922" s="722"/>
      <c r="CH3922" s="722"/>
      <c r="CI3922" s="722"/>
      <c r="CJ3922" s="722"/>
      <c r="CK3922" s="722"/>
      <c r="CL3922" s="722"/>
      <c r="CM3922" s="722"/>
      <c r="CN3922" s="722"/>
      <c r="CO3922" s="722"/>
      <c r="CP3922" s="722"/>
      <c r="CQ3922" s="722"/>
      <c r="CR3922" s="722"/>
      <c r="CS3922" s="722"/>
    </row>
    <row r="3923" spans="1:97" s="1376" customFormat="1">
      <c r="A3923" s="722"/>
      <c r="B3923" s="722"/>
      <c r="C3923" s="722"/>
      <c r="D3923" s="722"/>
      <c r="E3923" s="722"/>
      <c r="F3923" s="757"/>
      <c r="G3923" s="757"/>
      <c r="H3923" s="757"/>
      <c r="I3923" s="757"/>
      <c r="J3923" s="757"/>
      <c r="K3923" s="758"/>
      <c r="L3923" s="758"/>
      <c r="M3923" s="722"/>
      <c r="N3923" s="736"/>
      <c r="O3923" s="736"/>
      <c r="P3923" s="736"/>
      <c r="Q3923" s="736"/>
      <c r="R3923" s="736"/>
      <c r="S3923" s="736"/>
      <c r="T3923" s="736"/>
      <c r="U3923" s="736"/>
      <c r="BA3923" s="722"/>
      <c r="BB3923" s="722"/>
      <c r="BC3923" s="722"/>
      <c r="BD3923" s="722"/>
      <c r="BE3923" s="722"/>
      <c r="BF3923" s="722"/>
      <c r="BG3923" s="722"/>
      <c r="BH3923" s="722"/>
      <c r="BI3923" s="722"/>
      <c r="BJ3923" s="722"/>
      <c r="BK3923" s="722"/>
      <c r="BL3923" s="722"/>
      <c r="BM3923" s="722"/>
      <c r="BN3923" s="722"/>
      <c r="BO3923" s="722"/>
      <c r="BP3923" s="722"/>
      <c r="BQ3923" s="722"/>
      <c r="BR3923" s="722"/>
      <c r="BS3923" s="722"/>
      <c r="BT3923" s="722"/>
      <c r="BU3923" s="722"/>
      <c r="BV3923" s="722"/>
      <c r="BW3923" s="722"/>
      <c r="BX3923" s="722"/>
      <c r="BY3923" s="722"/>
      <c r="BZ3923" s="722"/>
      <c r="CA3923" s="722"/>
      <c r="CB3923" s="722"/>
      <c r="CC3923" s="722"/>
      <c r="CD3923" s="722"/>
      <c r="CE3923" s="722"/>
      <c r="CF3923" s="722"/>
      <c r="CG3923" s="722"/>
      <c r="CH3923" s="722"/>
      <c r="CI3923" s="722"/>
      <c r="CJ3923" s="722"/>
      <c r="CK3923" s="722"/>
      <c r="CL3923" s="722"/>
      <c r="CM3923" s="722"/>
      <c r="CN3923" s="722"/>
      <c r="CO3923" s="722"/>
      <c r="CP3923" s="722"/>
      <c r="CQ3923" s="722"/>
      <c r="CR3923" s="722"/>
      <c r="CS3923" s="722"/>
    </row>
    <row r="3924" spans="1:97" s="1376" customFormat="1">
      <c r="A3924" s="722"/>
      <c r="B3924" s="722"/>
      <c r="C3924" s="722"/>
      <c r="D3924" s="722"/>
      <c r="E3924" s="722"/>
      <c r="F3924" s="757"/>
      <c r="G3924" s="757"/>
      <c r="H3924" s="757"/>
      <c r="I3924" s="757"/>
      <c r="J3924" s="757"/>
      <c r="K3924" s="758"/>
      <c r="L3924" s="758"/>
      <c r="M3924" s="722"/>
      <c r="N3924" s="736"/>
      <c r="O3924" s="736"/>
      <c r="P3924" s="736"/>
      <c r="Q3924" s="736"/>
      <c r="R3924" s="736"/>
      <c r="S3924" s="736"/>
      <c r="T3924" s="736"/>
      <c r="U3924" s="736"/>
      <c r="BA3924" s="722"/>
      <c r="BB3924" s="722"/>
      <c r="BC3924" s="722"/>
      <c r="BD3924" s="722"/>
      <c r="BE3924" s="722"/>
      <c r="BF3924" s="722"/>
      <c r="BG3924" s="722"/>
      <c r="BH3924" s="722"/>
      <c r="BI3924" s="722"/>
      <c r="BJ3924" s="722"/>
      <c r="BK3924" s="722"/>
      <c r="BL3924" s="722"/>
      <c r="BM3924" s="722"/>
      <c r="BN3924" s="722"/>
      <c r="BO3924" s="722"/>
      <c r="BP3924" s="722"/>
      <c r="BQ3924" s="722"/>
      <c r="BR3924" s="722"/>
      <c r="BS3924" s="722"/>
      <c r="BT3924" s="722"/>
      <c r="BU3924" s="722"/>
      <c r="BV3924" s="722"/>
      <c r="BW3924" s="722"/>
      <c r="BX3924" s="722"/>
      <c r="BY3924" s="722"/>
      <c r="BZ3924" s="722"/>
      <c r="CA3924" s="722"/>
      <c r="CB3924" s="722"/>
      <c r="CC3924" s="722"/>
      <c r="CD3924" s="722"/>
      <c r="CE3924" s="722"/>
      <c r="CF3924" s="722"/>
      <c r="CG3924" s="722"/>
      <c r="CH3924" s="722"/>
      <c r="CI3924" s="722"/>
      <c r="CJ3924" s="722"/>
      <c r="CK3924" s="722"/>
      <c r="CL3924" s="722"/>
      <c r="CM3924" s="722"/>
      <c r="CN3924" s="722"/>
      <c r="CO3924" s="722"/>
      <c r="CP3924" s="722"/>
      <c r="CQ3924" s="722"/>
      <c r="CR3924" s="722"/>
      <c r="CS3924" s="722"/>
    </row>
    <row r="3925" spans="1:97" s="1376" customFormat="1">
      <c r="A3925" s="722"/>
      <c r="B3925" s="722"/>
      <c r="C3925" s="722"/>
      <c r="D3925" s="722"/>
      <c r="E3925" s="722"/>
      <c r="F3925" s="757"/>
      <c r="G3925" s="757"/>
      <c r="H3925" s="757"/>
      <c r="I3925" s="757"/>
      <c r="J3925" s="757"/>
      <c r="K3925" s="758"/>
      <c r="L3925" s="758"/>
      <c r="M3925" s="722"/>
      <c r="N3925" s="736"/>
      <c r="O3925" s="736"/>
      <c r="P3925" s="736"/>
      <c r="Q3925" s="736"/>
      <c r="R3925" s="736"/>
      <c r="S3925" s="736"/>
      <c r="T3925" s="736"/>
      <c r="U3925" s="736"/>
      <c r="BA3925" s="722"/>
      <c r="BB3925" s="722"/>
      <c r="BC3925" s="722"/>
      <c r="BD3925" s="722"/>
      <c r="BE3925" s="722"/>
      <c r="BF3925" s="722"/>
      <c r="BG3925" s="722"/>
      <c r="BH3925" s="722"/>
      <c r="BI3925" s="722"/>
      <c r="BJ3925" s="722"/>
      <c r="BK3925" s="722"/>
      <c r="BL3925" s="722"/>
      <c r="BM3925" s="722"/>
      <c r="BN3925" s="722"/>
      <c r="BO3925" s="722"/>
      <c r="BP3925" s="722"/>
      <c r="BQ3925" s="722"/>
      <c r="BR3925" s="722"/>
      <c r="BS3925" s="722"/>
      <c r="BT3925" s="722"/>
      <c r="BU3925" s="722"/>
      <c r="BV3925" s="722"/>
      <c r="BW3925" s="722"/>
      <c r="BX3925" s="722"/>
      <c r="BY3925" s="722"/>
      <c r="BZ3925" s="722"/>
      <c r="CA3925" s="722"/>
      <c r="CB3925" s="722"/>
      <c r="CC3925" s="722"/>
      <c r="CD3925" s="722"/>
      <c r="CE3925" s="722"/>
      <c r="CF3925" s="722"/>
      <c r="CG3925" s="722"/>
      <c r="CH3925" s="722"/>
      <c r="CI3925" s="722"/>
      <c r="CJ3925" s="722"/>
      <c r="CK3925" s="722"/>
      <c r="CL3925" s="722"/>
      <c r="CM3925" s="722"/>
      <c r="CN3925" s="722"/>
      <c r="CO3925" s="722"/>
      <c r="CP3925" s="722"/>
      <c r="CQ3925" s="722"/>
      <c r="CR3925" s="722"/>
      <c r="CS3925" s="722"/>
    </row>
    <row r="3926" spans="1:97" s="1376" customFormat="1">
      <c r="A3926" s="722"/>
      <c r="B3926" s="722"/>
      <c r="C3926" s="722"/>
      <c r="D3926" s="722"/>
      <c r="E3926" s="722"/>
      <c r="F3926" s="757"/>
      <c r="G3926" s="757"/>
      <c r="H3926" s="757"/>
      <c r="I3926" s="757"/>
      <c r="J3926" s="757"/>
      <c r="K3926" s="758"/>
      <c r="L3926" s="758"/>
      <c r="M3926" s="722"/>
      <c r="N3926" s="736"/>
      <c r="O3926" s="736"/>
      <c r="P3926" s="736"/>
      <c r="Q3926" s="736"/>
      <c r="R3926" s="736"/>
      <c r="S3926" s="736"/>
      <c r="T3926" s="736"/>
      <c r="U3926" s="736"/>
      <c r="BA3926" s="722"/>
      <c r="BB3926" s="722"/>
      <c r="BC3926" s="722"/>
      <c r="BD3926" s="722"/>
      <c r="BE3926" s="722"/>
      <c r="BF3926" s="722"/>
      <c r="BG3926" s="722"/>
      <c r="BH3926" s="722"/>
      <c r="BI3926" s="722"/>
      <c r="BJ3926" s="722"/>
      <c r="BK3926" s="722"/>
      <c r="BL3926" s="722"/>
      <c r="BM3926" s="722"/>
      <c r="BN3926" s="722"/>
      <c r="BO3926" s="722"/>
      <c r="BP3926" s="722"/>
      <c r="BQ3926" s="722"/>
      <c r="BR3926" s="722"/>
      <c r="BS3926" s="722"/>
      <c r="BT3926" s="722"/>
      <c r="BU3926" s="722"/>
      <c r="BV3926" s="722"/>
      <c r="BW3926" s="722"/>
      <c r="BX3926" s="722"/>
      <c r="BY3926" s="722"/>
      <c r="BZ3926" s="722"/>
      <c r="CA3926" s="722"/>
      <c r="CB3926" s="722"/>
      <c r="CC3926" s="722"/>
      <c r="CD3926" s="722"/>
      <c r="CE3926" s="722"/>
      <c r="CF3926" s="722"/>
      <c r="CG3926" s="722"/>
      <c r="CH3926" s="722"/>
      <c r="CI3926" s="722"/>
      <c r="CJ3926" s="722"/>
      <c r="CK3926" s="722"/>
      <c r="CL3926" s="722"/>
      <c r="CM3926" s="722"/>
      <c r="CN3926" s="722"/>
      <c r="CO3926" s="722"/>
      <c r="CP3926" s="722"/>
      <c r="CQ3926" s="722"/>
      <c r="CR3926" s="722"/>
      <c r="CS3926" s="722"/>
    </row>
    <row r="3927" spans="1:97" s="1376" customFormat="1">
      <c r="A3927" s="722"/>
      <c r="B3927" s="722"/>
      <c r="C3927" s="722"/>
      <c r="D3927" s="722"/>
      <c r="E3927" s="722"/>
      <c r="F3927" s="757"/>
      <c r="G3927" s="757"/>
      <c r="H3927" s="757"/>
      <c r="I3927" s="757"/>
      <c r="J3927" s="757"/>
      <c r="K3927" s="758"/>
      <c r="L3927" s="758"/>
      <c r="M3927" s="722"/>
      <c r="N3927" s="736"/>
      <c r="O3927" s="736"/>
      <c r="P3927" s="736"/>
      <c r="Q3927" s="736"/>
      <c r="R3927" s="736"/>
      <c r="S3927" s="736"/>
      <c r="T3927" s="736"/>
      <c r="U3927" s="736"/>
      <c r="BA3927" s="722"/>
      <c r="BB3927" s="722"/>
      <c r="BC3927" s="722"/>
      <c r="BD3927" s="722"/>
      <c r="BE3927" s="722"/>
      <c r="BF3927" s="722"/>
      <c r="BG3927" s="722"/>
      <c r="BH3927" s="722"/>
      <c r="BI3927" s="722"/>
      <c r="BJ3927" s="722"/>
      <c r="BK3927" s="722"/>
      <c r="BL3927" s="722"/>
      <c r="BM3927" s="722"/>
      <c r="BN3927" s="722"/>
      <c r="BO3927" s="722"/>
      <c r="BP3927" s="722"/>
      <c r="BQ3927" s="722"/>
      <c r="BR3927" s="722"/>
      <c r="BS3927" s="722"/>
      <c r="BT3927" s="722"/>
      <c r="BU3927" s="722"/>
      <c r="BV3927" s="722"/>
      <c r="BW3927" s="722"/>
      <c r="BX3927" s="722"/>
      <c r="BY3927" s="722"/>
      <c r="BZ3927" s="722"/>
      <c r="CA3927" s="722"/>
      <c r="CB3927" s="722"/>
      <c r="CC3927" s="722"/>
      <c r="CD3927" s="722"/>
      <c r="CE3927" s="722"/>
      <c r="CF3927" s="722"/>
      <c r="CG3927" s="722"/>
      <c r="CH3927" s="722"/>
      <c r="CI3927" s="722"/>
      <c r="CJ3927" s="722"/>
      <c r="CK3927" s="722"/>
      <c r="CL3927" s="722"/>
      <c r="CM3927" s="722"/>
      <c r="CN3927" s="722"/>
      <c r="CO3927" s="722"/>
      <c r="CP3927" s="722"/>
      <c r="CQ3927" s="722"/>
      <c r="CR3927" s="722"/>
      <c r="CS3927" s="722"/>
    </row>
    <row r="3928" spans="1:97" s="1376" customFormat="1">
      <c r="A3928" s="722"/>
      <c r="B3928" s="722"/>
      <c r="C3928" s="722"/>
      <c r="D3928" s="722"/>
      <c r="E3928" s="722"/>
      <c r="F3928" s="757"/>
      <c r="G3928" s="757"/>
      <c r="H3928" s="757"/>
      <c r="I3928" s="757"/>
      <c r="J3928" s="757"/>
      <c r="K3928" s="758"/>
      <c r="L3928" s="758"/>
      <c r="M3928" s="722"/>
      <c r="N3928" s="736"/>
      <c r="O3928" s="736"/>
      <c r="P3928" s="736"/>
      <c r="Q3928" s="736"/>
      <c r="R3928" s="736"/>
      <c r="S3928" s="736"/>
      <c r="T3928" s="736"/>
      <c r="U3928" s="736"/>
      <c r="BA3928" s="722"/>
      <c r="BB3928" s="722"/>
      <c r="BC3928" s="722"/>
      <c r="BD3928" s="722"/>
      <c r="BE3928" s="722"/>
      <c r="BF3928" s="722"/>
      <c r="BG3928" s="722"/>
      <c r="BH3928" s="722"/>
      <c r="BI3928" s="722"/>
      <c r="BJ3928" s="722"/>
      <c r="BK3928" s="722"/>
      <c r="BL3928" s="722"/>
      <c r="BM3928" s="722"/>
      <c r="BN3928" s="722"/>
      <c r="BO3928" s="722"/>
      <c r="BP3928" s="722"/>
      <c r="BQ3928" s="722"/>
      <c r="BR3928" s="722"/>
      <c r="BS3928" s="722"/>
      <c r="BT3928" s="722"/>
      <c r="BU3928" s="722"/>
      <c r="BV3928" s="722"/>
      <c r="BW3928" s="722"/>
      <c r="BX3928" s="722"/>
      <c r="BY3928" s="722"/>
      <c r="BZ3928" s="722"/>
      <c r="CA3928" s="722"/>
      <c r="CB3928" s="722"/>
      <c r="CC3928" s="722"/>
      <c r="CD3928" s="722"/>
      <c r="CE3928" s="722"/>
      <c r="CF3928" s="722"/>
      <c r="CG3928" s="722"/>
      <c r="CH3928" s="722"/>
      <c r="CI3928" s="722"/>
      <c r="CJ3928" s="722"/>
      <c r="CK3928" s="722"/>
      <c r="CL3928" s="722"/>
      <c r="CM3928" s="722"/>
      <c r="CN3928" s="722"/>
      <c r="CO3928" s="722"/>
      <c r="CP3928" s="722"/>
      <c r="CQ3928" s="722"/>
      <c r="CR3928" s="722"/>
      <c r="CS3928" s="722"/>
    </row>
    <row r="3929" spans="1:97" s="1376" customFormat="1">
      <c r="A3929" s="722"/>
      <c r="B3929" s="722"/>
      <c r="C3929" s="722"/>
      <c r="D3929" s="722"/>
      <c r="E3929" s="722"/>
      <c r="F3929" s="757"/>
      <c r="G3929" s="757"/>
      <c r="H3929" s="757"/>
      <c r="I3929" s="757"/>
      <c r="J3929" s="757"/>
      <c r="K3929" s="758"/>
      <c r="L3929" s="758"/>
      <c r="M3929" s="722"/>
      <c r="N3929" s="736"/>
      <c r="O3929" s="736"/>
      <c r="P3929" s="736"/>
      <c r="Q3929" s="736"/>
      <c r="R3929" s="736"/>
      <c r="S3929" s="736"/>
      <c r="T3929" s="736"/>
      <c r="U3929" s="736"/>
      <c r="BA3929" s="722"/>
      <c r="BB3929" s="722"/>
      <c r="BC3929" s="722"/>
      <c r="BD3929" s="722"/>
      <c r="BE3929" s="722"/>
      <c r="BF3929" s="722"/>
      <c r="BG3929" s="722"/>
      <c r="BH3929" s="722"/>
      <c r="BI3929" s="722"/>
      <c r="BJ3929" s="722"/>
      <c r="BK3929" s="722"/>
      <c r="BL3929" s="722"/>
      <c r="BM3929" s="722"/>
      <c r="BN3929" s="722"/>
      <c r="BO3929" s="722"/>
      <c r="BP3929" s="722"/>
      <c r="BQ3929" s="722"/>
      <c r="BR3929" s="722"/>
      <c r="BS3929" s="722"/>
      <c r="BT3929" s="722"/>
      <c r="BU3929" s="722"/>
      <c r="BV3929" s="722"/>
      <c r="BW3929" s="722"/>
      <c r="BX3929" s="722"/>
      <c r="BY3929" s="722"/>
      <c r="BZ3929" s="722"/>
      <c r="CA3929" s="722"/>
      <c r="CB3929" s="722"/>
      <c r="CC3929" s="722"/>
      <c r="CD3929" s="722"/>
      <c r="CE3929" s="722"/>
      <c r="CF3929" s="722"/>
      <c r="CG3929" s="722"/>
      <c r="CH3929" s="722"/>
      <c r="CI3929" s="722"/>
      <c r="CJ3929" s="722"/>
      <c r="CK3929" s="722"/>
      <c r="CL3929" s="722"/>
      <c r="CM3929" s="722"/>
      <c r="CN3929" s="722"/>
      <c r="CO3929" s="722"/>
      <c r="CP3929" s="722"/>
      <c r="CQ3929" s="722"/>
      <c r="CR3929" s="722"/>
      <c r="CS3929" s="722"/>
    </row>
    <row r="3930" spans="1:97" s="1376" customFormat="1">
      <c r="A3930" s="722"/>
      <c r="B3930" s="722"/>
      <c r="C3930" s="722"/>
      <c r="D3930" s="722"/>
      <c r="E3930" s="722"/>
      <c r="F3930" s="757"/>
      <c r="G3930" s="757"/>
      <c r="H3930" s="757"/>
      <c r="I3930" s="757"/>
      <c r="J3930" s="757"/>
      <c r="K3930" s="758"/>
      <c r="L3930" s="758"/>
      <c r="M3930" s="722"/>
      <c r="N3930" s="736"/>
      <c r="O3930" s="736"/>
      <c r="P3930" s="736"/>
      <c r="Q3930" s="736"/>
      <c r="R3930" s="736"/>
      <c r="S3930" s="736"/>
      <c r="T3930" s="736"/>
      <c r="U3930" s="736"/>
      <c r="BA3930" s="722"/>
      <c r="BB3930" s="722"/>
      <c r="BC3930" s="722"/>
      <c r="BD3930" s="722"/>
      <c r="BE3930" s="722"/>
      <c r="BF3930" s="722"/>
      <c r="BG3930" s="722"/>
      <c r="BH3930" s="722"/>
      <c r="BI3930" s="722"/>
      <c r="BJ3930" s="722"/>
      <c r="BK3930" s="722"/>
      <c r="BL3930" s="722"/>
      <c r="BM3930" s="722"/>
      <c r="BN3930" s="722"/>
      <c r="BO3930" s="722"/>
      <c r="BP3930" s="722"/>
      <c r="BQ3930" s="722"/>
      <c r="BR3930" s="722"/>
      <c r="BS3930" s="722"/>
      <c r="BT3930" s="722"/>
      <c r="BU3930" s="722"/>
      <c r="BV3930" s="722"/>
      <c r="BW3930" s="722"/>
      <c r="BX3930" s="722"/>
      <c r="BY3930" s="722"/>
      <c r="BZ3930" s="722"/>
      <c r="CA3930" s="722"/>
      <c r="CB3930" s="722"/>
      <c r="CC3930" s="722"/>
      <c r="CD3930" s="722"/>
      <c r="CE3930" s="722"/>
      <c r="CF3930" s="722"/>
      <c r="CG3930" s="722"/>
      <c r="CH3930" s="722"/>
      <c r="CI3930" s="722"/>
      <c r="CJ3930" s="722"/>
      <c r="CK3930" s="722"/>
      <c r="CL3930" s="722"/>
      <c r="CM3930" s="722"/>
      <c r="CN3930" s="722"/>
      <c r="CO3930" s="722"/>
      <c r="CP3930" s="722"/>
      <c r="CQ3930" s="722"/>
      <c r="CR3930" s="722"/>
      <c r="CS3930" s="722"/>
    </row>
    <row r="3931" spans="1:97" s="1376" customFormat="1">
      <c r="A3931" s="722"/>
      <c r="B3931" s="722"/>
      <c r="C3931" s="722"/>
      <c r="D3931" s="722"/>
      <c r="E3931" s="722"/>
      <c r="F3931" s="757"/>
      <c r="G3931" s="757"/>
      <c r="H3931" s="757"/>
      <c r="I3931" s="757"/>
      <c r="J3931" s="757"/>
      <c r="K3931" s="758"/>
      <c r="L3931" s="758"/>
      <c r="M3931" s="722"/>
      <c r="N3931" s="736"/>
      <c r="O3931" s="736"/>
      <c r="P3931" s="736"/>
      <c r="Q3931" s="736"/>
      <c r="R3931" s="736"/>
      <c r="S3931" s="736"/>
      <c r="T3931" s="736"/>
      <c r="U3931" s="736"/>
      <c r="BA3931" s="722"/>
      <c r="BB3931" s="722"/>
      <c r="BC3931" s="722"/>
      <c r="BD3931" s="722"/>
      <c r="BE3931" s="722"/>
      <c r="BF3931" s="722"/>
      <c r="BG3931" s="722"/>
      <c r="BH3931" s="722"/>
      <c r="BI3931" s="722"/>
      <c r="BJ3931" s="722"/>
      <c r="BK3931" s="722"/>
      <c r="BL3931" s="722"/>
      <c r="BM3931" s="722"/>
      <c r="BN3931" s="722"/>
      <c r="BO3931" s="722"/>
      <c r="BP3931" s="722"/>
      <c r="BQ3931" s="722"/>
      <c r="BR3931" s="722"/>
      <c r="BS3931" s="722"/>
      <c r="BT3931" s="722"/>
      <c r="BU3931" s="722"/>
      <c r="BV3931" s="722"/>
      <c r="BW3931" s="722"/>
      <c r="BX3931" s="722"/>
      <c r="BY3931" s="722"/>
      <c r="BZ3931" s="722"/>
      <c r="CA3931" s="722"/>
      <c r="CB3931" s="722"/>
      <c r="CC3931" s="722"/>
      <c r="CD3931" s="722"/>
      <c r="CE3931" s="722"/>
      <c r="CF3931" s="722"/>
      <c r="CG3931" s="722"/>
      <c r="CH3931" s="722"/>
      <c r="CI3931" s="722"/>
      <c r="CJ3931" s="722"/>
      <c r="CK3931" s="722"/>
      <c r="CL3931" s="722"/>
      <c r="CM3931" s="722"/>
      <c r="CN3931" s="722"/>
      <c r="CO3931" s="722"/>
      <c r="CP3931" s="722"/>
      <c r="CQ3931" s="722"/>
      <c r="CR3931" s="722"/>
      <c r="CS3931" s="722"/>
    </row>
    <row r="3932" spans="1:97" s="1376" customFormat="1">
      <c r="A3932" s="722"/>
      <c r="B3932" s="722"/>
      <c r="C3932" s="722"/>
      <c r="D3932" s="722"/>
      <c r="E3932" s="722"/>
      <c r="F3932" s="757"/>
      <c r="G3932" s="757"/>
      <c r="H3932" s="757"/>
      <c r="I3932" s="757"/>
      <c r="J3932" s="757"/>
      <c r="K3932" s="758"/>
      <c r="L3932" s="758"/>
      <c r="M3932" s="722"/>
      <c r="N3932" s="736"/>
      <c r="O3932" s="736"/>
      <c r="P3932" s="736"/>
      <c r="Q3932" s="736"/>
      <c r="R3932" s="736"/>
      <c r="S3932" s="736"/>
      <c r="T3932" s="736"/>
      <c r="U3932" s="736"/>
      <c r="BA3932" s="722"/>
      <c r="BB3932" s="722"/>
      <c r="BC3932" s="722"/>
      <c r="BD3932" s="722"/>
      <c r="BE3932" s="722"/>
      <c r="BF3932" s="722"/>
      <c r="BG3932" s="722"/>
      <c r="BH3932" s="722"/>
      <c r="BI3932" s="722"/>
      <c r="BJ3932" s="722"/>
      <c r="BK3932" s="722"/>
      <c r="BL3932" s="722"/>
      <c r="BM3932" s="722"/>
      <c r="BN3932" s="722"/>
      <c r="BO3932" s="722"/>
      <c r="BP3932" s="722"/>
      <c r="BQ3932" s="722"/>
      <c r="BR3932" s="722"/>
      <c r="BS3932" s="722"/>
      <c r="BT3932" s="722"/>
      <c r="BU3932" s="722"/>
      <c r="BV3932" s="722"/>
      <c r="BW3932" s="722"/>
      <c r="BX3932" s="722"/>
      <c r="BY3932" s="722"/>
      <c r="BZ3932" s="722"/>
      <c r="CA3932" s="722"/>
      <c r="CB3932" s="722"/>
      <c r="CC3932" s="722"/>
      <c r="CD3932" s="722"/>
      <c r="CE3932" s="722"/>
      <c r="CF3932" s="722"/>
      <c r="CG3932" s="722"/>
      <c r="CH3932" s="722"/>
      <c r="CI3932" s="722"/>
      <c r="CJ3932" s="722"/>
      <c r="CK3932" s="722"/>
      <c r="CL3932" s="722"/>
      <c r="CM3932" s="722"/>
      <c r="CN3932" s="722"/>
      <c r="CO3932" s="722"/>
      <c r="CP3932" s="722"/>
      <c r="CQ3932" s="722"/>
      <c r="CR3932" s="722"/>
      <c r="CS3932" s="722"/>
    </row>
    <row r="3933" spans="1:97" s="1376" customFormat="1">
      <c r="A3933" s="722"/>
      <c r="B3933" s="722"/>
      <c r="C3933" s="722"/>
      <c r="D3933" s="722"/>
      <c r="E3933" s="722"/>
      <c r="F3933" s="757"/>
      <c r="G3933" s="757"/>
      <c r="H3933" s="757"/>
      <c r="I3933" s="757"/>
      <c r="J3933" s="757"/>
      <c r="K3933" s="758"/>
      <c r="L3933" s="758"/>
      <c r="M3933" s="722"/>
      <c r="N3933" s="736"/>
      <c r="O3933" s="736"/>
      <c r="P3933" s="736"/>
      <c r="Q3933" s="736"/>
      <c r="R3933" s="736"/>
      <c r="S3933" s="736"/>
      <c r="T3933" s="736"/>
      <c r="U3933" s="736"/>
      <c r="BA3933" s="722"/>
      <c r="BB3933" s="722"/>
      <c r="BC3933" s="722"/>
      <c r="BD3933" s="722"/>
      <c r="BE3933" s="722"/>
      <c r="BF3933" s="722"/>
      <c r="BG3933" s="722"/>
      <c r="BH3933" s="722"/>
      <c r="BI3933" s="722"/>
      <c r="BJ3933" s="722"/>
      <c r="BK3933" s="722"/>
      <c r="BL3933" s="722"/>
      <c r="BM3933" s="722"/>
      <c r="BN3933" s="722"/>
      <c r="BO3933" s="722"/>
      <c r="BP3933" s="722"/>
      <c r="BQ3933" s="722"/>
      <c r="BR3933" s="722"/>
      <c r="BS3933" s="722"/>
      <c r="BT3933" s="722"/>
      <c r="BU3933" s="722"/>
      <c r="BV3933" s="722"/>
      <c r="BW3933" s="722"/>
      <c r="BX3933" s="722"/>
      <c r="BY3933" s="722"/>
      <c r="BZ3933" s="722"/>
      <c r="CA3933" s="722"/>
      <c r="CB3933" s="722"/>
      <c r="CC3933" s="722"/>
      <c r="CD3933" s="722"/>
      <c r="CE3933" s="722"/>
      <c r="CF3933" s="722"/>
      <c r="CG3933" s="722"/>
      <c r="CH3933" s="722"/>
      <c r="CI3933" s="722"/>
      <c r="CJ3933" s="722"/>
      <c r="CK3933" s="722"/>
      <c r="CL3933" s="722"/>
      <c r="CM3933" s="722"/>
      <c r="CN3933" s="722"/>
      <c r="CO3933" s="722"/>
      <c r="CP3933" s="722"/>
      <c r="CQ3933" s="722"/>
      <c r="CR3933" s="722"/>
      <c r="CS3933" s="722"/>
    </row>
    <row r="3934" spans="1:97" s="1376" customFormat="1">
      <c r="A3934" s="722"/>
      <c r="B3934" s="722"/>
      <c r="C3934" s="722"/>
      <c r="D3934" s="722"/>
      <c r="E3934" s="722"/>
      <c r="F3934" s="757"/>
      <c r="G3934" s="757"/>
      <c r="H3934" s="757"/>
      <c r="I3934" s="757"/>
      <c r="J3934" s="757"/>
      <c r="K3934" s="758"/>
      <c r="L3934" s="758"/>
      <c r="M3934" s="722"/>
      <c r="N3934" s="736"/>
      <c r="O3934" s="736"/>
      <c r="P3934" s="736"/>
      <c r="Q3934" s="736"/>
      <c r="R3934" s="736"/>
      <c r="S3934" s="736"/>
      <c r="T3934" s="736"/>
      <c r="U3934" s="736"/>
      <c r="BA3934" s="722"/>
      <c r="BB3934" s="722"/>
      <c r="BC3934" s="722"/>
      <c r="BD3934" s="722"/>
      <c r="BE3934" s="722"/>
      <c r="BF3934" s="722"/>
      <c r="BG3934" s="722"/>
      <c r="BH3934" s="722"/>
      <c r="BI3934" s="722"/>
      <c r="BJ3934" s="722"/>
      <c r="BK3934" s="722"/>
      <c r="BL3934" s="722"/>
      <c r="BM3934" s="722"/>
      <c r="BN3934" s="722"/>
      <c r="BO3934" s="722"/>
      <c r="BP3934" s="722"/>
      <c r="BQ3934" s="722"/>
      <c r="BR3934" s="722"/>
      <c r="BS3934" s="722"/>
      <c r="BT3934" s="722"/>
      <c r="BU3934" s="722"/>
      <c r="BV3934" s="722"/>
      <c r="BW3934" s="722"/>
      <c r="BX3934" s="722"/>
      <c r="BY3934" s="722"/>
      <c r="BZ3934" s="722"/>
      <c r="CA3934" s="722"/>
      <c r="CB3934" s="722"/>
      <c r="CC3934" s="722"/>
      <c r="CD3934" s="722"/>
      <c r="CE3934" s="722"/>
      <c r="CF3934" s="722"/>
      <c r="CG3934" s="722"/>
      <c r="CH3934" s="722"/>
      <c r="CI3934" s="722"/>
      <c r="CJ3934" s="722"/>
      <c r="CK3934" s="722"/>
      <c r="CL3934" s="722"/>
      <c r="CM3934" s="722"/>
      <c r="CN3934" s="722"/>
      <c r="CO3934" s="722"/>
      <c r="CP3934" s="722"/>
      <c r="CQ3934" s="722"/>
      <c r="CR3934" s="722"/>
      <c r="CS3934" s="722"/>
    </row>
    <row r="3935" spans="1:97" s="1376" customFormat="1">
      <c r="A3935" s="722"/>
      <c r="B3935" s="722"/>
      <c r="C3935" s="722"/>
      <c r="D3935" s="722"/>
      <c r="E3935" s="722"/>
      <c r="F3935" s="757"/>
      <c r="G3935" s="757"/>
      <c r="H3935" s="757"/>
      <c r="I3935" s="757"/>
      <c r="J3935" s="757"/>
      <c r="K3935" s="758"/>
      <c r="L3935" s="758"/>
      <c r="M3935" s="722"/>
      <c r="N3935" s="736"/>
      <c r="O3935" s="736"/>
      <c r="P3935" s="736"/>
      <c r="Q3935" s="736"/>
      <c r="R3935" s="736"/>
      <c r="S3935" s="736"/>
      <c r="T3935" s="736"/>
      <c r="U3935" s="736"/>
      <c r="BA3935" s="722"/>
      <c r="BB3935" s="722"/>
      <c r="BC3935" s="722"/>
      <c r="BD3935" s="722"/>
      <c r="BE3935" s="722"/>
      <c r="BF3935" s="722"/>
      <c r="BG3935" s="722"/>
      <c r="BH3935" s="722"/>
      <c r="BI3935" s="722"/>
      <c r="BJ3935" s="722"/>
      <c r="BK3935" s="722"/>
      <c r="BL3935" s="722"/>
      <c r="BM3935" s="722"/>
      <c r="BN3935" s="722"/>
      <c r="BO3935" s="722"/>
      <c r="BP3935" s="722"/>
      <c r="BQ3935" s="722"/>
      <c r="BR3935" s="722"/>
      <c r="BS3935" s="722"/>
      <c r="BT3935" s="722"/>
      <c r="BU3935" s="722"/>
      <c r="BV3935" s="722"/>
      <c r="BW3935" s="722"/>
      <c r="BX3935" s="722"/>
      <c r="BY3935" s="722"/>
      <c r="BZ3935" s="722"/>
      <c r="CA3935" s="722"/>
      <c r="CB3935" s="722"/>
      <c r="CC3935" s="722"/>
      <c r="CD3935" s="722"/>
      <c r="CE3935" s="722"/>
      <c r="CF3935" s="722"/>
      <c r="CG3935" s="722"/>
      <c r="CH3935" s="722"/>
      <c r="CI3935" s="722"/>
      <c r="CJ3935" s="722"/>
      <c r="CK3935" s="722"/>
      <c r="CL3935" s="722"/>
      <c r="CM3935" s="722"/>
      <c r="CN3935" s="722"/>
      <c r="CO3935" s="722"/>
      <c r="CP3935" s="722"/>
      <c r="CQ3935" s="722"/>
      <c r="CR3935" s="722"/>
      <c r="CS3935" s="722"/>
    </row>
    <row r="3936" spans="1:97" s="1376" customFormat="1">
      <c r="A3936" s="722"/>
      <c r="B3936" s="722"/>
      <c r="C3936" s="722"/>
      <c r="D3936" s="722"/>
      <c r="E3936" s="722"/>
      <c r="F3936" s="757"/>
      <c r="G3936" s="757"/>
      <c r="H3936" s="757"/>
      <c r="I3936" s="757"/>
      <c r="J3936" s="757"/>
      <c r="K3936" s="758"/>
      <c r="L3936" s="758"/>
      <c r="M3936" s="722"/>
      <c r="N3936" s="736"/>
      <c r="O3936" s="736"/>
      <c r="P3936" s="736"/>
      <c r="Q3936" s="736"/>
      <c r="R3936" s="736"/>
      <c r="S3936" s="736"/>
      <c r="T3936" s="736"/>
      <c r="U3936" s="736"/>
      <c r="BA3936" s="722"/>
      <c r="BB3936" s="722"/>
      <c r="BC3936" s="722"/>
      <c r="BD3936" s="722"/>
      <c r="BE3936" s="722"/>
      <c r="BF3936" s="722"/>
      <c r="BG3936" s="722"/>
      <c r="BH3936" s="722"/>
      <c r="BI3936" s="722"/>
      <c r="BJ3936" s="722"/>
      <c r="BK3936" s="722"/>
      <c r="BL3936" s="722"/>
      <c r="BM3936" s="722"/>
      <c r="BN3936" s="722"/>
      <c r="BO3936" s="722"/>
      <c r="BP3936" s="722"/>
      <c r="BQ3936" s="722"/>
      <c r="BR3936" s="722"/>
      <c r="BS3936" s="722"/>
      <c r="BT3936" s="722"/>
      <c r="BU3936" s="722"/>
      <c r="BV3936" s="722"/>
      <c r="BW3936" s="722"/>
      <c r="BX3936" s="722"/>
      <c r="BY3936" s="722"/>
      <c r="BZ3936" s="722"/>
      <c r="CA3936" s="722"/>
      <c r="CB3936" s="722"/>
      <c r="CC3936" s="722"/>
      <c r="CD3936" s="722"/>
      <c r="CE3936" s="722"/>
      <c r="CF3936" s="722"/>
      <c r="CG3936" s="722"/>
      <c r="CH3936" s="722"/>
      <c r="CI3936" s="722"/>
      <c r="CJ3936" s="722"/>
      <c r="CK3936" s="722"/>
      <c r="CL3936" s="722"/>
      <c r="CM3936" s="722"/>
      <c r="CN3936" s="722"/>
      <c r="CO3936" s="722"/>
      <c r="CP3936" s="722"/>
      <c r="CQ3936" s="722"/>
      <c r="CR3936" s="722"/>
      <c r="CS3936" s="722"/>
    </row>
    <row r="3937" spans="1:97" s="1376" customFormat="1">
      <c r="A3937" s="722"/>
      <c r="B3937" s="722"/>
      <c r="C3937" s="722"/>
      <c r="D3937" s="722"/>
      <c r="E3937" s="722"/>
      <c r="F3937" s="757"/>
      <c r="G3937" s="757"/>
      <c r="H3937" s="757"/>
      <c r="I3937" s="757"/>
      <c r="J3937" s="757"/>
      <c r="K3937" s="758"/>
      <c r="L3937" s="758"/>
      <c r="M3937" s="722"/>
      <c r="N3937" s="736"/>
      <c r="O3937" s="736"/>
      <c r="P3937" s="736"/>
      <c r="Q3937" s="736"/>
      <c r="R3937" s="736"/>
      <c r="S3937" s="736"/>
      <c r="T3937" s="736"/>
      <c r="U3937" s="736"/>
      <c r="BA3937" s="722"/>
      <c r="BB3937" s="722"/>
      <c r="BC3937" s="722"/>
      <c r="BD3937" s="722"/>
      <c r="BE3937" s="722"/>
      <c r="BF3937" s="722"/>
      <c r="BG3937" s="722"/>
      <c r="BH3937" s="722"/>
      <c r="BI3937" s="722"/>
      <c r="BJ3937" s="722"/>
      <c r="BK3937" s="722"/>
      <c r="BL3937" s="722"/>
      <c r="BM3937" s="722"/>
      <c r="BN3937" s="722"/>
      <c r="BO3937" s="722"/>
      <c r="BP3937" s="722"/>
      <c r="BQ3937" s="722"/>
      <c r="BR3937" s="722"/>
      <c r="BS3937" s="722"/>
      <c r="BT3937" s="722"/>
      <c r="BU3937" s="722"/>
      <c r="BV3937" s="722"/>
      <c r="BW3937" s="722"/>
      <c r="BX3937" s="722"/>
      <c r="BY3937" s="722"/>
      <c r="BZ3937" s="722"/>
      <c r="CA3937" s="722"/>
      <c r="CB3937" s="722"/>
      <c r="CC3937" s="722"/>
      <c r="CD3937" s="722"/>
      <c r="CE3937" s="722"/>
      <c r="CF3937" s="722"/>
      <c r="CG3937" s="722"/>
      <c r="CH3937" s="722"/>
      <c r="CI3937" s="722"/>
      <c r="CJ3937" s="722"/>
      <c r="CK3937" s="722"/>
      <c r="CL3937" s="722"/>
      <c r="CM3937" s="722"/>
      <c r="CN3937" s="722"/>
      <c r="CO3937" s="722"/>
      <c r="CP3937" s="722"/>
      <c r="CQ3937" s="722"/>
      <c r="CR3937" s="722"/>
      <c r="CS3937" s="722"/>
    </row>
    <row r="3938" spans="1:97" s="1376" customFormat="1">
      <c r="A3938" s="722"/>
      <c r="B3938" s="722"/>
      <c r="C3938" s="722"/>
      <c r="D3938" s="722"/>
      <c r="E3938" s="722"/>
      <c r="F3938" s="757"/>
      <c r="G3938" s="757"/>
      <c r="H3938" s="757"/>
      <c r="I3938" s="757"/>
      <c r="J3938" s="757"/>
      <c r="K3938" s="758"/>
      <c r="L3938" s="758"/>
      <c r="M3938" s="722"/>
      <c r="N3938" s="736"/>
      <c r="O3938" s="736"/>
      <c r="P3938" s="736"/>
      <c r="Q3938" s="736"/>
      <c r="R3938" s="736"/>
      <c r="S3938" s="736"/>
      <c r="T3938" s="736"/>
      <c r="U3938" s="736"/>
      <c r="BA3938" s="722"/>
      <c r="BB3938" s="722"/>
      <c r="BC3938" s="722"/>
      <c r="BD3938" s="722"/>
      <c r="BE3938" s="722"/>
      <c r="BF3938" s="722"/>
      <c r="BG3938" s="722"/>
      <c r="BH3938" s="722"/>
      <c r="BI3938" s="722"/>
      <c r="BJ3938" s="722"/>
      <c r="BK3938" s="722"/>
      <c r="BL3938" s="722"/>
      <c r="BM3938" s="722"/>
      <c r="BN3938" s="722"/>
      <c r="BO3938" s="722"/>
      <c r="BP3938" s="722"/>
      <c r="BQ3938" s="722"/>
      <c r="BR3938" s="722"/>
      <c r="BS3938" s="722"/>
      <c r="BT3938" s="722"/>
      <c r="BU3938" s="722"/>
      <c r="BV3938" s="722"/>
      <c r="BW3938" s="722"/>
      <c r="BX3938" s="722"/>
      <c r="BY3938" s="722"/>
      <c r="BZ3938" s="722"/>
      <c r="CA3938" s="722"/>
      <c r="CB3938" s="722"/>
      <c r="CC3938" s="722"/>
      <c r="CD3938" s="722"/>
      <c r="CE3938" s="722"/>
      <c r="CF3938" s="722"/>
      <c r="CG3938" s="722"/>
      <c r="CH3938" s="722"/>
      <c r="CI3938" s="722"/>
      <c r="CJ3938" s="722"/>
      <c r="CK3938" s="722"/>
      <c r="CL3938" s="722"/>
      <c r="CM3938" s="722"/>
      <c r="CN3938" s="722"/>
      <c r="CO3938" s="722"/>
      <c r="CP3938" s="722"/>
      <c r="CQ3938" s="722"/>
      <c r="CR3938" s="722"/>
      <c r="CS3938" s="722"/>
    </row>
    <row r="3939" spans="1:97" s="1376" customFormat="1">
      <c r="A3939" s="722"/>
      <c r="B3939" s="722"/>
      <c r="C3939" s="722"/>
      <c r="D3939" s="722"/>
      <c r="E3939" s="722"/>
      <c r="F3939" s="757"/>
      <c r="G3939" s="757"/>
      <c r="H3939" s="757"/>
      <c r="I3939" s="757"/>
      <c r="J3939" s="757"/>
      <c r="K3939" s="758"/>
      <c r="L3939" s="758"/>
      <c r="M3939" s="722"/>
      <c r="N3939" s="736"/>
      <c r="O3939" s="736"/>
      <c r="P3939" s="736"/>
      <c r="Q3939" s="736"/>
      <c r="R3939" s="736"/>
      <c r="S3939" s="736"/>
      <c r="T3939" s="736"/>
      <c r="U3939" s="736"/>
      <c r="BA3939" s="722"/>
      <c r="BB3939" s="722"/>
      <c r="BC3939" s="722"/>
      <c r="BD3939" s="722"/>
      <c r="BE3939" s="722"/>
      <c r="BF3939" s="722"/>
      <c r="BG3939" s="722"/>
      <c r="BH3939" s="722"/>
      <c r="BI3939" s="722"/>
      <c r="BJ3939" s="722"/>
      <c r="BK3939" s="722"/>
      <c r="BL3939" s="722"/>
      <c r="BM3939" s="722"/>
      <c r="BN3939" s="722"/>
      <c r="BO3939" s="722"/>
      <c r="BP3939" s="722"/>
      <c r="BQ3939" s="722"/>
      <c r="BR3939" s="722"/>
      <c r="BS3939" s="722"/>
      <c r="BT3939" s="722"/>
      <c r="BU3939" s="722"/>
      <c r="BV3939" s="722"/>
      <c r="BW3939" s="722"/>
      <c r="BX3939" s="722"/>
      <c r="BY3939" s="722"/>
      <c r="BZ3939" s="722"/>
      <c r="CA3939" s="722"/>
      <c r="CB3939" s="722"/>
      <c r="CC3939" s="722"/>
      <c r="CD3939" s="722"/>
      <c r="CE3939" s="722"/>
      <c r="CF3939" s="722"/>
      <c r="CG3939" s="722"/>
      <c r="CH3939" s="722"/>
      <c r="CI3939" s="722"/>
      <c r="CJ3939" s="722"/>
      <c r="CK3939" s="722"/>
      <c r="CL3939" s="722"/>
      <c r="CM3939" s="722"/>
      <c r="CN3939" s="722"/>
      <c r="CO3939" s="722"/>
      <c r="CP3939" s="722"/>
      <c r="CQ3939" s="722"/>
      <c r="CR3939" s="722"/>
      <c r="CS3939" s="722"/>
    </row>
    <row r="3940" spans="1:97" s="1376" customFormat="1">
      <c r="A3940" s="722"/>
      <c r="B3940" s="722"/>
      <c r="C3940" s="722"/>
      <c r="D3940" s="722"/>
      <c r="E3940" s="722"/>
      <c r="F3940" s="757"/>
      <c r="G3940" s="757"/>
      <c r="H3940" s="757"/>
      <c r="I3940" s="757"/>
      <c r="J3940" s="757"/>
      <c r="K3940" s="758"/>
      <c r="L3940" s="758"/>
      <c r="M3940" s="722"/>
      <c r="N3940" s="736"/>
      <c r="O3940" s="736"/>
      <c r="P3940" s="736"/>
      <c r="Q3940" s="736"/>
      <c r="R3940" s="736"/>
      <c r="S3940" s="736"/>
      <c r="T3940" s="736"/>
      <c r="U3940" s="736"/>
      <c r="BA3940" s="722"/>
      <c r="BB3940" s="722"/>
      <c r="BC3940" s="722"/>
      <c r="BD3940" s="722"/>
      <c r="BE3940" s="722"/>
      <c r="BF3940" s="722"/>
      <c r="BG3940" s="722"/>
      <c r="BH3940" s="722"/>
      <c r="BI3940" s="722"/>
      <c r="BJ3940" s="722"/>
      <c r="BK3940" s="722"/>
      <c r="BL3940" s="722"/>
      <c r="BM3940" s="722"/>
      <c r="BN3940" s="722"/>
      <c r="BO3940" s="722"/>
      <c r="BP3940" s="722"/>
      <c r="BQ3940" s="722"/>
      <c r="BR3940" s="722"/>
      <c r="BS3940" s="722"/>
      <c r="BT3940" s="722"/>
      <c r="BU3940" s="722"/>
      <c r="BV3940" s="722"/>
      <c r="BW3940" s="722"/>
      <c r="BX3940" s="722"/>
      <c r="BY3940" s="722"/>
      <c r="BZ3940" s="722"/>
      <c r="CA3940" s="722"/>
      <c r="CB3940" s="722"/>
      <c r="CC3940" s="722"/>
      <c r="CD3940" s="722"/>
      <c r="CE3940" s="722"/>
      <c r="CF3940" s="722"/>
      <c r="CG3940" s="722"/>
      <c r="CH3940" s="722"/>
      <c r="CI3940" s="722"/>
      <c r="CJ3940" s="722"/>
      <c r="CK3940" s="722"/>
      <c r="CL3940" s="722"/>
      <c r="CM3940" s="722"/>
      <c r="CN3940" s="722"/>
      <c r="CO3940" s="722"/>
      <c r="CP3940" s="722"/>
      <c r="CQ3940" s="722"/>
      <c r="CR3940" s="722"/>
      <c r="CS3940" s="722"/>
    </row>
    <row r="3941" spans="1:97" s="1376" customFormat="1">
      <c r="A3941" s="722"/>
      <c r="B3941" s="722"/>
      <c r="C3941" s="722"/>
      <c r="D3941" s="722"/>
      <c r="E3941" s="722"/>
      <c r="F3941" s="757"/>
      <c r="G3941" s="757"/>
      <c r="H3941" s="757"/>
      <c r="I3941" s="757"/>
      <c r="J3941" s="757"/>
      <c r="K3941" s="758"/>
      <c r="L3941" s="758"/>
      <c r="M3941" s="722"/>
      <c r="N3941" s="736"/>
      <c r="O3941" s="736"/>
      <c r="P3941" s="736"/>
      <c r="Q3941" s="736"/>
      <c r="R3941" s="736"/>
      <c r="S3941" s="736"/>
      <c r="T3941" s="736"/>
      <c r="U3941" s="736"/>
      <c r="BA3941" s="722"/>
      <c r="BB3941" s="722"/>
      <c r="BC3941" s="722"/>
      <c r="BD3941" s="722"/>
      <c r="BE3941" s="722"/>
      <c r="BF3941" s="722"/>
      <c r="BG3941" s="722"/>
      <c r="BH3941" s="722"/>
      <c r="BI3941" s="722"/>
      <c r="BJ3941" s="722"/>
      <c r="BK3941" s="722"/>
      <c r="BL3941" s="722"/>
      <c r="BM3941" s="722"/>
      <c r="BN3941" s="722"/>
      <c r="BO3941" s="722"/>
      <c r="BP3941" s="722"/>
      <c r="BQ3941" s="722"/>
      <c r="BR3941" s="722"/>
      <c r="BS3941" s="722"/>
      <c r="BT3941" s="722"/>
      <c r="BU3941" s="722"/>
      <c r="BV3941" s="722"/>
      <c r="BW3941" s="722"/>
      <c r="BX3941" s="722"/>
      <c r="BY3941" s="722"/>
      <c r="BZ3941" s="722"/>
      <c r="CA3941" s="722"/>
      <c r="CB3941" s="722"/>
      <c r="CC3941" s="722"/>
      <c r="CD3941" s="722"/>
      <c r="CE3941" s="722"/>
      <c r="CF3941" s="722"/>
      <c r="CG3941" s="722"/>
      <c r="CH3941" s="722"/>
      <c r="CI3941" s="722"/>
      <c r="CJ3941" s="722"/>
      <c r="CK3941" s="722"/>
      <c r="CL3941" s="722"/>
      <c r="CM3941" s="722"/>
      <c r="CN3941" s="722"/>
      <c r="CO3941" s="722"/>
      <c r="CP3941" s="722"/>
      <c r="CQ3941" s="722"/>
      <c r="CR3941" s="722"/>
      <c r="CS3941" s="722"/>
    </row>
    <row r="3942" spans="1:97" s="1376" customFormat="1">
      <c r="A3942" s="722"/>
      <c r="B3942" s="722"/>
      <c r="C3942" s="722"/>
      <c r="D3942" s="722"/>
      <c r="E3942" s="722"/>
      <c r="F3942" s="757"/>
      <c r="G3942" s="757"/>
      <c r="H3942" s="757"/>
      <c r="I3942" s="757"/>
      <c r="J3942" s="757"/>
      <c r="K3942" s="758"/>
      <c r="L3942" s="758"/>
      <c r="M3942" s="722"/>
      <c r="N3942" s="736"/>
      <c r="O3942" s="736"/>
      <c r="P3942" s="736"/>
      <c r="Q3942" s="736"/>
      <c r="R3942" s="736"/>
      <c r="S3942" s="736"/>
      <c r="T3942" s="736"/>
      <c r="U3942" s="736"/>
      <c r="BA3942" s="722"/>
      <c r="BB3942" s="722"/>
      <c r="BC3942" s="722"/>
      <c r="BD3942" s="722"/>
      <c r="BE3942" s="722"/>
      <c r="BF3942" s="722"/>
      <c r="BG3942" s="722"/>
      <c r="BH3942" s="722"/>
      <c r="BI3942" s="722"/>
      <c r="BJ3942" s="722"/>
      <c r="BK3942" s="722"/>
      <c r="BL3942" s="722"/>
      <c r="BM3942" s="722"/>
      <c r="BN3942" s="722"/>
      <c r="BO3942" s="722"/>
      <c r="BP3942" s="722"/>
      <c r="BQ3942" s="722"/>
      <c r="BR3942" s="722"/>
      <c r="BS3942" s="722"/>
      <c r="BT3942" s="722"/>
      <c r="BU3942" s="722"/>
      <c r="BV3942" s="722"/>
      <c r="BW3942" s="722"/>
      <c r="BX3942" s="722"/>
      <c r="BY3942" s="722"/>
      <c r="BZ3942" s="722"/>
      <c r="CA3942" s="722"/>
      <c r="CB3942" s="722"/>
      <c r="CC3942" s="722"/>
      <c r="CD3942" s="722"/>
      <c r="CE3942" s="722"/>
      <c r="CF3942" s="722"/>
      <c r="CG3942" s="722"/>
      <c r="CH3942" s="722"/>
      <c r="CI3942" s="722"/>
      <c r="CJ3942" s="722"/>
      <c r="CK3942" s="722"/>
      <c r="CL3942" s="722"/>
      <c r="CM3942" s="722"/>
      <c r="CN3942" s="722"/>
      <c r="CO3942" s="722"/>
      <c r="CP3942" s="722"/>
      <c r="CQ3942" s="722"/>
      <c r="CR3942" s="722"/>
      <c r="CS3942" s="722"/>
    </row>
    <row r="3943" spans="1:97" s="1376" customFormat="1">
      <c r="A3943" s="722"/>
      <c r="B3943" s="722"/>
      <c r="C3943" s="722"/>
      <c r="D3943" s="722"/>
      <c r="E3943" s="722"/>
      <c r="F3943" s="757"/>
      <c r="G3943" s="757"/>
      <c r="H3943" s="757"/>
      <c r="I3943" s="757"/>
      <c r="J3943" s="757"/>
      <c r="K3943" s="758"/>
      <c r="L3943" s="758"/>
      <c r="M3943" s="722"/>
      <c r="N3943" s="736"/>
      <c r="O3943" s="736"/>
      <c r="P3943" s="736"/>
      <c r="Q3943" s="736"/>
      <c r="R3943" s="736"/>
      <c r="S3943" s="736"/>
      <c r="T3943" s="736"/>
      <c r="U3943" s="736"/>
      <c r="BA3943" s="722"/>
      <c r="BB3943" s="722"/>
      <c r="BC3943" s="722"/>
      <c r="BD3943" s="722"/>
      <c r="BE3943" s="722"/>
      <c r="BF3943" s="722"/>
      <c r="BG3943" s="722"/>
      <c r="BH3943" s="722"/>
      <c r="BI3943" s="722"/>
      <c r="BJ3943" s="722"/>
      <c r="BK3943" s="722"/>
      <c r="BL3943" s="722"/>
      <c r="BM3943" s="722"/>
      <c r="BN3943" s="722"/>
      <c r="BO3943" s="722"/>
      <c r="BP3943" s="722"/>
      <c r="BQ3943" s="722"/>
      <c r="BR3943" s="722"/>
      <c r="BS3943" s="722"/>
      <c r="BT3943" s="722"/>
      <c r="BU3943" s="722"/>
      <c r="BV3943" s="722"/>
      <c r="BW3943" s="722"/>
      <c r="BX3943" s="722"/>
      <c r="BY3943" s="722"/>
      <c r="BZ3943" s="722"/>
      <c r="CA3943" s="722"/>
      <c r="CB3943" s="722"/>
      <c r="CC3943" s="722"/>
      <c r="CD3943" s="722"/>
      <c r="CE3943" s="722"/>
      <c r="CF3943" s="722"/>
      <c r="CG3943" s="722"/>
      <c r="CH3943" s="722"/>
      <c r="CI3943" s="722"/>
      <c r="CJ3943" s="722"/>
      <c r="CK3943" s="722"/>
      <c r="CL3943" s="722"/>
      <c r="CM3943" s="722"/>
      <c r="CN3943" s="722"/>
      <c r="CO3943" s="722"/>
      <c r="CP3943" s="722"/>
      <c r="CQ3943" s="722"/>
      <c r="CR3943" s="722"/>
      <c r="CS3943" s="722"/>
    </row>
    <row r="3944" spans="1:97" s="1376" customFormat="1">
      <c r="A3944" s="722"/>
      <c r="B3944" s="722"/>
      <c r="C3944" s="722"/>
      <c r="D3944" s="722"/>
      <c r="E3944" s="722"/>
      <c r="F3944" s="757"/>
      <c r="G3944" s="757"/>
      <c r="H3944" s="757"/>
      <c r="I3944" s="757"/>
      <c r="J3944" s="757"/>
      <c r="K3944" s="758"/>
      <c r="L3944" s="758"/>
      <c r="M3944" s="722"/>
      <c r="N3944" s="736"/>
      <c r="O3944" s="736"/>
      <c r="P3944" s="736"/>
      <c r="Q3944" s="736"/>
      <c r="R3944" s="736"/>
      <c r="S3944" s="736"/>
      <c r="T3944" s="736"/>
      <c r="U3944" s="736"/>
      <c r="BA3944" s="722"/>
      <c r="BB3944" s="722"/>
      <c r="BC3944" s="722"/>
      <c r="BD3944" s="722"/>
      <c r="BE3944" s="722"/>
      <c r="BF3944" s="722"/>
      <c r="BG3944" s="722"/>
      <c r="BH3944" s="722"/>
      <c r="BI3944" s="722"/>
      <c r="BJ3944" s="722"/>
      <c r="BK3944" s="722"/>
      <c r="BL3944" s="722"/>
      <c r="BM3944" s="722"/>
      <c r="BN3944" s="722"/>
      <c r="BO3944" s="722"/>
      <c r="BP3944" s="722"/>
      <c r="BQ3944" s="722"/>
      <c r="BR3944" s="722"/>
      <c r="BS3944" s="722"/>
      <c r="BT3944" s="722"/>
      <c r="BU3944" s="722"/>
      <c r="BV3944" s="722"/>
      <c r="BW3944" s="722"/>
      <c r="BX3944" s="722"/>
      <c r="BY3944" s="722"/>
      <c r="BZ3944" s="722"/>
      <c r="CA3944" s="722"/>
      <c r="CB3944" s="722"/>
      <c r="CC3944" s="722"/>
      <c r="CD3944" s="722"/>
      <c r="CE3944" s="722"/>
      <c r="CF3944" s="722"/>
      <c r="CG3944" s="722"/>
      <c r="CH3944" s="722"/>
      <c r="CI3944" s="722"/>
      <c r="CJ3944" s="722"/>
      <c r="CK3944" s="722"/>
      <c r="CL3944" s="722"/>
      <c r="CM3944" s="722"/>
      <c r="CN3944" s="722"/>
      <c r="CO3944" s="722"/>
      <c r="CP3944" s="722"/>
      <c r="CQ3944" s="722"/>
      <c r="CR3944" s="722"/>
      <c r="CS3944" s="722"/>
    </row>
    <row r="3945" spans="1:97" s="1376" customFormat="1">
      <c r="A3945" s="722"/>
      <c r="B3945" s="722"/>
      <c r="C3945" s="722"/>
      <c r="D3945" s="722"/>
      <c r="E3945" s="722"/>
      <c r="F3945" s="757"/>
      <c r="G3945" s="757"/>
      <c r="H3945" s="757"/>
      <c r="I3945" s="757"/>
      <c r="J3945" s="757"/>
      <c r="K3945" s="758"/>
      <c r="L3945" s="758"/>
      <c r="M3945" s="722"/>
      <c r="N3945" s="736"/>
      <c r="O3945" s="736"/>
      <c r="P3945" s="736"/>
      <c r="Q3945" s="736"/>
      <c r="R3945" s="736"/>
      <c r="S3945" s="736"/>
      <c r="T3945" s="736"/>
      <c r="U3945" s="736"/>
      <c r="BA3945" s="722"/>
      <c r="BB3945" s="722"/>
      <c r="BC3945" s="722"/>
      <c r="BD3945" s="722"/>
      <c r="BE3945" s="722"/>
      <c r="BF3945" s="722"/>
      <c r="BG3945" s="722"/>
      <c r="BH3945" s="722"/>
      <c r="BI3945" s="722"/>
      <c r="BJ3945" s="722"/>
      <c r="BK3945" s="722"/>
      <c r="BL3945" s="722"/>
      <c r="BM3945" s="722"/>
      <c r="BN3945" s="722"/>
      <c r="BO3945" s="722"/>
      <c r="BP3945" s="722"/>
      <c r="BQ3945" s="722"/>
      <c r="BR3945" s="722"/>
      <c r="BS3945" s="722"/>
      <c r="BT3945" s="722"/>
      <c r="BU3945" s="722"/>
      <c r="BV3945" s="722"/>
      <c r="BW3945" s="722"/>
      <c r="BX3945" s="722"/>
      <c r="BY3945" s="722"/>
      <c r="BZ3945" s="722"/>
      <c r="CA3945" s="722"/>
      <c r="CB3945" s="722"/>
      <c r="CC3945" s="722"/>
      <c r="CD3945" s="722"/>
      <c r="CE3945" s="722"/>
      <c r="CF3945" s="722"/>
      <c r="CG3945" s="722"/>
      <c r="CH3945" s="722"/>
      <c r="CI3945" s="722"/>
      <c r="CJ3945" s="722"/>
      <c r="CK3945" s="722"/>
      <c r="CL3945" s="722"/>
      <c r="CM3945" s="722"/>
      <c r="CN3945" s="722"/>
      <c r="CO3945" s="722"/>
      <c r="CP3945" s="722"/>
      <c r="CQ3945" s="722"/>
      <c r="CR3945" s="722"/>
      <c r="CS3945" s="722"/>
    </row>
    <row r="3946" spans="1:97" s="1376" customFormat="1">
      <c r="A3946" s="722"/>
      <c r="B3946" s="722"/>
      <c r="C3946" s="722"/>
      <c r="D3946" s="722"/>
      <c r="E3946" s="722"/>
      <c r="F3946" s="757"/>
      <c r="G3946" s="757"/>
      <c r="H3946" s="757"/>
      <c r="I3946" s="757"/>
      <c r="J3946" s="757"/>
      <c r="K3946" s="758"/>
      <c r="L3946" s="758"/>
      <c r="M3946" s="722"/>
      <c r="N3946" s="736"/>
      <c r="O3946" s="736"/>
      <c r="P3946" s="736"/>
      <c r="Q3946" s="736"/>
      <c r="R3946" s="736"/>
      <c r="S3946" s="736"/>
      <c r="T3946" s="736"/>
      <c r="U3946" s="736"/>
      <c r="BA3946" s="722"/>
      <c r="BB3946" s="722"/>
      <c r="BC3946" s="722"/>
      <c r="BD3946" s="722"/>
      <c r="BE3946" s="722"/>
      <c r="BF3946" s="722"/>
      <c r="BG3946" s="722"/>
      <c r="BH3946" s="722"/>
      <c r="BI3946" s="722"/>
      <c r="BJ3946" s="722"/>
      <c r="BK3946" s="722"/>
      <c r="BL3946" s="722"/>
      <c r="BM3946" s="722"/>
      <c r="BN3946" s="722"/>
      <c r="BO3946" s="722"/>
      <c r="BP3946" s="722"/>
      <c r="BQ3946" s="722"/>
      <c r="BR3946" s="722"/>
      <c r="BS3946" s="722"/>
      <c r="BT3946" s="722"/>
      <c r="BU3946" s="722"/>
      <c r="BV3946" s="722"/>
      <c r="BW3946" s="722"/>
      <c r="BX3946" s="722"/>
      <c r="BY3946" s="722"/>
      <c r="BZ3946" s="722"/>
      <c r="CA3946" s="722"/>
      <c r="CB3946" s="722"/>
      <c r="CC3946" s="722"/>
      <c r="CD3946" s="722"/>
      <c r="CE3946" s="722"/>
      <c r="CF3946" s="722"/>
      <c r="CG3946" s="722"/>
      <c r="CH3946" s="722"/>
      <c r="CI3946" s="722"/>
      <c r="CJ3946" s="722"/>
      <c r="CK3946" s="722"/>
      <c r="CL3946" s="722"/>
      <c r="CM3946" s="722"/>
      <c r="CN3946" s="722"/>
      <c r="CO3946" s="722"/>
      <c r="CP3946" s="722"/>
      <c r="CQ3946" s="722"/>
      <c r="CR3946" s="722"/>
      <c r="CS3946" s="722"/>
    </row>
    <row r="3947" spans="1:97" s="1376" customFormat="1">
      <c r="A3947" s="722"/>
      <c r="B3947" s="722"/>
      <c r="C3947" s="722"/>
      <c r="D3947" s="722"/>
      <c r="E3947" s="722"/>
      <c r="F3947" s="757"/>
      <c r="G3947" s="757"/>
      <c r="H3947" s="757"/>
      <c r="I3947" s="757"/>
      <c r="J3947" s="757"/>
      <c r="K3947" s="758"/>
      <c r="L3947" s="758"/>
      <c r="M3947" s="722"/>
      <c r="N3947" s="736"/>
      <c r="O3947" s="736"/>
      <c r="P3947" s="736"/>
      <c r="Q3947" s="736"/>
      <c r="R3947" s="736"/>
      <c r="S3947" s="736"/>
      <c r="T3947" s="736"/>
      <c r="U3947" s="736"/>
      <c r="BA3947" s="722"/>
      <c r="BB3947" s="722"/>
      <c r="BC3947" s="722"/>
      <c r="BD3947" s="722"/>
      <c r="BE3947" s="722"/>
      <c r="BF3947" s="722"/>
      <c r="BG3947" s="722"/>
      <c r="BH3947" s="722"/>
      <c r="BI3947" s="722"/>
      <c r="BJ3947" s="722"/>
      <c r="BK3947" s="722"/>
      <c r="BL3947" s="722"/>
      <c r="BM3947" s="722"/>
      <c r="BN3947" s="722"/>
      <c r="BO3947" s="722"/>
      <c r="BP3947" s="722"/>
      <c r="BQ3947" s="722"/>
      <c r="BR3947" s="722"/>
      <c r="BS3947" s="722"/>
      <c r="BT3947" s="722"/>
      <c r="BU3947" s="722"/>
      <c r="BV3947" s="722"/>
      <c r="BW3947" s="722"/>
      <c r="BX3947" s="722"/>
      <c r="BY3947" s="722"/>
      <c r="BZ3947" s="722"/>
      <c r="CA3947" s="722"/>
      <c r="CB3947" s="722"/>
      <c r="CC3947" s="722"/>
      <c r="CD3947" s="722"/>
      <c r="CE3947" s="722"/>
      <c r="CF3947" s="722"/>
      <c r="CG3947" s="722"/>
      <c r="CH3947" s="722"/>
      <c r="CI3947" s="722"/>
      <c r="CJ3947" s="722"/>
      <c r="CK3947" s="722"/>
      <c r="CL3947" s="722"/>
      <c r="CM3947" s="722"/>
      <c r="CN3947" s="722"/>
      <c r="CO3947" s="722"/>
      <c r="CP3947" s="722"/>
      <c r="CQ3947" s="722"/>
      <c r="CR3947" s="722"/>
      <c r="CS3947" s="722"/>
    </row>
    <row r="3948" spans="1:97" s="1376" customFormat="1">
      <c r="A3948" s="722"/>
      <c r="B3948" s="722"/>
      <c r="C3948" s="722"/>
      <c r="D3948" s="722"/>
      <c r="E3948" s="722"/>
      <c r="F3948" s="757"/>
      <c r="G3948" s="757"/>
      <c r="H3948" s="757"/>
      <c r="I3948" s="757"/>
      <c r="J3948" s="757"/>
      <c r="K3948" s="758"/>
      <c r="L3948" s="758"/>
      <c r="M3948" s="722"/>
      <c r="N3948" s="736"/>
      <c r="O3948" s="736"/>
      <c r="P3948" s="736"/>
      <c r="Q3948" s="736"/>
      <c r="R3948" s="736"/>
      <c r="S3948" s="736"/>
      <c r="T3948" s="736"/>
      <c r="U3948" s="736"/>
      <c r="BA3948" s="722"/>
      <c r="BB3948" s="722"/>
      <c r="BC3948" s="722"/>
      <c r="BD3948" s="722"/>
      <c r="BE3948" s="722"/>
      <c r="BF3948" s="722"/>
      <c r="BG3948" s="722"/>
      <c r="BH3948" s="722"/>
      <c r="BI3948" s="722"/>
      <c r="BJ3948" s="722"/>
      <c r="BK3948" s="722"/>
      <c r="BL3948" s="722"/>
      <c r="BM3948" s="722"/>
      <c r="BN3948" s="722"/>
      <c r="BO3948" s="722"/>
      <c r="BP3948" s="722"/>
      <c r="BQ3948" s="722"/>
      <c r="BR3948" s="722"/>
      <c r="BS3948" s="722"/>
      <c r="BT3948" s="722"/>
      <c r="BU3948" s="722"/>
      <c r="BV3948" s="722"/>
      <c r="BW3948" s="722"/>
      <c r="BX3948" s="722"/>
      <c r="BY3948" s="722"/>
      <c r="BZ3948" s="722"/>
      <c r="CA3948" s="722"/>
      <c r="CB3948" s="722"/>
      <c r="CC3948" s="722"/>
      <c r="CD3948" s="722"/>
      <c r="CE3948" s="722"/>
      <c r="CF3948" s="722"/>
      <c r="CG3948" s="722"/>
      <c r="CH3948" s="722"/>
      <c r="CI3948" s="722"/>
      <c r="CJ3948" s="722"/>
      <c r="CK3948" s="722"/>
      <c r="CL3948" s="722"/>
      <c r="CM3948" s="722"/>
      <c r="CN3948" s="722"/>
      <c r="CO3948" s="722"/>
      <c r="CP3948" s="722"/>
      <c r="CQ3948" s="722"/>
      <c r="CR3948" s="722"/>
      <c r="CS3948" s="722"/>
    </row>
    <row r="3949" spans="1:97" s="1376" customFormat="1">
      <c r="A3949" s="722"/>
      <c r="B3949" s="722"/>
      <c r="C3949" s="722"/>
      <c r="D3949" s="722"/>
      <c r="E3949" s="722"/>
      <c r="F3949" s="757"/>
      <c r="G3949" s="757"/>
      <c r="H3949" s="757"/>
      <c r="I3949" s="757"/>
      <c r="J3949" s="757"/>
      <c r="K3949" s="758"/>
      <c r="L3949" s="758"/>
      <c r="M3949" s="722"/>
      <c r="N3949" s="736"/>
      <c r="O3949" s="736"/>
      <c r="P3949" s="736"/>
      <c r="Q3949" s="736"/>
      <c r="R3949" s="736"/>
      <c r="S3949" s="736"/>
      <c r="T3949" s="736"/>
      <c r="U3949" s="736"/>
      <c r="BA3949" s="722"/>
      <c r="BB3949" s="722"/>
      <c r="BC3949" s="722"/>
      <c r="BD3949" s="722"/>
      <c r="BE3949" s="722"/>
      <c r="BF3949" s="722"/>
      <c r="BG3949" s="722"/>
      <c r="BH3949" s="722"/>
      <c r="BI3949" s="722"/>
      <c r="BJ3949" s="722"/>
      <c r="BK3949" s="722"/>
      <c r="BL3949" s="722"/>
      <c r="BM3949" s="722"/>
      <c r="BN3949" s="722"/>
      <c r="BO3949" s="722"/>
      <c r="BP3949" s="722"/>
      <c r="BQ3949" s="722"/>
      <c r="BR3949" s="722"/>
      <c r="BS3949" s="722"/>
      <c r="BT3949" s="722"/>
      <c r="BU3949" s="722"/>
      <c r="BV3949" s="722"/>
      <c r="BW3949" s="722"/>
      <c r="BX3949" s="722"/>
      <c r="BY3949" s="722"/>
      <c r="BZ3949" s="722"/>
      <c r="CA3949" s="722"/>
      <c r="CB3949" s="722"/>
      <c r="CC3949" s="722"/>
      <c r="CD3949" s="722"/>
      <c r="CE3949" s="722"/>
      <c r="CF3949" s="722"/>
      <c r="CG3949" s="722"/>
      <c r="CH3949" s="722"/>
      <c r="CI3949" s="722"/>
      <c r="CJ3949" s="722"/>
      <c r="CK3949" s="722"/>
      <c r="CL3949" s="722"/>
      <c r="CM3949" s="722"/>
      <c r="CN3949" s="722"/>
      <c r="CO3949" s="722"/>
      <c r="CP3949" s="722"/>
      <c r="CQ3949" s="722"/>
      <c r="CR3949" s="722"/>
      <c r="CS3949" s="722"/>
    </row>
    <row r="3950" spans="1:97" s="1376" customFormat="1">
      <c r="A3950" s="722"/>
      <c r="B3950" s="722"/>
      <c r="C3950" s="722"/>
      <c r="D3950" s="722"/>
      <c r="E3950" s="722"/>
      <c r="F3950" s="757"/>
      <c r="G3950" s="757"/>
      <c r="H3950" s="757"/>
      <c r="I3950" s="757"/>
      <c r="J3950" s="757"/>
      <c r="K3950" s="758"/>
      <c r="L3950" s="758"/>
      <c r="M3950" s="722"/>
      <c r="N3950" s="736"/>
      <c r="O3950" s="736"/>
      <c r="P3950" s="736"/>
      <c r="Q3950" s="736"/>
      <c r="R3950" s="736"/>
      <c r="S3950" s="736"/>
      <c r="T3950" s="736"/>
      <c r="U3950" s="736"/>
      <c r="BA3950" s="722"/>
      <c r="BB3950" s="722"/>
      <c r="BC3950" s="722"/>
      <c r="BD3950" s="722"/>
      <c r="BE3950" s="722"/>
      <c r="BF3950" s="722"/>
      <c r="BG3950" s="722"/>
      <c r="BH3950" s="722"/>
      <c r="BI3950" s="722"/>
      <c r="BJ3950" s="722"/>
      <c r="BK3950" s="722"/>
      <c r="BL3950" s="722"/>
      <c r="BM3950" s="722"/>
      <c r="BN3950" s="722"/>
      <c r="BO3950" s="722"/>
      <c r="BP3950" s="722"/>
      <c r="BQ3950" s="722"/>
      <c r="BR3950" s="722"/>
      <c r="BS3950" s="722"/>
      <c r="BT3950" s="722"/>
      <c r="BU3950" s="722"/>
      <c r="BV3950" s="722"/>
      <c r="BW3950" s="722"/>
      <c r="BX3950" s="722"/>
      <c r="BY3950" s="722"/>
      <c r="BZ3950" s="722"/>
      <c r="CA3950" s="722"/>
      <c r="CB3950" s="722"/>
      <c r="CC3950" s="722"/>
      <c r="CD3950" s="722"/>
      <c r="CE3950" s="722"/>
      <c r="CF3950" s="722"/>
      <c r="CG3950" s="722"/>
      <c r="CH3950" s="722"/>
      <c r="CI3950" s="722"/>
      <c r="CJ3950" s="722"/>
      <c r="CK3950" s="722"/>
      <c r="CL3950" s="722"/>
      <c r="CM3950" s="722"/>
      <c r="CN3950" s="722"/>
      <c r="CO3950" s="722"/>
      <c r="CP3950" s="722"/>
      <c r="CQ3950" s="722"/>
      <c r="CR3950" s="722"/>
      <c r="CS3950" s="722"/>
    </row>
    <row r="3951" spans="1:97" s="1376" customFormat="1">
      <c r="A3951" s="722"/>
      <c r="B3951" s="722"/>
      <c r="C3951" s="722"/>
      <c r="D3951" s="722"/>
      <c r="E3951" s="722"/>
      <c r="F3951" s="757"/>
      <c r="G3951" s="757"/>
      <c r="H3951" s="757"/>
      <c r="I3951" s="757"/>
      <c r="J3951" s="757"/>
      <c r="K3951" s="758"/>
      <c r="L3951" s="758"/>
      <c r="M3951" s="722"/>
      <c r="N3951" s="736"/>
      <c r="O3951" s="736"/>
      <c r="P3951" s="736"/>
      <c r="Q3951" s="736"/>
      <c r="R3951" s="736"/>
      <c r="S3951" s="736"/>
      <c r="T3951" s="736"/>
      <c r="U3951" s="736"/>
      <c r="BA3951" s="722"/>
      <c r="BB3951" s="722"/>
      <c r="BC3951" s="722"/>
      <c r="BD3951" s="722"/>
      <c r="BE3951" s="722"/>
      <c r="BF3951" s="722"/>
      <c r="BG3951" s="722"/>
      <c r="BH3951" s="722"/>
      <c r="BI3951" s="722"/>
      <c r="BJ3951" s="722"/>
      <c r="BK3951" s="722"/>
      <c r="BL3951" s="722"/>
      <c r="BM3951" s="722"/>
      <c r="BN3951" s="722"/>
      <c r="BO3951" s="722"/>
      <c r="BP3951" s="722"/>
      <c r="BQ3951" s="722"/>
      <c r="BR3951" s="722"/>
      <c r="BS3951" s="722"/>
      <c r="BT3951" s="722"/>
      <c r="BU3951" s="722"/>
      <c r="BV3951" s="722"/>
      <c r="BW3951" s="722"/>
      <c r="BX3951" s="722"/>
      <c r="BY3951" s="722"/>
      <c r="BZ3951" s="722"/>
      <c r="CA3951" s="722"/>
      <c r="CB3951" s="722"/>
      <c r="CC3951" s="722"/>
      <c r="CD3951" s="722"/>
      <c r="CE3951" s="722"/>
      <c r="CF3951" s="722"/>
      <c r="CG3951" s="722"/>
      <c r="CH3951" s="722"/>
      <c r="CI3951" s="722"/>
      <c r="CJ3951" s="722"/>
      <c r="CK3951" s="722"/>
      <c r="CL3951" s="722"/>
      <c r="CM3951" s="722"/>
      <c r="CN3951" s="722"/>
      <c r="CO3951" s="722"/>
      <c r="CP3951" s="722"/>
      <c r="CQ3951" s="722"/>
      <c r="CR3951" s="722"/>
      <c r="CS3951" s="722"/>
    </row>
    <row r="3952" spans="1:97" s="1376" customFormat="1">
      <c r="A3952" s="722"/>
      <c r="B3952" s="722"/>
      <c r="C3952" s="722"/>
      <c r="D3952" s="722"/>
      <c r="E3952" s="722"/>
      <c r="F3952" s="757"/>
      <c r="G3952" s="757"/>
      <c r="H3952" s="757"/>
      <c r="I3952" s="757"/>
      <c r="J3952" s="757"/>
      <c r="K3952" s="758"/>
      <c r="L3952" s="758"/>
      <c r="M3952" s="722"/>
      <c r="N3952" s="736"/>
      <c r="O3952" s="736"/>
      <c r="P3952" s="736"/>
      <c r="Q3952" s="736"/>
      <c r="R3952" s="736"/>
      <c r="S3952" s="736"/>
      <c r="T3952" s="736"/>
      <c r="U3952" s="736"/>
      <c r="BA3952" s="722"/>
      <c r="BB3952" s="722"/>
      <c r="BC3952" s="722"/>
      <c r="BD3952" s="722"/>
      <c r="BE3952" s="722"/>
      <c r="BF3952" s="722"/>
      <c r="BG3952" s="722"/>
      <c r="BH3952" s="722"/>
      <c r="BI3952" s="722"/>
      <c r="BJ3952" s="722"/>
      <c r="BK3952" s="722"/>
      <c r="BL3952" s="722"/>
      <c r="BM3952" s="722"/>
      <c r="BN3952" s="722"/>
      <c r="BO3952" s="722"/>
      <c r="BP3952" s="722"/>
      <c r="BQ3952" s="722"/>
      <c r="BR3952" s="722"/>
      <c r="BS3952" s="722"/>
      <c r="BT3952" s="722"/>
      <c r="BU3952" s="722"/>
      <c r="BV3952" s="722"/>
      <c r="BW3952" s="722"/>
      <c r="BX3952" s="722"/>
      <c r="BY3952" s="722"/>
      <c r="BZ3952" s="722"/>
      <c r="CA3952" s="722"/>
      <c r="CB3952" s="722"/>
      <c r="CC3952" s="722"/>
      <c r="CD3952" s="722"/>
      <c r="CE3952" s="722"/>
      <c r="CF3952" s="722"/>
      <c r="CG3952" s="722"/>
      <c r="CH3952" s="722"/>
      <c r="CI3952" s="722"/>
      <c r="CJ3952" s="722"/>
      <c r="CK3952" s="722"/>
      <c r="CL3952" s="722"/>
      <c r="CM3952" s="722"/>
      <c r="CN3952" s="722"/>
      <c r="CO3952" s="722"/>
      <c r="CP3952" s="722"/>
      <c r="CQ3952" s="722"/>
      <c r="CR3952" s="722"/>
      <c r="CS3952" s="722"/>
    </row>
    <row r="3953" spans="1:97" s="1376" customFormat="1">
      <c r="A3953" s="722"/>
      <c r="B3953" s="722"/>
      <c r="C3953" s="722"/>
      <c r="D3953" s="722"/>
      <c r="E3953" s="722"/>
      <c r="F3953" s="757"/>
      <c r="G3953" s="757"/>
      <c r="H3953" s="757"/>
      <c r="I3953" s="757"/>
      <c r="J3953" s="757"/>
      <c r="K3953" s="758"/>
      <c r="L3953" s="758"/>
      <c r="M3953" s="722"/>
      <c r="N3953" s="736"/>
      <c r="O3953" s="736"/>
      <c r="P3953" s="736"/>
      <c r="Q3953" s="736"/>
      <c r="R3953" s="736"/>
      <c r="S3953" s="736"/>
      <c r="T3953" s="736"/>
      <c r="U3953" s="736"/>
      <c r="BA3953" s="722"/>
      <c r="BB3953" s="722"/>
      <c r="BC3953" s="722"/>
      <c r="BD3953" s="722"/>
      <c r="BE3953" s="722"/>
      <c r="BF3953" s="722"/>
      <c r="BG3953" s="722"/>
      <c r="BH3953" s="722"/>
      <c r="BI3953" s="722"/>
      <c r="BJ3953" s="722"/>
      <c r="BK3953" s="722"/>
      <c r="BL3953" s="722"/>
      <c r="BM3953" s="722"/>
      <c r="BN3953" s="722"/>
      <c r="BO3953" s="722"/>
      <c r="BP3953" s="722"/>
      <c r="BQ3953" s="722"/>
      <c r="BR3953" s="722"/>
      <c r="BS3953" s="722"/>
      <c r="BT3953" s="722"/>
      <c r="BU3953" s="722"/>
      <c r="BV3953" s="722"/>
      <c r="BW3953" s="722"/>
      <c r="BX3953" s="722"/>
      <c r="BY3953" s="722"/>
      <c r="BZ3953" s="722"/>
      <c r="CA3953" s="722"/>
      <c r="CB3953" s="722"/>
      <c r="CC3953" s="722"/>
      <c r="CD3953" s="722"/>
      <c r="CE3953" s="722"/>
      <c r="CF3953" s="722"/>
      <c r="CG3953" s="722"/>
      <c r="CH3953" s="722"/>
      <c r="CI3953" s="722"/>
      <c r="CJ3953" s="722"/>
      <c r="CK3953" s="722"/>
      <c r="CL3953" s="722"/>
      <c r="CM3953" s="722"/>
      <c r="CN3953" s="722"/>
      <c r="CO3953" s="722"/>
      <c r="CP3953" s="722"/>
      <c r="CQ3953" s="722"/>
      <c r="CR3953" s="722"/>
      <c r="CS3953" s="722"/>
    </row>
    <row r="3954" spans="1:97" s="1376" customFormat="1">
      <c r="A3954" s="722"/>
      <c r="B3954" s="722"/>
      <c r="C3954" s="722"/>
      <c r="D3954" s="722"/>
      <c r="E3954" s="722"/>
      <c r="F3954" s="757"/>
      <c r="G3954" s="757"/>
      <c r="H3954" s="757"/>
      <c r="I3954" s="757"/>
      <c r="J3954" s="757"/>
      <c r="K3954" s="758"/>
      <c r="L3954" s="758"/>
      <c r="M3954" s="722"/>
      <c r="N3954" s="736"/>
      <c r="O3954" s="736"/>
      <c r="P3954" s="736"/>
      <c r="Q3954" s="736"/>
      <c r="R3954" s="736"/>
      <c r="S3954" s="736"/>
      <c r="T3954" s="736"/>
      <c r="U3954" s="736"/>
      <c r="BA3954" s="722"/>
      <c r="BB3954" s="722"/>
      <c r="BC3954" s="722"/>
      <c r="BD3954" s="722"/>
      <c r="BE3954" s="722"/>
      <c r="BF3954" s="722"/>
      <c r="BG3954" s="722"/>
      <c r="BH3954" s="722"/>
      <c r="BI3954" s="722"/>
      <c r="BJ3954" s="722"/>
      <c r="BK3954" s="722"/>
      <c r="BL3954" s="722"/>
      <c r="BM3954" s="722"/>
      <c r="BN3954" s="722"/>
      <c r="BO3954" s="722"/>
      <c r="BP3954" s="722"/>
      <c r="BQ3954" s="722"/>
      <c r="BR3954" s="722"/>
      <c r="BS3954" s="722"/>
      <c r="BT3954" s="722"/>
      <c r="BU3954" s="722"/>
      <c r="BV3954" s="722"/>
      <c r="BW3954" s="722"/>
      <c r="BX3954" s="722"/>
      <c r="BY3954" s="722"/>
      <c r="BZ3954" s="722"/>
      <c r="CA3954" s="722"/>
      <c r="CB3954" s="722"/>
      <c r="CC3954" s="722"/>
      <c r="CD3954" s="722"/>
      <c r="CE3954" s="722"/>
      <c r="CF3954" s="722"/>
      <c r="CG3954" s="722"/>
      <c r="CH3954" s="722"/>
      <c r="CI3954" s="722"/>
      <c r="CJ3954" s="722"/>
      <c r="CK3954" s="722"/>
      <c r="CL3954" s="722"/>
      <c r="CM3954" s="722"/>
      <c r="CN3954" s="722"/>
      <c r="CO3954" s="722"/>
      <c r="CP3954" s="722"/>
      <c r="CQ3954" s="722"/>
      <c r="CR3954" s="722"/>
      <c r="CS3954" s="722"/>
    </row>
    <row r="3955" spans="1:97" s="1376" customFormat="1">
      <c r="A3955" s="722"/>
      <c r="B3955" s="722"/>
      <c r="C3955" s="722"/>
      <c r="D3955" s="722"/>
      <c r="E3955" s="722"/>
      <c r="F3955" s="757"/>
      <c r="G3955" s="757"/>
      <c r="H3955" s="757"/>
      <c r="I3955" s="757"/>
      <c r="J3955" s="757"/>
      <c r="K3955" s="758"/>
      <c r="L3955" s="758"/>
      <c r="M3955" s="722"/>
      <c r="N3955" s="736"/>
      <c r="O3955" s="736"/>
      <c r="P3955" s="736"/>
      <c r="Q3955" s="736"/>
      <c r="R3955" s="736"/>
      <c r="S3955" s="736"/>
      <c r="T3955" s="736"/>
      <c r="U3955" s="736"/>
      <c r="BA3955" s="722"/>
      <c r="BB3955" s="722"/>
      <c r="BC3955" s="722"/>
      <c r="BD3955" s="722"/>
      <c r="BE3955" s="722"/>
      <c r="BF3955" s="722"/>
      <c r="BG3955" s="722"/>
      <c r="BH3955" s="722"/>
      <c r="BI3955" s="722"/>
      <c r="BJ3955" s="722"/>
      <c r="BK3955" s="722"/>
      <c r="BL3955" s="722"/>
      <c r="BM3955" s="722"/>
      <c r="BN3955" s="722"/>
      <c r="BO3955" s="722"/>
      <c r="BP3955" s="722"/>
      <c r="BQ3955" s="722"/>
      <c r="BR3955" s="722"/>
      <c r="BS3955" s="722"/>
      <c r="BT3955" s="722"/>
      <c r="BU3955" s="722"/>
      <c r="BV3955" s="722"/>
      <c r="BW3955" s="722"/>
      <c r="BX3955" s="722"/>
      <c r="BY3955" s="722"/>
      <c r="BZ3955" s="722"/>
      <c r="CA3955" s="722"/>
      <c r="CB3955" s="722"/>
      <c r="CC3955" s="722"/>
      <c r="CD3955" s="722"/>
      <c r="CE3955" s="722"/>
      <c r="CF3955" s="722"/>
      <c r="CG3955" s="722"/>
      <c r="CH3955" s="722"/>
      <c r="CI3955" s="722"/>
      <c r="CJ3955" s="722"/>
      <c r="CK3955" s="722"/>
      <c r="CL3955" s="722"/>
      <c r="CM3955" s="722"/>
      <c r="CN3955" s="722"/>
      <c r="CO3955" s="722"/>
      <c r="CP3955" s="722"/>
      <c r="CQ3955" s="722"/>
      <c r="CR3955" s="722"/>
      <c r="CS3955" s="722"/>
    </row>
    <row r="3956" spans="1:97" s="1376" customFormat="1">
      <c r="A3956" s="722"/>
      <c r="B3956" s="722"/>
      <c r="C3956" s="722"/>
      <c r="D3956" s="722"/>
      <c r="E3956" s="722"/>
      <c r="F3956" s="757"/>
      <c r="G3956" s="757"/>
      <c r="H3956" s="757"/>
      <c r="I3956" s="757"/>
      <c r="J3956" s="757"/>
      <c r="K3956" s="758"/>
      <c r="L3956" s="758"/>
      <c r="M3956" s="722"/>
      <c r="N3956" s="736"/>
      <c r="O3956" s="736"/>
      <c r="P3956" s="736"/>
      <c r="Q3956" s="736"/>
      <c r="R3956" s="736"/>
      <c r="S3956" s="736"/>
      <c r="T3956" s="736"/>
      <c r="U3956" s="736"/>
      <c r="BA3956" s="722"/>
      <c r="BB3956" s="722"/>
      <c r="BC3956" s="722"/>
      <c r="BD3956" s="722"/>
      <c r="BE3956" s="722"/>
      <c r="BF3956" s="722"/>
      <c r="BG3956" s="722"/>
      <c r="BH3956" s="722"/>
      <c r="BI3956" s="722"/>
      <c r="BJ3956" s="722"/>
      <c r="BK3956" s="722"/>
      <c r="BL3956" s="722"/>
      <c r="BM3956" s="722"/>
      <c r="BN3956" s="722"/>
      <c r="BO3956" s="722"/>
      <c r="BP3956" s="722"/>
      <c r="BQ3956" s="722"/>
      <c r="BR3956" s="722"/>
      <c r="BS3956" s="722"/>
      <c r="BT3956" s="722"/>
      <c r="BU3956" s="722"/>
      <c r="BV3956" s="722"/>
      <c r="BW3956" s="722"/>
      <c r="BX3956" s="722"/>
      <c r="BY3956" s="722"/>
      <c r="BZ3956" s="722"/>
      <c r="CA3956" s="722"/>
      <c r="CB3956" s="722"/>
      <c r="CC3956" s="722"/>
      <c r="CD3956" s="722"/>
      <c r="CE3956" s="722"/>
      <c r="CF3956" s="722"/>
      <c r="CG3956" s="722"/>
      <c r="CH3956" s="722"/>
      <c r="CI3956" s="722"/>
      <c r="CJ3956" s="722"/>
      <c r="CK3956" s="722"/>
      <c r="CL3956" s="722"/>
      <c r="CM3956" s="722"/>
      <c r="CN3956" s="722"/>
      <c r="CO3956" s="722"/>
      <c r="CP3956" s="722"/>
      <c r="CQ3956" s="722"/>
      <c r="CR3956" s="722"/>
      <c r="CS3956" s="722"/>
    </row>
    <row r="3957" spans="1:97" s="1376" customFormat="1">
      <c r="A3957" s="722"/>
      <c r="B3957" s="722"/>
      <c r="C3957" s="722"/>
      <c r="D3957" s="722"/>
      <c r="E3957" s="722"/>
      <c r="F3957" s="757"/>
      <c r="G3957" s="757"/>
      <c r="H3957" s="757"/>
      <c r="I3957" s="757"/>
      <c r="J3957" s="757"/>
      <c r="K3957" s="758"/>
      <c r="L3957" s="758"/>
      <c r="M3957" s="722"/>
      <c r="N3957" s="736"/>
      <c r="O3957" s="736"/>
      <c r="P3957" s="736"/>
      <c r="Q3957" s="736"/>
      <c r="R3957" s="736"/>
      <c r="S3957" s="736"/>
      <c r="T3957" s="736"/>
      <c r="U3957" s="736"/>
      <c r="BA3957" s="722"/>
      <c r="BB3957" s="722"/>
      <c r="BC3957" s="722"/>
      <c r="BD3957" s="722"/>
      <c r="BE3957" s="722"/>
      <c r="BF3957" s="722"/>
      <c r="BG3957" s="722"/>
      <c r="BH3957" s="722"/>
      <c r="BI3957" s="722"/>
      <c r="BJ3957" s="722"/>
      <c r="BK3957" s="722"/>
      <c r="BL3957" s="722"/>
      <c r="BM3957" s="722"/>
      <c r="BN3957" s="722"/>
      <c r="BO3957" s="722"/>
      <c r="BP3957" s="722"/>
      <c r="BQ3957" s="722"/>
      <c r="BR3957" s="722"/>
      <c r="BS3957" s="722"/>
      <c r="BT3957" s="722"/>
      <c r="BU3957" s="722"/>
      <c r="BV3957" s="722"/>
      <c r="BW3957" s="722"/>
      <c r="BX3957" s="722"/>
      <c r="BY3957" s="722"/>
      <c r="BZ3957" s="722"/>
      <c r="CA3957" s="722"/>
      <c r="CB3957" s="722"/>
      <c r="CC3957" s="722"/>
      <c r="CD3957" s="722"/>
      <c r="CE3957" s="722"/>
      <c r="CF3957" s="722"/>
      <c r="CG3957" s="722"/>
      <c r="CH3957" s="722"/>
      <c r="CI3957" s="722"/>
      <c r="CJ3957" s="722"/>
      <c r="CK3957" s="722"/>
      <c r="CL3957" s="722"/>
      <c r="CM3957" s="722"/>
      <c r="CN3957" s="722"/>
      <c r="CO3957" s="722"/>
      <c r="CP3957" s="722"/>
      <c r="CQ3957" s="722"/>
      <c r="CR3957" s="722"/>
      <c r="CS3957" s="722"/>
    </row>
    <row r="3958" spans="1:97" s="1376" customFormat="1">
      <c r="A3958" s="722"/>
      <c r="B3958" s="722"/>
      <c r="C3958" s="722"/>
      <c r="D3958" s="722"/>
      <c r="E3958" s="722"/>
      <c r="F3958" s="757"/>
      <c r="G3958" s="757"/>
      <c r="H3958" s="757"/>
      <c r="I3958" s="757"/>
      <c r="J3958" s="757"/>
      <c r="K3958" s="758"/>
      <c r="L3958" s="758"/>
      <c r="M3958" s="722"/>
      <c r="N3958" s="736"/>
      <c r="O3958" s="736"/>
      <c r="P3958" s="736"/>
      <c r="Q3958" s="736"/>
      <c r="R3958" s="736"/>
      <c r="S3958" s="736"/>
      <c r="T3958" s="736"/>
      <c r="U3958" s="736"/>
      <c r="BA3958" s="722"/>
      <c r="BB3958" s="722"/>
      <c r="BC3958" s="722"/>
      <c r="BD3958" s="722"/>
      <c r="BE3958" s="722"/>
      <c r="BF3958" s="722"/>
      <c r="BG3958" s="722"/>
      <c r="BH3958" s="722"/>
      <c r="BI3958" s="722"/>
      <c r="BJ3958" s="722"/>
      <c r="BK3958" s="722"/>
      <c r="BL3958" s="722"/>
      <c r="BM3958" s="722"/>
      <c r="BN3958" s="722"/>
      <c r="BO3958" s="722"/>
      <c r="BP3958" s="722"/>
      <c r="BQ3958" s="722"/>
      <c r="BR3958" s="722"/>
      <c r="BS3958" s="722"/>
      <c r="BT3958" s="722"/>
      <c r="BU3958" s="722"/>
      <c r="BV3958" s="722"/>
      <c r="BW3958" s="722"/>
      <c r="BX3958" s="722"/>
      <c r="BY3958" s="722"/>
      <c r="BZ3958" s="722"/>
      <c r="CA3958" s="722"/>
      <c r="CB3958" s="722"/>
      <c r="CC3958" s="722"/>
      <c r="CD3958" s="722"/>
      <c r="CE3958" s="722"/>
      <c r="CF3958" s="722"/>
      <c r="CG3958" s="722"/>
      <c r="CH3958" s="722"/>
      <c r="CI3958" s="722"/>
      <c r="CJ3958" s="722"/>
      <c r="CK3958" s="722"/>
      <c r="CL3958" s="722"/>
      <c r="CM3958" s="722"/>
      <c r="CN3958" s="722"/>
      <c r="CO3958" s="722"/>
      <c r="CP3958" s="722"/>
      <c r="CQ3958" s="722"/>
      <c r="CR3958" s="722"/>
      <c r="CS3958" s="722"/>
    </row>
    <row r="3959" spans="1:97" s="1376" customFormat="1">
      <c r="A3959" s="722"/>
      <c r="B3959" s="722"/>
      <c r="C3959" s="722"/>
      <c r="D3959" s="722"/>
      <c r="E3959" s="722"/>
      <c r="F3959" s="757"/>
      <c r="G3959" s="757"/>
      <c r="H3959" s="757"/>
      <c r="I3959" s="757"/>
      <c r="J3959" s="757"/>
      <c r="K3959" s="758"/>
      <c r="L3959" s="758"/>
      <c r="M3959" s="722"/>
      <c r="N3959" s="736"/>
      <c r="O3959" s="736"/>
      <c r="P3959" s="736"/>
      <c r="Q3959" s="736"/>
      <c r="R3959" s="736"/>
      <c r="S3959" s="736"/>
      <c r="T3959" s="736"/>
      <c r="U3959" s="736"/>
      <c r="BA3959" s="722"/>
      <c r="BB3959" s="722"/>
      <c r="BC3959" s="722"/>
      <c r="BD3959" s="722"/>
      <c r="BE3959" s="722"/>
      <c r="BF3959" s="722"/>
      <c r="BG3959" s="722"/>
      <c r="BH3959" s="722"/>
      <c r="BI3959" s="722"/>
      <c r="BJ3959" s="722"/>
      <c r="BK3959" s="722"/>
      <c r="BL3959" s="722"/>
      <c r="BM3959" s="722"/>
      <c r="BN3959" s="722"/>
      <c r="BO3959" s="722"/>
      <c r="BP3959" s="722"/>
      <c r="BQ3959" s="722"/>
      <c r="BR3959" s="722"/>
      <c r="BS3959" s="722"/>
      <c r="BT3959" s="722"/>
      <c r="BU3959" s="722"/>
      <c r="BV3959" s="722"/>
      <c r="BW3959" s="722"/>
      <c r="BX3959" s="722"/>
      <c r="BY3959" s="722"/>
      <c r="BZ3959" s="722"/>
      <c r="CA3959" s="722"/>
      <c r="CB3959" s="722"/>
      <c r="CC3959" s="722"/>
      <c r="CD3959" s="722"/>
      <c r="CE3959" s="722"/>
      <c r="CF3959" s="722"/>
      <c r="CG3959" s="722"/>
      <c r="CH3959" s="722"/>
      <c r="CI3959" s="722"/>
      <c r="CJ3959" s="722"/>
      <c r="CK3959" s="722"/>
      <c r="CL3959" s="722"/>
      <c r="CM3959" s="722"/>
      <c r="CN3959" s="722"/>
      <c r="CO3959" s="722"/>
      <c r="CP3959" s="722"/>
      <c r="CQ3959" s="722"/>
      <c r="CR3959" s="722"/>
      <c r="CS3959" s="722"/>
    </row>
    <row r="3960" spans="1:97" s="1376" customFormat="1">
      <c r="A3960" s="722"/>
      <c r="B3960" s="722"/>
      <c r="C3960" s="722"/>
      <c r="D3960" s="722"/>
      <c r="E3960" s="722"/>
      <c r="F3960" s="757"/>
      <c r="G3960" s="757"/>
      <c r="H3960" s="757"/>
      <c r="I3960" s="757"/>
      <c r="J3960" s="757"/>
      <c r="K3960" s="758"/>
      <c r="L3960" s="758"/>
      <c r="M3960" s="722"/>
      <c r="N3960" s="736"/>
      <c r="O3960" s="736"/>
      <c r="P3960" s="736"/>
      <c r="Q3960" s="736"/>
      <c r="R3960" s="736"/>
      <c r="S3960" s="736"/>
      <c r="T3960" s="736"/>
      <c r="U3960" s="736"/>
      <c r="BA3960" s="722"/>
      <c r="BB3960" s="722"/>
      <c r="BC3960" s="722"/>
      <c r="BD3960" s="722"/>
      <c r="BE3960" s="722"/>
      <c r="BF3960" s="722"/>
      <c r="BG3960" s="722"/>
      <c r="BH3960" s="722"/>
      <c r="BI3960" s="722"/>
      <c r="BJ3960" s="722"/>
      <c r="BK3960" s="722"/>
      <c r="BL3960" s="722"/>
      <c r="BM3960" s="722"/>
      <c r="BN3960" s="722"/>
      <c r="BO3960" s="722"/>
      <c r="BP3960" s="722"/>
      <c r="BQ3960" s="722"/>
      <c r="BR3960" s="722"/>
      <c r="BS3960" s="722"/>
      <c r="BT3960" s="722"/>
      <c r="BU3960" s="722"/>
      <c r="BV3960" s="722"/>
      <c r="BW3960" s="722"/>
      <c r="BX3960" s="722"/>
      <c r="BY3960" s="722"/>
      <c r="BZ3960" s="722"/>
      <c r="CA3960" s="722"/>
      <c r="CB3960" s="722"/>
      <c r="CC3960" s="722"/>
      <c r="CD3960" s="722"/>
      <c r="CE3960" s="722"/>
      <c r="CF3960" s="722"/>
      <c r="CG3960" s="722"/>
      <c r="CH3960" s="722"/>
      <c r="CI3960" s="722"/>
      <c r="CJ3960" s="722"/>
      <c r="CK3960" s="722"/>
      <c r="CL3960" s="722"/>
      <c r="CM3960" s="722"/>
      <c r="CN3960" s="722"/>
      <c r="CO3960" s="722"/>
      <c r="CP3960" s="722"/>
      <c r="CQ3960" s="722"/>
      <c r="CR3960" s="722"/>
      <c r="CS3960" s="722"/>
    </row>
    <row r="3961" spans="1:97" s="1376" customFormat="1">
      <c r="A3961" s="722"/>
      <c r="B3961" s="722"/>
      <c r="C3961" s="722"/>
      <c r="D3961" s="722"/>
      <c r="E3961" s="722"/>
      <c r="F3961" s="757"/>
      <c r="G3961" s="757"/>
      <c r="H3961" s="757"/>
      <c r="I3961" s="757"/>
      <c r="J3961" s="757"/>
      <c r="K3961" s="758"/>
      <c r="L3961" s="758"/>
      <c r="M3961" s="722"/>
      <c r="N3961" s="736"/>
      <c r="O3961" s="736"/>
      <c r="P3961" s="736"/>
      <c r="Q3961" s="736"/>
      <c r="R3961" s="736"/>
      <c r="S3961" s="736"/>
      <c r="T3961" s="736"/>
      <c r="U3961" s="736"/>
      <c r="BA3961" s="722"/>
      <c r="BB3961" s="722"/>
      <c r="BC3961" s="722"/>
      <c r="BD3961" s="722"/>
      <c r="BE3961" s="722"/>
      <c r="BF3961" s="722"/>
      <c r="BG3961" s="722"/>
      <c r="BH3961" s="722"/>
      <c r="BI3961" s="722"/>
      <c r="BJ3961" s="722"/>
      <c r="BK3961" s="722"/>
      <c r="BL3961" s="722"/>
      <c r="BM3961" s="722"/>
      <c r="BN3961" s="722"/>
      <c r="BO3961" s="722"/>
      <c r="BP3961" s="722"/>
      <c r="BQ3961" s="722"/>
      <c r="BR3961" s="722"/>
      <c r="BS3961" s="722"/>
      <c r="BT3961" s="722"/>
      <c r="BU3961" s="722"/>
      <c r="BV3961" s="722"/>
      <c r="BW3961" s="722"/>
      <c r="BX3961" s="722"/>
      <c r="BY3961" s="722"/>
      <c r="BZ3961" s="722"/>
      <c r="CA3961" s="722"/>
      <c r="CB3961" s="722"/>
      <c r="CC3961" s="722"/>
      <c r="CD3961" s="722"/>
      <c r="CE3961" s="722"/>
      <c r="CF3961" s="722"/>
      <c r="CG3961" s="722"/>
      <c r="CH3961" s="722"/>
      <c r="CI3961" s="722"/>
      <c r="CJ3961" s="722"/>
      <c r="CK3961" s="722"/>
      <c r="CL3961" s="722"/>
      <c r="CM3961" s="722"/>
      <c r="CN3961" s="722"/>
      <c r="CO3961" s="722"/>
      <c r="CP3961" s="722"/>
      <c r="CQ3961" s="722"/>
      <c r="CR3961" s="722"/>
      <c r="CS3961" s="722"/>
    </row>
    <row r="3962" spans="1:97" s="1376" customFormat="1">
      <c r="A3962" s="722"/>
      <c r="B3962" s="722"/>
      <c r="C3962" s="722"/>
      <c r="D3962" s="722"/>
      <c r="E3962" s="722"/>
      <c r="F3962" s="757"/>
      <c r="G3962" s="757"/>
      <c r="H3962" s="757"/>
      <c r="I3962" s="757"/>
      <c r="J3962" s="757"/>
      <c r="K3962" s="758"/>
      <c r="L3962" s="758"/>
      <c r="M3962" s="722"/>
      <c r="N3962" s="736"/>
      <c r="O3962" s="736"/>
      <c r="P3962" s="736"/>
      <c r="Q3962" s="736"/>
      <c r="R3962" s="736"/>
      <c r="S3962" s="736"/>
      <c r="T3962" s="736"/>
      <c r="U3962" s="736"/>
      <c r="BA3962" s="722"/>
      <c r="BB3962" s="722"/>
      <c r="BC3962" s="722"/>
      <c r="BD3962" s="722"/>
      <c r="BE3962" s="722"/>
      <c r="BF3962" s="722"/>
      <c r="BG3962" s="722"/>
      <c r="BH3962" s="722"/>
      <c r="BI3962" s="722"/>
      <c r="BJ3962" s="722"/>
      <c r="BK3962" s="722"/>
      <c r="BL3962" s="722"/>
      <c r="BM3962" s="722"/>
      <c r="BN3962" s="722"/>
      <c r="BO3962" s="722"/>
      <c r="BP3962" s="722"/>
      <c r="BQ3962" s="722"/>
      <c r="BR3962" s="722"/>
      <c r="BS3962" s="722"/>
      <c r="BT3962" s="722"/>
      <c r="BU3962" s="722"/>
      <c r="BV3962" s="722"/>
      <c r="BW3962" s="722"/>
      <c r="BX3962" s="722"/>
      <c r="BY3962" s="722"/>
      <c r="BZ3962" s="722"/>
      <c r="CA3962" s="722"/>
      <c r="CB3962" s="722"/>
      <c r="CC3962" s="722"/>
      <c r="CD3962" s="722"/>
      <c r="CE3962" s="722"/>
      <c r="CF3962" s="722"/>
      <c r="CG3962" s="722"/>
      <c r="CH3962" s="722"/>
      <c r="CI3962" s="722"/>
      <c r="CJ3962" s="722"/>
      <c r="CK3962" s="722"/>
      <c r="CL3962" s="722"/>
      <c r="CM3962" s="722"/>
      <c r="CN3962" s="722"/>
      <c r="CO3962" s="722"/>
      <c r="CP3962" s="722"/>
      <c r="CQ3962" s="722"/>
      <c r="CR3962" s="722"/>
      <c r="CS3962" s="722"/>
    </row>
    <row r="3963" spans="1:97" s="1376" customFormat="1">
      <c r="A3963" s="722"/>
      <c r="B3963" s="722"/>
      <c r="C3963" s="722"/>
      <c r="D3963" s="722"/>
      <c r="E3963" s="722"/>
      <c r="F3963" s="757"/>
      <c r="G3963" s="757"/>
      <c r="H3963" s="757"/>
      <c r="I3963" s="757"/>
      <c r="J3963" s="757"/>
      <c r="K3963" s="758"/>
      <c r="L3963" s="758"/>
      <c r="M3963" s="722"/>
      <c r="N3963" s="736"/>
      <c r="O3963" s="736"/>
      <c r="P3963" s="736"/>
      <c r="Q3963" s="736"/>
      <c r="R3963" s="736"/>
      <c r="S3963" s="736"/>
      <c r="T3963" s="736"/>
      <c r="U3963" s="736"/>
      <c r="BA3963" s="722"/>
      <c r="BB3963" s="722"/>
      <c r="BC3963" s="722"/>
      <c r="BD3963" s="722"/>
      <c r="BE3963" s="722"/>
      <c r="BF3963" s="722"/>
      <c r="BG3963" s="722"/>
      <c r="BH3963" s="722"/>
      <c r="BI3963" s="722"/>
      <c r="BJ3963" s="722"/>
      <c r="BK3963" s="722"/>
      <c r="BL3963" s="722"/>
      <c r="BM3963" s="722"/>
      <c r="BN3963" s="722"/>
      <c r="BO3963" s="722"/>
      <c r="BP3963" s="722"/>
      <c r="BQ3963" s="722"/>
      <c r="BR3963" s="722"/>
      <c r="BS3963" s="722"/>
      <c r="BT3963" s="722"/>
      <c r="BU3963" s="722"/>
      <c r="BV3963" s="722"/>
      <c r="BW3963" s="722"/>
      <c r="BX3963" s="722"/>
      <c r="BY3963" s="722"/>
      <c r="BZ3963" s="722"/>
      <c r="CA3963" s="722"/>
      <c r="CB3963" s="722"/>
      <c r="CC3963" s="722"/>
      <c r="CD3963" s="722"/>
      <c r="CE3963" s="722"/>
      <c r="CF3963" s="722"/>
      <c r="CG3963" s="722"/>
      <c r="CH3963" s="722"/>
      <c r="CI3963" s="722"/>
      <c r="CJ3963" s="722"/>
      <c r="CK3963" s="722"/>
      <c r="CL3963" s="722"/>
      <c r="CM3963" s="722"/>
      <c r="CN3963" s="722"/>
      <c r="CO3963" s="722"/>
      <c r="CP3963" s="722"/>
      <c r="CQ3963" s="722"/>
      <c r="CR3963" s="722"/>
      <c r="CS3963" s="722"/>
    </row>
    <row r="3964" spans="1:97" s="1376" customFormat="1">
      <c r="A3964" s="722"/>
      <c r="B3964" s="722"/>
      <c r="C3964" s="722"/>
      <c r="D3964" s="722"/>
      <c r="E3964" s="722"/>
      <c r="F3964" s="757"/>
      <c r="G3964" s="757"/>
      <c r="H3964" s="757"/>
      <c r="I3964" s="757"/>
      <c r="J3964" s="757"/>
      <c r="K3964" s="758"/>
      <c r="L3964" s="758"/>
      <c r="M3964" s="722"/>
      <c r="N3964" s="736"/>
      <c r="O3964" s="736"/>
      <c r="P3964" s="736"/>
      <c r="Q3964" s="736"/>
      <c r="R3964" s="736"/>
      <c r="S3964" s="736"/>
      <c r="T3964" s="736"/>
      <c r="U3964" s="736"/>
      <c r="BA3964" s="722"/>
      <c r="BB3964" s="722"/>
      <c r="BC3964" s="722"/>
      <c r="BD3964" s="722"/>
      <c r="BE3964" s="722"/>
      <c r="BF3964" s="722"/>
      <c r="BG3964" s="722"/>
      <c r="BH3964" s="722"/>
      <c r="BI3964" s="722"/>
      <c r="BJ3964" s="722"/>
      <c r="BK3964" s="722"/>
      <c r="BL3964" s="722"/>
      <c r="BM3964" s="722"/>
      <c r="BN3964" s="722"/>
      <c r="BO3964" s="722"/>
      <c r="BP3964" s="722"/>
      <c r="BQ3964" s="722"/>
      <c r="BR3964" s="722"/>
      <c r="BS3964" s="722"/>
      <c r="BT3964" s="722"/>
      <c r="BU3964" s="722"/>
      <c r="BV3964" s="722"/>
      <c r="BW3964" s="722"/>
      <c r="BX3964" s="722"/>
      <c r="BY3964" s="722"/>
      <c r="BZ3964" s="722"/>
      <c r="CA3964" s="722"/>
      <c r="CB3964" s="722"/>
      <c r="CC3964" s="722"/>
      <c r="CD3964" s="722"/>
      <c r="CE3964" s="722"/>
      <c r="CF3964" s="722"/>
      <c r="CG3964" s="722"/>
      <c r="CH3964" s="722"/>
      <c r="CI3964" s="722"/>
      <c r="CJ3964" s="722"/>
      <c r="CK3964" s="722"/>
      <c r="CL3964" s="722"/>
      <c r="CM3964" s="722"/>
      <c r="CN3964" s="722"/>
      <c r="CO3964" s="722"/>
      <c r="CP3964" s="722"/>
      <c r="CQ3964" s="722"/>
      <c r="CR3964" s="722"/>
      <c r="CS3964" s="722"/>
    </row>
    <row r="3965" spans="1:97" s="1376" customFormat="1">
      <c r="A3965" s="722"/>
      <c r="B3965" s="722"/>
      <c r="C3965" s="722"/>
      <c r="D3965" s="722"/>
      <c r="E3965" s="722"/>
      <c r="F3965" s="757"/>
      <c r="G3965" s="757"/>
      <c r="H3965" s="757"/>
      <c r="I3965" s="757"/>
      <c r="J3965" s="757"/>
      <c r="K3965" s="758"/>
      <c r="L3965" s="758"/>
      <c r="M3965" s="722"/>
      <c r="N3965" s="736"/>
      <c r="O3965" s="736"/>
      <c r="P3965" s="736"/>
      <c r="Q3965" s="736"/>
      <c r="R3965" s="736"/>
      <c r="S3965" s="736"/>
      <c r="T3965" s="736"/>
      <c r="U3965" s="736"/>
      <c r="BA3965" s="722"/>
      <c r="BB3965" s="722"/>
      <c r="BC3965" s="722"/>
      <c r="BD3965" s="722"/>
      <c r="BE3965" s="722"/>
      <c r="BF3965" s="722"/>
      <c r="BG3965" s="722"/>
      <c r="BH3965" s="722"/>
      <c r="BI3965" s="722"/>
      <c r="BJ3965" s="722"/>
      <c r="BK3965" s="722"/>
      <c r="BL3965" s="722"/>
      <c r="BM3965" s="722"/>
      <c r="BN3965" s="722"/>
      <c r="BO3965" s="722"/>
      <c r="BP3965" s="722"/>
      <c r="BQ3965" s="722"/>
      <c r="BR3965" s="722"/>
      <c r="BS3965" s="722"/>
      <c r="BT3965" s="722"/>
      <c r="BU3965" s="722"/>
      <c r="BV3965" s="722"/>
      <c r="BW3965" s="722"/>
      <c r="BX3965" s="722"/>
      <c r="BY3965" s="722"/>
      <c r="BZ3965" s="722"/>
      <c r="CA3965" s="722"/>
      <c r="CB3965" s="722"/>
      <c r="CC3965" s="722"/>
      <c r="CD3965" s="722"/>
      <c r="CE3965" s="722"/>
      <c r="CF3965" s="722"/>
      <c r="CG3965" s="722"/>
      <c r="CH3965" s="722"/>
      <c r="CI3965" s="722"/>
      <c r="CJ3965" s="722"/>
      <c r="CK3965" s="722"/>
      <c r="CL3965" s="722"/>
      <c r="CM3965" s="722"/>
      <c r="CN3965" s="722"/>
      <c r="CO3965" s="722"/>
      <c r="CP3965" s="722"/>
      <c r="CQ3965" s="722"/>
      <c r="CR3965" s="722"/>
      <c r="CS3965" s="722"/>
    </row>
    <row r="3966" spans="1:97" s="1376" customFormat="1">
      <c r="A3966" s="722"/>
      <c r="B3966" s="722"/>
      <c r="C3966" s="722"/>
      <c r="D3966" s="722"/>
      <c r="E3966" s="722"/>
      <c r="F3966" s="757"/>
      <c r="G3966" s="757"/>
      <c r="H3966" s="757"/>
      <c r="I3966" s="757"/>
      <c r="J3966" s="757"/>
      <c r="K3966" s="758"/>
      <c r="L3966" s="758"/>
      <c r="M3966" s="722"/>
      <c r="N3966" s="736"/>
      <c r="O3966" s="736"/>
      <c r="P3966" s="736"/>
      <c r="Q3966" s="736"/>
      <c r="R3966" s="736"/>
      <c r="S3966" s="736"/>
      <c r="T3966" s="736"/>
      <c r="U3966" s="736"/>
      <c r="BA3966" s="722"/>
      <c r="BB3966" s="722"/>
      <c r="BC3966" s="722"/>
      <c r="BD3966" s="722"/>
      <c r="BE3966" s="722"/>
      <c r="BF3966" s="722"/>
      <c r="BG3966" s="722"/>
      <c r="BH3966" s="722"/>
      <c r="BI3966" s="722"/>
      <c r="BJ3966" s="722"/>
      <c r="BK3966" s="722"/>
      <c r="BL3966" s="722"/>
      <c r="BM3966" s="722"/>
      <c r="BN3966" s="722"/>
      <c r="BO3966" s="722"/>
      <c r="BP3966" s="722"/>
      <c r="BQ3966" s="722"/>
      <c r="BR3966" s="722"/>
      <c r="BS3966" s="722"/>
      <c r="BT3966" s="722"/>
      <c r="BU3966" s="722"/>
      <c r="BV3966" s="722"/>
      <c r="BW3966" s="722"/>
      <c r="BX3966" s="722"/>
      <c r="BY3966" s="722"/>
      <c r="BZ3966" s="722"/>
      <c r="CA3966" s="722"/>
      <c r="CB3966" s="722"/>
      <c r="CC3966" s="722"/>
      <c r="CD3966" s="722"/>
      <c r="CE3966" s="722"/>
      <c r="CF3966" s="722"/>
      <c r="CG3966" s="722"/>
      <c r="CH3966" s="722"/>
      <c r="CI3966" s="722"/>
      <c r="CJ3966" s="722"/>
      <c r="CK3966" s="722"/>
      <c r="CL3966" s="722"/>
      <c r="CM3966" s="722"/>
      <c r="CN3966" s="722"/>
      <c r="CO3966" s="722"/>
      <c r="CP3966" s="722"/>
      <c r="CQ3966" s="722"/>
      <c r="CR3966" s="722"/>
      <c r="CS3966" s="722"/>
    </row>
    <row r="3967" spans="1:97" s="1376" customFormat="1">
      <c r="A3967" s="722"/>
      <c r="B3967" s="722"/>
      <c r="C3967" s="722"/>
      <c r="D3967" s="722"/>
      <c r="E3967" s="722"/>
      <c r="F3967" s="757"/>
      <c r="G3967" s="757"/>
      <c r="H3967" s="757"/>
      <c r="I3967" s="757"/>
      <c r="J3967" s="757"/>
      <c r="K3967" s="758"/>
      <c r="L3967" s="758"/>
      <c r="M3967" s="722"/>
      <c r="N3967" s="736"/>
      <c r="O3967" s="736"/>
      <c r="P3967" s="736"/>
      <c r="Q3967" s="736"/>
      <c r="R3967" s="736"/>
      <c r="S3967" s="736"/>
      <c r="T3967" s="736"/>
      <c r="U3967" s="736"/>
      <c r="BA3967" s="722"/>
      <c r="BB3967" s="722"/>
      <c r="BC3967" s="722"/>
      <c r="BD3967" s="722"/>
      <c r="BE3967" s="722"/>
      <c r="BF3967" s="722"/>
      <c r="BG3967" s="722"/>
      <c r="BH3967" s="722"/>
      <c r="BI3967" s="722"/>
      <c r="BJ3967" s="722"/>
      <c r="BK3967" s="722"/>
      <c r="BL3967" s="722"/>
      <c r="BM3967" s="722"/>
      <c r="BN3967" s="722"/>
      <c r="BO3967" s="722"/>
      <c r="BP3967" s="722"/>
      <c r="BQ3967" s="722"/>
      <c r="BR3967" s="722"/>
      <c r="BS3967" s="722"/>
      <c r="BT3967" s="722"/>
      <c r="BU3967" s="722"/>
      <c r="BV3967" s="722"/>
      <c r="BW3967" s="722"/>
      <c r="BX3967" s="722"/>
      <c r="BY3967" s="722"/>
      <c r="BZ3967" s="722"/>
      <c r="CA3967" s="722"/>
      <c r="CB3967" s="722"/>
      <c r="CC3967" s="722"/>
      <c r="CD3967" s="722"/>
      <c r="CE3967" s="722"/>
      <c r="CF3967" s="722"/>
      <c r="CG3967" s="722"/>
      <c r="CH3967" s="722"/>
      <c r="CI3967" s="722"/>
      <c r="CJ3967" s="722"/>
      <c r="CK3967" s="722"/>
      <c r="CL3967" s="722"/>
      <c r="CM3967" s="722"/>
      <c r="CN3967" s="722"/>
      <c r="CO3967" s="722"/>
      <c r="CP3967" s="722"/>
      <c r="CQ3967" s="722"/>
      <c r="CR3967" s="722"/>
      <c r="CS3967" s="722"/>
    </row>
    <row r="3968" spans="1:97" s="1376" customFormat="1">
      <c r="A3968" s="722"/>
      <c r="B3968" s="722"/>
      <c r="C3968" s="722"/>
      <c r="D3968" s="722"/>
      <c r="E3968" s="722"/>
      <c r="F3968" s="757"/>
      <c r="G3968" s="757"/>
      <c r="H3968" s="757"/>
      <c r="I3968" s="757"/>
      <c r="J3968" s="757"/>
      <c r="K3968" s="758"/>
      <c r="L3968" s="758"/>
      <c r="M3968" s="722"/>
      <c r="N3968" s="736"/>
      <c r="O3968" s="736"/>
      <c r="P3968" s="736"/>
      <c r="Q3968" s="736"/>
      <c r="R3968" s="736"/>
      <c r="S3968" s="736"/>
      <c r="T3968" s="736"/>
      <c r="U3968" s="736"/>
      <c r="BA3968" s="722"/>
      <c r="BB3968" s="722"/>
      <c r="BC3968" s="722"/>
      <c r="BD3968" s="722"/>
      <c r="BE3968" s="722"/>
      <c r="BF3968" s="722"/>
      <c r="BG3968" s="722"/>
      <c r="BH3968" s="722"/>
      <c r="BI3968" s="722"/>
      <c r="BJ3968" s="722"/>
      <c r="BK3968" s="722"/>
      <c r="BL3968" s="722"/>
      <c r="BM3968" s="722"/>
      <c r="BN3968" s="722"/>
      <c r="BO3968" s="722"/>
      <c r="BP3968" s="722"/>
      <c r="BQ3968" s="722"/>
      <c r="BR3968" s="722"/>
      <c r="BS3968" s="722"/>
      <c r="BT3968" s="722"/>
      <c r="BU3968" s="722"/>
      <c r="BV3968" s="722"/>
      <c r="BW3968" s="722"/>
      <c r="BX3968" s="722"/>
      <c r="BY3968" s="722"/>
      <c r="BZ3968" s="722"/>
      <c r="CA3968" s="722"/>
      <c r="CB3968" s="722"/>
      <c r="CC3968" s="722"/>
      <c r="CD3968" s="722"/>
      <c r="CE3968" s="722"/>
      <c r="CF3968" s="722"/>
      <c r="CG3968" s="722"/>
      <c r="CH3968" s="722"/>
      <c r="CI3968" s="722"/>
      <c r="CJ3968" s="722"/>
      <c r="CK3968" s="722"/>
      <c r="CL3968" s="722"/>
      <c r="CM3968" s="722"/>
      <c r="CN3968" s="722"/>
      <c r="CO3968" s="722"/>
      <c r="CP3968" s="722"/>
      <c r="CQ3968" s="722"/>
      <c r="CR3968" s="722"/>
      <c r="CS3968" s="722"/>
    </row>
    <row r="3969" spans="1:97" s="1376" customFormat="1">
      <c r="A3969" s="722"/>
      <c r="B3969" s="722"/>
      <c r="C3969" s="722"/>
      <c r="D3969" s="722"/>
      <c r="E3969" s="722"/>
      <c r="F3969" s="757"/>
      <c r="G3969" s="757"/>
      <c r="H3969" s="757"/>
      <c r="I3969" s="757"/>
      <c r="J3969" s="757"/>
      <c r="K3969" s="758"/>
      <c r="L3969" s="758"/>
      <c r="M3969" s="722"/>
      <c r="N3969" s="736"/>
      <c r="O3969" s="736"/>
      <c r="P3969" s="736"/>
      <c r="Q3969" s="736"/>
      <c r="R3969" s="736"/>
      <c r="S3969" s="736"/>
      <c r="T3969" s="736"/>
      <c r="U3969" s="736"/>
      <c r="BA3969" s="722"/>
      <c r="BB3969" s="722"/>
      <c r="BC3969" s="722"/>
      <c r="BD3969" s="722"/>
      <c r="BE3969" s="722"/>
      <c r="BF3969" s="722"/>
      <c r="BG3969" s="722"/>
      <c r="BH3969" s="722"/>
      <c r="BI3969" s="722"/>
      <c r="BJ3969" s="722"/>
      <c r="BK3969" s="722"/>
      <c r="BL3969" s="722"/>
      <c r="BM3969" s="722"/>
      <c r="BN3969" s="722"/>
      <c r="BO3969" s="722"/>
      <c r="BP3969" s="722"/>
      <c r="BQ3969" s="722"/>
      <c r="BR3969" s="722"/>
      <c r="BS3969" s="722"/>
      <c r="BT3969" s="722"/>
      <c r="BU3969" s="722"/>
      <c r="BV3969" s="722"/>
      <c r="BW3969" s="722"/>
      <c r="BX3969" s="722"/>
      <c r="BY3969" s="722"/>
      <c r="BZ3969" s="722"/>
      <c r="CA3969" s="722"/>
      <c r="CB3969" s="722"/>
      <c r="CC3969" s="722"/>
      <c r="CD3969" s="722"/>
      <c r="CE3969" s="722"/>
      <c r="CF3969" s="722"/>
      <c r="CG3969" s="722"/>
      <c r="CH3969" s="722"/>
      <c r="CI3969" s="722"/>
      <c r="CJ3969" s="722"/>
      <c r="CK3969" s="722"/>
      <c r="CL3969" s="722"/>
      <c r="CM3969" s="722"/>
      <c r="CN3969" s="722"/>
      <c r="CO3969" s="722"/>
      <c r="CP3969" s="722"/>
      <c r="CQ3969" s="722"/>
      <c r="CR3969" s="722"/>
      <c r="CS3969" s="722"/>
    </row>
    <row r="3970" spans="1:97" s="1376" customFormat="1">
      <c r="A3970" s="722"/>
      <c r="B3970" s="722"/>
      <c r="C3970" s="722"/>
      <c r="D3970" s="722"/>
      <c r="E3970" s="722"/>
      <c r="F3970" s="757"/>
      <c r="G3970" s="757"/>
      <c r="H3970" s="757"/>
      <c r="I3970" s="757"/>
      <c r="J3970" s="757"/>
      <c r="K3970" s="758"/>
      <c r="L3970" s="758"/>
      <c r="M3970" s="722"/>
      <c r="N3970" s="736"/>
      <c r="O3970" s="736"/>
      <c r="P3970" s="736"/>
      <c r="Q3970" s="736"/>
      <c r="R3970" s="736"/>
      <c r="S3970" s="736"/>
      <c r="T3970" s="736"/>
      <c r="U3970" s="736"/>
      <c r="BA3970" s="722"/>
      <c r="BB3970" s="722"/>
      <c r="BC3970" s="722"/>
      <c r="BD3970" s="722"/>
      <c r="BE3970" s="722"/>
      <c r="BF3970" s="722"/>
      <c r="BG3970" s="722"/>
      <c r="BH3970" s="722"/>
      <c r="BI3970" s="722"/>
      <c r="BJ3970" s="722"/>
      <c r="BK3970" s="722"/>
      <c r="BL3970" s="722"/>
      <c r="BM3970" s="722"/>
      <c r="BN3970" s="722"/>
      <c r="BO3970" s="722"/>
      <c r="BP3970" s="722"/>
      <c r="BQ3970" s="722"/>
      <c r="BR3970" s="722"/>
      <c r="BS3970" s="722"/>
      <c r="BT3970" s="722"/>
      <c r="BU3970" s="722"/>
      <c r="BV3970" s="722"/>
      <c r="BW3970" s="722"/>
      <c r="BX3970" s="722"/>
      <c r="BY3970" s="722"/>
      <c r="BZ3970" s="722"/>
      <c r="CA3970" s="722"/>
      <c r="CB3970" s="722"/>
      <c r="CC3970" s="722"/>
      <c r="CD3970" s="722"/>
      <c r="CE3970" s="722"/>
      <c r="CF3970" s="722"/>
      <c r="CG3970" s="722"/>
      <c r="CH3970" s="722"/>
      <c r="CI3970" s="722"/>
      <c r="CJ3970" s="722"/>
      <c r="CK3970" s="722"/>
      <c r="CL3970" s="722"/>
      <c r="CM3970" s="722"/>
      <c r="CN3970" s="722"/>
      <c r="CO3970" s="722"/>
      <c r="CP3970" s="722"/>
      <c r="CQ3970" s="722"/>
      <c r="CR3970" s="722"/>
      <c r="CS3970" s="722"/>
    </row>
    <row r="3971" spans="1:97" s="1376" customFormat="1">
      <c r="A3971" s="722"/>
      <c r="B3971" s="722"/>
      <c r="C3971" s="722"/>
      <c r="D3971" s="722"/>
      <c r="E3971" s="722"/>
      <c r="F3971" s="757"/>
      <c r="G3971" s="757"/>
      <c r="H3971" s="757"/>
      <c r="I3971" s="757"/>
      <c r="J3971" s="757"/>
      <c r="K3971" s="758"/>
      <c r="L3971" s="758"/>
      <c r="M3971" s="722"/>
      <c r="N3971" s="736"/>
      <c r="O3971" s="736"/>
      <c r="P3971" s="736"/>
      <c r="Q3971" s="736"/>
      <c r="R3971" s="736"/>
      <c r="S3971" s="736"/>
      <c r="T3971" s="736"/>
      <c r="U3971" s="736"/>
      <c r="BA3971" s="722"/>
      <c r="BB3971" s="722"/>
      <c r="BC3971" s="722"/>
      <c r="BD3971" s="722"/>
      <c r="BE3971" s="722"/>
      <c r="BF3971" s="722"/>
      <c r="BG3971" s="722"/>
      <c r="BH3971" s="722"/>
      <c r="BI3971" s="722"/>
      <c r="BJ3971" s="722"/>
      <c r="BK3971" s="722"/>
      <c r="BL3971" s="722"/>
      <c r="BM3971" s="722"/>
      <c r="BN3971" s="722"/>
      <c r="BO3971" s="722"/>
      <c r="BP3971" s="722"/>
      <c r="BQ3971" s="722"/>
      <c r="BR3971" s="722"/>
      <c r="BS3971" s="722"/>
      <c r="BT3971" s="722"/>
      <c r="BU3971" s="722"/>
      <c r="BV3971" s="722"/>
      <c r="BW3971" s="722"/>
      <c r="BX3971" s="722"/>
      <c r="BY3971" s="722"/>
      <c r="BZ3971" s="722"/>
      <c r="CA3971" s="722"/>
      <c r="CB3971" s="722"/>
      <c r="CC3971" s="722"/>
      <c r="CD3971" s="722"/>
      <c r="CE3971" s="722"/>
      <c r="CF3971" s="722"/>
      <c r="CG3971" s="722"/>
      <c r="CH3971" s="722"/>
      <c r="CI3971" s="722"/>
      <c r="CJ3971" s="722"/>
      <c r="CK3971" s="722"/>
      <c r="CL3971" s="722"/>
      <c r="CM3971" s="722"/>
      <c r="CN3971" s="722"/>
      <c r="CO3971" s="722"/>
      <c r="CP3971" s="722"/>
      <c r="CQ3971" s="722"/>
      <c r="CR3971" s="722"/>
      <c r="CS3971" s="722"/>
    </row>
    <row r="3972" spans="1:97" s="1376" customFormat="1">
      <c r="A3972" s="722"/>
      <c r="B3972" s="722"/>
      <c r="C3972" s="722"/>
      <c r="D3972" s="722"/>
      <c r="E3972" s="722"/>
      <c r="F3972" s="757"/>
      <c r="G3972" s="757"/>
      <c r="H3972" s="757"/>
      <c r="I3972" s="757"/>
      <c r="J3972" s="757"/>
      <c r="K3972" s="758"/>
      <c r="L3972" s="758"/>
      <c r="M3972" s="722"/>
      <c r="N3972" s="736"/>
      <c r="O3972" s="736"/>
      <c r="P3972" s="736"/>
      <c r="Q3972" s="736"/>
      <c r="R3972" s="736"/>
      <c r="S3972" s="736"/>
      <c r="T3972" s="736"/>
      <c r="U3972" s="736"/>
      <c r="BA3972" s="722"/>
      <c r="BB3972" s="722"/>
      <c r="BC3972" s="722"/>
      <c r="BD3972" s="722"/>
      <c r="BE3972" s="722"/>
      <c r="BF3972" s="722"/>
      <c r="BG3972" s="722"/>
      <c r="BH3972" s="722"/>
      <c r="BI3972" s="722"/>
      <c r="BJ3972" s="722"/>
      <c r="BK3972" s="722"/>
      <c r="BL3972" s="722"/>
      <c r="BM3972" s="722"/>
      <c r="BN3972" s="722"/>
      <c r="BO3972" s="722"/>
      <c r="BP3972" s="722"/>
      <c r="BQ3972" s="722"/>
      <c r="BR3972" s="722"/>
      <c r="BS3972" s="722"/>
      <c r="BT3972" s="722"/>
      <c r="BU3972" s="722"/>
      <c r="BV3972" s="722"/>
      <c r="BW3972" s="722"/>
      <c r="BX3972" s="722"/>
      <c r="BY3972" s="722"/>
      <c r="BZ3972" s="722"/>
      <c r="CA3972" s="722"/>
      <c r="CB3972" s="722"/>
      <c r="CC3972" s="722"/>
      <c r="CD3972" s="722"/>
      <c r="CE3972" s="722"/>
      <c r="CF3972" s="722"/>
      <c r="CG3972" s="722"/>
      <c r="CH3972" s="722"/>
      <c r="CI3972" s="722"/>
      <c r="CJ3972" s="722"/>
      <c r="CK3972" s="722"/>
      <c r="CL3972" s="722"/>
      <c r="CM3972" s="722"/>
      <c r="CN3972" s="722"/>
      <c r="CO3972" s="722"/>
      <c r="CP3972" s="722"/>
      <c r="CQ3972" s="722"/>
      <c r="CR3972" s="722"/>
      <c r="CS3972" s="722"/>
    </row>
    <row r="3973" spans="1:97" s="1376" customFormat="1">
      <c r="A3973" s="722"/>
      <c r="B3973" s="722"/>
      <c r="C3973" s="722"/>
      <c r="D3973" s="722"/>
      <c r="E3973" s="722"/>
      <c r="F3973" s="757"/>
      <c r="G3973" s="757"/>
      <c r="H3973" s="757"/>
      <c r="I3973" s="757"/>
      <c r="J3973" s="757"/>
      <c r="K3973" s="758"/>
      <c r="L3973" s="758"/>
      <c r="M3973" s="722"/>
      <c r="N3973" s="736"/>
      <c r="O3973" s="736"/>
      <c r="P3973" s="736"/>
      <c r="Q3973" s="736"/>
      <c r="R3973" s="736"/>
      <c r="S3973" s="736"/>
      <c r="T3973" s="736"/>
      <c r="U3973" s="736"/>
      <c r="BA3973" s="722"/>
      <c r="BB3973" s="722"/>
      <c r="BC3973" s="722"/>
      <c r="BD3973" s="722"/>
      <c r="BE3973" s="722"/>
      <c r="BF3973" s="722"/>
      <c r="BG3973" s="722"/>
      <c r="BH3973" s="722"/>
      <c r="BI3973" s="722"/>
      <c r="BJ3973" s="722"/>
      <c r="BK3973" s="722"/>
      <c r="BL3973" s="722"/>
      <c r="BM3973" s="722"/>
      <c r="BN3973" s="722"/>
      <c r="BO3973" s="722"/>
      <c r="BP3973" s="722"/>
      <c r="BQ3973" s="722"/>
      <c r="BR3973" s="722"/>
      <c r="BS3973" s="722"/>
      <c r="BT3973" s="722"/>
      <c r="BU3973" s="722"/>
      <c r="BV3973" s="722"/>
      <c r="BW3973" s="722"/>
      <c r="BX3973" s="722"/>
      <c r="BY3973" s="722"/>
      <c r="BZ3973" s="722"/>
      <c r="CA3973" s="722"/>
      <c r="CB3973" s="722"/>
      <c r="CC3973" s="722"/>
      <c r="CD3973" s="722"/>
      <c r="CE3973" s="722"/>
      <c r="CF3973" s="722"/>
      <c r="CG3973" s="722"/>
      <c r="CH3973" s="722"/>
      <c r="CI3973" s="722"/>
      <c r="CJ3973" s="722"/>
      <c r="CK3973" s="722"/>
      <c r="CL3973" s="722"/>
      <c r="CM3973" s="722"/>
      <c r="CN3973" s="722"/>
      <c r="CO3973" s="722"/>
      <c r="CP3973" s="722"/>
      <c r="CQ3973" s="722"/>
      <c r="CR3973" s="722"/>
      <c r="CS3973" s="722"/>
    </row>
    <row r="3974" spans="1:97" s="1376" customFormat="1">
      <c r="A3974" s="722"/>
      <c r="B3974" s="722"/>
      <c r="C3974" s="722"/>
      <c r="D3974" s="722"/>
      <c r="E3974" s="722"/>
      <c r="F3974" s="757"/>
      <c r="G3974" s="757"/>
      <c r="H3974" s="757"/>
      <c r="I3974" s="757"/>
      <c r="J3974" s="757"/>
      <c r="K3974" s="758"/>
      <c r="L3974" s="758"/>
      <c r="M3974" s="722"/>
      <c r="N3974" s="736"/>
      <c r="O3974" s="736"/>
      <c r="P3974" s="736"/>
      <c r="Q3974" s="736"/>
      <c r="R3974" s="736"/>
      <c r="S3974" s="736"/>
      <c r="T3974" s="736"/>
      <c r="U3974" s="736"/>
      <c r="BA3974" s="722"/>
      <c r="BB3974" s="722"/>
      <c r="BC3974" s="722"/>
      <c r="BD3974" s="722"/>
      <c r="BE3974" s="722"/>
      <c r="BF3974" s="722"/>
      <c r="BG3974" s="722"/>
      <c r="BH3974" s="722"/>
      <c r="BI3974" s="722"/>
      <c r="BJ3974" s="722"/>
      <c r="BK3974" s="722"/>
      <c r="BL3974" s="722"/>
      <c r="BM3974" s="722"/>
      <c r="BN3974" s="722"/>
      <c r="BO3974" s="722"/>
      <c r="BP3974" s="722"/>
      <c r="BQ3974" s="722"/>
      <c r="BR3974" s="722"/>
      <c r="BS3974" s="722"/>
      <c r="BT3974" s="722"/>
      <c r="BU3974" s="722"/>
      <c r="BV3974" s="722"/>
      <c r="BW3974" s="722"/>
      <c r="BX3974" s="722"/>
      <c r="BY3974" s="722"/>
      <c r="BZ3974" s="722"/>
      <c r="CA3974" s="722"/>
      <c r="CB3974" s="722"/>
      <c r="CC3974" s="722"/>
      <c r="CD3974" s="722"/>
      <c r="CE3974" s="722"/>
      <c r="CF3974" s="722"/>
      <c r="CG3974" s="722"/>
      <c r="CH3974" s="722"/>
      <c r="CI3974" s="722"/>
      <c r="CJ3974" s="722"/>
      <c r="CK3974" s="722"/>
      <c r="CL3974" s="722"/>
      <c r="CM3974" s="722"/>
      <c r="CN3974" s="722"/>
      <c r="CO3974" s="722"/>
      <c r="CP3974" s="722"/>
      <c r="CQ3974" s="722"/>
      <c r="CR3974" s="722"/>
      <c r="CS3974" s="722"/>
    </row>
    <row r="3975" spans="1:97" s="1376" customFormat="1">
      <c r="A3975" s="722"/>
      <c r="B3975" s="722"/>
      <c r="C3975" s="722"/>
      <c r="D3975" s="722"/>
      <c r="E3975" s="722"/>
      <c r="F3975" s="757"/>
      <c r="G3975" s="757"/>
      <c r="H3975" s="757"/>
      <c r="I3975" s="757"/>
      <c r="J3975" s="757"/>
      <c r="K3975" s="758"/>
      <c r="L3975" s="758"/>
      <c r="M3975" s="722"/>
      <c r="N3975" s="736"/>
      <c r="O3975" s="736"/>
      <c r="P3975" s="736"/>
      <c r="Q3975" s="736"/>
      <c r="R3975" s="736"/>
      <c r="S3975" s="736"/>
      <c r="T3975" s="736"/>
      <c r="U3975" s="736"/>
      <c r="BA3975" s="722"/>
      <c r="BB3975" s="722"/>
      <c r="BC3975" s="722"/>
      <c r="BD3975" s="722"/>
      <c r="BE3975" s="722"/>
      <c r="BF3975" s="722"/>
      <c r="BG3975" s="722"/>
      <c r="BH3975" s="722"/>
      <c r="BI3975" s="722"/>
      <c r="BJ3975" s="722"/>
      <c r="BK3975" s="722"/>
      <c r="BL3975" s="722"/>
      <c r="BM3975" s="722"/>
      <c r="BN3975" s="722"/>
      <c r="BO3975" s="722"/>
      <c r="BP3975" s="722"/>
      <c r="BQ3975" s="722"/>
      <c r="BR3975" s="722"/>
      <c r="BS3975" s="722"/>
      <c r="BT3975" s="722"/>
      <c r="BU3975" s="722"/>
      <c r="BV3975" s="722"/>
      <c r="BW3975" s="722"/>
      <c r="BX3975" s="722"/>
      <c r="BY3975" s="722"/>
      <c r="BZ3975" s="722"/>
      <c r="CA3975" s="722"/>
      <c r="CB3975" s="722"/>
      <c r="CC3975" s="722"/>
      <c r="CD3975" s="722"/>
      <c r="CE3975" s="722"/>
      <c r="CF3975" s="722"/>
      <c r="CG3975" s="722"/>
      <c r="CH3975" s="722"/>
      <c r="CI3975" s="722"/>
      <c r="CJ3975" s="722"/>
      <c r="CK3975" s="722"/>
      <c r="CL3975" s="722"/>
      <c r="CM3975" s="722"/>
      <c r="CN3975" s="722"/>
      <c r="CO3975" s="722"/>
      <c r="CP3975" s="722"/>
      <c r="CQ3975" s="722"/>
      <c r="CR3975" s="722"/>
      <c r="CS3975" s="722"/>
    </row>
    <row r="3976" spans="1:97" s="1376" customFormat="1">
      <c r="A3976" s="722"/>
      <c r="B3976" s="722"/>
      <c r="C3976" s="722"/>
      <c r="D3976" s="722"/>
      <c r="E3976" s="722"/>
      <c r="F3976" s="757"/>
      <c r="G3976" s="757"/>
      <c r="H3976" s="757"/>
      <c r="I3976" s="757"/>
      <c r="J3976" s="757"/>
      <c r="K3976" s="758"/>
      <c r="L3976" s="758"/>
      <c r="M3976" s="722"/>
      <c r="N3976" s="736"/>
      <c r="O3976" s="736"/>
      <c r="P3976" s="736"/>
      <c r="Q3976" s="736"/>
      <c r="R3976" s="736"/>
      <c r="S3976" s="736"/>
      <c r="T3976" s="736"/>
      <c r="U3976" s="736"/>
      <c r="BA3976" s="722"/>
      <c r="BB3976" s="722"/>
      <c r="BC3976" s="722"/>
      <c r="BD3976" s="722"/>
      <c r="BE3976" s="722"/>
      <c r="BF3976" s="722"/>
      <c r="BG3976" s="722"/>
      <c r="BH3976" s="722"/>
      <c r="BI3976" s="722"/>
      <c r="BJ3976" s="722"/>
      <c r="BK3976" s="722"/>
      <c r="BL3976" s="722"/>
      <c r="BM3976" s="722"/>
      <c r="BN3976" s="722"/>
      <c r="BO3976" s="722"/>
      <c r="BP3976" s="722"/>
      <c r="BQ3976" s="722"/>
      <c r="BR3976" s="722"/>
      <c r="BS3976" s="722"/>
      <c r="BT3976" s="722"/>
      <c r="BU3976" s="722"/>
      <c r="BV3976" s="722"/>
      <c r="BW3976" s="722"/>
      <c r="BX3976" s="722"/>
      <c r="BY3976" s="722"/>
      <c r="BZ3976" s="722"/>
      <c r="CA3976" s="722"/>
      <c r="CB3976" s="722"/>
      <c r="CC3976" s="722"/>
      <c r="CD3976" s="722"/>
      <c r="CE3976" s="722"/>
      <c r="CF3976" s="722"/>
      <c r="CG3976" s="722"/>
      <c r="CH3976" s="722"/>
      <c r="CI3976" s="722"/>
      <c r="CJ3976" s="722"/>
      <c r="CK3976" s="722"/>
      <c r="CL3976" s="722"/>
      <c r="CM3976" s="722"/>
      <c r="CN3976" s="722"/>
      <c r="CO3976" s="722"/>
      <c r="CP3976" s="722"/>
      <c r="CQ3976" s="722"/>
      <c r="CR3976" s="722"/>
      <c r="CS3976" s="722"/>
    </row>
    <row r="3977" spans="1:97" s="1376" customFormat="1">
      <c r="A3977" s="722"/>
      <c r="B3977" s="722"/>
      <c r="C3977" s="722"/>
      <c r="D3977" s="722"/>
      <c r="E3977" s="722"/>
      <c r="F3977" s="757"/>
      <c r="G3977" s="757"/>
      <c r="H3977" s="757"/>
      <c r="I3977" s="757"/>
      <c r="J3977" s="757"/>
      <c r="K3977" s="758"/>
      <c r="L3977" s="758"/>
      <c r="M3977" s="722"/>
      <c r="N3977" s="736"/>
      <c r="O3977" s="736"/>
      <c r="P3977" s="736"/>
      <c r="Q3977" s="736"/>
      <c r="R3977" s="736"/>
      <c r="S3977" s="736"/>
      <c r="T3977" s="736"/>
      <c r="U3977" s="736"/>
      <c r="BA3977" s="722"/>
      <c r="BB3977" s="722"/>
      <c r="BC3977" s="722"/>
      <c r="BD3977" s="722"/>
      <c r="BE3977" s="722"/>
      <c r="BF3977" s="722"/>
      <c r="BG3977" s="722"/>
      <c r="BH3977" s="722"/>
      <c r="BI3977" s="722"/>
      <c r="BJ3977" s="722"/>
      <c r="BK3977" s="722"/>
      <c r="BL3977" s="722"/>
      <c r="BM3977" s="722"/>
      <c r="BN3977" s="722"/>
      <c r="BO3977" s="722"/>
      <c r="BP3977" s="722"/>
      <c r="BQ3977" s="722"/>
      <c r="BR3977" s="722"/>
      <c r="BS3977" s="722"/>
      <c r="BT3977" s="722"/>
      <c r="BU3977" s="722"/>
      <c r="BV3977" s="722"/>
      <c r="BW3977" s="722"/>
      <c r="BX3977" s="722"/>
      <c r="BY3977" s="722"/>
      <c r="BZ3977" s="722"/>
      <c r="CA3977" s="722"/>
      <c r="CB3977" s="722"/>
      <c r="CC3977" s="722"/>
      <c r="CD3977" s="722"/>
      <c r="CE3977" s="722"/>
      <c r="CF3977" s="722"/>
      <c r="CG3977" s="722"/>
      <c r="CH3977" s="722"/>
      <c r="CI3977" s="722"/>
      <c r="CJ3977" s="722"/>
      <c r="CK3977" s="722"/>
      <c r="CL3977" s="722"/>
      <c r="CM3977" s="722"/>
      <c r="CN3977" s="722"/>
      <c r="CO3977" s="722"/>
      <c r="CP3977" s="722"/>
      <c r="CQ3977" s="722"/>
      <c r="CR3977" s="722"/>
      <c r="CS3977" s="722"/>
    </row>
    <row r="3978" spans="1:97" s="1376" customFormat="1">
      <c r="A3978" s="722"/>
      <c r="B3978" s="722"/>
      <c r="C3978" s="722"/>
      <c r="D3978" s="722"/>
      <c r="E3978" s="722"/>
      <c r="F3978" s="757"/>
      <c r="G3978" s="757"/>
      <c r="H3978" s="757"/>
      <c r="I3978" s="757"/>
      <c r="J3978" s="757"/>
      <c r="K3978" s="758"/>
      <c r="L3978" s="758"/>
      <c r="M3978" s="722"/>
      <c r="N3978" s="736"/>
      <c r="O3978" s="736"/>
      <c r="P3978" s="736"/>
      <c r="Q3978" s="736"/>
      <c r="R3978" s="736"/>
      <c r="S3978" s="736"/>
      <c r="T3978" s="736"/>
      <c r="U3978" s="736"/>
      <c r="BA3978" s="722"/>
      <c r="BB3978" s="722"/>
      <c r="BC3978" s="722"/>
      <c r="BD3978" s="722"/>
      <c r="BE3978" s="722"/>
      <c r="BF3978" s="722"/>
      <c r="BG3978" s="722"/>
      <c r="BH3978" s="722"/>
      <c r="BI3978" s="722"/>
      <c r="BJ3978" s="722"/>
      <c r="BK3978" s="722"/>
      <c r="BL3978" s="722"/>
      <c r="BM3978" s="722"/>
      <c r="BN3978" s="722"/>
      <c r="BO3978" s="722"/>
      <c r="BP3978" s="722"/>
      <c r="BQ3978" s="722"/>
      <c r="BR3978" s="722"/>
      <c r="BS3978" s="722"/>
      <c r="BT3978" s="722"/>
      <c r="BU3978" s="722"/>
      <c r="BV3978" s="722"/>
      <c r="BW3978" s="722"/>
      <c r="BX3978" s="722"/>
      <c r="BY3978" s="722"/>
      <c r="BZ3978" s="722"/>
      <c r="CA3978" s="722"/>
      <c r="CB3978" s="722"/>
      <c r="CC3978" s="722"/>
      <c r="CD3978" s="722"/>
      <c r="CE3978" s="722"/>
      <c r="CF3978" s="722"/>
      <c r="CG3978" s="722"/>
      <c r="CH3978" s="722"/>
      <c r="CI3978" s="722"/>
      <c r="CJ3978" s="722"/>
      <c r="CK3978" s="722"/>
      <c r="CL3978" s="722"/>
      <c r="CM3978" s="722"/>
      <c r="CN3978" s="722"/>
      <c r="CO3978" s="722"/>
      <c r="CP3978" s="722"/>
      <c r="CQ3978" s="722"/>
      <c r="CR3978" s="722"/>
      <c r="CS3978" s="722"/>
    </row>
    <row r="3979" spans="1:97" s="1376" customFormat="1">
      <c r="A3979" s="722"/>
      <c r="B3979" s="722"/>
      <c r="C3979" s="722"/>
      <c r="D3979" s="722"/>
      <c r="E3979" s="722"/>
      <c r="F3979" s="757"/>
      <c r="G3979" s="757"/>
      <c r="H3979" s="757"/>
      <c r="I3979" s="757"/>
      <c r="J3979" s="757"/>
      <c r="K3979" s="758"/>
      <c r="L3979" s="758"/>
      <c r="M3979" s="722"/>
      <c r="N3979" s="736"/>
      <c r="O3979" s="736"/>
      <c r="P3979" s="736"/>
      <c r="Q3979" s="736"/>
      <c r="R3979" s="736"/>
      <c r="S3979" s="736"/>
      <c r="T3979" s="736"/>
      <c r="U3979" s="736"/>
      <c r="BA3979" s="722"/>
      <c r="BB3979" s="722"/>
      <c r="BC3979" s="722"/>
      <c r="BD3979" s="722"/>
      <c r="BE3979" s="722"/>
      <c r="BF3979" s="722"/>
      <c r="BG3979" s="722"/>
      <c r="BH3979" s="722"/>
      <c r="BI3979" s="722"/>
      <c r="BJ3979" s="722"/>
      <c r="BK3979" s="722"/>
      <c r="BL3979" s="722"/>
      <c r="BM3979" s="722"/>
      <c r="BN3979" s="722"/>
      <c r="BO3979" s="722"/>
      <c r="BP3979" s="722"/>
      <c r="BQ3979" s="722"/>
      <c r="BR3979" s="722"/>
      <c r="BS3979" s="722"/>
      <c r="BT3979" s="722"/>
      <c r="BU3979" s="722"/>
      <c r="BV3979" s="722"/>
      <c r="BW3979" s="722"/>
      <c r="BX3979" s="722"/>
      <c r="BY3979" s="722"/>
      <c r="BZ3979" s="722"/>
      <c r="CA3979" s="722"/>
      <c r="CB3979" s="722"/>
      <c r="CC3979" s="722"/>
      <c r="CD3979" s="722"/>
      <c r="CE3979" s="722"/>
      <c r="CF3979" s="722"/>
      <c r="CG3979" s="722"/>
      <c r="CH3979" s="722"/>
      <c r="CI3979" s="722"/>
      <c r="CJ3979" s="722"/>
      <c r="CK3979" s="722"/>
      <c r="CL3979" s="722"/>
      <c r="CM3979" s="722"/>
      <c r="CN3979" s="722"/>
      <c r="CO3979" s="722"/>
      <c r="CP3979" s="722"/>
      <c r="CQ3979" s="722"/>
      <c r="CR3979" s="722"/>
      <c r="CS3979" s="722"/>
    </row>
    <row r="3980" spans="1:97" s="1376" customFormat="1">
      <c r="A3980" s="722"/>
      <c r="B3980" s="722"/>
      <c r="C3980" s="722"/>
      <c r="D3980" s="722"/>
      <c r="E3980" s="722"/>
      <c r="F3980" s="757"/>
      <c r="G3980" s="757"/>
      <c r="H3980" s="757"/>
      <c r="I3980" s="757"/>
      <c r="J3980" s="757"/>
      <c r="K3980" s="758"/>
      <c r="L3980" s="758"/>
      <c r="M3980" s="722"/>
      <c r="N3980" s="736"/>
      <c r="O3980" s="736"/>
      <c r="P3980" s="736"/>
      <c r="Q3980" s="736"/>
      <c r="R3980" s="736"/>
      <c r="S3980" s="736"/>
      <c r="T3980" s="736"/>
      <c r="U3980" s="736"/>
      <c r="BA3980" s="722"/>
      <c r="BB3980" s="722"/>
      <c r="BC3980" s="722"/>
      <c r="BD3980" s="722"/>
      <c r="BE3980" s="722"/>
      <c r="BF3980" s="722"/>
      <c r="BG3980" s="722"/>
      <c r="BH3980" s="722"/>
      <c r="BI3980" s="722"/>
      <c r="BJ3980" s="722"/>
      <c r="BK3980" s="722"/>
      <c r="BL3980" s="722"/>
      <c r="BM3980" s="722"/>
      <c r="BN3980" s="722"/>
      <c r="BO3980" s="722"/>
      <c r="BP3980" s="722"/>
      <c r="BQ3980" s="722"/>
      <c r="BR3980" s="722"/>
      <c r="BS3980" s="722"/>
      <c r="BT3980" s="722"/>
      <c r="BU3980" s="722"/>
      <c r="BV3980" s="722"/>
      <c r="BW3980" s="722"/>
      <c r="BX3980" s="722"/>
      <c r="BY3980" s="722"/>
      <c r="BZ3980" s="722"/>
      <c r="CA3980" s="722"/>
      <c r="CB3980" s="722"/>
      <c r="CC3980" s="722"/>
      <c r="CD3980" s="722"/>
      <c r="CE3980" s="722"/>
      <c r="CF3980" s="722"/>
      <c r="CG3980" s="722"/>
      <c r="CH3980" s="722"/>
      <c r="CI3980" s="722"/>
      <c r="CJ3980" s="722"/>
      <c r="CK3980" s="722"/>
      <c r="CL3980" s="722"/>
      <c r="CM3980" s="722"/>
      <c r="CN3980" s="722"/>
      <c r="CO3980" s="722"/>
      <c r="CP3980" s="722"/>
      <c r="CQ3980" s="722"/>
      <c r="CR3980" s="722"/>
      <c r="CS3980" s="722"/>
    </row>
    <row r="3981" spans="1:97" s="1376" customFormat="1">
      <c r="A3981" s="722"/>
      <c r="B3981" s="722"/>
      <c r="C3981" s="722"/>
      <c r="D3981" s="722"/>
      <c r="E3981" s="722"/>
      <c r="F3981" s="757"/>
      <c r="G3981" s="757"/>
      <c r="H3981" s="757"/>
      <c r="I3981" s="757"/>
      <c r="J3981" s="757"/>
      <c r="K3981" s="758"/>
      <c r="L3981" s="758"/>
      <c r="M3981" s="722"/>
      <c r="N3981" s="736"/>
      <c r="O3981" s="736"/>
      <c r="P3981" s="736"/>
      <c r="Q3981" s="736"/>
      <c r="R3981" s="736"/>
      <c r="S3981" s="736"/>
      <c r="T3981" s="736"/>
      <c r="U3981" s="736"/>
      <c r="BA3981" s="722"/>
      <c r="BB3981" s="722"/>
      <c r="BC3981" s="722"/>
      <c r="BD3981" s="722"/>
      <c r="BE3981" s="722"/>
      <c r="BF3981" s="722"/>
      <c r="BG3981" s="722"/>
      <c r="BH3981" s="722"/>
      <c r="BI3981" s="722"/>
      <c r="BJ3981" s="722"/>
      <c r="BK3981" s="722"/>
      <c r="BL3981" s="722"/>
      <c r="BM3981" s="722"/>
      <c r="BN3981" s="722"/>
      <c r="BO3981" s="722"/>
      <c r="BP3981" s="722"/>
      <c r="BQ3981" s="722"/>
      <c r="BR3981" s="722"/>
      <c r="BS3981" s="722"/>
      <c r="BT3981" s="722"/>
      <c r="BU3981" s="722"/>
      <c r="BV3981" s="722"/>
      <c r="BW3981" s="722"/>
      <c r="BX3981" s="722"/>
      <c r="BY3981" s="722"/>
      <c r="BZ3981" s="722"/>
      <c r="CA3981" s="722"/>
      <c r="CB3981" s="722"/>
      <c r="CC3981" s="722"/>
      <c r="CD3981" s="722"/>
      <c r="CE3981" s="722"/>
      <c r="CF3981" s="722"/>
      <c r="CG3981" s="722"/>
      <c r="CH3981" s="722"/>
      <c r="CI3981" s="722"/>
      <c r="CJ3981" s="722"/>
      <c r="CK3981" s="722"/>
      <c r="CL3981" s="722"/>
      <c r="CM3981" s="722"/>
      <c r="CN3981" s="722"/>
      <c r="CO3981" s="722"/>
      <c r="CP3981" s="722"/>
      <c r="CQ3981" s="722"/>
      <c r="CR3981" s="722"/>
      <c r="CS3981" s="722"/>
    </row>
    <row r="3982" spans="1:97" s="1376" customFormat="1">
      <c r="A3982" s="722"/>
      <c r="B3982" s="722"/>
      <c r="C3982" s="722"/>
      <c r="D3982" s="722"/>
      <c r="E3982" s="722"/>
      <c r="F3982" s="757"/>
      <c r="G3982" s="757"/>
      <c r="H3982" s="757"/>
      <c r="I3982" s="757"/>
      <c r="J3982" s="757"/>
      <c r="K3982" s="758"/>
      <c r="L3982" s="758"/>
      <c r="M3982" s="722"/>
      <c r="N3982" s="736"/>
      <c r="O3982" s="736"/>
      <c r="P3982" s="736"/>
      <c r="Q3982" s="736"/>
      <c r="R3982" s="736"/>
      <c r="S3982" s="736"/>
      <c r="T3982" s="736"/>
      <c r="U3982" s="736"/>
      <c r="BA3982" s="722"/>
      <c r="BB3982" s="722"/>
      <c r="BC3982" s="722"/>
      <c r="BD3982" s="722"/>
      <c r="BE3982" s="722"/>
      <c r="BF3982" s="722"/>
      <c r="BG3982" s="722"/>
      <c r="BH3982" s="722"/>
      <c r="BI3982" s="722"/>
      <c r="BJ3982" s="722"/>
      <c r="BK3982" s="722"/>
      <c r="BL3982" s="722"/>
      <c r="BM3982" s="722"/>
      <c r="BN3982" s="722"/>
      <c r="BO3982" s="722"/>
      <c r="BP3982" s="722"/>
      <c r="BQ3982" s="722"/>
      <c r="BR3982" s="722"/>
      <c r="BS3982" s="722"/>
      <c r="BT3982" s="722"/>
      <c r="BU3982" s="722"/>
      <c r="BV3982" s="722"/>
      <c r="BW3982" s="722"/>
      <c r="BX3982" s="722"/>
      <c r="BY3982" s="722"/>
      <c r="BZ3982" s="722"/>
      <c r="CA3982" s="722"/>
      <c r="CB3982" s="722"/>
      <c r="CC3982" s="722"/>
      <c r="CD3982" s="722"/>
      <c r="CE3982" s="722"/>
      <c r="CF3982" s="722"/>
      <c r="CG3982" s="722"/>
      <c r="CH3982" s="722"/>
      <c r="CI3982" s="722"/>
      <c r="CJ3982" s="722"/>
      <c r="CK3982" s="722"/>
      <c r="CL3982" s="722"/>
      <c r="CM3982" s="722"/>
      <c r="CN3982" s="722"/>
      <c r="CO3982" s="722"/>
      <c r="CP3982" s="722"/>
      <c r="CQ3982" s="722"/>
      <c r="CR3982" s="722"/>
      <c r="CS3982" s="722"/>
    </row>
    <row r="3983" spans="1:97" s="1376" customFormat="1">
      <c r="A3983" s="722"/>
      <c r="B3983" s="722"/>
      <c r="C3983" s="722"/>
      <c r="D3983" s="722"/>
      <c r="E3983" s="722"/>
      <c r="F3983" s="757"/>
      <c r="G3983" s="757"/>
      <c r="H3983" s="757"/>
      <c r="I3983" s="757"/>
      <c r="J3983" s="757"/>
      <c r="K3983" s="758"/>
      <c r="L3983" s="758"/>
      <c r="M3983" s="722"/>
      <c r="N3983" s="736"/>
      <c r="O3983" s="736"/>
      <c r="P3983" s="736"/>
      <c r="Q3983" s="736"/>
      <c r="R3983" s="736"/>
      <c r="S3983" s="736"/>
      <c r="T3983" s="736"/>
      <c r="U3983" s="736"/>
      <c r="BA3983" s="722"/>
      <c r="BB3983" s="722"/>
      <c r="BC3983" s="722"/>
      <c r="BD3983" s="722"/>
      <c r="BE3983" s="722"/>
      <c r="BF3983" s="722"/>
      <c r="BG3983" s="722"/>
      <c r="BH3983" s="722"/>
      <c r="BI3983" s="722"/>
      <c r="BJ3983" s="722"/>
      <c r="BK3983" s="722"/>
      <c r="BL3983" s="722"/>
      <c r="BM3983" s="722"/>
      <c r="BN3983" s="722"/>
      <c r="BO3983" s="722"/>
      <c r="BP3983" s="722"/>
      <c r="BQ3983" s="722"/>
      <c r="BR3983" s="722"/>
      <c r="BS3983" s="722"/>
      <c r="BT3983" s="722"/>
      <c r="BU3983" s="722"/>
      <c r="BV3983" s="722"/>
      <c r="BW3983" s="722"/>
      <c r="BX3983" s="722"/>
      <c r="BY3983" s="722"/>
      <c r="BZ3983" s="722"/>
      <c r="CA3983" s="722"/>
      <c r="CB3983" s="722"/>
      <c r="CC3983" s="722"/>
      <c r="CD3983" s="722"/>
      <c r="CE3983" s="722"/>
      <c r="CF3983" s="722"/>
      <c r="CG3983" s="722"/>
      <c r="CH3983" s="722"/>
      <c r="CI3983" s="722"/>
      <c r="CJ3983" s="722"/>
      <c r="CK3983" s="722"/>
      <c r="CL3983" s="722"/>
      <c r="CM3983" s="722"/>
      <c r="CN3983" s="722"/>
      <c r="CO3983" s="722"/>
      <c r="CP3983" s="722"/>
      <c r="CQ3983" s="722"/>
      <c r="CR3983" s="722"/>
      <c r="CS3983" s="722"/>
    </row>
    <row r="3984" spans="1:97" s="1376" customFormat="1">
      <c r="A3984" s="722"/>
      <c r="B3984" s="722"/>
      <c r="C3984" s="722"/>
      <c r="D3984" s="722"/>
      <c r="E3984" s="722"/>
      <c r="F3984" s="757"/>
      <c r="G3984" s="757"/>
      <c r="H3984" s="757"/>
      <c r="I3984" s="757"/>
      <c r="J3984" s="757"/>
      <c r="K3984" s="758"/>
      <c r="L3984" s="758"/>
      <c r="M3984" s="722"/>
      <c r="N3984" s="736"/>
      <c r="O3984" s="736"/>
      <c r="P3984" s="736"/>
      <c r="Q3984" s="736"/>
      <c r="R3984" s="736"/>
      <c r="S3984" s="736"/>
      <c r="T3984" s="736"/>
      <c r="U3984" s="736"/>
      <c r="BA3984" s="722"/>
      <c r="BB3984" s="722"/>
      <c r="BC3984" s="722"/>
      <c r="BD3984" s="722"/>
      <c r="BE3984" s="722"/>
      <c r="BF3984" s="722"/>
      <c r="BG3984" s="722"/>
      <c r="BH3984" s="722"/>
      <c r="BI3984" s="722"/>
      <c r="BJ3984" s="722"/>
      <c r="BK3984" s="722"/>
      <c r="BL3984" s="722"/>
      <c r="BM3984" s="722"/>
      <c r="BN3984" s="722"/>
      <c r="BO3984" s="722"/>
      <c r="BP3984" s="722"/>
      <c r="BQ3984" s="722"/>
      <c r="BR3984" s="722"/>
      <c r="BS3984" s="722"/>
      <c r="BT3984" s="722"/>
      <c r="BU3984" s="722"/>
      <c r="BV3984" s="722"/>
      <c r="BW3984" s="722"/>
      <c r="BX3984" s="722"/>
      <c r="BY3984" s="722"/>
      <c r="BZ3984" s="722"/>
      <c r="CA3984" s="722"/>
      <c r="CB3984" s="722"/>
      <c r="CC3984" s="722"/>
      <c r="CD3984" s="722"/>
      <c r="CE3984" s="722"/>
      <c r="CF3984" s="722"/>
      <c r="CG3984" s="722"/>
      <c r="CH3984" s="722"/>
      <c r="CI3984" s="722"/>
      <c r="CJ3984" s="722"/>
      <c r="CK3984" s="722"/>
      <c r="CL3984" s="722"/>
      <c r="CM3984" s="722"/>
      <c r="CN3984" s="722"/>
      <c r="CO3984" s="722"/>
      <c r="CP3984" s="722"/>
      <c r="CQ3984" s="722"/>
      <c r="CR3984" s="722"/>
      <c r="CS3984" s="722"/>
    </row>
    <row r="3985" spans="1:97" s="1376" customFormat="1">
      <c r="A3985" s="722"/>
      <c r="B3985" s="722"/>
      <c r="C3985" s="722"/>
      <c r="D3985" s="722"/>
      <c r="E3985" s="722"/>
      <c r="F3985" s="757"/>
      <c r="G3985" s="757"/>
      <c r="H3985" s="757"/>
      <c r="I3985" s="757"/>
      <c r="J3985" s="757"/>
      <c r="K3985" s="758"/>
      <c r="L3985" s="758"/>
      <c r="M3985" s="722"/>
      <c r="N3985" s="736"/>
      <c r="O3985" s="736"/>
      <c r="P3985" s="736"/>
      <c r="Q3985" s="736"/>
      <c r="R3985" s="736"/>
      <c r="S3985" s="736"/>
      <c r="T3985" s="736"/>
      <c r="U3985" s="736"/>
      <c r="BA3985" s="722"/>
      <c r="BB3985" s="722"/>
      <c r="BC3985" s="722"/>
      <c r="BD3985" s="722"/>
      <c r="BE3985" s="722"/>
      <c r="BF3985" s="722"/>
      <c r="BG3985" s="722"/>
      <c r="BH3985" s="722"/>
      <c r="BI3985" s="722"/>
      <c r="BJ3985" s="722"/>
      <c r="BK3985" s="722"/>
      <c r="BL3985" s="722"/>
      <c r="BM3985" s="722"/>
      <c r="BN3985" s="722"/>
      <c r="BO3985" s="722"/>
      <c r="BP3985" s="722"/>
      <c r="BQ3985" s="722"/>
      <c r="BR3985" s="722"/>
      <c r="BS3985" s="722"/>
      <c r="BT3985" s="722"/>
      <c r="BU3985" s="722"/>
      <c r="BV3985" s="722"/>
      <c r="BW3985" s="722"/>
      <c r="BX3985" s="722"/>
      <c r="BY3985" s="722"/>
      <c r="BZ3985" s="722"/>
      <c r="CA3985" s="722"/>
      <c r="CB3985" s="722"/>
      <c r="CC3985" s="722"/>
      <c r="CD3985" s="722"/>
      <c r="CE3985" s="722"/>
      <c r="CF3985" s="722"/>
      <c r="CG3985" s="722"/>
      <c r="CH3985" s="722"/>
      <c r="CI3985" s="722"/>
      <c r="CJ3985" s="722"/>
      <c r="CK3985" s="722"/>
      <c r="CL3985" s="722"/>
      <c r="CM3985" s="722"/>
      <c r="CN3985" s="722"/>
      <c r="CO3985" s="722"/>
      <c r="CP3985" s="722"/>
      <c r="CQ3985" s="722"/>
      <c r="CR3985" s="722"/>
      <c r="CS3985" s="722"/>
    </row>
    <row r="3986" spans="1:97" s="1376" customFormat="1">
      <c r="A3986" s="722"/>
      <c r="B3986" s="722"/>
      <c r="C3986" s="722"/>
      <c r="D3986" s="722"/>
      <c r="E3986" s="722"/>
      <c r="F3986" s="757"/>
      <c r="G3986" s="757"/>
      <c r="H3986" s="757"/>
      <c r="I3986" s="757"/>
      <c r="J3986" s="757"/>
      <c r="K3986" s="758"/>
      <c r="L3986" s="758"/>
      <c r="M3986" s="722"/>
      <c r="N3986" s="736"/>
      <c r="O3986" s="736"/>
      <c r="P3986" s="736"/>
      <c r="Q3986" s="736"/>
      <c r="R3986" s="736"/>
      <c r="S3986" s="736"/>
      <c r="T3986" s="736"/>
      <c r="U3986" s="736"/>
      <c r="BA3986" s="722"/>
      <c r="BB3986" s="722"/>
      <c r="BC3986" s="722"/>
      <c r="BD3986" s="722"/>
      <c r="BE3986" s="722"/>
      <c r="BF3986" s="722"/>
      <c r="BG3986" s="722"/>
      <c r="BH3986" s="722"/>
      <c r="BI3986" s="722"/>
      <c r="BJ3986" s="722"/>
      <c r="BK3986" s="722"/>
      <c r="BL3986" s="722"/>
      <c r="BM3986" s="722"/>
      <c r="BN3986" s="722"/>
      <c r="BO3986" s="722"/>
      <c r="BP3986" s="722"/>
      <c r="BQ3986" s="722"/>
      <c r="BR3986" s="722"/>
      <c r="BS3986" s="722"/>
      <c r="BT3986" s="722"/>
      <c r="BU3986" s="722"/>
      <c r="BV3986" s="722"/>
      <c r="BW3986" s="722"/>
      <c r="BX3986" s="722"/>
      <c r="BY3986" s="722"/>
      <c r="BZ3986" s="722"/>
      <c r="CA3986" s="722"/>
      <c r="CB3986" s="722"/>
      <c r="CC3986" s="722"/>
      <c r="CD3986" s="722"/>
      <c r="CE3986" s="722"/>
      <c r="CF3986" s="722"/>
      <c r="CG3986" s="722"/>
      <c r="CH3986" s="722"/>
      <c r="CI3986" s="722"/>
      <c r="CJ3986" s="722"/>
      <c r="CK3986" s="722"/>
      <c r="CL3986" s="722"/>
      <c r="CM3986" s="722"/>
      <c r="CN3986" s="722"/>
      <c r="CO3986" s="722"/>
      <c r="CP3986" s="722"/>
      <c r="CQ3986" s="722"/>
      <c r="CR3986" s="722"/>
      <c r="CS3986" s="722"/>
    </row>
    <row r="3987" spans="1:97" s="1376" customFormat="1">
      <c r="A3987" s="722"/>
      <c r="B3987" s="722"/>
      <c r="C3987" s="722"/>
      <c r="D3987" s="722"/>
      <c r="E3987" s="722"/>
      <c r="F3987" s="757"/>
      <c r="G3987" s="757"/>
      <c r="H3987" s="757"/>
      <c r="I3987" s="757"/>
      <c r="J3987" s="757"/>
      <c r="K3987" s="758"/>
      <c r="L3987" s="758"/>
      <c r="M3987" s="722"/>
      <c r="N3987" s="736"/>
      <c r="O3987" s="736"/>
      <c r="P3987" s="736"/>
      <c r="Q3987" s="736"/>
      <c r="R3987" s="736"/>
      <c r="S3987" s="736"/>
      <c r="T3987" s="736"/>
      <c r="U3987" s="736"/>
      <c r="BA3987" s="722"/>
      <c r="BB3987" s="722"/>
      <c r="BC3987" s="722"/>
      <c r="BD3987" s="722"/>
      <c r="BE3987" s="722"/>
      <c r="BF3987" s="722"/>
      <c r="BG3987" s="722"/>
      <c r="BH3987" s="722"/>
      <c r="BI3987" s="722"/>
      <c r="BJ3987" s="722"/>
      <c r="BK3987" s="722"/>
      <c r="BL3987" s="722"/>
      <c r="BM3987" s="722"/>
      <c r="BN3987" s="722"/>
      <c r="BO3987" s="722"/>
      <c r="BP3987" s="722"/>
      <c r="BQ3987" s="722"/>
      <c r="BR3987" s="722"/>
      <c r="BS3987" s="722"/>
      <c r="BT3987" s="722"/>
      <c r="BU3987" s="722"/>
      <c r="BV3987" s="722"/>
      <c r="BW3987" s="722"/>
      <c r="BX3987" s="722"/>
      <c r="BY3987" s="722"/>
      <c r="BZ3987" s="722"/>
      <c r="CA3987" s="722"/>
      <c r="CB3987" s="722"/>
      <c r="CC3987" s="722"/>
      <c r="CD3987" s="722"/>
      <c r="CE3987" s="722"/>
      <c r="CF3987" s="722"/>
      <c r="CG3987" s="722"/>
      <c r="CH3987" s="722"/>
      <c r="CI3987" s="722"/>
      <c r="CJ3987" s="722"/>
      <c r="CK3987" s="722"/>
      <c r="CL3987" s="722"/>
      <c r="CM3987" s="722"/>
      <c r="CN3987" s="722"/>
      <c r="CO3987" s="722"/>
      <c r="CP3987" s="722"/>
      <c r="CQ3987" s="722"/>
      <c r="CR3987" s="722"/>
      <c r="CS3987" s="722"/>
    </row>
    <row r="3988" spans="1:97" s="1376" customFormat="1">
      <c r="A3988" s="722"/>
      <c r="B3988" s="722"/>
      <c r="C3988" s="722"/>
      <c r="D3988" s="722"/>
      <c r="E3988" s="722"/>
      <c r="F3988" s="757"/>
      <c r="G3988" s="757"/>
      <c r="H3988" s="757"/>
      <c r="I3988" s="757"/>
      <c r="J3988" s="757"/>
      <c r="K3988" s="758"/>
      <c r="L3988" s="758"/>
      <c r="M3988" s="722"/>
      <c r="N3988" s="736"/>
      <c r="O3988" s="736"/>
      <c r="P3988" s="736"/>
      <c r="Q3988" s="736"/>
      <c r="R3988" s="736"/>
      <c r="S3988" s="736"/>
      <c r="T3988" s="736"/>
      <c r="U3988" s="736"/>
      <c r="BA3988" s="722"/>
      <c r="BB3988" s="722"/>
      <c r="BC3988" s="722"/>
      <c r="BD3988" s="722"/>
      <c r="BE3988" s="722"/>
      <c r="BF3988" s="722"/>
      <c r="BG3988" s="722"/>
      <c r="BH3988" s="722"/>
      <c r="BI3988" s="722"/>
      <c r="BJ3988" s="722"/>
      <c r="BK3988" s="722"/>
      <c r="BL3988" s="722"/>
      <c r="BM3988" s="722"/>
      <c r="BN3988" s="722"/>
      <c r="BO3988" s="722"/>
      <c r="BP3988" s="722"/>
      <c r="BQ3988" s="722"/>
      <c r="BR3988" s="722"/>
      <c r="BS3988" s="722"/>
      <c r="BT3988" s="722"/>
      <c r="BU3988" s="722"/>
      <c r="BV3988" s="722"/>
      <c r="BW3988" s="722"/>
      <c r="BX3988" s="722"/>
      <c r="BY3988" s="722"/>
      <c r="BZ3988" s="722"/>
      <c r="CA3988" s="722"/>
      <c r="CB3988" s="722"/>
      <c r="CC3988" s="722"/>
      <c r="CD3988" s="722"/>
      <c r="CE3988" s="722"/>
      <c r="CF3988" s="722"/>
      <c r="CG3988" s="722"/>
      <c r="CH3988" s="722"/>
      <c r="CI3988" s="722"/>
      <c r="CJ3988" s="722"/>
      <c r="CK3988" s="722"/>
      <c r="CL3988" s="722"/>
      <c r="CM3988" s="722"/>
      <c r="CN3988" s="722"/>
      <c r="CO3988" s="722"/>
      <c r="CP3988" s="722"/>
      <c r="CQ3988" s="722"/>
      <c r="CR3988" s="722"/>
      <c r="CS3988" s="722"/>
    </row>
    <row r="3989" spans="1:97" s="1376" customFormat="1">
      <c r="A3989" s="722"/>
      <c r="B3989" s="722"/>
      <c r="C3989" s="722"/>
      <c r="D3989" s="722"/>
      <c r="E3989" s="722"/>
      <c r="F3989" s="757"/>
      <c r="G3989" s="757"/>
      <c r="H3989" s="757"/>
      <c r="I3989" s="757"/>
      <c r="J3989" s="757"/>
      <c r="K3989" s="758"/>
      <c r="L3989" s="758"/>
      <c r="M3989" s="722"/>
      <c r="N3989" s="736"/>
      <c r="O3989" s="736"/>
      <c r="P3989" s="736"/>
      <c r="Q3989" s="736"/>
      <c r="R3989" s="736"/>
      <c r="S3989" s="736"/>
      <c r="T3989" s="736"/>
      <c r="U3989" s="736"/>
      <c r="BA3989" s="722"/>
      <c r="BB3989" s="722"/>
      <c r="BC3989" s="722"/>
      <c r="BD3989" s="722"/>
      <c r="BE3989" s="722"/>
      <c r="BF3989" s="722"/>
      <c r="BG3989" s="722"/>
      <c r="BH3989" s="722"/>
      <c r="BI3989" s="722"/>
      <c r="BJ3989" s="722"/>
      <c r="BK3989" s="722"/>
      <c r="BL3989" s="722"/>
      <c r="BM3989" s="722"/>
      <c r="BN3989" s="722"/>
      <c r="BO3989" s="722"/>
      <c r="BP3989" s="722"/>
      <c r="BQ3989" s="722"/>
      <c r="BR3989" s="722"/>
      <c r="BS3989" s="722"/>
      <c r="BT3989" s="722"/>
      <c r="BU3989" s="722"/>
      <c r="BV3989" s="722"/>
      <c r="BW3989" s="722"/>
      <c r="BX3989" s="722"/>
      <c r="BY3989" s="722"/>
      <c r="BZ3989" s="722"/>
      <c r="CA3989" s="722"/>
      <c r="CB3989" s="722"/>
      <c r="CC3989" s="722"/>
      <c r="CD3989" s="722"/>
      <c r="CE3989" s="722"/>
      <c r="CF3989" s="722"/>
      <c r="CG3989" s="722"/>
      <c r="CH3989" s="722"/>
      <c r="CI3989" s="722"/>
      <c r="CJ3989" s="722"/>
      <c r="CK3989" s="722"/>
      <c r="CL3989" s="722"/>
      <c r="CM3989" s="722"/>
      <c r="CN3989" s="722"/>
      <c r="CO3989" s="722"/>
      <c r="CP3989" s="722"/>
      <c r="CQ3989" s="722"/>
      <c r="CR3989" s="722"/>
      <c r="CS3989" s="722"/>
    </row>
    <row r="3990" spans="1:97" s="1376" customFormat="1">
      <c r="A3990" s="722"/>
      <c r="B3990" s="722"/>
      <c r="C3990" s="722"/>
      <c r="D3990" s="722"/>
      <c r="E3990" s="722"/>
      <c r="F3990" s="757"/>
      <c r="G3990" s="757"/>
      <c r="H3990" s="757"/>
      <c r="I3990" s="757"/>
      <c r="J3990" s="757"/>
      <c r="K3990" s="758"/>
      <c r="L3990" s="758"/>
      <c r="M3990" s="722"/>
      <c r="N3990" s="736"/>
      <c r="O3990" s="736"/>
      <c r="P3990" s="736"/>
      <c r="Q3990" s="736"/>
      <c r="R3990" s="736"/>
      <c r="S3990" s="736"/>
      <c r="T3990" s="736"/>
      <c r="U3990" s="736"/>
      <c r="BA3990" s="722"/>
      <c r="BB3990" s="722"/>
      <c r="BC3990" s="722"/>
      <c r="BD3990" s="722"/>
      <c r="BE3990" s="722"/>
      <c r="BF3990" s="722"/>
      <c r="BG3990" s="722"/>
      <c r="BH3990" s="722"/>
      <c r="BI3990" s="722"/>
      <c r="BJ3990" s="722"/>
      <c r="BK3990" s="722"/>
      <c r="BL3990" s="722"/>
      <c r="BM3990" s="722"/>
      <c r="BN3990" s="722"/>
      <c r="BO3990" s="722"/>
      <c r="BP3990" s="722"/>
      <c r="BQ3990" s="722"/>
      <c r="BR3990" s="722"/>
      <c r="BS3990" s="722"/>
      <c r="BT3990" s="722"/>
      <c r="BU3990" s="722"/>
      <c r="BV3990" s="722"/>
      <c r="BW3990" s="722"/>
      <c r="BX3990" s="722"/>
      <c r="BY3990" s="722"/>
      <c r="BZ3990" s="722"/>
      <c r="CA3990" s="722"/>
      <c r="CB3990" s="722"/>
      <c r="CC3990" s="722"/>
      <c r="CD3990" s="722"/>
      <c r="CE3990" s="722"/>
      <c r="CF3990" s="722"/>
      <c r="CG3990" s="722"/>
      <c r="CH3990" s="722"/>
      <c r="CI3990" s="722"/>
      <c r="CJ3990" s="722"/>
      <c r="CK3990" s="722"/>
      <c r="CL3990" s="722"/>
      <c r="CM3990" s="722"/>
      <c r="CN3990" s="722"/>
      <c r="CO3990" s="722"/>
      <c r="CP3990" s="722"/>
      <c r="CQ3990" s="722"/>
      <c r="CR3990" s="722"/>
      <c r="CS3990" s="722"/>
    </row>
    <row r="3991" spans="1:97" s="1376" customFormat="1">
      <c r="A3991" s="722"/>
      <c r="B3991" s="722"/>
      <c r="C3991" s="722"/>
      <c r="D3991" s="722"/>
      <c r="E3991" s="722"/>
      <c r="F3991" s="757"/>
      <c r="G3991" s="757"/>
      <c r="H3991" s="757"/>
      <c r="I3991" s="757"/>
      <c r="J3991" s="757"/>
      <c r="K3991" s="758"/>
      <c r="L3991" s="758"/>
      <c r="M3991" s="722"/>
      <c r="N3991" s="736"/>
      <c r="O3991" s="736"/>
      <c r="P3991" s="736"/>
      <c r="Q3991" s="736"/>
      <c r="R3991" s="736"/>
      <c r="S3991" s="736"/>
      <c r="T3991" s="736"/>
      <c r="U3991" s="736"/>
      <c r="BA3991" s="722"/>
      <c r="BB3991" s="722"/>
      <c r="BC3991" s="722"/>
      <c r="BD3991" s="722"/>
      <c r="BE3991" s="722"/>
      <c r="BF3991" s="722"/>
      <c r="BG3991" s="722"/>
      <c r="BH3991" s="722"/>
      <c r="BI3991" s="722"/>
      <c r="BJ3991" s="722"/>
      <c r="BK3991" s="722"/>
      <c r="BL3991" s="722"/>
      <c r="BM3991" s="722"/>
      <c r="BN3991" s="722"/>
      <c r="BO3991" s="722"/>
      <c r="BP3991" s="722"/>
      <c r="BQ3991" s="722"/>
      <c r="BR3991" s="722"/>
      <c r="BS3991" s="722"/>
      <c r="BT3991" s="722"/>
      <c r="BU3991" s="722"/>
      <c r="BV3991" s="722"/>
      <c r="BW3991" s="722"/>
      <c r="BX3991" s="722"/>
      <c r="BY3991" s="722"/>
      <c r="BZ3991" s="722"/>
      <c r="CA3991" s="722"/>
      <c r="CB3991" s="722"/>
      <c r="CC3991" s="722"/>
      <c r="CD3991" s="722"/>
      <c r="CE3991" s="722"/>
      <c r="CF3991" s="722"/>
      <c r="CG3991" s="722"/>
      <c r="CH3991" s="722"/>
      <c r="CI3991" s="722"/>
      <c r="CJ3991" s="722"/>
      <c r="CK3991" s="722"/>
      <c r="CL3991" s="722"/>
      <c r="CM3991" s="722"/>
      <c r="CN3991" s="722"/>
      <c r="CO3991" s="722"/>
      <c r="CP3991" s="722"/>
      <c r="CQ3991" s="722"/>
      <c r="CR3991" s="722"/>
      <c r="CS3991" s="722"/>
    </row>
    <row r="3992" spans="1:97" s="1376" customFormat="1">
      <c r="A3992" s="722"/>
      <c r="B3992" s="722"/>
      <c r="C3992" s="722"/>
      <c r="D3992" s="722"/>
      <c r="E3992" s="722"/>
      <c r="F3992" s="757"/>
      <c r="G3992" s="757"/>
      <c r="H3992" s="757"/>
      <c r="I3992" s="757"/>
      <c r="J3992" s="757"/>
      <c r="K3992" s="758"/>
      <c r="L3992" s="758"/>
      <c r="M3992" s="722"/>
      <c r="N3992" s="736"/>
      <c r="O3992" s="736"/>
      <c r="P3992" s="736"/>
      <c r="Q3992" s="736"/>
      <c r="R3992" s="736"/>
      <c r="S3992" s="736"/>
      <c r="T3992" s="736"/>
      <c r="U3992" s="736"/>
      <c r="BA3992" s="722"/>
      <c r="BB3992" s="722"/>
      <c r="BC3992" s="722"/>
      <c r="BD3992" s="722"/>
      <c r="BE3992" s="722"/>
      <c r="BF3992" s="722"/>
      <c r="BG3992" s="722"/>
      <c r="BH3992" s="722"/>
      <c r="BI3992" s="722"/>
      <c r="BJ3992" s="722"/>
      <c r="BK3992" s="722"/>
      <c r="BL3992" s="722"/>
      <c r="BM3992" s="722"/>
      <c r="BN3992" s="722"/>
      <c r="BO3992" s="722"/>
      <c r="BP3992" s="722"/>
      <c r="BQ3992" s="722"/>
      <c r="BR3992" s="722"/>
      <c r="BS3992" s="722"/>
      <c r="BT3992" s="722"/>
      <c r="BU3992" s="722"/>
      <c r="BV3992" s="722"/>
      <c r="BW3992" s="722"/>
      <c r="BX3992" s="722"/>
      <c r="BY3992" s="722"/>
      <c r="BZ3992" s="722"/>
      <c r="CA3992" s="722"/>
      <c r="CB3992" s="722"/>
      <c r="CC3992" s="722"/>
      <c r="CD3992" s="722"/>
      <c r="CE3992" s="722"/>
      <c r="CF3992" s="722"/>
      <c r="CG3992" s="722"/>
      <c r="CH3992" s="722"/>
      <c r="CI3992" s="722"/>
      <c r="CJ3992" s="722"/>
      <c r="CK3992" s="722"/>
      <c r="CL3992" s="722"/>
      <c r="CM3992" s="722"/>
      <c r="CN3992" s="722"/>
      <c r="CO3992" s="722"/>
      <c r="CP3992" s="722"/>
      <c r="CQ3992" s="722"/>
      <c r="CR3992" s="722"/>
      <c r="CS3992" s="722"/>
    </row>
    <row r="3993" spans="1:97" s="1376" customFormat="1">
      <c r="A3993" s="722"/>
      <c r="B3993" s="722"/>
      <c r="C3993" s="722"/>
      <c r="D3993" s="722"/>
      <c r="E3993" s="722"/>
      <c r="F3993" s="757"/>
      <c r="G3993" s="757"/>
      <c r="H3993" s="757"/>
      <c r="I3993" s="757"/>
      <c r="J3993" s="757"/>
      <c r="K3993" s="758"/>
      <c r="L3993" s="758"/>
      <c r="M3993" s="722"/>
      <c r="N3993" s="736"/>
      <c r="O3993" s="736"/>
      <c r="P3993" s="736"/>
      <c r="Q3993" s="736"/>
      <c r="R3993" s="736"/>
      <c r="S3993" s="736"/>
      <c r="T3993" s="736"/>
      <c r="U3993" s="736"/>
      <c r="BA3993" s="722"/>
      <c r="BB3993" s="722"/>
      <c r="BC3993" s="722"/>
      <c r="BD3993" s="722"/>
      <c r="BE3993" s="722"/>
      <c r="BF3993" s="722"/>
      <c r="BG3993" s="722"/>
      <c r="BH3993" s="722"/>
      <c r="BI3993" s="722"/>
      <c r="BJ3993" s="722"/>
      <c r="BK3993" s="722"/>
      <c r="BL3993" s="722"/>
      <c r="BM3993" s="722"/>
      <c r="BN3993" s="722"/>
      <c r="BO3993" s="722"/>
      <c r="BP3993" s="722"/>
      <c r="BQ3993" s="722"/>
      <c r="BR3993" s="722"/>
      <c r="BS3993" s="722"/>
      <c r="BT3993" s="722"/>
      <c r="BU3993" s="722"/>
      <c r="BV3993" s="722"/>
      <c r="BW3993" s="722"/>
      <c r="BX3993" s="722"/>
      <c r="BY3993" s="722"/>
      <c r="BZ3993" s="722"/>
      <c r="CA3993" s="722"/>
      <c r="CB3993" s="722"/>
      <c r="CC3993" s="722"/>
      <c r="CD3993" s="722"/>
      <c r="CE3993" s="722"/>
      <c r="CF3993" s="722"/>
      <c r="CG3993" s="722"/>
      <c r="CH3993" s="722"/>
      <c r="CI3993" s="722"/>
      <c r="CJ3993" s="722"/>
      <c r="CK3993" s="722"/>
      <c r="CL3993" s="722"/>
      <c r="CM3993" s="722"/>
      <c r="CN3993" s="722"/>
      <c r="CO3993" s="722"/>
      <c r="CP3993" s="722"/>
      <c r="CQ3993" s="722"/>
      <c r="CR3993" s="722"/>
      <c r="CS3993" s="722"/>
    </row>
    <row r="3994" spans="1:97" s="1376" customFormat="1">
      <c r="A3994" s="722"/>
      <c r="B3994" s="722"/>
      <c r="C3994" s="722"/>
      <c r="D3994" s="722"/>
      <c r="E3994" s="722"/>
      <c r="F3994" s="757"/>
      <c r="G3994" s="757"/>
      <c r="H3994" s="757"/>
      <c r="I3994" s="757"/>
      <c r="J3994" s="757"/>
      <c r="K3994" s="758"/>
      <c r="L3994" s="758"/>
      <c r="M3994" s="722"/>
      <c r="N3994" s="736"/>
      <c r="O3994" s="736"/>
      <c r="P3994" s="736"/>
      <c r="Q3994" s="736"/>
      <c r="R3994" s="736"/>
      <c r="S3994" s="736"/>
      <c r="T3994" s="736"/>
      <c r="U3994" s="736"/>
      <c r="BA3994" s="722"/>
      <c r="BB3994" s="722"/>
      <c r="BC3994" s="722"/>
      <c r="BD3994" s="722"/>
      <c r="BE3994" s="722"/>
      <c r="BF3994" s="722"/>
      <c r="BG3994" s="722"/>
      <c r="BH3994" s="722"/>
      <c r="BI3994" s="722"/>
      <c r="BJ3994" s="722"/>
      <c r="BK3994" s="722"/>
      <c r="BL3994" s="722"/>
      <c r="BM3994" s="722"/>
      <c r="BN3994" s="722"/>
      <c r="BO3994" s="722"/>
      <c r="BP3994" s="722"/>
      <c r="BQ3994" s="722"/>
      <c r="BR3994" s="722"/>
      <c r="BS3994" s="722"/>
      <c r="BT3994" s="722"/>
      <c r="BU3994" s="722"/>
      <c r="BV3994" s="722"/>
      <c r="BW3994" s="722"/>
      <c r="BX3994" s="722"/>
      <c r="BY3994" s="722"/>
      <c r="BZ3994" s="722"/>
      <c r="CA3994" s="722"/>
      <c r="CB3994" s="722"/>
      <c r="CC3994" s="722"/>
      <c r="CD3994" s="722"/>
      <c r="CE3994" s="722"/>
      <c r="CF3994" s="722"/>
      <c r="CG3994" s="722"/>
      <c r="CH3994" s="722"/>
      <c r="CI3994" s="722"/>
      <c r="CJ3994" s="722"/>
      <c r="CK3994" s="722"/>
      <c r="CL3994" s="722"/>
      <c r="CM3994" s="722"/>
      <c r="CN3994" s="722"/>
      <c r="CO3994" s="722"/>
      <c r="CP3994" s="722"/>
      <c r="CQ3994" s="722"/>
      <c r="CR3994" s="722"/>
      <c r="CS3994" s="722"/>
    </row>
    <row r="3995" spans="1:97" s="1376" customFormat="1">
      <c r="A3995" s="722"/>
      <c r="B3995" s="722"/>
      <c r="C3995" s="722"/>
      <c r="D3995" s="722"/>
      <c r="E3995" s="722"/>
      <c r="F3995" s="757"/>
      <c r="G3995" s="757"/>
      <c r="H3995" s="757"/>
      <c r="I3995" s="757"/>
      <c r="J3995" s="757"/>
      <c r="K3995" s="758"/>
      <c r="L3995" s="758"/>
      <c r="M3995" s="722"/>
      <c r="N3995" s="736"/>
      <c r="O3995" s="736"/>
      <c r="P3995" s="736"/>
      <c r="Q3995" s="736"/>
      <c r="R3995" s="736"/>
      <c r="S3995" s="736"/>
      <c r="T3995" s="736"/>
      <c r="U3995" s="736"/>
      <c r="BA3995" s="722"/>
      <c r="BB3995" s="722"/>
      <c r="BC3995" s="722"/>
      <c r="BD3995" s="722"/>
      <c r="BE3995" s="722"/>
      <c r="BF3995" s="722"/>
      <c r="BG3995" s="722"/>
      <c r="BH3995" s="722"/>
      <c r="BI3995" s="722"/>
      <c r="BJ3995" s="722"/>
      <c r="BK3995" s="722"/>
      <c r="BL3995" s="722"/>
      <c r="BM3995" s="722"/>
      <c r="BN3995" s="722"/>
      <c r="BO3995" s="722"/>
      <c r="BP3995" s="722"/>
      <c r="BQ3995" s="722"/>
      <c r="BR3995" s="722"/>
      <c r="BS3995" s="722"/>
      <c r="BT3995" s="722"/>
      <c r="BU3995" s="722"/>
      <c r="BV3995" s="722"/>
      <c r="BW3995" s="722"/>
      <c r="BX3995" s="722"/>
      <c r="BY3995" s="722"/>
      <c r="BZ3995" s="722"/>
      <c r="CA3995" s="722"/>
      <c r="CB3995" s="722"/>
      <c r="CC3995" s="722"/>
      <c r="CD3995" s="722"/>
      <c r="CE3995" s="722"/>
      <c r="CF3995" s="722"/>
      <c r="CG3995" s="722"/>
      <c r="CH3995" s="722"/>
      <c r="CI3995" s="722"/>
      <c r="CJ3995" s="722"/>
      <c r="CK3995" s="722"/>
      <c r="CL3995" s="722"/>
      <c r="CM3995" s="722"/>
      <c r="CN3995" s="722"/>
      <c r="CO3995" s="722"/>
      <c r="CP3995" s="722"/>
      <c r="CQ3995" s="722"/>
      <c r="CR3995" s="722"/>
      <c r="CS3995" s="722"/>
    </row>
    <row r="3996" spans="1:97" s="1376" customFormat="1">
      <c r="A3996" s="722"/>
      <c r="B3996" s="722"/>
      <c r="C3996" s="722"/>
      <c r="D3996" s="722"/>
      <c r="E3996" s="722"/>
      <c r="F3996" s="757"/>
      <c r="G3996" s="757"/>
      <c r="H3996" s="757"/>
      <c r="I3996" s="757"/>
      <c r="J3996" s="757"/>
      <c r="K3996" s="758"/>
      <c r="L3996" s="758"/>
      <c r="M3996" s="722"/>
      <c r="N3996" s="736"/>
      <c r="O3996" s="736"/>
      <c r="P3996" s="736"/>
      <c r="Q3996" s="736"/>
      <c r="R3996" s="736"/>
      <c r="S3996" s="736"/>
      <c r="T3996" s="736"/>
      <c r="U3996" s="736"/>
      <c r="BA3996" s="722"/>
      <c r="BB3996" s="722"/>
      <c r="BC3996" s="722"/>
      <c r="BD3996" s="722"/>
      <c r="BE3996" s="722"/>
      <c r="BF3996" s="722"/>
      <c r="BG3996" s="722"/>
      <c r="BH3996" s="722"/>
      <c r="BI3996" s="722"/>
      <c r="BJ3996" s="722"/>
      <c r="BK3996" s="722"/>
      <c r="BL3996" s="722"/>
      <c r="BM3996" s="722"/>
      <c r="BN3996" s="722"/>
      <c r="BO3996" s="722"/>
      <c r="BP3996" s="722"/>
      <c r="BQ3996" s="722"/>
      <c r="BR3996" s="722"/>
      <c r="BS3996" s="722"/>
      <c r="BT3996" s="722"/>
      <c r="BU3996" s="722"/>
      <c r="BV3996" s="722"/>
      <c r="BW3996" s="722"/>
      <c r="BX3996" s="722"/>
      <c r="BY3996" s="722"/>
      <c r="BZ3996" s="722"/>
      <c r="CA3996" s="722"/>
      <c r="CB3996" s="722"/>
      <c r="CC3996" s="722"/>
      <c r="CD3996" s="722"/>
      <c r="CE3996" s="722"/>
      <c r="CF3996" s="722"/>
      <c r="CG3996" s="722"/>
      <c r="CH3996" s="722"/>
      <c r="CI3996" s="722"/>
      <c r="CJ3996" s="722"/>
      <c r="CK3996" s="722"/>
      <c r="CL3996" s="722"/>
      <c r="CM3996" s="722"/>
      <c r="CN3996" s="722"/>
      <c r="CO3996" s="722"/>
      <c r="CP3996" s="722"/>
      <c r="CQ3996" s="722"/>
      <c r="CR3996" s="722"/>
      <c r="CS3996" s="722"/>
    </row>
    <row r="3997" spans="1:97" s="1376" customFormat="1">
      <c r="A3997" s="722"/>
      <c r="B3997" s="722"/>
      <c r="C3997" s="722"/>
      <c r="D3997" s="722"/>
      <c r="E3997" s="722"/>
      <c r="F3997" s="757"/>
      <c r="G3997" s="757"/>
      <c r="H3997" s="757"/>
      <c r="I3997" s="757"/>
      <c r="J3997" s="757"/>
      <c r="K3997" s="758"/>
      <c r="L3997" s="758"/>
      <c r="M3997" s="722"/>
      <c r="N3997" s="736"/>
      <c r="O3997" s="736"/>
      <c r="P3997" s="736"/>
      <c r="Q3997" s="736"/>
      <c r="R3997" s="736"/>
      <c r="S3997" s="736"/>
      <c r="T3997" s="736"/>
      <c r="U3997" s="736"/>
      <c r="BA3997" s="722"/>
      <c r="BB3997" s="722"/>
      <c r="BC3997" s="722"/>
      <c r="BD3997" s="722"/>
      <c r="BE3997" s="722"/>
      <c r="BF3997" s="722"/>
      <c r="BG3997" s="722"/>
      <c r="BH3997" s="722"/>
      <c r="BI3997" s="722"/>
      <c r="BJ3997" s="722"/>
      <c r="BK3997" s="722"/>
      <c r="BL3997" s="722"/>
      <c r="BM3997" s="722"/>
      <c r="BN3997" s="722"/>
      <c r="BO3997" s="722"/>
      <c r="BP3997" s="722"/>
      <c r="BQ3997" s="722"/>
      <c r="BR3997" s="722"/>
      <c r="BS3997" s="722"/>
      <c r="BT3997" s="722"/>
      <c r="BU3997" s="722"/>
      <c r="BV3997" s="722"/>
      <c r="BW3997" s="722"/>
      <c r="BX3997" s="722"/>
      <c r="BY3997" s="722"/>
      <c r="BZ3997" s="722"/>
      <c r="CA3997" s="722"/>
      <c r="CB3997" s="722"/>
      <c r="CC3997" s="722"/>
      <c r="CD3997" s="722"/>
      <c r="CE3997" s="722"/>
      <c r="CF3997" s="722"/>
      <c r="CG3997" s="722"/>
      <c r="CH3997" s="722"/>
      <c r="CI3997" s="722"/>
      <c r="CJ3997" s="722"/>
      <c r="CK3997" s="722"/>
      <c r="CL3997" s="722"/>
      <c r="CM3997" s="722"/>
      <c r="CN3997" s="722"/>
      <c r="CO3997" s="722"/>
      <c r="CP3997" s="722"/>
      <c r="CQ3997" s="722"/>
      <c r="CR3997" s="722"/>
      <c r="CS3997" s="722"/>
    </row>
    <row r="3998" spans="1:97" s="1376" customFormat="1">
      <c r="A3998" s="722"/>
      <c r="B3998" s="722"/>
      <c r="C3998" s="722"/>
      <c r="D3998" s="722"/>
      <c r="E3998" s="722"/>
      <c r="F3998" s="757"/>
      <c r="G3998" s="757"/>
      <c r="H3998" s="757"/>
      <c r="I3998" s="757"/>
      <c r="J3998" s="757"/>
      <c r="K3998" s="758"/>
      <c r="L3998" s="758"/>
      <c r="M3998" s="722"/>
      <c r="N3998" s="736"/>
      <c r="O3998" s="736"/>
      <c r="P3998" s="736"/>
      <c r="Q3998" s="736"/>
      <c r="R3998" s="736"/>
      <c r="S3998" s="736"/>
      <c r="T3998" s="736"/>
      <c r="U3998" s="736"/>
      <c r="BA3998" s="722"/>
      <c r="BB3998" s="722"/>
      <c r="BC3998" s="722"/>
      <c r="BD3998" s="722"/>
      <c r="BE3998" s="722"/>
      <c r="BF3998" s="722"/>
      <c r="BG3998" s="722"/>
      <c r="BH3998" s="722"/>
      <c r="BI3998" s="722"/>
      <c r="BJ3998" s="722"/>
      <c r="BK3998" s="722"/>
      <c r="BL3998" s="722"/>
      <c r="BM3998" s="722"/>
      <c r="BN3998" s="722"/>
      <c r="BO3998" s="722"/>
      <c r="BP3998" s="722"/>
      <c r="BQ3998" s="722"/>
      <c r="BR3998" s="722"/>
      <c r="BS3998" s="722"/>
      <c r="BT3998" s="722"/>
      <c r="BU3998" s="722"/>
      <c r="BV3998" s="722"/>
      <c r="BW3998" s="722"/>
      <c r="BX3998" s="722"/>
      <c r="BY3998" s="722"/>
      <c r="BZ3998" s="722"/>
      <c r="CA3998" s="722"/>
      <c r="CB3998" s="722"/>
      <c r="CC3998" s="722"/>
      <c r="CD3998" s="722"/>
      <c r="CE3998" s="722"/>
      <c r="CF3998" s="722"/>
      <c r="CG3998" s="722"/>
      <c r="CH3998" s="722"/>
      <c r="CI3998" s="722"/>
      <c r="CJ3998" s="722"/>
      <c r="CK3998" s="722"/>
      <c r="CL3998" s="722"/>
      <c r="CM3998" s="722"/>
      <c r="CN3998" s="722"/>
      <c r="CO3998" s="722"/>
      <c r="CP3998" s="722"/>
      <c r="CQ3998" s="722"/>
      <c r="CR3998" s="722"/>
      <c r="CS3998" s="722"/>
    </row>
    <row r="3999" spans="1:97" s="1376" customFormat="1">
      <c r="A3999" s="722"/>
      <c r="B3999" s="722"/>
      <c r="C3999" s="722"/>
      <c r="D3999" s="722"/>
      <c r="E3999" s="722"/>
      <c r="F3999" s="757"/>
      <c r="G3999" s="757"/>
      <c r="H3999" s="757"/>
      <c r="I3999" s="757"/>
      <c r="J3999" s="757"/>
      <c r="K3999" s="758"/>
      <c r="L3999" s="758"/>
      <c r="M3999" s="722"/>
      <c r="N3999" s="736"/>
      <c r="O3999" s="736"/>
      <c r="P3999" s="736"/>
      <c r="Q3999" s="736"/>
      <c r="R3999" s="736"/>
      <c r="S3999" s="736"/>
      <c r="T3999" s="736"/>
      <c r="U3999" s="736"/>
      <c r="BA3999" s="722"/>
      <c r="BB3999" s="722"/>
      <c r="BC3999" s="722"/>
      <c r="BD3999" s="722"/>
      <c r="BE3999" s="722"/>
      <c r="BF3999" s="722"/>
      <c r="BG3999" s="722"/>
      <c r="BH3999" s="722"/>
      <c r="BI3999" s="722"/>
      <c r="BJ3999" s="722"/>
      <c r="BK3999" s="722"/>
      <c r="BL3999" s="722"/>
      <c r="BM3999" s="722"/>
      <c r="BN3999" s="722"/>
      <c r="BO3999" s="722"/>
      <c r="BP3999" s="722"/>
      <c r="BQ3999" s="722"/>
      <c r="BR3999" s="722"/>
      <c r="BS3999" s="722"/>
      <c r="BT3999" s="722"/>
      <c r="BU3999" s="722"/>
      <c r="BV3999" s="722"/>
      <c r="BW3999" s="722"/>
      <c r="BX3999" s="722"/>
      <c r="BY3999" s="722"/>
      <c r="BZ3999" s="722"/>
      <c r="CA3999" s="722"/>
      <c r="CB3999" s="722"/>
      <c r="CC3999" s="722"/>
      <c r="CD3999" s="722"/>
      <c r="CE3999" s="722"/>
      <c r="CF3999" s="722"/>
      <c r="CG3999" s="722"/>
      <c r="CH3999" s="722"/>
      <c r="CI3999" s="722"/>
      <c r="CJ3999" s="722"/>
      <c r="CK3999" s="722"/>
      <c r="CL3999" s="722"/>
      <c r="CM3999" s="722"/>
      <c r="CN3999" s="722"/>
      <c r="CO3999" s="722"/>
      <c r="CP3999" s="722"/>
      <c r="CQ3999" s="722"/>
      <c r="CR3999" s="722"/>
      <c r="CS3999" s="722"/>
    </row>
    <row r="4000" spans="1:97" s="1376" customFormat="1">
      <c r="A4000" s="722"/>
      <c r="B4000" s="722"/>
      <c r="C4000" s="722"/>
      <c r="D4000" s="722"/>
      <c r="E4000" s="722"/>
      <c r="F4000" s="757"/>
      <c r="G4000" s="757"/>
      <c r="H4000" s="757"/>
      <c r="I4000" s="757"/>
      <c r="J4000" s="757"/>
      <c r="K4000" s="758"/>
      <c r="L4000" s="758"/>
      <c r="M4000" s="722"/>
      <c r="N4000" s="736"/>
      <c r="O4000" s="736"/>
      <c r="P4000" s="736"/>
      <c r="Q4000" s="736"/>
      <c r="R4000" s="736"/>
      <c r="S4000" s="736"/>
      <c r="T4000" s="736"/>
      <c r="U4000" s="736"/>
      <c r="BA4000" s="722"/>
      <c r="BB4000" s="722"/>
      <c r="BC4000" s="722"/>
      <c r="BD4000" s="722"/>
      <c r="BE4000" s="722"/>
      <c r="BF4000" s="722"/>
      <c r="BG4000" s="722"/>
      <c r="BH4000" s="722"/>
      <c r="BI4000" s="722"/>
      <c r="BJ4000" s="722"/>
      <c r="BK4000" s="722"/>
      <c r="BL4000" s="722"/>
      <c r="BM4000" s="722"/>
      <c r="BN4000" s="722"/>
      <c r="BO4000" s="722"/>
      <c r="BP4000" s="722"/>
      <c r="BQ4000" s="722"/>
      <c r="BR4000" s="722"/>
      <c r="BS4000" s="722"/>
      <c r="BT4000" s="722"/>
      <c r="BU4000" s="722"/>
      <c r="BV4000" s="722"/>
      <c r="BW4000" s="722"/>
      <c r="BX4000" s="722"/>
      <c r="BY4000" s="722"/>
      <c r="BZ4000" s="722"/>
      <c r="CA4000" s="722"/>
      <c r="CB4000" s="722"/>
      <c r="CC4000" s="722"/>
      <c r="CD4000" s="722"/>
      <c r="CE4000" s="722"/>
      <c r="CF4000" s="722"/>
      <c r="CG4000" s="722"/>
      <c r="CH4000" s="722"/>
      <c r="CI4000" s="722"/>
      <c r="CJ4000" s="722"/>
      <c r="CK4000" s="722"/>
      <c r="CL4000" s="722"/>
      <c r="CM4000" s="722"/>
      <c r="CN4000" s="722"/>
      <c r="CO4000" s="722"/>
      <c r="CP4000" s="722"/>
      <c r="CQ4000" s="722"/>
      <c r="CR4000" s="722"/>
      <c r="CS4000" s="722"/>
    </row>
    <row r="4001" spans="1:97" s="1376" customFormat="1">
      <c r="A4001" s="722"/>
      <c r="B4001" s="722"/>
      <c r="C4001" s="722"/>
      <c r="D4001" s="722"/>
      <c r="E4001" s="722"/>
      <c r="F4001" s="757"/>
      <c r="G4001" s="757"/>
      <c r="H4001" s="757"/>
      <c r="I4001" s="757"/>
      <c r="J4001" s="757"/>
      <c r="K4001" s="758"/>
      <c r="L4001" s="758"/>
      <c r="M4001" s="722"/>
      <c r="N4001" s="736"/>
      <c r="O4001" s="736"/>
      <c r="P4001" s="736"/>
      <c r="Q4001" s="736"/>
      <c r="R4001" s="736"/>
      <c r="S4001" s="736"/>
      <c r="T4001" s="736"/>
      <c r="U4001" s="736"/>
      <c r="BA4001" s="722"/>
      <c r="BB4001" s="722"/>
      <c r="BC4001" s="722"/>
      <c r="BD4001" s="722"/>
      <c r="BE4001" s="722"/>
      <c r="BF4001" s="722"/>
      <c r="BG4001" s="722"/>
      <c r="BH4001" s="722"/>
      <c r="BI4001" s="722"/>
      <c r="BJ4001" s="722"/>
      <c r="BK4001" s="722"/>
      <c r="BL4001" s="722"/>
      <c r="BM4001" s="722"/>
      <c r="BN4001" s="722"/>
      <c r="BO4001" s="722"/>
      <c r="BP4001" s="722"/>
      <c r="BQ4001" s="722"/>
      <c r="BR4001" s="722"/>
      <c r="BS4001" s="722"/>
      <c r="BT4001" s="722"/>
      <c r="BU4001" s="722"/>
      <c r="BV4001" s="722"/>
      <c r="BW4001" s="722"/>
      <c r="BX4001" s="722"/>
      <c r="BY4001" s="722"/>
      <c r="BZ4001" s="722"/>
      <c r="CA4001" s="722"/>
      <c r="CB4001" s="722"/>
      <c r="CC4001" s="722"/>
      <c r="CD4001" s="722"/>
      <c r="CE4001" s="722"/>
      <c r="CF4001" s="722"/>
      <c r="CG4001" s="722"/>
      <c r="CH4001" s="722"/>
      <c r="CI4001" s="722"/>
      <c r="CJ4001" s="722"/>
      <c r="CK4001" s="722"/>
      <c r="CL4001" s="722"/>
      <c r="CM4001" s="722"/>
      <c r="CN4001" s="722"/>
      <c r="CO4001" s="722"/>
      <c r="CP4001" s="722"/>
      <c r="CQ4001" s="722"/>
      <c r="CR4001" s="722"/>
      <c r="CS4001" s="722"/>
    </row>
    <row r="4002" spans="1:97" s="1376" customFormat="1">
      <c r="A4002" s="722"/>
      <c r="B4002" s="722"/>
      <c r="C4002" s="722"/>
      <c r="D4002" s="722"/>
      <c r="E4002" s="722"/>
      <c r="F4002" s="757"/>
      <c r="G4002" s="757"/>
      <c r="H4002" s="757"/>
      <c r="I4002" s="757"/>
      <c r="J4002" s="757"/>
      <c r="K4002" s="758"/>
      <c r="L4002" s="758"/>
      <c r="M4002" s="722"/>
      <c r="N4002" s="736"/>
      <c r="O4002" s="736"/>
      <c r="P4002" s="736"/>
      <c r="Q4002" s="736"/>
      <c r="R4002" s="736"/>
      <c r="S4002" s="736"/>
      <c r="T4002" s="736"/>
      <c r="U4002" s="736"/>
      <c r="BA4002" s="722"/>
      <c r="BB4002" s="722"/>
      <c r="BC4002" s="722"/>
      <c r="BD4002" s="722"/>
      <c r="BE4002" s="722"/>
      <c r="BF4002" s="722"/>
      <c r="BG4002" s="722"/>
      <c r="BH4002" s="722"/>
      <c r="BI4002" s="722"/>
      <c r="BJ4002" s="722"/>
      <c r="BK4002" s="722"/>
      <c r="BL4002" s="722"/>
      <c r="BM4002" s="722"/>
      <c r="BN4002" s="722"/>
      <c r="BO4002" s="722"/>
      <c r="BP4002" s="722"/>
      <c r="BQ4002" s="722"/>
      <c r="BR4002" s="722"/>
      <c r="BS4002" s="722"/>
      <c r="BT4002" s="722"/>
      <c r="BU4002" s="722"/>
      <c r="BV4002" s="722"/>
      <c r="BW4002" s="722"/>
      <c r="BX4002" s="722"/>
      <c r="BY4002" s="722"/>
      <c r="BZ4002" s="722"/>
      <c r="CA4002" s="722"/>
      <c r="CB4002" s="722"/>
      <c r="CC4002" s="722"/>
      <c r="CD4002" s="722"/>
      <c r="CE4002" s="722"/>
      <c r="CF4002" s="722"/>
      <c r="CG4002" s="722"/>
      <c r="CH4002" s="722"/>
      <c r="CI4002" s="722"/>
      <c r="CJ4002" s="722"/>
      <c r="CK4002" s="722"/>
      <c r="CL4002" s="722"/>
      <c r="CM4002" s="722"/>
      <c r="CN4002" s="722"/>
      <c r="CO4002" s="722"/>
      <c r="CP4002" s="722"/>
      <c r="CQ4002" s="722"/>
      <c r="CR4002" s="722"/>
      <c r="CS4002" s="722"/>
    </row>
    <row r="4003" spans="1:97" s="1376" customFormat="1">
      <c r="A4003" s="722"/>
      <c r="B4003" s="722"/>
      <c r="C4003" s="722"/>
      <c r="D4003" s="722"/>
      <c r="E4003" s="722"/>
      <c r="F4003" s="757"/>
      <c r="G4003" s="757"/>
      <c r="H4003" s="757"/>
      <c r="I4003" s="757"/>
      <c r="J4003" s="757"/>
      <c r="K4003" s="758"/>
      <c r="L4003" s="758"/>
      <c r="M4003" s="722"/>
      <c r="N4003" s="736"/>
      <c r="O4003" s="736"/>
      <c r="P4003" s="736"/>
      <c r="Q4003" s="736"/>
      <c r="R4003" s="736"/>
      <c r="S4003" s="736"/>
      <c r="T4003" s="736"/>
      <c r="U4003" s="736"/>
      <c r="BA4003" s="722"/>
      <c r="BB4003" s="722"/>
      <c r="BC4003" s="722"/>
      <c r="BD4003" s="722"/>
      <c r="BE4003" s="722"/>
      <c r="BF4003" s="722"/>
      <c r="BG4003" s="722"/>
      <c r="BH4003" s="722"/>
      <c r="BI4003" s="722"/>
      <c r="BJ4003" s="722"/>
      <c r="BK4003" s="722"/>
      <c r="BL4003" s="722"/>
      <c r="BM4003" s="722"/>
      <c r="BN4003" s="722"/>
      <c r="BO4003" s="722"/>
      <c r="BP4003" s="722"/>
      <c r="BQ4003" s="722"/>
      <c r="BR4003" s="722"/>
      <c r="BS4003" s="722"/>
      <c r="BT4003" s="722"/>
      <c r="BU4003" s="722"/>
      <c r="BV4003" s="722"/>
      <c r="BW4003" s="722"/>
      <c r="BX4003" s="722"/>
      <c r="BY4003" s="722"/>
      <c r="BZ4003" s="722"/>
      <c r="CA4003" s="722"/>
      <c r="CB4003" s="722"/>
      <c r="CC4003" s="722"/>
      <c r="CD4003" s="722"/>
      <c r="CE4003" s="722"/>
      <c r="CF4003" s="722"/>
      <c r="CG4003" s="722"/>
      <c r="CH4003" s="722"/>
      <c r="CI4003" s="722"/>
      <c r="CJ4003" s="722"/>
      <c r="CK4003" s="722"/>
      <c r="CL4003" s="722"/>
      <c r="CM4003" s="722"/>
      <c r="CN4003" s="722"/>
      <c r="CO4003" s="722"/>
      <c r="CP4003" s="722"/>
      <c r="CQ4003" s="722"/>
      <c r="CR4003" s="722"/>
      <c r="CS4003" s="722"/>
    </row>
    <row r="4004" spans="1:97" s="1376" customFormat="1">
      <c r="A4004" s="722"/>
      <c r="B4004" s="722"/>
      <c r="C4004" s="722"/>
      <c r="D4004" s="722"/>
      <c r="E4004" s="722"/>
      <c r="F4004" s="757"/>
      <c r="G4004" s="757"/>
      <c r="H4004" s="757"/>
      <c r="I4004" s="757"/>
      <c r="J4004" s="757"/>
      <c r="K4004" s="758"/>
      <c r="L4004" s="758"/>
      <c r="M4004" s="722"/>
      <c r="N4004" s="736"/>
      <c r="O4004" s="736"/>
      <c r="P4004" s="736"/>
      <c r="Q4004" s="736"/>
      <c r="R4004" s="736"/>
      <c r="S4004" s="736"/>
      <c r="T4004" s="736"/>
      <c r="U4004" s="736"/>
      <c r="BA4004" s="722"/>
      <c r="BB4004" s="722"/>
      <c r="BC4004" s="722"/>
      <c r="BD4004" s="722"/>
      <c r="BE4004" s="722"/>
      <c r="BF4004" s="722"/>
      <c r="BG4004" s="722"/>
      <c r="BH4004" s="722"/>
      <c r="BI4004" s="722"/>
      <c r="BJ4004" s="722"/>
      <c r="BK4004" s="722"/>
      <c r="BL4004" s="722"/>
      <c r="BM4004" s="722"/>
      <c r="BN4004" s="722"/>
      <c r="BO4004" s="722"/>
      <c r="BP4004" s="722"/>
      <c r="BQ4004" s="722"/>
      <c r="BR4004" s="722"/>
      <c r="BS4004" s="722"/>
      <c r="BT4004" s="722"/>
      <c r="BU4004" s="722"/>
      <c r="BV4004" s="722"/>
      <c r="BW4004" s="722"/>
      <c r="BX4004" s="722"/>
      <c r="BY4004" s="722"/>
      <c r="BZ4004" s="722"/>
      <c r="CA4004" s="722"/>
      <c r="CB4004" s="722"/>
      <c r="CC4004" s="722"/>
      <c r="CD4004" s="722"/>
      <c r="CE4004" s="722"/>
      <c r="CF4004" s="722"/>
      <c r="CG4004" s="722"/>
      <c r="CH4004" s="722"/>
      <c r="CI4004" s="722"/>
      <c r="CJ4004" s="722"/>
      <c r="CK4004" s="722"/>
      <c r="CL4004" s="722"/>
      <c r="CM4004" s="722"/>
      <c r="CN4004" s="722"/>
      <c r="CO4004" s="722"/>
      <c r="CP4004" s="722"/>
      <c r="CQ4004" s="722"/>
      <c r="CR4004" s="722"/>
      <c r="CS4004" s="722"/>
    </row>
    <row r="4005" spans="1:97" s="1376" customFormat="1">
      <c r="A4005" s="722"/>
      <c r="B4005" s="722"/>
      <c r="C4005" s="722"/>
      <c r="D4005" s="722"/>
      <c r="E4005" s="722"/>
      <c r="F4005" s="757"/>
      <c r="G4005" s="757"/>
      <c r="H4005" s="757"/>
      <c r="I4005" s="757"/>
      <c r="J4005" s="757"/>
      <c r="K4005" s="758"/>
      <c r="L4005" s="758"/>
      <c r="M4005" s="722"/>
      <c r="N4005" s="736"/>
      <c r="O4005" s="736"/>
      <c r="P4005" s="736"/>
      <c r="Q4005" s="736"/>
      <c r="R4005" s="736"/>
      <c r="S4005" s="736"/>
      <c r="T4005" s="736"/>
      <c r="U4005" s="736"/>
      <c r="BA4005" s="722"/>
      <c r="BB4005" s="722"/>
      <c r="BC4005" s="722"/>
      <c r="BD4005" s="722"/>
      <c r="BE4005" s="722"/>
      <c r="BF4005" s="722"/>
      <c r="BG4005" s="722"/>
      <c r="BH4005" s="722"/>
      <c r="BI4005" s="722"/>
      <c r="BJ4005" s="722"/>
      <c r="BK4005" s="722"/>
      <c r="BL4005" s="722"/>
      <c r="BM4005" s="722"/>
      <c r="BN4005" s="722"/>
      <c r="BO4005" s="722"/>
      <c r="BP4005" s="722"/>
      <c r="BQ4005" s="722"/>
      <c r="BR4005" s="722"/>
      <c r="BS4005" s="722"/>
      <c r="BT4005" s="722"/>
      <c r="BU4005" s="722"/>
      <c r="BV4005" s="722"/>
      <c r="BW4005" s="722"/>
      <c r="BX4005" s="722"/>
      <c r="BY4005" s="722"/>
      <c r="BZ4005" s="722"/>
      <c r="CA4005" s="722"/>
      <c r="CB4005" s="722"/>
      <c r="CC4005" s="722"/>
      <c r="CD4005" s="722"/>
      <c r="CE4005" s="722"/>
      <c r="CF4005" s="722"/>
      <c r="CG4005" s="722"/>
      <c r="CH4005" s="722"/>
      <c r="CI4005" s="722"/>
      <c r="CJ4005" s="722"/>
      <c r="CK4005" s="722"/>
      <c r="CL4005" s="722"/>
      <c r="CM4005" s="722"/>
      <c r="CN4005" s="722"/>
      <c r="CO4005" s="722"/>
      <c r="CP4005" s="722"/>
      <c r="CQ4005" s="722"/>
      <c r="CR4005" s="722"/>
      <c r="CS4005" s="722"/>
    </row>
    <row r="4006" spans="1:97" s="1376" customFormat="1">
      <c r="A4006" s="722"/>
      <c r="B4006" s="722"/>
      <c r="C4006" s="722"/>
      <c r="D4006" s="722"/>
      <c r="E4006" s="722"/>
      <c r="F4006" s="757"/>
      <c r="G4006" s="757"/>
      <c r="H4006" s="757"/>
      <c r="I4006" s="757"/>
      <c r="J4006" s="757"/>
      <c r="K4006" s="758"/>
      <c r="L4006" s="758"/>
      <c r="M4006" s="722"/>
      <c r="N4006" s="736"/>
      <c r="O4006" s="736"/>
      <c r="P4006" s="736"/>
      <c r="Q4006" s="736"/>
      <c r="R4006" s="736"/>
      <c r="S4006" s="736"/>
      <c r="T4006" s="736"/>
      <c r="U4006" s="736"/>
      <c r="BA4006" s="722"/>
      <c r="BB4006" s="722"/>
      <c r="BC4006" s="722"/>
      <c r="BD4006" s="722"/>
      <c r="BE4006" s="722"/>
      <c r="BF4006" s="722"/>
      <c r="BG4006" s="722"/>
      <c r="BH4006" s="722"/>
      <c r="BI4006" s="722"/>
      <c r="BJ4006" s="722"/>
      <c r="BK4006" s="722"/>
      <c r="BL4006" s="722"/>
      <c r="BM4006" s="722"/>
      <c r="BN4006" s="722"/>
      <c r="BO4006" s="722"/>
      <c r="BP4006" s="722"/>
      <c r="BQ4006" s="722"/>
      <c r="BR4006" s="722"/>
      <c r="BS4006" s="722"/>
      <c r="BT4006" s="722"/>
      <c r="BU4006" s="722"/>
      <c r="BV4006" s="722"/>
      <c r="BW4006" s="722"/>
      <c r="BX4006" s="722"/>
      <c r="BY4006" s="722"/>
      <c r="BZ4006" s="722"/>
      <c r="CA4006" s="722"/>
      <c r="CB4006" s="722"/>
      <c r="CC4006" s="722"/>
      <c r="CD4006" s="722"/>
      <c r="CE4006" s="722"/>
      <c r="CF4006" s="722"/>
      <c r="CG4006" s="722"/>
      <c r="CH4006" s="722"/>
      <c r="CI4006" s="722"/>
      <c r="CJ4006" s="722"/>
      <c r="CK4006" s="722"/>
      <c r="CL4006" s="722"/>
      <c r="CM4006" s="722"/>
      <c r="CN4006" s="722"/>
      <c r="CO4006" s="722"/>
      <c r="CP4006" s="722"/>
      <c r="CQ4006" s="722"/>
      <c r="CR4006" s="722"/>
      <c r="CS4006" s="722"/>
    </row>
    <row r="4007" spans="1:97" s="1376" customFormat="1">
      <c r="A4007" s="722"/>
      <c r="B4007" s="722"/>
      <c r="C4007" s="722"/>
      <c r="D4007" s="722"/>
      <c r="E4007" s="722"/>
      <c r="F4007" s="757"/>
      <c r="G4007" s="757"/>
      <c r="H4007" s="757"/>
      <c r="I4007" s="757"/>
      <c r="J4007" s="757"/>
      <c r="K4007" s="758"/>
      <c r="L4007" s="758"/>
      <c r="M4007" s="722"/>
      <c r="N4007" s="736"/>
      <c r="O4007" s="736"/>
      <c r="P4007" s="736"/>
      <c r="Q4007" s="736"/>
      <c r="R4007" s="736"/>
      <c r="S4007" s="736"/>
      <c r="T4007" s="736"/>
      <c r="U4007" s="736"/>
      <c r="BA4007" s="722"/>
      <c r="BB4007" s="722"/>
      <c r="BC4007" s="722"/>
      <c r="BD4007" s="722"/>
      <c r="BE4007" s="722"/>
      <c r="BF4007" s="722"/>
      <c r="BG4007" s="722"/>
      <c r="BH4007" s="722"/>
      <c r="BI4007" s="722"/>
      <c r="BJ4007" s="722"/>
      <c r="BK4007" s="722"/>
      <c r="BL4007" s="722"/>
      <c r="BM4007" s="722"/>
      <c r="BN4007" s="722"/>
      <c r="BO4007" s="722"/>
      <c r="BP4007" s="722"/>
      <c r="BQ4007" s="722"/>
      <c r="BR4007" s="722"/>
      <c r="BS4007" s="722"/>
      <c r="BT4007" s="722"/>
      <c r="BU4007" s="722"/>
      <c r="BV4007" s="722"/>
      <c r="BW4007" s="722"/>
      <c r="BX4007" s="722"/>
      <c r="BY4007" s="722"/>
      <c r="BZ4007" s="722"/>
      <c r="CA4007" s="722"/>
      <c r="CB4007" s="722"/>
      <c r="CC4007" s="722"/>
      <c r="CD4007" s="722"/>
      <c r="CE4007" s="722"/>
      <c r="CF4007" s="722"/>
      <c r="CG4007" s="722"/>
      <c r="CH4007" s="722"/>
      <c r="CI4007" s="722"/>
      <c r="CJ4007" s="722"/>
      <c r="CK4007" s="722"/>
      <c r="CL4007" s="722"/>
      <c r="CM4007" s="722"/>
      <c r="CN4007" s="722"/>
      <c r="CO4007" s="722"/>
      <c r="CP4007" s="722"/>
      <c r="CQ4007" s="722"/>
      <c r="CR4007" s="722"/>
      <c r="CS4007" s="722"/>
    </row>
    <row r="4008" spans="1:97" s="1376" customFormat="1">
      <c r="A4008" s="722"/>
      <c r="B4008" s="722"/>
      <c r="C4008" s="722"/>
      <c r="D4008" s="722"/>
      <c r="E4008" s="722"/>
      <c r="F4008" s="757"/>
      <c r="G4008" s="757"/>
      <c r="H4008" s="757"/>
      <c r="I4008" s="757"/>
      <c r="J4008" s="757"/>
      <c r="K4008" s="758"/>
      <c r="L4008" s="758"/>
      <c r="M4008" s="722"/>
      <c r="N4008" s="736"/>
      <c r="O4008" s="736"/>
      <c r="P4008" s="736"/>
      <c r="Q4008" s="736"/>
      <c r="R4008" s="736"/>
      <c r="S4008" s="736"/>
      <c r="T4008" s="736"/>
      <c r="U4008" s="736"/>
      <c r="BA4008" s="722"/>
      <c r="BB4008" s="722"/>
      <c r="BC4008" s="722"/>
      <c r="BD4008" s="722"/>
      <c r="BE4008" s="722"/>
      <c r="BF4008" s="722"/>
      <c r="BG4008" s="722"/>
      <c r="BH4008" s="722"/>
      <c r="BI4008" s="722"/>
      <c r="BJ4008" s="722"/>
      <c r="BK4008" s="722"/>
      <c r="BL4008" s="722"/>
      <c r="BM4008" s="722"/>
      <c r="BN4008" s="722"/>
      <c r="BO4008" s="722"/>
      <c r="BP4008" s="722"/>
      <c r="BQ4008" s="722"/>
      <c r="BR4008" s="722"/>
      <c r="BS4008" s="722"/>
      <c r="BT4008" s="722"/>
      <c r="BU4008" s="722"/>
      <c r="BV4008" s="722"/>
      <c r="BW4008" s="722"/>
      <c r="BX4008" s="722"/>
      <c r="BY4008" s="722"/>
      <c r="BZ4008" s="722"/>
      <c r="CA4008" s="722"/>
      <c r="CB4008" s="722"/>
      <c r="CC4008" s="722"/>
      <c r="CD4008" s="722"/>
      <c r="CE4008" s="722"/>
      <c r="CF4008" s="722"/>
      <c r="CG4008" s="722"/>
      <c r="CH4008" s="722"/>
      <c r="CI4008" s="722"/>
      <c r="CJ4008" s="722"/>
      <c r="CK4008" s="722"/>
      <c r="CL4008" s="722"/>
      <c r="CM4008" s="722"/>
      <c r="CN4008" s="722"/>
      <c r="CO4008" s="722"/>
      <c r="CP4008" s="722"/>
      <c r="CQ4008" s="722"/>
      <c r="CR4008" s="722"/>
      <c r="CS4008" s="722"/>
    </row>
    <row r="4009" spans="1:97" s="1376" customFormat="1">
      <c r="A4009" s="722"/>
      <c r="B4009" s="722"/>
      <c r="C4009" s="722"/>
      <c r="D4009" s="722"/>
      <c r="E4009" s="722"/>
      <c r="F4009" s="757"/>
      <c r="G4009" s="757"/>
      <c r="H4009" s="757"/>
      <c r="I4009" s="757"/>
      <c r="J4009" s="757"/>
      <c r="K4009" s="758"/>
      <c r="L4009" s="758"/>
      <c r="M4009" s="722"/>
      <c r="N4009" s="736"/>
      <c r="O4009" s="736"/>
      <c r="P4009" s="736"/>
      <c r="Q4009" s="736"/>
      <c r="R4009" s="736"/>
      <c r="S4009" s="736"/>
      <c r="T4009" s="736"/>
      <c r="U4009" s="736"/>
      <c r="BA4009" s="722"/>
      <c r="BB4009" s="722"/>
      <c r="BC4009" s="722"/>
      <c r="BD4009" s="722"/>
      <c r="BE4009" s="722"/>
      <c r="BF4009" s="722"/>
      <c r="BG4009" s="722"/>
      <c r="BH4009" s="722"/>
      <c r="BI4009" s="722"/>
      <c r="BJ4009" s="722"/>
      <c r="BK4009" s="722"/>
      <c r="BL4009" s="722"/>
      <c r="BM4009" s="722"/>
      <c r="BN4009" s="722"/>
      <c r="BO4009" s="722"/>
      <c r="BP4009" s="722"/>
      <c r="BQ4009" s="722"/>
      <c r="BR4009" s="722"/>
      <c r="BS4009" s="722"/>
      <c r="BT4009" s="722"/>
      <c r="BU4009" s="722"/>
      <c r="BV4009" s="722"/>
      <c r="BW4009" s="722"/>
      <c r="BX4009" s="722"/>
      <c r="BY4009" s="722"/>
      <c r="BZ4009" s="722"/>
      <c r="CA4009" s="722"/>
      <c r="CB4009" s="722"/>
      <c r="CC4009" s="722"/>
      <c r="CD4009" s="722"/>
      <c r="CE4009" s="722"/>
      <c r="CF4009" s="722"/>
      <c r="CG4009" s="722"/>
      <c r="CH4009" s="722"/>
      <c r="CI4009" s="722"/>
      <c r="CJ4009" s="722"/>
      <c r="CK4009" s="722"/>
      <c r="CL4009" s="722"/>
      <c r="CM4009" s="722"/>
      <c r="CN4009" s="722"/>
      <c r="CO4009" s="722"/>
      <c r="CP4009" s="722"/>
      <c r="CQ4009" s="722"/>
      <c r="CR4009" s="722"/>
      <c r="CS4009" s="722"/>
    </row>
    <row r="4010" spans="1:97" s="1376" customFormat="1">
      <c r="A4010" s="722"/>
      <c r="B4010" s="722"/>
      <c r="C4010" s="722"/>
      <c r="D4010" s="722"/>
      <c r="E4010" s="722"/>
      <c r="F4010" s="757"/>
      <c r="G4010" s="757"/>
      <c r="H4010" s="757"/>
      <c r="I4010" s="757"/>
      <c r="J4010" s="757"/>
      <c r="K4010" s="758"/>
      <c r="L4010" s="758"/>
      <c r="M4010" s="722"/>
      <c r="N4010" s="736"/>
      <c r="O4010" s="736"/>
      <c r="P4010" s="736"/>
      <c r="Q4010" s="736"/>
      <c r="R4010" s="736"/>
      <c r="S4010" s="736"/>
      <c r="T4010" s="736"/>
      <c r="U4010" s="736"/>
      <c r="BA4010" s="722"/>
      <c r="BB4010" s="722"/>
      <c r="BC4010" s="722"/>
      <c r="BD4010" s="722"/>
      <c r="BE4010" s="722"/>
      <c r="BF4010" s="722"/>
      <c r="BG4010" s="722"/>
      <c r="BH4010" s="722"/>
      <c r="BI4010" s="722"/>
      <c r="BJ4010" s="722"/>
      <c r="BK4010" s="722"/>
      <c r="BL4010" s="722"/>
      <c r="BM4010" s="722"/>
      <c r="BN4010" s="722"/>
      <c r="BO4010" s="722"/>
      <c r="BP4010" s="722"/>
      <c r="BQ4010" s="722"/>
      <c r="BR4010" s="722"/>
      <c r="BS4010" s="722"/>
      <c r="BT4010" s="722"/>
      <c r="BU4010" s="722"/>
      <c r="BV4010" s="722"/>
      <c r="BW4010" s="722"/>
      <c r="BX4010" s="722"/>
      <c r="BY4010" s="722"/>
      <c r="BZ4010" s="722"/>
      <c r="CA4010" s="722"/>
      <c r="CB4010" s="722"/>
      <c r="CC4010" s="722"/>
      <c r="CD4010" s="722"/>
      <c r="CE4010" s="722"/>
      <c r="CF4010" s="722"/>
      <c r="CG4010" s="722"/>
      <c r="CH4010" s="722"/>
      <c r="CI4010" s="722"/>
      <c r="CJ4010" s="722"/>
      <c r="CK4010" s="722"/>
      <c r="CL4010" s="722"/>
      <c r="CM4010" s="722"/>
      <c r="CN4010" s="722"/>
      <c r="CO4010" s="722"/>
      <c r="CP4010" s="722"/>
      <c r="CQ4010" s="722"/>
      <c r="CR4010" s="722"/>
      <c r="CS4010" s="722"/>
    </row>
    <row r="4011" spans="1:97" s="1376" customFormat="1">
      <c r="A4011" s="722"/>
      <c r="B4011" s="722"/>
      <c r="C4011" s="722"/>
      <c r="D4011" s="722"/>
      <c r="E4011" s="722"/>
      <c r="F4011" s="757"/>
      <c r="G4011" s="757"/>
      <c r="H4011" s="757"/>
      <c r="I4011" s="757"/>
      <c r="J4011" s="757"/>
      <c r="K4011" s="758"/>
      <c r="L4011" s="758"/>
      <c r="M4011" s="722"/>
      <c r="N4011" s="736"/>
      <c r="O4011" s="736"/>
      <c r="P4011" s="736"/>
      <c r="Q4011" s="736"/>
      <c r="R4011" s="736"/>
      <c r="S4011" s="736"/>
      <c r="T4011" s="736"/>
      <c r="U4011" s="736"/>
      <c r="BA4011" s="722"/>
      <c r="BB4011" s="722"/>
      <c r="BC4011" s="722"/>
      <c r="BD4011" s="722"/>
      <c r="BE4011" s="722"/>
      <c r="BF4011" s="722"/>
      <c r="BG4011" s="722"/>
      <c r="BH4011" s="722"/>
      <c r="BI4011" s="722"/>
      <c r="BJ4011" s="722"/>
      <c r="BK4011" s="722"/>
      <c r="BL4011" s="722"/>
      <c r="BM4011" s="722"/>
      <c r="BN4011" s="722"/>
      <c r="BO4011" s="722"/>
      <c r="BP4011" s="722"/>
      <c r="BQ4011" s="722"/>
      <c r="BR4011" s="722"/>
      <c r="BS4011" s="722"/>
      <c r="BT4011" s="722"/>
      <c r="BU4011" s="722"/>
      <c r="BV4011" s="722"/>
      <c r="BW4011" s="722"/>
      <c r="BX4011" s="722"/>
      <c r="BY4011" s="722"/>
      <c r="BZ4011" s="722"/>
      <c r="CA4011" s="722"/>
      <c r="CB4011" s="722"/>
      <c r="CC4011" s="722"/>
      <c r="CD4011" s="722"/>
      <c r="CE4011" s="722"/>
      <c r="CF4011" s="722"/>
      <c r="CG4011" s="722"/>
      <c r="CH4011" s="722"/>
      <c r="CI4011" s="722"/>
      <c r="CJ4011" s="722"/>
      <c r="CK4011" s="722"/>
      <c r="CL4011" s="722"/>
      <c r="CM4011" s="722"/>
      <c r="CN4011" s="722"/>
      <c r="CO4011" s="722"/>
      <c r="CP4011" s="722"/>
      <c r="CQ4011" s="722"/>
      <c r="CR4011" s="722"/>
      <c r="CS4011" s="722"/>
    </row>
    <row r="4012" spans="1:97" s="1376" customFormat="1">
      <c r="A4012" s="722"/>
      <c r="B4012" s="722"/>
      <c r="C4012" s="722"/>
      <c r="D4012" s="722"/>
      <c r="E4012" s="722"/>
      <c r="F4012" s="757"/>
      <c r="G4012" s="757"/>
      <c r="H4012" s="757"/>
      <c r="I4012" s="757"/>
      <c r="J4012" s="757"/>
      <c r="K4012" s="758"/>
      <c r="L4012" s="758"/>
      <c r="M4012" s="722"/>
      <c r="N4012" s="736"/>
      <c r="O4012" s="736"/>
      <c r="P4012" s="736"/>
      <c r="Q4012" s="736"/>
      <c r="R4012" s="736"/>
      <c r="S4012" s="736"/>
      <c r="T4012" s="736"/>
      <c r="U4012" s="736"/>
      <c r="BA4012" s="722"/>
      <c r="BB4012" s="722"/>
      <c r="BC4012" s="722"/>
      <c r="BD4012" s="722"/>
      <c r="BE4012" s="722"/>
      <c r="BF4012" s="722"/>
      <c r="BG4012" s="722"/>
      <c r="BH4012" s="722"/>
      <c r="BI4012" s="722"/>
      <c r="BJ4012" s="722"/>
      <c r="BK4012" s="722"/>
      <c r="BL4012" s="722"/>
      <c r="BM4012" s="722"/>
      <c r="BN4012" s="722"/>
      <c r="BO4012" s="722"/>
      <c r="BP4012" s="722"/>
      <c r="BQ4012" s="722"/>
      <c r="BR4012" s="722"/>
      <c r="BS4012" s="722"/>
      <c r="BT4012" s="722"/>
      <c r="BU4012" s="722"/>
      <c r="BV4012" s="722"/>
      <c r="BW4012" s="722"/>
      <c r="BX4012" s="722"/>
      <c r="BY4012" s="722"/>
      <c r="BZ4012" s="722"/>
      <c r="CA4012" s="722"/>
      <c r="CB4012" s="722"/>
      <c r="CC4012" s="722"/>
      <c r="CD4012" s="722"/>
      <c r="CE4012" s="722"/>
      <c r="CF4012" s="722"/>
      <c r="CG4012" s="722"/>
      <c r="CH4012" s="722"/>
      <c r="CI4012" s="722"/>
      <c r="CJ4012" s="722"/>
      <c r="CK4012" s="722"/>
      <c r="CL4012" s="722"/>
      <c r="CM4012" s="722"/>
      <c r="CN4012" s="722"/>
      <c r="CO4012" s="722"/>
      <c r="CP4012" s="722"/>
      <c r="CQ4012" s="722"/>
      <c r="CR4012" s="722"/>
      <c r="CS4012" s="722"/>
    </row>
    <row r="4013" spans="1:97" s="1376" customFormat="1">
      <c r="A4013" s="722"/>
      <c r="B4013" s="722"/>
      <c r="C4013" s="722"/>
      <c r="D4013" s="722"/>
      <c r="E4013" s="722"/>
      <c r="F4013" s="757"/>
      <c r="G4013" s="757"/>
      <c r="H4013" s="757"/>
      <c r="I4013" s="757"/>
      <c r="J4013" s="757"/>
      <c r="K4013" s="758"/>
      <c r="L4013" s="758"/>
      <c r="M4013" s="722"/>
      <c r="N4013" s="736"/>
      <c r="O4013" s="736"/>
      <c r="P4013" s="736"/>
      <c r="Q4013" s="736"/>
      <c r="R4013" s="736"/>
      <c r="S4013" s="736"/>
      <c r="T4013" s="736"/>
      <c r="U4013" s="736"/>
      <c r="BA4013" s="722"/>
      <c r="BB4013" s="722"/>
      <c r="BC4013" s="722"/>
      <c r="BD4013" s="722"/>
      <c r="BE4013" s="722"/>
      <c r="BF4013" s="722"/>
      <c r="BG4013" s="722"/>
      <c r="BH4013" s="722"/>
      <c r="BI4013" s="722"/>
      <c r="BJ4013" s="722"/>
      <c r="BK4013" s="722"/>
      <c r="BL4013" s="722"/>
      <c r="BM4013" s="722"/>
      <c r="BN4013" s="722"/>
      <c r="BO4013" s="722"/>
      <c r="BP4013" s="722"/>
      <c r="BQ4013" s="722"/>
      <c r="BR4013" s="722"/>
      <c r="BS4013" s="722"/>
      <c r="BT4013" s="722"/>
      <c r="BU4013" s="722"/>
      <c r="BV4013" s="722"/>
      <c r="BW4013" s="722"/>
      <c r="BX4013" s="722"/>
      <c r="BY4013" s="722"/>
      <c r="BZ4013" s="722"/>
      <c r="CA4013" s="722"/>
      <c r="CB4013" s="722"/>
      <c r="CC4013" s="722"/>
      <c r="CD4013" s="722"/>
      <c r="CE4013" s="722"/>
      <c r="CF4013" s="722"/>
      <c r="CG4013" s="722"/>
      <c r="CH4013" s="722"/>
      <c r="CI4013" s="722"/>
      <c r="CJ4013" s="722"/>
      <c r="CK4013" s="722"/>
      <c r="CL4013" s="722"/>
      <c r="CM4013" s="722"/>
      <c r="CN4013" s="722"/>
      <c r="CO4013" s="722"/>
      <c r="CP4013" s="722"/>
      <c r="CQ4013" s="722"/>
      <c r="CR4013" s="722"/>
      <c r="CS4013" s="722"/>
    </row>
    <row r="4014" spans="1:97" s="1376" customFormat="1">
      <c r="A4014" s="722"/>
      <c r="B4014" s="722"/>
      <c r="C4014" s="722"/>
      <c r="D4014" s="722"/>
      <c r="E4014" s="722"/>
      <c r="F4014" s="757"/>
      <c r="G4014" s="757"/>
      <c r="H4014" s="757"/>
      <c r="I4014" s="757"/>
      <c r="J4014" s="757"/>
      <c r="K4014" s="758"/>
      <c r="L4014" s="758"/>
      <c r="M4014" s="722"/>
      <c r="N4014" s="736"/>
      <c r="O4014" s="736"/>
      <c r="P4014" s="736"/>
      <c r="Q4014" s="736"/>
      <c r="R4014" s="736"/>
      <c r="S4014" s="736"/>
      <c r="T4014" s="736"/>
      <c r="U4014" s="736"/>
      <c r="BA4014" s="722"/>
      <c r="BB4014" s="722"/>
      <c r="BC4014" s="722"/>
      <c r="BD4014" s="722"/>
      <c r="BE4014" s="722"/>
      <c r="BF4014" s="722"/>
      <c r="BG4014" s="722"/>
      <c r="BH4014" s="722"/>
      <c r="BI4014" s="722"/>
      <c r="BJ4014" s="722"/>
      <c r="BK4014" s="722"/>
      <c r="BL4014" s="722"/>
      <c r="BM4014" s="722"/>
      <c r="BN4014" s="722"/>
      <c r="BO4014" s="722"/>
      <c r="BP4014" s="722"/>
      <c r="BQ4014" s="722"/>
      <c r="BR4014" s="722"/>
      <c r="BS4014" s="722"/>
      <c r="BT4014" s="722"/>
      <c r="BU4014" s="722"/>
      <c r="BV4014" s="722"/>
      <c r="BW4014" s="722"/>
      <c r="BX4014" s="722"/>
      <c r="BY4014" s="722"/>
      <c r="BZ4014" s="722"/>
      <c r="CA4014" s="722"/>
      <c r="CB4014" s="722"/>
      <c r="CC4014" s="722"/>
      <c r="CD4014" s="722"/>
      <c r="CE4014" s="722"/>
      <c r="CF4014" s="722"/>
      <c r="CG4014" s="722"/>
      <c r="CH4014" s="722"/>
      <c r="CI4014" s="722"/>
      <c r="CJ4014" s="722"/>
      <c r="CK4014" s="722"/>
      <c r="CL4014" s="722"/>
      <c r="CM4014" s="722"/>
      <c r="CN4014" s="722"/>
      <c r="CO4014" s="722"/>
      <c r="CP4014" s="722"/>
      <c r="CQ4014" s="722"/>
      <c r="CR4014" s="722"/>
      <c r="CS4014" s="722"/>
    </row>
    <row r="4015" spans="1:97" s="1376" customFormat="1">
      <c r="A4015" s="722"/>
      <c r="B4015" s="722"/>
      <c r="C4015" s="722"/>
      <c r="D4015" s="722"/>
      <c r="E4015" s="722"/>
      <c r="F4015" s="757"/>
      <c r="G4015" s="757"/>
      <c r="H4015" s="757"/>
      <c r="I4015" s="757"/>
      <c r="J4015" s="757"/>
      <c r="K4015" s="758"/>
      <c r="L4015" s="758"/>
      <c r="M4015" s="722"/>
      <c r="N4015" s="736"/>
      <c r="O4015" s="736"/>
      <c r="P4015" s="736"/>
      <c r="Q4015" s="736"/>
      <c r="R4015" s="736"/>
      <c r="S4015" s="736"/>
      <c r="T4015" s="736"/>
      <c r="U4015" s="736"/>
      <c r="BA4015" s="722"/>
      <c r="BB4015" s="722"/>
      <c r="BC4015" s="722"/>
      <c r="BD4015" s="722"/>
      <c r="BE4015" s="722"/>
      <c r="BF4015" s="722"/>
      <c r="BG4015" s="722"/>
      <c r="BH4015" s="722"/>
      <c r="BI4015" s="722"/>
      <c r="BJ4015" s="722"/>
      <c r="BK4015" s="722"/>
      <c r="BL4015" s="722"/>
      <c r="BM4015" s="722"/>
      <c r="BN4015" s="722"/>
      <c r="BO4015" s="722"/>
      <c r="BP4015" s="722"/>
      <c r="BQ4015" s="722"/>
      <c r="BR4015" s="722"/>
      <c r="BS4015" s="722"/>
      <c r="BT4015" s="722"/>
      <c r="BU4015" s="722"/>
      <c r="BV4015" s="722"/>
      <c r="BW4015" s="722"/>
      <c r="BX4015" s="722"/>
      <c r="BY4015" s="722"/>
      <c r="BZ4015" s="722"/>
      <c r="CA4015" s="722"/>
      <c r="CB4015" s="722"/>
      <c r="CC4015" s="722"/>
      <c r="CD4015" s="722"/>
      <c r="CE4015" s="722"/>
      <c r="CF4015" s="722"/>
      <c r="CG4015" s="722"/>
      <c r="CH4015" s="722"/>
      <c r="CI4015" s="722"/>
      <c r="CJ4015" s="722"/>
      <c r="CK4015" s="722"/>
      <c r="CL4015" s="722"/>
      <c r="CM4015" s="722"/>
      <c r="CN4015" s="722"/>
      <c r="CO4015" s="722"/>
      <c r="CP4015" s="722"/>
      <c r="CQ4015" s="722"/>
      <c r="CR4015" s="722"/>
      <c r="CS4015" s="722"/>
    </row>
    <row r="4016" spans="1:97" s="1376" customFormat="1">
      <c r="A4016" s="722"/>
      <c r="B4016" s="722"/>
      <c r="C4016" s="722"/>
      <c r="D4016" s="722"/>
      <c r="E4016" s="722"/>
      <c r="F4016" s="757"/>
      <c r="G4016" s="757"/>
      <c r="H4016" s="757"/>
      <c r="I4016" s="757"/>
      <c r="J4016" s="757"/>
      <c r="K4016" s="758"/>
      <c r="L4016" s="758"/>
      <c r="M4016" s="722"/>
      <c r="N4016" s="736"/>
      <c r="O4016" s="736"/>
      <c r="P4016" s="736"/>
      <c r="Q4016" s="736"/>
      <c r="R4016" s="736"/>
      <c r="S4016" s="736"/>
      <c r="T4016" s="736"/>
      <c r="U4016" s="736"/>
      <c r="BA4016" s="722"/>
      <c r="BB4016" s="722"/>
      <c r="BC4016" s="722"/>
      <c r="BD4016" s="722"/>
      <c r="BE4016" s="722"/>
      <c r="BF4016" s="722"/>
      <c r="BG4016" s="722"/>
      <c r="BH4016" s="722"/>
      <c r="BI4016" s="722"/>
      <c r="BJ4016" s="722"/>
      <c r="BK4016" s="722"/>
      <c r="BL4016" s="722"/>
      <c r="BM4016" s="722"/>
      <c r="BN4016" s="722"/>
      <c r="BO4016" s="722"/>
      <c r="BP4016" s="722"/>
      <c r="BQ4016" s="722"/>
      <c r="BR4016" s="722"/>
      <c r="BS4016" s="722"/>
      <c r="BT4016" s="722"/>
      <c r="BU4016" s="722"/>
      <c r="BV4016" s="722"/>
      <c r="BW4016" s="722"/>
      <c r="BX4016" s="722"/>
      <c r="BY4016" s="722"/>
      <c r="BZ4016" s="722"/>
      <c r="CA4016" s="722"/>
      <c r="CB4016" s="722"/>
      <c r="CC4016" s="722"/>
      <c r="CD4016" s="722"/>
      <c r="CE4016" s="722"/>
      <c r="CF4016" s="722"/>
      <c r="CG4016" s="722"/>
      <c r="CH4016" s="722"/>
      <c r="CI4016" s="722"/>
      <c r="CJ4016" s="722"/>
      <c r="CK4016" s="722"/>
      <c r="CL4016" s="722"/>
      <c r="CM4016" s="722"/>
      <c r="CN4016" s="722"/>
      <c r="CO4016" s="722"/>
      <c r="CP4016" s="722"/>
      <c r="CQ4016" s="722"/>
      <c r="CR4016" s="722"/>
      <c r="CS4016" s="722"/>
    </row>
    <row r="4017" spans="1:97" s="1376" customFormat="1">
      <c r="A4017" s="722"/>
      <c r="B4017" s="722"/>
      <c r="C4017" s="722"/>
      <c r="D4017" s="722"/>
      <c r="E4017" s="722"/>
      <c r="F4017" s="757"/>
      <c r="G4017" s="757"/>
      <c r="H4017" s="757"/>
      <c r="I4017" s="757"/>
      <c r="J4017" s="757"/>
      <c r="K4017" s="758"/>
      <c r="L4017" s="758"/>
      <c r="M4017" s="722"/>
      <c r="N4017" s="736"/>
      <c r="O4017" s="736"/>
      <c r="P4017" s="736"/>
      <c r="Q4017" s="736"/>
      <c r="R4017" s="736"/>
      <c r="S4017" s="736"/>
      <c r="T4017" s="736"/>
      <c r="U4017" s="736"/>
      <c r="BA4017" s="722"/>
      <c r="BB4017" s="722"/>
      <c r="BC4017" s="722"/>
      <c r="BD4017" s="722"/>
      <c r="BE4017" s="722"/>
      <c r="BF4017" s="722"/>
      <c r="BG4017" s="722"/>
      <c r="BH4017" s="722"/>
      <c r="BI4017" s="722"/>
      <c r="BJ4017" s="722"/>
      <c r="BK4017" s="722"/>
      <c r="BL4017" s="722"/>
      <c r="BM4017" s="722"/>
      <c r="BN4017" s="722"/>
      <c r="BO4017" s="722"/>
      <c r="BP4017" s="722"/>
      <c r="BQ4017" s="722"/>
      <c r="BR4017" s="722"/>
      <c r="BS4017" s="722"/>
      <c r="BT4017" s="722"/>
      <c r="BU4017" s="722"/>
      <c r="BV4017" s="722"/>
      <c r="BW4017" s="722"/>
      <c r="BX4017" s="722"/>
      <c r="BY4017" s="722"/>
      <c r="BZ4017" s="722"/>
      <c r="CA4017" s="722"/>
      <c r="CB4017" s="722"/>
      <c r="CC4017" s="722"/>
      <c r="CD4017" s="722"/>
      <c r="CE4017" s="722"/>
      <c r="CF4017" s="722"/>
      <c r="CG4017" s="722"/>
      <c r="CH4017" s="722"/>
      <c r="CI4017" s="722"/>
      <c r="CJ4017" s="722"/>
      <c r="CK4017" s="722"/>
      <c r="CL4017" s="722"/>
      <c r="CM4017" s="722"/>
      <c r="CN4017" s="722"/>
      <c r="CO4017" s="722"/>
      <c r="CP4017" s="722"/>
      <c r="CQ4017" s="722"/>
      <c r="CR4017" s="722"/>
      <c r="CS4017" s="722"/>
    </row>
    <row r="4018" spans="1:97" s="1376" customFormat="1">
      <c r="A4018" s="722"/>
      <c r="B4018" s="722"/>
      <c r="C4018" s="722"/>
      <c r="D4018" s="722"/>
      <c r="E4018" s="722"/>
      <c r="F4018" s="757"/>
      <c r="G4018" s="757"/>
      <c r="H4018" s="757"/>
      <c r="I4018" s="757"/>
      <c r="J4018" s="757"/>
      <c r="K4018" s="758"/>
      <c r="L4018" s="758"/>
      <c r="M4018" s="722"/>
      <c r="N4018" s="736"/>
      <c r="O4018" s="736"/>
      <c r="P4018" s="736"/>
      <c r="Q4018" s="736"/>
      <c r="R4018" s="736"/>
      <c r="S4018" s="736"/>
      <c r="T4018" s="736"/>
      <c r="U4018" s="736"/>
      <c r="BA4018" s="722"/>
      <c r="BB4018" s="722"/>
      <c r="BC4018" s="722"/>
      <c r="BD4018" s="722"/>
      <c r="BE4018" s="722"/>
      <c r="BF4018" s="722"/>
      <c r="BG4018" s="722"/>
      <c r="BH4018" s="722"/>
      <c r="BI4018" s="722"/>
      <c r="BJ4018" s="722"/>
      <c r="BK4018" s="722"/>
      <c r="BL4018" s="722"/>
      <c r="BM4018" s="722"/>
      <c r="BN4018" s="722"/>
      <c r="BO4018" s="722"/>
      <c r="BP4018" s="722"/>
      <c r="BQ4018" s="722"/>
      <c r="BR4018" s="722"/>
      <c r="BS4018" s="722"/>
      <c r="BT4018" s="722"/>
      <c r="BU4018" s="722"/>
      <c r="BV4018" s="722"/>
      <c r="BW4018" s="722"/>
      <c r="BX4018" s="722"/>
      <c r="BY4018" s="722"/>
      <c r="BZ4018" s="722"/>
      <c r="CA4018" s="722"/>
      <c r="CB4018" s="722"/>
      <c r="CC4018" s="722"/>
      <c r="CD4018" s="722"/>
      <c r="CE4018" s="722"/>
      <c r="CF4018" s="722"/>
      <c r="CG4018" s="722"/>
      <c r="CH4018" s="722"/>
      <c r="CI4018" s="722"/>
      <c r="CJ4018" s="722"/>
      <c r="CK4018" s="722"/>
      <c r="CL4018" s="722"/>
      <c r="CM4018" s="722"/>
      <c r="CN4018" s="722"/>
      <c r="CO4018" s="722"/>
      <c r="CP4018" s="722"/>
      <c r="CQ4018" s="722"/>
      <c r="CR4018" s="722"/>
      <c r="CS4018" s="722"/>
    </row>
    <row r="4019" spans="1:97" s="1376" customFormat="1">
      <c r="A4019" s="722"/>
      <c r="B4019" s="722"/>
      <c r="C4019" s="722"/>
      <c r="D4019" s="722"/>
      <c r="E4019" s="722"/>
      <c r="F4019" s="757"/>
      <c r="G4019" s="757"/>
      <c r="H4019" s="757"/>
      <c r="I4019" s="757"/>
      <c r="J4019" s="757"/>
      <c r="K4019" s="758"/>
      <c r="L4019" s="758"/>
      <c r="M4019" s="722"/>
      <c r="N4019" s="736"/>
      <c r="O4019" s="736"/>
      <c r="P4019" s="736"/>
      <c r="Q4019" s="736"/>
      <c r="R4019" s="736"/>
      <c r="S4019" s="736"/>
      <c r="T4019" s="736"/>
      <c r="U4019" s="736"/>
      <c r="BA4019" s="722"/>
      <c r="BB4019" s="722"/>
      <c r="BC4019" s="722"/>
      <c r="BD4019" s="722"/>
      <c r="BE4019" s="722"/>
      <c r="BF4019" s="722"/>
      <c r="BG4019" s="722"/>
      <c r="BH4019" s="722"/>
      <c r="BI4019" s="722"/>
      <c r="BJ4019" s="722"/>
      <c r="BK4019" s="722"/>
      <c r="BL4019" s="722"/>
      <c r="BM4019" s="722"/>
      <c r="BN4019" s="722"/>
      <c r="BO4019" s="722"/>
      <c r="BP4019" s="722"/>
      <c r="BQ4019" s="722"/>
      <c r="BR4019" s="722"/>
      <c r="BS4019" s="722"/>
      <c r="BT4019" s="722"/>
      <c r="BU4019" s="722"/>
      <c r="BV4019" s="722"/>
      <c r="BW4019" s="722"/>
      <c r="BX4019" s="722"/>
      <c r="BY4019" s="722"/>
      <c r="BZ4019" s="722"/>
      <c r="CA4019" s="722"/>
      <c r="CB4019" s="722"/>
      <c r="CC4019" s="722"/>
      <c r="CD4019" s="722"/>
      <c r="CE4019" s="722"/>
      <c r="CF4019" s="722"/>
      <c r="CG4019" s="722"/>
      <c r="CH4019" s="722"/>
      <c r="CI4019" s="722"/>
      <c r="CJ4019" s="722"/>
      <c r="CK4019" s="722"/>
      <c r="CL4019" s="722"/>
      <c r="CM4019" s="722"/>
      <c r="CN4019" s="722"/>
      <c r="CO4019" s="722"/>
      <c r="CP4019" s="722"/>
      <c r="CQ4019" s="722"/>
      <c r="CR4019" s="722"/>
      <c r="CS4019" s="722"/>
    </row>
    <row r="4020" spans="1:97" s="1376" customFormat="1">
      <c r="A4020" s="722"/>
      <c r="B4020" s="722"/>
      <c r="C4020" s="722"/>
      <c r="D4020" s="722"/>
      <c r="E4020" s="722"/>
      <c r="F4020" s="757"/>
      <c r="G4020" s="757"/>
      <c r="H4020" s="757"/>
      <c r="I4020" s="757"/>
      <c r="J4020" s="757"/>
      <c r="K4020" s="758"/>
      <c r="L4020" s="758"/>
      <c r="M4020" s="722"/>
      <c r="N4020" s="736"/>
      <c r="O4020" s="736"/>
      <c r="P4020" s="736"/>
      <c r="Q4020" s="736"/>
      <c r="R4020" s="736"/>
      <c r="S4020" s="736"/>
      <c r="T4020" s="736"/>
      <c r="U4020" s="736"/>
      <c r="BA4020" s="722"/>
      <c r="BB4020" s="722"/>
      <c r="BC4020" s="722"/>
      <c r="BD4020" s="722"/>
      <c r="BE4020" s="722"/>
      <c r="BF4020" s="722"/>
      <c r="BG4020" s="722"/>
      <c r="BH4020" s="722"/>
      <c r="BI4020" s="722"/>
      <c r="BJ4020" s="722"/>
      <c r="BK4020" s="722"/>
      <c r="BL4020" s="722"/>
      <c r="BM4020" s="722"/>
      <c r="BN4020" s="722"/>
      <c r="BO4020" s="722"/>
      <c r="BP4020" s="722"/>
      <c r="BQ4020" s="722"/>
      <c r="BR4020" s="722"/>
      <c r="BS4020" s="722"/>
      <c r="BT4020" s="722"/>
      <c r="BU4020" s="722"/>
      <c r="BV4020" s="722"/>
      <c r="BW4020" s="722"/>
      <c r="BX4020" s="722"/>
      <c r="BY4020" s="722"/>
      <c r="BZ4020" s="722"/>
      <c r="CA4020" s="722"/>
      <c r="CB4020" s="722"/>
      <c r="CC4020" s="722"/>
      <c r="CD4020" s="722"/>
      <c r="CE4020" s="722"/>
      <c r="CF4020" s="722"/>
      <c r="CG4020" s="722"/>
      <c r="CH4020" s="722"/>
      <c r="CI4020" s="722"/>
      <c r="CJ4020" s="722"/>
      <c r="CK4020" s="722"/>
      <c r="CL4020" s="722"/>
      <c r="CM4020" s="722"/>
      <c r="CN4020" s="722"/>
      <c r="CO4020" s="722"/>
      <c r="CP4020" s="722"/>
      <c r="CQ4020" s="722"/>
      <c r="CR4020" s="722"/>
      <c r="CS4020" s="722"/>
    </row>
    <row r="4021" spans="1:97" s="1376" customFormat="1">
      <c r="A4021" s="722"/>
      <c r="B4021" s="722"/>
      <c r="C4021" s="722"/>
      <c r="D4021" s="722"/>
      <c r="E4021" s="722"/>
      <c r="F4021" s="757"/>
      <c r="G4021" s="757"/>
      <c r="H4021" s="757"/>
      <c r="I4021" s="757"/>
      <c r="J4021" s="757"/>
      <c r="K4021" s="758"/>
      <c r="L4021" s="758"/>
      <c r="M4021" s="722"/>
      <c r="N4021" s="736"/>
      <c r="O4021" s="736"/>
      <c r="P4021" s="736"/>
      <c r="Q4021" s="736"/>
      <c r="R4021" s="736"/>
      <c r="S4021" s="736"/>
      <c r="T4021" s="736"/>
      <c r="U4021" s="736"/>
      <c r="BA4021" s="722"/>
      <c r="BB4021" s="722"/>
      <c r="BC4021" s="722"/>
      <c r="BD4021" s="722"/>
      <c r="BE4021" s="722"/>
      <c r="BF4021" s="722"/>
      <c r="BG4021" s="722"/>
      <c r="BH4021" s="722"/>
      <c r="BI4021" s="722"/>
      <c r="BJ4021" s="722"/>
      <c r="BK4021" s="722"/>
      <c r="BL4021" s="722"/>
      <c r="BM4021" s="722"/>
      <c r="BN4021" s="722"/>
      <c r="BO4021" s="722"/>
      <c r="BP4021" s="722"/>
      <c r="BQ4021" s="722"/>
      <c r="BR4021" s="722"/>
      <c r="BS4021" s="722"/>
      <c r="BT4021" s="722"/>
      <c r="BU4021" s="722"/>
      <c r="BV4021" s="722"/>
      <c r="BW4021" s="722"/>
      <c r="BX4021" s="722"/>
      <c r="BY4021" s="722"/>
      <c r="BZ4021" s="722"/>
      <c r="CA4021" s="722"/>
      <c r="CB4021" s="722"/>
      <c r="CC4021" s="722"/>
      <c r="CD4021" s="722"/>
      <c r="CE4021" s="722"/>
      <c r="CF4021" s="722"/>
      <c r="CG4021" s="722"/>
      <c r="CH4021" s="722"/>
      <c r="CI4021" s="722"/>
      <c r="CJ4021" s="722"/>
      <c r="CK4021" s="722"/>
      <c r="CL4021" s="722"/>
      <c r="CM4021" s="722"/>
      <c r="CN4021" s="722"/>
      <c r="CO4021" s="722"/>
      <c r="CP4021" s="722"/>
      <c r="CQ4021" s="722"/>
      <c r="CR4021" s="722"/>
      <c r="CS4021" s="722"/>
    </row>
    <row r="4022" spans="1:97" s="1376" customFormat="1">
      <c r="A4022" s="722"/>
      <c r="B4022" s="722"/>
      <c r="C4022" s="722"/>
      <c r="D4022" s="722"/>
      <c r="E4022" s="722"/>
      <c r="F4022" s="757"/>
      <c r="G4022" s="757"/>
      <c r="H4022" s="757"/>
      <c r="I4022" s="757"/>
      <c r="J4022" s="757"/>
      <c r="K4022" s="758"/>
      <c r="L4022" s="758"/>
      <c r="M4022" s="722"/>
      <c r="N4022" s="736"/>
      <c r="O4022" s="736"/>
      <c r="P4022" s="736"/>
      <c r="Q4022" s="736"/>
      <c r="R4022" s="736"/>
      <c r="S4022" s="736"/>
      <c r="T4022" s="736"/>
      <c r="U4022" s="736"/>
      <c r="BA4022" s="722"/>
      <c r="BB4022" s="722"/>
      <c r="BC4022" s="722"/>
      <c r="BD4022" s="722"/>
      <c r="BE4022" s="722"/>
      <c r="BF4022" s="722"/>
      <c r="BG4022" s="722"/>
      <c r="BH4022" s="722"/>
      <c r="BI4022" s="722"/>
      <c r="BJ4022" s="722"/>
      <c r="BK4022" s="722"/>
      <c r="BL4022" s="722"/>
      <c r="BM4022" s="722"/>
      <c r="BN4022" s="722"/>
      <c r="BO4022" s="722"/>
      <c r="BP4022" s="722"/>
      <c r="BQ4022" s="722"/>
      <c r="BR4022" s="722"/>
      <c r="BS4022" s="722"/>
      <c r="BT4022" s="722"/>
      <c r="BU4022" s="722"/>
      <c r="BV4022" s="722"/>
      <c r="BW4022" s="722"/>
      <c r="BX4022" s="722"/>
      <c r="BY4022" s="722"/>
      <c r="BZ4022" s="722"/>
      <c r="CA4022" s="722"/>
      <c r="CB4022" s="722"/>
      <c r="CC4022" s="722"/>
      <c r="CD4022" s="722"/>
      <c r="CE4022" s="722"/>
      <c r="CF4022" s="722"/>
      <c r="CG4022" s="722"/>
      <c r="CH4022" s="722"/>
      <c r="CI4022" s="722"/>
      <c r="CJ4022" s="722"/>
      <c r="CK4022" s="722"/>
      <c r="CL4022" s="722"/>
      <c r="CM4022" s="722"/>
      <c r="CN4022" s="722"/>
      <c r="CO4022" s="722"/>
      <c r="CP4022" s="722"/>
      <c r="CQ4022" s="722"/>
      <c r="CR4022" s="722"/>
      <c r="CS4022" s="722"/>
    </row>
    <row r="4023" spans="1:97" s="1376" customFormat="1">
      <c r="A4023" s="722"/>
      <c r="B4023" s="722"/>
      <c r="C4023" s="722"/>
      <c r="D4023" s="722"/>
      <c r="E4023" s="722"/>
      <c r="F4023" s="757"/>
      <c r="G4023" s="757"/>
      <c r="H4023" s="757"/>
      <c r="I4023" s="757"/>
      <c r="J4023" s="757"/>
      <c r="K4023" s="758"/>
      <c r="L4023" s="758"/>
      <c r="M4023" s="722"/>
      <c r="N4023" s="736"/>
      <c r="O4023" s="736"/>
      <c r="P4023" s="736"/>
      <c r="Q4023" s="736"/>
      <c r="R4023" s="736"/>
      <c r="S4023" s="736"/>
      <c r="T4023" s="736"/>
      <c r="U4023" s="736"/>
      <c r="BA4023" s="722"/>
      <c r="BB4023" s="722"/>
      <c r="BC4023" s="722"/>
      <c r="BD4023" s="722"/>
      <c r="BE4023" s="722"/>
      <c r="BF4023" s="722"/>
      <c r="BG4023" s="722"/>
      <c r="BH4023" s="722"/>
      <c r="BI4023" s="722"/>
      <c r="BJ4023" s="722"/>
      <c r="BK4023" s="722"/>
      <c r="BL4023" s="722"/>
      <c r="BM4023" s="722"/>
      <c r="BN4023" s="722"/>
      <c r="BO4023" s="722"/>
      <c r="BP4023" s="722"/>
      <c r="BQ4023" s="722"/>
      <c r="BR4023" s="722"/>
      <c r="BS4023" s="722"/>
      <c r="BT4023" s="722"/>
      <c r="BU4023" s="722"/>
      <c r="BV4023" s="722"/>
      <c r="BW4023" s="722"/>
      <c r="BX4023" s="722"/>
      <c r="BY4023" s="722"/>
      <c r="BZ4023" s="722"/>
      <c r="CA4023" s="722"/>
      <c r="CB4023" s="722"/>
      <c r="CC4023" s="722"/>
      <c r="CD4023" s="722"/>
      <c r="CE4023" s="722"/>
      <c r="CF4023" s="722"/>
      <c r="CG4023" s="722"/>
      <c r="CH4023" s="722"/>
      <c r="CI4023" s="722"/>
      <c r="CJ4023" s="722"/>
      <c r="CK4023" s="722"/>
      <c r="CL4023" s="722"/>
      <c r="CM4023" s="722"/>
      <c r="CN4023" s="722"/>
      <c r="CO4023" s="722"/>
      <c r="CP4023" s="722"/>
      <c r="CQ4023" s="722"/>
      <c r="CR4023" s="722"/>
      <c r="CS4023" s="722"/>
    </row>
    <row r="4024" spans="1:97" s="1376" customFormat="1">
      <c r="A4024" s="722"/>
      <c r="B4024" s="722"/>
      <c r="C4024" s="722"/>
      <c r="D4024" s="722"/>
      <c r="E4024" s="722"/>
      <c r="F4024" s="757"/>
      <c r="G4024" s="757"/>
      <c r="H4024" s="757"/>
      <c r="I4024" s="757"/>
      <c r="J4024" s="757"/>
      <c r="K4024" s="758"/>
      <c r="L4024" s="758"/>
      <c r="M4024" s="722"/>
      <c r="N4024" s="736"/>
      <c r="O4024" s="736"/>
      <c r="P4024" s="736"/>
      <c r="Q4024" s="736"/>
      <c r="R4024" s="736"/>
      <c r="S4024" s="736"/>
      <c r="T4024" s="736"/>
      <c r="U4024" s="736"/>
      <c r="BA4024" s="722"/>
      <c r="BB4024" s="722"/>
      <c r="BC4024" s="722"/>
      <c r="BD4024" s="722"/>
      <c r="BE4024" s="722"/>
      <c r="BF4024" s="722"/>
      <c r="BG4024" s="722"/>
      <c r="BH4024" s="722"/>
      <c r="BI4024" s="722"/>
      <c r="BJ4024" s="722"/>
      <c r="BK4024" s="722"/>
      <c r="BL4024" s="722"/>
      <c r="BM4024" s="722"/>
      <c r="BN4024" s="722"/>
      <c r="BO4024" s="722"/>
      <c r="BP4024" s="722"/>
      <c r="BQ4024" s="722"/>
      <c r="BR4024" s="722"/>
      <c r="BS4024" s="722"/>
      <c r="BT4024" s="722"/>
      <c r="BU4024" s="722"/>
      <c r="BV4024" s="722"/>
      <c r="BW4024" s="722"/>
      <c r="BX4024" s="722"/>
      <c r="BY4024" s="722"/>
      <c r="BZ4024" s="722"/>
      <c r="CA4024" s="722"/>
      <c r="CB4024" s="722"/>
      <c r="CC4024" s="722"/>
      <c r="CD4024" s="722"/>
      <c r="CE4024" s="722"/>
      <c r="CF4024" s="722"/>
      <c r="CG4024" s="722"/>
      <c r="CH4024" s="722"/>
      <c r="CI4024" s="722"/>
      <c r="CJ4024" s="722"/>
      <c r="CK4024" s="722"/>
      <c r="CL4024" s="722"/>
      <c r="CM4024" s="722"/>
      <c r="CN4024" s="722"/>
      <c r="CO4024" s="722"/>
      <c r="CP4024" s="722"/>
      <c r="CQ4024" s="722"/>
      <c r="CR4024" s="722"/>
      <c r="CS4024" s="722"/>
    </row>
    <row r="4025" spans="1:97" s="1376" customFormat="1">
      <c r="A4025" s="722"/>
      <c r="B4025" s="722"/>
      <c r="C4025" s="722"/>
      <c r="D4025" s="722"/>
      <c r="E4025" s="722"/>
      <c r="F4025" s="757"/>
      <c r="G4025" s="757"/>
      <c r="H4025" s="757"/>
      <c r="I4025" s="757"/>
      <c r="J4025" s="757"/>
      <c r="K4025" s="758"/>
      <c r="L4025" s="758"/>
      <c r="M4025" s="722"/>
      <c r="N4025" s="736"/>
      <c r="O4025" s="736"/>
      <c r="P4025" s="736"/>
      <c r="Q4025" s="736"/>
      <c r="R4025" s="736"/>
      <c r="S4025" s="736"/>
      <c r="T4025" s="736"/>
      <c r="U4025" s="736"/>
      <c r="BA4025" s="722"/>
      <c r="BB4025" s="722"/>
      <c r="BC4025" s="722"/>
      <c r="BD4025" s="722"/>
      <c r="BE4025" s="722"/>
      <c r="BF4025" s="722"/>
      <c r="BG4025" s="722"/>
      <c r="BH4025" s="722"/>
      <c r="BI4025" s="722"/>
      <c r="BJ4025" s="722"/>
      <c r="BK4025" s="722"/>
      <c r="BL4025" s="722"/>
      <c r="BM4025" s="722"/>
      <c r="BN4025" s="722"/>
      <c r="BO4025" s="722"/>
      <c r="BP4025" s="722"/>
      <c r="BQ4025" s="722"/>
      <c r="BR4025" s="722"/>
      <c r="BS4025" s="722"/>
      <c r="BT4025" s="722"/>
      <c r="BU4025" s="722"/>
      <c r="BV4025" s="722"/>
      <c r="BW4025" s="722"/>
      <c r="BX4025" s="722"/>
      <c r="BY4025" s="722"/>
      <c r="BZ4025" s="722"/>
      <c r="CA4025" s="722"/>
      <c r="CB4025" s="722"/>
      <c r="CC4025" s="722"/>
      <c r="CD4025" s="722"/>
      <c r="CE4025" s="722"/>
      <c r="CF4025" s="722"/>
      <c r="CG4025" s="722"/>
      <c r="CH4025" s="722"/>
      <c r="CI4025" s="722"/>
      <c r="CJ4025" s="722"/>
      <c r="CK4025" s="722"/>
      <c r="CL4025" s="722"/>
      <c r="CM4025" s="722"/>
      <c r="CN4025" s="722"/>
      <c r="CO4025" s="722"/>
      <c r="CP4025" s="722"/>
      <c r="CQ4025" s="722"/>
      <c r="CR4025" s="722"/>
      <c r="CS4025" s="722"/>
    </row>
    <row r="4026" spans="1:97" s="1376" customFormat="1">
      <c r="A4026" s="722"/>
      <c r="B4026" s="722"/>
      <c r="C4026" s="722"/>
      <c r="D4026" s="722"/>
      <c r="E4026" s="722"/>
      <c r="F4026" s="757"/>
      <c r="G4026" s="757"/>
      <c r="H4026" s="757"/>
      <c r="I4026" s="757"/>
      <c r="J4026" s="757"/>
      <c r="K4026" s="758"/>
      <c r="L4026" s="758"/>
      <c r="M4026" s="722"/>
      <c r="N4026" s="736"/>
      <c r="O4026" s="736"/>
      <c r="P4026" s="736"/>
      <c r="Q4026" s="736"/>
      <c r="R4026" s="736"/>
      <c r="S4026" s="736"/>
      <c r="T4026" s="736"/>
      <c r="U4026" s="736"/>
      <c r="BA4026" s="722"/>
      <c r="BB4026" s="722"/>
      <c r="BC4026" s="722"/>
      <c r="BD4026" s="722"/>
      <c r="BE4026" s="722"/>
      <c r="BF4026" s="722"/>
      <c r="BG4026" s="722"/>
      <c r="BH4026" s="722"/>
      <c r="BI4026" s="722"/>
      <c r="BJ4026" s="722"/>
      <c r="BK4026" s="722"/>
      <c r="BL4026" s="722"/>
      <c r="BM4026" s="722"/>
      <c r="BN4026" s="722"/>
      <c r="BO4026" s="722"/>
      <c r="BP4026" s="722"/>
      <c r="BQ4026" s="722"/>
      <c r="BR4026" s="722"/>
      <c r="BS4026" s="722"/>
      <c r="BT4026" s="722"/>
      <c r="BU4026" s="722"/>
      <c r="BV4026" s="722"/>
      <c r="BW4026" s="722"/>
      <c r="BX4026" s="722"/>
      <c r="BY4026" s="722"/>
      <c r="BZ4026" s="722"/>
      <c r="CA4026" s="722"/>
      <c r="CB4026" s="722"/>
      <c r="CC4026" s="722"/>
      <c r="CD4026" s="722"/>
      <c r="CE4026" s="722"/>
      <c r="CF4026" s="722"/>
      <c r="CG4026" s="722"/>
      <c r="CH4026" s="722"/>
      <c r="CI4026" s="722"/>
      <c r="CJ4026" s="722"/>
      <c r="CK4026" s="722"/>
      <c r="CL4026" s="722"/>
      <c r="CM4026" s="722"/>
      <c r="CN4026" s="722"/>
      <c r="CO4026" s="722"/>
      <c r="CP4026" s="722"/>
      <c r="CQ4026" s="722"/>
      <c r="CR4026" s="722"/>
      <c r="CS4026" s="722"/>
    </row>
    <row r="4027" spans="1:97" s="1376" customFormat="1">
      <c r="A4027" s="722"/>
      <c r="B4027" s="722"/>
      <c r="C4027" s="722"/>
      <c r="D4027" s="722"/>
      <c r="E4027" s="722"/>
      <c r="F4027" s="757"/>
      <c r="G4027" s="757"/>
      <c r="H4027" s="757"/>
      <c r="I4027" s="757"/>
      <c r="J4027" s="757"/>
      <c r="K4027" s="758"/>
      <c r="L4027" s="758"/>
      <c r="M4027" s="722"/>
      <c r="N4027" s="736"/>
      <c r="O4027" s="736"/>
      <c r="P4027" s="736"/>
      <c r="Q4027" s="736"/>
      <c r="R4027" s="736"/>
      <c r="S4027" s="736"/>
      <c r="T4027" s="736"/>
      <c r="U4027" s="736"/>
      <c r="BA4027" s="722"/>
      <c r="BB4027" s="722"/>
      <c r="BC4027" s="722"/>
      <c r="BD4027" s="722"/>
      <c r="BE4027" s="722"/>
      <c r="BF4027" s="722"/>
      <c r="BG4027" s="722"/>
      <c r="BH4027" s="722"/>
      <c r="BI4027" s="722"/>
      <c r="BJ4027" s="722"/>
      <c r="BK4027" s="722"/>
      <c r="BL4027" s="722"/>
      <c r="BM4027" s="722"/>
      <c r="BN4027" s="722"/>
      <c r="BO4027" s="722"/>
      <c r="BP4027" s="722"/>
      <c r="BQ4027" s="722"/>
      <c r="BR4027" s="722"/>
      <c r="BS4027" s="722"/>
      <c r="BT4027" s="722"/>
      <c r="BU4027" s="722"/>
      <c r="BV4027" s="722"/>
      <c r="BW4027" s="722"/>
      <c r="BX4027" s="722"/>
      <c r="BY4027" s="722"/>
      <c r="BZ4027" s="722"/>
      <c r="CA4027" s="722"/>
      <c r="CB4027" s="722"/>
      <c r="CC4027" s="722"/>
      <c r="CD4027" s="722"/>
      <c r="CE4027" s="722"/>
      <c r="CF4027" s="722"/>
      <c r="CG4027" s="722"/>
      <c r="CH4027" s="722"/>
      <c r="CI4027" s="722"/>
      <c r="CJ4027" s="722"/>
      <c r="CK4027" s="722"/>
      <c r="CL4027" s="722"/>
      <c r="CM4027" s="722"/>
      <c r="CN4027" s="722"/>
      <c r="CO4027" s="722"/>
      <c r="CP4027" s="722"/>
      <c r="CQ4027" s="722"/>
      <c r="CR4027" s="722"/>
      <c r="CS4027" s="722"/>
    </row>
    <row r="4028" spans="1:97" s="1376" customFormat="1">
      <c r="A4028" s="722"/>
      <c r="B4028" s="722"/>
      <c r="C4028" s="722"/>
      <c r="D4028" s="722"/>
      <c r="E4028" s="722"/>
      <c r="F4028" s="757"/>
      <c r="G4028" s="757"/>
      <c r="H4028" s="757"/>
      <c r="I4028" s="757"/>
      <c r="J4028" s="757"/>
      <c r="K4028" s="758"/>
      <c r="L4028" s="758"/>
      <c r="M4028" s="722"/>
      <c r="N4028" s="736"/>
      <c r="O4028" s="736"/>
      <c r="P4028" s="736"/>
      <c r="Q4028" s="736"/>
      <c r="R4028" s="736"/>
      <c r="S4028" s="736"/>
      <c r="T4028" s="736"/>
      <c r="U4028" s="736"/>
      <c r="BA4028" s="722"/>
      <c r="BB4028" s="722"/>
      <c r="BC4028" s="722"/>
      <c r="BD4028" s="722"/>
      <c r="BE4028" s="722"/>
      <c r="BF4028" s="722"/>
      <c r="BG4028" s="722"/>
      <c r="BH4028" s="722"/>
      <c r="BI4028" s="722"/>
      <c r="BJ4028" s="722"/>
      <c r="BK4028" s="722"/>
      <c r="BL4028" s="722"/>
      <c r="BM4028" s="722"/>
      <c r="BN4028" s="722"/>
      <c r="BO4028" s="722"/>
      <c r="BP4028" s="722"/>
      <c r="BQ4028" s="722"/>
      <c r="BR4028" s="722"/>
      <c r="BS4028" s="722"/>
      <c r="BT4028" s="722"/>
      <c r="BU4028" s="722"/>
      <c r="BV4028" s="722"/>
      <c r="BW4028" s="722"/>
      <c r="BX4028" s="722"/>
      <c r="BY4028" s="722"/>
      <c r="BZ4028" s="722"/>
      <c r="CA4028" s="722"/>
      <c r="CB4028" s="722"/>
      <c r="CC4028" s="722"/>
      <c r="CD4028" s="722"/>
      <c r="CE4028" s="722"/>
      <c r="CF4028" s="722"/>
      <c r="CG4028" s="722"/>
      <c r="CH4028" s="722"/>
      <c r="CI4028" s="722"/>
      <c r="CJ4028" s="722"/>
      <c r="CK4028" s="722"/>
      <c r="CL4028" s="722"/>
      <c r="CM4028" s="722"/>
      <c r="CN4028" s="722"/>
      <c r="CO4028" s="722"/>
      <c r="CP4028" s="722"/>
      <c r="CQ4028" s="722"/>
      <c r="CR4028" s="722"/>
      <c r="CS4028" s="722"/>
    </row>
    <row r="4029" spans="1:97" s="1376" customFormat="1">
      <c r="A4029" s="722"/>
      <c r="B4029" s="722"/>
      <c r="C4029" s="722"/>
      <c r="D4029" s="722"/>
      <c r="E4029" s="722"/>
      <c r="F4029" s="757"/>
      <c r="G4029" s="757"/>
      <c r="H4029" s="757"/>
      <c r="I4029" s="757"/>
      <c r="J4029" s="757"/>
      <c r="K4029" s="758"/>
      <c r="L4029" s="758"/>
      <c r="M4029" s="722"/>
      <c r="N4029" s="736"/>
      <c r="O4029" s="736"/>
      <c r="P4029" s="736"/>
      <c r="Q4029" s="736"/>
      <c r="R4029" s="736"/>
      <c r="S4029" s="736"/>
      <c r="T4029" s="736"/>
      <c r="U4029" s="736"/>
      <c r="BA4029" s="722"/>
      <c r="BB4029" s="722"/>
      <c r="BC4029" s="722"/>
      <c r="BD4029" s="722"/>
      <c r="BE4029" s="722"/>
      <c r="BF4029" s="722"/>
      <c r="BG4029" s="722"/>
      <c r="BH4029" s="722"/>
      <c r="BI4029" s="722"/>
      <c r="BJ4029" s="722"/>
      <c r="BK4029" s="722"/>
      <c r="BL4029" s="722"/>
      <c r="BM4029" s="722"/>
      <c r="BN4029" s="722"/>
      <c r="BO4029" s="722"/>
      <c r="BP4029" s="722"/>
      <c r="BQ4029" s="722"/>
      <c r="BR4029" s="722"/>
      <c r="BS4029" s="722"/>
      <c r="BT4029" s="722"/>
      <c r="BU4029" s="722"/>
      <c r="BV4029" s="722"/>
      <c r="BW4029" s="722"/>
      <c r="BX4029" s="722"/>
      <c r="BY4029" s="722"/>
      <c r="BZ4029" s="722"/>
      <c r="CA4029" s="722"/>
      <c r="CB4029" s="722"/>
      <c r="CC4029" s="722"/>
      <c r="CD4029" s="722"/>
      <c r="CE4029" s="722"/>
      <c r="CF4029" s="722"/>
      <c r="CG4029" s="722"/>
      <c r="CH4029" s="722"/>
      <c r="CI4029" s="722"/>
      <c r="CJ4029" s="722"/>
      <c r="CK4029" s="722"/>
      <c r="CL4029" s="722"/>
      <c r="CM4029" s="722"/>
      <c r="CN4029" s="722"/>
      <c r="CO4029" s="722"/>
      <c r="CP4029" s="722"/>
      <c r="CQ4029" s="722"/>
      <c r="CR4029" s="722"/>
      <c r="CS4029" s="722"/>
    </row>
    <row r="4030" spans="1:97" s="1376" customFormat="1">
      <c r="A4030" s="722"/>
      <c r="B4030" s="722"/>
      <c r="C4030" s="722"/>
      <c r="D4030" s="722"/>
      <c r="E4030" s="722"/>
      <c r="F4030" s="757"/>
      <c r="G4030" s="757"/>
      <c r="H4030" s="757"/>
      <c r="I4030" s="757"/>
      <c r="J4030" s="757"/>
      <c r="K4030" s="758"/>
      <c r="L4030" s="758"/>
      <c r="M4030" s="722"/>
      <c r="N4030" s="736"/>
      <c r="O4030" s="736"/>
      <c r="P4030" s="736"/>
      <c r="Q4030" s="736"/>
      <c r="R4030" s="736"/>
      <c r="S4030" s="736"/>
      <c r="T4030" s="736"/>
      <c r="U4030" s="736"/>
      <c r="BA4030" s="722"/>
      <c r="BB4030" s="722"/>
      <c r="BC4030" s="722"/>
      <c r="BD4030" s="722"/>
      <c r="BE4030" s="722"/>
      <c r="BF4030" s="722"/>
      <c r="BG4030" s="722"/>
      <c r="BH4030" s="722"/>
      <c r="BI4030" s="722"/>
      <c r="BJ4030" s="722"/>
      <c r="BK4030" s="722"/>
      <c r="BL4030" s="722"/>
      <c r="BM4030" s="722"/>
      <c r="BN4030" s="722"/>
      <c r="BO4030" s="722"/>
      <c r="BP4030" s="722"/>
      <c r="BQ4030" s="722"/>
      <c r="BR4030" s="722"/>
      <c r="BS4030" s="722"/>
      <c r="BT4030" s="722"/>
      <c r="BU4030" s="722"/>
      <c r="BV4030" s="722"/>
      <c r="BW4030" s="722"/>
      <c r="BX4030" s="722"/>
      <c r="BY4030" s="722"/>
      <c r="BZ4030" s="722"/>
      <c r="CA4030" s="722"/>
      <c r="CB4030" s="722"/>
      <c r="CC4030" s="722"/>
      <c r="CD4030" s="722"/>
      <c r="CE4030" s="722"/>
      <c r="CF4030" s="722"/>
      <c r="CG4030" s="722"/>
      <c r="CH4030" s="722"/>
      <c r="CI4030" s="722"/>
      <c r="CJ4030" s="722"/>
      <c r="CK4030" s="722"/>
      <c r="CL4030" s="722"/>
      <c r="CM4030" s="722"/>
      <c r="CN4030" s="722"/>
      <c r="CO4030" s="722"/>
      <c r="CP4030" s="722"/>
      <c r="CQ4030" s="722"/>
      <c r="CR4030" s="722"/>
      <c r="CS4030" s="722"/>
    </row>
    <row r="4031" spans="1:97" s="1376" customFormat="1">
      <c r="A4031" s="722"/>
      <c r="B4031" s="722"/>
      <c r="C4031" s="722"/>
      <c r="D4031" s="722"/>
      <c r="E4031" s="722"/>
      <c r="F4031" s="757"/>
      <c r="G4031" s="757"/>
      <c r="H4031" s="757"/>
      <c r="I4031" s="757"/>
      <c r="J4031" s="757"/>
      <c r="K4031" s="758"/>
      <c r="L4031" s="758"/>
      <c r="M4031" s="722"/>
      <c r="N4031" s="736"/>
      <c r="O4031" s="736"/>
      <c r="P4031" s="736"/>
      <c r="Q4031" s="736"/>
      <c r="R4031" s="736"/>
      <c r="S4031" s="736"/>
      <c r="T4031" s="736"/>
      <c r="U4031" s="736"/>
      <c r="BA4031" s="722"/>
      <c r="BB4031" s="722"/>
      <c r="BC4031" s="722"/>
      <c r="BD4031" s="722"/>
      <c r="BE4031" s="722"/>
      <c r="BF4031" s="722"/>
      <c r="BG4031" s="722"/>
      <c r="BH4031" s="722"/>
      <c r="BI4031" s="722"/>
      <c r="BJ4031" s="722"/>
      <c r="BK4031" s="722"/>
      <c r="BL4031" s="722"/>
      <c r="BM4031" s="722"/>
      <c r="BN4031" s="722"/>
      <c r="BO4031" s="722"/>
      <c r="BP4031" s="722"/>
      <c r="BQ4031" s="722"/>
      <c r="BR4031" s="722"/>
      <c r="BS4031" s="722"/>
      <c r="BT4031" s="722"/>
      <c r="BU4031" s="722"/>
      <c r="BV4031" s="722"/>
      <c r="BW4031" s="722"/>
      <c r="BX4031" s="722"/>
      <c r="BY4031" s="722"/>
      <c r="BZ4031" s="722"/>
      <c r="CA4031" s="722"/>
      <c r="CB4031" s="722"/>
      <c r="CC4031" s="722"/>
      <c r="CD4031" s="722"/>
      <c r="CE4031" s="722"/>
      <c r="CF4031" s="722"/>
      <c r="CG4031" s="722"/>
      <c r="CH4031" s="722"/>
      <c r="CI4031" s="722"/>
      <c r="CJ4031" s="722"/>
      <c r="CK4031" s="722"/>
      <c r="CL4031" s="722"/>
      <c r="CM4031" s="722"/>
      <c r="CN4031" s="722"/>
      <c r="CO4031" s="722"/>
      <c r="CP4031" s="722"/>
      <c r="CQ4031" s="722"/>
      <c r="CR4031" s="722"/>
      <c r="CS4031" s="722"/>
    </row>
    <row r="4032" spans="1:97" s="1376" customFormat="1">
      <c r="A4032" s="722"/>
      <c r="B4032" s="722"/>
      <c r="C4032" s="722"/>
      <c r="D4032" s="722"/>
      <c r="E4032" s="722"/>
      <c r="F4032" s="757"/>
      <c r="G4032" s="757"/>
      <c r="H4032" s="757"/>
      <c r="I4032" s="757"/>
      <c r="J4032" s="757"/>
      <c r="K4032" s="758"/>
      <c r="L4032" s="758"/>
      <c r="M4032" s="722"/>
      <c r="N4032" s="736"/>
      <c r="O4032" s="736"/>
      <c r="P4032" s="736"/>
      <c r="Q4032" s="736"/>
      <c r="R4032" s="736"/>
      <c r="S4032" s="736"/>
      <c r="T4032" s="736"/>
      <c r="U4032" s="736"/>
      <c r="BA4032" s="722"/>
      <c r="BB4032" s="722"/>
      <c r="BC4032" s="722"/>
      <c r="BD4032" s="722"/>
      <c r="BE4032" s="722"/>
      <c r="BF4032" s="722"/>
      <c r="BG4032" s="722"/>
      <c r="BH4032" s="722"/>
      <c r="BI4032" s="722"/>
      <c r="BJ4032" s="722"/>
      <c r="BK4032" s="722"/>
      <c r="BL4032" s="722"/>
      <c r="BM4032" s="722"/>
      <c r="BN4032" s="722"/>
      <c r="BO4032" s="722"/>
      <c r="BP4032" s="722"/>
      <c r="BQ4032" s="722"/>
      <c r="BR4032" s="722"/>
      <c r="BS4032" s="722"/>
      <c r="BT4032" s="722"/>
      <c r="BU4032" s="722"/>
      <c r="BV4032" s="722"/>
      <c r="BW4032" s="722"/>
      <c r="BX4032" s="722"/>
      <c r="BY4032" s="722"/>
      <c r="BZ4032" s="722"/>
      <c r="CA4032" s="722"/>
      <c r="CB4032" s="722"/>
      <c r="CC4032" s="722"/>
      <c r="CD4032" s="722"/>
      <c r="CE4032" s="722"/>
      <c r="CF4032" s="722"/>
      <c r="CG4032" s="722"/>
      <c r="CH4032" s="722"/>
      <c r="CI4032" s="722"/>
      <c r="CJ4032" s="722"/>
      <c r="CK4032" s="722"/>
      <c r="CL4032" s="722"/>
      <c r="CM4032" s="722"/>
      <c r="CN4032" s="722"/>
      <c r="CO4032" s="722"/>
      <c r="CP4032" s="722"/>
      <c r="CQ4032" s="722"/>
      <c r="CR4032" s="722"/>
      <c r="CS4032" s="722"/>
    </row>
    <row r="4033" spans="1:97" s="1376" customFormat="1">
      <c r="A4033" s="722"/>
      <c r="B4033" s="722"/>
      <c r="C4033" s="722"/>
      <c r="D4033" s="722"/>
      <c r="E4033" s="722"/>
      <c r="F4033" s="757"/>
      <c r="G4033" s="757"/>
      <c r="H4033" s="757"/>
      <c r="I4033" s="757"/>
      <c r="J4033" s="757"/>
      <c r="K4033" s="758"/>
      <c r="L4033" s="758"/>
      <c r="M4033" s="722"/>
      <c r="N4033" s="736"/>
      <c r="O4033" s="736"/>
      <c r="P4033" s="736"/>
      <c r="Q4033" s="736"/>
      <c r="R4033" s="736"/>
      <c r="S4033" s="736"/>
      <c r="T4033" s="736"/>
      <c r="U4033" s="736"/>
      <c r="BA4033" s="722"/>
      <c r="BB4033" s="722"/>
      <c r="BC4033" s="722"/>
      <c r="BD4033" s="722"/>
      <c r="BE4033" s="722"/>
      <c r="BF4033" s="722"/>
      <c r="BG4033" s="722"/>
      <c r="BH4033" s="722"/>
      <c r="BI4033" s="722"/>
      <c r="BJ4033" s="722"/>
      <c r="BK4033" s="722"/>
      <c r="BL4033" s="722"/>
      <c r="BM4033" s="722"/>
      <c r="BN4033" s="722"/>
      <c r="BO4033" s="722"/>
      <c r="BP4033" s="722"/>
      <c r="BQ4033" s="722"/>
      <c r="BR4033" s="722"/>
      <c r="BS4033" s="722"/>
      <c r="BT4033" s="722"/>
      <c r="BU4033" s="722"/>
      <c r="BV4033" s="722"/>
      <c r="BW4033" s="722"/>
      <c r="BX4033" s="722"/>
      <c r="BY4033" s="722"/>
      <c r="BZ4033" s="722"/>
      <c r="CA4033" s="722"/>
      <c r="CB4033" s="722"/>
      <c r="CC4033" s="722"/>
      <c r="CD4033" s="722"/>
      <c r="CE4033" s="722"/>
      <c r="CF4033" s="722"/>
      <c r="CG4033" s="722"/>
      <c r="CH4033" s="722"/>
      <c r="CI4033" s="722"/>
      <c r="CJ4033" s="722"/>
      <c r="CK4033" s="722"/>
      <c r="CL4033" s="722"/>
      <c r="CM4033" s="722"/>
      <c r="CN4033" s="722"/>
      <c r="CO4033" s="722"/>
      <c r="CP4033" s="722"/>
      <c r="CQ4033" s="722"/>
      <c r="CR4033" s="722"/>
      <c r="CS4033" s="722"/>
    </row>
    <row r="4034" spans="1:97" s="1376" customFormat="1">
      <c r="A4034" s="722"/>
      <c r="B4034" s="722"/>
      <c r="C4034" s="722"/>
      <c r="D4034" s="722"/>
      <c r="E4034" s="722"/>
      <c r="F4034" s="757"/>
      <c r="G4034" s="757"/>
      <c r="H4034" s="757"/>
      <c r="I4034" s="757"/>
      <c r="J4034" s="757"/>
      <c r="K4034" s="758"/>
      <c r="L4034" s="758"/>
      <c r="M4034" s="722"/>
      <c r="N4034" s="736"/>
      <c r="O4034" s="736"/>
      <c r="P4034" s="736"/>
      <c r="Q4034" s="736"/>
      <c r="R4034" s="736"/>
      <c r="S4034" s="736"/>
      <c r="T4034" s="736"/>
      <c r="U4034" s="736"/>
      <c r="BA4034" s="722"/>
      <c r="BB4034" s="722"/>
      <c r="BC4034" s="722"/>
      <c r="BD4034" s="722"/>
      <c r="BE4034" s="722"/>
      <c r="BF4034" s="722"/>
      <c r="BG4034" s="722"/>
      <c r="BH4034" s="722"/>
      <c r="BI4034" s="722"/>
      <c r="BJ4034" s="722"/>
      <c r="BK4034" s="722"/>
      <c r="BL4034" s="722"/>
      <c r="BM4034" s="722"/>
      <c r="BN4034" s="722"/>
      <c r="BO4034" s="722"/>
      <c r="BP4034" s="722"/>
      <c r="BQ4034" s="722"/>
      <c r="BR4034" s="722"/>
      <c r="BS4034" s="722"/>
      <c r="BT4034" s="722"/>
      <c r="BU4034" s="722"/>
      <c r="BV4034" s="722"/>
      <c r="BW4034" s="722"/>
      <c r="BX4034" s="722"/>
      <c r="BY4034" s="722"/>
      <c r="BZ4034" s="722"/>
      <c r="CA4034" s="722"/>
      <c r="CB4034" s="722"/>
      <c r="CC4034" s="722"/>
      <c r="CD4034" s="722"/>
      <c r="CE4034" s="722"/>
      <c r="CF4034" s="722"/>
      <c r="CG4034" s="722"/>
      <c r="CH4034" s="722"/>
      <c r="CI4034" s="722"/>
      <c r="CJ4034" s="722"/>
      <c r="CK4034" s="722"/>
      <c r="CL4034" s="722"/>
      <c r="CM4034" s="722"/>
      <c r="CN4034" s="722"/>
      <c r="CO4034" s="722"/>
      <c r="CP4034" s="722"/>
      <c r="CQ4034" s="722"/>
      <c r="CR4034" s="722"/>
      <c r="CS4034" s="722"/>
    </row>
    <row r="4035" spans="1:97" s="1376" customFormat="1">
      <c r="A4035" s="722"/>
      <c r="B4035" s="722"/>
      <c r="C4035" s="722"/>
      <c r="D4035" s="722"/>
      <c r="E4035" s="722"/>
      <c r="F4035" s="757"/>
      <c r="G4035" s="757"/>
      <c r="H4035" s="757"/>
      <c r="I4035" s="757"/>
      <c r="J4035" s="757"/>
      <c r="K4035" s="758"/>
      <c r="L4035" s="758"/>
      <c r="M4035" s="722"/>
      <c r="N4035" s="736"/>
      <c r="O4035" s="736"/>
      <c r="P4035" s="736"/>
      <c r="Q4035" s="736"/>
      <c r="R4035" s="736"/>
      <c r="S4035" s="736"/>
      <c r="T4035" s="736"/>
      <c r="U4035" s="736"/>
      <c r="BA4035" s="722"/>
      <c r="BB4035" s="722"/>
      <c r="BC4035" s="722"/>
      <c r="BD4035" s="722"/>
      <c r="BE4035" s="722"/>
      <c r="BF4035" s="722"/>
      <c r="BG4035" s="722"/>
      <c r="BH4035" s="722"/>
      <c r="BI4035" s="722"/>
      <c r="BJ4035" s="722"/>
      <c r="BK4035" s="722"/>
      <c r="BL4035" s="722"/>
      <c r="BM4035" s="722"/>
      <c r="BN4035" s="722"/>
      <c r="BO4035" s="722"/>
      <c r="BP4035" s="722"/>
      <c r="BQ4035" s="722"/>
      <c r="BR4035" s="722"/>
      <c r="BS4035" s="722"/>
      <c r="BT4035" s="722"/>
      <c r="BU4035" s="722"/>
      <c r="BV4035" s="722"/>
      <c r="BW4035" s="722"/>
      <c r="BX4035" s="722"/>
      <c r="BY4035" s="722"/>
      <c r="BZ4035" s="722"/>
      <c r="CA4035" s="722"/>
      <c r="CB4035" s="722"/>
      <c r="CC4035" s="722"/>
      <c r="CD4035" s="722"/>
      <c r="CE4035" s="722"/>
      <c r="CF4035" s="722"/>
      <c r="CG4035" s="722"/>
      <c r="CH4035" s="722"/>
      <c r="CI4035" s="722"/>
      <c r="CJ4035" s="722"/>
      <c r="CK4035" s="722"/>
      <c r="CL4035" s="722"/>
      <c r="CM4035" s="722"/>
      <c r="CN4035" s="722"/>
      <c r="CO4035" s="722"/>
      <c r="CP4035" s="722"/>
      <c r="CQ4035" s="722"/>
      <c r="CR4035" s="722"/>
      <c r="CS4035" s="722"/>
    </row>
    <row r="4036" spans="1:97" s="1376" customFormat="1">
      <c r="A4036" s="722"/>
      <c r="B4036" s="722"/>
      <c r="C4036" s="722"/>
      <c r="D4036" s="722"/>
      <c r="E4036" s="722"/>
      <c r="F4036" s="757"/>
      <c r="G4036" s="757"/>
      <c r="H4036" s="757"/>
      <c r="I4036" s="757"/>
      <c r="J4036" s="757"/>
      <c r="K4036" s="758"/>
      <c r="L4036" s="758"/>
      <c r="M4036" s="722"/>
      <c r="N4036" s="736"/>
      <c r="O4036" s="736"/>
      <c r="P4036" s="736"/>
      <c r="Q4036" s="736"/>
      <c r="R4036" s="736"/>
      <c r="S4036" s="736"/>
      <c r="T4036" s="736"/>
      <c r="U4036" s="736"/>
      <c r="BA4036" s="722"/>
      <c r="BB4036" s="722"/>
      <c r="BC4036" s="722"/>
      <c r="BD4036" s="722"/>
      <c r="BE4036" s="722"/>
      <c r="BF4036" s="722"/>
      <c r="BG4036" s="722"/>
      <c r="BH4036" s="722"/>
      <c r="BI4036" s="722"/>
      <c r="BJ4036" s="722"/>
      <c r="BK4036" s="722"/>
      <c r="BL4036" s="722"/>
      <c r="BM4036" s="722"/>
      <c r="BN4036" s="722"/>
      <c r="BO4036" s="722"/>
      <c r="BP4036" s="722"/>
      <c r="BQ4036" s="722"/>
      <c r="BR4036" s="722"/>
      <c r="BS4036" s="722"/>
      <c r="BT4036" s="722"/>
      <c r="BU4036" s="722"/>
      <c r="BV4036" s="722"/>
      <c r="BW4036" s="722"/>
      <c r="BX4036" s="722"/>
      <c r="BY4036" s="722"/>
      <c r="BZ4036" s="722"/>
      <c r="CA4036" s="722"/>
      <c r="CB4036" s="722"/>
      <c r="CC4036" s="722"/>
      <c r="CD4036" s="722"/>
      <c r="CE4036" s="722"/>
      <c r="CF4036" s="722"/>
      <c r="CG4036" s="722"/>
      <c r="CH4036" s="722"/>
      <c r="CI4036" s="722"/>
      <c r="CJ4036" s="722"/>
      <c r="CK4036" s="722"/>
      <c r="CL4036" s="722"/>
      <c r="CM4036" s="722"/>
      <c r="CN4036" s="722"/>
      <c r="CO4036" s="722"/>
      <c r="CP4036" s="722"/>
      <c r="CQ4036" s="722"/>
      <c r="CR4036" s="722"/>
      <c r="CS4036" s="722"/>
    </row>
    <row r="4037" spans="1:97" s="1376" customFormat="1">
      <c r="A4037" s="722"/>
      <c r="B4037" s="722"/>
      <c r="C4037" s="722"/>
      <c r="D4037" s="722"/>
      <c r="E4037" s="722"/>
      <c r="F4037" s="757"/>
      <c r="G4037" s="757"/>
      <c r="H4037" s="757"/>
      <c r="I4037" s="757"/>
      <c r="J4037" s="757"/>
      <c r="K4037" s="758"/>
      <c r="L4037" s="758"/>
      <c r="M4037" s="722"/>
      <c r="N4037" s="736"/>
      <c r="O4037" s="736"/>
      <c r="P4037" s="736"/>
      <c r="Q4037" s="736"/>
      <c r="R4037" s="736"/>
      <c r="S4037" s="736"/>
      <c r="T4037" s="736"/>
      <c r="U4037" s="736"/>
      <c r="BA4037" s="722"/>
      <c r="BB4037" s="722"/>
      <c r="BC4037" s="722"/>
      <c r="BD4037" s="722"/>
      <c r="BE4037" s="722"/>
      <c r="BF4037" s="722"/>
      <c r="BG4037" s="722"/>
      <c r="BH4037" s="722"/>
      <c r="BI4037" s="722"/>
      <c r="BJ4037" s="722"/>
      <c r="BK4037" s="722"/>
      <c r="BL4037" s="722"/>
      <c r="BM4037" s="722"/>
      <c r="BN4037" s="722"/>
      <c r="BO4037" s="722"/>
      <c r="BP4037" s="722"/>
      <c r="BQ4037" s="722"/>
      <c r="BR4037" s="722"/>
      <c r="BS4037" s="722"/>
      <c r="BT4037" s="722"/>
      <c r="BU4037" s="722"/>
      <c r="BV4037" s="722"/>
      <c r="BW4037" s="722"/>
      <c r="BX4037" s="722"/>
      <c r="BY4037" s="722"/>
      <c r="BZ4037" s="722"/>
      <c r="CA4037" s="722"/>
      <c r="CB4037" s="722"/>
      <c r="CC4037" s="722"/>
      <c r="CD4037" s="722"/>
      <c r="CE4037" s="722"/>
      <c r="CF4037" s="722"/>
      <c r="CG4037" s="722"/>
      <c r="CH4037" s="722"/>
      <c r="CI4037" s="722"/>
      <c r="CJ4037" s="722"/>
      <c r="CK4037" s="722"/>
      <c r="CL4037" s="722"/>
      <c r="CM4037" s="722"/>
      <c r="CN4037" s="722"/>
      <c r="CO4037" s="722"/>
      <c r="CP4037" s="722"/>
      <c r="CQ4037" s="722"/>
      <c r="CR4037" s="722"/>
      <c r="CS4037" s="722"/>
    </row>
    <row r="4038" spans="1:97" s="1376" customFormat="1">
      <c r="A4038" s="722"/>
      <c r="B4038" s="722"/>
      <c r="C4038" s="722"/>
      <c r="D4038" s="722"/>
      <c r="E4038" s="722"/>
      <c r="F4038" s="757"/>
      <c r="G4038" s="757"/>
      <c r="H4038" s="757"/>
      <c r="I4038" s="757"/>
      <c r="J4038" s="757"/>
      <c r="K4038" s="758"/>
      <c r="L4038" s="758"/>
      <c r="M4038" s="722"/>
      <c r="N4038" s="736"/>
      <c r="O4038" s="736"/>
      <c r="P4038" s="736"/>
      <c r="Q4038" s="736"/>
      <c r="R4038" s="736"/>
      <c r="S4038" s="736"/>
      <c r="T4038" s="736"/>
      <c r="U4038" s="736"/>
      <c r="BA4038" s="722"/>
      <c r="BB4038" s="722"/>
      <c r="BC4038" s="722"/>
      <c r="BD4038" s="722"/>
      <c r="BE4038" s="722"/>
      <c r="BF4038" s="722"/>
      <c r="BG4038" s="722"/>
      <c r="BH4038" s="722"/>
      <c r="BI4038" s="722"/>
      <c r="BJ4038" s="722"/>
      <c r="BK4038" s="722"/>
      <c r="BL4038" s="722"/>
      <c r="BM4038" s="722"/>
      <c r="BN4038" s="722"/>
      <c r="BO4038" s="722"/>
      <c r="BP4038" s="722"/>
      <c r="BQ4038" s="722"/>
      <c r="BR4038" s="722"/>
      <c r="BS4038" s="722"/>
      <c r="BT4038" s="722"/>
      <c r="BU4038" s="722"/>
      <c r="BV4038" s="722"/>
      <c r="BW4038" s="722"/>
      <c r="BX4038" s="722"/>
      <c r="BY4038" s="722"/>
      <c r="BZ4038" s="722"/>
      <c r="CA4038" s="722"/>
      <c r="CB4038" s="722"/>
      <c r="CC4038" s="722"/>
      <c r="CD4038" s="722"/>
      <c r="CE4038" s="722"/>
      <c r="CF4038" s="722"/>
      <c r="CG4038" s="722"/>
      <c r="CH4038" s="722"/>
      <c r="CI4038" s="722"/>
      <c r="CJ4038" s="722"/>
      <c r="CK4038" s="722"/>
      <c r="CL4038" s="722"/>
      <c r="CM4038" s="722"/>
      <c r="CN4038" s="722"/>
      <c r="CO4038" s="722"/>
      <c r="CP4038" s="722"/>
      <c r="CQ4038" s="722"/>
      <c r="CR4038" s="722"/>
      <c r="CS4038" s="722"/>
    </row>
    <row r="4039" spans="1:97" s="1376" customFormat="1">
      <c r="A4039" s="722"/>
      <c r="B4039" s="722"/>
      <c r="C4039" s="722"/>
      <c r="D4039" s="722"/>
      <c r="E4039" s="722"/>
      <c r="F4039" s="757"/>
      <c r="G4039" s="757"/>
      <c r="H4039" s="757"/>
      <c r="I4039" s="757"/>
      <c r="J4039" s="757"/>
      <c r="K4039" s="758"/>
      <c r="L4039" s="758"/>
      <c r="M4039" s="722"/>
      <c r="N4039" s="736"/>
      <c r="O4039" s="736"/>
      <c r="P4039" s="736"/>
      <c r="Q4039" s="736"/>
      <c r="R4039" s="736"/>
      <c r="S4039" s="736"/>
      <c r="T4039" s="736"/>
      <c r="U4039" s="736"/>
      <c r="BA4039" s="722"/>
      <c r="BB4039" s="722"/>
      <c r="BC4039" s="722"/>
      <c r="BD4039" s="722"/>
      <c r="BE4039" s="722"/>
      <c r="BF4039" s="722"/>
      <c r="BG4039" s="722"/>
      <c r="BH4039" s="722"/>
      <c r="BI4039" s="722"/>
      <c r="BJ4039" s="722"/>
      <c r="BK4039" s="722"/>
      <c r="BL4039" s="722"/>
      <c r="BM4039" s="722"/>
      <c r="BN4039" s="722"/>
      <c r="BO4039" s="722"/>
      <c r="BP4039" s="722"/>
      <c r="BQ4039" s="722"/>
      <c r="BR4039" s="722"/>
      <c r="BS4039" s="722"/>
      <c r="BT4039" s="722"/>
      <c r="BU4039" s="722"/>
      <c r="BV4039" s="722"/>
      <c r="BW4039" s="722"/>
      <c r="BX4039" s="722"/>
      <c r="BY4039" s="722"/>
      <c r="BZ4039" s="722"/>
      <c r="CA4039" s="722"/>
      <c r="CB4039" s="722"/>
      <c r="CC4039" s="722"/>
      <c r="CD4039" s="722"/>
      <c r="CE4039" s="722"/>
      <c r="CF4039" s="722"/>
      <c r="CG4039" s="722"/>
      <c r="CH4039" s="722"/>
      <c r="CI4039" s="722"/>
      <c r="CJ4039" s="722"/>
      <c r="CK4039" s="722"/>
      <c r="CL4039" s="722"/>
      <c r="CM4039" s="722"/>
      <c r="CN4039" s="722"/>
      <c r="CO4039" s="722"/>
      <c r="CP4039" s="722"/>
      <c r="CQ4039" s="722"/>
      <c r="CR4039" s="722"/>
      <c r="CS4039" s="722"/>
    </row>
    <row r="4040" spans="1:97" s="1376" customFormat="1">
      <c r="A4040" s="722"/>
      <c r="B4040" s="722"/>
      <c r="C4040" s="722"/>
      <c r="D4040" s="722"/>
      <c r="E4040" s="722"/>
      <c r="F4040" s="757"/>
      <c r="G4040" s="757"/>
      <c r="H4040" s="757"/>
      <c r="I4040" s="757"/>
      <c r="J4040" s="757"/>
      <c r="K4040" s="758"/>
      <c r="L4040" s="758"/>
      <c r="M4040" s="722"/>
      <c r="N4040" s="736"/>
      <c r="O4040" s="736"/>
      <c r="P4040" s="736"/>
      <c r="Q4040" s="736"/>
      <c r="R4040" s="736"/>
      <c r="S4040" s="736"/>
      <c r="T4040" s="736"/>
      <c r="U4040" s="736"/>
      <c r="BA4040" s="722"/>
      <c r="BB4040" s="722"/>
      <c r="BC4040" s="722"/>
      <c r="BD4040" s="722"/>
      <c r="BE4040" s="722"/>
      <c r="BF4040" s="722"/>
      <c r="BG4040" s="722"/>
      <c r="BH4040" s="722"/>
      <c r="BI4040" s="722"/>
      <c r="BJ4040" s="722"/>
      <c r="BK4040" s="722"/>
      <c r="BL4040" s="722"/>
      <c r="BM4040" s="722"/>
      <c r="BN4040" s="722"/>
      <c r="BO4040" s="722"/>
      <c r="BP4040" s="722"/>
      <c r="BQ4040" s="722"/>
      <c r="BR4040" s="722"/>
      <c r="BS4040" s="722"/>
      <c r="BT4040" s="722"/>
      <c r="BU4040" s="722"/>
      <c r="BV4040" s="722"/>
      <c r="BW4040" s="722"/>
      <c r="BX4040" s="722"/>
      <c r="BY4040" s="722"/>
      <c r="BZ4040" s="722"/>
      <c r="CA4040" s="722"/>
      <c r="CB4040" s="722"/>
      <c r="CC4040" s="722"/>
      <c r="CD4040" s="722"/>
      <c r="CE4040" s="722"/>
      <c r="CF4040" s="722"/>
      <c r="CG4040" s="722"/>
      <c r="CH4040" s="722"/>
      <c r="CI4040" s="722"/>
      <c r="CJ4040" s="722"/>
      <c r="CK4040" s="722"/>
      <c r="CL4040" s="722"/>
      <c r="CM4040" s="722"/>
      <c r="CN4040" s="722"/>
      <c r="CO4040" s="722"/>
      <c r="CP4040" s="722"/>
      <c r="CQ4040" s="722"/>
      <c r="CR4040" s="722"/>
      <c r="CS4040" s="722"/>
    </row>
    <row r="4041" spans="1:97" s="1376" customFormat="1">
      <c r="A4041" s="722"/>
      <c r="B4041" s="722"/>
      <c r="C4041" s="722"/>
      <c r="D4041" s="722"/>
      <c r="E4041" s="722"/>
      <c r="F4041" s="757"/>
      <c r="G4041" s="757"/>
      <c r="H4041" s="757"/>
      <c r="I4041" s="757"/>
      <c r="J4041" s="757"/>
      <c r="K4041" s="758"/>
      <c r="L4041" s="758"/>
      <c r="M4041" s="722"/>
      <c r="N4041" s="736"/>
      <c r="O4041" s="736"/>
      <c r="P4041" s="736"/>
      <c r="Q4041" s="736"/>
      <c r="R4041" s="736"/>
      <c r="S4041" s="736"/>
      <c r="T4041" s="736"/>
      <c r="U4041" s="736"/>
      <c r="BA4041" s="722"/>
      <c r="BB4041" s="722"/>
      <c r="BC4041" s="722"/>
      <c r="BD4041" s="722"/>
      <c r="BE4041" s="722"/>
      <c r="BF4041" s="722"/>
      <c r="BG4041" s="722"/>
      <c r="BH4041" s="722"/>
      <c r="BI4041" s="722"/>
      <c r="BJ4041" s="722"/>
      <c r="BK4041" s="722"/>
      <c r="BL4041" s="722"/>
      <c r="BM4041" s="722"/>
      <c r="BN4041" s="722"/>
      <c r="BO4041" s="722"/>
      <c r="BP4041" s="722"/>
      <c r="BQ4041" s="722"/>
      <c r="BR4041" s="722"/>
      <c r="BS4041" s="722"/>
      <c r="BT4041" s="722"/>
      <c r="BU4041" s="722"/>
      <c r="BV4041" s="722"/>
      <c r="BW4041" s="722"/>
      <c r="BX4041" s="722"/>
      <c r="BY4041" s="722"/>
      <c r="BZ4041" s="722"/>
      <c r="CA4041" s="722"/>
      <c r="CB4041" s="722"/>
      <c r="CC4041" s="722"/>
      <c r="CD4041" s="722"/>
      <c r="CE4041" s="722"/>
      <c r="CF4041" s="722"/>
      <c r="CG4041" s="722"/>
      <c r="CH4041" s="722"/>
      <c r="CI4041" s="722"/>
      <c r="CJ4041" s="722"/>
      <c r="CK4041" s="722"/>
      <c r="CL4041" s="722"/>
      <c r="CM4041" s="722"/>
      <c r="CN4041" s="722"/>
      <c r="CO4041" s="722"/>
      <c r="CP4041" s="722"/>
      <c r="CQ4041" s="722"/>
      <c r="CR4041" s="722"/>
      <c r="CS4041" s="722"/>
    </row>
    <row r="4042" spans="1:97" s="1376" customFormat="1">
      <c r="A4042" s="722"/>
      <c r="B4042" s="722"/>
      <c r="C4042" s="722"/>
      <c r="D4042" s="722"/>
      <c r="E4042" s="722"/>
      <c r="F4042" s="757"/>
      <c r="G4042" s="757"/>
      <c r="H4042" s="757"/>
      <c r="I4042" s="757"/>
      <c r="J4042" s="757"/>
      <c r="K4042" s="758"/>
      <c r="L4042" s="758"/>
      <c r="M4042" s="722"/>
      <c r="N4042" s="736"/>
      <c r="O4042" s="736"/>
      <c r="P4042" s="736"/>
      <c r="Q4042" s="736"/>
      <c r="R4042" s="736"/>
      <c r="S4042" s="736"/>
      <c r="T4042" s="736"/>
      <c r="U4042" s="736"/>
      <c r="BA4042" s="722"/>
      <c r="BB4042" s="722"/>
      <c r="BC4042" s="722"/>
      <c r="BD4042" s="722"/>
      <c r="BE4042" s="722"/>
      <c r="BF4042" s="722"/>
      <c r="BG4042" s="722"/>
      <c r="BH4042" s="722"/>
      <c r="BI4042" s="722"/>
      <c r="BJ4042" s="722"/>
      <c r="BK4042" s="722"/>
      <c r="BL4042" s="722"/>
      <c r="BM4042" s="722"/>
      <c r="BN4042" s="722"/>
      <c r="BO4042" s="722"/>
      <c r="BP4042" s="722"/>
      <c r="BQ4042" s="722"/>
      <c r="BR4042" s="722"/>
      <c r="BS4042" s="722"/>
      <c r="BT4042" s="722"/>
      <c r="BU4042" s="722"/>
      <c r="BV4042" s="722"/>
      <c r="BW4042" s="722"/>
      <c r="BX4042" s="722"/>
      <c r="BY4042" s="722"/>
      <c r="BZ4042" s="722"/>
      <c r="CA4042" s="722"/>
      <c r="CB4042" s="722"/>
      <c r="CC4042" s="722"/>
      <c r="CD4042" s="722"/>
      <c r="CE4042" s="722"/>
      <c r="CF4042" s="722"/>
      <c r="CG4042" s="722"/>
      <c r="CH4042" s="722"/>
      <c r="CI4042" s="722"/>
      <c r="CJ4042" s="722"/>
      <c r="CK4042" s="722"/>
      <c r="CL4042" s="722"/>
      <c r="CM4042" s="722"/>
      <c r="CN4042" s="722"/>
      <c r="CO4042" s="722"/>
      <c r="CP4042" s="722"/>
      <c r="CQ4042" s="722"/>
      <c r="CR4042" s="722"/>
      <c r="CS4042" s="722"/>
    </row>
    <row r="4043" spans="1:97" s="1376" customFormat="1">
      <c r="A4043" s="722"/>
      <c r="B4043" s="722"/>
      <c r="C4043" s="722"/>
      <c r="D4043" s="722"/>
      <c r="E4043" s="722"/>
      <c r="F4043" s="757"/>
      <c r="G4043" s="757"/>
      <c r="H4043" s="757"/>
      <c r="I4043" s="757"/>
      <c r="J4043" s="757"/>
      <c r="K4043" s="758"/>
      <c r="L4043" s="758"/>
      <c r="M4043" s="722"/>
      <c r="N4043" s="736"/>
      <c r="O4043" s="736"/>
      <c r="P4043" s="736"/>
      <c r="Q4043" s="736"/>
      <c r="R4043" s="736"/>
      <c r="S4043" s="736"/>
      <c r="T4043" s="736"/>
      <c r="U4043" s="736"/>
      <c r="BA4043" s="722"/>
      <c r="BB4043" s="722"/>
      <c r="BC4043" s="722"/>
      <c r="BD4043" s="722"/>
      <c r="BE4043" s="722"/>
      <c r="BF4043" s="722"/>
      <c r="BG4043" s="722"/>
      <c r="BH4043" s="722"/>
      <c r="BI4043" s="722"/>
      <c r="BJ4043" s="722"/>
      <c r="BK4043" s="722"/>
      <c r="BL4043" s="722"/>
      <c r="BM4043" s="722"/>
      <c r="BN4043" s="722"/>
      <c r="BO4043" s="722"/>
      <c r="BP4043" s="722"/>
      <c r="BQ4043" s="722"/>
      <c r="BR4043" s="722"/>
      <c r="BS4043" s="722"/>
      <c r="BT4043" s="722"/>
      <c r="BU4043" s="722"/>
      <c r="BV4043" s="722"/>
      <c r="BW4043" s="722"/>
      <c r="BX4043" s="722"/>
      <c r="BY4043" s="722"/>
      <c r="BZ4043" s="722"/>
      <c r="CA4043" s="722"/>
      <c r="CB4043" s="722"/>
      <c r="CC4043" s="722"/>
      <c r="CD4043" s="722"/>
      <c r="CE4043" s="722"/>
      <c r="CF4043" s="722"/>
      <c r="CG4043" s="722"/>
      <c r="CH4043" s="722"/>
      <c r="CI4043" s="722"/>
      <c r="CJ4043" s="722"/>
      <c r="CK4043" s="722"/>
      <c r="CL4043" s="722"/>
      <c r="CM4043" s="722"/>
      <c r="CN4043" s="722"/>
      <c r="CO4043" s="722"/>
      <c r="CP4043" s="722"/>
      <c r="CQ4043" s="722"/>
      <c r="CR4043" s="722"/>
      <c r="CS4043" s="722"/>
    </row>
    <row r="4044" spans="1:97" s="1376" customFormat="1">
      <c r="A4044" s="722"/>
      <c r="B4044" s="722"/>
      <c r="C4044" s="722"/>
      <c r="D4044" s="722"/>
      <c r="E4044" s="722"/>
      <c r="F4044" s="757"/>
      <c r="G4044" s="757"/>
      <c r="H4044" s="757"/>
      <c r="I4044" s="757"/>
      <c r="J4044" s="757"/>
      <c r="K4044" s="758"/>
      <c r="L4044" s="758"/>
      <c r="M4044" s="722"/>
      <c r="N4044" s="736"/>
      <c r="O4044" s="736"/>
      <c r="P4044" s="736"/>
      <c r="Q4044" s="736"/>
      <c r="R4044" s="736"/>
      <c r="S4044" s="736"/>
      <c r="T4044" s="736"/>
      <c r="U4044" s="736"/>
      <c r="BA4044" s="722"/>
      <c r="BB4044" s="722"/>
      <c r="BC4044" s="722"/>
      <c r="BD4044" s="722"/>
      <c r="BE4044" s="722"/>
      <c r="BF4044" s="722"/>
      <c r="BG4044" s="722"/>
      <c r="BH4044" s="722"/>
      <c r="BI4044" s="722"/>
      <c r="BJ4044" s="722"/>
      <c r="BK4044" s="722"/>
      <c r="BL4044" s="722"/>
      <c r="BM4044" s="722"/>
      <c r="BN4044" s="722"/>
      <c r="BO4044" s="722"/>
      <c r="BP4044" s="722"/>
      <c r="BQ4044" s="722"/>
      <c r="BR4044" s="722"/>
      <c r="BS4044" s="722"/>
      <c r="BT4044" s="722"/>
      <c r="BU4044" s="722"/>
      <c r="BV4044" s="722"/>
      <c r="BW4044" s="722"/>
      <c r="BX4044" s="722"/>
      <c r="BY4044" s="722"/>
      <c r="BZ4044" s="722"/>
      <c r="CA4044" s="722"/>
      <c r="CB4044" s="722"/>
      <c r="CC4044" s="722"/>
      <c r="CD4044" s="722"/>
      <c r="CE4044" s="722"/>
      <c r="CF4044" s="722"/>
      <c r="CG4044" s="722"/>
      <c r="CH4044" s="722"/>
      <c r="CI4044" s="722"/>
      <c r="CJ4044" s="722"/>
      <c r="CK4044" s="722"/>
      <c r="CL4044" s="722"/>
      <c r="CM4044" s="722"/>
      <c r="CN4044" s="722"/>
      <c r="CO4044" s="722"/>
      <c r="CP4044" s="722"/>
      <c r="CQ4044" s="722"/>
      <c r="CR4044" s="722"/>
      <c r="CS4044" s="722"/>
    </row>
    <row r="4045" spans="1:97" s="1376" customFormat="1">
      <c r="A4045" s="722"/>
      <c r="B4045" s="722"/>
      <c r="C4045" s="722"/>
      <c r="D4045" s="722"/>
      <c r="E4045" s="722"/>
      <c r="F4045" s="757"/>
      <c r="G4045" s="757"/>
      <c r="H4045" s="757"/>
      <c r="I4045" s="757"/>
      <c r="J4045" s="757"/>
      <c r="K4045" s="758"/>
      <c r="L4045" s="758"/>
      <c r="M4045" s="722"/>
      <c r="N4045" s="736"/>
      <c r="O4045" s="736"/>
      <c r="P4045" s="736"/>
      <c r="Q4045" s="736"/>
      <c r="R4045" s="736"/>
      <c r="S4045" s="736"/>
      <c r="T4045" s="736"/>
      <c r="U4045" s="736"/>
      <c r="BA4045" s="722"/>
      <c r="BB4045" s="722"/>
      <c r="BC4045" s="722"/>
      <c r="BD4045" s="722"/>
      <c r="BE4045" s="722"/>
      <c r="BF4045" s="722"/>
      <c r="BG4045" s="722"/>
      <c r="BH4045" s="722"/>
      <c r="BI4045" s="722"/>
      <c r="BJ4045" s="722"/>
      <c r="BK4045" s="722"/>
      <c r="BL4045" s="722"/>
      <c r="BM4045" s="722"/>
      <c r="BN4045" s="722"/>
      <c r="BO4045" s="722"/>
      <c r="BP4045" s="722"/>
      <c r="BQ4045" s="722"/>
      <c r="BR4045" s="722"/>
      <c r="BS4045" s="722"/>
      <c r="BT4045" s="722"/>
      <c r="BU4045" s="722"/>
      <c r="BV4045" s="722"/>
      <c r="BW4045" s="722"/>
      <c r="BX4045" s="722"/>
      <c r="BY4045" s="722"/>
      <c r="BZ4045" s="722"/>
      <c r="CA4045" s="722"/>
      <c r="CB4045" s="722"/>
      <c r="CC4045" s="722"/>
      <c r="CD4045" s="722"/>
      <c r="CE4045" s="722"/>
      <c r="CF4045" s="722"/>
      <c r="CG4045" s="722"/>
      <c r="CH4045" s="722"/>
      <c r="CI4045" s="722"/>
      <c r="CJ4045" s="722"/>
      <c r="CK4045" s="722"/>
      <c r="CL4045" s="722"/>
      <c r="CM4045" s="722"/>
      <c r="CN4045" s="722"/>
      <c r="CO4045" s="722"/>
      <c r="CP4045" s="722"/>
      <c r="CQ4045" s="722"/>
      <c r="CR4045" s="722"/>
      <c r="CS4045" s="722"/>
    </row>
    <row r="4046" spans="1:97" s="1376" customFormat="1">
      <c r="A4046" s="722"/>
      <c r="B4046" s="722"/>
      <c r="C4046" s="722"/>
      <c r="D4046" s="722"/>
      <c r="E4046" s="722"/>
      <c r="F4046" s="757"/>
      <c r="G4046" s="757"/>
      <c r="H4046" s="757"/>
      <c r="I4046" s="757"/>
      <c r="J4046" s="757"/>
      <c r="K4046" s="758"/>
      <c r="L4046" s="758"/>
      <c r="M4046" s="722"/>
      <c r="N4046" s="736"/>
      <c r="O4046" s="736"/>
      <c r="P4046" s="736"/>
      <c r="Q4046" s="736"/>
      <c r="R4046" s="736"/>
      <c r="S4046" s="736"/>
      <c r="T4046" s="736"/>
      <c r="U4046" s="736"/>
      <c r="BA4046" s="722"/>
      <c r="BB4046" s="722"/>
      <c r="BC4046" s="722"/>
      <c r="BD4046" s="722"/>
      <c r="BE4046" s="722"/>
      <c r="BF4046" s="722"/>
      <c r="BG4046" s="722"/>
      <c r="BH4046" s="722"/>
      <c r="BI4046" s="722"/>
      <c r="BJ4046" s="722"/>
      <c r="BK4046" s="722"/>
      <c r="BL4046" s="722"/>
      <c r="BM4046" s="722"/>
      <c r="BN4046" s="722"/>
      <c r="BO4046" s="722"/>
      <c r="BP4046" s="722"/>
      <c r="BQ4046" s="722"/>
      <c r="BR4046" s="722"/>
      <c r="BS4046" s="722"/>
      <c r="BT4046" s="722"/>
      <c r="BU4046" s="722"/>
      <c r="BV4046" s="722"/>
      <c r="BW4046" s="722"/>
      <c r="BX4046" s="722"/>
      <c r="BY4046" s="722"/>
      <c r="BZ4046" s="722"/>
      <c r="CA4046" s="722"/>
      <c r="CB4046" s="722"/>
      <c r="CC4046" s="722"/>
      <c r="CD4046" s="722"/>
      <c r="CE4046" s="722"/>
      <c r="CF4046" s="722"/>
      <c r="CG4046" s="722"/>
      <c r="CH4046" s="722"/>
      <c r="CI4046" s="722"/>
      <c r="CJ4046" s="722"/>
      <c r="CK4046" s="722"/>
      <c r="CL4046" s="722"/>
      <c r="CM4046" s="722"/>
      <c r="CN4046" s="722"/>
      <c r="CO4046" s="722"/>
      <c r="CP4046" s="722"/>
      <c r="CQ4046" s="722"/>
      <c r="CR4046" s="722"/>
      <c r="CS4046" s="722"/>
    </row>
    <row r="4047" spans="1:97" s="1376" customFormat="1">
      <c r="A4047" s="722"/>
      <c r="B4047" s="722"/>
      <c r="C4047" s="722"/>
      <c r="D4047" s="722"/>
      <c r="E4047" s="722"/>
      <c r="F4047" s="757"/>
      <c r="G4047" s="757"/>
      <c r="H4047" s="757"/>
      <c r="I4047" s="757"/>
      <c r="J4047" s="757"/>
      <c r="K4047" s="758"/>
      <c r="L4047" s="758"/>
      <c r="M4047" s="722"/>
      <c r="N4047" s="736"/>
      <c r="O4047" s="736"/>
      <c r="P4047" s="736"/>
      <c r="Q4047" s="736"/>
      <c r="R4047" s="736"/>
      <c r="S4047" s="736"/>
      <c r="T4047" s="736"/>
      <c r="U4047" s="736"/>
      <c r="BA4047" s="722"/>
      <c r="BB4047" s="722"/>
      <c r="BC4047" s="722"/>
      <c r="BD4047" s="722"/>
      <c r="BE4047" s="722"/>
      <c r="BF4047" s="722"/>
      <c r="BG4047" s="722"/>
      <c r="BH4047" s="722"/>
      <c r="BI4047" s="722"/>
      <c r="BJ4047" s="722"/>
      <c r="BK4047" s="722"/>
      <c r="BL4047" s="722"/>
      <c r="BM4047" s="722"/>
      <c r="BN4047" s="722"/>
      <c r="BO4047" s="722"/>
      <c r="BP4047" s="722"/>
      <c r="BQ4047" s="722"/>
      <c r="BR4047" s="722"/>
      <c r="BS4047" s="722"/>
      <c r="BT4047" s="722"/>
      <c r="BU4047" s="722"/>
      <c r="BV4047" s="722"/>
      <c r="BW4047" s="722"/>
      <c r="BX4047" s="722"/>
      <c r="BY4047" s="722"/>
      <c r="BZ4047" s="722"/>
      <c r="CA4047" s="722"/>
      <c r="CB4047" s="722"/>
      <c r="CC4047" s="722"/>
      <c r="CD4047" s="722"/>
      <c r="CE4047" s="722"/>
      <c r="CF4047" s="722"/>
      <c r="CG4047" s="722"/>
      <c r="CH4047" s="722"/>
      <c r="CI4047" s="722"/>
      <c r="CJ4047" s="722"/>
      <c r="CK4047" s="722"/>
      <c r="CL4047" s="722"/>
      <c r="CM4047" s="722"/>
      <c r="CN4047" s="722"/>
      <c r="CO4047" s="722"/>
      <c r="CP4047" s="722"/>
      <c r="CQ4047" s="722"/>
      <c r="CR4047" s="722"/>
      <c r="CS4047" s="722"/>
    </row>
    <row r="4048" spans="1:97" s="1376" customFormat="1">
      <c r="A4048" s="722"/>
      <c r="B4048" s="722"/>
      <c r="C4048" s="722"/>
      <c r="D4048" s="722"/>
      <c r="E4048" s="722"/>
      <c r="F4048" s="757"/>
      <c r="G4048" s="757"/>
      <c r="H4048" s="757"/>
      <c r="I4048" s="757"/>
      <c r="J4048" s="757"/>
      <c r="K4048" s="758"/>
      <c r="L4048" s="758"/>
      <c r="M4048" s="722"/>
      <c r="N4048" s="736"/>
      <c r="O4048" s="736"/>
      <c r="P4048" s="736"/>
      <c r="Q4048" s="736"/>
      <c r="R4048" s="736"/>
      <c r="S4048" s="736"/>
      <c r="T4048" s="736"/>
      <c r="U4048" s="736"/>
      <c r="BA4048" s="722"/>
      <c r="BB4048" s="722"/>
      <c r="BC4048" s="722"/>
      <c r="BD4048" s="722"/>
      <c r="BE4048" s="722"/>
      <c r="BF4048" s="722"/>
      <c r="BG4048" s="722"/>
      <c r="BH4048" s="722"/>
      <c r="BI4048" s="722"/>
      <c r="BJ4048" s="722"/>
      <c r="BK4048" s="722"/>
      <c r="BL4048" s="722"/>
      <c r="BM4048" s="722"/>
      <c r="BN4048" s="722"/>
      <c r="BO4048" s="722"/>
      <c r="BP4048" s="722"/>
      <c r="BQ4048" s="722"/>
      <c r="BR4048" s="722"/>
      <c r="BS4048" s="722"/>
      <c r="BT4048" s="722"/>
      <c r="BU4048" s="722"/>
      <c r="BV4048" s="722"/>
      <c r="BW4048" s="722"/>
      <c r="BX4048" s="722"/>
      <c r="BY4048" s="722"/>
      <c r="BZ4048" s="722"/>
      <c r="CA4048" s="722"/>
      <c r="CB4048" s="722"/>
      <c r="CC4048" s="722"/>
      <c r="CD4048" s="722"/>
      <c r="CE4048" s="722"/>
      <c r="CF4048" s="722"/>
      <c r="CG4048" s="722"/>
      <c r="CH4048" s="722"/>
      <c r="CI4048" s="722"/>
      <c r="CJ4048" s="722"/>
      <c r="CK4048" s="722"/>
      <c r="CL4048" s="722"/>
      <c r="CM4048" s="722"/>
      <c r="CN4048" s="722"/>
      <c r="CO4048" s="722"/>
      <c r="CP4048" s="722"/>
      <c r="CQ4048" s="722"/>
      <c r="CR4048" s="722"/>
      <c r="CS4048" s="722"/>
    </row>
    <row r="4049" spans="1:97" s="1376" customFormat="1">
      <c r="A4049" s="722"/>
      <c r="B4049" s="722"/>
      <c r="C4049" s="722"/>
      <c r="D4049" s="722"/>
      <c r="E4049" s="722"/>
      <c r="F4049" s="757"/>
      <c r="G4049" s="757"/>
      <c r="H4049" s="757"/>
      <c r="I4049" s="757"/>
      <c r="J4049" s="757"/>
      <c r="K4049" s="758"/>
      <c r="L4049" s="758"/>
      <c r="M4049" s="722"/>
      <c r="N4049" s="736"/>
      <c r="O4049" s="736"/>
      <c r="P4049" s="736"/>
      <c r="Q4049" s="736"/>
      <c r="R4049" s="736"/>
      <c r="S4049" s="736"/>
      <c r="T4049" s="736"/>
      <c r="U4049" s="736"/>
      <c r="BA4049" s="722"/>
      <c r="BB4049" s="722"/>
      <c r="BC4049" s="722"/>
      <c r="BD4049" s="722"/>
      <c r="BE4049" s="722"/>
      <c r="BF4049" s="722"/>
      <c r="BG4049" s="722"/>
      <c r="BH4049" s="722"/>
      <c r="BI4049" s="722"/>
      <c r="BJ4049" s="722"/>
      <c r="BK4049" s="722"/>
      <c r="BL4049" s="722"/>
      <c r="BM4049" s="722"/>
      <c r="BN4049" s="722"/>
      <c r="BO4049" s="722"/>
      <c r="BP4049" s="722"/>
      <c r="BQ4049" s="722"/>
      <c r="BR4049" s="722"/>
      <c r="BS4049" s="722"/>
      <c r="BT4049" s="722"/>
      <c r="BU4049" s="722"/>
      <c r="BV4049" s="722"/>
      <c r="BW4049" s="722"/>
      <c r="BX4049" s="722"/>
      <c r="BY4049" s="722"/>
      <c r="BZ4049" s="722"/>
      <c r="CA4049" s="722"/>
      <c r="CB4049" s="722"/>
      <c r="CC4049" s="722"/>
      <c r="CD4049" s="722"/>
      <c r="CE4049" s="722"/>
      <c r="CF4049" s="722"/>
      <c r="CG4049" s="722"/>
      <c r="CH4049" s="722"/>
      <c r="CI4049" s="722"/>
      <c r="CJ4049" s="722"/>
      <c r="CK4049" s="722"/>
      <c r="CL4049" s="722"/>
      <c r="CM4049" s="722"/>
      <c r="CN4049" s="722"/>
      <c r="CO4049" s="722"/>
      <c r="CP4049" s="722"/>
      <c r="CQ4049" s="722"/>
      <c r="CR4049" s="722"/>
      <c r="CS4049" s="722"/>
    </row>
    <row r="4050" spans="1:97" s="1376" customFormat="1">
      <c r="A4050" s="722"/>
      <c r="B4050" s="722"/>
      <c r="C4050" s="722"/>
      <c r="D4050" s="722"/>
      <c r="E4050" s="722"/>
      <c r="F4050" s="757"/>
      <c r="G4050" s="757"/>
      <c r="H4050" s="757"/>
      <c r="I4050" s="757"/>
      <c r="J4050" s="757"/>
      <c r="K4050" s="758"/>
      <c r="L4050" s="758"/>
      <c r="M4050" s="722"/>
      <c r="N4050" s="736"/>
      <c r="O4050" s="736"/>
      <c r="P4050" s="736"/>
      <c r="Q4050" s="736"/>
      <c r="R4050" s="736"/>
      <c r="S4050" s="736"/>
      <c r="T4050" s="736"/>
      <c r="U4050" s="736"/>
      <c r="BA4050" s="722"/>
      <c r="BB4050" s="722"/>
      <c r="BC4050" s="722"/>
      <c r="BD4050" s="722"/>
      <c r="BE4050" s="722"/>
      <c r="BF4050" s="722"/>
      <c r="BG4050" s="722"/>
      <c r="BH4050" s="722"/>
      <c r="BI4050" s="722"/>
      <c r="BJ4050" s="722"/>
      <c r="BK4050" s="722"/>
      <c r="BL4050" s="722"/>
      <c r="BM4050" s="722"/>
      <c r="BN4050" s="722"/>
      <c r="BO4050" s="722"/>
      <c r="BP4050" s="722"/>
      <c r="BQ4050" s="722"/>
      <c r="BR4050" s="722"/>
      <c r="BS4050" s="722"/>
      <c r="BT4050" s="722"/>
      <c r="BU4050" s="722"/>
      <c r="BV4050" s="722"/>
      <c r="BW4050" s="722"/>
      <c r="BX4050" s="722"/>
      <c r="BY4050" s="722"/>
      <c r="BZ4050" s="722"/>
      <c r="CA4050" s="722"/>
      <c r="CB4050" s="722"/>
      <c r="CC4050" s="722"/>
      <c r="CD4050" s="722"/>
      <c r="CE4050" s="722"/>
      <c r="CF4050" s="722"/>
      <c r="CG4050" s="722"/>
      <c r="CH4050" s="722"/>
      <c r="CI4050" s="722"/>
      <c r="CJ4050" s="722"/>
      <c r="CK4050" s="722"/>
      <c r="CL4050" s="722"/>
      <c r="CM4050" s="722"/>
      <c r="CN4050" s="722"/>
      <c r="CO4050" s="722"/>
      <c r="CP4050" s="722"/>
      <c r="CQ4050" s="722"/>
      <c r="CR4050" s="722"/>
      <c r="CS4050" s="722"/>
    </row>
    <row r="4051" spans="1:97" s="1376" customFormat="1">
      <c r="A4051" s="722"/>
      <c r="B4051" s="722"/>
      <c r="C4051" s="722"/>
      <c r="D4051" s="722"/>
      <c r="E4051" s="722"/>
      <c r="F4051" s="757"/>
      <c r="G4051" s="757"/>
      <c r="H4051" s="757"/>
      <c r="I4051" s="757"/>
      <c r="J4051" s="757"/>
      <c r="K4051" s="758"/>
      <c r="L4051" s="758"/>
      <c r="M4051" s="722"/>
      <c r="N4051" s="736"/>
      <c r="O4051" s="736"/>
      <c r="P4051" s="736"/>
      <c r="Q4051" s="736"/>
      <c r="R4051" s="736"/>
      <c r="S4051" s="736"/>
      <c r="T4051" s="736"/>
      <c r="U4051" s="736"/>
      <c r="BA4051" s="722"/>
      <c r="BB4051" s="722"/>
      <c r="BC4051" s="722"/>
      <c r="BD4051" s="722"/>
      <c r="BE4051" s="722"/>
      <c r="BF4051" s="722"/>
      <c r="BG4051" s="722"/>
      <c r="BH4051" s="722"/>
      <c r="BI4051" s="722"/>
      <c r="BJ4051" s="722"/>
      <c r="BK4051" s="722"/>
      <c r="BL4051" s="722"/>
      <c r="BM4051" s="722"/>
      <c r="BN4051" s="722"/>
      <c r="BO4051" s="722"/>
      <c r="BP4051" s="722"/>
      <c r="BQ4051" s="722"/>
      <c r="BR4051" s="722"/>
      <c r="BS4051" s="722"/>
      <c r="BT4051" s="722"/>
      <c r="BU4051" s="722"/>
      <c r="BV4051" s="722"/>
      <c r="BW4051" s="722"/>
      <c r="BX4051" s="722"/>
      <c r="BY4051" s="722"/>
      <c r="BZ4051" s="722"/>
      <c r="CA4051" s="722"/>
      <c r="CB4051" s="722"/>
      <c r="CC4051" s="722"/>
      <c r="CD4051" s="722"/>
      <c r="CE4051" s="722"/>
      <c r="CF4051" s="722"/>
      <c r="CG4051" s="722"/>
      <c r="CH4051" s="722"/>
      <c r="CI4051" s="722"/>
      <c r="CJ4051" s="722"/>
      <c r="CK4051" s="722"/>
      <c r="CL4051" s="722"/>
      <c r="CM4051" s="722"/>
      <c r="CN4051" s="722"/>
      <c r="CO4051" s="722"/>
      <c r="CP4051" s="722"/>
      <c r="CQ4051" s="722"/>
      <c r="CR4051" s="722"/>
      <c r="CS4051" s="722"/>
    </row>
    <row r="4052" spans="1:97" s="1376" customFormat="1">
      <c r="A4052" s="722"/>
      <c r="B4052" s="722"/>
      <c r="C4052" s="722"/>
      <c r="D4052" s="722"/>
      <c r="E4052" s="722"/>
      <c r="F4052" s="757"/>
      <c r="G4052" s="757"/>
      <c r="H4052" s="757"/>
      <c r="I4052" s="757"/>
      <c r="J4052" s="757"/>
      <c r="K4052" s="758"/>
      <c r="L4052" s="758"/>
      <c r="M4052" s="722"/>
      <c r="N4052" s="736"/>
      <c r="O4052" s="736"/>
      <c r="P4052" s="736"/>
      <c r="Q4052" s="736"/>
      <c r="R4052" s="736"/>
      <c r="S4052" s="736"/>
      <c r="T4052" s="736"/>
      <c r="U4052" s="736"/>
      <c r="BA4052" s="722"/>
      <c r="BB4052" s="722"/>
      <c r="BC4052" s="722"/>
      <c r="BD4052" s="722"/>
      <c r="BE4052" s="722"/>
      <c r="BF4052" s="722"/>
      <c r="BG4052" s="722"/>
      <c r="BH4052" s="722"/>
      <c r="BI4052" s="722"/>
      <c r="BJ4052" s="722"/>
      <c r="BK4052" s="722"/>
      <c r="BL4052" s="722"/>
      <c r="BM4052" s="722"/>
      <c r="BN4052" s="722"/>
      <c r="BO4052" s="722"/>
      <c r="BP4052" s="722"/>
      <c r="BQ4052" s="722"/>
      <c r="BR4052" s="722"/>
      <c r="BS4052" s="722"/>
      <c r="BT4052" s="722"/>
      <c r="BU4052" s="722"/>
      <c r="BV4052" s="722"/>
      <c r="BW4052" s="722"/>
      <c r="BX4052" s="722"/>
      <c r="BY4052" s="722"/>
      <c r="BZ4052" s="722"/>
      <c r="CA4052" s="722"/>
      <c r="CB4052" s="722"/>
      <c r="CC4052" s="722"/>
      <c r="CD4052" s="722"/>
      <c r="CE4052" s="722"/>
      <c r="CF4052" s="722"/>
      <c r="CG4052" s="722"/>
      <c r="CH4052" s="722"/>
      <c r="CI4052" s="722"/>
      <c r="CJ4052" s="722"/>
      <c r="CK4052" s="722"/>
      <c r="CL4052" s="722"/>
      <c r="CM4052" s="722"/>
      <c r="CN4052" s="722"/>
      <c r="CO4052" s="722"/>
      <c r="CP4052" s="722"/>
      <c r="CQ4052" s="722"/>
      <c r="CR4052" s="722"/>
      <c r="CS4052" s="722"/>
    </row>
    <row r="4053" spans="1:97" s="1376" customFormat="1">
      <c r="A4053" s="722"/>
      <c r="B4053" s="722"/>
      <c r="C4053" s="722"/>
      <c r="D4053" s="722"/>
      <c r="E4053" s="722"/>
      <c r="F4053" s="757"/>
      <c r="G4053" s="757"/>
      <c r="H4053" s="757"/>
      <c r="I4053" s="757"/>
      <c r="J4053" s="757"/>
      <c r="K4053" s="758"/>
      <c r="L4053" s="758"/>
      <c r="M4053" s="722"/>
      <c r="N4053" s="736"/>
      <c r="O4053" s="736"/>
      <c r="P4053" s="736"/>
      <c r="Q4053" s="736"/>
      <c r="R4053" s="736"/>
      <c r="S4053" s="736"/>
      <c r="T4053" s="736"/>
      <c r="U4053" s="736"/>
      <c r="BA4053" s="722"/>
      <c r="BB4053" s="722"/>
      <c r="BC4053" s="722"/>
      <c r="BD4053" s="722"/>
      <c r="BE4053" s="722"/>
      <c r="BF4053" s="722"/>
      <c r="BG4053" s="722"/>
      <c r="BH4053" s="722"/>
      <c r="BI4053" s="722"/>
      <c r="BJ4053" s="722"/>
      <c r="BK4053" s="722"/>
      <c r="BL4053" s="722"/>
      <c r="BM4053" s="722"/>
      <c r="BN4053" s="722"/>
      <c r="BO4053" s="722"/>
      <c r="BP4053" s="722"/>
      <c r="BQ4053" s="722"/>
      <c r="BR4053" s="722"/>
      <c r="BS4053" s="722"/>
      <c r="BT4053" s="722"/>
      <c r="BU4053" s="722"/>
      <c r="BV4053" s="722"/>
      <c r="BW4053" s="722"/>
      <c r="BX4053" s="722"/>
      <c r="BY4053" s="722"/>
      <c r="BZ4053" s="722"/>
      <c r="CA4053" s="722"/>
      <c r="CB4053" s="722"/>
      <c r="CC4053" s="722"/>
      <c r="CD4053" s="722"/>
      <c r="CE4053" s="722"/>
      <c r="CF4053" s="722"/>
      <c r="CG4053" s="722"/>
      <c r="CH4053" s="722"/>
      <c r="CI4053" s="722"/>
      <c r="CJ4053" s="722"/>
      <c r="CK4053" s="722"/>
      <c r="CL4053" s="722"/>
      <c r="CM4053" s="722"/>
      <c r="CN4053" s="722"/>
      <c r="CO4053" s="722"/>
      <c r="CP4053" s="722"/>
      <c r="CQ4053" s="722"/>
      <c r="CR4053" s="722"/>
      <c r="CS4053" s="722"/>
    </row>
    <row r="4054" spans="1:97" s="1376" customFormat="1">
      <c r="A4054" s="722"/>
      <c r="B4054" s="722"/>
      <c r="C4054" s="722"/>
      <c r="D4054" s="722"/>
      <c r="E4054" s="722"/>
      <c r="F4054" s="757"/>
      <c r="G4054" s="757"/>
      <c r="H4054" s="757"/>
      <c r="I4054" s="757"/>
      <c r="J4054" s="757"/>
      <c r="K4054" s="758"/>
      <c r="L4054" s="758"/>
      <c r="M4054" s="722"/>
      <c r="N4054" s="736"/>
      <c r="O4054" s="736"/>
      <c r="P4054" s="736"/>
      <c r="Q4054" s="736"/>
      <c r="R4054" s="736"/>
      <c r="S4054" s="736"/>
      <c r="T4054" s="736"/>
      <c r="U4054" s="736"/>
      <c r="BA4054" s="722"/>
      <c r="BB4054" s="722"/>
      <c r="BC4054" s="722"/>
      <c r="BD4054" s="722"/>
      <c r="BE4054" s="722"/>
      <c r="BF4054" s="722"/>
      <c r="BG4054" s="722"/>
      <c r="BH4054" s="722"/>
      <c r="BI4054" s="722"/>
      <c r="BJ4054" s="722"/>
      <c r="BK4054" s="722"/>
      <c r="BL4054" s="722"/>
      <c r="BM4054" s="722"/>
      <c r="BN4054" s="722"/>
      <c r="BO4054" s="722"/>
      <c r="BP4054" s="722"/>
      <c r="BQ4054" s="722"/>
      <c r="BR4054" s="722"/>
      <c r="BS4054" s="722"/>
      <c r="BT4054" s="722"/>
      <c r="BU4054" s="722"/>
      <c r="BV4054" s="722"/>
      <c r="BW4054" s="722"/>
      <c r="BX4054" s="722"/>
      <c r="BY4054" s="722"/>
      <c r="BZ4054" s="722"/>
      <c r="CA4054" s="722"/>
      <c r="CB4054" s="722"/>
      <c r="CC4054" s="722"/>
      <c r="CD4054" s="722"/>
      <c r="CE4054" s="722"/>
      <c r="CF4054" s="722"/>
      <c r="CG4054" s="722"/>
      <c r="CH4054" s="722"/>
      <c r="CI4054" s="722"/>
      <c r="CJ4054" s="722"/>
      <c r="CK4054" s="722"/>
      <c r="CL4054" s="722"/>
      <c r="CM4054" s="722"/>
      <c r="CN4054" s="722"/>
      <c r="CO4054" s="722"/>
      <c r="CP4054" s="722"/>
      <c r="CQ4054" s="722"/>
      <c r="CR4054" s="722"/>
      <c r="CS4054" s="722"/>
    </row>
    <row r="4055" spans="1:97" s="1376" customFormat="1">
      <c r="A4055" s="722"/>
      <c r="B4055" s="722"/>
      <c r="C4055" s="722"/>
      <c r="D4055" s="722"/>
      <c r="E4055" s="722"/>
      <c r="F4055" s="757"/>
      <c r="G4055" s="757"/>
      <c r="H4055" s="757"/>
      <c r="I4055" s="757"/>
      <c r="J4055" s="757"/>
      <c r="K4055" s="758"/>
      <c r="L4055" s="758"/>
      <c r="M4055" s="722"/>
      <c r="N4055" s="736"/>
      <c r="O4055" s="736"/>
      <c r="P4055" s="736"/>
      <c r="Q4055" s="736"/>
      <c r="R4055" s="736"/>
      <c r="S4055" s="736"/>
      <c r="T4055" s="736"/>
      <c r="U4055" s="736"/>
      <c r="BA4055" s="722"/>
      <c r="BB4055" s="722"/>
      <c r="BC4055" s="722"/>
      <c r="BD4055" s="722"/>
      <c r="BE4055" s="722"/>
      <c r="BF4055" s="722"/>
      <c r="BG4055" s="722"/>
      <c r="BH4055" s="722"/>
      <c r="BI4055" s="722"/>
      <c r="BJ4055" s="722"/>
      <c r="BK4055" s="722"/>
      <c r="BL4055" s="722"/>
      <c r="BM4055" s="722"/>
      <c r="BN4055" s="722"/>
      <c r="BO4055" s="722"/>
      <c r="BP4055" s="722"/>
      <c r="BQ4055" s="722"/>
      <c r="BR4055" s="722"/>
      <c r="BS4055" s="722"/>
      <c r="BT4055" s="722"/>
      <c r="BU4055" s="722"/>
      <c r="BV4055" s="722"/>
      <c r="BW4055" s="722"/>
      <c r="BX4055" s="722"/>
      <c r="BY4055" s="722"/>
      <c r="BZ4055" s="722"/>
      <c r="CA4055" s="722"/>
      <c r="CB4055" s="722"/>
      <c r="CC4055" s="722"/>
      <c r="CD4055" s="722"/>
      <c r="CE4055" s="722"/>
      <c r="CF4055" s="722"/>
      <c r="CG4055" s="722"/>
      <c r="CH4055" s="722"/>
      <c r="CI4055" s="722"/>
      <c r="CJ4055" s="722"/>
      <c r="CK4055" s="722"/>
      <c r="CL4055" s="722"/>
      <c r="CM4055" s="722"/>
      <c r="CN4055" s="722"/>
      <c r="CO4055" s="722"/>
      <c r="CP4055" s="722"/>
      <c r="CQ4055" s="722"/>
      <c r="CR4055" s="722"/>
      <c r="CS4055" s="722"/>
    </row>
    <row r="4056" spans="1:97" s="1376" customFormat="1">
      <c r="A4056" s="722"/>
      <c r="B4056" s="722"/>
      <c r="C4056" s="722"/>
      <c r="D4056" s="722"/>
      <c r="E4056" s="722"/>
      <c r="F4056" s="757"/>
      <c r="G4056" s="757"/>
      <c r="H4056" s="757"/>
      <c r="I4056" s="757"/>
      <c r="J4056" s="757"/>
      <c r="K4056" s="758"/>
      <c r="L4056" s="758"/>
      <c r="M4056" s="722"/>
      <c r="N4056" s="736"/>
      <c r="O4056" s="736"/>
      <c r="P4056" s="736"/>
      <c r="Q4056" s="736"/>
      <c r="R4056" s="736"/>
      <c r="S4056" s="736"/>
      <c r="T4056" s="736"/>
      <c r="U4056" s="736"/>
      <c r="BA4056" s="722"/>
      <c r="BB4056" s="722"/>
      <c r="BC4056" s="722"/>
      <c r="BD4056" s="722"/>
      <c r="BE4056" s="722"/>
      <c r="BF4056" s="722"/>
      <c r="BG4056" s="722"/>
      <c r="BH4056" s="722"/>
      <c r="BI4056" s="722"/>
      <c r="BJ4056" s="722"/>
      <c r="BK4056" s="722"/>
      <c r="BL4056" s="722"/>
      <c r="BM4056" s="722"/>
      <c r="BN4056" s="722"/>
      <c r="BO4056" s="722"/>
      <c r="BP4056" s="722"/>
      <c r="BQ4056" s="722"/>
      <c r="BR4056" s="722"/>
      <c r="BS4056" s="722"/>
      <c r="BT4056" s="722"/>
      <c r="BU4056" s="722"/>
      <c r="BV4056" s="722"/>
      <c r="BW4056" s="722"/>
      <c r="BX4056" s="722"/>
      <c r="BY4056" s="722"/>
      <c r="BZ4056" s="722"/>
      <c r="CA4056" s="722"/>
      <c r="CB4056" s="722"/>
      <c r="CC4056" s="722"/>
      <c r="CD4056" s="722"/>
      <c r="CE4056" s="722"/>
      <c r="CF4056" s="722"/>
      <c r="CG4056" s="722"/>
      <c r="CH4056" s="722"/>
      <c r="CI4056" s="722"/>
      <c r="CJ4056" s="722"/>
      <c r="CK4056" s="722"/>
      <c r="CL4056" s="722"/>
      <c r="CM4056" s="722"/>
      <c r="CN4056" s="722"/>
      <c r="CO4056" s="722"/>
      <c r="CP4056" s="722"/>
      <c r="CQ4056" s="722"/>
      <c r="CR4056" s="722"/>
      <c r="CS4056" s="722"/>
    </row>
    <row r="4057" spans="1:97" s="1376" customFormat="1">
      <c r="A4057" s="722"/>
      <c r="B4057" s="722"/>
      <c r="C4057" s="722"/>
      <c r="D4057" s="722"/>
      <c r="E4057" s="722"/>
      <c r="F4057" s="757"/>
      <c r="G4057" s="757"/>
      <c r="H4057" s="757"/>
      <c r="I4057" s="757"/>
      <c r="J4057" s="757"/>
      <c r="K4057" s="758"/>
      <c r="L4057" s="758"/>
      <c r="M4057" s="722"/>
      <c r="N4057" s="736"/>
      <c r="O4057" s="736"/>
      <c r="P4057" s="736"/>
      <c r="Q4057" s="736"/>
      <c r="R4057" s="736"/>
      <c r="S4057" s="736"/>
      <c r="T4057" s="736"/>
      <c r="U4057" s="736"/>
      <c r="BA4057" s="722"/>
      <c r="BB4057" s="722"/>
      <c r="BC4057" s="722"/>
      <c r="BD4057" s="722"/>
      <c r="BE4057" s="722"/>
      <c r="BF4057" s="722"/>
      <c r="BG4057" s="722"/>
      <c r="BH4057" s="722"/>
      <c r="BI4057" s="722"/>
      <c r="BJ4057" s="722"/>
      <c r="BK4057" s="722"/>
      <c r="BL4057" s="722"/>
      <c r="BM4057" s="722"/>
      <c r="BN4057" s="722"/>
      <c r="BO4057" s="722"/>
      <c r="BP4057" s="722"/>
      <c r="BQ4057" s="722"/>
      <c r="BR4057" s="722"/>
      <c r="BS4057" s="722"/>
      <c r="BT4057" s="722"/>
      <c r="BU4057" s="722"/>
      <c r="BV4057" s="722"/>
      <c r="BW4057" s="722"/>
      <c r="BX4057" s="722"/>
      <c r="BY4057" s="722"/>
      <c r="BZ4057" s="722"/>
      <c r="CA4057" s="722"/>
      <c r="CB4057" s="722"/>
      <c r="CC4057" s="722"/>
      <c r="CD4057" s="722"/>
      <c r="CE4057" s="722"/>
      <c r="CF4057" s="722"/>
      <c r="CG4057" s="722"/>
      <c r="CH4057" s="722"/>
      <c r="CI4057" s="722"/>
      <c r="CJ4057" s="722"/>
      <c r="CK4057" s="722"/>
      <c r="CL4057" s="722"/>
      <c r="CM4057" s="722"/>
      <c r="CN4057" s="722"/>
      <c r="CO4057" s="722"/>
      <c r="CP4057" s="722"/>
      <c r="CQ4057" s="722"/>
      <c r="CR4057" s="722"/>
      <c r="CS4057" s="722"/>
    </row>
    <row r="4058" spans="1:97" s="1376" customFormat="1">
      <c r="A4058" s="722"/>
      <c r="B4058" s="722"/>
      <c r="C4058" s="722"/>
      <c r="D4058" s="722"/>
      <c r="E4058" s="722"/>
      <c r="F4058" s="757"/>
      <c r="G4058" s="757"/>
      <c r="H4058" s="757"/>
      <c r="I4058" s="757"/>
      <c r="J4058" s="757"/>
      <c r="K4058" s="758"/>
      <c r="L4058" s="758"/>
      <c r="M4058" s="722"/>
      <c r="N4058" s="736"/>
      <c r="O4058" s="736"/>
      <c r="P4058" s="736"/>
      <c r="Q4058" s="736"/>
      <c r="R4058" s="736"/>
      <c r="S4058" s="736"/>
      <c r="T4058" s="736"/>
      <c r="U4058" s="736"/>
      <c r="BA4058" s="722"/>
      <c r="BB4058" s="722"/>
      <c r="BC4058" s="722"/>
      <c r="BD4058" s="722"/>
      <c r="BE4058" s="722"/>
      <c r="BF4058" s="722"/>
      <c r="BG4058" s="722"/>
      <c r="BH4058" s="722"/>
      <c r="BI4058" s="722"/>
      <c r="BJ4058" s="722"/>
      <c r="BK4058" s="722"/>
      <c r="BL4058" s="722"/>
      <c r="BM4058" s="722"/>
      <c r="BN4058" s="722"/>
      <c r="BO4058" s="722"/>
      <c r="BP4058" s="722"/>
      <c r="BQ4058" s="722"/>
      <c r="BR4058" s="722"/>
      <c r="BS4058" s="722"/>
      <c r="BT4058" s="722"/>
      <c r="BU4058" s="722"/>
      <c r="BV4058" s="722"/>
      <c r="BW4058" s="722"/>
      <c r="BX4058" s="722"/>
      <c r="BY4058" s="722"/>
      <c r="BZ4058" s="722"/>
      <c r="CA4058" s="722"/>
      <c r="CB4058" s="722"/>
      <c r="CC4058" s="722"/>
      <c r="CD4058" s="722"/>
      <c r="CE4058" s="722"/>
      <c r="CF4058" s="722"/>
      <c r="CG4058" s="722"/>
      <c r="CH4058" s="722"/>
      <c r="CI4058" s="722"/>
      <c r="CJ4058" s="722"/>
      <c r="CK4058" s="722"/>
      <c r="CL4058" s="722"/>
      <c r="CM4058" s="722"/>
      <c r="CN4058" s="722"/>
      <c r="CO4058" s="722"/>
      <c r="CP4058" s="722"/>
      <c r="CQ4058" s="722"/>
      <c r="CR4058" s="722"/>
      <c r="CS4058" s="722"/>
    </row>
    <row r="4059" spans="1:97" s="1376" customFormat="1">
      <c r="A4059" s="722"/>
      <c r="B4059" s="722"/>
      <c r="C4059" s="722"/>
      <c r="D4059" s="722"/>
      <c r="E4059" s="722"/>
      <c r="F4059" s="757"/>
      <c r="G4059" s="757"/>
      <c r="H4059" s="757"/>
      <c r="I4059" s="757"/>
      <c r="J4059" s="757"/>
      <c r="K4059" s="758"/>
      <c r="L4059" s="758"/>
      <c r="M4059" s="722"/>
      <c r="N4059" s="736"/>
      <c r="O4059" s="736"/>
      <c r="P4059" s="736"/>
      <c r="Q4059" s="736"/>
      <c r="R4059" s="736"/>
      <c r="S4059" s="736"/>
      <c r="T4059" s="736"/>
      <c r="U4059" s="736"/>
      <c r="BA4059" s="722"/>
      <c r="BB4059" s="722"/>
      <c r="BC4059" s="722"/>
      <c r="BD4059" s="722"/>
      <c r="BE4059" s="722"/>
      <c r="BF4059" s="722"/>
      <c r="BG4059" s="722"/>
      <c r="BH4059" s="722"/>
      <c r="BI4059" s="722"/>
      <c r="BJ4059" s="722"/>
      <c r="BK4059" s="722"/>
      <c r="BL4059" s="722"/>
      <c r="BM4059" s="722"/>
      <c r="BN4059" s="722"/>
      <c r="BO4059" s="722"/>
      <c r="BP4059" s="722"/>
      <c r="BQ4059" s="722"/>
      <c r="BR4059" s="722"/>
      <c r="BS4059" s="722"/>
      <c r="BT4059" s="722"/>
      <c r="BU4059" s="722"/>
      <c r="BV4059" s="722"/>
      <c r="BW4059" s="722"/>
      <c r="BX4059" s="722"/>
      <c r="BY4059" s="722"/>
      <c r="BZ4059" s="722"/>
      <c r="CA4059" s="722"/>
      <c r="CB4059" s="722"/>
      <c r="CC4059" s="722"/>
      <c r="CD4059" s="722"/>
      <c r="CE4059" s="722"/>
      <c r="CF4059" s="722"/>
      <c r="CG4059" s="722"/>
      <c r="CH4059" s="722"/>
      <c r="CI4059" s="722"/>
      <c r="CJ4059" s="722"/>
      <c r="CK4059" s="722"/>
      <c r="CL4059" s="722"/>
      <c r="CM4059" s="722"/>
      <c r="CN4059" s="722"/>
      <c r="CO4059" s="722"/>
      <c r="CP4059" s="722"/>
      <c r="CQ4059" s="722"/>
      <c r="CR4059" s="722"/>
      <c r="CS4059" s="722"/>
    </row>
    <row r="4060" spans="1:97" s="1376" customFormat="1">
      <c r="A4060" s="722"/>
      <c r="B4060" s="722"/>
      <c r="C4060" s="722"/>
      <c r="D4060" s="722"/>
      <c r="E4060" s="722"/>
      <c r="F4060" s="757"/>
      <c r="G4060" s="757"/>
      <c r="H4060" s="757"/>
      <c r="I4060" s="757"/>
      <c r="J4060" s="757"/>
      <c r="K4060" s="758"/>
      <c r="L4060" s="758"/>
      <c r="M4060" s="722"/>
      <c r="N4060" s="736"/>
      <c r="O4060" s="736"/>
      <c r="P4060" s="736"/>
      <c r="Q4060" s="736"/>
      <c r="R4060" s="736"/>
      <c r="S4060" s="736"/>
      <c r="T4060" s="736"/>
      <c r="U4060" s="736"/>
      <c r="BA4060" s="722"/>
      <c r="BB4060" s="722"/>
      <c r="BC4060" s="722"/>
      <c r="BD4060" s="722"/>
      <c r="BE4060" s="722"/>
      <c r="BF4060" s="722"/>
      <c r="BG4060" s="722"/>
      <c r="BH4060" s="722"/>
      <c r="BI4060" s="722"/>
      <c r="BJ4060" s="722"/>
      <c r="BK4060" s="722"/>
      <c r="BL4060" s="722"/>
      <c r="BM4060" s="722"/>
      <c r="BN4060" s="722"/>
      <c r="BO4060" s="722"/>
      <c r="BP4060" s="722"/>
      <c r="BQ4060" s="722"/>
      <c r="BR4060" s="722"/>
      <c r="BS4060" s="722"/>
      <c r="BT4060" s="722"/>
      <c r="BU4060" s="722"/>
      <c r="BV4060" s="722"/>
      <c r="BW4060" s="722"/>
      <c r="BX4060" s="722"/>
      <c r="BY4060" s="722"/>
      <c r="BZ4060" s="722"/>
      <c r="CA4060" s="722"/>
      <c r="CB4060" s="722"/>
      <c r="CC4060" s="722"/>
      <c r="CD4060" s="722"/>
      <c r="CE4060" s="722"/>
      <c r="CF4060" s="722"/>
      <c r="CG4060" s="722"/>
      <c r="CH4060" s="722"/>
      <c r="CI4060" s="722"/>
      <c r="CJ4060" s="722"/>
      <c r="CK4060" s="722"/>
      <c r="CL4060" s="722"/>
      <c r="CM4060" s="722"/>
      <c r="CN4060" s="722"/>
      <c r="CO4060" s="722"/>
      <c r="CP4060" s="722"/>
      <c r="CQ4060" s="722"/>
      <c r="CR4060" s="722"/>
      <c r="CS4060" s="722"/>
    </row>
    <row r="4061" spans="1:97" s="1376" customFormat="1">
      <c r="A4061" s="722"/>
      <c r="B4061" s="722"/>
      <c r="C4061" s="722"/>
      <c r="D4061" s="722"/>
      <c r="E4061" s="722"/>
      <c r="F4061" s="757"/>
      <c r="G4061" s="757"/>
      <c r="H4061" s="757"/>
      <c r="I4061" s="757"/>
      <c r="J4061" s="757"/>
      <c r="K4061" s="758"/>
      <c r="L4061" s="758"/>
      <c r="M4061" s="722"/>
      <c r="N4061" s="736"/>
      <c r="O4061" s="736"/>
      <c r="P4061" s="736"/>
      <c r="Q4061" s="736"/>
      <c r="R4061" s="736"/>
      <c r="S4061" s="736"/>
      <c r="T4061" s="736"/>
      <c r="U4061" s="736"/>
      <c r="BA4061" s="722"/>
      <c r="BB4061" s="722"/>
      <c r="BC4061" s="722"/>
      <c r="BD4061" s="722"/>
      <c r="BE4061" s="722"/>
      <c r="BF4061" s="722"/>
      <c r="BG4061" s="722"/>
      <c r="BH4061" s="722"/>
      <c r="BI4061" s="722"/>
      <c r="BJ4061" s="722"/>
      <c r="BK4061" s="722"/>
      <c r="BL4061" s="722"/>
      <c r="BM4061" s="722"/>
      <c r="BN4061" s="722"/>
      <c r="BO4061" s="722"/>
      <c r="BP4061" s="722"/>
      <c r="BQ4061" s="722"/>
      <c r="BR4061" s="722"/>
      <c r="BS4061" s="722"/>
      <c r="BT4061" s="722"/>
      <c r="BU4061" s="722"/>
      <c r="BV4061" s="722"/>
      <c r="BW4061" s="722"/>
      <c r="BX4061" s="722"/>
      <c r="BY4061" s="722"/>
      <c r="BZ4061" s="722"/>
      <c r="CA4061" s="722"/>
      <c r="CB4061" s="722"/>
      <c r="CC4061" s="722"/>
      <c r="CD4061" s="722"/>
      <c r="CE4061" s="722"/>
      <c r="CF4061" s="722"/>
      <c r="CG4061" s="722"/>
      <c r="CH4061" s="722"/>
      <c r="CI4061" s="722"/>
      <c r="CJ4061" s="722"/>
      <c r="CK4061" s="722"/>
      <c r="CL4061" s="722"/>
      <c r="CM4061" s="722"/>
      <c r="CN4061" s="722"/>
      <c r="CO4061" s="722"/>
      <c r="CP4061" s="722"/>
      <c r="CQ4061" s="722"/>
      <c r="CR4061" s="722"/>
      <c r="CS4061" s="722"/>
    </row>
    <row r="4062" spans="1:97" s="1376" customFormat="1">
      <c r="A4062" s="722"/>
      <c r="B4062" s="722"/>
      <c r="C4062" s="722"/>
      <c r="D4062" s="722"/>
      <c r="E4062" s="722"/>
      <c r="F4062" s="757"/>
      <c r="G4062" s="757"/>
      <c r="H4062" s="757"/>
      <c r="I4062" s="757"/>
      <c r="J4062" s="757"/>
      <c r="K4062" s="758"/>
      <c r="L4062" s="758"/>
      <c r="M4062" s="722"/>
      <c r="N4062" s="736"/>
      <c r="O4062" s="736"/>
      <c r="P4062" s="736"/>
      <c r="Q4062" s="736"/>
      <c r="R4062" s="736"/>
      <c r="S4062" s="736"/>
      <c r="T4062" s="736"/>
      <c r="U4062" s="736"/>
      <c r="BA4062" s="722"/>
      <c r="BB4062" s="722"/>
      <c r="BC4062" s="722"/>
      <c r="BD4062" s="722"/>
      <c r="BE4062" s="722"/>
      <c r="BF4062" s="722"/>
      <c r="BG4062" s="722"/>
      <c r="BH4062" s="722"/>
      <c r="BI4062" s="722"/>
      <c r="BJ4062" s="722"/>
      <c r="BK4062" s="722"/>
      <c r="BL4062" s="722"/>
      <c r="BM4062" s="722"/>
      <c r="BN4062" s="722"/>
      <c r="BO4062" s="722"/>
      <c r="BP4062" s="722"/>
      <c r="BQ4062" s="722"/>
      <c r="BR4062" s="722"/>
      <c r="BS4062" s="722"/>
      <c r="BT4062" s="722"/>
      <c r="BU4062" s="722"/>
      <c r="BV4062" s="722"/>
      <c r="BW4062" s="722"/>
      <c r="BX4062" s="722"/>
      <c r="BY4062" s="722"/>
      <c r="BZ4062" s="722"/>
      <c r="CA4062" s="722"/>
      <c r="CB4062" s="722"/>
      <c r="CC4062" s="722"/>
      <c r="CD4062" s="722"/>
      <c r="CE4062" s="722"/>
      <c r="CF4062" s="722"/>
      <c r="CG4062" s="722"/>
      <c r="CH4062" s="722"/>
      <c r="CI4062" s="722"/>
      <c r="CJ4062" s="722"/>
      <c r="CK4062" s="722"/>
      <c r="CL4062" s="722"/>
      <c r="CM4062" s="722"/>
      <c r="CN4062" s="722"/>
      <c r="CO4062" s="722"/>
      <c r="CP4062" s="722"/>
      <c r="CQ4062" s="722"/>
      <c r="CR4062" s="722"/>
      <c r="CS4062" s="722"/>
    </row>
    <row r="4063" spans="1:97" s="1376" customFormat="1">
      <c r="A4063" s="722"/>
      <c r="B4063" s="722"/>
      <c r="C4063" s="722"/>
      <c r="D4063" s="722"/>
      <c r="E4063" s="722"/>
      <c r="F4063" s="757"/>
      <c r="G4063" s="757"/>
      <c r="H4063" s="757"/>
      <c r="I4063" s="757"/>
      <c r="J4063" s="757"/>
      <c r="K4063" s="758"/>
      <c r="L4063" s="758"/>
      <c r="M4063" s="722"/>
      <c r="N4063" s="736"/>
      <c r="O4063" s="736"/>
      <c r="P4063" s="736"/>
      <c r="Q4063" s="736"/>
      <c r="R4063" s="736"/>
      <c r="S4063" s="736"/>
      <c r="T4063" s="736"/>
      <c r="U4063" s="736"/>
      <c r="BA4063" s="722"/>
      <c r="BB4063" s="722"/>
      <c r="BC4063" s="722"/>
      <c r="BD4063" s="722"/>
      <c r="BE4063" s="722"/>
      <c r="BF4063" s="722"/>
      <c r="BG4063" s="722"/>
      <c r="BH4063" s="722"/>
      <c r="BI4063" s="722"/>
      <c r="BJ4063" s="722"/>
      <c r="BK4063" s="722"/>
      <c r="BL4063" s="722"/>
      <c r="BM4063" s="722"/>
      <c r="BN4063" s="722"/>
      <c r="BO4063" s="722"/>
      <c r="BP4063" s="722"/>
      <c r="BQ4063" s="722"/>
      <c r="BR4063" s="722"/>
      <c r="BS4063" s="722"/>
      <c r="BT4063" s="722"/>
      <c r="BU4063" s="722"/>
      <c r="BV4063" s="722"/>
      <c r="BW4063" s="722"/>
      <c r="BX4063" s="722"/>
      <c r="BY4063" s="722"/>
      <c r="BZ4063" s="722"/>
      <c r="CA4063" s="722"/>
      <c r="CB4063" s="722"/>
      <c r="CC4063" s="722"/>
      <c r="CD4063" s="722"/>
      <c r="CE4063" s="722"/>
      <c r="CF4063" s="722"/>
      <c r="CG4063" s="722"/>
      <c r="CH4063" s="722"/>
      <c r="CI4063" s="722"/>
      <c r="CJ4063" s="722"/>
      <c r="CK4063" s="722"/>
      <c r="CL4063" s="722"/>
      <c r="CM4063" s="722"/>
      <c r="CN4063" s="722"/>
      <c r="CO4063" s="722"/>
      <c r="CP4063" s="722"/>
      <c r="CQ4063" s="722"/>
      <c r="CR4063" s="722"/>
      <c r="CS4063" s="722"/>
    </row>
    <row r="4064" spans="1:97" s="1376" customFormat="1">
      <c r="A4064" s="722"/>
      <c r="B4064" s="722"/>
      <c r="C4064" s="722"/>
      <c r="D4064" s="722"/>
      <c r="E4064" s="722"/>
      <c r="F4064" s="757"/>
      <c r="G4064" s="757"/>
      <c r="H4064" s="757"/>
      <c r="I4064" s="757"/>
      <c r="J4064" s="757"/>
      <c r="K4064" s="758"/>
      <c r="L4064" s="758"/>
      <c r="M4064" s="722"/>
      <c r="N4064" s="736"/>
      <c r="O4064" s="736"/>
      <c r="P4064" s="736"/>
      <c r="Q4064" s="736"/>
      <c r="R4064" s="736"/>
      <c r="S4064" s="736"/>
      <c r="T4064" s="736"/>
      <c r="U4064" s="736"/>
      <c r="BA4064" s="722"/>
      <c r="BB4064" s="722"/>
      <c r="BC4064" s="722"/>
      <c r="BD4064" s="722"/>
      <c r="BE4064" s="722"/>
      <c r="BF4064" s="722"/>
      <c r="BG4064" s="722"/>
      <c r="BH4064" s="722"/>
      <c r="BI4064" s="722"/>
      <c r="BJ4064" s="722"/>
      <c r="BK4064" s="722"/>
      <c r="BL4064" s="722"/>
      <c r="BM4064" s="722"/>
      <c r="BN4064" s="722"/>
      <c r="BO4064" s="722"/>
      <c r="BP4064" s="722"/>
      <c r="BQ4064" s="722"/>
      <c r="BR4064" s="722"/>
      <c r="BS4064" s="722"/>
      <c r="BT4064" s="722"/>
      <c r="BU4064" s="722"/>
      <c r="BV4064" s="722"/>
      <c r="BW4064" s="722"/>
      <c r="BX4064" s="722"/>
      <c r="BY4064" s="722"/>
      <c r="BZ4064" s="722"/>
      <c r="CA4064" s="722"/>
      <c r="CB4064" s="722"/>
      <c r="CC4064" s="722"/>
      <c r="CD4064" s="722"/>
      <c r="CE4064" s="722"/>
      <c r="CF4064" s="722"/>
      <c r="CG4064" s="722"/>
      <c r="CH4064" s="722"/>
      <c r="CI4064" s="722"/>
      <c r="CJ4064" s="722"/>
      <c r="CK4064" s="722"/>
      <c r="CL4064" s="722"/>
      <c r="CM4064" s="722"/>
      <c r="CN4064" s="722"/>
      <c r="CO4064" s="722"/>
      <c r="CP4064" s="722"/>
      <c r="CQ4064" s="722"/>
      <c r="CR4064" s="722"/>
      <c r="CS4064" s="722"/>
    </row>
    <row r="4065" spans="1:97" s="1376" customFormat="1">
      <c r="A4065" s="722"/>
      <c r="B4065" s="722"/>
      <c r="C4065" s="722"/>
      <c r="D4065" s="722"/>
      <c r="E4065" s="722"/>
      <c r="F4065" s="757"/>
      <c r="G4065" s="757"/>
      <c r="H4065" s="757"/>
      <c r="I4065" s="757"/>
      <c r="J4065" s="757"/>
      <c r="K4065" s="758"/>
      <c r="L4065" s="758"/>
      <c r="M4065" s="722"/>
      <c r="N4065" s="736"/>
      <c r="O4065" s="736"/>
      <c r="P4065" s="736"/>
      <c r="Q4065" s="736"/>
      <c r="R4065" s="736"/>
      <c r="S4065" s="736"/>
      <c r="T4065" s="736"/>
      <c r="U4065" s="736"/>
      <c r="BA4065" s="722"/>
      <c r="BB4065" s="722"/>
      <c r="BC4065" s="722"/>
      <c r="BD4065" s="722"/>
      <c r="BE4065" s="722"/>
      <c r="BF4065" s="722"/>
      <c r="BG4065" s="722"/>
      <c r="BH4065" s="722"/>
      <c r="BI4065" s="722"/>
      <c r="BJ4065" s="722"/>
      <c r="BK4065" s="722"/>
      <c r="BL4065" s="722"/>
      <c r="BM4065" s="722"/>
      <c r="BN4065" s="722"/>
      <c r="BO4065" s="722"/>
      <c r="BP4065" s="722"/>
      <c r="BQ4065" s="722"/>
      <c r="BR4065" s="722"/>
      <c r="BS4065" s="722"/>
      <c r="BT4065" s="722"/>
      <c r="BU4065" s="722"/>
      <c r="BV4065" s="722"/>
      <c r="BW4065" s="722"/>
      <c r="BX4065" s="722"/>
      <c r="BY4065" s="722"/>
      <c r="BZ4065" s="722"/>
      <c r="CA4065" s="722"/>
      <c r="CB4065" s="722"/>
      <c r="CC4065" s="722"/>
      <c r="CD4065" s="722"/>
      <c r="CE4065" s="722"/>
      <c r="CF4065" s="722"/>
      <c r="CG4065" s="722"/>
      <c r="CH4065" s="722"/>
      <c r="CI4065" s="722"/>
      <c r="CJ4065" s="722"/>
      <c r="CK4065" s="722"/>
      <c r="CL4065" s="722"/>
      <c r="CM4065" s="722"/>
      <c r="CN4065" s="722"/>
      <c r="CO4065" s="722"/>
      <c r="CP4065" s="722"/>
      <c r="CQ4065" s="722"/>
      <c r="CR4065" s="722"/>
      <c r="CS4065" s="722"/>
    </row>
    <row r="4066" spans="1:97" s="1376" customFormat="1">
      <c r="A4066" s="722"/>
      <c r="B4066" s="722"/>
      <c r="C4066" s="722"/>
      <c r="D4066" s="722"/>
      <c r="E4066" s="722"/>
      <c r="F4066" s="757"/>
      <c r="G4066" s="757"/>
      <c r="H4066" s="757"/>
      <c r="I4066" s="757"/>
      <c r="J4066" s="757"/>
      <c r="K4066" s="758"/>
      <c r="L4066" s="758"/>
      <c r="M4066" s="722"/>
      <c r="N4066" s="736"/>
      <c r="O4066" s="736"/>
      <c r="P4066" s="736"/>
      <c r="Q4066" s="736"/>
      <c r="R4066" s="736"/>
      <c r="S4066" s="736"/>
      <c r="T4066" s="736"/>
      <c r="U4066" s="736"/>
      <c r="BA4066" s="722"/>
      <c r="BB4066" s="722"/>
      <c r="BC4066" s="722"/>
      <c r="BD4066" s="722"/>
      <c r="BE4066" s="722"/>
      <c r="BF4066" s="722"/>
      <c r="BG4066" s="722"/>
      <c r="BH4066" s="722"/>
      <c r="BI4066" s="722"/>
      <c r="BJ4066" s="722"/>
      <c r="BK4066" s="722"/>
      <c r="BL4066" s="722"/>
      <c r="BM4066" s="722"/>
      <c r="BN4066" s="722"/>
      <c r="BO4066" s="722"/>
      <c r="BP4066" s="722"/>
      <c r="BQ4066" s="722"/>
      <c r="BR4066" s="722"/>
      <c r="BS4066" s="722"/>
      <c r="BT4066" s="722"/>
      <c r="BU4066" s="722"/>
      <c r="BV4066" s="722"/>
      <c r="BW4066" s="722"/>
      <c r="BX4066" s="722"/>
      <c r="BY4066" s="722"/>
      <c r="BZ4066" s="722"/>
      <c r="CA4066" s="722"/>
      <c r="CB4066" s="722"/>
      <c r="CC4066" s="722"/>
      <c r="CD4066" s="722"/>
      <c r="CE4066" s="722"/>
      <c r="CF4066" s="722"/>
      <c r="CG4066" s="722"/>
      <c r="CH4066" s="722"/>
      <c r="CI4066" s="722"/>
      <c r="CJ4066" s="722"/>
      <c r="CK4066" s="722"/>
      <c r="CL4066" s="722"/>
      <c r="CM4066" s="722"/>
      <c r="CN4066" s="722"/>
      <c r="CO4066" s="722"/>
      <c r="CP4066" s="722"/>
      <c r="CQ4066" s="722"/>
      <c r="CR4066" s="722"/>
      <c r="CS4066" s="722"/>
    </row>
    <row r="4067" spans="1:97" s="1376" customFormat="1">
      <c r="A4067" s="722"/>
      <c r="B4067" s="722"/>
      <c r="C4067" s="722"/>
      <c r="D4067" s="722"/>
      <c r="E4067" s="722"/>
      <c r="F4067" s="757"/>
      <c r="G4067" s="757"/>
      <c r="H4067" s="757"/>
      <c r="I4067" s="757"/>
      <c r="J4067" s="757"/>
      <c r="K4067" s="758"/>
      <c r="L4067" s="758"/>
      <c r="M4067" s="722"/>
      <c r="N4067" s="736"/>
      <c r="O4067" s="736"/>
      <c r="P4067" s="736"/>
      <c r="Q4067" s="736"/>
      <c r="R4067" s="736"/>
      <c r="S4067" s="736"/>
      <c r="T4067" s="736"/>
      <c r="U4067" s="736"/>
      <c r="BA4067" s="722"/>
      <c r="BB4067" s="722"/>
      <c r="BC4067" s="722"/>
      <c r="BD4067" s="722"/>
      <c r="BE4067" s="722"/>
      <c r="BF4067" s="722"/>
      <c r="BG4067" s="722"/>
      <c r="BH4067" s="722"/>
      <c r="BI4067" s="722"/>
      <c r="BJ4067" s="722"/>
      <c r="BK4067" s="722"/>
      <c r="BL4067" s="722"/>
      <c r="BM4067" s="722"/>
      <c r="BN4067" s="722"/>
      <c r="BO4067" s="722"/>
      <c r="BP4067" s="722"/>
      <c r="BQ4067" s="722"/>
      <c r="BR4067" s="722"/>
      <c r="BS4067" s="722"/>
      <c r="BT4067" s="722"/>
      <c r="BU4067" s="722"/>
      <c r="BV4067" s="722"/>
      <c r="BW4067" s="722"/>
      <c r="BX4067" s="722"/>
      <c r="BY4067" s="722"/>
      <c r="BZ4067" s="722"/>
      <c r="CA4067" s="722"/>
      <c r="CB4067" s="722"/>
      <c r="CC4067" s="722"/>
      <c r="CD4067" s="722"/>
      <c r="CE4067" s="722"/>
      <c r="CF4067" s="722"/>
      <c r="CG4067" s="722"/>
      <c r="CH4067" s="722"/>
      <c r="CI4067" s="722"/>
      <c r="CJ4067" s="722"/>
      <c r="CK4067" s="722"/>
      <c r="CL4067" s="722"/>
      <c r="CM4067" s="722"/>
      <c r="CN4067" s="722"/>
      <c r="CO4067" s="722"/>
      <c r="CP4067" s="722"/>
      <c r="CQ4067" s="722"/>
      <c r="CR4067" s="722"/>
      <c r="CS4067" s="722"/>
    </row>
    <row r="4068" spans="1:97" s="1376" customFormat="1">
      <c r="A4068" s="722"/>
      <c r="B4068" s="722"/>
      <c r="C4068" s="722"/>
      <c r="D4068" s="722"/>
      <c r="E4068" s="722"/>
      <c r="F4068" s="757"/>
      <c r="G4068" s="757"/>
      <c r="H4068" s="757"/>
      <c r="I4068" s="757"/>
      <c r="J4068" s="757"/>
      <c r="K4068" s="758"/>
      <c r="L4068" s="758"/>
      <c r="M4068" s="722"/>
      <c r="N4068" s="736"/>
      <c r="O4068" s="736"/>
      <c r="P4068" s="736"/>
      <c r="Q4068" s="736"/>
      <c r="R4068" s="736"/>
      <c r="S4068" s="736"/>
      <c r="T4068" s="736"/>
      <c r="U4068" s="736"/>
      <c r="BA4068" s="722"/>
      <c r="BB4068" s="722"/>
      <c r="BC4068" s="722"/>
      <c r="BD4068" s="722"/>
      <c r="BE4068" s="722"/>
      <c r="BF4068" s="722"/>
      <c r="BG4068" s="722"/>
      <c r="BH4068" s="722"/>
      <c r="BI4068" s="722"/>
      <c r="BJ4068" s="722"/>
      <c r="BK4068" s="722"/>
      <c r="BL4068" s="722"/>
      <c r="BM4068" s="722"/>
      <c r="BN4068" s="722"/>
      <c r="BO4068" s="722"/>
      <c r="BP4068" s="722"/>
      <c r="BQ4068" s="722"/>
      <c r="BR4068" s="722"/>
      <c r="BS4068" s="722"/>
      <c r="BT4068" s="722"/>
      <c r="BU4068" s="722"/>
      <c r="BV4068" s="722"/>
      <c r="BW4068" s="722"/>
      <c r="BX4068" s="722"/>
      <c r="BY4068" s="722"/>
      <c r="BZ4068" s="722"/>
      <c r="CA4068" s="722"/>
      <c r="CB4068" s="722"/>
      <c r="CC4068" s="722"/>
      <c r="CD4068" s="722"/>
      <c r="CE4068" s="722"/>
      <c r="CF4068" s="722"/>
      <c r="CG4068" s="722"/>
      <c r="CH4068" s="722"/>
      <c r="CI4068" s="722"/>
      <c r="CJ4068" s="722"/>
      <c r="CK4068" s="722"/>
      <c r="CL4068" s="722"/>
      <c r="CM4068" s="722"/>
      <c r="CN4068" s="722"/>
      <c r="CO4068" s="722"/>
      <c r="CP4068" s="722"/>
      <c r="CQ4068" s="722"/>
      <c r="CR4068" s="722"/>
      <c r="CS4068" s="722"/>
    </row>
    <row r="4069" spans="1:97" s="1376" customFormat="1">
      <c r="A4069" s="722"/>
      <c r="B4069" s="722"/>
      <c r="C4069" s="722"/>
      <c r="D4069" s="722"/>
      <c r="E4069" s="722"/>
      <c r="F4069" s="757"/>
      <c r="G4069" s="757"/>
      <c r="H4069" s="757"/>
      <c r="I4069" s="757"/>
      <c r="J4069" s="757"/>
      <c r="K4069" s="758"/>
      <c r="L4069" s="758"/>
      <c r="M4069" s="722"/>
      <c r="N4069" s="736"/>
      <c r="O4069" s="736"/>
      <c r="P4069" s="736"/>
      <c r="Q4069" s="736"/>
      <c r="R4069" s="736"/>
      <c r="S4069" s="736"/>
      <c r="T4069" s="736"/>
      <c r="U4069" s="736"/>
      <c r="BA4069" s="722"/>
      <c r="BB4069" s="722"/>
      <c r="BC4069" s="722"/>
      <c r="BD4069" s="722"/>
      <c r="BE4069" s="722"/>
      <c r="BF4069" s="722"/>
      <c r="BG4069" s="722"/>
      <c r="BH4069" s="722"/>
      <c r="BI4069" s="722"/>
      <c r="BJ4069" s="722"/>
      <c r="BK4069" s="722"/>
      <c r="BL4069" s="722"/>
      <c r="BM4069" s="722"/>
      <c r="BN4069" s="722"/>
      <c r="BO4069" s="722"/>
      <c r="BP4069" s="722"/>
      <c r="BQ4069" s="722"/>
      <c r="BR4069" s="722"/>
      <c r="BS4069" s="722"/>
      <c r="BT4069" s="722"/>
      <c r="BU4069" s="722"/>
      <c r="BV4069" s="722"/>
      <c r="BW4069" s="722"/>
      <c r="BX4069" s="722"/>
      <c r="BY4069" s="722"/>
      <c r="BZ4069" s="722"/>
      <c r="CA4069" s="722"/>
      <c r="CB4069" s="722"/>
      <c r="CC4069" s="722"/>
      <c r="CD4069" s="722"/>
      <c r="CE4069" s="722"/>
      <c r="CF4069" s="722"/>
      <c r="CG4069" s="722"/>
      <c r="CH4069" s="722"/>
      <c r="CI4069" s="722"/>
      <c r="CJ4069" s="722"/>
      <c r="CK4069" s="722"/>
      <c r="CL4069" s="722"/>
      <c r="CM4069" s="722"/>
      <c r="CN4069" s="722"/>
      <c r="CO4069" s="722"/>
      <c r="CP4069" s="722"/>
      <c r="CQ4069" s="722"/>
      <c r="CR4069" s="722"/>
      <c r="CS4069" s="722"/>
    </row>
    <row r="4070" spans="1:97" s="1376" customFormat="1">
      <c r="A4070" s="722"/>
      <c r="B4070" s="722"/>
      <c r="C4070" s="722"/>
      <c r="D4070" s="722"/>
      <c r="E4070" s="722"/>
      <c r="F4070" s="757"/>
      <c r="G4070" s="757"/>
      <c r="H4070" s="757"/>
      <c r="I4070" s="757"/>
      <c r="J4070" s="757"/>
      <c r="K4070" s="758"/>
      <c r="L4070" s="758"/>
      <c r="M4070" s="722"/>
      <c r="N4070" s="736"/>
      <c r="O4070" s="736"/>
      <c r="P4070" s="736"/>
      <c r="Q4070" s="736"/>
      <c r="R4070" s="736"/>
      <c r="S4070" s="736"/>
      <c r="T4070" s="736"/>
      <c r="U4070" s="736"/>
      <c r="BA4070" s="722"/>
      <c r="BB4070" s="722"/>
      <c r="BC4070" s="722"/>
      <c r="BD4070" s="722"/>
      <c r="BE4070" s="722"/>
      <c r="BF4070" s="722"/>
      <c r="BG4070" s="722"/>
      <c r="BH4070" s="722"/>
      <c r="BI4070" s="722"/>
      <c r="BJ4070" s="722"/>
      <c r="BK4070" s="722"/>
      <c r="BL4070" s="722"/>
      <c r="BM4070" s="722"/>
      <c r="BN4070" s="722"/>
      <c r="BO4070" s="722"/>
      <c r="BP4070" s="722"/>
      <c r="BQ4070" s="722"/>
      <c r="BR4070" s="722"/>
      <c r="BS4070" s="722"/>
      <c r="BT4070" s="722"/>
      <c r="BU4070" s="722"/>
      <c r="BV4070" s="722"/>
      <c r="BW4070" s="722"/>
      <c r="BX4070" s="722"/>
      <c r="BY4070" s="722"/>
      <c r="BZ4070" s="722"/>
      <c r="CA4070" s="722"/>
      <c r="CB4070" s="722"/>
      <c r="CC4070" s="722"/>
      <c r="CD4070" s="722"/>
      <c r="CE4070" s="722"/>
      <c r="CF4070" s="722"/>
      <c r="CG4070" s="722"/>
      <c r="CH4070" s="722"/>
      <c r="CI4070" s="722"/>
      <c r="CJ4070" s="722"/>
      <c r="CK4070" s="722"/>
      <c r="CL4070" s="722"/>
      <c r="CM4070" s="722"/>
      <c r="CN4070" s="722"/>
      <c r="CO4070" s="722"/>
      <c r="CP4070" s="722"/>
      <c r="CQ4070" s="722"/>
      <c r="CR4070" s="722"/>
      <c r="CS4070" s="722"/>
    </row>
    <row r="4071" spans="1:97" s="1376" customFormat="1">
      <c r="A4071" s="722"/>
      <c r="B4071" s="722"/>
      <c r="C4071" s="722"/>
      <c r="D4071" s="722"/>
      <c r="E4071" s="722"/>
      <c r="F4071" s="757"/>
      <c r="G4071" s="757"/>
      <c r="H4071" s="757"/>
      <c r="I4071" s="757"/>
      <c r="J4071" s="757"/>
      <c r="K4071" s="758"/>
      <c r="L4071" s="758"/>
      <c r="M4071" s="722"/>
      <c r="N4071" s="736"/>
      <c r="O4071" s="736"/>
      <c r="P4071" s="736"/>
      <c r="Q4071" s="736"/>
      <c r="R4071" s="736"/>
      <c r="S4071" s="736"/>
      <c r="T4071" s="736"/>
      <c r="U4071" s="736"/>
      <c r="BA4071" s="722"/>
      <c r="BB4071" s="722"/>
      <c r="BC4071" s="722"/>
      <c r="BD4071" s="722"/>
      <c r="BE4071" s="722"/>
      <c r="BF4071" s="722"/>
      <c r="BG4071" s="722"/>
      <c r="BH4071" s="722"/>
      <c r="BI4071" s="722"/>
      <c r="BJ4071" s="722"/>
      <c r="BK4071" s="722"/>
      <c r="BL4071" s="722"/>
      <c r="BM4071" s="722"/>
      <c r="BN4071" s="722"/>
      <c r="BO4071" s="722"/>
      <c r="BP4071" s="722"/>
      <c r="BQ4071" s="722"/>
      <c r="BR4071" s="722"/>
      <c r="BS4071" s="722"/>
      <c r="BT4071" s="722"/>
      <c r="BU4071" s="722"/>
      <c r="BV4071" s="722"/>
      <c r="BW4071" s="722"/>
      <c r="BX4071" s="722"/>
      <c r="BY4071" s="722"/>
      <c r="BZ4071" s="722"/>
      <c r="CA4071" s="722"/>
      <c r="CB4071" s="722"/>
      <c r="CC4071" s="722"/>
      <c r="CD4071" s="722"/>
      <c r="CE4071" s="722"/>
      <c r="CF4071" s="722"/>
      <c r="CG4071" s="722"/>
      <c r="CH4071" s="722"/>
      <c r="CI4071" s="722"/>
      <c r="CJ4071" s="722"/>
      <c r="CK4071" s="722"/>
      <c r="CL4071" s="722"/>
      <c r="CM4071" s="722"/>
      <c r="CN4071" s="722"/>
      <c r="CO4071" s="722"/>
      <c r="CP4071" s="722"/>
      <c r="CQ4071" s="722"/>
      <c r="CR4071" s="722"/>
      <c r="CS4071" s="722"/>
    </row>
    <row r="4072" spans="1:97" s="1376" customFormat="1">
      <c r="A4072" s="722"/>
      <c r="B4072" s="722"/>
      <c r="C4072" s="722"/>
      <c r="D4072" s="722"/>
      <c r="E4072" s="722"/>
      <c r="F4072" s="757"/>
      <c r="G4072" s="757"/>
      <c r="H4072" s="757"/>
      <c r="I4072" s="757"/>
      <c r="J4072" s="757"/>
      <c r="K4072" s="758"/>
      <c r="L4072" s="758"/>
      <c r="M4072" s="722"/>
      <c r="N4072" s="736"/>
      <c r="O4072" s="736"/>
      <c r="P4072" s="736"/>
      <c r="Q4072" s="736"/>
      <c r="R4072" s="736"/>
      <c r="S4072" s="736"/>
      <c r="T4072" s="736"/>
      <c r="U4072" s="736"/>
      <c r="BA4072" s="722"/>
      <c r="BB4072" s="722"/>
      <c r="BC4072" s="722"/>
      <c r="BD4072" s="722"/>
      <c r="BE4072" s="722"/>
      <c r="BF4072" s="722"/>
      <c r="BG4072" s="722"/>
      <c r="BH4072" s="722"/>
      <c r="BI4072" s="722"/>
      <c r="BJ4072" s="722"/>
      <c r="BK4072" s="722"/>
      <c r="BL4072" s="722"/>
      <c r="BM4072" s="722"/>
      <c r="BN4072" s="722"/>
      <c r="BO4072" s="722"/>
      <c r="BP4072" s="722"/>
      <c r="BQ4072" s="722"/>
      <c r="BR4072" s="722"/>
      <c r="BS4072" s="722"/>
      <c r="BT4072" s="722"/>
      <c r="BU4072" s="722"/>
      <c r="BV4072" s="722"/>
      <c r="BW4072" s="722"/>
      <c r="BX4072" s="722"/>
      <c r="BY4072" s="722"/>
      <c r="BZ4072" s="722"/>
      <c r="CA4072" s="722"/>
      <c r="CB4072" s="722"/>
      <c r="CC4072" s="722"/>
      <c r="CD4072" s="722"/>
      <c r="CE4072" s="722"/>
      <c r="CF4072" s="722"/>
      <c r="CG4072" s="722"/>
      <c r="CH4072" s="722"/>
      <c r="CI4072" s="722"/>
      <c r="CJ4072" s="722"/>
      <c r="CK4072" s="722"/>
      <c r="CL4072" s="722"/>
      <c r="CM4072" s="722"/>
      <c r="CN4072" s="722"/>
      <c r="CO4072" s="722"/>
      <c r="CP4072" s="722"/>
      <c r="CQ4072" s="722"/>
      <c r="CR4072" s="722"/>
      <c r="CS4072" s="722"/>
    </row>
    <row r="4073" spans="1:97" s="1376" customFormat="1">
      <c r="A4073" s="722"/>
      <c r="B4073" s="722"/>
      <c r="C4073" s="722"/>
      <c r="D4073" s="722"/>
      <c r="E4073" s="722"/>
      <c r="F4073" s="757"/>
      <c r="G4073" s="757"/>
      <c r="H4073" s="757"/>
      <c r="I4073" s="757"/>
      <c r="J4073" s="757"/>
      <c r="K4073" s="758"/>
      <c r="L4073" s="758"/>
      <c r="M4073" s="722"/>
      <c r="N4073" s="736"/>
      <c r="O4073" s="736"/>
      <c r="P4073" s="736"/>
      <c r="Q4073" s="736"/>
      <c r="R4073" s="736"/>
      <c r="S4073" s="736"/>
      <c r="T4073" s="736"/>
      <c r="U4073" s="736"/>
      <c r="BA4073" s="722"/>
      <c r="BB4073" s="722"/>
      <c r="BC4073" s="722"/>
      <c r="BD4073" s="722"/>
      <c r="BE4073" s="722"/>
      <c r="BF4073" s="722"/>
      <c r="BG4073" s="722"/>
      <c r="BH4073" s="722"/>
      <c r="BI4073" s="722"/>
      <c r="BJ4073" s="722"/>
      <c r="BK4073" s="722"/>
      <c r="BL4073" s="722"/>
      <c r="BM4073" s="722"/>
      <c r="BN4073" s="722"/>
      <c r="BO4073" s="722"/>
      <c r="BP4073" s="722"/>
      <c r="BQ4073" s="722"/>
      <c r="BR4073" s="722"/>
      <c r="BS4073" s="722"/>
      <c r="BT4073" s="722"/>
      <c r="BU4073" s="722"/>
      <c r="BV4073" s="722"/>
      <c r="BW4073" s="722"/>
      <c r="BX4073" s="722"/>
      <c r="BY4073" s="722"/>
      <c r="BZ4073" s="722"/>
      <c r="CA4073" s="722"/>
      <c r="CB4073" s="722"/>
      <c r="CC4073" s="722"/>
      <c r="CD4073" s="722"/>
      <c r="CE4073" s="722"/>
      <c r="CF4073" s="722"/>
      <c r="CG4073" s="722"/>
      <c r="CH4073" s="722"/>
      <c r="CI4073" s="722"/>
      <c r="CJ4073" s="722"/>
      <c r="CK4073" s="722"/>
      <c r="CL4073" s="722"/>
      <c r="CM4073" s="722"/>
      <c r="CN4073" s="722"/>
      <c r="CO4073" s="722"/>
      <c r="CP4073" s="722"/>
      <c r="CQ4073" s="722"/>
      <c r="CR4073" s="722"/>
      <c r="CS4073" s="722"/>
    </row>
    <row r="4074" spans="1:97" s="1376" customFormat="1">
      <c r="A4074" s="722"/>
      <c r="B4074" s="722"/>
      <c r="C4074" s="722"/>
      <c r="D4074" s="722"/>
      <c r="E4074" s="722"/>
      <c r="F4074" s="757"/>
      <c r="G4074" s="757"/>
      <c r="H4074" s="757"/>
      <c r="I4074" s="757"/>
      <c r="J4074" s="757"/>
      <c r="K4074" s="758"/>
      <c r="L4074" s="758"/>
      <c r="M4074" s="722"/>
      <c r="N4074" s="736"/>
      <c r="O4074" s="736"/>
      <c r="P4074" s="736"/>
      <c r="Q4074" s="736"/>
      <c r="R4074" s="736"/>
      <c r="S4074" s="736"/>
      <c r="T4074" s="736"/>
      <c r="U4074" s="736"/>
      <c r="BA4074" s="722"/>
      <c r="BB4074" s="722"/>
      <c r="BC4074" s="722"/>
      <c r="BD4074" s="722"/>
      <c r="BE4074" s="722"/>
      <c r="BF4074" s="722"/>
      <c r="BG4074" s="722"/>
      <c r="BH4074" s="722"/>
      <c r="BI4074" s="722"/>
      <c r="BJ4074" s="722"/>
      <c r="BK4074" s="722"/>
      <c r="BL4074" s="722"/>
      <c r="BM4074" s="722"/>
      <c r="BN4074" s="722"/>
      <c r="BO4074" s="722"/>
      <c r="BP4074" s="722"/>
      <c r="BQ4074" s="722"/>
      <c r="BR4074" s="722"/>
      <c r="BS4074" s="722"/>
      <c r="BT4074" s="722"/>
      <c r="BU4074" s="722"/>
      <c r="BV4074" s="722"/>
      <c r="BW4074" s="722"/>
      <c r="BX4074" s="722"/>
      <c r="BY4074" s="722"/>
      <c r="BZ4074" s="722"/>
      <c r="CA4074" s="722"/>
      <c r="CB4074" s="722"/>
      <c r="CC4074" s="722"/>
      <c r="CD4074" s="722"/>
      <c r="CE4074" s="722"/>
      <c r="CF4074" s="722"/>
      <c r="CG4074" s="722"/>
      <c r="CH4074" s="722"/>
      <c r="CI4074" s="722"/>
      <c r="CJ4074" s="722"/>
      <c r="CK4074" s="722"/>
      <c r="CL4074" s="722"/>
      <c r="CM4074" s="722"/>
      <c r="CN4074" s="722"/>
      <c r="CO4074" s="722"/>
      <c r="CP4074" s="722"/>
      <c r="CQ4074" s="722"/>
      <c r="CR4074" s="722"/>
      <c r="CS4074" s="722"/>
    </row>
    <row r="4075" spans="1:97" s="1376" customFormat="1">
      <c r="A4075" s="722"/>
      <c r="B4075" s="722"/>
      <c r="C4075" s="722"/>
      <c r="D4075" s="722"/>
      <c r="E4075" s="722"/>
      <c r="F4075" s="757"/>
      <c r="G4075" s="757"/>
      <c r="H4075" s="757"/>
      <c r="I4075" s="757"/>
      <c r="J4075" s="757"/>
      <c r="K4075" s="758"/>
      <c r="L4075" s="758"/>
      <c r="M4075" s="722"/>
      <c r="N4075" s="736"/>
      <c r="O4075" s="736"/>
      <c r="P4075" s="736"/>
      <c r="Q4075" s="736"/>
      <c r="R4075" s="736"/>
      <c r="S4075" s="736"/>
      <c r="T4075" s="736"/>
      <c r="U4075" s="736"/>
      <c r="BA4075" s="722"/>
      <c r="BB4075" s="722"/>
      <c r="BC4075" s="722"/>
      <c r="BD4075" s="722"/>
      <c r="BE4075" s="722"/>
      <c r="BF4075" s="722"/>
      <c r="BG4075" s="722"/>
      <c r="BH4075" s="722"/>
      <c r="BI4075" s="722"/>
      <c r="BJ4075" s="722"/>
      <c r="BK4075" s="722"/>
      <c r="BL4075" s="722"/>
      <c r="BM4075" s="722"/>
      <c r="BN4075" s="722"/>
      <c r="BO4075" s="722"/>
      <c r="BP4075" s="722"/>
      <c r="BQ4075" s="722"/>
      <c r="BR4075" s="722"/>
      <c r="BS4075" s="722"/>
      <c r="BT4075" s="722"/>
      <c r="BU4075" s="722"/>
      <c r="BV4075" s="722"/>
      <c r="BW4075" s="722"/>
      <c r="BX4075" s="722"/>
      <c r="BY4075" s="722"/>
      <c r="BZ4075" s="722"/>
      <c r="CA4075" s="722"/>
      <c r="CB4075" s="722"/>
      <c r="CC4075" s="722"/>
      <c r="CD4075" s="722"/>
      <c r="CE4075" s="722"/>
      <c r="CF4075" s="722"/>
      <c r="CG4075" s="722"/>
      <c r="CH4075" s="722"/>
      <c r="CI4075" s="722"/>
      <c r="CJ4075" s="722"/>
      <c r="CK4075" s="722"/>
      <c r="CL4075" s="722"/>
      <c r="CM4075" s="722"/>
      <c r="CN4075" s="722"/>
      <c r="CO4075" s="722"/>
      <c r="CP4075" s="722"/>
      <c r="CQ4075" s="722"/>
      <c r="CR4075" s="722"/>
      <c r="CS4075" s="722"/>
    </row>
    <row r="4076" spans="1:97" s="1376" customFormat="1">
      <c r="A4076" s="722"/>
      <c r="B4076" s="722"/>
      <c r="C4076" s="722"/>
      <c r="D4076" s="722"/>
      <c r="E4076" s="722"/>
      <c r="F4076" s="757"/>
      <c r="G4076" s="757"/>
      <c r="H4076" s="757"/>
      <c r="I4076" s="757"/>
      <c r="J4076" s="757"/>
      <c r="K4076" s="758"/>
      <c r="L4076" s="758"/>
      <c r="M4076" s="722"/>
      <c r="N4076" s="736"/>
      <c r="O4076" s="736"/>
      <c r="P4076" s="736"/>
      <c r="Q4076" s="736"/>
      <c r="R4076" s="736"/>
      <c r="S4076" s="736"/>
      <c r="T4076" s="736"/>
      <c r="U4076" s="736"/>
      <c r="BA4076" s="722"/>
      <c r="BB4076" s="722"/>
      <c r="BC4076" s="722"/>
      <c r="BD4076" s="722"/>
      <c r="BE4076" s="722"/>
      <c r="BF4076" s="722"/>
      <c r="BG4076" s="722"/>
      <c r="BH4076" s="722"/>
      <c r="BI4076" s="722"/>
      <c r="BJ4076" s="722"/>
      <c r="BK4076" s="722"/>
      <c r="BL4076" s="722"/>
      <c r="BM4076" s="722"/>
      <c r="BN4076" s="722"/>
      <c r="BO4076" s="722"/>
      <c r="BP4076" s="722"/>
      <c r="BQ4076" s="722"/>
      <c r="BR4076" s="722"/>
      <c r="BS4076" s="722"/>
      <c r="BT4076" s="722"/>
      <c r="BU4076" s="722"/>
      <c r="BV4076" s="722"/>
      <c r="BW4076" s="722"/>
      <c r="BX4076" s="722"/>
      <c r="BY4076" s="722"/>
      <c r="BZ4076" s="722"/>
      <c r="CA4076" s="722"/>
      <c r="CB4076" s="722"/>
      <c r="CC4076" s="722"/>
      <c r="CD4076" s="722"/>
      <c r="CE4076" s="722"/>
      <c r="CF4076" s="722"/>
      <c r="CG4076" s="722"/>
      <c r="CH4076" s="722"/>
      <c r="CI4076" s="722"/>
      <c r="CJ4076" s="722"/>
      <c r="CK4076" s="722"/>
      <c r="CL4076" s="722"/>
      <c r="CM4076" s="722"/>
      <c r="CN4076" s="722"/>
      <c r="CO4076" s="722"/>
      <c r="CP4076" s="722"/>
      <c r="CQ4076" s="722"/>
      <c r="CR4076" s="722"/>
      <c r="CS4076" s="722"/>
    </row>
    <row r="4077" spans="1:97" s="1376" customFormat="1">
      <c r="A4077" s="722"/>
      <c r="B4077" s="722"/>
      <c r="C4077" s="722"/>
      <c r="D4077" s="722"/>
      <c r="E4077" s="722"/>
      <c r="F4077" s="757"/>
      <c r="G4077" s="757"/>
      <c r="H4077" s="757"/>
      <c r="I4077" s="757"/>
      <c r="J4077" s="757"/>
      <c r="K4077" s="758"/>
      <c r="L4077" s="758"/>
      <c r="M4077" s="722"/>
      <c r="N4077" s="736"/>
      <c r="O4077" s="736"/>
      <c r="P4077" s="736"/>
      <c r="Q4077" s="736"/>
      <c r="R4077" s="736"/>
      <c r="S4077" s="736"/>
      <c r="T4077" s="736"/>
      <c r="U4077" s="736"/>
      <c r="BA4077" s="722"/>
      <c r="BB4077" s="722"/>
      <c r="BC4077" s="722"/>
      <c r="BD4077" s="722"/>
      <c r="BE4077" s="722"/>
      <c r="BF4077" s="722"/>
      <c r="BG4077" s="722"/>
      <c r="BH4077" s="722"/>
      <c r="BI4077" s="722"/>
      <c r="BJ4077" s="722"/>
      <c r="BK4077" s="722"/>
      <c r="BL4077" s="722"/>
      <c r="BM4077" s="722"/>
      <c r="BN4077" s="722"/>
      <c r="BO4077" s="722"/>
      <c r="BP4077" s="722"/>
      <c r="BQ4077" s="722"/>
      <c r="BR4077" s="722"/>
      <c r="BS4077" s="722"/>
      <c r="BT4077" s="722"/>
      <c r="BU4077" s="722"/>
      <c r="BV4077" s="722"/>
      <c r="BW4077" s="722"/>
      <c r="BX4077" s="722"/>
      <c r="BY4077" s="722"/>
      <c r="BZ4077" s="722"/>
      <c r="CA4077" s="722"/>
      <c r="CB4077" s="722"/>
      <c r="CC4077" s="722"/>
      <c r="CD4077" s="722"/>
      <c r="CE4077" s="722"/>
      <c r="CF4077" s="722"/>
      <c r="CG4077" s="722"/>
      <c r="CH4077" s="722"/>
      <c r="CI4077" s="722"/>
      <c r="CJ4077" s="722"/>
      <c r="CK4077" s="722"/>
      <c r="CL4077" s="722"/>
      <c r="CM4077" s="722"/>
      <c r="CN4077" s="722"/>
      <c r="CO4077" s="722"/>
      <c r="CP4077" s="722"/>
      <c r="CQ4077" s="722"/>
      <c r="CR4077" s="722"/>
      <c r="CS4077" s="722"/>
    </row>
    <row r="4078" spans="1:97" s="1376" customFormat="1">
      <c r="A4078" s="722"/>
      <c r="B4078" s="722"/>
      <c r="C4078" s="722"/>
      <c r="D4078" s="722"/>
      <c r="E4078" s="722"/>
      <c r="F4078" s="757"/>
      <c r="G4078" s="757"/>
      <c r="H4078" s="757"/>
      <c r="I4078" s="757"/>
      <c r="J4078" s="757"/>
      <c r="K4078" s="758"/>
      <c r="L4078" s="758"/>
      <c r="M4078" s="722"/>
      <c r="N4078" s="736"/>
      <c r="O4078" s="736"/>
      <c r="P4078" s="736"/>
      <c r="Q4078" s="736"/>
      <c r="R4078" s="736"/>
      <c r="S4078" s="736"/>
      <c r="T4078" s="736"/>
      <c r="U4078" s="736"/>
      <c r="BA4078" s="722"/>
      <c r="BB4078" s="722"/>
      <c r="BC4078" s="722"/>
      <c r="BD4078" s="722"/>
      <c r="BE4078" s="722"/>
      <c r="BF4078" s="722"/>
      <c r="BG4078" s="722"/>
      <c r="BH4078" s="722"/>
      <c r="BI4078" s="722"/>
      <c r="BJ4078" s="722"/>
      <c r="BK4078" s="722"/>
      <c r="BL4078" s="722"/>
      <c r="BM4078" s="722"/>
      <c r="BN4078" s="722"/>
      <c r="BO4078" s="722"/>
      <c r="BP4078" s="722"/>
      <c r="BQ4078" s="722"/>
      <c r="BR4078" s="722"/>
      <c r="BS4078" s="722"/>
      <c r="BT4078" s="722"/>
      <c r="BU4078" s="722"/>
      <c r="BV4078" s="722"/>
      <c r="BW4078" s="722"/>
      <c r="BX4078" s="722"/>
      <c r="BY4078" s="722"/>
      <c r="BZ4078" s="722"/>
      <c r="CA4078" s="722"/>
      <c r="CB4078" s="722"/>
      <c r="CC4078" s="722"/>
      <c r="CD4078" s="722"/>
      <c r="CE4078" s="722"/>
      <c r="CF4078" s="722"/>
      <c r="CG4078" s="722"/>
      <c r="CH4078" s="722"/>
      <c r="CI4078" s="722"/>
      <c r="CJ4078" s="722"/>
      <c r="CK4078" s="722"/>
      <c r="CL4078" s="722"/>
      <c r="CM4078" s="722"/>
      <c r="CN4078" s="722"/>
      <c r="CO4078" s="722"/>
      <c r="CP4078" s="722"/>
      <c r="CQ4078" s="722"/>
      <c r="CR4078" s="722"/>
      <c r="CS4078" s="722"/>
    </row>
    <row r="4079" spans="1:97" s="1376" customFormat="1">
      <c r="A4079" s="722"/>
      <c r="B4079" s="722"/>
      <c r="C4079" s="722"/>
      <c r="D4079" s="722"/>
      <c r="E4079" s="722"/>
      <c r="F4079" s="757"/>
      <c r="G4079" s="757"/>
      <c r="H4079" s="757"/>
      <c r="I4079" s="757"/>
      <c r="J4079" s="757"/>
      <c r="K4079" s="758"/>
      <c r="L4079" s="758"/>
      <c r="M4079" s="722"/>
      <c r="N4079" s="736"/>
      <c r="O4079" s="736"/>
      <c r="P4079" s="736"/>
      <c r="Q4079" s="736"/>
      <c r="R4079" s="736"/>
      <c r="S4079" s="736"/>
      <c r="T4079" s="736"/>
      <c r="U4079" s="736"/>
      <c r="BA4079" s="722"/>
      <c r="BB4079" s="722"/>
      <c r="BC4079" s="722"/>
      <c r="BD4079" s="722"/>
      <c r="BE4079" s="722"/>
      <c r="BF4079" s="722"/>
      <c r="BG4079" s="722"/>
      <c r="BH4079" s="722"/>
      <c r="BI4079" s="722"/>
      <c r="BJ4079" s="722"/>
      <c r="BK4079" s="722"/>
      <c r="BL4079" s="722"/>
      <c r="BM4079" s="722"/>
      <c r="BN4079" s="722"/>
      <c r="BO4079" s="722"/>
      <c r="BP4079" s="722"/>
      <c r="BQ4079" s="722"/>
      <c r="BR4079" s="722"/>
      <c r="BS4079" s="722"/>
      <c r="BT4079" s="722"/>
      <c r="BU4079" s="722"/>
      <c r="BV4079" s="722"/>
      <c r="BW4079" s="722"/>
      <c r="BX4079" s="722"/>
      <c r="BY4079" s="722"/>
      <c r="BZ4079" s="722"/>
      <c r="CA4079" s="722"/>
      <c r="CB4079" s="722"/>
      <c r="CC4079" s="722"/>
      <c r="CD4079" s="722"/>
      <c r="CE4079" s="722"/>
      <c r="CF4079" s="722"/>
      <c r="CG4079" s="722"/>
      <c r="CH4079" s="722"/>
      <c r="CI4079" s="722"/>
      <c r="CJ4079" s="722"/>
      <c r="CK4079" s="722"/>
      <c r="CL4079" s="722"/>
      <c r="CM4079" s="722"/>
      <c r="CN4079" s="722"/>
      <c r="CO4079" s="722"/>
      <c r="CP4079" s="722"/>
      <c r="CQ4079" s="722"/>
      <c r="CR4079" s="722"/>
      <c r="CS4079" s="722"/>
    </row>
    <row r="4080" spans="1:97" s="1376" customFormat="1">
      <c r="A4080" s="722"/>
      <c r="B4080" s="722"/>
      <c r="C4080" s="722"/>
      <c r="D4080" s="722"/>
      <c r="E4080" s="722"/>
      <c r="F4080" s="757"/>
      <c r="G4080" s="757"/>
      <c r="H4080" s="757"/>
      <c r="I4080" s="757"/>
      <c r="J4080" s="757"/>
      <c r="K4080" s="758"/>
      <c r="L4080" s="758"/>
      <c r="M4080" s="722"/>
      <c r="N4080" s="736"/>
      <c r="O4080" s="736"/>
      <c r="P4080" s="736"/>
      <c r="Q4080" s="736"/>
      <c r="R4080" s="736"/>
      <c r="S4080" s="736"/>
      <c r="T4080" s="736"/>
      <c r="U4080" s="736"/>
      <c r="BA4080" s="722"/>
      <c r="BB4080" s="722"/>
      <c r="BC4080" s="722"/>
      <c r="BD4080" s="722"/>
      <c r="BE4080" s="722"/>
      <c r="BF4080" s="722"/>
      <c r="BG4080" s="722"/>
      <c r="BH4080" s="722"/>
      <c r="BI4080" s="722"/>
      <c r="BJ4080" s="722"/>
      <c r="BK4080" s="722"/>
      <c r="BL4080" s="722"/>
      <c r="BM4080" s="722"/>
      <c r="BN4080" s="722"/>
      <c r="BO4080" s="722"/>
      <c r="BP4080" s="722"/>
      <c r="BQ4080" s="722"/>
      <c r="BR4080" s="722"/>
      <c r="BS4080" s="722"/>
      <c r="BT4080" s="722"/>
      <c r="BU4080" s="722"/>
      <c r="BV4080" s="722"/>
      <c r="BW4080" s="722"/>
      <c r="BX4080" s="722"/>
      <c r="BY4080" s="722"/>
      <c r="BZ4080" s="722"/>
      <c r="CA4080" s="722"/>
      <c r="CB4080" s="722"/>
      <c r="CC4080" s="722"/>
      <c r="CD4080" s="722"/>
      <c r="CE4080" s="722"/>
      <c r="CF4080" s="722"/>
      <c r="CG4080" s="722"/>
      <c r="CH4080" s="722"/>
      <c r="CI4080" s="722"/>
      <c r="CJ4080" s="722"/>
      <c r="CK4080" s="722"/>
      <c r="CL4080" s="722"/>
      <c r="CM4080" s="722"/>
      <c r="CN4080" s="722"/>
      <c r="CO4080" s="722"/>
      <c r="CP4080" s="722"/>
      <c r="CQ4080" s="722"/>
      <c r="CR4080" s="722"/>
      <c r="CS4080" s="722"/>
    </row>
    <row r="4081" spans="1:97" s="1376" customFormat="1">
      <c r="A4081" s="722"/>
      <c r="B4081" s="722"/>
      <c r="C4081" s="722"/>
      <c r="D4081" s="722"/>
      <c r="E4081" s="722"/>
      <c r="F4081" s="757"/>
      <c r="G4081" s="757"/>
      <c r="H4081" s="757"/>
      <c r="I4081" s="757"/>
      <c r="J4081" s="757"/>
      <c r="K4081" s="758"/>
      <c r="L4081" s="758"/>
      <c r="M4081" s="722"/>
      <c r="N4081" s="736"/>
      <c r="O4081" s="736"/>
      <c r="P4081" s="736"/>
      <c r="Q4081" s="736"/>
      <c r="R4081" s="736"/>
      <c r="S4081" s="736"/>
      <c r="T4081" s="736"/>
      <c r="U4081" s="736"/>
      <c r="BA4081" s="722"/>
      <c r="BB4081" s="722"/>
      <c r="BC4081" s="722"/>
      <c r="BD4081" s="722"/>
      <c r="BE4081" s="722"/>
      <c r="BF4081" s="722"/>
      <c r="BG4081" s="722"/>
      <c r="BH4081" s="722"/>
      <c r="BI4081" s="722"/>
      <c r="BJ4081" s="722"/>
      <c r="BK4081" s="722"/>
      <c r="BL4081" s="722"/>
      <c r="BM4081" s="722"/>
      <c r="BN4081" s="722"/>
      <c r="BO4081" s="722"/>
      <c r="BP4081" s="722"/>
      <c r="BQ4081" s="722"/>
      <c r="BR4081" s="722"/>
      <c r="BS4081" s="722"/>
      <c r="BT4081" s="722"/>
      <c r="BU4081" s="722"/>
      <c r="BV4081" s="722"/>
      <c r="BW4081" s="722"/>
      <c r="BX4081" s="722"/>
      <c r="BY4081" s="722"/>
      <c r="BZ4081" s="722"/>
      <c r="CA4081" s="722"/>
      <c r="CB4081" s="722"/>
      <c r="CC4081" s="722"/>
      <c r="CD4081" s="722"/>
      <c r="CE4081" s="722"/>
      <c r="CF4081" s="722"/>
      <c r="CG4081" s="722"/>
      <c r="CH4081" s="722"/>
      <c r="CI4081" s="722"/>
      <c r="CJ4081" s="722"/>
      <c r="CK4081" s="722"/>
      <c r="CL4081" s="722"/>
      <c r="CM4081" s="722"/>
      <c r="CN4081" s="722"/>
      <c r="CO4081" s="722"/>
      <c r="CP4081" s="722"/>
      <c r="CQ4081" s="722"/>
      <c r="CR4081" s="722"/>
      <c r="CS4081" s="722"/>
    </row>
    <row r="4082" spans="1:97" s="1376" customFormat="1">
      <c r="A4082" s="722"/>
      <c r="B4082" s="722"/>
      <c r="C4082" s="722"/>
      <c r="D4082" s="722"/>
      <c r="E4082" s="722"/>
      <c r="F4082" s="757"/>
      <c r="G4082" s="757"/>
      <c r="H4082" s="757"/>
      <c r="I4082" s="757"/>
      <c r="J4082" s="757"/>
      <c r="K4082" s="758"/>
      <c r="L4082" s="758"/>
      <c r="M4082" s="722"/>
      <c r="N4082" s="736"/>
      <c r="O4082" s="736"/>
      <c r="P4082" s="736"/>
      <c r="Q4082" s="736"/>
      <c r="R4082" s="736"/>
      <c r="S4082" s="736"/>
      <c r="T4082" s="736"/>
      <c r="U4082" s="736"/>
      <c r="BA4082" s="722"/>
      <c r="BB4082" s="722"/>
      <c r="BC4082" s="722"/>
      <c r="BD4082" s="722"/>
      <c r="BE4082" s="722"/>
      <c r="BF4082" s="722"/>
      <c r="BG4082" s="722"/>
      <c r="BH4082" s="722"/>
      <c r="BI4082" s="722"/>
      <c r="BJ4082" s="722"/>
      <c r="BK4082" s="722"/>
      <c r="BL4082" s="722"/>
      <c r="BM4082" s="722"/>
      <c r="BN4082" s="722"/>
      <c r="BO4082" s="722"/>
      <c r="BP4082" s="722"/>
      <c r="BQ4082" s="722"/>
      <c r="BR4082" s="722"/>
      <c r="BS4082" s="722"/>
      <c r="BT4082" s="722"/>
      <c r="BU4082" s="722"/>
      <c r="BV4082" s="722"/>
      <c r="BW4082" s="722"/>
      <c r="BX4082" s="722"/>
      <c r="BY4082" s="722"/>
      <c r="BZ4082" s="722"/>
      <c r="CA4082" s="722"/>
      <c r="CB4082" s="722"/>
      <c r="CC4082" s="722"/>
      <c r="CD4082" s="722"/>
      <c r="CE4082" s="722"/>
      <c r="CF4082" s="722"/>
      <c r="CG4082" s="722"/>
      <c r="CH4082" s="722"/>
      <c r="CI4082" s="722"/>
      <c r="CJ4082" s="722"/>
      <c r="CK4082" s="722"/>
      <c r="CL4082" s="722"/>
      <c r="CM4082" s="722"/>
      <c r="CN4082" s="722"/>
      <c r="CO4082" s="722"/>
      <c r="CP4082" s="722"/>
      <c r="CQ4082" s="722"/>
      <c r="CR4082" s="722"/>
      <c r="CS4082" s="722"/>
    </row>
    <row r="4083" spans="1:97" s="1376" customFormat="1">
      <c r="A4083" s="722"/>
      <c r="B4083" s="722"/>
      <c r="C4083" s="722"/>
      <c r="D4083" s="722"/>
      <c r="E4083" s="722"/>
      <c r="F4083" s="757"/>
      <c r="G4083" s="757"/>
      <c r="H4083" s="757"/>
      <c r="I4083" s="757"/>
      <c r="J4083" s="757"/>
      <c r="K4083" s="758"/>
      <c r="L4083" s="758"/>
      <c r="M4083" s="722"/>
      <c r="N4083" s="736"/>
      <c r="O4083" s="736"/>
      <c r="P4083" s="736"/>
      <c r="Q4083" s="736"/>
      <c r="R4083" s="736"/>
      <c r="S4083" s="736"/>
      <c r="T4083" s="736"/>
      <c r="U4083" s="736"/>
      <c r="BA4083" s="722"/>
      <c r="BB4083" s="722"/>
      <c r="BC4083" s="722"/>
      <c r="BD4083" s="722"/>
      <c r="BE4083" s="722"/>
      <c r="BF4083" s="722"/>
      <c r="BG4083" s="722"/>
      <c r="BH4083" s="722"/>
      <c r="BI4083" s="722"/>
      <c r="BJ4083" s="722"/>
      <c r="BK4083" s="722"/>
      <c r="BL4083" s="722"/>
      <c r="BM4083" s="722"/>
      <c r="BN4083" s="722"/>
      <c r="BO4083" s="722"/>
      <c r="BP4083" s="722"/>
      <c r="BQ4083" s="722"/>
      <c r="BR4083" s="722"/>
      <c r="BS4083" s="722"/>
      <c r="BT4083" s="722"/>
      <c r="BU4083" s="722"/>
      <c r="BV4083" s="722"/>
      <c r="BW4083" s="722"/>
      <c r="BX4083" s="722"/>
      <c r="BY4083" s="722"/>
      <c r="BZ4083" s="722"/>
      <c r="CA4083" s="722"/>
      <c r="CB4083" s="722"/>
      <c r="CC4083" s="722"/>
      <c r="CD4083" s="722"/>
      <c r="CE4083" s="722"/>
      <c r="CF4083" s="722"/>
      <c r="CG4083" s="722"/>
      <c r="CH4083" s="722"/>
      <c r="CI4083" s="722"/>
      <c r="CJ4083" s="722"/>
      <c r="CK4083" s="722"/>
      <c r="CL4083" s="722"/>
      <c r="CM4083" s="722"/>
      <c r="CN4083" s="722"/>
      <c r="CO4083" s="722"/>
      <c r="CP4083" s="722"/>
      <c r="CQ4083" s="722"/>
      <c r="CR4083" s="722"/>
      <c r="CS4083" s="722"/>
    </row>
    <row r="4084" spans="1:97" s="1376" customFormat="1">
      <c r="A4084" s="722"/>
      <c r="B4084" s="722"/>
      <c r="C4084" s="722"/>
      <c r="D4084" s="722"/>
      <c r="E4084" s="722"/>
      <c r="F4084" s="757"/>
      <c r="G4084" s="757"/>
      <c r="H4084" s="757"/>
      <c r="I4084" s="757"/>
      <c r="J4084" s="757"/>
      <c r="K4084" s="758"/>
      <c r="L4084" s="758"/>
      <c r="M4084" s="722"/>
      <c r="N4084" s="736"/>
      <c r="O4084" s="736"/>
      <c r="P4084" s="736"/>
      <c r="Q4084" s="736"/>
      <c r="R4084" s="736"/>
      <c r="S4084" s="736"/>
      <c r="T4084" s="736"/>
      <c r="U4084" s="736"/>
      <c r="BA4084" s="722"/>
      <c r="BB4084" s="722"/>
      <c r="BC4084" s="722"/>
      <c r="BD4084" s="722"/>
      <c r="BE4084" s="722"/>
      <c r="BF4084" s="722"/>
      <c r="BG4084" s="722"/>
      <c r="BH4084" s="722"/>
      <c r="BI4084" s="722"/>
      <c r="BJ4084" s="722"/>
      <c r="BK4084" s="722"/>
      <c r="BL4084" s="722"/>
      <c r="BM4084" s="722"/>
      <c r="BN4084" s="722"/>
      <c r="BO4084" s="722"/>
      <c r="BP4084" s="722"/>
      <c r="BQ4084" s="722"/>
      <c r="BR4084" s="722"/>
      <c r="BS4084" s="722"/>
      <c r="BT4084" s="722"/>
      <c r="BU4084" s="722"/>
      <c r="BV4084" s="722"/>
      <c r="BW4084" s="722"/>
      <c r="BX4084" s="722"/>
      <c r="BY4084" s="722"/>
      <c r="BZ4084" s="722"/>
      <c r="CA4084" s="722"/>
      <c r="CB4084" s="722"/>
      <c r="CC4084" s="722"/>
      <c r="CD4084" s="722"/>
      <c r="CE4084" s="722"/>
      <c r="CF4084" s="722"/>
      <c r="CG4084" s="722"/>
      <c r="CH4084" s="722"/>
      <c r="CI4084" s="722"/>
      <c r="CJ4084" s="722"/>
      <c r="CK4084" s="722"/>
      <c r="CL4084" s="722"/>
      <c r="CM4084" s="722"/>
      <c r="CN4084" s="722"/>
      <c r="CO4084" s="722"/>
      <c r="CP4084" s="722"/>
      <c r="CQ4084" s="722"/>
      <c r="CR4084" s="722"/>
      <c r="CS4084" s="722"/>
    </row>
    <row r="4085" spans="1:97" s="1376" customFormat="1">
      <c r="A4085" s="722"/>
      <c r="B4085" s="722"/>
      <c r="C4085" s="722"/>
      <c r="D4085" s="722"/>
      <c r="E4085" s="722"/>
      <c r="F4085" s="757"/>
      <c r="G4085" s="757"/>
      <c r="H4085" s="757"/>
      <c r="I4085" s="757"/>
      <c r="J4085" s="757"/>
      <c r="K4085" s="758"/>
      <c r="L4085" s="758"/>
      <c r="M4085" s="722"/>
      <c r="N4085" s="736"/>
      <c r="O4085" s="736"/>
      <c r="P4085" s="736"/>
      <c r="Q4085" s="736"/>
      <c r="R4085" s="736"/>
      <c r="S4085" s="736"/>
      <c r="T4085" s="736"/>
      <c r="U4085" s="736"/>
      <c r="BA4085" s="722"/>
      <c r="BB4085" s="722"/>
      <c r="BC4085" s="722"/>
      <c r="BD4085" s="722"/>
      <c r="BE4085" s="722"/>
      <c r="BF4085" s="722"/>
      <c r="BG4085" s="722"/>
      <c r="BH4085" s="722"/>
      <c r="BI4085" s="722"/>
      <c r="BJ4085" s="722"/>
      <c r="BK4085" s="722"/>
      <c r="BL4085" s="722"/>
      <c r="BM4085" s="722"/>
      <c r="BN4085" s="722"/>
      <c r="BO4085" s="722"/>
      <c r="BP4085" s="722"/>
      <c r="BQ4085" s="722"/>
      <c r="BR4085" s="722"/>
      <c r="BS4085" s="722"/>
      <c r="BT4085" s="722"/>
      <c r="BU4085" s="722"/>
      <c r="BV4085" s="722"/>
      <c r="BW4085" s="722"/>
      <c r="BX4085" s="722"/>
      <c r="BY4085" s="722"/>
      <c r="BZ4085" s="722"/>
      <c r="CA4085" s="722"/>
      <c r="CB4085" s="722"/>
      <c r="CC4085" s="722"/>
      <c r="CD4085" s="722"/>
      <c r="CE4085" s="722"/>
      <c r="CF4085" s="722"/>
      <c r="CG4085" s="722"/>
      <c r="CH4085" s="722"/>
      <c r="CI4085" s="722"/>
      <c r="CJ4085" s="722"/>
      <c r="CK4085" s="722"/>
      <c r="CL4085" s="722"/>
      <c r="CM4085" s="722"/>
      <c r="CN4085" s="722"/>
      <c r="CO4085" s="722"/>
      <c r="CP4085" s="722"/>
      <c r="CQ4085" s="722"/>
      <c r="CR4085" s="722"/>
      <c r="CS4085" s="722"/>
    </row>
    <row r="4086" spans="1:97" s="1376" customFormat="1">
      <c r="A4086" s="722"/>
      <c r="B4086" s="722"/>
      <c r="C4086" s="722"/>
      <c r="D4086" s="722"/>
      <c r="E4086" s="722"/>
      <c r="F4086" s="757"/>
      <c r="G4086" s="757"/>
      <c r="H4086" s="757"/>
      <c r="I4086" s="757"/>
      <c r="J4086" s="757"/>
      <c r="K4086" s="758"/>
      <c r="L4086" s="758"/>
      <c r="M4086" s="722"/>
      <c r="N4086" s="736"/>
      <c r="O4086" s="736"/>
      <c r="P4086" s="736"/>
      <c r="Q4086" s="736"/>
      <c r="R4086" s="736"/>
      <c r="S4086" s="736"/>
      <c r="T4086" s="736"/>
      <c r="U4086" s="736"/>
      <c r="BA4086" s="722"/>
      <c r="BB4086" s="722"/>
      <c r="BC4086" s="722"/>
      <c r="BD4086" s="722"/>
      <c r="BE4086" s="722"/>
      <c r="BF4086" s="722"/>
      <c r="BG4086" s="722"/>
      <c r="BH4086" s="722"/>
      <c r="BI4086" s="722"/>
      <c r="BJ4086" s="722"/>
      <c r="BK4086" s="722"/>
      <c r="BL4086" s="722"/>
      <c r="BM4086" s="722"/>
      <c r="BN4086" s="722"/>
      <c r="BO4086" s="722"/>
      <c r="BP4086" s="722"/>
      <c r="BQ4086" s="722"/>
      <c r="BR4086" s="722"/>
      <c r="BS4086" s="722"/>
      <c r="BT4086" s="722"/>
      <c r="BU4086" s="722"/>
      <c r="BV4086" s="722"/>
      <c r="BW4086" s="722"/>
      <c r="BX4086" s="722"/>
      <c r="BY4086" s="722"/>
      <c r="BZ4086" s="722"/>
      <c r="CA4086" s="722"/>
      <c r="CB4086" s="722"/>
      <c r="CC4086" s="722"/>
      <c r="CD4086" s="722"/>
      <c r="CE4086" s="722"/>
      <c r="CF4086" s="722"/>
      <c r="CG4086" s="722"/>
      <c r="CH4086" s="722"/>
      <c r="CI4086" s="722"/>
      <c r="CJ4086" s="722"/>
      <c r="CK4086" s="722"/>
      <c r="CL4086" s="722"/>
      <c r="CM4086" s="722"/>
      <c r="CN4086" s="722"/>
      <c r="CO4086" s="722"/>
      <c r="CP4086" s="722"/>
      <c r="CQ4086" s="722"/>
      <c r="CR4086" s="722"/>
      <c r="CS4086" s="722"/>
    </row>
    <row r="4087" spans="1:97" s="1376" customFormat="1">
      <c r="A4087" s="722"/>
      <c r="B4087" s="722"/>
      <c r="C4087" s="722"/>
      <c r="D4087" s="722"/>
      <c r="E4087" s="722"/>
      <c r="F4087" s="757"/>
      <c r="G4087" s="757"/>
      <c r="H4087" s="757"/>
      <c r="I4087" s="757"/>
      <c r="J4087" s="757"/>
      <c r="K4087" s="758"/>
      <c r="L4087" s="758"/>
      <c r="M4087" s="722"/>
      <c r="N4087" s="736"/>
      <c r="O4087" s="736"/>
      <c r="P4087" s="736"/>
      <c r="Q4087" s="736"/>
      <c r="R4087" s="736"/>
      <c r="S4087" s="736"/>
      <c r="T4087" s="736"/>
      <c r="U4087" s="736"/>
      <c r="BA4087" s="722"/>
      <c r="BB4087" s="722"/>
      <c r="BC4087" s="722"/>
      <c r="BD4087" s="722"/>
      <c r="BE4087" s="722"/>
      <c r="BF4087" s="722"/>
      <c r="BG4087" s="722"/>
      <c r="BH4087" s="722"/>
      <c r="BI4087" s="722"/>
      <c r="BJ4087" s="722"/>
      <c r="BK4087" s="722"/>
      <c r="BL4087" s="722"/>
      <c r="BM4087" s="722"/>
      <c r="BN4087" s="722"/>
      <c r="BO4087" s="722"/>
      <c r="BP4087" s="722"/>
      <c r="BQ4087" s="722"/>
      <c r="BR4087" s="722"/>
      <c r="BS4087" s="722"/>
      <c r="BT4087" s="722"/>
      <c r="BU4087" s="722"/>
      <c r="BV4087" s="722"/>
      <c r="BW4087" s="722"/>
      <c r="BX4087" s="722"/>
      <c r="BY4087" s="722"/>
      <c r="BZ4087" s="722"/>
      <c r="CA4087" s="722"/>
      <c r="CB4087" s="722"/>
      <c r="CC4087" s="722"/>
      <c r="CD4087" s="722"/>
      <c r="CE4087" s="722"/>
      <c r="CF4087" s="722"/>
      <c r="CG4087" s="722"/>
      <c r="CH4087" s="722"/>
      <c r="CI4087" s="722"/>
      <c r="CJ4087" s="722"/>
      <c r="CK4087" s="722"/>
      <c r="CL4087" s="722"/>
      <c r="CM4087" s="722"/>
      <c r="CN4087" s="722"/>
      <c r="CO4087" s="722"/>
      <c r="CP4087" s="722"/>
      <c r="CQ4087" s="722"/>
      <c r="CR4087" s="722"/>
      <c r="CS4087" s="722"/>
    </row>
    <row r="4088" spans="1:97" s="1376" customFormat="1">
      <c r="A4088" s="722"/>
      <c r="B4088" s="722"/>
      <c r="C4088" s="722"/>
      <c r="D4088" s="722"/>
      <c r="E4088" s="722"/>
      <c r="F4088" s="757"/>
      <c r="G4088" s="757"/>
      <c r="H4088" s="757"/>
      <c r="I4088" s="757"/>
      <c r="J4088" s="757"/>
      <c r="K4088" s="758"/>
      <c r="L4088" s="758"/>
      <c r="M4088" s="722"/>
      <c r="N4088" s="736"/>
      <c r="O4088" s="736"/>
      <c r="P4088" s="736"/>
      <c r="Q4088" s="736"/>
      <c r="R4088" s="736"/>
      <c r="S4088" s="736"/>
      <c r="T4088" s="736"/>
      <c r="U4088" s="736"/>
      <c r="BA4088" s="722"/>
      <c r="BB4088" s="722"/>
      <c r="BC4088" s="722"/>
      <c r="BD4088" s="722"/>
      <c r="BE4088" s="722"/>
      <c r="BF4088" s="722"/>
      <c r="BG4088" s="722"/>
      <c r="BH4088" s="722"/>
      <c r="BI4088" s="722"/>
      <c r="BJ4088" s="722"/>
      <c r="BK4088" s="722"/>
      <c r="BL4088" s="722"/>
      <c r="BM4088" s="722"/>
      <c r="BN4088" s="722"/>
      <c r="BO4088" s="722"/>
      <c r="BP4088" s="722"/>
      <c r="BQ4088" s="722"/>
      <c r="BR4088" s="722"/>
      <c r="BS4088" s="722"/>
      <c r="BT4088" s="722"/>
      <c r="BU4088" s="722"/>
      <c r="BV4088" s="722"/>
      <c r="BW4088" s="722"/>
      <c r="BX4088" s="722"/>
      <c r="BY4088" s="722"/>
      <c r="BZ4088" s="722"/>
      <c r="CA4088" s="722"/>
      <c r="CB4088" s="722"/>
      <c r="CC4088" s="722"/>
      <c r="CD4088" s="722"/>
      <c r="CE4088" s="722"/>
      <c r="CF4088" s="722"/>
      <c r="CG4088" s="722"/>
      <c r="CH4088" s="722"/>
      <c r="CI4088" s="722"/>
      <c r="CJ4088" s="722"/>
      <c r="CK4088" s="722"/>
      <c r="CL4088" s="722"/>
      <c r="CM4088" s="722"/>
      <c r="CN4088" s="722"/>
      <c r="CO4088" s="722"/>
      <c r="CP4088" s="722"/>
      <c r="CQ4088" s="722"/>
      <c r="CR4088" s="722"/>
      <c r="CS4088" s="722"/>
    </row>
    <row r="4089" spans="1:97" s="1376" customFormat="1">
      <c r="A4089" s="722"/>
      <c r="B4089" s="722"/>
      <c r="C4089" s="722"/>
      <c r="D4089" s="722"/>
      <c r="E4089" s="722"/>
      <c r="F4089" s="757"/>
      <c r="G4089" s="757"/>
      <c r="H4089" s="757"/>
      <c r="I4089" s="757"/>
      <c r="J4089" s="757"/>
      <c r="K4089" s="758"/>
      <c r="L4089" s="758"/>
      <c r="M4089" s="722"/>
      <c r="N4089" s="736"/>
      <c r="O4089" s="736"/>
      <c r="P4089" s="736"/>
      <c r="Q4089" s="736"/>
      <c r="R4089" s="736"/>
      <c r="S4089" s="736"/>
      <c r="T4089" s="736"/>
      <c r="U4089" s="736"/>
      <c r="BA4089" s="722"/>
      <c r="BB4089" s="722"/>
      <c r="BC4089" s="722"/>
      <c r="BD4089" s="722"/>
      <c r="BE4089" s="722"/>
      <c r="BF4089" s="722"/>
      <c r="BG4089" s="722"/>
      <c r="BH4089" s="722"/>
      <c r="BI4089" s="722"/>
      <c r="BJ4089" s="722"/>
      <c r="BK4089" s="722"/>
      <c r="BL4089" s="722"/>
      <c r="BM4089" s="722"/>
      <c r="BN4089" s="722"/>
      <c r="BO4089" s="722"/>
      <c r="BP4089" s="722"/>
      <c r="BQ4089" s="722"/>
      <c r="BR4089" s="722"/>
      <c r="BS4089" s="722"/>
      <c r="BT4089" s="722"/>
      <c r="BU4089" s="722"/>
      <c r="BV4089" s="722"/>
      <c r="BW4089" s="722"/>
      <c r="BX4089" s="722"/>
      <c r="BY4089" s="722"/>
      <c r="BZ4089" s="722"/>
      <c r="CA4089" s="722"/>
      <c r="CB4089" s="722"/>
      <c r="CC4089" s="722"/>
      <c r="CD4089" s="722"/>
      <c r="CE4089" s="722"/>
      <c r="CF4089" s="722"/>
      <c r="CG4089" s="722"/>
      <c r="CH4089" s="722"/>
      <c r="CI4089" s="722"/>
      <c r="CJ4089" s="722"/>
      <c r="CK4089" s="722"/>
      <c r="CL4089" s="722"/>
      <c r="CM4089" s="722"/>
      <c r="CN4089" s="722"/>
      <c r="CO4089" s="722"/>
      <c r="CP4089" s="722"/>
      <c r="CQ4089" s="722"/>
      <c r="CR4089" s="722"/>
      <c r="CS4089" s="722"/>
    </row>
    <row r="4090" spans="1:97" s="1376" customFormat="1">
      <c r="A4090" s="722"/>
      <c r="B4090" s="722"/>
      <c r="C4090" s="722"/>
      <c r="D4090" s="722"/>
      <c r="E4090" s="722"/>
      <c r="F4090" s="757"/>
      <c r="G4090" s="757"/>
      <c r="H4090" s="757"/>
      <c r="I4090" s="757"/>
      <c r="J4090" s="757"/>
      <c r="K4090" s="758"/>
      <c r="L4090" s="758"/>
      <c r="M4090" s="722"/>
      <c r="N4090" s="736"/>
      <c r="O4090" s="736"/>
      <c r="P4090" s="736"/>
      <c r="Q4090" s="736"/>
      <c r="R4090" s="736"/>
      <c r="S4090" s="736"/>
      <c r="T4090" s="736"/>
      <c r="U4090" s="736"/>
      <c r="BA4090" s="722"/>
      <c r="BB4090" s="722"/>
      <c r="BC4090" s="722"/>
      <c r="BD4090" s="722"/>
      <c r="BE4090" s="722"/>
      <c r="BF4090" s="722"/>
      <c r="BG4090" s="722"/>
      <c r="BH4090" s="722"/>
      <c r="BI4090" s="722"/>
      <c r="BJ4090" s="722"/>
      <c r="BK4090" s="722"/>
      <c r="BL4090" s="722"/>
      <c r="BM4090" s="722"/>
      <c r="BN4090" s="722"/>
      <c r="BO4090" s="722"/>
      <c r="BP4090" s="722"/>
      <c r="BQ4090" s="722"/>
      <c r="BR4090" s="722"/>
      <c r="BS4090" s="722"/>
      <c r="BT4090" s="722"/>
      <c r="BU4090" s="722"/>
      <c r="BV4090" s="722"/>
      <c r="BW4090" s="722"/>
      <c r="BX4090" s="722"/>
      <c r="BY4090" s="722"/>
      <c r="BZ4090" s="722"/>
      <c r="CA4090" s="722"/>
      <c r="CB4090" s="722"/>
      <c r="CC4090" s="722"/>
      <c r="CD4090" s="722"/>
      <c r="CE4090" s="722"/>
      <c r="CF4090" s="722"/>
      <c r="CG4090" s="722"/>
      <c r="CH4090" s="722"/>
      <c r="CI4090" s="722"/>
      <c r="CJ4090" s="722"/>
      <c r="CK4090" s="722"/>
      <c r="CL4090" s="722"/>
      <c r="CM4090" s="722"/>
      <c r="CN4090" s="722"/>
      <c r="CO4090" s="722"/>
      <c r="CP4090" s="722"/>
      <c r="CQ4090" s="722"/>
      <c r="CR4090" s="722"/>
      <c r="CS4090" s="722"/>
    </row>
    <row r="4091" spans="1:97" s="1376" customFormat="1">
      <c r="A4091" s="722"/>
      <c r="B4091" s="722"/>
      <c r="C4091" s="722"/>
      <c r="D4091" s="722"/>
      <c r="E4091" s="722"/>
      <c r="F4091" s="757"/>
      <c r="G4091" s="757"/>
      <c r="H4091" s="757"/>
      <c r="I4091" s="757"/>
      <c r="J4091" s="757"/>
      <c r="K4091" s="758"/>
      <c r="L4091" s="758"/>
      <c r="M4091" s="722"/>
      <c r="N4091" s="736"/>
      <c r="O4091" s="736"/>
      <c r="P4091" s="736"/>
      <c r="Q4091" s="736"/>
      <c r="R4091" s="736"/>
      <c r="S4091" s="736"/>
      <c r="T4091" s="736"/>
      <c r="U4091" s="736"/>
      <c r="BA4091" s="722"/>
      <c r="BB4091" s="722"/>
      <c r="BC4091" s="722"/>
      <c r="BD4091" s="722"/>
      <c r="BE4091" s="722"/>
      <c r="BF4091" s="722"/>
      <c r="BG4091" s="722"/>
      <c r="BH4091" s="722"/>
      <c r="BI4091" s="722"/>
      <c r="BJ4091" s="722"/>
      <c r="BK4091" s="722"/>
      <c r="BL4091" s="722"/>
      <c r="BM4091" s="722"/>
      <c r="BN4091" s="722"/>
      <c r="BO4091" s="722"/>
      <c r="BP4091" s="722"/>
      <c r="BQ4091" s="722"/>
      <c r="BR4091" s="722"/>
      <c r="BS4091" s="722"/>
      <c r="BT4091" s="722"/>
      <c r="BU4091" s="722"/>
      <c r="BV4091" s="722"/>
      <c r="BW4091" s="722"/>
      <c r="BX4091" s="722"/>
      <c r="BY4091" s="722"/>
      <c r="BZ4091" s="722"/>
      <c r="CA4091" s="722"/>
      <c r="CB4091" s="722"/>
      <c r="CC4091" s="722"/>
      <c r="CD4091" s="722"/>
      <c r="CE4091" s="722"/>
      <c r="CF4091" s="722"/>
      <c r="CG4091" s="722"/>
      <c r="CH4091" s="722"/>
      <c r="CI4091" s="722"/>
      <c r="CJ4091" s="722"/>
      <c r="CK4091" s="722"/>
      <c r="CL4091" s="722"/>
      <c r="CM4091" s="722"/>
      <c r="CN4091" s="722"/>
      <c r="CO4091" s="722"/>
      <c r="CP4091" s="722"/>
      <c r="CQ4091" s="722"/>
      <c r="CR4091" s="722"/>
      <c r="CS4091" s="722"/>
    </row>
    <row r="4092" spans="1:97" s="1376" customFormat="1">
      <c r="A4092" s="722"/>
      <c r="B4092" s="722"/>
      <c r="C4092" s="722"/>
      <c r="D4092" s="722"/>
      <c r="E4092" s="722"/>
      <c r="F4092" s="757"/>
      <c r="G4092" s="757"/>
      <c r="H4092" s="757"/>
      <c r="I4092" s="757"/>
      <c r="J4092" s="757"/>
      <c r="K4092" s="758"/>
      <c r="L4092" s="758"/>
      <c r="M4092" s="722"/>
      <c r="N4092" s="736"/>
      <c r="O4092" s="736"/>
      <c r="P4092" s="736"/>
      <c r="Q4092" s="736"/>
      <c r="R4092" s="736"/>
      <c r="S4092" s="736"/>
      <c r="T4092" s="736"/>
      <c r="U4092" s="736"/>
      <c r="BA4092" s="722"/>
      <c r="BB4092" s="722"/>
      <c r="BC4092" s="722"/>
      <c r="BD4092" s="722"/>
      <c r="BE4092" s="722"/>
      <c r="BF4092" s="722"/>
      <c r="BG4092" s="722"/>
      <c r="BH4092" s="722"/>
      <c r="BI4092" s="722"/>
      <c r="BJ4092" s="722"/>
      <c r="BK4092" s="722"/>
      <c r="BL4092" s="722"/>
      <c r="BM4092" s="722"/>
      <c r="BN4092" s="722"/>
      <c r="BO4092" s="722"/>
      <c r="BP4092" s="722"/>
      <c r="BQ4092" s="722"/>
      <c r="BR4092" s="722"/>
      <c r="BS4092" s="722"/>
      <c r="BT4092" s="722"/>
      <c r="BU4092" s="722"/>
      <c r="BV4092" s="722"/>
      <c r="BW4092" s="722"/>
      <c r="BX4092" s="722"/>
      <c r="BY4092" s="722"/>
      <c r="BZ4092" s="722"/>
      <c r="CA4092" s="722"/>
      <c r="CB4092" s="722"/>
      <c r="CC4092" s="722"/>
      <c r="CD4092" s="722"/>
      <c r="CE4092" s="722"/>
      <c r="CF4092" s="722"/>
      <c r="CG4092" s="722"/>
      <c r="CH4092" s="722"/>
      <c r="CI4092" s="722"/>
      <c r="CJ4092" s="722"/>
      <c r="CK4092" s="722"/>
      <c r="CL4092" s="722"/>
      <c r="CM4092" s="722"/>
      <c r="CN4092" s="722"/>
      <c r="CO4092" s="722"/>
      <c r="CP4092" s="722"/>
      <c r="CQ4092" s="722"/>
      <c r="CR4092" s="722"/>
      <c r="CS4092" s="722"/>
    </row>
    <row r="4093" spans="1:97" s="1376" customFormat="1">
      <c r="A4093" s="722"/>
      <c r="B4093" s="722"/>
      <c r="C4093" s="722"/>
      <c r="D4093" s="722"/>
      <c r="E4093" s="722"/>
      <c r="F4093" s="757"/>
      <c r="G4093" s="757"/>
      <c r="H4093" s="757"/>
      <c r="I4093" s="757"/>
      <c r="J4093" s="757"/>
      <c r="K4093" s="758"/>
      <c r="L4093" s="758"/>
      <c r="M4093" s="722"/>
      <c r="N4093" s="736"/>
      <c r="O4093" s="736"/>
      <c r="P4093" s="736"/>
      <c r="Q4093" s="736"/>
      <c r="R4093" s="736"/>
      <c r="S4093" s="736"/>
      <c r="T4093" s="736"/>
      <c r="U4093" s="736"/>
      <c r="BA4093" s="722"/>
      <c r="BB4093" s="722"/>
      <c r="BC4093" s="722"/>
      <c r="BD4093" s="722"/>
      <c r="BE4093" s="722"/>
      <c r="BF4093" s="722"/>
      <c r="BG4093" s="722"/>
      <c r="BH4093" s="722"/>
      <c r="BI4093" s="722"/>
      <c r="BJ4093" s="722"/>
      <c r="BK4093" s="722"/>
      <c r="BL4093" s="722"/>
      <c r="BM4093" s="722"/>
      <c r="BN4093" s="722"/>
      <c r="BO4093" s="722"/>
      <c r="BP4093" s="722"/>
      <c r="BQ4093" s="722"/>
      <c r="BR4093" s="722"/>
      <c r="BS4093" s="722"/>
      <c r="BT4093" s="722"/>
      <c r="BU4093" s="722"/>
      <c r="BV4093" s="722"/>
      <c r="BW4093" s="722"/>
      <c r="BX4093" s="722"/>
      <c r="BY4093" s="722"/>
      <c r="BZ4093" s="722"/>
      <c r="CA4093" s="722"/>
      <c r="CB4093" s="722"/>
      <c r="CC4093" s="722"/>
      <c r="CD4093" s="722"/>
      <c r="CE4093" s="722"/>
      <c r="CF4093" s="722"/>
      <c r="CG4093" s="722"/>
      <c r="CH4093" s="722"/>
      <c r="CI4093" s="722"/>
      <c r="CJ4093" s="722"/>
      <c r="CK4093" s="722"/>
      <c r="CL4093" s="722"/>
      <c r="CM4093" s="722"/>
      <c r="CN4093" s="722"/>
      <c r="CO4093" s="722"/>
      <c r="CP4093" s="722"/>
      <c r="CQ4093" s="722"/>
      <c r="CR4093" s="722"/>
      <c r="CS4093" s="722"/>
    </row>
    <row r="4094" spans="1:97" s="1376" customFormat="1">
      <c r="A4094" s="722"/>
      <c r="B4094" s="722"/>
      <c r="C4094" s="722"/>
      <c r="D4094" s="722"/>
      <c r="E4094" s="722"/>
      <c r="F4094" s="757"/>
      <c r="G4094" s="757"/>
      <c r="H4094" s="757"/>
      <c r="I4094" s="757"/>
      <c r="J4094" s="757"/>
      <c r="K4094" s="758"/>
      <c r="L4094" s="758"/>
      <c r="M4094" s="722"/>
      <c r="N4094" s="736"/>
      <c r="O4094" s="736"/>
      <c r="P4094" s="736"/>
      <c r="Q4094" s="736"/>
      <c r="R4094" s="736"/>
      <c r="S4094" s="736"/>
      <c r="T4094" s="736"/>
      <c r="U4094" s="736"/>
      <c r="BA4094" s="722"/>
      <c r="BB4094" s="722"/>
      <c r="BC4094" s="722"/>
      <c r="BD4094" s="722"/>
      <c r="BE4094" s="722"/>
      <c r="BF4094" s="722"/>
      <c r="BG4094" s="722"/>
      <c r="BH4094" s="722"/>
      <c r="BI4094" s="722"/>
      <c r="BJ4094" s="722"/>
      <c r="BK4094" s="722"/>
      <c r="BL4094" s="722"/>
      <c r="BM4094" s="722"/>
      <c r="BN4094" s="722"/>
      <c r="BO4094" s="722"/>
      <c r="BP4094" s="722"/>
      <c r="BQ4094" s="722"/>
      <c r="BR4094" s="722"/>
      <c r="BS4094" s="722"/>
      <c r="BT4094" s="722"/>
      <c r="BU4094" s="722"/>
      <c r="BV4094" s="722"/>
      <c r="BW4094" s="722"/>
      <c r="BX4094" s="722"/>
      <c r="BY4094" s="722"/>
      <c r="BZ4094" s="722"/>
      <c r="CA4094" s="722"/>
      <c r="CB4094" s="722"/>
      <c r="CC4094" s="722"/>
      <c r="CD4094" s="722"/>
      <c r="CE4094" s="722"/>
      <c r="CF4094" s="722"/>
      <c r="CG4094" s="722"/>
      <c r="CH4094" s="722"/>
      <c r="CI4094" s="722"/>
      <c r="CJ4094" s="722"/>
      <c r="CK4094" s="722"/>
      <c r="CL4094" s="722"/>
      <c r="CM4094" s="722"/>
      <c r="CN4094" s="722"/>
      <c r="CO4094" s="722"/>
      <c r="CP4094" s="722"/>
      <c r="CQ4094" s="722"/>
      <c r="CR4094" s="722"/>
      <c r="CS4094" s="722"/>
    </row>
    <row r="4095" spans="1:97" s="1376" customFormat="1">
      <c r="A4095" s="722"/>
      <c r="B4095" s="722"/>
      <c r="C4095" s="722"/>
      <c r="D4095" s="722"/>
      <c r="E4095" s="722"/>
      <c r="F4095" s="757"/>
      <c r="G4095" s="757"/>
      <c r="H4095" s="757"/>
      <c r="I4095" s="757"/>
      <c r="J4095" s="757"/>
      <c r="K4095" s="758"/>
      <c r="L4095" s="758"/>
      <c r="M4095" s="722"/>
      <c r="N4095" s="736"/>
      <c r="O4095" s="736"/>
      <c r="P4095" s="736"/>
      <c r="Q4095" s="736"/>
      <c r="R4095" s="736"/>
      <c r="S4095" s="736"/>
      <c r="T4095" s="736"/>
      <c r="U4095" s="736"/>
      <c r="BA4095" s="722"/>
      <c r="BB4095" s="722"/>
      <c r="BC4095" s="722"/>
      <c r="BD4095" s="722"/>
      <c r="BE4095" s="722"/>
      <c r="BF4095" s="722"/>
      <c r="BG4095" s="722"/>
      <c r="BH4095" s="722"/>
      <c r="BI4095" s="722"/>
      <c r="BJ4095" s="722"/>
      <c r="BK4095" s="722"/>
      <c r="BL4095" s="722"/>
      <c r="BM4095" s="722"/>
      <c r="BN4095" s="722"/>
      <c r="BO4095" s="722"/>
      <c r="BP4095" s="722"/>
      <c r="BQ4095" s="722"/>
      <c r="BR4095" s="722"/>
      <c r="BS4095" s="722"/>
      <c r="BT4095" s="722"/>
      <c r="BU4095" s="722"/>
      <c r="BV4095" s="722"/>
      <c r="BW4095" s="722"/>
      <c r="BX4095" s="722"/>
      <c r="BY4095" s="722"/>
      <c r="BZ4095" s="722"/>
      <c r="CA4095" s="722"/>
      <c r="CB4095" s="722"/>
      <c r="CC4095" s="722"/>
      <c r="CD4095" s="722"/>
      <c r="CE4095" s="722"/>
      <c r="CF4095" s="722"/>
      <c r="CG4095" s="722"/>
      <c r="CH4095" s="722"/>
      <c r="CI4095" s="722"/>
      <c r="CJ4095" s="722"/>
      <c r="CK4095" s="722"/>
      <c r="CL4095" s="722"/>
      <c r="CM4095" s="722"/>
      <c r="CN4095" s="722"/>
      <c r="CO4095" s="722"/>
      <c r="CP4095" s="722"/>
      <c r="CQ4095" s="722"/>
      <c r="CR4095" s="722"/>
      <c r="CS4095" s="722"/>
    </row>
    <row r="4096" spans="1:97" s="1376" customFormat="1">
      <c r="A4096" s="722"/>
      <c r="B4096" s="722"/>
      <c r="C4096" s="722"/>
      <c r="D4096" s="722"/>
      <c r="E4096" s="722"/>
      <c r="F4096" s="757"/>
      <c r="G4096" s="757"/>
      <c r="H4096" s="757"/>
      <c r="I4096" s="757"/>
      <c r="J4096" s="757"/>
      <c r="K4096" s="758"/>
      <c r="L4096" s="758"/>
      <c r="M4096" s="722"/>
      <c r="N4096" s="736"/>
      <c r="O4096" s="736"/>
      <c r="P4096" s="736"/>
      <c r="Q4096" s="736"/>
      <c r="R4096" s="736"/>
      <c r="S4096" s="736"/>
      <c r="T4096" s="736"/>
      <c r="U4096" s="736"/>
      <c r="BA4096" s="722"/>
      <c r="BB4096" s="722"/>
      <c r="BC4096" s="722"/>
      <c r="BD4096" s="722"/>
      <c r="BE4096" s="722"/>
      <c r="BF4096" s="722"/>
      <c r="BG4096" s="722"/>
      <c r="BH4096" s="722"/>
      <c r="BI4096" s="722"/>
      <c r="BJ4096" s="722"/>
      <c r="BK4096" s="722"/>
      <c r="BL4096" s="722"/>
      <c r="BM4096" s="722"/>
      <c r="BN4096" s="722"/>
      <c r="BO4096" s="722"/>
      <c r="BP4096" s="722"/>
      <c r="BQ4096" s="722"/>
      <c r="BR4096" s="722"/>
      <c r="BS4096" s="722"/>
      <c r="BT4096" s="722"/>
      <c r="BU4096" s="722"/>
      <c r="BV4096" s="722"/>
      <c r="BW4096" s="722"/>
      <c r="BX4096" s="722"/>
      <c r="BY4096" s="722"/>
      <c r="BZ4096" s="722"/>
      <c r="CA4096" s="722"/>
      <c r="CB4096" s="722"/>
      <c r="CC4096" s="722"/>
      <c r="CD4096" s="722"/>
      <c r="CE4096" s="722"/>
      <c r="CF4096" s="722"/>
      <c r="CG4096" s="722"/>
      <c r="CH4096" s="722"/>
      <c r="CI4096" s="722"/>
      <c r="CJ4096" s="722"/>
      <c r="CK4096" s="722"/>
      <c r="CL4096" s="722"/>
      <c r="CM4096" s="722"/>
      <c r="CN4096" s="722"/>
      <c r="CO4096" s="722"/>
      <c r="CP4096" s="722"/>
      <c r="CQ4096" s="722"/>
      <c r="CR4096" s="722"/>
      <c r="CS4096" s="722"/>
    </row>
    <row r="4097" spans="1:97" s="1376" customFormat="1">
      <c r="A4097" s="722"/>
      <c r="B4097" s="722"/>
      <c r="C4097" s="722"/>
      <c r="D4097" s="722"/>
      <c r="E4097" s="722"/>
      <c r="F4097" s="757"/>
      <c r="G4097" s="757"/>
      <c r="H4097" s="757"/>
      <c r="I4097" s="757"/>
      <c r="J4097" s="757"/>
      <c r="K4097" s="758"/>
      <c r="L4097" s="758"/>
      <c r="M4097" s="722"/>
      <c r="N4097" s="736"/>
      <c r="O4097" s="736"/>
      <c r="P4097" s="736"/>
      <c r="Q4097" s="736"/>
      <c r="R4097" s="736"/>
      <c r="S4097" s="736"/>
      <c r="T4097" s="736"/>
      <c r="U4097" s="736"/>
      <c r="BA4097" s="722"/>
      <c r="BB4097" s="722"/>
      <c r="BC4097" s="722"/>
      <c r="BD4097" s="722"/>
      <c r="BE4097" s="722"/>
      <c r="BF4097" s="722"/>
      <c r="BG4097" s="722"/>
      <c r="BH4097" s="722"/>
      <c r="BI4097" s="722"/>
      <c r="BJ4097" s="722"/>
      <c r="BK4097" s="722"/>
      <c r="BL4097" s="722"/>
      <c r="BM4097" s="722"/>
      <c r="BN4097" s="722"/>
      <c r="BO4097" s="722"/>
      <c r="BP4097" s="722"/>
      <c r="BQ4097" s="722"/>
      <c r="BR4097" s="722"/>
      <c r="BS4097" s="722"/>
      <c r="BT4097" s="722"/>
      <c r="BU4097" s="722"/>
      <c r="BV4097" s="722"/>
      <c r="BW4097" s="722"/>
      <c r="BX4097" s="722"/>
      <c r="BY4097" s="722"/>
      <c r="BZ4097" s="722"/>
      <c r="CA4097" s="722"/>
      <c r="CB4097" s="722"/>
      <c r="CC4097" s="722"/>
      <c r="CD4097" s="722"/>
      <c r="CE4097" s="722"/>
      <c r="CF4097" s="722"/>
      <c r="CG4097" s="722"/>
      <c r="CH4097" s="722"/>
      <c r="CI4097" s="722"/>
      <c r="CJ4097" s="722"/>
      <c r="CK4097" s="722"/>
      <c r="CL4097" s="722"/>
      <c r="CM4097" s="722"/>
      <c r="CN4097" s="722"/>
      <c r="CO4097" s="722"/>
      <c r="CP4097" s="722"/>
      <c r="CQ4097" s="722"/>
      <c r="CR4097" s="722"/>
      <c r="CS4097" s="722"/>
    </row>
    <row r="4098" spans="1:97" s="1376" customFormat="1">
      <c r="A4098" s="722"/>
      <c r="B4098" s="722"/>
      <c r="C4098" s="722"/>
      <c r="D4098" s="722"/>
      <c r="E4098" s="722"/>
      <c r="F4098" s="757"/>
      <c r="G4098" s="757"/>
      <c r="H4098" s="757"/>
      <c r="I4098" s="757"/>
      <c r="J4098" s="757"/>
      <c r="K4098" s="758"/>
      <c r="L4098" s="758"/>
      <c r="M4098" s="722"/>
      <c r="N4098" s="736"/>
      <c r="O4098" s="736"/>
      <c r="P4098" s="736"/>
      <c r="Q4098" s="736"/>
      <c r="R4098" s="736"/>
      <c r="S4098" s="736"/>
      <c r="T4098" s="736"/>
      <c r="U4098" s="736"/>
      <c r="BA4098" s="722"/>
      <c r="BB4098" s="722"/>
      <c r="BC4098" s="722"/>
      <c r="BD4098" s="722"/>
      <c r="BE4098" s="722"/>
      <c r="BF4098" s="722"/>
      <c r="BG4098" s="722"/>
      <c r="BH4098" s="722"/>
      <c r="BI4098" s="722"/>
      <c r="BJ4098" s="722"/>
      <c r="BK4098" s="722"/>
      <c r="BL4098" s="722"/>
      <c r="BM4098" s="722"/>
      <c r="BN4098" s="722"/>
      <c r="BO4098" s="722"/>
      <c r="BP4098" s="722"/>
      <c r="BQ4098" s="722"/>
      <c r="BR4098" s="722"/>
      <c r="BS4098" s="722"/>
      <c r="BT4098" s="722"/>
      <c r="BU4098" s="722"/>
      <c r="BV4098" s="722"/>
      <c r="BW4098" s="722"/>
      <c r="BX4098" s="722"/>
      <c r="BY4098" s="722"/>
      <c r="BZ4098" s="722"/>
      <c r="CA4098" s="722"/>
      <c r="CB4098" s="722"/>
      <c r="CC4098" s="722"/>
      <c r="CD4098" s="722"/>
      <c r="CE4098" s="722"/>
      <c r="CF4098" s="722"/>
      <c r="CG4098" s="722"/>
      <c r="CH4098" s="722"/>
      <c r="CI4098" s="722"/>
      <c r="CJ4098" s="722"/>
      <c r="CK4098" s="722"/>
      <c r="CL4098" s="722"/>
      <c r="CM4098" s="722"/>
      <c r="CN4098" s="722"/>
      <c r="CO4098" s="722"/>
      <c r="CP4098" s="722"/>
      <c r="CQ4098" s="722"/>
      <c r="CR4098" s="722"/>
      <c r="CS4098" s="722"/>
    </row>
    <row r="4099" spans="1:97" s="1376" customFormat="1">
      <c r="A4099" s="722"/>
      <c r="B4099" s="722"/>
      <c r="C4099" s="722"/>
      <c r="D4099" s="722"/>
      <c r="E4099" s="722"/>
      <c r="F4099" s="757"/>
      <c r="G4099" s="757"/>
      <c r="H4099" s="757"/>
      <c r="I4099" s="757"/>
      <c r="J4099" s="757"/>
      <c r="K4099" s="758"/>
      <c r="L4099" s="758"/>
      <c r="M4099" s="722"/>
      <c r="N4099" s="736"/>
      <c r="O4099" s="736"/>
      <c r="P4099" s="736"/>
      <c r="Q4099" s="736"/>
      <c r="R4099" s="736"/>
      <c r="S4099" s="736"/>
      <c r="T4099" s="736"/>
      <c r="U4099" s="736"/>
      <c r="BA4099" s="722"/>
      <c r="BB4099" s="722"/>
      <c r="BC4099" s="722"/>
      <c r="BD4099" s="722"/>
      <c r="BE4099" s="722"/>
      <c r="BF4099" s="722"/>
      <c r="BG4099" s="722"/>
      <c r="BH4099" s="722"/>
      <c r="BI4099" s="722"/>
      <c r="BJ4099" s="722"/>
      <c r="BK4099" s="722"/>
      <c r="BL4099" s="722"/>
      <c r="BM4099" s="722"/>
      <c r="BN4099" s="722"/>
      <c r="BO4099" s="722"/>
      <c r="BP4099" s="722"/>
      <c r="BQ4099" s="722"/>
      <c r="BR4099" s="722"/>
      <c r="BS4099" s="722"/>
      <c r="BT4099" s="722"/>
      <c r="BU4099" s="722"/>
      <c r="BV4099" s="722"/>
      <c r="BW4099" s="722"/>
      <c r="BX4099" s="722"/>
      <c r="BY4099" s="722"/>
      <c r="BZ4099" s="722"/>
      <c r="CA4099" s="722"/>
      <c r="CB4099" s="722"/>
      <c r="CC4099" s="722"/>
      <c r="CD4099" s="722"/>
      <c r="CE4099" s="722"/>
      <c r="CF4099" s="722"/>
      <c r="CG4099" s="722"/>
      <c r="CH4099" s="722"/>
      <c r="CI4099" s="722"/>
      <c r="CJ4099" s="722"/>
      <c r="CK4099" s="722"/>
      <c r="CL4099" s="722"/>
      <c r="CM4099" s="722"/>
      <c r="CN4099" s="722"/>
      <c r="CO4099" s="722"/>
      <c r="CP4099" s="722"/>
      <c r="CQ4099" s="722"/>
      <c r="CR4099" s="722"/>
      <c r="CS4099" s="722"/>
    </row>
    <row r="4100" spans="1:97" s="1376" customFormat="1">
      <c r="A4100" s="722"/>
      <c r="B4100" s="722"/>
      <c r="C4100" s="722"/>
      <c r="D4100" s="722"/>
      <c r="E4100" s="722"/>
      <c r="F4100" s="757"/>
      <c r="G4100" s="757"/>
      <c r="H4100" s="757"/>
      <c r="I4100" s="757"/>
      <c r="J4100" s="757"/>
      <c r="K4100" s="758"/>
      <c r="L4100" s="758"/>
      <c r="M4100" s="722"/>
      <c r="N4100" s="736"/>
      <c r="O4100" s="736"/>
      <c r="P4100" s="736"/>
      <c r="Q4100" s="736"/>
      <c r="R4100" s="736"/>
      <c r="S4100" s="736"/>
      <c r="T4100" s="736"/>
      <c r="U4100" s="736"/>
      <c r="BA4100" s="722"/>
      <c r="BB4100" s="722"/>
      <c r="BC4100" s="722"/>
      <c r="BD4100" s="722"/>
      <c r="BE4100" s="722"/>
      <c r="BF4100" s="722"/>
      <c r="BG4100" s="722"/>
      <c r="BH4100" s="722"/>
      <c r="BI4100" s="722"/>
      <c r="BJ4100" s="722"/>
      <c r="BK4100" s="722"/>
      <c r="BL4100" s="722"/>
      <c r="BM4100" s="722"/>
      <c r="BN4100" s="722"/>
      <c r="BO4100" s="722"/>
      <c r="BP4100" s="722"/>
      <c r="BQ4100" s="722"/>
      <c r="BR4100" s="722"/>
      <c r="BS4100" s="722"/>
      <c r="BT4100" s="722"/>
      <c r="BU4100" s="722"/>
      <c r="BV4100" s="722"/>
      <c r="BW4100" s="722"/>
      <c r="BX4100" s="722"/>
      <c r="BY4100" s="722"/>
      <c r="BZ4100" s="722"/>
      <c r="CA4100" s="722"/>
      <c r="CB4100" s="722"/>
      <c r="CC4100" s="722"/>
      <c r="CD4100" s="722"/>
      <c r="CE4100" s="722"/>
      <c r="CF4100" s="722"/>
      <c r="CG4100" s="722"/>
      <c r="CH4100" s="722"/>
      <c r="CI4100" s="722"/>
      <c r="CJ4100" s="722"/>
      <c r="CK4100" s="722"/>
      <c r="CL4100" s="722"/>
      <c r="CM4100" s="722"/>
      <c r="CN4100" s="722"/>
      <c r="CO4100" s="722"/>
      <c r="CP4100" s="722"/>
      <c r="CQ4100" s="722"/>
      <c r="CR4100" s="722"/>
      <c r="CS4100" s="722"/>
    </row>
    <row r="4101" spans="1:97" s="1376" customFormat="1">
      <c r="A4101" s="722"/>
      <c r="B4101" s="722"/>
      <c r="C4101" s="722"/>
      <c r="D4101" s="722"/>
      <c r="E4101" s="722"/>
      <c r="F4101" s="757"/>
      <c r="G4101" s="757"/>
      <c r="H4101" s="757"/>
      <c r="I4101" s="757"/>
      <c r="J4101" s="757"/>
      <c r="K4101" s="758"/>
      <c r="L4101" s="758"/>
      <c r="M4101" s="722"/>
      <c r="N4101" s="736"/>
      <c r="O4101" s="736"/>
      <c r="P4101" s="736"/>
      <c r="Q4101" s="736"/>
      <c r="R4101" s="736"/>
      <c r="S4101" s="736"/>
      <c r="T4101" s="736"/>
      <c r="U4101" s="736"/>
      <c r="BA4101" s="722"/>
      <c r="BB4101" s="722"/>
      <c r="BC4101" s="722"/>
      <c r="BD4101" s="722"/>
      <c r="BE4101" s="722"/>
      <c r="BF4101" s="722"/>
      <c r="BG4101" s="722"/>
      <c r="BH4101" s="722"/>
      <c r="BI4101" s="722"/>
      <c r="BJ4101" s="722"/>
      <c r="BK4101" s="722"/>
      <c r="BL4101" s="722"/>
      <c r="BM4101" s="722"/>
      <c r="BN4101" s="722"/>
      <c r="BO4101" s="722"/>
      <c r="BP4101" s="722"/>
      <c r="BQ4101" s="722"/>
      <c r="BR4101" s="722"/>
      <c r="BS4101" s="722"/>
      <c r="BT4101" s="722"/>
      <c r="BU4101" s="722"/>
      <c r="BV4101" s="722"/>
      <c r="BW4101" s="722"/>
      <c r="BX4101" s="722"/>
      <c r="BY4101" s="722"/>
      <c r="BZ4101" s="722"/>
      <c r="CA4101" s="722"/>
      <c r="CB4101" s="722"/>
      <c r="CC4101" s="722"/>
      <c r="CD4101" s="722"/>
      <c r="CE4101" s="722"/>
      <c r="CF4101" s="722"/>
      <c r="CG4101" s="722"/>
      <c r="CH4101" s="722"/>
      <c r="CI4101" s="722"/>
      <c r="CJ4101" s="722"/>
      <c r="CK4101" s="722"/>
      <c r="CL4101" s="722"/>
      <c r="CM4101" s="722"/>
      <c r="CN4101" s="722"/>
      <c r="CO4101" s="722"/>
      <c r="CP4101" s="722"/>
      <c r="CQ4101" s="722"/>
      <c r="CR4101" s="722"/>
      <c r="CS4101" s="722"/>
    </row>
    <row r="4102" spans="1:97" s="1376" customFormat="1">
      <c r="A4102" s="722"/>
      <c r="B4102" s="722"/>
      <c r="C4102" s="722"/>
      <c r="D4102" s="722"/>
      <c r="E4102" s="722"/>
      <c r="F4102" s="757"/>
      <c r="G4102" s="757"/>
      <c r="H4102" s="757"/>
      <c r="I4102" s="757"/>
      <c r="J4102" s="757"/>
      <c r="K4102" s="758"/>
      <c r="L4102" s="758"/>
      <c r="M4102" s="722"/>
      <c r="N4102" s="736"/>
      <c r="O4102" s="736"/>
      <c r="P4102" s="736"/>
      <c r="Q4102" s="736"/>
      <c r="R4102" s="736"/>
      <c r="S4102" s="736"/>
      <c r="T4102" s="736"/>
      <c r="U4102" s="736"/>
      <c r="BA4102" s="722"/>
      <c r="BB4102" s="722"/>
      <c r="BC4102" s="722"/>
      <c r="BD4102" s="722"/>
      <c r="BE4102" s="722"/>
      <c r="BF4102" s="722"/>
      <c r="BG4102" s="722"/>
      <c r="BH4102" s="722"/>
      <c r="BI4102" s="722"/>
      <c r="BJ4102" s="722"/>
      <c r="BK4102" s="722"/>
      <c r="BL4102" s="722"/>
      <c r="BM4102" s="722"/>
      <c r="BN4102" s="722"/>
      <c r="BO4102" s="722"/>
      <c r="BP4102" s="722"/>
      <c r="BQ4102" s="722"/>
      <c r="BR4102" s="722"/>
      <c r="BS4102" s="722"/>
      <c r="BT4102" s="722"/>
      <c r="BU4102" s="722"/>
      <c r="BV4102" s="722"/>
      <c r="BW4102" s="722"/>
      <c r="BX4102" s="722"/>
      <c r="BY4102" s="722"/>
      <c r="BZ4102" s="722"/>
      <c r="CA4102" s="722"/>
      <c r="CB4102" s="722"/>
      <c r="CC4102" s="722"/>
      <c r="CD4102" s="722"/>
      <c r="CE4102" s="722"/>
      <c r="CF4102" s="722"/>
      <c r="CG4102" s="722"/>
      <c r="CH4102" s="722"/>
      <c r="CI4102" s="722"/>
      <c r="CJ4102" s="722"/>
      <c r="CK4102" s="722"/>
      <c r="CL4102" s="722"/>
      <c r="CM4102" s="722"/>
      <c r="CN4102" s="722"/>
      <c r="CO4102" s="722"/>
      <c r="CP4102" s="722"/>
      <c r="CQ4102" s="722"/>
      <c r="CR4102" s="722"/>
      <c r="CS4102" s="722"/>
    </row>
    <row r="4103" spans="1:97" s="1376" customFormat="1">
      <c r="A4103" s="722"/>
      <c r="B4103" s="722"/>
      <c r="C4103" s="722"/>
      <c r="D4103" s="722"/>
      <c r="E4103" s="722"/>
      <c r="F4103" s="757"/>
      <c r="G4103" s="757"/>
      <c r="H4103" s="757"/>
      <c r="I4103" s="757"/>
      <c r="J4103" s="757"/>
      <c r="K4103" s="758"/>
      <c r="L4103" s="758"/>
      <c r="M4103" s="722"/>
      <c r="N4103" s="736"/>
      <c r="O4103" s="736"/>
      <c r="P4103" s="736"/>
      <c r="Q4103" s="736"/>
      <c r="R4103" s="736"/>
      <c r="S4103" s="736"/>
      <c r="T4103" s="736"/>
      <c r="U4103" s="736"/>
      <c r="BA4103" s="722"/>
      <c r="BB4103" s="722"/>
      <c r="BC4103" s="722"/>
      <c r="BD4103" s="722"/>
      <c r="BE4103" s="722"/>
      <c r="BF4103" s="722"/>
      <c r="BG4103" s="722"/>
      <c r="BH4103" s="722"/>
      <c r="BI4103" s="722"/>
      <c r="BJ4103" s="722"/>
      <c r="BK4103" s="722"/>
      <c r="BL4103" s="722"/>
      <c r="BM4103" s="722"/>
      <c r="BN4103" s="722"/>
      <c r="BO4103" s="722"/>
      <c r="BP4103" s="722"/>
      <c r="BQ4103" s="722"/>
      <c r="BR4103" s="722"/>
      <c r="BS4103" s="722"/>
      <c r="BT4103" s="722"/>
      <c r="BU4103" s="722"/>
      <c r="BV4103" s="722"/>
      <c r="BW4103" s="722"/>
      <c r="BX4103" s="722"/>
      <c r="BY4103" s="722"/>
      <c r="BZ4103" s="722"/>
      <c r="CA4103" s="722"/>
      <c r="CB4103" s="722"/>
      <c r="CC4103" s="722"/>
      <c r="CD4103" s="722"/>
      <c r="CE4103" s="722"/>
      <c r="CF4103" s="722"/>
      <c r="CG4103" s="722"/>
      <c r="CH4103" s="722"/>
      <c r="CI4103" s="722"/>
      <c r="CJ4103" s="722"/>
      <c r="CK4103" s="722"/>
      <c r="CL4103" s="722"/>
      <c r="CM4103" s="722"/>
      <c r="CN4103" s="722"/>
      <c r="CO4103" s="722"/>
      <c r="CP4103" s="722"/>
      <c r="CQ4103" s="722"/>
      <c r="CR4103" s="722"/>
      <c r="CS4103" s="722"/>
    </row>
    <row r="4104" spans="1:97" s="1376" customFormat="1">
      <c r="A4104" s="722"/>
      <c r="B4104" s="722"/>
      <c r="C4104" s="722"/>
      <c r="D4104" s="722"/>
      <c r="E4104" s="722"/>
      <c r="F4104" s="757"/>
      <c r="G4104" s="757"/>
      <c r="H4104" s="757"/>
      <c r="I4104" s="757"/>
      <c r="J4104" s="757"/>
      <c r="K4104" s="758"/>
      <c r="L4104" s="758"/>
      <c r="M4104" s="722"/>
      <c r="N4104" s="736"/>
      <c r="O4104" s="736"/>
      <c r="P4104" s="736"/>
      <c r="Q4104" s="736"/>
      <c r="R4104" s="736"/>
      <c r="S4104" s="736"/>
      <c r="T4104" s="736"/>
      <c r="U4104" s="736"/>
      <c r="BA4104" s="722"/>
      <c r="BB4104" s="722"/>
      <c r="BC4104" s="722"/>
      <c r="BD4104" s="722"/>
      <c r="BE4104" s="722"/>
      <c r="BF4104" s="722"/>
      <c r="BG4104" s="722"/>
      <c r="BH4104" s="722"/>
      <c r="BI4104" s="722"/>
      <c r="BJ4104" s="722"/>
      <c r="BK4104" s="722"/>
      <c r="BL4104" s="722"/>
      <c r="BM4104" s="722"/>
      <c r="BN4104" s="722"/>
      <c r="BO4104" s="722"/>
      <c r="BP4104" s="722"/>
      <c r="BQ4104" s="722"/>
      <c r="BR4104" s="722"/>
      <c r="BS4104" s="722"/>
      <c r="BT4104" s="722"/>
      <c r="BU4104" s="722"/>
      <c r="BV4104" s="722"/>
      <c r="BW4104" s="722"/>
      <c r="BX4104" s="722"/>
      <c r="BY4104" s="722"/>
      <c r="BZ4104" s="722"/>
      <c r="CA4104" s="722"/>
      <c r="CB4104" s="722"/>
      <c r="CC4104" s="722"/>
      <c r="CD4104" s="722"/>
      <c r="CE4104" s="722"/>
      <c r="CF4104" s="722"/>
      <c r="CG4104" s="722"/>
      <c r="CH4104" s="722"/>
      <c r="CI4104" s="722"/>
      <c r="CJ4104" s="722"/>
      <c r="CK4104" s="722"/>
      <c r="CL4104" s="722"/>
      <c r="CM4104" s="722"/>
      <c r="CN4104" s="722"/>
      <c r="CO4104" s="722"/>
      <c r="CP4104" s="722"/>
      <c r="CQ4104" s="722"/>
      <c r="CR4104" s="722"/>
      <c r="CS4104" s="722"/>
    </row>
    <row r="4105" spans="1:97" s="1376" customFormat="1">
      <c r="A4105" s="722"/>
      <c r="B4105" s="722"/>
      <c r="C4105" s="722"/>
      <c r="D4105" s="722"/>
      <c r="E4105" s="722"/>
      <c r="F4105" s="757"/>
      <c r="G4105" s="757"/>
      <c r="H4105" s="757"/>
      <c r="I4105" s="757"/>
      <c r="J4105" s="757"/>
      <c r="K4105" s="758"/>
      <c r="L4105" s="758"/>
      <c r="M4105" s="722"/>
      <c r="N4105" s="736"/>
      <c r="O4105" s="736"/>
      <c r="P4105" s="736"/>
      <c r="Q4105" s="736"/>
      <c r="R4105" s="736"/>
      <c r="S4105" s="736"/>
      <c r="T4105" s="736"/>
      <c r="U4105" s="736"/>
      <c r="BA4105" s="722"/>
      <c r="BB4105" s="722"/>
      <c r="BC4105" s="722"/>
      <c r="BD4105" s="722"/>
      <c r="BE4105" s="722"/>
      <c r="BF4105" s="722"/>
      <c r="BG4105" s="722"/>
      <c r="BH4105" s="722"/>
      <c r="BI4105" s="722"/>
      <c r="BJ4105" s="722"/>
      <c r="BK4105" s="722"/>
      <c r="BL4105" s="722"/>
      <c r="BM4105" s="722"/>
      <c r="BN4105" s="722"/>
      <c r="BO4105" s="722"/>
      <c r="BP4105" s="722"/>
      <c r="BQ4105" s="722"/>
      <c r="BR4105" s="722"/>
      <c r="BS4105" s="722"/>
      <c r="BT4105" s="722"/>
      <c r="BU4105" s="722"/>
      <c r="BV4105" s="722"/>
      <c r="BW4105" s="722"/>
      <c r="BX4105" s="722"/>
      <c r="BY4105" s="722"/>
      <c r="BZ4105" s="722"/>
      <c r="CA4105" s="722"/>
      <c r="CB4105" s="722"/>
      <c r="CC4105" s="722"/>
      <c r="CD4105" s="722"/>
      <c r="CE4105" s="722"/>
      <c r="CF4105" s="722"/>
      <c r="CG4105" s="722"/>
      <c r="CH4105" s="722"/>
      <c r="CI4105" s="722"/>
      <c r="CJ4105" s="722"/>
      <c r="CK4105" s="722"/>
      <c r="CL4105" s="722"/>
      <c r="CM4105" s="722"/>
      <c r="CN4105" s="722"/>
      <c r="CO4105" s="722"/>
      <c r="CP4105" s="722"/>
      <c r="CQ4105" s="722"/>
      <c r="CR4105" s="722"/>
      <c r="CS4105" s="722"/>
    </row>
    <row r="4106" spans="1:97" s="1376" customFormat="1">
      <c r="A4106" s="722"/>
      <c r="B4106" s="722"/>
      <c r="C4106" s="722"/>
      <c r="D4106" s="722"/>
      <c r="E4106" s="722"/>
      <c r="F4106" s="757"/>
      <c r="G4106" s="757"/>
      <c r="H4106" s="757"/>
      <c r="I4106" s="757"/>
      <c r="J4106" s="757"/>
      <c r="K4106" s="758"/>
      <c r="L4106" s="758"/>
      <c r="M4106" s="722"/>
      <c r="N4106" s="736"/>
      <c r="O4106" s="736"/>
      <c r="P4106" s="736"/>
      <c r="Q4106" s="736"/>
      <c r="R4106" s="736"/>
      <c r="S4106" s="736"/>
      <c r="T4106" s="736"/>
      <c r="U4106" s="736"/>
      <c r="BA4106" s="722"/>
      <c r="BB4106" s="722"/>
      <c r="BC4106" s="722"/>
      <c r="BD4106" s="722"/>
      <c r="BE4106" s="722"/>
      <c r="BF4106" s="722"/>
      <c r="BG4106" s="722"/>
      <c r="BH4106" s="722"/>
      <c r="BI4106" s="722"/>
      <c r="BJ4106" s="722"/>
      <c r="BK4106" s="722"/>
      <c r="BL4106" s="722"/>
      <c r="BM4106" s="722"/>
      <c r="BN4106" s="722"/>
      <c r="BO4106" s="722"/>
      <c r="BP4106" s="722"/>
      <c r="BQ4106" s="722"/>
      <c r="BR4106" s="722"/>
      <c r="BS4106" s="722"/>
      <c r="BT4106" s="722"/>
      <c r="BU4106" s="722"/>
      <c r="BV4106" s="722"/>
      <c r="BW4106" s="722"/>
      <c r="BX4106" s="722"/>
      <c r="BY4106" s="722"/>
      <c r="BZ4106" s="722"/>
      <c r="CA4106" s="722"/>
      <c r="CB4106" s="722"/>
      <c r="CC4106" s="722"/>
      <c r="CD4106" s="722"/>
      <c r="CE4106" s="722"/>
      <c r="CF4106" s="722"/>
      <c r="CG4106" s="722"/>
      <c r="CH4106" s="722"/>
      <c r="CI4106" s="722"/>
      <c r="CJ4106" s="722"/>
      <c r="CK4106" s="722"/>
      <c r="CL4106" s="722"/>
      <c r="CM4106" s="722"/>
      <c r="CN4106" s="722"/>
      <c r="CO4106" s="722"/>
      <c r="CP4106" s="722"/>
      <c r="CQ4106" s="722"/>
      <c r="CR4106" s="722"/>
      <c r="CS4106" s="722"/>
    </row>
    <row r="4107" spans="1:97" s="1376" customFormat="1">
      <c r="A4107" s="722"/>
      <c r="B4107" s="722"/>
      <c r="C4107" s="722"/>
      <c r="D4107" s="722"/>
      <c r="E4107" s="722"/>
      <c r="F4107" s="757"/>
      <c r="G4107" s="757"/>
      <c r="H4107" s="757"/>
      <c r="I4107" s="757"/>
      <c r="J4107" s="757"/>
      <c r="K4107" s="758"/>
      <c r="L4107" s="758"/>
      <c r="M4107" s="722"/>
      <c r="N4107" s="736"/>
      <c r="O4107" s="736"/>
      <c r="P4107" s="736"/>
      <c r="Q4107" s="736"/>
      <c r="R4107" s="736"/>
      <c r="S4107" s="736"/>
      <c r="T4107" s="736"/>
      <c r="U4107" s="736"/>
      <c r="BA4107" s="722"/>
      <c r="BB4107" s="722"/>
      <c r="BC4107" s="722"/>
      <c r="BD4107" s="722"/>
      <c r="BE4107" s="722"/>
      <c r="BF4107" s="722"/>
      <c r="BG4107" s="722"/>
      <c r="BH4107" s="722"/>
      <c r="BI4107" s="722"/>
      <c r="BJ4107" s="722"/>
      <c r="BK4107" s="722"/>
      <c r="BL4107" s="722"/>
      <c r="BM4107" s="722"/>
      <c r="BN4107" s="722"/>
      <c r="BO4107" s="722"/>
      <c r="BP4107" s="722"/>
      <c r="BQ4107" s="722"/>
      <c r="BR4107" s="722"/>
      <c r="BS4107" s="722"/>
      <c r="BT4107" s="722"/>
      <c r="BU4107" s="722"/>
      <c r="BV4107" s="722"/>
      <c r="BW4107" s="722"/>
      <c r="BX4107" s="722"/>
      <c r="BY4107" s="722"/>
      <c r="BZ4107" s="722"/>
      <c r="CA4107" s="722"/>
      <c r="CB4107" s="722"/>
      <c r="CC4107" s="722"/>
      <c r="CD4107" s="722"/>
      <c r="CE4107" s="722"/>
      <c r="CF4107" s="722"/>
      <c r="CG4107" s="722"/>
      <c r="CH4107" s="722"/>
      <c r="CI4107" s="722"/>
      <c r="CJ4107" s="722"/>
      <c r="CK4107" s="722"/>
      <c r="CL4107" s="722"/>
      <c r="CM4107" s="722"/>
      <c r="CN4107" s="722"/>
      <c r="CO4107" s="722"/>
      <c r="CP4107" s="722"/>
      <c r="CQ4107" s="722"/>
      <c r="CR4107" s="722"/>
      <c r="CS4107" s="722"/>
    </row>
    <row r="4108" spans="1:97" s="1376" customFormat="1">
      <c r="A4108" s="722"/>
      <c r="B4108" s="722"/>
      <c r="C4108" s="722"/>
      <c r="D4108" s="722"/>
      <c r="E4108" s="722"/>
      <c r="F4108" s="757"/>
      <c r="G4108" s="757"/>
      <c r="H4108" s="757"/>
      <c r="I4108" s="757"/>
      <c r="J4108" s="757"/>
      <c r="K4108" s="758"/>
      <c r="L4108" s="758"/>
      <c r="M4108" s="722"/>
      <c r="N4108" s="736"/>
      <c r="O4108" s="736"/>
      <c r="P4108" s="736"/>
      <c r="Q4108" s="736"/>
      <c r="R4108" s="736"/>
      <c r="S4108" s="736"/>
      <c r="T4108" s="736"/>
      <c r="U4108" s="736"/>
      <c r="BA4108" s="722"/>
      <c r="BB4108" s="722"/>
      <c r="BC4108" s="722"/>
      <c r="BD4108" s="722"/>
      <c r="BE4108" s="722"/>
      <c r="BF4108" s="722"/>
      <c r="BG4108" s="722"/>
      <c r="BH4108" s="722"/>
      <c r="BI4108" s="722"/>
      <c r="BJ4108" s="722"/>
      <c r="BK4108" s="722"/>
      <c r="BL4108" s="722"/>
      <c r="BM4108" s="722"/>
      <c r="BN4108" s="722"/>
      <c r="BO4108" s="722"/>
      <c r="BP4108" s="722"/>
      <c r="BQ4108" s="722"/>
      <c r="BR4108" s="722"/>
      <c r="BS4108" s="722"/>
      <c r="BT4108" s="722"/>
      <c r="BU4108" s="722"/>
      <c r="BV4108" s="722"/>
      <c r="BW4108" s="722"/>
      <c r="BX4108" s="722"/>
      <c r="BY4108" s="722"/>
      <c r="BZ4108" s="722"/>
      <c r="CA4108" s="722"/>
      <c r="CB4108" s="722"/>
      <c r="CC4108" s="722"/>
      <c r="CD4108" s="722"/>
      <c r="CE4108" s="722"/>
      <c r="CF4108" s="722"/>
      <c r="CG4108" s="722"/>
      <c r="CH4108" s="722"/>
      <c r="CI4108" s="722"/>
      <c r="CJ4108" s="722"/>
      <c r="CK4108" s="722"/>
      <c r="CL4108" s="722"/>
      <c r="CM4108" s="722"/>
      <c r="CN4108" s="722"/>
      <c r="CO4108" s="722"/>
      <c r="CP4108" s="722"/>
      <c r="CQ4108" s="722"/>
      <c r="CR4108" s="722"/>
      <c r="CS4108" s="722"/>
    </row>
    <row r="4109" spans="1:97" s="1376" customFormat="1">
      <c r="A4109" s="722"/>
      <c r="B4109" s="722"/>
      <c r="C4109" s="722"/>
      <c r="D4109" s="722"/>
      <c r="E4109" s="722"/>
      <c r="F4109" s="757"/>
      <c r="G4109" s="757"/>
      <c r="H4109" s="757"/>
      <c r="I4109" s="757"/>
      <c r="J4109" s="757"/>
      <c r="K4109" s="758"/>
      <c r="L4109" s="758"/>
      <c r="M4109" s="722"/>
      <c r="N4109" s="736"/>
      <c r="O4109" s="736"/>
      <c r="P4109" s="736"/>
      <c r="Q4109" s="736"/>
      <c r="R4109" s="736"/>
      <c r="S4109" s="736"/>
      <c r="T4109" s="736"/>
      <c r="U4109" s="736"/>
      <c r="BA4109" s="722"/>
      <c r="BB4109" s="722"/>
      <c r="BC4109" s="722"/>
      <c r="BD4109" s="722"/>
      <c r="BE4109" s="722"/>
      <c r="BF4109" s="722"/>
      <c r="BG4109" s="722"/>
      <c r="BH4109" s="722"/>
      <c r="BI4109" s="722"/>
      <c r="BJ4109" s="722"/>
      <c r="BK4109" s="722"/>
      <c r="BL4109" s="722"/>
      <c r="BM4109" s="722"/>
      <c r="BN4109" s="722"/>
      <c r="BO4109" s="722"/>
      <c r="BP4109" s="722"/>
      <c r="BQ4109" s="722"/>
      <c r="BR4109" s="722"/>
      <c r="BS4109" s="722"/>
      <c r="BT4109" s="722"/>
      <c r="BU4109" s="722"/>
      <c r="BV4109" s="722"/>
      <c r="BW4109" s="722"/>
      <c r="BX4109" s="722"/>
      <c r="BY4109" s="722"/>
      <c r="BZ4109" s="722"/>
      <c r="CA4109" s="722"/>
      <c r="CB4109" s="722"/>
      <c r="CC4109" s="722"/>
      <c r="CD4109" s="722"/>
      <c r="CE4109" s="722"/>
      <c r="CF4109" s="722"/>
      <c r="CG4109" s="722"/>
      <c r="CH4109" s="722"/>
      <c r="CI4109" s="722"/>
      <c r="CJ4109" s="722"/>
      <c r="CK4109" s="722"/>
      <c r="CL4109" s="722"/>
      <c r="CM4109" s="722"/>
      <c r="CN4109" s="722"/>
      <c r="CO4109" s="722"/>
      <c r="CP4109" s="722"/>
      <c r="CQ4109" s="722"/>
      <c r="CR4109" s="722"/>
      <c r="CS4109" s="722"/>
    </row>
    <row r="4110" spans="1:97" s="1376" customFormat="1">
      <c r="A4110" s="722"/>
      <c r="B4110" s="722"/>
      <c r="C4110" s="722"/>
      <c r="D4110" s="722"/>
      <c r="E4110" s="722"/>
      <c r="F4110" s="757"/>
      <c r="G4110" s="757"/>
      <c r="H4110" s="757"/>
      <c r="I4110" s="757"/>
      <c r="J4110" s="757"/>
      <c r="K4110" s="758"/>
      <c r="L4110" s="758"/>
      <c r="M4110" s="722"/>
      <c r="N4110" s="736"/>
      <c r="O4110" s="736"/>
      <c r="P4110" s="736"/>
      <c r="Q4110" s="736"/>
      <c r="R4110" s="736"/>
      <c r="S4110" s="736"/>
      <c r="T4110" s="736"/>
      <c r="U4110" s="736"/>
      <c r="BA4110" s="722"/>
      <c r="BB4110" s="722"/>
      <c r="BC4110" s="722"/>
      <c r="BD4110" s="722"/>
      <c r="BE4110" s="722"/>
      <c r="BF4110" s="722"/>
      <c r="BG4110" s="722"/>
      <c r="BH4110" s="722"/>
      <c r="BI4110" s="722"/>
      <c r="BJ4110" s="722"/>
      <c r="BK4110" s="722"/>
      <c r="BL4110" s="722"/>
      <c r="BM4110" s="722"/>
      <c r="BN4110" s="722"/>
      <c r="BO4110" s="722"/>
      <c r="BP4110" s="722"/>
      <c r="BQ4110" s="722"/>
      <c r="BR4110" s="722"/>
      <c r="BS4110" s="722"/>
      <c r="BT4110" s="722"/>
      <c r="BU4110" s="722"/>
      <c r="BV4110" s="722"/>
      <c r="BW4110" s="722"/>
      <c r="BX4110" s="722"/>
      <c r="BY4110" s="722"/>
      <c r="BZ4110" s="722"/>
      <c r="CA4110" s="722"/>
      <c r="CB4110" s="722"/>
      <c r="CC4110" s="722"/>
      <c r="CD4110" s="722"/>
      <c r="CE4110" s="722"/>
      <c r="CF4110" s="722"/>
      <c r="CG4110" s="722"/>
      <c r="CH4110" s="722"/>
      <c r="CI4110" s="722"/>
      <c r="CJ4110" s="722"/>
      <c r="CK4110" s="722"/>
      <c r="CL4110" s="722"/>
      <c r="CM4110" s="722"/>
      <c r="CN4110" s="722"/>
      <c r="CO4110" s="722"/>
      <c r="CP4110" s="722"/>
      <c r="CQ4110" s="722"/>
      <c r="CR4110" s="722"/>
      <c r="CS4110" s="722"/>
    </row>
    <row r="4111" spans="1:97" s="1376" customFormat="1">
      <c r="A4111" s="722"/>
      <c r="B4111" s="722"/>
      <c r="C4111" s="722"/>
      <c r="D4111" s="722"/>
      <c r="E4111" s="722"/>
      <c r="F4111" s="757"/>
      <c r="G4111" s="757"/>
      <c r="H4111" s="757"/>
      <c r="I4111" s="757"/>
      <c r="J4111" s="757"/>
      <c r="K4111" s="758"/>
      <c r="L4111" s="758"/>
      <c r="M4111" s="722"/>
      <c r="N4111" s="736"/>
      <c r="O4111" s="736"/>
      <c r="P4111" s="736"/>
      <c r="Q4111" s="736"/>
      <c r="R4111" s="736"/>
      <c r="S4111" s="736"/>
      <c r="T4111" s="736"/>
      <c r="U4111" s="736"/>
      <c r="BA4111" s="722"/>
      <c r="BB4111" s="722"/>
      <c r="BC4111" s="722"/>
      <c r="BD4111" s="722"/>
      <c r="BE4111" s="722"/>
      <c r="BF4111" s="722"/>
      <c r="BG4111" s="722"/>
      <c r="BH4111" s="722"/>
      <c r="BI4111" s="722"/>
      <c r="BJ4111" s="722"/>
      <c r="BK4111" s="722"/>
      <c r="BL4111" s="722"/>
      <c r="BM4111" s="722"/>
      <c r="BN4111" s="722"/>
      <c r="BO4111" s="722"/>
      <c r="BP4111" s="722"/>
      <c r="BQ4111" s="722"/>
      <c r="BR4111" s="722"/>
      <c r="BS4111" s="722"/>
      <c r="BT4111" s="722"/>
      <c r="BU4111" s="722"/>
      <c r="BV4111" s="722"/>
      <c r="BW4111" s="722"/>
      <c r="BX4111" s="722"/>
      <c r="BY4111" s="722"/>
      <c r="BZ4111" s="722"/>
      <c r="CA4111" s="722"/>
      <c r="CB4111" s="722"/>
      <c r="CC4111" s="722"/>
      <c r="CD4111" s="722"/>
      <c r="CE4111" s="722"/>
      <c r="CF4111" s="722"/>
      <c r="CG4111" s="722"/>
      <c r="CH4111" s="722"/>
      <c r="CI4111" s="722"/>
      <c r="CJ4111" s="722"/>
      <c r="CK4111" s="722"/>
      <c r="CL4111" s="722"/>
      <c r="CM4111" s="722"/>
      <c r="CN4111" s="722"/>
      <c r="CO4111" s="722"/>
      <c r="CP4111" s="722"/>
      <c r="CQ4111" s="722"/>
      <c r="CR4111" s="722"/>
      <c r="CS4111" s="722"/>
    </row>
    <row r="4112" spans="1:97" s="1376" customFormat="1">
      <c r="A4112" s="722"/>
      <c r="B4112" s="722"/>
      <c r="C4112" s="722"/>
      <c r="D4112" s="722"/>
      <c r="E4112" s="722"/>
      <c r="F4112" s="757"/>
      <c r="G4112" s="757"/>
      <c r="H4112" s="757"/>
      <c r="I4112" s="757"/>
      <c r="J4112" s="757"/>
      <c r="K4112" s="758"/>
      <c r="L4112" s="758"/>
      <c r="M4112" s="722"/>
      <c r="N4112" s="736"/>
      <c r="O4112" s="736"/>
      <c r="P4112" s="736"/>
      <c r="Q4112" s="736"/>
      <c r="R4112" s="736"/>
      <c r="S4112" s="736"/>
      <c r="T4112" s="736"/>
      <c r="U4112" s="736"/>
      <c r="BA4112" s="722"/>
      <c r="BB4112" s="722"/>
      <c r="BC4112" s="722"/>
      <c r="BD4112" s="722"/>
      <c r="BE4112" s="722"/>
      <c r="BF4112" s="722"/>
      <c r="BG4112" s="722"/>
      <c r="BH4112" s="722"/>
      <c r="BI4112" s="722"/>
      <c r="BJ4112" s="722"/>
      <c r="BK4112" s="722"/>
      <c r="BL4112" s="722"/>
      <c r="BM4112" s="722"/>
      <c r="BN4112" s="722"/>
      <c r="BO4112" s="722"/>
      <c r="BP4112" s="722"/>
      <c r="BQ4112" s="722"/>
      <c r="BR4112" s="722"/>
      <c r="BS4112" s="722"/>
      <c r="BT4112" s="722"/>
      <c r="BU4112" s="722"/>
      <c r="BV4112" s="722"/>
      <c r="BW4112" s="722"/>
      <c r="BX4112" s="722"/>
      <c r="BY4112" s="722"/>
      <c r="BZ4112" s="722"/>
      <c r="CA4112" s="722"/>
      <c r="CB4112" s="722"/>
      <c r="CC4112" s="722"/>
      <c r="CD4112" s="722"/>
      <c r="CE4112" s="722"/>
      <c r="CF4112" s="722"/>
      <c r="CG4112" s="722"/>
      <c r="CH4112" s="722"/>
      <c r="CI4112" s="722"/>
      <c r="CJ4112" s="722"/>
      <c r="CK4112" s="722"/>
      <c r="CL4112" s="722"/>
      <c r="CM4112" s="722"/>
      <c r="CN4112" s="722"/>
      <c r="CO4112" s="722"/>
      <c r="CP4112" s="722"/>
      <c r="CQ4112" s="722"/>
      <c r="CR4112" s="722"/>
      <c r="CS4112" s="722"/>
    </row>
    <row r="4113" spans="1:97" s="1376" customFormat="1">
      <c r="A4113" s="722"/>
      <c r="B4113" s="722"/>
      <c r="C4113" s="722"/>
      <c r="D4113" s="722"/>
      <c r="E4113" s="722"/>
      <c r="F4113" s="757"/>
      <c r="G4113" s="757"/>
      <c r="H4113" s="757"/>
      <c r="I4113" s="757"/>
      <c r="J4113" s="757"/>
      <c r="K4113" s="758"/>
      <c r="L4113" s="758"/>
      <c r="M4113" s="722"/>
      <c r="N4113" s="736"/>
      <c r="O4113" s="736"/>
      <c r="P4113" s="736"/>
      <c r="Q4113" s="736"/>
      <c r="R4113" s="736"/>
      <c r="S4113" s="736"/>
      <c r="T4113" s="736"/>
      <c r="U4113" s="736"/>
      <c r="BA4113" s="722"/>
      <c r="BB4113" s="722"/>
      <c r="BC4113" s="722"/>
      <c r="BD4113" s="722"/>
      <c r="BE4113" s="722"/>
      <c r="BF4113" s="722"/>
      <c r="BG4113" s="722"/>
      <c r="BH4113" s="722"/>
      <c r="BI4113" s="722"/>
      <c r="BJ4113" s="722"/>
      <c r="BK4113" s="722"/>
      <c r="BL4113" s="722"/>
      <c r="BM4113" s="722"/>
      <c r="BN4113" s="722"/>
      <c r="BO4113" s="722"/>
      <c r="BP4113" s="722"/>
      <c r="BQ4113" s="722"/>
      <c r="BR4113" s="722"/>
      <c r="BS4113" s="722"/>
      <c r="BT4113" s="722"/>
      <c r="BU4113" s="722"/>
      <c r="BV4113" s="722"/>
      <c r="BW4113" s="722"/>
      <c r="BX4113" s="722"/>
      <c r="BY4113" s="722"/>
      <c r="BZ4113" s="722"/>
      <c r="CA4113" s="722"/>
      <c r="CB4113" s="722"/>
      <c r="CC4113" s="722"/>
      <c r="CD4113" s="722"/>
      <c r="CE4113" s="722"/>
      <c r="CF4113" s="722"/>
      <c r="CG4113" s="722"/>
      <c r="CH4113" s="722"/>
      <c r="CI4113" s="722"/>
      <c r="CJ4113" s="722"/>
      <c r="CK4113" s="722"/>
      <c r="CL4113" s="722"/>
      <c r="CM4113" s="722"/>
      <c r="CN4113" s="722"/>
      <c r="CO4113" s="722"/>
      <c r="CP4113" s="722"/>
      <c r="CQ4113" s="722"/>
      <c r="CR4113" s="722"/>
      <c r="CS4113" s="722"/>
    </row>
    <row r="4114" spans="1:97" s="1376" customFormat="1">
      <c r="A4114" s="722"/>
      <c r="B4114" s="722"/>
      <c r="C4114" s="722"/>
      <c r="D4114" s="722"/>
      <c r="E4114" s="722"/>
      <c r="F4114" s="757"/>
      <c r="G4114" s="757"/>
      <c r="H4114" s="757"/>
      <c r="I4114" s="757"/>
      <c r="J4114" s="757"/>
      <c r="K4114" s="758"/>
      <c r="L4114" s="758"/>
      <c r="M4114" s="722"/>
      <c r="N4114" s="736"/>
      <c r="O4114" s="736"/>
      <c r="P4114" s="736"/>
      <c r="Q4114" s="736"/>
      <c r="R4114" s="736"/>
      <c r="S4114" s="736"/>
      <c r="T4114" s="736"/>
      <c r="U4114" s="736"/>
      <c r="BA4114" s="722"/>
      <c r="BB4114" s="722"/>
      <c r="BC4114" s="722"/>
      <c r="BD4114" s="722"/>
      <c r="BE4114" s="722"/>
      <c r="BF4114" s="722"/>
      <c r="BG4114" s="722"/>
      <c r="BH4114" s="722"/>
      <c r="BI4114" s="722"/>
      <c r="BJ4114" s="722"/>
      <c r="BK4114" s="722"/>
      <c r="BL4114" s="722"/>
      <c r="BM4114" s="722"/>
      <c r="BN4114" s="722"/>
      <c r="BO4114" s="722"/>
      <c r="BP4114" s="722"/>
      <c r="BQ4114" s="722"/>
      <c r="BR4114" s="722"/>
      <c r="BS4114" s="722"/>
      <c r="BT4114" s="722"/>
      <c r="BU4114" s="722"/>
      <c r="BV4114" s="722"/>
      <c r="BW4114" s="722"/>
      <c r="BX4114" s="722"/>
      <c r="BY4114" s="722"/>
      <c r="BZ4114" s="722"/>
      <c r="CA4114" s="722"/>
      <c r="CB4114" s="722"/>
      <c r="CC4114" s="722"/>
      <c r="CD4114" s="722"/>
      <c r="CE4114" s="722"/>
      <c r="CF4114" s="722"/>
      <c r="CG4114" s="722"/>
      <c r="CH4114" s="722"/>
      <c r="CI4114" s="722"/>
      <c r="CJ4114" s="722"/>
      <c r="CK4114" s="722"/>
      <c r="CL4114" s="722"/>
      <c r="CM4114" s="722"/>
      <c r="CN4114" s="722"/>
      <c r="CO4114" s="722"/>
      <c r="CP4114" s="722"/>
      <c r="CQ4114" s="722"/>
      <c r="CR4114" s="722"/>
      <c r="CS4114" s="722"/>
    </row>
    <row r="4115" spans="1:97" s="1376" customFormat="1">
      <c r="A4115" s="722"/>
      <c r="B4115" s="722"/>
      <c r="C4115" s="722"/>
      <c r="D4115" s="722"/>
      <c r="E4115" s="722"/>
      <c r="F4115" s="757"/>
      <c r="G4115" s="757"/>
      <c r="H4115" s="757"/>
      <c r="I4115" s="757"/>
      <c r="J4115" s="757"/>
      <c r="K4115" s="758"/>
      <c r="L4115" s="758"/>
      <c r="M4115" s="722"/>
      <c r="N4115" s="736"/>
      <c r="O4115" s="736"/>
      <c r="P4115" s="736"/>
      <c r="Q4115" s="736"/>
      <c r="R4115" s="736"/>
      <c r="S4115" s="736"/>
      <c r="T4115" s="736"/>
      <c r="U4115" s="736"/>
      <c r="BA4115" s="722"/>
      <c r="BB4115" s="722"/>
      <c r="BC4115" s="722"/>
      <c r="BD4115" s="722"/>
      <c r="BE4115" s="722"/>
      <c r="BF4115" s="722"/>
      <c r="BG4115" s="722"/>
      <c r="BH4115" s="722"/>
      <c r="BI4115" s="722"/>
      <c r="BJ4115" s="722"/>
      <c r="BK4115" s="722"/>
      <c r="BL4115" s="722"/>
      <c r="BM4115" s="722"/>
      <c r="BN4115" s="722"/>
      <c r="BO4115" s="722"/>
      <c r="BP4115" s="722"/>
      <c r="BQ4115" s="722"/>
      <c r="BR4115" s="722"/>
      <c r="BS4115" s="722"/>
      <c r="BT4115" s="722"/>
      <c r="BU4115" s="722"/>
      <c r="BV4115" s="722"/>
      <c r="BW4115" s="722"/>
      <c r="BX4115" s="722"/>
      <c r="BY4115" s="722"/>
      <c r="BZ4115" s="722"/>
      <c r="CA4115" s="722"/>
      <c r="CB4115" s="722"/>
      <c r="CC4115" s="722"/>
      <c r="CD4115" s="722"/>
      <c r="CE4115" s="722"/>
      <c r="CF4115" s="722"/>
      <c r="CG4115" s="722"/>
      <c r="CH4115" s="722"/>
      <c r="CI4115" s="722"/>
      <c r="CJ4115" s="722"/>
      <c r="CK4115" s="722"/>
      <c r="CL4115" s="722"/>
      <c r="CM4115" s="722"/>
      <c r="CN4115" s="722"/>
      <c r="CO4115" s="722"/>
      <c r="CP4115" s="722"/>
      <c r="CQ4115" s="722"/>
      <c r="CR4115" s="722"/>
      <c r="CS4115" s="722"/>
    </row>
    <row r="4116" spans="1:97" s="1376" customFormat="1">
      <c r="A4116" s="722"/>
      <c r="B4116" s="722"/>
      <c r="C4116" s="722"/>
      <c r="D4116" s="722"/>
      <c r="E4116" s="722"/>
      <c r="F4116" s="757"/>
      <c r="G4116" s="757"/>
      <c r="H4116" s="757"/>
      <c r="I4116" s="757"/>
      <c r="J4116" s="757"/>
      <c r="K4116" s="758"/>
      <c r="L4116" s="758"/>
      <c r="M4116" s="722"/>
      <c r="N4116" s="736"/>
      <c r="O4116" s="736"/>
      <c r="P4116" s="736"/>
      <c r="Q4116" s="736"/>
      <c r="R4116" s="736"/>
      <c r="S4116" s="736"/>
      <c r="T4116" s="736"/>
      <c r="U4116" s="736"/>
      <c r="BA4116" s="722"/>
      <c r="BB4116" s="722"/>
      <c r="BC4116" s="722"/>
      <c r="BD4116" s="722"/>
      <c r="BE4116" s="722"/>
      <c r="BF4116" s="722"/>
      <c r="BG4116" s="722"/>
      <c r="BH4116" s="722"/>
      <c r="BI4116" s="722"/>
      <c r="BJ4116" s="722"/>
      <c r="BK4116" s="722"/>
      <c r="BL4116" s="722"/>
      <c r="BM4116" s="722"/>
      <c r="BN4116" s="722"/>
      <c r="BO4116" s="722"/>
      <c r="BP4116" s="722"/>
      <c r="BQ4116" s="722"/>
      <c r="BR4116" s="722"/>
      <c r="BS4116" s="722"/>
      <c r="BT4116" s="722"/>
      <c r="BU4116" s="722"/>
      <c r="BV4116" s="722"/>
      <c r="BW4116" s="722"/>
      <c r="BX4116" s="722"/>
      <c r="BY4116" s="722"/>
      <c r="BZ4116" s="722"/>
      <c r="CA4116" s="722"/>
      <c r="CB4116" s="722"/>
      <c r="CC4116" s="722"/>
      <c r="CD4116" s="722"/>
      <c r="CE4116" s="722"/>
      <c r="CF4116" s="722"/>
      <c r="CG4116" s="722"/>
      <c r="CH4116" s="722"/>
      <c r="CI4116" s="722"/>
      <c r="CJ4116" s="722"/>
      <c r="CK4116" s="722"/>
      <c r="CL4116" s="722"/>
      <c r="CM4116" s="722"/>
      <c r="CN4116" s="722"/>
      <c r="CO4116" s="722"/>
      <c r="CP4116" s="722"/>
      <c r="CQ4116" s="722"/>
      <c r="CR4116" s="722"/>
      <c r="CS4116" s="722"/>
    </row>
    <row r="4117" spans="1:97" s="1376" customFormat="1">
      <c r="A4117" s="722"/>
      <c r="B4117" s="722"/>
      <c r="C4117" s="722"/>
      <c r="D4117" s="722"/>
      <c r="E4117" s="722"/>
      <c r="F4117" s="757"/>
      <c r="G4117" s="757"/>
      <c r="H4117" s="757"/>
      <c r="I4117" s="757"/>
      <c r="J4117" s="757"/>
      <c r="K4117" s="758"/>
      <c r="L4117" s="758"/>
      <c r="M4117" s="722"/>
      <c r="N4117" s="736"/>
      <c r="O4117" s="736"/>
      <c r="P4117" s="736"/>
      <c r="Q4117" s="736"/>
      <c r="R4117" s="736"/>
      <c r="S4117" s="736"/>
      <c r="T4117" s="736"/>
      <c r="U4117" s="736"/>
      <c r="BA4117" s="722"/>
      <c r="BB4117" s="722"/>
      <c r="BC4117" s="722"/>
      <c r="BD4117" s="722"/>
      <c r="BE4117" s="722"/>
      <c r="BF4117" s="722"/>
      <c r="BG4117" s="722"/>
      <c r="BH4117" s="722"/>
      <c r="BI4117" s="722"/>
      <c r="BJ4117" s="722"/>
      <c r="BK4117" s="722"/>
      <c r="BL4117" s="722"/>
      <c r="BM4117" s="722"/>
      <c r="BN4117" s="722"/>
      <c r="BO4117" s="722"/>
      <c r="BP4117" s="722"/>
      <c r="BQ4117" s="722"/>
      <c r="BR4117" s="722"/>
      <c r="BS4117" s="722"/>
      <c r="BT4117" s="722"/>
      <c r="BU4117" s="722"/>
      <c r="BV4117" s="722"/>
      <c r="BW4117" s="722"/>
      <c r="BX4117" s="722"/>
      <c r="BY4117" s="722"/>
      <c r="BZ4117" s="722"/>
      <c r="CA4117" s="722"/>
      <c r="CB4117" s="722"/>
      <c r="CC4117" s="722"/>
      <c r="CD4117" s="722"/>
      <c r="CE4117" s="722"/>
      <c r="CF4117" s="722"/>
      <c r="CG4117" s="722"/>
      <c r="CH4117" s="722"/>
      <c r="CI4117" s="722"/>
      <c r="CJ4117" s="722"/>
      <c r="CK4117" s="722"/>
      <c r="CL4117" s="722"/>
      <c r="CM4117" s="722"/>
      <c r="CN4117" s="722"/>
      <c r="CO4117" s="722"/>
      <c r="CP4117" s="722"/>
      <c r="CQ4117" s="722"/>
      <c r="CR4117" s="722"/>
      <c r="CS4117" s="722"/>
    </row>
    <row r="4118" spans="1:97" s="1376" customFormat="1">
      <c r="A4118" s="722"/>
      <c r="B4118" s="722"/>
      <c r="C4118" s="722"/>
      <c r="D4118" s="722"/>
      <c r="E4118" s="722"/>
      <c r="F4118" s="757"/>
      <c r="G4118" s="757"/>
      <c r="H4118" s="757"/>
      <c r="I4118" s="757"/>
      <c r="J4118" s="757"/>
      <c r="K4118" s="758"/>
      <c r="L4118" s="758"/>
      <c r="M4118" s="722"/>
      <c r="N4118" s="736"/>
      <c r="O4118" s="736"/>
      <c r="P4118" s="736"/>
      <c r="Q4118" s="736"/>
      <c r="R4118" s="736"/>
      <c r="S4118" s="736"/>
      <c r="T4118" s="736"/>
      <c r="U4118" s="736"/>
      <c r="BA4118" s="722"/>
      <c r="BB4118" s="722"/>
      <c r="BC4118" s="722"/>
      <c r="BD4118" s="722"/>
      <c r="BE4118" s="722"/>
      <c r="BF4118" s="722"/>
      <c r="BG4118" s="722"/>
      <c r="BH4118" s="722"/>
      <c r="BI4118" s="722"/>
      <c r="BJ4118" s="722"/>
      <c r="BK4118" s="722"/>
      <c r="BL4118" s="722"/>
      <c r="BM4118" s="722"/>
      <c r="BN4118" s="722"/>
      <c r="BO4118" s="722"/>
      <c r="BP4118" s="722"/>
      <c r="BQ4118" s="722"/>
      <c r="BR4118" s="722"/>
      <c r="BS4118" s="722"/>
      <c r="BT4118" s="722"/>
      <c r="BU4118" s="722"/>
      <c r="BV4118" s="722"/>
      <c r="BW4118" s="722"/>
      <c r="BX4118" s="722"/>
      <c r="BY4118" s="722"/>
      <c r="BZ4118" s="722"/>
      <c r="CA4118" s="722"/>
      <c r="CB4118" s="722"/>
      <c r="CC4118" s="722"/>
      <c r="CD4118" s="722"/>
      <c r="CE4118" s="722"/>
      <c r="CF4118" s="722"/>
      <c r="CG4118" s="722"/>
      <c r="CH4118" s="722"/>
      <c r="CI4118" s="722"/>
      <c r="CJ4118" s="722"/>
      <c r="CK4118" s="722"/>
      <c r="CL4118" s="722"/>
      <c r="CM4118" s="722"/>
      <c r="CN4118" s="722"/>
      <c r="CO4118" s="722"/>
      <c r="CP4118" s="722"/>
      <c r="CQ4118" s="722"/>
      <c r="CR4118" s="722"/>
      <c r="CS4118" s="722"/>
    </row>
    <row r="4119" spans="1:97" s="1376" customFormat="1">
      <c r="A4119" s="722"/>
      <c r="B4119" s="722"/>
      <c r="C4119" s="722"/>
      <c r="D4119" s="722"/>
      <c r="E4119" s="722"/>
      <c r="F4119" s="757"/>
      <c r="G4119" s="757"/>
      <c r="H4119" s="757"/>
      <c r="I4119" s="757"/>
      <c r="J4119" s="757"/>
      <c r="K4119" s="758"/>
      <c r="L4119" s="758"/>
      <c r="M4119" s="722"/>
      <c r="N4119" s="736"/>
      <c r="O4119" s="736"/>
      <c r="P4119" s="736"/>
      <c r="Q4119" s="736"/>
      <c r="R4119" s="736"/>
      <c r="S4119" s="736"/>
      <c r="T4119" s="736"/>
      <c r="U4119" s="736"/>
      <c r="BA4119" s="722"/>
      <c r="BB4119" s="722"/>
      <c r="BC4119" s="722"/>
      <c r="BD4119" s="722"/>
      <c r="BE4119" s="722"/>
      <c r="BF4119" s="722"/>
      <c r="BG4119" s="722"/>
      <c r="BH4119" s="722"/>
      <c r="BI4119" s="722"/>
      <c r="BJ4119" s="722"/>
      <c r="BK4119" s="722"/>
      <c r="BL4119" s="722"/>
      <c r="BM4119" s="722"/>
      <c r="BN4119" s="722"/>
      <c r="BO4119" s="722"/>
      <c r="BP4119" s="722"/>
      <c r="BQ4119" s="722"/>
      <c r="BR4119" s="722"/>
      <c r="BS4119" s="722"/>
      <c r="BT4119" s="722"/>
      <c r="BU4119" s="722"/>
      <c r="BV4119" s="722"/>
      <c r="BW4119" s="722"/>
      <c r="BX4119" s="722"/>
      <c r="BY4119" s="722"/>
      <c r="BZ4119" s="722"/>
      <c r="CA4119" s="722"/>
      <c r="CB4119" s="722"/>
      <c r="CC4119" s="722"/>
      <c r="CD4119" s="722"/>
      <c r="CE4119" s="722"/>
      <c r="CF4119" s="722"/>
      <c r="CG4119" s="722"/>
      <c r="CH4119" s="722"/>
      <c r="CI4119" s="722"/>
      <c r="CJ4119" s="722"/>
      <c r="CK4119" s="722"/>
      <c r="CL4119" s="722"/>
      <c r="CM4119" s="722"/>
      <c r="CN4119" s="722"/>
      <c r="CO4119" s="722"/>
      <c r="CP4119" s="722"/>
      <c r="CQ4119" s="722"/>
      <c r="CR4119" s="722"/>
      <c r="CS4119" s="722"/>
    </row>
    <row r="4120" spans="1:97" s="1376" customFormat="1">
      <c r="A4120" s="722"/>
      <c r="B4120" s="722"/>
      <c r="C4120" s="722"/>
      <c r="D4120" s="722"/>
      <c r="E4120" s="722"/>
      <c r="F4120" s="757"/>
      <c r="G4120" s="757"/>
      <c r="H4120" s="757"/>
      <c r="I4120" s="757"/>
      <c r="J4120" s="757"/>
      <c r="K4120" s="758"/>
      <c r="L4120" s="758"/>
      <c r="M4120" s="722"/>
      <c r="N4120" s="736"/>
      <c r="O4120" s="736"/>
      <c r="P4120" s="736"/>
      <c r="Q4120" s="736"/>
      <c r="R4120" s="736"/>
      <c r="S4120" s="736"/>
      <c r="T4120" s="736"/>
      <c r="U4120" s="736"/>
      <c r="BA4120" s="722"/>
      <c r="BB4120" s="722"/>
      <c r="BC4120" s="722"/>
      <c r="BD4120" s="722"/>
      <c r="BE4120" s="722"/>
      <c r="BF4120" s="722"/>
      <c r="BG4120" s="722"/>
      <c r="BH4120" s="722"/>
      <c r="BI4120" s="722"/>
      <c r="BJ4120" s="722"/>
      <c r="BK4120" s="722"/>
      <c r="BL4120" s="722"/>
      <c r="BM4120" s="722"/>
      <c r="BN4120" s="722"/>
      <c r="BO4120" s="722"/>
      <c r="BP4120" s="722"/>
      <c r="BQ4120" s="722"/>
      <c r="BR4120" s="722"/>
      <c r="BS4120" s="722"/>
      <c r="BT4120" s="722"/>
      <c r="BU4120" s="722"/>
      <c r="BV4120" s="722"/>
      <c r="BW4120" s="722"/>
      <c r="BX4120" s="722"/>
      <c r="BY4120" s="722"/>
      <c r="BZ4120" s="722"/>
      <c r="CA4120" s="722"/>
      <c r="CB4120" s="722"/>
      <c r="CC4120" s="722"/>
      <c r="CD4120" s="722"/>
      <c r="CE4120" s="722"/>
      <c r="CF4120" s="722"/>
      <c r="CG4120" s="722"/>
      <c r="CH4120" s="722"/>
      <c r="CI4120" s="722"/>
      <c r="CJ4120" s="722"/>
      <c r="CK4120" s="722"/>
      <c r="CL4120" s="722"/>
      <c r="CM4120" s="722"/>
      <c r="CN4120" s="722"/>
      <c r="CO4120" s="722"/>
      <c r="CP4120" s="722"/>
      <c r="CQ4120" s="722"/>
      <c r="CR4120" s="722"/>
      <c r="CS4120" s="722"/>
    </row>
    <row r="4121" spans="1:97" s="1376" customFormat="1">
      <c r="A4121" s="722"/>
      <c r="B4121" s="722"/>
      <c r="C4121" s="722"/>
      <c r="D4121" s="722"/>
      <c r="E4121" s="722"/>
      <c r="F4121" s="757"/>
      <c r="G4121" s="757"/>
      <c r="H4121" s="757"/>
      <c r="I4121" s="757"/>
      <c r="J4121" s="757"/>
      <c r="K4121" s="758"/>
      <c r="L4121" s="758"/>
      <c r="M4121" s="722"/>
      <c r="N4121" s="736"/>
      <c r="O4121" s="736"/>
      <c r="P4121" s="736"/>
      <c r="Q4121" s="736"/>
      <c r="R4121" s="736"/>
      <c r="S4121" s="736"/>
      <c r="T4121" s="736"/>
      <c r="U4121" s="736"/>
      <c r="BA4121" s="722"/>
      <c r="BB4121" s="722"/>
      <c r="BC4121" s="722"/>
      <c r="BD4121" s="722"/>
      <c r="BE4121" s="722"/>
      <c r="BF4121" s="722"/>
      <c r="BG4121" s="722"/>
      <c r="BH4121" s="722"/>
      <c r="BI4121" s="722"/>
      <c r="BJ4121" s="722"/>
      <c r="BK4121" s="722"/>
      <c r="BL4121" s="722"/>
      <c r="BM4121" s="722"/>
      <c r="BN4121" s="722"/>
      <c r="BO4121" s="722"/>
      <c r="BP4121" s="722"/>
      <c r="BQ4121" s="722"/>
      <c r="BR4121" s="722"/>
      <c r="BS4121" s="722"/>
      <c r="BT4121" s="722"/>
      <c r="BU4121" s="722"/>
      <c r="BV4121" s="722"/>
      <c r="BW4121" s="722"/>
      <c r="BX4121" s="722"/>
      <c r="BY4121" s="722"/>
      <c r="BZ4121" s="722"/>
      <c r="CA4121" s="722"/>
      <c r="CB4121" s="722"/>
      <c r="CC4121" s="722"/>
      <c r="CD4121" s="722"/>
      <c r="CE4121" s="722"/>
      <c r="CF4121" s="722"/>
      <c r="CG4121" s="722"/>
      <c r="CH4121" s="722"/>
      <c r="CI4121" s="722"/>
      <c r="CJ4121" s="722"/>
      <c r="CK4121" s="722"/>
      <c r="CL4121" s="722"/>
      <c r="CM4121" s="722"/>
      <c r="CN4121" s="722"/>
      <c r="CO4121" s="722"/>
      <c r="CP4121" s="722"/>
      <c r="CQ4121" s="722"/>
      <c r="CR4121" s="722"/>
      <c r="CS4121" s="722"/>
    </row>
    <row r="4122" spans="1:97" s="1376" customFormat="1">
      <c r="A4122" s="722"/>
      <c r="B4122" s="722"/>
      <c r="C4122" s="722"/>
      <c r="D4122" s="722"/>
      <c r="E4122" s="722"/>
      <c r="F4122" s="757"/>
      <c r="G4122" s="757"/>
      <c r="H4122" s="757"/>
      <c r="I4122" s="757"/>
      <c r="J4122" s="757"/>
      <c r="K4122" s="758"/>
      <c r="L4122" s="758"/>
      <c r="M4122" s="722"/>
      <c r="N4122" s="736"/>
      <c r="O4122" s="736"/>
      <c r="P4122" s="736"/>
      <c r="Q4122" s="736"/>
      <c r="R4122" s="736"/>
      <c r="S4122" s="736"/>
      <c r="T4122" s="736"/>
      <c r="U4122" s="736"/>
      <c r="BA4122" s="722"/>
      <c r="BB4122" s="722"/>
      <c r="BC4122" s="722"/>
      <c r="BD4122" s="722"/>
      <c r="BE4122" s="722"/>
      <c r="BF4122" s="722"/>
      <c r="BG4122" s="722"/>
      <c r="BH4122" s="722"/>
      <c r="BI4122" s="722"/>
      <c r="BJ4122" s="722"/>
      <c r="BK4122" s="722"/>
      <c r="BL4122" s="722"/>
      <c r="BM4122" s="722"/>
      <c r="BN4122" s="722"/>
      <c r="BO4122" s="722"/>
      <c r="BP4122" s="722"/>
      <c r="BQ4122" s="722"/>
      <c r="BR4122" s="722"/>
      <c r="BS4122" s="722"/>
      <c r="BT4122" s="722"/>
      <c r="BU4122" s="722"/>
      <c r="BV4122" s="722"/>
      <c r="BW4122" s="722"/>
      <c r="BX4122" s="722"/>
      <c r="BY4122" s="722"/>
      <c r="BZ4122" s="722"/>
      <c r="CA4122" s="722"/>
      <c r="CB4122" s="722"/>
      <c r="CC4122" s="722"/>
      <c r="CD4122" s="722"/>
      <c r="CE4122" s="722"/>
      <c r="CF4122" s="722"/>
      <c r="CG4122" s="722"/>
      <c r="CH4122" s="722"/>
      <c r="CI4122" s="722"/>
      <c r="CJ4122" s="722"/>
      <c r="CK4122" s="722"/>
      <c r="CL4122" s="722"/>
      <c r="CM4122" s="722"/>
      <c r="CN4122" s="722"/>
      <c r="CO4122" s="722"/>
      <c r="CP4122" s="722"/>
      <c r="CQ4122" s="722"/>
      <c r="CR4122" s="722"/>
      <c r="CS4122" s="722"/>
    </row>
    <row r="4123" spans="1:97" s="1376" customFormat="1">
      <c r="A4123" s="722"/>
      <c r="B4123" s="722"/>
      <c r="C4123" s="722"/>
      <c r="D4123" s="722"/>
      <c r="E4123" s="722"/>
      <c r="F4123" s="757"/>
      <c r="G4123" s="757"/>
      <c r="H4123" s="757"/>
      <c r="I4123" s="757"/>
      <c r="J4123" s="757"/>
      <c r="K4123" s="758"/>
      <c r="L4123" s="758"/>
      <c r="M4123" s="722"/>
      <c r="N4123" s="736"/>
      <c r="O4123" s="736"/>
      <c r="P4123" s="736"/>
      <c r="Q4123" s="736"/>
      <c r="R4123" s="736"/>
      <c r="S4123" s="736"/>
      <c r="T4123" s="736"/>
      <c r="U4123" s="736"/>
      <c r="BA4123" s="722"/>
      <c r="BB4123" s="722"/>
      <c r="BC4123" s="722"/>
      <c r="BD4123" s="722"/>
      <c r="BE4123" s="722"/>
      <c r="BF4123" s="722"/>
      <c r="BG4123" s="722"/>
      <c r="BH4123" s="722"/>
      <c r="BI4123" s="722"/>
      <c r="BJ4123" s="722"/>
      <c r="BK4123" s="722"/>
      <c r="BL4123" s="722"/>
      <c r="BM4123" s="722"/>
      <c r="BN4123" s="722"/>
      <c r="BO4123" s="722"/>
      <c r="BP4123" s="722"/>
      <c r="BQ4123" s="722"/>
      <c r="BR4123" s="722"/>
      <c r="BS4123" s="722"/>
      <c r="BT4123" s="722"/>
      <c r="BU4123" s="722"/>
      <c r="BV4123" s="722"/>
      <c r="BW4123" s="722"/>
      <c r="BX4123" s="722"/>
      <c r="BY4123" s="722"/>
      <c r="BZ4123" s="722"/>
      <c r="CA4123" s="722"/>
      <c r="CB4123" s="722"/>
      <c r="CC4123" s="722"/>
      <c r="CD4123" s="722"/>
      <c r="CE4123" s="722"/>
      <c r="CF4123" s="722"/>
      <c r="CG4123" s="722"/>
      <c r="CH4123" s="722"/>
      <c r="CI4123" s="722"/>
      <c r="CJ4123" s="722"/>
      <c r="CK4123" s="722"/>
      <c r="CL4123" s="722"/>
      <c r="CM4123" s="722"/>
      <c r="CN4123" s="722"/>
      <c r="CO4123" s="722"/>
      <c r="CP4123" s="722"/>
      <c r="CQ4123" s="722"/>
      <c r="CR4123" s="722"/>
      <c r="CS4123" s="722"/>
    </row>
    <row r="4124" spans="1:97" s="1376" customFormat="1">
      <c r="A4124" s="722"/>
      <c r="B4124" s="722"/>
      <c r="C4124" s="722"/>
      <c r="D4124" s="722"/>
      <c r="E4124" s="722"/>
      <c r="F4124" s="757"/>
      <c r="G4124" s="757"/>
      <c r="H4124" s="757"/>
      <c r="I4124" s="757"/>
      <c r="J4124" s="757"/>
      <c r="K4124" s="758"/>
      <c r="L4124" s="758"/>
      <c r="M4124" s="722"/>
      <c r="N4124" s="736"/>
      <c r="O4124" s="736"/>
      <c r="P4124" s="736"/>
      <c r="Q4124" s="736"/>
      <c r="R4124" s="736"/>
      <c r="S4124" s="736"/>
      <c r="T4124" s="736"/>
      <c r="U4124" s="736"/>
      <c r="BA4124" s="722"/>
      <c r="BB4124" s="722"/>
      <c r="BC4124" s="722"/>
      <c r="BD4124" s="722"/>
      <c r="BE4124" s="722"/>
      <c r="BF4124" s="722"/>
      <c r="BG4124" s="722"/>
      <c r="BH4124" s="722"/>
      <c r="BI4124" s="722"/>
      <c r="BJ4124" s="722"/>
      <c r="BK4124" s="722"/>
      <c r="BL4124" s="722"/>
      <c r="BM4124" s="722"/>
      <c r="BN4124" s="722"/>
      <c r="BO4124" s="722"/>
      <c r="BP4124" s="722"/>
      <c r="BQ4124" s="722"/>
      <c r="BR4124" s="722"/>
      <c r="BS4124" s="722"/>
      <c r="BT4124" s="722"/>
      <c r="BU4124" s="722"/>
      <c r="BV4124" s="722"/>
      <c r="BW4124" s="722"/>
      <c r="BX4124" s="722"/>
      <c r="BY4124" s="722"/>
      <c r="BZ4124" s="722"/>
      <c r="CA4124" s="722"/>
      <c r="CB4124" s="722"/>
      <c r="CC4124" s="722"/>
      <c r="CD4124" s="722"/>
      <c r="CE4124" s="722"/>
      <c r="CF4124" s="722"/>
      <c r="CG4124" s="722"/>
      <c r="CH4124" s="722"/>
      <c r="CI4124" s="722"/>
      <c r="CJ4124" s="722"/>
      <c r="CK4124" s="722"/>
      <c r="CL4124" s="722"/>
      <c r="CM4124" s="722"/>
      <c r="CN4124" s="722"/>
      <c r="CO4124" s="722"/>
      <c r="CP4124" s="722"/>
      <c r="CQ4124" s="722"/>
      <c r="CR4124" s="722"/>
      <c r="CS4124" s="722"/>
    </row>
    <row r="4125" spans="1:97" s="1376" customFormat="1">
      <c r="A4125" s="722"/>
      <c r="B4125" s="722"/>
      <c r="C4125" s="722"/>
      <c r="D4125" s="722"/>
      <c r="E4125" s="722"/>
      <c r="F4125" s="757"/>
      <c r="G4125" s="757"/>
      <c r="H4125" s="757"/>
      <c r="I4125" s="757"/>
      <c r="J4125" s="757"/>
      <c r="K4125" s="758"/>
      <c r="L4125" s="758"/>
      <c r="M4125" s="722"/>
      <c r="N4125" s="736"/>
      <c r="O4125" s="736"/>
      <c r="P4125" s="736"/>
      <c r="Q4125" s="736"/>
      <c r="R4125" s="736"/>
      <c r="S4125" s="736"/>
      <c r="T4125" s="736"/>
      <c r="U4125" s="736"/>
      <c r="BA4125" s="722"/>
      <c r="BB4125" s="722"/>
      <c r="BC4125" s="722"/>
      <c r="BD4125" s="722"/>
      <c r="BE4125" s="722"/>
      <c r="BF4125" s="722"/>
      <c r="BG4125" s="722"/>
      <c r="BH4125" s="722"/>
      <c r="BI4125" s="722"/>
      <c r="BJ4125" s="722"/>
      <c r="BK4125" s="722"/>
      <c r="BL4125" s="722"/>
      <c r="BM4125" s="722"/>
      <c r="BN4125" s="722"/>
      <c r="BO4125" s="722"/>
      <c r="BP4125" s="722"/>
      <c r="BQ4125" s="722"/>
      <c r="BR4125" s="722"/>
      <c r="BS4125" s="722"/>
      <c r="BT4125" s="722"/>
      <c r="BU4125" s="722"/>
      <c r="BV4125" s="722"/>
      <c r="BW4125" s="722"/>
      <c r="BX4125" s="722"/>
      <c r="BY4125" s="722"/>
      <c r="BZ4125" s="722"/>
      <c r="CA4125" s="722"/>
      <c r="CB4125" s="722"/>
      <c r="CC4125" s="722"/>
      <c r="CD4125" s="722"/>
      <c r="CE4125" s="722"/>
      <c r="CF4125" s="722"/>
      <c r="CG4125" s="722"/>
      <c r="CH4125" s="722"/>
      <c r="CI4125" s="722"/>
      <c r="CJ4125" s="722"/>
      <c r="CK4125" s="722"/>
      <c r="CL4125" s="722"/>
      <c r="CM4125" s="722"/>
      <c r="CN4125" s="722"/>
      <c r="CO4125" s="722"/>
      <c r="CP4125" s="722"/>
      <c r="CQ4125" s="722"/>
      <c r="CR4125" s="722"/>
      <c r="CS4125" s="722"/>
    </row>
    <row r="4126" spans="1:97" s="1376" customFormat="1">
      <c r="A4126" s="722"/>
      <c r="B4126" s="722"/>
      <c r="C4126" s="722"/>
      <c r="D4126" s="722"/>
      <c r="E4126" s="722"/>
      <c r="F4126" s="757"/>
      <c r="G4126" s="757"/>
      <c r="H4126" s="757"/>
      <c r="I4126" s="757"/>
      <c r="J4126" s="757"/>
      <c r="K4126" s="758"/>
      <c r="L4126" s="758"/>
      <c r="M4126" s="722"/>
      <c r="N4126" s="736"/>
      <c r="O4126" s="736"/>
      <c r="P4126" s="736"/>
      <c r="Q4126" s="736"/>
      <c r="R4126" s="736"/>
      <c r="S4126" s="736"/>
      <c r="T4126" s="736"/>
      <c r="U4126" s="736"/>
      <c r="BA4126" s="722"/>
      <c r="BB4126" s="722"/>
      <c r="BC4126" s="722"/>
      <c r="BD4126" s="722"/>
      <c r="BE4126" s="722"/>
      <c r="BF4126" s="722"/>
      <c r="BG4126" s="722"/>
      <c r="BH4126" s="722"/>
      <c r="BI4126" s="722"/>
      <c r="BJ4126" s="722"/>
      <c r="BK4126" s="722"/>
      <c r="BL4126" s="722"/>
      <c r="BM4126" s="722"/>
      <c r="BN4126" s="722"/>
      <c r="BO4126" s="722"/>
      <c r="BP4126" s="722"/>
      <c r="BQ4126" s="722"/>
      <c r="BR4126" s="722"/>
      <c r="BS4126" s="722"/>
      <c r="BT4126" s="722"/>
      <c r="BU4126" s="722"/>
      <c r="BV4126" s="722"/>
      <c r="BW4126" s="722"/>
      <c r="BX4126" s="722"/>
      <c r="BY4126" s="722"/>
      <c r="BZ4126" s="722"/>
      <c r="CA4126" s="722"/>
      <c r="CB4126" s="722"/>
      <c r="CC4126" s="722"/>
      <c r="CD4126" s="722"/>
      <c r="CE4126" s="722"/>
      <c r="CF4126" s="722"/>
      <c r="CG4126" s="722"/>
      <c r="CH4126" s="722"/>
      <c r="CI4126" s="722"/>
      <c r="CJ4126" s="722"/>
      <c r="CK4126" s="722"/>
      <c r="CL4126" s="722"/>
      <c r="CM4126" s="722"/>
      <c r="CN4126" s="722"/>
      <c r="CO4126" s="722"/>
      <c r="CP4126" s="722"/>
      <c r="CQ4126" s="722"/>
      <c r="CR4126" s="722"/>
      <c r="CS4126" s="722"/>
    </row>
    <row r="4127" spans="1:97" s="1376" customFormat="1">
      <c r="A4127" s="722"/>
      <c r="B4127" s="722"/>
      <c r="C4127" s="722"/>
      <c r="D4127" s="722"/>
      <c r="E4127" s="722"/>
      <c r="F4127" s="757"/>
      <c r="G4127" s="757"/>
      <c r="H4127" s="757"/>
      <c r="I4127" s="757"/>
      <c r="J4127" s="757"/>
      <c r="K4127" s="758"/>
      <c r="L4127" s="758"/>
      <c r="M4127" s="722"/>
      <c r="N4127" s="736"/>
      <c r="O4127" s="736"/>
      <c r="P4127" s="736"/>
      <c r="Q4127" s="736"/>
      <c r="R4127" s="736"/>
      <c r="S4127" s="736"/>
      <c r="T4127" s="736"/>
      <c r="U4127" s="736"/>
      <c r="BA4127" s="722"/>
      <c r="BB4127" s="722"/>
      <c r="BC4127" s="722"/>
      <c r="BD4127" s="722"/>
      <c r="BE4127" s="722"/>
      <c r="BF4127" s="722"/>
      <c r="BG4127" s="722"/>
      <c r="BH4127" s="722"/>
      <c r="BI4127" s="722"/>
      <c r="BJ4127" s="722"/>
      <c r="BK4127" s="722"/>
      <c r="BL4127" s="722"/>
      <c r="BM4127" s="722"/>
      <c r="BN4127" s="722"/>
      <c r="BO4127" s="722"/>
      <c r="BP4127" s="722"/>
      <c r="BQ4127" s="722"/>
      <c r="BR4127" s="722"/>
      <c r="BS4127" s="722"/>
      <c r="BT4127" s="722"/>
      <c r="BU4127" s="722"/>
      <c r="BV4127" s="722"/>
      <c r="BW4127" s="722"/>
      <c r="BX4127" s="722"/>
      <c r="BY4127" s="722"/>
      <c r="BZ4127" s="722"/>
      <c r="CA4127" s="722"/>
      <c r="CB4127" s="722"/>
      <c r="CC4127" s="722"/>
      <c r="CD4127" s="722"/>
      <c r="CE4127" s="722"/>
      <c r="CF4127" s="722"/>
      <c r="CG4127" s="722"/>
      <c r="CH4127" s="722"/>
      <c r="CI4127" s="722"/>
      <c r="CJ4127" s="722"/>
      <c r="CK4127" s="722"/>
      <c r="CL4127" s="722"/>
      <c r="CM4127" s="722"/>
      <c r="CN4127" s="722"/>
      <c r="CO4127" s="722"/>
      <c r="CP4127" s="722"/>
      <c r="CQ4127" s="722"/>
      <c r="CR4127" s="722"/>
      <c r="CS4127" s="722"/>
    </row>
    <row r="4128" spans="1:97" s="1376" customFormat="1">
      <c r="A4128" s="722"/>
      <c r="B4128" s="722"/>
      <c r="C4128" s="722"/>
      <c r="D4128" s="722"/>
      <c r="E4128" s="722"/>
      <c r="F4128" s="757"/>
      <c r="G4128" s="757"/>
      <c r="H4128" s="757"/>
      <c r="I4128" s="757"/>
      <c r="J4128" s="757"/>
      <c r="K4128" s="758"/>
      <c r="L4128" s="758"/>
      <c r="M4128" s="722"/>
      <c r="N4128" s="736"/>
      <c r="O4128" s="736"/>
      <c r="P4128" s="736"/>
      <c r="Q4128" s="736"/>
      <c r="R4128" s="736"/>
      <c r="S4128" s="736"/>
      <c r="T4128" s="736"/>
      <c r="U4128" s="736"/>
      <c r="BA4128" s="722"/>
      <c r="BB4128" s="722"/>
      <c r="BC4128" s="722"/>
      <c r="BD4128" s="722"/>
      <c r="BE4128" s="722"/>
      <c r="BF4128" s="722"/>
      <c r="BG4128" s="722"/>
      <c r="BH4128" s="722"/>
      <c r="BI4128" s="722"/>
      <c r="BJ4128" s="722"/>
      <c r="BK4128" s="722"/>
      <c r="BL4128" s="722"/>
      <c r="BM4128" s="722"/>
      <c r="BN4128" s="722"/>
      <c r="BO4128" s="722"/>
      <c r="BP4128" s="722"/>
      <c r="BQ4128" s="722"/>
      <c r="BR4128" s="722"/>
      <c r="BS4128" s="722"/>
      <c r="BT4128" s="722"/>
      <c r="BU4128" s="722"/>
      <c r="BV4128" s="722"/>
      <c r="BW4128" s="722"/>
      <c r="BX4128" s="722"/>
      <c r="BY4128" s="722"/>
      <c r="BZ4128" s="722"/>
      <c r="CA4128" s="722"/>
      <c r="CB4128" s="722"/>
      <c r="CC4128" s="722"/>
      <c r="CD4128" s="722"/>
      <c r="CE4128" s="722"/>
      <c r="CF4128" s="722"/>
      <c r="CG4128" s="722"/>
      <c r="CH4128" s="722"/>
      <c r="CI4128" s="722"/>
      <c r="CJ4128" s="722"/>
      <c r="CK4128" s="722"/>
      <c r="CL4128" s="722"/>
      <c r="CM4128" s="722"/>
      <c r="CN4128" s="722"/>
      <c r="CO4128" s="722"/>
      <c r="CP4128" s="722"/>
      <c r="CQ4128" s="722"/>
      <c r="CR4128" s="722"/>
      <c r="CS4128" s="722"/>
    </row>
    <row r="4129" spans="1:97" s="1376" customFormat="1">
      <c r="A4129" s="722"/>
      <c r="B4129" s="722"/>
      <c r="C4129" s="722"/>
      <c r="D4129" s="722"/>
      <c r="E4129" s="722"/>
      <c r="F4129" s="757"/>
      <c r="G4129" s="757"/>
      <c r="H4129" s="757"/>
      <c r="I4129" s="757"/>
      <c r="J4129" s="757"/>
      <c r="K4129" s="758"/>
      <c r="L4129" s="758"/>
      <c r="M4129" s="722"/>
      <c r="N4129" s="736"/>
      <c r="O4129" s="736"/>
      <c r="P4129" s="736"/>
      <c r="Q4129" s="736"/>
      <c r="R4129" s="736"/>
      <c r="S4129" s="736"/>
      <c r="T4129" s="736"/>
      <c r="U4129" s="736"/>
      <c r="BA4129" s="722"/>
      <c r="BB4129" s="722"/>
      <c r="BC4129" s="722"/>
      <c r="BD4129" s="722"/>
      <c r="BE4129" s="722"/>
      <c r="BF4129" s="722"/>
      <c r="BG4129" s="722"/>
      <c r="BH4129" s="722"/>
      <c r="BI4129" s="722"/>
      <c r="BJ4129" s="722"/>
      <c r="BK4129" s="722"/>
      <c r="BL4129" s="722"/>
      <c r="BM4129" s="722"/>
      <c r="BN4129" s="722"/>
      <c r="BO4129" s="722"/>
      <c r="BP4129" s="722"/>
      <c r="BQ4129" s="722"/>
      <c r="BR4129" s="722"/>
      <c r="BS4129" s="722"/>
      <c r="BT4129" s="722"/>
      <c r="BU4129" s="722"/>
      <c r="BV4129" s="722"/>
      <c r="BW4129" s="722"/>
      <c r="BX4129" s="722"/>
      <c r="BY4129" s="722"/>
      <c r="BZ4129" s="722"/>
      <c r="CA4129" s="722"/>
      <c r="CB4129" s="722"/>
      <c r="CC4129" s="722"/>
      <c r="CD4129" s="722"/>
      <c r="CE4129" s="722"/>
      <c r="CF4129" s="722"/>
      <c r="CG4129" s="722"/>
      <c r="CH4129" s="722"/>
      <c r="CI4129" s="722"/>
      <c r="CJ4129" s="722"/>
      <c r="CK4129" s="722"/>
      <c r="CL4129" s="722"/>
      <c r="CM4129" s="722"/>
      <c r="CN4129" s="722"/>
      <c r="CO4129" s="722"/>
      <c r="CP4129" s="722"/>
      <c r="CQ4129" s="722"/>
      <c r="CR4129" s="722"/>
      <c r="CS4129" s="722"/>
    </row>
    <row r="4130" spans="1:97" s="1376" customFormat="1">
      <c r="A4130" s="722"/>
      <c r="B4130" s="722"/>
      <c r="C4130" s="722"/>
      <c r="D4130" s="722"/>
      <c r="E4130" s="722"/>
      <c r="F4130" s="757"/>
      <c r="G4130" s="757"/>
      <c r="H4130" s="757"/>
      <c r="I4130" s="757"/>
      <c r="J4130" s="757"/>
      <c r="K4130" s="758"/>
      <c r="L4130" s="758"/>
      <c r="M4130" s="722"/>
      <c r="N4130" s="736"/>
      <c r="O4130" s="736"/>
      <c r="P4130" s="736"/>
      <c r="Q4130" s="736"/>
      <c r="R4130" s="736"/>
      <c r="S4130" s="736"/>
      <c r="T4130" s="736"/>
      <c r="U4130" s="736"/>
      <c r="BA4130" s="722"/>
      <c r="BB4130" s="722"/>
      <c r="BC4130" s="722"/>
      <c r="BD4130" s="722"/>
      <c r="BE4130" s="722"/>
      <c r="BF4130" s="722"/>
      <c r="BG4130" s="722"/>
      <c r="BH4130" s="722"/>
      <c r="BI4130" s="722"/>
      <c r="BJ4130" s="722"/>
      <c r="BK4130" s="722"/>
      <c r="BL4130" s="722"/>
      <c r="BM4130" s="722"/>
      <c r="BN4130" s="722"/>
      <c r="BO4130" s="722"/>
      <c r="BP4130" s="722"/>
      <c r="BQ4130" s="722"/>
      <c r="BR4130" s="722"/>
      <c r="BS4130" s="722"/>
      <c r="BT4130" s="722"/>
      <c r="BU4130" s="722"/>
      <c r="BV4130" s="722"/>
      <c r="BW4130" s="722"/>
      <c r="BX4130" s="722"/>
      <c r="BY4130" s="722"/>
      <c r="BZ4130" s="722"/>
      <c r="CA4130" s="722"/>
      <c r="CB4130" s="722"/>
      <c r="CC4130" s="722"/>
      <c r="CD4130" s="722"/>
      <c r="CE4130" s="722"/>
      <c r="CF4130" s="722"/>
      <c r="CG4130" s="722"/>
      <c r="CH4130" s="722"/>
      <c r="CI4130" s="722"/>
      <c r="CJ4130" s="722"/>
      <c r="CK4130" s="722"/>
      <c r="CL4130" s="722"/>
      <c r="CM4130" s="722"/>
      <c r="CN4130" s="722"/>
      <c r="CO4130" s="722"/>
      <c r="CP4130" s="722"/>
      <c r="CQ4130" s="722"/>
      <c r="CR4130" s="722"/>
      <c r="CS4130" s="722"/>
    </row>
    <row r="4131" spans="1:97" s="1376" customFormat="1">
      <c r="A4131" s="722"/>
      <c r="B4131" s="722"/>
      <c r="C4131" s="722"/>
      <c r="D4131" s="722"/>
      <c r="E4131" s="722"/>
      <c r="F4131" s="757"/>
      <c r="G4131" s="757"/>
      <c r="H4131" s="757"/>
      <c r="I4131" s="757"/>
      <c r="J4131" s="757"/>
      <c r="K4131" s="758"/>
      <c r="L4131" s="758"/>
      <c r="M4131" s="722"/>
      <c r="N4131" s="736"/>
      <c r="O4131" s="736"/>
      <c r="P4131" s="736"/>
      <c r="Q4131" s="736"/>
      <c r="R4131" s="736"/>
      <c r="S4131" s="736"/>
      <c r="T4131" s="736"/>
      <c r="U4131" s="736"/>
      <c r="BA4131" s="722"/>
      <c r="BB4131" s="722"/>
      <c r="BC4131" s="722"/>
      <c r="BD4131" s="722"/>
      <c r="BE4131" s="722"/>
      <c r="BF4131" s="722"/>
      <c r="BG4131" s="722"/>
      <c r="BH4131" s="722"/>
      <c r="BI4131" s="722"/>
      <c r="BJ4131" s="722"/>
      <c r="BK4131" s="722"/>
      <c r="BL4131" s="722"/>
      <c r="BM4131" s="722"/>
      <c r="BN4131" s="722"/>
      <c r="BO4131" s="722"/>
      <c r="BP4131" s="722"/>
      <c r="BQ4131" s="722"/>
      <c r="BR4131" s="722"/>
      <c r="BS4131" s="722"/>
      <c r="BT4131" s="722"/>
      <c r="BU4131" s="722"/>
      <c r="BV4131" s="722"/>
      <c r="BW4131" s="722"/>
      <c r="BX4131" s="722"/>
      <c r="BY4131" s="722"/>
      <c r="BZ4131" s="722"/>
      <c r="CA4131" s="722"/>
      <c r="CB4131" s="722"/>
      <c r="CC4131" s="722"/>
      <c r="CD4131" s="722"/>
      <c r="CE4131" s="722"/>
      <c r="CF4131" s="722"/>
      <c r="CG4131" s="722"/>
      <c r="CH4131" s="722"/>
      <c r="CI4131" s="722"/>
      <c r="CJ4131" s="722"/>
      <c r="CK4131" s="722"/>
      <c r="CL4131" s="722"/>
      <c r="CM4131" s="722"/>
      <c r="CN4131" s="722"/>
      <c r="CO4131" s="722"/>
      <c r="CP4131" s="722"/>
      <c r="CQ4131" s="722"/>
      <c r="CR4131" s="722"/>
      <c r="CS4131" s="722"/>
    </row>
    <row r="4132" spans="1:97" s="1376" customFormat="1">
      <c r="A4132" s="722"/>
      <c r="B4132" s="722"/>
      <c r="C4132" s="722"/>
      <c r="D4132" s="722"/>
      <c r="E4132" s="722"/>
      <c r="F4132" s="757"/>
      <c r="G4132" s="757"/>
      <c r="H4132" s="757"/>
      <c r="I4132" s="757"/>
      <c r="J4132" s="757"/>
      <c r="K4132" s="758"/>
      <c r="L4132" s="758"/>
      <c r="M4132" s="722"/>
      <c r="N4132" s="736"/>
      <c r="O4132" s="736"/>
      <c r="P4132" s="736"/>
      <c r="Q4132" s="736"/>
      <c r="R4132" s="736"/>
      <c r="S4132" s="736"/>
      <c r="T4132" s="736"/>
      <c r="U4132" s="736"/>
      <c r="BA4132" s="722"/>
      <c r="BB4132" s="722"/>
      <c r="BC4132" s="722"/>
      <c r="BD4132" s="722"/>
      <c r="BE4132" s="722"/>
      <c r="BF4132" s="722"/>
      <c r="BG4132" s="722"/>
      <c r="BH4132" s="722"/>
      <c r="BI4132" s="722"/>
      <c r="BJ4132" s="722"/>
      <c r="BK4132" s="722"/>
      <c r="BL4132" s="722"/>
      <c r="BM4132" s="722"/>
      <c r="BN4132" s="722"/>
      <c r="BO4132" s="722"/>
      <c r="BP4132" s="722"/>
      <c r="BQ4132" s="722"/>
      <c r="BR4132" s="722"/>
      <c r="BS4132" s="722"/>
      <c r="BT4132" s="722"/>
      <c r="BU4132" s="722"/>
      <c r="BV4132" s="722"/>
      <c r="BW4132" s="722"/>
      <c r="BX4132" s="722"/>
      <c r="BY4132" s="722"/>
      <c r="BZ4132" s="722"/>
      <c r="CA4132" s="722"/>
      <c r="CB4132" s="722"/>
      <c r="CC4132" s="722"/>
      <c r="CD4132" s="722"/>
      <c r="CE4132" s="722"/>
      <c r="CF4132" s="722"/>
      <c r="CG4132" s="722"/>
      <c r="CH4132" s="722"/>
      <c r="CI4132" s="722"/>
      <c r="CJ4132" s="722"/>
      <c r="CK4132" s="722"/>
      <c r="CL4132" s="722"/>
      <c r="CM4132" s="722"/>
      <c r="CN4132" s="722"/>
      <c r="CO4132" s="722"/>
      <c r="CP4132" s="722"/>
      <c r="CQ4132" s="722"/>
      <c r="CR4132" s="722"/>
      <c r="CS4132" s="722"/>
    </row>
    <row r="4133" spans="1:97" s="1376" customFormat="1">
      <c r="A4133" s="722"/>
      <c r="B4133" s="722"/>
      <c r="C4133" s="722"/>
      <c r="D4133" s="722"/>
      <c r="E4133" s="722"/>
      <c r="F4133" s="757"/>
      <c r="G4133" s="757"/>
      <c r="H4133" s="757"/>
      <c r="I4133" s="757"/>
      <c r="J4133" s="757"/>
      <c r="K4133" s="758"/>
      <c r="L4133" s="758"/>
      <c r="M4133" s="722"/>
      <c r="N4133" s="736"/>
      <c r="O4133" s="736"/>
      <c r="P4133" s="736"/>
      <c r="Q4133" s="736"/>
      <c r="R4133" s="736"/>
      <c r="S4133" s="736"/>
      <c r="T4133" s="736"/>
      <c r="U4133" s="736"/>
      <c r="BA4133" s="722"/>
      <c r="BB4133" s="722"/>
      <c r="BC4133" s="722"/>
      <c r="BD4133" s="722"/>
      <c r="BE4133" s="722"/>
      <c r="BF4133" s="722"/>
      <c r="BG4133" s="722"/>
      <c r="BH4133" s="722"/>
      <c r="BI4133" s="722"/>
      <c r="BJ4133" s="722"/>
      <c r="BK4133" s="722"/>
      <c r="BL4133" s="722"/>
      <c r="BM4133" s="722"/>
      <c r="BN4133" s="722"/>
      <c r="BO4133" s="722"/>
      <c r="BP4133" s="722"/>
      <c r="BQ4133" s="722"/>
      <c r="BR4133" s="722"/>
      <c r="BS4133" s="722"/>
      <c r="BT4133" s="722"/>
      <c r="BU4133" s="722"/>
      <c r="BV4133" s="722"/>
      <c r="BW4133" s="722"/>
      <c r="BX4133" s="722"/>
      <c r="BY4133" s="722"/>
      <c r="BZ4133" s="722"/>
      <c r="CA4133" s="722"/>
      <c r="CB4133" s="722"/>
      <c r="CC4133" s="722"/>
      <c r="CD4133" s="722"/>
      <c r="CE4133" s="722"/>
      <c r="CF4133" s="722"/>
      <c r="CG4133" s="722"/>
      <c r="CH4133" s="722"/>
      <c r="CI4133" s="722"/>
      <c r="CJ4133" s="722"/>
      <c r="CK4133" s="722"/>
      <c r="CL4133" s="722"/>
      <c r="CM4133" s="722"/>
      <c r="CN4133" s="722"/>
      <c r="CO4133" s="722"/>
      <c r="CP4133" s="722"/>
      <c r="CQ4133" s="722"/>
      <c r="CR4133" s="722"/>
      <c r="CS4133" s="722"/>
    </row>
    <row r="4134" spans="1:97" s="1376" customFormat="1">
      <c r="A4134" s="722"/>
      <c r="B4134" s="722"/>
      <c r="C4134" s="722"/>
      <c r="D4134" s="722"/>
      <c r="E4134" s="722"/>
      <c r="F4134" s="757"/>
      <c r="G4134" s="757"/>
      <c r="H4134" s="757"/>
      <c r="I4134" s="757"/>
      <c r="J4134" s="757"/>
      <c r="K4134" s="758"/>
      <c r="L4134" s="758"/>
      <c r="M4134" s="722"/>
      <c r="N4134" s="736"/>
      <c r="O4134" s="736"/>
      <c r="P4134" s="736"/>
      <c r="Q4134" s="736"/>
      <c r="R4134" s="736"/>
      <c r="S4134" s="736"/>
      <c r="T4134" s="736"/>
      <c r="U4134" s="736"/>
      <c r="BA4134" s="722"/>
      <c r="BB4134" s="722"/>
      <c r="BC4134" s="722"/>
      <c r="BD4134" s="722"/>
      <c r="BE4134" s="722"/>
      <c r="BF4134" s="722"/>
      <c r="BG4134" s="722"/>
      <c r="BH4134" s="722"/>
      <c r="BI4134" s="722"/>
      <c r="BJ4134" s="722"/>
      <c r="BK4134" s="722"/>
      <c r="BL4134" s="722"/>
      <c r="BM4134" s="722"/>
      <c r="BN4134" s="722"/>
      <c r="BO4134" s="722"/>
      <c r="BP4134" s="722"/>
      <c r="BQ4134" s="722"/>
      <c r="BR4134" s="722"/>
      <c r="BS4134" s="722"/>
      <c r="BT4134" s="722"/>
      <c r="BU4134" s="722"/>
      <c r="BV4134" s="722"/>
      <c r="BW4134" s="722"/>
      <c r="BX4134" s="722"/>
      <c r="BY4134" s="722"/>
      <c r="BZ4134" s="722"/>
      <c r="CA4134" s="722"/>
      <c r="CB4134" s="722"/>
      <c r="CC4134" s="722"/>
      <c r="CD4134" s="722"/>
      <c r="CE4134" s="722"/>
      <c r="CF4134" s="722"/>
      <c r="CG4134" s="722"/>
      <c r="CH4134" s="722"/>
      <c r="CI4134" s="722"/>
      <c r="CJ4134" s="722"/>
      <c r="CK4134" s="722"/>
      <c r="CL4134" s="722"/>
      <c r="CM4134" s="722"/>
      <c r="CN4134" s="722"/>
      <c r="CO4134" s="722"/>
      <c r="CP4134" s="722"/>
      <c r="CQ4134" s="722"/>
      <c r="CR4134" s="722"/>
      <c r="CS4134" s="722"/>
    </row>
    <row r="4135" spans="1:97" s="1376" customFormat="1">
      <c r="A4135" s="722"/>
      <c r="B4135" s="722"/>
      <c r="C4135" s="722"/>
      <c r="D4135" s="722"/>
      <c r="E4135" s="722"/>
      <c r="F4135" s="757"/>
      <c r="G4135" s="757"/>
      <c r="H4135" s="757"/>
      <c r="I4135" s="757"/>
      <c r="J4135" s="757"/>
      <c r="K4135" s="758"/>
      <c r="L4135" s="758"/>
      <c r="M4135" s="722"/>
      <c r="N4135" s="736"/>
      <c r="O4135" s="736"/>
      <c r="P4135" s="736"/>
      <c r="Q4135" s="736"/>
      <c r="R4135" s="736"/>
      <c r="S4135" s="736"/>
      <c r="T4135" s="736"/>
      <c r="U4135" s="736"/>
      <c r="BA4135" s="722"/>
      <c r="BB4135" s="722"/>
      <c r="BC4135" s="722"/>
      <c r="BD4135" s="722"/>
      <c r="BE4135" s="722"/>
      <c r="BF4135" s="722"/>
      <c r="BG4135" s="722"/>
      <c r="BH4135" s="722"/>
      <c r="BI4135" s="722"/>
      <c r="BJ4135" s="722"/>
      <c r="BK4135" s="722"/>
      <c r="BL4135" s="722"/>
      <c r="BM4135" s="722"/>
      <c r="BN4135" s="722"/>
      <c r="BO4135" s="722"/>
      <c r="BP4135" s="722"/>
      <c r="BQ4135" s="722"/>
      <c r="BR4135" s="722"/>
      <c r="BS4135" s="722"/>
      <c r="BT4135" s="722"/>
      <c r="BU4135" s="722"/>
      <c r="BV4135" s="722"/>
      <c r="BW4135" s="722"/>
      <c r="BX4135" s="722"/>
      <c r="BY4135" s="722"/>
      <c r="BZ4135" s="722"/>
      <c r="CA4135" s="722"/>
      <c r="CB4135" s="722"/>
      <c r="CC4135" s="722"/>
      <c r="CD4135" s="722"/>
      <c r="CE4135" s="722"/>
      <c r="CF4135" s="722"/>
      <c r="CG4135" s="722"/>
      <c r="CH4135" s="722"/>
      <c r="CI4135" s="722"/>
      <c r="CJ4135" s="722"/>
      <c r="CK4135" s="722"/>
      <c r="CL4135" s="722"/>
      <c r="CM4135" s="722"/>
      <c r="CN4135" s="722"/>
      <c r="CO4135" s="722"/>
      <c r="CP4135" s="722"/>
      <c r="CQ4135" s="722"/>
      <c r="CR4135" s="722"/>
      <c r="CS4135" s="722"/>
    </row>
    <row r="4136" spans="1:97" s="1376" customFormat="1">
      <c r="A4136" s="722"/>
      <c r="B4136" s="722"/>
      <c r="C4136" s="722"/>
      <c r="D4136" s="722"/>
      <c r="E4136" s="722"/>
      <c r="F4136" s="757"/>
      <c r="G4136" s="757"/>
      <c r="H4136" s="757"/>
      <c r="I4136" s="757"/>
      <c r="J4136" s="757"/>
      <c r="K4136" s="758"/>
      <c r="L4136" s="758"/>
      <c r="M4136" s="722"/>
      <c r="N4136" s="736"/>
      <c r="O4136" s="736"/>
      <c r="P4136" s="736"/>
      <c r="Q4136" s="736"/>
      <c r="R4136" s="736"/>
      <c r="S4136" s="736"/>
      <c r="T4136" s="736"/>
      <c r="U4136" s="736"/>
      <c r="BA4136" s="722"/>
      <c r="BB4136" s="722"/>
      <c r="BC4136" s="722"/>
      <c r="BD4136" s="722"/>
      <c r="BE4136" s="722"/>
      <c r="BF4136" s="722"/>
      <c r="BG4136" s="722"/>
      <c r="BH4136" s="722"/>
      <c r="BI4136" s="722"/>
      <c r="BJ4136" s="722"/>
      <c r="BK4136" s="722"/>
      <c r="BL4136" s="722"/>
      <c r="BM4136" s="722"/>
      <c r="BN4136" s="722"/>
      <c r="BO4136" s="722"/>
      <c r="BP4136" s="722"/>
      <c r="BQ4136" s="722"/>
      <c r="BR4136" s="722"/>
      <c r="BS4136" s="722"/>
      <c r="BT4136" s="722"/>
      <c r="BU4136" s="722"/>
      <c r="BV4136" s="722"/>
      <c r="BW4136" s="722"/>
      <c r="BX4136" s="722"/>
      <c r="BY4136" s="722"/>
      <c r="BZ4136" s="722"/>
      <c r="CA4136" s="722"/>
      <c r="CB4136" s="722"/>
      <c r="CC4136" s="722"/>
      <c r="CD4136" s="722"/>
      <c r="CE4136" s="722"/>
      <c r="CF4136" s="722"/>
      <c r="CG4136" s="722"/>
      <c r="CH4136" s="722"/>
      <c r="CI4136" s="722"/>
      <c r="CJ4136" s="722"/>
      <c r="CK4136" s="722"/>
      <c r="CL4136" s="722"/>
      <c r="CM4136" s="722"/>
      <c r="CN4136" s="722"/>
      <c r="CO4136" s="722"/>
      <c r="CP4136" s="722"/>
      <c r="CQ4136" s="722"/>
      <c r="CR4136" s="722"/>
      <c r="CS4136" s="722"/>
    </row>
    <row r="4137" spans="1:97" s="1376" customFormat="1">
      <c r="A4137" s="722"/>
      <c r="B4137" s="722"/>
      <c r="C4137" s="722"/>
      <c r="D4137" s="722"/>
      <c r="E4137" s="722"/>
      <c r="F4137" s="757"/>
      <c r="G4137" s="757"/>
      <c r="H4137" s="757"/>
      <c r="I4137" s="757"/>
      <c r="J4137" s="757"/>
      <c r="K4137" s="758"/>
      <c r="L4137" s="758"/>
      <c r="M4137" s="722"/>
      <c r="N4137" s="736"/>
      <c r="O4137" s="736"/>
      <c r="P4137" s="736"/>
      <c r="Q4137" s="736"/>
      <c r="R4137" s="736"/>
      <c r="S4137" s="736"/>
      <c r="T4137" s="736"/>
      <c r="U4137" s="736"/>
      <c r="BA4137" s="722"/>
      <c r="BB4137" s="722"/>
      <c r="BC4137" s="722"/>
      <c r="BD4137" s="722"/>
      <c r="BE4137" s="722"/>
      <c r="BF4137" s="722"/>
      <c r="BG4137" s="722"/>
      <c r="BH4137" s="722"/>
      <c r="BI4137" s="722"/>
      <c r="BJ4137" s="722"/>
      <c r="BK4137" s="722"/>
      <c r="BL4137" s="722"/>
      <c r="BM4137" s="722"/>
      <c r="BN4137" s="722"/>
      <c r="BO4137" s="722"/>
      <c r="BP4137" s="722"/>
      <c r="BQ4137" s="722"/>
      <c r="BR4137" s="722"/>
      <c r="BS4137" s="722"/>
      <c r="BT4137" s="722"/>
      <c r="BU4137" s="722"/>
      <c r="BV4137" s="722"/>
      <c r="BW4137" s="722"/>
      <c r="BX4137" s="722"/>
      <c r="BY4137" s="722"/>
      <c r="BZ4137" s="722"/>
      <c r="CA4137" s="722"/>
      <c r="CB4137" s="722"/>
      <c r="CC4137" s="722"/>
      <c r="CD4137" s="722"/>
      <c r="CE4137" s="722"/>
      <c r="CF4137" s="722"/>
      <c r="CG4137" s="722"/>
      <c r="CH4137" s="722"/>
      <c r="CI4137" s="722"/>
      <c r="CJ4137" s="722"/>
      <c r="CK4137" s="722"/>
      <c r="CL4137" s="722"/>
      <c r="CM4137" s="722"/>
      <c r="CN4137" s="722"/>
      <c r="CO4137" s="722"/>
      <c r="CP4137" s="722"/>
      <c r="CQ4137" s="722"/>
      <c r="CR4137" s="722"/>
      <c r="CS4137" s="722"/>
    </row>
    <row r="4138" spans="1:97" s="1376" customFormat="1">
      <c r="A4138" s="722"/>
      <c r="B4138" s="722"/>
      <c r="C4138" s="722"/>
      <c r="D4138" s="722"/>
      <c r="E4138" s="722"/>
      <c r="F4138" s="757"/>
      <c r="G4138" s="757"/>
      <c r="H4138" s="757"/>
      <c r="I4138" s="757"/>
      <c r="J4138" s="757"/>
      <c r="K4138" s="758"/>
      <c r="L4138" s="758"/>
      <c r="M4138" s="722"/>
      <c r="N4138" s="736"/>
      <c r="O4138" s="736"/>
      <c r="P4138" s="736"/>
      <c r="Q4138" s="736"/>
      <c r="R4138" s="736"/>
      <c r="S4138" s="736"/>
      <c r="T4138" s="736"/>
      <c r="U4138" s="736"/>
      <c r="BA4138" s="722"/>
      <c r="BB4138" s="722"/>
      <c r="BC4138" s="722"/>
      <c r="BD4138" s="722"/>
      <c r="BE4138" s="722"/>
      <c r="BF4138" s="722"/>
      <c r="BG4138" s="722"/>
      <c r="BH4138" s="722"/>
      <c r="BI4138" s="722"/>
      <c r="BJ4138" s="722"/>
      <c r="BK4138" s="722"/>
      <c r="BL4138" s="722"/>
      <c r="BM4138" s="722"/>
      <c r="BN4138" s="722"/>
      <c r="BO4138" s="722"/>
      <c r="BP4138" s="722"/>
      <c r="BQ4138" s="722"/>
      <c r="BR4138" s="722"/>
      <c r="BS4138" s="722"/>
      <c r="BT4138" s="722"/>
      <c r="BU4138" s="722"/>
      <c r="BV4138" s="722"/>
      <c r="BW4138" s="722"/>
      <c r="BX4138" s="722"/>
      <c r="BY4138" s="722"/>
      <c r="BZ4138" s="722"/>
      <c r="CA4138" s="722"/>
      <c r="CB4138" s="722"/>
      <c r="CC4138" s="722"/>
      <c r="CD4138" s="722"/>
      <c r="CE4138" s="722"/>
      <c r="CF4138" s="722"/>
      <c r="CG4138" s="722"/>
      <c r="CH4138" s="722"/>
      <c r="CI4138" s="722"/>
      <c r="CJ4138" s="722"/>
      <c r="CK4138" s="722"/>
      <c r="CL4138" s="722"/>
      <c r="CM4138" s="722"/>
      <c r="CN4138" s="722"/>
      <c r="CO4138" s="722"/>
      <c r="CP4138" s="722"/>
      <c r="CQ4138" s="722"/>
      <c r="CR4138" s="722"/>
      <c r="CS4138" s="722"/>
    </row>
    <row r="4139" spans="1:97" s="1376" customFormat="1">
      <c r="A4139" s="722"/>
      <c r="B4139" s="722"/>
      <c r="C4139" s="722"/>
      <c r="D4139" s="722"/>
      <c r="E4139" s="722"/>
      <c r="F4139" s="757"/>
      <c r="G4139" s="757"/>
      <c r="H4139" s="757"/>
      <c r="I4139" s="757"/>
      <c r="J4139" s="757"/>
      <c r="K4139" s="758"/>
      <c r="L4139" s="758"/>
      <c r="M4139" s="722"/>
      <c r="N4139" s="736"/>
      <c r="O4139" s="736"/>
      <c r="P4139" s="736"/>
      <c r="Q4139" s="736"/>
      <c r="R4139" s="736"/>
      <c r="S4139" s="736"/>
      <c r="T4139" s="736"/>
      <c r="U4139" s="736"/>
      <c r="BA4139" s="722"/>
      <c r="BB4139" s="722"/>
      <c r="BC4139" s="722"/>
      <c r="BD4139" s="722"/>
      <c r="BE4139" s="722"/>
      <c r="BF4139" s="722"/>
      <c r="BG4139" s="722"/>
      <c r="BH4139" s="722"/>
      <c r="BI4139" s="722"/>
      <c r="BJ4139" s="722"/>
      <c r="BK4139" s="722"/>
      <c r="BL4139" s="722"/>
      <c r="BM4139" s="722"/>
      <c r="BN4139" s="722"/>
      <c r="BO4139" s="722"/>
      <c r="BP4139" s="722"/>
      <c r="BQ4139" s="722"/>
      <c r="BR4139" s="722"/>
      <c r="BS4139" s="722"/>
      <c r="BT4139" s="722"/>
      <c r="BU4139" s="722"/>
      <c r="BV4139" s="722"/>
      <c r="BW4139" s="722"/>
      <c r="BX4139" s="722"/>
      <c r="BY4139" s="722"/>
      <c r="BZ4139" s="722"/>
      <c r="CA4139" s="722"/>
      <c r="CB4139" s="722"/>
      <c r="CC4139" s="722"/>
      <c r="CD4139" s="722"/>
      <c r="CE4139" s="722"/>
      <c r="CF4139" s="722"/>
      <c r="CG4139" s="722"/>
      <c r="CH4139" s="722"/>
      <c r="CI4139" s="722"/>
      <c r="CJ4139" s="722"/>
      <c r="CK4139" s="722"/>
      <c r="CL4139" s="722"/>
      <c r="CM4139" s="722"/>
      <c r="CN4139" s="722"/>
      <c r="CO4139" s="722"/>
      <c r="CP4139" s="722"/>
      <c r="CQ4139" s="722"/>
      <c r="CR4139" s="722"/>
      <c r="CS4139" s="722"/>
    </row>
    <row r="4140" spans="1:97" s="1376" customFormat="1">
      <c r="A4140" s="722"/>
      <c r="B4140" s="722"/>
      <c r="C4140" s="722"/>
      <c r="D4140" s="722"/>
      <c r="E4140" s="722"/>
      <c r="F4140" s="757"/>
      <c r="G4140" s="757"/>
      <c r="H4140" s="757"/>
      <c r="I4140" s="757"/>
      <c r="J4140" s="757"/>
      <c r="K4140" s="758"/>
      <c r="L4140" s="758"/>
      <c r="M4140" s="722"/>
      <c r="N4140" s="736"/>
      <c r="O4140" s="736"/>
      <c r="P4140" s="736"/>
      <c r="Q4140" s="736"/>
      <c r="R4140" s="736"/>
      <c r="S4140" s="736"/>
      <c r="T4140" s="736"/>
      <c r="U4140" s="736"/>
      <c r="BA4140" s="722"/>
      <c r="BB4140" s="722"/>
      <c r="BC4140" s="722"/>
      <c r="BD4140" s="722"/>
      <c r="BE4140" s="722"/>
      <c r="BF4140" s="722"/>
      <c r="BG4140" s="722"/>
      <c r="BH4140" s="722"/>
      <c r="BI4140" s="722"/>
      <c r="BJ4140" s="722"/>
      <c r="BK4140" s="722"/>
      <c r="BL4140" s="722"/>
      <c r="BM4140" s="722"/>
      <c r="BN4140" s="722"/>
      <c r="BO4140" s="722"/>
      <c r="BP4140" s="722"/>
      <c r="BQ4140" s="722"/>
      <c r="BR4140" s="722"/>
      <c r="BS4140" s="722"/>
      <c r="BT4140" s="722"/>
      <c r="BU4140" s="722"/>
      <c r="BV4140" s="722"/>
      <c r="BW4140" s="722"/>
      <c r="BX4140" s="722"/>
      <c r="BY4140" s="722"/>
      <c r="BZ4140" s="722"/>
      <c r="CA4140" s="722"/>
      <c r="CB4140" s="722"/>
      <c r="CC4140" s="722"/>
      <c r="CD4140" s="722"/>
      <c r="CE4140" s="722"/>
      <c r="CF4140" s="722"/>
      <c r="CG4140" s="722"/>
      <c r="CH4140" s="722"/>
      <c r="CI4140" s="722"/>
      <c r="CJ4140" s="722"/>
      <c r="CK4140" s="722"/>
      <c r="CL4140" s="722"/>
      <c r="CM4140" s="722"/>
      <c r="CN4140" s="722"/>
      <c r="CO4140" s="722"/>
      <c r="CP4140" s="722"/>
      <c r="CQ4140" s="722"/>
      <c r="CR4140" s="722"/>
      <c r="CS4140" s="722"/>
    </row>
    <row r="4141" spans="1:97" s="1376" customFormat="1">
      <c r="A4141" s="722"/>
      <c r="B4141" s="722"/>
      <c r="C4141" s="722"/>
      <c r="D4141" s="722"/>
      <c r="E4141" s="722"/>
      <c r="F4141" s="757"/>
      <c r="G4141" s="757"/>
      <c r="H4141" s="757"/>
      <c r="I4141" s="757"/>
      <c r="J4141" s="757"/>
      <c r="K4141" s="758"/>
      <c r="L4141" s="758"/>
      <c r="M4141" s="722"/>
      <c r="N4141" s="736"/>
      <c r="O4141" s="736"/>
      <c r="P4141" s="736"/>
      <c r="Q4141" s="736"/>
      <c r="R4141" s="736"/>
      <c r="S4141" s="736"/>
      <c r="T4141" s="736"/>
      <c r="U4141" s="736"/>
      <c r="BA4141" s="722"/>
      <c r="BB4141" s="722"/>
      <c r="BC4141" s="722"/>
      <c r="BD4141" s="722"/>
      <c r="BE4141" s="722"/>
      <c r="BF4141" s="722"/>
      <c r="BG4141" s="722"/>
      <c r="BH4141" s="722"/>
      <c r="BI4141" s="722"/>
      <c r="BJ4141" s="722"/>
      <c r="BK4141" s="722"/>
      <c r="BL4141" s="722"/>
      <c r="BM4141" s="722"/>
      <c r="BN4141" s="722"/>
      <c r="BO4141" s="722"/>
      <c r="BP4141" s="722"/>
      <c r="BQ4141" s="722"/>
      <c r="BR4141" s="722"/>
      <c r="BS4141" s="722"/>
      <c r="BT4141" s="722"/>
      <c r="BU4141" s="722"/>
      <c r="BV4141" s="722"/>
      <c r="BW4141" s="722"/>
      <c r="BX4141" s="722"/>
      <c r="BY4141" s="722"/>
      <c r="BZ4141" s="722"/>
      <c r="CA4141" s="722"/>
      <c r="CB4141" s="722"/>
      <c r="CC4141" s="722"/>
      <c r="CD4141" s="722"/>
      <c r="CE4141" s="722"/>
      <c r="CF4141" s="722"/>
      <c r="CG4141" s="722"/>
      <c r="CH4141" s="722"/>
      <c r="CI4141" s="722"/>
      <c r="CJ4141" s="722"/>
      <c r="CK4141" s="722"/>
      <c r="CL4141" s="722"/>
      <c r="CM4141" s="722"/>
      <c r="CN4141" s="722"/>
      <c r="CO4141" s="722"/>
      <c r="CP4141" s="722"/>
      <c r="CQ4141" s="722"/>
      <c r="CR4141" s="722"/>
      <c r="CS4141" s="722"/>
    </row>
    <row r="4142" spans="1:97" s="1376" customFormat="1">
      <c r="A4142" s="722"/>
      <c r="B4142" s="722"/>
      <c r="C4142" s="722"/>
      <c r="D4142" s="722"/>
      <c r="E4142" s="722"/>
      <c r="F4142" s="757"/>
      <c r="G4142" s="757"/>
      <c r="H4142" s="757"/>
      <c r="I4142" s="757"/>
      <c r="J4142" s="757"/>
      <c r="K4142" s="758"/>
      <c r="L4142" s="758"/>
      <c r="M4142" s="722"/>
      <c r="N4142" s="736"/>
      <c r="O4142" s="736"/>
      <c r="P4142" s="736"/>
      <c r="Q4142" s="736"/>
      <c r="R4142" s="736"/>
      <c r="S4142" s="736"/>
      <c r="T4142" s="736"/>
      <c r="U4142" s="736"/>
      <c r="BA4142" s="722"/>
      <c r="BB4142" s="722"/>
      <c r="BC4142" s="722"/>
      <c r="BD4142" s="722"/>
      <c r="BE4142" s="722"/>
      <c r="BF4142" s="722"/>
      <c r="BG4142" s="722"/>
      <c r="BH4142" s="722"/>
      <c r="BI4142" s="722"/>
      <c r="BJ4142" s="722"/>
      <c r="BK4142" s="722"/>
      <c r="BL4142" s="722"/>
      <c r="BM4142" s="722"/>
      <c r="BN4142" s="722"/>
      <c r="BO4142" s="722"/>
      <c r="BP4142" s="722"/>
      <c r="BQ4142" s="722"/>
      <c r="BR4142" s="722"/>
      <c r="BS4142" s="722"/>
      <c r="BT4142" s="722"/>
      <c r="BU4142" s="722"/>
      <c r="BV4142" s="722"/>
      <c r="BW4142" s="722"/>
      <c r="BX4142" s="722"/>
      <c r="BY4142" s="722"/>
      <c r="BZ4142" s="722"/>
      <c r="CA4142" s="722"/>
      <c r="CB4142" s="722"/>
      <c r="CC4142" s="722"/>
      <c r="CD4142" s="722"/>
      <c r="CE4142" s="722"/>
      <c r="CF4142" s="722"/>
      <c r="CG4142" s="722"/>
      <c r="CH4142" s="722"/>
      <c r="CI4142" s="722"/>
      <c r="CJ4142" s="722"/>
      <c r="CK4142" s="722"/>
      <c r="CL4142" s="722"/>
      <c r="CM4142" s="722"/>
      <c r="CN4142" s="722"/>
      <c r="CO4142" s="722"/>
      <c r="CP4142" s="722"/>
      <c r="CQ4142" s="722"/>
      <c r="CR4142" s="722"/>
      <c r="CS4142" s="722"/>
    </row>
    <row r="4143" spans="1:97" s="1376" customFormat="1">
      <c r="A4143" s="722"/>
      <c r="B4143" s="722"/>
      <c r="C4143" s="722"/>
      <c r="D4143" s="722"/>
      <c r="E4143" s="722"/>
      <c r="F4143" s="757"/>
      <c r="G4143" s="757"/>
      <c r="H4143" s="757"/>
      <c r="I4143" s="757"/>
      <c r="J4143" s="757"/>
      <c r="K4143" s="758"/>
      <c r="L4143" s="758"/>
      <c r="M4143" s="722"/>
      <c r="N4143" s="736"/>
      <c r="O4143" s="736"/>
      <c r="P4143" s="736"/>
      <c r="Q4143" s="736"/>
      <c r="R4143" s="736"/>
      <c r="S4143" s="736"/>
      <c r="T4143" s="736"/>
      <c r="U4143" s="736"/>
      <c r="BA4143" s="722"/>
      <c r="BB4143" s="722"/>
      <c r="BC4143" s="722"/>
      <c r="BD4143" s="722"/>
      <c r="BE4143" s="722"/>
      <c r="BF4143" s="722"/>
      <c r="BG4143" s="722"/>
      <c r="BH4143" s="722"/>
      <c r="BI4143" s="722"/>
      <c r="BJ4143" s="722"/>
      <c r="BK4143" s="722"/>
      <c r="BL4143" s="722"/>
      <c r="BM4143" s="722"/>
      <c r="BN4143" s="722"/>
      <c r="BO4143" s="722"/>
      <c r="BP4143" s="722"/>
      <c r="BQ4143" s="722"/>
      <c r="BR4143" s="722"/>
      <c r="BS4143" s="722"/>
      <c r="BT4143" s="722"/>
      <c r="BU4143" s="722"/>
      <c r="BV4143" s="722"/>
      <c r="BW4143" s="722"/>
      <c r="BX4143" s="722"/>
      <c r="BY4143" s="722"/>
      <c r="BZ4143" s="722"/>
      <c r="CA4143" s="722"/>
      <c r="CB4143" s="722"/>
      <c r="CC4143" s="722"/>
      <c r="CD4143" s="722"/>
      <c r="CE4143" s="722"/>
      <c r="CF4143" s="722"/>
      <c r="CG4143" s="722"/>
      <c r="CH4143" s="722"/>
      <c r="CI4143" s="722"/>
      <c r="CJ4143" s="722"/>
      <c r="CK4143" s="722"/>
      <c r="CL4143" s="722"/>
      <c r="CM4143" s="722"/>
      <c r="CN4143" s="722"/>
      <c r="CO4143" s="722"/>
      <c r="CP4143" s="722"/>
      <c r="CQ4143" s="722"/>
      <c r="CR4143" s="722"/>
      <c r="CS4143" s="722"/>
    </row>
    <row r="4144" spans="1:97" s="1376" customFormat="1">
      <c r="A4144" s="722"/>
      <c r="B4144" s="722"/>
      <c r="C4144" s="722"/>
      <c r="D4144" s="722"/>
      <c r="E4144" s="722"/>
      <c r="F4144" s="757"/>
      <c r="G4144" s="757"/>
      <c r="H4144" s="757"/>
      <c r="I4144" s="757"/>
      <c r="J4144" s="757"/>
      <c r="K4144" s="758"/>
      <c r="L4144" s="758"/>
      <c r="M4144" s="722"/>
      <c r="N4144" s="736"/>
      <c r="O4144" s="736"/>
      <c r="P4144" s="736"/>
      <c r="Q4144" s="736"/>
      <c r="R4144" s="736"/>
      <c r="S4144" s="736"/>
      <c r="T4144" s="736"/>
      <c r="U4144" s="736"/>
      <c r="BA4144" s="722"/>
      <c r="BB4144" s="722"/>
      <c r="BC4144" s="722"/>
      <c r="BD4144" s="722"/>
      <c r="BE4144" s="722"/>
      <c r="BF4144" s="722"/>
      <c r="BG4144" s="722"/>
      <c r="BH4144" s="722"/>
      <c r="BI4144" s="722"/>
      <c r="BJ4144" s="722"/>
      <c r="BK4144" s="722"/>
      <c r="BL4144" s="722"/>
      <c r="BM4144" s="722"/>
      <c r="BN4144" s="722"/>
      <c r="BO4144" s="722"/>
      <c r="BP4144" s="722"/>
      <c r="BQ4144" s="722"/>
      <c r="BR4144" s="722"/>
      <c r="BS4144" s="722"/>
      <c r="BT4144" s="722"/>
      <c r="BU4144" s="722"/>
      <c r="BV4144" s="722"/>
      <c r="BW4144" s="722"/>
      <c r="BX4144" s="722"/>
      <c r="BY4144" s="722"/>
      <c r="BZ4144" s="722"/>
      <c r="CA4144" s="722"/>
      <c r="CB4144" s="722"/>
      <c r="CC4144" s="722"/>
      <c r="CD4144" s="722"/>
      <c r="CE4144" s="722"/>
      <c r="CF4144" s="722"/>
      <c r="CG4144" s="722"/>
      <c r="CH4144" s="722"/>
      <c r="CI4144" s="722"/>
      <c r="CJ4144" s="722"/>
      <c r="CK4144" s="722"/>
      <c r="CL4144" s="722"/>
      <c r="CM4144" s="722"/>
      <c r="CN4144" s="722"/>
      <c r="CO4144" s="722"/>
      <c r="CP4144" s="722"/>
      <c r="CQ4144" s="722"/>
      <c r="CR4144" s="722"/>
      <c r="CS4144" s="722"/>
    </row>
    <row r="4145" spans="1:97" s="1376" customFormat="1">
      <c r="A4145" s="722"/>
      <c r="B4145" s="722"/>
      <c r="C4145" s="722"/>
      <c r="D4145" s="722"/>
      <c r="E4145" s="722"/>
      <c r="F4145" s="757"/>
      <c r="G4145" s="757"/>
      <c r="H4145" s="757"/>
      <c r="I4145" s="757"/>
      <c r="J4145" s="757"/>
      <c r="K4145" s="758"/>
      <c r="L4145" s="758"/>
      <c r="M4145" s="722"/>
      <c r="N4145" s="736"/>
      <c r="O4145" s="736"/>
      <c r="P4145" s="736"/>
      <c r="Q4145" s="736"/>
      <c r="R4145" s="736"/>
      <c r="S4145" s="736"/>
      <c r="T4145" s="736"/>
      <c r="U4145" s="736"/>
      <c r="BA4145" s="722"/>
      <c r="BB4145" s="722"/>
      <c r="BC4145" s="722"/>
      <c r="BD4145" s="722"/>
      <c r="BE4145" s="722"/>
      <c r="BF4145" s="722"/>
      <c r="BG4145" s="722"/>
      <c r="BH4145" s="722"/>
      <c r="BI4145" s="722"/>
      <c r="BJ4145" s="722"/>
      <c r="BK4145" s="722"/>
      <c r="BL4145" s="722"/>
      <c r="BM4145" s="722"/>
      <c r="BN4145" s="722"/>
      <c r="BO4145" s="722"/>
      <c r="BP4145" s="722"/>
      <c r="BQ4145" s="722"/>
      <c r="BR4145" s="722"/>
      <c r="BS4145" s="722"/>
      <c r="BT4145" s="722"/>
      <c r="BU4145" s="722"/>
      <c r="BV4145" s="722"/>
      <c r="BW4145" s="722"/>
      <c r="BX4145" s="722"/>
      <c r="BY4145" s="722"/>
      <c r="BZ4145" s="722"/>
      <c r="CA4145" s="722"/>
      <c r="CB4145" s="722"/>
      <c r="CC4145" s="722"/>
      <c r="CD4145" s="722"/>
      <c r="CE4145" s="722"/>
      <c r="CF4145" s="722"/>
      <c r="CG4145" s="722"/>
      <c r="CH4145" s="722"/>
      <c r="CI4145" s="722"/>
      <c r="CJ4145" s="722"/>
      <c r="CK4145" s="722"/>
      <c r="CL4145" s="722"/>
      <c r="CM4145" s="722"/>
      <c r="CN4145" s="722"/>
      <c r="CO4145" s="722"/>
      <c r="CP4145" s="722"/>
      <c r="CQ4145" s="722"/>
      <c r="CR4145" s="722"/>
      <c r="CS4145" s="722"/>
    </row>
    <row r="4146" spans="1:97" s="1376" customFormat="1">
      <c r="A4146" s="722"/>
      <c r="B4146" s="722"/>
      <c r="C4146" s="722"/>
      <c r="D4146" s="722"/>
      <c r="E4146" s="722"/>
      <c r="F4146" s="757"/>
      <c r="G4146" s="757"/>
      <c r="H4146" s="757"/>
      <c r="I4146" s="757"/>
      <c r="J4146" s="757"/>
      <c r="K4146" s="758"/>
      <c r="L4146" s="758"/>
      <c r="M4146" s="722"/>
      <c r="N4146" s="736"/>
      <c r="O4146" s="736"/>
      <c r="P4146" s="736"/>
      <c r="Q4146" s="736"/>
      <c r="R4146" s="736"/>
      <c r="S4146" s="736"/>
      <c r="T4146" s="736"/>
      <c r="U4146" s="736"/>
      <c r="BA4146" s="722"/>
      <c r="BB4146" s="722"/>
      <c r="BC4146" s="722"/>
      <c r="BD4146" s="722"/>
      <c r="BE4146" s="722"/>
      <c r="BF4146" s="722"/>
      <c r="BG4146" s="722"/>
      <c r="BH4146" s="722"/>
      <c r="BI4146" s="722"/>
      <c r="BJ4146" s="722"/>
      <c r="BK4146" s="722"/>
      <c r="BL4146" s="722"/>
      <c r="BM4146" s="722"/>
      <c r="BN4146" s="722"/>
      <c r="BO4146" s="722"/>
      <c r="BP4146" s="722"/>
      <c r="BQ4146" s="722"/>
      <c r="BR4146" s="722"/>
      <c r="BS4146" s="722"/>
      <c r="BT4146" s="722"/>
      <c r="BU4146" s="722"/>
      <c r="BV4146" s="722"/>
      <c r="BW4146" s="722"/>
      <c r="BX4146" s="722"/>
      <c r="BY4146" s="722"/>
      <c r="BZ4146" s="722"/>
      <c r="CA4146" s="722"/>
      <c r="CB4146" s="722"/>
      <c r="CC4146" s="722"/>
      <c r="CD4146" s="722"/>
      <c r="CE4146" s="722"/>
      <c r="CF4146" s="722"/>
      <c r="CG4146" s="722"/>
      <c r="CH4146" s="722"/>
      <c r="CI4146" s="722"/>
      <c r="CJ4146" s="722"/>
      <c r="CK4146" s="722"/>
      <c r="CL4146" s="722"/>
      <c r="CM4146" s="722"/>
      <c r="CN4146" s="722"/>
      <c r="CO4146" s="722"/>
      <c r="CP4146" s="722"/>
      <c r="CQ4146" s="722"/>
      <c r="CR4146" s="722"/>
      <c r="CS4146" s="722"/>
    </row>
    <row r="4147" spans="1:97" s="1376" customFormat="1">
      <c r="A4147" s="722"/>
      <c r="B4147" s="722"/>
      <c r="C4147" s="722"/>
      <c r="D4147" s="722"/>
      <c r="E4147" s="722"/>
      <c r="F4147" s="757"/>
      <c r="G4147" s="757"/>
      <c r="H4147" s="757"/>
      <c r="I4147" s="757"/>
      <c r="J4147" s="757"/>
      <c r="K4147" s="758"/>
      <c r="L4147" s="758"/>
      <c r="M4147" s="722"/>
      <c r="N4147" s="736"/>
      <c r="O4147" s="736"/>
      <c r="P4147" s="736"/>
      <c r="Q4147" s="736"/>
      <c r="R4147" s="736"/>
      <c r="S4147" s="736"/>
      <c r="T4147" s="736"/>
      <c r="U4147" s="736"/>
      <c r="BA4147" s="722"/>
      <c r="BB4147" s="722"/>
      <c r="BC4147" s="722"/>
      <c r="BD4147" s="722"/>
      <c r="BE4147" s="722"/>
      <c r="BF4147" s="722"/>
      <c r="BG4147" s="722"/>
      <c r="BH4147" s="722"/>
      <c r="BI4147" s="722"/>
      <c r="BJ4147" s="722"/>
      <c r="BK4147" s="722"/>
      <c r="BL4147" s="722"/>
      <c r="BM4147" s="722"/>
      <c r="BN4147" s="722"/>
      <c r="BO4147" s="722"/>
      <c r="BP4147" s="722"/>
      <c r="BQ4147" s="722"/>
      <c r="BR4147" s="722"/>
      <c r="BS4147" s="722"/>
      <c r="BT4147" s="722"/>
      <c r="BU4147" s="722"/>
      <c r="BV4147" s="722"/>
      <c r="BW4147" s="722"/>
      <c r="BX4147" s="722"/>
      <c r="BY4147" s="722"/>
      <c r="BZ4147" s="722"/>
      <c r="CA4147" s="722"/>
      <c r="CB4147" s="722"/>
      <c r="CC4147" s="722"/>
      <c r="CD4147" s="722"/>
      <c r="CE4147" s="722"/>
      <c r="CF4147" s="722"/>
      <c r="CG4147" s="722"/>
      <c r="CH4147" s="722"/>
      <c r="CI4147" s="722"/>
      <c r="CJ4147" s="722"/>
      <c r="CK4147" s="722"/>
      <c r="CL4147" s="722"/>
      <c r="CM4147" s="722"/>
      <c r="CN4147" s="722"/>
      <c r="CO4147" s="722"/>
      <c r="CP4147" s="722"/>
      <c r="CQ4147" s="722"/>
      <c r="CR4147" s="722"/>
      <c r="CS4147" s="722"/>
    </row>
    <row r="4148" spans="1:97" s="1376" customFormat="1">
      <c r="A4148" s="722"/>
      <c r="B4148" s="722"/>
      <c r="C4148" s="722"/>
      <c r="D4148" s="722"/>
      <c r="E4148" s="722"/>
      <c r="F4148" s="757"/>
      <c r="G4148" s="757"/>
      <c r="H4148" s="757"/>
      <c r="I4148" s="757"/>
      <c r="J4148" s="757"/>
      <c r="K4148" s="758"/>
      <c r="L4148" s="758"/>
      <c r="M4148" s="722"/>
      <c r="N4148" s="736"/>
      <c r="O4148" s="736"/>
      <c r="P4148" s="736"/>
      <c r="Q4148" s="736"/>
      <c r="R4148" s="736"/>
      <c r="S4148" s="736"/>
      <c r="T4148" s="736"/>
      <c r="U4148" s="736"/>
      <c r="BA4148" s="722"/>
      <c r="BB4148" s="722"/>
      <c r="BC4148" s="722"/>
      <c r="BD4148" s="722"/>
      <c r="BE4148" s="722"/>
      <c r="BF4148" s="722"/>
      <c r="BG4148" s="722"/>
      <c r="BH4148" s="722"/>
      <c r="BI4148" s="722"/>
      <c r="BJ4148" s="722"/>
      <c r="BK4148" s="722"/>
      <c r="BL4148" s="722"/>
      <c r="BM4148" s="722"/>
      <c r="BN4148" s="722"/>
      <c r="BO4148" s="722"/>
      <c r="BP4148" s="722"/>
      <c r="BQ4148" s="722"/>
      <c r="BR4148" s="722"/>
      <c r="BS4148" s="722"/>
      <c r="BT4148" s="722"/>
      <c r="BU4148" s="722"/>
      <c r="BV4148" s="722"/>
      <c r="BW4148" s="722"/>
      <c r="BX4148" s="722"/>
      <c r="BY4148" s="722"/>
      <c r="BZ4148" s="722"/>
      <c r="CA4148" s="722"/>
      <c r="CB4148" s="722"/>
      <c r="CC4148" s="722"/>
      <c r="CD4148" s="722"/>
      <c r="CE4148" s="722"/>
      <c r="CF4148" s="722"/>
      <c r="CG4148" s="722"/>
      <c r="CH4148" s="722"/>
      <c r="CI4148" s="722"/>
      <c r="CJ4148" s="722"/>
      <c r="CK4148" s="722"/>
      <c r="CL4148" s="722"/>
      <c r="CM4148" s="722"/>
      <c r="CN4148" s="722"/>
      <c r="CO4148" s="722"/>
      <c r="CP4148" s="722"/>
      <c r="CQ4148" s="722"/>
      <c r="CR4148" s="722"/>
      <c r="CS4148" s="722"/>
    </row>
    <row r="4149" spans="1:97" s="1376" customFormat="1">
      <c r="A4149" s="722"/>
      <c r="B4149" s="722"/>
      <c r="C4149" s="722"/>
      <c r="D4149" s="722"/>
      <c r="E4149" s="722"/>
      <c r="F4149" s="757"/>
      <c r="G4149" s="757"/>
      <c r="H4149" s="757"/>
      <c r="I4149" s="757"/>
      <c r="J4149" s="757"/>
      <c r="K4149" s="758"/>
      <c r="L4149" s="758"/>
      <c r="M4149" s="722"/>
      <c r="N4149" s="736"/>
      <c r="O4149" s="736"/>
      <c r="P4149" s="736"/>
      <c r="Q4149" s="736"/>
      <c r="R4149" s="736"/>
      <c r="S4149" s="736"/>
      <c r="T4149" s="736"/>
      <c r="U4149" s="736"/>
      <c r="BA4149" s="722"/>
      <c r="BB4149" s="722"/>
      <c r="BC4149" s="722"/>
      <c r="BD4149" s="722"/>
      <c r="BE4149" s="722"/>
      <c r="BF4149" s="722"/>
      <c r="BG4149" s="722"/>
      <c r="BH4149" s="722"/>
      <c r="BI4149" s="722"/>
      <c r="BJ4149" s="722"/>
      <c r="BK4149" s="722"/>
      <c r="BL4149" s="722"/>
      <c r="BM4149" s="722"/>
      <c r="BN4149" s="722"/>
      <c r="BO4149" s="722"/>
      <c r="BP4149" s="722"/>
      <c r="BQ4149" s="722"/>
      <c r="BR4149" s="722"/>
      <c r="BS4149" s="722"/>
      <c r="BT4149" s="722"/>
      <c r="BU4149" s="722"/>
      <c r="BV4149" s="722"/>
      <c r="BW4149" s="722"/>
      <c r="BX4149" s="722"/>
      <c r="BY4149" s="722"/>
      <c r="BZ4149" s="722"/>
      <c r="CA4149" s="722"/>
      <c r="CB4149" s="722"/>
      <c r="CC4149" s="722"/>
      <c r="CD4149" s="722"/>
      <c r="CE4149" s="722"/>
      <c r="CF4149" s="722"/>
      <c r="CG4149" s="722"/>
      <c r="CH4149" s="722"/>
      <c r="CI4149" s="722"/>
      <c r="CJ4149" s="722"/>
      <c r="CK4149" s="722"/>
      <c r="CL4149" s="722"/>
      <c r="CM4149" s="722"/>
      <c r="CN4149" s="722"/>
      <c r="CO4149" s="722"/>
      <c r="CP4149" s="722"/>
      <c r="CQ4149" s="722"/>
      <c r="CR4149" s="722"/>
      <c r="CS4149" s="722"/>
    </row>
    <row r="4150" spans="1:97" s="1376" customFormat="1">
      <c r="A4150" s="722"/>
      <c r="B4150" s="722"/>
      <c r="C4150" s="722"/>
      <c r="D4150" s="722"/>
      <c r="E4150" s="722"/>
      <c r="F4150" s="757"/>
      <c r="G4150" s="757"/>
      <c r="H4150" s="757"/>
      <c r="I4150" s="757"/>
      <c r="J4150" s="757"/>
      <c r="K4150" s="758"/>
      <c r="L4150" s="758"/>
      <c r="M4150" s="722"/>
      <c r="N4150" s="736"/>
      <c r="O4150" s="736"/>
      <c r="P4150" s="736"/>
      <c r="Q4150" s="736"/>
      <c r="R4150" s="736"/>
      <c r="S4150" s="736"/>
      <c r="T4150" s="736"/>
      <c r="U4150" s="736"/>
      <c r="BA4150" s="722"/>
      <c r="BB4150" s="722"/>
      <c r="BC4150" s="722"/>
      <c r="BD4150" s="722"/>
      <c r="BE4150" s="722"/>
      <c r="BF4150" s="722"/>
      <c r="BG4150" s="722"/>
      <c r="BH4150" s="722"/>
      <c r="BI4150" s="722"/>
      <c r="BJ4150" s="722"/>
      <c r="BK4150" s="722"/>
      <c r="BL4150" s="722"/>
      <c r="BM4150" s="722"/>
      <c r="BN4150" s="722"/>
      <c r="BO4150" s="722"/>
      <c r="BP4150" s="722"/>
      <c r="BQ4150" s="722"/>
      <c r="BR4150" s="722"/>
      <c r="BS4150" s="722"/>
      <c r="BT4150" s="722"/>
      <c r="BU4150" s="722"/>
      <c r="BV4150" s="722"/>
      <c r="BW4150" s="722"/>
      <c r="BX4150" s="722"/>
      <c r="BY4150" s="722"/>
      <c r="BZ4150" s="722"/>
      <c r="CA4150" s="722"/>
      <c r="CB4150" s="722"/>
      <c r="CC4150" s="722"/>
      <c r="CD4150" s="722"/>
      <c r="CE4150" s="722"/>
      <c r="CF4150" s="722"/>
      <c r="CG4150" s="722"/>
      <c r="CH4150" s="722"/>
      <c r="CI4150" s="722"/>
      <c r="CJ4150" s="722"/>
      <c r="CK4150" s="722"/>
      <c r="CL4150" s="722"/>
      <c r="CM4150" s="722"/>
      <c r="CN4150" s="722"/>
      <c r="CO4150" s="722"/>
      <c r="CP4150" s="722"/>
      <c r="CQ4150" s="722"/>
      <c r="CR4150" s="722"/>
      <c r="CS4150" s="722"/>
    </row>
    <row r="4151" spans="1:97" s="1376" customFormat="1">
      <c r="A4151" s="722"/>
      <c r="B4151" s="722"/>
      <c r="C4151" s="722"/>
      <c r="D4151" s="722"/>
      <c r="E4151" s="722"/>
      <c r="F4151" s="757"/>
      <c r="G4151" s="757"/>
      <c r="H4151" s="757"/>
      <c r="I4151" s="757"/>
      <c r="J4151" s="757"/>
      <c r="K4151" s="758"/>
      <c r="L4151" s="758"/>
      <c r="M4151" s="722"/>
      <c r="N4151" s="736"/>
      <c r="O4151" s="736"/>
      <c r="P4151" s="736"/>
      <c r="Q4151" s="736"/>
      <c r="R4151" s="736"/>
      <c r="S4151" s="736"/>
      <c r="T4151" s="736"/>
      <c r="U4151" s="736"/>
      <c r="BA4151" s="722"/>
      <c r="BB4151" s="722"/>
      <c r="BC4151" s="722"/>
      <c r="BD4151" s="722"/>
      <c r="BE4151" s="722"/>
      <c r="BF4151" s="722"/>
      <c r="BG4151" s="722"/>
      <c r="BH4151" s="722"/>
      <c r="BI4151" s="722"/>
      <c r="BJ4151" s="722"/>
      <c r="BK4151" s="722"/>
      <c r="BL4151" s="722"/>
      <c r="BM4151" s="722"/>
      <c r="BN4151" s="722"/>
      <c r="BO4151" s="722"/>
      <c r="BP4151" s="722"/>
      <c r="BQ4151" s="722"/>
      <c r="BR4151" s="722"/>
      <c r="BS4151" s="722"/>
      <c r="BT4151" s="722"/>
      <c r="BU4151" s="722"/>
      <c r="BV4151" s="722"/>
      <c r="BW4151" s="722"/>
      <c r="BX4151" s="722"/>
      <c r="BY4151" s="722"/>
      <c r="BZ4151" s="722"/>
      <c r="CA4151" s="722"/>
      <c r="CB4151" s="722"/>
      <c r="CC4151" s="722"/>
      <c r="CD4151" s="722"/>
      <c r="CE4151" s="722"/>
      <c r="CF4151" s="722"/>
      <c r="CG4151" s="722"/>
      <c r="CH4151" s="722"/>
      <c r="CI4151" s="722"/>
      <c r="CJ4151" s="722"/>
      <c r="CK4151" s="722"/>
      <c r="CL4151" s="722"/>
      <c r="CM4151" s="722"/>
      <c r="CN4151" s="722"/>
      <c r="CO4151" s="722"/>
      <c r="CP4151" s="722"/>
      <c r="CQ4151" s="722"/>
      <c r="CR4151" s="722"/>
      <c r="CS4151" s="722"/>
    </row>
    <row r="4152" spans="1:97" s="1376" customFormat="1">
      <c r="A4152" s="722"/>
      <c r="B4152" s="722"/>
      <c r="C4152" s="722"/>
      <c r="D4152" s="722"/>
      <c r="E4152" s="722"/>
      <c r="F4152" s="757"/>
      <c r="G4152" s="757"/>
      <c r="H4152" s="757"/>
      <c r="I4152" s="757"/>
      <c r="J4152" s="757"/>
      <c r="K4152" s="758"/>
      <c r="L4152" s="758"/>
      <c r="M4152" s="722"/>
      <c r="N4152" s="736"/>
      <c r="O4152" s="736"/>
      <c r="P4152" s="736"/>
      <c r="Q4152" s="736"/>
      <c r="R4152" s="736"/>
      <c r="S4152" s="736"/>
      <c r="T4152" s="736"/>
      <c r="U4152" s="736"/>
      <c r="BA4152" s="722"/>
      <c r="BB4152" s="722"/>
      <c r="BC4152" s="722"/>
      <c r="BD4152" s="722"/>
      <c r="BE4152" s="722"/>
      <c r="BF4152" s="722"/>
      <c r="BG4152" s="722"/>
      <c r="BH4152" s="722"/>
      <c r="BI4152" s="722"/>
      <c r="BJ4152" s="722"/>
      <c r="BK4152" s="722"/>
      <c r="BL4152" s="722"/>
      <c r="BM4152" s="722"/>
      <c r="BN4152" s="722"/>
      <c r="BO4152" s="722"/>
      <c r="BP4152" s="722"/>
      <c r="BQ4152" s="722"/>
      <c r="BR4152" s="722"/>
      <c r="BS4152" s="722"/>
      <c r="BT4152" s="722"/>
      <c r="BU4152" s="722"/>
      <c r="BV4152" s="722"/>
      <c r="BW4152" s="722"/>
      <c r="BX4152" s="722"/>
      <c r="BY4152" s="722"/>
      <c r="BZ4152" s="722"/>
      <c r="CA4152" s="722"/>
      <c r="CB4152" s="722"/>
      <c r="CC4152" s="722"/>
      <c r="CD4152" s="722"/>
      <c r="CE4152" s="722"/>
      <c r="CF4152" s="722"/>
      <c r="CG4152" s="722"/>
      <c r="CH4152" s="722"/>
      <c r="CI4152" s="722"/>
      <c r="CJ4152" s="722"/>
      <c r="CK4152" s="722"/>
      <c r="CL4152" s="722"/>
      <c r="CM4152" s="722"/>
      <c r="CN4152" s="722"/>
      <c r="CO4152" s="722"/>
      <c r="CP4152" s="722"/>
      <c r="CQ4152" s="722"/>
      <c r="CR4152" s="722"/>
      <c r="CS4152" s="722"/>
    </row>
    <row r="4153" spans="1:97" s="1376" customFormat="1">
      <c r="A4153" s="722"/>
      <c r="B4153" s="722"/>
      <c r="C4153" s="722"/>
      <c r="D4153" s="722"/>
      <c r="E4153" s="722"/>
      <c r="F4153" s="757"/>
      <c r="G4153" s="757"/>
      <c r="H4153" s="757"/>
      <c r="I4153" s="757"/>
      <c r="J4153" s="757"/>
      <c r="K4153" s="758"/>
      <c r="L4153" s="758"/>
      <c r="M4153" s="722"/>
      <c r="N4153" s="736"/>
      <c r="O4153" s="736"/>
      <c r="P4153" s="736"/>
      <c r="Q4153" s="736"/>
      <c r="R4153" s="736"/>
      <c r="S4153" s="736"/>
      <c r="T4153" s="736"/>
      <c r="U4153" s="736"/>
      <c r="BA4153" s="722"/>
      <c r="BB4153" s="722"/>
      <c r="BC4153" s="722"/>
      <c r="BD4153" s="722"/>
      <c r="BE4153" s="722"/>
      <c r="BF4153" s="722"/>
      <c r="BG4153" s="722"/>
      <c r="BH4153" s="722"/>
      <c r="BI4153" s="722"/>
      <c r="BJ4153" s="722"/>
      <c r="BK4153" s="722"/>
      <c r="BL4153" s="722"/>
      <c r="BM4153" s="722"/>
      <c r="BN4153" s="722"/>
      <c r="BO4153" s="722"/>
      <c r="BP4153" s="722"/>
      <c r="BQ4153" s="722"/>
      <c r="BR4153" s="722"/>
      <c r="BS4153" s="722"/>
      <c r="BT4153" s="722"/>
      <c r="BU4153" s="722"/>
      <c r="BV4153" s="722"/>
      <c r="BW4153" s="722"/>
      <c r="BX4153" s="722"/>
      <c r="BY4153" s="722"/>
      <c r="BZ4153" s="722"/>
      <c r="CA4153" s="722"/>
      <c r="CB4153" s="722"/>
      <c r="CC4153" s="722"/>
      <c r="CD4153" s="722"/>
      <c r="CE4153" s="722"/>
      <c r="CF4153" s="722"/>
      <c r="CG4153" s="722"/>
      <c r="CH4153" s="722"/>
      <c r="CI4153" s="722"/>
      <c r="CJ4153" s="722"/>
      <c r="CK4153" s="722"/>
      <c r="CL4153" s="722"/>
      <c r="CM4153" s="722"/>
      <c r="CN4153" s="722"/>
      <c r="CO4153" s="722"/>
      <c r="CP4153" s="722"/>
      <c r="CQ4153" s="722"/>
      <c r="CR4153" s="722"/>
      <c r="CS4153" s="722"/>
    </row>
    <row r="4154" spans="1:97" s="1376" customFormat="1">
      <c r="A4154" s="722"/>
      <c r="B4154" s="722"/>
      <c r="C4154" s="722"/>
      <c r="D4154" s="722"/>
      <c r="E4154" s="722"/>
      <c r="F4154" s="757"/>
      <c r="G4154" s="757"/>
      <c r="H4154" s="757"/>
      <c r="I4154" s="757"/>
      <c r="J4154" s="757"/>
      <c r="K4154" s="758"/>
      <c r="L4154" s="758"/>
      <c r="M4154" s="722"/>
      <c r="N4154" s="736"/>
      <c r="O4154" s="736"/>
      <c r="P4154" s="736"/>
      <c r="Q4154" s="736"/>
      <c r="R4154" s="736"/>
      <c r="S4154" s="736"/>
      <c r="T4154" s="736"/>
      <c r="U4154" s="736"/>
      <c r="BA4154" s="722"/>
      <c r="BB4154" s="722"/>
      <c r="BC4154" s="722"/>
      <c r="BD4154" s="722"/>
      <c r="BE4154" s="722"/>
      <c r="BF4154" s="722"/>
      <c r="BG4154" s="722"/>
      <c r="BH4154" s="722"/>
      <c r="BI4154" s="722"/>
      <c r="BJ4154" s="722"/>
      <c r="BK4154" s="722"/>
      <c r="BL4154" s="722"/>
      <c r="BM4154" s="722"/>
      <c r="BN4154" s="722"/>
      <c r="BO4154" s="722"/>
      <c r="BP4154" s="722"/>
      <c r="BQ4154" s="722"/>
      <c r="BR4154" s="722"/>
      <c r="BS4154" s="722"/>
      <c r="BT4154" s="722"/>
      <c r="BU4154" s="722"/>
      <c r="BV4154" s="722"/>
      <c r="BW4154" s="722"/>
      <c r="BX4154" s="722"/>
      <c r="BY4154" s="722"/>
      <c r="BZ4154" s="722"/>
      <c r="CA4154" s="722"/>
      <c r="CB4154" s="722"/>
      <c r="CC4154" s="722"/>
      <c r="CD4154" s="722"/>
      <c r="CE4154" s="722"/>
      <c r="CF4154" s="722"/>
      <c r="CG4154" s="722"/>
      <c r="CH4154" s="722"/>
      <c r="CI4154" s="722"/>
      <c r="CJ4154" s="722"/>
      <c r="CK4154" s="722"/>
      <c r="CL4154" s="722"/>
      <c r="CM4154" s="722"/>
      <c r="CN4154" s="722"/>
      <c r="CO4154" s="722"/>
      <c r="CP4154" s="722"/>
      <c r="CQ4154" s="722"/>
      <c r="CR4154" s="722"/>
      <c r="CS4154" s="722"/>
    </row>
    <row r="4155" spans="1:97" s="1376" customFormat="1">
      <c r="A4155" s="722"/>
      <c r="B4155" s="722"/>
      <c r="C4155" s="722"/>
      <c r="D4155" s="722"/>
      <c r="E4155" s="722"/>
      <c r="F4155" s="757"/>
      <c r="G4155" s="757"/>
      <c r="H4155" s="757"/>
      <c r="I4155" s="757"/>
      <c r="J4155" s="757"/>
      <c r="K4155" s="758"/>
      <c r="L4155" s="758"/>
      <c r="M4155" s="722"/>
      <c r="N4155" s="736"/>
      <c r="O4155" s="736"/>
      <c r="P4155" s="736"/>
      <c r="Q4155" s="736"/>
      <c r="R4155" s="736"/>
      <c r="S4155" s="736"/>
      <c r="T4155" s="736"/>
      <c r="U4155" s="736"/>
      <c r="BA4155" s="722"/>
      <c r="BB4155" s="722"/>
      <c r="BC4155" s="722"/>
      <c r="BD4155" s="722"/>
      <c r="BE4155" s="722"/>
      <c r="BF4155" s="722"/>
      <c r="BG4155" s="722"/>
      <c r="BH4155" s="722"/>
      <c r="BI4155" s="722"/>
      <c r="BJ4155" s="722"/>
      <c r="BK4155" s="722"/>
      <c r="BL4155" s="722"/>
      <c r="BM4155" s="722"/>
      <c r="BN4155" s="722"/>
      <c r="BO4155" s="722"/>
      <c r="BP4155" s="722"/>
      <c r="BQ4155" s="722"/>
      <c r="BR4155" s="722"/>
      <c r="BS4155" s="722"/>
      <c r="BT4155" s="722"/>
      <c r="BU4155" s="722"/>
      <c r="BV4155" s="722"/>
      <c r="BW4155" s="722"/>
      <c r="BX4155" s="722"/>
      <c r="BY4155" s="722"/>
      <c r="BZ4155" s="722"/>
      <c r="CA4155" s="722"/>
      <c r="CB4155" s="722"/>
      <c r="CC4155" s="722"/>
      <c r="CD4155" s="722"/>
      <c r="CE4155" s="722"/>
      <c r="CF4155" s="722"/>
      <c r="CG4155" s="722"/>
      <c r="CH4155" s="722"/>
      <c r="CI4155" s="722"/>
      <c r="CJ4155" s="722"/>
      <c r="CK4155" s="722"/>
      <c r="CL4155" s="722"/>
      <c r="CM4155" s="722"/>
      <c r="CN4155" s="722"/>
      <c r="CO4155" s="722"/>
      <c r="CP4155" s="722"/>
      <c r="CQ4155" s="722"/>
      <c r="CR4155" s="722"/>
      <c r="CS4155" s="722"/>
    </row>
    <row r="4156" spans="1:97" s="1376" customFormat="1">
      <c r="A4156" s="722"/>
      <c r="B4156" s="722"/>
      <c r="C4156" s="722"/>
      <c r="D4156" s="722"/>
      <c r="E4156" s="722"/>
      <c r="F4156" s="757"/>
      <c r="G4156" s="757"/>
      <c r="H4156" s="757"/>
      <c r="I4156" s="757"/>
      <c r="J4156" s="757"/>
      <c r="K4156" s="758"/>
      <c r="L4156" s="758"/>
      <c r="M4156" s="722"/>
      <c r="N4156" s="736"/>
      <c r="O4156" s="736"/>
      <c r="P4156" s="736"/>
      <c r="Q4156" s="736"/>
      <c r="R4156" s="736"/>
      <c r="S4156" s="736"/>
      <c r="T4156" s="736"/>
      <c r="U4156" s="736"/>
      <c r="BA4156" s="722"/>
      <c r="BB4156" s="722"/>
      <c r="BC4156" s="722"/>
      <c r="BD4156" s="722"/>
      <c r="BE4156" s="722"/>
      <c r="BF4156" s="722"/>
      <c r="BG4156" s="722"/>
      <c r="BH4156" s="722"/>
      <c r="BI4156" s="722"/>
      <c r="BJ4156" s="722"/>
      <c r="BK4156" s="722"/>
      <c r="BL4156" s="722"/>
      <c r="BM4156" s="722"/>
      <c r="BN4156" s="722"/>
      <c r="BO4156" s="722"/>
      <c r="BP4156" s="722"/>
      <c r="BQ4156" s="722"/>
      <c r="BR4156" s="722"/>
      <c r="BS4156" s="722"/>
      <c r="BT4156" s="722"/>
      <c r="BU4156" s="722"/>
      <c r="BV4156" s="722"/>
      <c r="BW4156" s="722"/>
      <c r="BX4156" s="722"/>
      <c r="BY4156" s="722"/>
      <c r="BZ4156" s="722"/>
      <c r="CA4156" s="722"/>
      <c r="CB4156" s="722"/>
      <c r="CC4156" s="722"/>
      <c r="CD4156" s="722"/>
      <c r="CE4156" s="722"/>
      <c r="CF4156" s="722"/>
      <c r="CG4156" s="722"/>
      <c r="CH4156" s="722"/>
      <c r="CI4156" s="722"/>
      <c r="CJ4156" s="722"/>
      <c r="CK4156" s="722"/>
      <c r="CL4156" s="722"/>
      <c r="CM4156" s="722"/>
      <c r="CN4156" s="722"/>
      <c r="CO4156" s="722"/>
      <c r="CP4156" s="722"/>
      <c r="CQ4156" s="722"/>
      <c r="CR4156" s="722"/>
      <c r="CS4156" s="722"/>
    </row>
    <row r="4157" spans="1:97" s="1376" customFormat="1">
      <c r="A4157" s="722"/>
      <c r="B4157" s="722"/>
      <c r="C4157" s="722"/>
      <c r="D4157" s="722"/>
      <c r="E4157" s="722"/>
      <c r="F4157" s="757"/>
      <c r="G4157" s="757"/>
      <c r="H4157" s="757"/>
      <c r="I4157" s="757"/>
      <c r="J4157" s="757"/>
      <c r="K4157" s="758"/>
      <c r="L4157" s="758"/>
      <c r="M4157" s="722"/>
      <c r="N4157" s="736"/>
      <c r="O4157" s="736"/>
      <c r="P4157" s="736"/>
      <c r="Q4157" s="736"/>
      <c r="R4157" s="736"/>
      <c r="S4157" s="736"/>
      <c r="T4157" s="736"/>
      <c r="U4157" s="736"/>
      <c r="BA4157" s="722"/>
      <c r="BB4157" s="722"/>
      <c r="BC4157" s="722"/>
      <c r="BD4157" s="722"/>
      <c r="BE4157" s="722"/>
      <c r="BF4157" s="722"/>
      <c r="BG4157" s="722"/>
      <c r="BH4157" s="722"/>
      <c r="BI4157" s="722"/>
      <c r="BJ4157" s="722"/>
      <c r="BK4157" s="722"/>
      <c r="BL4157" s="722"/>
      <c r="BM4157" s="722"/>
      <c r="BN4157" s="722"/>
      <c r="BO4157" s="722"/>
      <c r="BP4157" s="722"/>
      <c r="BQ4157" s="722"/>
      <c r="BR4157" s="722"/>
      <c r="BS4157" s="722"/>
      <c r="BT4157" s="722"/>
      <c r="BU4157" s="722"/>
      <c r="BV4157" s="722"/>
      <c r="BW4157" s="722"/>
      <c r="BX4157" s="722"/>
      <c r="BY4157" s="722"/>
      <c r="BZ4157" s="722"/>
      <c r="CA4157" s="722"/>
      <c r="CB4157" s="722"/>
      <c r="CC4157" s="722"/>
      <c r="CD4157" s="722"/>
      <c r="CE4157" s="722"/>
      <c r="CF4157" s="722"/>
      <c r="CG4157" s="722"/>
      <c r="CH4157" s="722"/>
      <c r="CI4157" s="722"/>
      <c r="CJ4157" s="722"/>
      <c r="CK4157" s="722"/>
      <c r="CL4157" s="722"/>
      <c r="CM4157" s="722"/>
      <c r="CN4157" s="722"/>
      <c r="CO4157" s="722"/>
      <c r="CP4157" s="722"/>
      <c r="CQ4157" s="722"/>
      <c r="CR4157" s="722"/>
      <c r="CS4157" s="722"/>
    </row>
    <row r="4158" spans="1:97" s="1376" customFormat="1">
      <c r="A4158" s="722"/>
      <c r="B4158" s="722"/>
      <c r="C4158" s="722"/>
      <c r="D4158" s="722"/>
      <c r="E4158" s="722"/>
      <c r="F4158" s="757"/>
      <c r="G4158" s="757"/>
      <c r="H4158" s="757"/>
      <c r="I4158" s="757"/>
      <c r="J4158" s="757"/>
      <c r="K4158" s="758"/>
      <c r="L4158" s="758"/>
      <c r="M4158" s="722"/>
      <c r="N4158" s="736"/>
      <c r="O4158" s="736"/>
      <c r="P4158" s="736"/>
      <c r="Q4158" s="736"/>
      <c r="R4158" s="736"/>
      <c r="S4158" s="736"/>
      <c r="T4158" s="736"/>
      <c r="U4158" s="736"/>
      <c r="BA4158" s="722"/>
      <c r="BB4158" s="722"/>
      <c r="BC4158" s="722"/>
      <c r="BD4158" s="722"/>
      <c r="BE4158" s="722"/>
      <c r="BF4158" s="722"/>
      <c r="BG4158" s="722"/>
      <c r="BH4158" s="722"/>
      <c r="BI4158" s="722"/>
      <c r="BJ4158" s="722"/>
      <c r="BK4158" s="722"/>
      <c r="BL4158" s="722"/>
      <c r="BM4158" s="722"/>
      <c r="BN4158" s="722"/>
      <c r="BO4158" s="722"/>
      <c r="BP4158" s="722"/>
      <c r="BQ4158" s="722"/>
      <c r="BR4158" s="722"/>
      <c r="BS4158" s="722"/>
      <c r="BT4158" s="722"/>
      <c r="BU4158" s="722"/>
      <c r="BV4158" s="722"/>
      <c r="BW4158" s="722"/>
      <c r="BX4158" s="722"/>
      <c r="BY4158" s="722"/>
      <c r="BZ4158" s="722"/>
      <c r="CA4158" s="722"/>
      <c r="CB4158" s="722"/>
      <c r="CC4158" s="722"/>
      <c r="CD4158" s="722"/>
      <c r="CE4158" s="722"/>
      <c r="CF4158" s="722"/>
      <c r="CG4158" s="722"/>
      <c r="CH4158" s="722"/>
      <c r="CI4158" s="722"/>
      <c r="CJ4158" s="722"/>
      <c r="CK4158" s="722"/>
      <c r="CL4158" s="722"/>
      <c r="CM4158" s="722"/>
      <c r="CN4158" s="722"/>
      <c r="CO4158" s="722"/>
      <c r="CP4158" s="722"/>
      <c r="CQ4158" s="722"/>
      <c r="CR4158" s="722"/>
      <c r="CS4158" s="722"/>
    </row>
    <row r="4159" spans="1:97" s="1376" customFormat="1">
      <c r="A4159" s="722"/>
      <c r="B4159" s="722"/>
      <c r="C4159" s="722"/>
      <c r="D4159" s="722"/>
      <c r="E4159" s="722"/>
      <c r="F4159" s="757"/>
      <c r="G4159" s="757"/>
      <c r="H4159" s="757"/>
      <c r="I4159" s="757"/>
      <c r="J4159" s="757"/>
      <c r="K4159" s="758"/>
      <c r="L4159" s="758"/>
      <c r="M4159" s="722"/>
      <c r="N4159" s="736"/>
      <c r="O4159" s="736"/>
      <c r="P4159" s="736"/>
      <c r="Q4159" s="736"/>
      <c r="R4159" s="736"/>
      <c r="S4159" s="736"/>
      <c r="T4159" s="736"/>
      <c r="U4159" s="736"/>
      <c r="BA4159" s="722"/>
      <c r="BB4159" s="722"/>
      <c r="BC4159" s="722"/>
      <c r="BD4159" s="722"/>
      <c r="BE4159" s="722"/>
      <c r="BF4159" s="722"/>
      <c r="BG4159" s="722"/>
      <c r="BH4159" s="722"/>
      <c r="BI4159" s="722"/>
      <c r="BJ4159" s="722"/>
      <c r="BK4159" s="722"/>
      <c r="BL4159" s="722"/>
      <c r="BM4159" s="722"/>
      <c r="BN4159" s="722"/>
      <c r="BO4159" s="722"/>
      <c r="BP4159" s="722"/>
      <c r="BQ4159" s="722"/>
      <c r="BR4159" s="722"/>
      <c r="BS4159" s="722"/>
      <c r="BT4159" s="722"/>
      <c r="BU4159" s="722"/>
      <c r="BV4159" s="722"/>
      <c r="BW4159" s="722"/>
      <c r="BX4159" s="722"/>
      <c r="BY4159" s="722"/>
      <c r="BZ4159" s="722"/>
      <c r="CA4159" s="722"/>
      <c r="CB4159" s="722"/>
      <c r="CC4159" s="722"/>
      <c r="CD4159" s="722"/>
      <c r="CE4159" s="722"/>
      <c r="CF4159" s="722"/>
      <c r="CG4159" s="722"/>
      <c r="CH4159" s="722"/>
      <c r="CI4159" s="722"/>
      <c r="CJ4159" s="722"/>
      <c r="CK4159" s="722"/>
      <c r="CL4159" s="722"/>
      <c r="CM4159" s="722"/>
      <c r="CN4159" s="722"/>
      <c r="CO4159" s="722"/>
      <c r="CP4159" s="722"/>
      <c r="CQ4159" s="722"/>
      <c r="CR4159" s="722"/>
      <c r="CS4159" s="722"/>
    </row>
    <row r="4160" spans="1:97" s="1376" customFormat="1">
      <c r="A4160" s="722"/>
      <c r="B4160" s="722"/>
      <c r="C4160" s="722"/>
      <c r="D4160" s="722"/>
      <c r="E4160" s="722"/>
      <c r="F4160" s="757"/>
      <c r="G4160" s="757"/>
      <c r="H4160" s="757"/>
      <c r="I4160" s="757"/>
      <c r="J4160" s="757"/>
      <c r="K4160" s="758"/>
      <c r="L4160" s="758"/>
      <c r="M4160" s="722"/>
      <c r="N4160" s="736"/>
      <c r="O4160" s="736"/>
      <c r="P4160" s="736"/>
      <c r="Q4160" s="736"/>
      <c r="R4160" s="736"/>
      <c r="S4160" s="736"/>
      <c r="T4160" s="736"/>
      <c r="U4160" s="736"/>
      <c r="BA4160" s="722"/>
      <c r="BB4160" s="722"/>
      <c r="BC4160" s="722"/>
      <c r="BD4160" s="722"/>
      <c r="BE4160" s="722"/>
      <c r="BF4160" s="722"/>
      <c r="BG4160" s="722"/>
      <c r="BH4160" s="722"/>
      <c r="BI4160" s="722"/>
      <c r="BJ4160" s="722"/>
      <c r="BK4160" s="722"/>
      <c r="BL4160" s="722"/>
      <c r="BM4160" s="722"/>
      <c r="BN4160" s="722"/>
      <c r="BO4160" s="722"/>
      <c r="BP4160" s="722"/>
      <c r="BQ4160" s="722"/>
      <c r="BR4160" s="722"/>
      <c r="BS4160" s="722"/>
      <c r="BT4160" s="722"/>
      <c r="BU4160" s="722"/>
      <c r="BV4160" s="722"/>
      <c r="BW4160" s="722"/>
      <c r="BX4160" s="722"/>
      <c r="BY4160" s="722"/>
      <c r="BZ4160" s="722"/>
      <c r="CA4160" s="722"/>
      <c r="CB4160" s="722"/>
      <c r="CC4160" s="722"/>
      <c r="CD4160" s="722"/>
      <c r="CE4160" s="722"/>
      <c r="CF4160" s="722"/>
      <c r="CG4160" s="722"/>
      <c r="CH4160" s="722"/>
      <c r="CI4160" s="722"/>
      <c r="CJ4160" s="722"/>
      <c r="CK4160" s="722"/>
      <c r="CL4160" s="722"/>
      <c r="CM4160" s="722"/>
      <c r="CN4160" s="722"/>
      <c r="CO4160" s="722"/>
      <c r="CP4160" s="722"/>
      <c r="CQ4160" s="722"/>
      <c r="CR4160" s="722"/>
      <c r="CS4160" s="722"/>
    </row>
    <row r="4161" spans="1:97" s="1376" customFormat="1">
      <c r="A4161" s="722"/>
      <c r="B4161" s="722"/>
      <c r="C4161" s="722"/>
      <c r="D4161" s="722"/>
      <c r="E4161" s="722"/>
      <c r="F4161" s="757"/>
      <c r="G4161" s="757"/>
      <c r="H4161" s="757"/>
      <c r="I4161" s="757"/>
      <c r="J4161" s="757"/>
      <c r="K4161" s="758"/>
      <c r="L4161" s="758"/>
      <c r="M4161" s="722"/>
      <c r="N4161" s="736"/>
      <c r="O4161" s="736"/>
      <c r="P4161" s="736"/>
      <c r="Q4161" s="736"/>
      <c r="R4161" s="736"/>
      <c r="S4161" s="736"/>
      <c r="T4161" s="736"/>
      <c r="U4161" s="736"/>
      <c r="BA4161" s="722"/>
      <c r="BB4161" s="722"/>
      <c r="BC4161" s="722"/>
      <c r="BD4161" s="722"/>
      <c r="BE4161" s="722"/>
      <c r="BF4161" s="722"/>
      <c r="BG4161" s="722"/>
      <c r="BH4161" s="722"/>
      <c r="BI4161" s="722"/>
      <c r="BJ4161" s="722"/>
      <c r="BK4161" s="722"/>
      <c r="BL4161" s="722"/>
      <c r="BM4161" s="722"/>
      <c r="BN4161" s="722"/>
      <c r="BO4161" s="722"/>
      <c r="BP4161" s="722"/>
      <c r="BQ4161" s="722"/>
      <c r="BR4161" s="722"/>
      <c r="BS4161" s="722"/>
      <c r="BT4161" s="722"/>
      <c r="BU4161" s="722"/>
      <c r="BV4161" s="722"/>
      <c r="BW4161" s="722"/>
      <c r="BX4161" s="722"/>
      <c r="BY4161" s="722"/>
      <c r="BZ4161" s="722"/>
      <c r="CA4161" s="722"/>
      <c r="CB4161" s="722"/>
      <c r="CC4161" s="722"/>
      <c r="CD4161" s="722"/>
      <c r="CE4161" s="722"/>
      <c r="CF4161" s="722"/>
      <c r="CG4161" s="722"/>
      <c r="CH4161" s="722"/>
      <c r="CI4161" s="722"/>
      <c r="CJ4161" s="722"/>
      <c r="CK4161" s="722"/>
      <c r="CL4161" s="722"/>
      <c r="CM4161" s="722"/>
      <c r="CN4161" s="722"/>
      <c r="CO4161" s="722"/>
      <c r="CP4161" s="722"/>
      <c r="CQ4161" s="722"/>
      <c r="CR4161" s="722"/>
      <c r="CS4161" s="722"/>
    </row>
    <row r="4162" spans="1:97" s="1376" customFormat="1">
      <c r="A4162" s="722"/>
      <c r="B4162" s="722"/>
      <c r="C4162" s="722"/>
      <c r="D4162" s="722"/>
      <c r="E4162" s="722"/>
      <c r="F4162" s="757"/>
      <c r="G4162" s="757"/>
      <c r="H4162" s="757"/>
      <c r="I4162" s="757"/>
      <c r="J4162" s="757"/>
      <c r="K4162" s="758"/>
      <c r="L4162" s="758"/>
      <c r="M4162" s="722"/>
      <c r="N4162" s="736"/>
      <c r="O4162" s="736"/>
      <c r="P4162" s="736"/>
      <c r="Q4162" s="736"/>
      <c r="R4162" s="736"/>
      <c r="S4162" s="736"/>
      <c r="T4162" s="736"/>
      <c r="U4162" s="736"/>
      <c r="BA4162" s="722"/>
      <c r="BB4162" s="722"/>
      <c r="BC4162" s="722"/>
      <c r="BD4162" s="722"/>
      <c r="BE4162" s="722"/>
      <c r="BF4162" s="722"/>
      <c r="BG4162" s="722"/>
      <c r="BH4162" s="722"/>
      <c r="BI4162" s="722"/>
      <c r="BJ4162" s="722"/>
      <c r="BK4162" s="722"/>
      <c r="BL4162" s="722"/>
      <c r="BM4162" s="722"/>
      <c r="BN4162" s="722"/>
      <c r="BO4162" s="722"/>
      <c r="BP4162" s="722"/>
      <c r="BQ4162" s="722"/>
      <c r="BR4162" s="722"/>
      <c r="BS4162" s="722"/>
      <c r="BT4162" s="722"/>
      <c r="BU4162" s="722"/>
      <c r="BV4162" s="722"/>
      <c r="BW4162" s="722"/>
      <c r="BX4162" s="722"/>
      <c r="BY4162" s="722"/>
      <c r="BZ4162" s="722"/>
      <c r="CA4162" s="722"/>
      <c r="CB4162" s="722"/>
      <c r="CC4162" s="722"/>
      <c r="CD4162" s="722"/>
      <c r="CE4162" s="722"/>
      <c r="CF4162" s="722"/>
      <c r="CG4162" s="722"/>
      <c r="CH4162" s="722"/>
      <c r="CI4162" s="722"/>
      <c r="CJ4162" s="722"/>
      <c r="CK4162" s="722"/>
      <c r="CL4162" s="722"/>
      <c r="CM4162" s="722"/>
      <c r="CN4162" s="722"/>
      <c r="CO4162" s="722"/>
      <c r="CP4162" s="722"/>
      <c r="CQ4162" s="722"/>
      <c r="CR4162" s="722"/>
      <c r="CS4162" s="722"/>
    </row>
    <row r="4163" spans="1:97" s="1376" customFormat="1">
      <c r="A4163" s="722"/>
      <c r="B4163" s="722"/>
      <c r="C4163" s="722"/>
      <c r="D4163" s="722"/>
      <c r="E4163" s="722"/>
      <c r="F4163" s="757"/>
      <c r="G4163" s="757"/>
      <c r="H4163" s="757"/>
      <c r="I4163" s="757"/>
      <c r="J4163" s="757"/>
      <c r="K4163" s="758"/>
      <c r="L4163" s="758"/>
      <c r="M4163" s="722"/>
      <c r="N4163" s="736"/>
      <c r="O4163" s="736"/>
      <c r="P4163" s="736"/>
      <c r="Q4163" s="736"/>
      <c r="R4163" s="736"/>
      <c r="S4163" s="736"/>
      <c r="T4163" s="736"/>
      <c r="U4163" s="736"/>
      <c r="BA4163" s="722"/>
      <c r="BB4163" s="722"/>
      <c r="BC4163" s="722"/>
      <c r="BD4163" s="722"/>
      <c r="BE4163" s="722"/>
      <c r="BF4163" s="722"/>
      <c r="BG4163" s="722"/>
      <c r="BH4163" s="722"/>
      <c r="BI4163" s="722"/>
      <c r="BJ4163" s="722"/>
      <c r="BK4163" s="722"/>
      <c r="BL4163" s="722"/>
      <c r="BM4163" s="722"/>
      <c r="BN4163" s="722"/>
      <c r="BO4163" s="722"/>
      <c r="BP4163" s="722"/>
      <c r="BQ4163" s="722"/>
      <c r="BR4163" s="722"/>
      <c r="BS4163" s="722"/>
      <c r="BT4163" s="722"/>
      <c r="BU4163" s="722"/>
      <c r="BV4163" s="722"/>
      <c r="BW4163" s="722"/>
      <c r="BX4163" s="722"/>
      <c r="BY4163" s="722"/>
      <c r="BZ4163" s="722"/>
      <c r="CA4163" s="722"/>
      <c r="CB4163" s="722"/>
      <c r="CC4163" s="722"/>
      <c r="CD4163" s="722"/>
      <c r="CE4163" s="722"/>
      <c r="CF4163" s="722"/>
      <c r="CG4163" s="722"/>
      <c r="CH4163" s="722"/>
      <c r="CI4163" s="722"/>
      <c r="CJ4163" s="722"/>
      <c r="CK4163" s="722"/>
      <c r="CL4163" s="722"/>
      <c r="CM4163" s="722"/>
      <c r="CN4163" s="722"/>
      <c r="CO4163" s="722"/>
      <c r="CP4163" s="722"/>
      <c r="CQ4163" s="722"/>
      <c r="CR4163" s="722"/>
      <c r="CS4163" s="722"/>
    </row>
    <row r="4164" spans="1:97" s="1376" customFormat="1">
      <c r="A4164" s="722"/>
      <c r="B4164" s="722"/>
      <c r="C4164" s="722"/>
      <c r="D4164" s="722"/>
      <c r="E4164" s="722"/>
      <c r="F4164" s="757"/>
      <c r="G4164" s="757"/>
      <c r="H4164" s="757"/>
      <c r="I4164" s="757"/>
      <c r="J4164" s="757"/>
      <c r="K4164" s="758"/>
      <c r="L4164" s="758"/>
      <c r="M4164" s="722"/>
      <c r="N4164" s="736"/>
      <c r="O4164" s="736"/>
      <c r="P4164" s="736"/>
      <c r="Q4164" s="736"/>
      <c r="R4164" s="736"/>
      <c r="S4164" s="736"/>
      <c r="T4164" s="736"/>
      <c r="U4164" s="736"/>
      <c r="BA4164" s="722"/>
      <c r="BB4164" s="722"/>
      <c r="BC4164" s="722"/>
      <c r="BD4164" s="722"/>
      <c r="BE4164" s="722"/>
      <c r="BF4164" s="722"/>
      <c r="BG4164" s="722"/>
      <c r="BH4164" s="722"/>
      <c r="BI4164" s="722"/>
      <c r="BJ4164" s="722"/>
      <c r="BK4164" s="722"/>
      <c r="BL4164" s="722"/>
      <c r="BM4164" s="722"/>
      <c r="BN4164" s="722"/>
      <c r="BO4164" s="722"/>
      <c r="BP4164" s="722"/>
      <c r="BQ4164" s="722"/>
      <c r="BR4164" s="722"/>
      <c r="BS4164" s="722"/>
      <c r="BT4164" s="722"/>
      <c r="BU4164" s="722"/>
      <c r="BV4164" s="722"/>
      <c r="BW4164" s="722"/>
      <c r="BX4164" s="722"/>
      <c r="BY4164" s="722"/>
      <c r="BZ4164" s="722"/>
      <c r="CA4164" s="722"/>
      <c r="CB4164" s="722"/>
      <c r="CC4164" s="722"/>
      <c r="CD4164" s="722"/>
      <c r="CE4164" s="722"/>
      <c r="CF4164" s="722"/>
      <c r="CG4164" s="722"/>
      <c r="CH4164" s="722"/>
      <c r="CI4164" s="722"/>
      <c r="CJ4164" s="722"/>
      <c r="CK4164" s="722"/>
      <c r="CL4164" s="722"/>
      <c r="CM4164" s="722"/>
      <c r="CN4164" s="722"/>
      <c r="CO4164" s="722"/>
      <c r="CP4164" s="722"/>
      <c r="CQ4164" s="722"/>
      <c r="CR4164" s="722"/>
      <c r="CS4164" s="722"/>
    </row>
    <row r="4165" spans="1:97" s="1376" customFormat="1">
      <c r="A4165" s="722"/>
      <c r="B4165" s="722"/>
      <c r="C4165" s="722"/>
      <c r="D4165" s="722"/>
      <c r="E4165" s="722"/>
      <c r="F4165" s="757"/>
      <c r="G4165" s="757"/>
      <c r="H4165" s="757"/>
      <c r="I4165" s="757"/>
      <c r="J4165" s="757"/>
      <c r="K4165" s="758"/>
      <c r="L4165" s="758"/>
      <c r="M4165" s="722"/>
      <c r="N4165" s="736"/>
      <c r="O4165" s="736"/>
      <c r="P4165" s="736"/>
      <c r="Q4165" s="736"/>
      <c r="R4165" s="736"/>
      <c r="S4165" s="736"/>
      <c r="T4165" s="736"/>
      <c r="U4165" s="736"/>
      <c r="BA4165" s="722"/>
      <c r="BB4165" s="722"/>
      <c r="BC4165" s="722"/>
      <c r="BD4165" s="722"/>
      <c r="BE4165" s="722"/>
      <c r="BF4165" s="722"/>
      <c r="BG4165" s="722"/>
      <c r="BH4165" s="722"/>
      <c r="BI4165" s="722"/>
      <c r="BJ4165" s="722"/>
      <c r="BK4165" s="722"/>
      <c r="BL4165" s="722"/>
      <c r="BM4165" s="722"/>
      <c r="BN4165" s="722"/>
      <c r="BO4165" s="722"/>
      <c r="BP4165" s="722"/>
      <c r="BQ4165" s="722"/>
      <c r="BR4165" s="722"/>
      <c r="BS4165" s="722"/>
      <c r="BT4165" s="722"/>
      <c r="BU4165" s="722"/>
      <c r="BV4165" s="722"/>
      <c r="BW4165" s="722"/>
      <c r="BX4165" s="722"/>
      <c r="BY4165" s="722"/>
      <c r="BZ4165" s="722"/>
      <c r="CA4165" s="722"/>
      <c r="CB4165" s="722"/>
      <c r="CC4165" s="722"/>
      <c r="CD4165" s="722"/>
      <c r="CE4165" s="722"/>
      <c r="CF4165" s="722"/>
      <c r="CG4165" s="722"/>
      <c r="CH4165" s="722"/>
      <c r="CI4165" s="722"/>
      <c r="CJ4165" s="722"/>
      <c r="CK4165" s="722"/>
      <c r="CL4165" s="722"/>
      <c r="CM4165" s="722"/>
      <c r="CN4165" s="722"/>
      <c r="CO4165" s="722"/>
      <c r="CP4165" s="722"/>
      <c r="CQ4165" s="722"/>
      <c r="CR4165" s="722"/>
      <c r="CS4165" s="722"/>
    </row>
    <row r="4166" spans="1:97" s="1376" customFormat="1">
      <c r="A4166" s="722"/>
      <c r="B4166" s="722"/>
      <c r="C4166" s="722"/>
      <c r="D4166" s="722"/>
      <c r="E4166" s="722"/>
      <c r="F4166" s="757"/>
      <c r="G4166" s="757"/>
      <c r="H4166" s="757"/>
      <c r="I4166" s="757"/>
      <c r="J4166" s="757"/>
      <c r="K4166" s="758"/>
      <c r="L4166" s="758"/>
      <c r="M4166" s="722"/>
      <c r="N4166" s="736"/>
      <c r="O4166" s="736"/>
      <c r="P4166" s="736"/>
      <c r="Q4166" s="736"/>
      <c r="R4166" s="736"/>
      <c r="S4166" s="736"/>
      <c r="T4166" s="736"/>
      <c r="U4166" s="736"/>
      <c r="BA4166" s="722"/>
      <c r="BB4166" s="722"/>
      <c r="BC4166" s="722"/>
      <c r="BD4166" s="722"/>
      <c r="BE4166" s="722"/>
      <c r="BF4166" s="722"/>
      <c r="BG4166" s="722"/>
      <c r="BH4166" s="722"/>
      <c r="BI4166" s="722"/>
      <c r="BJ4166" s="722"/>
      <c r="BK4166" s="722"/>
      <c r="BL4166" s="722"/>
      <c r="BM4166" s="722"/>
      <c r="BN4166" s="722"/>
      <c r="BO4166" s="722"/>
      <c r="BP4166" s="722"/>
      <c r="BQ4166" s="722"/>
      <c r="BR4166" s="722"/>
      <c r="BS4166" s="722"/>
      <c r="BT4166" s="722"/>
      <c r="BU4166" s="722"/>
      <c r="BV4166" s="722"/>
      <c r="BW4166" s="722"/>
      <c r="BX4166" s="722"/>
      <c r="BY4166" s="722"/>
      <c r="BZ4166" s="722"/>
      <c r="CA4166" s="722"/>
      <c r="CB4166" s="722"/>
      <c r="CC4166" s="722"/>
      <c r="CD4166" s="722"/>
      <c r="CE4166" s="722"/>
      <c r="CF4166" s="722"/>
      <c r="CG4166" s="722"/>
      <c r="CH4166" s="722"/>
      <c r="CI4166" s="722"/>
      <c r="CJ4166" s="722"/>
      <c r="CK4166" s="722"/>
      <c r="CL4166" s="722"/>
      <c r="CM4166" s="722"/>
      <c r="CN4166" s="722"/>
      <c r="CO4166" s="722"/>
      <c r="CP4166" s="722"/>
      <c r="CQ4166" s="722"/>
      <c r="CR4166" s="722"/>
      <c r="CS4166" s="722"/>
    </row>
    <row r="4167" spans="1:97" s="1376" customFormat="1">
      <c r="A4167" s="722"/>
      <c r="B4167" s="722"/>
      <c r="C4167" s="722"/>
      <c r="D4167" s="722"/>
      <c r="E4167" s="722"/>
      <c r="F4167" s="757"/>
      <c r="G4167" s="757"/>
      <c r="H4167" s="757"/>
      <c r="I4167" s="757"/>
      <c r="J4167" s="757"/>
      <c r="K4167" s="758"/>
      <c r="L4167" s="758"/>
      <c r="M4167" s="722"/>
      <c r="N4167" s="736"/>
      <c r="O4167" s="736"/>
      <c r="P4167" s="736"/>
      <c r="Q4167" s="736"/>
      <c r="R4167" s="736"/>
      <c r="S4167" s="736"/>
      <c r="T4167" s="736"/>
      <c r="U4167" s="736"/>
      <c r="BA4167" s="722"/>
      <c r="BB4167" s="722"/>
      <c r="BC4167" s="722"/>
      <c r="BD4167" s="722"/>
      <c r="BE4167" s="722"/>
      <c r="BF4167" s="722"/>
      <c r="BG4167" s="722"/>
      <c r="BH4167" s="722"/>
      <c r="BI4167" s="722"/>
      <c r="BJ4167" s="722"/>
      <c r="BK4167" s="722"/>
      <c r="BL4167" s="722"/>
      <c r="BM4167" s="722"/>
      <c r="BN4167" s="722"/>
      <c r="BO4167" s="722"/>
      <c r="BP4167" s="722"/>
      <c r="BQ4167" s="722"/>
      <c r="BR4167" s="722"/>
      <c r="BS4167" s="722"/>
      <c r="BT4167" s="722"/>
      <c r="BU4167" s="722"/>
      <c r="BV4167" s="722"/>
      <c r="BW4167" s="722"/>
      <c r="BX4167" s="722"/>
      <c r="BY4167" s="722"/>
      <c r="BZ4167" s="722"/>
      <c r="CA4167" s="722"/>
      <c r="CB4167" s="722"/>
      <c r="CC4167" s="722"/>
      <c r="CD4167" s="722"/>
      <c r="CE4167" s="722"/>
      <c r="CF4167" s="722"/>
      <c r="CG4167" s="722"/>
      <c r="CH4167" s="722"/>
      <c r="CI4167" s="722"/>
      <c r="CJ4167" s="722"/>
      <c r="CK4167" s="722"/>
      <c r="CL4167" s="722"/>
      <c r="CM4167" s="722"/>
      <c r="CN4167" s="722"/>
      <c r="CO4167" s="722"/>
      <c r="CP4167" s="722"/>
      <c r="CQ4167" s="722"/>
      <c r="CR4167" s="722"/>
      <c r="CS4167" s="722"/>
    </row>
    <row r="4168" spans="1:97" s="1376" customFormat="1">
      <c r="A4168" s="722"/>
      <c r="B4168" s="722"/>
      <c r="C4168" s="722"/>
      <c r="D4168" s="722"/>
      <c r="E4168" s="722"/>
      <c r="F4168" s="757"/>
      <c r="G4168" s="757"/>
      <c r="H4168" s="757"/>
      <c r="I4168" s="757"/>
      <c r="J4168" s="757"/>
      <c r="K4168" s="758"/>
      <c r="L4168" s="758"/>
      <c r="M4168" s="722"/>
      <c r="N4168" s="736"/>
      <c r="O4168" s="736"/>
      <c r="P4168" s="736"/>
      <c r="Q4168" s="736"/>
      <c r="R4168" s="736"/>
      <c r="S4168" s="736"/>
      <c r="T4168" s="736"/>
      <c r="U4168" s="736"/>
      <c r="BA4168" s="722"/>
      <c r="BB4168" s="722"/>
      <c r="BC4168" s="722"/>
      <c r="BD4168" s="722"/>
      <c r="BE4168" s="722"/>
      <c r="BF4168" s="722"/>
      <c r="BG4168" s="722"/>
      <c r="BH4168" s="722"/>
      <c r="BI4168" s="722"/>
      <c r="BJ4168" s="722"/>
      <c r="BK4168" s="722"/>
      <c r="BL4168" s="722"/>
      <c r="BM4168" s="722"/>
      <c r="BN4168" s="722"/>
      <c r="BO4168" s="722"/>
      <c r="BP4168" s="722"/>
      <c r="BQ4168" s="722"/>
      <c r="BR4168" s="722"/>
      <c r="BS4168" s="722"/>
      <c r="BT4168" s="722"/>
      <c r="BU4168" s="722"/>
      <c r="BV4168" s="722"/>
      <c r="BW4168" s="722"/>
      <c r="BX4168" s="722"/>
      <c r="BY4168" s="722"/>
      <c r="BZ4168" s="722"/>
      <c r="CA4168" s="722"/>
      <c r="CB4168" s="722"/>
      <c r="CC4168" s="722"/>
      <c r="CD4168" s="722"/>
      <c r="CE4168" s="722"/>
      <c r="CF4168" s="722"/>
      <c r="CG4168" s="722"/>
      <c r="CH4168" s="722"/>
      <c r="CI4168" s="722"/>
      <c r="CJ4168" s="722"/>
      <c r="CK4168" s="722"/>
      <c r="CL4168" s="722"/>
      <c r="CM4168" s="722"/>
      <c r="CN4168" s="722"/>
      <c r="CO4168" s="722"/>
      <c r="CP4168" s="722"/>
      <c r="CQ4168" s="722"/>
      <c r="CR4168" s="722"/>
      <c r="CS4168" s="722"/>
    </row>
    <row r="4169" spans="1:97" s="1376" customFormat="1">
      <c r="A4169" s="722"/>
      <c r="B4169" s="722"/>
      <c r="C4169" s="722"/>
      <c r="D4169" s="722"/>
      <c r="E4169" s="722"/>
      <c r="F4169" s="757"/>
      <c r="G4169" s="757"/>
      <c r="H4169" s="757"/>
      <c r="I4169" s="757"/>
      <c r="J4169" s="757"/>
      <c r="K4169" s="758"/>
      <c r="L4169" s="758"/>
      <c r="M4169" s="722"/>
      <c r="N4169" s="736"/>
      <c r="O4169" s="736"/>
      <c r="P4169" s="736"/>
      <c r="Q4169" s="736"/>
      <c r="R4169" s="736"/>
      <c r="S4169" s="736"/>
      <c r="T4169" s="736"/>
      <c r="U4169" s="736"/>
      <c r="BA4169" s="722"/>
      <c r="BB4169" s="722"/>
      <c r="BC4169" s="722"/>
      <c r="BD4169" s="722"/>
      <c r="BE4169" s="722"/>
      <c r="BF4169" s="722"/>
      <c r="BG4169" s="722"/>
      <c r="BH4169" s="722"/>
      <c r="BI4169" s="722"/>
      <c r="BJ4169" s="722"/>
      <c r="BK4169" s="722"/>
      <c r="BL4169" s="722"/>
      <c r="BM4169" s="722"/>
      <c r="BN4169" s="722"/>
      <c r="BO4169" s="722"/>
      <c r="BP4169" s="722"/>
      <c r="BQ4169" s="722"/>
      <c r="BR4169" s="722"/>
      <c r="BS4169" s="722"/>
      <c r="BT4169" s="722"/>
      <c r="BU4169" s="722"/>
      <c r="BV4169" s="722"/>
      <c r="BW4169" s="722"/>
      <c r="BX4169" s="722"/>
      <c r="BY4169" s="722"/>
      <c r="BZ4169" s="722"/>
      <c r="CA4169" s="722"/>
      <c r="CB4169" s="722"/>
      <c r="CC4169" s="722"/>
      <c r="CD4169" s="722"/>
      <c r="CE4169" s="722"/>
      <c r="CF4169" s="722"/>
      <c r="CG4169" s="722"/>
      <c r="CH4169" s="722"/>
      <c r="CI4169" s="722"/>
      <c r="CJ4169" s="722"/>
      <c r="CK4169" s="722"/>
      <c r="CL4169" s="722"/>
      <c r="CM4169" s="722"/>
      <c r="CN4169" s="722"/>
      <c r="CO4169" s="722"/>
      <c r="CP4169" s="722"/>
      <c r="CQ4169" s="722"/>
      <c r="CR4169" s="722"/>
      <c r="CS4169" s="722"/>
    </row>
    <row r="4170" spans="1:97" s="1376" customFormat="1">
      <c r="A4170" s="722"/>
      <c r="B4170" s="722"/>
      <c r="C4170" s="722"/>
      <c r="D4170" s="722"/>
      <c r="E4170" s="722"/>
      <c r="F4170" s="757"/>
      <c r="G4170" s="757"/>
      <c r="H4170" s="757"/>
      <c r="I4170" s="757"/>
      <c r="J4170" s="757"/>
      <c r="K4170" s="758"/>
      <c r="L4170" s="758"/>
      <c r="M4170" s="722"/>
      <c r="N4170" s="736"/>
      <c r="O4170" s="736"/>
      <c r="P4170" s="736"/>
      <c r="Q4170" s="736"/>
      <c r="R4170" s="736"/>
      <c r="S4170" s="736"/>
      <c r="T4170" s="736"/>
      <c r="U4170" s="736"/>
      <c r="BA4170" s="722"/>
      <c r="BB4170" s="722"/>
      <c r="BC4170" s="722"/>
      <c r="BD4170" s="722"/>
      <c r="BE4170" s="722"/>
      <c r="BF4170" s="722"/>
      <c r="BG4170" s="722"/>
      <c r="BH4170" s="722"/>
      <c r="BI4170" s="722"/>
      <c r="BJ4170" s="722"/>
      <c r="BK4170" s="722"/>
      <c r="BL4170" s="722"/>
      <c r="BM4170" s="722"/>
      <c r="BN4170" s="722"/>
      <c r="BO4170" s="722"/>
      <c r="BP4170" s="722"/>
      <c r="BQ4170" s="722"/>
      <c r="BR4170" s="722"/>
      <c r="BS4170" s="722"/>
      <c r="BT4170" s="722"/>
      <c r="BU4170" s="722"/>
      <c r="BV4170" s="722"/>
      <c r="BW4170" s="722"/>
      <c r="BX4170" s="722"/>
      <c r="BY4170" s="722"/>
      <c r="BZ4170" s="722"/>
      <c r="CA4170" s="722"/>
      <c r="CB4170" s="722"/>
      <c r="CC4170" s="722"/>
      <c r="CD4170" s="722"/>
      <c r="CE4170" s="722"/>
      <c r="CF4170" s="722"/>
      <c r="CG4170" s="722"/>
      <c r="CH4170" s="722"/>
      <c r="CI4170" s="722"/>
      <c r="CJ4170" s="722"/>
      <c r="CK4170" s="722"/>
      <c r="CL4170" s="722"/>
      <c r="CM4170" s="722"/>
      <c r="CN4170" s="722"/>
      <c r="CO4170" s="722"/>
      <c r="CP4170" s="722"/>
      <c r="CQ4170" s="722"/>
      <c r="CR4170" s="722"/>
      <c r="CS4170" s="722"/>
    </row>
    <row r="4171" spans="1:97" s="1376" customFormat="1">
      <c r="A4171" s="722"/>
      <c r="B4171" s="722"/>
      <c r="C4171" s="722"/>
      <c r="D4171" s="722"/>
      <c r="E4171" s="722"/>
      <c r="F4171" s="757"/>
      <c r="G4171" s="757"/>
      <c r="H4171" s="757"/>
      <c r="I4171" s="757"/>
      <c r="J4171" s="757"/>
      <c r="K4171" s="758"/>
      <c r="L4171" s="758"/>
      <c r="M4171" s="722"/>
      <c r="N4171" s="736"/>
      <c r="O4171" s="736"/>
      <c r="P4171" s="736"/>
      <c r="Q4171" s="736"/>
      <c r="R4171" s="736"/>
      <c r="S4171" s="736"/>
      <c r="T4171" s="736"/>
      <c r="U4171" s="736"/>
      <c r="BA4171" s="722"/>
      <c r="BB4171" s="722"/>
      <c r="BC4171" s="722"/>
      <c r="BD4171" s="722"/>
      <c r="BE4171" s="722"/>
      <c r="BF4171" s="722"/>
      <c r="BG4171" s="722"/>
      <c r="BH4171" s="722"/>
      <c r="BI4171" s="722"/>
      <c r="BJ4171" s="722"/>
      <c r="BK4171" s="722"/>
      <c r="BL4171" s="722"/>
      <c r="BM4171" s="722"/>
      <c r="BN4171" s="722"/>
      <c r="BO4171" s="722"/>
      <c r="BP4171" s="722"/>
      <c r="BQ4171" s="722"/>
      <c r="BR4171" s="722"/>
      <c r="BS4171" s="722"/>
      <c r="BT4171" s="722"/>
      <c r="BU4171" s="722"/>
      <c r="BV4171" s="722"/>
      <c r="BW4171" s="722"/>
      <c r="BX4171" s="722"/>
      <c r="BY4171" s="722"/>
      <c r="BZ4171" s="722"/>
      <c r="CA4171" s="722"/>
      <c r="CB4171" s="722"/>
      <c r="CC4171" s="722"/>
      <c r="CD4171" s="722"/>
      <c r="CE4171" s="722"/>
      <c r="CF4171" s="722"/>
      <c r="CG4171" s="722"/>
      <c r="CH4171" s="722"/>
      <c r="CI4171" s="722"/>
      <c r="CJ4171" s="722"/>
      <c r="CK4171" s="722"/>
      <c r="CL4171" s="722"/>
      <c r="CM4171" s="722"/>
      <c r="CN4171" s="722"/>
      <c r="CO4171" s="722"/>
      <c r="CP4171" s="722"/>
      <c r="CQ4171" s="722"/>
      <c r="CR4171" s="722"/>
      <c r="CS4171" s="722"/>
    </row>
    <row r="4172" spans="1:97" s="1376" customFormat="1">
      <c r="A4172" s="722"/>
      <c r="B4172" s="722"/>
      <c r="C4172" s="722"/>
      <c r="D4172" s="722"/>
      <c r="E4172" s="722"/>
      <c r="F4172" s="757"/>
      <c r="G4172" s="757"/>
      <c r="H4172" s="757"/>
      <c r="I4172" s="757"/>
      <c r="J4172" s="757"/>
      <c r="K4172" s="758"/>
      <c r="L4172" s="758"/>
      <c r="M4172" s="722"/>
      <c r="N4172" s="736"/>
      <c r="O4172" s="736"/>
      <c r="P4172" s="736"/>
      <c r="Q4172" s="736"/>
      <c r="R4172" s="736"/>
      <c r="S4172" s="736"/>
      <c r="T4172" s="736"/>
      <c r="U4172" s="736"/>
      <c r="BA4172" s="722"/>
      <c r="BB4172" s="722"/>
      <c r="BC4172" s="722"/>
      <c r="BD4172" s="722"/>
      <c r="BE4172" s="722"/>
      <c r="BF4172" s="722"/>
      <c r="BG4172" s="722"/>
      <c r="BH4172" s="722"/>
      <c r="BI4172" s="722"/>
      <c r="BJ4172" s="722"/>
      <c r="BK4172" s="722"/>
      <c r="BL4172" s="722"/>
      <c r="BM4172" s="722"/>
      <c r="BN4172" s="722"/>
      <c r="BO4172" s="722"/>
      <c r="BP4172" s="722"/>
      <c r="BQ4172" s="722"/>
      <c r="BR4172" s="722"/>
      <c r="BS4172" s="722"/>
      <c r="BT4172" s="722"/>
      <c r="BU4172" s="722"/>
      <c r="BV4172" s="722"/>
      <c r="BW4172" s="722"/>
      <c r="BX4172" s="722"/>
      <c r="BY4172" s="722"/>
      <c r="BZ4172" s="722"/>
      <c r="CA4172" s="722"/>
      <c r="CB4172" s="722"/>
      <c r="CC4172" s="722"/>
      <c r="CD4172" s="722"/>
      <c r="CE4172" s="722"/>
      <c r="CF4172" s="722"/>
      <c r="CG4172" s="722"/>
      <c r="CH4172" s="722"/>
      <c r="CI4172" s="722"/>
      <c r="CJ4172" s="722"/>
      <c r="CK4172" s="722"/>
      <c r="CL4172" s="722"/>
      <c r="CM4172" s="722"/>
      <c r="CN4172" s="722"/>
      <c r="CO4172" s="722"/>
      <c r="CP4172" s="722"/>
      <c r="CQ4172" s="722"/>
      <c r="CR4172" s="722"/>
      <c r="CS4172" s="722"/>
    </row>
    <row r="4173" spans="1:97" s="1376" customFormat="1">
      <c r="A4173" s="722"/>
      <c r="B4173" s="722"/>
      <c r="C4173" s="722"/>
      <c r="D4173" s="722"/>
      <c r="E4173" s="722"/>
      <c r="F4173" s="757"/>
      <c r="G4173" s="757"/>
      <c r="H4173" s="757"/>
      <c r="I4173" s="757"/>
      <c r="J4173" s="757"/>
      <c r="K4173" s="758"/>
      <c r="L4173" s="758"/>
      <c r="M4173" s="722"/>
      <c r="N4173" s="736"/>
      <c r="O4173" s="736"/>
      <c r="P4173" s="736"/>
      <c r="Q4173" s="736"/>
      <c r="R4173" s="736"/>
      <c r="S4173" s="736"/>
      <c r="T4173" s="736"/>
      <c r="U4173" s="736"/>
      <c r="BA4173" s="722"/>
      <c r="BB4173" s="722"/>
      <c r="BC4173" s="722"/>
      <c r="BD4173" s="722"/>
      <c r="BE4173" s="722"/>
      <c r="BF4173" s="722"/>
      <c r="BG4173" s="722"/>
      <c r="BH4173" s="722"/>
      <c r="BI4173" s="722"/>
      <c r="BJ4173" s="722"/>
      <c r="BK4173" s="722"/>
      <c r="BL4173" s="722"/>
      <c r="BM4173" s="722"/>
      <c r="BN4173" s="722"/>
      <c r="BO4173" s="722"/>
      <c r="BP4173" s="722"/>
      <c r="BQ4173" s="722"/>
      <c r="BR4173" s="722"/>
      <c r="BS4173" s="722"/>
      <c r="BT4173" s="722"/>
      <c r="BU4173" s="722"/>
      <c r="BV4173" s="722"/>
      <c r="BW4173" s="722"/>
      <c r="BX4173" s="722"/>
      <c r="BY4173" s="722"/>
      <c r="BZ4173" s="722"/>
      <c r="CA4173" s="722"/>
      <c r="CB4173" s="722"/>
      <c r="CC4173" s="722"/>
      <c r="CD4173" s="722"/>
      <c r="CE4173" s="722"/>
      <c r="CF4173" s="722"/>
      <c r="CG4173" s="722"/>
      <c r="CH4173" s="722"/>
      <c r="CI4173" s="722"/>
      <c r="CJ4173" s="722"/>
      <c r="CK4173" s="722"/>
      <c r="CL4173" s="722"/>
      <c r="CM4173" s="722"/>
      <c r="CN4173" s="722"/>
      <c r="CO4173" s="722"/>
      <c r="CP4173" s="722"/>
      <c r="CQ4173" s="722"/>
      <c r="CR4173" s="722"/>
      <c r="CS4173" s="722"/>
    </row>
    <row r="4174" spans="1:97" s="1376" customFormat="1">
      <c r="A4174" s="722"/>
      <c r="B4174" s="722"/>
      <c r="C4174" s="722"/>
      <c r="D4174" s="722"/>
      <c r="E4174" s="722"/>
      <c r="F4174" s="757"/>
      <c r="G4174" s="757"/>
      <c r="H4174" s="757"/>
      <c r="I4174" s="757"/>
      <c r="J4174" s="757"/>
      <c r="K4174" s="758"/>
      <c r="L4174" s="758"/>
      <c r="M4174" s="722"/>
      <c r="N4174" s="736"/>
      <c r="O4174" s="736"/>
      <c r="P4174" s="736"/>
      <c r="Q4174" s="736"/>
      <c r="R4174" s="736"/>
      <c r="S4174" s="736"/>
      <c r="T4174" s="736"/>
      <c r="U4174" s="736"/>
      <c r="BA4174" s="722"/>
      <c r="BB4174" s="722"/>
      <c r="BC4174" s="722"/>
      <c r="BD4174" s="722"/>
      <c r="BE4174" s="722"/>
      <c r="BF4174" s="722"/>
      <c r="BG4174" s="722"/>
      <c r="BH4174" s="722"/>
      <c r="BI4174" s="722"/>
      <c r="BJ4174" s="722"/>
      <c r="BK4174" s="722"/>
      <c r="BL4174" s="722"/>
      <c r="BM4174" s="722"/>
      <c r="BN4174" s="722"/>
      <c r="BO4174" s="722"/>
      <c r="BP4174" s="722"/>
      <c r="BQ4174" s="722"/>
      <c r="BR4174" s="722"/>
      <c r="BS4174" s="722"/>
      <c r="BT4174" s="722"/>
      <c r="BU4174" s="722"/>
      <c r="BV4174" s="722"/>
      <c r="BW4174" s="722"/>
      <c r="BX4174" s="722"/>
      <c r="BY4174" s="722"/>
      <c r="BZ4174" s="722"/>
      <c r="CA4174" s="722"/>
      <c r="CB4174" s="722"/>
      <c r="CC4174" s="722"/>
      <c r="CD4174" s="722"/>
      <c r="CE4174" s="722"/>
      <c r="CF4174" s="722"/>
      <c r="CG4174" s="722"/>
      <c r="CH4174" s="722"/>
      <c r="CI4174" s="722"/>
      <c r="CJ4174" s="722"/>
      <c r="CK4174" s="722"/>
      <c r="CL4174" s="722"/>
      <c r="CM4174" s="722"/>
      <c r="CN4174" s="722"/>
      <c r="CO4174" s="722"/>
      <c r="CP4174" s="722"/>
      <c r="CQ4174" s="722"/>
      <c r="CR4174" s="722"/>
      <c r="CS4174" s="722"/>
    </row>
    <row r="4175" spans="1:97" s="1376" customFormat="1">
      <c r="A4175" s="722"/>
      <c r="B4175" s="722"/>
      <c r="C4175" s="722"/>
      <c r="D4175" s="722"/>
      <c r="E4175" s="722"/>
      <c r="F4175" s="757"/>
      <c r="G4175" s="757"/>
      <c r="H4175" s="757"/>
      <c r="I4175" s="757"/>
      <c r="J4175" s="757"/>
      <c r="K4175" s="758"/>
      <c r="L4175" s="758"/>
      <c r="M4175" s="722"/>
      <c r="N4175" s="736"/>
      <c r="O4175" s="736"/>
      <c r="P4175" s="736"/>
      <c r="Q4175" s="736"/>
      <c r="R4175" s="736"/>
      <c r="S4175" s="736"/>
      <c r="T4175" s="736"/>
      <c r="U4175" s="736"/>
      <c r="BA4175" s="722"/>
      <c r="BB4175" s="722"/>
      <c r="BC4175" s="722"/>
      <c r="BD4175" s="722"/>
      <c r="BE4175" s="722"/>
      <c r="BF4175" s="722"/>
      <c r="BG4175" s="722"/>
      <c r="BH4175" s="722"/>
      <c r="BI4175" s="722"/>
      <c r="BJ4175" s="722"/>
      <c r="BK4175" s="722"/>
      <c r="BL4175" s="722"/>
      <c r="BM4175" s="722"/>
      <c r="BN4175" s="722"/>
      <c r="BO4175" s="722"/>
      <c r="BP4175" s="722"/>
      <c r="BQ4175" s="722"/>
      <c r="BR4175" s="722"/>
      <c r="BS4175" s="722"/>
      <c r="BT4175" s="722"/>
      <c r="BU4175" s="722"/>
      <c r="BV4175" s="722"/>
      <c r="BW4175" s="722"/>
      <c r="BX4175" s="722"/>
      <c r="BY4175" s="722"/>
      <c r="BZ4175" s="722"/>
      <c r="CA4175" s="722"/>
      <c r="CB4175" s="722"/>
      <c r="CC4175" s="722"/>
      <c r="CD4175" s="722"/>
      <c r="CE4175" s="722"/>
      <c r="CF4175" s="722"/>
      <c r="CG4175" s="722"/>
      <c r="CH4175" s="722"/>
      <c r="CI4175" s="722"/>
      <c r="CJ4175" s="722"/>
      <c r="CK4175" s="722"/>
      <c r="CL4175" s="722"/>
      <c r="CM4175" s="722"/>
      <c r="CN4175" s="722"/>
      <c r="CO4175" s="722"/>
      <c r="CP4175" s="722"/>
      <c r="CQ4175" s="722"/>
      <c r="CR4175" s="722"/>
      <c r="CS4175" s="722"/>
    </row>
    <row r="4176" spans="1:97" s="1376" customFormat="1">
      <c r="A4176" s="722"/>
      <c r="B4176" s="722"/>
      <c r="C4176" s="722"/>
      <c r="D4176" s="722"/>
      <c r="E4176" s="722"/>
      <c r="F4176" s="757"/>
      <c r="G4176" s="757"/>
      <c r="H4176" s="757"/>
      <c r="I4176" s="757"/>
      <c r="J4176" s="757"/>
      <c r="K4176" s="758"/>
      <c r="L4176" s="758"/>
      <c r="M4176" s="722"/>
      <c r="N4176" s="736"/>
      <c r="O4176" s="736"/>
      <c r="P4176" s="736"/>
      <c r="Q4176" s="736"/>
      <c r="R4176" s="736"/>
      <c r="S4176" s="736"/>
      <c r="T4176" s="736"/>
      <c r="U4176" s="736"/>
      <c r="BA4176" s="722"/>
      <c r="BB4176" s="722"/>
      <c r="BC4176" s="722"/>
      <c r="BD4176" s="722"/>
      <c r="BE4176" s="722"/>
      <c r="BF4176" s="722"/>
      <c r="BG4176" s="722"/>
      <c r="BH4176" s="722"/>
      <c r="BI4176" s="722"/>
      <c r="BJ4176" s="722"/>
      <c r="BK4176" s="722"/>
      <c r="BL4176" s="722"/>
      <c r="BM4176" s="722"/>
      <c r="BN4176" s="722"/>
      <c r="BO4176" s="722"/>
      <c r="BP4176" s="722"/>
      <c r="BQ4176" s="722"/>
      <c r="BR4176" s="722"/>
      <c r="BS4176" s="722"/>
      <c r="BT4176" s="722"/>
      <c r="BU4176" s="722"/>
      <c r="BV4176" s="722"/>
      <c r="BW4176" s="722"/>
      <c r="BX4176" s="722"/>
      <c r="BY4176" s="722"/>
      <c r="BZ4176" s="722"/>
      <c r="CA4176" s="722"/>
      <c r="CB4176" s="722"/>
      <c r="CC4176" s="722"/>
      <c r="CD4176" s="722"/>
      <c r="CE4176" s="722"/>
      <c r="CF4176" s="722"/>
      <c r="CG4176" s="722"/>
      <c r="CH4176" s="722"/>
      <c r="CI4176" s="722"/>
      <c r="CJ4176" s="722"/>
      <c r="CK4176" s="722"/>
      <c r="CL4176" s="722"/>
      <c r="CM4176" s="722"/>
      <c r="CN4176" s="722"/>
      <c r="CO4176" s="722"/>
      <c r="CP4176" s="722"/>
      <c r="CQ4176" s="722"/>
      <c r="CR4176" s="722"/>
      <c r="CS4176" s="722"/>
    </row>
    <row r="4177" spans="1:97" s="1376" customFormat="1">
      <c r="A4177" s="722"/>
      <c r="B4177" s="722"/>
      <c r="C4177" s="722"/>
      <c r="D4177" s="722"/>
      <c r="E4177" s="722"/>
      <c r="F4177" s="757"/>
      <c r="G4177" s="757"/>
      <c r="H4177" s="757"/>
      <c r="I4177" s="757"/>
      <c r="J4177" s="757"/>
      <c r="K4177" s="758"/>
      <c r="L4177" s="758"/>
      <c r="M4177" s="722"/>
      <c r="N4177" s="736"/>
      <c r="O4177" s="736"/>
      <c r="P4177" s="736"/>
      <c r="Q4177" s="736"/>
      <c r="R4177" s="736"/>
      <c r="S4177" s="736"/>
      <c r="T4177" s="736"/>
      <c r="U4177" s="736"/>
      <c r="BA4177" s="722"/>
      <c r="BB4177" s="722"/>
      <c r="BC4177" s="722"/>
      <c r="BD4177" s="722"/>
      <c r="BE4177" s="722"/>
      <c r="BF4177" s="722"/>
      <c r="BG4177" s="722"/>
      <c r="BH4177" s="722"/>
      <c r="BI4177" s="722"/>
      <c r="BJ4177" s="722"/>
      <c r="BK4177" s="722"/>
      <c r="BL4177" s="722"/>
      <c r="BM4177" s="722"/>
      <c r="BN4177" s="722"/>
      <c r="BO4177" s="722"/>
      <c r="BP4177" s="722"/>
      <c r="BQ4177" s="722"/>
      <c r="BR4177" s="722"/>
      <c r="BS4177" s="722"/>
      <c r="BT4177" s="722"/>
      <c r="BU4177" s="722"/>
      <c r="BV4177" s="722"/>
      <c r="BW4177" s="722"/>
      <c r="BX4177" s="722"/>
      <c r="BY4177" s="722"/>
      <c r="BZ4177" s="722"/>
      <c r="CA4177" s="722"/>
      <c r="CB4177" s="722"/>
      <c r="CC4177" s="722"/>
      <c r="CD4177" s="722"/>
      <c r="CE4177" s="722"/>
      <c r="CF4177" s="722"/>
      <c r="CG4177" s="722"/>
      <c r="CH4177" s="722"/>
      <c r="CI4177" s="722"/>
      <c r="CJ4177" s="722"/>
      <c r="CK4177" s="722"/>
      <c r="CL4177" s="722"/>
      <c r="CM4177" s="722"/>
      <c r="CN4177" s="722"/>
      <c r="CO4177" s="722"/>
      <c r="CP4177" s="722"/>
      <c r="CQ4177" s="722"/>
      <c r="CR4177" s="722"/>
      <c r="CS4177" s="722"/>
    </row>
    <row r="4178" spans="1:97" s="1376" customFormat="1">
      <c r="A4178" s="722"/>
      <c r="B4178" s="722"/>
      <c r="C4178" s="722"/>
      <c r="D4178" s="722"/>
      <c r="E4178" s="722"/>
      <c r="F4178" s="757"/>
      <c r="G4178" s="757"/>
      <c r="H4178" s="757"/>
      <c r="I4178" s="757"/>
      <c r="J4178" s="757"/>
      <c r="K4178" s="758"/>
      <c r="L4178" s="758"/>
      <c r="M4178" s="722"/>
      <c r="N4178" s="736"/>
      <c r="O4178" s="736"/>
      <c r="P4178" s="736"/>
      <c r="Q4178" s="736"/>
      <c r="R4178" s="736"/>
      <c r="S4178" s="736"/>
      <c r="T4178" s="736"/>
      <c r="U4178" s="736"/>
      <c r="BA4178" s="722"/>
      <c r="BB4178" s="722"/>
      <c r="BC4178" s="722"/>
      <c r="BD4178" s="722"/>
      <c r="BE4178" s="722"/>
      <c r="BF4178" s="722"/>
      <c r="BG4178" s="722"/>
      <c r="BH4178" s="722"/>
      <c r="BI4178" s="722"/>
      <c r="BJ4178" s="722"/>
      <c r="BK4178" s="722"/>
      <c r="BL4178" s="722"/>
      <c r="BM4178" s="722"/>
      <c r="BN4178" s="722"/>
      <c r="BO4178" s="722"/>
      <c r="BP4178" s="722"/>
      <c r="BQ4178" s="722"/>
      <c r="BR4178" s="722"/>
      <c r="BS4178" s="722"/>
      <c r="BT4178" s="722"/>
      <c r="BU4178" s="722"/>
      <c r="BV4178" s="722"/>
      <c r="BW4178" s="722"/>
      <c r="BX4178" s="722"/>
      <c r="BY4178" s="722"/>
      <c r="BZ4178" s="722"/>
      <c r="CA4178" s="722"/>
      <c r="CB4178" s="722"/>
      <c r="CC4178" s="722"/>
      <c r="CD4178" s="722"/>
      <c r="CE4178" s="722"/>
      <c r="CF4178" s="722"/>
      <c r="CG4178" s="722"/>
      <c r="CH4178" s="722"/>
      <c r="CI4178" s="722"/>
      <c r="CJ4178" s="722"/>
      <c r="CK4178" s="722"/>
      <c r="CL4178" s="722"/>
      <c r="CM4178" s="722"/>
      <c r="CN4178" s="722"/>
      <c r="CO4178" s="722"/>
      <c r="CP4178" s="722"/>
      <c r="CQ4178" s="722"/>
      <c r="CR4178" s="722"/>
      <c r="CS4178" s="722"/>
    </row>
    <row r="4179" spans="1:97" s="1376" customFormat="1">
      <c r="A4179" s="722"/>
      <c r="B4179" s="722"/>
      <c r="C4179" s="722"/>
      <c r="D4179" s="722"/>
      <c r="E4179" s="722"/>
      <c r="F4179" s="757"/>
      <c r="G4179" s="757"/>
      <c r="H4179" s="757"/>
      <c r="I4179" s="757"/>
      <c r="J4179" s="757"/>
      <c r="K4179" s="758"/>
      <c r="L4179" s="758"/>
      <c r="M4179" s="722"/>
      <c r="N4179" s="736"/>
      <c r="O4179" s="736"/>
      <c r="P4179" s="736"/>
      <c r="Q4179" s="736"/>
      <c r="R4179" s="736"/>
      <c r="S4179" s="736"/>
      <c r="T4179" s="736"/>
      <c r="U4179" s="736"/>
      <c r="BA4179" s="722"/>
      <c r="BB4179" s="722"/>
      <c r="BC4179" s="722"/>
      <c r="BD4179" s="722"/>
      <c r="BE4179" s="722"/>
      <c r="BF4179" s="722"/>
      <c r="BG4179" s="722"/>
      <c r="BH4179" s="722"/>
      <c r="BI4179" s="722"/>
      <c r="BJ4179" s="722"/>
      <c r="BK4179" s="722"/>
      <c r="BL4179" s="722"/>
      <c r="BM4179" s="722"/>
      <c r="BN4179" s="722"/>
      <c r="BO4179" s="722"/>
      <c r="BP4179" s="722"/>
      <c r="BQ4179" s="722"/>
      <c r="BR4179" s="722"/>
      <c r="BS4179" s="722"/>
      <c r="BT4179" s="722"/>
      <c r="BU4179" s="722"/>
      <c r="BV4179" s="722"/>
      <c r="BW4179" s="722"/>
      <c r="BX4179" s="722"/>
      <c r="BY4179" s="722"/>
      <c r="BZ4179" s="722"/>
      <c r="CA4179" s="722"/>
      <c r="CB4179" s="722"/>
      <c r="CC4179" s="722"/>
      <c r="CD4179" s="722"/>
      <c r="CE4179" s="722"/>
      <c r="CF4179" s="722"/>
      <c r="CG4179" s="722"/>
      <c r="CH4179" s="722"/>
      <c r="CI4179" s="722"/>
      <c r="CJ4179" s="722"/>
      <c r="CK4179" s="722"/>
      <c r="CL4179" s="722"/>
      <c r="CM4179" s="722"/>
      <c r="CN4179" s="722"/>
      <c r="CO4179" s="722"/>
      <c r="CP4179" s="722"/>
      <c r="CQ4179" s="722"/>
      <c r="CR4179" s="722"/>
      <c r="CS4179" s="722"/>
    </row>
    <row r="4180" spans="1:97" s="1376" customFormat="1">
      <c r="A4180" s="722"/>
      <c r="B4180" s="722"/>
      <c r="C4180" s="722"/>
      <c r="D4180" s="722"/>
      <c r="E4180" s="722"/>
      <c r="F4180" s="757"/>
      <c r="G4180" s="757"/>
      <c r="H4180" s="757"/>
      <c r="I4180" s="757"/>
      <c r="J4180" s="757"/>
      <c r="K4180" s="758"/>
      <c r="L4180" s="758"/>
      <c r="M4180" s="722"/>
      <c r="N4180" s="736"/>
      <c r="O4180" s="736"/>
      <c r="P4180" s="736"/>
      <c r="Q4180" s="736"/>
      <c r="R4180" s="736"/>
      <c r="S4180" s="736"/>
      <c r="T4180" s="736"/>
      <c r="U4180" s="736"/>
      <c r="BA4180" s="722"/>
      <c r="BB4180" s="722"/>
      <c r="BC4180" s="722"/>
      <c r="BD4180" s="722"/>
      <c r="BE4180" s="722"/>
      <c r="BF4180" s="722"/>
      <c r="BG4180" s="722"/>
      <c r="BH4180" s="722"/>
      <c r="BI4180" s="722"/>
      <c r="BJ4180" s="722"/>
      <c r="BK4180" s="722"/>
      <c r="BL4180" s="722"/>
      <c r="BM4180" s="722"/>
      <c r="BN4180" s="722"/>
      <c r="BO4180" s="722"/>
      <c r="BP4180" s="722"/>
      <c r="BQ4180" s="722"/>
      <c r="BR4180" s="722"/>
      <c r="BS4180" s="722"/>
      <c r="BT4180" s="722"/>
      <c r="BU4180" s="722"/>
      <c r="BV4180" s="722"/>
      <c r="BW4180" s="722"/>
      <c r="BX4180" s="722"/>
      <c r="BY4180" s="722"/>
      <c r="BZ4180" s="722"/>
      <c r="CA4180" s="722"/>
      <c r="CB4180" s="722"/>
      <c r="CC4180" s="722"/>
      <c r="CD4180" s="722"/>
      <c r="CE4180" s="722"/>
      <c r="CF4180" s="722"/>
      <c r="CG4180" s="722"/>
      <c r="CH4180" s="722"/>
      <c r="CI4180" s="722"/>
      <c r="CJ4180" s="722"/>
      <c r="CK4180" s="722"/>
      <c r="CL4180" s="722"/>
      <c r="CM4180" s="722"/>
      <c r="CN4180" s="722"/>
      <c r="CO4180" s="722"/>
      <c r="CP4180" s="722"/>
      <c r="CQ4180" s="722"/>
      <c r="CR4180" s="722"/>
      <c r="CS4180" s="722"/>
    </row>
    <row r="4181" spans="1:97" s="1376" customFormat="1">
      <c r="A4181" s="722"/>
      <c r="B4181" s="722"/>
      <c r="C4181" s="722"/>
      <c r="D4181" s="722"/>
      <c r="E4181" s="722"/>
      <c r="F4181" s="757"/>
      <c r="G4181" s="757"/>
      <c r="H4181" s="757"/>
      <c r="I4181" s="757"/>
      <c r="J4181" s="757"/>
      <c r="K4181" s="758"/>
      <c r="L4181" s="758"/>
      <c r="M4181" s="722"/>
      <c r="N4181" s="736"/>
      <c r="O4181" s="736"/>
      <c r="P4181" s="736"/>
      <c r="Q4181" s="736"/>
      <c r="R4181" s="736"/>
      <c r="S4181" s="736"/>
      <c r="T4181" s="736"/>
      <c r="U4181" s="736"/>
      <c r="BA4181" s="722"/>
      <c r="BB4181" s="722"/>
      <c r="BC4181" s="722"/>
      <c r="BD4181" s="722"/>
      <c r="BE4181" s="722"/>
      <c r="BF4181" s="722"/>
      <c r="BG4181" s="722"/>
      <c r="BH4181" s="722"/>
      <c r="BI4181" s="722"/>
      <c r="BJ4181" s="722"/>
      <c r="BK4181" s="722"/>
      <c r="BL4181" s="722"/>
      <c r="BM4181" s="722"/>
      <c r="BN4181" s="722"/>
      <c r="BO4181" s="722"/>
      <c r="BP4181" s="722"/>
      <c r="BQ4181" s="722"/>
      <c r="BR4181" s="722"/>
      <c r="BS4181" s="722"/>
      <c r="BT4181" s="722"/>
      <c r="BU4181" s="722"/>
      <c r="BV4181" s="722"/>
      <c r="BW4181" s="722"/>
      <c r="BX4181" s="722"/>
      <c r="BY4181" s="722"/>
      <c r="BZ4181" s="722"/>
      <c r="CA4181" s="722"/>
      <c r="CB4181" s="722"/>
      <c r="CC4181" s="722"/>
      <c r="CD4181" s="722"/>
      <c r="CE4181" s="722"/>
      <c r="CF4181" s="722"/>
      <c r="CG4181" s="722"/>
      <c r="CH4181" s="722"/>
      <c r="CI4181" s="722"/>
      <c r="CJ4181" s="722"/>
      <c r="CK4181" s="722"/>
      <c r="CL4181" s="722"/>
      <c r="CM4181" s="722"/>
      <c r="CN4181" s="722"/>
      <c r="CO4181" s="722"/>
      <c r="CP4181" s="722"/>
      <c r="CQ4181" s="722"/>
      <c r="CR4181" s="722"/>
      <c r="CS4181" s="722"/>
    </row>
    <row r="4182" spans="1:97" s="1376" customFormat="1">
      <c r="A4182" s="722"/>
      <c r="B4182" s="722"/>
      <c r="C4182" s="722"/>
      <c r="D4182" s="722"/>
      <c r="E4182" s="722"/>
      <c r="F4182" s="757"/>
      <c r="G4182" s="757"/>
      <c r="H4182" s="757"/>
      <c r="I4182" s="757"/>
      <c r="J4182" s="757"/>
      <c r="K4182" s="758"/>
      <c r="L4182" s="758"/>
      <c r="M4182" s="722"/>
      <c r="N4182" s="736"/>
      <c r="O4182" s="736"/>
      <c r="P4182" s="736"/>
      <c r="Q4182" s="736"/>
      <c r="R4182" s="736"/>
      <c r="S4182" s="736"/>
      <c r="T4182" s="736"/>
      <c r="U4182" s="736"/>
      <c r="BA4182" s="722"/>
      <c r="BB4182" s="722"/>
      <c r="BC4182" s="722"/>
      <c r="BD4182" s="722"/>
      <c r="BE4182" s="722"/>
      <c r="BF4182" s="722"/>
      <c r="BG4182" s="722"/>
      <c r="BH4182" s="722"/>
      <c r="BI4182" s="722"/>
      <c r="BJ4182" s="722"/>
      <c r="BK4182" s="722"/>
      <c r="BL4182" s="722"/>
      <c r="BM4182" s="722"/>
      <c r="BN4182" s="722"/>
      <c r="BO4182" s="722"/>
      <c r="BP4182" s="722"/>
      <c r="BQ4182" s="722"/>
      <c r="BR4182" s="722"/>
      <c r="BS4182" s="722"/>
      <c r="BT4182" s="722"/>
      <c r="BU4182" s="722"/>
      <c r="BV4182" s="722"/>
      <c r="BW4182" s="722"/>
      <c r="BX4182" s="722"/>
      <c r="BY4182" s="722"/>
      <c r="BZ4182" s="722"/>
      <c r="CA4182" s="722"/>
      <c r="CB4182" s="722"/>
      <c r="CC4182" s="722"/>
      <c r="CD4182" s="722"/>
      <c r="CE4182" s="722"/>
      <c r="CF4182" s="722"/>
      <c r="CG4182" s="722"/>
      <c r="CH4182" s="722"/>
      <c r="CI4182" s="722"/>
      <c r="CJ4182" s="722"/>
      <c r="CK4182" s="722"/>
      <c r="CL4182" s="722"/>
      <c r="CM4182" s="722"/>
      <c r="CN4182" s="722"/>
      <c r="CO4182" s="722"/>
      <c r="CP4182" s="722"/>
      <c r="CQ4182" s="722"/>
      <c r="CR4182" s="722"/>
      <c r="CS4182" s="722"/>
    </row>
    <row r="4183" spans="1:97" s="1376" customFormat="1">
      <c r="A4183" s="722"/>
      <c r="B4183" s="722"/>
      <c r="C4183" s="722"/>
      <c r="D4183" s="722"/>
      <c r="E4183" s="722"/>
      <c r="F4183" s="757"/>
      <c r="G4183" s="757"/>
      <c r="H4183" s="757"/>
      <c r="I4183" s="757"/>
      <c r="J4183" s="757"/>
      <c r="K4183" s="758"/>
      <c r="L4183" s="758"/>
      <c r="M4183" s="722"/>
      <c r="N4183" s="736"/>
      <c r="O4183" s="736"/>
      <c r="P4183" s="736"/>
      <c r="Q4183" s="736"/>
      <c r="R4183" s="736"/>
      <c r="S4183" s="736"/>
      <c r="T4183" s="736"/>
      <c r="U4183" s="736"/>
      <c r="BA4183" s="722"/>
      <c r="BB4183" s="722"/>
      <c r="BC4183" s="722"/>
      <c r="BD4183" s="722"/>
      <c r="BE4183" s="722"/>
      <c r="BF4183" s="722"/>
      <c r="BG4183" s="722"/>
      <c r="BH4183" s="722"/>
      <c r="BI4183" s="722"/>
      <c r="BJ4183" s="722"/>
      <c r="BK4183" s="722"/>
      <c r="BL4183" s="722"/>
      <c r="BM4183" s="722"/>
      <c r="BN4183" s="722"/>
      <c r="BO4183" s="722"/>
      <c r="BP4183" s="722"/>
      <c r="BQ4183" s="722"/>
      <c r="BR4183" s="722"/>
      <c r="BS4183" s="722"/>
      <c r="BT4183" s="722"/>
      <c r="BU4183" s="722"/>
      <c r="BV4183" s="722"/>
      <c r="BW4183" s="722"/>
      <c r="BX4183" s="722"/>
      <c r="BY4183" s="722"/>
      <c r="BZ4183" s="722"/>
      <c r="CA4183" s="722"/>
      <c r="CB4183" s="722"/>
      <c r="CC4183" s="722"/>
      <c r="CD4183" s="722"/>
      <c r="CE4183" s="722"/>
      <c r="CF4183" s="722"/>
      <c r="CG4183" s="722"/>
      <c r="CH4183" s="722"/>
      <c r="CI4183" s="722"/>
      <c r="CJ4183" s="722"/>
      <c r="CK4183" s="722"/>
      <c r="CL4183" s="722"/>
      <c r="CM4183" s="722"/>
      <c r="CN4183" s="722"/>
      <c r="CO4183" s="722"/>
      <c r="CP4183" s="722"/>
      <c r="CQ4183" s="722"/>
      <c r="CR4183" s="722"/>
      <c r="CS4183" s="722"/>
    </row>
    <row r="4184" spans="1:97" s="1376" customFormat="1">
      <c r="A4184" s="722"/>
      <c r="B4184" s="722"/>
      <c r="C4184" s="722"/>
      <c r="D4184" s="722"/>
      <c r="E4184" s="722"/>
      <c r="F4184" s="757"/>
      <c r="G4184" s="757"/>
      <c r="H4184" s="757"/>
      <c r="I4184" s="757"/>
      <c r="J4184" s="757"/>
      <c r="K4184" s="758"/>
      <c r="L4184" s="758"/>
      <c r="M4184" s="722"/>
      <c r="N4184" s="736"/>
      <c r="O4184" s="736"/>
      <c r="P4184" s="736"/>
      <c r="Q4184" s="736"/>
      <c r="R4184" s="736"/>
      <c r="S4184" s="736"/>
      <c r="T4184" s="736"/>
      <c r="U4184" s="736"/>
      <c r="BA4184" s="722"/>
      <c r="BB4184" s="722"/>
      <c r="BC4184" s="722"/>
      <c r="BD4184" s="722"/>
      <c r="BE4184" s="722"/>
      <c r="BF4184" s="722"/>
      <c r="BG4184" s="722"/>
      <c r="BH4184" s="722"/>
      <c r="BI4184" s="722"/>
      <c r="BJ4184" s="722"/>
      <c r="BK4184" s="722"/>
      <c r="BL4184" s="722"/>
      <c r="BM4184" s="722"/>
      <c r="BN4184" s="722"/>
      <c r="BO4184" s="722"/>
      <c r="BP4184" s="722"/>
      <c r="BQ4184" s="722"/>
      <c r="BR4184" s="722"/>
      <c r="BS4184" s="722"/>
      <c r="BT4184" s="722"/>
      <c r="BU4184" s="722"/>
      <c r="BV4184" s="722"/>
      <c r="BW4184" s="722"/>
      <c r="BX4184" s="722"/>
      <c r="BY4184" s="722"/>
      <c r="BZ4184" s="722"/>
      <c r="CA4184" s="722"/>
      <c r="CB4184" s="722"/>
      <c r="CC4184" s="722"/>
      <c r="CD4184" s="722"/>
      <c r="CE4184" s="722"/>
      <c r="CF4184" s="722"/>
      <c r="CG4184" s="722"/>
      <c r="CH4184" s="722"/>
      <c r="CI4184" s="722"/>
      <c r="CJ4184" s="722"/>
      <c r="CK4184" s="722"/>
      <c r="CL4184" s="722"/>
      <c r="CM4184" s="722"/>
      <c r="CN4184" s="722"/>
      <c r="CO4184" s="722"/>
      <c r="CP4184" s="722"/>
      <c r="CQ4184" s="722"/>
      <c r="CR4184" s="722"/>
      <c r="CS4184" s="722"/>
    </row>
    <row r="4185" spans="1:97" s="1376" customFormat="1">
      <c r="A4185" s="722"/>
      <c r="B4185" s="722"/>
      <c r="C4185" s="722"/>
      <c r="D4185" s="722"/>
      <c r="E4185" s="722"/>
      <c r="F4185" s="757"/>
      <c r="G4185" s="757"/>
      <c r="H4185" s="757"/>
      <c r="I4185" s="757"/>
      <c r="J4185" s="757"/>
      <c r="K4185" s="758"/>
      <c r="L4185" s="758"/>
      <c r="M4185" s="722"/>
      <c r="N4185" s="736"/>
      <c r="O4185" s="736"/>
      <c r="P4185" s="736"/>
      <c r="Q4185" s="736"/>
      <c r="R4185" s="736"/>
      <c r="S4185" s="736"/>
      <c r="T4185" s="736"/>
      <c r="U4185" s="736"/>
      <c r="BA4185" s="722"/>
      <c r="BB4185" s="722"/>
      <c r="BC4185" s="722"/>
      <c r="BD4185" s="722"/>
      <c r="BE4185" s="722"/>
      <c r="BF4185" s="722"/>
      <c r="BG4185" s="722"/>
      <c r="BH4185" s="722"/>
      <c r="BI4185" s="722"/>
      <c r="BJ4185" s="722"/>
      <c r="BK4185" s="722"/>
      <c r="BL4185" s="722"/>
      <c r="BM4185" s="722"/>
      <c r="BN4185" s="722"/>
      <c r="BO4185" s="722"/>
      <c r="BP4185" s="722"/>
      <c r="BQ4185" s="722"/>
      <c r="BR4185" s="722"/>
      <c r="BS4185" s="722"/>
      <c r="BT4185" s="722"/>
      <c r="BU4185" s="722"/>
      <c r="BV4185" s="722"/>
      <c r="BW4185" s="722"/>
      <c r="BX4185" s="722"/>
      <c r="BY4185" s="722"/>
      <c r="BZ4185" s="722"/>
      <c r="CA4185" s="722"/>
      <c r="CB4185" s="722"/>
      <c r="CC4185" s="722"/>
      <c r="CD4185" s="722"/>
      <c r="CE4185" s="722"/>
      <c r="CF4185" s="722"/>
      <c r="CG4185" s="722"/>
      <c r="CH4185" s="722"/>
      <c r="CI4185" s="722"/>
      <c r="CJ4185" s="722"/>
      <c r="CK4185" s="722"/>
      <c r="CL4185" s="722"/>
      <c r="CM4185" s="722"/>
      <c r="CN4185" s="722"/>
      <c r="CO4185" s="722"/>
      <c r="CP4185" s="722"/>
      <c r="CQ4185" s="722"/>
      <c r="CR4185" s="722"/>
      <c r="CS4185" s="722"/>
    </row>
    <row r="4186" spans="1:97" s="1376" customFormat="1">
      <c r="A4186" s="722"/>
      <c r="B4186" s="722"/>
      <c r="C4186" s="722"/>
      <c r="D4186" s="722"/>
      <c r="E4186" s="722"/>
      <c r="F4186" s="757"/>
      <c r="G4186" s="757"/>
      <c r="H4186" s="757"/>
      <c r="I4186" s="757"/>
      <c r="J4186" s="757"/>
      <c r="K4186" s="758"/>
      <c r="L4186" s="758"/>
      <c r="M4186" s="722"/>
      <c r="N4186" s="736"/>
      <c r="O4186" s="736"/>
      <c r="P4186" s="736"/>
      <c r="Q4186" s="736"/>
      <c r="R4186" s="736"/>
      <c r="S4186" s="736"/>
      <c r="T4186" s="736"/>
      <c r="U4186" s="736"/>
      <c r="BA4186" s="722"/>
      <c r="BB4186" s="722"/>
      <c r="BC4186" s="722"/>
      <c r="BD4186" s="722"/>
      <c r="BE4186" s="722"/>
      <c r="BF4186" s="722"/>
      <c r="BG4186" s="722"/>
      <c r="BH4186" s="722"/>
      <c r="BI4186" s="722"/>
      <c r="BJ4186" s="722"/>
      <c r="BK4186" s="722"/>
      <c r="BL4186" s="722"/>
      <c r="BM4186" s="722"/>
      <c r="BN4186" s="722"/>
      <c r="BO4186" s="722"/>
      <c r="BP4186" s="722"/>
      <c r="BQ4186" s="722"/>
      <c r="BR4186" s="722"/>
      <c r="BS4186" s="722"/>
      <c r="BT4186" s="722"/>
      <c r="BU4186" s="722"/>
      <c r="BV4186" s="722"/>
      <c r="BW4186" s="722"/>
      <c r="BX4186" s="722"/>
      <c r="BY4186" s="722"/>
      <c r="BZ4186" s="722"/>
      <c r="CA4186" s="722"/>
      <c r="CB4186" s="722"/>
      <c r="CC4186" s="722"/>
      <c r="CD4186" s="722"/>
      <c r="CE4186" s="722"/>
      <c r="CF4186" s="722"/>
      <c r="CG4186" s="722"/>
      <c r="CH4186" s="722"/>
      <c r="CI4186" s="722"/>
      <c r="CJ4186" s="722"/>
      <c r="CK4186" s="722"/>
      <c r="CL4186" s="722"/>
      <c r="CM4186" s="722"/>
      <c r="CN4186" s="722"/>
      <c r="CO4186" s="722"/>
      <c r="CP4186" s="722"/>
      <c r="CQ4186" s="722"/>
      <c r="CR4186" s="722"/>
      <c r="CS4186" s="722"/>
    </row>
    <row r="4187" spans="1:97" s="1376" customFormat="1">
      <c r="A4187" s="722"/>
      <c r="B4187" s="722"/>
      <c r="C4187" s="722"/>
      <c r="D4187" s="722"/>
      <c r="E4187" s="722"/>
      <c r="F4187" s="757"/>
      <c r="G4187" s="757"/>
      <c r="H4187" s="757"/>
      <c r="I4187" s="757"/>
      <c r="J4187" s="757"/>
      <c r="K4187" s="758"/>
      <c r="L4187" s="758"/>
      <c r="M4187" s="722"/>
      <c r="N4187" s="736"/>
      <c r="O4187" s="736"/>
      <c r="P4187" s="736"/>
      <c r="Q4187" s="736"/>
      <c r="R4187" s="736"/>
      <c r="S4187" s="736"/>
      <c r="T4187" s="736"/>
      <c r="U4187" s="736"/>
      <c r="BA4187" s="722"/>
      <c r="BB4187" s="722"/>
      <c r="BC4187" s="722"/>
      <c r="BD4187" s="722"/>
      <c r="BE4187" s="722"/>
      <c r="BF4187" s="722"/>
      <c r="BG4187" s="722"/>
      <c r="BH4187" s="722"/>
      <c r="BI4187" s="722"/>
      <c r="BJ4187" s="722"/>
      <c r="BK4187" s="722"/>
      <c r="BL4187" s="722"/>
      <c r="BM4187" s="722"/>
      <c r="BN4187" s="722"/>
      <c r="BO4187" s="722"/>
      <c r="BP4187" s="722"/>
      <c r="BQ4187" s="722"/>
      <c r="BR4187" s="722"/>
      <c r="BS4187" s="722"/>
      <c r="BT4187" s="722"/>
      <c r="BU4187" s="722"/>
      <c r="BV4187" s="722"/>
      <c r="BW4187" s="722"/>
      <c r="BX4187" s="722"/>
      <c r="BY4187" s="722"/>
      <c r="BZ4187" s="722"/>
      <c r="CA4187" s="722"/>
      <c r="CB4187" s="722"/>
      <c r="CC4187" s="722"/>
      <c r="CD4187" s="722"/>
      <c r="CE4187" s="722"/>
      <c r="CF4187" s="722"/>
      <c r="CG4187" s="722"/>
      <c r="CH4187" s="722"/>
      <c r="CI4187" s="722"/>
      <c r="CJ4187" s="722"/>
      <c r="CK4187" s="722"/>
      <c r="CL4187" s="722"/>
      <c r="CM4187" s="722"/>
      <c r="CN4187" s="722"/>
      <c r="CO4187" s="722"/>
      <c r="CP4187" s="722"/>
      <c r="CQ4187" s="722"/>
      <c r="CR4187" s="722"/>
      <c r="CS4187" s="722"/>
    </row>
    <row r="4188" spans="1:97" s="1376" customFormat="1">
      <c r="A4188" s="722"/>
      <c r="B4188" s="722"/>
      <c r="C4188" s="722"/>
      <c r="D4188" s="722"/>
      <c r="E4188" s="722"/>
      <c r="F4188" s="757"/>
      <c r="G4188" s="757"/>
      <c r="H4188" s="757"/>
      <c r="I4188" s="757"/>
      <c r="J4188" s="757"/>
      <c r="K4188" s="758"/>
      <c r="L4188" s="758"/>
      <c r="M4188" s="722"/>
      <c r="N4188" s="736"/>
      <c r="O4188" s="736"/>
      <c r="P4188" s="736"/>
      <c r="Q4188" s="736"/>
      <c r="R4188" s="736"/>
      <c r="S4188" s="736"/>
      <c r="T4188" s="736"/>
      <c r="U4188" s="736"/>
      <c r="BA4188" s="722"/>
      <c r="BB4188" s="722"/>
      <c r="BC4188" s="722"/>
      <c r="BD4188" s="722"/>
      <c r="BE4188" s="722"/>
      <c r="BF4188" s="722"/>
      <c r="BG4188" s="722"/>
      <c r="BH4188" s="722"/>
      <c r="BI4188" s="722"/>
      <c r="BJ4188" s="722"/>
      <c r="BK4188" s="722"/>
      <c r="BL4188" s="722"/>
      <c r="BM4188" s="722"/>
      <c r="BN4188" s="722"/>
      <c r="BO4188" s="722"/>
      <c r="BP4188" s="722"/>
      <c r="BQ4188" s="722"/>
      <c r="BR4188" s="722"/>
      <c r="BS4188" s="722"/>
      <c r="BT4188" s="722"/>
      <c r="BU4188" s="722"/>
      <c r="BV4188" s="722"/>
      <c r="BW4188" s="722"/>
      <c r="BX4188" s="722"/>
      <c r="BY4188" s="722"/>
      <c r="BZ4188" s="722"/>
      <c r="CA4188" s="722"/>
      <c r="CB4188" s="722"/>
      <c r="CC4188" s="722"/>
      <c r="CD4188" s="722"/>
      <c r="CE4188" s="722"/>
      <c r="CF4188" s="722"/>
      <c r="CG4188" s="722"/>
      <c r="CH4188" s="722"/>
      <c r="CI4188" s="722"/>
      <c r="CJ4188" s="722"/>
      <c r="CK4188" s="722"/>
      <c r="CL4188" s="722"/>
      <c r="CM4188" s="722"/>
      <c r="CN4188" s="722"/>
      <c r="CO4188" s="722"/>
      <c r="CP4188" s="722"/>
      <c r="CQ4188" s="722"/>
      <c r="CR4188" s="722"/>
      <c r="CS4188" s="722"/>
    </row>
    <row r="4189" spans="1:97" s="1376" customFormat="1">
      <c r="A4189" s="722"/>
      <c r="B4189" s="722"/>
      <c r="C4189" s="722"/>
      <c r="D4189" s="722"/>
      <c r="E4189" s="722"/>
      <c r="F4189" s="757"/>
      <c r="G4189" s="757"/>
      <c r="H4189" s="757"/>
      <c r="I4189" s="757"/>
      <c r="J4189" s="757"/>
      <c r="K4189" s="758"/>
      <c r="L4189" s="758"/>
      <c r="M4189" s="722"/>
      <c r="N4189" s="736"/>
      <c r="O4189" s="736"/>
      <c r="P4189" s="736"/>
      <c r="Q4189" s="736"/>
      <c r="R4189" s="736"/>
      <c r="S4189" s="736"/>
      <c r="T4189" s="736"/>
      <c r="U4189" s="736"/>
      <c r="BA4189" s="722"/>
      <c r="BB4189" s="722"/>
      <c r="BC4189" s="722"/>
      <c r="BD4189" s="722"/>
      <c r="BE4189" s="722"/>
      <c r="BF4189" s="722"/>
      <c r="BG4189" s="722"/>
      <c r="BH4189" s="722"/>
      <c r="BI4189" s="722"/>
      <c r="BJ4189" s="722"/>
      <c r="BK4189" s="722"/>
      <c r="BL4189" s="722"/>
      <c r="BM4189" s="722"/>
      <c r="BN4189" s="722"/>
      <c r="BO4189" s="722"/>
      <c r="BP4189" s="722"/>
      <c r="BQ4189" s="722"/>
      <c r="BR4189" s="722"/>
      <c r="BS4189" s="722"/>
      <c r="BT4189" s="722"/>
      <c r="BU4189" s="722"/>
      <c r="BV4189" s="722"/>
      <c r="BW4189" s="722"/>
      <c r="BX4189" s="722"/>
      <c r="BY4189" s="722"/>
      <c r="BZ4189" s="722"/>
      <c r="CA4189" s="722"/>
      <c r="CB4189" s="722"/>
      <c r="CC4189" s="722"/>
      <c r="CD4189" s="722"/>
      <c r="CE4189" s="722"/>
      <c r="CF4189" s="722"/>
      <c r="CG4189" s="722"/>
      <c r="CH4189" s="722"/>
      <c r="CI4189" s="722"/>
      <c r="CJ4189" s="722"/>
      <c r="CK4189" s="722"/>
      <c r="CL4189" s="722"/>
      <c r="CM4189" s="722"/>
      <c r="CN4189" s="722"/>
      <c r="CO4189" s="722"/>
      <c r="CP4189" s="722"/>
      <c r="CQ4189" s="722"/>
      <c r="CR4189" s="722"/>
      <c r="CS4189" s="722"/>
    </row>
    <row r="4190" spans="1:97" s="1376" customFormat="1">
      <c r="A4190" s="722"/>
      <c r="B4190" s="722"/>
      <c r="C4190" s="722"/>
      <c r="D4190" s="722"/>
      <c r="E4190" s="722"/>
      <c r="F4190" s="757"/>
      <c r="G4190" s="757"/>
      <c r="H4190" s="757"/>
      <c r="I4190" s="757"/>
      <c r="J4190" s="757"/>
      <c r="K4190" s="758"/>
      <c r="L4190" s="758"/>
      <c r="M4190" s="722"/>
      <c r="N4190" s="736"/>
      <c r="O4190" s="736"/>
      <c r="P4190" s="736"/>
      <c r="Q4190" s="736"/>
      <c r="R4190" s="736"/>
      <c r="S4190" s="736"/>
      <c r="T4190" s="736"/>
      <c r="U4190" s="736"/>
      <c r="BA4190" s="722"/>
      <c r="BB4190" s="722"/>
      <c r="BC4190" s="722"/>
      <c r="BD4190" s="722"/>
      <c r="BE4190" s="722"/>
      <c r="BF4190" s="722"/>
      <c r="BG4190" s="722"/>
      <c r="BH4190" s="722"/>
      <c r="BI4190" s="722"/>
      <c r="BJ4190" s="722"/>
      <c r="BK4190" s="722"/>
      <c r="BL4190" s="722"/>
      <c r="BM4190" s="722"/>
      <c r="BN4190" s="722"/>
      <c r="BO4190" s="722"/>
      <c r="BP4190" s="722"/>
      <c r="BQ4190" s="722"/>
      <c r="BR4190" s="722"/>
      <c r="BS4190" s="722"/>
      <c r="BT4190" s="722"/>
      <c r="BU4190" s="722"/>
      <c r="BV4190" s="722"/>
      <c r="BW4190" s="722"/>
      <c r="BX4190" s="722"/>
      <c r="BY4190" s="722"/>
      <c r="BZ4190" s="722"/>
      <c r="CA4190" s="722"/>
      <c r="CB4190" s="722"/>
      <c r="CC4190" s="722"/>
      <c r="CD4190" s="722"/>
      <c r="CE4190" s="722"/>
      <c r="CF4190" s="722"/>
      <c r="CG4190" s="722"/>
      <c r="CH4190" s="722"/>
      <c r="CI4190" s="722"/>
      <c r="CJ4190" s="722"/>
      <c r="CK4190" s="722"/>
      <c r="CL4190" s="722"/>
      <c r="CM4190" s="722"/>
      <c r="CN4190" s="722"/>
      <c r="CO4190" s="722"/>
      <c r="CP4190" s="722"/>
      <c r="CQ4190" s="722"/>
      <c r="CR4190" s="722"/>
      <c r="CS4190" s="722"/>
    </row>
    <row r="4191" spans="1:97" s="1376" customFormat="1">
      <c r="A4191" s="722"/>
      <c r="B4191" s="722"/>
      <c r="C4191" s="722"/>
      <c r="D4191" s="722"/>
      <c r="E4191" s="722"/>
      <c r="F4191" s="757"/>
      <c r="G4191" s="757"/>
      <c r="H4191" s="757"/>
      <c r="I4191" s="757"/>
      <c r="J4191" s="757"/>
      <c r="K4191" s="758"/>
      <c r="L4191" s="758"/>
      <c r="M4191" s="722"/>
      <c r="N4191" s="736"/>
      <c r="O4191" s="736"/>
      <c r="P4191" s="736"/>
      <c r="Q4191" s="736"/>
      <c r="R4191" s="736"/>
      <c r="S4191" s="736"/>
      <c r="T4191" s="736"/>
      <c r="U4191" s="736"/>
      <c r="BA4191" s="722"/>
      <c r="BB4191" s="722"/>
      <c r="BC4191" s="722"/>
      <c r="BD4191" s="722"/>
      <c r="BE4191" s="722"/>
      <c r="BF4191" s="722"/>
      <c r="BG4191" s="722"/>
      <c r="BH4191" s="722"/>
      <c r="BI4191" s="722"/>
      <c r="BJ4191" s="722"/>
      <c r="BK4191" s="722"/>
      <c r="BL4191" s="722"/>
      <c r="BM4191" s="722"/>
      <c r="BN4191" s="722"/>
      <c r="BO4191" s="722"/>
      <c r="BP4191" s="722"/>
      <c r="BQ4191" s="722"/>
      <c r="BR4191" s="722"/>
      <c r="BS4191" s="722"/>
      <c r="BT4191" s="722"/>
      <c r="BU4191" s="722"/>
      <c r="BV4191" s="722"/>
      <c r="BW4191" s="722"/>
      <c r="BX4191" s="722"/>
      <c r="BY4191" s="722"/>
      <c r="BZ4191" s="722"/>
      <c r="CA4191" s="722"/>
      <c r="CB4191" s="722"/>
      <c r="CC4191" s="722"/>
      <c r="CD4191" s="722"/>
      <c r="CE4191" s="722"/>
      <c r="CF4191" s="722"/>
      <c r="CG4191" s="722"/>
      <c r="CH4191" s="722"/>
      <c r="CI4191" s="722"/>
      <c r="CJ4191" s="722"/>
      <c r="CK4191" s="722"/>
      <c r="CL4191" s="722"/>
      <c r="CM4191" s="722"/>
      <c r="CN4191" s="722"/>
      <c r="CO4191" s="722"/>
      <c r="CP4191" s="722"/>
      <c r="CQ4191" s="722"/>
      <c r="CR4191" s="722"/>
      <c r="CS4191" s="722"/>
    </row>
    <row r="4192" spans="1:97" s="1376" customFormat="1">
      <c r="A4192" s="722"/>
      <c r="B4192" s="722"/>
      <c r="C4192" s="722"/>
      <c r="D4192" s="722"/>
      <c r="E4192" s="722"/>
      <c r="F4192" s="757"/>
      <c r="G4192" s="757"/>
      <c r="H4192" s="757"/>
      <c r="I4192" s="757"/>
      <c r="J4192" s="757"/>
      <c r="K4192" s="758"/>
      <c r="L4192" s="758"/>
      <c r="M4192" s="722"/>
      <c r="N4192" s="736"/>
      <c r="O4192" s="736"/>
      <c r="P4192" s="736"/>
      <c r="Q4192" s="736"/>
      <c r="R4192" s="736"/>
      <c r="S4192" s="736"/>
      <c r="T4192" s="736"/>
      <c r="U4192" s="736"/>
      <c r="BA4192" s="722"/>
      <c r="BB4192" s="722"/>
      <c r="BC4192" s="722"/>
      <c r="BD4192" s="722"/>
      <c r="BE4192" s="722"/>
      <c r="BF4192" s="722"/>
      <c r="BG4192" s="722"/>
      <c r="BH4192" s="722"/>
      <c r="BI4192" s="722"/>
      <c r="BJ4192" s="722"/>
      <c r="BK4192" s="722"/>
      <c r="BL4192" s="722"/>
      <c r="BM4192" s="722"/>
      <c r="BN4192" s="722"/>
      <c r="BO4192" s="722"/>
      <c r="BP4192" s="722"/>
      <c r="BQ4192" s="722"/>
      <c r="BR4192" s="722"/>
      <c r="BS4192" s="722"/>
      <c r="BT4192" s="722"/>
      <c r="BU4192" s="722"/>
      <c r="BV4192" s="722"/>
      <c r="BW4192" s="722"/>
      <c r="BX4192" s="722"/>
      <c r="BY4192" s="722"/>
      <c r="BZ4192" s="722"/>
      <c r="CA4192" s="722"/>
      <c r="CB4192" s="722"/>
      <c r="CC4192" s="722"/>
      <c r="CD4192" s="722"/>
      <c r="CE4192" s="722"/>
      <c r="CF4192" s="722"/>
      <c r="CG4192" s="722"/>
      <c r="CH4192" s="722"/>
      <c r="CI4192" s="722"/>
      <c r="CJ4192" s="722"/>
      <c r="CK4192" s="722"/>
      <c r="CL4192" s="722"/>
      <c r="CM4192" s="722"/>
      <c r="CN4192" s="722"/>
      <c r="CO4192" s="722"/>
      <c r="CP4192" s="722"/>
      <c r="CQ4192" s="722"/>
      <c r="CR4192" s="722"/>
      <c r="CS4192" s="722"/>
    </row>
    <row r="4193" spans="1:97" s="1376" customFormat="1">
      <c r="A4193" s="722"/>
      <c r="B4193" s="722"/>
      <c r="C4193" s="722"/>
      <c r="D4193" s="722"/>
      <c r="E4193" s="722"/>
      <c r="F4193" s="757"/>
      <c r="G4193" s="757"/>
      <c r="H4193" s="757"/>
      <c r="I4193" s="757"/>
      <c r="J4193" s="757"/>
      <c r="K4193" s="758"/>
      <c r="L4193" s="758"/>
      <c r="M4193" s="722"/>
      <c r="N4193" s="736"/>
      <c r="O4193" s="736"/>
      <c r="P4193" s="736"/>
      <c r="Q4193" s="736"/>
      <c r="R4193" s="736"/>
      <c r="S4193" s="736"/>
      <c r="T4193" s="736"/>
      <c r="U4193" s="736"/>
      <c r="BA4193" s="722"/>
      <c r="BB4193" s="722"/>
      <c r="BC4193" s="722"/>
      <c r="BD4193" s="722"/>
      <c r="BE4193" s="722"/>
      <c r="BF4193" s="722"/>
      <c r="BG4193" s="722"/>
      <c r="BH4193" s="722"/>
      <c r="BI4193" s="722"/>
      <c r="BJ4193" s="722"/>
      <c r="BK4193" s="722"/>
      <c r="BL4193" s="722"/>
      <c r="BM4193" s="722"/>
      <c r="BN4193" s="722"/>
      <c r="BO4193" s="722"/>
      <c r="BP4193" s="722"/>
      <c r="BQ4193" s="722"/>
      <c r="BR4193" s="722"/>
      <c r="BS4193" s="722"/>
      <c r="BT4193" s="722"/>
      <c r="BU4193" s="722"/>
      <c r="BV4193" s="722"/>
      <c r="BW4193" s="722"/>
      <c r="BX4193" s="722"/>
      <c r="BY4193" s="722"/>
      <c r="BZ4193" s="722"/>
      <c r="CA4193" s="722"/>
      <c r="CB4193" s="722"/>
      <c r="CC4193" s="722"/>
      <c r="CD4193" s="722"/>
      <c r="CE4193" s="722"/>
      <c r="CF4193" s="722"/>
      <c r="CG4193" s="722"/>
      <c r="CH4193" s="722"/>
      <c r="CI4193" s="722"/>
      <c r="CJ4193" s="722"/>
      <c r="CK4193" s="722"/>
      <c r="CL4193" s="722"/>
      <c r="CM4193" s="722"/>
      <c r="CN4193" s="722"/>
      <c r="CO4193" s="722"/>
      <c r="CP4193" s="722"/>
      <c r="CQ4193" s="722"/>
      <c r="CR4193" s="722"/>
      <c r="CS4193" s="722"/>
    </row>
    <row r="4194" spans="1:97" s="1376" customFormat="1">
      <c r="A4194" s="722"/>
      <c r="B4194" s="722"/>
      <c r="C4194" s="722"/>
      <c r="D4194" s="722"/>
      <c r="E4194" s="722"/>
      <c r="F4194" s="757"/>
      <c r="G4194" s="757"/>
      <c r="H4194" s="757"/>
      <c r="I4194" s="757"/>
      <c r="J4194" s="757"/>
      <c r="K4194" s="758"/>
      <c r="L4194" s="758"/>
      <c r="M4194" s="722"/>
      <c r="N4194" s="736"/>
      <c r="O4194" s="736"/>
      <c r="P4194" s="736"/>
      <c r="Q4194" s="736"/>
      <c r="R4194" s="736"/>
      <c r="S4194" s="736"/>
      <c r="T4194" s="736"/>
      <c r="U4194" s="736"/>
      <c r="BA4194" s="722"/>
      <c r="BB4194" s="722"/>
      <c r="BC4194" s="722"/>
      <c r="BD4194" s="722"/>
      <c r="BE4194" s="722"/>
      <c r="BF4194" s="722"/>
      <c r="BG4194" s="722"/>
      <c r="BH4194" s="722"/>
      <c r="BI4194" s="722"/>
      <c r="BJ4194" s="722"/>
      <c r="BK4194" s="722"/>
      <c r="BL4194" s="722"/>
      <c r="BM4194" s="722"/>
      <c r="BN4194" s="722"/>
      <c r="BO4194" s="722"/>
      <c r="BP4194" s="722"/>
      <c r="BQ4194" s="722"/>
      <c r="BR4194" s="722"/>
      <c r="BS4194" s="722"/>
      <c r="BT4194" s="722"/>
      <c r="BU4194" s="722"/>
      <c r="BV4194" s="722"/>
      <c r="BW4194" s="722"/>
      <c r="BX4194" s="722"/>
      <c r="BY4194" s="722"/>
      <c r="BZ4194" s="722"/>
      <c r="CA4194" s="722"/>
      <c r="CB4194" s="722"/>
      <c r="CC4194" s="722"/>
      <c r="CD4194" s="722"/>
      <c r="CE4194" s="722"/>
      <c r="CF4194" s="722"/>
      <c r="CG4194" s="722"/>
      <c r="CH4194" s="722"/>
      <c r="CI4194" s="722"/>
      <c r="CJ4194" s="722"/>
      <c r="CK4194" s="722"/>
      <c r="CL4194" s="722"/>
      <c r="CM4194" s="722"/>
      <c r="CN4194" s="722"/>
      <c r="CO4194" s="722"/>
      <c r="CP4194" s="722"/>
      <c r="CQ4194" s="722"/>
      <c r="CR4194" s="722"/>
      <c r="CS4194" s="722"/>
    </row>
    <row r="4195" spans="1:97" s="1376" customFormat="1">
      <c r="A4195" s="722"/>
      <c r="B4195" s="722"/>
      <c r="C4195" s="722"/>
      <c r="D4195" s="722"/>
      <c r="E4195" s="722"/>
      <c r="F4195" s="757"/>
      <c r="G4195" s="757"/>
      <c r="H4195" s="757"/>
      <c r="I4195" s="757"/>
      <c r="J4195" s="757"/>
      <c r="K4195" s="758"/>
      <c r="L4195" s="758"/>
      <c r="M4195" s="722"/>
      <c r="N4195" s="736"/>
      <c r="O4195" s="736"/>
      <c r="P4195" s="736"/>
      <c r="Q4195" s="736"/>
      <c r="R4195" s="736"/>
      <c r="S4195" s="736"/>
      <c r="T4195" s="736"/>
      <c r="U4195" s="736"/>
      <c r="BA4195" s="722"/>
      <c r="BB4195" s="722"/>
      <c r="BC4195" s="722"/>
      <c r="BD4195" s="722"/>
      <c r="BE4195" s="722"/>
      <c r="BF4195" s="722"/>
      <c r="BG4195" s="722"/>
      <c r="BH4195" s="722"/>
      <c r="BI4195" s="722"/>
      <c r="BJ4195" s="722"/>
      <c r="BK4195" s="722"/>
      <c r="BL4195" s="722"/>
      <c r="BM4195" s="722"/>
      <c r="BN4195" s="722"/>
      <c r="BO4195" s="722"/>
      <c r="BP4195" s="722"/>
      <c r="BQ4195" s="722"/>
      <c r="BR4195" s="722"/>
      <c r="BS4195" s="722"/>
      <c r="BT4195" s="722"/>
      <c r="BU4195" s="722"/>
      <c r="BV4195" s="722"/>
      <c r="BW4195" s="722"/>
      <c r="BX4195" s="722"/>
      <c r="BY4195" s="722"/>
      <c r="BZ4195" s="722"/>
      <c r="CA4195" s="722"/>
      <c r="CB4195" s="722"/>
      <c r="CC4195" s="722"/>
      <c r="CD4195" s="722"/>
      <c r="CE4195" s="722"/>
      <c r="CF4195" s="722"/>
      <c r="CG4195" s="722"/>
      <c r="CH4195" s="722"/>
      <c r="CI4195" s="722"/>
      <c r="CJ4195" s="722"/>
      <c r="CK4195" s="722"/>
      <c r="CL4195" s="722"/>
      <c r="CM4195" s="722"/>
      <c r="CN4195" s="722"/>
      <c r="CO4195" s="722"/>
      <c r="CP4195" s="722"/>
      <c r="CQ4195" s="722"/>
      <c r="CR4195" s="722"/>
      <c r="CS4195" s="722"/>
    </row>
    <row r="4196" spans="1:97" s="1376" customFormat="1">
      <c r="A4196" s="722"/>
      <c r="B4196" s="722"/>
      <c r="C4196" s="722"/>
      <c r="D4196" s="722"/>
      <c r="E4196" s="722"/>
      <c r="F4196" s="757"/>
      <c r="G4196" s="757"/>
      <c r="H4196" s="757"/>
      <c r="I4196" s="757"/>
      <c r="J4196" s="757"/>
      <c r="K4196" s="758"/>
      <c r="L4196" s="758"/>
      <c r="M4196" s="722"/>
      <c r="N4196" s="736"/>
      <c r="O4196" s="736"/>
      <c r="P4196" s="736"/>
      <c r="Q4196" s="736"/>
      <c r="R4196" s="736"/>
      <c r="S4196" s="736"/>
      <c r="T4196" s="736"/>
      <c r="U4196" s="736"/>
      <c r="BA4196" s="722"/>
      <c r="BB4196" s="722"/>
      <c r="BC4196" s="722"/>
      <c r="BD4196" s="722"/>
      <c r="BE4196" s="722"/>
      <c r="BF4196" s="722"/>
      <c r="BG4196" s="722"/>
      <c r="BH4196" s="722"/>
      <c r="BI4196" s="722"/>
      <c r="BJ4196" s="722"/>
      <c r="BK4196" s="722"/>
      <c r="BL4196" s="722"/>
      <c r="BM4196" s="722"/>
      <c r="BN4196" s="722"/>
      <c r="BO4196" s="722"/>
      <c r="BP4196" s="722"/>
      <c r="BQ4196" s="722"/>
      <c r="BR4196" s="722"/>
      <c r="BS4196" s="722"/>
      <c r="BT4196" s="722"/>
      <c r="BU4196" s="722"/>
      <c r="BV4196" s="722"/>
      <c r="BW4196" s="722"/>
      <c r="BX4196" s="722"/>
      <c r="BY4196" s="722"/>
      <c r="BZ4196" s="722"/>
      <c r="CA4196" s="722"/>
      <c r="CB4196" s="722"/>
      <c r="CC4196" s="722"/>
      <c r="CD4196" s="722"/>
      <c r="CE4196" s="722"/>
      <c r="CF4196" s="722"/>
      <c r="CG4196" s="722"/>
      <c r="CH4196" s="722"/>
      <c r="CI4196" s="722"/>
      <c r="CJ4196" s="722"/>
      <c r="CK4196" s="722"/>
      <c r="CL4196" s="722"/>
      <c r="CM4196" s="722"/>
      <c r="CN4196" s="722"/>
      <c r="CO4196" s="722"/>
      <c r="CP4196" s="722"/>
      <c r="CQ4196" s="722"/>
      <c r="CR4196" s="722"/>
      <c r="CS4196" s="722"/>
    </row>
    <row r="4197" spans="1:97" s="1376" customFormat="1">
      <c r="A4197" s="722"/>
      <c r="B4197" s="722"/>
      <c r="C4197" s="722"/>
      <c r="D4197" s="722"/>
      <c r="E4197" s="722"/>
      <c r="F4197" s="757"/>
      <c r="G4197" s="757"/>
      <c r="H4197" s="757"/>
      <c r="I4197" s="757"/>
      <c r="J4197" s="757"/>
      <c r="K4197" s="758"/>
      <c r="L4197" s="758"/>
      <c r="M4197" s="722"/>
      <c r="N4197" s="736"/>
      <c r="O4197" s="736"/>
      <c r="P4197" s="736"/>
      <c r="Q4197" s="736"/>
      <c r="R4197" s="736"/>
      <c r="S4197" s="736"/>
      <c r="T4197" s="736"/>
      <c r="U4197" s="736"/>
      <c r="BA4197" s="722"/>
      <c r="BB4197" s="722"/>
      <c r="BC4197" s="722"/>
      <c r="BD4197" s="722"/>
      <c r="BE4197" s="722"/>
      <c r="BF4197" s="722"/>
      <c r="BG4197" s="722"/>
      <c r="BH4197" s="722"/>
      <c r="BI4197" s="722"/>
      <c r="BJ4197" s="722"/>
      <c r="BK4197" s="722"/>
      <c r="BL4197" s="722"/>
      <c r="BM4197" s="722"/>
      <c r="BN4197" s="722"/>
      <c r="BO4197" s="722"/>
      <c r="BP4197" s="722"/>
      <c r="BQ4197" s="722"/>
      <c r="BR4197" s="722"/>
      <c r="BS4197" s="722"/>
      <c r="BT4197" s="722"/>
      <c r="BU4197" s="722"/>
      <c r="BV4197" s="722"/>
      <c r="BW4197" s="722"/>
      <c r="BX4197" s="722"/>
      <c r="BY4197" s="722"/>
      <c r="BZ4197" s="722"/>
      <c r="CA4197" s="722"/>
      <c r="CB4197" s="722"/>
      <c r="CC4197" s="722"/>
      <c r="CD4197" s="722"/>
      <c r="CE4197" s="722"/>
      <c r="CF4197" s="722"/>
      <c r="CG4197" s="722"/>
      <c r="CH4197" s="722"/>
      <c r="CI4197" s="722"/>
      <c r="CJ4197" s="722"/>
      <c r="CK4197" s="722"/>
      <c r="CL4197" s="722"/>
      <c r="CM4197" s="722"/>
      <c r="CN4197" s="722"/>
      <c r="CO4197" s="722"/>
      <c r="CP4197" s="722"/>
      <c r="CQ4197" s="722"/>
      <c r="CR4197" s="722"/>
      <c r="CS4197" s="722"/>
    </row>
    <row r="4198" spans="1:97" s="1376" customFormat="1">
      <c r="A4198" s="722"/>
      <c r="B4198" s="722"/>
      <c r="C4198" s="722"/>
      <c r="D4198" s="722"/>
      <c r="E4198" s="722"/>
      <c r="F4198" s="757"/>
      <c r="G4198" s="757"/>
      <c r="H4198" s="757"/>
      <c r="I4198" s="757"/>
      <c r="J4198" s="757"/>
      <c r="K4198" s="758"/>
      <c r="L4198" s="758"/>
      <c r="M4198" s="722"/>
      <c r="N4198" s="736"/>
      <c r="O4198" s="736"/>
      <c r="P4198" s="736"/>
      <c r="Q4198" s="736"/>
      <c r="R4198" s="736"/>
      <c r="S4198" s="736"/>
      <c r="T4198" s="736"/>
      <c r="U4198" s="736"/>
      <c r="BA4198" s="722"/>
      <c r="BB4198" s="722"/>
      <c r="BC4198" s="722"/>
      <c r="BD4198" s="722"/>
      <c r="BE4198" s="722"/>
      <c r="BF4198" s="722"/>
      <c r="BG4198" s="722"/>
      <c r="BH4198" s="722"/>
      <c r="BI4198" s="722"/>
      <c r="BJ4198" s="722"/>
      <c r="BK4198" s="722"/>
      <c r="BL4198" s="722"/>
      <c r="BM4198" s="722"/>
      <c r="BN4198" s="722"/>
      <c r="BO4198" s="722"/>
      <c r="BP4198" s="722"/>
      <c r="BQ4198" s="722"/>
      <c r="BR4198" s="722"/>
      <c r="BS4198" s="722"/>
      <c r="BT4198" s="722"/>
      <c r="BU4198" s="722"/>
      <c r="BV4198" s="722"/>
      <c r="BW4198" s="722"/>
      <c r="BX4198" s="722"/>
      <c r="BY4198" s="722"/>
      <c r="BZ4198" s="722"/>
      <c r="CA4198" s="722"/>
      <c r="CB4198" s="722"/>
      <c r="CC4198" s="722"/>
      <c r="CD4198" s="722"/>
      <c r="CE4198" s="722"/>
      <c r="CF4198" s="722"/>
      <c r="CG4198" s="722"/>
      <c r="CH4198" s="722"/>
      <c r="CI4198" s="722"/>
      <c r="CJ4198" s="722"/>
      <c r="CK4198" s="722"/>
      <c r="CL4198" s="722"/>
      <c r="CM4198" s="722"/>
      <c r="CN4198" s="722"/>
      <c r="CO4198" s="722"/>
      <c r="CP4198" s="722"/>
      <c r="CQ4198" s="722"/>
      <c r="CR4198" s="722"/>
      <c r="CS4198" s="722"/>
    </row>
    <row r="4199" spans="1:97" s="1376" customFormat="1">
      <c r="A4199" s="722"/>
      <c r="B4199" s="722"/>
      <c r="C4199" s="722"/>
      <c r="D4199" s="722"/>
      <c r="E4199" s="722"/>
      <c r="F4199" s="757"/>
      <c r="G4199" s="757"/>
      <c r="H4199" s="757"/>
      <c r="I4199" s="757"/>
      <c r="J4199" s="757"/>
      <c r="K4199" s="758"/>
      <c r="L4199" s="758"/>
      <c r="M4199" s="722"/>
      <c r="N4199" s="736"/>
      <c r="O4199" s="736"/>
      <c r="P4199" s="736"/>
      <c r="Q4199" s="736"/>
      <c r="R4199" s="736"/>
      <c r="S4199" s="736"/>
      <c r="T4199" s="736"/>
      <c r="U4199" s="736"/>
      <c r="BA4199" s="722"/>
      <c r="BB4199" s="722"/>
      <c r="BC4199" s="722"/>
      <c r="BD4199" s="722"/>
      <c r="BE4199" s="722"/>
      <c r="BF4199" s="722"/>
      <c r="BG4199" s="722"/>
      <c r="BH4199" s="722"/>
      <c r="BI4199" s="722"/>
      <c r="BJ4199" s="722"/>
      <c r="BK4199" s="722"/>
      <c r="BL4199" s="722"/>
      <c r="BM4199" s="722"/>
      <c r="BN4199" s="722"/>
      <c r="BO4199" s="722"/>
      <c r="BP4199" s="722"/>
      <c r="BQ4199" s="722"/>
      <c r="BR4199" s="722"/>
      <c r="BS4199" s="722"/>
      <c r="BT4199" s="722"/>
      <c r="BU4199" s="722"/>
      <c r="BV4199" s="722"/>
      <c r="BW4199" s="722"/>
      <c r="BX4199" s="722"/>
      <c r="BY4199" s="722"/>
      <c r="BZ4199" s="722"/>
      <c r="CA4199" s="722"/>
      <c r="CB4199" s="722"/>
      <c r="CC4199" s="722"/>
      <c r="CD4199" s="722"/>
      <c r="CE4199" s="722"/>
      <c r="CF4199" s="722"/>
      <c r="CG4199" s="722"/>
      <c r="CH4199" s="722"/>
      <c r="CI4199" s="722"/>
      <c r="CJ4199" s="722"/>
      <c r="CK4199" s="722"/>
      <c r="CL4199" s="722"/>
      <c r="CM4199" s="722"/>
      <c r="CN4199" s="722"/>
      <c r="CO4199" s="722"/>
      <c r="CP4199" s="722"/>
      <c r="CQ4199" s="722"/>
      <c r="CR4199" s="722"/>
      <c r="CS4199" s="722"/>
    </row>
    <row r="4200" spans="1:97" s="1376" customFormat="1">
      <c r="A4200" s="722"/>
      <c r="B4200" s="722"/>
      <c r="C4200" s="722"/>
      <c r="D4200" s="722"/>
      <c r="E4200" s="722"/>
      <c r="F4200" s="757"/>
      <c r="G4200" s="757"/>
      <c r="H4200" s="757"/>
      <c r="I4200" s="757"/>
      <c r="J4200" s="757"/>
      <c r="K4200" s="758"/>
      <c r="L4200" s="758"/>
      <c r="M4200" s="722"/>
      <c r="N4200" s="736"/>
      <c r="O4200" s="736"/>
      <c r="P4200" s="736"/>
      <c r="Q4200" s="736"/>
      <c r="R4200" s="736"/>
      <c r="S4200" s="736"/>
      <c r="T4200" s="736"/>
      <c r="U4200" s="736"/>
      <c r="BA4200" s="722"/>
      <c r="BB4200" s="722"/>
      <c r="BC4200" s="722"/>
      <c r="BD4200" s="722"/>
      <c r="BE4200" s="722"/>
      <c r="BF4200" s="722"/>
      <c r="BG4200" s="722"/>
      <c r="BH4200" s="722"/>
      <c r="BI4200" s="722"/>
      <c r="BJ4200" s="722"/>
      <c r="BK4200" s="722"/>
      <c r="BL4200" s="722"/>
      <c r="BM4200" s="722"/>
      <c r="BN4200" s="722"/>
      <c r="BO4200" s="722"/>
      <c r="BP4200" s="722"/>
      <c r="BQ4200" s="722"/>
      <c r="BR4200" s="722"/>
      <c r="BS4200" s="722"/>
      <c r="BT4200" s="722"/>
      <c r="BU4200" s="722"/>
      <c r="BV4200" s="722"/>
      <c r="BW4200" s="722"/>
      <c r="BX4200" s="722"/>
      <c r="BY4200" s="722"/>
      <c r="BZ4200" s="722"/>
      <c r="CA4200" s="722"/>
      <c r="CB4200" s="722"/>
      <c r="CC4200" s="722"/>
      <c r="CD4200" s="722"/>
      <c r="CE4200" s="722"/>
      <c r="CF4200" s="722"/>
      <c r="CG4200" s="722"/>
      <c r="CH4200" s="722"/>
      <c r="CI4200" s="722"/>
      <c r="CJ4200" s="722"/>
      <c r="CK4200" s="722"/>
      <c r="CL4200" s="722"/>
      <c r="CM4200" s="722"/>
      <c r="CN4200" s="722"/>
      <c r="CO4200" s="722"/>
      <c r="CP4200" s="722"/>
      <c r="CQ4200" s="722"/>
      <c r="CR4200" s="722"/>
      <c r="CS4200" s="722"/>
    </row>
    <row r="4201" spans="1:97" s="1376" customFormat="1">
      <c r="A4201" s="722"/>
      <c r="B4201" s="722"/>
      <c r="C4201" s="722"/>
      <c r="D4201" s="722"/>
      <c r="E4201" s="722"/>
      <c r="F4201" s="757"/>
      <c r="G4201" s="757"/>
      <c r="H4201" s="757"/>
      <c r="I4201" s="757"/>
      <c r="J4201" s="757"/>
      <c r="K4201" s="758"/>
      <c r="L4201" s="758"/>
      <c r="M4201" s="722"/>
      <c r="N4201" s="736"/>
      <c r="O4201" s="736"/>
      <c r="P4201" s="736"/>
      <c r="Q4201" s="736"/>
      <c r="R4201" s="736"/>
      <c r="S4201" s="736"/>
      <c r="T4201" s="736"/>
      <c r="U4201" s="736"/>
      <c r="BA4201" s="722"/>
      <c r="BB4201" s="722"/>
      <c r="BC4201" s="722"/>
      <c r="BD4201" s="722"/>
      <c r="BE4201" s="722"/>
      <c r="BF4201" s="722"/>
      <c r="BG4201" s="722"/>
      <c r="BH4201" s="722"/>
      <c r="BI4201" s="722"/>
      <c r="BJ4201" s="722"/>
      <c r="BK4201" s="722"/>
      <c r="BL4201" s="722"/>
      <c r="BM4201" s="722"/>
      <c r="BN4201" s="722"/>
      <c r="BO4201" s="722"/>
      <c r="BP4201" s="722"/>
      <c r="BQ4201" s="722"/>
      <c r="BR4201" s="722"/>
      <c r="BS4201" s="722"/>
      <c r="BT4201" s="722"/>
      <c r="BU4201" s="722"/>
      <c r="BV4201" s="722"/>
      <c r="BW4201" s="722"/>
      <c r="BX4201" s="722"/>
      <c r="BY4201" s="722"/>
      <c r="BZ4201" s="722"/>
      <c r="CA4201" s="722"/>
      <c r="CB4201" s="722"/>
      <c r="CC4201" s="722"/>
      <c r="CD4201" s="722"/>
      <c r="CE4201" s="722"/>
      <c r="CF4201" s="722"/>
      <c r="CG4201" s="722"/>
      <c r="CH4201" s="722"/>
      <c r="CI4201" s="722"/>
      <c r="CJ4201" s="722"/>
      <c r="CK4201" s="722"/>
      <c r="CL4201" s="722"/>
      <c r="CM4201" s="722"/>
      <c r="CN4201" s="722"/>
      <c r="CO4201" s="722"/>
      <c r="CP4201" s="722"/>
      <c r="CQ4201" s="722"/>
      <c r="CR4201" s="722"/>
      <c r="CS4201" s="722"/>
    </row>
    <row r="4202" spans="1:97" s="1376" customFormat="1">
      <c r="A4202" s="722"/>
      <c r="B4202" s="722"/>
      <c r="C4202" s="722"/>
      <c r="D4202" s="722"/>
      <c r="E4202" s="722"/>
      <c r="F4202" s="757"/>
      <c r="G4202" s="757"/>
      <c r="H4202" s="757"/>
      <c r="I4202" s="757"/>
      <c r="J4202" s="757"/>
      <c r="K4202" s="758"/>
      <c r="L4202" s="758"/>
      <c r="M4202" s="722"/>
      <c r="N4202" s="736"/>
      <c r="O4202" s="736"/>
      <c r="P4202" s="736"/>
      <c r="Q4202" s="736"/>
      <c r="R4202" s="736"/>
      <c r="S4202" s="736"/>
      <c r="T4202" s="736"/>
      <c r="U4202" s="736"/>
      <c r="BA4202" s="722"/>
      <c r="BB4202" s="722"/>
      <c r="BC4202" s="722"/>
      <c r="BD4202" s="722"/>
      <c r="BE4202" s="722"/>
      <c r="BF4202" s="722"/>
      <c r="BG4202" s="722"/>
      <c r="BH4202" s="722"/>
      <c r="BI4202" s="722"/>
      <c r="BJ4202" s="722"/>
      <c r="BK4202" s="722"/>
      <c r="BL4202" s="722"/>
      <c r="BM4202" s="722"/>
      <c r="BN4202" s="722"/>
      <c r="BO4202" s="722"/>
      <c r="BP4202" s="722"/>
      <c r="BQ4202" s="722"/>
      <c r="BR4202" s="722"/>
      <c r="BS4202" s="722"/>
      <c r="BT4202" s="722"/>
      <c r="BU4202" s="722"/>
      <c r="BV4202" s="722"/>
      <c r="BW4202" s="722"/>
      <c r="BX4202" s="722"/>
      <c r="BY4202" s="722"/>
      <c r="BZ4202" s="722"/>
      <c r="CA4202" s="722"/>
      <c r="CB4202" s="722"/>
      <c r="CC4202" s="722"/>
      <c r="CD4202" s="722"/>
      <c r="CE4202" s="722"/>
      <c r="CF4202" s="722"/>
      <c r="CG4202" s="722"/>
      <c r="CH4202" s="722"/>
      <c r="CI4202" s="722"/>
      <c r="CJ4202" s="722"/>
      <c r="CK4202" s="722"/>
      <c r="CL4202" s="722"/>
      <c r="CM4202" s="722"/>
      <c r="CN4202" s="722"/>
      <c r="CO4202" s="722"/>
      <c r="CP4202" s="722"/>
      <c r="CQ4202" s="722"/>
      <c r="CR4202" s="722"/>
      <c r="CS4202" s="722"/>
    </row>
    <row r="4203" spans="1:97" s="1376" customFormat="1">
      <c r="A4203" s="722"/>
      <c r="B4203" s="722"/>
      <c r="C4203" s="722"/>
      <c r="D4203" s="722"/>
      <c r="E4203" s="722"/>
      <c r="F4203" s="757"/>
      <c r="G4203" s="757"/>
      <c r="H4203" s="757"/>
      <c r="I4203" s="757"/>
      <c r="J4203" s="757"/>
      <c r="K4203" s="758"/>
      <c r="L4203" s="758"/>
      <c r="M4203" s="722"/>
      <c r="N4203" s="736"/>
      <c r="O4203" s="736"/>
      <c r="P4203" s="736"/>
      <c r="Q4203" s="736"/>
      <c r="R4203" s="736"/>
      <c r="S4203" s="736"/>
      <c r="T4203" s="736"/>
      <c r="U4203" s="736"/>
      <c r="BA4203" s="722"/>
      <c r="BB4203" s="722"/>
      <c r="BC4203" s="722"/>
      <c r="BD4203" s="722"/>
      <c r="BE4203" s="722"/>
      <c r="BF4203" s="722"/>
      <c r="BG4203" s="722"/>
      <c r="BH4203" s="722"/>
      <c r="BI4203" s="722"/>
      <c r="BJ4203" s="722"/>
      <c r="BK4203" s="722"/>
      <c r="BL4203" s="722"/>
      <c r="BM4203" s="722"/>
      <c r="BN4203" s="722"/>
      <c r="BO4203" s="722"/>
      <c r="BP4203" s="722"/>
      <c r="BQ4203" s="722"/>
      <c r="BR4203" s="722"/>
      <c r="BS4203" s="722"/>
      <c r="BT4203" s="722"/>
      <c r="BU4203" s="722"/>
      <c r="BV4203" s="722"/>
      <c r="BW4203" s="722"/>
      <c r="BX4203" s="722"/>
      <c r="BY4203" s="722"/>
      <c r="BZ4203" s="722"/>
      <c r="CA4203" s="722"/>
      <c r="CB4203" s="722"/>
      <c r="CC4203" s="722"/>
      <c r="CD4203" s="722"/>
      <c r="CE4203" s="722"/>
      <c r="CF4203" s="722"/>
      <c r="CG4203" s="722"/>
      <c r="CH4203" s="722"/>
      <c r="CI4203" s="722"/>
      <c r="CJ4203" s="722"/>
      <c r="CK4203" s="722"/>
      <c r="CL4203" s="722"/>
      <c r="CM4203" s="722"/>
      <c r="CN4203" s="722"/>
      <c r="CO4203" s="722"/>
      <c r="CP4203" s="722"/>
      <c r="CQ4203" s="722"/>
      <c r="CR4203" s="722"/>
      <c r="CS4203" s="722"/>
    </row>
    <row r="4204" spans="1:97" s="1376" customFormat="1">
      <c r="A4204" s="722"/>
      <c r="B4204" s="722"/>
      <c r="C4204" s="722"/>
      <c r="D4204" s="722"/>
      <c r="E4204" s="722"/>
      <c r="F4204" s="757"/>
      <c r="G4204" s="757"/>
      <c r="H4204" s="757"/>
      <c r="I4204" s="757"/>
      <c r="J4204" s="757"/>
      <c r="K4204" s="758"/>
      <c r="L4204" s="758"/>
      <c r="M4204" s="722"/>
      <c r="N4204" s="736"/>
      <c r="O4204" s="736"/>
      <c r="P4204" s="736"/>
      <c r="Q4204" s="736"/>
      <c r="R4204" s="736"/>
      <c r="S4204" s="736"/>
      <c r="T4204" s="736"/>
      <c r="U4204" s="736"/>
      <c r="BA4204" s="722"/>
      <c r="BB4204" s="722"/>
      <c r="BC4204" s="722"/>
      <c r="BD4204" s="722"/>
      <c r="BE4204" s="722"/>
      <c r="BF4204" s="722"/>
      <c r="BG4204" s="722"/>
      <c r="BH4204" s="722"/>
      <c r="BI4204" s="722"/>
      <c r="BJ4204" s="722"/>
      <c r="BK4204" s="722"/>
      <c r="BL4204" s="722"/>
      <c r="BM4204" s="722"/>
      <c r="BN4204" s="722"/>
      <c r="BO4204" s="722"/>
      <c r="BP4204" s="722"/>
      <c r="BQ4204" s="722"/>
      <c r="BR4204" s="722"/>
      <c r="BS4204" s="722"/>
      <c r="BT4204" s="722"/>
      <c r="BU4204" s="722"/>
      <c r="BV4204" s="722"/>
      <c r="BW4204" s="722"/>
      <c r="BX4204" s="722"/>
      <c r="BY4204" s="722"/>
      <c r="BZ4204" s="722"/>
      <c r="CA4204" s="722"/>
      <c r="CB4204" s="722"/>
      <c r="CC4204" s="722"/>
      <c r="CD4204" s="722"/>
      <c r="CE4204" s="722"/>
      <c r="CF4204" s="722"/>
      <c r="CG4204" s="722"/>
      <c r="CH4204" s="722"/>
      <c r="CI4204" s="722"/>
      <c r="CJ4204" s="722"/>
      <c r="CK4204" s="722"/>
      <c r="CL4204" s="722"/>
      <c r="CM4204" s="722"/>
      <c r="CN4204" s="722"/>
      <c r="CO4204" s="722"/>
      <c r="CP4204" s="722"/>
      <c r="CQ4204" s="722"/>
      <c r="CR4204" s="722"/>
      <c r="CS4204" s="722"/>
    </row>
    <row r="4205" spans="1:97" s="1376" customFormat="1">
      <c r="A4205" s="722"/>
      <c r="B4205" s="722"/>
      <c r="C4205" s="722"/>
      <c r="D4205" s="722"/>
      <c r="E4205" s="722"/>
      <c r="F4205" s="757"/>
      <c r="G4205" s="757"/>
      <c r="H4205" s="757"/>
      <c r="I4205" s="757"/>
      <c r="J4205" s="757"/>
      <c r="K4205" s="758"/>
      <c r="L4205" s="758"/>
      <c r="M4205" s="722"/>
      <c r="N4205" s="736"/>
      <c r="O4205" s="736"/>
      <c r="P4205" s="736"/>
      <c r="Q4205" s="736"/>
      <c r="R4205" s="736"/>
      <c r="S4205" s="736"/>
      <c r="T4205" s="736"/>
      <c r="U4205" s="736"/>
      <c r="BA4205" s="722"/>
      <c r="BB4205" s="722"/>
      <c r="BC4205" s="722"/>
      <c r="BD4205" s="722"/>
      <c r="BE4205" s="722"/>
      <c r="BF4205" s="722"/>
      <c r="BG4205" s="722"/>
      <c r="BH4205" s="722"/>
      <c r="BI4205" s="722"/>
      <c r="BJ4205" s="722"/>
      <c r="BK4205" s="722"/>
      <c r="BL4205" s="722"/>
      <c r="BM4205" s="722"/>
      <c r="BN4205" s="722"/>
      <c r="BO4205" s="722"/>
      <c r="BP4205" s="722"/>
      <c r="BQ4205" s="722"/>
      <c r="BR4205" s="722"/>
      <c r="BS4205" s="722"/>
      <c r="BT4205" s="722"/>
      <c r="BU4205" s="722"/>
      <c r="BV4205" s="722"/>
      <c r="BW4205" s="722"/>
      <c r="BX4205" s="722"/>
      <c r="BY4205" s="722"/>
      <c r="BZ4205" s="722"/>
      <c r="CA4205" s="722"/>
      <c r="CB4205" s="722"/>
      <c r="CC4205" s="722"/>
      <c r="CD4205" s="722"/>
      <c r="CE4205" s="722"/>
      <c r="CF4205" s="722"/>
      <c r="CG4205" s="722"/>
      <c r="CH4205" s="722"/>
      <c r="CI4205" s="722"/>
      <c r="CJ4205" s="722"/>
      <c r="CK4205" s="722"/>
      <c r="CL4205" s="722"/>
      <c r="CM4205" s="722"/>
      <c r="CN4205" s="722"/>
      <c r="CO4205" s="722"/>
      <c r="CP4205" s="722"/>
      <c r="CQ4205" s="722"/>
      <c r="CR4205" s="722"/>
      <c r="CS4205" s="722"/>
    </row>
    <row r="4206" spans="1:97" s="1376" customFormat="1">
      <c r="A4206" s="722"/>
      <c r="B4206" s="722"/>
      <c r="C4206" s="722"/>
      <c r="D4206" s="722"/>
      <c r="E4206" s="722"/>
      <c r="F4206" s="757"/>
      <c r="G4206" s="757"/>
      <c r="H4206" s="757"/>
      <c r="I4206" s="757"/>
      <c r="J4206" s="757"/>
      <c r="K4206" s="758"/>
      <c r="L4206" s="758"/>
      <c r="M4206" s="722"/>
      <c r="N4206" s="736"/>
      <c r="O4206" s="736"/>
      <c r="P4206" s="736"/>
      <c r="Q4206" s="736"/>
      <c r="R4206" s="736"/>
      <c r="S4206" s="736"/>
      <c r="T4206" s="736"/>
      <c r="U4206" s="736"/>
      <c r="BA4206" s="722"/>
      <c r="BB4206" s="722"/>
      <c r="BC4206" s="722"/>
      <c r="BD4206" s="722"/>
      <c r="BE4206" s="722"/>
      <c r="BF4206" s="722"/>
      <c r="BG4206" s="722"/>
      <c r="BH4206" s="722"/>
      <c r="BI4206" s="722"/>
      <c r="BJ4206" s="722"/>
      <c r="BK4206" s="722"/>
      <c r="BL4206" s="722"/>
      <c r="BM4206" s="722"/>
      <c r="BN4206" s="722"/>
      <c r="BO4206" s="722"/>
      <c r="BP4206" s="722"/>
      <c r="BQ4206" s="722"/>
      <c r="BR4206" s="722"/>
      <c r="BS4206" s="722"/>
      <c r="BT4206" s="722"/>
      <c r="BU4206" s="722"/>
      <c r="BV4206" s="722"/>
      <c r="BW4206" s="722"/>
      <c r="BX4206" s="722"/>
      <c r="BY4206" s="722"/>
      <c r="BZ4206" s="722"/>
      <c r="CA4206" s="722"/>
      <c r="CB4206" s="722"/>
      <c r="CC4206" s="722"/>
      <c r="CD4206" s="722"/>
      <c r="CE4206" s="722"/>
      <c r="CF4206" s="722"/>
      <c r="CG4206" s="722"/>
      <c r="CH4206" s="722"/>
      <c r="CI4206" s="722"/>
      <c r="CJ4206" s="722"/>
      <c r="CK4206" s="722"/>
      <c r="CL4206" s="722"/>
      <c r="CM4206" s="722"/>
      <c r="CN4206" s="722"/>
      <c r="CO4206" s="722"/>
      <c r="CP4206" s="722"/>
      <c r="CQ4206" s="722"/>
      <c r="CR4206" s="722"/>
      <c r="CS4206" s="722"/>
    </row>
    <row r="4207" spans="1:97" s="1376" customFormat="1">
      <c r="A4207" s="722"/>
      <c r="B4207" s="722"/>
      <c r="C4207" s="722"/>
      <c r="D4207" s="722"/>
      <c r="E4207" s="722"/>
      <c r="F4207" s="757"/>
      <c r="G4207" s="757"/>
      <c r="H4207" s="757"/>
      <c r="I4207" s="757"/>
      <c r="J4207" s="757"/>
      <c r="K4207" s="758"/>
      <c r="L4207" s="758"/>
      <c r="M4207" s="722"/>
      <c r="N4207" s="736"/>
      <c r="O4207" s="736"/>
      <c r="P4207" s="736"/>
      <c r="Q4207" s="736"/>
      <c r="R4207" s="736"/>
      <c r="S4207" s="736"/>
      <c r="T4207" s="736"/>
      <c r="U4207" s="736"/>
      <c r="BA4207" s="722"/>
      <c r="BB4207" s="722"/>
      <c r="BC4207" s="722"/>
      <c r="BD4207" s="722"/>
      <c r="BE4207" s="722"/>
      <c r="BF4207" s="722"/>
      <c r="BG4207" s="722"/>
      <c r="BH4207" s="722"/>
      <c r="BI4207" s="722"/>
      <c r="BJ4207" s="722"/>
      <c r="BK4207" s="722"/>
      <c r="BL4207" s="722"/>
      <c r="BM4207" s="722"/>
      <c r="BN4207" s="722"/>
      <c r="BO4207" s="722"/>
      <c r="BP4207" s="722"/>
      <c r="BQ4207" s="722"/>
      <c r="BR4207" s="722"/>
      <c r="BS4207" s="722"/>
      <c r="BT4207" s="722"/>
      <c r="BU4207" s="722"/>
      <c r="BV4207" s="722"/>
      <c r="BW4207" s="722"/>
      <c r="BX4207" s="722"/>
      <c r="BY4207" s="722"/>
      <c r="BZ4207" s="722"/>
      <c r="CA4207" s="722"/>
      <c r="CB4207" s="722"/>
      <c r="CC4207" s="722"/>
      <c r="CD4207" s="722"/>
      <c r="CE4207" s="722"/>
      <c r="CF4207" s="722"/>
      <c r="CG4207" s="722"/>
      <c r="CH4207" s="722"/>
      <c r="CI4207" s="722"/>
      <c r="CJ4207" s="722"/>
      <c r="CK4207" s="722"/>
      <c r="CL4207" s="722"/>
      <c r="CM4207" s="722"/>
      <c r="CN4207" s="722"/>
      <c r="CO4207" s="722"/>
      <c r="CP4207" s="722"/>
      <c r="CQ4207" s="722"/>
      <c r="CR4207" s="722"/>
      <c r="CS4207" s="722"/>
    </row>
    <row r="4208" spans="1:97" s="1376" customFormat="1">
      <c r="A4208" s="722"/>
      <c r="B4208" s="722"/>
      <c r="C4208" s="722"/>
      <c r="D4208" s="722"/>
      <c r="E4208" s="722"/>
      <c r="F4208" s="757"/>
      <c r="G4208" s="757"/>
      <c r="H4208" s="757"/>
      <c r="I4208" s="757"/>
      <c r="J4208" s="757"/>
      <c r="K4208" s="758"/>
      <c r="L4208" s="758"/>
      <c r="M4208" s="722"/>
      <c r="N4208" s="736"/>
      <c r="O4208" s="736"/>
      <c r="P4208" s="736"/>
      <c r="Q4208" s="736"/>
      <c r="R4208" s="736"/>
      <c r="S4208" s="736"/>
      <c r="T4208" s="736"/>
      <c r="U4208" s="736"/>
      <c r="BA4208" s="722"/>
      <c r="BB4208" s="722"/>
      <c r="BC4208" s="722"/>
      <c r="BD4208" s="722"/>
      <c r="BE4208" s="722"/>
      <c r="BF4208" s="722"/>
      <c r="BG4208" s="722"/>
      <c r="BH4208" s="722"/>
      <c r="BI4208" s="722"/>
      <c r="BJ4208" s="722"/>
      <c r="BK4208" s="722"/>
      <c r="BL4208" s="722"/>
      <c r="BM4208" s="722"/>
      <c r="BN4208" s="722"/>
      <c r="BO4208" s="722"/>
      <c r="BP4208" s="722"/>
      <c r="BQ4208" s="722"/>
      <c r="BR4208" s="722"/>
      <c r="BS4208" s="722"/>
      <c r="BT4208" s="722"/>
      <c r="BU4208" s="722"/>
      <c r="BV4208" s="722"/>
      <c r="BW4208" s="722"/>
      <c r="BX4208" s="722"/>
      <c r="BY4208" s="722"/>
      <c r="BZ4208" s="722"/>
      <c r="CA4208" s="722"/>
      <c r="CB4208" s="722"/>
      <c r="CC4208" s="722"/>
      <c r="CD4208" s="722"/>
      <c r="CE4208" s="722"/>
      <c r="CF4208" s="722"/>
      <c r="CG4208" s="722"/>
      <c r="CH4208" s="722"/>
      <c r="CI4208" s="722"/>
      <c r="CJ4208" s="722"/>
      <c r="CK4208" s="722"/>
      <c r="CL4208" s="722"/>
      <c r="CM4208" s="722"/>
      <c r="CN4208" s="722"/>
      <c r="CO4208" s="722"/>
      <c r="CP4208" s="722"/>
      <c r="CQ4208" s="722"/>
      <c r="CR4208" s="722"/>
      <c r="CS4208" s="722"/>
    </row>
    <row r="4209" spans="1:97" s="1376" customFormat="1">
      <c r="A4209" s="722"/>
      <c r="B4209" s="722"/>
      <c r="C4209" s="722"/>
      <c r="D4209" s="722"/>
      <c r="E4209" s="722"/>
      <c r="F4209" s="757"/>
      <c r="G4209" s="757"/>
      <c r="H4209" s="757"/>
      <c r="I4209" s="757"/>
      <c r="J4209" s="757"/>
      <c r="K4209" s="758"/>
      <c r="L4209" s="758"/>
      <c r="M4209" s="722"/>
      <c r="N4209" s="736"/>
      <c r="O4209" s="736"/>
      <c r="P4209" s="736"/>
      <c r="Q4209" s="736"/>
      <c r="R4209" s="736"/>
      <c r="S4209" s="736"/>
      <c r="T4209" s="736"/>
      <c r="U4209" s="736"/>
      <c r="BA4209" s="722"/>
      <c r="BB4209" s="722"/>
      <c r="BC4209" s="722"/>
      <c r="BD4209" s="722"/>
      <c r="BE4209" s="722"/>
      <c r="BF4209" s="722"/>
      <c r="BG4209" s="722"/>
      <c r="BH4209" s="722"/>
      <c r="BI4209" s="722"/>
      <c r="BJ4209" s="722"/>
      <c r="BK4209" s="722"/>
      <c r="BL4209" s="722"/>
      <c r="BM4209" s="722"/>
      <c r="BN4209" s="722"/>
      <c r="BO4209" s="722"/>
      <c r="BP4209" s="722"/>
      <c r="BQ4209" s="722"/>
      <c r="BR4209" s="722"/>
      <c r="BS4209" s="722"/>
      <c r="BT4209" s="722"/>
      <c r="BU4209" s="722"/>
      <c r="BV4209" s="722"/>
      <c r="BW4209" s="722"/>
      <c r="BX4209" s="722"/>
      <c r="BY4209" s="722"/>
      <c r="BZ4209" s="722"/>
      <c r="CA4209" s="722"/>
      <c r="CB4209" s="722"/>
      <c r="CC4209" s="722"/>
      <c r="CD4209" s="722"/>
      <c r="CE4209" s="722"/>
      <c r="CF4209" s="722"/>
      <c r="CG4209" s="722"/>
      <c r="CH4209" s="722"/>
      <c r="CI4209" s="722"/>
      <c r="CJ4209" s="722"/>
      <c r="CK4209" s="722"/>
      <c r="CL4209" s="722"/>
      <c r="CM4209" s="722"/>
      <c r="CN4209" s="722"/>
      <c r="CO4209" s="722"/>
      <c r="CP4209" s="722"/>
      <c r="CQ4209" s="722"/>
      <c r="CR4209" s="722"/>
      <c r="CS4209" s="722"/>
    </row>
    <row r="4210" spans="1:97" s="1376" customFormat="1">
      <c r="A4210" s="722"/>
      <c r="B4210" s="722"/>
      <c r="C4210" s="722"/>
      <c r="D4210" s="722"/>
      <c r="E4210" s="722"/>
      <c r="F4210" s="757"/>
      <c r="G4210" s="757"/>
      <c r="H4210" s="757"/>
      <c r="I4210" s="757"/>
      <c r="J4210" s="757"/>
      <c r="K4210" s="758"/>
      <c r="L4210" s="758"/>
      <c r="M4210" s="722"/>
      <c r="N4210" s="736"/>
      <c r="O4210" s="736"/>
      <c r="P4210" s="736"/>
      <c r="Q4210" s="736"/>
      <c r="R4210" s="736"/>
      <c r="S4210" s="736"/>
      <c r="T4210" s="736"/>
      <c r="U4210" s="736"/>
      <c r="BA4210" s="722"/>
      <c r="BB4210" s="722"/>
      <c r="BC4210" s="722"/>
      <c r="BD4210" s="722"/>
      <c r="BE4210" s="722"/>
      <c r="BF4210" s="722"/>
      <c r="BG4210" s="722"/>
      <c r="BH4210" s="722"/>
      <c r="BI4210" s="722"/>
      <c r="BJ4210" s="722"/>
      <c r="BK4210" s="722"/>
      <c r="BL4210" s="722"/>
      <c r="BM4210" s="722"/>
      <c r="BN4210" s="722"/>
      <c r="BO4210" s="722"/>
      <c r="BP4210" s="722"/>
      <c r="BQ4210" s="722"/>
      <c r="BR4210" s="722"/>
      <c r="BS4210" s="722"/>
      <c r="BT4210" s="722"/>
      <c r="BU4210" s="722"/>
      <c r="BV4210" s="722"/>
      <c r="BW4210" s="722"/>
      <c r="BX4210" s="722"/>
      <c r="BY4210" s="722"/>
      <c r="BZ4210" s="722"/>
      <c r="CA4210" s="722"/>
      <c r="CB4210" s="722"/>
      <c r="CC4210" s="722"/>
      <c r="CD4210" s="722"/>
      <c r="CE4210" s="722"/>
      <c r="CF4210" s="722"/>
      <c r="CG4210" s="722"/>
      <c r="CH4210" s="722"/>
      <c r="CI4210" s="722"/>
      <c r="CJ4210" s="722"/>
      <c r="CK4210" s="722"/>
      <c r="CL4210" s="722"/>
      <c r="CM4210" s="722"/>
      <c r="CN4210" s="722"/>
      <c r="CO4210" s="722"/>
      <c r="CP4210" s="722"/>
      <c r="CQ4210" s="722"/>
      <c r="CR4210" s="722"/>
      <c r="CS4210" s="722"/>
    </row>
    <row r="4211" spans="1:97" s="1376" customFormat="1">
      <c r="A4211" s="722"/>
      <c r="B4211" s="722"/>
      <c r="C4211" s="722"/>
      <c r="D4211" s="722"/>
      <c r="E4211" s="722"/>
      <c r="F4211" s="757"/>
      <c r="G4211" s="757"/>
      <c r="H4211" s="757"/>
      <c r="I4211" s="757"/>
      <c r="J4211" s="757"/>
      <c r="K4211" s="758"/>
      <c r="L4211" s="758"/>
      <c r="M4211" s="722"/>
      <c r="N4211" s="736"/>
      <c r="O4211" s="736"/>
      <c r="P4211" s="736"/>
      <c r="Q4211" s="736"/>
      <c r="R4211" s="736"/>
      <c r="S4211" s="736"/>
      <c r="T4211" s="736"/>
      <c r="U4211" s="736"/>
      <c r="BA4211" s="722"/>
      <c r="BB4211" s="722"/>
      <c r="BC4211" s="722"/>
      <c r="BD4211" s="722"/>
      <c r="BE4211" s="722"/>
      <c r="BF4211" s="722"/>
      <c r="BG4211" s="722"/>
      <c r="BH4211" s="722"/>
      <c r="BI4211" s="722"/>
      <c r="BJ4211" s="722"/>
      <c r="BK4211" s="722"/>
      <c r="BL4211" s="722"/>
      <c r="BM4211" s="722"/>
      <c r="BN4211" s="722"/>
      <c r="BO4211" s="722"/>
      <c r="BP4211" s="722"/>
      <c r="BQ4211" s="722"/>
      <c r="BR4211" s="722"/>
      <c r="BS4211" s="722"/>
      <c r="BT4211" s="722"/>
      <c r="BU4211" s="722"/>
      <c r="BV4211" s="722"/>
      <c r="BW4211" s="722"/>
      <c r="BX4211" s="722"/>
      <c r="BY4211" s="722"/>
      <c r="BZ4211" s="722"/>
      <c r="CA4211" s="722"/>
      <c r="CB4211" s="722"/>
      <c r="CC4211" s="722"/>
      <c r="CD4211" s="722"/>
      <c r="CE4211" s="722"/>
      <c r="CF4211" s="722"/>
      <c r="CG4211" s="722"/>
      <c r="CH4211" s="722"/>
      <c r="CI4211" s="722"/>
      <c r="CJ4211" s="722"/>
      <c r="CK4211" s="722"/>
      <c r="CL4211" s="722"/>
      <c r="CM4211" s="722"/>
      <c r="CN4211" s="722"/>
      <c r="CO4211" s="722"/>
      <c r="CP4211" s="722"/>
      <c r="CQ4211" s="722"/>
      <c r="CR4211" s="722"/>
      <c r="CS4211" s="722"/>
    </row>
    <row r="4212" spans="1:97" s="1376" customFormat="1">
      <c r="A4212" s="722"/>
      <c r="B4212" s="722"/>
      <c r="C4212" s="722"/>
      <c r="D4212" s="722"/>
      <c r="E4212" s="722"/>
      <c r="F4212" s="757"/>
      <c r="G4212" s="757"/>
      <c r="H4212" s="757"/>
      <c r="I4212" s="757"/>
      <c r="J4212" s="757"/>
      <c r="K4212" s="758"/>
      <c r="L4212" s="758"/>
      <c r="M4212" s="722"/>
      <c r="N4212" s="736"/>
      <c r="O4212" s="736"/>
      <c r="P4212" s="736"/>
      <c r="Q4212" s="736"/>
      <c r="R4212" s="736"/>
      <c r="S4212" s="736"/>
      <c r="T4212" s="736"/>
      <c r="U4212" s="736"/>
      <c r="BA4212" s="722"/>
      <c r="BB4212" s="722"/>
      <c r="BC4212" s="722"/>
      <c r="BD4212" s="722"/>
      <c r="BE4212" s="722"/>
      <c r="BF4212" s="722"/>
      <c r="BG4212" s="722"/>
      <c r="BH4212" s="722"/>
      <c r="BI4212" s="722"/>
      <c r="BJ4212" s="722"/>
      <c r="BK4212" s="722"/>
      <c r="BL4212" s="722"/>
      <c r="BM4212" s="722"/>
      <c r="BN4212" s="722"/>
      <c r="BO4212" s="722"/>
      <c r="BP4212" s="722"/>
      <c r="BQ4212" s="722"/>
      <c r="BR4212" s="722"/>
      <c r="BS4212" s="722"/>
      <c r="BT4212" s="722"/>
      <c r="BU4212" s="722"/>
      <c r="BV4212" s="722"/>
      <c r="BW4212" s="722"/>
      <c r="BX4212" s="722"/>
      <c r="BY4212" s="722"/>
      <c r="BZ4212" s="722"/>
      <c r="CA4212" s="722"/>
      <c r="CB4212" s="722"/>
      <c r="CC4212" s="722"/>
      <c r="CD4212" s="722"/>
      <c r="CE4212" s="722"/>
      <c r="CF4212" s="722"/>
      <c r="CG4212" s="722"/>
      <c r="CH4212" s="722"/>
      <c r="CI4212" s="722"/>
      <c r="CJ4212" s="722"/>
      <c r="CK4212" s="722"/>
      <c r="CL4212" s="722"/>
      <c r="CM4212" s="722"/>
      <c r="CN4212" s="722"/>
      <c r="CO4212" s="722"/>
      <c r="CP4212" s="722"/>
      <c r="CQ4212" s="722"/>
      <c r="CR4212" s="722"/>
      <c r="CS4212" s="722"/>
    </row>
    <row r="4213" spans="1:97" s="1376" customFormat="1">
      <c r="A4213" s="722"/>
      <c r="B4213" s="722"/>
      <c r="C4213" s="722"/>
      <c r="D4213" s="722"/>
      <c r="E4213" s="722"/>
      <c r="F4213" s="757"/>
      <c r="G4213" s="757"/>
      <c r="H4213" s="757"/>
      <c r="I4213" s="757"/>
      <c r="J4213" s="757"/>
      <c r="K4213" s="758"/>
      <c r="L4213" s="758"/>
      <c r="M4213" s="722"/>
      <c r="N4213" s="736"/>
      <c r="O4213" s="736"/>
      <c r="P4213" s="736"/>
      <c r="Q4213" s="736"/>
      <c r="R4213" s="736"/>
      <c r="S4213" s="736"/>
      <c r="T4213" s="736"/>
      <c r="U4213" s="736"/>
      <c r="BA4213" s="722"/>
      <c r="BB4213" s="722"/>
      <c r="BC4213" s="722"/>
      <c r="BD4213" s="722"/>
      <c r="BE4213" s="722"/>
      <c r="BF4213" s="722"/>
      <c r="BG4213" s="722"/>
      <c r="BH4213" s="722"/>
      <c r="BI4213" s="722"/>
      <c r="BJ4213" s="722"/>
      <c r="BK4213" s="722"/>
      <c r="BL4213" s="722"/>
      <c r="BM4213" s="722"/>
      <c r="BN4213" s="722"/>
      <c r="BO4213" s="722"/>
      <c r="BP4213" s="722"/>
      <c r="BQ4213" s="722"/>
      <c r="BR4213" s="722"/>
      <c r="BS4213" s="722"/>
      <c r="BT4213" s="722"/>
      <c r="BU4213" s="722"/>
      <c r="BV4213" s="722"/>
      <c r="BW4213" s="722"/>
      <c r="BX4213" s="722"/>
      <c r="BY4213" s="722"/>
      <c r="BZ4213" s="722"/>
      <c r="CA4213" s="722"/>
      <c r="CB4213" s="722"/>
      <c r="CC4213" s="722"/>
      <c r="CD4213" s="722"/>
      <c r="CE4213" s="722"/>
      <c r="CF4213" s="722"/>
      <c r="CG4213" s="722"/>
      <c r="CH4213" s="722"/>
      <c r="CI4213" s="722"/>
      <c r="CJ4213" s="722"/>
      <c r="CK4213" s="722"/>
      <c r="CL4213" s="722"/>
      <c r="CM4213" s="722"/>
      <c r="CN4213" s="722"/>
      <c r="CO4213" s="722"/>
      <c r="CP4213" s="722"/>
      <c r="CQ4213" s="722"/>
      <c r="CR4213" s="722"/>
      <c r="CS4213" s="722"/>
    </row>
    <row r="4214" spans="1:97" s="1376" customFormat="1">
      <c r="A4214" s="722"/>
      <c r="B4214" s="722"/>
      <c r="C4214" s="722"/>
      <c r="D4214" s="722"/>
      <c r="E4214" s="722"/>
      <c r="F4214" s="757"/>
      <c r="G4214" s="757"/>
      <c r="H4214" s="757"/>
      <c r="I4214" s="757"/>
      <c r="J4214" s="757"/>
      <c r="K4214" s="758"/>
      <c r="L4214" s="758"/>
      <c r="M4214" s="722"/>
      <c r="N4214" s="736"/>
      <c r="O4214" s="736"/>
      <c r="P4214" s="736"/>
      <c r="Q4214" s="736"/>
      <c r="R4214" s="736"/>
      <c r="S4214" s="736"/>
      <c r="T4214" s="736"/>
      <c r="U4214" s="736"/>
      <c r="BA4214" s="722"/>
      <c r="BB4214" s="722"/>
      <c r="BC4214" s="722"/>
      <c r="BD4214" s="722"/>
      <c r="BE4214" s="722"/>
      <c r="BF4214" s="722"/>
      <c r="BG4214" s="722"/>
      <c r="BH4214" s="722"/>
      <c r="BI4214" s="722"/>
      <c r="BJ4214" s="722"/>
      <c r="BK4214" s="722"/>
      <c r="BL4214" s="722"/>
      <c r="BM4214" s="722"/>
      <c r="BN4214" s="722"/>
      <c r="BO4214" s="722"/>
      <c r="BP4214" s="722"/>
      <c r="BQ4214" s="722"/>
      <c r="BR4214" s="722"/>
      <c r="BS4214" s="722"/>
      <c r="BT4214" s="722"/>
      <c r="BU4214" s="722"/>
      <c r="BV4214" s="722"/>
      <c r="BW4214" s="722"/>
      <c r="BX4214" s="722"/>
      <c r="BY4214" s="722"/>
      <c r="BZ4214" s="722"/>
      <c r="CA4214" s="722"/>
      <c r="CB4214" s="722"/>
      <c r="CC4214" s="722"/>
      <c r="CD4214" s="722"/>
      <c r="CE4214" s="722"/>
      <c r="CF4214" s="722"/>
      <c r="CG4214" s="722"/>
      <c r="CH4214" s="722"/>
      <c r="CI4214" s="722"/>
      <c r="CJ4214" s="722"/>
      <c r="CK4214" s="722"/>
      <c r="CL4214" s="722"/>
      <c r="CM4214" s="722"/>
      <c r="CN4214" s="722"/>
      <c r="CO4214" s="722"/>
      <c r="CP4214" s="722"/>
      <c r="CQ4214" s="722"/>
      <c r="CR4214" s="722"/>
      <c r="CS4214" s="722"/>
    </row>
    <row r="4215" spans="1:97" s="1376" customFormat="1">
      <c r="A4215" s="722"/>
      <c r="B4215" s="722"/>
      <c r="C4215" s="722"/>
      <c r="D4215" s="722"/>
      <c r="E4215" s="722"/>
      <c r="F4215" s="757"/>
      <c r="G4215" s="757"/>
      <c r="H4215" s="757"/>
      <c r="I4215" s="757"/>
      <c r="J4215" s="757"/>
      <c r="K4215" s="758"/>
      <c r="L4215" s="758"/>
      <c r="M4215" s="722"/>
      <c r="N4215" s="736"/>
      <c r="O4215" s="736"/>
      <c r="P4215" s="736"/>
      <c r="Q4215" s="736"/>
      <c r="R4215" s="736"/>
      <c r="S4215" s="736"/>
      <c r="T4215" s="736"/>
      <c r="U4215" s="736"/>
      <c r="BA4215" s="722"/>
      <c r="BB4215" s="722"/>
      <c r="BC4215" s="722"/>
      <c r="BD4215" s="722"/>
      <c r="BE4215" s="722"/>
      <c r="BF4215" s="722"/>
      <c r="BG4215" s="722"/>
      <c r="BH4215" s="722"/>
      <c r="BI4215" s="722"/>
      <c r="BJ4215" s="722"/>
      <c r="BK4215" s="722"/>
      <c r="BL4215" s="722"/>
      <c r="BM4215" s="722"/>
      <c r="BN4215" s="722"/>
      <c r="BO4215" s="722"/>
      <c r="BP4215" s="722"/>
      <c r="BQ4215" s="722"/>
      <c r="BR4215" s="722"/>
      <c r="BS4215" s="722"/>
      <c r="BT4215" s="722"/>
      <c r="BU4215" s="722"/>
      <c r="BV4215" s="722"/>
      <c r="BW4215" s="722"/>
      <c r="BX4215" s="722"/>
      <c r="BY4215" s="722"/>
      <c r="BZ4215" s="722"/>
      <c r="CA4215" s="722"/>
      <c r="CB4215" s="722"/>
      <c r="CC4215" s="722"/>
      <c r="CD4215" s="722"/>
      <c r="CE4215" s="722"/>
      <c r="CF4215" s="722"/>
      <c r="CG4215" s="722"/>
      <c r="CH4215" s="722"/>
      <c r="CI4215" s="722"/>
      <c r="CJ4215" s="722"/>
      <c r="CK4215" s="722"/>
      <c r="CL4215" s="722"/>
      <c r="CM4215" s="722"/>
      <c r="CN4215" s="722"/>
      <c r="CO4215" s="722"/>
      <c r="CP4215" s="722"/>
      <c r="CQ4215" s="722"/>
      <c r="CR4215" s="722"/>
      <c r="CS4215" s="722"/>
    </row>
    <row r="4216" spans="1:97" s="1376" customFormat="1">
      <c r="A4216" s="722"/>
      <c r="B4216" s="722"/>
      <c r="C4216" s="722"/>
      <c r="D4216" s="722"/>
      <c r="E4216" s="722"/>
      <c r="F4216" s="757"/>
      <c r="G4216" s="757"/>
      <c r="H4216" s="757"/>
      <c r="I4216" s="757"/>
      <c r="J4216" s="757"/>
      <c r="K4216" s="758"/>
      <c r="L4216" s="758"/>
      <c r="M4216" s="722"/>
      <c r="N4216" s="736"/>
      <c r="O4216" s="736"/>
      <c r="P4216" s="736"/>
      <c r="Q4216" s="736"/>
      <c r="R4216" s="736"/>
      <c r="S4216" s="736"/>
      <c r="T4216" s="736"/>
      <c r="U4216" s="736"/>
      <c r="BA4216" s="722"/>
      <c r="BB4216" s="722"/>
      <c r="BC4216" s="722"/>
      <c r="BD4216" s="722"/>
      <c r="BE4216" s="722"/>
      <c r="BF4216" s="722"/>
      <c r="BG4216" s="722"/>
      <c r="BH4216" s="722"/>
      <c r="BI4216" s="722"/>
      <c r="BJ4216" s="722"/>
      <c r="BK4216" s="722"/>
      <c r="BL4216" s="722"/>
      <c r="BM4216" s="722"/>
      <c r="BN4216" s="722"/>
      <c r="BO4216" s="722"/>
      <c r="BP4216" s="722"/>
      <c r="BQ4216" s="722"/>
      <c r="BR4216" s="722"/>
      <c r="BS4216" s="722"/>
      <c r="BT4216" s="722"/>
      <c r="BU4216" s="722"/>
      <c r="BV4216" s="722"/>
      <c r="BW4216" s="722"/>
      <c r="BX4216" s="722"/>
      <c r="BY4216" s="722"/>
      <c r="BZ4216" s="722"/>
      <c r="CA4216" s="722"/>
      <c r="CB4216" s="722"/>
      <c r="CC4216" s="722"/>
      <c r="CD4216" s="722"/>
      <c r="CE4216" s="722"/>
      <c r="CF4216" s="722"/>
      <c r="CG4216" s="722"/>
      <c r="CH4216" s="722"/>
      <c r="CI4216" s="722"/>
      <c r="CJ4216" s="722"/>
      <c r="CK4216" s="722"/>
      <c r="CL4216" s="722"/>
      <c r="CM4216" s="722"/>
      <c r="CN4216" s="722"/>
      <c r="CO4216" s="722"/>
      <c r="CP4216" s="722"/>
      <c r="CQ4216" s="722"/>
      <c r="CR4216" s="722"/>
      <c r="CS4216" s="722"/>
    </row>
    <row r="4217" spans="1:97" s="1376" customFormat="1">
      <c r="A4217" s="722"/>
      <c r="B4217" s="722"/>
      <c r="C4217" s="722"/>
      <c r="D4217" s="722"/>
      <c r="E4217" s="722"/>
      <c r="F4217" s="757"/>
      <c r="G4217" s="757"/>
      <c r="H4217" s="757"/>
      <c r="I4217" s="757"/>
      <c r="J4217" s="757"/>
      <c r="K4217" s="758"/>
      <c r="L4217" s="758"/>
      <c r="M4217" s="722"/>
      <c r="N4217" s="736"/>
      <c r="O4217" s="736"/>
      <c r="P4217" s="736"/>
      <c r="Q4217" s="736"/>
      <c r="R4217" s="736"/>
      <c r="S4217" s="736"/>
      <c r="T4217" s="736"/>
      <c r="U4217" s="736"/>
      <c r="BA4217" s="722"/>
      <c r="BB4217" s="722"/>
      <c r="BC4217" s="722"/>
      <c r="BD4217" s="722"/>
      <c r="BE4217" s="722"/>
      <c r="BF4217" s="722"/>
      <c r="BG4217" s="722"/>
      <c r="BH4217" s="722"/>
      <c r="BI4217" s="722"/>
      <c r="BJ4217" s="722"/>
      <c r="BK4217" s="722"/>
      <c r="BL4217" s="722"/>
      <c r="BM4217" s="722"/>
      <c r="BN4217" s="722"/>
      <c r="BO4217" s="722"/>
      <c r="BP4217" s="722"/>
      <c r="BQ4217" s="722"/>
      <c r="BR4217" s="722"/>
      <c r="BS4217" s="722"/>
      <c r="BT4217" s="722"/>
      <c r="BU4217" s="722"/>
      <c r="BV4217" s="722"/>
      <c r="BW4217" s="722"/>
      <c r="BX4217" s="722"/>
      <c r="BY4217" s="722"/>
      <c r="BZ4217" s="722"/>
      <c r="CA4217" s="722"/>
      <c r="CB4217" s="722"/>
      <c r="CC4217" s="722"/>
      <c r="CD4217" s="722"/>
      <c r="CE4217" s="722"/>
      <c r="CF4217" s="722"/>
      <c r="CG4217" s="722"/>
      <c r="CH4217" s="722"/>
      <c r="CI4217" s="722"/>
      <c r="CJ4217" s="722"/>
      <c r="CK4217" s="722"/>
      <c r="CL4217" s="722"/>
      <c r="CM4217" s="722"/>
      <c r="CN4217" s="722"/>
      <c r="CO4217" s="722"/>
      <c r="CP4217" s="722"/>
      <c r="CQ4217" s="722"/>
      <c r="CR4217" s="722"/>
      <c r="CS4217" s="722"/>
    </row>
    <row r="4218" spans="1:97" s="1376" customFormat="1">
      <c r="A4218" s="722"/>
      <c r="B4218" s="722"/>
      <c r="C4218" s="722"/>
      <c r="D4218" s="722"/>
      <c r="E4218" s="722"/>
      <c r="F4218" s="757"/>
      <c r="G4218" s="757"/>
      <c r="H4218" s="757"/>
      <c r="I4218" s="757"/>
      <c r="J4218" s="757"/>
      <c r="K4218" s="758"/>
      <c r="L4218" s="758"/>
      <c r="M4218" s="722"/>
      <c r="N4218" s="736"/>
      <c r="O4218" s="736"/>
      <c r="P4218" s="736"/>
      <c r="Q4218" s="736"/>
      <c r="R4218" s="736"/>
      <c r="S4218" s="736"/>
      <c r="T4218" s="736"/>
      <c r="U4218" s="736"/>
      <c r="BA4218" s="722"/>
      <c r="BB4218" s="722"/>
      <c r="BC4218" s="722"/>
      <c r="BD4218" s="722"/>
      <c r="BE4218" s="722"/>
      <c r="BF4218" s="722"/>
      <c r="BG4218" s="722"/>
      <c r="BH4218" s="722"/>
      <c r="BI4218" s="722"/>
      <c r="BJ4218" s="722"/>
      <c r="BK4218" s="722"/>
      <c r="BL4218" s="722"/>
      <c r="BM4218" s="722"/>
      <c r="BN4218" s="722"/>
      <c r="BO4218" s="722"/>
      <c r="BP4218" s="722"/>
      <c r="BQ4218" s="722"/>
      <c r="BR4218" s="722"/>
      <c r="BS4218" s="722"/>
      <c r="BT4218" s="722"/>
      <c r="BU4218" s="722"/>
      <c r="BV4218" s="722"/>
      <c r="BW4218" s="722"/>
      <c r="BX4218" s="722"/>
      <c r="BY4218" s="722"/>
      <c r="BZ4218" s="722"/>
      <c r="CA4218" s="722"/>
      <c r="CB4218" s="722"/>
      <c r="CC4218" s="722"/>
      <c r="CD4218" s="722"/>
      <c r="CE4218" s="722"/>
      <c r="CF4218" s="722"/>
      <c r="CG4218" s="722"/>
      <c r="CH4218" s="722"/>
      <c r="CI4218" s="722"/>
      <c r="CJ4218" s="722"/>
      <c r="CK4218" s="722"/>
      <c r="CL4218" s="722"/>
      <c r="CM4218" s="722"/>
      <c r="CN4218" s="722"/>
      <c r="CO4218" s="722"/>
      <c r="CP4218" s="722"/>
      <c r="CQ4218" s="722"/>
      <c r="CR4218" s="722"/>
      <c r="CS4218" s="722"/>
    </row>
    <row r="4219" spans="1:97" s="1376" customFormat="1">
      <c r="A4219" s="722"/>
      <c r="B4219" s="722"/>
      <c r="C4219" s="722"/>
      <c r="D4219" s="722"/>
      <c r="E4219" s="722"/>
      <c r="F4219" s="757"/>
      <c r="G4219" s="757"/>
      <c r="H4219" s="757"/>
      <c r="I4219" s="757"/>
      <c r="J4219" s="757"/>
      <c r="K4219" s="758"/>
      <c r="L4219" s="758"/>
      <c r="M4219" s="722"/>
      <c r="N4219" s="736"/>
      <c r="O4219" s="736"/>
      <c r="P4219" s="736"/>
      <c r="Q4219" s="736"/>
      <c r="R4219" s="736"/>
      <c r="S4219" s="736"/>
      <c r="T4219" s="736"/>
      <c r="U4219" s="736"/>
      <c r="BA4219" s="722"/>
      <c r="BB4219" s="722"/>
      <c r="BC4219" s="722"/>
      <c r="BD4219" s="722"/>
      <c r="BE4219" s="722"/>
      <c r="BF4219" s="722"/>
      <c r="BG4219" s="722"/>
      <c r="BH4219" s="722"/>
      <c r="BI4219" s="722"/>
      <c r="BJ4219" s="722"/>
      <c r="BK4219" s="722"/>
      <c r="BL4219" s="722"/>
      <c r="BM4219" s="722"/>
      <c r="BN4219" s="722"/>
      <c r="BO4219" s="722"/>
      <c r="BP4219" s="722"/>
      <c r="BQ4219" s="722"/>
      <c r="BR4219" s="722"/>
      <c r="BS4219" s="722"/>
      <c r="BT4219" s="722"/>
      <c r="BU4219" s="722"/>
      <c r="BV4219" s="722"/>
      <c r="BW4219" s="722"/>
      <c r="BX4219" s="722"/>
      <c r="BY4219" s="722"/>
      <c r="BZ4219" s="722"/>
      <c r="CA4219" s="722"/>
      <c r="CB4219" s="722"/>
      <c r="CC4219" s="722"/>
      <c r="CD4219" s="722"/>
      <c r="CE4219" s="722"/>
      <c r="CF4219" s="722"/>
      <c r="CG4219" s="722"/>
      <c r="CH4219" s="722"/>
      <c r="CI4219" s="722"/>
      <c r="CJ4219" s="722"/>
      <c r="CK4219" s="722"/>
      <c r="CL4219" s="722"/>
      <c r="CM4219" s="722"/>
      <c r="CN4219" s="722"/>
      <c r="CO4219" s="722"/>
      <c r="CP4219" s="722"/>
      <c r="CQ4219" s="722"/>
      <c r="CR4219" s="722"/>
      <c r="CS4219" s="722"/>
    </row>
    <row r="4220" spans="1:97" s="1376" customFormat="1">
      <c r="A4220" s="722"/>
      <c r="B4220" s="722"/>
      <c r="C4220" s="722"/>
      <c r="D4220" s="722"/>
      <c r="E4220" s="722"/>
      <c r="F4220" s="757"/>
      <c r="G4220" s="757"/>
      <c r="H4220" s="757"/>
      <c r="I4220" s="757"/>
      <c r="J4220" s="757"/>
      <c r="K4220" s="758"/>
      <c r="L4220" s="758"/>
      <c r="M4220" s="722"/>
      <c r="N4220" s="736"/>
      <c r="O4220" s="736"/>
      <c r="P4220" s="736"/>
      <c r="Q4220" s="736"/>
      <c r="R4220" s="736"/>
      <c r="S4220" s="736"/>
      <c r="T4220" s="736"/>
      <c r="U4220" s="736"/>
      <c r="BA4220" s="722"/>
      <c r="BB4220" s="722"/>
      <c r="BC4220" s="722"/>
      <c r="BD4220" s="722"/>
      <c r="BE4220" s="722"/>
      <c r="BF4220" s="722"/>
      <c r="BG4220" s="722"/>
      <c r="BH4220" s="722"/>
      <c r="BI4220" s="722"/>
      <c r="BJ4220" s="722"/>
      <c r="BK4220" s="722"/>
      <c r="BL4220" s="722"/>
      <c r="BM4220" s="722"/>
      <c r="BN4220" s="722"/>
      <c r="BO4220" s="722"/>
      <c r="BP4220" s="722"/>
      <c r="BQ4220" s="722"/>
      <c r="BR4220" s="722"/>
      <c r="BS4220" s="722"/>
      <c r="BT4220" s="722"/>
      <c r="BU4220" s="722"/>
      <c r="BV4220" s="722"/>
      <c r="BW4220" s="722"/>
      <c r="BX4220" s="722"/>
      <c r="BY4220" s="722"/>
      <c r="BZ4220" s="722"/>
      <c r="CA4220" s="722"/>
      <c r="CB4220" s="722"/>
      <c r="CC4220" s="722"/>
      <c r="CD4220" s="722"/>
      <c r="CE4220" s="722"/>
      <c r="CF4220" s="722"/>
      <c r="CG4220" s="722"/>
      <c r="CH4220" s="722"/>
      <c r="CI4220" s="722"/>
      <c r="CJ4220" s="722"/>
      <c r="CK4220" s="722"/>
      <c r="CL4220" s="722"/>
      <c r="CM4220" s="722"/>
      <c r="CN4220" s="722"/>
      <c r="CO4220" s="722"/>
      <c r="CP4220" s="722"/>
      <c r="CQ4220" s="722"/>
      <c r="CR4220" s="722"/>
      <c r="CS4220" s="722"/>
    </row>
    <row r="4221" spans="1:97" s="1376" customFormat="1">
      <c r="A4221" s="722"/>
      <c r="B4221" s="722"/>
      <c r="C4221" s="722"/>
      <c r="D4221" s="722"/>
      <c r="E4221" s="722"/>
      <c r="F4221" s="757"/>
      <c r="G4221" s="757"/>
      <c r="H4221" s="757"/>
      <c r="I4221" s="757"/>
      <c r="J4221" s="757"/>
      <c r="K4221" s="758"/>
      <c r="L4221" s="758"/>
      <c r="M4221" s="722"/>
      <c r="N4221" s="736"/>
      <c r="O4221" s="736"/>
      <c r="P4221" s="736"/>
      <c r="Q4221" s="736"/>
      <c r="R4221" s="736"/>
      <c r="S4221" s="736"/>
      <c r="T4221" s="736"/>
      <c r="U4221" s="736"/>
      <c r="BA4221" s="722"/>
      <c r="BB4221" s="722"/>
      <c r="BC4221" s="722"/>
      <c r="BD4221" s="722"/>
      <c r="BE4221" s="722"/>
      <c r="BF4221" s="722"/>
      <c r="BG4221" s="722"/>
      <c r="BH4221" s="722"/>
      <c r="BI4221" s="722"/>
      <c r="BJ4221" s="722"/>
      <c r="BK4221" s="722"/>
      <c r="BL4221" s="722"/>
      <c r="BM4221" s="722"/>
      <c r="BN4221" s="722"/>
      <c r="BO4221" s="722"/>
      <c r="BP4221" s="722"/>
      <c r="BQ4221" s="722"/>
      <c r="BR4221" s="722"/>
      <c r="BS4221" s="722"/>
      <c r="BT4221" s="722"/>
      <c r="BU4221" s="722"/>
      <c r="BV4221" s="722"/>
      <c r="BW4221" s="722"/>
      <c r="BX4221" s="722"/>
      <c r="BY4221" s="722"/>
      <c r="BZ4221" s="722"/>
      <c r="CA4221" s="722"/>
      <c r="CB4221" s="722"/>
      <c r="CC4221" s="722"/>
      <c r="CD4221" s="722"/>
      <c r="CE4221" s="722"/>
      <c r="CF4221" s="722"/>
      <c r="CG4221" s="722"/>
      <c r="CH4221" s="722"/>
      <c r="CI4221" s="722"/>
      <c r="CJ4221" s="722"/>
      <c r="CK4221" s="722"/>
      <c r="CL4221" s="722"/>
      <c r="CM4221" s="722"/>
      <c r="CN4221" s="722"/>
      <c r="CO4221" s="722"/>
      <c r="CP4221" s="722"/>
      <c r="CQ4221" s="722"/>
      <c r="CR4221" s="722"/>
      <c r="CS4221" s="722"/>
    </row>
    <row r="4222" spans="1:97" s="1376" customFormat="1">
      <c r="A4222" s="722"/>
      <c r="B4222" s="722"/>
      <c r="C4222" s="722"/>
      <c r="D4222" s="722"/>
      <c r="E4222" s="722"/>
      <c r="F4222" s="757"/>
      <c r="G4222" s="757"/>
      <c r="H4222" s="757"/>
      <c r="I4222" s="757"/>
      <c r="J4222" s="757"/>
      <c r="K4222" s="758"/>
      <c r="L4222" s="758"/>
      <c r="M4222" s="722"/>
      <c r="N4222" s="736"/>
      <c r="O4222" s="736"/>
      <c r="P4222" s="736"/>
      <c r="Q4222" s="736"/>
      <c r="R4222" s="736"/>
      <c r="S4222" s="736"/>
      <c r="T4222" s="736"/>
      <c r="U4222" s="736"/>
      <c r="BA4222" s="722"/>
      <c r="BB4222" s="722"/>
      <c r="BC4222" s="722"/>
      <c r="BD4222" s="722"/>
      <c r="BE4222" s="722"/>
      <c r="BF4222" s="722"/>
      <c r="BG4222" s="722"/>
      <c r="BH4222" s="722"/>
      <c r="BI4222" s="722"/>
      <c r="BJ4222" s="722"/>
      <c r="BK4222" s="722"/>
      <c r="BL4222" s="722"/>
      <c r="BM4222" s="722"/>
      <c r="BN4222" s="722"/>
      <c r="BO4222" s="722"/>
      <c r="BP4222" s="722"/>
      <c r="BQ4222" s="722"/>
      <c r="BR4222" s="722"/>
      <c r="BS4222" s="722"/>
      <c r="BT4222" s="722"/>
      <c r="BU4222" s="722"/>
      <c r="BV4222" s="722"/>
      <c r="BW4222" s="722"/>
      <c r="BX4222" s="722"/>
      <c r="BY4222" s="722"/>
      <c r="BZ4222" s="722"/>
      <c r="CA4222" s="722"/>
      <c r="CB4222" s="722"/>
      <c r="CC4222" s="722"/>
      <c r="CD4222" s="722"/>
      <c r="CE4222" s="722"/>
      <c r="CF4222" s="722"/>
      <c r="CG4222" s="722"/>
      <c r="CH4222" s="722"/>
      <c r="CI4222" s="722"/>
      <c r="CJ4222" s="722"/>
      <c r="CK4222" s="722"/>
      <c r="CL4222" s="722"/>
      <c r="CM4222" s="722"/>
      <c r="CN4222" s="722"/>
      <c r="CO4222" s="722"/>
      <c r="CP4222" s="722"/>
      <c r="CQ4222" s="722"/>
      <c r="CR4222" s="722"/>
      <c r="CS4222" s="722"/>
    </row>
    <row r="4223" spans="1:97" s="1376" customFormat="1">
      <c r="A4223" s="722"/>
      <c r="B4223" s="722"/>
      <c r="C4223" s="722"/>
      <c r="D4223" s="722"/>
      <c r="E4223" s="722"/>
      <c r="F4223" s="757"/>
      <c r="G4223" s="757"/>
      <c r="H4223" s="757"/>
      <c r="I4223" s="757"/>
      <c r="J4223" s="757"/>
      <c r="K4223" s="758"/>
      <c r="L4223" s="758"/>
      <c r="M4223" s="722"/>
      <c r="N4223" s="736"/>
      <c r="O4223" s="736"/>
      <c r="P4223" s="736"/>
      <c r="Q4223" s="736"/>
      <c r="R4223" s="736"/>
      <c r="S4223" s="736"/>
      <c r="T4223" s="736"/>
      <c r="U4223" s="736"/>
      <c r="BA4223" s="722"/>
      <c r="BB4223" s="722"/>
      <c r="BC4223" s="722"/>
      <c r="BD4223" s="722"/>
      <c r="BE4223" s="722"/>
      <c r="BF4223" s="722"/>
      <c r="BG4223" s="722"/>
      <c r="BH4223" s="722"/>
      <c r="BI4223" s="722"/>
      <c r="BJ4223" s="722"/>
      <c r="BK4223" s="722"/>
      <c r="BL4223" s="722"/>
      <c r="BM4223" s="722"/>
      <c r="BN4223" s="722"/>
      <c r="BO4223" s="722"/>
      <c r="BP4223" s="722"/>
      <c r="BQ4223" s="722"/>
      <c r="BR4223" s="722"/>
      <c r="BS4223" s="722"/>
      <c r="BT4223" s="722"/>
      <c r="BU4223" s="722"/>
      <c r="BV4223" s="722"/>
      <c r="BW4223" s="722"/>
      <c r="BX4223" s="722"/>
      <c r="BY4223" s="722"/>
      <c r="BZ4223" s="722"/>
      <c r="CA4223" s="722"/>
      <c r="CB4223" s="722"/>
      <c r="CC4223" s="722"/>
      <c r="CD4223" s="722"/>
      <c r="CE4223" s="722"/>
      <c r="CF4223" s="722"/>
      <c r="CG4223" s="722"/>
      <c r="CH4223" s="722"/>
      <c r="CI4223" s="722"/>
      <c r="CJ4223" s="722"/>
      <c r="CK4223" s="722"/>
      <c r="CL4223" s="722"/>
      <c r="CM4223" s="722"/>
      <c r="CN4223" s="722"/>
      <c r="CO4223" s="722"/>
      <c r="CP4223" s="722"/>
      <c r="CQ4223" s="722"/>
      <c r="CR4223" s="722"/>
      <c r="CS4223" s="722"/>
    </row>
    <row r="4224" spans="1:97" s="1376" customFormat="1">
      <c r="A4224" s="722"/>
      <c r="B4224" s="722"/>
      <c r="C4224" s="722"/>
      <c r="D4224" s="722"/>
      <c r="E4224" s="722"/>
      <c r="F4224" s="757"/>
      <c r="G4224" s="757"/>
      <c r="H4224" s="757"/>
      <c r="I4224" s="757"/>
      <c r="J4224" s="757"/>
      <c r="K4224" s="758"/>
      <c r="L4224" s="758"/>
      <c r="M4224" s="722"/>
      <c r="N4224" s="736"/>
      <c r="O4224" s="736"/>
      <c r="P4224" s="736"/>
      <c r="Q4224" s="736"/>
      <c r="R4224" s="736"/>
      <c r="S4224" s="736"/>
      <c r="T4224" s="736"/>
      <c r="U4224" s="736"/>
      <c r="BA4224" s="722"/>
      <c r="BB4224" s="722"/>
      <c r="BC4224" s="722"/>
      <c r="BD4224" s="722"/>
      <c r="BE4224" s="722"/>
      <c r="BF4224" s="722"/>
      <c r="BG4224" s="722"/>
      <c r="BH4224" s="722"/>
      <c r="BI4224" s="722"/>
      <c r="BJ4224" s="722"/>
      <c r="BK4224" s="722"/>
      <c r="BL4224" s="722"/>
      <c r="BM4224" s="722"/>
      <c r="BN4224" s="722"/>
      <c r="BO4224" s="722"/>
      <c r="BP4224" s="722"/>
      <c r="BQ4224" s="722"/>
      <c r="BR4224" s="722"/>
      <c r="BS4224" s="722"/>
      <c r="BT4224" s="722"/>
      <c r="BU4224" s="722"/>
      <c r="BV4224" s="722"/>
      <c r="BW4224" s="722"/>
      <c r="BX4224" s="722"/>
      <c r="BY4224" s="722"/>
      <c r="BZ4224" s="722"/>
      <c r="CA4224" s="722"/>
      <c r="CB4224" s="722"/>
      <c r="CC4224" s="722"/>
      <c r="CD4224" s="722"/>
      <c r="CE4224" s="722"/>
      <c r="CF4224" s="722"/>
      <c r="CG4224" s="722"/>
      <c r="CH4224" s="722"/>
      <c r="CI4224" s="722"/>
      <c r="CJ4224" s="722"/>
      <c r="CK4224" s="722"/>
      <c r="CL4224" s="722"/>
      <c r="CM4224" s="722"/>
      <c r="CN4224" s="722"/>
      <c r="CO4224" s="722"/>
      <c r="CP4224" s="722"/>
      <c r="CQ4224" s="722"/>
      <c r="CR4224" s="722"/>
      <c r="CS4224" s="722"/>
    </row>
    <row r="4225" spans="1:97" s="1376" customFormat="1">
      <c r="A4225" s="722"/>
      <c r="B4225" s="722"/>
      <c r="C4225" s="722"/>
      <c r="D4225" s="722"/>
      <c r="E4225" s="722"/>
      <c r="F4225" s="757"/>
      <c r="G4225" s="757"/>
      <c r="H4225" s="757"/>
      <c r="I4225" s="757"/>
      <c r="J4225" s="757"/>
      <c r="K4225" s="758"/>
      <c r="L4225" s="758"/>
      <c r="M4225" s="722"/>
      <c r="N4225" s="736"/>
      <c r="O4225" s="736"/>
      <c r="P4225" s="736"/>
      <c r="Q4225" s="736"/>
      <c r="R4225" s="736"/>
      <c r="S4225" s="736"/>
      <c r="T4225" s="736"/>
      <c r="U4225" s="736"/>
      <c r="BA4225" s="722"/>
      <c r="BB4225" s="722"/>
      <c r="BC4225" s="722"/>
      <c r="BD4225" s="722"/>
      <c r="BE4225" s="722"/>
      <c r="BF4225" s="722"/>
      <c r="BG4225" s="722"/>
      <c r="BH4225" s="722"/>
      <c r="BI4225" s="722"/>
      <c r="BJ4225" s="722"/>
      <c r="BK4225" s="722"/>
      <c r="BL4225" s="722"/>
      <c r="BM4225" s="722"/>
      <c r="BN4225" s="722"/>
      <c r="BO4225" s="722"/>
      <c r="BP4225" s="722"/>
      <c r="BQ4225" s="722"/>
      <c r="BR4225" s="722"/>
      <c r="BS4225" s="722"/>
      <c r="BT4225" s="722"/>
      <c r="BU4225" s="722"/>
      <c r="BV4225" s="722"/>
      <c r="BW4225" s="722"/>
      <c r="BX4225" s="722"/>
      <c r="BY4225" s="722"/>
      <c r="BZ4225" s="722"/>
      <c r="CA4225" s="722"/>
      <c r="CB4225" s="722"/>
      <c r="CC4225" s="722"/>
      <c r="CD4225" s="722"/>
      <c r="CE4225" s="722"/>
      <c r="CF4225" s="722"/>
      <c r="CG4225" s="722"/>
      <c r="CH4225" s="722"/>
      <c r="CI4225" s="722"/>
      <c r="CJ4225" s="722"/>
      <c r="CK4225" s="722"/>
      <c r="CL4225" s="722"/>
      <c r="CM4225" s="722"/>
      <c r="CN4225" s="722"/>
      <c r="CO4225" s="722"/>
      <c r="CP4225" s="722"/>
      <c r="CQ4225" s="722"/>
      <c r="CR4225" s="722"/>
      <c r="CS4225" s="722"/>
    </row>
    <row r="4226" spans="1:97" s="1376" customFormat="1">
      <c r="A4226" s="722"/>
      <c r="B4226" s="722"/>
      <c r="C4226" s="722"/>
      <c r="D4226" s="722"/>
      <c r="E4226" s="722"/>
      <c r="F4226" s="757"/>
      <c r="G4226" s="757"/>
      <c r="H4226" s="757"/>
      <c r="I4226" s="757"/>
      <c r="J4226" s="757"/>
      <c r="K4226" s="758"/>
      <c r="L4226" s="758"/>
      <c r="M4226" s="722"/>
      <c r="N4226" s="736"/>
      <c r="O4226" s="736"/>
      <c r="P4226" s="736"/>
      <c r="Q4226" s="736"/>
      <c r="R4226" s="736"/>
      <c r="S4226" s="736"/>
      <c r="T4226" s="736"/>
      <c r="U4226" s="736"/>
      <c r="BA4226" s="722"/>
      <c r="BB4226" s="722"/>
      <c r="BC4226" s="722"/>
      <c r="BD4226" s="722"/>
      <c r="BE4226" s="722"/>
      <c r="BF4226" s="722"/>
      <c r="BG4226" s="722"/>
      <c r="BH4226" s="722"/>
      <c r="BI4226" s="722"/>
      <c r="BJ4226" s="722"/>
      <c r="BK4226" s="722"/>
      <c r="BL4226" s="722"/>
      <c r="BM4226" s="722"/>
      <c r="BN4226" s="722"/>
      <c r="BO4226" s="722"/>
      <c r="BP4226" s="722"/>
      <c r="BQ4226" s="722"/>
      <c r="BR4226" s="722"/>
      <c r="BS4226" s="722"/>
      <c r="BT4226" s="722"/>
      <c r="BU4226" s="722"/>
      <c r="BV4226" s="722"/>
      <c r="BW4226" s="722"/>
      <c r="BX4226" s="722"/>
      <c r="BY4226" s="722"/>
      <c r="BZ4226" s="722"/>
      <c r="CA4226" s="722"/>
      <c r="CB4226" s="722"/>
      <c r="CC4226" s="722"/>
      <c r="CD4226" s="722"/>
      <c r="CE4226" s="722"/>
      <c r="CF4226" s="722"/>
      <c r="CG4226" s="722"/>
      <c r="CH4226" s="722"/>
      <c r="CI4226" s="722"/>
      <c r="CJ4226" s="722"/>
      <c r="CK4226" s="722"/>
      <c r="CL4226" s="722"/>
      <c r="CM4226" s="722"/>
      <c r="CN4226" s="722"/>
      <c r="CO4226" s="722"/>
      <c r="CP4226" s="722"/>
      <c r="CQ4226" s="722"/>
      <c r="CR4226" s="722"/>
      <c r="CS4226" s="722"/>
    </row>
    <row r="4227" spans="1:97" s="1376" customFormat="1">
      <c r="A4227" s="722"/>
      <c r="B4227" s="722"/>
      <c r="C4227" s="722"/>
      <c r="D4227" s="722"/>
      <c r="E4227" s="722"/>
      <c r="F4227" s="757"/>
      <c r="G4227" s="757"/>
      <c r="H4227" s="757"/>
      <c r="I4227" s="757"/>
      <c r="J4227" s="757"/>
      <c r="K4227" s="758"/>
      <c r="L4227" s="758"/>
      <c r="M4227" s="722"/>
      <c r="N4227" s="736"/>
      <c r="O4227" s="736"/>
      <c r="P4227" s="736"/>
      <c r="Q4227" s="736"/>
      <c r="R4227" s="736"/>
      <c r="S4227" s="736"/>
      <c r="T4227" s="736"/>
      <c r="U4227" s="736"/>
      <c r="BA4227" s="722"/>
      <c r="BB4227" s="722"/>
      <c r="BC4227" s="722"/>
      <c r="BD4227" s="722"/>
      <c r="BE4227" s="722"/>
      <c r="BF4227" s="722"/>
      <c r="BG4227" s="722"/>
      <c r="BH4227" s="722"/>
      <c r="BI4227" s="722"/>
      <c r="BJ4227" s="722"/>
      <c r="BK4227" s="722"/>
      <c r="BL4227" s="722"/>
      <c r="BM4227" s="722"/>
      <c r="BN4227" s="722"/>
      <c r="BO4227" s="722"/>
      <c r="BP4227" s="722"/>
      <c r="BQ4227" s="722"/>
      <c r="BR4227" s="722"/>
      <c r="BS4227" s="722"/>
      <c r="BT4227" s="722"/>
      <c r="BU4227" s="722"/>
      <c r="BV4227" s="722"/>
      <c r="BW4227" s="722"/>
      <c r="BX4227" s="722"/>
      <c r="BY4227" s="722"/>
      <c r="BZ4227" s="722"/>
      <c r="CA4227" s="722"/>
      <c r="CB4227" s="722"/>
      <c r="CC4227" s="722"/>
      <c r="CD4227" s="722"/>
      <c r="CE4227" s="722"/>
      <c r="CF4227" s="722"/>
      <c r="CG4227" s="722"/>
      <c r="CH4227" s="722"/>
      <c r="CI4227" s="722"/>
      <c r="CJ4227" s="722"/>
      <c r="CK4227" s="722"/>
      <c r="CL4227" s="722"/>
      <c r="CM4227" s="722"/>
      <c r="CN4227" s="722"/>
      <c r="CO4227" s="722"/>
      <c r="CP4227" s="722"/>
      <c r="CQ4227" s="722"/>
      <c r="CR4227" s="722"/>
      <c r="CS4227" s="722"/>
    </row>
    <row r="4228" spans="1:97" s="1376" customFormat="1">
      <c r="A4228" s="722"/>
      <c r="B4228" s="722"/>
      <c r="C4228" s="722"/>
      <c r="D4228" s="722"/>
      <c r="E4228" s="722"/>
      <c r="F4228" s="757"/>
      <c r="G4228" s="757"/>
      <c r="H4228" s="757"/>
      <c r="I4228" s="757"/>
      <c r="J4228" s="757"/>
      <c r="K4228" s="758"/>
      <c r="L4228" s="758"/>
      <c r="M4228" s="722"/>
      <c r="N4228" s="736"/>
      <c r="O4228" s="736"/>
      <c r="P4228" s="736"/>
      <c r="Q4228" s="736"/>
      <c r="R4228" s="736"/>
      <c r="S4228" s="736"/>
      <c r="T4228" s="736"/>
      <c r="U4228" s="736"/>
      <c r="BA4228" s="722"/>
      <c r="BB4228" s="722"/>
      <c r="BC4228" s="722"/>
      <c r="BD4228" s="722"/>
      <c r="BE4228" s="722"/>
      <c r="BF4228" s="722"/>
      <c r="BG4228" s="722"/>
      <c r="BH4228" s="722"/>
      <c r="BI4228" s="722"/>
      <c r="BJ4228" s="722"/>
      <c r="BK4228" s="722"/>
      <c r="BL4228" s="722"/>
      <c r="BM4228" s="722"/>
      <c r="BN4228" s="722"/>
      <c r="BO4228" s="722"/>
      <c r="BP4228" s="722"/>
      <c r="BQ4228" s="722"/>
      <c r="BR4228" s="722"/>
      <c r="BS4228" s="722"/>
      <c r="BT4228" s="722"/>
      <c r="BU4228" s="722"/>
      <c r="BV4228" s="722"/>
      <c r="BW4228" s="722"/>
      <c r="BX4228" s="722"/>
      <c r="BY4228" s="722"/>
      <c r="BZ4228" s="722"/>
      <c r="CA4228" s="722"/>
      <c r="CB4228" s="722"/>
      <c r="CC4228" s="722"/>
      <c r="CD4228" s="722"/>
      <c r="CE4228" s="722"/>
      <c r="CF4228" s="722"/>
      <c r="CG4228" s="722"/>
      <c r="CH4228" s="722"/>
      <c r="CI4228" s="722"/>
      <c r="CJ4228" s="722"/>
      <c r="CK4228" s="722"/>
      <c r="CL4228" s="722"/>
      <c r="CM4228" s="722"/>
      <c r="CN4228" s="722"/>
      <c r="CO4228" s="722"/>
      <c r="CP4228" s="722"/>
      <c r="CQ4228" s="722"/>
      <c r="CR4228" s="722"/>
      <c r="CS4228" s="722"/>
    </row>
    <row r="4229" spans="1:97" s="1376" customFormat="1">
      <c r="A4229" s="722"/>
      <c r="B4229" s="722"/>
      <c r="C4229" s="722"/>
      <c r="D4229" s="722"/>
      <c r="E4229" s="722"/>
      <c r="F4229" s="757"/>
      <c r="G4229" s="757"/>
      <c r="H4229" s="757"/>
      <c r="I4229" s="757"/>
      <c r="J4229" s="757"/>
      <c r="K4229" s="758"/>
      <c r="L4229" s="758"/>
      <c r="M4229" s="722"/>
      <c r="N4229" s="736"/>
      <c r="O4229" s="736"/>
      <c r="P4229" s="736"/>
      <c r="Q4229" s="736"/>
      <c r="R4229" s="736"/>
      <c r="S4229" s="736"/>
      <c r="T4229" s="736"/>
      <c r="U4229" s="736"/>
      <c r="BA4229" s="722"/>
      <c r="BB4229" s="722"/>
      <c r="BC4229" s="722"/>
      <c r="BD4229" s="722"/>
      <c r="BE4229" s="722"/>
      <c r="BF4229" s="722"/>
      <c r="BG4229" s="722"/>
      <c r="BH4229" s="722"/>
      <c r="BI4229" s="722"/>
      <c r="BJ4229" s="722"/>
      <c r="BK4229" s="722"/>
      <c r="BL4229" s="722"/>
      <c r="BM4229" s="722"/>
      <c r="BN4229" s="722"/>
      <c r="BO4229" s="722"/>
      <c r="BP4229" s="722"/>
      <c r="BQ4229" s="722"/>
      <c r="BR4229" s="722"/>
      <c r="BS4229" s="722"/>
      <c r="BT4229" s="722"/>
      <c r="BU4229" s="722"/>
      <c r="BV4229" s="722"/>
      <c r="BW4229" s="722"/>
      <c r="BX4229" s="722"/>
      <c r="BY4229" s="722"/>
      <c r="BZ4229" s="722"/>
      <c r="CA4229" s="722"/>
      <c r="CB4229" s="722"/>
      <c r="CC4229" s="722"/>
      <c r="CD4229" s="722"/>
      <c r="CE4229" s="722"/>
      <c r="CF4229" s="722"/>
      <c r="CG4229" s="722"/>
      <c r="CH4229" s="722"/>
      <c r="CI4229" s="722"/>
      <c r="CJ4229" s="722"/>
      <c r="CK4229" s="722"/>
      <c r="CL4229" s="722"/>
      <c r="CM4229" s="722"/>
      <c r="CN4229" s="722"/>
      <c r="CO4229" s="722"/>
      <c r="CP4229" s="722"/>
      <c r="CQ4229" s="722"/>
      <c r="CR4229" s="722"/>
      <c r="CS4229" s="722"/>
    </row>
    <row r="4230" spans="1:97" s="1376" customFormat="1">
      <c r="A4230" s="722"/>
      <c r="B4230" s="722"/>
      <c r="C4230" s="722"/>
      <c r="D4230" s="722"/>
      <c r="E4230" s="722"/>
      <c r="F4230" s="757"/>
      <c r="G4230" s="757"/>
      <c r="H4230" s="757"/>
      <c r="I4230" s="757"/>
      <c r="J4230" s="757"/>
      <c r="K4230" s="758"/>
      <c r="L4230" s="758"/>
      <c r="M4230" s="722"/>
      <c r="N4230" s="736"/>
      <c r="O4230" s="736"/>
      <c r="P4230" s="736"/>
      <c r="Q4230" s="736"/>
      <c r="R4230" s="736"/>
      <c r="S4230" s="736"/>
      <c r="T4230" s="736"/>
      <c r="U4230" s="736"/>
      <c r="BA4230" s="722"/>
      <c r="BB4230" s="722"/>
      <c r="BC4230" s="722"/>
      <c r="BD4230" s="722"/>
      <c r="BE4230" s="722"/>
      <c r="BF4230" s="722"/>
      <c r="BG4230" s="722"/>
      <c r="BH4230" s="722"/>
      <c r="BI4230" s="722"/>
      <c r="BJ4230" s="722"/>
      <c r="BK4230" s="722"/>
      <c r="BL4230" s="722"/>
      <c r="BM4230" s="722"/>
      <c r="BN4230" s="722"/>
      <c r="BO4230" s="722"/>
      <c r="BP4230" s="722"/>
      <c r="BQ4230" s="722"/>
      <c r="BR4230" s="722"/>
      <c r="BS4230" s="722"/>
      <c r="BT4230" s="722"/>
      <c r="BU4230" s="722"/>
      <c r="BV4230" s="722"/>
      <c r="BW4230" s="722"/>
      <c r="BX4230" s="722"/>
      <c r="BY4230" s="722"/>
      <c r="BZ4230" s="722"/>
      <c r="CA4230" s="722"/>
      <c r="CB4230" s="722"/>
      <c r="CC4230" s="722"/>
      <c r="CD4230" s="722"/>
      <c r="CE4230" s="722"/>
      <c r="CF4230" s="722"/>
      <c r="CG4230" s="722"/>
      <c r="CH4230" s="722"/>
      <c r="CI4230" s="722"/>
      <c r="CJ4230" s="722"/>
      <c r="CK4230" s="722"/>
      <c r="CL4230" s="722"/>
      <c r="CM4230" s="722"/>
      <c r="CN4230" s="722"/>
      <c r="CO4230" s="722"/>
      <c r="CP4230" s="722"/>
      <c r="CQ4230" s="722"/>
      <c r="CR4230" s="722"/>
      <c r="CS4230" s="722"/>
    </row>
    <row r="4231" spans="1:97" s="1376" customFormat="1">
      <c r="A4231" s="722"/>
      <c r="B4231" s="722"/>
      <c r="C4231" s="722"/>
      <c r="D4231" s="722"/>
      <c r="E4231" s="722"/>
      <c r="F4231" s="757"/>
      <c r="G4231" s="757"/>
      <c r="H4231" s="757"/>
      <c r="I4231" s="757"/>
      <c r="J4231" s="757"/>
      <c r="K4231" s="758"/>
      <c r="L4231" s="758"/>
      <c r="M4231" s="722"/>
      <c r="N4231" s="736"/>
      <c r="O4231" s="736"/>
      <c r="P4231" s="736"/>
      <c r="Q4231" s="736"/>
      <c r="R4231" s="736"/>
      <c r="S4231" s="736"/>
      <c r="T4231" s="736"/>
      <c r="U4231" s="736"/>
      <c r="BA4231" s="722"/>
      <c r="BB4231" s="722"/>
      <c r="BC4231" s="722"/>
      <c r="BD4231" s="722"/>
      <c r="BE4231" s="722"/>
      <c r="BF4231" s="722"/>
      <c r="BG4231" s="722"/>
      <c r="BH4231" s="722"/>
      <c r="BI4231" s="722"/>
      <c r="BJ4231" s="722"/>
      <c r="BK4231" s="722"/>
      <c r="BL4231" s="722"/>
      <c r="BM4231" s="722"/>
      <c r="BN4231" s="722"/>
      <c r="BO4231" s="722"/>
      <c r="BP4231" s="722"/>
      <c r="BQ4231" s="722"/>
      <c r="BR4231" s="722"/>
      <c r="BS4231" s="722"/>
      <c r="BT4231" s="722"/>
      <c r="BU4231" s="722"/>
      <c r="BV4231" s="722"/>
      <c r="BW4231" s="722"/>
      <c r="BX4231" s="722"/>
      <c r="BY4231" s="722"/>
      <c r="BZ4231" s="722"/>
      <c r="CA4231" s="722"/>
      <c r="CB4231" s="722"/>
      <c r="CC4231" s="722"/>
      <c r="CD4231" s="722"/>
      <c r="CE4231" s="722"/>
      <c r="CF4231" s="722"/>
      <c r="CG4231" s="722"/>
      <c r="CH4231" s="722"/>
      <c r="CI4231" s="722"/>
      <c r="CJ4231" s="722"/>
      <c r="CK4231" s="722"/>
      <c r="CL4231" s="722"/>
      <c r="CM4231" s="722"/>
      <c r="CN4231" s="722"/>
      <c r="CO4231" s="722"/>
      <c r="CP4231" s="722"/>
      <c r="CQ4231" s="722"/>
      <c r="CR4231" s="722"/>
      <c r="CS4231" s="722"/>
    </row>
    <row r="4232" spans="1:97" s="1376" customFormat="1">
      <c r="A4232" s="722"/>
      <c r="B4232" s="722"/>
      <c r="C4232" s="722"/>
      <c r="D4232" s="722"/>
      <c r="E4232" s="722"/>
      <c r="F4232" s="757"/>
      <c r="G4232" s="757"/>
      <c r="H4232" s="757"/>
      <c r="I4232" s="757"/>
      <c r="J4232" s="757"/>
      <c r="K4232" s="758"/>
      <c r="L4232" s="758"/>
      <c r="M4232" s="722"/>
      <c r="N4232" s="736"/>
      <c r="O4232" s="736"/>
      <c r="P4232" s="736"/>
      <c r="Q4232" s="736"/>
      <c r="R4232" s="736"/>
      <c r="S4232" s="736"/>
      <c r="T4232" s="736"/>
      <c r="U4232" s="736"/>
      <c r="BA4232" s="722"/>
      <c r="BB4232" s="722"/>
      <c r="BC4232" s="722"/>
      <c r="BD4232" s="722"/>
      <c r="BE4232" s="722"/>
      <c r="BF4232" s="722"/>
      <c r="BG4232" s="722"/>
      <c r="BH4232" s="722"/>
      <c r="BI4232" s="722"/>
      <c r="BJ4232" s="722"/>
      <c r="BK4232" s="722"/>
      <c r="BL4232" s="722"/>
      <c r="BM4232" s="722"/>
      <c r="BN4232" s="722"/>
      <c r="BO4232" s="722"/>
      <c r="BP4232" s="722"/>
      <c r="BQ4232" s="722"/>
      <c r="BR4232" s="722"/>
      <c r="BS4232" s="722"/>
      <c r="BT4232" s="722"/>
      <c r="BU4232" s="722"/>
      <c r="BV4232" s="722"/>
      <c r="BW4232" s="722"/>
      <c r="BX4232" s="722"/>
      <c r="BY4232" s="722"/>
      <c r="BZ4232" s="722"/>
      <c r="CA4232" s="722"/>
      <c r="CB4232" s="722"/>
      <c r="CC4232" s="722"/>
      <c r="CD4232" s="722"/>
      <c r="CE4232" s="722"/>
      <c r="CF4232" s="722"/>
      <c r="CG4232" s="722"/>
      <c r="CH4232" s="722"/>
      <c r="CI4232" s="722"/>
      <c r="CJ4232" s="722"/>
      <c r="CK4232" s="722"/>
      <c r="CL4232" s="722"/>
      <c r="CM4232" s="722"/>
      <c r="CN4232" s="722"/>
      <c r="CO4232" s="722"/>
      <c r="CP4232" s="722"/>
      <c r="CQ4232" s="722"/>
      <c r="CR4232" s="722"/>
      <c r="CS4232" s="722"/>
    </row>
    <row r="4233" spans="1:97" s="1376" customFormat="1">
      <c r="A4233" s="722"/>
      <c r="B4233" s="722"/>
      <c r="C4233" s="722"/>
      <c r="D4233" s="722"/>
      <c r="E4233" s="722"/>
      <c r="F4233" s="757"/>
      <c r="G4233" s="757"/>
      <c r="H4233" s="757"/>
      <c r="I4233" s="757"/>
      <c r="J4233" s="757"/>
      <c r="K4233" s="758"/>
      <c r="L4233" s="758"/>
      <c r="M4233" s="722"/>
      <c r="N4233" s="736"/>
      <c r="O4233" s="736"/>
      <c r="P4233" s="736"/>
      <c r="Q4233" s="736"/>
      <c r="R4233" s="736"/>
      <c r="S4233" s="736"/>
      <c r="T4233" s="736"/>
      <c r="U4233" s="736"/>
      <c r="BA4233" s="722"/>
      <c r="BB4233" s="722"/>
      <c r="BC4233" s="722"/>
      <c r="BD4233" s="722"/>
      <c r="BE4233" s="722"/>
      <c r="BF4233" s="722"/>
      <c r="BG4233" s="722"/>
      <c r="BH4233" s="722"/>
      <c r="BI4233" s="722"/>
      <c r="BJ4233" s="722"/>
      <c r="BK4233" s="722"/>
      <c r="BL4233" s="722"/>
      <c r="BM4233" s="722"/>
      <c r="BN4233" s="722"/>
      <c r="BO4233" s="722"/>
      <c r="BP4233" s="722"/>
      <c r="BQ4233" s="722"/>
      <c r="BR4233" s="722"/>
      <c r="BS4233" s="722"/>
      <c r="BT4233" s="722"/>
      <c r="BU4233" s="722"/>
      <c r="BV4233" s="722"/>
      <c r="BW4233" s="722"/>
      <c r="BX4233" s="722"/>
      <c r="BY4233" s="722"/>
      <c r="BZ4233" s="722"/>
      <c r="CA4233" s="722"/>
      <c r="CB4233" s="722"/>
      <c r="CC4233" s="722"/>
      <c r="CD4233" s="722"/>
      <c r="CE4233" s="722"/>
      <c r="CF4233" s="722"/>
      <c r="CG4233" s="722"/>
      <c r="CH4233" s="722"/>
      <c r="CI4233" s="722"/>
      <c r="CJ4233" s="722"/>
      <c r="CK4233" s="722"/>
      <c r="CL4233" s="722"/>
      <c r="CM4233" s="722"/>
      <c r="CN4233" s="722"/>
      <c r="CO4233" s="722"/>
      <c r="CP4233" s="722"/>
      <c r="CQ4233" s="722"/>
      <c r="CR4233" s="722"/>
      <c r="CS4233" s="722"/>
    </row>
    <row r="4234" spans="1:97" s="1376" customFormat="1">
      <c r="A4234" s="722"/>
      <c r="B4234" s="722"/>
      <c r="C4234" s="722"/>
      <c r="D4234" s="722"/>
      <c r="E4234" s="722"/>
      <c r="F4234" s="757"/>
      <c r="G4234" s="757"/>
      <c r="H4234" s="757"/>
      <c r="I4234" s="757"/>
      <c r="J4234" s="757"/>
      <c r="K4234" s="758"/>
      <c r="L4234" s="758"/>
      <c r="M4234" s="722"/>
      <c r="N4234" s="736"/>
      <c r="O4234" s="736"/>
      <c r="P4234" s="736"/>
      <c r="Q4234" s="736"/>
      <c r="R4234" s="736"/>
      <c r="S4234" s="736"/>
      <c r="T4234" s="736"/>
      <c r="U4234" s="736"/>
      <c r="BA4234" s="722"/>
      <c r="BB4234" s="722"/>
      <c r="BC4234" s="722"/>
      <c r="BD4234" s="722"/>
      <c r="BE4234" s="722"/>
      <c r="BF4234" s="722"/>
      <c r="BG4234" s="722"/>
      <c r="BH4234" s="722"/>
      <c r="BI4234" s="722"/>
      <c r="BJ4234" s="722"/>
      <c r="BK4234" s="722"/>
      <c r="BL4234" s="722"/>
      <c r="BM4234" s="722"/>
      <c r="BN4234" s="722"/>
      <c r="BO4234" s="722"/>
      <c r="BP4234" s="722"/>
      <c r="BQ4234" s="722"/>
      <c r="BR4234" s="722"/>
      <c r="BS4234" s="722"/>
      <c r="BT4234" s="722"/>
      <c r="BU4234" s="722"/>
      <c r="BV4234" s="722"/>
      <c r="BW4234" s="722"/>
      <c r="BX4234" s="722"/>
      <c r="BY4234" s="722"/>
      <c r="BZ4234" s="722"/>
      <c r="CA4234" s="722"/>
      <c r="CB4234" s="722"/>
      <c r="CC4234" s="722"/>
      <c r="CD4234" s="722"/>
      <c r="CE4234" s="722"/>
      <c r="CF4234" s="722"/>
      <c r="CG4234" s="722"/>
      <c r="CH4234" s="722"/>
      <c r="CI4234" s="722"/>
      <c r="CJ4234" s="722"/>
      <c r="CK4234" s="722"/>
      <c r="CL4234" s="722"/>
      <c r="CM4234" s="722"/>
      <c r="CN4234" s="722"/>
      <c r="CO4234" s="722"/>
      <c r="CP4234" s="722"/>
      <c r="CQ4234" s="722"/>
      <c r="CR4234" s="722"/>
      <c r="CS4234" s="722"/>
    </row>
    <row r="4235" spans="1:97" s="1376" customFormat="1">
      <c r="A4235" s="722"/>
      <c r="B4235" s="722"/>
      <c r="C4235" s="722"/>
      <c r="D4235" s="722"/>
      <c r="E4235" s="722"/>
      <c r="F4235" s="757"/>
      <c r="G4235" s="757"/>
      <c r="H4235" s="757"/>
      <c r="I4235" s="757"/>
      <c r="J4235" s="757"/>
      <c r="K4235" s="758"/>
      <c r="L4235" s="758"/>
      <c r="M4235" s="722"/>
      <c r="N4235" s="736"/>
      <c r="O4235" s="736"/>
      <c r="P4235" s="736"/>
      <c r="Q4235" s="736"/>
      <c r="R4235" s="736"/>
      <c r="S4235" s="736"/>
      <c r="T4235" s="736"/>
      <c r="U4235" s="736"/>
      <c r="BA4235" s="722"/>
      <c r="BB4235" s="722"/>
      <c r="BC4235" s="722"/>
      <c r="BD4235" s="722"/>
      <c r="BE4235" s="722"/>
      <c r="BF4235" s="722"/>
      <c r="BG4235" s="722"/>
      <c r="BH4235" s="722"/>
      <c r="BI4235" s="722"/>
      <c r="BJ4235" s="722"/>
      <c r="BK4235" s="722"/>
      <c r="BL4235" s="722"/>
      <c r="BM4235" s="722"/>
      <c r="BN4235" s="722"/>
      <c r="BO4235" s="722"/>
      <c r="BP4235" s="722"/>
      <c r="BQ4235" s="722"/>
      <c r="BR4235" s="722"/>
      <c r="BS4235" s="722"/>
      <c r="BT4235" s="722"/>
      <c r="BU4235" s="722"/>
      <c r="BV4235" s="722"/>
      <c r="BW4235" s="722"/>
      <c r="BX4235" s="722"/>
      <c r="BY4235" s="722"/>
      <c r="BZ4235" s="722"/>
      <c r="CA4235" s="722"/>
      <c r="CB4235" s="722"/>
      <c r="CC4235" s="722"/>
      <c r="CD4235" s="722"/>
      <c r="CE4235" s="722"/>
      <c r="CF4235" s="722"/>
      <c r="CG4235" s="722"/>
      <c r="CH4235" s="722"/>
      <c r="CI4235" s="722"/>
      <c r="CJ4235" s="722"/>
      <c r="CK4235" s="722"/>
      <c r="CL4235" s="722"/>
      <c r="CM4235" s="722"/>
      <c r="CN4235" s="722"/>
      <c r="CO4235" s="722"/>
      <c r="CP4235" s="722"/>
      <c r="CQ4235" s="722"/>
      <c r="CR4235" s="722"/>
      <c r="CS4235" s="722"/>
    </row>
    <row r="4236" spans="1:97" s="1376" customFormat="1">
      <c r="A4236" s="722"/>
      <c r="B4236" s="722"/>
      <c r="C4236" s="722"/>
      <c r="D4236" s="722"/>
      <c r="E4236" s="722"/>
      <c r="F4236" s="757"/>
      <c r="G4236" s="757"/>
      <c r="H4236" s="757"/>
      <c r="I4236" s="757"/>
      <c r="J4236" s="757"/>
      <c r="K4236" s="758"/>
      <c r="L4236" s="758"/>
      <c r="M4236" s="722"/>
      <c r="N4236" s="736"/>
      <c r="O4236" s="736"/>
      <c r="P4236" s="736"/>
      <c r="Q4236" s="736"/>
      <c r="R4236" s="736"/>
      <c r="S4236" s="736"/>
      <c r="T4236" s="736"/>
      <c r="U4236" s="736"/>
      <c r="BA4236" s="722"/>
      <c r="BB4236" s="722"/>
      <c r="BC4236" s="722"/>
      <c r="BD4236" s="722"/>
      <c r="BE4236" s="722"/>
      <c r="BF4236" s="722"/>
      <c r="BG4236" s="722"/>
      <c r="BH4236" s="722"/>
      <c r="BI4236" s="722"/>
      <c r="BJ4236" s="722"/>
      <c r="BK4236" s="722"/>
      <c r="BL4236" s="722"/>
      <c r="BM4236" s="722"/>
      <c r="BN4236" s="722"/>
      <c r="BO4236" s="722"/>
      <c r="BP4236" s="722"/>
      <c r="BQ4236" s="722"/>
      <c r="BR4236" s="722"/>
      <c r="BS4236" s="722"/>
      <c r="BT4236" s="722"/>
      <c r="BU4236" s="722"/>
      <c r="BV4236" s="722"/>
      <c r="BW4236" s="722"/>
      <c r="BX4236" s="722"/>
      <c r="BY4236" s="722"/>
      <c r="BZ4236" s="722"/>
      <c r="CA4236" s="722"/>
      <c r="CB4236" s="722"/>
      <c r="CC4236" s="722"/>
      <c r="CD4236" s="722"/>
      <c r="CE4236" s="722"/>
      <c r="CF4236" s="722"/>
      <c r="CG4236" s="722"/>
      <c r="CH4236" s="722"/>
      <c r="CI4236" s="722"/>
      <c r="CJ4236" s="722"/>
      <c r="CK4236" s="722"/>
      <c r="CL4236" s="722"/>
      <c r="CM4236" s="722"/>
      <c r="CN4236" s="722"/>
      <c r="CO4236" s="722"/>
      <c r="CP4236" s="722"/>
      <c r="CQ4236" s="722"/>
      <c r="CR4236" s="722"/>
      <c r="CS4236" s="722"/>
    </row>
    <row r="4237" spans="1:97" s="1376" customFormat="1">
      <c r="A4237" s="722"/>
      <c r="B4237" s="722"/>
      <c r="C4237" s="722"/>
      <c r="D4237" s="722"/>
      <c r="E4237" s="722"/>
      <c r="F4237" s="757"/>
      <c r="G4237" s="757"/>
      <c r="H4237" s="757"/>
      <c r="I4237" s="757"/>
      <c r="J4237" s="757"/>
      <c r="K4237" s="758"/>
      <c r="L4237" s="758"/>
      <c r="M4237" s="722"/>
      <c r="N4237" s="736"/>
      <c r="O4237" s="736"/>
      <c r="P4237" s="736"/>
      <c r="Q4237" s="736"/>
      <c r="R4237" s="736"/>
      <c r="S4237" s="736"/>
      <c r="T4237" s="736"/>
      <c r="U4237" s="736"/>
      <c r="BA4237" s="722"/>
      <c r="BB4237" s="722"/>
      <c r="BC4237" s="722"/>
      <c r="BD4237" s="722"/>
      <c r="BE4237" s="722"/>
      <c r="BF4237" s="722"/>
      <c r="BG4237" s="722"/>
      <c r="BH4237" s="722"/>
      <c r="BI4237" s="722"/>
      <c r="BJ4237" s="722"/>
      <c r="BK4237" s="722"/>
      <c r="BL4237" s="722"/>
      <c r="BM4237" s="722"/>
      <c r="BN4237" s="722"/>
      <c r="BO4237" s="722"/>
      <c r="BP4237" s="722"/>
      <c r="BQ4237" s="722"/>
      <c r="BR4237" s="722"/>
      <c r="BS4237" s="722"/>
      <c r="BT4237" s="722"/>
      <c r="BU4237" s="722"/>
      <c r="BV4237" s="722"/>
      <c r="BW4237" s="722"/>
      <c r="BX4237" s="722"/>
      <c r="BY4237" s="722"/>
      <c r="BZ4237" s="722"/>
      <c r="CA4237" s="722"/>
      <c r="CB4237" s="722"/>
      <c r="CC4237" s="722"/>
      <c r="CD4237" s="722"/>
      <c r="CE4237" s="722"/>
      <c r="CF4237" s="722"/>
      <c r="CG4237" s="722"/>
      <c r="CH4237" s="722"/>
      <c r="CI4237" s="722"/>
      <c r="CJ4237" s="722"/>
      <c r="CK4237" s="722"/>
      <c r="CL4237" s="722"/>
      <c r="CM4237" s="722"/>
      <c r="CN4237" s="722"/>
      <c r="CO4237" s="722"/>
      <c r="CP4237" s="722"/>
      <c r="CQ4237" s="722"/>
      <c r="CR4237" s="722"/>
      <c r="CS4237" s="722"/>
    </row>
    <row r="4238" spans="1:97" s="1376" customFormat="1">
      <c r="A4238" s="722"/>
      <c r="B4238" s="722"/>
      <c r="C4238" s="722"/>
      <c r="D4238" s="722"/>
      <c r="E4238" s="722"/>
      <c r="F4238" s="757"/>
      <c r="G4238" s="757"/>
      <c r="H4238" s="757"/>
      <c r="I4238" s="757"/>
      <c r="J4238" s="757"/>
      <c r="K4238" s="758"/>
      <c r="L4238" s="758"/>
      <c r="M4238" s="722"/>
      <c r="N4238" s="736"/>
      <c r="O4238" s="736"/>
      <c r="P4238" s="736"/>
      <c r="Q4238" s="736"/>
      <c r="R4238" s="736"/>
      <c r="S4238" s="736"/>
      <c r="T4238" s="736"/>
      <c r="U4238" s="736"/>
      <c r="BA4238" s="722"/>
      <c r="BB4238" s="722"/>
      <c r="BC4238" s="722"/>
      <c r="BD4238" s="722"/>
      <c r="BE4238" s="722"/>
      <c r="BF4238" s="722"/>
      <c r="BG4238" s="722"/>
      <c r="BH4238" s="722"/>
      <c r="BI4238" s="722"/>
      <c r="BJ4238" s="722"/>
      <c r="BK4238" s="722"/>
      <c r="BL4238" s="722"/>
      <c r="BM4238" s="722"/>
      <c r="BN4238" s="722"/>
      <c r="BO4238" s="722"/>
      <c r="BP4238" s="722"/>
      <c r="BQ4238" s="722"/>
      <c r="BR4238" s="722"/>
      <c r="BS4238" s="722"/>
      <c r="BT4238" s="722"/>
      <c r="BU4238" s="722"/>
      <c r="BV4238" s="722"/>
      <c r="BW4238" s="722"/>
      <c r="BX4238" s="722"/>
      <c r="BY4238" s="722"/>
      <c r="BZ4238" s="722"/>
      <c r="CA4238" s="722"/>
      <c r="CB4238" s="722"/>
      <c r="CC4238" s="722"/>
      <c r="CD4238" s="722"/>
      <c r="CE4238" s="722"/>
      <c r="CF4238" s="722"/>
      <c r="CG4238" s="722"/>
      <c r="CH4238" s="722"/>
      <c r="CI4238" s="722"/>
      <c r="CJ4238" s="722"/>
      <c r="CK4238" s="722"/>
      <c r="CL4238" s="722"/>
      <c r="CM4238" s="722"/>
      <c r="CN4238" s="722"/>
      <c r="CO4238" s="722"/>
      <c r="CP4238" s="722"/>
      <c r="CQ4238" s="722"/>
      <c r="CR4238" s="722"/>
      <c r="CS4238" s="722"/>
    </row>
    <row r="4239" spans="1:97" s="1376" customFormat="1">
      <c r="A4239" s="722"/>
      <c r="B4239" s="722"/>
      <c r="C4239" s="722"/>
      <c r="D4239" s="722"/>
      <c r="E4239" s="722"/>
      <c r="F4239" s="757"/>
      <c r="G4239" s="757"/>
      <c r="H4239" s="757"/>
      <c r="I4239" s="757"/>
      <c r="J4239" s="757"/>
      <c r="K4239" s="758"/>
      <c r="L4239" s="758"/>
      <c r="M4239" s="722"/>
      <c r="N4239" s="736"/>
      <c r="O4239" s="736"/>
      <c r="P4239" s="736"/>
      <c r="Q4239" s="736"/>
      <c r="R4239" s="736"/>
      <c r="S4239" s="736"/>
      <c r="T4239" s="736"/>
      <c r="U4239" s="736"/>
      <c r="BA4239" s="722"/>
      <c r="BB4239" s="722"/>
      <c r="BC4239" s="722"/>
      <c r="BD4239" s="722"/>
      <c r="BE4239" s="722"/>
      <c r="BF4239" s="722"/>
      <c r="BG4239" s="722"/>
      <c r="BH4239" s="722"/>
      <c r="BI4239" s="722"/>
      <c r="BJ4239" s="722"/>
      <c r="BK4239" s="722"/>
      <c r="BL4239" s="722"/>
      <c r="BM4239" s="722"/>
      <c r="BN4239" s="722"/>
      <c r="BO4239" s="722"/>
      <c r="BP4239" s="722"/>
      <c r="BQ4239" s="722"/>
      <c r="BR4239" s="722"/>
      <c r="BS4239" s="722"/>
      <c r="BT4239" s="722"/>
      <c r="BU4239" s="722"/>
      <c r="BV4239" s="722"/>
      <c r="BW4239" s="722"/>
      <c r="BX4239" s="722"/>
      <c r="BY4239" s="722"/>
      <c r="BZ4239" s="722"/>
      <c r="CA4239" s="722"/>
      <c r="CB4239" s="722"/>
      <c r="CC4239" s="722"/>
      <c r="CD4239" s="722"/>
      <c r="CE4239" s="722"/>
      <c r="CF4239" s="722"/>
      <c r="CG4239" s="722"/>
      <c r="CH4239" s="722"/>
      <c r="CI4239" s="722"/>
      <c r="CJ4239" s="722"/>
      <c r="CK4239" s="722"/>
      <c r="CL4239" s="722"/>
      <c r="CM4239" s="722"/>
      <c r="CN4239" s="722"/>
      <c r="CO4239" s="722"/>
      <c r="CP4239" s="722"/>
      <c r="CQ4239" s="722"/>
      <c r="CR4239" s="722"/>
      <c r="CS4239" s="722"/>
    </row>
    <row r="4240" spans="1:97" s="1376" customFormat="1">
      <c r="A4240" s="722"/>
      <c r="B4240" s="722"/>
      <c r="C4240" s="722"/>
      <c r="D4240" s="722"/>
      <c r="E4240" s="722"/>
      <c r="F4240" s="757"/>
      <c r="G4240" s="757"/>
      <c r="H4240" s="757"/>
      <c r="I4240" s="757"/>
      <c r="J4240" s="757"/>
      <c r="K4240" s="758"/>
      <c r="L4240" s="758"/>
      <c r="M4240" s="722"/>
      <c r="N4240" s="736"/>
      <c r="O4240" s="736"/>
      <c r="P4240" s="736"/>
      <c r="Q4240" s="736"/>
      <c r="R4240" s="736"/>
      <c r="S4240" s="736"/>
      <c r="T4240" s="736"/>
      <c r="U4240" s="736"/>
      <c r="BA4240" s="722"/>
      <c r="BB4240" s="722"/>
      <c r="BC4240" s="722"/>
      <c r="BD4240" s="722"/>
      <c r="BE4240" s="722"/>
      <c r="BF4240" s="722"/>
      <c r="BG4240" s="722"/>
      <c r="BH4240" s="722"/>
      <c r="BI4240" s="722"/>
      <c r="BJ4240" s="722"/>
      <c r="BK4240" s="722"/>
      <c r="BL4240" s="722"/>
      <c r="BM4240" s="722"/>
      <c r="BN4240" s="722"/>
      <c r="BO4240" s="722"/>
      <c r="BP4240" s="722"/>
      <c r="BQ4240" s="722"/>
      <c r="BR4240" s="722"/>
      <c r="BS4240" s="722"/>
      <c r="BT4240" s="722"/>
      <c r="BU4240" s="722"/>
      <c r="BV4240" s="722"/>
      <c r="BW4240" s="722"/>
      <c r="BX4240" s="722"/>
      <c r="BY4240" s="722"/>
      <c r="BZ4240" s="722"/>
      <c r="CA4240" s="722"/>
      <c r="CB4240" s="722"/>
      <c r="CC4240" s="722"/>
      <c r="CD4240" s="722"/>
      <c r="CE4240" s="722"/>
      <c r="CF4240" s="722"/>
      <c r="CG4240" s="722"/>
      <c r="CH4240" s="722"/>
      <c r="CI4240" s="722"/>
      <c r="CJ4240" s="722"/>
      <c r="CK4240" s="722"/>
      <c r="CL4240" s="722"/>
      <c r="CM4240" s="722"/>
      <c r="CN4240" s="722"/>
      <c r="CO4240" s="722"/>
      <c r="CP4240" s="722"/>
      <c r="CQ4240" s="722"/>
      <c r="CR4240" s="722"/>
      <c r="CS4240" s="722"/>
    </row>
    <row r="4241" spans="1:97" s="1376" customFormat="1">
      <c r="A4241" s="722"/>
      <c r="B4241" s="722"/>
      <c r="C4241" s="722"/>
      <c r="D4241" s="722"/>
      <c r="E4241" s="722"/>
      <c r="F4241" s="757"/>
      <c r="G4241" s="757"/>
      <c r="H4241" s="757"/>
      <c r="I4241" s="757"/>
      <c r="J4241" s="757"/>
      <c r="K4241" s="758"/>
      <c r="L4241" s="758"/>
      <c r="M4241" s="722"/>
      <c r="N4241" s="736"/>
      <c r="O4241" s="736"/>
      <c r="P4241" s="736"/>
      <c r="Q4241" s="736"/>
      <c r="R4241" s="736"/>
      <c r="S4241" s="736"/>
      <c r="T4241" s="736"/>
      <c r="U4241" s="736"/>
      <c r="BA4241" s="722"/>
      <c r="BB4241" s="722"/>
      <c r="BC4241" s="722"/>
      <c r="BD4241" s="722"/>
      <c r="BE4241" s="722"/>
      <c r="BF4241" s="722"/>
      <c r="BG4241" s="722"/>
      <c r="BH4241" s="722"/>
      <c r="BI4241" s="722"/>
      <c r="BJ4241" s="722"/>
      <c r="BK4241" s="722"/>
      <c r="BL4241" s="722"/>
      <c r="BM4241" s="722"/>
      <c r="BN4241" s="722"/>
      <c r="BO4241" s="722"/>
      <c r="BP4241" s="722"/>
      <c r="BQ4241" s="722"/>
      <c r="BR4241" s="722"/>
      <c r="BS4241" s="722"/>
      <c r="BT4241" s="722"/>
      <c r="BU4241" s="722"/>
      <c r="BV4241" s="722"/>
      <c r="BW4241" s="722"/>
      <c r="BX4241" s="722"/>
      <c r="BY4241" s="722"/>
      <c r="BZ4241" s="722"/>
      <c r="CA4241" s="722"/>
      <c r="CB4241" s="722"/>
      <c r="CC4241" s="722"/>
      <c r="CD4241" s="722"/>
      <c r="CE4241" s="722"/>
      <c r="CF4241" s="722"/>
      <c r="CG4241" s="722"/>
      <c r="CH4241" s="722"/>
      <c r="CI4241" s="722"/>
      <c r="CJ4241" s="722"/>
      <c r="CK4241" s="722"/>
      <c r="CL4241" s="722"/>
      <c r="CM4241" s="722"/>
      <c r="CN4241" s="722"/>
      <c r="CO4241" s="722"/>
      <c r="CP4241" s="722"/>
      <c r="CQ4241" s="722"/>
      <c r="CR4241" s="722"/>
      <c r="CS4241" s="722"/>
    </row>
    <row r="4242" spans="1:97" s="1376" customFormat="1">
      <c r="A4242" s="722"/>
      <c r="B4242" s="722"/>
      <c r="C4242" s="722"/>
      <c r="D4242" s="722"/>
      <c r="E4242" s="722"/>
      <c r="F4242" s="757"/>
      <c r="G4242" s="757"/>
      <c r="H4242" s="757"/>
      <c r="I4242" s="757"/>
      <c r="J4242" s="757"/>
      <c r="K4242" s="758"/>
      <c r="L4242" s="758"/>
      <c r="M4242" s="722"/>
      <c r="N4242" s="736"/>
      <c r="O4242" s="736"/>
      <c r="P4242" s="736"/>
      <c r="Q4242" s="736"/>
      <c r="R4242" s="736"/>
      <c r="S4242" s="736"/>
      <c r="T4242" s="736"/>
      <c r="U4242" s="736"/>
      <c r="BA4242" s="722"/>
      <c r="BB4242" s="722"/>
      <c r="BC4242" s="722"/>
      <c r="BD4242" s="722"/>
      <c r="BE4242" s="722"/>
      <c r="BF4242" s="722"/>
      <c r="BG4242" s="722"/>
      <c r="BH4242" s="722"/>
      <c r="BI4242" s="722"/>
      <c r="BJ4242" s="722"/>
      <c r="BK4242" s="722"/>
      <c r="BL4242" s="722"/>
      <c r="BM4242" s="722"/>
      <c r="BN4242" s="722"/>
      <c r="BO4242" s="722"/>
      <c r="BP4242" s="722"/>
      <c r="BQ4242" s="722"/>
      <c r="BR4242" s="722"/>
      <c r="BS4242" s="722"/>
      <c r="BT4242" s="722"/>
      <c r="BU4242" s="722"/>
      <c r="BV4242" s="722"/>
      <c r="BW4242" s="722"/>
      <c r="BX4242" s="722"/>
      <c r="BY4242" s="722"/>
      <c r="BZ4242" s="722"/>
      <c r="CA4242" s="722"/>
      <c r="CB4242" s="722"/>
      <c r="CC4242" s="722"/>
      <c r="CD4242" s="722"/>
      <c r="CE4242" s="722"/>
      <c r="CF4242" s="722"/>
      <c r="CG4242" s="722"/>
      <c r="CH4242" s="722"/>
      <c r="CI4242" s="722"/>
      <c r="CJ4242" s="722"/>
      <c r="CK4242" s="722"/>
      <c r="CL4242" s="722"/>
      <c r="CM4242" s="722"/>
      <c r="CN4242" s="722"/>
      <c r="CO4242" s="722"/>
      <c r="CP4242" s="722"/>
      <c r="CQ4242" s="722"/>
      <c r="CR4242" s="722"/>
      <c r="CS4242" s="722"/>
    </row>
    <row r="4243" spans="1:97" s="1376" customFormat="1">
      <c r="A4243" s="722"/>
      <c r="B4243" s="722"/>
      <c r="C4243" s="722"/>
      <c r="D4243" s="722"/>
      <c r="E4243" s="722"/>
      <c r="F4243" s="757"/>
      <c r="G4243" s="757"/>
      <c r="H4243" s="757"/>
      <c r="I4243" s="757"/>
      <c r="J4243" s="757"/>
      <c r="K4243" s="758"/>
      <c r="L4243" s="758"/>
      <c r="M4243" s="722"/>
      <c r="N4243" s="736"/>
      <c r="O4243" s="736"/>
      <c r="P4243" s="736"/>
      <c r="Q4243" s="736"/>
      <c r="R4243" s="736"/>
      <c r="S4243" s="736"/>
      <c r="T4243" s="736"/>
      <c r="U4243" s="736"/>
      <c r="BA4243" s="722"/>
      <c r="BB4243" s="722"/>
      <c r="BC4243" s="722"/>
      <c r="BD4243" s="722"/>
      <c r="BE4243" s="722"/>
      <c r="BF4243" s="722"/>
      <c r="BG4243" s="722"/>
      <c r="BH4243" s="722"/>
      <c r="BI4243" s="722"/>
      <c r="BJ4243" s="722"/>
      <c r="BK4243" s="722"/>
      <c r="BL4243" s="722"/>
      <c r="BM4243" s="722"/>
      <c r="BN4243" s="722"/>
      <c r="BO4243" s="722"/>
      <c r="BP4243" s="722"/>
      <c r="BQ4243" s="722"/>
      <c r="BR4243" s="722"/>
      <c r="BS4243" s="722"/>
      <c r="BT4243" s="722"/>
      <c r="BU4243" s="722"/>
      <c r="BV4243" s="722"/>
      <c r="BW4243" s="722"/>
      <c r="BX4243" s="722"/>
      <c r="BY4243" s="722"/>
      <c r="BZ4243" s="722"/>
      <c r="CA4243" s="722"/>
      <c r="CB4243" s="722"/>
      <c r="CC4243" s="722"/>
      <c r="CD4243" s="722"/>
      <c r="CE4243" s="722"/>
      <c r="CF4243" s="722"/>
      <c r="CG4243" s="722"/>
      <c r="CH4243" s="722"/>
      <c r="CI4243" s="722"/>
      <c r="CJ4243" s="722"/>
      <c r="CK4243" s="722"/>
      <c r="CL4243" s="722"/>
      <c r="CM4243" s="722"/>
      <c r="CN4243" s="722"/>
      <c r="CO4243" s="722"/>
      <c r="CP4243" s="722"/>
      <c r="CQ4243" s="722"/>
      <c r="CR4243" s="722"/>
      <c r="CS4243" s="722"/>
    </row>
    <row r="4244" spans="1:97" s="1376" customFormat="1">
      <c r="A4244" s="722"/>
      <c r="B4244" s="722"/>
      <c r="C4244" s="722"/>
      <c r="D4244" s="722"/>
      <c r="E4244" s="722"/>
      <c r="F4244" s="757"/>
      <c r="G4244" s="757"/>
      <c r="H4244" s="757"/>
      <c r="I4244" s="757"/>
      <c r="J4244" s="757"/>
      <c r="K4244" s="758"/>
      <c r="L4244" s="758"/>
      <c r="M4244" s="722"/>
      <c r="N4244" s="736"/>
      <c r="O4244" s="736"/>
      <c r="P4244" s="736"/>
      <c r="Q4244" s="736"/>
      <c r="R4244" s="736"/>
      <c r="S4244" s="736"/>
      <c r="T4244" s="736"/>
      <c r="U4244" s="736"/>
      <c r="BA4244" s="722"/>
      <c r="BB4244" s="722"/>
      <c r="BC4244" s="722"/>
      <c r="BD4244" s="722"/>
      <c r="BE4244" s="722"/>
      <c r="BF4244" s="722"/>
      <c r="BG4244" s="722"/>
      <c r="BH4244" s="722"/>
      <c r="BI4244" s="722"/>
      <c r="BJ4244" s="722"/>
      <c r="BK4244" s="722"/>
      <c r="BL4244" s="722"/>
      <c r="BM4244" s="722"/>
      <c r="BN4244" s="722"/>
      <c r="BO4244" s="722"/>
      <c r="BP4244" s="722"/>
      <c r="BQ4244" s="722"/>
      <c r="BR4244" s="722"/>
      <c r="BS4244" s="722"/>
      <c r="BT4244" s="722"/>
      <c r="BU4244" s="722"/>
      <c r="BV4244" s="722"/>
      <c r="BW4244" s="722"/>
      <c r="BX4244" s="722"/>
      <c r="BY4244" s="722"/>
      <c r="BZ4244" s="722"/>
      <c r="CA4244" s="722"/>
      <c r="CB4244" s="722"/>
      <c r="CC4244" s="722"/>
      <c r="CD4244" s="722"/>
      <c r="CE4244" s="722"/>
      <c r="CF4244" s="722"/>
      <c r="CG4244" s="722"/>
      <c r="CH4244" s="722"/>
      <c r="CI4244" s="722"/>
      <c r="CJ4244" s="722"/>
      <c r="CK4244" s="722"/>
      <c r="CL4244" s="722"/>
      <c r="CM4244" s="722"/>
      <c r="CN4244" s="722"/>
      <c r="CO4244" s="722"/>
      <c r="CP4244" s="722"/>
      <c r="CQ4244" s="722"/>
      <c r="CR4244" s="722"/>
      <c r="CS4244" s="722"/>
    </row>
    <row r="4245" spans="1:97" s="1376" customFormat="1">
      <c r="A4245" s="722"/>
      <c r="B4245" s="722"/>
      <c r="C4245" s="722"/>
      <c r="D4245" s="722"/>
      <c r="E4245" s="722"/>
      <c r="F4245" s="757"/>
      <c r="G4245" s="757"/>
      <c r="H4245" s="757"/>
      <c r="I4245" s="757"/>
      <c r="J4245" s="757"/>
      <c r="K4245" s="758"/>
      <c r="L4245" s="758"/>
      <c r="M4245" s="722"/>
      <c r="N4245" s="736"/>
      <c r="O4245" s="736"/>
      <c r="P4245" s="736"/>
      <c r="Q4245" s="736"/>
      <c r="R4245" s="736"/>
      <c r="S4245" s="736"/>
      <c r="T4245" s="736"/>
      <c r="U4245" s="736"/>
      <c r="BA4245" s="722"/>
      <c r="BB4245" s="722"/>
      <c r="BC4245" s="722"/>
      <c r="BD4245" s="722"/>
      <c r="BE4245" s="722"/>
      <c r="BF4245" s="722"/>
      <c r="BG4245" s="722"/>
      <c r="BH4245" s="722"/>
      <c r="BI4245" s="722"/>
      <c r="BJ4245" s="722"/>
      <c r="BK4245" s="722"/>
      <c r="BL4245" s="722"/>
      <c r="BM4245" s="722"/>
      <c r="BN4245" s="722"/>
      <c r="BO4245" s="722"/>
      <c r="BP4245" s="722"/>
      <c r="BQ4245" s="722"/>
      <c r="BR4245" s="722"/>
      <c r="BS4245" s="722"/>
      <c r="BT4245" s="722"/>
      <c r="BU4245" s="722"/>
      <c r="BV4245" s="722"/>
      <c r="BW4245" s="722"/>
      <c r="BX4245" s="722"/>
      <c r="BY4245" s="722"/>
      <c r="BZ4245" s="722"/>
      <c r="CA4245" s="722"/>
      <c r="CB4245" s="722"/>
      <c r="CC4245" s="722"/>
      <c r="CD4245" s="722"/>
      <c r="CE4245" s="722"/>
      <c r="CF4245" s="722"/>
      <c r="CG4245" s="722"/>
      <c r="CH4245" s="722"/>
      <c r="CI4245" s="722"/>
      <c r="CJ4245" s="722"/>
      <c r="CK4245" s="722"/>
      <c r="CL4245" s="722"/>
      <c r="CM4245" s="722"/>
      <c r="CN4245" s="722"/>
      <c r="CO4245" s="722"/>
      <c r="CP4245" s="722"/>
      <c r="CQ4245" s="722"/>
      <c r="CR4245" s="722"/>
      <c r="CS4245" s="722"/>
    </row>
    <row r="4246" spans="1:97" s="1376" customFormat="1">
      <c r="A4246" s="722"/>
      <c r="B4246" s="722"/>
      <c r="C4246" s="722"/>
      <c r="D4246" s="722"/>
      <c r="E4246" s="722"/>
      <c r="F4246" s="757"/>
      <c r="G4246" s="757"/>
      <c r="H4246" s="757"/>
      <c r="I4246" s="757"/>
      <c r="J4246" s="757"/>
      <c r="K4246" s="758"/>
      <c r="L4246" s="758"/>
      <c r="M4246" s="722"/>
      <c r="N4246" s="736"/>
      <c r="O4246" s="736"/>
      <c r="P4246" s="736"/>
      <c r="Q4246" s="736"/>
      <c r="R4246" s="736"/>
      <c r="S4246" s="736"/>
      <c r="T4246" s="736"/>
      <c r="U4246" s="736"/>
      <c r="BA4246" s="722"/>
      <c r="BB4246" s="722"/>
      <c r="BC4246" s="722"/>
      <c r="BD4246" s="722"/>
      <c r="BE4246" s="722"/>
      <c r="BF4246" s="722"/>
      <c r="BG4246" s="722"/>
      <c r="BH4246" s="722"/>
      <c r="BI4246" s="722"/>
      <c r="BJ4246" s="722"/>
      <c r="BK4246" s="722"/>
      <c r="BL4246" s="722"/>
      <c r="BM4246" s="722"/>
      <c r="BN4246" s="722"/>
      <c r="BO4246" s="722"/>
      <c r="BP4246" s="722"/>
      <c r="BQ4246" s="722"/>
      <c r="BR4246" s="722"/>
      <c r="BS4246" s="722"/>
      <c r="BT4246" s="722"/>
      <c r="BU4246" s="722"/>
      <c r="BV4246" s="722"/>
      <c r="BW4246" s="722"/>
      <c r="BX4246" s="722"/>
      <c r="BY4246" s="722"/>
      <c r="BZ4246" s="722"/>
      <c r="CA4246" s="722"/>
      <c r="CB4246" s="722"/>
      <c r="CC4246" s="722"/>
      <c r="CD4246" s="722"/>
      <c r="CE4246" s="722"/>
      <c r="CF4246" s="722"/>
      <c r="CG4246" s="722"/>
      <c r="CH4246" s="722"/>
      <c r="CI4246" s="722"/>
      <c r="CJ4246" s="722"/>
      <c r="CK4246" s="722"/>
      <c r="CL4246" s="722"/>
      <c r="CM4246" s="722"/>
      <c r="CN4246" s="722"/>
      <c r="CO4246" s="722"/>
      <c r="CP4246" s="722"/>
      <c r="CQ4246" s="722"/>
      <c r="CR4246" s="722"/>
      <c r="CS4246" s="722"/>
    </row>
    <row r="4247" spans="1:97" s="1376" customFormat="1">
      <c r="A4247" s="722"/>
      <c r="B4247" s="722"/>
      <c r="C4247" s="722"/>
      <c r="D4247" s="722"/>
      <c r="E4247" s="722"/>
      <c r="F4247" s="757"/>
      <c r="G4247" s="757"/>
      <c r="H4247" s="757"/>
      <c r="I4247" s="757"/>
      <c r="J4247" s="757"/>
      <c r="K4247" s="758"/>
      <c r="L4247" s="758"/>
      <c r="M4247" s="722"/>
      <c r="N4247" s="736"/>
      <c r="O4247" s="736"/>
      <c r="P4247" s="736"/>
      <c r="Q4247" s="736"/>
      <c r="R4247" s="736"/>
      <c r="S4247" s="736"/>
      <c r="T4247" s="736"/>
      <c r="U4247" s="736"/>
      <c r="BA4247" s="722"/>
      <c r="BB4247" s="722"/>
      <c r="BC4247" s="722"/>
      <c r="BD4247" s="722"/>
      <c r="BE4247" s="722"/>
      <c r="BF4247" s="722"/>
      <c r="BG4247" s="722"/>
      <c r="BH4247" s="722"/>
      <c r="BI4247" s="722"/>
      <c r="BJ4247" s="722"/>
      <c r="BK4247" s="722"/>
      <c r="BL4247" s="722"/>
      <c r="BM4247" s="722"/>
      <c r="BN4247" s="722"/>
      <c r="BO4247" s="722"/>
      <c r="BP4247" s="722"/>
      <c r="BQ4247" s="722"/>
      <c r="BR4247" s="722"/>
      <c r="BS4247" s="722"/>
      <c r="BT4247" s="722"/>
      <c r="BU4247" s="722"/>
      <c r="BV4247" s="722"/>
      <c r="BW4247" s="722"/>
      <c r="BX4247" s="722"/>
      <c r="BY4247" s="722"/>
      <c r="BZ4247" s="722"/>
      <c r="CA4247" s="722"/>
      <c r="CB4247" s="722"/>
      <c r="CC4247" s="722"/>
      <c r="CD4247" s="722"/>
      <c r="CE4247" s="722"/>
      <c r="CF4247" s="722"/>
      <c r="CG4247" s="722"/>
      <c r="CH4247" s="722"/>
      <c r="CI4247" s="722"/>
      <c r="CJ4247" s="722"/>
      <c r="CK4247" s="722"/>
      <c r="CL4247" s="722"/>
      <c r="CM4247" s="722"/>
      <c r="CN4247" s="722"/>
      <c r="CO4247" s="722"/>
      <c r="CP4247" s="722"/>
      <c r="CQ4247" s="722"/>
      <c r="CR4247" s="722"/>
      <c r="CS4247" s="722"/>
    </row>
    <row r="4248" spans="1:97" s="1376" customFormat="1">
      <c r="A4248" s="722"/>
      <c r="B4248" s="722"/>
      <c r="C4248" s="722"/>
      <c r="D4248" s="722"/>
      <c r="E4248" s="722"/>
      <c r="F4248" s="757"/>
      <c r="G4248" s="757"/>
      <c r="H4248" s="757"/>
      <c r="I4248" s="757"/>
      <c r="J4248" s="757"/>
      <c r="K4248" s="758"/>
      <c r="L4248" s="758"/>
      <c r="M4248" s="722"/>
      <c r="N4248" s="736"/>
      <c r="O4248" s="736"/>
      <c r="P4248" s="736"/>
      <c r="Q4248" s="736"/>
      <c r="R4248" s="736"/>
      <c r="S4248" s="736"/>
      <c r="T4248" s="736"/>
      <c r="U4248" s="736"/>
      <c r="BA4248" s="722"/>
      <c r="BB4248" s="722"/>
      <c r="BC4248" s="722"/>
      <c r="BD4248" s="722"/>
      <c r="BE4248" s="722"/>
      <c r="BF4248" s="722"/>
      <c r="BG4248" s="722"/>
      <c r="BH4248" s="722"/>
      <c r="BI4248" s="722"/>
      <c r="BJ4248" s="722"/>
      <c r="BK4248" s="722"/>
      <c r="BL4248" s="722"/>
      <c r="BM4248" s="722"/>
      <c r="BN4248" s="722"/>
      <c r="BO4248" s="722"/>
      <c r="BP4248" s="722"/>
      <c r="BQ4248" s="722"/>
      <c r="BR4248" s="722"/>
      <c r="BS4248" s="722"/>
      <c r="BT4248" s="722"/>
      <c r="BU4248" s="722"/>
      <c r="BV4248" s="722"/>
      <c r="BW4248" s="722"/>
      <c r="BX4248" s="722"/>
      <c r="BY4248" s="722"/>
      <c r="BZ4248" s="722"/>
      <c r="CA4248" s="722"/>
      <c r="CB4248" s="722"/>
      <c r="CC4248" s="722"/>
      <c r="CD4248" s="722"/>
      <c r="CE4248" s="722"/>
      <c r="CF4248" s="722"/>
      <c r="CG4248" s="722"/>
      <c r="CH4248" s="722"/>
      <c r="CI4248" s="722"/>
      <c r="CJ4248" s="722"/>
      <c r="CK4248" s="722"/>
      <c r="CL4248" s="722"/>
      <c r="CM4248" s="722"/>
      <c r="CN4248" s="722"/>
      <c r="CO4248" s="722"/>
      <c r="CP4248" s="722"/>
      <c r="CQ4248" s="722"/>
      <c r="CR4248" s="722"/>
      <c r="CS4248" s="722"/>
    </row>
    <row r="4249" spans="1:97" s="1376" customFormat="1">
      <c r="A4249" s="722"/>
      <c r="B4249" s="722"/>
      <c r="C4249" s="722"/>
      <c r="D4249" s="722"/>
      <c r="E4249" s="722"/>
      <c r="F4249" s="757"/>
      <c r="G4249" s="757"/>
      <c r="H4249" s="757"/>
      <c r="I4249" s="757"/>
      <c r="J4249" s="757"/>
      <c r="K4249" s="758"/>
      <c r="L4249" s="758"/>
      <c r="M4249" s="722"/>
      <c r="N4249" s="736"/>
      <c r="O4249" s="736"/>
      <c r="P4249" s="736"/>
      <c r="Q4249" s="736"/>
      <c r="R4249" s="736"/>
      <c r="S4249" s="736"/>
      <c r="T4249" s="736"/>
      <c r="U4249" s="736"/>
      <c r="BA4249" s="722"/>
      <c r="BB4249" s="722"/>
      <c r="BC4249" s="722"/>
      <c r="BD4249" s="722"/>
      <c r="BE4249" s="722"/>
      <c r="BF4249" s="722"/>
      <c r="BG4249" s="722"/>
      <c r="BH4249" s="722"/>
      <c r="BI4249" s="722"/>
      <c r="BJ4249" s="722"/>
      <c r="BK4249" s="722"/>
      <c r="BL4249" s="722"/>
      <c r="BM4249" s="722"/>
      <c r="BN4249" s="722"/>
      <c r="BO4249" s="722"/>
      <c r="BP4249" s="722"/>
      <c r="BQ4249" s="722"/>
      <c r="BR4249" s="722"/>
      <c r="BS4249" s="722"/>
      <c r="BT4249" s="722"/>
      <c r="BU4249" s="722"/>
      <c r="BV4249" s="722"/>
      <c r="BW4249" s="722"/>
      <c r="BX4249" s="722"/>
      <c r="BY4249" s="722"/>
      <c r="BZ4249" s="722"/>
      <c r="CA4249" s="722"/>
      <c r="CB4249" s="722"/>
      <c r="CC4249" s="722"/>
      <c r="CD4249" s="722"/>
      <c r="CE4249" s="722"/>
      <c r="CF4249" s="722"/>
      <c r="CG4249" s="722"/>
      <c r="CH4249" s="722"/>
      <c r="CI4249" s="722"/>
      <c r="CJ4249" s="722"/>
      <c r="CK4249" s="722"/>
      <c r="CL4249" s="722"/>
      <c r="CM4249" s="722"/>
      <c r="CN4249" s="722"/>
      <c r="CO4249" s="722"/>
      <c r="CP4249" s="722"/>
      <c r="CQ4249" s="722"/>
      <c r="CR4249" s="722"/>
      <c r="CS4249" s="722"/>
    </row>
    <row r="4250" spans="1:97" s="1376" customFormat="1">
      <c r="A4250" s="722"/>
      <c r="B4250" s="722"/>
      <c r="C4250" s="722"/>
      <c r="D4250" s="722"/>
      <c r="E4250" s="722"/>
      <c r="F4250" s="757"/>
      <c r="G4250" s="757"/>
      <c r="H4250" s="757"/>
      <c r="I4250" s="757"/>
      <c r="J4250" s="757"/>
      <c r="K4250" s="758"/>
      <c r="L4250" s="758"/>
      <c r="M4250" s="722"/>
      <c r="N4250" s="736"/>
      <c r="O4250" s="736"/>
      <c r="P4250" s="736"/>
      <c r="Q4250" s="736"/>
      <c r="R4250" s="736"/>
      <c r="S4250" s="736"/>
      <c r="T4250" s="736"/>
      <c r="U4250" s="736"/>
      <c r="BA4250" s="722"/>
      <c r="BB4250" s="722"/>
      <c r="BC4250" s="722"/>
      <c r="BD4250" s="722"/>
      <c r="BE4250" s="722"/>
      <c r="BF4250" s="722"/>
      <c r="BG4250" s="722"/>
      <c r="BH4250" s="722"/>
      <c r="BI4250" s="722"/>
      <c r="BJ4250" s="722"/>
      <c r="BK4250" s="722"/>
      <c r="BL4250" s="722"/>
      <c r="BM4250" s="722"/>
      <c r="BN4250" s="722"/>
      <c r="BO4250" s="722"/>
      <c r="BP4250" s="722"/>
      <c r="BQ4250" s="722"/>
      <c r="BR4250" s="722"/>
      <c r="BS4250" s="722"/>
      <c r="BT4250" s="722"/>
      <c r="BU4250" s="722"/>
      <c r="BV4250" s="722"/>
      <c r="BW4250" s="722"/>
      <c r="BX4250" s="722"/>
      <c r="BY4250" s="722"/>
      <c r="BZ4250" s="722"/>
      <c r="CA4250" s="722"/>
      <c r="CB4250" s="722"/>
      <c r="CC4250" s="722"/>
      <c r="CD4250" s="722"/>
      <c r="CE4250" s="722"/>
      <c r="CF4250" s="722"/>
      <c r="CG4250" s="722"/>
      <c r="CH4250" s="722"/>
      <c r="CI4250" s="722"/>
      <c r="CJ4250" s="722"/>
      <c r="CK4250" s="722"/>
      <c r="CL4250" s="722"/>
      <c r="CM4250" s="722"/>
      <c r="CN4250" s="722"/>
      <c r="CO4250" s="722"/>
      <c r="CP4250" s="722"/>
      <c r="CQ4250" s="722"/>
      <c r="CR4250" s="722"/>
      <c r="CS4250" s="722"/>
    </row>
    <row r="4251" spans="1:97" s="1376" customFormat="1">
      <c r="A4251" s="722"/>
      <c r="B4251" s="722"/>
      <c r="C4251" s="722"/>
      <c r="D4251" s="722"/>
      <c r="E4251" s="722"/>
      <c r="F4251" s="757"/>
      <c r="G4251" s="757"/>
      <c r="H4251" s="757"/>
      <c r="I4251" s="757"/>
      <c r="J4251" s="757"/>
      <c r="K4251" s="758"/>
      <c r="L4251" s="758"/>
      <c r="M4251" s="722"/>
      <c r="N4251" s="736"/>
      <c r="O4251" s="736"/>
      <c r="P4251" s="736"/>
      <c r="Q4251" s="736"/>
      <c r="R4251" s="736"/>
      <c r="S4251" s="736"/>
      <c r="T4251" s="736"/>
      <c r="U4251" s="736"/>
      <c r="BA4251" s="722"/>
      <c r="BB4251" s="722"/>
      <c r="BC4251" s="722"/>
      <c r="BD4251" s="722"/>
      <c r="BE4251" s="722"/>
      <c r="BF4251" s="722"/>
      <c r="BG4251" s="722"/>
      <c r="BH4251" s="722"/>
      <c r="BI4251" s="722"/>
      <c r="BJ4251" s="722"/>
      <c r="BK4251" s="722"/>
      <c r="BL4251" s="722"/>
      <c r="BM4251" s="722"/>
      <c r="BN4251" s="722"/>
      <c r="BO4251" s="722"/>
      <c r="BP4251" s="722"/>
      <c r="BQ4251" s="722"/>
      <c r="BR4251" s="722"/>
      <c r="BS4251" s="722"/>
      <c r="BT4251" s="722"/>
      <c r="BU4251" s="722"/>
      <c r="BV4251" s="722"/>
      <c r="BW4251" s="722"/>
      <c r="BX4251" s="722"/>
      <c r="BY4251" s="722"/>
      <c r="BZ4251" s="722"/>
      <c r="CA4251" s="722"/>
      <c r="CB4251" s="722"/>
      <c r="CC4251" s="722"/>
      <c r="CD4251" s="722"/>
      <c r="CE4251" s="722"/>
      <c r="CF4251" s="722"/>
      <c r="CG4251" s="722"/>
      <c r="CH4251" s="722"/>
      <c r="CI4251" s="722"/>
      <c r="CJ4251" s="722"/>
      <c r="CK4251" s="722"/>
      <c r="CL4251" s="722"/>
      <c r="CM4251" s="722"/>
      <c r="CN4251" s="722"/>
      <c r="CO4251" s="722"/>
      <c r="CP4251" s="722"/>
      <c r="CQ4251" s="722"/>
      <c r="CR4251" s="722"/>
      <c r="CS4251" s="722"/>
    </row>
    <row r="4252" spans="1:97" s="1376" customFormat="1">
      <c r="A4252" s="722"/>
      <c r="B4252" s="722"/>
      <c r="C4252" s="722"/>
      <c r="D4252" s="722"/>
      <c r="E4252" s="722"/>
      <c r="F4252" s="757"/>
      <c r="G4252" s="757"/>
      <c r="H4252" s="757"/>
      <c r="I4252" s="757"/>
      <c r="J4252" s="757"/>
      <c r="K4252" s="758"/>
      <c r="L4252" s="758"/>
      <c r="M4252" s="722"/>
      <c r="N4252" s="736"/>
      <c r="O4252" s="736"/>
      <c r="P4252" s="736"/>
      <c r="Q4252" s="736"/>
      <c r="R4252" s="736"/>
      <c r="S4252" s="736"/>
      <c r="T4252" s="736"/>
      <c r="U4252" s="736"/>
      <c r="BA4252" s="722"/>
      <c r="BB4252" s="722"/>
      <c r="BC4252" s="722"/>
      <c r="BD4252" s="722"/>
      <c r="BE4252" s="722"/>
      <c r="BF4252" s="722"/>
      <c r="BG4252" s="722"/>
      <c r="BH4252" s="722"/>
      <c r="BI4252" s="722"/>
      <c r="BJ4252" s="722"/>
      <c r="BK4252" s="722"/>
      <c r="BL4252" s="722"/>
      <c r="BM4252" s="722"/>
      <c r="BN4252" s="722"/>
      <c r="BO4252" s="722"/>
      <c r="BP4252" s="722"/>
      <c r="BQ4252" s="722"/>
      <c r="BR4252" s="722"/>
      <c r="BS4252" s="722"/>
      <c r="BT4252" s="722"/>
      <c r="BU4252" s="722"/>
      <c r="BV4252" s="722"/>
      <c r="BW4252" s="722"/>
      <c r="BX4252" s="722"/>
      <c r="BY4252" s="722"/>
      <c r="BZ4252" s="722"/>
      <c r="CA4252" s="722"/>
      <c r="CB4252" s="722"/>
      <c r="CC4252" s="722"/>
      <c r="CD4252" s="722"/>
      <c r="CE4252" s="722"/>
      <c r="CF4252" s="722"/>
      <c r="CG4252" s="722"/>
      <c r="CH4252" s="722"/>
      <c r="CI4252" s="722"/>
      <c r="CJ4252" s="722"/>
      <c r="CK4252" s="722"/>
      <c r="CL4252" s="722"/>
      <c r="CM4252" s="722"/>
      <c r="CN4252" s="722"/>
      <c r="CO4252" s="722"/>
      <c r="CP4252" s="722"/>
      <c r="CQ4252" s="722"/>
      <c r="CR4252" s="722"/>
      <c r="CS4252" s="722"/>
    </row>
    <row r="4253" spans="1:97" s="1376" customFormat="1">
      <c r="A4253" s="722"/>
      <c r="B4253" s="722"/>
      <c r="C4253" s="722"/>
      <c r="D4253" s="722"/>
      <c r="E4253" s="722"/>
      <c r="F4253" s="757"/>
      <c r="G4253" s="757"/>
      <c r="H4253" s="757"/>
      <c r="I4253" s="757"/>
      <c r="J4253" s="757"/>
      <c r="K4253" s="758"/>
      <c r="L4253" s="758"/>
      <c r="M4253" s="722"/>
      <c r="N4253" s="736"/>
      <c r="O4253" s="736"/>
      <c r="P4253" s="736"/>
      <c r="Q4253" s="736"/>
      <c r="R4253" s="736"/>
      <c r="S4253" s="736"/>
      <c r="T4253" s="736"/>
      <c r="U4253" s="736"/>
      <c r="BA4253" s="722"/>
      <c r="BB4253" s="722"/>
      <c r="BC4253" s="722"/>
      <c r="BD4253" s="722"/>
      <c r="BE4253" s="722"/>
      <c r="BF4253" s="722"/>
      <c r="BG4253" s="722"/>
      <c r="BH4253" s="722"/>
      <c r="BI4253" s="722"/>
      <c r="BJ4253" s="722"/>
      <c r="BK4253" s="722"/>
      <c r="BL4253" s="722"/>
      <c r="BM4253" s="722"/>
      <c r="BN4253" s="722"/>
      <c r="BO4253" s="722"/>
      <c r="BP4253" s="722"/>
      <c r="BQ4253" s="722"/>
      <c r="BR4253" s="722"/>
      <c r="BS4253" s="722"/>
      <c r="BT4253" s="722"/>
      <c r="BU4253" s="722"/>
      <c r="BV4253" s="722"/>
      <c r="BW4253" s="722"/>
      <c r="BX4253" s="722"/>
      <c r="BY4253" s="722"/>
      <c r="BZ4253" s="722"/>
      <c r="CA4253" s="722"/>
      <c r="CB4253" s="722"/>
      <c r="CC4253" s="722"/>
      <c r="CD4253" s="722"/>
      <c r="CE4253" s="722"/>
      <c r="CF4253" s="722"/>
      <c r="CG4253" s="722"/>
      <c r="CH4253" s="722"/>
      <c r="CI4253" s="722"/>
      <c r="CJ4253" s="722"/>
      <c r="CK4253" s="722"/>
      <c r="CL4253" s="722"/>
      <c r="CM4253" s="722"/>
      <c r="CN4253" s="722"/>
      <c r="CO4253" s="722"/>
      <c r="CP4253" s="722"/>
      <c r="CQ4253" s="722"/>
      <c r="CR4253" s="722"/>
      <c r="CS4253" s="722"/>
    </row>
    <row r="4254" spans="1:97" s="1376" customFormat="1">
      <c r="A4254" s="722"/>
      <c r="B4254" s="722"/>
      <c r="C4254" s="722"/>
      <c r="D4254" s="722"/>
      <c r="E4254" s="722"/>
      <c r="F4254" s="757"/>
      <c r="G4254" s="757"/>
      <c r="H4254" s="757"/>
      <c r="I4254" s="757"/>
      <c r="J4254" s="757"/>
      <c r="K4254" s="758"/>
      <c r="L4254" s="758"/>
      <c r="M4254" s="722"/>
      <c r="N4254" s="736"/>
      <c r="O4254" s="736"/>
      <c r="P4254" s="736"/>
      <c r="Q4254" s="736"/>
      <c r="R4254" s="736"/>
      <c r="S4254" s="736"/>
      <c r="T4254" s="736"/>
      <c r="U4254" s="736"/>
      <c r="BA4254" s="722"/>
      <c r="BB4254" s="722"/>
      <c r="BC4254" s="722"/>
      <c r="BD4254" s="722"/>
      <c r="BE4254" s="722"/>
      <c r="BF4254" s="722"/>
      <c r="BG4254" s="722"/>
      <c r="BH4254" s="722"/>
      <c r="BI4254" s="722"/>
      <c r="BJ4254" s="722"/>
      <c r="BK4254" s="722"/>
      <c r="BL4254" s="722"/>
      <c r="BM4254" s="722"/>
      <c r="BN4254" s="722"/>
      <c r="BO4254" s="722"/>
      <c r="BP4254" s="722"/>
      <c r="BQ4254" s="722"/>
      <c r="BR4254" s="722"/>
      <c r="BS4254" s="722"/>
      <c r="BT4254" s="722"/>
      <c r="BU4254" s="722"/>
      <c r="BV4254" s="722"/>
      <c r="BW4254" s="722"/>
      <c r="BX4254" s="722"/>
      <c r="BY4254" s="722"/>
      <c r="BZ4254" s="722"/>
      <c r="CA4254" s="722"/>
      <c r="CB4254" s="722"/>
      <c r="CC4254" s="722"/>
      <c r="CD4254" s="722"/>
      <c r="CE4254" s="722"/>
      <c r="CF4254" s="722"/>
      <c r="CG4254" s="722"/>
      <c r="CH4254" s="722"/>
      <c r="CI4254" s="722"/>
      <c r="CJ4254" s="722"/>
      <c r="CK4254" s="722"/>
      <c r="CL4254" s="722"/>
      <c r="CM4254" s="722"/>
      <c r="CN4254" s="722"/>
      <c r="CO4254" s="722"/>
      <c r="CP4254" s="722"/>
      <c r="CQ4254" s="722"/>
      <c r="CR4254" s="722"/>
      <c r="CS4254" s="722"/>
    </row>
    <row r="4255" spans="1:97" s="1376" customFormat="1">
      <c r="A4255" s="722"/>
      <c r="B4255" s="722"/>
      <c r="C4255" s="722"/>
      <c r="D4255" s="722"/>
      <c r="E4255" s="722"/>
      <c r="F4255" s="757"/>
      <c r="G4255" s="757"/>
      <c r="H4255" s="757"/>
      <c r="I4255" s="757"/>
      <c r="J4255" s="757"/>
      <c r="K4255" s="758"/>
      <c r="L4255" s="758"/>
      <c r="M4255" s="722"/>
      <c r="N4255" s="736"/>
      <c r="O4255" s="736"/>
      <c r="P4255" s="736"/>
      <c r="Q4255" s="736"/>
      <c r="R4255" s="736"/>
      <c r="S4255" s="736"/>
      <c r="T4255" s="736"/>
      <c r="U4255" s="736"/>
      <c r="BA4255" s="722"/>
      <c r="BB4255" s="722"/>
      <c r="BC4255" s="722"/>
      <c r="BD4255" s="722"/>
      <c r="BE4255" s="722"/>
      <c r="BF4255" s="722"/>
      <c r="BG4255" s="722"/>
      <c r="BH4255" s="722"/>
      <c r="BI4255" s="722"/>
      <c r="BJ4255" s="722"/>
      <c r="BK4255" s="722"/>
      <c r="BL4255" s="722"/>
      <c r="BM4255" s="722"/>
      <c r="BN4255" s="722"/>
      <c r="BO4255" s="722"/>
      <c r="BP4255" s="722"/>
      <c r="BQ4255" s="722"/>
      <c r="BR4255" s="722"/>
      <c r="BS4255" s="722"/>
      <c r="BT4255" s="722"/>
      <c r="BU4255" s="722"/>
      <c r="BV4255" s="722"/>
      <c r="BW4255" s="722"/>
      <c r="BX4255" s="722"/>
      <c r="BY4255" s="722"/>
      <c r="BZ4255" s="722"/>
      <c r="CA4255" s="722"/>
      <c r="CB4255" s="722"/>
      <c r="CC4255" s="722"/>
      <c r="CD4255" s="722"/>
      <c r="CE4255" s="722"/>
      <c r="CF4255" s="722"/>
      <c r="CG4255" s="722"/>
      <c r="CH4255" s="722"/>
      <c r="CI4255" s="722"/>
      <c r="CJ4255" s="722"/>
      <c r="CK4255" s="722"/>
      <c r="CL4255" s="722"/>
      <c r="CM4255" s="722"/>
      <c r="CN4255" s="722"/>
      <c r="CO4255" s="722"/>
      <c r="CP4255" s="722"/>
      <c r="CQ4255" s="722"/>
      <c r="CR4255" s="722"/>
      <c r="CS4255" s="722"/>
    </row>
    <row r="4256" spans="1:97" s="1376" customFormat="1">
      <c r="A4256" s="722"/>
      <c r="B4256" s="722"/>
      <c r="C4256" s="722"/>
      <c r="D4256" s="722"/>
      <c r="E4256" s="722"/>
      <c r="F4256" s="757"/>
      <c r="G4256" s="757"/>
      <c r="H4256" s="757"/>
      <c r="I4256" s="757"/>
      <c r="J4256" s="757"/>
      <c r="K4256" s="758"/>
      <c r="L4256" s="758"/>
      <c r="M4256" s="722"/>
      <c r="N4256" s="736"/>
      <c r="O4256" s="736"/>
      <c r="P4256" s="736"/>
      <c r="Q4256" s="736"/>
      <c r="R4256" s="736"/>
      <c r="S4256" s="736"/>
      <c r="T4256" s="736"/>
      <c r="U4256" s="736"/>
      <c r="BA4256" s="722"/>
      <c r="BB4256" s="722"/>
      <c r="BC4256" s="722"/>
      <c r="BD4256" s="722"/>
      <c r="BE4256" s="722"/>
      <c r="BF4256" s="722"/>
      <c r="BG4256" s="722"/>
      <c r="BH4256" s="722"/>
      <c r="BI4256" s="722"/>
      <c r="BJ4256" s="722"/>
      <c r="BK4256" s="722"/>
      <c r="BL4256" s="722"/>
      <c r="BM4256" s="722"/>
      <c r="BN4256" s="722"/>
      <c r="BO4256" s="722"/>
      <c r="BP4256" s="722"/>
      <c r="BQ4256" s="722"/>
      <c r="BR4256" s="722"/>
      <c r="BS4256" s="722"/>
      <c r="BT4256" s="722"/>
      <c r="BU4256" s="722"/>
      <c r="BV4256" s="722"/>
      <c r="BW4256" s="722"/>
      <c r="BX4256" s="722"/>
      <c r="BY4256" s="722"/>
      <c r="BZ4256" s="722"/>
      <c r="CA4256" s="722"/>
      <c r="CB4256" s="722"/>
      <c r="CC4256" s="722"/>
      <c r="CD4256" s="722"/>
      <c r="CE4256" s="722"/>
      <c r="CF4256" s="722"/>
      <c r="CG4256" s="722"/>
      <c r="CH4256" s="722"/>
      <c r="CI4256" s="722"/>
      <c r="CJ4256" s="722"/>
      <c r="CK4256" s="722"/>
      <c r="CL4256" s="722"/>
      <c r="CM4256" s="722"/>
      <c r="CN4256" s="722"/>
      <c r="CO4256" s="722"/>
      <c r="CP4256" s="722"/>
      <c r="CQ4256" s="722"/>
      <c r="CR4256" s="722"/>
      <c r="CS4256" s="722"/>
    </row>
    <row r="4257" spans="1:97" s="1376" customFormat="1">
      <c r="A4257" s="722"/>
      <c r="B4257" s="722"/>
      <c r="C4257" s="722"/>
      <c r="D4257" s="722"/>
      <c r="E4257" s="722"/>
      <c r="F4257" s="757"/>
      <c r="G4257" s="757"/>
      <c r="H4257" s="757"/>
      <c r="I4257" s="757"/>
      <c r="J4257" s="757"/>
      <c r="K4257" s="758"/>
      <c r="L4257" s="758"/>
      <c r="M4257" s="722"/>
      <c r="N4257" s="736"/>
      <c r="O4257" s="736"/>
      <c r="P4257" s="736"/>
      <c r="Q4257" s="736"/>
      <c r="R4257" s="736"/>
      <c r="S4257" s="736"/>
      <c r="T4257" s="736"/>
      <c r="U4257" s="736"/>
      <c r="BA4257" s="722"/>
      <c r="BB4257" s="722"/>
      <c r="BC4257" s="722"/>
      <c r="BD4257" s="722"/>
      <c r="BE4257" s="722"/>
      <c r="BF4257" s="722"/>
      <c r="BG4257" s="722"/>
      <c r="BH4257" s="722"/>
      <c r="BI4257" s="722"/>
      <c r="BJ4257" s="722"/>
      <c r="BK4257" s="722"/>
      <c r="BL4257" s="722"/>
      <c r="BM4257" s="722"/>
      <c r="BN4257" s="722"/>
      <c r="BO4257" s="722"/>
      <c r="BP4257" s="722"/>
      <c r="BQ4257" s="722"/>
      <c r="BR4257" s="722"/>
      <c r="BS4257" s="722"/>
      <c r="BT4257" s="722"/>
      <c r="BU4257" s="722"/>
      <c r="BV4257" s="722"/>
      <c r="BW4257" s="722"/>
      <c r="BX4257" s="722"/>
      <c r="BY4257" s="722"/>
      <c r="BZ4257" s="722"/>
      <c r="CA4257" s="722"/>
      <c r="CB4257" s="722"/>
      <c r="CC4257" s="722"/>
      <c r="CD4257" s="722"/>
      <c r="CE4257" s="722"/>
      <c r="CF4257" s="722"/>
      <c r="CG4257" s="722"/>
      <c r="CH4257" s="722"/>
      <c r="CI4257" s="722"/>
      <c r="CJ4257" s="722"/>
      <c r="CK4257" s="722"/>
      <c r="CL4257" s="722"/>
      <c r="CM4257" s="722"/>
      <c r="CN4257" s="722"/>
      <c r="CO4257" s="722"/>
      <c r="CP4257" s="722"/>
      <c r="CQ4257" s="722"/>
      <c r="CR4257" s="722"/>
      <c r="CS4257" s="722"/>
    </row>
    <row r="4258" spans="1:97" s="1376" customFormat="1">
      <c r="A4258" s="722"/>
      <c r="B4258" s="722"/>
      <c r="C4258" s="722"/>
      <c r="D4258" s="722"/>
      <c r="E4258" s="722"/>
      <c r="F4258" s="757"/>
      <c r="G4258" s="757"/>
      <c r="H4258" s="757"/>
      <c r="I4258" s="757"/>
      <c r="J4258" s="757"/>
      <c r="K4258" s="758"/>
      <c r="L4258" s="758"/>
      <c r="M4258" s="722"/>
      <c r="N4258" s="736"/>
      <c r="O4258" s="736"/>
      <c r="P4258" s="736"/>
      <c r="Q4258" s="736"/>
      <c r="R4258" s="736"/>
      <c r="S4258" s="736"/>
      <c r="T4258" s="736"/>
      <c r="U4258" s="736"/>
      <c r="BA4258" s="722"/>
      <c r="BB4258" s="722"/>
      <c r="BC4258" s="722"/>
      <c r="BD4258" s="722"/>
      <c r="BE4258" s="722"/>
      <c r="BF4258" s="722"/>
      <c r="BG4258" s="722"/>
      <c r="BH4258" s="722"/>
      <c r="BI4258" s="722"/>
      <c r="BJ4258" s="722"/>
      <c r="BK4258" s="722"/>
      <c r="BL4258" s="722"/>
      <c r="BM4258" s="722"/>
      <c r="BN4258" s="722"/>
      <c r="BO4258" s="722"/>
      <c r="BP4258" s="722"/>
      <c r="BQ4258" s="722"/>
      <c r="BR4258" s="722"/>
      <c r="BS4258" s="722"/>
      <c r="BT4258" s="722"/>
      <c r="BU4258" s="722"/>
      <c r="BV4258" s="722"/>
      <c r="BW4258" s="722"/>
      <c r="BX4258" s="722"/>
      <c r="BY4258" s="722"/>
      <c r="BZ4258" s="722"/>
      <c r="CA4258" s="722"/>
      <c r="CB4258" s="722"/>
      <c r="CC4258" s="722"/>
      <c r="CD4258" s="722"/>
      <c r="CE4258" s="722"/>
      <c r="CF4258" s="722"/>
      <c r="CG4258" s="722"/>
      <c r="CH4258" s="722"/>
      <c r="CI4258" s="722"/>
      <c r="CJ4258" s="722"/>
      <c r="CK4258" s="722"/>
      <c r="CL4258" s="722"/>
      <c r="CM4258" s="722"/>
      <c r="CN4258" s="722"/>
      <c r="CO4258" s="722"/>
      <c r="CP4258" s="722"/>
      <c r="CQ4258" s="722"/>
      <c r="CR4258" s="722"/>
      <c r="CS4258" s="722"/>
    </row>
    <row r="4259" spans="1:97" s="1376" customFormat="1">
      <c r="A4259" s="722"/>
      <c r="B4259" s="722"/>
      <c r="C4259" s="722"/>
      <c r="D4259" s="722"/>
      <c r="E4259" s="722"/>
      <c r="F4259" s="757"/>
      <c r="G4259" s="757"/>
      <c r="H4259" s="757"/>
      <c r="I4259" s="757"/>
      <c r="J4259" s="757"/>
      <c r="K4259" s="758"/>
      <c r="L4259" s="758"/>
      <c r="M4259" s="722"/>
      <c r="N4259" s="736"/>
      <c r="O4259" s="736"/>
      <c r="P4259" s="736"/>
      <c r="Q4259" s="736"/>
      <c r="R4259" s="736"/>
      <c r="S4259" s="736"/>
      <c r="T4259" s="736"/>
      <c r="U4259" s="736"/>
      <c r="BA4259" s="722"/>
      <c r="BB4259" s="722"/>
      <c r="BC4259" s="722"/>
      <c r="BD4259" s="722"/>
      <c r="BE4259" s="722"/>
      <c r="BF4259" s="722"/>
      <c r="BG4259" s="722"/>
      <c r="BH4259" s="722"/>
      <c r="BI4259" s="722"/>
      <c r="BJ4259" s="722"/>
      <c r="BK4259" s="722"/>
      <c r="BL4259" s="722"/>
      <c r="BM4259" s="722"/>
      <c r="BN4259" s="722"/>
      <c r="BO4259" s="722"/>
      <c r="BP4259" s="722"/>
      <c r="BQ4259" s="722"/>
      <c r="BR4259" s="722"/>
      <c r="BS4259" s="722"/>
      <c r="BT4259" s="722"/>
      <c r="BU4259" s="722"/>
      <c r="BV4259" s="722"/>
      <c r="BW4259" s="722"/>
      <c r="BX4259" s="722"/>
      <c r="BY4259" s="722"/>
      <c r="BZ4259" s="722"/>
      <c r="CA4259" s="722"/>
      <c r="CB4259" s="722"/>
      <c r="CC4259" s="722"/>
      <c r="CD4259" s="722"/>
      <c r="CE4259" s="722"/>
      <c r="CF4259" s="722"/>
      <c r="CG4259" s="722"/>
      <c r="CH4259" s="722"/>
      <c r="CI4259" s="722"/>
      <c r="CJ4259" s="722"/>
      <c r="CK4259" s="722"/>
      <c r="CL4259" s="722"/>
      <c r="CM4259" s="722"/>
      <c r="CN4259" s="722"/>
      <c r="CO4259" s="722"/>
      <c r="CP4259" s="722"/>
      <c r="CQ4259" s="722"/>
      <c r="CR4259" s="722"/>
      <c r="CS4259" s="722"/>
    </row>
    <row r="4260" spans="1:97" s="1376" customFormat="1">
      <c r="A4260" s="722"/>
      <c r="B4260" s="722"/>
      <c r="C4260" s="722"/>
      <c r="D4260" s="722"/>
      <c r="E4260" s="722"/>
      <c r="F4260" s="757"/>
      <c r="G4260" s="757"/>
      <c r="H4260" s="757"/>
      <c r="I4260" s="757"/>
      <c r="J4260" s="757"/>
      <c r="K4260" s="758"/>
      <c r="L4260" s="758"/>
      <c r="M4260" s="722"/>
      <c r="N4260" s="736"/>
      <c r="O4260" s="736"/>
      <c r="P4260" s="736"/>
      <c r="Q4260" s="736"/>
      <c r="R4260" s="736"/>
      <c r="S4260" s="736"/>
      <c r="T4260" s="736"/>
      <c r="U4260" s="736"/>
      <c r="BA4260" s="722"/>
      <c r="BB4260" s="722"/>
      <c r="BC4260" s="722"/>
      <c r="BD4260" s="722"/>
      <c r="BE4260" s="722"/>
      <c r="BF4260" s="722"/>
      <c r="BG4260" s="722"/>
      <c r="BH4260" s="722"/>
      <c r="BI4260" s="722"/>
      <c r="BJ4260" s="722"/>
      <c r="BK4260" s="722"/>
      <c r="BL4260" s="722"/>
      <c r="BM4260" s="722"/>
      <c r="BN4260" s="722"/>
      <c r="BO4260" s="722"/>
      <c r="BP4260" s="722"/>
      <c r="BQ4260" s="722"/>
      <c r="BR4260" s="722"/>
      <c r="BS4260" s="722"/>
      <c r="BT4260" s="722"/>
      <c r="BU4260" s="722"/>
      <c r="BV4260" s="722"/>
      <c r="BW4260" s="722"/>
      <c r="BX4260" s="722"/>
      <c r="BY4260" s="722"/>
      <c r="BZ4260" s="722"/>
      <c r="CA4260" s="722"/>
      <c r="CB4260" s="722"/>
      <c r="CC4260" s="722"/>
      <c r="CD4260" s="722"/>
      <c r="CE4260" s="722"/>
      <c r="CF4260" s="722"/>
      <c r="CG4260" s="722"/>
      <c r="CH4260" s="722"/>
      <c r="CI4260" s="722"/>
      <c r="CJ4260" s="722"/>
      <c r="CK4260" s="722"/>
      <c r="CL4260" s="722"/>
      <c r="CM4260" s="722"/>
      <c r="CN4260" s="722"/>
      <c r="CO4260" s="722"/>
      <c r="CP4260" s="722"/>
      <c r="CQ4260" s="722"/>
      <c r="CR4260" s="722"/>
      <c r="CS4260" s="722"/>
    </row>
    <row r="4261" spans="1:97" s="1376" customFormat="1">
      <c r="A4261" s="722"/>
      <c r="B4261" s="722"/>
      <c r="C4261" s="722"/>
      <c r="D4261" s="722"/>
      <c r="E4261" s="722"/>
      <c r="F4261" s="757"/>
      <c r="G4261" s="757"/>
      <c r="H4261" s="757"/>
      <c r="I4261" s="757"/>
      <c r="J4261" s="757"/>
      <c r="K4261" s="758"/>
      <c r="L4261" s="758"/>
      <c r="M4261" s="722"/>
      <c r="N4261" s="736"/>
      <c r="O4261" s="736"/>
      <c r="P4261" s="736"/>
      <c r="Q4261" s="736"/>
      <c r="R4261" s="736"/>
      <c r="S4261" s="736"/>
      <c r="T4261" s="736"/>
      <c r="U4261" s="736"/>
      <c r="BA4261" s="722"/>
      <c r="BB4261" s="722"/>
      <c r="BC4261" s="722"/>
      <c r="BD4261" s="722"/>
      <c r="BE4261" s="722"/>
      <c r="BF4261" s="722"/>
      <c r="BG4261" s="722"/>
      <c r="BH4261" s="722"/>
      <c r="BI4261" s="722"/>
      <c r="BJ4261" s="722"/>
      <c r="BK4261" s="722"/>
      <c r="BL4261" s="722"/>
      <c r="BM4261" s="722"/>
      <c r="BN4261" s="722"/>
      <c r="BO4261" s="722"/>
      <c r="BP4261" s="722"/>
      <c r="BQ4261" s="722"/>
      <c r="BR4261" s="722"/>
      <c r="BS4261" s="722"/>
      <c r="BT4261" s="722"/>
      <c r="BU4261" s="722"/>
      <c r="BV4261" s="722"/>
      <c r="BW4261" s="722"/>
      <c r="BX4261" s="722"/>
      <c r="BY4261" s="722"/>
      <c r="BZ4261" s="722"/>
      <c r="CA4261" s="722"/>
      <c r="CB4261" s="722"/>
      <c r="CC4261" s="722"/>
      <c r="CD4261" s="722"/>
      <c r="CE4261" s="722"/>
      <c r="CF4261" s="722"/>
      <c r="CG4261" s="722"/>
      <c r="CH4261" s="722"/>
      <c r="CI4261" s="722"/>
      <c r="CJ4261" s="722"/>
      <c r="CK4261" s="722"/>
      <c r="CL4261" s="722"/>
      <c r="CM4261" s="722"/>
      <c r="CN4261" s="722"/>
      <c r="CO4261" s="722"/>
      <c r="CP4261" s="722"/>
      <c r="CQ4261" s="722"/>
      <c r="CR4261" s="722"/>
      <c r="CS4261" s="722"/>
    </row>
    <row r="4262" spans="1:97" s="1376" customFormat="1">
      <c r="A4262" s="722"/>
      <c r="B4262" s="722"/>
      <c r="C4262" s="722"/>
      <c r="D4262" s="722"/>
      <c r="E4262" s="722"/>
      <c r="F4262" s="757"/>
      <c r="G4262" s="757"/>
      <c r="H4262" s="757"/>
      <c r="I4262" s="757"/>
      <c r="J4262" s="757"/>
      <c r="K4262" s="758"/>
      <c r="L4262" s="758"/>
      <c r="M4262" s="722"/>
      <c r="N4262" s="736"/>
      <c r="O4262" s="736"/>
      <c r="P4262" s="736"/>
      <c r="Q4262" s="736"/>
      <c r="R4262" s="736"/>
      <c r="S4262" s="736"/>
      <c r="T4262" s="736"/>
      <c r="U4262" s="736"/>
      <c r="BA4262" s="722"/>
      <c r="BB4262" s="722"/>
      <c r="BC4262" s="722"/>
      <c r="BD4262" s="722"/>
      <c r="BE4262" s="722"/>
      <c r="BF4262" s="722"/>
      <c r="BG4262" s="722"/>
      <c r="BH4262" s="722"/>
      <c r="BI4262" s="722"/>
      <c r="BJ4262" s="722"/>
      <c r="BK4262" s="722"/>
      <c r="BL4262" s="722"/>
      <c r="BM4262" s="722"/>
      <c r="BN4262" s="722"/>
      <c r="BO4262" s="722"/>
      <c r="BP4262" s="722"/>
      <c r="BQ4262" s="722"/>
      <c r="BR4262" s="722"/>
      <c r="BS4262" s="722"/>
      <c r="BT4262" s="722"/>
      <c r="BU4262" s="722"/>
      <c r="BV4262" s="722"/>
      <c r="BW4262" s="722"/>
      <c r="BX4262" s="722"/>
      <c r="BY4262" s="722"/>
      <c r="BZ4262" s="722"/>
      <c r="CA4262" s="722"/>
      <c r="CB4262" s="722"/>
      <c r="CC4262" s="722"/>
      <c r="CD4262" s="722"/>
      <c r="CE4262" s="722"/>
      <c r="CF4262" s="722"/>
      <c r="CG4262" s="722"/>
      <c r="CH4262" s="722"/>
      <c r="CI4262" s="722"/>
      <c r="CJ4262" s="722"/>
      <c r="CK4262" s="722"/>
      <c r="CL4262" s="722"/>
      <c r="CM4262" s="722"/>
      <c r="CN4262" s="722"/>
      <c r="CO4262" s="722"/>
      <c r="CP4262" s="722"/>
      <c r="CQ4262" s="722"/>
      <c r="CR4262" s="722"/>
      <c r="CS4262" s="722"/>
    </row>
    <row r="4263" spans="1:97" s="1376" customFormat="1">
      <c r="A4263" s="722"/>
      <c r="B4263" s="722"/>
      <c r="C4263" s="722"/>
      <c r="D4263" s="722"/>
      <c r="E4263" s="722"/>
      <c r="F4263" s="757"/>
      <c r="G4263" s="757"/>
      <c r="H4263" s="757"/>
      <c r="I4263" s="757"/>
      <c r="J4263" s="757"/>
      <c r="K4263" s="758"/>
      <c r="L4263" s="758"/>
      <c r="M4263" s="722"/>
      <c r="N4263" s="736"/>
      <c r="O4263" s="736"/>
      <c r="P4263" s="736"/>
      <c r="Q4263" s="736"/>
      <c r="R4263" s="736"/>
      <c r="S4263" s="736"/>
      <c r="T4263" s="736"/>
      <c r="U4263" s="736"/>
      <c r="BA4263" s="722"/>
      <c r="BB4263" s="722"/>
      <c r="BC4263" s="722"/>
      <c r="BD4263" s="722"/>
      <c r="BE4263" s="722"/>
      <c r="BF4263" s="722"/>
      <c r="BG4263" s="722"/>
      <c r="BH4263" s="722"/>
      <c r="BI4263" s="722"/>
      <c r="BJ4263" s="722"/>
      <c r="BK4263" s="722"/>
      <c r="BL4263" s="722"/>
      <c r="BM4263" s="722"/>
      <c r="BN4263" s="722"/>
      <c r="BO4263" s="722"/>
      <c r="BP4263" s="722"/>
      <c r="BQ4263" s="722"/>
      <c r="BR4263" s="722"/>
      <c r="BS4263" s="722"/>
      <c r="BT4263" s="722"/>
      <c r="BU4263" s="722"/>
      <c r="BV4263" s="722"/>
      <c r="BW4263" s="722"/>
      <c r="BX4263" s="722"/>
      <c r="BY4263" s="722"/>
      <c r="BZ4263" s="722"/>
      <c r="CA4263" s="722"/>
      <c r="CB4263" s="722"/>
      <c r="CC4263" s="722"/>
      <c r="CD4263" s="722"/>
      <c r="CE4263" s="722"/>
      <c r="CF4263" s="722"/>
      <c r="CG4263" s="722"/>
      <c r="CH4263" s="722"/>
      <c r="CI4263" s="722"/>
      <c r="CJ4263" s="722"/>
      <c r="CK4263" s="722"/>
      <c r="CL4263" s="722"/>
      <c r="CM4263" s="722"/>
      <c r="CN4263" s="722"/>
      <c r="CO4263" s="722"/>
      <c r="CP4263" s="722"/>
      <c r="CQ4263" s="722"/>
      <c r="CR4263" s="722"/>
      <c r="CS4263" s="722"/>
    </row>
    <row r="4264" spans="1:97" s="1376" customFormat="1">
      <c r="A4264" s="722"/>
      <c r="B4264" s="722"/>
      <c r="C4264" s="722"/>
      <c r="D4264" s="722"/>
      <c r="E4264" s="722"/>
      <c r="F4264" s="757"/>
      <c r="G4264" s="757"/>
      <c r="H4264" s="757"/>
      <c r="I4264" s="757"/>
      <c r="J4264" s="757"/>
      <c r="K4264" s="758"/>
      <c r="L4264" s="758"/>
      <c r="M4264" s="722"/>
      <c r="N4264" s="736"/>
      <c r="O4264" s="736"/>
      <c r="P4264" s="736"/>
      <c r="Q4264" s="736"/>
      <c r="R4264" s="736"/>
      <c r="S4264" s="736"/>
      <c r="T4264" s="736"/>
      <c r="U4264" s="736"/>
      <c r="BA4264" s="722"/>
      <c r="BB4264" s="722"/>
      <c r="BC4264" s="722"/>
      <c r="BD4264" s="722"/>
      <c r="BE4264" s="722"/>
      <c r="BF4264" s="722"/>
      <c r="BG4264" s="722"/>
      <c r="BH4264" s="722"/>
      <c r="BI4264" s="722"/>
      <c r="BJ4264" s="722"/>
      <c r="BK4264" s="722"/>
      <c r="BL4264" s="722"/>
      <c r="BM4264" s="722"/>
      <c r="BN4264" s="722"/>
      <c r="BO4264" s="722"/>
      <c r="BP4264" s="722"/>
      <c r="BQ4264" s="722"/>
      <c r="BR4264" s="722"/>
      <c r="BS4264" s="722"/>
      <c r="BT4264" s="722"/>
      <c r="BU4264" s="722"/>
      <c r="BV4264" s="722"/>
      <c r="BW4264" s="722"/>
      <c r="BX4264" s="722"/>
      <c r="BY4264" s="722"/>
      <c r="BZ4264" s="722"/>
      <c r="CA4264" s="722"/>
      <c r="CB4264" s="722"/>
      <c r="CC4264" s="722"/>
      <c r="CD4264" s="722"/>
      <c r="CE4264" s="722"/>
      <c r="CF4264" s="722"/>
      <c r="CG4264" s="722"/>
      <c r="CH4264" s="722"/>
      <c r="CI4264" s="722"/>
      <c r="CJ4264" s="722"/>
      <c r="CK4264" s="722"/>
      <c r="CL4264" s="722"/>
      <c r="CM4264" s="722"/>
      <c r="CN4264" s="722"/>
      <c r="CO4264" s="722"/>
      <c r="CP4264" s="722"/>
      <c r="CQ4264" s="722"/>
      <c r="CR4264" s="722"/>
      <c r="CS4264" s="722"/>
    </row>
    <row r="4265" spans="1:97" s="1376" customFormat="1">
      <c r="A4265" s="722"/>
      <c r="B4265" s="722"/>
      <c r="C4265" s="722"/>
      <c r="D4265" s="722"/>
      <c r="E4265" s="722"/>
      <c r="F4265" s="757"/>
      <c r="G4265" s="757"/>
      <c r="H4265" s="757"/>
      <c r="I4265" s="757"/>
      <c r="J4265" s="757"/>
      <c r="K4265" s="758"/>
      <c r="L4265" s="758"/>
      <c r="M4265" s="722"/>
      <c r="N4265" s="736"/>
      <c r="O4265" s="736"/>
      <c r="P4265" s="736"/>
      <c r="Q4265" s="736"/>
      <c r="R4265" s="736"/>
      <c r="S4265" s="736"/>
      <c r="T4265" s="736"/>
      <c r="U4265" s="736"/>
      <c r="BA4265" s="722"/>
      <c r="BB4265" s="722"/>
      <c r="BC4265" s="722"/>
      <c r="BD4265" s="722"/>
      <c r="BE4265" s="722"/>
      <c r="BF4265" s="722"/>
      <c r="BG4265" s="722"/>
      <c r="BH4265" s="722"/>
      <c r="BI4265" s="722"/>
      <c r="BJ4265" s="722"/>
      <c r="BK4265" s="722"/>
      <c r="BL4265" s="722"/>
      <c r="BM4265" s="722"/>
      <c r="BN4265" s="722"/>
      <c r="BO4265" s="722"/>
      <c r="BP4265" s="722"/>
      <c r="BQ4265" s="722"/>
      <c r="BR4265" s="722"/>
      <c r="BS4265" s="722"/>
      <c r="BT4265" s="722"/>
      <c r="BU4265" s="722"/>
      <c r="BV4265" s="722"/>
      <c r="BW4265" s="722"/>
      <c r="BX4265" s="722"/>
      <c r="BY4265" s="722"/>
      <c r="BZ4265" s="722"/>
      <c r="CA4265" s="722"/>
      <c r="CB4265" s="722"/>
      <c r="CC4265" s="722"/>
      <c r="CD4265" s="722"/>
      <c r="CE4265" s="722"/>
      <c r="CF4265" s="722"/>
      <c r="CG4265" s="722"/>
      <c r="CH4265" s="722"/>
      <c r="CI4265" s="722"/>
      <c r="CJ4265" s="722"/>
      <c r="CK4265" s="722"/>
      <c r="CL4265" s="722"/>
      <c r="CM4265" s="722"/>
      <c r="CN4265" s="722"/>
      <c r="CO4265" s="722"/>
      <c r="CP4265" s="722"/>
      <c r="CQ4265" s="722"/>
      <c r="CR4265" s="722"/>
      <c r="CS4265" s="722"/>
    </row>
    <row r="4266" spans="1:97" s="1376" customFormat="1">
      <c r="A4266" s="722"/>
      <c r="B4266" s="722"/>
      <c r="C4266" s="722"/>
      <c r="D4266" s="722"/>
      <c r="E4266" s="722"/>
      <c r="F4266" s="757"/>
      <c r="G4266" s="757"/>
      <c r="H4266" s="757"/>
      <c r="I4266" s="757"/>
      <c r="J4266" s="757"/>
      <c r="K4266" s="758"/>
      <c r="L4266" s="758"/>
      <c r="M4266" s="722"/>
      <c r="N4266" s="736"/>
      <c r="O4266" s="736"/>
      <c r="P4266" s="736"/>
      <c r="Q4266" s="736"/>
      <c r="R4266" s="736"/>
      <c r="S4266" s="736"/>
      <c r="T4266" s="736"/>
      <c r="U4266" s="736"/>
      <c r="BA4266" s="722"/>
      <c r="BB4266" s="722"/>
      <c r="BC4266" s="722"/>
      <c r="BD4266" s="722"/>
      <c r="BE4266" s="722"/>
      <c r="BF4266" s="722"/>
      <c r="BG4266" s="722"/>
      <c r="BH4266" s="722"/>
      <c r="BI4266" s="722"/>
      <c r="BJ4266" s="722"/>
      <c r="BK4266" s="722"/>
      <c r="BL4266" s="722"/>
      <c r="BM4266" s="722"/>
      <c r="BN4266" s="722"/>
      <c r="BO4266" s="722"/>
      <c r="BP4266" s="722"/>
      <c r="BQ4266" s="722"/>
      <c r="BR4266" s="722"/>
      <c r="BS4266" s="722"/>
      <c r="BT4266" s="722"/>
      <c r="BU4266" s="722"/>
      <c r="BV4266" s="722"/>
      <c r="BW4266" s="722"/>
      <c r="BX4266" s="722"/>
      <c r="BY4266" s="722"/>
      <c r="BZ4266" s="722"/>
      <c r="CA4266" s="722"/>
      <c r="CB4266" s="722"/>
      <c r="CC4266" s="722"/>
      <c r="CD4266" s="722"/>
      <c r="CE4266" s="722"/>
      <c r="CF4266" s="722"/>
      <c r="CG4266" s="722"/>
      <c r="CH4266" s="722"/>
      <c r="CI4266" s="722"/>
      <c r="CJ4266" s="722"/>
      <c r="CK4266" s="722"/>
      <c r="CL4266" s="722"/>
      <c r="CM4266" s="722"/>
      <c r="CN4266" s="722"/>
      <c r="CO4266" s="722"/>
      <c r="CP4266" s="722"/>
      <c r="CQ4266" s="722"/>
      <c r="CR4266" s="722"/>
      <c r="CS4266" s="722"/>
    </row>
    <row r="4267" spans="1:97" s="1376" customFormat="1">
      <c r="A4267" s="722"/>
      <c r="B4267" s="722"/>
      <c r="C4267" s="722"/>
      <c r="D4267" s="722"/>
      <c r="E4267" s="722"/>
      <c r="F4267" s="757"/>
      <c r="G4267" s="757"/>
      <c r="H4267" s="757"/>
      <c r="I4267" s="757"/>
      <c r="J4267" s="757"/>
      <c r="K4267" s="758"/>
      <c r="L4267" s="758"/>
      <c r="M4267" s="722"/>
      <c r="N4267" s="736"/>
      <c r="O4267" s="736"/>
      <c r="P4267" s="736"/>
      <c r="Q4267" s="736"/>
      <c r="R4267" s="736"/>
      <c r="S4267" s="736"/>
      <c r="T4267" s="736"/>
      <c r="U4267" s="736"/>
      <c r="BA4267" s="722"/>
      <c r="BB4267" s="722"/>
      <c r="BC4267" s="722"/>
      <c r="BD4267" s="722"/>
      <c r="BE4267" s="722"/>
      <c r="BF4267" s="722"/>
      <c r="BG4267" s="722"/>
      <c r="BH4267" s="722"/>
      <c r="BI4267" s="722"/>
      <c r="BJ4267" s="722"/>
      <c r="BK4267" s="722"/>
      <c r="BL4267" s="722"/>
      <c r="BM4267" s="722"/>
      <c r="BN4267" s="722"/>
      <c r="BO4267" s="722"/>
      <c r="BP4267" s="722"/>
      <c r="BQ4267" s="722"/>
      <c r="BR4267" s="722"/>
      <c r="BS4267" s="722"/>
      <c r="BT4267" s="722"/>
      <c r="BU4267" s="722"/>
      <c r="BV4267" s="722"/>
      <c r="BW4267" s="722"/>
      <c r="BX4267" s="722"/>
      <c r="BY4267" s="722"/>
      <c r="BZ4267" s="722"/>
      <c r="CA4267" s="722"/>
      <c r="CB4267" s="722"/>
      <c r="CC4267" s="722"/>
      <c r="CD4267" s="722"/>
      <c r="CE4267" s="722"/>
      <c r="CF4267" s="722"/>
      <c r="CG4267" s="722"/>
      <c r="CH4267" s="722"/>
      <c r="CI4267" s="722"/>
      <c r="CJ4267" s="722"/>
      <c r="CK4267" s="722"/>
      <c r="CL4267" s="722"/>
      <c r="CM4267" s="722"/>
      <c r="CN4267" s="722"/>
      <c r="CO4267" s="722"/>
      <c r="CP4267" s="722"/>
      <c r="CQ4267" s="722"/>
      <c r="CR4267" s="722"/>
      <c r="CS4267" s="722"/>
    </row>
    <row r="4268" spans="1:97" s="1376" customFormat="1">
      <c r="A4268" s="722"/>
      <c r="B4268" s="722"/>
      <c r="C4268" s="722"/>
      <c r="D4268" s="722"/>
      <c r="E4268" s="722"/>
      <c r="F4268" s="757"/>
      <c r="G4268" s="757"/>
      <c r="H4268" s="757"/>
      <c r="I4268" s="757"/>
      <c r="J4268" s="757"/>
      <c r="K4268" s="758"/>
      <c r="L4268" s="758"/>
      <c r="M4268" s="722"/>
      <c r="N4268" s="736"/>
      <c r="O4268" s="736"/>
      <c r="P4268" s="736"/>
      <c r="Q4268" s="736"/>
      <c r="R4268" s="736"/>
      <c r="S4268" s="736"/>
      <c r="T4268" s="736"/>
      <c r="U4268" s="736"/>
      <c r="BA4268" s="722"/>
      <c r="BB4268" s="722"/>
      <c r="BC4268" s="722"/>
      <c r="BD4268" s="722"/>
      <c r="BE4268" s="722"/>
      <c r="BF4268" s="722"/>
      <c r="BG4268" s="722"/>
      <c r="BH4268" s="722"/>
      <c r="BI4268" s="722"/>
      <c r="BJ4268" s="722"/>
      <c r="BK4268" s="722"/>
      <c r="BL4268" s="722"/>
      <c r="BM4268" s="722"/>
      <c r="BN4268" s="722"/>
      <c r="BO4268" s="722"/>
      <c r="BP4268" s="722"/>
      <c r="BQ4268" s="722"/>
      <c r="BR4268" s="722"/>
      <c r="BS4268" s="722"/>
      <c r="BT4268" s="722"/>
      <c r="BU4268" s="722"/>
      <c r="BV4268" s="722"/>
      <c r="BW4268" s="722"/>
      <c r="BX4268" s="722"/>
      <c r="BY4268" s="722"/>
      <c r="BZ4268" s="722"/>
      <c r="CA4268" s="722"/>
      <c r="CB4268" s="722"/>
      <c r="CC4268" s="722"/>
      <c r="CD4268" s="722"/>
      <c r="CE4268" s="722"/>
      <c r="CF4268" s="722"/>
      <c r="CG4268" s="722"/>
      <c r="CH4268" s="722"/>
      <c r="CI4268" s="722"/>
      <c r="CJ4268" s="722"/>
      <c r="CK4268" s="722"/>
      <c r="CL4268" s="722"/>
      <c r="CM4268" s="722"/>
      <c r="CN4268" s="722"/>
      <c r="CO4268" s="722"/>
      <c r="CP4268" s="722"/>
      <c r="CQ4268" s="722"/>
      <c r="CR4268" s="722"/>
      <c r="CS4268" s="722"/>
    </row>
    <row r="4269" spans="1:97" s="1376" customFormat="1">
      <c r="A4269" s="722"/>
      <c r="B4269" s="722"/>
      <c r="C4269" s="722"/>
      <c r="D4269" s="722"/>
      <c r="E4269" s="722"/>
      <c r="F4269" s="757"/>
      <c r="G4269" s="757"/>
      <c r="H4269" s="757"/>
      <c r="I4269" s="757"/>
      <c r="J4269" s="757"/>
      <c r="K4269" s="758"/>
      <c r="L4269" s="758"/>
      <c r="M4269" s="722"/>
      <c r="N4269" s="736"/>
      <c r="O4269" s="736"/>
      <c r="P4269" s="736"/>
      <c r="Q4269" s="736"/>
      <c r="R4269" s="736"/>
      <c r="S4269" s="736"/>
      <c r="T4269" s="736"/>
      <c r="U4269" s="736"/>
      <c r="BA4269" s="722"/>
      <c r="BB4269" s="722"/>
      <c r="BC4269" s="722"/>
      <c r="BD4269" s="722"/>
      <c r="BE4269" s="722"/>
      <c r="BF4269" s="722"/>
      <c r="BG4269" s="722"/>
      <c r="BH4269" s="722"/>
      <c r="BI4269" s="722"/>
      <c r="BJ4269" s="722"/>
      <c r="BK4269" s="722"/>
      <c r="BL4269" s="722"/>
      <c r="BM4269" s="722"/>
      <c r="BN4269" s="722"/>
      <c r="BO4269" s="722"/>
      <c r="BP4269" s="722"/>
      <c r="BQ4269" s="722"/>
      <c r="BR4269" s="722"/>
      <c r="BS4269" s="722"/>
      <c r="BT4269" s="722"/>
      <c r="BU4269" s="722"/>
      <c r="BV4269" s="722"/>
      <c r="BW4269" s="722"/>
      <c r="BX4269" s="722"/>
      <c r="BY4269" s="722"/>
      <c r="BZ4269" s="722"/>
      <c r="CA4269" s="722"/>
      <c r="CB4269" s="722"/>
      <c r="CC4269" s="722"/>
      <c r="CD4269" s="722"/>
      <c r="CE4269" s="722"/>
      <c r="CF4269" s="722"/>
      <c r="CG4269" s="722"/>
      <c r="CH4269" s="722"/>
      <c r="CI4269" s="722"/>
      <c r="CJ4269" s="722"/>
      <c r="CK4269" s="722"/>
      <c r="CL4269" s="722"/>
      <c r="CM4269" s="722"/>
      <c r="CN4269" s="722"/>
      <c r="CO4269" s="722"/>
      <c r="CP4269" s="722"/>
      <c r="CQ4269" s="722"/>
      <c r="CR4269" s="722"/>
      <c r="CS4269" s="722"/>
    </row>
    <row r="4270" spans="1:97" s="1376" customFormat="1">
      <c r="A4270" s="722"/>
      <c r="B4270" s="722"/>
      <c r="C4270" s="722"/>
      <c r="D4270" s="722"/>
      <c r="E4270" s="722"/>
      <c r="F4270" s="757"/>
      <c r="G4270" s="757"/>
      <c r="H4270" s="757"/>
      <c r="I4270" s="757"/>
      <c r="J4270" s="757"/>
      <c r="K4270" s="758"/>
      <c r="L4270" s="758"/>
      <c r="M4270" s="722"/>
      <c r="N4270" s="736"/>
      <c r="O4270" s="736"/>
      <c r="P4270" s="736"/>
      <c r="Q4270" s="736"/>
      <c r="R4270" s="736"/>
      <c r="S4270" s="736"/>
      <c r="T4270" s="736"/>
      <c r="U4270" s="736"/>
      <c r="BA4270" s="722"/>
      <c r="BB4270" s="722"/>
      <c r="BC4270" s="722"/>
      <c r="BD4270" s="722"/>
      <c r="BE4270" s="722"/>
      <c r="BF4270" s="722"/>
      <c r="BG4270" s="722"/>
      <c r="BH4270" s="722"/>
      <c r="BI4270" s="722"/>
      <c r="BJ4270" s="722"/>
      <c r="BK4270" s="722"/>
      <c r="BL4270" s="722"/>
      <c r="BM4270" s="722"/>
      <c r="BN4270" s="722"/>
      <c r="BO4270" s="722"/>
      <c r="BP4270" s="722"/>
      <c r="BQ4270" s="722"/>
      <c r="BR4270" s="722"/>
      <c r="BS4270" s="722"/>
      <c r="BT4270" s="722"/>
      <c r="BU4270" s="722"/>
      <c r="BV4270" s="722"/>
      <c r="BW4270" s="722"/>
      <c r="BX4270" s="722"/>
      <c r="BY4270" s="722"/>
      <c r="BZ4270" s="722"/>
      <c r="CA4270" s="722"/>
      <c r="CB4270" s="722"/>
      <c r="CC4270" s="722"/>
      <c r="CD4270" s="722"/>
      <c r="CE4270" s="722"/>
      <c r="CF4270" s="722"/>
      <c r="CG4270" s="722"/>
      <c r="CH4270" s="722"/>
      <c r="CI4270" s="722"/>
      <c r="CJ4270" s="722"/>
      <c r="CK4270" s="722"/>
      <c r="CL4270" s="722"/>
      <c r="CM4270" s="722"/>
      <c r="CN4270" s="722"/>
      <c r="CO4270" s="722"/>
      <c r="CP4270" s="722"/>
      <c r="CQ4270" s="722"/>
      <c r="CR4270" s="722"/>
      <c r="CS4270" s="722"/>
    </row>
    <row r="4271" spans="1:97" s="1376" customFormat="1">
      <c r="A4271" s="722"/>
      <c r="B4271" s="722"/>
      <c r="C4271" s="722"/>
      <c r="D4271" s="722"/>
      <c r="E4271" s="722"/>
      <c r="F4271" s="757"/>
      <c r="G4271" s="757"/>
      <c r="H4271" s="757"/>
      <c r="I4271" s="757"/>
      <c r="J4271" s="757"/>
      <c r="K4271" s="758"/>
      <c r="L4271" s="758"/>
      <c r="M4271" s="722"/>
      <c r="N4271" s="736"/>
      <c r="O4271" s="736"/>
      <c r="P4271" s="736"/>
      <c r="Q4271" s="736"/>
      <c r="R4271" s="736"/>
      <c r="S4271" s="736"/>
      <c r="T4271" s="736"/>
      <c r="U4271" s="736"/>
      <c r="BA4271" s="722"/>
      <c r="BB4271" s="722"/>
      <c r="BC4271" s="722"/>
      <c r="BD4271" s="722"/>
      <c r="BE4271" s="722"/>
      <c r="BF4271" s="722"/>
      <c r="BG4271" s="722"/>
      <c r="BH4271" s="722"/>
      <c r="BI4271" s="722"/>
      <c r="BJ4271" s="722"/>
      <c r="BK4271" s="722"/>
      <c r="BL4271" s="722"/>
      <c r="BM4271" s="722"/>
      <c r="BN4271" s="722"/>
      <c r="BO4271" s="722"/>
      <c r="BP4271" s="722"/>
      <c r="BQ4271" s="722"/>
      <c r="BR4271" s="722"/>
      <c r="BS4271" s="722"/>
      <c r="BT4271" s="722"/>
      <c r="BU4271" s="722"/>
      <c r="BV4271" s="722"/>
      <c r="BW4271" s="722"/>
      <c r="BX4271" s="722"/>
      <c r="BY4271" s="722"/>
      <c r="BZ4271" s="722"/>
      <c r="CA4271" s="722"/>
      <c r="CB4271" s="722"/>
      <c r="CC4271" s="722"/>
      <c r="CD4271" s="722"/>
      <c r="CE4271" s="722"/>
      <c r="CF4271" s="722"/>
      <c r="CG4271" s="722"/>
      <c r="CH4271" s="722"/>
      <c r="CI4271" s="722"/>
      <c r="CJ4271" s="722"/>
      <c r="CK4271" s="722"/>
      <c r="CL4271" s="722"/>
      <c r="CM4271" s="722"/>
      <c r="CN4271" s="722"/>
      <c r="CO4271" s="722"/>
      <c r="CP4271" s="722"/>
      <c r="CQ4271" s="722"/>
      <c r="CR4271" s="722"/>
      <c r="CS4271" s="722"/>
    </row>
    <row r="4272" spans="1:97" s="1376" customFormat="1">
      <c r="A4272" s="722"/>
      <c r="B4272" s="722"/>
      <c r="C4272" s="722"/>
      <c r="D4272" s="722"/>
      <c r="E4272" s="722"/>
      <c r="F4272" s="757"/>
      <c r="G4272" s="757"/>
      <c r="H4272" s="757"/>
      <c r="I4272" s="757"/>
      <c r="J4272" s="757"/>
      <c r="K4272" s="758"/>
      <c r="L4272" s="758"/>
      <c r="M4272" s="722"/>
      <c r="N4272" s="736"/>
      <c r="O4272" s="736"/>
      <c r="P4272" s="736"/>
      <c r="Q4272" s="736"/>
      <c r="R4272" s="736"/>
      <c r="S4272" s="736"/>
      <c r="T4272" s="736"/>
      <c r="U4272" s="736"/>
      <c r="BA4272" s="722"/>
      <c r="BB4272" s="722"/>
      <c r="BC4272" s="722"/>
      <c r="BD4272" s="722"/>
      <c r="BE4272" s="722"/>
      <c r="BF4272" s="722"/>
      <c r="BG4272" s="722"/>
      <c r="BH4272" s="722"/>
      <c r="BI4272" s="722"/>
      <c r="BJ4272" s="722"/>
      <c r="BK4272" s="722"/>
      <c r="BL4272" s="722"/>
      <c r="BM4272" s="722"/>
      <c r="BN4272" s="722"/>
      <c r="BO4272" s="722"/>
      <c r="BP4272" s="722"/>
      <c r="BQ4272" s="722"/>
      <c r="BR4272" s="722"/>
      <c r="BS4272" s="722"/>
      <c r="BT4272" s="722"/>
      <c r="BU4272" s="722"/>
      <c r="BV4272" s="722"/>
      <c r="BW4272" s="722"/>
      <c r="BX4272" s="722"/>
      <c r="BY4272" s="722"/>
      <c r="BZ4272" s="722"/>
      <c r="CA4272" s="722"/>
      <c r="CB4272" s="722"/>
      <c r="CC4272" s="722"/>
      <c r="CD4272" s="722"/>
      <c r="CE4272" s="722"/>
      <c r="CF4272" s="722"/>
      <c r="CG4272" s="722"/>
      <c r="CH4272" s="722"/>
      <c r="CI4272" s="722"/>
      <c r="CJ4272" s="722"/>
      <c r="CK4272" s="722"/>
      <c r="CL4272" s="722"/>
      <c r="CM4272" s="722"/>
      <c r="CN4272" s="722"/>
      <c r="CO4272" s="722"/>
      <c r="CP4272" s="722"/>
      <c r="CQ4272" s="722"/>
      <c r="CR4272" s="722"/>
      <c r="CS4272" s="722"/>
    </row>
    <row r="4273" spans="1:97" s="1376" customFormat="1">
      <c r="A4273" s="722"/>
      <c r="B4273" s="722"/>
      <c r="C4273" s="722"/>
      <c r="D4273" s="722"/>
      <c r="E4273" s="722"/>
      <c r="F4273" s="757"/>
      <c r="G4273" s="757"/>
      <c r="H4273" s="757"/>
      <c r="I4273" s="757"/>
      <c r="J4273" s="757"/>
      <c r="K4273" s="758"/>
      <c r="L4273" s="758"/>
      <c r="M4273" s="722"/>
      <c r="N4273" s="736"/>
      <c r="O4273" s="736"/>
      <c r="P4273" s="736"/>
      <c r="Q4273" s="736"/>
      <c r="R4273" s="736"/>
      <c r="S4273" s="736"/>
      <c r="T4273" s="736"/>
      <c r="U4273" s="736"/>
      <c r="BA4273" s="722"/>
      <c r="BB4273" s="722"/>
      <c r="BC4273" s="722"/>
      <c r="BD4273" s="722"/>
      <c r="BE4273" s="722"/>
      <c r="BF4273" s="722"/>
      <c r="BG4273" s="722"/>
      <c r="BH4273" s="722"/>
      <c r="BI4273" s="722"/>
      <c r="BJ4273" s="722"/>
      <c r="BK4273" s="722"/>
      <c r="BL4273" s="722"/>
      <c r="BM4273" s="722"/>
      <c r="BN4273" s="722"/>
      <c r="BO4273" s="722"/>
      <c r="BP4273" s="722"/>
      <c r="BQ4273" s="722"/>
      <c r="BR4273" s="722"/>
      <c r="BS4273" s="722"/>
      <c r="BT4273" s="722"/>
      <c r="BU4273" s="722"/>
      <c r="BV4273" s="722"/>
      <c r="BW4273" s="722"/>
      <c r="BX4273" s="722"/>
      <c r="BY4273" s="722"/>
      <c r="BZ4273" s="722"/>
      <c r="CA4273" s="722"/>
      <c r="CB4273" s="722"/>
      <c r="CC4273" s="722"/>
      <c r="CD4273" s="722"/>
      <c r="CE4273" s="722"/>
      <c r="CF4273" s="722"/>
      <c r="CG4273" s="722"/>
      <c r="CH4273" s="722"/>
      <c r="CI4273" s="722"/>
      <c r="CJ4273" s="722"/>
      <c r="CK4273" s="722"/>
      <c r="CL4273" s="722"/>
      <c r="CM4273" s="722"/>
      <c r="CN4273" s="722"/>
      <c r="CO4273" s="722"/>
      <c r="CP4273" s="722"/>
      <c r="CQ4273" s="722"/>
      <c r="CR4273" s="722"/>
      <c r="CS4273" s="722"/>
    </row>
    <row r="4274" spans="1:97" s="1376" customFormat="1">
      <c r="A4274" s="722"/>
      <c r="B4274" s="722"/>
      <c r="C4274" s="722"/>
      <c r="D4274" s="722"/>
      <c r="E4274" s="722"/>
      <c r="F4274" s="757"/>
      <c r="G4274" s="757"/>
      <c r="H4274" s="757"/>
      <c r="I4274" s="757"/>
      <c r="J4274" s="757"/>
      <c r="K4274" s="758"/>
      <c r="L4274" s="758"/>
      <c r="M4274" s="722"/>
      <c r="N4274" s="736"/>
      <c r="O4274" s="736"/>
      <c r="P4274" s="736"/>
      <c r="Q4274" s="736"/>
      <c r="R4274" s="736"/>
      <c r="S4274" s="736"/>
      <c r="T4274" s="736"/>
      <c r="U4274" s="736"/>
      <c r="BA4274" s="722"/>
      <c r="BB4274" s="722"/>
      <c r="BC4274" s="722"/>
      <c r="BD4274" s="722"/>
      <c r="BE4274" s="722"/>
      <c r="BF4274" s="722"/>
      <c r="BG4274" s="722"/>
      <c r="BH4274" s="722"/>
      <c r="BI4274" s="722"/>
      <c r="BJ4274" s="722"/>
      <c r="BK4274" s="722"/>
      <c r="BL4274" s="722"/>
      <c r="BM4274" s="722"/>
      <c r="BN4274" s="722"/>
      <c r="BO4274" s="722"/>
      <c r="BP4274" s="722"/>
      <c r="BQ4274" s="722"/>
      <c r="BR4274" s="722"/>
      <c r="BS4274" s="722"/>
      <c r="BT4274" s="722"/>
      <c r="BU4274" s="722"/>
      <c r="BV4274" s="722"/>
      <c r="BW4274" s="722"/>
      <c r="BX4274" s="722"/>
      <c r="BY4274" s="722"/>
      <c r="BZ4274" s="722"/>
      <c r="CA4274" s="722"/>
      <c r="CB4274" s="722"/>
      <c r="CC4274" s="722"/>
      <c r="CD4274" s="722"/>
      <c r="CE4274" s="722"/>
      <c r="CF4274" s="722"/>
      <c r="CG4274" s="722"/>
      <c r="CH4274" s="722"/>
      <c r="CI4274" s="722"/>
      <c r="CJ4274" s="722"/>
      <c r="CK4274" s="722"/>
      <c r="CL4274" s="722"/>
      <c r="CM4274" s="722"/>
      <c r="CN4274" s="722"/>
      <c r="CO4274" s="722"/>
      <c r="CP4274" s="722"/>
      <c r="CQ4274" s="722"/>
      <c r="CR4274" s="722"/>
      <c r="CS4274" s="722"/>
    </row>
    <row r="4275" spans="1:97" s="1376" customFormat="1">
      <c r="A4275" s="722"/>
      <c r="B4275" s="722"/>
      <c r="C4275" s="722"/>
      <c r="D4275" s="722"/>
      <c r="E4275" s="722"/>
      <c r="F4275" s="757"/>
      <c r="G4275" s="757"/>
      <c r="H4275" s="757"/>
      <c r="I4275" s="757"/>
      <c r="J4275" s="757"/>
      <c r="K4275" s="758"/>
      <c r="L4275" s="758"/>
      <c r="M4275" s="722"/>
      <c r="N4275" s="736"/>
      <c r="O4275" s="736"/>
      <c r="P4275" s="736"/>
      <c r="Q4275" s="736"/>
      <c r="R4275" s="736"/>
      <c r="S4275" s="736"/>
      <c r="T4275" s="736"/>
      <c r="U4275" s="736"/>
      <c r="BA4275" s="722"/>
      <c r="BB4275" s="722"/>
      <c r="BC4275" s="722"/>
      <c r="BD4275" s="722"/>
      <c r="BE4275" s="722"/>
      <c r="BF4275" s="722"/>
      <c r="BG4275" s="722"/>
      <c r="BH4275" s="722"/>
      <c r="BI4275" s="722"/>
      <c r="BJ4275" s="722"/>
      <c r="BK4275" s="722"/>
      <c r="BL4275" s="722"/>
      <c r="BM4275" s="722"/>
      <c r="BN4275" s="722"/>
      <c r="BO4275" s="722"/>
      <c r="BP4275" s="722"/>
      <c r="BQ4275" s="722"/>
      <c r="BR4275" s="722"/>
      <c r="BS4275" s="722"/>
      <c r="BT4275" s="722"/>
      <c r="BU4275" s="722"/>
      <c r="BV4275" s="722"/>
      <c r="BW4275" s="722"/>
      <c r="BX4275" s="722"/>
      <c r="BY4275" s="722"/>
      <c r="BZ4275" s="722"/>
      <c r="CA4275" s="722"/>
      <c r="CB4275" s="722"/>
      <c r="CC4275" s="722"/>
      <c r="CD4275" s="722"/>
      <c r="CE4275" s="722"/>
      <c r="CF4275" s="722"/>
      <c r="CG4275" s="722"/>
      <c r="CH4275" s="722"/>
      <c r="CI4275" s="722"/>
      <c r="CJ4275" s="722"/>
      <c r="CK4275" s="722"/>
      <c r="CL4275" s="722"/>
      <c r="CM4275" s="722"/>
      <c r="CN4275" s="722"/>
      <c r="CO4275" s="722"/>
      <c r="CP4275" s="722"/>
      <c r="CQ4275" s="722"/>
      <c r="CR4275" s="722"/>
      <c r="CS4275" s="722"/>
    </row>
    <row r="4276" spans="1:97" s="1376" customFormat="1">
      <c r="A4276" s="722"/>
      <c r="B4276" s="722"/>
      <c r="C4276" s="722"/>
      <c r="D4276" s="722"/>
      <c r="E4276" s="722"/>
      <c r="F4276" s="757"/>
      <c r="G4276" s="757"/>
      <c r="H4276" s="757"/>
      <c r="I4276" s="757"/>
      <c r="J4276" s="757"/>
      <c r="K4276" s="758"/>
      <c r="L4276" s="758"/>
      <c r="M4276" s="722"/>
      <c r="N4276" s="736"/>
      <c r="O4276" s="736"/>
      <c r="P4276" s="736"/>
      <c r="Q4276" s="736"/>
      <c r="R4276" s="736"/>
      <c r="S4276" s="736"/>
      <c r="T4276" s="736"/>
      <c r="U4276" s="736"/>
      <c r="BA4276" s="722"/>
      <c r="BB4276" s="722"/>
      <c r="BC4276" s="722"/>
      <c r="BD4276" s="722"/>
      <c r="BE4276" s="722"/>
      <c r="BF4276" s="722"/>
      <c r="BG4276" s="722"/>
      <c r="BH4276" s="722"/>
      <c r="BI4276" s="722"/>
      <c r="BJ4276" s="722"/>
      <c r="BK4276" s="722"/>
      <c r="BL4276" s="722"/>
      <c r="BM4276" s="722"/>
      <c r="BN4276" s="722"/>
      <c r="BO4276" s="722"/>
      <c r="BP4276" s="722"/>
      <c r="BQ4276" s="722"/>
      <c r="BR4276" s="722"/>
      <c r="BS4276" s="722"/>
      <c r="BT4276" s="722"/>
      <c r="BU4276" s="722"/>
      <c r="BV4276" s="722"/>
      <c r="BW4276" s="722"/>
      <c r="BX4276" s="722"/>
      <c r="BY4276" s="722"/>
      <c r="BZ4276" s="722"/>
      <c r="CA4276" s="722"/>
      <c r="CB4276" s="722"/>
      <c r="CC4276" s="722"/>
      <c r="CD4276" s="722"/>
      <c r="CE4276" s="722"/>
      <c r="CF4276" s="722"/>
      <c r="CG4276" s="722"/>
      <c r="CH4276" s="722"/>
      <c r="CI4276" s="722"/>
      <c r="CJ4276" s="722"/>
      <c r="CK4276" s="722"/>
      <c r="CL4276" s="722"/>
      <c r="CM4276" s="722"/>
      <c r="CN4276" s="722"/>
      <c r="CO4276" s="722"/>
      <c r="CP4276" s="722"/>
      <c r="CQ4276" s="722"/>
      <c r="CR4276" s="722"/>
      <c r="CS4276" s="722"/>
    </row>
    <row r="4277" spans="1:97" s="1376" customFormat="1">
      <c r="A4277" s="722"/>
      <c r="B4277" s="722"/>
      <c r="C4277" s="722"/>
      <c r="D4277" s="722"/>
      <c r="E4277" s="722"/>
      <c r="F4277" s="757"/>
      <c r="G4277" s="757"/>
      <c r="H4277" s="757"/>
      <c r="I4277" s="757"/>
      <c r="J4277" s="757"/>
      <c r="K4277" s="758"/>
      <c r="L4277" s="758"/>
      <c r="M4277" s="722"/>
      <c r="N4277" s="736"/>
      <c r="O4277" s="736"/>
      <c r="P4277" s="736"/>
      <c r="Q4277" s="736"/>
      <c r="R4277" s="736"/>
      <c r="S4277" s="736"/>
      <c r="T4277" s="736"/>
      <c r="U4277" s="736"/>
      <c r="BA4277" s="722"/>
      <c r="BB4277" s="722"/>
      <c r="BC4277" s="722"/>
      <c r="BD4277" s="722"/>
      <c r="BE4277" s="722"/>
      <c r="BF4277" s="722"/>
      <c r="BG4277" s="722"/>
      <c r="BH4277" s="722"/>
      <c r="BI4277" s="722"/>
      <c r="BJ4277" s="722"/>
      <c r="BK4277" s="722"/>
      <c r="BL4277" s="722"/>
      <c r="BM4277" s="722"/>
      <c r="BN4277" s="722"/>
      <c r="BO4277" s="722"/>
      <c r="BP4277" s="722"/>
      <c r="BQ4277" s="722"/>
      <c r="BR4277" s="722"/>
      <c r="BS4277" s="722"/>
      <c r="BT4277" s="722"/>
      <c r="BU4277" s="722"/>
      <c r="BV4277" s="722"/>
      <c r="BW4277" s="722"/>
      <c r="BX4277" s="722"/>
      <c r="BY4277" s="722"/>
      <c r="BZ4277" s="722"/>
      <c r="CA4277" s="722"/>
      <c r="CB4277" s="722"/>
      <c r="CC4277" s="722"/>
      <c r="CD4277" s="722"/>
      <c r="CE4277" s="722"/>
      <c r="CF4277" s="722"/>
      <c r="CG4277" s="722"/>
      <c r="CH4277" s="722"/>
      <c r="CI4277" s="722"/>
      <c r="CJ4277" s="722"/>
      <c r="CK4277" s="722"/>
      <c r="CL4277" s="722"/>
      <c r="CM4277" s="722"/>
      <c r="CN4277" s="722"/>
      <c r="CO4277" s="722"/>
      <c r="CP4277" s="722"/>
      <c r="CQ4277" s="722"/>
      <c r="CR4277" s="722"/>
      <c r="CS4277" s="722"/>
    </row>
    <row r="4278" spans="1:97" s="1376" customFormat="1">
      <c r="A4278" s="722"/>
      <c r="B4278" s="722"/>
      <c r="C4278" s="722"/>
      <c r="D4278" s="722"/>
      <c r="E4278" s="722"/>
      <c r="F4278" s="757"/>
      <c r="G4278" s="757"/>
      <c r="H4278" s="757"/>
      <c r="I4278" s="757"/>
      <c r="J4278" s="757"/>
      <c r="K4278" s="758"/>
      <c r="L4278" s="758"/>
      <c r="M4278" s="722"/>
      <c r="N4278" s="736"/>
      <c r="O4278" s="736"/>
      <c r="P4278" s="736"/>
      <c r="Q4278" s="736"/>
      <c r="R4278" s="736"/>
      <c r="S4278" s="736"/>
      <c r="T4278" s="736"/>
      <c r="U4278" s="736"/>
      <c r="BA4278" s="722"/>
      <c r="BB4278" s="722"/>
      <c r="BC4278" s="722"/>
      <c r="BD4278" s="722"/>
      <c r="BE4278" s="722"/>
      <c r="BF4278" s="722"/>
      <c r="BG4278" s="722"/>
      <c r="BH4278" s="722"/>
      <c r="BI4278" s="722"/>
      <c r="BJ4278" s="722"/>
      <c r="BK4278" s="722"/>
      <c r="BL4278" s="722"/>
      <c r="BM4278" s="722"/>
      <c r="BN4278" s="722"/>
      <c r="BO4278" s="722"/>
      <c r="BP4278" s="722"/>
      <c r="BQ4278" s="722"/>
      <c r="BR4278" s="722"/>
      <c r="BS4278" s="722"/>
      <c r="BT4278" s="722"/>
      <c r="BU4278" s="722"/>
      <c r="BV4278" s="722"/>
      <c r="BW4278" s="722"/>
      <c r="BX4278" s="722"/>
      <c r="BY4278" s="722"/>
      <c r="BZ4278" s="722"/>
      <c r="CA4278" s="722"/>
      <c r="CB4278" s="722"/>
      <c r="CC4278" s="722"/>
      <c r="CD4278" s="722"/>
      <c r="CE4278" s="722"/>
      <c r="CF4278" s="722"/>
      <c r="CG4278" s="722"/>
      <c r="CH4278" s="722"/>
      <c r="CI4278" s="722"/>
      <c r="CJ4278" s="722"/>
      <c r="CK4278" s="722"/>
      <c r="CL4278" s="722"/>
      <c r="CM4278" s="722"/>
      <c r="CN4278" s="722"/>
      <c r="CO4278" s="722"/>
      <c r="CP4278" s="722"/>
      <c r="CQ4278" s="722"/>
      <c r="CR4278" s="722"/>
      <c r="CS4278" s="722"/>
    </row>
    <row r="4279" spans="1:97" s="1376" customFormat="1">
      <c r="A4279" s="722"/>
      <c r="B4279" s="722"/>
      <c r="C4279" s="722"/>
      <c r="D4279" s="722"/>
      <c r="E4279" s="722"/>
      <c r="F4279" s="757"/>
      <c r="G4279" s="757"/>
      <c r="H4279" s="757"/>
      <c r="I4279" s="757"/>
      <c r="J4279" s="757"/>
      <c r="K4279" s="758"/>
      <c r="L4279" s="758"/>
      <c r="M4279" s="722"/>
      <c r="N4279" s="736"/>
      <c r="O4279" s="736"/>
      <c r="P4279" s="736"/>
      <c r="Q4279" s="736"/>
      <c r="R4279" s="736"/>
      <c r="S4279" s="736"/>
      <c r="T4279" s="736"/>
      <c r="U4279" s="736"/>
      <c r="BA4279" s="722"/>
      <c r="BB4279" s="722"/>
      <c r="BC4279" s="722"/>
      <c r="BD4279" s="722"/>
      <c r="BE4279" s="722"/>
      <c r="BF4279" s="722"/>
      <c r="BG4279" s="722"/>
      <c r="BH4279" s="722"/>
      <c r="BI4279" s="722"/>
      <c r="BJ4279" s="722"/>
      <c r="BK4279" s="722"/>
      <c r="BL4279" s="722"/>
      <c r="BM4279" s="722"/>
      <c r="BN4279" s="722"/>
      <c r="BO4279" s="722"/>
      <c r="BP4279" s="722"/>
      <c r="BQ4279" s="722"/>
      <c r="BR4279" s="722"/>
      <c r="BS4279" s="722"/>
      <c r="BT4279" s="722"/>
      <c r="BU4279" s="722"/>
      <c r="BV4279" s="722"/>
      <c r="BW4279" s="722"/>
      <c r="BX4279" s="722"/>
      <c r="BY4279" s="722"/>
      <c r="BZ4279" s="722"/>
      <c r="CA4279" s="722"/>
      <c r="CB4279" s="722"/>
      <c r="CC4279" s="722"/>
      <c r="CD4279" s="722"/>
      <c r="CE4279" s="722"/>
      <c r="CF4279" s="722"/>
      <c r="CG4279" s="722"/>
      <c r="CH4279" s="722"/>
      <c r="CI4279" s="722"/>
      <c r="CJ4279" s="722"/>
      <c r="CK4279" s="722"/>
      <c r="CL4279" s="722"/>
      <c r="CM4279" s="722"/>
      <c r="CN4279" s="722"/>
      <c r="CO4279" s="722"/>
      <c r="CP4279" s="722"/>
      <c r="CQ4279" s="722"/>
      <c r="CR4279" s="722"/>
      <c r="CS4279" s="722"/>
    </row>
    <row r="4280" spans="1:97" s="1376" customFormat="1">
      <c r="A4280" s="722"/>
      <c r="B4280" s="722"/>
      <c r="C4280" s="722"/>
      <c r="D4280" s="722"/>
      <c r="E4280" s="722"/>
      <c r="F4280" s="757"/>
      <c r="G4280" s="757"/>
      <c r="H4280" s="757"/>
      <c r="I4280" s="757"/>
      <c r="J4280" s="757"/>
      <c r="K4280" s="758"/>
      <c r="L4280" s="758"/>
      <c r="M4280" s="722"/>
      <c r="N4280" s="736"/>
      <c r="O4280" s="736"/>
      <c r="P4280" s="736"/>
      <c r="Q4280" s="736"/>
      <c r="R4280" s="736"/>
      <c r="S4280" s="736"/>
      <c r="T4280" s="736"/>
      <c r="U4280" s="736"/>
      <c r="BA4280" s="722"/>
      <c r="BB4280" s="722"/>
      <c r="BC4280" s="722"/>
      <c r="BD4280" s="722"/>
      <c r="BE4280" s="722"/>
      <c r="BF4280" s="722"/>
      <c r="BG4280" s="722"/>
      <c r="BH4280" s="722"/>
      <c r="BI4280" s="722"/>
      <c r="BJ4280" s="722"/>
      <c r="BK4280" s="722"/>
      <c r="BL4280" s="722"/>
      <c r="BM4280" s="722"/>
      <c r="BN4280" s="722"/>
      <c r="BO4280" s="722"/>
      <c r="BP4280" s="722"/>
      <c r="BQ4280" s="722"/>
      <c r="BR4280" s="722"/>
      <c r="BS4280" s="722"/>
      <c r="BT4280" s="722"/>
      <c r="BU4280" s="722"/>
      <c r="BV4280" s="722"/>
      <c r="BW4280" s="722"/>
      <c r="BX4280" s="722"/>
      <c r="BY4280" s="722"/>
      <c r="BZ4280" s="722"/>
      <c r="CA4280" s="722"/>
      <c r="CB4280" s="722"/>
      <c r="CC4280" s="722"/>
      <c r="CD4280" s="722"/>
      <c r="CE4280" s="722"/>
      <c r="CF4280" s="722"/>
      <c r="CG4280" s="722"/>
      <c r="CH4280" s="722"/>
      <c r="CI4280" s="722"/>
      <c r="CJ4280" s="722"/>
      <c r="CK4280" s="722"/>
      <c r="CL4280" s="722"/>
      <c r="CM4280" s="722"/>
      <c r="CN4280" s="722"/>
      <c r="CO4280" s="722"/>
      <c r="CP4280" s="722"/>
      <c r="CQ4280" s="722"/>
      <c r="CR4280" s="722"/>
      <c r="CS4280" s="722"/>
    </row>
    <row r="4281" spans="1:97" s="1376" customFormat="1">
      <c r="A4281" s="722"/>
      <c r="B4281" s="722"/>
      <c r="C4281" s="722"/>
      <c r="D4281" s="722"/>
      <c r="E4281" s="722"/>
      <c r="F4281" s="757"/>
      <c r="G4281" s="757"/>
      <c r="H4281" s="757"/>
      <c r="I4281" s="757"/>
      <c r="J4281" s="757"/>
      <c r="K4281" s="758"/>
      <c r="L4281" s="758"/>
      <c r="M4281" s="722"/>
      <c r="N4281" s="736"/>
      <c r="O4281" s="736"/>
      <c r="P4281" s="736"/>
      <c r="Q4281" s="736"/>
      <c r="R4281" s="736"/>
      <c r="S4281" s="736"/>
      <c r="T4281" s="736"/>
      <c r="U4281" s="736"/>
      <c r="BA4281" s="722"/>
      <c r="BB4281" s="722"/>
      <c r="BC4281" s="722"/>
      <c r="BD4281" s="722"/>
      <c r="BE4281" s="722"/>
      <c r="BF4281" s="722"/>
      <c r="BG4281" s="722"/>
      <c r="BH4281" s="722"/>
      <c r="BI4281" s="722"/>
      <c r="BJ4281" s="722"/>
      <c r="BK4281" s="722"/>
      <c r="BL4281" s="722"/>
      <c r="BM4281" s="722"/>
      <c r="BN4281" s="722"/>
      <c r="BO4281" s="722"/>
      <c r="BP4281" s="722"/>
      <c r="BQ4281" s="722"/>
      <c r="BR4281" s="722"/>
      <c r="BS4281" s="722"/>
      <c r="BT4281" s="722"/>
      <c r="BU4281" s="722"/>
      <c r="BV4281" s="722"/>
      <c r="BW4281" s="722"/>
      <c r="BX4281" s="722"/>
      <c r="BY4281" s="722"/>
      <c r="BZ4281" s="722"/>
      <c r="CA4281" s="722"/>
      <c r="CB4281" s="722"/>
      <c r="CC4281" s="722"/>
      <c r="CD4281" s="722"/>
      <c r="CE4281" s="722"/>
      <c r="CF4281" s="722"/>
      <c r="CG4281" s="722"/>
      <c r="CH4281" s="722"/>
      <c r="CI4281" s="722"/>
      <c r="CJ4281" s="722"/>
      <c r="CK4281" s="722"/>
      <c r="CL4281" s="722"/>
      <c r="CM4281" s="722"/>
      <c r="CN4281" s="722"/>
      <c r="CO4281" s="722"/>
      <c r="CP4281" s="722"/>
      <c r="CQ4281" s="722"/>
      <c r="CR4281" s="722"/>
      <c r="CS4281" s="722"/>
    </row>
    <row r="4282" spans="1:97" s="1376" customFormat="1">
      <c r="A4282" s="722"/>
      <c r="B4282" s="722"/>
      <c r="C4282" s="722"/>
      <c r="D4282" s="722"/>
      <c r="E4282" s="722"/>
      <c r="F4282" s="757"/>
      <c r="G4282" s="757"/>
      <c r="H4282" s="757"/>
      <c r="I4282" s="757"/>
      <c r="J4282" s="757"/>
      <c r="K4282" s="758"/>
      <c r="L4282" s="758"/>
      <c r="M4282" s="722"/>
      <c r="N4282" s="736"/>
      <c r="O4282" s="736"/>
      <c r="P4282" s="736"/>
      <c r="Q4282" s="736"/>
      <c r="R4282" s="736"/>
      <c r="S4282" s="736"/>
      <c r="T4282" s="736"/>
      <c r="U4282" s="736"/>
      <c r="BA4282" s="722"/>
      <c r="BB4282" s="722"/>
      <c r="BC4282" s="722"/>
      <c r="BD4282" s="722"/>
      <c r="BE4282" s="722"/>
      <c r="BF4282" s="722"/>
      <c r="BG4282" s="722"/>
      <c r="BH4282" s="722"/>
      <c r="BI4282" s="722"/>
      <c r="BJ4282" s="722"/>
      <c r="BK4282" s="722"/>
      <c r="BL4282" s="722"/>
      <c r="BM4282" s="722"/>
      <c r="BN4282" s="722"/>
      <c r="BO4282" s="722"/>
      <c r="BP4282" s="722"/>
      <c r="BQ4282" s="722"/>
      <c r="BR4282" s="722"/>
      <c r="BS4282" s="722"/>
      <c r="BT4282" s="722"/>
      <c r="BU4282" s="722"/>
      <c r="BV4282" s="722"/>
      <c r="BW4282" s="722"/>
      <c r="BX4282" s="722"/>
      <c r="BY4282" s="722"/>
      <c r="BZ4282" s="722"/>
      <c r="CA4282" s="722"/>
      <c r="CB4282" s="722"/>
      <c r="CC4282" s="722"/>
      <c r="CD4282" s="722"/>
      <c r="CE4282" s="722"/>
      <c r="CF4282" s="722"/>
      <c r="CG4282" s="722"/>
      <c r="CH4282" s="722"/>
      <c r="CI4282" s="722"/>
      <c r="CJ4282" s="722"/>
      <c r="CK4282" s="722"/>
      <c r="CL4282" s="722"/>
      <c r="CM4282" s="722"/>
      <c r="CN4282" s="722"/>
      <c r="CO4282" s="722"/>
      <c r="CP4282" s="722"/>
      <c r="CQ4282" s="722"/>
      <c r="CR4282" s="722"/>
      <c r="CS4282" s="722"/>
    </row>
    <row r="4283" spans="1:97" s="1376" customFormat="1">
      <c r="A4283" s="722"/>
      <c r="B4283" s="722"/>
      <c r="C4283" s="722"/>
      <c r="D4283" s="722"/>
      <c r="E4283" s="722"/>
      <c r="F4283" s="757"/>
      <c r="G4283" s="757"/>
      <c r="H4283" s="757"/>
      <c r="I4283" s="757"/>
      <c r="J4283" s="757"/>
      <c r="K4283" s="758"/>
      <c r="L4283" s="758"/>
      <c r="M4283" s="722"/>
      <c r="N4283" s="736"/>
      <c r="O4283" s="736"/>
      <c r="P4283" s="736"/>
      <c r="Q4283" s="736"/>
      <c r="R4283" s="736"/>
      <c r="S4283" s="736"/>
      <c r="T4283" s="736"/>
      <c r="U4283" s="736"/>
      <c r="BA4283" s="722"/>
      <c r="BB4283" s="722"/>
      <c r="BC4283" s="722"/>
      <c r="BD4283" s="722"/>
      <c r="BE4283" s="722"/>
      <c r="BF4283" s="722"/>
      <c r="BG4283" s="722"/>
      <c r="BH4283" s="722"/>
      <c r="BI4283" s="722"/>
      <c r="BJ4283" s="722"/>
      <c r="BK4283" s="722"/>
      <c r="BL4283" s="722"/>
      <c r="BM4283" s="722"/>
      <c r="BN4283" s="722"/>
      <c r="BO4283" s="722"/>
      <c r="BP4283" s="722"/>
      <c r="BQ4283" s="722"/>
      <c r="BR4283" s="722"/>
      <c r="BS4283" s="722"/>
      <c r="BT4283" s="722"/>
      <c r="BU4283" s="722"/>
      <c r="BV4283" s="722"/>
      <c r="BW4283" s="722"/>
      <c r="BX4283" s="722"/>
      <c r="BY4283" s="722"/>
      <c r="BZ4283" s="722"/>
      <c r="CA4283" s="722"/>
      <c r="CB4283" s="722"/>
      <c r="CC4283" s="722"/>
      <c r="CD4283" s="722"/>
      <c r="CE4283" s="722"/>
      <c r="CF4283" s="722"/>
      <c r="CG4283" s="722"/>
      <c r="CH4283" s="722"/>
      <c r="CI4283" s="722"/>
      <c r="CJ4283" s="722"/>
      <c r="CK4283" s="722"/>
      <c r="CL4283" s="722"/>
      <c r="CM4283" s="722"/>
      <c r="CN4283" s="722"/>
      <c r="CO4283" s="722"/>
      <c r="CP4283" s="722"/>
      <c r="CQ4283" s="722"/>
      <c r="CR4283" s="722"/>
      <c r="CS4283" s="722"/>
    </row>
    <row r="4284" spans="1:97" s="1376" customFormat="1">
      <c r="A4284" s="722"/>
      <c r="B4284" s="722"/>
      <c r="C4284" s="722"/>
      <c r="D4284" s="722"/>
      <c r="E4284" s="722"/>
      <c r="F4284" s="757"/>
      <c r="G4284" s="757"/>
      <c r="H4284" s="757"/>
      <c r="I4284" s="757"/>
      <c r="J4284" s="757"/>
      <c r="K4284" s="758"/>
      <c r="L4284" s="758"/>
      <c r="M4284" s="722"/>
      <c r="N4284" s="736"/>
      <c r="O4284" s="736"/>
      <c r="P4284" s="736"/>
      <c r="Q4284" s="736"/>
      <c r="R4284" s="736"/>
      <c r="S4284" s="736"/>
      <c r="T4284" s="736"/>
      <c r="U4284" s="736"/>
      <c r="BA4284" s="722"/>
      <c r="BB4284" s="722"/>
      <c r="BC4284" s="722"/>
      <c r="BD4284" s="722"/>
      <c r="BE4284" s="722"/>
      <c r="BF4284" s="722"/>
      <c r="BG4284" s="722"/>
      <c r="BH4284" s="722"/>
      <c r="BI4284" s="722"/>
      <c r="BJ4284" s="722"/>
      <c r="BK4284" s="722"/>
      <c r="BL4284" s="722"/>
      <c r="BM4284" s="722"/>
      <c r="BN4284" s="722"/>
      <c r="BO4284" s="722"/>
      <c r="BP4284" s="722"/>
      <c r="BQ4284" s="722"/>
      <c r="BR4284" s="722"/>
      <c r="BS4284" s="722"/>
      <c r="BT4284" s="722"/>
      <c r="BU4284" s="722"/>
      <c r="BV4284" s="722"/>
      <c r="BW4284" s="722"/>
      <c r="BX4284" s="722"/>
      <c r="BY4284" s="722"/>
      <c r="BZ4284" s="722"/>
      <c r="CA4284" s="722"/>
      <c r="CB4284" s="722"/>
      <c r="CC4284" s="722"/>
      <c r="CD4284" s="722"/>
      <c r="CE4284" s="722"/>
      <c r="CF4284" s="722"/>
      <c r="CG4284" s="722"/>
      <c r="CH4284" s="722"/>
      <c r="CI4284" s="722"/>
      <c r="CJ4284" s="722"/>
      <c r="CK4284" s="722"/>
      <c r="CL4284" s="722"/>
      <c r="CM4284" s="722"/>
      <c r="CN4284" s="722"/>
      <c r="CO4284" s="722"/>
      <c r="CP4284" s="722"/>
      <c r="CQ4284" s="722"/>
      <c r="CR4284" s="722"/>
      <c r="CS4284" s="722"/>
    </row>
    <row r="4285" spans="1:97" s="1376" customFormat="1">
      <c r="A4285" s="722"/>
      <c r="B4285" s="722"/>
      <c r="C4285" s="722"/>
      <c r="D4285" s="722"/>
      <c r="E4285" s="722"/>
      <c r="F4285" s="757"/>
      <c r="G4285" s="757"/>
      <c r="H4285" s="757"/>
      <c r="I4285" s="757"/>
      <c r="J4285" s="757"/>
      <c r="K4285" s="758"/>
      <c r="L4285" s="758"/>
      <c r="M4285" s="722"/>
      <c r="N4285" s="736"/>
      <c r="O4285" s="736"/>
      <c r="P4285" s="736"/>
      <c r="Q4285" s="736"/>
      <c r="R4285" s="736"/>
      <c r="S4285" s="736"/>
      <c r="T4285" s="736"/>
      <c r="U4285" s="736"/>
      <c r="BA4285" s="722"/>
      <c r="BB4285" s="722"/>
      <c r="BC4285" s="722"/>
      <c r="BD4285" s="722"/>
      <c r="BE4285" s="722"/>
      <c r="BF4285" s="722"/>
      <c r="BG4285" s="722"/>
      <c r="BH4285" s="722"/>
      <c r="BI4285" s="722"/>
      <c r="BJ4285" s="722"/>
      <c r="BK4285" s="722"/>
      <c r="BL4285" s="722"/>
      <c r="BM4285" s="722"/>
      <c r="BN4285" s="722"/>
      <c r="BO4285" s="722"/>
      <c r="BP4285" s="722"/>
      <c r="BQ4285" s="722"/>
      <c r="BR4285" s="722"/>
      <c r="BS4285" s="722"/>
      <c r="BT4285" s="722"/>
      <c r="BU4285" s="722"/>
      <c r="BV4285" s="722"/>
      <c r="BW4285" s="722"/>
      <c r="BX4285" s="722"/>
      <c r="BY4285" s="722"/>
      <c r="BZ4285" s="722"/>
      <c r="CA4285" s="722"/>
      <c r="CB4285" s="722"/>
      <c r="CC4285" s="722"/>
      <c r="CD4285" s="722"/>
      <c r="CE4285" s="722"/>
      <c r="CF4285" s="722"/>
      <c r="CG4285" s="722"/>
      <c r="CH4285" s="722"/>
      <c r="CI4285" s="722"/>
      <c r="CJ4285" s="722"/>
      <c r="CK4285" s="722"/>
      <c r="CL4285" s="722"/>
      <c r="CM4285" s="722"/>
      <c r="CN4285" s="722"/>
      <c r="CO4285" s="722"/>
      <c r="CP4285" s="722"/>
      <c r="CQ4285" s="722"/>
      <c r="CR4285" s="722"/>
      <c r="CS4285" s="722"/>
    </row>
    <row r="4286" spans="1:97" s="1376" customFormat="1">
      <c r="A4286" s="722"/>
      <c r="B4286" s="722"/>
      <c r="C4286" s="722"/>
      <c r="D4286" s="722"/>
      <c r="E4286" s="722"/>
      <c r="F4286" s="757"/>
      <c r="G4286" s="757"/>
      <c r="H4286" s="757"/>
      <c r="I4286" s="757"/>
      <c r="J4286" s="757"/>
      <c r="K4286" s="758"/>
      <c r="L4286" s="758"/>
      <c r="M4286" s="722"/>
      <c r="N4286" s="736"/>
      <c r="O4286" s="736"/>
      <c r="P4286" s="736"/>
      <c r="Q4286" s="736"/>
      <c r="R4286" s="736"/>
      <c r="S4286" s="736"/>
      <c r="T4286" s="736"/>
      <c r="U4286" s="736"/>
      <c r="BA4286" s="722"/>
      <c r="BB4286" s="722"/>
      <c r="BC4286" s="722"/>
      <c r="BD4286" s="722"/>
      <c r="BE4286" s="722"/>
      <c r="BF4286" s="722"/>
      <c r="BG4286" s="722"/>
      <c r="BH4286" s="722"/>
      <c r="BI4286" s="722"/>
      <c r="BJ4286" s="722"/>
      <c r="BK4286" s="722"/>
      <c r="BL4286" s="722"/>
      <c r="BM4286" s="722"/>
      <c r="BN4286" s="722"/>
      <c r="BO4286" s="722"/>
      <c r="BP4286" s="722"/>
      <c r="BQ4286" s="722"/>
      <c r="BR4286" s="722"/>
      <c r="BS4286" s="722"/>
      <c r="BT4286" s="722"/>
      <c r="BU4286" s="722"/>
      <c r="BV4286" s="722"/>
      <c r="BW4286" s="722"/>
      <c r="BX4286" s="722"/>
      <c r="BY4286" s="722"/>
      <c r="BZ4286" s="722"/>
      <c r="CA4286" s="722"/>
      <c r="CB4286" s="722"/>
      <c r="CC4286" s="722"/>
      <c r="CD4286" s="722"/>
      <c r="CE4286" s="722"/>
      <c r="CF4286" s="722"/>
      <c r="CG4286" s="722"/>
      <c r="CH4286" s="722"/>
      <c r="CI4286" s="722"/>
      <c r="CJ4286" s="722"/>
      <c r="CK4286" s="722"/>
      <c r="CL4286" s="722"/>
      <c r="CM4286" s="722"/>
      <c r="CN4286" s="722"/>
      <c r="CO4286" s="722"/>
      <c r="CP4286" s="722"/>
      <c r="CQ4286" s="722"/>
      <c r="CR4286" s="722"/>
      <c r="CS4286" s="722"/>
    </row>
    <row r="4287" spans="1:97" s="1376" customFormat="1">
      <c r="A4287" s="722"/>
      <c r="B4287" s="722"/>
      <c r="C4287" s="722"/>
      <c r="D4287" s="722"/>
      <c r="E4287" s="722"/>
      <c r="F4287" s="757"/>
      <c r="G4287" s="757"/>
      <c r="H4287" s="757"/>
      <c r="I4287" s="757"/>
      <c r="J4287" s="757"/>
      <c r="K4287" s="758"/>
      <c r="L4287" s="758"/>
      <c r="M4287" s="722"/>
      <c r="N4287" s="736"/>
      <c r="O4287" s="736"/>
      <c r="P4287" s="736"/>
      <c r="Q4287" s="736"/>
      <c r="R4287" s="736"/>
      <c r="S4287" s="736"/>
      <c r="T4287" s="736"/>
      <c r="U4287" s="736"/>
      <c r="BA4287" s="722"/>
      <c r="BB4287" s="722"/>
      <c r="BC4287" s="722"/>
      <c r="BD4287" s="722"/>
      <c r="BE4287" s="722"/>
      <c r="BF4287" s="722"/>
      <c r="BG4287" s="722"/>
      <c r="BH4287" s="722"/>
      <c r="BI4287" s="722"/>
      <c r="BJ4287" s="722"/>
      <c r="BK4287" s="722"/>
      <c r="BL4287" s="722"/>
      <c r="BM4287" s="722"/>
      <c r="BN4287" s="722"/>
      <c r="BO4287" s="722"/>
      <c r="BP4287" s="722"/>
      <c r="BQ4287" s="722"/>
      <c r="BR4287" s="722"/>
      <c r="BS4287" s="722"/>
      <c r="BT4287" s="722"/>
      <c r="BU4287" s="722"/>
      <c r="BV4287" s="722"/>
      <c r="BW4287" s="722"/>
      <c r="BX4287" s="722"/>
      <c r="BY4287" s="722"/>
      <c r="BZ4287" s="722"/>
      <c r="CA4287" s="722"/>
      <c r="CB4287" s="722"/>
      <c r="CC4287" s="722"/>
      <c r="CD4287" s="722"/>
      <c r="CE4287" s="722"/>
      <c r="CF4287" s="722"/>
      <c r="CG4287" s="722"/>
      <c r="CH4287" s="722"/>
      <c r="CI4287" s="722"/>
      <c r="CJ4287" s="722"/>
      <c r="CK4287" s="722"/>
      <c r="CL4287" s="722"/>
      <c r="CM4287" s="722"/>
      <c r="CN4287" s="722"/>
      <c r="CO4287" s="722"/>
      <c r="CP4287" s="722"/>
      <c r="CQ4287" s="722"/>
      <c r="CR4287" s="722"/>
      <c r="CS4287" s="722"/>
    </row>
    <row r="4288" spans="1:97" s="1376" customFormat="1">
      <c r="A4288" s="722"/>
      <c r="B4288" s="722"/>
      <c r="C4288" s="722"/>
      <c r="D4288" s="722"/>
      <c r="E4288" s="722"/>
      <c r="F4288" s="757"/>
      <c r="G4288" s="757"/>
      <c r="H4288" s="757"/>
      <c r="I4288" s="757"/>
      <c r="J4288" s="757"/>
      <c r="K4288" s="758"/>
      <c r="L4288" s="758"/>
      <c r="M4288" s="722"/>
      <c r="N4288" s="736"/>
      <c r="O4288" s="736"/>
      <c r="P4288" s="736"/>
      <c r="Q4288" s="736"/>
      <c r="R4288" s="736"/>
      <c r="S4288" s="736"/>
      <c r="T4288" s="736"/>
      <c r="U4288" s="736"/>
      <c r="BA4288" s="722"/>
      <c r="BB4288" s="722"/>
      <c r="BC4288" s="722"/>
      <c r="BD4288" s="722"/>
      <c r="BE4288" s="722"/>
      <c r="BF4288" s="722"/>
      <c r="BG4288" s="722"/>
      <c r="BH4288" s="722"/>
      <c r="BI4288" s="722"/>
      <c r="BJ4288" s="722"/>
      <c r="BK4288" s="722"/>
      <c r="BL4288" s="722"/>
      <c r="BM4288" s="722"/>
      <c r="BN4288" s="722"/>
      <c r="BO4288" s="722"/>
      <c r="BP4288" s="722"/>
      <c r="BQ4288" s="722"/>
      <c r="BR4288" s="722"/>
      <c r="BS4288" s="722"/>
      <c r="BT4288" s="722"/>
      <c r="BU4288" s="722"/>
      <c r="BV4288" s="722"/>
      <c r="BW4288" s="722"/>
      <c r="BX4288" s="722"/>
      <c r="BY4288" s="722"/>
      <c r="BZ4288" s="722"/>
      <c r="CA4288" s="722"/>
      <c r="CB4288" s="722"/>
      <c r="CC4288" s="722"/>
      <c r="CD4288" s="722"/>
      <c r="CE4288" s="722"/>
      <c r="CF4288" s="722"/>
      <c r="CG4288" s="722"/>
      <c r="CH4288" s="722"/>
      <c r="CI4288" s="722"/>
      <c r="CJ4288" s="722"/>
      <c r="CK4288" s="722"/>
      <c r="CL4288" s="722"/>
      <c r="CM4288" s="722"/>
      <c r="CN4288" s="722"/>
      <c r="CO4288" s="722"/>
      <c r="CP4288" s="722"/>
      <c r="CQ4288" s="722"/>
      <c r="CR4288" s="722"/>
      <c r="CS4288" s="722"/>
    </row>
    <row r="4289" spans="1:97" s="1376" customFormat="1">
      <c r="A4289" s="722"/>
      <c r="B4289" s="722"/>
      <c r="C4289" s="722"/>
      <c r="D4289" s="722"/>
      <c r="E4289" s="722"/>
      <c r="F4289" s="757"/>
      <c r="G4289" s="757"/>
      <c r="H4289" s="757"/>
      <c r="I4289" s="757"/>
      <c r="J4289" s="757"/>
      <c r="K4289" s="758"/>
      <c r="L4289" s="758"/>
      <c r="M4289" s="722"/>
      <c r="N4289" s="736"/>
      <c r="O4289" s="736"/>
      <c r="P4289" s="736"/>
      <c r="Q4289" s="736"/>
      <c r="R4289" s="736"/>
      <c r="S4289" s="736"/>
      <c r="T4289" s="736"/>
      <c r="U4289" s="736"/>
      <c r="BA4289" s="722"/>
      <c r="BB4289" s="722"/>
      <c r="BC4289" s="722"/>
      <c r="BD4289" s="722"/>
      <c r="BE4289" s="722"/>
      <c r="BF4289" s="722"/>
      <c r="BG4289" s="722"/>
      <c r="BH4289" s="722"/>
      <c r="BI4289" s="722"/>
      <c r="BJ4289" s="722"/>
      <c r="BK4289" s="722"/>
      <c r="BL4289" s="722"/>
      <c r="BM4289" s="722"/>
      <c r="BN4289" s="722"/>
      <c r="BO4289" s="722"/>
      <c r="BP4289" s="722"/>
      <c r="BQ4289" s="722"/>
      <c r="BR4289" s="722"/>
      <c r="BS4289" s="722"/>
      <c r="BT4289" s="722"/>
      <c r="BU4289" s="722"/>
      <c r="BV4289" s="722"/>
      <c r="BW4289" s="722"/>
      <c r="BX4289" s="722"/>
      <c r="BY4289" s="722"/>
      <c r="BZ4289" s="722"/>
      <c r="CA4289" s="722"/>
      <c r="CB4289" s="722"/>
      <c r="CC4289" s="722"/>
      <c r="CD4289" s="722"/>
      <c r="CE4289" s="722"/>
      <c r="CF4289" s="722"/>
      <c r="CG4289" s="722"/>
      <c r="CH4289" s="722"/>
      <c r="CI4289" s="722"/>
      <c r="CJ4289" s="722"/>
      <c r="CK4289" s="722"/>
      <c r="CL4289" s="722"/>
      <c r="CM4289" s="722"/>
      <c r="CN4289" s="722"/>
      <c r="CO4289" s="722"/>
      <c r="CP4289" s="722"/>
      <c r="CQ4289" s="722"/>
      <c r="CR4289" s="722"/>
      <c r="CS4289" s="722"/>
    </row>
    <row r="4290" spans="1:97" s="1376" customFormat="1">
      <c r="A4290" s="722"/>
      <c r="B4290" s="722"/>
      <c r="C4290" s="722"/>
      <c r="D4290" s="722"/>
      <c r="E4290" s="722"/>
      <c r="F4290" s="757"/>
      <c r="G4290" s="757"/>
      <c r="H4290" s="757"/>
      <c r="I4290" s="757"/>
      <c r="J4290" s="757"/>
      <c r="K4290" s="758"/>
      <c r="L4290" s="758"/>
      <c r="M4290" s="722"/>
      <c r="N4290" s="736"/>
      <c r="O4290" s="736"/>
      <c r="P4290" s="736"/>
      <c r="Q4290" s="736"/>
      <c r="R4290" s="736"/>
      <c r="S4290" s="736"/>
      <c r="T4290" s="736"/>
      <c r="U4290" s="736"/>
      <c r="BA4290" s="722"/>
      <c r="BB4290" s="722"/>
      <c r="BC4290" s="722"/>
      <c r="BD4290" s="722"/>
      <c r="BE4290" s="722"/>
      <c r="BF4290" s="722"/>
      <c r="BG4290" s="722"/>
      <c r="BH4290" s="722"/>
      <c r="BI4290" s="722"/>
      <c r="BJ4290" s="722"/>
      <c r="BK4290" s="722"/>
      <c r="BL4290" s="722"/>
      <c r="BM4290" s="722"/>
      <c r="BN4290" s="722"/>
      <c r="BO4290" s="722"/>
      <c r="BP4290" s="722"/>
      <c r="BQ4290" s="722"/>
      <c r="BR4290" s="722"/>
      <c r="BS4290" s="722"/>
      <c r="BT4290" s="722"/>
      <c r="BU4290" s="722"/>
      <c r="BV4290" s="722"/>
      <c r="BW4290" s="722"/>
      <c r="BX4290" s="722"/>
      <c r="BY4290" s="722"/>
      <c r="BZ4290" s="722"/>
      <c r="CA4290" s="722"/>
      <c r="CB4290" s="722"/>
      <c r="CC4290" s="722"/>
      <c r="CD4290" s="722"/>
      <c r="CE4290" s="722"/>
      <c r="CF4290" s="722"/>
      <c r="CG4290" s="722"/>
      <c r="CH4290" s="722"/>
      <c r="CI4290" s="722"/>
      <c r="CJ4290" s="722"/>
      <c r="CK4290" s="722"/>
      <c r="CL4290" s="722"/>
      <c r="CM4290" s="722"/>
      <c r="CN4290" s="722"/>
      <c r="CO4290" s="722"/>
      <c r="CP4290" s="722"/>
      <c r="CQ4290" s="722"/>
      <c r="CR4290" s="722"/>
      <c r="CS4290" s="722"/>
    </row>
    <row r="4291" spans="1:97" s="1376" customFormat="1">
      <c r="A4291" s="722"/>
      <c r="B4291" s="722"/>
      <c r="C4291" s="722"/>
      <c r="D4291" s="722"/>
      <c r="E4291" s="722"/>
      <c r="F4291" s="757"/>
      <c r="G4291" s="757"/>
      <c r="H4291" s="757"/>
      <c r="I4291" s="757"/>
      <c r="J4291" s="757"/>
      <c r="K4291" s="758"/>
      <c r="L4291" s="758"/>
      <c r="M4291" s="722"/>
      <c r="N4291" s="736"/>
      <c r="O4291" s="736"/>
      <c r="P4291" s="736"/>
      <c r="Q4291" s="736"/>
      <c r="R4291" s="736"/>
      <c r="S4291" s="736"/>
      <c r="T4291" s="736"/>
      <c r="U4291" s="736"/>
      <c r="BA4291" s="722"/>
      <c r="BB4291" s="722"/>
      <c r="BC4291" s="722"/>
      <c r="BD4291" s="722"/>
      <c r="BE4291" s="722"/>
      <c r="BF4291" s="722"/>
      <c r="BG4291" s="722"/>
      <c r="BH4291" s="722"/>
      <c r="BI4291" s="722"/>
      <c r="BJ4291" s="722"/>
      <c r="BK4291" s="722"/>
      <c r="BL4291" s="722"/>
      <c r="BM4291" s="722"/>
      <c r="BN4291" s="722"/>
      <c r="BO4291" s="722"/>
      <c r="BP4291" s="722"/>
      <c r="BQ4291" s="722"/>
      <c r="BR4291" s="722"/>
      <c r="BS4291" s="722"/>
      <c r="BT4291" s="722"/>
      <c r="BU4291" s="722"/>
      <c r="BV4291" s="722"/>
      <c r="BW4291" s="722"/>
      <c r="BX4291" s="722"/>
      <c r="BY4291" s="722"/>
      <c r="BZ4291" s="722"/>
      <c r="CA4291" s="722"/>
      <c r="CB4291" s="722"/>
      <c r="CC4291" s="722"/>
      <c r="CD4291" s="722"/>
      <c r="CE4291" s="722"/>
      <c r="CF4291" s="722"/>
      <c r="CG4291" s="722"/>
      <c r="CH4291" s="722"/>
      <c r="CI4291" s="722"/>
      <c r="CJ4291" s="722"/>
      <c r="CK4291" s="722"/>
      <c r="CL4291" s="722"/>
      <c r="CM4291" s="722"/>
      <c r="CN4291" s="722"/>
      <c r="CO4291" s="722"/>
      <c r="CP4291" s="722"/>
      <c r="CQ4291" s="722"/>
      <c r="CR4291" s="722"/>
      <c r="CS4291" s="722"/>
    </row>
    <row r="4292" spans="1:97" s="1376" customFormat="1">
      <c r="A4292" s="722"/>
      <c r="B4292" s="722"/>
      <c r="C4292" s="722"/>
      <c r="D4292" s="722"/>
      <c r="E4292" s="722"/>
      <c r="F4292" s="757"/>
      <c r="G4292" s="757"/>
      <c r="H4292" s="757"/>
      <c r="I4292" s="757"/>
      <c r="J4292" s="757"/>
      <c r="K4292" s="758"/>
      <c r="L4292" s="758"/>
      <c r="M4292" s="722"/>
      <c r="N4292" s="736"/>
      <c r="O4292" s="736"/>
      <c r="P4292" s="736"/>
      <c r="Q4292" s="736"/>
      <c r="R4292" s="736"/>
      <c r="S4292" s="736"/>
      <c r="T4292" s="736"/>
      <c r="U4292" s="736"/>
      <c r="BA4292" s="722"/>
      <c r="BB4292" s="722"/>
      <c r="BC4292" s="722"/>
      <c r="BD4292" s="722"/>
      <c r="BE4292" s="722"/>
      <c r="BF4292" s="722"/>
      <c r="BG4292" s="722"/>
      <c r="BH4292" s="722"/>
      <c r="BI4292" s="722"/>
      <c r="BJ4292" s="722"/>
      <c r="BK4292" s="722"/>
      <c r="BL4292" s="722"/>
      <c r="BM4292" s="722"/>
      <c r="BN4292" s="722"/>
      <c r="BO4292" s="722"/>
      <c r="BP4292" s="722"/>
      <c r="BQ4292" s="722"/>
      <c r="BR4292" s="722"/>
      <c r="BS4292" s="722"/>
      <c r="BT4292" s="722"/>
      <c r="BU4292" s="722"/>
      <c r="BV4292" s="722"/>
      <c r="BW4292" s="722"/>
      <c r="BX4292" s="722"/>
      <c r="BY4292" s="722"/>
      <c r="BZ4292" s="722"/>
      <c r="CA4292" s="722"/>
      <c r="CB4292" s="722"/>
      <c r="CC4292" s="722"/>
      <c r="CD4292" s="722"/>
      <c r="CE4292" s="722"/>
      <c r="CF4292" s="722"/>
      <c r="CG4292" s="722"/>
      <c r="CH4292" s="722"/>
      <c r="CI4292" s="722"/>
      <c r="CJ4292" s="722"/>
      <c r="CK4292" s="722"/>
      <c r="CL4292" s="722"/>
      <c r="CM4292" s="722"/>
      <c r="CN4292" s="722"/>
      <c r="CO4292" s="722"/>
      <c r="CP4292" s="722"/>
      <c r="CQ4292" s="722"/>
      <c r="CR4292" s="722"/>
      <c r="CS4292" s="722"/>
    </row>
    <row r="4293" spans="1:97" s="1376" customFormat="1">
      <c r="A4293" s="722"/>
      <c r="B4293" s="722"/>
      <c r="C4293" s="722"/>
      <c r="D4293" s="722"/>
      <c r="E4293" s="722"/>
      <c r="F4293" s="757"/>
      <c r="G4293" s="757"/>
      <c r="H4293" s="757"/>
      <c r="I4293" s="757"/>
      <c r="J4293" s="757"/>
      <c r="K4293" s="758"/>
      <c r="L4293" s="758"/>
      <c r="M4293" s="722"/>
      <c r="N4293" s="736"/>
      <c r="O4293" s="736"/>
      <c r="P4293" s="736"/>
      <c r="Q4293" s="736"/>
      <c r="R4293" s="736"/>
      <c r="S4293" s="736"/>
      <c r="T4293" s="736"/>
      <c r="U4293" s="736"/>
      <c r="BA4293" s="722"/>
      <c r="BB4293" s="722"/>
      <c r="BC4293" s="722"/>
      <c r="BD4293" s="722"/>
      <c r="BE4293" s="722"/>
      <c r="BF4293" s="722"/>
      <c r="BG4293" s="722"/>
      <c r="BH4293" s="722"/>
      <c r="BI4293" s="722"/>
      <c r="BJ4293" s="722"/>
      <c r="BK4293" s="722"/>
      <c r="BL4293" s="722"/>
      <c r="BM4293" s="722"/>
      <c r="BN4293" s="722"/>
      <c r="BO4293" s="722"/>
      <c r="BP4293" s="722"/>
      <c r="BQ4293" s="722"/>
      <c r="BR4293" s="722"/>
      <c r="BS4293" s="722"/>
      <c r="BT4293" s="722"/>
      <c r="BU4293" s="722"/>
      <c r="BV4293" s="722"/>
      <c r="BW4293" s="722"/>
      <c r="BX4293" s="722"/>
      <c r="BY4293" s="722"/>
      <c r="BZ4293" s="722"/>
      <c r="CA4293" s="722"/>
      <c r="CB4293" s="722"/>
      <c r="CC4293" s="722"/>
      <c r="CD4293" s="722"/>
      <c r="CE4293" s="722"/>
      <c r="CF4293" s="722"/>
      <c r="CG4293" s="722"/>
      <c r="CH4293" s="722"/>
      <c r="CI4293" s="722"/>
      <c r="CJ4293" s="722"/>
      <c r="CK4293" s="722"/>
      <c r="CL4293" s="722"/>
      <c r="CM4293" s="722"/>
      <c r="CN4293" s="722"/>
      <c r="CO4293" s="722"/>
      <c r="CP4293" s="722"/>
      <c r="CQ4293" s="722"/>
      <c r="CR4293" s="722"/>
      <c r="CS4293" s="722"/>
    </row>
    <row r="4294" spans="1:97" s="1376" customFormat="1">
      <c r="A4294" s="722"/>
      <c r="B4294" s="722"/>
      <c r="C4294" s="722"/>
      <c r="D4294" s="722"/>
      <c r="E4294" s="722"/>
      <c r="F4294" s="757"/>
      <c r="G4294" s="757"/>
      <c r="H4294" s="757"/>
      <c r="I4294" s="757"/>
      <c r="J4294" s="757"/>
      <c r="K4294" s="758"/>
      <c r="L4294" s="758"/>
      <c r="M4294" s="722"/>
      <c r="N4294" s="736"/>
      <c r="O4294" s="736"/>
      <c r="P4294" s="736"/>
      <c r="Q4294" s="736"/>
      <c r="R4294" s="736"/>
      <c r="S4294" s="736"/>
      <c r="T4294" s="736"/>
      <c r="U4294" s="736"/>
      <c r="BA4294" s="722"/>
      <c r="BB4294" s="722"/>
      <c r="BC4294" s="722"/>
      <c r="BD4294" s="722"/>
      <c r="BE4294" s="722"/>
      <c r="BF4294" s="722"/>
      <c r="BG4294" s="722"/>
      <c r="BH4294" s="722"/>
      <c r="BI4294" s="722"/>
      <c r="BJ4294" s="722"/>
      <c r="BK4294" s="722"/>
      <c r="BL4294" s="722"/>
      <c r="BM4294" s="722"/>
      <c r="BN4294" s="722"/>
      <c r="BO4294" s="722"/>
      <c r="BP4294" s="722"/>
      <c r="BQ4294" s="722"/>
      <c r="BR4294" s="722"/>
      <c r="BS4294" s="722"/>
      <c r="BT4294" s="722"/>
      <c r="BU4294" s="722"/>
      <c r="BV4294" s="722"/>
      <c r="BW4294" s="722"/>
      <c r="BX4294" s="722"/>
      <c r="BY4294" s="722"/>
      <c r="BZ4294" s="722"/>
      <c r="CA4294" s="722"/>
      <c r="CB4294" s="722"/>
      <c r="CC4294" s="722"/>
      <c r="CD4294" s="722"/>
      <c r="CE4294" s="722"/>
      <c r="CF4294" s="722"/>
      <c r="CG4294" s="722"/>
      <c r="CH4294" s="722"/>
      <c r="CI4294" s="722"/>
      <c r="CJ4294" s="722"/>
      <c r="CK4294" s="722"/>
      <c r="CL4294" s="722"/>
      <c r="CM4294" s="722"/>
      <c r="CN4294" s="722"/>
      <c r="CO4294" s="722"/>
      <c r="CP4294" s="722"/>
      <c r="CQ4294" s="722"/>
      <c r="CR4294" s="722"/>
      <c r="CS4294" s="722"/>
    </row>
    <row r="4295" spans="1:97" s="1376" customFormat="1">
      <c r="A4295" s="722"/>
      <c r="B4295" s="722"/>
      <c r="C4295" s="722"/>
      <c r="D4295" s="722"/>
      <c r="E4295" s="722"/>
      <c r="F4295" s="757"/>
      <c r="G4295" s="757"/>
      <c r="H4295" s="757"/>
      <c r="I4295" s="757"/>
      <c r="J4295" s="757"/>
      <c r="K4295" s="758"/>
      <c r="L4295" s="758"/>
      <c r="M4295" s="722"/>
      <c r="N4295" s="736"/>
      <c r="O4295" s="736"/>
      <c r="P4295" s="736"/>
      <c r="Q4295" s="736"/>
      <c r="R4295" s="736"/>
      <c r="S4295" s="736"/>
      <c r="T4295" s="736"/>
      <c r="U4295" s="736"/>
      <c r="BA4295" s="722"/>
      <c r="BB4295" s="722"/>
      <c r="BC4295" s="722"/>
      <c r="BD4295" s="722"/>
      <c r="BE4295" s="722"/>
      <c r="BF4295" s="722"/>
      <c r="BG4295" s="722"/>
      <c r="BH4295" s="722"/>
      <c r="BI4295" s="722"/>
      <c r="BJ4295" s="722"/>
      <c r="BK4295" s="722"/>
      <c r="BL4295" s="722"/>
      <c r="BM4295" s="722"/>
      <c r="BN4295" s="722"/>
      <c r="BO4295" s="722"/>
      <c r="BP4295" s="722"/>
      <c r="BQ4295" s="722"/>
      <c r="BR4295" s="722"/>
      <c r="BS4295" s="722"/>
      <c r="BT4295" s="722"/>
      <c r="BU4295" s="722"/>
      <c r="BV4295" s="722"/>
      <c r="BW4295" s="722"/>
      <c r="BX4295" s="722"/>
      <c r="BY4295" s="722"/>
      <c r="BZ4295" s="722"/>
      <c r="CA4295" s="722"/>
      <c r="CB4295" s="722"/>
      <c r="CC4295" s="722"/>
      <c r="CD4295" s="722"/>
      <c r="CE4295" s="722"/>
      <c r="CF4295" s="722"/>
      <c r="CG4295" s="722"/>
      <c r="CH4295" s="722"/>
      <c r="CI4295" s="722"/>
      <c r="CJ4295" s="722"/>
      <c r="CK4295" s="722"/>
      <c r="CL4295" s="722"/>
      <c r="CM4295" s="722"/>
      <c r="CN4295" s="722"/>
      <c r="CO4295" s="722"/>
      <c r="CP4295" s="722"/>
      <c r="CQ4295" s="722"/>
      <c r="CR4295" s="722"/>
      <c r="CS4295" s="722"/>
    </row>
    <row r="4296" spans="1:97" s="1376" customFormat="1">
      <c r="A4296" s="722"/>
      <c r="B4296" s="722"/>
      <c r="C4296" s="722"/>
      <c r="D4296" s="722"/>
      <c r="E4296" s="722"/>
      <c r="F4296" s="757"/>
      <c r="G4296" s="757"/>
      <c r="H4296" s="757"/>
      <c r="I4296" s="757"/>
      <c r="J4296" s="757"/>
      <c r="K4296" s="758"/>
      <c r="L4296" s="758"/>
      <c r="M4296" s="722"/>
      <c r="N4296" s="736"/>
      <c r="O4296" s="736"/>
      <c r="P4296" s="736"/>
      <c r="Q4296" s="736"/>
      <c r="R4296" s="736"/>
      <c r="S4296" s="736"/>
      <c r="T4296" s="736"/>
      <c r="U4296" s="736"/>
      <c r="BA4296" s="722"/>
      <c r="BB4296" s="722"/>
      <c r="BC4296" s="722"/>
      <c r="BD4296" s="722"/>
      <c r="BE4296" s="722"/>
      <c r="BF4296" s="722"/>
      <c r="BG4296" s="722"/>
      <c r="BH4296" s="722"/>
      <c r="BI4296" s="722"/>
      <c r="BJ4296" s="722"/>
      <c r="BK4296" s="722"/>
      <c r="BL4296" s="722"/>
      <c r="BM4296" s="722"/>
      <c r="BN4296" s="722"/>
      <c r="BO4296" s="722"/>
      <c r="BP4296" s="722"/>
      <c r="BQ4296" s="722"/>
      <c r="BR4296" s="722"/>
      <c r="BS4296" s="722"/>
      <c r="BT4296" s="722"/>
      <c r="BU4296" s="722"/>
      <c r="BV4296" s="722"/>
      <c r="BW4296" s="722"/>
      <c r="BX4296" s="722"/>
      <c r="BY4296" s="722"/>
      <c r="BZ4296" s="722"/>
      <c r="CA4296" s="722"/>
      <c r="CB4296" s="722"/>
      <c r="CC4296" s="722"/>
      <c r="CD4296" s="722"/>
      <c r="CE4296" s="722"/>
      <c r="CF4296" s="722"/>
      <c r="CG4296" s="722"/>
      <c r="CH4296" s="722"/>
      <c r="CI4296" s="722"/>
      <c r="CJ4296" s="722"/>
      <c r="CK4296" s="722"/>
      <c r="CL4296" s="722"/>
      <c r="CM4296" s="722"/>
      <c r="CN4296" s="722"/>
      <c r="CO4296" s="722"/>
      <c r="CP4296" s="722"/>
      <c r="CQ4296" s="722"/>
      <c r="CR4296" s="722"/>
      <c r="CS4296" s="722"/>
    </row>
    <row r="4297" spans="1:97" s="1376" customFormat="1">
      <c r="A4297" s="722"/>
      <c r="B4297" s="722"/>
      <c r="C4297" s="722"/>
      <c r="D4297" s="722"/>
      <c r="E4297" s="722"/>
      <c r="F4297" s="757"/>
      <c r="G4297" s="757"/>
      <c r="H4297" s="757"/>
      <c r="I4297" s="757"/>
      <c r="J4297" s="757"/>
      <c r="K4297" s="758"/>
      <c r="L4297" s="758"/>
      <c r="M4297" s="722"/>
      <c r="N4297" s="736"/>
      <c r="O4297" s="736"/>
      <c r="P4297" s="736"/>
      <c r="Q4297" s="736"/>
      <c r="R4297" s="736"/>
      <c r="S4297" s="736"/>
      <c r="T4297" s="736"/>
      <c r="U4297" s="736"/>
      <c r="BA4297" s="722"/>
      <c r="BB4297" s="722"/>
      <c r="BC4297" s="722"/>
      <c r="BD4297" s="722"/>
      <c r="BE4297" s="722"/>
      <c r="BF4297" s="722"/>
      <c r="BG4297" s="722"/>
      <c r="BH4297" s="722"/>
      <c r="BI4297" s="722"/>
      <c r="BJ4297" s="722"/>
      <c r="BK4297" s="722"/>
      <c r="BL4297" s="722"/>
      <c r="BM4297" s="722"/>
      <c r="BN4297" s="722"/>
      <c r="BO4297" s="722"/>
      <c r="BP4297" s="722"/>
      <c r="BQ4297" s="722"/>
      <c r="BR4297" s="722"/>
      <c r="BS4297" s="722"/>
      <c r="BT4297" s="722"/>
      <c r="BU4297" s="722"/>
      <c r="BV4297" s="722"/>
      <c r="BW4297" s="722"/>
      <c r="BX4297" s="722"/>
      <c r="BY4297" s="722"/>
      <c r="BZ4297" s="722"/>
      <c r="CA4297" s="722"/>
      <c r="CB4297" s="722"/>
      <c r="CC4297" s="722"/>
      <c r="CD4297" s="722"/>
      <c r="CE4297" s="722"/>
      <c r="CF4297" s="722"/>
      <c r="CG4297" s="722"/>
      <c r="CH4297" s="722"/>
      <c r="CI4297" s="722"/>
      <c r="CJ4297" s="722"/>
      <c r="CK4297" s="722"/>
      <c r="CL4297" s="722"/>
      <c r="CM4297" s="722"/>
      <c r="CN4297" s="722"/>
      <c r="CO4297" s="722"/>
      <c r="CP4297" s="722"/>
      <c r="CQ4297" s="722"/>
      <c r="CR4297" s="722"/>
      <c r="CS4297" s="722"/>
    </row>
    <row r="4298" spans="1:97" s="1376" customFormat="1">
      <c r="A4298" s="722"/>
      <c r="B4298" s="722"/>
      <c r="C4298" s="722"/>
      <c r="D4298" s="722"/>
      <c r="E4298" s="722"/>
      <c r="F4298" s="757"/>
      <c r="G4298" s="757"/>
      <c r="H4298" s="757"/>
      <c r="I4298" s="757"/>
      <c r="J4298" s="757"/>
      <c r="K4298" s="758"/>
      <c r="L4298" s="758"/>
      <c r="M4298" s="722"/>
      <c r="N4298" s="736"/>
      <c r="O4298" s="736"/>
      <c r="P4298" s="736"/>
      <c r="Q4298" s="736"/>
      <c r="R4298" s="736"/>
      <c r="S4298" s="736"/>
      <c r="T4298" s="736"/>
      <c r="U4298" s="736"/>
      <c r="BA4298" s="722"/>
      <c r="BB4298" s="722"/>
      <c r="BC4298" s="722"/>
      <c r="BD4298" s="722"/>
      <c r="BE4298" s="722"/>
      <c r="BF4298" s="722"/>
      <c r="BG4298" s="722"/>
      <c r="BH4298" s="722"/>
      <c r="BI4298" s="722"/>
      <c r="BJ4298" s="722"/>
      <c r="BK4298" s="722"/>
      <c r="BL4298" s="722"/>
      <c r="BM4298" s="722"/>
      <c r="BN4298" s="722"/>
      <c r="BO4298" s="722"/>
      <c r="BP4298" s="722"/>
      <c r="BQ4298" s="722"/>
      <c r="BR4298" s="722"/>
      <c r="BS4298" s="722"/>
      <c r="BT4298" s="722"/>
      <c r="BU4298" s="722"/>
      <c r="BV4298" s="722"/>
      <c r="BW4298" s="722"/>
      <c r="BX4298" s="722"/>
      <c r="BY4298" s="722"/>
      <c r="BZ4298" s="722"/>
      <c r="CA4298" s="722"/>
      <c r="CB4298" s="722"/>
      <c r="CC4298" s="722"/>
      <c r="CD4298" s="722"/>
      <c r="CE4298" s="722"/>
      <c r="CF4298" s="722"/>
      <c r="CG4298" s="722"/>
      <c r="CH4298" s="722"/>
      <c r="CI4298" s="722"/>
      <c r="CJ4298" s="722"/>
      <c r="CK4298" s="722"/>
      <c r="CL4298" s="722"/>
      <c r="CM4298" s="722"/>
      <c r="CN4298" s="722"/>
      <c r="CO4298" s="722"/>
      <c r="CP4298" s="722"/>
      <c r="CQ4298" s="722"/>
      <c r="CR4298" s="722"/>
      <c r="CS4298" s="722"/>
    </row>
    <row r="4299" spans="1:97" s="1376" customFormat="1">
      <c r="A4299" s="722"/>
      <c r="B4299" s="722"/>
      <c r="C4299" s="722"/>
      <c r="D4299" s="722"/>
      <c r="E4299" s="722"/>
      <c r="F4299" s="757"/>
      <c r="G4299" s="757"/>
      <c r="H4299" s="757"/>
      <c r="I4299" s="757"/>
      <c r="J4299" s="757"/>
      <c r="K4299" s="758"/>
      <c r="L4299" s="758"/>
      <c r="M4299" s="722"/>
      <c r="N4299" s="736"/>
      <c r="O4299" s="736"/>
      <c r="P4299" s="736"/>
      <c r="Q4299" s="736"/>
      <c r="R4299" s="736"/>
      <c r="S4299" s="736"/>
      <c r="T4299" s="736"/>
      <c r="U4299" s="736"/>
      <c r="BA4299" s="722"/>
      <c r="BB4299" s="722"/>
      <c r="BC4299" s="722"/>
      <c r="BD4299" s="722"/>
      <c r="BE4299" s="722"/>
      <c r="BF4299" s="722"/>
      <c r="BG4299" s="722"/>
      <c r="BH4299" s="722"/>
      <c r="BI4299" s="722"/>
      <c r="BJ4299" s="722"/>
      <c r="BK4299" s="722"/>
      <c r="BL4299" s="722"/>
      <c r="BM4299" s="722"/>
      <c r="BN4299" s="722"/>
      <c r="BO4299" s="722"/>
      <c r="BP4299" s="722"/>
      <c r="BQ4299" s="722"/>
      <c r="BR4299" s="722"/>
      <c r="BS4299" s="722"/>
      <c r="BT4299" s="722"/>
      <c r="BU4299" s="722"/>
      <c r="BV4299" s="722"/>
      <c r="BW4299" s="722"/>
      <c r="BX4299" s="722"/>
      <c r="BY4299" s="722"/>
      <c r="BZ4299" s="722"/>
      <c r="CA4299" s="722"/>
      <c r="CB4299" s="722"/>
      <c r="CC4299" s="722"/>
      <c r="CD4299" s="722"/>
      <c r="CE4299" s="722"/>
      <c r="CF4299" s="722"/>
      <c r="CG4299" s="722"/>
      <c r="CH4299" s="722"/>
      <c r="CI4299" s="722"/>
      <c r="CJ4299" s="722"/>
      <c r="CK4299" s="722"/>
      <c r="CL4299" s="722"/>
      <c r="CM4299" s="722"/>
      <c r="CN4299" s="722"/>
      <c r="CO4299" s="722"/>
      <c r="CP4299" s="722"/>
      <c r="CQ4299" s="722"/>
      <c r="CR4299" s="722"/>
      <c r="CS4299" s="722"/>
    </row>
    <row r="4300" spans="1:97" s="1376" customFormat="1">
      <c r="A4300" s="722"/>
      <c r="B4300" s="722"/>
      <c r="C4300" s="722"/>
      <c r="D4300" s="722"/>
      <c r="E4300" s="722"/>
      <c r="F4300" s="757"/>
      <c r="G4300" s="757"/>
      <c r="H4300" s="757"/>
      <c r="I4300" s="757"/>
      <c r="J4300" s="757"/>
      <c r="K4300" s="758"/>
      <c r="L4300" s="758"/>
      <c r="M4300" s="722"/>
      <c r="N4300" s="736"/>
      <c r="O4300" s="736"/>
      <c r="P4300" s="736"/>
      <c r="Q4300" s="736"/>
      <c r="R4300" s="736"/>
      <c r="S4300" s="736"/>
      <c r="T4300" s="736"/>
      <c r="U4300" s="736"/>
      <c r="BA4300" s="722"/>
      <c r="BB4300" s="722"/>
      <c r="BC4300" s="722"/>
      <c r="BD4300" s="722"/>
      <c r="BE4300" s="722"/>
      <c r="BF4300" s="722"/>
      <c r="BG4300" s="722"/>
      <c r="BH4300" s="722"/>
      <c r="BI4300" s="722"/>
      <c r="BJ4300" s="722"/>
      <c r="BK4300" s="722"/>
      <c r="BL4300" s="722"/>
      <c r="BM4300" s="722"/>
      <c r="BN4300" s="722"/>
      <c r="BO4300" s="722"/>
      <c r="BP4300" s="722"/>
      <c r="BQ4300" s="722"/>
      <c r="BR4300" s="722"/>
      <c r="BS4300" s="722"/>
      <c r="BT4300" s="722"/>
      <c r="BU4300" s="722"/>
      <c r="BV4300" s="722"/>
      <c r="BW4300" s="722"/>
      <c r="BX4300" s="722"/>
      <c r="BY4300" s="722"/>
      <c r="BZ4300" s="722"/>
      <c r="CA4300" s="722"/>
      <c r="CB4300" s="722"/>
      <c r="CC4300" s="722"/>
      <c r="CD4300" s="722"/>
      <c r="CE4300" s="722"/>
      <c r="CF4300" s="722"/>
      <c r="CG4300" s="722"/>
      <c r="CH4300" s="722"/>
      <c r="CI4300" s="722"/>
      <c r="CJ4300" s="722"/>
      <c r="CK4300" s="722"/>
      <c r="CL4300" s="722"/>
      <c r="CM4300" s="722"/>
      <c r="CN4300" s="722"/>
      <c r="CO4300" s="722"/>
      <c r="CP4300" s="722"/>
      <c r="CQ4300" s="722"/>
      <c r="CR4300" s="722"/>
      <c r="CS4300" s="722"/>
    </row>
    <row r="4301" spans="1:97" s="1376" customFormat="1">
      <c r="A4301" s="722"/>
      <c r="B4301" s="722"/>
      <c r="C4301" s="722"/>
      <c r="D4301" s="722"/>
      <c r="E4301" s="722"/>
      <c r="F4301" s="757"/>
      <c r="G4301" s="757"/>
      <c r="H4301" s="757"/>
      <c r="I4301" s="757"/>
      <c r="J4301" s="757"/>
      <c r="K4301" s="758"/>
      <c r="L4301" s="758"/>
      <c r="M4301" s="722"/>
      <c r="N4301" s="736"/>
      <c r="O4301" s="736"/>
      <c r="P4301" s="736"/>
      <c r="Q4301" s="736"/>
      <c r="R4301" s="736"/>
      <c r="S4301" s="736"/>
      <c r="T4301" s="736"/>
      <c r="U4301" s="736"/>
      <c r="BA4301" s="722"/>
      <c r="BB4301" s="722"/>
      <c r="BC4301" s="722"/>
      <c r="BD4301" s="722"/>
      <c r="BE4301" s="722"/>
      <c r="BF4301" s="722"/>
      <c r="BG4301" s="722"/>
      <c r="BH4301" s="722"/>
      <c r="BI4301" s="722"/>
      <c r="BJ4301" s="722"/>
      <c r="BK4301" s="722"/>
      <c r="BL4301" s="722"/>
      <c r="BM4301" s="722"/>
      <c r="BN4301" s="722"/>
      <c r="BO4301" s="722"/>
      <c r="BP4301" s="722"/>
      <c r="BQ4301" s="722"/>
      <c r="BR4301" s="722"/>
      <c r="BS4301" s="722"/>
      <c r="BT4301" s="722"/>
      <c r="BU4301" s="722"/>
      <c r="BV4301" s="722"/>
      <c r="BW4301" s="722"/>
      <c r="BX4301" s="722"/>
      <c r="BY4301" s="722"/>
      <c r="BZ4301" s="722"/>
      <c r="CA4301" s="722"/>
      <c r="CB4301" s="722"/>
      <c r="CC4301" s="722"/>
      <c r="CD4301" s="722"/>
      <c r="CE4301" s="722"/>
      <c r="CF4301" s="722"/>
      <c r="CG4301" s="722"/>
      <c r="CH4301" s="722"/>
      <c r="CI4301" s="722"/>
      <c r="CJ4301" s="722"/>
      <c r="CK4301" s="722"/>
      <c r="CL4301" s="722"/>
      <c r="CM4301" s="722"/>
      <c r="CN4301" s="722"/>
      <c r="CO4301" s="722"/>
      <c r="CP4301" s="722"/>
      <c r="CQ4301" s="722"/>
      <c r="CR4301" s="722"/>
      <c r="CS4301" s="722"/>
    </row>
    <row r="4302" spans="1:97" s="1376" customFormat="1">
      <c r="A4302" s="722"/>
      <c r="B4302" s="722"/>
      <c r="C4302" s="722"/>
      <c r="D4302" s="722"/>
      <c r="E4302" s="722"/>
      <c r="F4302" s="757"/>
      <c r="G4302" s="757"/>
      <c r="H4302" s="757"/>
      <c r="I4302" s="757"/>
      <c r="J4302" s="757"/>
      <c r="K4302" s="758"/>
      <c r="L4302" s="758"/>
      <c r="M4302" s="722"/>
      <c r="N4302" s="736"/>
      <c r="O4302" s="736"/>
      <c r="P4302" s="736"/>
      <c r="Q4302" s="736"/>
      <c r="R4302" s="736"/>
      <c r="S4302" s="736"/>
      <c r="T4302" s="736"/>
      <c r="U4302" s="736"/>
      <c r="BA4302" s="722"/>
      <c r="BB4302" s="722"/>
      <c r="BC4302" s="722"/>
      <c r="BD4302" s="722"/>
      <c r="BE4302" s="722"/>
      <c r="BF4302" s="722"/>
      <c r="BG4302" s="722"/>
      <c r="BH4302" s="722"/>
      <c r="BI4302" s="722"/>
      <c r="BJ4302" s="722"/>
      <c r="BK4302" s="722"/>
      <c r="BL4302" s="722"/>
      <c r="BM4302" s="722"/>
      <c r="BN4302" s="722"/>
      <c r="BO4302" s="722"/>
      <c r="BP4302" s="722"/>
      <c r="BQ4302" s="722"/>
      <c r="BR4302" s="722"/>
      <c r="BS4302" s="722"/>
      <c r="BT4302" s="722"/>
      <c r="BU4302" s="722"/>
      <c r="BV4302" s="722"/>
      <c r="BW4302" s="722"/>
      <c r="BX4302" s="722"/>
      <c r="BY4302" s="722"/>
      <c r="BZ4302" s="722"/>
      <c r="CA4302" s="722"/>
      <c r="CB4302" s="722"/>
      <c r="CC4302" s="722"/>
      <c r="CD4302" s="722"/>
      <c r="CE4302" s="722"/>
      <c r="CF4302" s="722"/>
      <c r="CG4302" s="722"/>
      <c r="CH4302" s="722"/>
      <c r="CI4302" s="722"/>
      <c r="CJ4302" s="722"/>
      <c r="CK4302" s="722"/>
      <c r="CL4302" s="722"/>
      <c r="CM4302" s="722"/>
      <c r="CN4302" s="722"/>
      <c r="CO4302" s="722"/>
      <c r="CP4302" s="722"/>
      <c r="CQ4302" s="722"/>
      <c r="CR4302" s="722"/>
      <c r="CS4302" s="722"/>
    </row>
    <row r="4303" spans="1:97" s="1376" customFormat="1">
      <c r="A4303" s="722"/>
      <c r="B4303" s="722"/>
      <c r="C4303" s="722"/>
      <c r="D4303" s="722"/>
      <c r="E4303" s="722"/>
      <c r="F4303" s="757"/>
      <c r="G4303" s="757"/>
      <c r="H4303" s="757"/>
      <c r="I4303" s="757"/>
      <c r="J4303" s="757"/>
      <c r="K4303" s="758"/>
      <c r="L4303" s="758"/>
      <c r="M4303" s="722"/>
      <c r="N4303" s="736"/>
      <c r="O4303" s="736"/>
      <c r="P4303" s="736"/>
      <c r="Q4303" s="736"/>
      <c r="R4303" s="736"/>
      <c r="S4303" s="736"/>
      <c r="T4303" s="736"/>
      <c r="U4303" s="736"/>
      <c r="BA4303" s="722"/>
      <c r="BB4303" s="722"/>
      <c r="BC4303" s="722"/>
      <c r="BD4303" s="722"/>
      <c r="BE4303" s="722"/>
      <c r="BF4303" s="722"/>
      <c r="BG4303" s="722"/>
      <c r="BH4303" s="722"/>
      <c r="BI4303" s="722"/>
      <c r="BJ4303" s="722"/>
      <c r="BK4303" s="722"/>
      <c r="BL4303" s="722"/>
      <c r="BM4303" s="722"/>
      <c r="BN4303" s="722"/>
      <c r="BO4303" s="722"/>
      <c r="BP4303" s="722"/>
      <c r="BQ4303" s="722"/>
      <c r="BR4303" s="722"/>
      <c r="BS4303" s="722"/>
      <c r="BT4303" s="722"/>
      <c r="BU4303" s="722"/>
      <c r="BV4303" s="722"/>
      <c r="BW4303" s="722"/>
      <c r="BX4303" s="722"/>
      <c r="BY4303" s="722"/>
      <c r="BZ4303" s="722"/>
      <c r="CA4303" s="722"/>
      <c r="CB4303" s="722"/>
      <c r="CC4303" s="722"/>
      <c r="CD4303" s="722"/>
      <c r="CE4303" s="722"/>
      <c r="CF4303" s="722"/>
      <c r="CG4303" s="722"/>
      <c r="CH4303" s="722"/>
      <c r="CI4303" s="722"/>
      <c r="CJ4303" s="722"/>
      <c r="CK4303" s="722"/>
      <c r="CL4303" s="722"/>
      <c r="CM4303" s="722"/>
      <c r="CN4303" s="722"/>
      <c r="CO4303" s="722"/>
      <c r="CP4303" s="722"/>
      <c r="CQ4303" s="722"/>
      <c r="CR4303" s="722"/>
      <c r="CS4303" s="722"/>
    </row>
    <row r="4304" spans="1:97" s="1376" customFormat="1">
      <c r="A4304" s="722"/>
      <c r="B4304" s="722"/>
      <c r="C4304" s="722"/>
      <c r="D4304" s="722"/>
      <c r="E4304" s="722"/>
      <c r="F4304" s="757"/>
      <c r="G4304" s="757"/>
      <c r="H4304" s="757"/>
      <c r="I4304" s="757"/>
      <c r="J4304" s="757"/>
      <c r="K4304" s="758"/>
      <c r="L4304" s="758"/>
      <c r="M4304" s="722"/>
      <c r="N4304" s="736"/>
      <c r="O4304" s="736"/>
      <c r="P4304" s="736"/>
      <c r="Q4304" s="736"/>
      <c r="R4304" s="736"/>
      <c r="S4304" s="736"/>
      <c r="T4304" s="736"/>
      <c r="U4304" s="736"/>
      <c r="BA4304" s="722"/>
      <c r="BB4304" s="722"/>
      <c r="BC4304" s="722"/>
      <c r="BD4304" s="722"/>
      <c r="BE4304" s="722"/>
      <c r="BF4304" s="722"/>
      <c r="BG4304" s="722"/>
      <c r="BH4304" s="722"/>
      <c r="BI4304" s="722"/>
      <c r="BJ4304" s="722"/>
      <c r="BK4304" s="722"/>
      <c r="BL4304" s="722"/>
      <c r="BM4304" s="722"/>
      <c r="BN4304" s="722"/>
      <c r="BO4304" s="722"/>
      <c r="BP4304" s="722"/>
      <c r="BQ4304" s="722"/>
      <c r="BR4304" s="722"/>
      <c r="BS4304" s="722"/>
      <c r="BT4304" s="722"/>
      <c r="BU4304" s="722"/>
      <c r="BV4304" s="722"/>
      <c r="BW4304" s="722"/>
      <c r="BX4304" s="722"/>
      <c r="BY4304" s="722"/>
      <c r="BZ4304" s="722"/>
      <c r="CA4304" s="722"/>
      <c r="CB4304" s="722"/>
      <c r="CC4304" s="722"/>
      <c r="CD4304" s="722"/>
      <c r="CE4304" s="722"/>
      <c r="CF4304" s="722"/>
      <c r="CG4304" s="722"/>
      <c r="CH4304" s="722"/>
      <c r="CI4304" s="722"/>
      <c r="CJ4304" s="722"/>
      <c r="CK4304" s="722"/>
      <c r="CL4304" s="722"/>
      <c r="CM4304" s="722"/>
      <c r="CN4304" s="722"/>
      <c r="CO4304" s="722"/>
      <c r="CP4304" s="722"/>
      <c r="CQ4304" s="722"/>
      <c r="CR4304" s="722"/>
      <c r="CS4304" s="722"/>
    </row>
    <row r="4305" spans="1:97" s="1376" customFormat="1">
      <c r="A4305" s="722"/>
      <c r="B4305" s="722"/>
      <c r="C4305" s="722"/>
      <c r="D4305" s="722"/>
      <c r="E4305" s="722"/>
      <c r="F4305" s="757"/>
      <c r="G4305" s="757"/>
      <c r="H4305" s="757"/>
      <c r="I4305" s="757"/>
      <c r="J4305" s="757"/>
      <c r="K4305" s="758"/>
      <c r="L4305" s="758"/>
      <c r="M4305" s="722"/>
      <c r="N4305" s="736"/>
      <c r="O4305" s="736"/>
      <c r="P4305" s="736"/>
      <c r="Q4305" s="736"/>
      <c r="R4305" s="736"/>
      <c r="S4305" s="736"/>
      <c r="T4305" s="736"/>
      <c r="U4305" s="736"/>
      <c r="BA4305" s="722"/>
      <c r="BB4305" s="722"/>
      <c r="BC4305" s="722"/>
      <c r="BD4305" s="722"/>
      <c r="BE4305" s="722"/>
      <c r="BF4305" s="722"/>
      <c r="BG4305" s="722"/>
      <c r="BH4305" s="722"/>
      <c r="BI4305" s="722"/>
      <c r="BJ4305" s="722"/>
      <c r="BK4305" s="722"/>
      <c r="BL4305" s="722"/>
      <c r="BM4305" s="722"/>
      <c r="BN4305" s="722"/>
      <c r="BO4305" s="722"/>
      <c r="BP4305" s="722"/>
      <c r="BQ4305" s="722"/>
      <c r="BR4305" s="722"/>
      <c r="BS4305" s="722"/>
      <c r="BT4305" s="722"/>
      <c r="BU4305" s="722"/>
      <c r="BV4305" s="722"/>
      <c r="BW4305" s="722"/>
      <c r="BX4305" s="722"/>
      <c r="BY4305" s="722"/>
      <c r="BZ4305" s="722"/>
      <c r="CA4305" s="722"/>
      <c r="CB4305" s="722"/>
      <c r="CC4305" s="722"/>
      <c r="CD4305" s="722"/>
      <c r="CE4305" s="722"/>
      <c r="CF4305" s="722"/>
      <c r="CG4305" s="722"/>
      <c r="CH4305" s="722"/>
      <c r="CI4305" s="722"/>
      <c r="CJ4305" s="722"/>
      <c r="CK4305" s="722"/>
      <c r="CL4305" s="722"/>
      <c r="CM4305" s="722"/>
      <c r="CN4305" s="722"/>
      <c r="CO4305" s="722"/>
      <c r="CP4305" s="722"/>
      <c r="CQ4305" s="722"/>
      <c r="CR4305" s="722"/>
      <c r="CS4305" s="722"/>
    </row>
    <row r="4306" spans="1:97" s="1376" customFormat="1">
      <c r="A4306" s="722"/>
      <c r="B4306" s="722"/>
      <c r="C4306" s="722"/>
      <c r="D4306" s="722"/>
      <c r="E4306" s="722"/>
      <c r="F4306" s="757"/>
      <c r="G4306" s="757"/>
      <c r="H4306" s="757"/>
      <c r="I4306" s="757"/>
      <c r="J4306" s="757"/>
      <c r="K4306" s="758"/>
      <c r="L4306" s="758"/>
      <c r="M4306" s="722"/>
      <c r="N4306" s="736"/>
      <c r="O4306" s="736"/>
      <c r="P4306" s="736"/>
      <c r="Q4306" s="736"/>
      <c r="R4306" s="736"/>
      <c r="S4306" s="736"/>
      <c r="T4306" s="736"/>
      <c r="U4306" s="736"/>
      <c r="BA4306" s="722"/>
      <c r="BB4306" s="722"/>
      <c r="BC4306" s="722"/>
      <c r="BD4306" s="722"/>
      <c r="BE4306" s="722"/>
      <c r="BF4306" s="722"/>
      <c r="BG4306" s="722"/>
      <c r="BH4306" s="722"/>
      <c r="BI4306" s="722"/>
      <c r="BJ4306" s="722"/>
      <c r="BK4306" s="722"/>
      <c r="BL4306" s="722"/>
      <c r="BM4306" s="722"/>
      <c r="BN4306" s="722"/>
      <c r="BO4306" s="722"/>
      <c r="BP4306" s="722"/>
      <c r="BQ4306" s="722"/>
      <c r="BR4306" s="722"/>
      <c r="BS4306" s="722"/>
      <c r="BT4306" s="722"/>
      <c r="BU4306" s="722"/>
      <c r="BV4306" s="722"/>
      <c r="BW4306" s="722"/>
      <c r="BX4306" s="722"/>
      <c r="BY4306" s="722"/>
      <c r="BZ4306" s="722"/>
      <c r="CA4306" s="722"/>
      <c r="CB4306" s="722"/>
      <c r="CC4306" s="722"/>
      <c r="CD4306" s="722"/>
      <c r="CE4306" s="722"/>
      <c r="CF4306" s="722"/>
      <c r="CG4306" s="722"/>
      <c r="CH4306" s="722"/>
      <c r="CI4306" s="722"/>
      <c r="CJ4306" s="722"/>
      <c r="CK4306" s="722"/>
      <c r="CL4306" s="722"/>
      <c r="CM4306" s="722"/>
      <c r="CN4306" s="722"/>
      <c r="CO4306" s="722"/>
      <c r="CP4306" s="722"/>
      <c r="CQ4306" s="722"/>
      <c r="CR4306" s="722"/>
      <c r="CS4306" s="722"/>
    </row>
    <row r="4307" spans="1:97" s="1376" customFormat="1">
      <c r="A4307" s="722"/>
      <c r="B4307" s="722"/>
      <c r="C4307" s="722"/>
      <c r="D4307" s="722"/>
      <c r="E4307" s="722"/>
      <c r="F4307" s="757"/>
      <c r="G4307" s="757"/>
      <c r="H4307" s="757"/>
      <c r="I4307" s="757"/>
      <c r="J4307" s="757"/>
      <c r="K4307" s="758"/>
      <c r="L4307" s="758"/>
      <c r="M4307" s="722"/>
      <c r="N4307" s="736"/>
      <c r="O4307" s="736"/>
      <c r="P4307" s="736"/>
      <c r="Q4307" s="736"/>
      <c r="R4307" s="736"/>
      <c r="S4307" s="736"/>
      <c r="T4307" s="736"/>
      <c r="U4307" s="736"/>
      <c r="BA4307" s="722"/>
      <c r="BB4307" s="722"/>
      <c r="BC4307" s="722"/>
      <c r="BD4307" s="722"/>
      <c r="BE4307" s="722"/>
      <c r="BF4307" s="722"/>
      <c r="BG4307" s="722"/>
      <c r="BH4307" s="722"/>
      <c r="BI4307" s="722"/>
      <c r="BJ4307" s="722"/>
      <c r="BK4307" s="722"/>
      <c r="BL4307" s="722"/>
      <c r="BM4307" s="722"/>
      <c r="BN4307" s="722"/>
      <c r="BO4307" s="722"/>
      <c r="BP4307" s="722"/>
      <c r="BQ4307" s="722"/>
      <c r="BR4307" s="722"/>
      <c r="BS4307" s="722"/>
      <c r="BT4307" s="722"/>
      <c r="BU4307" s="722"/>
      <c r="BV4307" s="722"/>
      <c r="BW4307" s="722"/>
      <c r="BX4307" s="722"/>
      <c r="BY4307" s="722"/>
      <c r="BZ4307" s="722"/>
      <c r="CA4307" s="722"/>
      <c r="CB4307" s="722"/>
      <c r="CC4307" s="722"/>
      <c r="CD4307" s="722"/>
      <c r="CE4307" s="722"/>
      <c r="CF4307" s="722"/>
      <c r="CG4307" s="722"/>
      <c r="CH4307" s="722"/>
      <c r="CI4307" s="722"/>
      <c r="CJ4307" s="722"/>
      <c r="CK4307" s="722"/>
      <c r="CL4307" s="722"/>
      <c r="CM4307" s="722"/>
      <c r="CN4307" s="722"/>
      <c r="CO4307" s="722"/>
      <c r="CP4307" s="722"/>
      <c r="CQ4307" s="722"/>
      <c r="CR4307" s="722"/>
      <c r="CS4307" s="722"/>
    </row>
    <row r="4308" spans="1:97" s="1376" customFormat="1">
      <c r="A4308" s="722"/>
      <c r="B4308" s="722"/>
      <c r="C4308" s="722"/>
      <c r="D4308" s="722"/>
      <c r="E4308" s="722"/>
      <c r="F4308" s="757"/>
      <c r="G4308" s="757"/>
      <c r="H4308" s="757"/>
      <c r="I4308" s="757"/>
      <c r="J4308" s="757"/>
      <c r="K4308" s="758"/>
      <c r="L4308" s="758"/>
      <c r="M4308" s="722"/>
      <c r="N4308" s="736"/>
      <c r="O4308" s="736"/>
      <c r="P4308" s="736"/>
      <c r="Q4308" s="736"/>
      <c r="R4308" s="736"/>
      <c r="S4308" s="736"/>
      <c r="T4308" s="736"/>
      <c r="U4308" s="736"/>
      <c r="BA4308" s="722"/>
      <c r="BB4308" s="722"/>
      <c r="BC4308" s="722"/>
      <c r="BD4308" s="722"/>
      <c r="BE4308" s="722"/>
      <c r="BF4308" s="722"/>
      <c r="BG4308" s="722"/>
      <c r="BH4308" s="722"/>
      <c r="BI4308" s="722"/>
      <c r="BJ4308" s="722"/>
      <c r="BK4308" s="722"/>
      <c r="BL4308" s="722"/>
      <c r="BM4308" s="722"/>
      <c r="BN4308" s="722"/>
      <c r="BO4308" s="722"/>
      <c r="BP4308" s="722"/>
      <c r="BQ4308" s="722"/>
      <c r="BR4308" s="722"/>
      <c r="BS4308" s="722"/>
      <c r="BT4308" s="722"/>
      <c r="BU4308" s="722"/>
      <c r="BV4308" s="722"/>
      <c r="BW4308" s="722"/>
      <c r="BX4308" s="722"/>
      <c r="BY4308" s="722"/>
      <c r="BZ4308" s="722"/>
      <c r="CA4308" s="722"/>
      <c r="CB4308" s="722"/>
      <c r="CC4308" s="722"/>
      <c r="CD4308" s="722"/>
      <c r="CE4308" s="722"/>
      <c r="CF4308" s="722"/>
      <c r="CG4308" s="722"/>
      <c r="CH4308" s="722"/>
      <c r="CI4308" s="722"/>
      <c r="CJ4308" s="722"/>
      <c r="CK4308" s="722"/>
      <c r="CL4308" s="722"/>
      <c r="CM4308" s="722"/>
      <c r="CN4308" s="722"/>
      <c r="CO4308" s="722"/>
      <c r="CP4308" s="722"/>
      <c r="CQ4308" s="722"/>
      <c r="CR4308" s="722"/>
      <c r="CS4308" s="722"/>
    </row>
    <row r="4309" spans="1:97" s="1376" customFormat="1">
      <c r="A4309" s="722"/>
      <c r="B4309" s="722"/>
      <c r="C4309" s="722"/>
      <c r="D4309" s="722"/>
      <c r="E4309" s="722"/>
      <c r="F4309" s="757"/>
      <c r="G4309" s="757"/>
      <c r="H4309" s="757"/>
      <c r="I4309" s="757"/>
      <c r="J4309" s="757"/>
      <c r="K4309" s="758"/>
      <c r="L4309" s="758"/>
      <c r="M4309" s="722"/>
      <c r="N4309" s="736"/>
      <c r="O4309" s="736"/>
      <c r="P4309" s="736"/>
      <c r="Q4309" s="736"/>
      <c r="R4309" s="736"/>
      <c r="S4309" s="736"/>
      <c r="T4309" s="736"/>
      <c r="U4309" s="736"/>
      <c r="BA4309" s="722"/>
      <c r="BB4309" s="722"/>
      <c r="BC4309" s="722"/>
      <c r="BD4309" s="722"/>
      <c r="BE4309" s="722"/>
      <c r="BF4309" s="722"/>
      <c r="BG4309" s="722"/>
      <c r="BH4309" s="722"/>
      <c r="BI4309" s="722"/>
      <c r="BJ4309" s="722"/>
      <c r="BK4309" s="722"/>
      <c r="BL4309" s="722"/>
      <c r="BM4309" s="722"/>
      <c r="BN4309" s="722"/>
      <c r="BO4309" s="722"/>
      <c r="BP4309" s="722"/>
      <c r="BQ4309" s="722"/>
      <c r="BR4309" s="722"/>
      <c r="BS4309" s="722"/>
      <c r="BT4309" s="722"/>
      <c r="BU4309" s="722"/>
      <c r="BV4309" s="722"/>
      <c r="BW4309" s="722"/>
      <c r="BX4309" s="722"/>
      <c r="BY4309" s="722"/>
      <c r="BZ4309" s="722"/>
      <c r="CA4309" s="722"/>
      <c r="CB4309" s="722"/>
      <c r="CC4309" s="722"/>
      <c r="CD4309" s="722"/>
      <c r="CE4309" s="722"/>
      <c r="CF4309" s="722"/>
      <c r="CG4309" s="722"/>
      <c r="CH4309" s="722"/>
      <c r="CI4309" s="722"/>
      <c r="CJ4309" s="722"/>
      <c r="CK4309" s="722"/>
      <c r="CL4309" s="722"/>
      <c r="CM4309" s="722"/>
      <c r="CN4309" s="722"/>
      <c r="CO4309" s="722"/>
      <c r="CP4309" s="722"/>
      <c r="CQ4309" s="722"/>
      <c r="CR4309" s="722"/>
      <c r="CS4309" s="722"/>
    </row>
    <row r="4310" spans="1:97" s="1376" customFormat="1">
      <c r="A4310" s="722"/>
      <c r="B4310" s="722"/>
      <c r="C4310" s="722"/>
      <c r="D4310" s="722"/>
      <c r="E4310" s="722"/>
      <c r="F4310" s="757"/>
      <c r="G4310" s="757"/>
      <c r="H4310" s="757"/>
      <c r="I4310" s="757"/>
      <c r="J4310" s="757"/>
      <c r="K4310" s="758"/>
      <c r="L4310" s="758"/>
      <c r="M4310" s="722"/>
      <c r="N4310" s="736"/>
      <c r="O4310" s="736"/>
      <c r="P4310" s="736"/>
      <c r="Q4310" s="736"/>
      <c r="R4310" s="736"/>
      <c r="S4310" s="736"/>
      <c r="T4310" s="736"/>
      <c r="U4310" s="736"/>
      <c r="BA4310" s="722"/>
      <c r="BB4310" s="722"/>
      <c r="BC4310" s="722"/>
      <c r="BD4310" s="722"/>
      <c r="BE4310" s="722"/>
      <c r="BF4310" s="722"/>
      <c r="BG4310" s="722"/>
      <c r="BH4310" s="722"/>
      <c r="BI4310" s="722"/>
      <c r="BJ4310" s="722"/>
      <c r="BK4310" s="722"/>
      <c r="BL4310" s="722"/>
      <c r="BM4310" s="722"/>
      <c r="BN4310" s="722"/>
      <c r="BO4310" s="722"/>
      <c r="BP4310" s="722"/>
      <c r="BQ4310" s="722"/>
      <c r="BR4310" s="722"/>
      <c r="BS4310" s="722"/>
      <c r="BT4310" s="722"/>
      <c r="BU4310" s="722"/>
      <c r="BV4310" s="722"/>
      <c r="BW4310" s="722"/>
      <c r="BX4310" s="722"/>
      <c r="BY4310" s="722"/>
      <c r="BZ4310" s="722"/>
      <c r="CA4310" s="722"/>
      <c r="CB4310" s="722"/>
      <c r="CC4310" s="722"/>
      <c r="CD4310" s="722"/>
      <c r="CE4310" s="722"/>
      <c r="CF4310" s="722"/>
      <c r="CG4310" s="722"/>
      <c r="CH4310" s="722"/>
      <c r="CI4310" s="722"/>
      <c r="CJ4310" s="722"/>
      <c r="CK4310" s="722"/>
      <c r="CL4310" s="722"/>
      <c r="CM4310" s="722"/>
      <c r="CN4310" s="722"/>
      <c r="CO4310" s="722"/>
      <c r="CP4310" s="722"/>
      <c r="CQ4310" s="722"/>
      <c r="CR4310" s="722"/>
      <c r="CS4310" s="722"/>
    </row>
    <row r="4311" spans="1:97" s="1376" customFormat="1">
      <c r="A4311" s="722"/>
      <c r="B4311" s="722"/>
      <c r="C4311" s="722"/>
      <c r="D4311" s="722"/>
      <c r="E4311" s="722"/>
      <c r="F4311" s="757"/>
      <c r="G4311" s="757"/>
      <c r="H4311" s="757"/>
      <c r="I4311" s="757"/>
      <c r="J4311" s="757"/>
      <c r="K4311" s="758"/>
      <c r="L4311" s="758"/>
      <c r="M4311" s="722"/>
      <c r="N4311" s="736"/>
      <c r="O4311" s="736"/>
      <c r="P4311" s="736"/>
      <c r="Q4311" s="736"/>
      <c r="R4311" s="736"/>
      <c r="S4311" s="736"/>
      <c r="T4311" s="736"/>
      <c r="U4311" s="736"/>
      <c r="BA4311" s="722"/>
      <c r="BB4311" s="722"/>
      <c r="BC4311" s="722"/>
      <c r="BD4311" s="722"/>
      <c r="BE4311" s="722"/>
      <c r="BF4311" s="722"/>
      <c r="BG4311" s="722"/>
      <c r="BH4311" s="722"/>
      <c r="BI4311" s="722"/>
      <c r="BJ4311" s="722"/>
      <c r="BK4311" s="722"/>
      <c r="BL4311" s="722"/>
      <c r="BM4311" s="722"/>
      <c r="BN4311" s="722"/>
      <c r="BO4311" s="722"/>
      <c r="BP4311" s="722"/>
      <c r="BQ4311" s="722"/>
      <c r="BR4311" s="722"/>
      <c r="BS4311" s="722"/>
      <c r="BT4311" s="722"/>
      <c r="BU4311" s="722"/>
      <c r="BV4311" s="722"/>
      <c r="BW4311" s="722"/>
      <c r="BX4311" s="722"/>
      <c r="BY4311" s="722"/>
      <c r="BZ4311" s="722"/>
      <c r="CA4311" s="722"/>
      <c r="CB4311" s="722"/>
      <c r="CC4311" s="722"/>
      <c r="CD4311" s="722"/>
      <c r="CE4311" s="722"/>
      <c r="CF4311" s="722"/>
      <c r="CG4311" s="722"/>
      <c r="CH4311" s="722"/>
      <c r="CI4311" s="722"/>
      <c r="CJ4311" s="722"/>
      <c r="CK4311" s="722"/>
      <c r="CL4311" s="722"/>
      <c r="CM4311" s="722"/>
      <c r="CN4311" s="722"/>
      <c r="CO4311" s="722"/>
      <c r="CP4311" s="722"/>
      <c r="CQ4311" s="722"/>
      <c r="CR4311" s="722"/>
      <c r="CS4311" s="722"/>
    </row>
    <row r="4312" spans="1:97" s="1376" customFormat="1">
      <c r="A4312" s="722"/>
      <c r="B4312" s="722"/>
      <c r="C4312" s="722"/>
      <c r="D4312" s="722"/>
      <c r="E4312" s="722"/>
      <c r="F4312" s="757"/>
      <c r="G4312" s="757"/>
      <c r="H4312" s="757"/>
      <c r="I4312" s="757"/>
      <c r="J4312" s="757"/>
      <c r="K4312" s="758"/>
      <c r="L4312" s="758"/>
      <c r="M4312" s="722"/>
      <c r="N4312" s="736"/>
      <c r="O4312" s="736"/>
      <c r="P4312" s="736"/>
      <c r="Q4312" s="736"/>
      <c r="R4312" s="736"/>
      <c r="S4312" s="736"/>
      <c r="T4312" s="736"/>
      <c r="U4312" s="736"/>
      <c r="BA4312" s="722"/>
      <c r="BB4312" s="722"/>
      <c r="BC4312" s="722"/>
      <c r="BD4312" s="722"/>
      <c r="BE4312" s="722"/>
      <c r="BF4312" s="722"/>
      <c r="BG4312" s="722"/>
      <c r="BH4312" s="722"/>
      <c r="BI4312" s="722"/>
      <c r="BJ4312" s="722"/>
      <c r="BK4312" s="722"/>
      <c r="BL4312" s="722"/>
      <c r="BM4312" s="722"/>
      <c r="BN4312" s="722"/>
      <c r="BO4312" s="722"/>
      <c r="BP4312" s="722"/>
      <c r="BQ4312" s="722"/>
      <c r="BR4312" s="722"/>
      <c r="BS4312" s="722"/>
      <c r="BT4312" s="722"/>
      <c r="BU4312" s="722"/>
      <c r="BV4312" s="722"/>
      <c r="BW4312" s="722"/>
      <c r="BX4312" s="722"/>
      <c r="BY4312" s="722"/>
      <c r="BZ4312" s="722"/>
      <c r="CA4312" s="722"/>
      <c r="CB4312" s="722"/>
      <c r="CC4312" s="722"/>
      <c r="CD4312" s="722"/>
      <c r="CE4312" s="722"/>
      <c r="CF4312" s="722"/>
      <c r="CG4312" s="722"/>
      <c r="CH4312" s="722"/>
      <c r="CI4312" s="722"/>
      <c r="CJ4312" s="722"/>
      <c r="CK4312" s="722"/>
      <c r="CL4312" s="722"/>
      <c r="CM4312" s="722"/>
      <c r="CN4312" s="722"/>
      <c r="CO4312" s="722"/>
      <c r="CP4312" s="722"/>
      <c r="CQ4312" s="722"/>
      <c r="CR4312" s="722"/>
      <c r="CS4312" s="722"/>
    </row>
    <row r="4313" spans="1:97" s="1376" customFormat="1">
      <c r="A4313" s="722"/>
      <c r="B4313" s="722"/>
      <c r="C4313" s="722"/>
      <c r="D4313" s="722"/>
      <c r="E4313" s="722"/>
      <c r="F4313" s="757"/>
      <c r="G4313" s="757"/>
      <c r="H4313" s="757"/>
      <c r="I4313" s="757"/>
      <c r="J4313" s="757"/>
      <c r="K4313" s="758"/>
      <c r="L4313" s="758"/>
      <c r="M4313" s="722"/>
      <c r="N4313" s="736"/>
      <c r="O4313" s="736"/>
      <c r="P4313" s="736"/>
      <c r="Q4313" s="736"/>
      <c r="R4313" s="736"/>
      <c r="S4313" s="736"/>
      <c r="T4313" s="736"/>
      <c r="U4313" s="736"/>
      <c r="BA4313" s="722"/>
      <c r="BB4313" s="722"/>
      <c r="BC4313" s="722"/>
      <c r="BD4313" s="722"/>
      <c r="BE4313" s="722"/>
      <c r="BF4313" s="722"/>
      <c r="BG4313" s="722"/>
      <c r="BH4313" s="722"/>
      <c r="BI4313" s="722"/>
      <c r="BJ4313" s="722"/>
      <c r="BK4313" s="722"/>
      <c r="BL4313" s="722"/>
      <c r="BM4313" s="722"/>
      <c r="BN4313" s="722"/>
      <c r="BO4313" s="722"/>
      <c r="BP4313" s="722"/>
      <c r="BQ4313" s="722"/>
      <c r="BR4313" s="722"/>
      <c r="BS4313" s="722"/>
      <c r="BT4313" s="722"/>
      <c r="BU4313" s="722"/>
      <c r="BV4313" s="722"/>
      <c r="BW4313" s="722"/>
      <c r="BX4313" s="722"/>
      <c r="BY4313" s="722"/>
      <c r="BZ4313" s="722"/>
      <c r="CA4313" s="722"/>
      <c r="CB4313" s="722"/>
      <c r="CC4313" s="722"/>
      <c r="CD4313" s="722"/>
      <c r="CE4313" s="722"/>
      <c r="CF4313" s="722"/>
      <c r="CG4313" s="722"/>
      <c r="CH4313" s="722"/>
      <c r="CI4313" s="722"/>
      <c r="CJ4313" s="722"/>
      <c r="CK4313" s="722"/>
      <c r="CL4313" s="722"/>
      <c r="CM4313" s="722"/>
      <c r="CN4313" s="722"/>
      <c r="CO4313" s="722"/>
      <c r="CP4313" s="722"/>
      <c r="CQ4313" s="722"/>
      <c r="CR4313" s="722"/>
      <c r="CS4313" s="722"/>
    </row>
    <row r="4314" spans="1:97" s="1376" customFormat="1">
      <c r="A4314" s="722"/>
      <c r="B4314" s="722"/>
      <c r="C4314" s="722"/>
      <c r="D4314" s="722"/>
      <c r="E4314" s="722"/>
      <c r="F4314" s="757"/>
      <c r="G4314" s="757"/>
      <c r="H4314" s="757"/>
      <c r="I4314" s="757"/>
      <c r="J4314" s="757"/>
      <c r="K4314" s="758"/>
      <c r="L4314" s="758"/>
      <c r="M4314" s="722"/>
      <c r="N4314" s="736"/>
      <c r="O4314" s="736"/>
      <c r="P4314" s="736"/>
      <c r="Q4314" s="736"/>
      <c r="R4314" s="736"/>
      <c r="S4314" s="736"/>
      <c r="T4314" s="736"/>
      <c r="U4314" s="736"/>
      <c r="BA4314" s="722"/>
      <c r="BB4314" s="722"/>
      <c r="BC4314" s="722"/>
      <c r="BD4314" s="722"/>
      <c r="BE4314" s="722"/>
      <c r="BF4314" s="722"/>
      <c r="BG4314" s="722"/>
      <c r="BH4314" s="722"/>
      <c r="BI4314" s="722"/>
      <c r="BJ4314" s="722"/>
      <c r="BK4314" s="722"/>
      <c r="BL4314" s="722"/>
      <c r="BM4314" s="722"/>
      <c r="BN4314" s="722"/>
      <c r="BO4314" s="722"/>
      <c r="BP4314" s="722"/>
      <c r="BQ4314" s="722"/>
      <c r="BR4314" s="722"/>
      <c r="BS4314" s="722"/>
      <c r="BT4314" s="722"/>
      <c r="BU4314" s="722"/>
      <c r="BV4314" s="722"/>
      <c r="BW4314" s="722"/>
      <c r="BX4314" s="722"/>
      <c r="BY4314" s="722"/>
      <c r="BZ4314" s="722"/>
      <c r="CA4314" s="722"/>
      <c r="CB4314" s="722"/>
      <c r="CC4314" s="722"/>
      <c r="CD4314" s="722"/>
      <c r="CE4314" s="722"/>
      <c r="CF4314" s="722"/>
      <c r="CG4314" s="722"/>
      <c r="CH4314" s="722"/>
      <c r="CI4314" s="722"/>
      <c r="CJ4314" s="722"/>
      <c r="CK4314" s="722"/>
      <c r="CL4314" s="722"/>
      <c r="CM4314" s="722"/>
      <c r="CN4314" s="722"/>
      <c r="CO4314" s="722"/>
      <c r="CP4314" s="722"/>
      <c r="CQ4314" s="722"/>
      <c r="CR4314" s="722"/>
      <c r="CS4314" s="722"/>
    </row>
    <row r="4315" spans="1:97" s="1376" customFormat="1">
      <c r="A4315" s="722"/>
      <c r="B4315" s="722"/>
      <c r="C4315" s="722"/>
      <c r="D4315" s="722"/>
      <c r="E4315" s="722"/>
      <c r="F4315" s="757"/>
      <c r="G4315" s="757"/>
      <c r="H4315" s="757"/>
      <c r="I4315" s="757"/>
      <c r="J4315" s="757"/>
      <c r="K4315" s="758"/>
      <c r="L4315" s="758"/>
      <c r="M4315" s="722"/>
      <c r="N4315" s="736"/>
      <c r="O4315" s="736"/>
      <c r="P4315" s="736"/>
      <c r="Q4315" s="736"/>
      <c r="R4315" s="736"/>
      <c r="S4315" s="736"/>
      <c r="T4315" s="736"/>
      <c r="U4315" s="736"/>
      <c r="BA4315" s="722"/>
      <c r="BB4315" s="722"/>
      <c r="BC4315" s="722"/>
      <c r="BD4315" s="722"/>
      <c r="BE4315" s="722"/>
      <c r="BF4315" s="722"/>
      <c r="BG4315" s="722"/>
      <c r="BH4315" s="722"/>
      <c r="BI4315" s="722"/>
      <c r="BJ4315" s="722"/>
      <c r="BK4315" s="722"/>
      <c r="BL4315" s="722"/>
      <c r="BM4315" s="722"/>
      <c r="BN4315" s="722"/>
      <c r="BO4315" s="722"/>
      <c r="BP4315" s="722"/>
      <c r="BQ4315" s="722"/>
      <c r="BR4315" s="722"/>
      <c r="BS4315" s="722"/>
      <c r="BT4315" s="722"/>
      <c r="BU4315" s="722"/>
      <c r="BV4315" s="722"/>
      <c r="BW4315" s="722"/>
      <c r="BX4315" s="722"/>
      <c r="BY4315" s="722"/>
      <c r="BZ4315" s="722"/>
      <c r="CA4315" s="722"/>
      <c r="CB4315" s="722"/>
      <c r="CC4315" s="722"/>
      <c r="CD4315" s="722"/>
      <c r="CE4315" s="722"/>
      <c r="CF4315" s="722"/>
      <c r="CG4315" s="722"/>
      <c r="CH4315" s="722"/>
      <c r="CI4315" s="722"/>
      <c r="CJ4315" s="722"/>
      <c r="CK4315" s="722"/>
      <c r="CL4315" s="722"/>
      <c r="CM4315" s="722"/>
      <c r="CN4315" s="722"/>
      <c r="CO4315" s="722"/>
      <c r="CP4315" s="722"/>
      <c r="CQ4315" s="722"/>
      <c r="CR4315" s="722"/>
      <c r="CS4315" s="722"/>
    </row>
    <row r="4316" spans="1:97" s="1376" customFormat="1">
      <c r="A4316" s="722"/>
      <c r="B4316" s="722"/>
      <c r="C4316" s="722"/>
      <c r="D4316" s="722"/>
      <c r="E4316" s="722"/>
      <c r="F4316" s="757"/>
      <c r="G4316" s="757"/>
      <c r="H4316" s="757"/>
      <c r="I4316" s="757"/>
      <c r="J4316" s="757"/>
      <c r="K4316" s="758"/>
      <c r="L4316" s="758"/>
      <c r="M4316" s="722"/>
      <c r="N4316" s="736"/>
      <c r="O4316" s="736"/>
      <c r="P4316" s="736"/>
      <c r="Q4316" s="736"/>
      <c r="R4316" s="736"/>
      <c r="S4316" s="736"/>
      <c r="T4316" s="736"/>
      <c r="U4316" s="736"/>
      <c r="BA4316" s="722"/>
      <c r="BB4316" s="722"/>
      <c r="BC4316" s="722"/>
      <c r="BD4316" s="722"/>
      <c r="BE4316" s="722"/>
      <c r="BF4316" s="722"/>
      <c r="BG4316" s="722"/>
      <c r="BH4316" s="722"/>
      <c r="BI4316" s="722"/>
      <c r="BJ4316" s="722"/>
      <c r="BK4316" s="722"/>
      <c r="BL4316" s="722"/>
      <c r="BM4316" s="722"/>
      <c r="BN4316" s="722"/>
      <c r="BO4316" s="722"/>
      <c r="BP4316" s="722"/>
      <c r="BQ4316" s="722"/>
      <c r="BR4316" s="722"/>
      <c r="BS4316" s="722"/>
      <c r="BT4316" s="722"/>
      <c r="BU4316" s="722"/>
      <c r="BV4316" s="722"/>
      <c r="BW4316" s="722"/>
      <c r="BX4316" s="722"/>
      <c r="BY4316" s="722"/>
      <c r="BZ4316" s="722"/>
      <c r="CA4316" s="722"/>
      <c r="CB4316" s="722"/>
      <c r="CC4316" s="722"/>
      <c r="CD4316" s="722"/>
      <c r="CE4316" s="722"/>
      <c r="CF4316" s="722"/>
      <c r="CG4316" s="722"/>
      <c r="CH4316" s="722"/>
      <c r="CI4316" s="722"/>
      <c r="CJ4316" s="722"/>
      <c r="CK4316" s="722"/>
      <c r="CL4316" s="722"/>
      <c r="CM4316" s="722"/>
      <c r="CN4316" s="722"/>
      <c r="CO4316" s="722"/>
      <c r="CP4316" s="722"/>
      <c r="CQ4316" s="722"/>
      <c r="CR4316" s="722"/>
      <c r="CS4316" s="722"/>
    </row>
    <row r="4317" spans="1:97" s="1376" customFormat="1">
      <c r="A4317" s="722"/>
      <c r="B4317" s="722"/>
      <c r="C4317" s="722"/>
      <c r="D4317" s="722"/>
      <c r="E4317" s="722"/>
      <c r="F4317" s="757"/>
      <c r="G4317" s="757"/>
      <c r="H4317" s="757"/>
      <c r="I4317" s="757"/>
      <c r="J4317" s="757"/>
      <c r="K4317" s="758"/>
      <c r="L4317" s="758"/>
      <c r="M4317" s="722"/>
      <c r="N4317" s="736"/>
      <c r="O4317" s="736"/>
      <c r="P4317" s="736"/>
      <c r="Q4317" s="736"/>
      <c r="R4317" s="736"/>
      <c r="S4317" s="736"/>
      <c r="T4317" s="736"/>
      <c r="U4317" s="736"/>
      <c r="BA4317" s="722"/>
      <c r="BB4317" s="722"/>
      <c r="BC4317" s="722"/>
      <c r="BD4317" s="722"/>
      <c r="BE4317" s="722"/>
      <c r="BF4317" s="722"/>
      <c r="BG4317" s="722"/>
      <c r="BH4317" s="722"/>
      <c r="BI4317" s="722"/>
      <c r="BJ4317" s="722"/>
      <c r="BK4317" s="722"/>
      <c r="BL4317" s="722"/>
      <c r="BM4317" s="722"/>
      <c r="BN4317" s="722"/>
      <c r="BO4317" s="722"/>
      <c r="BP4317" s="722"/>
      <c r="BQ4317" s="722"/>
      <c r="BR4317" s="722"/>
      <c r="BS4317" s="722"/>
      <c r="BT4317" s="722"/>
      <c r="BU4317" s="722"/>
      <c r="BV4317" s="722"/>
      <c r="BW4317" s="722"/>
      <c r="BX4317" s="722"/>
      <c r="BY4317" s="722"/>
      <c r="BZ4317" s="722"/>
      <c r="CA4317" s="722"/>
      <c r="CB4317" s="722"/>
      <c r="CC4317" s="722"/>
      <c r="CD4317" s="722"/>
      <c r="CE4317" s="722"/>
      <c r="CF4317" s="722"/>
      <c r="CG4317" s="722"/>
      <c r="CH4317" s="722"/>
      <c r="CI4317" s="722"/>
      <c r="CJ4317" s="722"/>
      <c r="CK4317" s="722"/>
      <c r="CL4317" s="722"/>
      <c r="CM4317" s="722"/>
      <c r="CN4317" s="722"/>
      <c r="CO4317" s="722"/>
      <c r="CP4317" s="722"/>
      <c r="CQ4317" s="722"/>
      <c r="CR4317" s="722"/>
      <c r="CS4317" s="722"/>
    </row>
    <row r="4318" spans="1:97" s="1376" customFormat="1">
      <c r="A4318" s="722"/>
      <c r="B4318" s="722"/>
      <c r="C4318" s="722"/>
      <c r="D4318" s="722"/>
      <c r="E4318" s="722"/>
      <c r="F4318" s="757"/>
      <c r="G4318" s="757"/>
      <c r="H4318" s="757"/>
      <c r="I4318" s="757"/>
      <c r="J4318" s="757"/>
      <c r="K4318" s="758"/>
      <c r="L4318" s="758"/>
      <c r="M4318" s="722"/>
      <c r="N4318" s="736"/>
      <c r="O4318" s="736"/>
      <c r="P4318" s="736"/>
      <c r="Q4318" s="736"/>
      <c r="R4318" s="736"/>
      <c r="S4318" s="736"/>
      <c r="T4318" s="736"/>
      <c r="U4318" s="736"/>
      <c r="BA4318" s="722"/>
      <c r="BB4318" s="722"/>
      <c r="BC4318" s="722"/>
      <c r="BD4318" s="722"/>
      <c r="BE4318" s="722"/>
      <c r="BF4318" s="722"/>
      <c r="BG4318" s="722"/>
      <c r="BH4318" s="722"/>
      <c r="BI4318" s="722"/>
      <c r="BJ4318" s="722"/>
      <c r="BK4318" s="722"/>
      <c r="BL4318" s="722"/>
      <c r="BM4318" s="722"/>
      <c r="BN4318" s="722"/>
      <c r="BO4318" s="722"/>
      <c r="BP4318" s="722"/>
      <c r="BQ4318" s="722"/>
      <c r="BR4318" s="722"/>
      <c r="BS4318" s="722"/>
      <c r="BT4318" s="722"/>
      <c r="BU4318" s="722"/>
      <c r="BV4318" s="722"/>
      <c r="BW4318" s="722"/>
      <c r="BX4318" s="722"/>
      <c r="BY4318" s="722"/>
      <c r="BZ4318" s="722"/>
      <c r="CA4318" s="722"/>
      <c r="CB4318" s="722"/>
      <c r="CC4318" s="722"/>
      <c r="CD4318" s="722"/>
      <c r="CE4318" s="722"/>
      <c r="CF4318" s="722"/>
      <c r="CG4318" s="722"/>
      <c r="CH4318" s="722"/>
      <c r="CI4318" s="722"/>
      <c r="CJ4318" s="722"/>
      <c r="CK4318" s="722"/>
      <c r="CL4318" s="722"/>
      <c r="CM4318" s="722"/>
      <c r="CN4318" s="722"/>
      <c r="CO4318" s="722"/>
      <c r="CP4318" s="722"/>
      <c r="CQ4318" s="722"/>
      <c r="CR4318" s="722"/>
      <c r="CS4318" s="722"/>
    </row>
    <row r="4319" spans="1:97" s="1376" customFormat="1">
      <c r="A4319" s="722"/>
      <c r="B4319" s="722"/>
      <c r="C4319" s="722"/>
      <c r="D4319" s="722"/>
      <c r="E4319" s="722"/>
      <c r="F4319" s="757"/>
      <c r="G4319" s="757"/>
      <c r="H4319" s="757"/>
      <c r="I4319" s="757"/>
      <c r="J4319" s="757"/>
      <c r="K4319" s="758"/>
      <c r="L4319" s="758"/>
      <c r="M4319" s="722"/>
      <c r="N4319" s="736"/>
      <c r="O4319" s="736"/>
      <c r="P4319" s="736"/>
      <c r="Q4319" s="736"/>
      <c r="R4319" s="736"/>
      <c r="S4319" s="736"/>
      <c r="T4319" s="736"/>
      <c r="U4319" s="736"/>
      <c r="BA4319" s="722"/>
      <c r="BB4319" s="722"/>
      <c r="BC4319" s="722"/>
      <c r="BD4319" s="722"/>
      <c r="BE4319" s="722"/>
      <c r="BF4319" s="722"/>
      <c r="BG4319" s="722"/>
      <c r="BH4319" s="722"/>
      <c r="BI4319" s="722"/>
      <c r="BJ4319" s="722"/>
      <c r="BK4319" s="722"/>
      <c r="BL4319" s="722"/>
      <c r="BM4319" s="722"/>
      <c r="BN4319" s="722"/>
      <c r="BO4319" s="722"/>
      <c r="BP4319" s="722"/>
      <c r="BQ4319" s="722"/>
      <c r="BR4319" s="722"/>
      <c r="BS4319" s="722"/>
      <c r="BT4319" s="722"/>
      <c r="BU4319" s="722"/>
      <c r="BV4319" s="722"/>
      <c r="BW4319" s="722"/>
      <c r="BX4319" s="722"/>
      <c r="BY4319" s="722"/>
      <c r="BZ4319" s="722"/>
      <c r="CA4319" s="722"/>
      <c r="CB4319" s="722"/>
      <c r="CC4319" s="722"/>
      <c r="CD4319" s="722"/>
      <c r="CE4319" s="722"/>
      <c r="CF4319" s="722"/>
      <c r="CG4319" s="722"/>
      <c r="CH4319" s="722"/>
      <c r="CI4319" s="722"/>
      <c r="CJ4319" s="722"/>
      <c r="CK4319" s="722"/>
      <c r="CL4319" s="722"/>
      <c r="CM4319" s="722"/>
      <c r="CN4319" s="722"/>
      <c r="CO4319" s="722"/>
      <c r="CP4319" s="722"/>
      <c r="CQ4319" s="722"/>
      <c r="CR4319" s="722"/>
      <c r="CS4319" s="722"/>
    </row>
    <row r="4320" spans="1:97" s="1376" customFormat="1">
      <c r="A4320" s="722"/>
      <c r="B4320" s="722"/>
      <c r="C4320" s="722"/>
      <c r="D4320" s="722"/>
      <c r="E4320" s="722"/>
      <c r="F4320" s="757"/>
      <c r="G4320" s="757"/>
      <c r="H4320" s="757"/>
      <c r="I4320" s="757"/>
      <c r="J4320" s="757"/>
      <c r="K4320" s="758"/>
      <c r="L4320" s="758"/>
      <c r="M4320" s="722"/>
      <c r="N4320" s="736"/>
      <c r="O4320" s="736"/>
      <c r="P4320" s="736"/>
      <c r="Q4320" s="736"/>
      <c r="R4320" s="736"/>
      <c r="S4320" s="736"/>
      <c r="T4320" s="736"/>
      <c r="U4320" s="736"/>
      <c r="BA4320" s="722"/>
      <c r="BB4320" s="722"/>
      <c r="BC4320" s="722"/>
      <c r="BD4320" s="722"/>
      <c r="BE4320" s="722"/>
      <c r="BF4320" s="722"/>
      <c r="BG4320" s="722"/>
      <c r="BH4320" s="722"/>
      <c r="BI4320" s="722"/>
      <c r="BJ4320" s="722"/>
      <c r="BK4320" s="722"/>
      <c r="BL4320" s="722"/>
      <c r="BM4320" s="722"/>
      <c r="BN4320" s="722"/>
      <c r="BO4320" s="722"/>
      <c r="BP4320" s="722"/>
      <c r="BQ4320" s="722"/>
      <c r="BR4320" s="722"/>
      <c r="BS4320" s="722"/>
      <c r="BT4320" s="722"/>
      <c r="BU4320" s="722"/>
      <c r="BV4320" s="722"/>
      <c r="BW4320" s="722"/>
      <c r="BX4320" s="722"/>
      <c r="BY4320" s="722"/>
      <c r="BZ4320" s="722"/>
      <c r="CA4320" s="722"/>
      <c r="CB4320" s="722"/>
      <c r="CC4320" s="722"/>
      <c r="CD4320" s="722"/>
      <c r="CE4320" s="722"/>
      <c r="CF4320" s="722"/>
      <c r="CG4320" s="722"/>
      <c r="CH4320" s="722"/>
      <c r="CI4320" s="722"/>
      <c r="CJ4320" s="722"/>
      <c r="CK4320" s="722"/>
      <c r="CL4320" s="722"/>
      <c r="CM4320" s="722"/>
      <c r="CN4320" s="722"/>
      <c r="CO4320" s="722"/>
      <c r="CP4320" s="722"/>
      <c r="CQ4320" s="722"/>
      <c r="CR4320" s="722"/>
      <c r="CS4320" s="722"/>
    </row>
    <row r="4321" spans="1:97" s="1376" customFormat="1">
      <c r="A4321" s="722"/>
      <c r="B4321" s="722"/>
      <c r="C4321" s="722"/>
      <c r="D4321" s="722"/>
      <c r="E4321" s="722"/>
      <c r="F4321" s="757"/>
      <c r="G4321" s="757"/>
      <c r="H4321" s="757"/>
      <c r="I4321" s="757"/>
      <c r="J4321" s="757"/>
      <c r="K4321" s="758"/>
      <c r="L4321" s="758"/>
      <c r="M4321" s="722"/>
      <c r="N4321" s="736"/>
      <c r="O4321" s="736"/>
      <c r="P4321" s="736"/>
      <c r="Q4321" s="736"/>
      <c r="R4321" s="736"/>
      <c r="S4321" s="736"/>
      <c r="T4321" s="736"/>
      <c r="U4321" s="736"/>
      <c r="BA4321" s="722"/>
      <c r="BB4321" s="722"/>
      <c r="BC4321" s="722"/>
      <c r="BD4321" s="722"/>
      <c r="BE4321" s="722"/>
      <c r="BF4321" s="722"/>
      <c r="BG4321" s="722"/>
      <c r="BH4321" s="722"/>
      <c r="BI4321" s="722"/>
      <c r="BJ4321" s="722"/>
      <c r="BK4321" s="722"/>
      <c r="BL4321" s="722"/>
      <c r="BM4321" s="722"/>
      <c r="BN4321" s="722"/>
      <c r="BO4321" s="722"/>
      <c r="BP4321" s="722"/>
      <c r="BQ4321" s="722"/>
      <c r="BR4321" s="722"/>
      <c r="BS4321" s="722"/>
      <c r="BT4321" s="722"/>
      <c r="BU4321" s="722"/>
      <c r="BV4321" s="722"/>
      <c r="BW4321" s="722"/>
      <c r="BX4321" s="722"/>
      <c r="BY4321" s="722"/>
      <c r="BZ4321" s="722"/>
      <c r="CA4321" s="722"/>
      <c r="CB4321" s="722"/>
      <c r="CC4321" s="722"/>
      <c r="CD4321" s="722"/>
      <c r="CE4321" s="722"/>
      <c r="CF4321" s="722"/>
      <c r="CG4321" s="722"/>
      <c r="CH4321" s="722"/>
      <c r="CI4321" s="722"/>
      <c r="CJ4321" s="722"/>
      <c r="CK4321" s="722"/>
      <c r="CL4321" s="722"/>
      <c r="CM4321" s="722"/>
      <c r="CN4321" s="722"/>
      <c r="CO4321" s="722"/>
      <c r="CP4321" s="722"/>
      <c r="CQ4321" s="722"/>
      <c r="CR4321" s="722"/>
      <c r="CS4321" s="722"/>
    </row>
    <row r="4322" spans="1:97" s="1376" customFormat="1">
      <c r="A4322" s="722"/>
      <c r="B4322" s="722"/>
      <c r="C4322" s="722"/>
      <c r="D4322" s="722"/>
      <c r="E4322" s="722"/>
      <c r="F4322" s="757"/>
      <c r="G4322" s="757"/>
      <c r="H4322" s="757"/>
      <c r="I4322" s="757"/>
      <c r="J4322" s="757"/>
      <c r="K4322" s="758"/>
      <c r="L4322" s="758"/>
      <c r="M4322" s="722"/>
      <c r="N4322" s="736"/>
      <c r="O4322" s="736"/>
      <c r="P4322" s="736"/>
      <c r="Q4322" s="736"/>
      <c r="R4322" s="736"/>
      <c r="S4322" s="736"/>
      <c r="T4322" s="736"/>
      <c r="U4322" s="736"/>
      <c r="BA4322" s="722"/>
      <c r="BB4322" s="722"/>
      <c r="BC4322" s="722"/>
      <c r="BD4322" s="722"/>
      <c r="BE4322" s="722"/>
      <c r="BF4322" s="722"/>
      <c r="BG4322" s="722"/>
      <c r="BH4322" s="722"/>
      <c r="BI4322" s="722"/>
      <c r="BJ4322" s="722"/>
      <c r="BK4322" s="722"/>
      <c r="BL4322" s="722"/>
      <c r="BM4322" s="722"/>
      <c r="BN4322" s="722"/>
      <c r="BO4322" s="722"/>
      <c r="BP4322" s="722"/>
      <c r="BQ4322" s="722"/>
      <c r="BR4322" s="722"/>
      <c r="BS4322" s="722"/>
      <c r="BT4322" s="722"/>
      <c r="BU4322" s="722"/>
      <c r="BV4322" s="722"/>
      <c r="BW4322" s="722"/>
      <c r="BX4322" s="722"/>
      <c r="BY4322" s="722"/>
      <c r="BZ4322" s="722"/>
      <c r="CA4322" s="722"/>
      <c r="CB4322" s="722"/>
      <c r="CC4322" s="722"/>
      <c r="CD4322" s="722"/>
      <c r="CE4322" s="722"/>
      <c r="CF4322" s="722"/>
      <c r="CG4322" s="722"/>
      <c r="CH4322" s="722"/>
      <c r="CI4322" s="722"/>
      <c r="CJ4322" s="722"/>
      <c r="CK4322" s="722"/>
      <c r="CL4322" s="722"/>
      <c r="CM4322" s="722"/>
      <c r="CN4322" s="722"/>
      <c r="CO4322" s="722"/>
      <c r="CP4322" s="722"/>
      <c r="CQ4322" s="722"/>
      <c r="CR4322" s="722"/>
      <c r="CS4322" s="722"/>
    </row>
    <row r="4323" spans="1:97" s="1376" customFormat="1">
      <c r="A4323" s="722"/>
      <c r="B4323" s="722"/>
      <c r="C4323" s="722"/>
      <c r="D4323" s="722"/>
      <c r="E4323" s="722"/>
      <c r="F4323" s="757"/>
      <c r="G4323" s="757"/>
      <c r="H4323" s="757"/>
      <c r="I4323" s="757"/>
      <c r="J4323" s="757"/>
      <c r="K4323" s="758"/>
      <c r="L4323" s="758"/>
      <c r="M4323" s="722"/>
      <c r="N4323" s="736"/>
      <c r="O4323" s="736"/>
      <c r="P4323" s="736"/>
      <c r="Q4323" s="736"/>
      <c r="R4323" s="736"/>
      <c r="S4323" s="736"/>
      <c r="T4323" s="736"/>
      <c r="U4323" s="736"/>
      <c r="BA4323" s="722"/>
      <c r="BB4323" s="722"/>
      <c r="BC4323" s="722"/>
      <c r="BD4323" s="722"/>
      <c r="BE4323" s="722"/>
      <c r="BF4323" s="722"/>
      <c r="BG4323" s="722"/>
      <c r="BH4323" s="722"/>
      <c r="BI4323" s="722"/>
      <c r="BJ4323" s="722"/>
      <c r="BK4323" s="722"/>
      <c r="BL4323" s="722"/>
      <c r="BM4323" s="722"/>
      <c r="BN4323" s="722"/>
      <c r="BO4323" s="722"/>
      <c r="BP4323" s="722"/>
      <c r="BQ4323" s="722"/>
      <c r="BR4323" s="722"/>
      <c r="BS4323" s="722"/>
      <c r="BT4323" s="722"/>
      <c r="BU4323" s="722"/>
      <c r="BV4323" s="722"/>
      <c r="BW4323" s="722"/>
      <c r="BX4323" s="722"/>
      <c r="BY4323" s="722"/>
      <c r="BZ4323" s="722"/>
      <c r="CA4323" s="722"/>
      <c r="CB4323" s="722"/>
      <c r="CC4323" s="722"/>
      <c r="CD4323" s="722"/>
      <c r="CE4323" s="722"/>
      <c r="CF4323" s="722"/>
      <c r="CG4323" s="722"/>
      <c r="CH4323" s="722"/>
      <c r="CI4323" s="722"/>
      <c r="CJ4323" s="722"/>
      <c r="CK4323" s="722"/>
      <c r="CL4323" s="722"/>
      <c r="CM4323" s="722"/>
      <c r="CN4323" s="722"/>
      <c r="CO4323" s="722"/>
      <c r="CP4323" s="722"/>
      <c r="CQ4323" s="722"/>
      <c r="CR4323" s="722"/>
      <c r="CS4323" s="722"/>
    </row>
    <row r="4324" spans="1:97" s="1376" customFormat="1">
      <c r="A4324" s="722"/>
      <c r="B4324" s="722"/>
      <c r="C4324" s="722"/>
      <c r="D4324" s="722"/>
      <c r="E4324" s="722"/>
      <c r="F4324" s="757"/>
      <c r="G4324" s="757"/>
      <c r="H4324" s="757"/>
      <c r="I4324" s="757"/>
      <c r="J4324" s="757"/>
      <c r="K4324" s="758"/>
      <c r="L4324" s="758"/>
      <c r="M4324" s="722"/>
      <c r="N4324" s="736"/>
      <c r="O4324" s="736"/>
      <c r="P4324" s="736"/>
      <c r="Q4324" s="736"/>
      <c r="R4324" s="736"/>
      <c r="S4324" s="736"/>
      <c r="T4324" s="736"/>
      <c r="U4324" s="736"/>
      <c r="BA4324" s="722"/>
      <c r="BB4324" s="722"/>
      <c r="BC4324" s="722"/>
      <c r="BD4324" s="722"/>
      <c r="BE4324" s="722"/>
      <c r="BF4324" s="722"/>
      <c r="BG4324" s="722"/>
      <c r="BH4324" s="722"/>
      <c r="BI4324" s="722"/>
      <c r="BJ4324" s="722"/>
      <c r="BK4324" s="722"/>
      <c r="BL4324" s="722"/>
      <c r="BM4324" s="722"/>
      <c r="BN4324" s="722"/>
      <c r="BO4324" s="722"/>
      <c r="BP4324" s="722"/>
      <c r="BQ4324" s="722"/>
      <c r="BR4324" s="722"/>
      <c r="BS4324" s="722"/>
      <c r="BT4324" s="722"/>
      <c r="BU4324" s="722"/>
      <c r="BV4324" s="722"/>
      <c r="BW4324" s="722"/>
      <c r="BX4324" s="722"/>
      <c r="BY4324" s="722"/>
      <c r="BZ4324" s="722"/>
      <c r="CA4324" s="722"/>
      <c r="CB4324" s="722"/>
      <c r="CC4324" s="722"/>
      <c r="CD4324" s="722"/>
      <c r="CE4324" s="722"/>
      <c r="CF4324" s="722"/>
      <c r="CG4324" s="722"/>
      <c r="CH4324" s="722"/>
      <c r="CI4324" s="722"/>
      <c r="CJ4324" s="722"/>
      <c r="CK4324" s="722"/>
      <c r="CL4324" s="722"/>
      <c r="CM4324" s="722"/>
      <c r="CN4324" s="722"/>
      <c r="CO4324" s="722"/>
      <c r="CP4324" s="722"/>
      <c r="CQ4324" s="722"/>
      <c r="CR4324" s="722"/>
      <c r="CS4324" s="722"/>
    </row>
    <row r="4325" spans="1:97" s="1376" customFormat="1">
      <c r="A4325" s="722"/>
      <c r="B4325" s="722"/>
      <c r="C4325" s="722"/>
      <c r="D4325" s="722"/>
      <c r="E4325" s="722"/>
      <c r="F4325" s="757"/>
      <c r="G4325" s="757"/>
      <c r="H4325" s="757"/>
      <c r="I4325" s="757"/>
      <c r="J4325" s="757"/>
      <c r="K4325" s="758"/>
      <c r="L4325" s="758"/>
      <c r="M4325" s="722"/>
      <c r="N4325" s="736"/>
      <c r="O4325" s="736"/>
      <c r="P4325" s="736"/>
      <c r="Q4325" s="736"/>
      <c r="R4325" s="736"/>
      <c r="S4325" s="736"/>
      <c r="T4325" s="736"/>
      <c r="U4325" s="736"/>
      <c r="BA4325" s="722"/>
      <c r="BB4325" s="722"/>
      <c r="BC4325" s="722"/>
      <c r="BD4325" s="722"/>
      <c r="BE4325" s="722"/>
      <c r="BF4325" s="722"/>
      <c r="BG4325" s="722"/>
      <c r="BH4325" s="722"/>
      <c r="BI4325" s="722"/>
      <c r="BJ4325" s="722"/>
      <c r="BK4325" s="722"/>
      <c r="BL4325" s="722"/>
      <c r="BM4325" s="722"/>
      <c r="BN4325" s="722"/>
      <c r="BO4325" s="722"/>
      <c r="BP4325" s="722"/>
      <c r="BQ4325" s="722"/>
      <c r="BR4325" s="722"/>
      <c r="BS4325" s="722"/>
      <c r="BT4325" s="722"/>
      <c r="BU4325" s="722"/>
      <c r="BV4325" s="722"/>
      <c r="BW4325" s="722"/>
      <c r="BX4325" s="722"/>
      <c r="BY4325" s="722"/>
      <c r="BZ4325" s="722"/>
      <c r="CA4325" s="722"/>
      <c r="CB4325" s="722"/>
      <c r="CC4325" s="722"/>
      <c r="CD4325" s="722"/>
      <c r="CE4325" s="722"/>
      <c r="CF4325" s="722"/>
      <c r="CG4325" s="722"/>
      <c r="CH4325" s="722"/>
      <c r="CI4325" s="722"/>
      <c r="CJ4325" s="722"/>
      <c r="CK4325" s="722"/>
      <c r="CL4325" s="722"/>
      <c r="CM4325" s="722"/>
      <c r="CN4325" s="722"/>
      <c r="CO4325" s="722"/>
      <c r="CP4325" s="722"/>
      <c r="CQ4325" s="722"/>
      <c r="CR4325" s="722"/>
      <c r="CS4325" s="722"/>
    </row>
    <row r="4326" spans="1:97" s="1376" customFormat="1">
      <c r="A4326" s="722"/>
      <c r="B4326" s="722"/>
      <c r="C4326" s="722"/>
      <c r="D4326" s="722"/>
      <c r="E4326" s="722"/>
      <c r="F4326" s="757"/>
      <c r="G4326" s="757"/>
      <c r="H4326" s="757"/>
      <c r="I4326" s="757"/>
      <c r="J4326" s="757"/>
      <c r="K4326" s="758"/>
      <c r="L4326" s="758"/>
      <c r="M4326" s="722"/>
      <c r="N4326" s="736"/>
      <c r="O4326" s="736"/>
      <c r="P4326" s="736"/>
      <c r="Q4326" s="736"/>
      <c r="R4326" s="736"/>
      <c r="S4326" s="736"/>
      <c r="T4326" s="736"/>
      <c r="U4326" s="736"/>
      <c r="BA4326" s="722"/>
      <c r="BB4326" s="722"/>
      <c r="BC4326" s="722"/>
      <c r="BD4326" s="722"/>
      <c r="BE4326" s="722"/>
      <c r="BF4326" s="722"/>
      <c r="BG4326" s="722"/>
      <c r="BH4326" s="722"/>
      <c r="BI4326" s="722"/>
      <c r="BJ4326" s="722"/>
      <c r="BK4326" s="722"/>
      <c r="BL4326" s="722"/>
      <c r="BM4326" s="722"/>
      <c r="BN4326" s="722"/>
      <c r="BO4326" s="722"/>
      <c r="BP4326" s="722"/>
      <c r="BQ4326" s="722"/>
      <c r="BR4326" s="722"/>
      <c r="BS4326" s="722"/>
      <c r="BT4326" s="722"/>
      <c r="BU4326" s="722"/>
      <c r="BV4326" s="722"/>
      <c r="BW4326" s="722"/>
      <c r="BX4326" s="722"/>
      <c r="BY4326" s="722"/>
      <c r="BZ4326" s="722"/>
      <c r="CA4326" s="722"/>
      <c r="CB4326" s="722"/>
      <c r="CC4326" s="722"/>
      <c r="CD4326" s="722"/>
      <c r="CE4326" s="722"/>
      <c r="CF4326" s="722"/>
      <c r="CG4326" s="722"/>
      <c r="CH4326" s="722"/>
      <c r="CI4326" s="722"/>
      <c r="CJ4326" s="722"/>
      <c r="CK4326" s="722"/>
      <c r="CL4326" s="722"/>
      <c r="CM4326" s="722"/>
      <c r="CN4326" s="722"/>
      <c r="CO4326" s="722"/>
      <c r="CP4326" s="722"/>
      <c r="CQ4326" s="722"/>
      <c r="CR4326" s="722"/>
      <c r="CS4326" s="722"/>
    </row>
    <row r="4327" spans="1:97" s="1376" customFormat="1">
      <c r="A4327" s="722"/>
      <c r="B4327" s="722"/>
      <c r="C4327" s="722"/>
      <c r="D4327" s="722"/>
      <c r="E4327" s="722"/>
      <c r="F4327" s="757"/>
      <c r="G4327" s="757"/>
      <c r="H4327" s="757"/>
      <c r="I4327" s="757"/>
      <c r="J4327" s="757"/>
      <c r="K4327" s="758"/>
      <c r="L4327" s="758"/>
      <c r="M4327" s="722"/>
      <c r="N4327" s="736"/>
      <c r="O4327" s="736"/>
      <c r="P4327" s="736"/>
      <c r="Q4327" s="736"/>
      <c r="R4327" s="736"/>
      <c r="S4327" s="736"/>
      <c r="T4327" s="736"/>
      <c r="U4327" s="736"/>
      <c r="BA4327" s="722"/>
      <c r="BB4327" s="722"/>
      <c r="BC4327" s="722"/>
      <c r="BD4327" s="722"/>
      <c r="BE4327" s="722"/>
      <c r="BF4327" s="722"/>
      <c r="BG4327" s="722"/>
      <c r="BH4327" s="722"/>
      <c r="BI4327" s="722"/>
      <c r="BJ4327" s="722"/>
      <c r="BK4327" s="722"/>
      <c r="BL4327" s="722"/>
      <c r="BM4327" s="722"/>
      <c r="BN4327" s="722"/>
      <c r="BO4327" s="722"/>
      <c r="BP4327" s="722"/>
      <c r="BQ4327" s="722"/>
      <c r="BR4327" s="722"/>
      <c r="BS4327" s="722"/>
      <c r="BT4327" s="722"/>
      <c r="BU4327" s="722"/>
      <c r="BV4327" s="722"/>
      <c r="BW4327" s="722"/>
      <c r="BX4327" s="722"/>
      <c r="BY4327" s="722"/>
      <c r="BZ4327" s="722"/>
      <c r="CA4327" s="722"/>
      <c r="CB4327" s="722"/>
      <c r="CC4327" s="722"/>
      <c r="CD4327" s="722"/>
      <c r="CE4327" s="722"/>
      <c r="CF4327" s="722"/>
      <c r="CG4327" s="722"/>
      <c r="CH4327" s="722"/>
      <c r="CI4327" s="722"/>
      <c r="CJ4327" s="722"/>
      <c r="CK4327" s="722"/>
      <c r="CL4327" s="722"/>
      <c r="CM4327" s="722"/>
      <c r="CN4327" s="722"/>
      <c r="CO4327" s="722"/>
      <c r="CP4327" s="722"/>
      <c r="CQ4327" s="722"/>
      <c r="CR4327" s="722"/>
      <c r="CS4327" s="722"/>
    </row>
    <row r="4328" spans="1:97" s="1376" customFormat="1">
      <c r="A4328" s="722"/>
      <c r="B4328" s="722"/>
      <c r="C4328" s="722"/>
      <c r="D4328" s="722"/>
      <c r="E4328" s="722"/>
      <c r="F4328" s="757"/>
      <c r="G4328" s="757"/>
      <c r="H4328" s="757"/>
      <c r="I4328" s="757"/>
      <c r="J4328" s="757"/>
      <c r="K4328" s="758"/>
      <c r="L4328" s="758"/>
      <c r="M4328" s="722"/>
      <c r="N4328" s="736"/>
      <c r="O4328" s="736"/>
      <c r="P4328" s="736"/>
      <c r="Q4328" s="736"/>
      <c r="R4328" s="736"/>
      <c r="S4328" s="736"/>
      <c r="T4328" s="736"/>
      <c r="U4328" s="736"/>
      <c r="BA4328" s="722"/>
      <c r="BB4328" s="722"/>
      <c r="BC4328" s="722"/>
      <c r="BD4328" s="722"/>
      <c r="BE4328" s="722"/>
      <c r="BF4328" s="722"/>
      <c r="BG4328" s="722"/>
      <c r="BH4328" s="722"/>
      <c r="BI4328" s="722"/>
      <c r="BJ4328" s="722"/>
      <c r="BK4328" s="722"/>
      <c r="BL4328" s="722"/>
      <c r="BM4328" s="722"/>
      <c r="BN4328" s="722"/>
      <c r="BO4328" s="722"/>
      <c r="BP4328" s="722"/>
      <c r="BQ4328" s="722"/>
      <c r="BR4328" s="722"/>
      <c r="BS4328" s="722"/>
      <c r="BT4328" s="722"/>
      <c r="BU4328" s="722"/>
      <c r="BV4328" s="722"/>
      <c r="BW4328" s="722"/>
      <c r="BX4328" s="722"/>
      <c r="BY4328" s="722"/>
      <c r="BZ4328" s="722"/>
      <c r="CA4328" s="722"/>
      <c r="CB4328" s="722"/>
      <c r="CC4328" s="722"/>
      <c r="CD4328" s="722"/>
      <c r="CE4328" s="722"/>
      <c r="CF4328" s="722"/>
      <c r="CG4328" s="722"/>
      <c r="CH4328" s="722"/>
      <c r="CI4328" s="722"/>
      <c r="CJ4328" s="722"/>
      <c r="CK4328" s="722"/>
      <c r="CL4328" s="722"/>
      <c r="CM4328" s="722"/>
      <c r="CN4328" s="722"/>
      <c r="CO4328" s="722"/>
      <c r="CP4328" s="722"/>
      <c r="CQ4328" s="722"/>
      <c r="CR4328" s="722"/>
      <c r="CS4328" s="722"/>
    </row>
    <row r="4329" spans="1:97" s="1376" customFormat="1">
      <c r="A4329" s="722"/>
      <c r="B4329" s="722"/>
      <c r="C4329" s="722"/>
      <c r="D4329" s="722"/>
      <c r="E4329" s="722"/>
      <c r="F4329" s="757"/>
      <c r="G4329" s="757"/>
      <c r="H4329" s="757"/>
      <c r="I4329" s="757"/>
      <c r="J4329" s="757"/>
      <c r="K4329" s="758"/>
      <c r="L4329" s="758"/>
      <c r="M4329" s="722"/>
      <c r="N4329" s="736"/>
      <c r="O4329" s="736"/>
      <c r="P4329" s="736"/>
      <c r="Q4329" s="736"/>
      <c r="R4329" s="736"/>
      <c r="S4329" s="736"/>
      <c r="T4329" s="736"/>
      <c r="U4329" s="736"/>
      <c r="BA4329" s="722"/>
      <c r="BB4329" s="722"/>
      <c r="BC4329" s="722"/>
      <c r="BD4329" s="722"/>
      <c r="BE4329" s="722"/>
      <c r="BF4329" s="722"/>
      <c r="BG4329" s="722"/>
      <c r="BH4329" s="722"/>
      <c r="BI4329" s="722"/>
      <c r="BJ4329" s="722"/>
      <c r="BK4329" s="722"/>
      <c r="BL4329" s="722"/>
      <c r="BM4329" s="722"/>
      <c r="BN4329" s="722"/>
      <c r="BO4329" s="722"/>
      <c r="BP4329" s="722"/>
      <c r="BQ4329" s="722"/>
      <c r="BR4329" s="722"/>
      <c r="BS4329" s="722"/>
      <c r="BT4329" s="722"/>
      <c r="BU4329" s="722"/>
      <c r="BV4329" s="722"/>
      <c r="BW4329" s="722"/>
      <c r="BX4329" s="722"/>
      <c r="BY4329" s="722"/>
      <c r="BZ4329" s="722"/>
      <c r="CA4329" s="722"/>
      <c r="CB4329" s="722"/>
      <c r="CC4329" s="722"/>
      <c r="CD4329" s="722"/>
      <c r="CE4329" s="722"/>
      <c r="CF4329" s="722"/>
      <c r="CG4329" s="722"/>
      <c r="CH4329" s="722"/>
      <c r="CI4329" s="722"/>
      <c r="CJ4329" s="722"/>
      <c r="CK4329" s="722"/>
      <c r="CL4329" s="722"/>
      <c r="CM4329" s="722"/>
      <c r="CN4329" s="722"/>
      <c r="CO4329" s="722"/>
      <c r="CP4329" s="722"/>
      <c r="CQ4329" s="722"/>
      <c r="CR4329" s="722"/>
      <c r="CS4329" s="722"/>
    </row>
    <row r="4330" spans="1:97" s="1376" customFormat="1">
      <c r="A4330" s="722"/>
      <c r="B4330" s="722"/>
      <c r="C4330" s="722"/>
      <c r="D4330" s="722"/>
      <c r="E4330" s="722"/>
      <c r="F4330" s="757"/>
      <c r="G4330" s="757"/>
      <c r="H4330" s="757"/>
      <c r="I4330" s="757"/>
      <c r="J4330" s="757"/>
      <c r="K4330" s="758"/>
      <c r="L4330" s="758"/>
      <c r="M4330" s="722"/>
      <c r="N4330" s="736"/>
      <c r="O4330" s="736"/>
      <c r="P4330" s="736"/>
      <c r="Q4330" s="736"/>
      <c r="R4330" s="736"/>
      <c r="S4330" s="736"/>
      <c r="T4330" s="736"/>
      <c r="U4330" s="736"/>
      <c r="BA4330" s="722"/>
      <c r="BB4330" s="722"/>
      <c r="BC4330" s="722"/>
      <c r="BD4330" s="722"/>
      <c r="BE4330" s="722"/>
      <c r="BF4330" s="722"/>
      <c r="BG4330" s="722"/>
      <c r="BH4330" s="722"/>
      <c r="BI4330" s="722"/>
      <c r="BJ4330" s="722"/>
      <c r="BK4330" s="722"/>
      <c r="BL4330" s="722"/>
      <c r="BM4330" s="722"/>
      <c r="BN4330" s="722"/>
      <c r="BO4330" s="722"/>
      <c r="BP4330" s="722"/>
      <c r="BQ4330" s="722"/>
      <c r="BR4330" s="722"/>
      <c r="BS4330" s="722"/>
      <c r="BT4330" s="722"/>
      <c r="BU4330" s="722"/>
      <c r="BV4330" s="722"/>
      <c r="BW4330" s="722"/>
      <c r="BX4330" s="722"/>
      <c r="BY4330" s="722"/>
      <c r="BZ4330" s="722"/>
      <c r="CA4330" s="722"/>
      <c r="CB4330" s="722"/>
      <c r="CC4330" s="722"/>
      <c r="CD4330" s="722"/>
      <c r="CE4330" s="722"/>
      <c r="CF4330" s="722"/>
      <c r="CG4330" s="722"/>
      <c r="CH4330" s="722"/>
      <c r="CI4330" s="722"/>
      <c r="CJ4330" s="722"/>
      <c r="CK4330" s="722"/>
      <c r="CL4330" s="722"/>
      <c r="CM4330" s="722"/>
      <c r="CN4330" s="722"/>
      <c r="CO4330" s="722"/>
      <c r="CP4330" s="722"/>
      <c r="CQ4330" s="722"/>
      <c r="CR4330" s="722"/>
      <c r="CS4330" s="722"/>
    </row>
    <row r="4331" spans="1:97" s="1376" customFormat="1">
      <c r="A4331" s="722"/>
      <c r="B4331" s="722"/>
      <c r="C4331" s="722"/>
      <c r="D4331" s="722"/>
      <c r="E4331" s="722"/>
      <c r="F4331" s="757"/>
      <c r="G4331" s="757"/>
      <c r="H4331" s="757"/>
      <c r="I4331" s="757"/>
      <c r="J4331" s="757"/>
      <c r="K4331" s="758"/>
      <c r="L4331" s="758"/>
      <c r="M4331" s="722"/>
      <c r="N4331" s="736"/>
      <c r="O4331" s="736"/>
      <c r="P4331" s="736"/>
      <c r="Q4331" s="736"/>
      <c r="R4331" s="736"/>
      <c r="S4331" s="736"/>
      <c r="T4331" s="736"/>
      <c r="U4331" s="736"/>
      <c r="BA4331" s="722"/>
      <c r="BB4331" s="722"/>
      <c r="BC4331" s="722"/>
      <c r="BD4331" s="722"/>
      <c r="BE4331" s="722"/>
      <c r="BF4331" s="722"/>
      <c r="BG4331" s="722"/>
      <c r="BH4331" s="722"/>
      <c r="BI4331" s="722"/>
      <c r="BJ4331" s="722"/>
      <c r="BK4331" s="722"/>
      <c r="BL4331" s="722"/>
      <c r="BM4331" s="722"/>
      <c r="BN4331" s="722"/>
      <c r="BO4331" s="722"/>
      <c r="BP4331" s="722"/>
      <c r="BQ4331" s="722"/>
      <c r="BR4331" s="722"/>
      <c r="BS4331" s="722"/>
      <c r="BT4331" s="722"/>
      <c r="BU4331" s="722"/>
      <c r="BV4331" s="722"/>
      <c r="BW4331" s="722"/>
      <c r="BX4331" s="722"/>
      <c r="BY4331" s="722"/>
      <c r="BZ4331" s="722"/>
      <c r="CA4331" s="722"/>
      <c r="CB4331" s="722"/>
      <c r="CC4331" s="722"/>
      <c r="CD4331" s="722"/>
      <c r="CE4331" s="722"/>
      <c r="CF4331" s="722"/>
      <c r="CG4331" s="722"/>
      <c r="CH4331" s="722"/>
      <c r="CI4331" s="722"/>
      <c r="CJ4331" s="722"/>
      <c r="CK4331" s="722"/>
      <c r="CL4331" s="722"/>
      <c r="CM4331" s="722"/>
      <c r="CN4331" s="722"/>
      <c r="CO4331" s="722"/>
      <c r="CP4331" s="722"/>
      <c r="CQ4331" s="722"/>
      <c r="CR4331" s="722"/>
      <c r="CS4331" s="722"/>
    </row>
    <row r="4332" spans="1:97" s="1376" customFormat="1">
      <c r="A4332" s="722"/>
      <c r="B4332" s="722"/>
      <c r="C4332" s="722"/>
      <c r="D4332" s="722"/>
      <c r="E4332" s="722"/>
      <c r="F4332" s="757"/>
      <c r="G4332" s="757"/>
      <c r="H4332" s="757"/>
      <c r="I4332" s="757"/>
      <c r="J4332" s="757"/>
      <c r="K4332" s="758"/>
      <c r="L4332" s="758"/>
      <c r="M4332" s="722"/>
      <c r="N4332" s="736"/>
      <c r="O4332" s="736"/>
      <c r="P4332" s="736"/>
      <c r="Q4332" s="736"/>
      <c r="R4332" s="736"/>
      <c r="S4332" s="736"/>
      <c r="T4332" s="736"/>
      <c r="U4332" s="736"/>
      <c r="BA4332" s="722"/>
      <c r="BB4332" s="722"/>
      <c r="BC4332" s="722"/>
      <c r="BD4332" s="722"/>
      <c r="BE4332" s="722"/>
      <c r="BF4332" s="722"/>
      <c r="BG4332" s="722"/>
      <c r="BH4332" s="722"/>
      <c r="BI4332" s="722"/>
      <c r="BJ4332" s="722"/>
      <c r="BK4332" s="722"/>
      <c r="BL4332" s="722"/>
      <c r="BM4332" s="722"/>
      <c r="BN4332" s="722"/>
      <c r="BO4332" s="722"/>
      <c r="BP4332" s="722"/>
      <c r="BQ4332" s="722"/>
      <c r="BR4332" s="722"/>
      <c r="BS4332" s="722"/>
      <c r="BT4332" s="722"/>
      <c r="BU4332" s="722"/>
      <c r="BV4332" s="722"/>
      <c r="BW4332" s="722"/>
      <c r="BX4332" s="722"/>
      <c r="BY4332" s="722"/>
      <c r="BZ4332" s="722"/>
      <c r="CA4332" s="722"/>
      <c r="CB4332" s="722"/>
      <c r="CC4332" s="722"/>
      <c r="CD4332" s="722"/>
      <c r="CE4332" s="722"/>
      <c r="CF4332" s="722"/>
      <c r="CG4332" s="722"/>
      <c r="CH4332" s="722"/>
      <c r="CI4332" s="722"/>
      <c r="CJ4332" s="722"/>
      <c r="CK4332" s="722"/>
      <c r="CL4332" s="722"/>
      <c r="CM4332" s="722"/>
      <c r="CN4332" s="722"/>
      <c r="CO4332" s="722"/>
      <c r="CP4332" s="722"/>
      <c r="CQ4332" s="722"/>
      <c r="CR4332" s="722"/>
      <c r="CS4332" s="722"/>
    </row>
    <row r="4333" spans="1:97" s="1376" customFormat="1">
      <c r="A4333" s="722"/>
      <c r="B4333" s="722"/>
      <c r="C4333" s="722"/>
      <c r="D4333" s="722"/>
      <c r="E4333" s="722"/>
      <c r="F4333" s="757"/>
      <c r="G4333" s="757"/>
      <c r="H4333" s="757"/>
      <c r="I4333" s="757"/>
      <c r="J4333" s="757"/>
      <c r="K4333" s="758"/>
      <c r="L4333" s="758"/>
      <c r="M4333" s="722"/>
      <c r="N4333" s="736"/>
      <c r="O4333" s="736"/>
      <c r="P4333" s="736"/>
      <c r="Q4333" s="736"/>
      <c r="R4333" s="736"/>
      <c r="S4333" s="736"/>
      <c r="T4333" s="736"/>
      <c r="U4333" s="736"/>
      <c r="BA4333" s="722"/>
      <c r="BB4333" s="722"/>
      <c r="BC4333" s="722"/>
      <c r="BD4333" s="722"/>
      <c r="BE4333" s="722"/>
      <c r="BF4333" s="722"/>
      <c r="BG4333" s="722"/>
      <c r="BH4333" s="722"/>
      <c r="BI4333" s="722"/>
      <c r="BJ4333" s="722"/>
      <c r="BK4333" s="722"/>
      <c r="BL4333" s="722"/>
      <c r="BM4333" s="722"/>
      <c r="BN4333" s="722"/>
      <c r="BO4333" s="722"/>
      <c r="BP4333" s="722"/>
      <c r="BQ4333" s="722"/>
      <c r="BR4333" s="722"/>
      <c r="BS4333" s="722"/>
      <c r="BT4333" s="722"/>
      <c r="BU4333" s="722"/>
      <c r="BV4333" s="722"/>
      <c r="BW4333" s="722"/>
      <c r="BX4333" s="722"/>
      <c r="BY4333" s="722"/>
      <c r="BZ4333" s="722"/>
      <c r="CA4333" s="722"/>
      <c r="CB4333" s="722"/>
      <c r="CC4333" s="722"/>
      <c r="CD4333" s="722"/>
      <c r="CE4333" s="722"/>
      <c r="CF4333" s="722"/>
      <c r="CG4333" s="722"/>
      <c r="CH4333" s="722"/>
      <c r="CI4333" s="722"/>
      <c r="CJ4333" s="722"/>
      <c r="CK4333" s="722"/>
      <c r="CL4333" s="722"/>
      <c r="CM4333" s="722"/>
      <c r="CN4333" s="722"/>
      <c r="CO4333" s="722"/>
      <c r="CP4333" s="722"/>
      <c r="CQ4333" s="722"/>
      <c r="CR4333" s="722"/>
      <c r="CS4333" s="722"/>
    </row>
    <row r="4334" spans="1:97" s="1376" customFormat="1">
      <c r="A4334" s="722"/>
      <c r="B4334" s="722"/>
      <c r="C4334" s="722"/>
      <c r="D4334" s="722"/>
      <c r="E4334" s="722"/>
      <c r="F4334" s="757"/>
      <c r="G4334" s="757"/>
      <c r="H4334" s="757"/>
      <c r="I4334" s="757"/>
      <c r="J4334" s="757"/>
      <c r="K4334" s="758"/>
      <c r="L4334" s="758"/>
      <c r="M4334" s="722"/>
      <c r="N4334" s="736"/>
      <c r="O4334" s="736"/>
      <c r="P4334" s="736"/>
      <c r="Q4334" s="736"/>
      <c r="R4334" s="736"/>
      <c r="S4334" s="736"/>
      <c r="T4334" s="736"/>
      <c r="U4334" s="736"/>
      <c r="BA4334" s="722"/>
      <c r="BB4334" s="722"/>
      <c r="BC4334" s="722"/>
      <c r="BD4334" s="722"/>
      <c r="BE4334" s="722"/>
      <c r="BF4334" s="722"/>
      <c r="BG4334" s="722"/>
      <c r="BH4334" s="722"/>
      <c r="BI4334" s="722"/>
      <c r="BJ4334" s="722"/>
      <c r="BK4334" s="722"/>
      <c r="BL4334" s="722"/>
      <c r="BM4334" s="722"/>
      <c r="BN4334" s="722"/>
      <c r="BO4334" s="722"/>
      <c r="BP4334" s="722"/>
      <c r="BQ4334" s="722"/>
      <c r="BR4334" s="722"/>
      <c r="BS4334" s="722"/>
      <c r="BT4334" s="722"/>
      <c r="BU4334" s="722"/>
      <c r="BV4334" s="722"/>
      <c r="BW4334" s="722"/>
      <c r="BX4334" s="722"/>
      <c r="BY4334" s="722"/>
      <c r="BZ4334" s="722"/>
      <c r="CA4334" s="722"/>
      <c r="CB4334" s="722"/>
      <c r="CC4334" s="722"/>
      <c r="CD4334" s="722"/>
      <c r="CE4334" s="722"/>
      <c r="CF4334" s="722"/>
      <c r="CG4334" s="722"/>
      <c r="CH4334" s="722"/>
      <c r="CI4334" s="722"/>
      <c r="CJ4334" s="722"/>
      <c r="CK4334" s="722"/>
      <c r="CL4334" s="722"/>
      <c r="CM4334" s="722"/>
      <c r="CN4334" s="722"/>
      <c r="CO4334" s="722"/>
      <c r="CP4334" s="722"/>
      <c r="CQ4334" s="722"/>
      <c r="CR4334" s="722"/>
      <c r="CS4334" s="722"/>
    </row>
    <row r="4335" spans="1:97" s="1376" customFormat="1">
      <c r="A4335" s="722"/>
      <c r="B4335" s="722"/>
      <c r="C4335" s="722"/>
      <c r="D4335" s="722"/>
      <c r="E4335" s="722"/>
      <c r="F4335" s="757"/>
      <c r="G4335" s="757"/>
      <c r="H4335" s="757"/>
      <c r="I4335" s="757"/>
      <c r="J4335" s="757"/>
      <c r="K4335" s="758"/>
      <c r="L4335" s="758"/>
      <c r="M4335" s="722"/>
      <c r="N4335" s="736"/>
      <c r="O4335" s="736"/>
      <c r="P4335" s="736"/>
      <c r="Q4335" s="736"/>
      <c r="R4335" s="736"/>
      <c r="S4335" s="736"/>
      <c r="T4335" s="736"/>
      <c r="U4335" s="736"/>
      <c r="BA4335" s="722"/>
      <c r="BB4335" s="722"/>
      <c r="BC4335" s="722"/>
      <c r="BD4335" s="722"/>
      <c r="BE4335" s="722"/>
      <c r="BF4335" s="722"/>
      <c r="BG4335" s="722"/>
      <c r="BH4335" s="722"/>
      <c r="BI4335" s="722"/>
      <c r="BJ4335" s="722"/>
      <c r="BK4335" s="722"/>
      <c r="BL4335" s="722"/>
      <c r="BM4335" s="722"/>
      <c r="BN4335" s="722"/>
      <c r="BO4335" s="722"/>
      <c r="BP4335" s="722"/>
      <c r="BQ4335" s="722"/>
      <c r="BR4335" s="722"/>
      <c r="BS4335" s="722"/>
      <c r="BT4335" s="722"/>
      <c r="BU4335" s="722"/>
      <c r="BV4335" s="722"/>
      <c r="BW4335" s="722"/>
      <c r="BX4335" s="722"/>
      <c r="BY4335" s="722"/>
      <c r="BZ4335" s="722"/>
      <c r="CA4335" s="722"/>
      <c r="CB4335" s="722"/>
      <c r="CC4335" s="722"/>
      <c r="CD4335" s="722"/>
      <c r="CE4335" s="722"/>
      <c r="CF4335" s="722"/>
      <c r="CG4335" s="722"/>
      <c r="CH4335" s="722"/>
      <c r="CI4335" s="722"/>
      <c r="CJ4335" s="722"/>
      <c r="CK4335" s="722"/>
      <c r="CL4335" s="722"/>
      <c r="CM4335" s="722"/>
      <c r="CN4335" s="722"/>
      <c r="CO4335" s="722"/>
      <c r="CP4335" s="722"/>
      <c r="CQ4335" s="722"/>
      <c r="CR4335" s="722"/>
      <c r="CS4335" s="722"/>
    </row>
    <row r="4336" spans="1:97" s="1376" customFormat="1">
      <c r="A4336" s="722"/>
      <c r="B4336" s="722"/>
      <c r="C4336" s="722"/>
      <c r="D4336" s="722"/>
      <c r="E4336" s="722"/>
      <c r="F4336" s="757"/>
      <c r="G4336" s="757"/>
      <c r="H4336" s="757"/>
      <c r="I4336" s="757"/>
      <c r="J4336" s="757"/>
      <c r="K4336" s="758"/>
      <c r="L4336" s="758"/>
      <c r="M4336" s="722"/>
      <c r="N4336" s="736"/>
      <c r="O4336" s="736"/>
      <c r="P4336" s="736"/>
      <c r="Q4336" s="736"/>
      <c r="R4336" s="736"/>
      <c r="S4336" s="736"/>
      <c r="T4336" s="736"/>
      <c r="U4336" s="736"/>
      <c r="BA4336" s="722"/>
      <c r="BB4336" s="722"/>
      <c r="BC4336" s="722"/>
      <c r="BD4336" s="722"/>
      <c r="BE4336" s="722"/>
      <c r="BF4336" s="722"/>
      <c r="BG4336" s="722"/>
      <c r="BH4336" s="722"/>
      <c r="BI4336" s="722"/>
      <c r="BJ4336" s="722"/>
      <c r="BK4336" s="722"/>
      <c r="BL4336" s="722"/>
      <c r="BM4336" s="722"/>
      <c r="BN4336" s="722"/>
      <c r="BO4336" s="722"/>
      <c r="BP4336" s="722"/>
      <c r="BQ4336" s="722"/>
      <c r="BR4336" s="722"/>
      <c r="BS4336" s="722"/>
      <c r="BT4336" s="722"/>
      <c r="BU4336" s="722"/>
      <c r="BV4336" s="722"/>
      <c r="BW4336" s="722"/>
      <c r="BX4336" s="722"/>
      <c r="BY4336" s="722"/>
      <c r="BZ4336" s="722"/>
      <c r="CA4336" s="722"/>
      <c r="CB4336" s="722"/>
      <c r="CC4336" s="722"/>
      <c r="CD4336" s="722"/>
      <c r="CE4336" s="722"/>
      <c r="CF4336" s="722"/>
      <c r="CG4336" s="722"/>
      <c r="CH4336" s="722"/>
      <c r="CI4336" s="722"/>
      <c r="CJ4336" s="722"/>
      <c r="CK4336" s="722"/>
      <c r="CL4336" s="722"/>
      <c r="CM4336" s="722"/>
      <c r="CN4336" s="722"/>
      <c r="CO4336" s="722"/>
      <c r="CP4336" s="722"/>
      <c r="CQ4336" s="722"/>
      <c r="CR4336" s="722"/>
      <c r="CS4336" s="722"/>
    </row>
    <row r="4337" spans="1:97" s="1376" customFormat="1">
      <c r="A4337" s="722"/>
      <c r="B4337" s="722"/>
      <c r="C4337" s="722"/>
      <c r="D4337" s="722"/>
      <c r="E4337" s="722"/>
      <c r="F4337" s="757"/>
      <c r="G4337" s="757"/>
      <c r="H4337" s="757"/>
      <c r="I4337" s="757"/>
      <c r="J4337" s="757"/>
      <c r="K4337" s="758"/>
      <c r="L4337" s="758"/>
      <c r="M4337" s="722"/>
      <c r="N4337" s="736"/>
      <c r="O4337" s="736"/>
      <c r="P4337" s="736"/>
      <c r="Q4337" s="736"/>
      <c r="R4337" s="736"/>
      <c r="S4337" s="736"/>
      <c r="T4337" s="736"/>
      <c r="U4337" s="736"/>
      <c r="BA4337" s="722"/>
      <c r="BB4337" s="722"/>
      <c r="BC4337" s="722"/>
      <c r="BD4337" s="722"/>
      <c r="BE4337" s="722"/>
      <c r="BF4337" s="722"/>
      <c r="BG4337" s="722"/>
      <c r="BH4337" s="722"/>
      <c r="BI4337" s="722"/>
      <c r="BJ4337" s="722"/>
      <c r="BK4337" s="722"/>
      <c r="BL4337" s="722"/>
      <c r="BM4337" s="722"/>
      <c r="BN4337" s="722"/>
      <c r="BO4337" s="722"/>
      <c r="BP4337" s="722"/>
      <c r="BQ4337" s="722"/>
      <c r="BR4337" s="722"/>
      <c r="BS4337" s="722"/>
      <c r="BT4337" s="722"/>
      <c r="BU4337" s="722"/>
      <c r="BV4337" s="722"/>
      <c r="BW4337" s="722"/>
      <c r="BX4337" s="722"/>
      <c r="BY4337" s="722"/>
      <c r="BZ4337" s="722"/>
      <c r="CA4337" s="722"/>
      <c r="CB4337" s="722"/>
      <c r="CC4337" s="722"/>
      <c r="CD4337" s="722"/>
      <c r="CE4337" s="722"/>
      <c r="CF4337" s="722"/>
      <c r="CG4337" s="722"/>
      <c r="CH4337" s="722"/>
      <c r="CI4337" s="722"/>
      <c r="CJ4337" s="722"/>
      <c r="CK4337" s="722"/>
      <c r="CL4337" s="722"/>
      <c r="CM4337" s="722"/>
      <c r="CN4337" s="722"/>
      <c r="CO4337" s="722"/>
      <c r="CP4337" s="722"/>
      <c r="CQ4337" s="722"/>
      <c r="CR4337" s="722"/>
      <c r="CS4337" s="722"/>
    </row>
    <row r="4338" spans="1:97" s="1376" customFormat="1">
      <c r="A4338" s="722"/>
      <c r="B4338" s="722"/>
      <c r="C4338" s="722"/>
      <c r="D4338" s="722"/>
      <c r="E4338" s="722"/>
      <c r="F4338" s="757"/>
      <c r="G4338" s="757"/>
      <c r="H4338" s="757"/>
      <c r="I4338" s="757"/>
      <c r="J4338" s="757"/>
      <c r="K4338" s="758"/>
      <c r="L4338" s="758"/>
      <c r="M4338" s="722"/>
      <c r="N4338" s="736"/>
      <c r="O4338" s="736"/>
      <c r="P4338" s="736"/>
      <c r="Q4338" s="736"/>
      <c r="R4338" s="736"/>
      <c r="S4338" s="736"/>
      <c r="T4338" s="736"/>
      <c r="U4338" s="736"/>
      <c r="BA4338" s="722"/>
      <c r="BB4338" s="722"/>
      <c r="BC4338" s="722"/>
      <c r="BD4338" s="722"/>
      <c r="BE4338" s="722"/>
      <c r="BF4338" s="722"/>
      <c r="BG4338" s="722"/>
      <c r="BH4338" s="722"/>
      <c r="BI4338" s="722"/>
      <c r="BJ4338" s="722"/>
      <c r="BK4338" s="722"/>
      <c r="BL4338" s="722"/>
      <c r="BM4338" s="722"/>
      <c r="BN4338" s="722"/>
      <c r="BO4338" s="722"/>
      <c r="BP4338" s="722"/>
      <c r="BQ4338" s="722"/>
      <c r="BR4338" s="722"/>
      <c r="BS4338" s="722"/>
      <c r="BT4338" s="722"/>
      <c r="BU4338" s="722"/>
      <c r="BV4338" s="722"/>
      <c r="BW4338" s="722"/>
      <c r="BX4338" s="722"/>
      <c r="BY4338" s="722"/>
      <c r="BZ4338" s="722"/>
      <c r="CA4338" s="722"/>
      <c r="CB4338" s="722"/>
      <c r="CC4338" s="722"/>
      <c r="CD4338" s="722"/>
      <c r="CE4338" s="722"/>
      <c r="CF4338" s="722"/>
      <c r="CG4338" s="722"/>
      <c r="CH4338" s="722"/>
      <c r="CI4338" s="722"/>
      <c r="CJ4338" s="722"/>
      <c r="CK4338" s="722"/>
      <c r="CL4338" s="722"/>
      <c r="CM4338" s="722"/>
      <c r="CN4338" s="722"/>
      <c r="CO4338" s="722"/>
      <c r="CP4338" s="722"/>
      <c r="CQ4338" s="722"/>
      <c r="CR4338" s="722"/>
      <c r="CS4338" s="722"/>
    </row>
    <row r="4339" spans="1:97" s="1376" customFormat="1">
      <c r="A4339" s="722"/>
      <c r="B4339" s="722"/>
      <c r="C4339" s="722"/>
      <c r="D4339" s="722"/>
      <c r="E4339" s="722"/>
      <c r="F4339" s="757"/>
      <c r="G4339" s="757"/>
      <c r="H4339" s="757"/>
      <c r="I4339" s="757"/>
      <c r="J4339" s="757"/>
      <c r="K4339" s="758"/>
      <c r="L4339" s="758"/>
      <c r="M4339" s="722"/>
      <c r="N4339" s="736"/>
      <c r="O4339" s="736"/>
      <c r="P4339" s="736"/>
      <c r="Q4339" s="736"/>
      <c r="R4339" s="736"/>
      <c r="S4339" s="736"/>
      <c r="T4339" s="736"/>
      <c r="U4339" s="736"/>
      <c r="BA4339" s="722"/>
      <c r="BB4339" s="722"/>
      <c r="BC4339" s="722"/>
      <c r="BD4339" s="722"/>
      <c r="BE4339" s="722"/>
      <c r="BF4339" s="722"/>
      <c r="BG4339" s="722"/>
      <c r="BH4339" s="722"/>
      <c r="BI4339" s="722"/>
      <c r="BJ4339" s="722"/>
      <c r="BK4339" s="722"/>
      <c r="BL4339" s="722"/>
      <c r="BM4339" s="722"/>
      <c r="BN4339" s="722"/>
      <c r="BO4339" s="722"/>
      <c r="BP4339" s="722"/>
      <c r="BQ4339" s="722"/>
      <c r="BR4339" s="722"/>
      <c r="BS4339" s="722"/>
      <c r="BT4339" s="722"/>
      <c r="BU4339" s="722"/>
      <c r="BV4339" s="722"/>
      <c r="BW4339" s="722"/>
      <c r="BX4339" s="722"/>
      <c r="BY4339" s="722"/>
      <c r="BZ4339" s="722"/>
      <c r="CA4339" s="722"/>
      <c r="CB4339" s="722"/>
      <c r="CC4339" s="722"/>
      <c r="CD4339" s="722"/>
      <c r="CE4339" s="722"/>
      <c r="CF4339" s="722"/>
      <c r="CG4339" s="722"/>
      <c r="CH4339" s="722"/>
      <c r="CI4339" s="722"/>
      <c r="CJ4339" s="722"/>
      <c r="CK4339" s="722"/>
      <c r="CL4339" s="722"/>
      <c r="CM4339" s="722"/>
      <c r="CN4339" s="722"/>
      <c r="CO4339" s="722"/>
      <c r="CP4339" s="722"/>
      <c r="CQ4339" s="722"/>
      <c r="CR4339" s="722"/>
      <c r="CS4339" s="722"/>
    </row>
    <row r="4340" spans="1:97" s="1376" customFormat="1">
      <c r="A4340" s="722"/>
      <c r="B4340" s="722"/>
      <c r="C4340" s="722"/>
      <c r="D4340" s="722"/>
      <c r="E4340" s="722"/>
      <c r="F4340" s="757"/>
      <c r="G4340" s="757"/>
      <c r="H4340" s="757"/>
      <c r="I4340" s="757"/>
      <c r="J4340" s="757"/>
      <c r="K4340" s="758"/>
      <c r="L4340" s="758"/>
      <c r="M4340" s="722"/>
      <c r="N4340" s="736"/>
      <c r="O4340" s="736"/>
      <c r="P4340" s="736"/>
      <c r="Q4340" s="736"/>
      <c r="R4340" s="736"/>
      <c r="S4340" s="736"/>
      <c r="T4340" s="736"/>
      <c r="U4340" s="736"/>
      <c r="BA4340" s="722"/>
      <c r="BB4340" s="722"/>
      <c r="BC4340" s="722"/>
      <c r="BD4340" s="722"/>
      <c r="BE4340" s="722"/>
      <c r="BF4340" s="722"/>
      <c r="BG4340" s="722"/>
      <c r="BH4340" s="722"/>
      <c r="BI4340" s="722"/>
      <c r="BJ4340" s="722"/>
      <c r="BK4340" s="722"/>
      <c r="BL4340" s="722"/>
      <c r="BM4340" s="722"/>
      <c r="BN4340" s="722"/>
      <c r="BO4340" s="722"/>
      <c r="BP4340" s="722"/>
      <c r="BQ4340" s="722"/>
      <c r="BR4340" s="722"/>
      <c r="BS4340" s="722"/>
      <c r="BT4340" s="722"/>
      <c r="BU4340" s="722"/>
      <c r="BV4340" s="722"/>
      <c r="BW4340" s="722"/>
      <c r="BX4340" s="722"/>
      <c r="BY4340" s="722"/>
      <c r="BZ4340" s="722"/>
      <c r="CA4340" s="722"/>
      <c r="CB4340" s="722"/>
      <c r="CC4340" s="722"/>
      <c r="CD4340" s="722"/>
      <c r="CE4340" s="722"/>
      <c r="CF4340" s="722"/>
      <c r="CG4340" s="722"/>
      <c r="CH4340" s="722"/>
      <c r="CI4340" s="722"/>
      <c r="CJ4340" s="722"/>
      <c r="CK4340" s="722"/>
      <c r="CL4340" s="722"/>
      <c r="CM4340" s="722"/>
      <c r="CN4340" s="722"/>
      <c r="CO4340" s="722"/>
      <c r="CP4340" s="722"/>
      <c r="CQ4340" s="722"/>
      <c r="CR4340" s="722"/>
      <c r="CS4340" s="722"/>
    </row>
    <row r="4341" spans="1:97" s="1376" customFormat="1">
      <c r="A4341" s="722"/>
      <c r="B4341" s="722"/>
      <c r="C4341" s="722"/>
      <c r="D4341" s="722"/>
      <c r="E4341" s="722"/>
      <c r="F4341" s="757"/>
      <c r="G4341" s="757"/>
      <c r="H4341" s="757"/>
      <c r="I4341" s="757"/>
      <c r="J4341" s="757"/>
      <c r="K4341" s="758"/>
      <c r="L4341" s="758"/>
      <c r="M4341" s="722"/>
      <c r="N4341" s="736"/>
      <c r="O4341" s="736"/>
      <c r="P4341" s="736"/>
      <c r="Q4341" s="736"/>
      <c r="R4341" s="736"/>
      <c r="S4341" s="736"/>
      <c r="T4341" s="736"/>
      <c r="U4341" s="736"/>
      <c r="BA4341" s="722"/>
      <c r="BB4341" s="722"/>
      <c r="BC4341" s="722"/>
      <c r="BD4341" s="722"/>
      <c r="BE4341" s="722"/>
      <c r="BF4341" s="722"/>
      <c r="BG4341" s="722"/>
      <c r="BH4341" s="722"/>
      <c r="BI4341" s="722"/>
      <c r="BJ4341" s="722"/>
      <c r="BK4341" s="722"/>
      <c r="BL4341" s="722"/>
      <c r="BM4341" s="722"/>
      <c r="BN4341" s="722"/>
      <c r="BO4341" s="722"/>
      <c r="BP4341" s="722"/>
      <c r="BQ4341" s="722"/>
      <c r="BR4341" s="722"/>
      <c r="BS4341" s="722"/>
      <c r="BT4341" s="722"/>
      <c r="BU4341" s="722"/>
      <c r="BV4341" s="722"/>
      <c r="BW4341" s="722"/>
      <c r="BX4341" s="722"/>
      <c r="BY4341" s="722"/>
      <c r="BZ4341" s="722"/>
      <c r="CA4341" s="722"/>
      <c r="CB4341" s="722"/>
      <c r="CC4341" s="722"/>
      <c r="CD4341" s="722"/>
      <c r="CE4341" s="722"/>
      <c r="CF4341" s="722"/>
      <c r="CG4341" s="722"/>
      <c r="CH4341" s="722"/>
      <c r="CI4341" s="722"/>
      <c r="CJ4341" s="722"/>
      <c r="CK4341" s="722"/>
      <c r="CL4341" s="722"/>
      <c r="CM4341" s="722"/>
      <c r="CN4341" s="722"/>
      <c r="CO4341" s="722"/>
      <c r="CP4341" s="722"/>
      <c r="CQ4341" s="722"/>
      <c r="CR4341" s="722"/>
      <c r="CS4341" s="722"/>
    </row>
    <row r="4342" spans="1:97" s="1376" customFormat="1">
      <c r="A4342" s="722"/>
      <c r="B4342" s="722"/>
      <c r="C4342" s="722"/>
      <c r="D4342" s="722"/>
      <c r="E4342" s="722"/>
      <c r="F4342" s="757"/>
      <c r="G4342" s="757"/>
      <c r="H4342" s="757"/>
      <c r="I4342" s="757"/>
      <c r="J4342" s="757"/>
      <c r="K4342" s="758"/>
      <c r="L4342" s="758"/>
      <c r="M4342" s="722"/>
      <c r="N4342" s="736"/>
      <c r="O4342" s="736"/>
      <c r="P4342" s="736"/>
      <c r="Q4342" s="736"/>
      <c r="R4342" s="736"/>
      <c r="S4342" s="736"/>
      <c r="T4342" s="736"/>
      <c r="U4342" s="736"/>
      <c r="BA4342" s="722"/>
      <c r="BB4342" s="722"/>
      <c r="BC4342" s="722"/>
      <c r="BD4342" s="722"/>
      <c r="BE4342" s="722"/>
      <c r="BF4342" s="722"/>
      <c r="BG4342" s="722"/>
      <c r="BH4342" s="722"/>
      <c r="BI4342" s="722"/>
      <c r="BJ4342" s="722"/>
      <c r="BK4342" s="722"/>
      <c r="BL4342" s="722"/>
      <c r="BM4342" s="722"/>
      <c r="BN4342" s="722"/>
      <c r="BO4342" s="722"/>
      <c r="BP4342" s="722"/>
      <c r="BQ4342" s="722"/>
      <c r="BR4342" s="722"/>
      <c r="BS4342" s="722"/>
      <c r="BT4342" s="722"/>
      <c r="BU4342" s="722"/>
      <c r="BV4342" s="722"/>
      <c r="BW4342" s="722"/>
      <c r="BX4342" s="722"/>
      <c r="BY4342" s="722"/>
      <c r="BZ4342" s="722"/>
      <c r="CA4342" s="722"/>
      <c r="CB4342" s="722"/>
      <c r="CC4342" s="722"/>
      <c r="CD4342" s="722"/>
      <c r="CE4342" s="722"/>
      <c r="CF4342" s="722"/>
      <c r="CG4342" s="722"/>
      <c r="CH4342" s="722"/>
      <c r="CI4342" s="722"/>
      <c r="CJ4342" s="722"/>
      <c r="CK4342" s="722"/>
      <c r="CL4342" s="722"/>
      <c r="CM4342" s="722"/>
      <c r="CN4342" s="722"/>
      <c r="CO4342" s="722"/>
      <c r="CP4342" s="722"/>
      <c r="CQ4342" s="722"/>
      <c r="CR4342" s="722"/>
      <c r="CS4342" s="722"/>
    </row>
    <row r="4343" spans="1:97" s="1376" customFormat="1">
      <c r="A4343" s="722"/>
      <c r="B4343" s="722"/>
      <c r="C4343" s="722"/>
      <c r="D4343" s="722"/>
      <c r="E4343" s="722"/>
      <c r="F4343" s="757"/>
      <c r="G4343" s="757"/>
      <c r="H4343" s="757"/>
      <c r="I4343" s="757"/>
      <c r="J4343" s="757"/>
      <c r="K4343" s="758"/>
      <c r="L4343" s="758"/>
      <c r="M4343" s="722"/>
      <c r="N4343" s="736"/>
      <c r="O4343" s="736"/>
      <c r="P4343" s="736"/>
      <c r="Q4343" s="736"/>
      <c r="R4343" s="736"/>
      <c r="S4343" s="736"/>
      <c r="T4343" s="736"/>
      <c r="U4343" s="736"/>
      <c r="BA4343" s="722"/>
      <c r="BB4343" s="722"/>
      <c r="BC4343" s="722"/>
      <c r="BD4343" s="722"/>
      <c r="BE4343" s="722"/>
      <c r="BF4343" s="722"/>
      <c r="BG4343" s="722"/>
      <c r="BH4343" s="722"/>
      <c r="BI4343" s="722"/>
      <c r="BJ4343" s="722"/>
      <c r="BK4343" s="722"/>
      <c r="BL4343" s="722"/>
      <c r="BM4343" s="722"/>
      <c r="BN4343" s="722"/>
      <c r="BO4343" s="722"/>
      <c r="BP4343" s="722"/>
      <c r="BQ4343" s="722"/>
      <c r="BR4343" s="722"/>
      <c r="BS4343" s="722"/>
      <c r="BT4343" s="722"/>
      <c r="BU4343" s="722"/>
      <c r="BV4343" s="722"/>
      <c r="BW4343" s="722"/>
      <c r="BX4343" s="722"/>
      <c r="BY4343" s="722"/>
      <c r="BZ4343" s="722"/>
      <c r="CA4343" s="722"/>
      <c r="CB4343" s="722"/>
      <c r="CC4343" s="722"/>
      <c r="CD4343" s="722"/>
      <c r="CE4343" s="722"/>
      <c r="CF4343" s="722"/>
      <c r="CG4343" s="722"/>
      <c r="CH4343" s="722"/>
      <c r="CI4343" s="722"/>
      <c r="CJ4343" s="722"/>
      <c r="CK4343" s="722"/>
      <c r="CL4343" s="722"/>
      <c r="CM4343" s="722"/>
      <c r="CN4343" s="722"/>
      <c r="CO4343" s="722"/>
      <c r="CP4343" s="722"/>
      <c r="CQ4343" s="722"/>
      <c r="CR4343" s="722"/>
      <c r="CS4343" s="722"/>
    </row>
    <row r="4344" spans="1:97" s="1376" customFormat="1">
      <c r="A4344" s="722"/>
      <c r="B4344" s="722"/>
      <c r="C4344" s="722"/>
      <c r="D4344" s="722"/>
      <c r="E4344" s="722"/>
      <c r="F4344" s="757"/>
      <c r="G4344" s="757"/>
      <c r="H4344" s="757"/>
      <c r="I4344" s="757"/>
      <c r="J4344" s="757"/>
      <c r="K4344" s="758"/>
      <c r="L4344" s="758"/>
      <c r="M4344" s="722"/>
      <c r="N4344" s="736"/>
      <c r="O4344" s="736"/>
      <c r="P4344" s="736"/>
      <c r="Q4344" s="736"/>
      <c r="R4344" s="736"/>
      <c r="S4344" s="736"/>
      <c r="T4344" s="736"/>
      <c r="U4344" s="736"/>
      <c r="BA4344" s="722"/>
      <c r="BB4344" s="722"/>
      <c r="BC4344" s="722"/>
      <c r="BD4344" s="722"/>
      <c r="BE4344" s="722"/>
      <c r="BF4344" s="722"/>
      <c r="BG4344" s="722"/>
      <c r="BH4344" s="722"/>
      <c r="BI4344" s="722"/>
      <c r="BJ4344" s="722"/>
      <c r="BK4344" s="722"/>
      <c r="BL4344" s="722"/>
      <c r="BM4344" s="722"/>
      <c r="BN4344" s="722"/>
      <c r="BO4344" s="722"/>
      <c r="BP4344" s="722"/>
      <c r="BQ4344" s="722"/>
      <c r="BR4344" s="722"/>
      <c r="BS4344" s="722"/>
      <c r="BT4344" s="722"/>
      <c r="BU4344" s="722"/>
      <c r="BV4344" s="722"/>
      <c r="BW4344" s="722"/>
      <c r="BX4344" s="722"/>
      <c r="BY4344" s="722"/>
      <c r="BZ4344" s="722"/>
      <c r="CA4344" s="722"/>
      <c r="CB4344" s="722"/>
      <c r="CC4344" s="722"/>
      <c r="CD4344" s="722"/>
      <c r="CE4344" s="722"/>
      <c r="CF4344" s="722"/>
      <c r="CG4344" s="722"/>
      <c r="CH4344" s="722"/>
      <c r="CI4344" s="722"/>
      <c r="CJ4344" s="722"/>
      <c r="CK4344" s="722"/>
      <c r="CL4344" s="722"/>
      <c r="CM4344" s="722"/>
      <c r="CN4344" s="722"/>
      <c r="CO4344" s="722"/>
      <c r="CP4344" s="722"/>
      <c r="CQ4344" s="722"/>
      <c r="CR4344" s="722"/>
      <c r="CS4344" s="722"/>
    </row>
    <row r="4345" spans="1:97" s="1376" customFormat="1">
      <c r="A4345" s="722"/>
      <c r="B4345" s="722"/>
      <c r="C4345" s="722"/>
      <c r="D4345" s="722"/>
      <c r="E4345" s="722"/>
      <c r="F4345" s="757"/>
      <c r="G4345" s="757"/>
      <c r="H4345" s="757"/>
      <c r="I4345" s="757"/>
      <c r="J4345" s="757"/>
      <c r="K4345" s="758"/>
      <c r="L4345" s="758"/>
      <c r="M4345" s="722"/>
      <c r="N4345" s="736"/>
      <c r="O4345" s="736"/>
      <c r="P4345" s="736"/>
      <c r="Q4345" s="736"/>
      <c r="R4345" s="736"/>
      <c r="S4345" s="736"/>
      <c r="T4345" s="736"/>
      <c r="U4345" s="736"/>
      <c r="BA4345" s="722"/>
      <c r="BB4345" s="722"/>
      <c r="BC4345" s="722"/>
      <c r="BD4345" s="722"/>
      <c r="BE4345" s="722"/>
      <c r="BF4345" s="722"/>
      <c r="BG4345" s="722"/>
      <c r="BH4345" s="722"/>
      <c r="BI4345" s="722"/>
      <c r="BJ4345" s="722"/>
      <c r="BK4345" s="722"/>
      <c r="BL4345" s="722"/>
      <c r="BM4345" s="722"/>
      <c r="BN4345" s="722"/>
      <c r="BO4345" s="722"/>
      <c r="BP4345" s="722"/>
      <c r="BQ4345" s="722"/>
      <c r="BR4345" s="722"/>
      <c r="BS4345" s="722"/>
      <c r="BT4345" s="722"/>
      <c r="BU4345" s="722"/>
      <c r="BV4345" s="722"/>
      <c r="BW4345" s="722"/>
      <c r="BX4345" s="722"/>
      <c r="BY4345" s="722"/>
      <c r="BZ4345" s="722"/>
      <c r="CA4345" s="722"/>
      <c r="CB4345" s="722"/>
      <c r="CC4345" s="722"/>
      <c r="CD4345" s="722"/>
      <c r="CE4345" s="722"/>
      <c r="CF4345" s="722"/>
      <c r="CG4345" s="722"/>
      <c r="CH4345" s="722"/>
      <c r="CI4345" s="722"/>
      <c r="CJ4345" s="722"/>
      <c r="CK4345" s="722"/>
      <c r="CL4345" s="722"/>
      <c r="CM4345" s="722"/>
      <c r="CN4345" s="722"/>
      <c r="CO4345" s="722"/>
      <c r="CP4345" s="722"/>
      <c r="CQ4345" s="722"/>
      <c r="CR4345" s="722"/>
      <c r="CS4345" s="722"/>
    </row>
    <row r="4346" spans="1:97" s="1376" customFormat="1">
      <c r="A4346" s="722"/>
      <c r="B4346" s="722"/>
      <c r="C4346" s="722"/>
      <c r="D4346" s="722"/>
      <c r="E4346" s="722"/>
      <c r="F4346" s="757"/>
      <c r="G4346" s="757"/>
      <c r="H4346" s="757"/>
      <c r="I4346" s="757"/>
      <c r="J4346" s="757"/>
      <c r="K4346" s="758"/>
      <c r="L4346" s="758"/>
      <c r="M4346" s="722"/>
      <c r="N4346" s="736"/>
      <c r="O4346" s="736"/>
      <c r="P4346" s="736"/>
      <c r="Q4346" s="736"/>
      <c r="R4346" s="736"/>
      <c r="S4346" s="736"/>
      <c r="T4346" s="736"/>
      <c r="U4346" s="736"/>
      <c r="BA4346" s="722"/>
      <c r="BB4346" s="722"/>
      <c r="BC4346" s="722"/>
      <c r="BD4346" s="722"/>
      <c r="BE4346" s="722"/>
      <c r="BF4346" s="722"/>
      <c r="BG4346" s="722"/>
      <c r="BH4346" s="722"/>
      <c r="BI4346" s="722"/>
      <c r="BJ4346" s="722"/>
      <c r="BK4346" s="722"/>
      <c r="BL4346" s="722"/>
      <c r="BM4346" s="722"/>
      <c r="BN4346" s="722"/>
      <c r="BO4346" s="722"/>
      <c r="BP4346" s="722"/>
      <c r="BQ4346" s="722"/>
      <c r="BR4346" s="722"/>
      <c r="BS4346" s="722"/>
      <c r="BT4346" s="722"/>
      <c r="BU4346" s="722"/>
      <c r="BV4346" s="722"/>
      <c r="BW4346" s="722"/>
      <c r="BX4346" s="722"/>
      <c r="BY4346" s="722"/>
      <c r="BZ4346" s="722"/>
      <c r="CA4346" s="722"/>
      <c r="CB4346" s="722"/>
      <c r="CC4346" s="722"/>
      <c r="CD4346" s="722"/>
      <c r="CE4346" s="722"/>
      <c r="CF4346" s="722"/>
      <c r="CG4346" s="722"/>
      <c r="CH4346" s="722"/>
      <c r="CI4346" s="722"/>
      <c r="CJ4346" s="722"/>
      <c r="CK4346" s="722"/>
      <c r="CL4346" s="722"/>
      <c r="CM4346" s="722"/>
      <c r="CN4346" s="722"/>
      <c r="CO4346" s="722"/>
      <c r="CP4346" s="722"/>
      <c r="CQ4346" s="722"/>
      <c r="CR4346" s="722"/>
      <c r="CS4346" s="722"/>
    </row>
    <row r="4347" spans="1:97" s="1376" customFormat="1">
      <c r="A4347" s="722"/>
      <c r="B4347" s="722"/>
      <c r="C4347" s="722"/>
      <c r="D4347" s="722"/>
      <c r="E4347" s="722"/>
      <c r="F4347" s="757"/>
      <c r="G4347" s="757"/>
      <c r="H4347" s="757"/>
      <c r="I4347" s="757"/>
      <c r="J4347" s="757"/>
      <c r="K4347" s="758"/>
      <c r="L4347" s="758"/>
      <c r="M4347" s="722"/>
      <c r="N4347" s="736"/>
      <c r="O4347" s="736"/>
      <c r="P4347" s="736"/>
      <c r="Q4347" s="736"/>
      <c r="R4347" s="736"/>
      <c r="S4347" s="736"/>
      <c r="T4347" s="736"/>
      <c r="U4347" s="736"/>
      <c r="BA4347" s="722"/>
      <c r="BB4347" s="722"/>
      <c r="BC4347" s="722"/>
      <c r="BD4347" s="722"/>
      <c r="BE4347" s="722"/>
      <c r="BF4347" s="722"/>
      <c r="BG4347" s="722"/>
      <c r="BH4347" s="722"/>
      <c r="BI4347" s="722"/>
      <c r="BJ4347" s="722"/>
      <c r="BK4347" s="722"/>
      <c r="BL4347" s="722"/>
      <c r="BM4347" s="722"/>
      <c r="BN4347" s="722"/>
      <c r="BO4347" s="722"/>
      <c r="BP4347" s="722"/>
      <c r="BQ4347" s="722"/>
      <c r="BR4347" s="722"/>
      <c r="BS4347" s="722"/>
      <c r="BT4347" s="722"/>
      <c r="BU4347" s="722"/>
      <c r="BV4347" s="722"/>
      <c r="BW4347" s="722"/>
      <c r="BX4347" s="722"/>
      <c r="BY4347" s="722"/>
      <c r="BZ4347" s="722"/>
      <c r="CA4347" s="722"/>
      <c r="CB4347" s="722"/>
      <c r="CC4347" s="722"/>
      <c r="CD4347" s="722"/>
      <c r="CE4347" s="722"/>
      <c r="CF4347" s="722"/>
      <c r="CG4347" s="722"/>
      <c r="CH4347" s="722"/>
      <c r="CI4347" s="722"/>
      <c r="CJ4347" s="722"/>
      <c r="CK4347" s="722"/>
      <c r="CL4347" s="722"/>
      <c r="CM4347" s="722"/>
      <c r="CN4347" s="722"/>
      <c r="CO4347" s="722"/>
      <c r="CP4347" s="722"/>
      <c r="CQ4347" s="722"/>
      <c r="CR4347" s="722"/>
      <c r="CS4347" s="722"/>
    </row>
    <row r="4348" spans="1:97" s="1376" customFormat="1">
      <c r="A4348" s="722"/>
      <c r="B4348" s="722"/>
      <c r="C4348" s="722"/>
      <c r="D4348" s="722"/>
      <c r="E4348" s="722"/>
      <c r="F4348" s="757"/>
      <c r="G4348" s="757"/>
      <c r="H4348" s="757"/>
      <c r="I4348" s="757"/>
      <c r="J4348" s="757"/>
      <c r="K4348" s="758"/>
      <c r="L4348" s="758"/>
      <c r="M4348" s="722"/>
      <c r="N4348" s="736"/>
      <c r="O4348" s="736"/>
      <c r="P4348" s="736"/>
      <c r="Q4348" s="736"/>
      <c r="R4348" s="736"/>
      <c r="S4348" s="736"/>
      <c r="T4348" s="736"/>
      <c r="U4348" s="736"/>
      <c r="BA4348" s="722"/>
      <c r="BB4348" s="722"/>
      <c r="BC4348" s="722"/>
      <c r="BD4348" s="722"/>
      <c r="BE4348" s="722"/>
      <c r="BF4348" s="722"/>
      <c r="BG4348" s="722"/>
      <c r="BH4348" s="722"/>
      <c r="BI4348" s="722"/>
      <c r="BJ4348" s="722"/>
      <c r="BK4348" s="722"/>
      <c r="BL4348" s="722"/>
      <c r="BM4348" s="722"/>
      <c r="BN4348" s="722"/>
      <c r="BO4348" s="722"/>
      <c r="BP4348" s="722"/>
      <c r="BQ4348" s="722"/>
      <c r="BR4348" s="722"/>
      <c r="BS4348" s="722"/>
      <c r="BT4348" s="722"/>
      <c r="BU4348" s="722"/>
      <c r="BV4348" s="722"/>
      <c r="BW4348" s="722"/>
      <c r="BX4348" s="722"/>
      <c r="BY4348" s="722"/>
      <c r="BZ4348" s="722"/>
      <c r="CA4348" s="722"/>
      <c r="CB4348" s="722"/>
      <c r="CC4348" s="722"/>
      <c r="CD4348" s="722"/>
      <c r="CE4348" s="722"/>
      <c r="CF4348" s="722"/>
      <c r="CG4348" s="722"/>
      <c r="CH4348" s="722"/>
      <c r="CI4348" s="722"/>
      <c r="CJ4348" s="722"/>
      <c r="CK4348" s="722"/>
      <c r="CL4348" s="722"/>
      <c r="CM4348" s="722"/>
      <c r="CN4348" s="722"/>
      <c r="CO4348" s="722"/>
      <c r="CP4348" s="722"/>
      <c r="CQ4348" s="722"/>
      <c r="CR4348" s="722"/>
      <c r="CS4348" s="722"/>
    </row>
    <row r="4349" spans="1:97" s="1376" customFormat="1">
      <c r="A4349" s="722"/>
      <c r="B4349" s="722"/>
      <c r="C4349" s="722"/>
      <c r="D4349" s="722"/>
      <c r="E4349" s="722"/>
      <c r="F4349" s="757"/>
      <c r="G4349" s="757"/>
      <c r="H4349" s="757"/>
      <c r="I4349" s="757"/>
      <c r="J4349" s="757"/>
      <c r="K4349" s="758"/>
      <c r="L4349" s="758"/>
      <c r="M4349" s="722"/>
      <c r="N4349" s="736"/>
      <c r="O4349" s="736"/>
      <c r="P4349" s="736"/>
      <c r="Q4349" s="736"/>
      <c r="R4349" s="736"/>
      <c r="S4349" s="736"/>
      <c r="T4349" s="736"/>
      <c r="U4349" s="736"/>
      <c r="BA4349" s="722"/>
      <c r="BB4349" s="722"/>
      <c r="BC4349" s="722"/>
      <c r="BD4349" s="722"/>
      <c r="BE4349" s="722"/>
      <c r="BF4349" s="722"/>
      <c r="BG4349" s="722"/>
      <c r="BH4349" s="722"/>
      <c r="BI4349" s="722"/>
      <c r="BJ4349" s="722"/>
      <c r="BK4349" s="722"/>
      <c r="BL4349" s="722"/>
      <c r="BM4349" s="722"/>
      <c r="BN4349" s="722"/>
      <c r="BO4349" s="722"/>
      <c r="BP4349" s="722"/>
      <c r="BQ4349" s="722"/>
      <c r="BR4349" s="722"/>
      <c r="BS4349" s="722"/>
      <c r="BT4349" s="722"/>
      <c r="BU4349" s="722"/>
      <c r="BV4349" s="722"/>
      <c r="BW4349" s="722"/>
      <c r="BX4349" s="722"/>
      <c r="BY4349" s="722"/>
      <c r="BZ4349" s="722"/>
      <c r="CA4349" s="722"/>
      <c r="CB4349" s="722"/>
      <c r="CC4349" s="722"/>
      <c r="CD4349" s="722"/>
      <c r="CE4349" s="722"/>
      <c r="CF4349" s="722"/>
      <c r="CG4349" s="722"/>
      <c r="CH4349" s="722"/>
      <c r="CI4349" s="722"/>
      <c r="CJ4349" s="722"/>
      <c r="CK4349" s="722"/>
      <c r="CL4349" s="722"/>
      <c r="CM4349" s="722"/>
      <c r="CN4349" s="722"/>
      <c r="CO4349" s="722"/>
      <c r="CP4349" s="722"/>
      <c r="CQ4349" s="722"/>
      <c r="CR4349" s="722"/>
      <c r="CS4349" s="722"/>
    </row>
    <row r="4350" spans="1:97" s="1376" customFormat="1">
      <c r="A4350" s="722"/>
      <c r="B4350" s="722"/>
      <c r="C4350" s="722"/>
      <c r="D4350" s="722"/>
      <c r="E4350" s="722"/>
      <c r="F4350" s="757"/>
      <c r="G4350" s="757"/>
      <c r="H4350" s="757"/>
      <c r="I4350" s="757"/>
      <c r="J4350" s="757"/>
      <c r="K4350" s="758"/>
      <c r="L4350" s="758"/>
      <c r="M4350" s="722"/>
      <c r="N4350" s="736"/>
      <c r="O4350" s="736"/>
      <c r="P4350" s="736"/>
      <c r="Q4350" s="736"/>
      <c r="R4350" s="736"/>
      <c r="S4350" s="736"/>
      <c r="T4350" s="736"/>
      <c r="U4350" s="736"/>
      <c r="BA4350" s="722"/>
      <c r="BB4350" s="722"/>
      <c r="BC4350" s="722"/>
      <c r="BD4350" s="722"/>
      <c r="BE4350" s="722"/>
      <c r="BF4350" s="722"/>
      <c r="BG4350" s="722"/>
      <c r="BH4350" s="722"/>
      <c r="BI4350" s="722"/>
      <c r="BJ4350" s="722"/>
      <c r="BK4350" s="722"/>
      <c r="BL4350" s="722"/>
      <c r="BM4350" s="722"/>
      <c r="BN4350" s="722"/>
      <c r="BO4350" s="722"/>
      <c r="BP4350" s="722"/>
      <c r="BQ4350" s="722"/>
      <c r="BR4350" s="722"/>
      <c r="BS4350" s="722"/>
      <c r="BT4350" s="722"/>
      <c r="BU4350" s="722"/>
      <c r="BV4350" s="722"/>
      <c r="BW4350" s="722"/>
      <c r="BX4350" s="722"/>
      <c r="BY4350" s="722"/>
      <c r="BZ4350" s="722"/>
      <c r="CA4350" s="722"/>
      <c r="CB4350" s="722"/>
      <c r="CC4350" s="722"/>
      <c r="CD4350" s="722"/>
      <c r="CE4350" s="722"/>
      <c r="CF4350" s="722"/>
      <c r="CG4350" s="722"/>
      <c r="CH4350" s="722"/>
      <c r="CI4350" s="722"/>
      <c r="CJ4350" s="722"/>
      <c r="CK4350" s="722"/>
      <c r="CL4350" s="722"/>
      <c r="CM4350" s="722"/>
      <c r="CN4350" s="722"/>
      <c r="CO4350" s="722"/>
      <c r="CP4350" s="722"/>
      <c r="CQ4350" s="722"/>
      <c r="CR4350" s="722"/>
      <c r="CS4350" s="722"/>
    </row>
    <row r="4351" spans="1:97" s="1376" customFormat="1">
      <c r="A4351" s="722"/>
      <c r="B4351" s="722"/>
      <c r="C4351" s="722"/>
      <c r="D4351" s="722"/>
      <c r="E4351" s="722"/>
      <c r="F4351" s="757"/>
      <c r="G4351" s="757"/>
      <c r="H4351" s="757"/>
      <c r="I4351" s="757"/>
      <c r="J4351" s="757"/>
      <c r="K4351" s="758"/>
      <c r="L4351" s="758"/>
      <c r="M4351" s="722"/>
      <c r="N4351" s="736"/>
      <c r="O4351" s="736"/>
      <c r="P4351" s="736"/>
      <c r="Q4351" s="736"/>
      <c r="R4351" s="736"/>
      <c r="S4351" s="736"/>
      <c r="T4351" s="736"/>
      <c r="U4351" s="736"/>
      <c r="BA4351" s="722"/>
      <c r="BB4351" s="722"/>
      <c r="BC4351" s="722"/>
      <c r="BD4351" s="722"/>
      <c r="BE4351" s="722"/>
      <c r="BF4351" s="722"/>
      <c r="BG4351" s="722"/>
      <c r="BH4351" s="722"/>
      <c r="BI4351" s="722"/>
      <c r="BJ4351" s="722"/>
      <c r="BK4351" s="722"/>
      <c r="BL4351" s="722"/>
      <c r="BM4351" s="722"/>
      <c r="BN4351" s="722"/>
      <c r="BO4351" s="722"/>
      <c r="BP4351" s="722"/>
      <c r="BQ4351" s="722"/>
      <c r="BR4351" s="722"/>
      <c r="BS4351" s="722"/>
      <c r="BT4351" s="722"/>
      <c r="BU4351" s="722"/>
      <c r="BV4351" s="722"/>
      <c r="BW4351" s="722"/>
      <c r="BX4351" s="722"/>
      <c r="BY4351" s="722"/>
      <c r="BZ4351" s="722"/>
      <c r="CA4351" s="722"/>
      <c r="CB4351" s="722"/>
      <c r="CC4351" s="722"/>
      <c r="CD4351" s="722"/>
      <c r="CE4351" s="722"/>
      <c r="CF4351" s="722"/>
      <c r="CG4351" s="722"/>
      <c r="CH4351" s="722"/>
      <c r="CI4351" s="722"/>
      <c r="CJ4351" s="722"/>
      <c r="CK4351" s="722"/>
      <c r="CL4351" s="722"/>
      <c r="CM4351" s="722"/>
      <c r="CN4351" s="722"/>
      <c r="CO4351" s="722"/>
      <c r="CP4351" s="722"/>
      <c r="CQ4351" s="722"/>
      <c r="CR4351" s="722"/>
      <c r="CS4351" s="722"/>
    </row>
    <row r="4352" spans="1:97" s="1376" customFormat="1">
      <c r="A4352" s="722"/>
      <c r="B4352" s="722"/>
      <c r="C4352" s="722"/>
      <c r="D4352" s="722"/>
      <c r="E4352" s="722"/>
      <c r="F4352" s="757"/>
      <c r="G4352" s="757"/>
      <c r="H4352" s="757"/>
      <c r="I4352" s="757"/>
      <c r="J4352" s="757"/>
      <c r="K4352" s="758"/>
      <c r="L4352" s="758"/>
      <c r="M4352" s="722"/>
      <c r="N4352" s="736"/>
      <c r="O4352" s="736"/>
      <c r="P4352" s="736"/>
      <c r="Q4352" s="736"/>
      <c r="R4352" s="736"/>
      <c r="S4352" s="736"/>
      <c r="T4352" s="736"/>
      <c r="U4352" s="736"/>
      <c r="BA4352" s="722"/>
      <c r="BB4352" s="722"/>
      <c r="BC4352" s="722"/>
      <c r="BD4352" s="722"/>
      <c r="BE4352" s="722"/>
      <c r="BF4352" s="722"/>
      <c r="BG4352" s="722"/>
      <c r="BH4352" s="722"/>
      <c r="BI4352" s="722"/>
      <c r="BJ4352" s="722"/>
      <c r="BK4352" s="722"/>
      <c r="BL4352" s="722"/>
      <c r="BM4352" s="722"/>
      <c r="BN4352" s="722"/>
      <c r="BO4352" s="722"/>
      <c r="BP4352" s="722"/>
      <c r="BQ4352" s="722"/>
      <c r="BR4352" s="722"/>
      <c r="BS4352" s="722"/>
      <c r="BT4352" s="722"/>
      <c r="BU4352" s="722"/>
      <c r="BV4352" s="722"/>
      <c r="BW4352" s="722"/>
      <c r="BX4352" s="722"/>
      <c r="BY4352" s="722"/>
      <c r="BZ4352" s="722"/>
      <c r="CA4352" s="722"/>
      <c r="CB4352" s="722"/>
      <c r="CC4352" s="722"/>
      <c r="CD4352" s="722"/>
      <c r="CE4352" s="722"/>
      <c r="CF4352" s="722"/>
      <c r="CG4352" s="722"/>
      <c r="CH4352" s="722"/>
      <c r="CI4352" s="722"/>
      <c r="CJ4352" s="722"/>
      <c r="CK4352" s="722"/>
      <c r="CL4352" s="722"/>
      <c r="CM4352" s="722"/>
      <c r="CN4352" s="722"/>
      <c r="CO4352" s="722"/>
      <c r="CP4352" s="722"/>
      <c r="CQ4352" s="722"/>
      <c r="CR4352" s="722"/>
      <c r="CS4352" s="722"/>
    </row>
    <row r="4353" spans="1:97" s="1376" customFormat="1">
      <c r="A4353" s="722"/>
      <c r="B4353" s="722"/>
      <c r="C4353" s="722"/>
      <c r="D4353" s="722"/>
      <c r="E4353" s="722"/>
      <c r="F4353" s="757"/>
      <c r="G4353" s="757"/>
      <c r="H4353" s="757"/>
      <c r="I4353" s="757"/>
      <c r="J4353" s="757"/>
      <c r="K4353" s="758"/>
      <c r="L4353" s="758"/>
      <c r="M4353" s="722"/>
      <c r="N4353" s="736"/>
      <c r="O4353" s="736"/>
      <c r="P4353" s="736"/>
      <c r="Q4353" s="736"/>
      <c r="R4353" s="736"/>
      <c r="S4353" s="736"/>
      <c r="T4353" s="736"/>
      <c r="U4353" s="736"/>
      <c r="BA4353" s="722"/>
      <c r="BB4353" s="722"/>
      <c r="BC4353" s="722"/>
      <c r="BD4353" s="722"/>
      <c r="BE4353" s="722"/>
      <c r="BF4353" s="722"/>
      <c r="BG4353" s="722"/>
      <c r="BH4353" s="722"/>
      <c r="BI4353" s="722"/>
      <c r="BJ4353" s="722"/>
      <c r="BK4353" s="722"/>
      <c r="BL4353" s="722"/>
      <c r="BM4353" s="722"/>
      <c r="BN4353" s="722"/>
      <c r="BO4353" s="722"/>
      <c r="BP4353" s="722"/>
      <c r="BQ4353" s="722"/>
      <c r="BR4353" s="722"/>
      <c r="BS4353" s="722"/>
      <c r="BT4353" s="722"/>
      <c r="BU4353" s="722"/>
      <c r="BV4353" s="722"/>
      <c r="BW4353" s="722"/>
      <c r="BX4353" s="722"/>
      <c r="BY4353" s="722"/>
      <c r="BZ4353" s="722"/>
      <c r="CA4353" s="722"/>
      <c r="CB4353" s="722"/>
      <c r="CC4353" s="722"/>
      <c r="CD4353" s="722"/>
      <c r="CE4353" s="722"/>
      <c r="CF4353" s="722"/>
      <c r="CG4353" s="722"/>
      <c r="CH4353" s="722"/>
      <c r="CI4353" s="722"/>
      <c r="CJ4353" s="722"/>
      <c r="CK4353" s="722"/>
      <c r="CL4353" s="722"/>
      <c r="CM4353" s="722"/>
      <c r="CN4353" s="722"/>
      <c r="CO4353" s="722"/>
      <c r="CP4353" s="722"/>
      <c r="CQ4353" s="722"/>
      <c r="CR4353" s="722"/>
      <c r="CS4353" s="722"/>
    </row>
    <row r="4354" spans="1:97" s="1376" customFormat="1">
      <c r="A4354" s="722"/>
      <c r="B4354" s="722"/>
      <c r="C4354" s="722"/>
      <c r="D4354" s="722"/>
      <c r="E4354" s="722"/>
      <c r="F4354" s="757"/>
      <c r="G4354" s="757"/>
      <c r="H4354" s="757"/>
      <c r="I4354" s="757"/>
      <c r="J4354" s="757"/>
      <c r="K4354" s="758"/>
      <c r="L4354" s="758"/>
      <c r="M4354" s="722"/>
      <c r="N4354" s="736"/>
      <c r="O4354" s="736"/>
      <c r="P4354" s="736"/>
      <c r="Q4354" s="736"/>
      <c r="R4354" s="736"/>
      <c r="S4354" s="736"/>
      <c r="T4354" s="736"/>
      <c r="U4354" s="736"/>
      <c r="BA4354" s="722"/>
      <c r="BB4354" s="722"/>
      <c r="BC4354" s="722"/>
      <c r="BD4354" s="722"/>
      <c r="BE4354" s="722"/>
      <c r="BF4354" s="722"/>
      <c r="BG4354" s="722"/>
      <c r="BH4354" s="722"/>
      <c r="BI4354" s="722"/>
      <c r="BJ4354" s="722"/>
      <c r="BK4354" s="722"/>
      <c r="BL4354" s="722"/>
      <c r="BM4354" s="722"/>
      <c r="BN4354" s="722"/>
      <c r="BO4354" s="722"/>
      <c r="BP4354" s="722"/>
      <c r="BQ4354" s="722"/>
      <c r="BR4354" s="722"/>
      <c r="BS4354" s="722"/>
      <c r="BT4354" s="722"/>
      <c r="BU4354" s="722"/>
      <c r="BV4354" s="722"/>
      <c r="BW4354" s="722"/>
      <c r="BX4354" s="722"/>
      <c r="BY4354" s="722"/>
      <c r="BZ4354" s="722"/>
      <c r="CA4354" s="722"/>
      <c r="CB4354" s="722"/>
      <c r="CC4354" s="722"/>
      <c r="CD4354" s="722"/>
      <c r="CE4354" s="722"/>
      <c r="CF4354" s="722"/>
      <c r="CG4354" s="722"/>
      <c r="CH4354" s="722"/>
      <c r="CI4354" s="722"/>
      <c r="CJ4354" s="722"/>
      <c r="CK4354" s="722"/>
      <c r="CL4354" s="722"/>
      <c r="CM4354" s="722"/>
      <c r="CN4354" s="722"/>
      <c r="CO4354" s="722"/>
      <c r="CP4354" s="722"/>
      <c r="CQ4354" s="722"/>
      <c r="CR4354" s="722"/>
      <c r="CS4354" s="722"/>
    </row>
    <row r="4355" spans="1:97" s="1376" customFormat="1">
      <c r="A4355" s="722"/>
      <c r="B4355" s="722"/>
      <c r="C4355" s="722"/>
      <c r="D4355" s="722"/>
      <c r="E4355" s="722"/>
      <c r="F4355" s="757"/>
      <c r="G4355" s="757"/>
      <c r="H4355" s="757"/>
      <c r="I4355" s="757"/>
      <c r="J4355" s="757"/>
      <c r="K4355" s="758"/>
      <c r="L4355" s="758"/>
      <c r="M4355" s="722"/>
      <c r="N4355" s="736"/>
      <c r="O4355" s="736"/>
      <c r="P4355" s="736"/>
      <c r="Q4355" s="736"/>
      <c r="R4355" s="736"/>
      <c r="S4355" s="736"/>
      <c r="T4355" s="736"/>
      <c r="U4355" s="736"/>
      <c r="BA4355" s="722"/>
      <c r="BB4355" s="722"/>
      <c r="BC4355" s="722"/>
      <c r="BD4355" s="722"/>
      <c r="BE4355" s="722"/>
      <c r="BF4355" s="722"/>
      <c r="BG4355" s="722"/>
      <c r="BH4355" s="722"/>
      <c r="BI4355" s="722"/>
      <c r="BJ4355" s="722"/>
      <c r="BK4355" s="722"/>
      <c r="BL4355" s="722"/>
      <c r="BM4355" s="722"/>
      <c r="BN4355" s="722"/>
      <c r="BO4355" s="722"/>
      <c r="BP4355" s="722"/>
      <c r="BQ4355" s="722"/>
      <c r="BR4355" s="722"/>
      <c r="BS4355" s="722"/>
      <c r="BT4355" s="722"/>
      <c r="BU4355" s="722"/>
      <c r="BV4355" s="722"/>
      <c r="BW4355" s="722"/>
      <c r="BX4355" s="722"/>
      <c r="BY4355" s="722"/>
      <c r="BZ4355" s="722"/>
      <c r="CA4355" s="722"/>
      <c r="CB4355" s="722"/>
      <c r="CC4355" s="722"/>
      <c r="CD4355" s="722"/>
      <c r="CE4355" s="722"/>
      <c r="CF4355" s="722"/>
      <c r="CG4355" s="722"/>
      <c r="CH4355" s="722"/>
      <c r="CI4355" s="722"/>
      <c r="CJ4355" s="722"/>
      <c r="CK4355" s="722"/>
      <c r="CL4355" s="722"/>
      <c r="CM4355" s="722"/>
      <c r="CN4355" s="722"/>
      <c r="CO4355" s="722"/>
      <c r="CP4355" s="722"/>
      <c r="CQ4355" s="722"/>
      <c r="CR4355" s="722"/>
      <c r="CS4355" s="722"/>
    </row>
    <row r="4356" spans="1:97" s="1376" customFormat="1">
      <c r="A4356" s="722"/>
      <c r="B4356" s="722"/>
      <c r="C4356" s="722"/>
      <c r="D4356" s="722"/>
      <c r="E4356" s="722"/>
      <c r="F4356" s="757"/>
      <c r="G4356" s="757"/>
      <c r="H4356" s="757"/>
      <c r="I4356" s="757"/>
      <c r="J4356" s="757"/>
      <c r="K4356" s="758"/>
      <c r="L4356" s="758"/>
      <c r="M4356" s="722"/>
      <c r="N4356" s="736"/>
      <c r="O4356" s="736"/>
      <c r="P4356" s="736"/>
      <c r="Q4356" s="736"/>
      <c r="R4356" s="736"/>
      <c r="S4356" s="736"/>
      <c r="T4356" s="736"/>
      <c r="U4356" s="736"/>
      <c r="BA4356" s="722"/>
      <c r="BB4356" s="722"/>
      <c r="BC4356" s="722"/>
      <c r="BD4356" s="722"/>
      <c r="BE4356" s="722"/>
      <c r="BF4356" s="722"/>
      <c r="BG4356" s="722"/>
      <c r="BH4356" s="722"/>
      <c r="BI4356" s="722"/>
      <c r="BJ4356" s="722"/>
      <c r="BK4356" s="722"/>
      <c r="BL4356" s="722"/>
      <c r="BM4356" s="722"/>
      <c r="BN4356" s="722"/>
      <c r="BO4356" s="722"/>
      <c r="BP4356" s="722"/>
      <c r="BQ4356" s="722"/>
      <c r="BR4356" s="722"/>
      <c r="BS4356" s="722"/>
      <c r="BT4356" s="722"/>
      <c r="BU4356" s="722"/>
      <c r="BV4356" s="722"/>
      <c r="BW4356" s="722"/>
      <c r="BX4356" s="722"/>
      <c r="BY4356" s="722"/>
      <c r="BZ4356" s="722"/>
      <c r="CA4356" s="722"/>
      <c r="CB4356" s="722"/>
      <c r="CC4356" s="722"/>
      <c r="CD4356" s="722"/>
      <c r="CE4356" s="722"/>
      <c r="CF4356" s="722"/>
      <c r="CG4356" s="722"/>
      <c r="CH4356" s="722"/>
      <c r="CI4356" s="722"/>
      <c r="CJ4356" s="722"/>
      <c r="CK4356" s="722"/>
      <c r="CL4356" s="722"/>
      <c r="CM4356" s="722"/>
      <c r="CN4356" s="722"/>
      <c r="CO4356" s="722"/>
      <c r="CP4356" s="722"/>
      <c r="CQ4356" s="722"/>
      <c r="CR4356" s="722"/>
      <c r="CS4356" s="722"/>
    </row>
    <row r="4357" spans="1:97" s="1376" customFormat="1">
      <c r="A4357" s="722"/>
      <c r="B4357" s="722"/>
      <c r="C4357" s="722"/>
      <c r="D4357" s="722"/>
      <c r="E4357" s="722"/>
      <c r="F4357" s="757"/>
      <c r="G4357" s="757"/>
      <c r="H4357" s="757"/>
      <c r="I4357" s="757"/>
      <c r="J4357" s="757"/>
      <c r="K4357" s="758"/>
      <c r="L4357" s="758"/>
      <c r="M4357" s="722"/>
      <c r="N4357" s="736"/>
      <c r="O4357" s="736"/>
      <c r="P4357" s="736"/>
      <c r="Q4357" s="736"/>
      <c r="R4357" s="736"/>
      <c r="S4357" s="736"/>
      <c r="T4357" s="736"/>
      <c r="U4357" s="736"/>
      <c r="BA4357" s="722"/>
      <c r="BB4357" s="722"/>
      <c r="BC4357" s="722"/>
      <c r="BD4357" s="722"/>
      <c r="BE4357" s="722"/>
      <c r="BF4357" s="722"/>
      <c r="BG4357" s="722"/>
      <c r="BH4357" s="722"/>
      <c r="BI4357" s="722"/>
      <c r="BJ4357" s="722"/>
      <c r="BK4357" s="722"/>
      <c r="BL4357" s="722"/>
      <c r="BM4357" s="722"/>
      <c r="BN4357" s="722"/>
      <c r="BO4357" s="722"/>
      <c r="BP4357" s="722"/>
      <c r="BQ4357" s="722"/>
      <c r="BR4357" s="722"/>
      <c r="BS4357" s="722"/>
      <c r="BT4357" s="722"/>
      <c r="BU4357" s="722"/>
      <c r="BV4357" s="722"/>
      <c r="BW4357" s="722"/>
      <c r="BX4357" s="722"/>
      <c r="BY4357" s="722"/>
      <c r="BZ4357" s="722"/>
      <c r="CA4357" s="722"/>
      <c r="CB4357" s="722"/>
      <c r="CC4357" s="722"/>
      <c r="CD4357" s="722"/>
      <c r="CE4357" s="722"/>
      <c r="CF4357" s="722"/>
      <c r="CG4357" s="722"/>
      <c r="CH4357" s="722"/>
      <c r="CI4357" s="722"/>
      <c r="CJ4357" s="722"/>
      <c r="CK4357" s="722"/>
      <c r="CL4357" s="722"/>
      <c r="CM4357" s="722"/>
      <c r="CN4357" s="722"/>
      <c r="CO4357" s="722"/>
      <c r="CP4357" s="722"/>
      <c r="CQ4357" s="722"/>
      <c r="CR4357" s="722"/>
      <c r="CS4357" s="722"/>
    </row>
    <row r="4358" spans="1:97" s="1376" customFormat="1">
      <c r="A4358" s="722"/>
      <c r="B4358" s="722"/>
      <c r="C4358" s="722"/>
      <c r="D4358" s="722"/>
      <c r="E4358" s="722"/>
      <c r="F4358" s="757"/>
      <c r="G4358" s="757"/>
      <c r="H4358" s="757"/>
      <c r="I4358" s="757"/>
      <c r="J4358" s="757"/>
      <c r="K4358" s="758"/>
      <c r="L4358" s="758"/>
      <c r="M4358" s="722"/>
      <c r="N4358" s="736"/>
      <c r="O4358" s="736"/>
      <c r="P4358" s="736"/>
      <c r="Q4358" s="736"/>
      <c r="R4358" s="736"/>
      <c r="S4358" s="736"/>
      <c r="T4358" s="736"/>
      <c r="U4358" s="736"/>
      <c r="BA4358" s="722"/>
      <c r="BB4358" s="722"/>
      <c r="BC4358" s="722"/>
      <c r="BD4358" s="722"/>
      <c r="BE4358" s="722"/>
      <c r="BF4358" s="722"/>
      <c r="BG4358" s="722"/>
      <c r="BH4358" s="722"/>
      <c r="BI4358" s="722"/>
      <c r="BJ4358" s="722"/>
      <c r="BK4358" s="722"/>
      <c r="BL4358" s="722"/>
      <c r="BM4358" s="722"/>
      <c r="BN4358" s="722"/>
      <c r="BO4358" s="722"/>
      <c r="BP4358" s="722"/>
      <c r="BQ4358" s="722"/>
      <c r="BR4358" s="722"/>
      <c r="BS4358" s="722"/>
      <c r="BT4358" s="722"/>
      <c r="BU4358" s="722"/>
      <c r="BV4358" s="722"/>
      <c r="BW4358" s="722"/>
      <c r="BX4358" s="722"/>
      <c r="BY4358" s="722"/>
      <c r="BZ4358" s="722"/>
      <c r="CA4358" s="722"/>
      <c r="CB4358" s="722"/>
      <c r="CC4358" s="722"/>
      <c r="CD4358" s="722"/>
      <c r="CE4358" s="722"/>
      <c r="CF4358" s="722"/>
      <c r="CG4358" s="722"/>
      <c r="CH4358" s="722"/>
      <c r="CI4358" s="722"/>
      <c r="CJ4358" s="722"/>
      <c r="CK4358" s="722"/>
      <c r="CL4358" s="722"/>
      <c r="CM4358" s="722"/>
      <c r="CN4358" s="722"/>
      <c r="CO4358" s="722"/>
      <c r="CP4358" s="722"/>
      <c r="CQ4358" s="722"/>
      <c r="CR4358" s="722"/>
      <c r="CS4358" s="722"/>
    </row>
    <row r="4359" spans="1:97" s="1376" customFormat="1">
      <c r="A4359" s="722"/>
      <c r="B4359" s="722"/>
      <c r="C4359" s="722"/>
      <c r="D4359" s="722"/>
      <c r="E4359" s="722"/>
      <c r="F4359" s="757"/>
      <c r="G4359" s="757"/>
      <c r="H4359" s="757"/>
      <c r="I4359" s="757"/>
      <c r="J4359" s="757"/>
      <c r="K4359" s="758"/>
      <c r="L4359" s="758"/>
      <c r="M4359" s="722"/>
      <c r="N4359" s="736"/>
      <c r="O4359" s="736"/>
      <c r="P4359" s="736"/>
      <c r="Q4359" s="736"/>
      <c r="R4359" s="736"/>
      <c r="S4359" s="736"/>
      <c r="T4359" s="736"/>
      <c r="U4359" s="736"/>
      <c r="BA4359" s="722"/>
      <c r="BB4359" s="722"/>
      <c r="BC4359" s="722"/>
      <c r="BD4359" s="722"/>
      <c r="BE4359" s="722"/>
      <c r="BF4359" s="722"/>
      <c r="BG4359" s="722"/>
      <c r="BH4359" s="722"/>
      <c r="BI4359" s="722"/>
      <c r="BJ4359" s="722"/>
      <c r="BK4359" s="722"/>
      <c r="BL4359" s="722"/>
      <c r="BM4359" s="722"/>
      <c r="BN4359" s="722"/>
      <c r="BO4359" s="722"/>
      <c r="BP4359" s="722"/>
      <c r="BQ4359" s="722"/>
      <c r="BR4359" s="722"/>
      <c r="BS4359" s="722"/>
      <c r="BT4359" s="722"/>
      <c r="BU4359" s="722"/>
      <c r="BV4359" s="722"/>
      <c r="BW4359" s="722"/>
      <c r="BX4359" s="722"/>
      <c r="BY4359" s="722"/>
      <c r="BZ4359" s="722"/>
      <c r="CA4359" s="722"/>
      <c r="CB4359" s="722"/>
      <c r="CC4359" s="722"/>
      <c r="CD4359" s="722"/>
      <c r="CE4359" s="722"/>
      <c r="CF4359" s="722"/>
      <c r="CG4359" s="722"/>
      <c r="CH4359" s="722"/>
      <c r="CI4359" s="722"/>
      <c r="CJ4359" s="722"/>
      <c r="CK4359" s="722"/>
      <c r="CL4359" s="722"/>
      <c r="CM4359" s="722"/>
      <c r="CN4359" s="722"/>
      <c r="CO4359" s="722"/>
      <c r="CP4359" s="722"/>
      <c r="CQ4359" s="722"/>
      <c r="CR4359" s="722"/>
      <c r="CS4359" s="722"/>
    </row>
    <row r="4360" spans="1:97" s="1376" customFormat="1">
      <c r="A4360" s="722"/>
      <c r="B4360" s="722"/>
      <c r="C4360" s="722"/>
      <c r="D4360" s="722"/>
      <c r="E4360" s="722"/>
      <c r="F4360" s="757"/>
      <c r="G4360" s="757"/>
      <c r="H4360" s="757"/>
      <c r="I4360" s="757"/>
      <c r="J4360" s="757"/>
      <c r="K4360" s="758"/>
      <c r="L4360" s="758"/>
      <c r="M4360" s="722"/>
      <c r="N4360" s="736"/>
      <c r="O4360" s="736"/>
      <c r="P4360" s="736"/>
      <c r="Q4360" s="736"/>
      <c r="R4360" s="736"/>
      <c r="S4360" s="736"/>
      <c r="T4360" s="736"/>
      <c r="U4360" s="736"/>
      <c r="BA4360" s="722"/>
      <c r="BB4360" s="722"/>
      <c r="BC4360" s="722"/>
      <c r="BD4360" s="722"/>
      <c r="BE4360" s="722"/>
      <c r="BF4360" s="722"/>
      <c r="BG4360" s="722"/>
      <c r="BH4360" s="722"/>
      <c r="BI4360" s="722"/>
      <c r="BJ4360" s="722"/>
      <c r="BK4360" s="722"/>
      <c r="BL4360" s="722"/>
      <c r="BM4360" s="722"/>
      <c r="BN4360" s="722"/>
      <c r="BO4360" s="722"/>
      <c r="BP4360" s="722"/>
      <c r="BQ4360" s="722"/>
      <c r="BR4360" s="722"/>
      <c r="BS4360" s="722"/>
      <c r="BT4360" s="722"/>
      <c r="BU4360" s="722"/>
      <c r="BV4360" s="722"/>
      <c r="BW4360" s="722"/>
      <c r="BX4360" s="722"/>
      <c r="BY4360" s="722"/>
      <c r="BZ4360" s="722"/>
      <c r="CA4360" s="722"/>
      <c r="CB4360" s="722"/>
      <c r="CC4360" s="722"/>
      <c r="CD4360" s="722"/>
      <c r="CE4360" s="722"/>
      <c r="CF4360" s="722"/>
      <c r="CG4360" s="722"/>
      <c r="CH4360" s="722"/>
      <c r="CI4360" s="722"/>
      <c r="CJ4360" s="722"/>
      <c r="CK4360" s="722"/>
      <c r="CL4360" s="722"/>
      <c r="CM4360" s="722"/>
      <c r="CN4360" s="722"/>
      <c r="CO4360" s="722"/>
      <c r="CP4360" s="722"/>
      <c r="CQ4360" s="722"/>
      <c r="CR4360" s="722"/>
      <c r="CS4360" s="722"/>
    </row>
    <row r="4361" spans="1:97" s="1376" customFormat="1">
      <c r="A4361" s="722"/>
      <c r="B4361" s="722"/>
      <c r="C4361" s="722"/>
      <c r="D4361" s="722"/>
      <c r="E4361" s="722"/>
      <c r="F4361" s="757"/>
      <c r="G4361" s="757"/>
      <c r="H4361" s="757"/>
      <c r="I4361" s="757"/>
      <c r="J4361" s="757"/>
      <c r="K4361" s="758"/>
      <c r="L4361" s="758"/>
      <c r="M4361" s="722"/>
      <c r="N4361" s="736"/>
      <c r="O4361" s="736"/>
      <c r="P4361" s="736"/>
      <c r="Q4361" s="736"/>
      <c r="R4361" s="736"/>
      <c r="S4361" s="736"/>
      <c r="T4361" s="736"/>
      <c r="U4361" s="736"/>
      <c r="BA4361" s="722"/>
      <c r="BB4361" s="722"/>
      <c r="BC4361" s="722"/>
      <c r="BD4361" s="722"/>
      <c r="BE4361" s="722"/>
      <c r="BF4361" s="722"/>
      <c r="BG4361" s="722"/>
      <c r="BH4361" s="722"/>
      <c r="BI4361" s="722"/>
      <c r="BJ4361" s="722"/>
      <c r="BK4361" s="722"/>
      <c r="BL4361" s="722"/>
      <c r="BM4361" s="722"/>
      <c r="BN4361" s="722"/>
      <c r="BO4361" s="722"/>
      <c r="BP4361" s="722"/>
      <c r="BQ4361" s="722"/>
      <c r="BR4361" s="722"/>
      <c r="BS4361" s="722"/>
      <c r="BT4361" s="722"/>
      <c r="BU4361" s="722"/>
      <c r="BV4361" s="722"/>
      <c r="BW4361" s="722"/>
      <c r="BX4361" s="722"/>
      <c r="BY4361" s="722"/>
      <c r="BZ4361" s="722"/>
      <c r="CA4361" s="722"/>
      <c r="CB4361" s="722"/>
      <c r="CC4361" s="722"/>
      <c r="CD4361" s="722"/>
      <c r="CE4361" s="722"/>
      <c r="CF4361" s="722"/>
      <c r="CG4361" s="722"/>
      <c r="CH4361" s="722"/>
      <c r="CI4361" s="722"/>
      <c r="CJ4361" s="722"/>
      <c r="CK4361" s="722"/>
      <c r="CL4361" s="722"/>
      <c r="CM4361" s="722"/>
      <c r="CN4361" s="722"/>
      <c r="CO4361" s="722"/>
      <c r="CP4361" s="722"/>
      <c r="CQ4361" s="722"/>
      <c r="CR4361" s="722"/>
      <c r="CS4361" s="722"/>
    </row>
    <row r="4362" spans="1:97" s="1376" customFormat="1">
      <c r="A4362" s="722"/>
      <c r="B4362" s="722"/>
      <c r="C4362" s="722"/>
      <c r="D4362" s="722"/>
      <c r="E4362" s="722"/>
      <c r="F4362" s="757"/>
      <c r="G4362" s="757"/>
      <c r="H4362" s="757"/>
      <c r="I4362" s="757"/>
      <c r="J4362" s="757"/>
      <c r="K4362" s="758"/>
      <c r="L4362" s="758"/>
      <c r="M4362" s="722"/>
      <c r="N4362" s="736"/>
      <c r="O4362" s="736"/>
      <c r="P4362" s="736"/>
      <c r="Q4362" s="736"/>
      <c r="R4362" s="736"/>
      <c r="S4362" s="736"/>
      <c r="T4362" s="736"/>
      <c r="U4362" s="736"/>
      <c r="BA4362" s="722"/>
      <c r="BB4362" s="722"/>
      <c r="BC4362" s="722"/>
      <c r="BD4362" s="722"/>
      <c r="BE4362" s="722"/>
      <c r="BF4362" s="722"/>
      <c r="BG4362" s="722"/>
      <c r="BH4362" s="722"/>
      <c r="BI4362" s="722"/>
      <c r="BJ4362" s="722"/>
      <c r="BK4362" s="722"/>
      <c r="BL4362" s="722"/>
      <c r="BM4362" s="722"/>
      <c r="BN4362" s="722"/>
      <c r="BO4362" s="722"/>
      <c r="BP4362" s="722"/>
      <c r="BQ4362" s="722"/>
      <c r="BR4362" s="722"/>
      <c r="BS4362" s="722"/>
      <c r="BT4362" s="722"/>
      <c r="BU4362" s="722"/>
      <c r="BV4362" s="722"/>
      <c r="BW4362" s="722"/>
      <c r="BX4362" s="722"/>
      <c r="BY4362" s="722"/>
      <c r="BZ4362" s="722"/>
      <c r="CA4362" s="722"/>
      <c r="CB4362" s="722"/>
      <c r="CC4362" s="722"/>
      <c r="CD4362" s="722"/>
      <c r="CE4362" s="722"/>
      <c r="CF4362" s="722"/>
      <c r="CG4362" s="722"/>
      <c r="CH4362" s="722"/>
      <c r="CI4362" s="722"/>
      <c r="CJ4362" s="722"/>
      <c r="CK4362" s="722"/>
      <c r="CL4362" s="722"/>
      <c r="CM4362" s="722"/>
      <c r="CN4362" s="722"/>
      <c r="CO4362" s="722"/>
      <c r="CP4362" s="722"/>
      <c r="CQ4362" s="722"/>
      <c r="CR4362" s="722"/>
      <c r="CS4362" s="722"/>
    </row>
    <row r="4363" spans="1:97" s="1376" customFormat="1">
      <c r="A4363" s="722"/>
      <c r="B4363" s="722"/>
      <c r="C4363" s="722"/>
      <c r="D4363" s="722"/>
      <c r="E4363" s="722"/>
      <c r="F4363" s="757"/>
      <c r="G4363" s="757"/>
      <c r="H4363" s="757"/>
      <c r="I4363" s="757"/>
      <c r="J4363" s="757"/>
      <c r="K4363" s="758"/>
      <c r="L4363" s="758"/>
      <c r="M4363" s="722"/>
      <c r="N4363" s="736"/>
      <c r="O4363" s="736"/>
      <c r="P4363" s="736"/>
      <c r="Q4363" s="736"/>
      <c r="R4363" s="736"/>
      <c r="S4363" s="736"/>
      <c r="T4363" s="736"/>
      <c r="U4363" s="736"/>
      <c r="BA4363" s="722"/>
      <c r="BB4363" s="722"/>
      <c r="BC4363" s="722"/>
      <c r="BD4363" s="722"/>
      <c r="BE4363" s="722"/>
      <c r="BF4363" s="722"/>
      <c r="BG4363" s="722"/>
      <c r="BH4363" s="722"/>
      <c r="BI4363" s="722"/>
      <c r="BJ4363" s="722"/>
      <c r="BK4363" s="722"/>
      <c r="BL4363" s="722"/>
      <c r="BM4363" s="722"/>
      <c r="BN4363" s="722"/>
      <c r="BO4363" s="722"/>
      <c r="BP4363" s="722"/>
      <c r="BQ4363" s="722"/>
      <c r="BR4363" s="722"/>
      <c r="BS4363" s="722"/>
      <c r="BT4363" s="722"/>
      <c r="BU4363" s="722"/>
      <c r="BV4363" s="722"/>
      <c r="BW4363" s="722"/>
      <c r="BX4363" s="722"/>
      <c r="BY4363" s="722"/>
      <c r="BZ4363" s="722"/>
      <c r="CA4363" s="722"/>
      <c r="CB4363" s="722"/>
      <c r="CC4363" s="722"/>
      <c r="CD4363" s="722"/>
      <c r="CE4363" s="722"/>
      <c r="CF4363" s="722"/>
      <c r="CG4363" s="722"/>
      <c r="CH4363" s="722"/>
      <c r="CI4363" s="722"/>
      <c r="CJ4363" s="722"/>
      <c r="CK4363" s="722"/>
      <c r="CL4363" s="722"/>
      <c r="CM4363" s="722"/>
      <c r="CN4363" s="722"/>
      <c r="CO4363" s="722"/>
      <c r="CP4363" s="722"/>
      <c r="CQ4363" s="722"/>
      <c r="CR4363" s="722"/>
      <c r="CS4363" s="722"/>
    </row>
    <row r="4364" spans="1:97" s="1376" customFormat="1">
      <c r="A4364" s="722"/>
      <c r="B4364" s="722"/>
      <c r="C4364" s="722"/>
      <c r="D4364" s="722"/>
      <c r="E4364" s="722"/>
      <c r="F4364" s="757"/>
      <c r="G4364" s="757"/>
      <c r="H4364" s="757"/>
      <c r="I4364" s="757"/>
      <c r="J4364" s="757"/>
      <c r="K4364" s="758"/>
      <c r="L4364" s="758"/>
      <c r="M4364" s="722"/>
      <c r="N4364" s="736"/>
      <c r="O4364" s="736"/>
      <c r="P4364" s="736"/>
      <c r="Q4364" s="736"/>
      <c r="R4364" s="736"/>
      <c r="S4364" s="736"/>
      <c r="T4364" s="736"/>
      <c r="U4364" s="736"/>
      <c r="BA4364" s="722"/>
      <c r="BB4364" s="722"/>
      <c r="BC4364" s="722"/>
      <c r="BD4364" s="722"/>
      <c r="BE4364" s="722"/>
      <c r="BF4364" s="722"/>
      <c r="BG4364" s="722"/>
      <c r="BH4364" s="722"/>
      <c r="BI4364" s="722"/>
      <c r="BJ4364" s="722"/>
      <c r="BK4364" s="722"/>
      <c r="BL4364" s="722"/>
      <c r="BM4364" s="722"/>
      <c r="BN4364" s="722"/>
      <c r="BO4364" s="722"/>
      <c r="BP4364" s="722"/>
      <c r="BQ4364" s="722"/>
      <c r="BR4364" s="722"/>
      <c r="BS4364" s="722"/>
      <c r="BT4364" s="722"/>
      <c r="BU4364" s="722"/>
      <c r="BV4364" s="722"/>
      <c r="BW4364" s="722"/>
      <c r="BX4364" s="722"/>
      <c r="BY4364" s="722"/>
      <c r="BZ4364" s="722"/>
      <c r="CA4364" s="722"/>
      <c r="CB4364" s="722"/>
      <c r="CC4364" s="722"/>
      <c r="CD4364" s="722"/>
      <c r="CE4364" s="722"/>
      <c r="CF4364" s="722"/>
      <c r="CG4364" s="722"/>
      <c r="CH4364" s="722"/>
      <c r="CI4364" s="722"/>
      <c r="CJ4364" s="722"/>
      <c r="CK4364" s="722"/>
      <c r="CL4364" s="722"/>
      <c r="CM4364" s="722"/>
      <c r="CN4364" s="722"/>
      <c r="CO4364" s="722"/>
      <c r="CP4364" s="722"/>
      <c r="CQ4364" s="722"/>
      <c r="CR4364" s="722"/>
      <c r="CS4364" s="722"/>
    </row>
    <row r="4365" spans="1:97" s="1376" customFormat="1">
      <c r="A4365" s="722"/>
      <c r="B4365" s="722"/>
      <c r="C4365" s="722"/>
      <c r="D4365" s="722"/>
      <c r="E4365" s="722"/>
      <c r="F4365" s="757"/>
      <c r="G4365" s="757"/>
      <c r="H4365" s="757"/>
      <c r="I4365" s="757"/>
      <c r="J4365" s="757"/>
      <c r="K4365" s="758"/>
      <c r="L4365" s="758"/>
      <c r="M4365" s="722"/>
      <c r="N4365" s="736"/>
      <c r="O4365" s="736"/>
      <c r="P4365" s="736"/>
      <c r="Q4365" s="736"/>
      <c r="R4365" s="736"/>
      <c r="S4365" s="736"/>
      <c r="T4365" s="736"/>
      <c r="U4365" s="736"/>
      <c r="BA4365" s="722"/>
      <c r="BB4365" s="722"/>
      <c r="BC4365" s="722"/>
      <c r="BD4365" s="722"/>
      <c r="BE4365" s="722"/>
      <c r="BF4365" s="722"/>
      <c r="BG4365" s="722"/>
      <c r="BH4365" s="722"/>
      <c r="BI4365" s="722"/>
      <c r="BJ4365" s="722"/>
      <c r="BK4365" s="722"/>
      <c r="BL4365" s="722"/>
      <c r="BM4365" s="722"/>
      <c r="BN4365" s="722"/>
      <c r="BO4365" s="722"/>
      <c r="BP4365" s="722"/>
      <c r="BQ4365" s="722"/>
      <c r="BR4365" s="722"/>
      <c r="BS4365" s="722"/>
      <c r="BT4365" s="722"/>
      <c r="BU4365" s="722"/>
      <c r="BV4365" s="722"/>
      <c r="BW4365" s="722"/>
      <c r="BX4365" s="722"/>
      <c r="BY4365" s="722"/>
      <c r="BZ4365" s="722"/>
      <c r="CA4365" s="722"/>
      <c r="CB4365" s="722"/>
      <c r="CC4365" s="722"/>
      <c r="CD4365" s="722"/>
      <c r="CE4365" s="722"/>
      <c r="CF4365" s="722"/>
      <c r="CG4365" s="722"/>
      <c r="CH4365" s="722"/>
      <c r="CI4365" s="722"/>
      <c r="CJ4365" s="722"/>
      <c r="CK4365" s="722"/>
      <c r="CL4365" s="722"/>
      <c r="CM4365" s="722"/>
      <c r="CN4365" s="722"/>
      <c r="CO4365" s="722"/>
      <c r="CP4365" s="722"/>
      <c r="CQ4365" s="722"/>
      <c r="CR4365" s="722"/>
      <c r="CS4365" s="722"/>
    </row>
    <row r="4366" spans="1:97" s="1376" customFormat="1">
      <c r="A4366" s="722"/>
      <c r="B4366" s="722"/>
      <c r="C4366" s="722"/>
      <c r="D4366" s="722"/>
      <c r="E4366" s="722"/>
      <c r="F4366" s="757"/>
      <c r="G4366" s="757"/>
      <c r="H4366" s="757"/>
      <c r="I4366" s="757"/>
      <c r="J4366" s="757"/>
      <c r="K4366" s="758"/>
      <c r="L4366" s="758"/>
      <c r="M4366" s="722"/>
      <c r="N4366" s="736"/>
      <c r="O4366" s="736"/>
      <c r="P4366" s="736"/>
      <c r="Q4366" s="736"/>
      <c r="R4366" s="736"/>
      <c r="S4366" s="736"/>
      <c r="T4366" s="736"/>
      <c r="U4366" s="736"/>
      <c r="BA4366" s="722"/>
      <c r="BB4366" s="722"/>
      <c r="BC4366" s="722"/>
      <c r="BD4366" s="722"/>
      <c r="BE4366" s="722"/>
      <c r="BF4366" s="722"/>
      <c r="BG4366" s="722"/>
      <c r="BH4366" s="722"/>
      <c r="BI4366" s="722"/>
      <c r="BJ4366" s="722"/>
      <c r="BK4366" s="722"/>
      <c r="BL4366" s="722"/>
      <c r="BM4366" s="722"/>
      <c r="BN4366" s="722"/>
      <c r="BO4366" s="722"/>
      <c r="BP4366" s="722"/>
      <c r="BQ4366" s="722"/>
      <c r="BR4366" s="722"/>
      <c r="BS4366" s="722"/>
      <c r="BT4366" s="722"/>
      <c r="BU4366" s="722"/>
      <c r="BV4366" s="722"/>
      <c r="BW4366" s="722"/>
      <c r="BX4366" s="722"/>
      <c r="BY4366" s="722"/>
      <c r="BZ4366" s="722"/>
      <c r="CA4366" s="722"/>
      <c r="CB4366" s="722"/>
      <c r="CC4366" s="722"/>
      <c r="CD4366" s="722"/>
      <c r="CE4366" s="722"/>
      <c r="CF4366" s="722"/>
      <c r="CG4366" s="722"/>
      <c r="CH4366" s="722"/>
      <c r="CI4366" s="722"/>
      <c r="CJ4366" s="722"/>
      <c r="CK4366" s="722"/>
      <c r="CL4366" s="722"/>
      <c r="CM4366" s="722"/>
      <c r="CN4366" s="722"/>
      <c r="CO4366" s="722"/>
      <c r="CP4366" s="722"/>
      <c r="CQ4366" s="722"/>
      <c r="CR4366" s="722"/>
      <c r="CS4366" s="722"/>
    </row>
    <row r="4367" spans="1:97" s="1376" customFormat="1">
      <c r="A4367" s="722"/>
      <c r="B4367" s="722"/>
      <c r="C4367" s="722"/>
      <c r="D4367" s="722"/>
      <c r="E4367" s="722"/>
      <c r="F4367" s="757"/>
      <c r="G4367" s="757"/>
      <c r="H4367" s="757"/>
      <c r="I4367" s="757"/>
      <c r="J4367" s="757"/>
      <c r="K4367" s="758"/>
      <c r="L4367" s="758"/>
      <c r="M4367" s="722"/>
      <c r="N4367" s="736"/>
      <c r="O4367" s="736"/>
      <c r="P4367" s="736"/>
      <c r="Q4367" s="736"/>
      <c r="R4367" s="736"/>
      <c r="S4367" s="736"/>
      <c r="T4367" s="736"/>
      <c r="U4367" s="736"/>
      <c r="BA4367" s="722"/>
      <c r="BB4367" s="722"/>
      <c r="BC4367" s="722"/>
      <c r="BD4367" s="722"/>
      <c r="BE4367" s="722"/>
      <c r="BF4367" s="722"/>
      <c r="BG4367" s="722"/>
      <c r="BH4367" s="722"/>
      <c r="BI4367" s="722"/>
      <c r="BJ4367" s="722"/>
      <c r="BK4367" s="722"/>
      <c r="BL4367" s="722"/>
      <c r="BM4367" s="722"/>
      <c r="BN4367" s="722"/>
      <c r="BO4367" s="722"/>
      <c r="BP4367" s="722"/>
      <c r="BQ4367" s="722"/>
      <c r="BR4367" s="722"/>
      <c r="BS4367" s="722"/>
      <c r="BT4367" s="722"/>
      <c r="BU4367" s="722"/>
      <c r="BV4367" s="722"/>
      <c r="BW4367" s="722"/>
      <c r="BX4367" s="722"/>
      <c r="BY4367" s="722"/>
      <c r="BZ4367" s="722"/>
      <c r="CA4367" s="722"/>
      <c r="CB4367" s="722"/>
      <c r="CC4367" s="722"/>
      <c r="CD4367" s="722"/>
      <c r="CE4367" s="722"/>
      <c r="CF4367" s="722"/>
      <c r="CG4367" s="722"/>
      <c r="CH4367" s="722"/>
      <c r="CI4367" s="722"/>
      <c r="CJ4367" s="722"/>
      <c r="CK4367" s="722"/>
      <c r="CL4367" s="722"/>
      <c r="CM4367" s="722"/>
      <c r="CN4367" s="722"/>
      <c r="CO4367" s="722"/>
      <c r="CP4367" s="722"/>
      <c r="CQ4367" s="722"/>
      <c r="CR4367" s="722"/>
      <c r="CS4367" s="722"/>
    </row>
    <row r="4368" spans="1:97" s="1376" customFormat="1">
      <c r="A4368" s="722"/>
      <c r="B4368" s="722"/>
      <c r="C4368" s="722"/>
      <c r="D4368" s="722"/>
      <c r="E4368" s="722"/>
      <c r="F4368" s="757"/>
      <c r="G4368" s="757"/>
      <c r="H4368" s="757"/>
      <c r="I4368" s="757"/>
      <c r="J4368" s="757"/>
      <c r="K4368" s="758"/>
      <c r="L4368" s="758"/>
      <c r="M4368" s="722"/>
      <c r="N4368" s="736"/>
      <c r="O4368" s="736"/>
      <c r="P4368" s="736"/>
      <c r="Q4368" s="736"/>
      <c r="R4368" s="736"/>
      <c r="S4368" s="736"/>
      <c r="T4368" s="736"/>
      <c r="U4368" s="736"/>
      <c r="BA4368" s="722"/>
      <c r="BB4368" s="722"/>
      <c r="BC4368" s="722"/>
      <c r="BD4368" s="722"/>
      <c r="BE4368" s="722"/>
      <c r="BF4368" s="722"/>
      <c r="BG4368" s="722"/>
      <c r="BH4368" s="722"/>
      <c r="BI4368" s="722"/>
      <c r="BJ4368" s="722"/>
      <c r="BK4368" s="722"/>
      <c r="BL4368" s="722"/>
      <c r="BM4368" s="722"/>
      <c r="BN4368" s="722"/>
      <c r="BO4368" s="722"/>
      <c r="BP4368" s="722"/>
      <c r="BQ4368" s="722"/>
      <c r="BR4368" s="722"/>
      <c r="BS4368" s="722"/>
      <c r="BT4368" s="722"/>
      <c r="BU4368" s="722"/>
      <c r="BV4368" s="722"/>
      <c r="BW4368" s="722"/>
      <c r="BX4368" s="722"/>
      <c r="BY4368" s="722"/>
      <c r="BZ4368" s="722"/>
      <c r="CA4368" s="722"/>
      <c r="CB4368" s="722"/>
      <c r="CC4368" s="722"/>
      <c r="CD4368" s="722"/>
      <c r="CE4368" s="722"/>
      <c r="CF4368" s="722"/>
      <c r="CG4368" s="722"/>
      <c r="CH4368" s="722"/>
      <c r="CI4368" s="722"/>
      <c r="CJ4368" s="722"/>
      <c r="CK4368" s="722"/>
      <c r="CL4368" s="722"/>
      <c r="CM4368" s="722"/>
      <c r="CN4368" s="722"/>
      <c r="CO4368" s="722"/>
      <c r="CP4368" s="722"/>
      <c r="CQ4368" s="722"/>
      <c r="CR4368" s="722"/>
      <c r="CS4368" s="722"/>
    </row>
    <row r="4369" spans="1:97" s="1376" customFormat="1">
      <c r="A4369" s="722"/>
      <c r="B4369" s="722"/>
      <c r="C4369" s="722"/>
      <c r="D4369" s="722"/>
      <c r="E4369" s="722"/>
      <c r="F4369" s="757"/>
      <c r="G4369" s="757"/>
      <c r="H4369" s="757"/>
      <c r="I4369" s="757"/>
      <c r="J4369" s="757"/>
      <c r="K4369" s="758"/>
      <c r="L4369" s="758"/>
      <c r="M4369" s="722"/>
      <c r="N4369" s="736"/>
      <c r="O4369" s="736"/>
      <c r="P4369" s="736"/>
      <c r="Q4369" s="736"/>
      <c r="R4369" s="736"/>
      <c r="S4369" s="736"/>
      <c r="T4369" s="736"/>
      <c r="U4369" s="736"/>
      <c r="BA4369" s="722"/>
      <c r="BB4369" s="722"/>
      <c r="BC4369" s="722"/>
      <c r="BD4369" s="722"/>
      <c r="BE4369" s="722"/>
      <c r="BF4369" s="722"/>
      <c r="BG4369" s="722"/>
      <c r="BH4369" s="722"/>
      <c r="BI4369" s="722"/>
      <c r="BJ4369" s="722"/>
      <c r="BK4369" s="722"/>
      <c r="BL4369" s="722"/>
      <c r="BM4369" s="722"/>
      <c r="BN4369" s="722"/>
      <c r="BO4369" s="722"/>
      <c r="BP4369" s="722"/>
      <c r="BQ4369" s="722"/>
      <c r="BR4369" s="722"/>
      <c r="BS4369" s="722"/>
      <c r="BT4369" s="722"/>
      <c r="BU4369" s="722"/>
      <c r="BV4369" s="722"/>
      <c r="BW4369" s="722"/>
      <c r="BX4369" s="722"/>
      <c r="BY4369" s="722"/>
      <c r="BZ4369" s="722"/>
      <c r="CA4369" s="722"/>
      <c r="CB4369" s="722"/>
      <c r="CC4369" s="722"/>
      <c r="CD4369" s="722"/>
      <c r="CE4369" s="722"/>
      <c r="CF4369" s="722"/>
      <c r="CG4369" s="722"/>
      <c r="CH4369" s="722"/>
      <c r="CI4369" s="722"/>
      <c r="CJ4369" s="722"/>
      <c r="CK4369" s="722"/>
      <c r="CL4369" s="722"/>
      <c r="CM4369" s="722"/>
      <c r="CN4369" s="722"/>
      <c r="CO4369" s="722"/>
      <c r="CP4369" s="722"/>
      <c r="CQ4369" s="722"/>
      <c r="CR4369" s="722"/>
      <c r="CS4369" s="722"/>
    </row>
    <row r="4370" spans="1:97" s="1376" customFormat="1">
      <c r="A4370" s="722"/>
      <c r="B4370" s="722"/>
      <c r="C4370" s="722"/>
      <c r="D4370" s="722"/>
      <c r="E4370" s="722"/>
      <c r="F4370" s="757"/>
      <c r="G4370" s="757"/>
      <c r="H4370" s="757"/>
      <c r="I4370" s="757"/>
      <c r="J4370" s="757"/>
      <c r="K4370" s="758"/>
      <c r="L4370" s="758"/>
      <c r="M4370" s="722"/>
      <c r="N4370" s="736"/>
      <c r="O4370" s="736"/>
      <c r="P4370" s="736"/>
      <c r="Q4370" s="736"/>
      <c r="R4370" s="736"/>
      <c r="S4370" s="736"/>
      <c r="T4370" s="736"/>
      <c r="U4370" s="736"/>
      <c r="BA4370" s="722"/>
      <c r="BB4370" s="722"/>
      <c r="BC4370" s="722"/>
      <c r="BD4370" s="722"/>
      <c r="BE4370" s="722"/>
      <c r="BF4370" s="722"/>
      <c r="BG4370" s="722"/>
      <c r="BH4370" s="722"/>
      <c r="BI4370" s="722"/>
      <c r="BJ4370" s="722"/>
      <c r="BK4370" s="722"/>
      <c r="BL4370" s="722"/>
      <c r="BM4370" s="722"/>
      <c r="BN4370" s="722"/>
      <c r="BO4370" s="722"/>
      <c r="BP4370" s="722"/>
      <c r="BQ4370" s="722"/>
      <c r="BR4370" s="722"/>
      <c r="BS4370" s="722"/>
      <c r="BT4370" s="722"/>
      <c r="BU4370" s="722"/>
      <c r="BV4370" s="722"/>
      <c r="BW4370" s="722"/>
      <c r="BX4370" s="722"/>
      <c r="BY4370" s="722"/>
      <c r="BZ4370" s="722"/>
      <c r="CA4370" s="722"/>
      <c r="CB4370" s="722"/>
      <c r="CC4370" s="722"/>
      <c r="CD4370" s="722"/>
      <c r="CE4370" s="722"/>
      <c r="CF4370" s="722"/>
      <c r="CG4370" s="722"/>
      <c r="CH4370" s="722"/>
      <c r="CI4370" s="722"/>
      <c r="CJ4370" s="722"/>
      <c r="CK4370" s="722"/>
      <c r="CL4370" s="722"/>
      <c r="CM4370" s="722"/>
      <c r="CN4370" s="722"/>
      <c r="CO4370" s="722"/>
      <c r="CP4370" s="722"/>
      <c r="CQ4370" s="722"/>
      <c r="CR4370" s="722"/>
      <c r="CS4370" s="722"/>
    </row>
    <row r="4371" spans="1:97" s="1376" customFormat="1">
      <c r="A4371" s="722"/>
      <c r="B4371" s="722"/>
      <c r="C4371" s="722"/>
      <c r="D4371" s="722"/>
      <c r="E4371" s="722"/>
      <c r="F4371" s="757"/>
      <c r="G4371" s="757"/>
      <c r="H4371" s="757"/>
      <c r="I4371" s="757"/>
      <c r="J4371" s="757"/>
      <c r="K4371" s="758"/>
      <c r="L4371" s="758"/>
      <c r="M4371" s="722"/>
      <c r="N4371" s="736"/>
      <c r="O4371" s="736"/>
      <c r="P4371" s="736"/>
      <c r="Q4371" s="736"/>
      <c r="R4371" s="736"/>
      <c r="S4371" s="736"/>
      <c r="T4371" s="736"/>
      <c r="U4371" s="736"/>
      <c r="BA4371" s="722"/>
      <c r="BB4371" s="722"/>
      <c r="BC4371" s="722"/>
      <c r="BD4371" s="722"/>
      <c r="BE4371" s="722"/>
      <c r="BF4371" s="722"/>
      <c r="BG4371" s="722"/>
      <c r="BH4371" s="722"/>
      <c r="BI4371" s="722"/>
      <c r="BJ4371" s="722"/>
      <c r="BK4371" s="722"/>
      <c r="BL4371" s="722"/>
      <c r="BM4371" s="722"/>
      <c r="BN4371" s="722"/>
      <c r="BO4371" s="722"/>
      <c r="BP4371" s="722"/>
      <c r="BQ4371" s="722"/>
      <c r="BR4371" s="722"/>
      <c r="BS4371" s="722"/>
      <c r="BT4371" s="722"/>
      <c r="BU4371" s="722"/>
      <c r="BV4371" s="722"/>
      <c r="BW4371" s="722"/>
      <c r="BX4371" s="722"/>
      <c r="BY4371" s="722"/>
      <c r="BZ4371" s="722"/>
      <c r="CA4371" s="722"/>
      <c r="CB4371" s="722"/>
      <c r="CC4371" s="722"/>
      <c r="CD4371" s="722"/>
      <c r="CE4371" s="722"/>
      <c r="CF4371" s="722"/>
      <c r="CG4371" s="722"/>
      <c r="CH4371" s="722"/>
      <c r="CI4371" s="722"/>
      <c r="CJ4371" s="722"/>
      <c r="CK4371" s="722"/>
      <c r="CL4371" s="722"/>
      <c r="CM4371" s="722"/>
      <c r="CN4371" s="722"/>
      <c r="CO4371" s="722"/>
      <c r="CP4371" s="722"/>
      <c r="CQ4371" s="722"/>
      <c r="CR4371" s="722"/>
      <c r="CS4371" s="722"/>
    </row>
    <row r="4372" spans="1:97" s="1376" customFormat="1">
      <c r="A4372" s="722"/>
      <c r="B4372" s="722"/>
      <c r="C4372" s="722"/>
      <c r="D4372" s="722"/>
      <c r="E4372" s="722"/>
      <c r="F4372" s="757"/>
      <c r="G4372" s="757"/>
      <c r="H4372" s="757"/>
      <c r="I4372" s="757"/>
      <c r="J4372" s="757"/>
      <c r="K4372" s="758"/>
      <c r="L4372" s="758"/>
      <c r="M4372" s="722"/>
      <c r="N4372" s="736"/>
      <c r="O4372" s="736"/>
      <c r="P4372" s="736"/>
      <c r="Q4372" s="736"/>
      <c r="R4372" s="736"/>
      <c r="S4372" s="736"/>
      <c r="T4372" s="736"/>
      <c r="U4372" s="736"/>
      <c r="BA4372" s="722"/>
      <c r="BB4372" s="722"/>
      <c r="BC4372" s="722"/>
      <c r="BD4372" s="722"/>
      <c r="BE4372" s="722"/>
      <c r="BF4372" s="722"/>
      <c r="BG4372" s="722"/>
      <c r="BH4372" s="722"/>
      <c r="BI4372" s="722"/>
      <c r="BJ4372" s="722"/>
      <c r="BK4372" s="722"/>
      <c r="BL4372" s="722"/>
      <c r="BM4372" s="722"/>
      <c r="BN4372" s="722"/>
      <c r="BO4372" s="722"/>
      <c r="BP4372" s="722"/>
      <c r="BQ4372" s="722"/>
      <c r="BR4372" s="722"/>
      <c r="BS4372" s="722"/>
      <c r="BT4372" s="722"/>
      <c r="BU4372" s="722"/>
      <c r="BV4372" s="722"/>
      <c r="BW4372" s="722"/>
      <c r="BX4372" s="722"/>
      <c r="BY4372" s="722"/>
      <c r="BZ4372" s="722"/>
      <c r="CA4372" s="722"/>
      <c r="CB4372" s="722"/>
      <c r="CC4372" s="722"/>
      <c r="CD4372" s="722"/>
      <c r="CE4372" s="722"/>
      <c r="CF4372" s="722"/>
      <c r="CG4372" s="722"/>
      <c r="CH4372" s="722"/>
      <c r="CI4372" s="722"/>
      <c r="CJ4372" s="722"/>
      <c r="CK4372" s="722"/>
      <c r="CL4372" s="722"/>
      <c r="CM4372" s="722"/>
      <c r="CN4372" s="722"/>
      <c r="CO4372" s="722"/>
      <c r="CP4372" s="722"/>
      <c r="CQ4372" s="722"/>
      <c r="CR4372" s="722"/>
      <c r="CS4372" s="722"/>
    </row>
    <row r="4373" spans="1:97" s="1376" customFormat="1">
      <c r="A4373" s="722"/>
      <c r="B4373" s="722"/>
      <c r="C4373" s="722"/>
      <c r="D4373" s="722"/>
      <c r="E4373" s="722"/>
      <c r="F4373" s="757"/>
      <c r="G4373" s="757"/>
      <c r="H4373" s="757"/>
      <c r="I4373" s="757"/>
      <c r="J4373" s="757"/>
      <c r="K4373" s="758"/>
      <c r="L4373" s="758"/>
      <c r="M4373" s="722"/>
      <c r="N4373" s="736"/>
      <c r="O4373" s="736"/>
      <c r="P4373" s="736"/>
      <c r="Q4373" s="736"/>
      <c r="R4373" s="736"/>
      <c r="S4373" s="736"/>
      <c r="T4373" s="736"/>
      <c r="U4373" s="736"/>
      <c r="BA4373" s="722"/>
      <c r="BB4373" s="722"/>
      <c r="BC4373" s="722"/>
      <c r="BD4373" s="722"/>
      <c r="BE4373" s="722"/>
      <c r="BF4373" s="722"/>
      <c r="BG4373" s="722"/>
      <c r="BH4373" s="722"/>
      <c r="BI4373" s="722"/>
      <c r="BJ4373" s="722"/>
      <c r="BK4373" s="722"/>
      <c r="BL4373" s="722"/>
      <c r="BM4373" s="722"/>
      <c r="BN4373" s="722"/>
      <c r="BO4373" s="722"/>
      <c r="BP4373" s="722"/>
      <c r="BQ4373" s="722"/>
      <c r="BR4373" s="722"/>
      <c r="BS4373" s="722"/>
      <c r="BT4373" s="722"/>
      <c r="BU4373" s="722"/>
      <c r="BV4373" s="722"/>
      <c r="BW4373" s="722"/>
      <c r="BX4373" s="722"/>
      <c r="BY4373" s="722"/>
      <c r="BZ4373" s="722"/>
      <c r="CA4373" s="722"/>
      <c r="CB4373" s="722"/>
      <c r="CC4373" s="722"/>
      <c r="CD4373" s="722"/>
      <c r="CE4373" s="722"/>
      <c r="CF4373" s="722"/>
      <c r="CG4373" s="722"/>
      <c r="CH4373" s="722"/>
      <c r="CI4373" s="722"/>
      <c r="CJ4373" s="722"/>
      <c r="CK4373" s="722"/>
      <c r="CL4373" s="722"/>
      <c r="CM4373" s="722"/>
      <c r="CN4373" s="722"/>
      <c r="CO4373" s="722"/>
      <c r="CP4373" s="722"/>
      <c r="CQ4373" s="722"/>
      <c r="CR4373" s="722"/>
      <c r="CS4373" s="722"/>
    </row>
    <row r="4374" spans="1:97" s="1376" customFormat="1">
      <c r="A4374" s="722"/>
      <c r="B4374" s="722"/>
      <c r="C4374" s="722"/>
      <c r="D4374" s="722"/>
      <c r="E4374" s="722"/>
      <c r="F4374" s="757"/>
      <c r="G4374" s="757"/>
      <c r="H4374" s="757"/>
      <c r="I4374" s="757"/>
      <c r="J4374" s="757"/>
      <c r="K4374" s="758"/>
      <c r="L4374" s="758"/>
      <c r="M4374" s="722"/>
      <c r="N4374" s="736"/>
      <c r="O4374" s="736"/>
      <c r="P4374" s="736"/>
      <c r="Q4374" s="736"/>
      <c r="R4374" s="736"/>
      <c r="S4374" s="736"/>
      <c r="T4374" s="736"/>
      <c r="U4374" s="736"/>
      <c r="BA4374" s="722"/>
      <c r="BB4374" s="722"/>
      <c r="BC4374" s="722"/>
      <c r="BD4374" s="722"/>
      <c r="BE4374" s="722"/>
      <c r="BF4374" s="722"/>
      <c r="BG4374" s="722"/>
      <c r="BH4374" s="722"/>
      <c r="BI4374" s="722"/>
      <c r="BJ4374" s="722"/>
      <c r="BK4374" s="722"/>
      <c r="BL4374" s="722"/>
      <c r="BM4374" s="722"/>
      <c r="BN4374" s="722"/>
      <c r="BO4374" s="722"/>
      <c r="BP4374" s="722"/>
      <c r="BQ4374" s="722"/>
      <c r="BR4374" s="722"/>
      <c r="BS4374" s="722"/>
      <c r="BT4374" s="722"/>
      <c r="BU4374" s="722"/>
      <c r="BV4374" s="722"/>
      <c r="BW4374" s="722"/>
      <c r="BX4374" s="722"/>
      <c r="BY4374" s="722"/>
      <c r="BZ4374" s="722"/>
      <c r="CA4374" s="722"/>
      <c r="CB4374" s="722"/>
      <c r="CC4374" s="722"/>
      <c r="CD4374" s="722"/>
      <c r="CE4374" s="722"/>
      <c r="CF4374" s="722"/>
      <c r="CG4374" s="722"/>
      <c r="CH4374" s="722"/>
      <c r="CI4374" s="722"/>
      <c r="CJ4374" s="722"/>
      <c r="CK4374" s="722"/>
      <c r="CL4374" s="722"/>
      <c r="CM4374" s="722"/>
      <c r="CN4374" s="722"/>
      <c r="CO4374" s="722"/>
      <c r="CP4374" s="722"/>
      <c r="CQ4374" s="722"/>
      <c r="CR4374" s="722"/>
      <c r="CS4374" s="722"/>
    </row>
    <row r="4375" spans="1:97" s="1376" customFormat="1">
      <c r="A4375" s="722"/>
      <c r="B4375" s="722"/>
      <c r="C4375" s="722"/>
      <c r="D4375" s="722"/>
      <c r="E4375" s="722"/>
      <c r="F4375" s="757"/>
      <c r="G4375" s="757"/>
      <c r="H4375" s="757"/>
      <c r="I4375" s="757"/>
      <c r="J4375" s="757"/>
      <c r="K4375" s="758"/>
      <c r="L4375" s="758"/>
      <c r="M4375" s="722"/>
      <c r="N4375" s="736"/>
      <c r="O4375" s="736"/>
      <c r="P4375" s="736"/>
      <c r="Q4375" s="736"/>
      <c r="R4375" s="736"/>
      <c r="S4375" s="736"/>
      <c r="T4375" s="736"/>
      <c r="U4375" s="736"/>
      <c r="BA4375" s="722"/>
      <c r="BB4375" s="722"/>
      <c r="BC4375" s="722"/>
      <c r="BD4375" s="722"/>
      <c r="BE4375" s="722"/>
      <c r="BF4375" s="722"/>
      <c r="BG4375" s="722"/>
      <c r="BH4375" s="722"/>
      <c r="BI4375" s="722"/>
      <c r="BJ4375" s="722"/>
      <c r="BK4375" s="722"/>
      <c r="BL4375" s="722"/>
      <c r="BM4375" s="722"/>
      <c r="BN4375" s="722"/>
      <c r="BO4375" s="722"/>
      <c r="BP4375" s="722"/>
      <c r="BQ4375" s="722"/>
      <c r="BR4375" s="722"/>
      <c r="BS4375" s="722"/>
      <c r="BT4375" s="722"/>
      <c r="BU4375" s="722"/>
      <c r="BV4375" s="722"/>
      <c r="BW4375" s="722"/>
      <c r="BX4375" s="722"/>
      <c r="BY4375" s="722"/>
      <c r="BZ4375" s="722"/>
      <c r="CA4375" s="722"/>
      <c r="CB4375" s="722"/>
      <c r="CC4375" s="722"/>
      <c r="CD4375" s="722"/>
      <c r="CE4375" s="722"/>
      <c r="CF4375" s="722"/>
      <c r="CG4375" s="722"/>
      <c r="CH4375" s="722"/>
      <c r="CI4375" s="722"/>
      <c r="CJ4375" s="722"/>
      <c r="CK4375" s="722"/>
      <c r="CL4375" s="722"/>
      <c r="CM4375" s="722"/>
      <c r="CN4375" s="722"/>
      <c r="CO4375" s="722"/>
      <c r="CP4375" s="722"/>
      <c r="CQ4375" s="722"/>
      <c r="CR4375" s="722"/>
      <c r="CS4375" s="722"/>
    </row>
    <row r="4376" spans="1:97" s="1376" customFormat="1">
      <c r="A4376" s="722"/>
      <c r="B4376" s="722"/>
      <c r="C4376" s="722"/>
      <c r="D4376" s="722"/>
      <c r="E4376" s="722"/>
      <c r="F4376" s="757"/>
      <c r="G4376" s="757"/>
      <c r="H4376" s="757"/>
      <c r="I4376" s="757"/>
      <c r="J4376" s="757"/>
      <c r="K4376" s="758"/>
      <c r="L4376" s="758"/>
      <c r="M4376" s="722"/>
      <c r="N4376" s="736"/>
      <c r="O4376" s="736"/>
      <c r="P4376" s="736"/>
      <c r="Q4376" s="736"/>
      <c r="R4376" s="736"/>
      <c r="S4376" s="736"/>
      <c r="T4376" s="736"/>
      <c r="U4376" s="736"/>
      <c r="BA4376" s="722"/>
      <c r="BB4376" s="722"/>
      <c r="BC4376" s="722"/>
      <c r="BD4376" s="722"/>
      <c r="BE4376" s="722"/>
      <c r="BF4376" s="722"/>
      <c r="BG4376" s="722"/>
      <c r="BH4376" s="722"/>
      <c r="BI4376" s="722"/>
      <c r="BJ4376" s="722"/>
      <c r="BK4376" s="722"/>
      <c r="BL4376" s="722"/>
      <c r="BM4376" s="722"/>
      <c r="BN4376" s="722"/>
      <c r="BO4376" s="722"/>
      <c r="BP4376" s="722"/>
      <c r="BQ4376" s="722"/>
      <c r="BR4376" s="722"/>
      <c r="BS4376" s="722"/>
      <c r="BT4376" s="722"/>
      <c r="BU4376" s="722"/>
      <c r="BV4376" s="722"/>
      <c r="BW4376" s="722"/>
      <c r="BX4376" s="722"/>
      <c r="BY4376" s="722"/>
      <c r="BZ4376" s="722"/>
      <c r="CA4376" s="722"/>
      <c r="CB4376" s="722"/>
      <c r="CC4376" s="722"/>
      <c r="CD4376" s="722"/>
      <c r="CE4376" s="722"/>
      <c r="CF4376" s="722"/>
      <c r="CG4376" s="722"/>
      <c r="CH4376" s="722"/>
      <c r="CI4376" s="722"/>
      <c r="CJ4376" s="722"/>
      <c r="CK4376" s="722"/>
      <c r="CL4376" s="722"/>
      <c r="CM4376" s="722"/>
      <c r="CN4376" s="722"/>
      <c r="CO4376" s="722"/>
      <c r="CP4376" s="722"/>
      <c r="CQ4376" s="722"/>
      <c r="CR4376" s="722"/>
      <c r="CS4376" s="722"/>
    </row>
    <row r="4377" spans="1:97" s="1376" customFormat="1">
      <c r="A4377" s="722"/>
      <c r="B4377" s="722"/>
      <c r="C4377" s="722"/>
      <c r="D4377" s="722"/>
      <c r="E4377" s="722"/>
      <c r="F4377" s="757"/>
      <c r="G4377" s="757"/>
      <c r="H4377" s="757"/>
      <c r="I4377" s="757"/>
      <c r="J4377" s="757"/>
      <c r="K4377" s="758"/>
      <c r="L4377" s="758"/>
      <c r="M4377" s="722"/>
      <c r="N4377" s="736"/>
      <c r="O4377" s="736"/>
      <c r="P4377" s="736"/>
      <c r="Q4377" s="736"/>
      <c r="R4377" s="736"/>
      <c r="S4377" s="736"/>
      <c r="T4377" s="736"/>
      <c r="U4377" s="736"/>
      <c r="BA4377" s="722"/>
      <c r="BB4377" s="722"/>
      <c r="BC4377" s="722"/>
      <c r="BD4377" s="722"/>
      <c r="BE4377" s="722"/>
      <c r="BF4377" s="722"/>
      <c r="BG4377" s="722"/>
      <c r="BH4377" s="722"/>
      <c r="BI4377" s="722"/>
      <c r="BJ4377" s="722"/>
      <c r="BK4377" s="722"/>
      <c r="BL4377" s="722"/>
      <c r="BM4377" s="722"/>
      <c r="BN4377" s="722"/>
      <c r="BO4377" s="722"/>
      <c r="BP4377" s="722"/>
      <c r="BQ4377" s="722"/>
      <c r="BR4377" s="722"/>
      <c r="BS4377" s="722"/>
      <c r="BT4377" s="722"/>
      <c r="BU4377" s="722"/>
      <c r="BV4377" s="722"/>
      <c r="BW4377" s="722"/>
      <c r="BX4377" s="722"/>
      <c r="BY4377" s="722"/>
      <c r="BZ4377" s="722"/>
      <c r="CA4377" s="722"/>
      <c r="CB4377" s="722"/>
      <c r="CC4377" s="722"/>
      <c r="CD4377" s="722"/>
      <c r="CE4377" s="722"/>
      <c r="CF4377" s="722"/>
      <c r="CG4377" s="722"/>
      <c r="CH4377" s="722"/>
      <c r="CI4377" s="722"/>
      <c r="CJ4377" s="722"/>
      <c r="CK4377" s="722"/>
      <c r="CL4377" s="722"/>
      <c r="CM4377" s="722"/>
      <c r="CN4377" s="722"/>
      <c r="CO4377" s="722"/>
      <c r="CP4377" s="722"/>
      <c r="CQ4377" s="722"/>
      <c r="CR4377" s="722"/>
      <c r="CS4377" s="722"/>
    </row>
    <row r="4378" spans="1:97" s="1376" customFormat="1">
      <c r="A4378" s="722"/>
      <c r="B4378" s="722"/>
      <c r="C4378" s="722"/>
      <c r="D4378" s="722"/>
      <c r="E4378" s="722"/>
      <c r="F4378" s="757"/>
      <c r="G4378" s="757"/>
      <c r="H4378" s="757"/>
      <c r="I4378" s="757"/>
      <c r="J4378" s="757"/>
      <c r="K4378" s="758"/>
      <c r="L4378" s="758"/>
      <c r="M4378" s="722"/>
      <c r="N4378" s="736"/>
      <c r="O4378" s="736"/>
      <c r="P4378" s="736"/>
      <c r="Q4378" s="736"/>
      <c r="R4378" s="736"/>
      <c r="S4378" s="736"/>
      <c r="T4378" s="736"/>
      <c r="U4378" s="736"/>
      <c r="BA4378" s="722"/>
      <c r="BB4378" s="722"/>
      <c r="BC4378" s="722"/>
      <c r="BD4378" s="722"/>
      <c r="BE4378" s="722"/>
      <c r="BF4378" s="722"/>
      <c r="BG4378" s="722"/>
      <c r="BH4378" s="722"/>
      <c r="BI4378" s="722"/>
      <c r="BJ4378" s="722"/>
      <c r="BK4378" s="722"/>
      <c r="BL4378" s="722"/>
      <c r="BM4378" s="722"/>
      <c r="BN4378" s="722"/>
      <c r="BO4378" s="722"/>
      <c r="BP4378" s="722"/>
      <c r="BQ4378" s="722"/>
      <c r="BR4378" s="722"/>
      <c r="BS4378" s="722"/>
      <c r="BT4378" s="722"/>
      <c r="BU4378" s="722"/>
      <c r="BV4378" s="722"/>
      <c r="BW4378" s="722"/>
      <c r="BX4378" s="722"/>
      <c r="BY4378" s="722"/>
      <c r="BZ4378" s="722"/>
      <c r="CA4378" s="722"/>
      <c r="CB4378" s="722"/>
      <c r="CC4378" s="722"/>
      <c r="CD4378" s="722"/>
      <c r="CE4378" s="722"/>
      <c r="CF4378" s="722"/>
      <c r="CG4378" s="722"/>
      <c r="CH4378" s="722"/>
      <c r="CI4378" s="722"/>
      <c r="CJ4378" s="722"/>
      <c r="CK4378" s="722"/>
      <c r="CL4378" s="722"/>
      <c r="CM4378" s="722"/>
      <c r="CN4378" s="722"/>
      <c r="CO4378" s="722"/>
      <c r="CP4378" s="722"/>
      <c r="CQ4378" s="722"/>
      <c r="CR4378" s="722"/>
      <c r="CS4378" s="722"/>
    </row>
    <row r="4379" spans="1:97" s="1376" customFormat="1">
      <c r="A4379" s="722"/>
      <c r="B4379" s="722"/>
      <c r="C4379" s="722"/>
      <c r="D4379" s="722"/>
      <c r="E4379" s="722"/>
      <c r="F4379" s="757"/>
      <c r="G4379" s="757"/>
      <c r="H4379" s="757"/>
      <c r="I4379" s="757"/>
      <c r="J4379" s="757"/>
      <c r="K4379" s="758"/>
      <c r="L4379" s="758"/>
      <c r="M4379" s="722"/>
      <c r="N4379" s="736"/>
      <c r="O4379" s="736"/>
      <c r="P4379" s="736"/>
      <c r="Q4379" s="736"/>
      <c r="R4379" s="736"/>
      <c r="S4379" s="736"/>
      <c r="T4379" s="736"/>
      <c r="U4379" s="736"/>
      <c r="BA4379" s="722"/>
      <c r="BB4379" s="722"/>
      <c r="BC4379" s="722"/>
      <c r="BD4379" s="722"/>
      <c r="BE4379" s="722"/>
      <c r="BF4379" s="722"/>
      <c r="BG4379" s="722"/>
      <c r="BH4379" s="722"/>
      <c r="BI4379" s="722"/>
      <c r="BJ4379" s="722"/>
      <c r="BK4379" s="722"/>
      <c r="BL4379" s="722"/>
      <c r="BM4379" s="722"/>
      <c r="BN4379" s="722"/>
      <c r="BO4379" s="722"/>
      <c r="BP4379" s="722"/>
      <c r="BQ4379" s="722"/>
      <c r="BR4379" s="722"/>
      <c r="BS4379" s="722"/>
      <c r="BT4379" s="722"/>
      <c r="BU4379" s="722"/>
      <c r="BV4379" s="722"/>
      <c r="BW4379" s="722"/>
      <c r="BX4379" s="722"/>
      <c r="BY4379" s="722"/>
      <c r="BZ4379" s="722"/>
      <c r="CA4379" s="722"/>
      <c r="CB4379" s="722"/>
      <c r="CC4379" s="722"/>
      <c r="CD4379" s="722"/>
      <c r="CE4379" s="722"/>
      <c r="CF4379" s="722"/>
      <c r="CG4379" s="722"/>
      <c r="CH4379" s="722"/>
      <c r="CI4379" s="722"/>
      <c r="CJ4379" s="722"/>
      <c r="CK4379" s="722"/>
      <c r="CL4379" s="722"/>
      <c r="CM4379" s="722"/>
      <c r="CN4379" s="722"/>
      <c r="CO4379" s="722"/>
      <c r="CP4379" s="722"/>
      <c r="CQ4379" s="722"/>
      <c r="CR4379" s="722"/>
      <c r="CS4379" s="722"/>
    </row>
    <row r="4380" spans="1:97" s="1376" customFormat="1">
      <c r="A4380" s="722"/>
      <c r="B4380" s="722"/>
      <c r="C4380" s="722"/>
      <c r="D4380" s="722"/>
      <c r="E4380" s="722"/>
      <c r="F4380" s="757"/>
      <c r="G4380" s="757"/>
      <c r="H4380" s="757"/>
      <c r="I4380" s="757"/>
      <c r="J4380" s="757"/>
      <c r="K4380" s="758"/>
      <c r="L4380" s="758"/>
      <c r="M4380" s="722"/>
      <c r="N4380" s="736"/>
      <c r="O4380" s="736"/>
      <c r="P4380" s="736"/>
      <c r="Q4380" s="736"/>
      <c r="R4380" s="736"/>
      <c r="S4380" s="736"/>
      <c r="T4380" s="736"/>
      <c r="U4380" s="736"/>
      <c r="BA4380" s="722"/>
      <c r="BB4380" s="722"/>
      <c r="BC4380" s="722"/>
      <c r="BD4380" s="722"/>
      <c r="BE4380" s="722"/>
      <c r="BF4380" s="722"/>
      <c r="BG4380" s="722"/>
      <c r="BH4380" s="722"/>
      <c r="BI4380" s="722"/>
      <c r="BJ4380" s="722"/>
      <c r="BK4380" s="722"/>
      <c r="BL4380" s="722"/>
      <c r="BM4380" s="722"/>
      <c r="BN4380" s="722"/>
      <c r="BO4380" s="722"/>
      <c r="BP4380" s="722"/>
      <c r="BQ4380" s="722"/>
      <c r="BR4380" s="722"/>
      <c r="BS4380" s="722"/>
      <c r="BT4380" s="722"/>
      <c r="BU4380" s="722"/>
      <c r="BV4380" s="722"/>
      <c r="BW4380" s="722"/>
      <c r="BX4380" s="722"/>
      <c r="BY4380" s="722"/>
      <c r="BZ4380" s="722"/>
      <c r="CA4380" s="722"/>
      <c r="CB4380" s="722"/>
      <c r="CC4380" s="722"/>
      <c r="CD4380" s="722"/>
      <c r="CE4380" s="722"/>
      <c r="CF4380" s="722"/>
      <c r="CG4380" s="722"/>
      <c r="CH4380" s="722"/>
      <c r="CI4380" s="722"/>
      <c r="CJ4380" s="722"/>
      <c r="CK4380" s="722"/>
      <c r="CL4380" s="722"/>
      <c r="CM4380" s="722"/>
      <c r="CN4380" s="722"/>
      <c r="CO4380" s="722"/>
      <c r="CP4380" s="722"/>
      <c r="CQ4380" s="722"/>
      <c r="CR4380" s="722"/>
      <c r="CS4380" s="722"/>
    </row>
    <row r="4381" spans="1:97" s="1376" customFormat="1">
      <c r="A4381" s="722"/>
      <c r="B4381" s="722"/>
      <c r="C4381" s="722"/>
      <c r="D4381" s="722"/>
      <c r="E4381" s="722"/>
      <c r="F4381" s="757"/>
      <c r="G4381" s="757"/>
      <c r="H4381" s="757"/>
      <c r="I4381" s="757"/>
      <c r="J4381" s="757"/>
      <c r="K4381" s="758"/>
      <c r="L4381" s="758"/>
      <c r="M4381" s="722"/>
      <c r="N4381" s="736"/>
      <c r="O4381" s="736"/>
      <c r="P4381" s="736"/>
      <c r="Q4381" s="736"/>
      <c r="R4381" s="736"/>
      <c r="S4381" s="736"/>
      <c r="T4381" s="736"/>
      <c r="U4381" s="736"/>
      <c r="BA4381" s="722"/>
      <c r="BB4381" s="722"/>
      <c r="BC4381" s="722"/>
      <c r="BD4381" s="722"/>
      <c r="BE4381" s="722"/>
      <c r="BF4381" s="722"/>
      <c r="BG4381" s="722"/>
      <c r="BH4381" s="722"/>
      <c r="BI4381" s="722"/>
      <c r="BJ4381" s="722"/>
      <c r="BK4381" s="722"/>
      <c r="BL4381" s="722"/>
      <c r="BM4381" s="722"/>
      <c r="BN4381" s="722"/>
      <c r="BO4381" s="722"/>
      <c r="BP4381" s="722"/>
      <c r="BQ4381" s="722"/>
      <c r="BR4381" s="722"/>
      <c r="BS4381" s="722"/>
      <c r="BT4381" s="722"/>
      <c r="BU4381" s="722"/>
      <c r="BV4381" s="722"/>
      <c r="BW4381" s="722"/>
      <c r="BX4381" s="722"/>
      <c r="BY4381" s="722"/>
      <c r="BZ4381" s="722"/>
      <c r="CA4381" s="722"/>
      <c r="CB4381" s="722"/>
      <c r="CC4381" s="722"/>
      <c r="CD4381" s="722"/>
      <c r="CE4381" s="722"/>
      <c r="CF4381" s="722"/>
      <c r="CG4381" s="722"/>
      <c r="CH4381" s="722"/>
      <c r="CI4381" s="722"/>
      <c r="CJ4381" s="722"/>
      <c r="CK4381" s="722"/>
      <c r="CL4381" s="722"/>
      <c r="CM4381" s="722"/>
      <c r="CN4381" s="722"/>
      <c r="CO4381" s="722"/>
      <c r="CP4381" s="722"/>
      <c r="CQ4381" s="722"/>
      <c r="CR4381" s="722"/>
      <c r="CS4381" s="722"/>
    </row>
    <row r="4382" spans="1:97" s="1376" customFormat="1">
      <c r="A4382" s="722"/>
      <c r="B4382" s="722"/>
      <c r="C4382" s="722"/>
      <c r="D4382" s="722"/>
      <c r="E4382" s="722"/>
      <c r="F4382" s="757"/>
      <c r="G4382" s="757"/>
      <c r="H4382" s="757"/>
      <c r="I4382" s="757"/>
      <c r="J4382" s="757"/>
      <c r="K4382" s="758"/>
      <c r="L4382" s="758"/>
      <c r="M4382" s="722"/>
      <c r="N4382" s="736"/>
      <c r="O4382" s="736"/>
      <c r="P4382" s="736"/>
      <c r="Q4382" s="736"/>
      <c r="R4382" s="736"/>
      <c r="S4382" s="736"/>
      <c r="T4382" s="736"/>
      <c r="U4382" s="736"/>
      <c r="BA4382" s="722"/>
      <c r="BB4382" s="722"/>
      <c r="BC4382" s="722"/>
      <c r="BD4382" s="722"/>
      <c r="BE4382" s="722"/>
      <c r="BF4382" s="722"/>
      <c r="BG4382" s="722"/>
      <c r="BH4382" s="722"/>
      <c r="BI4382" s="722"/>
      <c r="BJ4382" s="722"/>
      <c r="BK4382" s="722"/>
      <c r="BL4382" s="722"/>
      <c r="BM4382" s="722"/>
      <c r="BN4382" s="722"/>
      <c r="BO4382" s="722"/>
      <c r="BP4382" s="722"/>
      <c r="BQ4382" s="722"/>
      <c r="BR4382" s="722"/>
      <c r="BS4382" s="722"/>
      <c r="BT4382" s="722"/>
      <c r="BU4382" s="722"/>
      <c r="BV4382" s="722"/>
      <c r="BW4382" s="722"/>
      <c r="BX4382" s="722"/>
      <c r="BY4382" s="722"/>
      <c r="BZ4382" s="722"/>
      <c r="CA4382" s="722"/>
      <c r="CB4382" s="722"/>
      <c r="CC4382" s="722"/>
      <c r="CD4382" s="722"/>
      <c r="CE4382" s="722"/>
      <c r="CF4382" s="722"/>
      <c r="CG4382" s="722"/>
      <c r="CH4382" s="722"/>
      <c r="CI4382" s="722"/>
      <c r="CJ4382" s="722"/>
      <c r="CK4382" s="722"/>
      <c r="CL4382" s="722"/>
      <c r="CM4382" s="722"/>
      <c r="CN4382" s="722"/>
      <c r="CO4382" s="722"/>
      <c r="CP4382" s="722"/>
      <c r="CQ4382" s="722"/>
      <c r="CR4382" s="722"/>
      <c r="CS4382" s="722"/>
    </row>
    <row r="4383" spans="1:97" s="1376" customFormat="1">
      <c r="A4383" s="722"/>
      <c r="B4383" s="722"/>
      <c r="C4383" s="722"/>
      <c r="D4383" s="722"/>
      <c r="E4383" s="722"/>
      <c r="F4383" s="757"/>
      <c r="G4383" s="757"/>
      <c r="H4383" s="757"/>
      <c r="I4383" s="757"/>
      <c r="J4383" s="757"/>
      <c r="K4383" s="758"/>
      <c r="L4383" s="758"/>
      <c r="M4383" s="722"/>
      <c r="N4383" s="736"/>
      <c r="O4383" s="736"/>
      <c r="P4383" s="736"/>
      <c r="Q4383" s="736"/>
      <c r="R4383" s="736"/>
      <c r="S4383" s="736"/>
      <c r="T4383" s="736"/>
      <c r="U4383" s="736"/>
      <c r="BA4383" s="722"/>
      <c r="BB4383" s="722"/>
      <c r="BC4383" s="722"/>
      <c r="BD4383" s="722"/>
      <c r="BE4383" s="722"/>
      <c r="BF4383" s="722"/>
      <c r="BG4383" s="722"/>
      <c r="BH4383" s="722"/>
      <c r="BI4383" s="722"/>
      <c r="BJ4383" s="722"/>
      <c r="BK4383" s="722"/>
      <c r="BL4383" s="722"/>
      <c r="BM4383" s="722"/>
      <c r="BN4383" s="722"/>
      <c r="BO4383" s="722"/>
      <c r="BP4383" s="722"/>
      <c r="BQ4383" s="722"/>
      <c r="BR4383" s="722"/>
      <c r="BS4383" s="722"/>
      <c r="BT4383" s="722"/>
      <c r="BU4383" s="722"/>
      <c r="BV4383" s="722"/>
      <c r="BW4383" s="722"/>
      <c r="BX4383" s="722"/>
      <c r="BY4383" s="722"/>
      <c r="BZ4383" s="722"/>
      <c r="CA4383" s="722"/>
      <c r="CB4383" s="722"/>
      <c r="CC4383" s="722"/>
      <c r="CD4383" s="722"/>
      <c r="CE4383" s="722"/>
      <c r="CF4383" s="722"/>
      <c r="CG4383" s="722"/>
      <c r="CH4383" s="722"/>
      <c r="CI4383" s="722"/>
      <c r="CJ4383" s="722"/>
      <c r="CK4383" s="722"/>
      <c r="CL4383" s="722"/>
      <c r="CM4383" s="722"/>
      <c r="CN4383" s="722"/>
      <c r="CO4383" s="722"/>
      <c r="CP4383" s="722"/>
      <c r="CQ4383" s="722"/>
      <c r="CR4383" s="722"/>
      <c r="CS4383" s="722"/>
    </row>
    <row r="4384" spans="1:97" s="1376" customFormat="1">
      <c r="A4384" s="722"/>
      <c r="B4384" s="722"/>
      <c r="C4384" s="722"/>
      <c r="D4384" s="722"/>
      <c r="E4384" s="722"/>
      <c r="F4384" s="757"/>
      <c r="G4384" s="757"/>
      <c r="H4384" s="757"/>
      <c r="I4384" s="757"/>
      <c r="J4384" s="757"/>
      <c r="K4384" s="758"/>
      <c r="L4384" s="758"/>
      <c r="M4384" s="722"/>
      <c r="N4384" s="736"/>
      <c r="O4384" s="736"/>
      <c r="P4384" s="736"/>
      <c r="Q4384" s="736"/>
      <c r="R4384" s="736"/>
      <c r="S4384" s="736"/>
      <c r="T4384" s="736"/>
      <c r="U4384" s="736"/>
      <c r="BA4384" s="722"/>
      <c r="BB4384" s="722"/>
      <c r="BC4384" s="722"/>
      <c r="BD4384" s="722"/>
      <c r="BE4384" s="722"/>
      <c r="BF4384" s="722"/>
      <c r="BG4384" s="722"/>
      <c r="BH4384" s="722"/>
      <c r="BI4384" s="722"/>
      <c r="BJ4384" s="722"/>
      <c r="BK4384" s="722"/>
      <c r="BL4384" s="722"/>
      <c r="BM4384" s="722"/>
      <c r="BN4384" s="722"/>
      <c r="BO4384" s="722"/>
      <c r="BP4384" s="722"/>
      <c r="BQ4384" s="722"/>
      <c r="BR4384" s="722"/>
      <c r="BS4384" s="722"/>
      <c r="BT4384" s="722"/>
      <c r="BU4384" s="722"/>
      <c r="BV4384" s="722"/>
      <c r="BW4384" s="722"/>
      <c r="BX4384" s="722"/>
      <c r="BY4384" s="722"/>
      <c r="BZ4384" s="722"/>
      <c r="CA4384" s="722"/>
      <c r="CB4384" s="722"/>
      <c r="CC4384" s="722"/>
      <c r="CD4384" s="722"/>
      <c r="CE4384" s="722"/>
      <c r="CF4384" s="722"/>
      <c r="CG4384" s="722"/>
      <c r="CH4384" s="722"/>
      <c r="CI4384" s="722"/>
      <c r="CJ4384" s="722"/>
      <c r="CK4384" s="722"/>
      <c r="CL4384" s="722"/>
      <c r="CM4384" s="722"/>
      <c r="CN4384" s="722"/>
      <c r="CO4384" s="722"/>
      <c r="CP4384" s="722"/>
      <c r="CQ4384" s="722"/>
      <c r="CR4384" s="722"/>
      <c r="CS4384" s="722"/>
    </row>
    <row r="4385" spans="1:97" s="1376" customFormat="1">
      <c r="A4385" s="722"/>
      <c r="B4385" s="722"/>
      <c r="C4385" s="722"/>
      <c r="D4385" s="722"/>
      <c r="E4385" s="722"/>
      <c r="F4385" s="757"/>
      <c r="G4385" s="757"/>
      <c r="H4385" s="757"/>
      <c r="I4385" s="757"/>
      <c r="J4385" s="757"/>
      <c r="K4385" s="758"/>
      <c r="L4385" s="758"/>
      <c r="M4385" s="722"/>
      <c r="N4385" s="736"/>
      <c r="O4385" s="736"/>
      <c r="P4385" s="736"/>
      <c r="Q4385" s="736"/>
      <c r="R4385" s="736"/>
      <c r="S4385" s="736"/>
      <c r="T4385" s="736"/>
      <c r="U4385" s="736"/>
      <c r="BA4385" s="722"/>
      <c r="BB4385" s="722"/>
      <c r="BC4385" s="722"/>
      <c r="BD4385" s="722"/>
      <c r="BE4385" s="722"/>
      <c r="BF4385" s="722"/>
      <c r="BG4385" s="722"/>
      <c r="BH4385" s="722"/>
      <c r="BI4385" s="722"/>
      <c r="BJ4385" s="722"/>
      <c r="BK4385" s="722"/>
      <c r="BL4385" s="722"/>
      <c r="BM4385" s="722"/>
      <c r="BN4385" s="722"/>
      <c r="BO4385" s="722"/>
      <c r="BP4385" s="722"/>
      <c r="BQ4385" s="722"/>
      <c r="BR4385" s="722"/>
      <c r="BS4385" s="722"/>
      <c r="BT4385" s="722"/>
      <c r="BU4385" s="722"/>
      <c r="BV4385" s="722"/>
      <c r="BW4385" s="722"/>
      <c r="BX4385" s="722"/>
      <c r="BY4385" s="722"/>
      <c r="BZ4385" s="722"/>
      <c r="CA4385" s="722"/>
      <c r="CB4385" s="722"/>
      <c r="CC4385" s="722"/>
      <c r="CD4385" s="722"/>
      <c r="CE4385" s="722"/>
      <c r="CF4385" s="722"/>
      <c r="CG4385" s="722"/>
      <c r="CH4385" s="722"/>
      <c r="CI4385" s="722"/>
      <c r="CJ4385" s="722"/>
      <c r="CK4385" s="722"/>
      <c r="CL4385" s="722"/>
      <c r="CM4385" s="722"/>
      <c r="CN4385" s="722"/>
      <c r="CO4385" s="722"/>
      <c r="CP4385" s="722"/>
      <c r="CQ4385" s="722"/>
      <c r="CR4385" s="722"/>
      <c r="CS4385" s="722"/>
    </row>
    <row r="4386" spans="1:97" s="1376" customFormat="1">
      <c r="A4386" s="722"/>
      <c r="B4386" s="722"/>
      <c r="C4386" s="722"/>
      <c r="D4386" s="722"/>
      <c r="E4386" s="722"/>
      <c r="F4386" s="757"/>
      <c r="G4386" s="757"/>
      <c r="H4386" s="757"/>
      <c r="I4386" s="757"/>
      <c r="J4386" s="757"/>
      <c r="K4386" s="758"/>
      <c r="L4386" s="758"/>
      <c r="M4386" s="722"/>
      <c r="N4386" s="736"/>
      <c r="O4386" s="736"/>
      <c r="P4386" s="736"/>
      <c r="Q4386" s="736"/>
      <c r="R4386" s="736"/>
      <c r="S4386" s="736"/>
      <c r="T4386" s="736"/>
      <c r="U4386" s="736"/>
      <c r="BA4386" s="722"/>
      <c r="BB4386" s="722"/>
      <c r="BC4386" s="722"/>
      <c r="BD4386" s="722"/>
      <c r="BE4386" s="722"/>
      <c r="BF4386" s="722"/>
      <c r="BG4386" s="722"/>
      <c r="BH4386" s="722"/>
      <c r="BI4386" s="722"/>
      <c r="BJ4386" s="722"/>
      <c r="BK4386" s="722"/>
      <c r="BL4386" s="722"/>
      <c r="BM4386" s="722"/>
      <c r="BN4386" s="722"/>
      <c r="BO4386" s="722"/>
      <c r="BP4386" s="722"/>
      <c r="BQ4386" s="722"/>
      <c r="BR4386" s="722"/>
      <c r="BS4386" s="722"/>
      <c r="BT4386" s="722"/>
      <c r="BU4386" s="722"/>
      <c r="BV4386" s="722"/>
      <c r="BW4386" s="722"/>
      <c r="BX4386" s="722"/>
      <c r="BY4386" s="722"/>
      <c r="BZ4386" s="722"/>
      <c r="CA4386" s="722"/>
      <c r="CB4386" s="722"/>
      <c r="CC4386" s="722"/>
      <c r="CD4386" s="722"/>
      <c r="CE4386" s="722"/>
      <c r="CF4386" s="722"/>
      <c r="CG4386" s="722"/>
      <c r="CH4386" s="722"/>
      <c r="CI4386" s="722"/>
      <c r="CJ4386" s="722"/>
      <c r="CK4386" s="722"/>
      <c r="CL4386" s="722"/>
      <c r="CM4386" s="722"/>
      <c r="CN4386" s="722"/>
      <c r="CO4386" s="722"/>
      <c r="CP4386" s="722"/>
      <c r="CQ4386" s="722"/>
      <c r="CR4386" s="722"/>
      <c r="CS4386" s="722"/>
    </row>
    <row r="4387" spans="1:97" s="1376" customFormat="1">
      <c r="A4387" s="722"/>
      <c r="B4387" s="722"/>
      <c r="C4387" s="722"/>
      <c r="D4387" s="722"/>
      <c r="E4387" s="722"/>
      <c r="F4387" s="757"/>
      <c r="G4387" s="757"/>
      <c r="H4387" s="757"/>
      <c r="I4387" s="757"/>
      <c r="J4387" s="757"/>
      <c r="K4387" s="758"/>
      <c r="L4387" s="758"/>
      <c r="M4387" s="722"/>
      <c r="N4387" s="736"/>
      <c r="O4387" s="736"/>
      <c r="P4387" s="736"/>
      <c r="Q4387" s="736"/>
      <c r="R4387" s="736"/>
      <c r="S4387" s="736"/>
      <c r="T4387" s="736"/>
      <c r="U4387" s="736"/>
      <c r="BA4387" s="722"/>
      <c r="BB4387" s="722"/>
      <c r="BC4387" s="722"/>
      <c r="BD4387" s="722"/>
      <c r="BE4387" s="722"/>
      <c r="BF4387" s="722"/>
      <c r="BG4387" s="722"/>
      <c r="BH4387" s="722"/>
      <c r="BI4387" s="722"/>
      <c r="BJ4387" s="722"/>
      <c r="BK4387" s="722"/>
      <c r="BL4387" s="722"/>
      <c r="BM4387" s="722"/>
      <c r="BN4387" s="722"/>
      <c r="BO4387" s="722"/>
      <c r="BP4387" s="722"/>
      <c r="BQ4387" s="722"/>
      <c r="BR4387" s="722"/>
      <c r="BS4387" s="722"/>
      <c r="BT4387" s="722"/>
      <c r="BU4387" s="722"/>
      <c r="BV4387" s="722"/>
      <c r="BW4387" s="722"/>
      <c r="BX4387" s="722"/>
      <c r="BY4387" s="722"/>
      <c r="BZ4387" s="722"/>
      <c r="CA4387" s="722"/>
      <c r="CB4387" s="722"/>
      <c r="CC4387" s="722"/>
      <c r="CD4387" s="722"/>
      <c r="CE4387" s="722"/>
      <c r="CF4387" s="722"/>
      <c r="CG4387" s="722"/>
      <c r="CH4387" s="722"/>
      <c r="CI4387" s="722"/>
      <c r="CJ4387" s="722"/>
      <c r="CK4387" s="722"/>
      <c r="CL4387" s="722"/>
      <c r="CM4387" s="722"/>
      <c r="CN4387" s="722"/>
      <c r="CO4387" s="722"/>
      <c r="CP4387" s="722"/>
      <c r="CQ4387" s="722"/>
      <c r="CR4387" s="722"/>
      <c r="CS4387" s="722"/>
    </row>
    <row r="4388" spans="1:97" s="1376" customFormat="1">
      <c r="A4388" s="722"/>
      <c r="B4388" s="722"/>
      <c r="C4388" s="722"/>
      <c r="D4388" s="722"/>
      <c r="E4388" s="722"/>
      <c r="F4388" s="757"/>
      <c r="G4388" s="757"/>
      <c r="H4388" s="757"/>
      <c r="I4388" s="757"/>
      <c r="J4388" s="757"/>
      <c r="K4388" s="758"/>
      <c r="L4388" s="758"/>
      <c r="M4388" s="722"/>
      <c r="N4388" s="736"/>
      <c r="O4388" s="736"/>
      <c r="P4388" s="736"/>
      <c r="Q4388" s="736"/>
      <c r="R4388" s="736"/>
      <c r="S4388" s="736"/>
      <c r="T4388" s="736"/>
      <c r="U4388" s="736"/>
      <c r="BA4388" s="722"/>
      <c r="BB4388" s="722"/>
      <c r="BC4388" s="722"/>
      <c r="BD4388" s="722"/>
      <c r="BE4388" s="722"/>
      <c r="BF4388" s="722"/>
      <c r="BG4388" s="722"/>
      <c r="BH4388" s="722"/>
      <c r="BI4388" s="722"/>
      <c r="BJ4388" s="722"/>
      <c r="BK4388" s="722"/>
      <c r="BL4388" s="722"/>
      <c r="BM4388" s="722"/>
      <c r="BN4388" s="722"/>
      <c r="BO4388" s="722"/>
      <c r="BP4388" s="722"/>
      <c r="BQ4388" s="722"/>
      <c r="BR4388" s="722"/>
      <c r="BS4388" s="722"/>
      <c r="BT4388" s="722"/>
      <c r="BU4388" s="722"/>
      <c r="BV4388" s="722"/>
      <c r="BW4388" s="722"/>
      <c r="BX4388" s="722"/>
      <c r="BY4388" s="722"/>
      <c r="BZ4388" s="722"/>
      <c r="CA4388" s="722"/>
      <c r="CB4388" s="722"/>
      <c r="CC4388" s="722"/>
      <c r="CD4388" s="722"/>
      <c r="CE4388" s="722"/>
      <c r="CF4388" s="722"/>
      <c r="CG4388" s="722"/>
      <c r="CH4388" s="722"/>
      <c r="CI4388" s="722"/>
      <c r="CJ4388" s="722"/>
      <c r="CK4388" s="722"/>
      <c r="CL4388" s="722"/>
      <c r="CM4388" s="722"/>
      <c r="CN4388" s="722"/>
      <c r="CO4388" s="722"/>
      <c r="CP4388" s="722"/>
      <c r="CQ4388" s="722"/>
      <c r="CR4388" s="722"/>
      <c r="CS4388" s="722"/>
    </row>
    <row r="4389" spans="1:97" s="1376" customFormat="1">
      <c r="A4389" s="722"/>
      <c r="B4389" s="722"/>
      <c r="C4389" s="722"/>
      <c r="D4389" s="722"/>
      <c r="E4389" s="722"/>
      <c r="F4389" s="757"/>
      <c r="G4389" s="757"/>
      <c r="H4389" s="757"/>
      <c r="I4389" s="757"/>
      <c r="J4389" s="757"/>
      <c r="K4389" s="758"/>
      <c r="L4389" s="758"/>
      <c r="M4389" s="722"/>
      <c r="N4389" s="736"/>
      <c r="O4389" s="736"/>
      <c r="P4389" s="736"/>
      <c r="Q4389" s="736"/>
      <c r="R4389" s="736"/>
      <c r="S4389" s="736"/>
      <c r="T4389" s="736"/>
      <c r="U4389" s="736"/>
      <c r="BA4389" s="722"/>
      <c r="BB4389" s="722"/>
      <c r="BC4389" s="722"/>
      <c r="BD4389" s="722"/>
      <c r="BE4389" s="722"/>
      <c r="BF4389" s="722"/>
      <c r="BG4389" s="722"/>
      <c r="BH4389" s="722"/>
      <c r="BI4389" s="722"/>
      <c r="BJ4389" s="722"/>
      <c r="BK4389" s="722"/>
      <c r="BL4389" s="722"/>
      <c r="BM4389" s="722"/>
      <c r="BN4389" s="722"/>
      <c r="BO4389" s="722"/>
      <c r="BP4389" s="722"/>
      <c r="BQ4389" s="722"/>
      <c r="BR4389" s="722"/>
      <c r="BS4389" s="722"/>
      <c r="BT4389" s="722"/>
      <c r="BU4389" s="722"/>
      <c r="BV4389" s="722"/>
      <c r="BW4389" s="722"/>
      <c r="BX4389" s="722"/>
      <c r="BY4389" s="722"/>
      <c r="BZ4389" s="722"/>
      <c r="CA4389" s="722"/>
      <c r="CB4389" s="722"/>
      <c r="CC4389" s="722"/>
      <c r="CD4389" s="722"/>
      <c r="CE4389" s="722"/>
      <c r="CF4389" s="722"/>
      <c r="CG4389" s="722"/>
      <c r="CH4389" s="722"/>
      <c r="CI4389" s="722"/>
      <c r="CJ4389" s="722"/>
      <c r="CK4389" s="722"/>
      <c r="CL4389" s="722"/>
      <c r="CM4389" s="722"/>
      <c r="CN4389" s="722"/>
      <c r="CO4389" s="722"/>
      <c r="CP4389" s="722"/>
      <c r="CQ4389" s="722"/>
      <c r="CR4389" s="722"/>
      <c r="CS4389" s="722"/>
    </row>
    <row r="4390" spans="1:97" s="1376" customFormat="1">
      <c r="A4390" s="722"/>
      <c r="B4390" s="722"/>
      <c r="C4390" s="722"/>
      <c r="D4390" s="722"/>
      <c r="E4390" s="722"/>
      <c r="F4390" s="757"/>
      <c r="G4390" s="757"/>
      <c r="H4390" s="757"/>
      <c r="I4390" s="757"/>
      <c r="J4390" s="757"/>
      <c r="K4390" s="758"/>
      <c r="L4390" s="758"/>
      <c r="M4390" s="722"/>
      <c r="N4390" s="736"/>
      <c r="O4390" s="736"/>
      <c r="P4390" s="736"/>
      <c r="Q4390" s="736"/>
      <c r="R4390" s="736"/>
      <c r="S4390" s="736"/>
      <c r="T4390" s="736"/>
      <c r="U4390" s="736"/>
      <c r="BA4390" s="722"/>
      <c r="BB4390" s="722"/>
      <c r="BC4390" s="722"/>
      <c r="BD4390" s="722"/>
      <c r="BE4390" s="722"/>
      <c r="BF4390" s="722"/>
      <c r="BG4390" s="722"/>
      <c r="BH4390" s="722"/>
      <c r="BI4390" s="722"/>
      <c r="BJ4390" s="722"/>
      <c r="BK4390" s="722"/>
      <c r="BL4390" s="722"/>
      <c r="BM4390" s="722"/>
      <c r="BN4390" s="722"/>
      <c r="BO4390" s="722"/>
      <c r="BP4390" s="722"/>
      <c r="BQ4390" s="722"/>
      <c r="BR4390" s="722"/>
      <c r="BS4390" s="722"/>
      <c r="BT4390" s="722"/>
      <c r="BU4390" s="722"/>
      <c r="BV4390" s="722"/>
      <c r="BW4390" s="722"/>
      <c r="BX4390" s="722"/>
      <c r="BY4390" s="722"/>
      <c r="BZ4390" s="722"/>
      <c r="CA4390" s="722"/>
      <c r="CB4390" s="722"/>
      <c r="CC4390" s="722"/>
      <c r="CD4390" s="722"/>
      <c r="CE4390" s="722"/>
      <c r="CF4390" s="722"/>
      <c r="CG4390" s="722"/>
      <c r="CH4390" s="722"/>
      <c r="CI4390" s="722"/>
      <c r="CJ4390" s="722"/>
      <c r="CK4390" s="722"/>
      <c r="CL4390" s="722"/>
      <c r="CM4390" s="722"/>
      <c r="CN4390" s="722"/>
      <c r="CO4390" s="722"/>
      <c r="CP4390" s="722"/>
      <c r="CQ4390" s="722"/>
      <c r="CR4390" s="722"/>
      <c r="CS4390" s="722"/>
    </row>
    <row r="4391" spans="1:97" s="1376" customFormat="1">
      <c r="A4391" s="722"/>
      <c r="B4391" s="722"/>
      <c r="C4391" s="722"/>
      <c r="D4391" s="722"/>
      <c r="E4391" s="722"/>
      <c r="F4391" s="757"/>
      <c r="G4391" s="757"/>
      <c r="H4391" s="757"/>
      <c r="I4391" s="757"/>
      <c r="J4391" s="757"/>
      <c r="K4391" s="758"/>
      <c r="L4391" s="758"/>
      <c r="M4391" s="722"/>
      <c r="N4391" s="736"/>
      <c r="O4391" s="736"/>
      <c r="P4391" s="736"/>
      <c r="Q4391" s="736"/>
      <c r="R4391" s="736"/>
      <c r="S4391" s="736"/>
      <c r="T4391" s="736"/>
      <c r="U4391" s="736"/>
      <c r="BA4391" s="722"/>
      <c r="BB4391" s="722"/>
      <c r="BC4391" s="722"/>
      <c r="BD4391" s="722"/>
      <c r="BE4391" s="722"/>
      <c r="BF4391" s="722"/>
      <c r="BG4391" s="722"/>
      <c r="BH4391" s="722"/>
      <c r="BI4391" s="722"/>
      <c r="BJ4391" s="722"/>
      <c r="BK4391" s="722"/>
      <c r="BL4391" s="722"/>
      <c r="BM4391" s="722"/>
      <c r="BN4391" s="722"/>
      <c r="BO4391" s="722"/>
      <c r="BP4391" s="722"/>
      <c r="BQ4391" s="722"/>
      <c r="BR4391" s="722"/>
      <c r="BS4391" s="722"/>
      <c r="BT4391" s="722"/>
      <c r="BU4391" s="722"/>
      <c r="BV4391" s="722"/>
      <c r="BW4391" s="722"/>
      <c r="BX4391" s="722"/>
      <c r="BY4391" s="722"/>
      <c r="BZ4391" s="722"/>
      <c r="CA4391" s="722"/>
      <c r="CB4391" s="722"/>
      <c r="CC4391" s="722"/>
      <c r="CD4391" s="722"/>
      <c r="CE4391" s="722"/>
      <c r="CF4391" s="722"/>
      <c r="CG4391" s="722"/>
      <c r="CH4391" s="722"/>
      <c r="CI4391" s="722"/>
      <c r="CJ4391" s="722"/>
      <c r="CK4391" s="722"/>
      <c r="CL4391" s="722"/>
      <c r="CM4391" s="722"/>
      <c r="CN4391" s="722"/>
      <c r="CO4391" s="722"/>
      <c r="CP4391" s="722"/>
      <c r="CQ4391" s="722"/>
      <c r="CR4391" s="722"/>
      <c r="CS4391" s="722"/>
    </row>
    <row r="4392" spans="1:97" s="1376" customFormat="1">
      <c r="A4392" s="722"/>
      <c r="B4392" s="722"/>
      <c r="C4392" s="722"/>
      <c r="D4392" s="722"/>
      <c r="E4392" s="722"/>
      <c r="F4392" s="757"/>
      <c r="G4392" s="757"/>
      <c r="H4392" s="757"/>
      <c r="I4392" s="757"/>
      <c r="J4392" s="757"/>
      <c r="K4392" s="758"/>
      <c r="L4392" s="758"/>
      <c r="M4392" s="722"/>
      <c r="N4392" s="736"/>
      <c r="O4392" s="736"/>
      <c r="P4392" s="736"/>
      <c r="Q4392" s="736"/>
      <c r="R4392" s="736"/>
      <c r="S4392" s="736"/>
      <c r="T4392" s="736"/>
      <c r="U4392" s="736"/>
      <c r="BA4392" s="722"/>
      <c r="BB4392" s="722"/>
      <c r="BC4392" s="722"/>
      <c r="BD4392" s="722"/>
      <c r="BE4392" s="722"/>
      <c r="BF4392" s="722"/>
      <c r="BG4392" s="722"/>
      <c r="BH4392" s="722"/>
      <c r="BI4392" s="722"/>
      <c r="BJ4392" s="722"/>
      <c r="BK4392" s="722"/>
      <c r="BL4392" s="722"/>
      <c r="BM4392" s="722"/>
      <c r="BN4392" s="722"/>
      <c r="BO4392" s="722"/>
      <c r="BP4392" s="722"/>
      <c r="BQ4392" s="722"/>
      <c r="BR4392" s="722"/>
      <c r="BS4392" s="722"/>
      <c r="BT4392" s="722"/>
      <c r="BU4392" s="722"/>
      <c r="BV4392" s="722"/>
      <c r="BW4392" s="722"/>
      <c r="BX4392" s="722"/>
      <c r="BY4392" s="722"/>
      <c r="BZ4392" s="722"/>
      <c r="CA4392" s="722"/>
      <c r="CB4392" s="722"/>
      <c r="CC4392" s="722"/>
      <c r="CD4392" s="722"/>
      <c r="CE4392" s="722"/>
      <c r="CF4392" s="722"/>
      <c r="CG4392" s="722"/>
      <c r="CH4392" s="722"/>
      <c r="CI4392" s="722"/>
      <c r="CJ4392" s="722"/>
      <c r="CK4392" s="722"/>
      <c r="CL4392" s="722"/>
      <c r="CM4392" s="722"/>
      <c r="CN4392" s="722"/>
      <c r="CO4392" s="722"/>
      <c r="CP4392" s="722"/>
      <c r="CQ4392" s="722"/>
      <c r="CR4392" s="722"/>
      <c r="CS4392" s="722"/>
    </row>
    <row r="4393" spans="1:97" s="1376" customFormat="1">
      <c r="A4393" s="722"/>
      <c r="B4393" s="722"/>
      <c r="C4393" s="722"/>
      <c r="D4393" s="722"/>
      <c r="E4393" s="722"/>
      <c r="F4393" s="757"/>
      <c r="G4393" s="757"/>
      <c r="H4393" s="757"/>
      <c r="I4393" s="757"/>
      <c r="J4393" s="757"/>
      <c r="K4393" s="758"/>
      <c r="L4393" s="758"/>
      <c r="M4393" s="722"/>
      <c r="N4393" s="736"/>
      <c r="O4393" s="736"/>
      <c r="P4393" s="736"/>
      <c r="Q4393" s="736"/>
      <c r="R4393" s="736"/>
      <c r="S4393" s="736"/>
      <c r="T4393" s="736"/>
      <c r="U4393" s="736"/>
      <c r="BA4393" s="722"/>
      <c r="BB4393" s="722"/>
      <c r="BC4393" s="722"/>
      <c r="BD4393" s="722"/>
      <c r="BE4393" s="722"/>
      <c r="BF4393" s="722"/>
      <c r="BG4393" s="722"/>
      <c r="BH4393" s="722"/>
      <c r="BI4393" s="722"/>
      <c r="BJ4393" s="722"/>
      <c r="BK4393" s="722"/>
      <c r="BL4393" s="722"/>
      <c r="BM4393" s="722"/>
      <c r="BN4393" s="722"/>
      <c r="BO4393" s="722"/>
      <c r="BP4393" s="722"/>
      <c r="BQ4393" s="722"/>
      <c r="BR4393" s="722"/>
      <c r="BS4393" s="722"/>
      <c r="BT4393" s="722"/>
      <c r="BU4393" s="722"/>
      <c r="BV4393" s="722"/>
      <c r="BW4393" s="722"/>
      <c r="BX4393" s="722"/>
      <c r="BY4393" s="722"/>
      <c r="BZ4393" s="722"/>
      <c r="CA4393" s="722"/>
      <c r="CB4393" s="722"/>
      <c r="CC4393" s="722"/>
      <c r="CD4393" s="722"/>
      <c r="CE4393" s="722"/>
      <c r="CF4393" s="722"/>
      <c r="CG4393" s="722"/>
      <c r="CH4393" s="722"/>
      <c r="CI4393" s="722"/>
      <c r="CJ4393" s="722"/>
      <c r="CK4393" s="722"/>
      <c r="CL4393" s="722"/>
      <c r="CM4393" s="722"/>
      <c r="CN4393" s="722"/>
      <c r="CO4393" s="722"/>
      <c r="CP4393" s="722"/>
      <c r="CQ4393" s="722"/>
      <c r="CR4393" s="722"/>
      <c r="CS4393" s="722"/>
    </row>
    <row r="4394" spans="1:97" s="1376" customFormat="1">
      <c r="A4394" s="722"/>
      <c r="B4394" s="722"/>
      <c r="C4394" s="722"/>
      <c r="D4394" s="722"/>
      <c r="E4394" s="722"/>
      <c r="F4394" s="757"/>
      <c r="G4394" s="757"/>
      <c r="H4394" s="757"/>
      <c r="I4394" s="757"/>
      <c r="J4394" s="757"/>
      <c r="K4394" s="758"/>
      <c r="L4394" s="758"/>
      <c r="M4394" s="722"/>
      <c r="N4394" s="736"/>
      <c r="O4394" s="736"/>
      <c r="P4394" s="736"/>
      <c r="Q4394" s="736"/>
      <c r="R4394" s="736"/>
      <c r="S4394" s="736"/>
      <c r="T4394" s="736"/>
      <c r="U4394" s="736"/>
      <c r="BA4394" s="722"/>
      <c r="BB4394" s="722"/>
      <c r="BC4394" s="722"/>
      <c r="BD4394" s="722"/>
      <c r="BE4394" s="722"/>
      <c r="BF4394" s="722"/>
      <c r="BG4394" s="722"/>
      <c r="BH4394" s="722"/>
      <c r="BI4394" s="722"/>
      <c r="BJ4394" s="722"/>
      <c r="BK4394" s="722"/>
      <c r="BL4394" s="722"/>
      <c r="BM4394" s="722"/>
      <c r="BN4394" s="722"/>
      <c r="BO4394" s="722"/>
      <c r="BP4394" s="722"/>
      <c r="BQ4394" s="722"/>
      <c r="BR4394" s="722"/>
      <c r="BS4394" s="722"/>
      <c r="BT4394" s="722"/>
      <c r="BU4394" s="722"/>
      <c r="BV4394" s="722"/>
      <c r="BW4394" s="722"/>
      <c r="BX4394" s="722"/>
      <c r="BY4394" s="722"/>
      <c r="BZ4394" s="722"/>
      <c r="CA4394" s="722"/>
      <c r="CB4394" s="722"/>
      <c r="CC4394" s="722"/>
      <c r="CD4394" s="722"/>
      <c r="CE4394" s="722"/>
      <c r="CF4394" s="722"/>
      <c r="CG4394" s="722"/>
      <c r="CH4394" s="722"/>
      <c r="CI4394" s="722"/>
      <c r="CJ4394" s="722"/>
      <c r="CK4394" s="722"/>
      <c r="CL4394" s="722"/>
      <c r="CM4394" s="722"/>
      <c r="CN4394" s="722"/>
      <c r="CO4394" s="722"/>
      <c r="CP4394" s="722"/>
      <c r="CQ4394" s="722"/>
      <c r="CR4394" s="722"/>
      <c r="CS4394" s="722"/>
    </row>
    <row r="4395" spans="1:97" s="1376" customFormat="1">
      <c r="A4395" s="722"/>
      <c r="B4395" s="722"/>
      <c r="C4395" s="722"/>
      <c r="D4395" s="722"/>
      <c r="E4395" s="722"/>
      <c r="F4395" s="757"/>
      <c r="G4395" s="757"/>
      <c r="H4395" s="757"/>
      <c r="I4395" s="757"/>
      <c r="J4395" s="757"/>
      <c r="K4395" s="758"/>
      <c r="L4395" s="758"/>
      <c r="M4395" s="722"/>
      <c r="N4395" s="736"/>
      <c r="O4395" s="736"/>
      <c r="P4395" s="736"/>
      <c r="Q4395" s="736"/>
      <c r="R4395" s="736"/>
      <c r="S4395" s="736"/>
      <c r="T4395" s="736"/>
      <c r="U4395" s="736"/>
      <c r="BA4395" s="722"/>
      <c r="BB4395" s="722"/>
      <c r="BC4395" s="722"/>
      <c r="BD4395" s="722"/>
      <c r="BE4395" s="722"/>
      <c r="BF4395" s="722"/>
      <c r="BG4395" s="722"/>
      <c r="BH4395" s="722"/>
      <c r="BI4395" s="722"/>
      <c r="BJ4395" s="722"/>
      <c r="BK4395" s="722"/>
      <c r="BL4395" s="722"/>
      <c r="BM4395" s="722"/>
      <c r="BN4395" s="722"/>
      <c r="BO4395" s="722"/>
      <c r="BP4395" s="722"/>
      <c r="BQ4395" s="722"/>
      <c r="BR4395" s="722"/>
      <c r="BS4395" s="722"/>
      <c r="BT4395" s="722"/>
      <c r="BU4395" s="722"/>
      <c r="BV4395" s="722"/>
      <c r="BW4395" s="722"/>
      <c r="BX4395" s="722"/>
      <c r="BY4395" s="722"/>
      <c r="BZ4395" s="722"/>
      <c r="CA4395" s="722"/>
      <c r="CB4395" s="722"/>
      <c r="CC4395" s="722"/>
      <c r="CD4395" s="722"/>
      <c r="CE4395" s="722"/>
      <c r="CF4395" s="722"/>
      <c r="CG4395" s="722"/>
      <c r="CH4395" s="722"/>
      <c r="CI4395" s="722"/>
      <c r="CJ4395" s="722"/>
      <c r="CK4395" s="722"/>
      <c r="CL4395" s="722"/>
      <c r="CM4395" s="722"/>
      <c r="CN4395" s="722"/>
      <c r="CO4395" s="722"/>
      <c r="CP4395" s="722"/>
      <c r="CQ4395" s="722"/>
      <c r="CR4395" s="722"/>
      <c r="CS4395" s="722"/>
    </row>
    <row r="4396" spans="1:97" s="1376" customFormat="1">
      <c r="A4396" s="722"/>
      <c r="B4396" s="722"/>
      <c r="C4396" s="722"/>
      <c r="D4396" s="722"/>
      <c r="E4396" s="722"/>
      <c r="F4396" s="757"/>
      <c r="G4396" s="757"/>
      <c r="H4396" s="757"/>
      <c r="I4396" s="757"/>
      <c r="J4396" s="757"/>
      <c r="K4396" s="758"/>
      <c r="L4396" s="758"/>
      <c r="M4396" s="722"/>
      <c r="N4396" s="736"/>
      <c r="O4396" s="736"/>
      <c r="P4396" s="736"/>
      <c r="Q4396" s="736"/>
      <c r="R4396" s="736"/>
      <c r="S4396" s="736"/>
      <c r="T4396" s="736"/>
      <c r="U4396" s="736"/>
      <c r="BA4396" s="722"/>
      <c r="BB4396" s="722"/>
      <c r="BC4396" s="722"/>
      <c r="BD4396" s="722"/>
      <c r="BE4396" s="722"/>
      <c r="BF4396" s="722"/>
      <c r="BG4396" s="722"/>
      <c r="BH4396" s="722"/>
      <c r="BI4396" s="722"/>
      <c r="BJ4396" s="722"/>
      <c r="BK4396" s="722"/>
      <c r="BL4396" s="722"/>
      <c r="BM4396" s="722"/>
      <c r="BN4396" s="722"/>
      <c r="BO4396" s="722"/>
      <c r="BP4396" s="722"/>
      <c r="BQ4396" s="722"/>
      <c r="BR4396" s="722"/>
      <c r="BS4396" s="722"/>
      <c r="BT4396" s="722"/>
      <c r="BU4396" s="722"/>
      <c r="BV4396" s="722"/>
      <c r="BW4396" s="722"/>
      <c r="BX4396" s="722"/>
      <c r="BY4396" s="722"/>
      <c r="BZ4396" s="722"/>
      <c r="CA4396" s="722"/>
      <c r="CB4396" s="722"/>
      <c r="CC4396" s="722"/>
      <c r="CD4396" s="722"/>
      <c r="CE4396" s="722"/>
      <c r="CF4396" s="722"/>
      <c r="CG4396" s="722"/>
      <c r="CH4396" s="722"/>
      <c r="CI4396" s="722"/>
      <c r="CJ4396" s="722"/>
      <c r="CK4396" s="722"/>
      <c r="CL4396" s="722"/>
      <c r="CM4396" s="722"/>
      <c r="CN4396" s="722"/>
      <c r="CO4396" s="722"/>
      <c r="CP4396" s="722"/>
      <c r="CQ4396" s="722"/>
      <c r="CR4396" s="722"/>
      <c r="CS4396" s="722"/>
    </row>
    <row r="4397" spans="1:97" s="1376" customFormat="1">
      <c r="A4397" s="722"/>
      <c r="B4397" s="722"/>
      <c r="C4397" s="722"/>
      <c r="D4397" s="722"/>
      <c r="E4397" s="722"/>
      <c r="F4397" s="757"/>
      <c r="G4397" s="757"/>
      <c r="H4397" s="757"/>
      <c r="I4397" s="757"/>
      <c r="J4397" s="757"/>
      <c r="K4397" s="758"/>
      <c r="L4397" s="758"/>
      <c r="M4397" s="722"/>
      <c r="N4397" s="736"/>
      <c r="O4397" s="736"/>
      <c r="P4397" s="736"/>
      <c r="Q4397" s="736"/>
      <c r="R4397" s="736"/>
      <c r="S4397" s="736"/>
      <c r="T4397" s="736"/>
      <c r="U4397" s="736"/>
      <c r="BA4397" s="722"/>
      <c r="BB4397" s="722"/>
      <c r="BC4397" s="722"/>
      <c r="BD4397" s="722"/>
      <c r="BE4397" s="722"/>
      <c r="BF4397" s="722"/>
      <c r="BG4397" s="722"/>
      <c r="BH4397" s="722"/>
      <c r="BI4397" s="722"/>
      <c r="BJ4397" s="722"/>
      <c r="BK4397" s="722"/>
      <c r="BL4397" s="722"/>
      <c r="BM4397" s="722"/>
      <c r="BN4397" s="722"/>
      <c r="BO4397" s="722"/>
      <c r="BP4397" s="722"/>
      <c r="BQ4397" s="722"/>
      <c r="BR4397" s="722"/>
      <c r="BS4397" s="722"/>
      <c r="BT4397" s="722"/>
      <c r="BU4397" s="722"/>
      <c r="BV4397" s="722"/>
      <c r="BW4397" s="722"/>
      <c r="BX4397" s="722"/>
      <c r="BY4397" s="722"/>
      <c r="BZ4397" s="722"/>
      <c r="CA4397" s="722"/>
      <c r="CB4397" s="722"/>
      <c r="CC4397" s="722"/>
      <c r="CD4397" s="722"/>
      <c r="CE4397" s="722"/>
      <c r="CF4397" s="722"/>
      <c r="CG4397" s="722"/>
      <c r="CH4397" s="722"/>
      <c r="CI4397" s="722"/>
      <c r="CJ4397" s="722"/>
      <c r="CK4397" s="722"/>
      <c r="CL4397" s="722"/>
      <c r="CM4397" s="722"/>
      <c r="CN4397" s="722"/>
      <c r="CO4397" s="722"/>
      <c r="CP4397" s="722"/>
      <c r="CQ4397" s="722"/>
      <c r="CR4397" s="722"/>
      <c r="CS4397" s="722"/>
    </row>
    <row r="4398" spans="1:97" s="1376" customFormat="1">
      <c r="A4398" s="722"/>
      <c r="B4398" s="722"/>
      <c r="C4398" s="722"/>
      <c r="D4398" s="722"/>
      <c r="E4398" s="722"/>
      <c r="F4398" s="757"/>
      <c r="G4398" s="757"/>
      <c r="H4398" s="757"/>
      <c r="I4398" s="757"/>
      <c r="J4398" s="757"/>
      <c r="K4398" s="758"/>
      <c r="L4398" s="758"/>
      <c r="M4398" s="722"/>
      <c r="N4398" s="736"/>
      <c r="O4398" s="736"/>
      <c r="P4398" s="736"/>
      <c r="Q4398" s="736"/>
      <c r="R4398" s="736"/>
      <c r="S4398" s="736"/>
      <c r="T4398" s="736"/>
      <c r="U4398" s="736"/>
      <c r="BA4398" s="722"/>
      <c r="BB4398" s="722"/>
      <c r="BC4398" s="722"/>
      <c r="BD4398" s="722"/>
      <c r="BE4398" s="722"/>
      <c r="BF4398" s="722"/>
      <c r="BG4398" s="722"/>
      <c r="BH4398" s="722"/>
      <c r="BI4398" s="722"/>
      <c r="BJ4398" s="722"/>
      <c r="BK4398" s="722"/>
      <c r="BL4398" s="722"/>
      <c r="BM4398" s="722"/>
      <c r="BN4398" s="722"/>
      <c r="BO4398" s="722"/>
      <c r="BP4398" s="722"/>
      <c r="BQ4398" s="722"/>
      <c r="BR4398" s="722"/>
      <c r="BS4398" s="722"/>
      <c r="BT4398" s="722"/>
      <c r="BU4398" s="722"/>
      <c r="BV4398" s="722"/>
      <c r="BW4398" s="722"/>
      <c r="BX4398" s="722"/>
      <c r="BY4398" s="722"/>
      <c r="BZ4398" s="722"/>
      <c r="CA4398" s="722"/>
      <c r="CB4398" s="722"/>
      <c r="CC4398" s="722"/>
      <c r="CD4398" s="722"/>
      <c r="CE4398" s="722"/>
      <c r="CF4398" s="722"/>
      <c r="CG4398" s="722"/>
      <c r="CH4398" s="722"/>
      <c r="CI4398" s="722"/>
      <c r="CJ4398" s="722"/>
      <c r="CK4398" s="722"/>
      <c r="CL4398" s="722"/>
      <c r="CM4398" s="722"/>
      <c r="CN4398" s="722"/>
      <c r="CO4398" s="722"/>
      <c r="CP4398" s="722"/>
      <c r="CQ4398" s="722"/>
      <c r="CR4398" s="722"/>
      <c r="CS4398" s="722"/>
    </row>
    <row r="4399" spans="1:97" s="1376" customFormat="1">
      <c r="A4399" s="722"/>
      <c r="B4399" s="722"/>
      <c r="C4399" s="722"/>
      <c r="D4399" s="722"/>
      <c r="E4399" s="722"/>
      <c r="F4399" s="757"/>
      <c r="G4399" s="757"/>
      <c r="H4399" s="757"/>
      <c r="I4399" s="757"/>
      <c r="J4399" s="757"/>
      <c r="K4399" s="758"/>
      <c r="L4399" s="758"/>
      <c r="M4399" s="722"/>
      <c r="N4399" s="736"/>
      <c r="O4399" s="736"/>
      <c r="P4399" s="736"/>
      <c r="Q4399" s="736"/>
      <c r="R4399" s="736"/>
      <c r="S4399" s="736"/>
      <c r="T4399" s="736"/>
      <c r="U4399" s="736"/>
      <c r="BA4399" s="722"/>
      <c r="BB4399" s="722"/>
      <c r="BC4399" s="722"/>
      <c r="BD4399" s="722"/>
      <c r="BE4399" s="722"/>
      <c r="BF4399" s="722"/>
      <c r="BG4399" s="722"/>
      <c r="BH4399" s="722"/>
      <c r="BI4399" s="722"/>
      <c r="BJ4399" s="722"/>
      <c r="BK4399" s="722"/>
      <c r="BL4399" s="722"/>
      <c r="BM4399" s="722"/>
      <c r="BN4399" s="722"/>
      <c r="BO4399" s="722"/>
      <c r="BP4399" s="722"/>
      <c r="BQ4399" s="722"/>
      <c r="BR4399" s="722"/>
      <c r="BS4399" s="722"/>
      <c r="BT4399" s="722"/>
      <c r="BU4399" s="722"/>
      <c r="BV4399" s="722"/>
      <c r="BW4399" s="722"/>
      <c r="BX4399" s="722"/>
      <c r="BY4399" s="722"/>
      <c r="BZ4399" s="722"/>
      <c r="CA4399" s="722"/>
      <c r="CB4399" s="722"/>
      <c r="CC4399" s="722"/>
      <c r="CD4399" s="722"/>
      <c r="CE4399" s="722"/>
      <c r="CF4399" s="722"/>
      <c r="CG4399" s="722"/>
      <c r="CH4399" s="722"/>
      <c r="CI4399" s="722"/>
      <c r="CJ4399" s="722"/>
      <c r="CK4399" s="722"/>
      <c r="CL4399" s="722"/>
      <c r="CM4399" s="722"/>
      <c r="CN4399" s="722"/>
      <c r="CO4399" s="722"/>
      <c r="CP4399" s="722"/>
      <c r="CQ4399" s="722"/>
      <c r="CR4399" s="722"/>
      <c r="CS4399" s="722"/>
    </row>
    <row r="4400" spans="1:97" s="1376" customFormat="1">
      <c r="A4400" s="722"/>
      <c r="B4400" s="722"/>
      <c r="C4400" s="722"/>
      <c r="D4400" s="722"/>
      <c r="E4400" s="722"/>
      <c r="F4400" s="757"/>
      <c r="G4400" s="757"/>
      <c r="H4400" s="757"/>
      <c r="I4400" s="757"/>
      <c r="J4400" s="757"/>
      <c r="K4400" s="758"/>
      <c r="L4400" s="758"/>
      <c r="M4400" s="722"/>
      <c r="N4400" s="736"/>
      <c r="O4400" s="736"/>
      <c r="P4400" s="736"/>
      <c r="Q4400" s="736"/>
      <c r="R4400" s="736"/>
      <c r="S4400" s="736"/>
      <c r="T4400" s="736"/>
      <c r="U4400" s="736"/>
      <c r="BA4400" s="722"/>
      <c r="BB4400" s="722"/>
      <c r="BC4400" s="722"/>
      <c r="BD4400" s="722"/>
      <c r="BE4400" s="722"/>
      <c r="BF4400" s="722"/>
      <c r="BG4400" s="722"/>
      <c r="BH4400" s="722"/>
      <c r="BI4400" s="722"/>
      <c r="BJ4400" s="722"/>
      <c r="BK4400" s="722"/>
      <c r="BL4400" s="722"/>
      <c r="BM4400" s="722"/>
      <c r="BN4400" s="722"/>
      <c r="BO4400" s="722"/>
      <c r="BP4400" s="722"/>
      <c r="BQ4400" s="722"/>
      <c r="BR4400" s="722"/>
      <c r="BS4400" s="722"/>
      <c r="BT4400" s="722"/>
      <c r="BU4400" s="722"/>
      <c r="BV4400" s="722"/>
      <c r="BW4400" s="722"/>
      <c r="BX4400" s="722"/>
      <c r="BY4400" s="722"/>
      <c r="BZ4400" s="722"/>
      <c r="CA4400" s="722"/>
      <c r="CB4400" s="722"/>
      <c r="CC4400" s="722"/>
      <c r="CD4400" s="722"/>
      <c r="CE4400" s="722"/>
      <c r="CF4400" s="722"/>
      <c r="CG4400" s="722"/>
      <c r="CH4400" s="722"/>
      <c r="CI4400" s="722"/>
      <c r="CJ4400" s="722"/>
      <c r="CK4400" s="722"/>
      <c r="CL4400" s="722"/>
      <c r="CM4400" s="722"/>
      <c r="CN4400" s="722"/>
      <c r="CO4400" s="722"/>
      <c r="CP4400" s="722"/>
      <c r="CQ4400" s="722"/>
      <c r="CR4400" s="722"/>
      <c r="CS4400" s="722"/>
    </row>
    <row r="4401" spans="1:97" s="1376" customFormat="1">
      <c r="A4401" s="722"/>
      <c r="B4401" s="722"/>
      <c r="C4401" s="722"/>
      <c r="D4401" s="722"/>
      <c r="E4401" s="722"/>
      <c r="F4401" s="757"/>
      <c r="G4401" s="757"/>
      <c r="H4401" s="757"/>
      <c r="I4401" s="757"/>
      <c r="J4401" s="757"/>
      <c r="K4401" s="758"/>
      <c r="L4401" s="758"/>
      <c r="M4401" s="722"/>
      <c r="N4401" s="736"/>
      <c r="O4401" s="736"/>
      <c r="P4401" s="736"/>
      <c r="Q4401" s="736"/>
      <c r="R4401" s="736"/>
      <c r="S4401" s="736"/>
      <c r="T4401" s="736"/>
      <c r="U4401" s="736"/>
      <c r="BA4401" s="722"/>
      <c r="BB4401" s="722"/>
      <c r="BC4401" s="722"/>
      <c r="BD4401" s="722"/>
      <c r="BE4401" s="722"/>
      <c r="BF4401" s="722"/>
      <c r="BG4401" s="722"/>
      <c r="BH4401" s="722"/>
      <c r="BI4401" s="722"/>
      <c r="BJ4401" s="722"/>
      <c r="BK4401" s="722"/>
      <c r="BL4401" s="722"/>
      <c r="BM4401" s="722"/>
      <c r="BN4401" s="722"/>
      <c r="BO4401" s="722"/>
      <c r="BP4401" s="722"/>
      <c r="BQ4401" s="722"/>
      <c r="BR4401" s="722"/>
      <c r="BS4401" s="722"/>
      <c r="BT4401" s="722"/>
      <c r="BU4401" s="722"/>
      <c r="BV4401" s="722"/>
      <c r="BW4401" s="722"/>
      <c r="BX4401" s="722"/>
      <c r="BY4401" s="722"/>
      <c r="BZ4401" s="722"/>
      <c r="CA4401" s="722"/>
      <c r="CB4401" s="722"/>
      <c r="CC4401" s="722"/>
      <c r="CD4401" s="722"/>
      <c r="CE4401" s="722"/>
      <c r="CF4401" s="722"/>
      <c r="CG4401" s="722"/>
      <c r="CH4401" s="722"/>
      <c r="CI4401" s="722"/>
      <c r="CJ4401" s="722"/>
      <c r="CK4401" s="722"/>
      <c r="CL4401" s="722"/>
      <c r="CM4401" s="722"/>
      <c r="CN4401" s="722"/>
      <c r="CO4401" s="722"/>
      <c r="CP4401" s="722"/>
      <c r="CQ4401" s="722"/>
      <c r="CR4401" s="722"/>
      <c r="CS4401" s="722"/>
    </row>
    <row r="4402" spans="1:97" s="1376" customFormat="1">
      <c r="A4402" s="722"/>
      <c r="B4402" s="722"/>
      <c r="C4402" s="722"/>
      <c r="D4402" s="722"/>
      <c r="E4402" s="722"/>
      <c r="F4402" s="757"/>
      <c r="G4402" s="757"/>
      <c r="H4402" s="757"/>
      <c r="I4402" s="757"/>
      <c r="J4402" s="757"/>
      <c r="K4402" s="758"/>
      <c r="L4402" s="758"/>
      <c r="M4402" s="722"/>
      <c r="N4402" s="736"/>
      <c r="O4402" s="736"/>
      <c r="P4402" s="736"/>
      <c r="Q4402" s="736"/>
      <c r="R4402" s="736"/>
      <c r="S4402" s="736"/>
      <c r="T4402" s="736"/>
      <c r="U4402" s="736"/>
      <c r="BA4402" s="722"/>
      <c r="BB4402" s="722"/>
      <c r="BC4402" s="722"/>
      <c r="BD4402" s="722"/>
      <c r="BE4402" s="722"/>
      <c r="BF4402" s="722"/>
      <c r="BG4402" s="722"/>
      <c r="BH4402" s="722"/>
      <c r="BI4402" s="722"/>
      <c r="BJ4402" s="722"/>
      <c r="BK4402" s="722"/>
      <c r="BL4402" s="722"/>
      <c r="BM4402" s="722"/>
      <c r="BN4402" s="722"/>
      <c r="BO4402" s="722"/>
      <c r="BP4402" s="722"/>
      <c r="BQ4402" s="722"/>
      <c r="BR4402" s="722"/>
      <c r="BS4402" s="722"/>
      <c r="BT4402" s="722"/>
      <c r="BU4402" s="722"/>
      <c r="BV4402" s="722"/>
      <c r="BW4402" s="722"/>
      <c r="BX4402" s="722"/>
      <c r="BY4402" s="722"/>
      <c r="BZ4402" s="722"/>
      <c r="CA4402" s="722"/>
      <c r="CB4402" s="722"/>
      <c r="CC4402" s="722"/>
      <c r="CD4402" s="722"/>
      <c r="CE4402" s="722"/>
      <c r="CF4402" s="722"/>
      <c r="CG4402" s="722"/>
      <c r="CH4402" s="722"/>
      <c r="CI4402" s="722"/>
      <c r="CJ4402" s="722"/>
      <c r="CK4402" s="722"/>
      <c r="CL4402" s="722"/>
      <c r="CM4402" s="722"/>
      <c r="CN4402" s="722"/>
      <c r="CO4402" s="722"/>
      <c r="CP4402" s="722"/>
      <c r="CQ4402" s="722"/>
      <c r="CR4402" s="722"/>
      <c r="CS4402" s="722"/>
    </row>
    <row r="4403" spans="1:97" s="1376" customFormat="1">
      <c r="A4403" s="722"/>
      <c r="B4403" s="722"/>
      <c r="C4403" s="722"/>
      <c r="D4403" s="722"/>
      <c r="E4403" s="722"/>
      <c r="F4403" s="757"/>
      <c r="G4403" s="757"/>
      <c r="H4403" s="757"/>
      <c r="I4403" s="757"/>
      <c r="J4403" s="757"/>
      <c r="K4403" s="758"/>
      <c r="L4403" s="758"/>
      <c r="M4403" s="722"/>
      <c r="N4403" s="736"/>
      <c r="O4403" s="736"/>
      <c r="P4403" s="736"/>
      <c r="Q4403" s="736"/>
      <c r="R4403" s="736"/>
      <c r="S4403" s="736"/>
      <c r="T4403" s="736"/>
      <c r="U4403" s="736"/>
      <c r="BA4403" s="722"/>
      <c r="BB4403" s="722"/>
      <c r="BC4403" s="722"/>
      <c r="BD4403" s="722"/>
      <c r="BE4403" s="722"/>
      <c r="BF4403" s="722"/>
      <c r="BG4403" s="722"/>
      <c r="BH4403" s="722"/>
      <c r="BI4403" s="722"/>
      <c r="BJ4403" s="722"/>
      <c r="BK4403" s="722"/>
      <c r="BL4403" s="722"/>
      <c r="BM4403" s="722"/>
      <c r="BN4403" s="722"/>
      <c r="BO4403" s="722"/>
      <c r="BP4403" s="722"/>
      <c r="BQ4403" s="722"/>
      <c r="BR4403" s="722"/>
      <c r="BS4403" s="722"/>
      <c r="BT4403" s="722"/>
      <c r="BU4403" s="722"/>
      <c r="BV4403" s="722"/>
      <c r="BW4403" s="722"/>
      <c r="BX4403" s="722"/>
      <c r="BY4403" s="722"/>
      <c r="BZ4403" s="722"/>
      <c r="CA4403" s="722"/>
      <c r="CB4403" s="722"/>
      <c r="CC4403" s="722"/>
      <c r="CD4403" s="722"/>
      <c r="CE4403" s="722"/>
      <c r="CF4403" s="722"/>
      <c r="CG4403" s="722"/>
      <c r="CH4403" s="722"/>
      <c r="CI4403" s="722"/>
      <c r="CJ4403" s="722"/>
      <c r="CK4403" s="722"/>
      <c r="CL4403" s="722"/>
      <c r="CM4403" s="722"/>
      <c r="CN4403" s="722"/>
      <c r="CO4403" s="722"/>
      <c r="CP4403" s="722"/>
      <c r="CQ4403" s="722"/>
      <c r="CR4403" s="722"/>
      <c r="CS4403" s="722"/>
    </row>
    <row r="4404" spans="1:97" s="1376" customFormat="1">
      <c r="A4404" s="722"/>
      <c r="B4404" s="722"/>
      <c r="C4404" s="722"/>
      <c r="D4404" s="722"/>
      <c r="E4404" s="722"/>
      <c r="F4404" s="757"/>
      <c r="G4404" s="757"/>
      <c r="H4404" s="757"/>
      <c r="I4404" s="757"/>
      <c r="J4404" s="757"/>
      <c r="K4404" s="758"/>
      <c r="L4404" s="758"/>
      <c r="M4404" s="722"/>
      <c r="N4404" s="736"/>
      <c r="O4404" s="736"/>
      <c r="P4404" s="736"/>
      <c r="Q4404" s="736"/>
      <c r="R4404" s="736"/>
      <c r="S4404" s="736"/>
      <c r="T4404" s="736"/>
      <c r="U4404" s="736"/>
      <c r="BA4404" s="722"/>
      <c r="BB4404" s="722"/>
      <c r="BC4404" s="722"/>
      <c r="BD4404" s="722"/>
      <c r="BE4404" s="722"/>
      <c r="BF4404" s="722"/>
      <c r="BG4404" s="722"/>
      <c r="BH4404" s="722"/>
      <c r="BI4404" s="722"/>
      <c r="BJ4404" s="722"/>
      <c r="BK4404" s="722"/>
      <c r="BL4404" s="722"/>
      <c r="BM4404" s="722"/>
      <c r="BN4404" s="722"/>
      <c r="BO4404" s="722"/>
      <c r="BP4404" s="722"/>
      <c r="BQ4404" s="722"/>
      <c r="BR4404" s="722"/>
      <c r="BS4404" s="722"/>
      <c r="BT4404" s="722"/>
      <c r="BU4404" s="722"/>
      <c r="BV4404" s="722"/>
      <c r="BW4404" s="722"/>
      <c r="BX4404" s="722"/>
      <c r="BY4404" s="722"/>
      <c r="BZ4404" s="722"/>
      <c r="CA4404" s="722"/>
      <c r="CB4404" s="722"/>
      <c r="CC4404" s="722"/>
      <c r="CD4404" s="722"/>
      <c r="CE4404" s="722"/>
      <c r="CF4404" s="722"/>
      <c r="CG4404" s="722"/>
      <c r="CH4404" s="722"/>
      <c r="CI4404" s="722"/>
      <c r="CJ4404" s="722"/>
      <c r="CK4404" s="722"/>
      <c r="CL4404" s="722"/>
      <c r="CM4404" s="722"/>
      <c r="CN4404" s="722"/>
      <c r="CO4404" s="722"/>
      <c r="CP4404" s="722"/>
      <c r="CQ4404" s="722"/>
      <c r="CR4404" s="722"/>
      <c r="CS4404" s="722"/>
    </row>
    <row r="4405" spans="1:97" s="1376" customFormat="1">
      <c r="A4405" s="722"/>
      <c r="B4405" s="722"/>
      <c r="C4405" s="722"/>
      <c r="D4405" s="722"/>
      <c r="E4405" s="722"/>
      <c r="F4405" s="757"/>
      <c r="G4405" s="757"/>
      <c r="H4405" s="757"/>
      <c r="I4405" s="757"/>
      <c r="J4405" s="757"/>
      <c r="K4405" s="758"/>
      <c r="L4405" s="758"/>
      <c r="M4405" s="722"/>
      <c r="N4405" s="736"/>
      <c r="O4405" s="736"/>
      <c r="P4405" s="736"/>
      <c r="Q4405" s="736"/>
      <c r="R4405" s="736"/>
      <c r="S4405" s="736"/>
      <c r="T4405" s="736"/>
      <c r="U4405" s="736"/>
      <c r="BA4405" s="722"/>
      <c r="BB4405" s="722"/>
      <c r="BC4405" s="722"/>
      <c r="BD4405" s="722"/>
      <c r="BE4405" s="722"/>
      <c r="BF4405" s="722"/>
      <c r="BG4405" s="722"/>
      <c r="BH4405" s="722"/>
      <c r="BI4405" s="722"/>
      <c r="BJ4405" s="722"/>
      <c r="BK4405" s="722"/>
      <c r="BL4405" s="722"/>
      <c r="BM4405" s="722"/>
      <c r="BN4405" s="722"/>
      <c r="BO4405" s="722"/>
      <c r="BP4405" s="722"/>
      <c r="BQ4405" s="722"/>
      <c r="BR4405" s="722"/>
      <c r="BS4405" s="722"/>
      <c r="BT4405" s="722"/>
      <c r="BU4405" s="722"/>
      <c r="BV4405" s="722"/>
      <c r="BW4405" s="722"/>
      <c r="BX4405" s="722"/>
      <c r="BY4405" s="722"/>
      <c r="BZ4405" s="722"/>
      <c r="CA4405" s="722"/>
      <c r="CB4405" s="722"/>
      <c r="CC4405" s="722"/>
      <c r="CD4405" s="722"/>
      <c r="CE4405" s="722"/>
      <c r="CF4405" s="722"/>
      <c r="CG4405" s="722"/>
      <c r="CH4405" s="722"/>
      <c r="CI4405" s="722"/>
      <c r="CJ4405" s="722"/>
      <c r="CK4405" s="722"/>
      <c r="CL4405" s="722"/>
      <c r="CM4405" s="722"/>
      <c r="CN4405" s="722"/>
      <c r="CO4405" s="722"/>
      <c r="CP4405" s="722"/>
      <c r="CQ4405" s="722"/>
      <c r="CR4405" s="722"/>
      <c r="CS4405" s="722"/>
    </row>
    <row r="4406" spans="1:97" s="1376" customFormat="1">
      <c r="A4406" s="722"/>
      <c r="B4406" s="722"/>
      <c r="C4406" s="722"/>
      <c r="D4406" s="722"/>
      <c r="E4406" s="722"/>
      <c r="F4406" s="757"/>
      <c r="G4406" s="757"/>
      <c r="H4406" s="757"/>
      <c r="I4406" s="757"/>
      <c r="J4406" s="757"/>
      <c r="K4406" s="758"/>
      <c r="L4406" s="758"/>
      <c r="M4406" s="722"/>
      <c r="N4406" s="736"/>
      <c r="O4406" s="736"/>
      <c r="P4406" s="736"/>
      <c r="Q4406" s="736"/>
      <c r="R4406" s="736"/>
      <c r="S4406" s="736"/>
      <c r="T4406" s="736"/>
      <c r="U4406" s="736"/>
      <c r="BA4406" s="722"/>
      <c r="BB4406" s="722"/>
      <c r="BC4406" s="722"/>
      <c r="BD4406" s="722"/>
      <c r="BE4406" s="722"/>
      <c r="BF4406" s="722"/>
      <c r="BG4406" s="722"/>
      <c r="BH4406" s="722"/>
      <c r="BI4406" s="722"/>
      <c r="BJ4406" s="722"/>
      <c r="BK4406" s="722"/>
      <c r="BL4406" s="722"/>
      <c r="BM4406" s="722"/>
      <c r="BN4406" s="722"/>
      <c r="BO4406" s="722"/>
      <c r="BP4406" s="722"/>
      <c r="BQ4406" s="722"/>
      <c r="BR4406" s="722"/>
      <c r="BS4406" s="722"/>
      <c r="BT4406" s="722"/>
      <c r="BU4406" s="722"/>
      <c r="BV4406" s="722"/>
      <c r="BW4406" s="722"/>
      <c r="BX4406" s="722"/>
      <c r="BY4406" s="722"/>
      <c r="BZ4406" s="722"/>
      <c r="CA4406" s="722"/>
      <c r="CB4406" s="722"/>
      <c r="CC4406" s="722"/>
      <c r="CD4406" s="722"/>
      <c r="CE4406" s="722"/>
      <c r="CF4406" s="722"/>
      <c r="CG4406" s="722"/>
      <c r="CH4406" s="722"/>
      <c r="CI4406" s="722"/>
      <c r="CJ4406" s="722"/>
      <c r="CK4406" s="722"/>
      <c r="CL4406" s="722"/>
      <c r="CM4406" s="722"/>
      <c r="CN4406" s="722"/>
      <c r="CO4406" s="722"/>
      <c r="CP4406" s="722"/>
      <c r="CQ4406" s="722"/>
      <c r="CR4406" s="722"/>
      <c r="CS4406" s="722"/>
    </row>
    <row r="4407" spans="1:97" s="1376" customFormat="1">
      <c r="A4407" s="722"/>
      <c r="B4407" s="722"/>
      <c r="C4407" s="722"/>
      <c r="D4407" s="722"/>
      <c r="E4407" s="722"/>
      <c r="F4407" s="757"/>
      <c r="G4407" s="757"/>
      <c r="H4407" s="757"/>
      <c r="I4407" s="757"/>
      <c r="J4407" s="757"/>
      <c r="K4407" s="758"/>
      <c r="L4407" s="758"/>
      <c r="M4407" s="722"/>
      <c r="N4407" s="736"/>
      <c r="O4407" s="736"/>
      <c r="P4407" s="736"/>
      <c r="Q4407" s="736"/>
      <c r="R4407" s="736"/>
      <c r="S4407" s="736"/>
      <c r="T4407" s="736"/>
      <c r="U4407" s="736"/>
      <c r="BA4407" s="722"/>
      <c r="BB4407" s="722"/>
      <c r="BC4407" s="722"/>
      <c r="BD4407" s="722"/>
      <c r="BE4407" s="722"/>
      <c r="BF4407" s="722"/>
      <c r="BG4407" s="722"/>
      <c r="BH4407" s="722"/>
      <c r="BI4407" s="722"/>
      <c r="BJ4407" s="722"/>
      <c r="BK4407" s="722"/>
      <c r="BL4407" s="722"/>
      <c r="BM4407" s="722"/>
      <c r="BN4407" s="722"/>
      <c r="BO4407" s="722"/>
      <c r="BP4407" s="722"/>
      <c r="BQ4407" s="722"/>
      <c r="BR4407" s="722"/>
      <c r="BS4407" s="722"/>
      <c r="BT4407" s="722"/>
      <c r="BU4407" s="722"/>
      <c r="BV4407" s="722"/>
      <c r="BW4407" s="722"/>
      <c r="BX4407" s="722"/>
      <c r="BY4407" s="722"/>
      <c r="BZ4407" s="722"/>
      <c r="CA4407" s="722"/>
      <c r="CB4407" s="722"/>
      <c r="CC4407" s="722"/>
      <c r="CD4407" s="722"/>
      <c r="CE4407" s="722"/>
      <c r="CF4407" s="722"/>
      <c r="CG4407" s="722"/>
      <c r="CH4407" s="722"/>
      <c r="CI4407" s="722"/>
      <c r="CJ4407" s="722"/>
      <c r="CK4407" s="722"/>
      <c r="CL4407" s="722"/>
      <c r="CM4407" s="722"/>
      <c r="CN4407" s="722"/>
      <c r="CO4407" s="722"/>
      <c r="CP4407" s="722"/>
      <c r="CQ4407" s="722"/>
      <c r="CR4407" s="722"/>
      <c r="CS4407" s="722"/>
    </row>
    <row r="4408" spans="1:97" s="1376" customFormat="1">
      <c r="A4408" s="722"/>
      <c r="B4408" s="722"/>
      <c r="C4408" s="722"/>
      <c r="D4408" s="722"/>
      <c r="E4408" s="722"/>
      <c r="F4408" s="757"/>
      <c r="G4408" s="757"/>
      <c r="H4408" s="757"/>
      <c r="I4408" s="757"/>
      <c r="J4408" s="757"/>
      <c r="K4408" s="758"/>
      <c r="L4408" s="758"/>
      <c r="M4408" s="722"/>
      <c r="N4408" s="736"/>
      <c r="O4408" s="736"/>
      <c r="P4408" s="736"/>
      <c r="Q4408" s="736"/>
      <c r="R4408" s="736"/>
      <c r="S4408" s="736"/>
      <c r="T4408" s="736"/>
      <c r="U4408" s="736"/>
      <c r="BA4408" s="722"/>
      <c r="BB4408" s="722"/>
      <c r="BC4408" s="722"/>
      <c r="BD4408" s="722"/>
      <c r="BE4408" s="722"/>
      <c r="BF4408" s="722"/>
      <c r="BG4408" s="722"/>
      <c r="BH4408" s="722"/>
      <c r="BI4408" s="722"/>
      <c r="BJ4408" s="722"/>
      <c r="BK4408" s="722"/>
      <c r="BL4408" s="722"/>
      <c r="BM4408" s="722"/>
      <c r="BN4408" s="722"/>
      <c r="BO4408" s="722"/>
      <c r="BP4408" s="722"/>
      <c r="BQ4408" s="722"/>
      <c r="BR4408" s="722"/>
      <c r="BS4408" s="722"/>
      <c r="BT4408" s="722"/>
      <c r="BU4408" s="722"/>
      <c r="BV4408" s="722"/>
      <c r="BW4408" s="722"/>
      <c r="BX4408" s="722"/>
      <c r="BY4408" s="722"/>
      <c r="BZ4408" s="722"/>
      <c r="CA4408" s="722"/>
      <c r="CB4408" s="722"/>
      <c r="CC4408" s="722"/>
      <c r="CD4408" s="722"/>
      <c r="CE4408" s="722"/>
      <c r="CF4408" s="722"/>
      <c r="CG4408" s="722"/>
      <c r="CH4408" s="722"/>
      <c r="CI4408" s="722"/>
      <c r="CJ4408" s="722"/>
      <c r="CK4408" s="722"/>
      <c r="CL4408" s="722"/>
      <c r="CM4408" s="722"/>
      <c r="CN4408" s="722"/>
      <c r="CO4408" s="722"/>
      <c r="CP4408" s="722"/>
      <c r="CQ4408" s="722"/>
      <c r="CR4408" s="722"/>
      <c r="CS4408" s="722"/>
    </row>
    <row r="4409" spans="1:97" s="1376" customFormat="1">
      <c r="A4409" s="722"/>
      <c r="B4409" s="722"/>
      <c r="C4409" s="722"/>
      <c r="D4409" s="722"/>
      <c r="E4409" s="722"/>
      <c r="F4409" s="757"/>
      <c r="G4409" s="757"/>
      <c r="H4409" s="757"/>
      <c r="I4409" s="757"/>
      <c r="J4409" s="757"/>
      <c r="K4409" s="758"/>
      <c r="L4409" s="758"/>
      <c r="M4409" s="722"/>
      <c r="N4409" s="736"/>
      <c r="O4409" s="736"/>
      <c r="P4409" s="736"/>
      <c r="Q4409" s="736"/>
      <c r="R4409" s="736"/>
      <c r="S4409" s="736"/>
      <c r="T4409" s="736"/>
      <c r="U4409" s="736"/>
      <c r="BA4409" s="722"/>
      <c r="BB4409" s="722"/>
      <c r="BC4409" s="722"/>
      <c r="BD4409" s="722"/>
      <c r="BE4409" s="722"/>
      <c r="BF4409" s="722"/>
      <c r="BG4409" s="722"/>
      <c r="BH4409" s="722"/>
      <c r="BI4409" s="722"/>
      <c r="BJ4409" s="722"/>
      <c r="BK4409" s="722"/>
      <c r="BL4409" s="722"/>
      <c r="BM4409" s="722"/>
      <c r="BN4409" s="722"/>
      <c r="BO4409" s="722"/>
      <c r="BP4409" s="722"/>
      <c r="BQ4409" s="722"/>
      <c r="BR4409" s="722"/>
      <c r="BS4409" s="722"/>
      <c r="BT4409" s="722"/>
      <c r="BU4409" s="722"/>
      <c r="BV4409" s="722"/>
      <c r="BW4409" s="722"/>
      <c r="BX4409" s="722"/>
      <c r="BY4409" s="722"/>
      <c r="BZ4409" s="722"/>
      <c r="CA4409" s="722"/>
      <c r="CB4409" s="722"/>
      <c r="CC4409" s="722"/>
      <c r="CD4409" s="722"/>
      <c r="CE4409" s="722"/>
      <c r="CF4409" s="722"/>
      <c r="CG4409" s="722"/>
      <c r="CH4409" s="722"/>
      <c r="CI4409" s="722"/>
      <c r="CJ4409" s="722"/>
      <c r="CK4409" s="722"/>
      <c r="CL4409" s="722"/>
      <c r="CM4409" s="722"/>
      <c r="CN4409" s="722"/>
      <c r="CO4409" s="722"/>
      <c r="CP4409" s="722"/>
      <c r="CQ4409" s="722"/>
      <c r="CR4409" s="722"/>
      <c r="CS4409" s="722"/>
    </row>
    <row r="4410" spans="1:97" s="1376" customFormat="1">
      <c r="A4410" s="722"/>
      <c r="B4410" s="722"/>
      <c r="C4410" s="722"/>
      <c r="D4410" s="722"/>
      <c r="E4410" s="722"/>
      <c r="F4410" s="757"/>
      <c r="G4410" s="757"/>
      <c r="H4410" s="757"/>
      <c r="I4410" s="757"/>
      <c r="J4410" s="757"/>
      <c r="K4410" s="758"/>
      <c r="L4410" s="758"/>
      <c r="M4410" s="722"/>
      <c r="N4410" s="736"/>
      <c r="O4410" s="736"/>
      <c r="P4410" s="736"/>
      <c r="Q4410" s="736"/>
      <c r="R4410" s="736"/>
      <c r="S4410" s="736"/>
      <c r="T4410" s="736"/>
      <c r="U4410" s="736"/>
      <c r="BA4410" s="722"/>
      <c r="BB4410" s="722"/>
      <c r="BC4410" s="722"/>
      <c r="BD4410" s="722"/>
      <c r="BE4410" s="722"/>
      <c r="BF4410" s="722"/>
      <c r="BG4410" s="722"/>
      <c r="BH4410" s="722"/>
      <c r="BI4410" s="722"/>
      <c r="BJ4410" s="722"/>
      <c r="BK4410" s="722"/>
      <c r="BL4410" s="722"/>
      <c r="BM4410" s="722"/>
      <c r="BN4410" s="722"/>
      <c r="BO4410" s="722"/>
      <c r="BP4410" s="722"/>
      <c r="BQ4410" s="722"/>
      <c r="BR4410" s="722"/>
      <c r="BS4410" s="722"/>
      <c r="BT4410" s="722"/>
      <c r="BU4410" s="722"/>
      <c r="BV4410" s="722"/>
      <c r="BW4410" s="722"/>
      <c r="BX4410" s="722"/>
      <c r="BY4410" s="722"/>
      <c r="BZ4410" s="722"/>
      <c r="CA4410" s="722"/>
      <c r="CB4410" s="722"/>
      <c r="CC4410" s="722"/>
      <c r="CD4410" s="722"/>
      <c r="CE4410" s="722"/>
      <c r="CF4410" s="722"/>
      <c r="CG4410" s="722"/>
      <c r="CH4410" s="722"/>
      <c r="CI4410" s="722"/>
      <c r="CJ4410" s="722"/>
      <c r="CK4410" s="722"/>
      <c r="CL4410" s="722"/>
      <c r="CM4410" s="722"/>
      <c r="CN4410" s="722"/>
      <c r="CO4410" s="722"/>
      <c r="CP4410" s="722"/>
      <c r="CQ4410" s="722"/>
      <c r="CR4410" s="722"/>
      <c r="CS4410" s="722"/>
    </row>
    <row r="4411" spans="1:97" s="1376" customFormat="1">
      <c r="A4411" s="722"/>
      <c r="B4411" s="722"/>
      <c r="C4411" s="722"/>
      <c r="D4411" s="722"/>
      <c r="E4411" s="722"/>
      <c r="F4411" s="757"/>
      <c r="G4411" s="757"/>
      <c r="H4411" s="757"/>
      <c r="I4411" s="757"/>
      <c r="J4411" s="757"/>
      <c r="K4411" s="758"/>
      <c r="L4411" s="758"/>
      <c r="M4411" s="722"/>
      <c r="N4411" s="736"/>
      <c r="O4411" s="736"/>
      <c r="P4411" s="736"/>
      <c r="Q4411" s="736"/>
      <c r="R4411" s="736"/>
      <c r="S4411" s="736"/>
      <c r="T4411" s="736"/>
      <c r="U4411" s="736"/>
      <c r="BA4411" s="722"/>
      <c r="BB4411" s="722"/>
      <c r="BC4411" s="722"/>
      <c r="BD4411" s="722"/>
      <c r="BE4411" s="722"/>
      <c r="BF4411" s="722"/>
      <c r="BG4411" s="722"/>
      <c r="BH4411" s="722"/>
      <c r="BI4411" s="722"/>
      <c r="BJ4411" s="722"/>
      <c r="BK4411" s="722"/>
      <c r="BL4411" s="722"/>
      <c r="BM4411" s="722"/>
      <c r="BN4411" s="722"/>
      <c r="BO4411" s="722"/>
      <c r="BP4411" s="722"/>
      <c r="BQ4411" s="722"/>
      <c r="BR4411" s="722"/>
      <c r="BS4411" s="722"/>
      <c r="BT4411" s="722"/>
      <c r="BU4411" s="722"/>
      <c r="BV4411" s="722"/>
      <c r="BW4411" s="722"/>
      <c r="BX4411" s="722"/>
      <c r="BY4411" s="722"/>
      <c r="BZ4411" s="722"/>
      <c r="CA4411" s="722"/>
      <c r="CB4411" s="722"/>
      <c r="CC4411" s="722"/>
      <c r="CD4411" s="722"/>
      <c r="CE4411" s="722"/>
      <c r="CF4411" s="722"/>
      <c r="CG4411" s="722"/>
      <c r="CH4411" s="722"/>
      <c r="CI4411" s="722"/>
      <c r="CJ4411" s="722"/>
      <c r="CK4411" s="722"/>
      <c r="CL4411" s="722"/>
      <c r="CM4411" s="722"/>
      <c r="CN4411" s="722"/>
      <c r="CO4411" s="722"/>
      <c r="CP4411" s="722"/>
      <c r="CQ4411" s="722"/>
      <c r="CR4411" s="722"/>
      <c r="CS4411" s="722"/>
    </row>
    <row r="4412" spans="1:97" s="1376" customFormat="1">
      <c r="A4412" s="722"/>
      <c r="B4412" s="722"/>
      <c r="C4412" s="722"/>
      <c r="D4412" s="722"/>
      <c r="E4412" s="722"/>
      <c r="F4412" s="757"/>
      <c r="G4412" s="757"/>
      <c r="H4412" s="757"/>
      <c r="I4412" s="757"/>
      <c r="J4412" s="757"/>
      <c r="K4412" s="758"/>
      <c r="L4412" s="758"/>
      <c r="M4412" s="722"/>
      <c r="N4412" s="736"/>
      <c r="O4412" s="736"/>
      <c r="P4412" s="736"/>
      <c r="Q4412" s="736"/>
      <c r="R4412" s="736"/>
      <c r="S4412" s="736"/>
      <c r="T4412" s="736"/>
      <c r="U4412" s="736"/>
      <c r="BA4412" s="722"/>
      <c r="BB4412" s="722"/>
      <c r="BC4412" s="722"/>
      <c r="BD4412" s="722"/>
      <c r="BE4412" s="722"/>
      <c r="BF4412" s="722"/>
      <c r="BG4412" s="722"/>
      <c r="BH4412" s="722"/>
      <c r="BI4412" s="722"/>
      <c r="BJ4412" s="722"/>
      <c r="BK4412" s="722"/>
      <c r="BL4412" s="722"/>
      <c r="BM4412" s="722"/>
      <c r="BN4412" s="722"/>
      <c r="BO4412" s="722"/>
      <c r="BP4412" s="722"/>
      <c r="BQ4412" s="722"/>
      <c r="BR4412" s="722"/>
      <c r="BS4412" s="722"/>
      <c r="BT4412" s="722"/>
      <c r="BU4412" s="722"/>
      <c r="BV4412" s="722"/>
      <c r="BW4412" s="722"/>
      <c r="BX4412" s="722"/>
      <c r="BY4412" s="722"/>
      <c r="BZ4412" s="722"/>
      <c r="CA4412" s="722"/>
      <c r="CB4412" s="722"/>
      <c r="CC4412" s="722"/>
      <c r="CD4412" s="722"/>
      <c r="CE4412" s="722"/>
      <c r="CF4412" s="722"/>
      <c r="CG4412" s="722"/>
      <c r="CH4412" s="722"/>
      <c r="CI4412" s="722"/>
      <c r="CJ4412" s="722"/>
      <c r="CK4412" s="722"/>
      <c r="CL4412" s="722"/>
      <c r="CM4412" s="722"/>
      <c r="CN4412" s="722"/>
      <c r="CO4412" s="722"/>
      <c r="CP4412" s="722"/>
      <c r="CQ4412" s="722"/>
      <c r="CR4412" s="722"/>
      <c r="CS4412" s="722"/>
    </row>
    <row r="4413" spans="1:97" s="1376" customFormat="1">
      <c r="A4413" s="722"/>
      <c r="B4413" s="722"/>
      <c r="C4413" s="722"/>
      <c r="D4413" s="722"/>
      <c r="E4413" s="722"/>
      <c r="F4413" s="757"/>
      <c r="G4413" s="757"/>
      <c r="H4413" s="757"/>
      <c r="I4413" s="757"/>
      <c r="J4413" s="757"/>
      <c r="K4413" s="758"/>
      <c r="L4413" s="758"/>
      <c r="M4413" s="722"/>
      <c r="N4413" s="736"/>
      <c r="O4413" s="736"/>
      <c r="P4413" s="736"/>
      <c r="Q4413" s="736"/>
      <c r="R4413" s="736"/>
      <c r="S4413" s="736"/>
      <c r="T4413" s="736"/>
      <c r="U4413" s="736"/>
      <c r="BA4413" s="722"/>
      <c r="BB4413" s="722"/>
      <c r="BC4413" s="722"/>
      <c r="BD4413" s="722"/>
      <c r="BE4413" s="722"/>
      <c r="BF4413" s="722"/>
      <c r="BG4413" s="722"/>
      <c r="BH4413" s="722"/>
      <c r="BI4413" s="722"/>
      <c r="BJ4413" s="722"/>
      <c r="BK4413" s="722"/>
      <c r="BL4413" s="722"/>
      <c r="BM4413" s="722"/>
      <c r="BN4413" s="722"/>
      <c r="BO4413" s="722"/>
      <c r="BP4413" s="722"/>
      <c r="BQ4413" s="722"/>
      <c r="BR4413" s="722"/>
      <c r="BS4413" s="722"/>
      <c r="BT4413" s="722"/>
      <c r="BU4413" s="722"/>
      <c r="BV4413" s="722"/>
      <c r="BW4413" s="722"/>
      <c r="BX4413" s="722"/>
      <c r="BY4413" s="722"/>
      <c r="BZ4413" s="722"/>
      <c r="CA4413" s="722"/>
      <c r="CB4413" s="722"/>
      <c r="CC4413" s="722"/>
      <c r="CD4413" s="722"/>
      <c r="CE4413" s="722"/>
      <c r="CF4413" s="722"/>
      <c r="CG4413" s="722"/>
      <c r="CH4413" s="722"/>
      <c r="CI4413" s="722"/>
      <c r="CJ4413" s="722"/>
      <c r="CK4413" s="722"/>
      <c r="CL4413" s="722"/>
      <c r="CM4413" s="722"/>
      <c r="CN4413" s="722"/>
      <c r="CO4413" s="722"/>
      <c r="CP4413" s="722"/>
      <c r="CQ4413" s="722"/>
      <c r="CR4413" s="722"/>
      <c r="CS4413" s="722"/>
    </row>
    <row r="4414" spans="1:97" s="1376" customFormat="1">
      <c r="A4414" s="722"/>
      <c r="B4414" s="722"/>
      <c r="C4414" s="722"/>
      <c r="D4414" s="722"/>
      <c r="E4414" s="722"/>
      <c r="F4414" s="757"/>
      <c r="G4414" s="757"/>
      <c r="H4414" s="757"/>
      <c r="I4414" s="757"/>
      <c r="J4414" s="757"/>
      <c r="K4414" s="758"/>
      <c r="L4414" s="758"/>
      <c r="M4414" s="722"/>
      <c r="N4414" s="736"/>
      <c r="O4414" s="736"/>
      <c r="P4414" s="736"/>
      <c r="Q4414" s="736"/>
      <c r="R4414" s="736"/>
      <c r="S4414" s="736"/>
      <c r="T4414" s="736"/>
      <c r="U4414" s="736"/>
      <c r="BA4414" s="722"/>
      <c r="BB4414" s="722"/>
      <c r="BC4414" s="722"/>
      <c r="BD4414" s="722"/>
      <c r="BE4414" s="722"/>
      <c r="BF4414" s="722"/>
      <c r="BG4414" s="722"/>
      <c r="BH4414" s="722"/>
      <c r="BI4414" s="722"/>
      <c r="BJ4414" s="722"/>
      <c r="BK4414" s="722"/>
      <c r="BL4414" s="722"/>
      <c r="BM4414" s="722"/>
      <c r="BN4414" s="722"/>
      <c r="BO4414" s="722"/>
      <c r="BP4414" s="722"/>
      <c r="BQ4414" s="722"/>
      <c r="BR4414" s="722"/>
      <c r="BS4414" s="722"/>
      <c r="BT4414" s="722"/>
      <c r="BU4414" s="722"/>
      <c r="BV4414" s="722"/>
      <c r="BW4414" s="722"/>
      <c r="BX4414" s="722"/>
      <c r="BY4414" s="722"/>
      <c r="BZ4414" s="722"/>
      <c r="CA4414" s="722"/>
      <c r="CB4414" s="722"/>
      <c r="CC4414" s="722"/>
      <c r="CD4414" s="722"/>
      <c r="CE4414" s="722"/>
      <c r="CF4414" s="722"/>
      <c r="CG4414" s="722"/>
      <c r="CH4414" s="722"/>
      <c r="CI4414" s="722"/>
      <c r="CJ4414" s="722"/>
      <c r="CK4414" s="722"/>
      <c r="CL4414" s="722"/>
      <c r="CM4414" s="722"/>
      <c r="CN4414" s="722"/>
      <c r="CO4414" s="722"/>
      <c r="CP4414" s="722"/>
      <c r="CQ4414" s="722"/>
      <c r="CR4414" s="722"/>
      <c r="CS4414" s="722"/>
    </row>
    <row r="4415" spans="1:97" s="1376" customFormat="1">
      <c r="A4415" s="722"/>
      <c r="B4415" s="722"/>
      <c r="C4415" s="722"/>
      <c r="D4415" s="722"/>
      <c r="E4415" s="722"/>
      <c r="F4415" s="757"/>
      <c r="G4415" s="757"/>
      <c r="H4415" s="757"/>
      <c r="I4415" s="757"/>
      <c r="J4415" s="757"/>
      <c r="K4415" s="758"/>
      <c r="L4415" s="758"/>
      <c r="M4415" s="722"/>
      <c r="N4415" s="736"/>
      <c r="O4415" s="736"/>
      <c r="P4415" s="736"/>
      <c r="Q4415" s="736"/>
      <c r="R4415" s="736"/>
      <c r="S4415" s="736"/>
      <c r="T4415" s="736"/>
      <c r="U4415" s="736"/>
      <c r="BA4415" s="722"/>
      <c r="BB4415" s="722"/>
      <c r="BC4415" s="722"/>
      <c r="BD4415" s="722"/>
      <c r="BE4415" s="722"/>
      <c r="BF4415" s="722"/>
      <c r="BG4415" s="722"/>
      <c r="BH4415" s="722"/>
      <c r="BI4415" s="722"/>
      <c r="BJ4415" s="722"/>
      <c r="BK4415" s="722"/>
      <c r="BL4415" s="722"/>
      <c r="BM4415" s="722"/>
      <c r="BN4415" s="722"/>
      <c r="BO4415" s="722"/>
      <c r="BP4415" s="722"/>
      <c r="BQ4415" s="722"/>
      <c r="BR4415" s="722"/>
      <c r="BS4415" s="722"/>
      <c r="BT4415" s="722"/>
      <c r="BU4415" s="722"/>
      <c r="BV4415" s="722"/>
      <c r="BW4415" s="722"/>
      <c r="BX4415" s="722"/>
      <c r="BY4415" s="722"/>
      <c r="BZ4415" s="722"/>
      <c r="CA4415" s="722"/>
      <c r="CB4415" s="722"/>
      <c r="CC4415" s="722"/>
      <c r="CD4415" s="722"/>
      <c r="CE4415" s="722"/>
      <c r="CF4415" s="722"/>
      <c r="CG4415" s="722"/>
      <c r="CH4415" s="722"/>
      <c r="CI4415" s="722"/>
      <c r="CJ4415" s="722"/>
      <c r="CK4415" s="722"/>
      <c r="CL4415" s="722"/>
      <c r="CM4415" s="722"/>
      <c r="CN4415" s="722"/>
      <c r="CO4415" s="722"/>
      <c r="CP4415" s="722"/>
      <c r="CQ4415" s="722"/>
      <c r="CR4415" s="722"/>
      <c r="CS4415" s="722"/>
    </row>
    <row r="4416" spans="1:97" s="1376" customFormat="1">
      <c r="A4416" s="722"/>
      <c r="B4416" s="722"/>
      <c r="C4416" s="722"/>
      <c r="D4416" s="722"/>
      <c r="E4416" s="722"/>
      <c r="F4416" s="757"/>
      <c r="G4416" s="757"/>
      <c r="H4416" s="757"/>
      <c r="I4416" s="757"/>
      <c r="J4416" s="757"/>
      <c r="K4416" s="758"/>
      <c r="L4416" s="758"/>
      <c r="M4416" s="722"/>
      <c r="N4416" s="736"/>
      <c r="O4416" s="736"/>
      <c r="P4416" s="736"/>
      <c r="Q4416" s="736"/>
      <c r="R4416" s="736"/>
      <c r="S4416" s="736"/>
      <c r="T4416" s="736"/>
      <c r="U4416" s="736"/>
      <c r="BA4416" s="722"/>
      <c r="BB4416" s="722"/>
      <c r="BC4416" s="722"/>
      <c r="BD4416" s="722"/>
      <c r="BE4416" s="722"/>
      <c r="BF4416" s="722"/>
      <c r="BG4416" s="722"/>
      <c r="BH4416" s="722"/>
      <c r="BI4416" s="722"/>
      <c r="BJ4416" s="722"/>
      <c r="BK4416" s="722"/>
      <c r="BL4416" s="722"/>
      <c r="BM4416" s="722"/>
      <c r="BN4416" s="722"/>
      <c r="BO4416" s="722"/>
      <c r="BP4416" s="722"/>
      <c r="BQ4416" s="722"/>
      <c r="BR4416" s="722"/>
      <c r="BS4416" s="722"/>
      <c r="BT4416" s="722"/>
      <c r="BU4416" s="722"/>
      <c r="BV4416" s="722"/>
      <c r="BW4416" s="722"/>
      <c r="BX4416" s="722"/>
      <c r="BY4416" s="722"/>
      <c r="BZ4416" s="722"/>
      <c r="CA4416" s="722"/>
      <c r="CB4416" s="722"/>
      <c r="CC4416" s="722"/>
      <c r="CD4416" s="722"/>
      <c r="CE4416" s="722"/>
      <c r="CF4416" s="722"/>
      <c r="CG4416" s="722"/>
      <c r="CH4416" s="722"/>
      <c r="CI4416" s="722"/>
      <c r="CJ4416" s="722"/>
      <c r="CK4416" s="722"/>
      <c r="CL4416" s="722"/>
      <c r="CM4416" s="722"/>
      <c r="CN4416" s="722"/>
      <c r="CO4416" s="722"/>
      <c r="CP4416" s="722"/>
      <c r="CQ4416" s="722"/>
      <c r="CR4416" s="722"/>
      <c r="CS4416" s="722"/>
    </row>
    <row r="4417" spans="1:97" s="1376" customFormat="1">
      <c r="A4417" s="722"/>
      <c r="B4417" s="722"/>
      <c r="C4417" s="722"/>
      <c r="D4417" s="722"/>
      <c r="E4417" s="722"/>
      <c r="F4417" s="757"/>
      <c r="G4417" s="757"/>
      <c r="H4417" s="757"/>
      <c r="I4417" s="757"/>
      <c r="J4417" s="757"/>
      <c r="K4417" s="758"/>
      <c r="L4417" s="758"/>
      <c r="M4417" s="722"/>
      <c r="N4417" s="736"/>
      <c r="O4417" s="736"/>
      <c r="P4417" s="736"/>
      <c r="Q4417" s="736"/>
      <c r="R4417" s="736"/>
      <c r="S4417" s="736"/>
      <c r="T4417" s="736"/>
      <c r="U4417" s="736"/>
      <c r="BA4417" s="722"/>
      <c r="BB4417" s="722"/>
      <c r="BC4417" s="722"/>
      <c r="BD4417" s="722"/>
      <c r="BE4417" s="722"/>
      <c r="BF4417" s="722"/>
      <c r="BG4417" s="722"/>
      <c r="BH4417" s="722"/>
      <c r="BI4417" s="722"/>
      <c r="BJ4417" s="722"/>
      <c r="BK4417" s="722"/>
      <c r="BL4417" s="722"/>
      <c r="BM4417" s="722"/>
      <c r="BN4417" s="722"/>
      <c r="BO4417" s="722"/>
      <c r="BP4417" s="722"/>
      <c r="BQ4417" s="722"/>
      <c r="BR4417" s="722"/>
      <c r="BS4417" s="722"/>
      <c r="BT4417" s="722"/>
      <c r="BU4417" s="722"/>
      <c r="BV4417" s="722"/>
      <c r="BW4417" s="722"/>
      <c r="BX4417" s="722"/>
      <c r="BY4417" s="722"/>
      <c r="BZ4417" s="722"/>
      <c r="CA4417" s="722"/>
      <c r="CB4417" s="722"/>
      <c r="CC4417" s="722"/>
      <c r="CD4417" s="722"/>
      <c r="CE4417" s="722"/>
      <c r="CF4417" s="722"/>
      <c r="CG4417" s="722"/>
      <c r="CH4417" s="722"/>
      <c r="CI4417" s="722"/>
      <c r="CJ4417" s="722"/>
      <c r="CK4417" s="722"/>
      <c r="CL4417" s="722"/>
      <c r="CM4417" s="722"/>
      <c r="CN4417" s="722"/>
      <c r="CO4417" s="722"/>
      <c r="CP4417" s="722"/>
      <c r="CQ4417" s="722"/>
      <c r="CR4417" s="722"/>
      <c r="CS4417" s="722"/>
    </row>
    <row r="4418" spans="1:97" s="1376" customFormat="1">
      <c r="A4418" s="722"/>
      <c r="B4418" s="722"/>
      <c r="C4418" s="722"/>
      <c r="D4418" s="722"/>
      <c r="E4418" s="722"/>
      <c r="F4418" s="757"/>
      <c r="G4418" s="757"/>
      <c r="H4418" s="757"/>
      <c r="I4418" s="757"/>
      <c r="J4418" s="757"/>
      <c r="K4418" s="758"/>
      <c r="L4418" s="758"/>
      <c r="M4418" s="722"/>
      <c r="N4418" s="736"/>
      <c r="O4418" s="736"/>
      <c r="P4418" s="736"/>
      <c r="Q4418" s="736"/>
      <c r="R4418" s="736"/>
      <c r="S4418" s="736"/>
      <c r="T4418" s="736"/>
      <c r="U4418" s="736"/>
      <c r="BA4418" s="722"/>
      <c r="BB4418" s="722"/>
      <c r="BC4418" s="722"/>
      <c r="BD4418" s="722"/>
      <c r="BE4418" s="722"/>
      <c r="BF4418" s="722"/>
      <c r="BG4418" s="722"/>
      <c r="BH4418" s="722"/>
      <c r="BI4418" s="722"/>
      <c r="BJ4418" s="722"/>
      <c r="BK4418" s="722"/>
      <c r="BL4418" s="722"/>
      <c r="BM4418" s="722"/>
      <c r="BN4418" s="722"/>
      <c r="BO4418" s="722"/>
      <c r="BP4418" s="722"/>
      <c r="BQ4418" s="722"/>
      <c r="BR4418" s="722"/>
      <c r="BS4418" s="722"/>
      <c r="BT4418" s="722"/>
      <c r="BU4418" s="722"/>
      <c r="BV4418" s="722"/>
      <c r="BW4418" s="722"/>
      <c r="BX4418" s="722"/>
      <c r="BY4418" s="722"/>
      <c r="BZ4418" s="722"/>
      <c r="CA4418" s="722"/>
      <c r="CB4418" s="722"/>
      <c r="CC4418" s="722"/>
      <c r="CD4418" s="722"/>
      <c r="CE4418" s="722"/>
      <c r="CF4418" s="722"/>
      <c r="CG4418" s="722"/>
      <c r="CH4418" s="722"/>
      <c r="CI4418" s="722"/>
      <c r="CJ4418" s="722"/>
      <c r="CK4418" s="722"/>
      <c r="CL4418" s="722"/>
      <c r="CM4418" s="722"/>
      <c r="CN4418" s="722"/>
      <c r="CO4418" s="722"/>
      <c r="CP4418" s="722"/>
      <c r="CQ4418" s="722"/>
      <c r="CR4418" s="722"/>
      <c r="CS4418" s="722"/>
    </row>
    <row r="4419" spans="1:97" s="1376" customFormat="1">
      <c r="A4419" s="722"/>
      <c r="B4419" s="722"/>
      <c r="C4419" s="722"/>
      <c r="D4419" s="722"/>
      <c r="E4419" s="722"/>
      <c r="F4419" s="757"/>
      <c r="G4419" s="757"/>
      <c r="H4419" s="757"/>
      <c r="I4419" s="757"/>
      <c r="J4419" s="757"/>
      <c r="K4419" s="758"/>
      <c r="L4419" s="758"/>
      <c r="M4419" s="722"/>
      <c r="N4419" s="736"/>
      <c r="O4419" s="736"/>
      <c r="P4419" s="736"/>
      <c r="Q4419" s="736"/>
      <c r="R4419" s="736"/>
      <c r="S4419" s="736"/>
      <c r="T4419" s="736"/>
      <c r="U4419" s="736"/>
      <c r="BA4419" s="722"/>
      <c r="BB4419" s="722"/>
      <c r="BC4419" s="722"/>
      <c r="BD4419" s="722"/>
      <c r="BE4419" s="722"/>
      <c r="BF4419" s="722"/>
      <c r="BG4419" s="722"/>
      <c r="BH4419" s="722"/>
      <c r="BI4419" s="722"/>
      <c r="BJ4419" s="722"/>
      <c r="BK4419" s="722"/>
      <c r="BL4419" s="722"/>
      <c r="BM4419" s="722"/>
      <c r="BN4419" s="722"/>
      <c r="BO4419" s="722"/>
      <c r="BP4419" s="722"/>
      <c r="BQ4419" s="722"/>
      <c r="BR4419" s="722"/>
      <c r="BS4419" s="722"/>
      <c r="BT4419" s="722"/>
      <c r="BU4419" s="722"/>
      <c r="BV4419" s="722"/>
      <c r="BW4419" s="722"/>
      <c r="BX4419" s="722"/>
      <c r="BY4419" s="722"/>
      <c r="BZ4419" s="722"/>
      <c r="CA4419" s="722"/>
      <c r="CB4419" s="722"/>
      <c r="CC4419" s="722"/>
      <c r="CD4419" s="722"/>
      <c r="CE4419" s="722"/>
      <c r="CF4419" s="722"/>
      <c r="CG4419" s="722"/>
      <c r="CH4419" s="722"/>
      <c r="CI4419" s="722"/>
      <c r="CJ4419" s="722"/>
      <c r="CK4419" s="722"/>
      <c r="CL4419" s="722"/>
      <c r="CM4419" s="722"/>
      <c r="CN4419" s="722"/>
      <c r="CO4419" s="722"/>
      <c r="CP4419" s="722"/>
      <c r="CQ4419" s="722"/>
      <c r="CR4419" s="722"/>
      <c r="CS4419" s="722"/>
    </row>
    <row r="4420" spans="1:97" s="1376" customFormat="1">
      <c r="A4420" s="722"/>
      <c r="B4420" s="722"/>
      <c r="C4420" s="722"/>
      <c r="D4420" s="722"/>
      <c r="E4420" s="722"/>
      <c r="F4420" s="757"/>
      <c r="G4420" s="757"/>
      <c r="H4420" s="757"/>
      <c r="I4420" s="757"/>
      <c r="J4420" s="757"/>
      <c r="K4420" s="758"/>
      <c r="L4420" s="758"/>
      <c r="M4420" s="722"/>
      <c r="N4420" s="736"/>
      <c r="O4420" s="736"/>
      <c r="P4420" s="736"/>
      <c r="Q4420" s="736"/>
      <c r="R4420" s="736"/>
      <c r="S4420" s="736"/>
      <c r="T4420" s="736"/>
      <c r="U4420" s="736"/>
      <c r="BA4420" s="722"/>
      <c r="BB4420" s="722"/>
      <c r="BC4420" s="722"/>
      <c r="BD4420" s="722"/>
      <c r="BE4420" s="722"/>
      <c r="BF4420" s="722"/>
      <c r="BG4420" s="722"/>
      <c r="BH4420" s="722"/>
      <c r="BI4420" s="722"/>
      <c r="BJ4420" s="722"/>
      <c r="BK4420" s="722"/>
      <c r="BL4420" s="722"/>
      <c r="BM4420" s="722"/>
      <c r="BN4420" s="722"/>
      <c r="BO4420" s="722"/>
      <c r="BP4420" s="722"/>
      <c r="BQ4420" s="722"/>
      <c r="BR4420" s="722"/>
      <c r="BS4420" s="722"/>
      <c r="BT4420" s="722"/>
      <c r="BU4420" s="722"/>
      <c r="BV4420" s="722"/>
      <c r="BW4420" s="722"/>
      <c r="BX4420" s="722"/>
      <c r="BY4420" s="722"/>
      <c r="BZ4420" s="722"/>
      <c r="CA4420" s="722"/>
      <c r="CB4420" s="722"/>
      <c r="CC4420" s="722"/>
      <c r="CD4420" s="722"/>
      <c r="CE4420" s="722"/>
      <c r="CF4420" s="722"/>
      <c r="CG4420" s="722"/>
      <c r="CH4420" s="722"/>
      <c r="CI4420" s="722"/>
      <c r="CJ4420" s="722"/>
      <c r="CK4420" s="722"/>
      <c r="CL4420" s="722"/>
      <c r="CM4420" s="722"/>
      <c r="CN4420" s="722"/>
      <c r="CO4420" s="722"/>
      <c r="CP4420" s="722"/>
      <c r="CQ4420" s="722"/>
      <c r="CR4420" s="722"/>
      <c r="CS4420" s="722"/>
    </row>
    <row r="4421" spans="1:97" s="1376" customFormat="1">
      <c r="A4421" s="722"/>
      <c r="B4421" s="722"/>
      <c r="C4421" s="722"/>
      <c r="D4421" s="722"/>
      <c r="E4421" s="722"/>
      <c r="F4421" s="757"/>
      <c r="G4421" s="757"/>
      <c r="H4421" s="757"/>
      <c r="I4421" s="757"/>
      <c r="J4421" s="757"/>
      <c r="K4421" s="758"/>
      <c r="L4421" s="758"/>
      <c r="M4421" s="722"/>
      <c r="N4421" s="736"/>
      <c r="O4421" s="736"/>
      <c r="P4421" s="736"/>
      <c r="Q4421" s="736"/>
      <c r="R4421" s="736"/>
      <c r="S4421" s="736"/>
      <c r="T4421" s="736"/>
      <c r="U4421" s="736"/>
      <c r="BA4421" s="722"/>
      <c r="BB4421" s="722"/>
      <c r="BC4421" s="722"/>
      <c r="BD4421" s="722"/>
      <c r="BE4421" s="722"/>
      <c r="BF4421" s="722"/>
      <c r="BG4421" s="722"/>
      <c r="BH4421" s="722"/>
      <c r="BI4421" s="722"/>
      <c r="BJ4421" s="722"/>
      <c r="BK4421" s="722"/>
      <c r="BL4421" s="722"/>
      <c r="BM4421" s="722"/>
      <c r="BN4421" s="722"/>
      <c r="BO4421" s="722"/>
      <c r="BP4421" s="722"/>
      <c r="BQ4421" s="722"/>
      <c r="BR4421" s="722"/>
      <c r="BS4421" s="722"/>
      <c r="BT4421" s="722"/>
      <c r="BU4421" s="722"/>
      <c r="BV4421" s="722"/>
      <c r="BW4421" s="722"/>
      <c r="BX4421" s="722"/>
      <c r="BY4421" s="722"/>
      <c r="BZ4421" s="722"/>
      <c r="CA4421" s="722"/>
      <c r="CB4421" s="722"/>
      <c r="CC4421" s="722"/>
      <c r="CD4421" s="722"/>
      <c r="CE4421" s="722"/>
      <c r="CF4421" s="722"/>
      <c r="CG4421" s="722"/>
      <c r="CH4421" s="722"/>
      <c r="CI4421" s="722"/>
      <c r="CJ4421" s="722"/>
      <c r="CK4421" s="722"/>
      <c r="CL4421" s="722"/>
      <c r="CM4421" s="722"/>
      <c r="CN4421" s="722"/>
      <c r="CO4421" s="722"/>
      <c r="CP4421" s="722"/>
      <c r="CQ4421" s="722"/>
      <c r="CR4421" s="722"/>
      <c r="CS4421" s="722"/>
    </row>
    <row r="4422" spans="1:97" s="1376" customFormat="1">
      <c r="A4422" s="722"/>
      <c r="B4422" s="722"/>
      <c r="C4422" s="722"/>
      <c r="D4422" s="722"/>
      <c r="E4422" s="722"/>
      <c r="F4422" s="757"/>
      <c r="G4422" s="757"/>
      <c r="H4422" s="757"/>
      <c r="I4422" s="757"/>
      <c r="J4422" s="757"/>
      <c r="K4422" s="758"/>
      <c r="L4422" s="758"/>
      <c r="M4422" s="722"/>
      <c r="N4422" s="736"/>
      <c r="O4422" s="736"/>
      <c r="P4422" s="736"/>
      <c r="Q4422" s="736"/>
      <c r="R4422" s="736"/>
      <c r="S4422" s="736"/>
      <c r="T4422" s="736"/>
      <c r="U4422" s="736"/>
      <c r="BA4422" s="722"/>
      <c r="BB4422" s="722"/>
      <c r="BC4422" s="722"/>
      <c r="BD4422" s="722"/>
      <c r="BE4422" s="722"/>
      <c r="BF4422" s="722"/>
      <c r="BG4422" s="722"/>
      <c r="BH4422" s="722"/>
      <c r="BI4422" s="722"/>
      <c r="BJ4422" s="722"/>
      <c r="BK4422" s="722"/>
      <c r="BL4422" s="722"/>
      <c r="BM4422" s="722"/>
      <c r="BN4422" s="722"/>
      <c r="BO4422" s="722"/>
      <c r="BP4422" s="722"/>
      <c r="BQ4422" s="722"/>
      <c r="BR4422" s="722"/>
      <c r="BS4422" s="722"/>
      <c r="BT4422" s="722"/>
      <c r="BU4422" s="722"/>
      <c r="BV4422" s="722"/>
      <c r="BW4422" s="722"/>
      <c r="BX4422" s="722"/>
      <c r="BY4422" s="722"/>
      <c r="BZ4422" s="722"/>
      <c r="CA4422" s="722"/>
      <c r="CB4422" s="722"/>
      <c r="CC4422" s="722"/>
      <c r="CD4422" s="722"/>
      <c r="CE4422" s="722"/>
      <c r="CF4422" s="722"/>
      <c r="CG4422" s="722"/>
      <c r="CH4422" s="722"/>
      <c r="CI4422" s="722"/>
      <c r="CJ4422" s="722"/>
      <c r="CK4422" s="722"/>
      <c r="CL4422" s="722"/>
      <c r="CM4422" s="722"/>
      <c r="CN4422" s="722"/>
      <c r="CO4422" s="722"/>
      <c r="CP4422" s="722"/>
      <c r="CQ4422" s="722"/>
      <c r="CR4422" s="722"/>
      <c r="CS4422" s="722"/>
    </row>
    <row r="4423" spans="1:97" s="1376" customFormat="1">
      <c r="A4423" s="722"/>
      <c r="B4423" s="722"/>
      <c r="C4423" s="722"/>
      <c r="D4423" s="722"/>
      <c r="E4423" s="722"/>
      <c r="F4423" s="757"/>
      <c r="G4423" s="757"/>
      <c r="H4423" s="757"/>
      <c r="I4423" s="757"/>
      <c r="J4423" s="757"/>
      <c r="K4423" s="758"/>
      <c r="L4423" s="758"/>
      <c r="M4423" s="722"/>
      <c r="N4423" s="736"/>
      <c r="O4423" s="736"/>
      <c r="P4423" s="736"/>
      <c r="Q4423" s="736"/>
      <c r="R4423" s="736"/>
      <c r="S4423" s="736"/>
      <c r="T4423" s="736"/>
      <c r="U4423" s="736"/>
      <c r="BA4423" s="722"/>
      <c r="BB4423" s="722"/>
      <c r="BC4423" s="722"/>
      <c r="BD4423" s="722"/>
      <c r="BE4423" s="722"/>
      <c r="BF4423" s="722"/>
      <c r="BG4423" s="722"/>
      <c r="BH4423" s="722"/>
      <c r="BI4423" s="722"/>
      <c r="BJ4423" s="722"/>
      <c r="BK4423" s="722"/>
      <c r="BL4423" s="722"/>
      <c r="BM4423" s="722"/>
      <c r="BN4423" s="722"/>
      <c r="BO4423" s="722"/>
      <c r="BP4423" s="722"/>
      <c r="BQ4423" s="722"/>
      <c r="BR4423" s="722"/>
      <c r="BS4423" s="722"/>
      <c r="BT4423" s="722"/>
      <c r="BU4423" s="722"/>
      <c r="BV4423" s="722"/>
      <c r="BW4423" s="722"/>
      <c r="BX4423" s="722"/>
      <c r="BY4423" s="722"/>
      <c r="BZ4423" s="722"/>
      <c r="CA4423" s="722"/>
      <c r="CB4423" s="722"/>
      <c r="CC4423" s="722"/>
      <c r="CD4423" s="722"/>
      <c r="CE4423" s="722"/>
      <c r="CF4423" s="722"/>
      <c r="CG4423" s="722"/>
      <c r="CH4423" s="722"/>
      <c r="CI4423" s="722"/>
      <c r="CJ4423" s="722"/>
      <c r="CK4423" s="722"/>
      <c r="CL4423" s="722"/>
      <c r="CM4423" s="722"/>
      <c r="CN4423" s="722"/>
      <c r="CO4423" s="722"/>
      <c r="CP4423" s="722"/>
      <c r="CQ4423" s="722"/>
      <c r="CR4423" s="722"/>
      <c r="CS4423" s="722"/>
    </row>
    <row r="4424" spans="1:97" s="1376" customFormat="1">
      <c r="A4424" s="722"/>
      <c r="B4424" s="722"/>
      <c r="C4424" s="722"/>
      <c r="D4424" s="722"/>
      <c r="E4424" s="722"/>
      <c r="F4424" s="757"/>
      <c r="G4424" s="757"/>
      <c r="H4424" s="757"/>
      <c r="I4424" s="757"/>
      <c r="J4424" s="757"/>
      <c r="K4424" s="758"/>
      <c r="L4424" s="758"/>
      <c r="M4424" s="722"/>
      <c r="N4424" s="736"/>
      <c r="O4424" s="736"/>
      <c r="P4424" s="736"/>
      <c r="Q4424" s="736"/>
      <c r="R4424" s="736"/>
      <c r="S4424" s="736"/>
      <c r="T4424" s="736"/>
      <c r="U4424" s="736"/>
      <c r="BA4424" s="722"/>
      <c r="BB4424" s="722"/>
      <c r="BC4424" s="722"/>
      <c r="BD4424" s="722"/>
      <c r="BE4424" s="722"/>
      <c r="BF4424" s="722"/>
      <c r="BG4424" s="722"/>
      <c r="BH4424" s="722"/>
      <c r="BI4424" s="722"/>
      <c r="BJ4424" s="722"/>
      <c r="BK4424" s="722"/>
      <c r="BL4424" s="722"/>
      <c r="BM4424" s="722"/>
      <c r="BN4424" s="722"/>
      <c r="BO4424" s="722"/>
      <c r="BP4424" s="722"/>
      <c r="BQ4424" s="722"/>
      <c r="BR4424" s="722"/>
      <c r="BS4424" s="722"/>
      <c r="BT4424" s="722"/>
      <c r="BU4424" s="722"/>
      <c r="BV4424" s="722"/>
      <c r="BW4424" s="722"/>
      <c r="BX4424" s="722"/>
      <c r="BY4424" s="722"/>
      <c r="BZ4424" s="722"/>
      <c r="CA4424" s="722"/>
      <c r="CB4424" s="722"/>
      <c r="CC4424" s="722"/>
      <c r="CD4424" s="722"/>
      <c r="CE4424" s="722"/>
      <c r="CF4424" s="722"/>
      <c r="CG4424" s="722"/>
      <c r="CH4424" s="722"/>
      <c r="CI4424" s="722"/>
      <c r="CJ4424" s="722"/>
      <c r="CK4424" s="722"/>
      <c r="CL4424" s="722"/>
      <c r="CM4424" s="722"/>
      <c r="CN4424" s="722"/>
      <c r="CO4424" s="722"/>
      <c r="CP4424" s="722"/>
      <c r="CQ4424" s="722"/>
      <c r="CR4424" s="722"/>
      <c r="CS4424" s="722"/>
    </row>
    <row r="4425" spans="1:97" s="1376" customFormat="1">
      <c r="A4425" s="722"/>
      <c r="B4425" s="722"/>
      <c r="C4425" s="722"/>
      <c r="D4425" s="722"/>
      <c r="E4425" s="722"/>
      <c r="F4425" s="757"/>
      <c r="G4425" s="757"/>
      <c r="H4425" s="757"/>
      <c r="I4425" s="757"/>
      <c r="J4425" s="757"/>
      <c r="K4425" s="758"/>
      <c r="L4425" s="758"/>
      <c r="M4425" s="722"/>
      <c r="N4425" s="736"/>
      <c r="O4425" s="736"/>
      <c r="P4425" s="736"/>
      <c r="Q4425" s="736"/>
      <c r="R4425" s="736"/>
      <c r="S4425" s="736"/>
      <c r="T4425" s="736"/>
      <c r="U4425" s="736"/>
      <c r="BA4425" s="722"/>
      <c r="BB4425" s="722"/>
      <c r="BC4425" s="722"/>
      <c r="BD4425" s="722"/>
      <c r="BE4425" s="722"/>
      <c r="BF4425" s="722"/>
      <c r="BG4425" s="722"/>
      <c r="BH4425" s="722"/>
      <c r="BI4425" s="722"/>
      <c r="BJ4425" s="722"/>
      <c r="BK4425" s="722"/>
      <c r="BL4425" s="722"/>
      <c r="BM4425" s="722"/>
      <c r="BN4425" s="722"/>
      <c r="BO4425" s="722"/>
      <c r="BP4425" s="722"/>
      <c r="BQ4425" s="722"/>
      <c r="BR4425" s="722"/>
      <c r="BS4425" s="722"/>
      <c r="BT4425" s="722"/>
      <c r="BU4425" s="722"/>
      <c r="BV4425" s="722"/>
      <c r="BW4425" s="722"/>
      <c r="BX4425" s="722"/>
      <c r="BY4425" s="722"/>
      <c r="BZ4425" s="722"/>
      <c r="CA4425" s="722"/>
      <c r="CB4425" s="722"/>
      <c r="CC4425" s="722"/>
      <c r="CD4425" s="722"/>
      <c r="CE4425" s="722"/>
      <c r="CF4425" s="722"/>
      <c r="CG4425" s="722"/>
      <c r="CH4425" s="722"/>
      <c r="CI4425" s="722"/>
      <c r="CJ4425" s="722"/>
      <c r="CK4425" s="722"/>
      <c r="CL4425" s="722"/>
      <c r="CM4425" s="722"/>
      <c r="CN4425" s="722"/>
      <c r="CO4425" s="722"/>
      <c r="CP4425" s="722"/>
      <c r="CQ4425" s="722"/>
      <c r="CR4425" s="722"/>
      <c r="CS4425" s="722"/>
    </row>
    <row r="4426" spans="1:97" s="1376" customFormat="1">
      <c r="A4426" s="722"/>
      <c r="B4426" s="722"/>
      <c r="C4426" s="722"/>
      <c r="D4426" s="722"/>
      <c r="E4426" s="722"/>
      <c r="F4426" s="757"/>
      <c r="G4426" s="757"/>
      <c r="H4426" s="757"/>
      <c r="I4426" s="757"/>
      <c r="J4426" s="757"/>
      <c r="K4426" s="758"/>
      <c r="L4426" s="758"/>
      <c r="M4426" s="722"/>
      <c r="N4426" s="736"/>
      <c r="O4426" s="736"/>
      <c r="P4426" s="736"/>
      <c r="Q4426" s="736"/>
      <c r="R4426" s="736"/>
      <c r="S4426" s="736"/>
      <c r="T4426" s="736"/>
      <c r="U4426" s="736"/>
      <c r="BA4426" s="722"/>
      <c r="BB4426" s="722"/>
      <c r="BC4426" s="722"/>
      <c r="BD4426" s="722"/>
      <c r="BE4426" s="722"/>
      <c r="BF4426" s="722"/>
      <c r="BG4426" s="722"/>
      <c r="BH4426" s="722"/>
      <c r="BI4426" s="722"/>
      <c r="BJ4426" s="722"/>
      <c r="BK4426" s="722"/>
      <c r="BL4426" s="722"/>
      <c r="BM4426" s="722"/>
      <c r="BN4426" s="722"/>
      <c r="BO4426" s="722"/>
      <c r="BP4426" s="722"/>
      <c r="BQ4426" s="722"/>
      <c r="BR4426" s="722"/>
      <c r="BS4426" s="722"/>
      <c r="BT4426" s="722"/>
      <c r="BU4426" s="722"/>
      <c r="BV4426" s="722"/>
      <c r="BW4426" s="722"/>
      <c r="BX4426" s="722"/>
      <c r="BY4426" s="722"/>
      <c r="BZ4426" s="722"/>
      <c r="CA4426" s="722"/>
      <c r="CB4426" s="722"/>
      <c r="CC4426" s="722"/>
      <c r="CD4426" s="722"/>
      <c r="CE4426" s="722"/>
      <c r="CF4426" s="722"/>
      <c r="CG4426" s="722"/>
      <c r="CH4426" s="722"/>
      <c r="CI4426" s="722"/>
      <c r="CJ4426" s="722"/>
      <c r="CK4426" s="722"/>
      <c r="CL4426" s="722"/>
      <c r="CM4426" s="722"/>
      <c r="CN4426" s="722"/>
      <c r="CO4426" s="722"/>
      <c r="CP4426" s="722"/>
      <c r="CQ4426" s="722"/>
      <c r="CR4426" s="722"/>
      <c r="CS4426" s="722"/>
    </row>
    <row r="4427" spans="1:97" s="1376" customFormat="1">
      <c r="A4427" s="722"/>
      <c r="B4427" s="722"/>
      <c r="C4427" s="722"/>
      <c r="D4427" s="722"/>
      <c r="E4427" s="722"/>
      <c r="F4427" s="757"/>
      <c r="G4427" s="757"/>
      <c r="H4427" s="757"/>
      <c r="I4427" s="757"/>
      <c r="J4427" s="757"/>
      <c r="K4427" s="758"/>
      <c r="L4427" s="758"/>
      <c r="M4427" s="722"/>
      <c r="N4427" s="736"/>
      <c r="O4427" s="736"/>
      <c r="P4427" s="736"/>
      <c r="Q4427" s="736"/>
      <c r="R4427" s="736"/>
      <c r="S4427" s="736"/>
      <c r="T4427" s="736"/>
      <c r="U4427" s="736"/>
      <c r="BA4427" s="722"/>
      <c r="BB4427" s="722"/>
      <c r="BC4427" s="722"/>
      <c r="BD4427" s="722"/>
      <c r="BE4427" s="722"/>
      <c r="BF4427" s="722"/>
      <c r="BG4427" s="722"/>
      <c r="BH4427" s="722"/>
      <c r="BI4427" s="722"/>
      <c r="BJ4427" s="722"/>
      <c r="BK4427" s="722"/>
      <c r="BL4427" s="722"/>
      <c r="BM4427" s="722"/>
      <c r="BN4427" s="722"/>
      <c r="BO4427" s="722"/>
      <c r="BP4427" s="722"/>
      <c r="BQ4427" s="722"/>
      <c r="BR4427" s="722"/>
      <c r="BS4427" s="722"/>
      <c r="BT4427" s="722"/>
      <c r="BU4427" s="722"/>
      <c r="BV4427" s="722"/>
      <c r="BW4427" s="722"/>
      <c r="BX4427" s="722"/>
      <c r="BY4427" s="722"/>
      <c r="BZ4427" s="722"/>
      <c r="CA4427" s="722"/>
      <c r="CB4427" s="722"/>
      <c r="CC4427" s="722"/>
      <c r="CD4427" s="722"/>
      <c r="CE4427" s="722"/>
      <c r="CF4427" s="722"/>
      <c r="CG4427" s="722"/>
      <c r="CH4427" s="722"/>
      <c r="CI4427" s="722"/>
      <c r="CJ4427" s="722"/>
      <c r="CK4427" s="722"/>
      <c r="CL4427" s="722"/>
      <c r="CM4427" s="722"/>
      <c r="CN4427" s="722"/>
      <c r="CO4427" s="722"/>
      <c r="CP4427" s="722"/>
      <c r="CQ4427" s="722"/>
      <c r="CR4427" s="722"/>
      <c r="CS4427" s="722"/>
    </row>
    <row r="4428" spans="1:97" s="1376" customFormat="1">
      <c r="A4428" s="722"/>
      <c r="B4428" s="722"/>
      <c r="C4428" s="722"/>
      <c r="D4428" s="722"/>
      <c r="E4428" s="722"/>
      <c r="F4428" s="757"/>
      <c r="G4428" s="757"/>
      <c r="H4428" s="757"/>
      <c r="I4428" s="757"/>
      <c r="J4428" s="757"/>
      <c r="K4428" s="758"/>
      <c r="L4428" s="758"/>
      <c r="M4428" s="722"/>
      <c r="N4428" s="736"/>
      <c r="O4428" s="736"/>
      <c r="P4428" s="736"/>
      <c r="Q4428" s="736"/>
      <c r="R4428" s="736"/>
      <c r="S4428" s="736"/>
      <c r="T4428" s="736"/>
      <c r="U4428" s="736"/>
      <c r="BA4428" s="722"/>
      <c r="BB4428" s="722"/>
      <c r="BC4428" s="722"/>
      <c r="BD4428" s="722"/>
      <c r="BE4428" s="722"/>
      <c r="BF4428" s="722"/>
      <c r="BG4428" s="722"/>
      <c r="BH4428" s="722"/>
      <c r="BI4428" s="722"/>
      <c r="BJ4428" s="722"/>
      <c r="BK4428" s="722"/>
      <c r="BL4428" s="722"/>
      <c r="BM4428" s="722"/>
      <c r="BN4428" s="722"/>
      <c r="BO4428" s="722"/>
      <c r="BP4428" s="722"/>
      <c r="BQ4428" s="722"/>
      <c r="BR4428" s="722"/>
      <c r="BS4428" s="722"/>
      <c r="BT4428" s="722"/>
      <c r="BU4428" s="722"/>
      <c r="BV4428" s="722"/>
      <c r="BW4428" s="722"/>
      <c r="BX4428" s="722"/>
      <c r="BY4428" s="722"/>
      <c r="BZ4428" s="722"/>
      <c r="CA4428" s="722"/>
      <c r="CB4428" s="722"/>
      <c r="CC4428" s="722"/>
      <c r="CD4428" s="722"/>
      <c r="CE4428" s="722"/>
      <c r="CF4428" s="722"/>
      <c r="CG4428" s="722"/>
      <c r="CH4428" s="722"/>
      <c r="CI4428" s="722"/>
      <c r="CJ4428" s="722"/>
      <c r="CK4428" s="722"/>
      <c r="CL4428" s="722"/>
      <c r="CM4428" s="722"/>
      <c r="CN4428" s="722"/>
      <c r="CO4428" s="722"/>
      <c r="CP4428" s="722"/>
      <c r="CQ4428" s="722"/>
      <c r="CR4428" s="722"/>
      <c r="CS4428" s="722"/>
    </row>
    <row r="4429" spans="1:97" s="1376" customFormat="1">
      <c r="A4429" s="722"/>
      <c r="B4429" s="722"/>
      <c r="C4429" s="722"/>
      <c r="D4429" s="722"/>
      <c r="E4429" s="722"/>
      <c r="F4429" s="757"/>
      <c r="G4429" s="757"/>
      <c r="H4429" s="757"/>
      <c r="I4429" s="757"/>
      <c r="J4429" s="757"/>
      <c r="K4429" s="758"/>
      <c r="L4429" s="758"/>
      <c r="M4429" s="722"/>
      <c r="N4429" s="736"/>
      <c r="O4429" s="736"/>
      <c r="P4429" s="736"/>
      <c r="Q4429" s="736"/>
      <c r="R4429" s="736"/>
      <c r="S4429" s="736"/>
      <c r="T4429" s="736"/>
      <c r="U4429" s="736"/>
      <c r="BA4429" s="722"/>
      <c r="BB4429" s="722"/>
      <c r="BC4429" s="722"/>
      <c r="BD4429" s="722"/>
      <c r="BE4429" s="722"/>
      <c r="BF4429" s="722"/>
      <c r="BG4429" s="722"/>
      <c r="BH4429" s="722"/>
      <c r="BI4429" s="722"/>
      <c r="BJ4429" s="722"/>
      <c r="BK4429" s="722"/>
      <c r="BL4429" s="722"/>
      <c r="BM4429" s="722"/>
      <c r="BN4429" s="722"/>
      <c r="BO4429" s="722"/>
      <c r="BP4429" s="722"/>
      <c r="BQ4429" s="722"/>
      <c r="BR4429" s="722"/>
      <c r="BS4429" s="722"/>
      <c r="BT4429" s="722"/>
      <c r="BU4429" s="722"/>
      <c r="BV4429" s="722"/>
      <c r="BW4429" s="722"/>
      <c r="BX4429" s="722"/>
      <c r="BY4429" s="722"/>
      <c r="BZ4429" s="722"/>
      <c r="CA4429" s="722"/>
      <c r="CB4429" s="722"/>
      <c r="CC4429" s="722"/>
      <c r="CD4429" s="722"/>
      <c r="CE4429" s="722"/>
      <c r="CF4429" s="722"/>
      <c r="CG4429" s="722"/>
      <c r="CH4429" s="722"/>
      <c r="CI4429" s="722"/>
      <c r="CJ4429" s="722"/>
      <c r="CK4429" s="722"/>
      <c r="CL4429" s="722"/>
      <c r="CM4429" s="722"/>
      <c r="CN4429" s="722"/>
      <c r="CO4429" s="722"/>
      <c r="CP4429" s="722"/>
      <c r="CQ4429" s="722"/>
      <c r="CR4429" s="722"/>
      <c r="CS4429" s="722"/>
    </row>
    <row r="4430" spans="1:97" s="1376" customFormat="1">
      <c r="A4430" s="722"/>
      <c r="B4430" s="722"/>
      <c r="C4430" s="722"/>
      <c r="D4430" s="722"/>
      <c r="E4430" s="722"/>
      <c r="F4430" s="757"/>
      <c r="G4430" s="757"/>
      <c r="H4430" s="757"/>
      <c r="I4430" s="757"/>
      <c r="J4430" s="757"/>
      <c r="K4430" s="758"/>
      <c r="L4430" s="758"/>
      <c r="M4430" s="722"/>
      <c r="N4430" s="736"/>
      <c r="O4430" s="736"/>
      <c r="P4430" s="736"/>
      <c r="Q4430" s="736"/>
      <c r="R4430" s="736"/>
      <c r="S4430" s="736"/>
      <c r="T4430" s="736"/>
      <c r="U4430" s="736"/>
      <c r="BA4430" s="722"/>
      <c r="BB4430" s="722"/>
      <c r="BC4430" s="722"/>
      <c r="BD4430" s="722"/>
      <c r="BE4430" s="722"/>
      <c r="BF4430" s="722"/>
      <c r="BG4430" s="722"/>
      <c r="BH4430" s="722"/>
      <c r="BI4430" s="722"/>
      <c r="BJ4430" s="722"/>
      <c r="BK4430" s="722"/>
      <c r="BL4430" s="722"/>
      <c r="BM4430" s="722"/>
      <c r="BN4430" s="722"/>
      <c r="BO4430" s="722"/>
      <c r="BP4430" s="722"/>
      <c r="BQ4430" s="722"/>
      <c r="BR4430" s="722"/>
      <c r="BS4430" s="722"/>
      <c r="BT4430" s="722"/>
      <c r="BU4430" s="722"/>
      <c r="BV4430" s="722"/>
      <c r="BW4430" s="722"/>
      <c r="BX4430" s="722"/>
      <c r="BY4430" s="722"/>
      <c r="BZ4430" s="722"/>
      <c r="CA4430" s="722"/>
      <c r="CB4430" s="722"/>
      <c r="CC4430" s="722"/>
      <c r="CD4430" s="722"/>
      <c r="CE4430" s="722"/>
      <c r="CF4430" s="722"/>
      <c r="CG4430" s="722"/>
      <c r="CH4430" s="722"/>
      <c r="CI4430" s="722"/>
      <c r="CJ4430" s="722"/>
      <c r="CK4430" s="722"/>
      <c r="CL4430" s="722"/>
      <c r="CM4430" s="722"/>
      <c r="CN4430" s="722"/>
      <c r="CO4430" s="722"/>
      <c r="CP4430" s="722"/>
      <c r="CQ4430" s="722"/>
      <c r="CR4430" s="722"/>
      <c r="CS4430" s="722"/>
    </row>
    <row r="4431" spans="1:97" s="1376" customFormat="1">
      <c r="A4431" s="722"/>
      <c r="B4431" s="722"/>
      <c r="C4431" s="722"/>
      <c r="D4431" s="722"/>
      <c r="E4431" s="722"/>
      <c r="F4431" s="757"/>
      <c r="G4431" s="757"/>
      <c r="H4431" s="757"/>
      <c r="I4431" s="757"/>
      <c r="J4431" s="757"/>
      <c r="K4431" s="758"/>
      <c r="L4431" s="758"/>
      <c r="M4431" s="722"/>
      <c r="N4431" s="736"/>
      <c r="O4431" s="736"/>
      <c r="P4431" s="736"/>
      <c r="Q4431" s="736"/>
      <c r="R4431" s="736"/>
      <c r="S4431" s="736"/>
      <c r="T4431" s="736"/>
      <c r="U4431" s="736"/>
      <c r="BA4431" s="722"/>
      <c r="BB4431" s="722"/>
      <c r="BC4431" s="722"/>
      <c r="BD4431" s="722"/>
      <c r="BE4431" s="722"/>
      <c r="BF4431" s="722"/>
      <c r="BG4431" s="722"/>
      <c r="BH4431" s="722"/>
      <c r="BI4431" s="722"/>
      <c r="BJ4431" s="722"/>
      <c r="BK4431" s="722"/>
      <c r="BL4431" s="722"/>
      <c r="BM4431" s="722"/>
      <c r="BN4431" s="722"/>
      <c r="BO4431" s="722"/>
      <c r="BP4431" s="722"/>
      <c r="BQ4431" s="722"/>
      <c r="BR4431" s="722"/>
      <c r="BS4431" s="722"/>
      <c r="BT4431" s="722"/>
      <c r="BU4431" s="722"/>
      <c r="BV4431" s="722"/>
      <c r="BW4431" s="722"/>
      <c r="BX4431" s="722"/>
      <c r="BY4431" s="722"/>
      <c r="BZ4431" s="722"/>
      <c r="CA4431" s="722"/>
      <c r="CB4431" s="722"/>
      <c r="CC4431" s="722"/>
      <c r="CD4431" s="722"/>
      <c r="CE4431" s="722"/>
      <c r="CF4431" s="722"/>
      <c r="CG4431" s="722"/>
      <c r="CH4431" s="722"/>
      <c r="CI4431" s="722"/>
      <c r="CJ4431" s="722"/>
      <c r="CK4431" s="722"/>
      <c r="CL4431" s="722"/>
      <c r="CM4431" s="722"/>
      <c r="CN4431" s="722"/>
      <c r="CO4431" s="722"/>
      <c r="CP4431" s="722"/>
      <c r="CQ4431" s="722"/>
      <c r="CR4431" s="722"/>
      <c r="CS4431" s="722"/>
    </row>
    <row r="4432" spans="1:97" s="1376" customFormat="1">
      <c r="A4432" s="722"/>
      <c r="B4432" s="722"/>
      <c r="C4432" s="722"/>
      <c r="D4432" s="722"/>
      <c r="E4432" s="722"/>
      <c r="F4432" s="757"/>
      <c r="G4432" s="757"/>
      <c r="H4432" s="757"/>
      <c r="I4432" s="757"/>
      <c r="J4432" s="757"/>
      <c r="K4432" s="758"/>
      <c r="L4432" s="758"/>
      <c r="M4432" s="722"/>
      <c r="N4432" s="736"/>
      <c r="O4432" s="736"/>
      <c r="P4432" s="736"/>
      <c r="Q4432" s="736"/>
      <c r="R4432" s="736"/>
      <c r="S4432" s="736"/>
      <c r="T4432" s="736"/>
      <c r="U4432" s="736"/>
      <c r="BA4432" s="722"/>
      <c r="BB4432" s="722"/>
      <c r="BC4432" s="722"/>
      <c r="BD4432" s="722"/>
      <c r="BE4432" s="722"/>
      <c r="BF4432" s="722"/>
      <c r="BG4432" s="722"/>
      <c r="BH4432" s="722"/>
      <c r="BI4432" s="722"/>
      <c r="BJ4432" s="722"/>
      <c r="BK4432" s="722"/>
      <c r="BL4432" s="722"/>
      <c r="BM4432" s="722"/>
      <c r="BN4432" s="722"/>
      <c r="BO4432" s="722"/>
      <c r="BP4432" s="722"/>
      <c r="BQ4432" s="722"/>
      <c r="BR4432" s="722"/>
      <c r="BS4432" s="722"/>
      <c r="BT4432" s="722"/>
      <c r="BU4432" s="722"/>
      <c r="BV4432" s="722"/>
      <c r="BW4432" s="722"/>
      <c r="BX4432" s="722"/>
      <c r="BY4432" s="722"/>
      <c r="BZ4432" s="722"/>
      <c r="CA4432" s="722"/>
      <c r="CB4432" s="722"/>
      <c r="CC4432" s="722"/>
      <c r="CD4432" s="722"/>
      <c r="CE4432" s="722"/>
      <c r="CF4432" s="722"/>
      <c r="CG4432" s="722"/>
      <c r="CH4432" s="722"/>
      <c r="CI4432" s="722"/>
      <c r="CJ4432" s="722"/>
      <c r="CK4432" s="722"/>
      <c r="CL4432" s="722"/>
      <c r="CM4432" s="722"/>
      <c r="CN4432" s="722"/>
      <c r="CO4432" s="722"/>
      <c r="CP4432" s="722"/>
      <c r="CQ4432" s="722"/>
      <c r="CR4432" s="722"/>
      <c r="CS4432" s="722"/>
    </row>
    <row r="4433" spans="1:97" s="1376" customFormat="1">
      <c r="A4433" s="722"/>
      <c r="B4433" s="722"/>
      <c r="C4433" s="722"/>
      <c r="D4433" s="722"/>
      <c r="E4433" s="722"/>
      <c r="F4433" s="757"/>
      <c r="G4433" s="757"/>
      <c r="H4433" s="757"/>
      <c r="I4433" s="757"/>
      <c r="J4433" s="757"/>
      <c r="K4433" s="758"/>
      <c r="L4433" s="758"/>
      <c r="M4433" s="722"/>
      <c r="N4433" s="736"/>
      <c r="O4433" s="736"/>
      <c r="P4433" s="736"/>
      <c r="Q4433" s="736"/>
      <c r="R4433" s="736"/>
      <c r="S4433" s="736"/>
      <c r="T4433" s="736"/>
      <c r="U4433" s="736"/>
      <c r="BA4433" s="722"/>
      <c r="BB4433" s="722"/>
      <c r="BC4433" s="722"/>
      <c r="BD4433" s="722"/>
      <c r="BE4433" s="722"/>
      <c r="BF4433" s="722"/>
      <c r="BG4433" s="722"/>
      <c r="BH4433" s="722"/>
      <c r="BI4433" s="722"/>
      <c r="BJ4433" s="722"/>
      <c r="BK4433" s="722"/>
      <c r="BL4433" s="722"/>
      <c r="BM4433" s="722"/>
      <c r="BN4433" s="722"/>
      <c r="BO4433" s="722"/>
      <c r="BP4433" s="722"/>
      <c r="BQ4433" s="722"/>
      <c r="BR4433" s="722"/>
      <c r="BS4433" s="722"/>
      <c r="BT4433" s="722"/>
      <c r="BU4433" s="722"/>
      <c r="BV4433" s="722"/>
      <c r="BW4433" s="722"/>
      <c r="BX4433" s="722"/>
      <c r="BY4433" s="722"/>
      <c r="BZ4433" s="722"/>
      <c r="CA4433" s="722"/>
      <c r="CB4433" s="722"/>
      <c r="CC4433" s="722"/>
      <c r="CD4433" s="722"/>
      <c r="CE4433" s="722"/>
      <c r="CF4433" s="722"/>
      <c r="CG4433" s="722"/>
      <c r="CH4433" s="722"/>
      <c r="CI4433" s="722"/>
      <c r="CJ4433" s="722"/>
      <c r="CK4433" s="722"/>
      <c r="CL4433" s="722"/>
      <c r="CM4433" s="722"/>
      <c r="CN4433" s="722"/>
      <c r="CO4433" s="722"/>
      <c r="CP4433" s="722"/>
      <c r="CQ4433" s="722"/>
      <c r="CR4433" s="722"/>
      <c r="CS4433" s="722"/>
    </row>
    <row r="4434" spans="1:97" s="1376" customFormat="1">
      <c r="A4434" s="722"/>
      <c r="B4434" s="722"/>
      <c r="C4434" s="722"/>
      <c r="D4434" s="722"/>
      <c r="E4434" s="722"/>
      <c r="F4434" s="757"/>
      <c r="G4434" s="757"/>
      <c r="H4434" s="757"/>
      <c r="I4434" s="757"/>
      <c r="J4434" s="757"/>
      <c r="K4434" s="758"/>
      <c r="L4434" s="758"/>
      <c r="M4434" s="722"/>
      <c r="N4434" s="736"/>
      <c r="O4434" s="736"/>
      <c r="P4434" s="736"/>
      <c r="Q4434" s="736"/>
      <c r="R4434" s="736"/>
      <c r="S4434" s="736"/>
      <c r="T4434" s="736"/>
      <c r="U4434" s="736"/>
      <c r="BA4434" s="722"/>
      <c r="BB4434" s="722"/>
      <c r="BC4434" s="722"/>
      <c r="BD4434" s="722"/>
      <c r="BE4434" s="722"/>
      <c r="BF4434" s="722"/>
      <c r="BG4434" s="722"/>
      <c r="BH4434" s="722"/>
      <c r="BI4434" s="722"/>
      <c r="BJ4434" s="722"/>
      <c r="BK4434" s="722"/>
      <c r="BL4434" s="722"/>
      <c r="BM4434" s="722"/>
      <c r="BN4434" s="722"/>
      <c r="BO4434" s="722"/>
      <c r="BP4434" s="722"/>
      <c r="BQ4434" s="722"/>
      <c r="BR4434" s="722"/>
      <c r="BS4434" s="722"/>
      <c r="BT4434" s="722"/>
      <c r="BU4434" s="722"/>
      <c r="BV4434" s="722"/>
      <c r="BW4434" s="722"/>
      <c r="BX4434" s="722"/>
      <c r="BY4434" s="722"/>
      <c r="BZ4434" s="722"/>
      <c r="CA4434" s="722"/>
      <c r="CB4434" s="722"/>
      <c r="CC4434" s="722"/>
      <c r="CD4434" s="722"/>
      <c r="CE4434" s="722"/>
      <c r="CF4434" s="722"/>
      <c r="CG4434" s="722"/>
      <c r="CH4434" s="722"/>
      <c r="CI4434" s="722"/>
      <c r="CJ4434" s="722"/>
      <c r="CK4434" s="722"/>
      <c r="CL4434" s="722"/>
      <c r="CM4434" s="722"/>
      <c r="CN4434" s="722"/>
      <c r="CO4434" s="722"/>
      <c r="CP4434" s="722"/>
      <c r="CQ4434" s="722"/>
      <c r="CR4434" s="722"/>
      <c r="CS4434" s="722"/>
    </row>
    <row r="4435" spans="1:97" s="1376" customFormat="1">
      <c r="A4435" s="722"/>
      <c r="B4435" s="722"/>
      <c r="C4435" s="722"/>
      <c r="D4435" s="722"/>
      <c r="E4435" s="722"/>
      <c r="F4435" s="757"/>
      <c r="G4435" s="757"/>
      <c r="H4435" s="757"/>
      <c r="I4435" s="757"/>
      <c r="J4435" s="757"/>
      <c r="K4435" s="758"/>
      <c r="L4435" s="758"/>
      <c r="M4435" s="722"/>
      <c r="N4435" s="736"/>
      <c r="O4435" s="736"/>
      <c r="P4435" s="736"/>
      <c r="Q4435" s="736"/>
      <c r="R4435" s="736"/>
      <c r="S4435" s="736"/>
      <c r="T4435" s="736"/>
      <c r="U4435" s="736"/>
      <c r="BA4435" s="722"/>
      <c r="BB4435" s="722"/>
      <c r="BC4435" s="722"/>
      <c r="BD4435" s="722"/>
      <c r="BE4435" s="722"/>
      <c r="BF4435" s="722"/>
      <c r="BG4435" s="722"/>
      <c r="BH4435" s="722"/>
      <c r="BI4435" s="722"/>
      <c r="BJ4435" s="722"/>
      <c r="BK4435" s="722"/>
      <c r="BL4435" s="722"/>
      <c r="BM4435" s="722"/>
      <c r="BN4435" s="722"/>
      <c r="BO4435" s="722"/>
      <c r="BP4435" s="722"/>
      <c r="BQ4435" s="722"/>
      <c r="BR4435" s="722"/>
      <c r="BS4435" s="722"/>
      <c r="BT4435" s="722"/>
      <c r="BU4435" s="722"/>
      <c r="BV4435" s="722"/>
      <c r="BW4435" s="722"/>
      <c r="BX4435" s="722"/>
      <c r="BY4435" s="722"/>
      <c r="BZ4435" s="722"/>
      <c r="CA4435" s="722"/>
      <c r="CB4435" s="722"/>
      <c r="CC4435" s="722"/>
      <c r="CD4435" s="722"/>
      <c r="CE4435" s="722"/>
      <c r="CF4435" s="722"/>
      <c r="CG4435" s="722"/>
      <c r="CH4435" s="722"/>
      <c r="CI4435" s="722"/>
      <c r="CJ4435" s="722"/>
      <c r="CK4435" s="722"/>
      <c r="CL4435" s="722"/>
      <c r="CM4435" s="722"/>
      <c r="CN4435" s="722"/>
      <c r="CO4435" s="722"/>
      <c r="CP4435" s="722"/>
      <c r="CQ4435" s="722"/>
      <c r="CR4435" s="722"/>
      <c r="CS4435" s="722"/>
    </row>
    <row r="4436" spans="1:97" s="1376" customFormat="1">
      <c r="A4436" s="722"/>
      <c r="B4436" s="722"/>
      <c r="C4436" s="722"/>
      <c r="D4436" s="722"/>
      <c r="E4436" s="722"/>
      <c r="F4436" s="757"/>
      <c r="G4436" s="757"/>
      <c r="H4436" s="757"/>
      <c r="I4436" s="757"/>
      <c r="J4436" s="757"/>
      <c r="K4436" s="758"/>
      <c r="L4436" s="758"/>
      <c r="M4436" s="722"/>
      <c r="N4436" s="736"/>
      <c r="O4436" s="736"/>
      <c r="P4436" s="736"/>
      <c r="Q4436" s="736"/>
      <c r="R4436" s="736"/>
      <c r="S4436" s="736"/>
      <c r="T4436" s="736"/>
      <c r="U4436" s="736"/>
      <c r="BA4436" s="722"/>
      <c r="BB4436" s="722"/>
      <c r="BC4436" s="722"/>
      <c r="BD4436" s="722"/>
      <c r="BE4436" s="722"/>
      <c r="BF4436" s="722"/>
      <c r="BG4436" s="722"/>
      <c r="BH4436" s="722"/>
      <c r="BI4436" s="722"/>
      <c r="BJ4436" s="722"/>
      <c r="BK4436" s="722"/>
      <c r="BL4436" s="722"/>
      <c r="BM4436" s="722"/>
      <c r="BN4436" s="722"/>
      <c r="BO4436" s="722"/>
      <c r="BP4436" s="722"/>
      <c r="BQ4436" s="722"/>
      <c r="BR4436" s="722"/>
      <c r="BS4436" s="722"/>
      <c r="BT4436" s="722"/>
      <c r="BU4436" s="722"/>
      <c r="BV4436" s="722"/>
      <c r="BW4436" s="722"/>
      <c r="BX4436" s="722"/>
      <c r="BY4436" s="722"/>
      <c r="BZ4436" s="722"/>
      <c r="CA4436" s="722"/>
      <c r="CB4436" s="722"/>
      <c r="CC4436" s="722"/>
      <c r="CD4436" s="722"/>
      <c r="CE4436" s="722"/>
      <c r="CF4436" s="722"/>
      <c r="CG4436" s="722"/>
      <c r="CH4436" s="722"/>
      <c r="CI4436" s="722"/>
      <c r="CJ4436" s="722"/>
      <c r="CK4436" s="722"/>
      <c r="CL4436" s="722"/>
      <c r="CM4436" s="722"/>
      <c r="CN4436" s="722"/>
      <c r="CO4436" s="722"/>
      <c r="CP4436" s="722"/>
      <c r="CQ4436" s="722"/>
      <c r="CR4436" s="722"/>
      <c r="CS4436" s="722"/>
    </row>
    <row r="4437" spans="1:97" s="1376" customFormat="1">
      <c r="A4437" s="722"/>
      <c r="B4437" s="722"/>
      <c r="C4437" s="722"/>
      <c r="D4437" s="722"/>
      <c r="E4437" s="722"/>
      <c r="F4437" s="757"/>
      <c r="G4437" s="757"/>
      <c r="H4437" s="757"/>
      <c r="I4437" s="757"/>
      <c r="J4437" s="757"/>
      <c r="K4437" s="758"/>
      <c r="L4437" s="758"/>
      <c r="M4437" s="722"/>
      <c r="N4437" s="736"/>
      <c r="O4437" s="736"/>
      <c r="P4437" s="736"/>
      <c r="Q4437" s="736"/>
      <c r="R4437" s="736"/>
      <c r="S4437" s="736"/>
      <c r="T4437" s="736"/>
      <c r="U4437" s="736"/>
      <c r="BA4437" s="722"/>
      <c r="BB4437" s="722"/>
      <c r="BC4437" s="722"/>
      <c r="BD4437" s="722"/>
      <c r="BE4437" s="722"/>
      <c r="BF4437" s="722"/>
      <c r="BG4437" s="722"/>
      <c r="BH4437" s="722"/>
      <c r="BI4437" s="722"/>
      <c r="BJ4437" s="722"/>
      <c r="BK4437" s="722"/>
      <c r="BL4437" s="722"/>
      <c r="BM4437" s="722"/>
      <c r="BN4437" s="722"/>
      <c r="BO4437" s="722"/>
      <c r="BP4437" s="722"/>
      <c r="BQ4437" s="722"/>
      <c r="BR4437" s="722"/>
      <c r="BS4437" s="722"/>
      <c r="BT4437" s="722"/>
      <c r="BU4437" s="722"/>
      <c r="BV4437" s="722"/>
      <c r="BW4437" s="722"/>
      <c r="BX4437" s="722"/>
      <c r="BY4437" s="722"/>
      <c r="BZ4437" s="722"/>
      <c r="CA4437" s="722"/>
      <c r="CB4437" s="722"/>
      <c r="CC4437" s="722"/>
      <c r="CD4437" s="722"/>
      <c r="CE4437" s="722"/>
      <c r="CF4437" s="722"/>
      <c r="CG4437" s="722"/>
      <c r="CH4437" s="722"/>
      <c r="CI4437" s="722"/>
      <c r="CJ4437" s="722"/>
      <c r="CK4437" s="722"/>
      <c r="CL4437" s="722"/>
      <c r="CM4437" s="722"/>
      <c r="CN4437" s="722"/>
      <c r="CO4437" s="722"/>
      <c r="CP4437" s="722"/>
      <c r="CQ4437" s="722"/>
      <c r="CR4437" s="722"/>
      <c r="CS4437" s="722"/>
    </row>
    <row r="4438" spans="1:97" s="1376" customFormat="1">
      <c r="A4438" s="722"/>
      <c r="B4438" s="722"/>
      <c r="C4438" s="722"/>
      <c r="D4438" s="722"/>
      <c r="E4438" s="722"/>
      <c r="F4438" s="757"/>
      <c r="G4438" s="757"/>
      <c r="H4438" s="757"/>
      <c r="I4438" s="757"/>
      <c r="J4438" s="757"/>
      <c r="K4438" s="758"/>
      <c r="L4438" s="758"/>
      <c r="M4438" s="722"/>
      <c r="N4438" s="736"/>
      <c r="O4438" s="736"/>
      <c r="P4438" s="736"/>
      <c r="Q4438" s="736"/>
      <c r="R4438" s="736"/>
      <c r="S4438" s="736"/>
      <c r="T4438" s="736"/>
      <c r="U4438" s="736"/>
      <c r="BA4438" s="722"/>
      <c r="BB4438" s="722"/>
      <c r="BC4438" s="722"/>
      <c r="BD4438" s="722"/>
      <c r="BE4438" s="722"/>
      <c r="BF4438" s="722"/>
      <c r="BG4438" s="722"/>
      <c r="BH4438" s="722"/>
      <c r="BI4438" s="722"/>
      <c r="BJ4438" s="722"/>
      <c r="BK4438" s="722"/>
      <c r="BL4438" s="722"/>
      <c r="BM4438" s="722"/>
      <c r="BN4438" s="722"/>
      <c r="BO4438" s="722"/>
      <c r="BP4438" s="722"/>
      <c r="BQ4438" s="722"/>
      <c r="BR4438" s="722"/>
      <c r="BS4438" s="722"/>
      <c r="BT4438" s="722"/>
      <c r="BU4438" s="722"/>
      <c r="BV4438" s="722"/>
      <c r="BW4438" s="722"/>
      <c r="BX4438" s="722"/>
      <c r="BY4438" s="722"/>
      <c r="BZ4438" s="722"/>
      <c r="CA4438" s="722"/>
      <c r="CB4438" s="722"/>
      <c r="CC4438" s="722"/>
      <c r="CD4438" s="722"/>
      <c r="CE4438" s="722"/>
      <c r="CF4438" s="722"/>
      <c r="CG4438" s="722"/>
      <c r="CH4438" s="722"/>
      <c r="CI4438" s="722"/>
      <c r="CJ4438" s="722"/>
      <c r="CK4438" s="722"/>
      <c r="CL4438" s="722"/>
      <c r="CM4438" s="722"/>
      <c r="CN4438" s="722"/>
      <c r="CO4438" s="722"/>
      <c r="CP4438" s="722"/>
      <c r="CQ4438" s="722"/>
      <c r="CR4438" s="722"/>
      <c r="CS4438" s="722"/>
    </row>
    <row r="4439" spans="1:97" s="1376" customFormat="1">
      <c r="A4439" s="722"/>
      <c r="B4439" s="722"/>
      <c r="C4439" s="722"/>
      <c r="D4439" s="722"/>
      <c r="E4439" s="722"/>
      <c r="F4439" s="757"/>
      <c r="G4439" s="757"/>
      <c r="H4439" s="757"/>
      <c r="I4439" s="757"/>
      <c r="J4439" s="757"/>
      <c r="K4439" s="758"/>
      <c r="L4439" s="758"/>
      <c r="M4439" s="722"/>
      <c r="N4439" s="736"/>
      <c r="O4439" s="736"/>
      <c r="P4439" s="736"/>
      <c r="Q4439" s="736"/>
      <c r="R4439" s="736"/>
      <c r="S4439" s="736"/>
      <c r="T4439" s="736"/>
      <c r="U4439" s="736"/>
      <c r="BA4439" s="722"/>
      <c r="BB4439" s="722"/>
      <c r="BC4439" s="722"/>
      <c r="BD4439" s="722"/>
      <c r="BE4439" s="722"/>
      <c r="BF4439" s="722"/>
      <c r="BG4439" s="722"/>
      <c r="BH4439" s="722"/>
      <c r="BI4439" s="722"/>
      <c r="BJ4439" s="722"/>
      <c r="BK4439" s="722"/>
      <c r="BL4439" s="722"/>
      <c r="BM4439" s="722"/>
      <c r="BN4439" s="722"/>
      <c r="BO4439" s="722"/>
      <c r="BP4439" s="722"/>
      <c r="BQ4439" s="722"/>
      <c r="BR4439" s="722"/>
      <c r="BS4439" s="722"/>
      <c r="BT4439" s="722"/>
      <c r="BU4439" s="722"/>
      <c r="BV4439" s="722"/>
      <c r="BW4439" s="722"/>
      <c r="BX4439" s="722"/>
      <c r="BY4439" s="722"/>
      <c r="BZ4439" s="722"/>
      <c r="CA4439" s="722"/>
      <c r="CB4439" s="722"/>
      <c r="CC4439" s="722"/>
      <c r="CD4439" s="722"/>
      <c r="CE4439" s="722"/>
      <c r="CF4439" s="722"/>
      <c r="CG4439" s="722"/>
      <c r="CH4439" s="722"/>
      <c r="CI4439" s="722"/>
      <c r="CJ4439" s="722"/>
      <c r="CK4439" s="722"/>
      <c r="CL4439" s="722"/>
      <c r="CM4439" s="722"/>
      <c r="CN4439" s="722"/>
      <c r="CO4439" s="722"/>
      <c r="CP4439" s="722"/>
      <c r="CQ4439" s="722"/>
      <c r="CR4439" s="722"/>
      <c r="CS4439" s="722"/>
    </row>
    <row r="4440" spans="1:97" s="1376" customFormat="1">
      <c r="A4440" s="722"/>
      <c r="B4440" s="722"/>
      <c r="C4440" s="722"/>
      <c r="D4440" s="722"/>
      <c r="E4440" s="722"/>
      <c r="F4440" s="757"/>
      <c r="G4440" s="757"/>
      <c r="H4440" s="757"/>
      <c r="I4440" s="757"/>
      <c r="J4440" s="757"/>
      <c r="K4440" s="758"/>
      <c r="L4440" s="758"/>
      <c r="M4440" s="722"/>
      <c r="N4440" s="736"/>
      <c r="O4440" s="736"/>
      <c r="P4440" s="736"/>
      <c r="Q4440" s="736"/>
      <c r="R4440" s="736"/>
      <c r="S4440" s="736"/>
      <c r="T4440" s="736"/>
      <c r="U4440" s="736"/>
      <c r="BA4440" s="722"/>
      <c r="BB4440" s="722"/>
      <c r="BC4440" s="722"/>
      <c r="BD4440" s="722"/>
      <c r="BE4440" s="722"/>
      <c r="BF4440" s="722"/>
      <c r="BG4440" s="722"/>
      <c r="BH4440" s="722"/>
      <c r="BI4440" s="722"/>
      <c r="BJ4440" s="722"/>
      <c r="BK4440" s="722"/>
      <c r="BL4440" s="722"/>
      <c r="BM4440" s="722"/>
      <c r="BN4440" s="722"/>
      <c r="BO4440" s="722"/>
      <c r="BP4440" s="722"/>
      <c r="BQ4440" s="722"/>
      <c r="BR4440" s="722"/>
      <c r="BS4440" s="722"/>
      <c r="BT4440" s="722"/>
      <c r="BU4440" s="722"/>
      <c r="BV4440" s="722"/>
      <c r="BW4440" s="722"/>
      <c r="BX4440" s="722"/>
      <c r="BY4440" s="722"/>
      <c r="BZ4440" s="722"/>
      <c r="CA4440" s="722"/>
      <c r="CB4440" s="722"/>
      <c r="CC4440" s="722"/>
      <c r="CD4440" s="722"/>
      <c r="CE4440" s="722"/>
      <c r="CF4440" s="722"/>
      <c r="CG4440" s="722"/>
      <c r="CH4440" s="722"/>
      <c r="CI4440" s="722"/>
      <c r="CJ4440" s="722"/>
      <c r="CK4440" s="722"/>
      <c r="CL4440" s="722"/>
      <c r="CM4440" s="722"/>
      <c r="CN4440" s="722"/>
      <c r="CO4440" s="722"/>
      <c r="CP4440" s="722"/>
      <c r="CQ4440" s="722"/>
      <c r="CR4440" s="722"/>
      <c r="CS4440" s="722"/>
    </row>
    <row r="4441" spans="1:97" s="1376" customFormat="1">
      <c r="A4441" s="722"/>
      <c r="B4441" s="722"/>
      <c r="C4441" s="722"/>
      <c r="D4441" s="722"/>
      <c r="E4441" s="722"/>
      <c r="F4441" s="757"/>
      <c r="G4441" s="757"/>
      <c r="H4441" s="757"/>
      <c r="I4441" s="757"/>
      <c r="J4441" s="757"/>
      <c r="K4441" s="758"/>
      <c r="L4441" s="758"/>
      <c r="M4441" s="722"/>
      <c r="N4441" s="736"/>
      <c r="O4441" s="736"/>
      <c r="P4441" s="736"/>
      <c r="Q4441" s="736"/>
      <c r="R4441" s="736"/>
      <c r="S4441" s="736"/>
      <c r="T4441" s="736"/>
      <c r="U4441" s="736"/>
      <c r="BA4441" s="722"/>
      <c r="BB4441" s="722"/>
      <c r="BC4441" s="722"/>
      <c r="BD4441" s="722"/>
      <c r="BE4441" s="722"/>
      <c r="BF4441" s="722"/>
      <c r="BG4441" s="722"/>
      <c r="BH4441" s="722"/>
      <c r="BI4441" s="722"/>
      <c r="BJ4441" s="722"/>
      <c r="BK4441" s="722"/>
      <c r="BL4441" s="722"/>
      <c r="BM4441" s="722"/>
      <c r="BN4441" s="722"/>
      <c r="BO4441" s="722"/>
      <c r="BP4441" s="722"/>
      <c r="BQ4441" s="722"/>
      <c r="BR4441" s="722"/>
      <c r="BS4441" s="722"/>
      <c r="BT4441" s="722"/>
      <c r="BU4441" s="722"/>
      <c r="BV4441" s="722"/>
      <c r="BW4441" s="722"/>
      <c r="BX4441" s="722"/>
      <c r="BY4441" s="722"/>
      <c r="BZ4441" s="722"/>
      <c r="CA4441" s="722"/>
      <c r="CB4441" s="722"/>
      <c r="CC4441" s="722"/>
      <c r="CD4441" s="722"/>
      <c r="CE4441" s="722"/>
      <c r="CF4441" s="722"/>
      <c r="CG4441" s="722"/>
      <c r="CH4441" s="722"/>
      <c r="CI4441" s="722"/>
      <c r="CJ4441" s="722"/>
      <c r="CK4441" s="722"/>
      <c r="CL4441" s="722"/>
      <c r="CM4441" s="722"/>
      <c r="CN4441" s="722"/>
      <c r="CO4441" s="722"/>
      <c r="CP4441" s="722"/>
      <c r="CQ4441" s="722"/>
      <c r="CR4441" s="722"/>
      <c r="CS4441" s="722"/>
    </row>
    <row r="4442" spans="1:97" s="1376" customFormat="1">
      <c r="A4442" s="722"/>
      <c r="B4442" s="722"/>
      <c r="C4442" s="722"/>
      <c r="D4442" s="722"/>
      <c r="E4442" s="722"/>
      <c r="F4442" s="757"/>
      <c r="G4442" s="757"/>
      <c r="H4442" s="757"/>
      <c r="I4442" s="757"/>
      <c r="J4442" s="757"/>
      <c r="K4442" s="758"/>
      <c r="L4442" s="758"/>
      <c r="M4442" s="722"/>
      <c r="N4442" s="736"/>
      <c r="O4442" s="736"/>
      <c r="P4442" s="736"/>
      <c r="Q4442" s="736"/>
      <c r="R4442" s="736"/>
      <c r="S4442" s="736"/>
      <c r="T4442" s="736"/>
      <c r="U4442" s="736"/>
      <c r="BA4442" s="722"/>
      <c r="BB4442" s="722"/>
      <c r="BC4442" s="722"/>
      <c r="BD4442" s="722"/>
      <c r="BE4442" s="722"/>
      <c r="BF4442" s="722"/>
      <c r="BG4442" s="722"/>
      <c r="BH4442" s="722"/>
      <c r="BI4442" s="722"/>
      <c r="BJ4442" s="722"/>
      <c r="BK4442" s="722"/>
      <c r="BL4442" s="722"/>
      <c r="BM4442" s="722"/>
      <c r="BN4442" s="722"/>
      <c r="BO4442" s="722"/>
      <c r="BP4442" s="722"/>
      <c r="BQ4442" s="722"/>
      <c r="BR4442" s="722"/>
      <c r="BS4442" s="722"/>
      <c r="BT4442" s="722"/>
      <c r="BU4442" s="722"/>
      <c r="BV4442" s="722"/>
      <c r="BW4442" s="722"/>
      <c r="BX4442" s="722"/>
      <c r="BY4442" s="722"/>
      <c r="BZ4442" s="722"/>
      <c r="CA4442" s="722"/>
      <c r="CB4442" s="722"/>
      <c r="CC4442" s="722"/>
      <c r="CD4442" s="722"/>
      <c r="CE4442" s="722"/>
      <c r="CF4442" s="722"/>
      <c r="CG4442" s="722"/>
      <c r="CH4442" s="722"/>
      <c r="CI4442" s="722"/>
      <c r="CJ4442" s="722"/>
      <c r="CK4442" s="722"/>
      <c r="CL4442" s="722"/>
      <c r="CM4442" s="722"/>
      <c r="CN4442" s="722"/>
      <c r="CO4442" s="722"/>
      <c r="CP4442" s="722"/>
      <c r="CQ4442" s="722"/>
      <c r="CR4442" s="722"/>
      <c r="CS4442" s="722"/>
    </row>
    <row r="4443" spans="1:97" s="1376" customFormat="1">
      <c r="A4443" s="722"/>
      <c r="B4443" s="722"/>
      <c r="C4443" s="722"/>
      <c r="D4443" s="722"/>
      <c r="E4443" s="722"/>
      <c r="F4443" s="757"/>
      <c r="G4443" s="757"/>
      <c r="H4443" s="757"/>
      <c r="I4443" s="757"/>
      <c r="J4443" s="757"/>
      <c r="K4443" s="758"/>
      <c r="L4443" s="758"/>
      <c r="M4443" s="722"/>
      <c r="N4443" s="736"/>
      <c r="O4443" s="736"/>
      <c r="P4443" s="736"/>
      <c r="Q4443" s="736"/>
      <c r="R4443" s="736"/>
      <c r="S4443" s="736"/>
      <c r="T4443" s="736"/>
      <c r="U4443" s="736"/>
      <c r="BA4443" s="722"/>
      <c r="BB4443" s="722"/>
      <c r="BC4443" s="722"/>
      <c r="BD4443" s="722"/>
      <c r="BE4443" s="722"/>
      <c r="BF4443" s="722"/>
      <c r="BG4443" s="722"/>
      <c r="BH4443" s="722"/>
      <c r="BI4443" s="722"/>
      <c r="BJ4443" s="722"/>
      <c r="BK4443" s="722"/>
      <c r="BL4443" s="722"/>
      <c r="BM4443" s="722"/>
      <c r="BN4443" s="722"/>
      <c r="BO4443" s="722"/>
      <c r="BP4443" s="722"/>
      <c r="BQ4443" s="722"/>
      <c r="BR4443" s="722"/>
      <c r="BS4443" s="722"/>
      <c r="BT4443" s="722"/>
      <c r="BU4443" s="722"/>
      <c r="BV4443" s="722"/>
      <c r="BW4443" s="722"/>
      <c r="BX4443" s="722"/>
      <c r="BY4443" s="722"/>
      <c r="BZ4443" s="722"/>
      <c r="CA4443" s="722"/>
      <c r="CB4443" s="722"/>
      <c r="CC4443" s="722"/>
      <c r="CD4443" s="722"/>
      <c r="CE4443" s="722"/>
      <c r="CF4443" s="722"/>
      <c r="CG4443" s="722"/>
      <c r="CH4443" s="722"/>
      <c r="CI4443" s="722"/>
      <c r="CJ4443" s="722"/>
      <c r="CK4443" s="722"/>
      <c r="CL4443" s="722"/>
      <c r="CM4443" s="722"/>
      <c r="CN4443" s="722"/>
      <c r="CO4443" s="722"/>
      <c r="CP4443" s="722"/>
      <c r="CQ4443" s="722"/>
      <c r="CR4443" s="722"/>
      <c r="CS4443" s="722"/>
    </row>
    <row r="4444" spans="1:97" s="1376" customFormat="1">
      <c r="A4444" s="722"/>
      <c r="B4444" s="722"/>
      <c r="C4444" s="722"/>
      <c r="D4444" s="722"/>
      <c r="E4444" s="722"/>
      <c r="F4444" s="757"/>
      <c r="G4444" s="757"/>
      <c r="H4444" s="757"/>
      <c r="I4444" s="757"/>
      <c r="J4444" s="757"/>
      <c r="K4444" s="758"/>
      <c r="L4444" s="758"/>
      <c r="M4444" s="722"/>
      <c r="N4444" s="736"/>
      <c r="O4444" s="736"/>
      <c r="P4444" s="736"/>
      <c r="Q4444" s="736"/>
      <c r="R4444" s="736"/>
      <c r="S4444" s="736"/>
      <c r="T4444" s="736"/>
      <c r="U4444" s="736"/>
      <c r="BA4444" s="722"/>
      <c r="BB4444" s="722"/>
      <c r="BC4444" s="722"/>
      <c r="BD4444" s="722"/>
      <c r="BE4444" s="722"/>
      <c r="BF4444" s="722"/>
      <c r="BG4444" s="722"/>
      <c r="BH4444" s="722"/>
      <c r="BI4444" s="722"/>
      <c r="BJ4444" s="722"/>
      <c r="BK4444" s="722"/>
      <c r="BL4444" s="722"/>
      <c r="BM4444" s="722"/>
      <c r="BN4444" s="722"/>
      <c r="BO4444" s="722"/>
      <c r="BP4444" s="722"/>
      <c r="BQ4444" s="722"/>
      <c r="BR4444" s="722"/>
      <c r="BS4444" s="722"/>
      <c r="BT4444" s="722"/>
      <c r="BU4444" s="722"/>
      <c r="BV4444" s="722"/>
      <c r="BW4444" s="722"/>
      <c r="BX4444" s="722"/>
      <c r="BY4444" s="722"/>
      <c r="BZ4444" s="722"/>
      <c r="CA4444" s="722"/>
      <c r="CB4444" s="722"/>
      <c r="CC4444" s="722"/>
      <c r="CD4444" s="722"/>
      <c r="CE4444" s="722"/>
      <c r="CF4444" s="722"/>
      <c r="CG4444" s="722"/>
      <c r="CH4444" s="722"/>
      <c r="CI4444" s="722"/>
      <c r="CJ4444" s="722"/>
      <c r="CK4444" s="722"/>
      <c r="CL4444" s="722"/>
      <c r="CM4444" s="722"/>
      <c r="CN4444" s="722"/>
      <c r="CO4444" s="722"/>
      <c r="CP4444" s="722"/>
      <c r="CQ4444" s="722"/>
      <c r="CR4444" s="722"/>
      <c r="CS4444" s="722"/>
    </row>
    <row r="4445" spans="1:97" s="1376" customFormat="1">
      <c r="A4445" s="722"/>
      <c r="B4445" s="722"/>
      <c r="C4445" s="722"/>
      <c r="D4445" s="722"/>
      <c r="E4445" s="722"/>
      <c r="F4445" s="757"/>
      <c r="G4445" s="757"/>
      <c r="H4445" s="757"/>
      <c r="I4445" s="757"/>
      <c r="J4445" s="757"/>
      <c r="K4445" s="758"/>
      <c r="L4445" s="758"/>
      <c r="M4445" s="722"/>
      <c r="N4445" s="736"/>
      <c r="O4445" s="736"/>
      <c r="P4445" s="736"/>
      <c r="Q4445" s="736"/>
      <c r="R4445" s="736"/>
      <c r="S4445" s="736"/>
      <c r="T4445" s="736"/>
      <c r="U4445" s="736"/>
      <c r="BA4445" s="722"/>
      <c r="BB4445" s="722"/>
      <c r="BC4445" s="722"/>
      <c r="BD4445" s="722"/>
      <c r="BE4445" s="722"/>
      <c r="BF4445" s="722"/>
      <c r="BG4445" s="722"/>
      <c r="BH4445" s="722"/>
      <c r="BI4445" s="722"/>
      <c r="BJ4445" s="722"/>
      <c r="BK4445" s="722"/>
      <c r="BL4445" s="722"/>
      <c r="BM4445" s="722"/>
      <c r="BN4445" s="722"/>
      <c r="BO4445" s="722"/>
      <c r="BP4445" s="722"/>
      <c r="BQ4445" s="722"/>
      <c r="BR4445" s="722"/>
      <c r="BS4445" s="722"/>
      <c r="BT4445" s="722"/>
      <c r="BU4445" s="722"/>
      <c r="BV4445" s="722"/>
      <c r="BW4445" s="722"/>
      <c r="BX4445" s="722"/>
      <c r="BY4445" s="722"/>
      <c r="BZ4445" s="722"/>
      <c r="CA4445" s="722"/>
      <c r="CB4445" s="722"/>
      <c r="CC4445" s="722"/>
      <c r="CD4445" s="722"/>
      <c r="CE4445" s="722"/>
      <c r="CF4445" s="722"/>
      <c r="CG4445" s="722"/>
      <c r="CH4445" s="722"/>
      <c r="CI4445" s="722"/>
      <c r="CJ4445" s="722"/>
      <c r="CK4445" s="722"/>
      <c r="CL4445" s="722"/>
      <c r="CM4445" s="722"/>
      <c r="CN4445" s="722"/>
      <c r="CO4445" s="722"/>
      <c r="CP4445" s="722"/>
      <c r="CQ4445" s="722"/>
      <c r="CR4445" s="722"/>
      <c r="CS4445" s="722"/>
    </row>
    <row r="4446" spans="1:97" s="1376" customFormat="1">
      <c r="A4446" s="722"/>
      <c r="B4446" s="722"/>
      <c r="C4446" s="722"/>
      <c r="D4446" s="722"/>
      <c r="E4446" s="722"/>
      <c r="F4446" s="757"/>
      <c r="G4446" s="757"/>
      <c r="H4446" s="757"/>
      <c r="I4446" s="757"/>
      <c r="J4446" s="757"/>
      <c r="K4446" s="758"/>
      <c r="L4446" s="758"/>
      <c r="M4446" s="722"/>
      <c r="N4446" s="736"/>
      <c r="O4446" s="736"/>
      <c r="P4446" s="736"/>
      <c r="Q4446" s="736"/>
      <c r="R4446" s="736"/>
      <c r="S4446" s="736"/>
      <c r="T4446" s="736"/>
      <c r="U4446" s="736"/>
      <c r="BA4446" s="722"/>
      <c r="BB4446" s="722"/>
      <c r="BC4446" s="722"/>
      <c r="BD4446" s="722"/>
      <c r="BE4446" s="722"/>
      <c r="BF4446" s="722"/>
      <c r="BG4446" s="722"/>
      <c r="BH4446" s="722"/>
      <c r="BI4446" s="722"/>
      <c r="BJ4446" s="722"/>
      <c r="BK4446" s="722"/>
      <c r="BL4446" s="722"/>
      <c r="BM4446" s="722"/>
      <c r="BN4446" s="722"/>
      <c r="BO4446" s="722"/>
      <c r="BP4446" s="722"/>
      <c r="BQ4446" s="722"/>
      <c r="BR4446" s="722"/>
      <c r="BS4446" s="722"/>
      <c r="BT4446" s="722"/>
      <c r="BU4446" s="722"/>
      <c r="BV4446" s="722"/>
      <c r="BW4446" s="722"/>
      <c r="BX4446" s="722"/>
      <c r="BY4446" s="722"/>
      <c r="BZ4446" s="722"/>
      <c r="CA4446" s="722"/>
      <c r="CB4446" s="722"/>
      <c r="CC4446" s="722"/>
      <c r="CD4446" s="722"/>
      <c r="CE4446" s="722"/>
      <c r="CF4446" s="722"/>
      <c r="CG4446" s="722"/>
      <c r="CH4446" s="722"/>
      <c r="CI4446" s="722"/>
      <c r="CJ4446" s="722"/>
      <c r="CK4446" s="722"/>
      <c r="CL4446" s="722"/>
      <c r="CM4446" s="722"/>
      <c r="CN4446" s="722"/>
      <c r="CO4446" s="722"/>
      <c r="CP4446" s="722"/>
      <c r="CQ4446" s="722"/>
      <c r="CR4446" s="722"/>
      <c r="CS4446" s="722"/>
    </row>
    <row r="4447" spans="1:97" s="1376" customFormat="1">
      <c r="A4447" s="722"/>
      <c r="B4447" s="722"/>
      <c r="C4447" s="722"/>
      <c r="D4447" s="722"/>
      <c r="E4447" s="722"/>
      <c r="F4447" s="757"/>
      <c r="G4447" s="757"/>
      <c r="H4447" s="757"/>
      <c r="I4447" s="757"/>
      <c r="J4447" s="757"/>
      <c r="K4447" s="758"/>
      <c r="L4447" s="758"/>
      <c r="M4447" s="722"/>
      <c r="N4447" s="736"/>
      <c r="O4447" s="736"/>
      <c r="P4447" s="736"/>
      <c r="Q4447" s="736"/>
      <c r="R4447" s="736"/>
      <c r="S4447" s="736"/>
      <c r="T4447" s="736"/>
      <c r="U4447" s="736"/>
      <c r="BA4447" s="722"/>
      <c r="BB4447" s="722"/>
      <c r="BC4447" s="722"/>
      <c r="BD4447" s="722"/>
      <c r="BE4447" s="722"/>
      <c r="BF4447" s="722"/>
      <c r="BG4447" s="722"/>
      <c r="BH4447" s="722"/>
      <c r="BI4447" s="722"/>
      <c r="BJ4447" s="722"/>
      <c r="BK4447" s="722"/>
      <c r="BL4447" s="722"/>
      <c r="BM4447" s="722"/>
      <c r="BN4447" s="722"/>
      <c r="BO4447" s="722"/>
      <c r="BP4447" s="722"/>
      <c r="BQ4447" s="722"/>
      <c r="BR4447" s="722"/>
      <c r="BS4447" s="722"/>
      <c r="BT4447" s="722"/>
      <c r="BU4447" s="722"/>
      <c r="BV4447" s="722"/>
      <c r="BW4447" s="722"/>
      <c r="BX4447" s="722"/>
      <c r="BY4447" s="722"/>
      <c r="BZ4447" s="722"/>
      <c r="CA4447" s="722"/>
      <c r="CB4447" s="722"/>
      <c r="CC4447" s="722"/>
      <c r="CD4447" s="722"/>
      <c r="CE4447" s="722"/>
      <c r="CF4447" s="722"/>
      <c r="CG4447" s="722"/>
      <c r="CH4447" s="722"/>
      <c r="CI4447" s="722"/>
      <c r="CJ4447" s="722"/>
      <c r="CK4447" s="722"/>
      <c r="CL4447" s="722"/>
      <c r="CM4447" s="722"/>
      <c r="CN4447" s="722"/>
      <c r="CO4447" s="722"/>
      <c r="CP4447" s="722"/>
      <c r="CQ4447" s="722"/>
      <c r="CR4447" s="722"/>
      <c r="CS4447" s="722"/>
    </row>
    <row r="4448" spans="1:97" s="1376" customFormat="1">
      <c r="A4448" s="722"/>
      <c r="B4448" s="722"/>
      <c r="C4448" s="722"/>
      <c r="D4448" s="722"/>
      <c r="E4448" s="722"/>
      <c r="F4448" s="757"/>
      <c r="G4448" s="757"/>
      <c r="H4448" s="757"/>
      <c r="I4448" s="757"/>
      <c r="J4448" s="757"/>
      <c r="K4448" s="758"/>
      <c r="L4448" s="758"/>
      <c r="M4448" s="722"/>
      <c r="N4448" s="736"/>
      <c r="O4448" s="736"/>
      <c r="P4448" s="736"/>
      <c r="Q4448" s="736"/>
      <c r="R4448" s="736"/>
      <c r="S4448" s="736"/>
      <c r="T4448" s="736"/>
      <c r="U4448" s="736"/>
      <c r="BA4448" s="722"/>
      <c r="BB4448" s="722"/>
      <c r="BC4448" s="722"/>
      <c r="BD4448" s="722"/>
      <c r="BE4448" s="722"/>
      <c r="BF4448" s="722"/>
      <c r="BG4448" s="722"/>
      <c r="BH4448" s="722"/>
      <c r="BI4448" s="722"/>
      <c r="BJ4448" s="722"/>
      <c r="BK4448" s="722"/>
      <c r="BL4448" s="722"/>
      <c r="BM4448" s="722"/>
      <c r="BN4448" s="722"/>
      <c r="BO4448" s="722"/>
      <c r="BP4448" s="722"/>
      <c r="BQ4448" s="722"/>
      <c r="BR4448" s="722"/>
      <c r="BS4448" s="722"/>
      <c r="BT4448" s="722"/>
      <c r="BU4448" s="722"/>
      <c r="BV4448" s="722"/>
      <c r="BW4448" s="722"/>
      <c r="BX4448" s="722"/>
      <c r="BY4448" s="722"/>
      <c r="BZ4448" s="722"/>
      <c r="CA4448" s="722"/>
      <c r="CB4448" s="722"/>
      <c r="CC4448" s="722"/>
      <c r="CD4448" s="722"/>
      <c r="CE4448" s="722"/>
      <c r="CF4448" s="722"/>
      <c r="CG4448" s="722"/>
      <c r="CH4448" s="722"/>
      <c r="CI4448" s="722"/>
      <c r="CJ4448" s="722"/>
      <c r="CK4448" s="722"/>
      <c r="CL4448" s="722"/>
      <c r="CM4448" s="722"/>
      <c r="CN4448" s="722"/>
      <c r="CO4448" s="722"/>
      <c r="CP4448" s="722"/>
      <c r="CQ4448" s="722"/>
      <c r="CR4448" s="722"/>
      <c r="CS4448" s="722"/>
    </row>
    <row r="4449" spans="1:97" s="1376" customFormat="1">
      <c r="A4449" s="722"/>
      <c r="B4449" s="722"/>
      <c r="C4449" s="722"/>
      <c r="D4449" s="722"/>
      <c r="E4449" s="722"/>
      <c r="F4449" s="757"/>
      <c r="G4449" s="757"/>
      <c r="H4449" s="757"/>
      <c r="I4449" s="757"/>
      <c r="J4449" s="757"/>
      <c r="K4449" s="758"/>
      <c r="L4449" s="758"/>
      <c r="M4449" s="722"/>
      <c r="N4449" s="736"/>
      <c r="O4449" s="736"/>
      <c r="P4449" s="736"/>
      <c r="Q4449" s="736"/>
      <c r="R4449" s="736"/>
      <c r="S4449" s="736"/>
      <c r="T4449" s="736"/>
      <c r="U4449" s="736"/>
      <c r="BA4449" s="722"/>
      <c r="BB4449" s="722"/>
      <c r="BC4449" s="722"/>
      <c r="BD4449" s="722"/>
      <c r="BE4449" s="722"/>
      <c r="BF4449" s="722"/>
      <c r="BG4449" s="722"/>
      <c r="BH4449" s="722"/>
      <c r="BI4449" s="722"/>
      <c r="BJ4449" s="722"/>
      <c r="BK4449" s="722"/>
      <c r="BL4449" s="722"/>
      <c r="BM4449" s="722"/>
      <c r="BN4449" s="722"/>
      <c r="BO4449" s="722"/>
      <c r="BP4449" s="722"/>
      <c r="BQ4449" s="722"/>
      <c r="BR4449" s="722"/>
      <c r="BS4449" s="722"/>
      <c r="BT4449" s="722"/>
      <c r="BU4449" s="722"/>
      <c r="BV4449" s="722"/>
      <c r="BW4449" s="722"/>
      <c r="BX4449" s="722"/>
      <c r="BY4449" s="722"/>
      <c r="BZ4449" s="722"/>
      <c r="CA4449" s="722"/>
      <c r="CB4449" s="722"/>
      <c r="CC4449" s="722"/>
      <c r="CD4449" s="722"/>
      <c r="CE4449" s="722"/>
      <c r="CF4449" s="722"/>
      <c r="CG4449" s="722"/>
      <c r="CH4449" s="722"/>
      <c r="CI4449" s="722"/>
      <c r="CJ4449" s="722"/>
      <c r="CK4449" s="722"/>
      <c r="CL4449" s="722"/>
      <c r="CM4449" s="722"/>
      <c r="CN4449" s="722"/>
      <c r="CO4449" s="722"/>
      <c r="CP4449" s="722"/>
      <c r="CQ4449" s="722"/>
      <c r="CR4449" s="722"/>
      <c r="CS4449" s="722"/>
    </row>
    <row r="4450" spans="1:97" s="1376" customFormat="1">
      <c r="A4450" s="722"/>
      <c r="B4450" s="722"/>
      <c r="C4450" s="722"/>
      <c r="D4450" s="722"/>
      <c r="E4450" s="722"/>
      <c r="F4450" s="757"/>
      <c r="G4450" s="757"/>
      <c r="H4450" s="757"/>
      <c r="I4450" s="757"/>
      <c r="J4450" s="757"/>
      <c r="K4450" s="758"/>
      <c r="L4450" s="758"/>
      <c r="M4450" s="722"/>
      <c r="N4450" s="736"/>
      <c r="O4450" s="736"/>
      <c r="P4450" s="736"/>
      <c r="Q4450" s="736"/>
      <c r="R4450" s="736"/>
      <c r="S4450" s="736"/>
      <c r="T4450" s="736"/>
      <c r="U4450" s="736"/>
      <c r="BA4450" s="722"/>
      <c r="BB4450" s="722"/>
      <c r="BC4450" s="722"/>
      <c r="BD4450" s="722"/>
      <c r="BE4450" s="722"/>
      <c r="BF4450" s="722"/>
      <c r="BG4450" s="722"/>
      <c r="BH4450" s="722"/>
      <c r="BI4450" s="722"/>
      <c r="BJ4450" s="722"/>
      <c r="BK4450" s="722"/>
      <c r="BL4450" s="722"/>
      <c r="BM4450" s="722"/>
      <c r="BN4450" s="722"/>
      <c r="BO4450" s="722"/>
      <c r="BP4450" s="722"/>
      <c r="BQ4450" s="722"/>
      <c r="BR4450" s="722"/>
      <c r="BS4450" s="722"/>
      <c r="BT4450" s="722"/>
      <c r="BU4450" s="722"/>
      <c r="BV4450" s="722"/>
      <c r="BW4450" s="722"/>
      <c r="BX4450" s="722"/>
      <c r="BY4450" s="722"/>
      <c r="BZ4450" s="722"/>
      <c r="CA4450" s="722"/>
      <c r="CB4450" s="722"/>
      <c r="CC4450" s="722"/>
      <c r="CD4450" s="722"/>
      <c r="CE4450" s="722"/>
      <c r="CF4450" s="722"/>
      <c r="CG4450" s="722"/>
      <c r="CH4450" s="722"/>
      <c r="CI4450" s="722"/>
      <c r="CJ4450" s="722"/>
      <c r="CK4450" s="722"/>
      <c r="CL4450" s="722"/>
      <c r="CM4450" s="722"/>
      <c r="CN4450" s="722"/>
      <c r="CO4450" s="722"/>
      <c r="CP4450" s="722"/>
      <c r="CQ4450" s="722"/>
      <c r="CR4450" s="722"/>
      <c r="CS4450" s="722"/>
    </row>
    <row r="4451" spans="1:97" s="1376" customFormat="1">
      <c r="A4451" s="722"/>
      <c r="B4451" s="722"/>
      <c r="C4451" s="722"/>
      <c r="D4451" s="722"/>
      <c r="E4451" s="722"/>
      <c r="F4451" s="757"/>
      <c r="G4451" s="757"/>
      <c r="H4451" s="757"/>
      <c r="I4451" s="757"/>
      <c r="J4451" s="757"/>
      <c r="K4451" s="758"/>
      <c r="L4451" s="758"/>
      <c r="M4451" s="722"/>
      <c r="N4451" s="736"/>
      <c r="O4451" s="736"/>
      <c r="P4451" s="736"/>
      <c r="Q4451" s="736"/>
      <c r="R4451" s="736"/>
      <c r="S4451" s="736"/>
      <c r="T4451" s="736"/>
      <c r="U4451" s="736"/>
      <c r="BA4451" s="722"/>
      <c r="BB4451" s="722"/>
      <c r="BC4451" s="722"/>
      <c r="BD4451" s="722"/>
      <c r="BE4451" s="722"/>
      <c r="BF4451" s="722"/>
      <c r="BG4451" s="722"/>
      <c r="BH4451" s="722"/>
      <c r="BI4451" s="722"/>
      <c r="BJ4451" s="722"/>
      <c r="BK4451" s="722"/>
      <c r="BL4451" s="722"/>
      <c r="BM4451" s="722"/>
      <c r="BN4451" s="722"/>
      <c r="BO4451" s="722"/>
      <c r="BP4451" s="722"/>
      <c r="BQ4451" s="722"/>
      <c r="BR4451" s="722"/>
      <c r="BS4451" s="722"/>
      <c r="BT4451" s="722"/>
      <c r="BU4451" s="722"/>
      <c r="BV4451" s="722"/>
      <c r="BW4451" s="722"/>
      <c r="BX4451" s="722"/>
      <c r="BY4451" s="722"/>
      <c r="BZ4451" s="722"/>
      <c r="CA4451" s="722"/>
      <c r="CB4451" s="722"/>
      <c r="CC4451" s="722"/>
      <c r="CD4451" s="722"/>
      <c r="CE4451" s="722"/>
      <c r="CF4451" s="722"/>
      <c r="CG4451" s="722"/>
      <c r="CH4451" s="722"/>
      <c r="CI4451" s="722"/>
      <c r="CJ4451" s="722"/>
      <c r="CK4451" s="722"/>
      <c r="CL4451" s="722"/>
      <c r="CM4451" s="722"/>
      <c r="CN4451" s="722"/>
      <c r="CO4451" s="722"/>
      <c r="CP4451" s="722"/>
      <c r="CQ4451" s="722"/>
      <c r="CR4451" s="722"/>
      <c r="CS4451" s="722"/>
    </row>
    <row r="4452" spans="1:97" s="1376" customFormat="1">
      <c r="A4452" s="722"/>
      <c r="B4452" s="722"/>
      <c r="C4452" s="722"/>
      <c r="D4452" s="722"/>
      <c r="E4452" s="722"/>
      <c r="F4452" s="757"/>
      <c r="G4452" s="757"/>
      <c r="H4452" s="757"/>
      <c r="I4452" s="757"/>
      <c r="J4452" s="757"/>
      <c r="K4452" s="758"/>
      <c r="L4452" s="758"/>
      <c r="M4452" s="722"/>
      <c r="N4452" s="736"/>
      <c r="O4452" s="736"/>
      <c r="P4452" s="736"/>
      <c r="Q4452" s="736"/>
      <c r="R4452" s="736"/>
      <c r="S4452" s="736"/>
      <c r="T4452" s="736"/>
      <c r="U4452" s="736"/>
      <c r="BA4452" s="722"/>
      <c r="BB4452" s="722"/>
      <c r="BC4452" s="722"/>
      <c r="BD4452" s="722"/>
      <c r="BE4452" s="722"/>
      <c r="BF4452" s="722"/>
      <c r="BG4452" s="722"/>
      <c r="BH4452" s="722"/>
      <c r="BI4452" s="722"/>
      <c r="BJ4452" s="722"/>
      <c r="BK4452" s="722"/>
      <c r="BL4452" s="722"/>
      <c r="BM4452" s="722"/>
      <c r="BN4452" s="722"/>
      <c r="BO4452" s="722"/>
      <c r="BP4452" s="722"/>
      <c r="BQ4452" s="722"/>
      <c r="BR4452" s="722"/>
      <c r="BS4452" s="722"/>
      <c r="BT4452" s="722"/>
      <c r="BU4452" s="722"/>
      <c r="BV4452" s="722"/>
      <c r="BW4452" s="722"/>
      <c r="BX4452" s="722"/>
      <c r="BY4452" s="722"/>
      <c r="BZ4452" s="722"/>
      <c r="CA4452" s="722"/>
      <c r="CB4452" s="722"/>
      <c r="CC4452" s="722"/>
      <c r="CD4452" s="722"/>
      <c r="CE4452" s="722"/>
      <c r="CF4452" s="722"/>
      <c r="CG4452" s="722"/>
      <c r="CH4452" s="722"/>
      <c r="CI4452" s="722"/>
      <c r="CJ4452" s="722"/>
      <c r="CK4452" s="722"/>
      <c r="CL4452" s="722"/>
      <c r="CM4452" s="722"/>
      <c r="CN4452" s="722"/>
      <c r="CO4452" s="722"/>
      <c r="CP4452" s="722"/>
      <c r="CQ4452" s="722"/>
      <c r="CR4452" s="722"/>
      <c r="CS4452" s="722"/>
    </row>
    <row r="4453" spans="1:97" s="1376" customFormat="1">
      <c r="A4453" s="722"/>
      <c r="B4453" s="722"/>
      <c r="C4453" s="722"/>
      <c r="D4453" s="722"/>
      <c r="E4453" s="722"/>
      <c r="F4453" s="757"/>
      <c r="G4453" s="757"/>
      <c r="H4453" s="757"/>
      <c r="I4453" s="757"/>
      <c r="J4453" s="757"/>
      <c r="K4453" s="758"/>
      <c r="L4453" s="758"/>
      <c r="M4453" s="722"/>
      <c r="N4453" s="736"/>
      <c r="O4453" s="736"/>
      <c r="P4453" s="736"/>
      <c r="Q4453" s="736"/>
      <c r="R4453" s="736"/>
      <c r="S4453" s="736"/>
      <c r="T4453" s="736"/>
      <c r="U4453" s="736"/>
      <c r="BA4453" s="722"/>
      <c r="BB4453" s="722"/>
      <c r="BC4453" s="722"/>
      <c r="BD4453" s="722"/>
      <c r="BE4453" s="722"/>
      <c r="BF4453" s="722"/>
      <c r="BG4453" s="722"/>
      <c r="BH4453" s="722"/>
      <c r="BI4453" s="722"/>
      <c r="BJ4453" s="722"/>
      <c r="BK4453" s="722"/>
      <c r="BL4453" s="722"/>
      <c r="BM4453" s="722"/>
      <c r="BN4453" s="722"/>
      <c r="BO4453" s="722"/>
      <c r="BP4453" s="722"/>
      <c r="BQ4453" s="722"/>
      <c r="BR4453" s="722"/>
      <c r="BS4453" s="722"/>
      <c r="BT4453" s="722"/>
      <c r="BU4453" s="722"/>
      <c r="BV4453" s="722"/>
      <c r="BW4453" s="722"/>
      <c r="BX4453" s="722"/>
      <c r="BY4453" s="722"/>
      <c r="BZ4453" s="722"/>
      <c r="CA4453" s="722"/>
      <c r="CB4453" s="722"/>
      <c r="CC4453" s="722"/>
      <c r="CD4453" s="722"/>
      <c r="CE4453" s="722"/>
      <c r="CF4453" s="722"/>
      <c r="CG4453" s="722"/>
      <c r="CH4453" s="722"/>
      <c r="CI4453" s="722"/>
      <c r="CJ4453" s="722"/>
      <c r="CK4453" s="722"/>
      <c r="CL4453" s="722"/>
      <c r="CM4453" s="722"/>
      <c r="CN4453" s="722"/>
      <c r="CO4453" s="722"/>
      <c r="CP4453" s="722"/>
      <c r="CQ4453" s="722"/>
      <c r="CR4453" s="722"/>
      <c r="CS4453" s="722"/>
    </row>
    <row r="4454" spans="1:97" s="1376" customFormat="1">
      <c r="A4454" s="722"/>
      <c r="B4454" s="722"/>
      <c r="C4454" s="722"/>
      <c r="D4454" s="722"/>
      <c r="E4454" s="722"/>
      <c r="F4454" s="757"/>
      <c r="G4454" s="757"/>
      <c r="H4454" s="757"/>
      <c r="I4454" s="757"/>
      <c r="J4454" s="757"/>
      <c r="K4454" s="758"/>
      <c r="L4454" s="758"/>
      <c r="M4454" s="722"/>
      <c r="N4454" s="736"/>
      <c r="O4454" s="736"/>
      <c r="P4454" s="736"/>
      <c r="Q4454" s="736"/>
      <c r="R4454" s="736"/>
      <c r="S4454" s="736"/>
      <c r="T4454" s="736"/>
      <c r="U4454" s="736"/>
      <c r="BA4454" s="722"/>
      <c r="BB4454" s="722"/>
      <c r="BC4454" s="722"/>
      <c r="BD4454" s="722"/>
      <c r="BE4454" s="722"/>
      <c r="BF4454" s="722"/>
      <c r="BG4454" s="722"/>
      <c r="BH4454" s="722"/>
      <c r="BI4454" s="722"/>
      <c r="BJ4454" s="722"/>
      <c r="BK4454" s="722"/>
      <c r="BL4454" s="722"/>
      <c r="BM4454" s="722"/>
      <c r="BN4454" s="722"/>
      <c r="BO4454" s="722"/>
      <c r="BP4454" s="722"/>
      <c r="BQ4454" s="722"/>
      <c r="BR4454" s="722"/>
      <c r="BS4454" s="722"/>
      <c r="BT4454" s="722"/>
      <c r="BU4454" s="722"/>
      <c r="BV4454" s="722"/>
      <c r="BW4454" s="722"/>
      <c r="BX4454" s="722"/>
      <c r="BY4454" s="722"/>
      <c r="BZ4454" s="722"/>
      <c r="CA4454" s="722"/>
      <c r="CB4454" s="722"/>
      <c r="CC4454" s="722"/>
      <c r="CD4454" s="722"/>
      <c r="CE4454" s="722"/>
      <c r="CF4454" s="722"/>
      <c r="CG4454" s="722"/>
      <c r="CH4454" s="722"/>
      <c r="CI4454" s="722"/>
      <c r="CJ4454" s="722"/>
      <c r="CK4454" s="722"/>
      <c r="CL4454" s="722"/>
      <c r="CM4454" s="722"/>
      <c r="CN4454" s="722"/>
      <c r="CO4454" s="722"/>
      <c r="CP4454" s="722"/>
      <c r="CQ4454" s="722"/>
      <c r="CR4454" s="722"/>
      <c r="CS4454" s="722"/>
    </row>
    <row r="4455" spans="1:97" s="1376" customFormat="1">
      <c r="A4455" s="722"/>
      <c r="B4455" s="722"/>
      <c r="C4455" s="722"/>
      <c r="D4455" s="722"/>
      <c r="E4455" s="722"/>
      <c r="F4455" s="757"/>
      <c r="G4455" s="757"/>
      <c r="H4455" s="757"/>
      <c r="I4455" s="757"/>
      <c r="J4455" s="757"/>
      <c r="K4455" s="758"/>
      <c r="L4455" s="758"/>
      <c r="M4455" s="722"/>
      <c r="N4455" s="736"/>
      <c r="O4455" s="736"/>
      <c r="P4455" s="736"/>
      <c r="Q4455" s="736"/>
      <c r="R4455" s="736"/>
      <c r="S4455" s="736"/>
      <c r="T4455" s="736"/>
      <c r="U4455" s="736"/>
      <c r="BA4455" s="722"/>
      <c r="BB4455" s="722"/>
      <c r="BC4455" s="722"/>
      <c r="BD4455" s="722"/>
      <c r="BE4455" s="722"/>
      <c r="BF4455" s="722"/>
      <c r="BG4455" s="722"/>
      <c r="BH4455" s="722"/>
      <c r="BI4455" s="722"/>
      <c r="BJ4455" s="722"/>
      <c r="BK4455" s="722"/>
      <c r="BL4455" s="722"/>
      <c r="BM4455" s="722"/>
      <c r="BN4455" s="722"/>
      <c r="BO4455" s="722"/>
      <c r="BP4455" s="722"/>
      <c r="BQ4455" s="722"/>
      <c r="BR4455" s="722"/>
      <c r="BS4455" s="722"/>
      <c r="BT4455" s="722"/>
      <c r="BU4455" s="722"/>
      <c r="BV4455" s="722"/>
      <c r="BW4455" s="722"/>
      <c r="BX4455" s="722"/>
      <c r="BY4455" s="722"/>
      <c r="BZ4455" s="722"/>
      <c r="CA4455" s="722"/>
      <c r="CB4455" s="722"/>
      <c r="CC4455" s="722"/>
      <c r="CD4455" s="722"/>
      <c r="CE4455" s="722"/>
      <c r="CF4455" s="722"/>
      <c r="CG4455" s="722"/>
      <c r="CH4455" s="722"/>
      <c r="CI4455" s="722"/>
      <c r="CJ4455" s="722"/>
      <c r="CK4455" s="722"/>
      <c r="CL4455" s="722"/>
      <c r="CM4455" s="722"/>
      <c r="CN4455" s="722"/>
      <c r="CO4455" s="722"/>
      <c r="CP4455" s="722"/>
      <c r="CQ4455" s="722"/>
      <c r="CR4455" s="722"/>
      <c r="CS4455" s="722"/>
    </row>
    <row r="4456" spans="1:97" s="1376" customFormat="1">
      <c r="A4456" s="722"/>
      <c r="B4456" s="722"/>
      <c r="C4456" s="722"/>
      <c r="D4456" s="722"/>
      <c r="E4456" s="722"/>
      <c r="F4456" s="757"/>
      <c r="G4456" s="757"/>
      <c r="H4456" s="757"/>
      <c r="I4456" s="757"/>
      <c r="J4456" s="757"/>
      <c r="K4456" s="758"/>
      <c r="L4456" s="758"/>
      <c r="M4456" s="722"/>
      <c r="N4456" s="736"/>
      <c r="O4456" s="736"/>
      <c r="P4456" s="736"/>
      <c r="Q4456" s="736"/>
      <c r="R4456" s="736"/>
      <c r="S4456" s="736"/>
      <c r="T4456" s="736"/>
      <c r="U4456" s="736"/>
      <c r="BA4456" s="722"/>
      <c r="BB4456" s="722"/>
      <c r="BC4456" s="722"/>
      <c r="BD4456" s="722"/>
      <c r="BE4456" s="722"/>
      <c r="BF4456" s="722"/>
      <c r="BG4456" s="722"/>
      <c r="BH4456" s="722"/>
      <c r="BI4456" s="722"/>
      <c r="BJ4456" s="722"/>
      <c r="BK4456" s="722"/>
      <c r="BL4456" s="722"/>
      <c r="BM4456" s="722"/>
      <c r="BN4456" s="722"/>
      <c r="BO4456" s="722"/>
      <c r="BP4456" s="722"/>
      <c r="BQ4456" s="722"/>
      <c r="BR4456" s="722"/>
      <c r="BS4456" s="722"/>
      <c r="BT4456" s="722"/>
      <c r="BU4456" s="722"/>
      <c r="BV4456" s="722"/>
      <c r="BW4456" s="722"/>
      <c r="BX4456" s="722"/>
      <c r="BY4456" s="722"/>
      <c r="BZ4456" s="722"/>
      <c r="CA4456" s="722"/>
      <c r="CB4456" s="722"/>
      <c r="CC4456" s="722"/>
      <c r="CD4456" s="722"/>
      <c r="CE4456" s="722"/>
      <c r="CF4456" s="722"/>
      <c r="CG4456" s="722"/>
      <c r="CH4456" s="722"/>
      <c r="CI4456" s="722"/>
      <c r="CJ4456" s="722"/>
      <c r="CK4456" s="722"/>
      <c r="CL4456" s="722"/>
      <c r="CM4456" s="722"/>
      <c r="CN4456" s="722"/>
      <c r="CO4456" s="722"/>
      <c r="CP4456" s="722"/>
      <c r="CQ4456" s="722"/>
      <c r="CR4456" s="722"/>
      <c r="CS4456" s="722"/>
    </row>
    <row r="4457" spans="1:97" s="1376" customFormat="1">
      <c r="A4457" s="722"/>
      <c r="B4457" s="722"/>
      <c r="C4457" s="722"/>
      <c r="D4457" s="722"/>
      <c r="E4457" s="722"/>
      <c r="F4457" s="757"/>
      <c r="G4457" s="757"/>
      <c r="H4457" s="757"/>
      <c r="I4457" s="757"/>
      <c r="J4457" s="757"/>
      <c r="K4457" s="758"/>
      <c r="L4457" s="758"/>
      <c r="M4457" s="722"/>
      <c r="N4457" s="736"/>
      <c r="O4457" s="736"/>
      <c r="P4457" s="736"/>
      <c r="Q4457" s="736"/>
      <c r="R4457" s="736"/>
      <c r="S4457" s="736"/>
      <c r="T4457" s="736"/>
      <c r="U4457" s="736"/>
      <c r="BA4457" s="722"/>
      <c r="BB4457" s="722"/>
      <c r="BC4457" s="722"/>
      <c r="BD4457" s="722"/>
      <c r="BE4457" s="722"/>
      <c r="BF4457" s="722"/>
      <c r="BG4457" s="722"/>
      <c r="BH4457" s="722"/>
      <c r="BI4457" s="722"/>
      <c r="BJ4457" s="722"/>
      <c r="BK4457" s="722"/>
      <c r="BL4457" s="722"/>
      <c r="BM4457" s="722"/>
      <c r="BN4457" s="722"/>
      <c r="BO4457" s="722"/>
      <c r="BP4457" s="722"/>
      <c r="BQ4457" s="722"/>
      <c r="BR4457" s="722"/>
      <c r="BS4457" s="722"/>
      <c r="BT4457" s="722"/>
      <c r="BU4457" s="722"/>
      <c r="BV4457" s="722"/>
      <c r="BW4457" s="722"/>
      <c r="BX4457" s="722"/>
      <c r="BY4457" s="722"/>
      <c r="BZ4457" s="722"/>
      <c r="CA4457" s="722"/>
      <c r="CB4457" s="722"/>
      <c r="CC4457" s="722"/>
      <c r="CD4457" s="722"/>
      <c r="CE4457" s="722"/>
      <c r="CF4457" s="722"/>
      <c r="CG4457" s="722"/>
      <c r="CH4457" s="722"/>
      <c r="CI4457" s="722"/>
      <c r="CJ4457" s="722"/>
      <c r="CK4457" s="722"/>
      <c r="CL4457" s="722"/>
      <c r="CM4457" s="722"/>
      <c r="CN4457" s="722"/>
      <c r="CO4457" s="722"/>
      <c r="CP4457" s="722"/>
      <c r="CQ4457" s="722"/>
      <c r="CR4457" s="722"/>
      <c r="CS4457" s="722"/>
    </row>
    <row r="4458" spans="1:97" s="1376" customFormat="1">
      <c r="A4458" s="722"/>
      <c r="B4458" s="722"/>
      <c r="C4458" s="722"/>
      <c r="D4458" s="722"/>
      <c r="E4458" s="722"/>
      <c r="F4458" s="757"/>
      <c r="G4458" s="757"/>
      <c r="H4458" s="757"/>
      <c r="I4458" s="757"/>
      <c r="J4458" s="757"/>
      <c r="K4458" s="758"/>
      <c r="L4458" s="758"/>
      <c r="M4458" s="722"/>
      <c r="N4458" s="736"/>
      <c r="O4458" s="736"/>
      <c r="P4458" s="736"/>
      <c r="Q4458" s="736"/>
      <c r="R4458" s="736"/>
      <c r="S4458" s="736"/>
      <c r="T4458" s="736"/>
      <c r="U4458" s="736"/>
      <c r="BA4458" s="722"/>
      <c r="BB4458" s="722"/>
      <c r="BC4458" s="722"/>
      <c r="BD4458" s="722"/>
      <c r="BE4458" s="722"/>
      <c r="BF4458" s="722"/>
      <c r="BG4458" s="722"/>
      <c r="BH4458" s="722"/>
      <c r="BI4458" s="722"/>
      <c r="BJ4458" s="722"/>
      <c r="BK4458" s="722"/>
      <c r="BL4458" s="722"/>
      <c r="BM4458" s="722"/>
      <c r="BN4458" s="722"/>
      <c r="BO4458" s="722"/>
      <c r="BP4458" s="722"/>
      <c r="BQ4458" s="722"/>
      <c r="BR4458" s="722"/>
      <c r="BS4458" s="722"/>
      <c r="BT4458" s="722"/>
      <c r="BU4458" s="722"/>
      <c r="BV4458" s="722"/>
      <c r="BW4458" s="722"/>
      <c r="BX4458" s="722"/>
      <c r="BY4458" s="722"/>
      <c r="BZ4458" s="722"/>
      <c r="CA4458" s="722"/>
      <c r="CB4458" s="722"/>
      <c r="CC4458" s="722"/>
      <c r="CD4458" s="722"/>
      <c r="CE4458" s="722"/>
      <c r="CF4458" s="722"/>
      <c r="CG4458" s="722"/>
      <c r="CH4458" s="722"/>
      <c r="CI4458" s="722"/>
      <c r="CJ4458" s="722"/>
      <c r="CK4458" s="722"/>
      <c r="CL4458" s="722"/>
      <c r="CM4458" s="722"/>
      <c r="CN4458" s="722"/>
      <c r="CO4458" s="722"/>
      <c r="CP4458" s="722"/>
      <c r="CQ4458" s="722"/>
      <c r="CR4458" s="722"/>
      <c r="CS4458" s="722"/>
    </row>
    <row r="4459" spans="1:97" s="1376" customFormat="1">
      <c r="A4459" s="722"/>
      <c r="B4459" s="722"/>
      <c r="C4459" s="722"/>
      <c r="D4459" s="722"/>
      <c r="E4459" s="722"/>
      <c r="F4459" s="757"/>
      <c r="G4459" s="757"/>
      <c r="H4459" s="757"/>
      <c r="I4459" s="757"/>
      <c r="J4459" s="757"/>
      <c r="K4459" s="758"/>
      <c r="L4459" s="758"/>
      <c r="M4459" s="722"/>
      <c r="N4459" s="736"/>
      <c r="O4459" s="736"/>
      <c r="P4459" s="736"/>
      <c r="Q4459" s="736"/>
      <c r="R4459" s="736"/>
      <c r="S4459" s="736"/>
      <c r="T4459" s="736"/>
      <c r="U4459" s="736"/>
      <c r="BA4459" s="722"/>
      <c r="BB4459" s="722"/>
      <c r="BC4459" s="722"/>
      <c r="BD4459" s="722"/>
      <c r="BE4459" s="722"/>
      <c r="BF4459" s="722"/>
      <c r="BG4459" s="722"/>
      <c r="BH4459" s="722"/>
      <c r="BI4459" s="722"/>
      <c r="BJ4459" s="722"/>
      <c r="BK4459" s="722"/>
      <c r="BL4459" s="722"/>
      <c r="BM4459" s="722"/>
      <c r="BN4459" s="722"/>
      <c r="BO4459" s="722"/>
      <c r="BP4459" s="722"/>
      <c r="BQ4459" s="722"/>
      <c r="BR4459" s="722"/>
      <c r="BS4459" s="722"/>
      <c r="BT4459" s="722"/>
      <c r="BU4459" s="722"/>
      <c r="BV4459" s="722"/>
      <c r="BW4459" s="722"/>
      <c r="BX4459" s="722"/>
      <c r="BY4459" s="722"/>
      <c r="BZ4459" s="722"/>
      <c r="CA4459" s="722"/>
      <c r="CB4459" s="722"/>
      <c r="CC4459" s="722"/>
      <c r="CD4459" s="722"/>
      <c r="CE4459" s="722"/>
      <c r="CF4459" s="722"/>
      <c r="CG4459" s="722"/>
      <c r="CH4459" s="722"/>
      <c r="CI4459" s="722"/>
      <c r="CJ4459" s="722"/>
      <c r="CK4459" s="722"/>
      <c r="CL4459" s="722"/>
      <c r="CM4459" s="722"/>
      <c r="CN4459" s="722"/>
      <c r="CO4459" s="722"/>
      <c r="CP4459" s="722"/>
      <c r="CQ4459" s="722"/>
      <c r="CR4459" s="722"/>
      <c r="CS4459" s="722"/>
    </row>
    <row r="4460" spans="1:97" s="1376" customFormat="1">
      <c r="A4460" s="722"/>
      <c r="B4460" s="722"/>
      <c r="C4460" s="722"/>
      <c r="D4460" s="722"/>
      <c r="E4460" s="722"/>
      <c r="F4460" s="757"/>
      <c r="G4460" s="757"/>
      <c r="H4460" s="757"/>
      <c r="I4460" s="757"/>
      <c r="J4460" s="757"/>
      <c r="K4460" s="758"/>
      <c r="L4460" s="758"/>
      <c r="M4460" s="722"/>
      <c r="N4460" s="736"/>
      <c r="O4460" s="736"/>
      <c r="P4460" s="736"/>
      <c r="Q4460" s="736"/>
      <c r="R4460" s="736"/>
      <c r="S4460" s="736"/>
      <c r="T4460" s="736"/>
      <c r="U4460" s="736"/>
      <c r="BA4460" s="722"/>
      <c r="BB4460" s="722"/>
      <c r="BC4460" s="722"/>
      <c r="BD4460" s="722"/>
      <c r="BE4460" s="722"/>
      <c r="BF4460" s="722"/>
      <c r="BG4460" s="722"/>
      <c r="BH4460" s="722"/>
      <c r="BI4460" s="722"/>
      <c r="BJ4460" s="722"/>
      <c r="BK4460" s="722"/>
      <c r="BL4460" s="722"/>
      <c r="BM4460" s="722"/>
      <c r="BN4460" s="722"/>
      <c r="BO4460" s="722"/>
      <c r="BP4460" s="722"/>
      <c r="BQ4460" s="722"/>
      <c r="BR4460" s="722"/>
      <c r="BS4460" s="722"/>
      <c r="BT4460" s="722"/>
      <c r="BU4460" s="722"/>
      <c r="BV4460" s="722"/>
      <c r="BW4460" s="722"/>
      <c r="BX4460" s="722"/>
      <c r="BY4460" s="722"/>
      <c r="BZ4460" s="722"/>
      <c r="CA4460" s="722"/>
      <c r="CB4460" s="722"/>
      <c r="CC4460" s="722"/>
      <c r="CD4460" s="722"/>
      <c r="CE4460" s="722"/>
      <c r="CF4460" s="722"/>
      <c r="CG4460" s="722"/>
      <c r="CH4460" s="722"/>
      <c r="CI4460" s="722"/>
      <c r="CJ4460" s="722"/>
      <c r="CK4460" s="722"/>
      <c r="CL4460" s="722"/>
      <c r="CM4460" s="722"/>
      <c r="CN4460" s="722"/>
      <c r="CO4460" s="722"/>
      <c r="CP4460" s="722"/>
      <c r="CQ4460" s="722"/>
      <c r="CR4460" s="722"/>
      <c r="CS4460" s="722"/>
    </row>
    <row r="4461" spans="1:97" s="1376" customFormat="1">
      <c r="A4461" s="722"/>
      <c r="B4461" s="722"/>
      <c r="C4461" s="722"/>
      <c r="D4461" s="722"/>
      <c r="E4461" s="722"/>
      <c r="F4461" s="757"/>
      <c r="G4461" s="757"/>
      <c r="H4461" s="757"/>
      <c r="I4461" s="757"/>
      <c r="J4461" s="757"/>
      <c r="K4461" s="758"/>
      <c r="L4461" s="758"/>
      <c r="M4461" s="722"/>
      <c r="N4461" s="736"/>
      <c r="O4461" s="736"/>
      <c r="P4461" s="736"/>
      <c r="Q4461" s="736"/>
      <c r="R4461" s="736"/>
      <c r="S4461" s="736"/>
      <c r="T4461" s="736"/>
      <c r="U4461" s="736"/>
      <c r="BA4461" s="722"/>
      <c r="BB4461" s="722"/>
      <c r="BC4461" s="722"/>
      <c r="BD4461" s="722"/>
      <c r="BE4461" s="722"/>
      <c r="BF4461" s="722"/>
      <c r="BG4461" s="722"/>
      <c r="BH4461" s="722"/>
      <c r="BI4461" s="722"/>
      <c r="BJ4461" s="722"/>
      <c r="BK4461" s="722"/>
      <c r="BL4461" s="722"/>
      <c r="BM4461" s="722"/>
      <c r="BN4461" s="722"/>
      <c r="BO4461" s="722"/>
      <c r="BP4461" s="722"/>
      <c r="BQ4461" s="722"/>
      <c r="BR4461" s="722"/>
      <c r="BS4461" s="722"/>
      <c r="BT4461" s="722"/>
      <c r="BU4461" s="722"/>
      <c r="BV4461" s="722"/>
      <c r="BW4461" s="722"/>
      <c r="BX4461" s="722"/>
      <c r="BY4461" s="722"/>
      <c r="BZ4461" s="722"/>
      <c r="CA4461" s="722"/>
      <c r="CB4461" s="722"/>
      <c r="CC4461" s="722"/>
      <c r="CD4461" s="722"/>
      <c r="CE4461" s="722"/>
      <c r="CF4461" s="722"/>
      <c r="CG4461" s="722"/>
      <c r="CH4461" s="722"/>
      <c r="CI4461" s="722"/>
      <c r="CJ4461" s="722"/>
      <c r="CK4461" s="722"/>
      <c r="CL4461" s="722"/>
      <c r="CM4461" s="722"/>
      <c r="CN4461" s="722"/>
      <c r="CO4461" s="722"/>
      <c r="CP4461" s="722"/>
      <c r="CQ4461" s="722"/>
      <c r="CR4461" s="722"/>
      <c r="CS4461" s="722"/>
    </row>
    <row r="4462" spans="1:97" s="1376" customFormat="1">
      <c r="A4462" s="722"/>
      <c r="B4462" s="722"/>
      <c r="C4462" s="722"/>
      <c r="D4462" s="722"/>
      <c r="E4462" s="722"/>
      <c r="F4462" s="757"/>
      <c r="G4462" s="757"/>
      <c r="H4462" s="757"/>
      <c r="I4462" s="757"/>
      <c r="J4462" s="757"/>
      <c r="K4462" s="758"/>
      <c r="L4462" s="758"/>
      <c r="M4462" s="722"/>
      <c r="N4462" s="736"/>
      <c r="O4462" s="736"/>
      <c r="P4462" s="736"/>
      <c r="Q4462" s="736"/>
      <c r="R4462" s="736"/>
      <c r="S4462" s="736"/>
      <c r="T4462" s="736"/>
      <c r="U4462" s="736"/>
      <c r="BA4462" s="722"/>
      <c r="BB4462" s="722"/>
      <c r="BC4462" s="722"/>
      <c r="BD4462" s="722"/>
      <c r="BE4462" s="722"/>
      <c r="BF4462" s="722"/>
      <c r="BG4462" s="722"/>
      <c r="BH4462" s="722"/>
      <c r="BI4462" s="722"/>
      <c r="BJ4462" s="722"/>
      <c r="BK4462" s="722"/>
      <c r="BL4462" s="722"/>
      <c r="BM4462" s="722"/>
      <c r="BN4462" s="722"/>
      <c r="BO4462" s="722"/>
      <c r="BP4462" s="722"/>
      <c r="BQ4462" s="722"/>
      <c r="BR4462" s="722"/>
      <c r="BS4462" s="722"/>
      <c r="BT4462" s="722"/>
      <c r="BU4462" s="722"/>
      <c r="BV4462" s="722"/>
      <c r="BW4462" s="722"/>
      <c r="BX4462" s="722"/>
      <c r="BY4462" s="722"/>
      <c r="BZ4462" s="722"/>
      <c r="CA4462" s="722"/>
      <c r="CB4462" s="722"/>
      <c r="CC4462" s="722"/>
      <c r="CD4462" s="722"/>
      <c r="CE4462" s="722"/>
      <c r="CF4462" s="722"/>
      <c r="CG4462" s="722"/>
      <c r="CH4462" s="722"/>
      <c r="CI4462" s="722"/>
      <c r="CJ4462" s="722"/>
      <c r="CK4462" s="722"/>
      <c r="CL4462" s="722"/>
      <c r="CM4462" s="722"/>
      <c r="CN4462" s="722"/>
      <c r="CO4462" s="722"/>
      <c r="CP4462" s="722"/>
      <c r="CQ4462" s="722"/>
      <c r="CR4462" s="722"/>
      <c r="CS4462" s="722"/>
    </row>
    <row r="4463" spans="1:97" s="1376" customFormat="1">
      <c r="A4463" s="722"/>
      <c r="B4463" s="722"/>
      <c r="C4463" s="722"/>
      <c r="D4463" s="722"/>
      <c r="E4463" s="722"/>
      <c r="F4463" s="757"/>
      <c r="G4463" s="757"/>
      <c r="H4463" s="757"/>
      <c r="I4463" s="757"/>
      <c r="J4463" s="757"/>
      <c r="K4463" s="758"/>
      <c r="L4463" s="758"/>
      <c r="M4463" s="722"/>
      <c r="N4463" s="736"/>
      <c r="O4463" s="736"/>
      <c r="P4463" s="736"/>
      <c r="Q4463" s="736"/>
      <c r="R4463" s="736"/>
      <c r="S4463" s="736"/>
      <c r="T4463" s="736"/>
      <c r="U4463" s="736"/>
      <c r="BA4463" s="722"/>
      <c r="BB4463" s="722"/>
      <c r="BC4463" s="722"/>
      <c r="BD4463" s="722"/>
      <c r="BE4463" s="722"/>
      <c r="BF4463" s="722"/>
      <c r="BG4463" s="722"/>
      <c r="BH4463" s="722"/>
      <c r="BI4463" s="722"/>
      <c r="BJ4463" s="722"/>
      <c r="BK4463" s="722"/>
      <c r="BL4463" s="722"/>
      <c r="BM4463" s="722"/>
      <c r="BN4463" s="722"/>
      <c r="BO4463" s="722"/>
      <c r="BP4463" s="722"/>
      <c r="BQ4463" s="722"/>
      <c r="BR4463" s="722"/>
      <c r="BS4463" s="722"/>
      <c r="BT4463" s="722"/>
      <c r="BU4463" s="722"/>
      <c r="BV4463" s="722"/>
      <c r="BW4463" s="722"/>
      <c r="BX4463" s="722"/>
      <c r="BY4463" s="722"/>
      <c r="BZ4463" s="722"/>
      <c r="CA4463" s="722"/>
      <c r="CB4463" s="722"/>
      <c r="CC4463" s="722"/>
      <c r="CD4463" s="722"/>
      <c r="CE4463" s="722"/>
      <c r="CF4463" s="722"/>
      <c r="CG4463" s="722"/>
      <c r="CH4463" s="722"/>
      <c r="CI4463" s="722"/>
      <c r="CJ4463" s="722"/>
      <c r="CK4463" s="722"/>
      <c r="CL4463" s="722"/>
      <c r="CM4463" s="722"/>
      <c r="CN4463" s="722"/>
      <c r="CO4463" s="722"/>
      <c r="CP4463" s="722"/>
      <c r="CQ4463" s="722"/>
      <c r="CR4463" s="722"/>
      <c r="CS4463" s="722"/>
    </row>
    <row r="4464" spans="1:97" s="1376" customFormat="1">
      <c r="A4464" s="722"/>
      <c r="B4464" s="722"/>
      <c r="C4464" s="722"/>
      <c r="D4464" s="722"/>
      <c r="E4464" s="722"/>
      <c r="F4464" s="757"/>
      <c r="G4464" s="757"/>
      <c r="H4464" s="757"/>
      <c r="I4464" s="757"/>
      <c r="J4464" s="757"/>
      <c r="K4464" s="758"/>
      <c r="L4464" s="758"/>
      <c r="M4464" s="722"/>
      <c r="N4464" s="736"/>
      <c r="O4464" s="736"/>
      <c r="P4464" s="736"/>
      <c r="Q4464" s="736"/>
      <c r="R4464" s="736"/>
      <c r="S4464" s="736"/>
      <c r="T4464" s="736"/>
      <c r="U4464" s="736"/>
      <c r="BA4464" s="722"/>
      <c r="BB4464" s="722"/>
      <c r="BC4464" s="722"/>
      <c r="BD4464" s="722"/>
      <c r="BE4464" s="722"/>
      <c r="BF4464" s="722"/>
      <c r="BG4464" s="722"/>
      <c r="BH4464" s="722"/>
      <c r="BI4464" s="722"/>
      <c r="BJ4464" s="722"/>
      <c r="BK4464" s="722"/>
      <c r="BL4464" s="722"/>
      <c r="BM4464" s="722"/>
      <c r="BN4464" s="722"/>
      <c r="BO4464" s="722"/>
      <c r="BP4464" s="722"/>
      <c r="BQ4464" s="722"/>
      <c r="BR4464" s="722"/>
      <c r="BS4464" s="722"/>
      <c r="BT4464" s="722"/>
      <c r="BU4464" s="722"/>
      <c r="BV4464" s="722"/>
      <c r="BW4464" s="722"/>
      <c r="BX4464" s="722"/>
      <c r="BY4464" s="722"/>
      <c r="BZ4464" s="722"/>
      <c r="CA4464" s="722"/>
      <c r="CB4464" s="722"/>
      <c r="CC4464" s="722"/>
      <c r="CD4464" s="722"/>
      <c r="CE4464" s="722"/>
      <c r="CF4464" s="722"/>
      <c r="CG4464" s="722"/>
      <c r="CH4464" s="722"/>
      <c r="CI4464" s="722"/>
      <c r="CJ4464" s="722"/>
      <c r="CK4464" s="722"/>
      <c r="CL4464" s="722"/>
      <c r="CM4464" s="722"/>
      <c r="CN4464" s="722"/>
      <c r="CO4464" s="722"/>
      <c r="CP4464" s="722"/>
      <c r="CQ4464" s="722"/>
      <c r="CR4464" s="722"/>
      <c r="CS4464" s="722"/>
    </row>
    <row r="4465" spans="1:97" s="1376" customFormat="1">
      <c r="A4465" s="722"/>
      <c r="B4465" s="722"/>
      <c r="C4465" s="722"/>
      <c r="D4465" s="722"/>
      <c r="E4465" s="722"/>
      <c r="F4465" s="757"/>
      <c r="G4465" s="757"/>
      <c r="H4465" s="757"/>
      <c r="I4465" s="757"/>
      <c r="J4465" s="757"/>
      <c r="K4465" s="758"/>
      <c r="L4465" s="758"/>
      <c r="M4465" s="722"/>
      <c r="N4465" s="736"/>
      <c r="O4465" s="736"/>
      <c r="P4465" s="736"/>
      <c r="Q4465" s="736"/>
      <c r="R4465" s="736"/>
      <c r="S4465" s="736"/>
      <c r="T4465" s="736"/>
      <c r="U4465" s="736"/>
      <c r="BA4465" s="722"/>
      <c r="BB4465" s="722"/>
      <c r="BC4465" s="722"/>
      <c r="BD4465" s="722"/>
      <c r="BE4465" s="722"/>
      <c r="BF4465" s="722"/>
      <c r="BG4465" s="722"/>
      <c r="BH4465" s="722"/>
      <c r="BI4465" s="722"/>
      <c r="BJ4465" s="722"/>
      <c r="BK4465" s="722"/>
      <c r="BL4465" s="722"/>
      <c r="BM4465" s="722"/>
      <c r="BN4465" s="722"/>
      <c r="BO4465" s="722"/>
      <c r="BP4465" s="722"/>
      <c r="BQ4465" s="722"/>
      <c r="BR4465" s="722"/>
      <c r="BS4465" s="722"/>
      <c r="BT4465" s="722"/>
      <c r="BU4465" s="722"/>
      <c r="BV4465" s="722"/>
      <c r="BW4465" s="722"/>
      <c r="BX4465" s="722"/>
      <c r="BY4465" s="722"/>
      <c r="BZ4465" s="722"/>
      <c r="CA4465" s="722"/>
      <c r="CB4465" s="722"/>
      <c r="CC4465" s="722"/>
      <c r="CD4465" s="722"/>
      <c r="CE4465" s="722"/>
      <c r="CF4465" s="722"/>
      <c r="CG4465" s="722"/>
      <c r="CH4465" s="722"/>
      <c r="CI4465" s="722"/>
      <c r="CJ4465" s="722"/>
      <c r="CK4465" s="722"/>
      <c r="CL4465" s="722"/>
      <c r="CM4465" s="722"/>
      <c r="CN4465" s="722"/>
      <c r="CO4465" s="722"/>
      <c r="CP4465" s="722"/>
      <c r="CQ4465" s="722"/>
      <c r="CR4465" s="722"/>
      <c r="CS4465" s="722"/>
    </row>
    <row r="4466" spans="1:97" s="1376" customFormat="1">
      <c r="A4466" s="722"/>
      <c r="B4466" s="722"/>
      <c r="C4466" s="722"/>
      <c r="D4466" s="722"/>
      <c r="E4466" s="722"/>
      <c r="F4466" s="757"/>
      <c r="G4466" s="757"/>
      <c r="H4466" s="757"/>
      <c r="I4466" s="757"/>
      <c r="J4466" s="757"/>
      <c r="K4466" s="758"/>
      <c r="L4466" s="758"/>
      <c r="M4466" s="722"/>
      <c r="N4466" s="736"/>
      <c r="O4466" s="736"/>
      <c r="P4466" s="736"/>
      <c r="Q4466" s="736"/>
      <c r="R4466" s="736"/>
      <c r="S4466" s="736"/>
      <c r="T4466" s="736"/>
      <c r="U4466" s="736"/>
      <c r="BA4466" s="722"/>
      <c r="BB4466" s="722"/>
      <c r="BC4466" s="722"/>
      <c r="BD4466" s="722"/>
      <c r="BE4466" s="722"/>
      <c r="BF4466" s="722"/>
      <c r="BG4466" s="722"/>
      <c r="BH4466" s="722"/>
      <c r="BI4466" s="722"/>
      <c r="BJ4466" s="722"/>
      <c r="BK4466" s="722"/>
      <c r="BL4466" s="722"/>
      <c r="BM4466" s="722"/>
      <c r="BN4466" s="722"/>
      <c r="BO4466" s="722"/>
      <c r="BP4466" s="722"/>
      <c r="BQ4466" s="722"/>
      <c r="BR4466" s="722"/>
      <c r="BS4466" s="722"/>
      <c r="BT4466" s="722"/>
      <c r="BU4466" s="722"/>
      <c r="BV4466" s="722"/>
      <c r="BW4466" s="722"/>
      <c r="BX4466" s="722"/>
      <c r="BY4466" s="722"/>
      <c r="BZ4466" s="722"/>
      <c r="CA4466" s="722"/>
      <c r="CB4466" s="722"/>
      <c r="CC4466" s="722"/>
      <c r="CD4466" s="722"/>
      <c r="CE4466" s="722"/>
      <c r="CF4466" s="722"/>
      <c r="CG4466" s="722"/>
      <c r="CH4466" s="722"/>
      <c r="CI4466" s="722"/>
      <c r="CJ4466" s="722"/>
      <c r="CK4466" s="722"/>
      <c r="CL4466" s="722"/>
      <c r="CM4466" s="722"/>
      <c r="CN4466" s="722"/>
      <c r="CO4466" s="722"/>
      <c r="CP4466" s="722"/>
      <c r="CQ4466" s="722"/>
      <c r="CR4466" s="722"/>
      <c r="CS4466" s="722"/>
    </row>
    <row r="4467" spans="1:97" s="1376" customFormat="1">
      <c r="A4467" s="722"/>
      <c r="B4467" s="722"/>
      <c r="C4467" s="722"/>
      <c r="D4467" s="722"/>
      <c r="E4467" s="722"/>
      <c r="F4467" s="757"/>
      <c r="G4467" s="757"/>
      <c r="H4467" s="757"/>
      <c r="I4467" s="757"/>
      <c r="J4467" s="757"/>
      <c r="K4467" s="758"/>
      <c r="L4467" s="758"/>
      <c r="M4467" s="722"/>
      <c r="N4467" s="736"/>
      <c r="O4467" s="736"/>
      <c r="P4467" s="736"/>
      <c r="Q4467" s="736"/>
      <c r="R4467" s="736"/>
      <c r="S4467" s="736"/>
      <c r="T4467" s="736"/>
      <c r="U4467" s="736"/>
      <c r="BA4467" s="722"/>
      <c r="BB4467" s="722"/>
      <c r="BC4467" s="722"/>
      <c r="BD4467" s="722"/>
      <c r="BE4467" s="722"/>
      <c r="BF4467" s="722"/>
      <c r="BG4467" s="722"/>
      <c r="BH4467" s="722"/>
      <c r="BI4467" s="722"/>
      <c r="BJ4467" s="722"/>
      <c r="BK4467" s="722"/>
      <c r="BL4467" s="722"/>
      <c r="BM4467" s="722"/>
      <c r="BN4467" s="722"/>
      <c r="BO4467" s="722"/>
      <c r="BP4467" s="722"/>
      <c r="BQ4467" s="722"/>
      <c r="BR4467" s="722"/>
      <c r="BS4467" s="722"/>
      <c r="BT4467" s="722"/>
      <c r="BU4467" s="722"/>
      <c r="BV4467" s="722"/>
      <c r="BW4467" s="722"/>
      <c r="BX4467" s="722"/>
      <c r="BY4467" s="722"/>
      <c r="BZ4467" s="722"/>
      <c r="CA4467" s="722"/>
      <c r="CB4467" s="722"/>
      <c r="CC4467" s="722"/>
      <c r="CD4467" s="722"/>
      <c r="CE4467" s="722"/>
      <c r="CF4467" s="722"/>
      <c r="CG4467" s="722"/>
      <c r="CH4467" s="722"/>
      <c r="CI4467" s="722"/>
      <c r="CJ4467" s="722"/>
      <c r="CK4467" s="722"/>
      <c r="CL4467" s="722"/>
      <c r="CM4467" s="722"/>
      <c r="CN4467" s="722"/>
      <c r="CO4467" s="722"/>
      <c r="CP4467" s="722"/>
      <c r="CQ4467" s="722"/>
      <c r="CR4467" s="722"/>
      <c r="CS4467" s="722"/>
    </row>
    <row r="4468" spans="1:97" s="1376" customFormat="1">
      <c r="A4468" s="722"/>
      <c r="B4468" s="722"/>
      <c r="C4468" s="722"/>
      <c r="D4468" s="722"/>
      <c r="E4468" s="722"/>
      <c r="F4468" s="757"/>
      <c r="G4468" s="757"/>
      <c r="H4468" s="757"/>
      <c r="I4468" s="757"/>
      <c r="J4468" s="757"/>
      <c r="K4468" s="758"/>
      <c r="L4468" s="758"/>
      <c r="M4468" s="722"/>
      <c r="N4468" s="736"/>
      <c r="O4468" s="736"/>
      <c r="P4468" s="736"/>
      <c r="Q4468" s="736"/>
      <c r="R4468" s="736"/>
      <c r="S4468" s="736"/>
      <c r="T4468" s="736"/>
      <c r="U4468" s="736"/>
      <c r="BA4468" s="722"/>
      <c r="BB4468" s="722"/>
      <c r="BC4468" s="722"/>
      <c r="BD4468" s="722"/>
      <c r="BE4468" s="722"/>
      <c r="BF4468" s="722"/>
      <c r="BG4468" s="722"/>
      <c r="BH4468" s="722"/>
      <c r="BI4468" s="722"/>
      <c r="BJ4468" s="722"/>
      <c r="BK4468" s="722"/>
      <c r="BL4468" s="722"/>
      <c r="BM4468" s="722"/>
      <c r="BN4468" s="722"/>
      <c r="BO4468" s="722"/>
      <c r="BP4468" s="722"/>
      <c r="BQ4468" s="722"/>
      <c r="BR4468" s="722"/>
      <c r="BS4468" s="722"/>
      <c r="BT4468" s="722"/>
      <c r="BU4468" s="722"/>
      <c r="BV4468" s="722"/>
      <c r="BW4468" s="722"/>
      <c r="BX4468" s="722"/>
      <c r="BY4468" s="722"/>
      <c r="BZ4468" s="722"/>
      <c r="CA4468" s="722"/>
      <c r="CB4468" s="722"/>
      <c r="CC4468" s="722"/>
      <c r="CD4468" s="722"/>
      <c r="CE4468" s="722"/>
      <c r="CF4468" s="722"/>
      <c r="CG4468" s="722"/>
      <c r="CH4468" s="722"/>
      <c r="CI4468" s="722"/>
      <c r="CJ4468" s="722"/>
      <c r="CK4468" s="722"/>
      <c r="CL4468" s="722"/>
      <c r="CM4468" s="722"/>
      <c r="CN4468" s="722"/>
      <c r="CO4468" s="722"/>
      <c r="CP4468" s="722"/>
      <c r="CQ4468" s="722"/>
      <c r="CR4468" s="722"/>
      <c r="CS4468" s="722"/>
    </row>
    <row r="4469" spans="1:97" s="1376" customFormat="1">
      <c r="A4469" s="722"/>
      <c r="B4469" s="722"/>
      <c r="C4469" s="722"/>
      <c r="D4469" s="722"/>
      <c r="E4469" s="722"/>
      <c r="F4469" s="757"/>
      <c r="G4469" s="757"/>
      <c r="H4469" s="757"/>
      <c r="I4469" s="757"/>
      <c r="J4469" s="757"/>
      <c r="K4469" s="758"/>
      <c r="L4469" s="758"/>
      <c r="M4469" s="722"/>
      <c r="N4469" s="736"/>
      <c r="O4469" s="736"/>
      <c r="P4469" s="736"/>
      <c r="Q4469" s="736"/>
      <c r="R4469" s="736"/>
      <c r="S4469" s="736"/>
      <c r="T4469" s="736"/>
      <c r="U4469" s="736"/>
      <c r="BA4469" s="722"/>
      <c r="BB4469" s="722"/>
      <c r="BC4469" s="722"/>
      <c r="BD4469" s="722"/>
      <c r="BE4469" s="722"/>
      <c r="BF4469" s="722"/>
      <c r="BG4469" s="722"/>
      <c r="BH4469" s="722"/>
      <c r="BI4469" s="722"/>
      <c r="BJ4469" s="722"/>
      <c r="BK4469" s="722"/>
      <c r="BL4469" s="722"/>
      <c r="BM4469" s="722"/>
      <c r="BN4469" s="722"/>
      <c r="BO4469" s="722"/>
      <c r="BP4469" s="722"/>
      <c r="BQ4469" s="722"/>
      <c r="BR4469" s="722"/>
      <c r="BS4469" s="722"/>
      <c r="BT4469" s="722"/>
      <c r="BU4469" s="722"/>
      <c r="BV4469" s="722"/>
      <c r="BW4469" s="722"/>
      <c r="BX4469" s="722"/>
      <c r="BY4469" s="722"/>
      <c r="BZ4469" s="722"/>
      <c r="CA4469" s="722"/>
      <c r="CB4469" s="722"/>
      <c r="CC4469" s="722"/>
      <c r="CD4469" s="722"/>
      <c r="CE4469" s="722"/>
      <c r="CF4469" s="722"/>
      <c r="CG4469" s="722"/>
      <c r="CH4469" s="722"/>
      <c r="CI4469" s="722"/>
      <c r="CJ4469" s="722"/>
      <c r="CK4469" s="722"/>
      <c r="CL4469" s="722"/>
      <c r="CM4469" s="722"/>
      <c r="CN4469" s="722"/>
      <c r="CO4469" s="722"/>
      <c r="CP4469" s="722"/>
      <c r="CQ4469" s="722"/>
      <c r="CR4469" s="722"/>
      <c r="CS4469" s="722"/>
    </row>
    <row r="4470" spans="1:97" s="1376" customFormat="1">
      <c r="A4470" s="722"/>
      <c r="B4470" s="722"/>
      <c r="C4470" s="722"/>
      <c r="D4470" s="722"/>
      <c r="E4470" s="722"/>
      <c r="F4470" s="757"/>
      <c r="G4470" s="757"/>
      <c r="H4470" s="757"/>
      <c r="I4470" s="757"/>
      <c r="J4470" s="757"/>
      <c r="K4470" s="758"/>
      <c r="L4470" s="758"/>
      <c r="M4470" s="722"/>
      <c r="N4470" s="736"/>
      <c r="O4470" s="736"/>
      <c r="P4470" s="736"/>
      <c r="Q4470" s="736"/>
      <c r="R4470" s="736"/>
      <c r="S4470" s="736"/>
      <c r="T4470" s="736"/>
      <c r="U4470" s="736"/>
      <c r="BA4470" s="722"/>
      <c r="BB4470" s="722"/>
      <c r="BC4470" s="722"/>
      <c r="BD4470" s="722"/>
      <c r="BE4470" s="722"/>
      <c r="BF4470" s="722"/>
      <c r="BG4470" s="722"/>
      <c r="BH4470" s="722"/>
      <c r="BI4470" s="722"/>
      <c r="BJ4470" s="722"/>
      <c r="BK4470" s="722"/>
      <c r="BL4470" s="722"/>
      <c r="BM4470" s="722"/>
      <c r="BN4470" s="722"/>
      <c r="BO4470" s="722"/>
      <c r="BP4470" s="722"/>
      <c r="BQ4470" s="722"/>
      <c r="BR4470" s="722"/>
      <c r="BS4470" s="722"/>
      <c r="BT4470" s="722"/>
      <c r="BU4470" s="722"/>
      <c r="BV4470" s="722"/>
      <c r="BW4470" s="722"/>
      <c r="BX4470" s="722"/>
      <c r="BY4470" s="722"/>
      <c r="BZ4470" s="722"/>
      <c r="CA4470" s="722"/>
      <c r="CB4470" s="722"/>
      <c r="CC4470" s="722"/>
      <c r="CD4470" s="722"/>
      <c r="CE4470" s="722"/>
      <c r="CF4470" s="722"/>
      <c r="CG4470" s="722"/>
      <c r="CH4470" s="722"/>
      <c r="CI4470" s="722"/>
      <c r="CJ4470" s="722"/>
      <c r="CK4470" s="722"/>
      <c r="CL4470" s="722"/>
      <c r="CM4470" s="722"/>
      <c r="CN4470" s="722"/>
      <c r="CO4470" s="722"/>
      <c r="CP4470" s="722"/>
      <c r="CQ4470" s="722"/>
      <c r="CR4470" s="722"/>
      <c r="CS4470" s="722"/>
    </row>
    <row r="4471" spans="1:97" s="1376" customFormat="1">
      <c r="A4471" s="722"/>
      <c r="B4471" s="722"/>
      <c r="C4471" s="722"/>
      <c r="D4471" s="722"/>
      <c r="E4471" s="722"/>
      <c r="F4471" s="757"/>
      <c r="G4471" s="757"/>
      <c r="H4471" s="757"/>
      <c r="I4471" s="757"/>
      <c r="J4471" s="757"/>
      <c r="K4471" s="758"/>
      <c r="L4471" s="758"/>
      <c r="M4471" s="722"/>
      <c r="N4471" s="736"/>
      <c r="O4471" s="736"/>
      <c r="P4471" s="736"/>
      <c r="Q4471" s="736"/>
      <c r="R4471" s="736"/>
      <c r="S4471" s="736"/>
      <c r="T4471" s="736"/>
      <c r="U4471" s="736"/>
      <c r="BA4471" s="722"/>
      <c r="BB4471" s="722"/>
      <c r="BC4471" s="722"/>
      <c r="BD4471" s="722"/>
      <c r="BE4471" s="722"/>
      <c r="BF4471" s="722"/>
      <c r="BG4471" s="722"/>
      <c r="BH4471" s="722"/>
      <c r="BI4471" s="722"/>
      <c r="BJ4471" s="722"/>
      <c r="BK4471" s="722"/>
      <c r="BL4471" s="722"/>
      <c r="BM4471" s="722"/>
      <c r="BN4471" s="722"/>
      <c r="BO4471" s="722"/>
      <c r="BP4471" s="722"/>
      <c r="BQ4471" s="722"/>
      <c r="BR4471" s="722"/>
      <c r="BS4471" s="722"/>
      <c r="BT4471" s="722"/>
      <c r="BU4471" s="722"/>
      <c r="BV4471" s="722"/>
      <c r="BW4471" s="722"/>
      <c r="BX4471" s="722"/>
      <c r="BY4471" s="722"/>
      <c r="BZ4471" s="722"/>
      <c r="CA4471" s="722"/>
      <c r="CB4471" s="722"/>
      <c r="CC4471" s="722"/>
      <c r="CD4471" s="722"/>
      <c r="CE4471" s="722"/>
      <c r="CF4471" s="722"/>
      <c r="CG4471" s="722"/>
      <c r="CH4471" s="722"/>
      <c r="CI4471" s="722"/>
      <c r="CJ4471" s="722"/>
      <c r="CK4471" s="722"/>
      <c r="CL4471" s="722"/>
      <c r="CM4471" s="722"/>
      <c r="CN4471" s="722"/>
      <c r="CO4471" s="722"/>
      <c r="CP4471" s="722"/>
      <c r="CQ4471" s="722"/>
      <c r="CR4471" s="722"/>
      <c r="CS4471" s="722"/>
    </row>
    <row r="4472" spans="1:97" s="1376" customFormat="1">
      <c r="A4472" s="722"/>
      <c r="B4472" s="722"/>
      <c r="C4472" s="722"/>
      <c r="D4472" s="722"/>
      <c r="E4472" s="722"/>
      <c r="F4472" s="757"/>
      <c r="G4472" s="757"/>
      <c r="H4472" s="757"/>
      <c r="I4472" s="757"/>
      <c r="J4472" s="757"/>
      <c r="K4472" s="758"/>
      <c r="L4472" s="758"/>
      <c r="M4472" s="722"/>
      <c r="N4472" s="736"/>
      <c r="O4472" s="736"/>
      <c r="P4472" s="736"/>
      <c r="Q4472" s="736"/>
      <c r="R4472" s="736"/>
      <c r="S4472" s="736"/>
      <c r="T4472" s="736"/>
      <c r="U4472" s="736"/>
      <c r="BA4472" s="722"/>
      <c r="BB4472" s="722"/>
      <c r="BC4472" s="722"/>
      <c r="BD4472" s="722"/>
      <c r="BE4472" s="722"/>
      <c r="BF4472" s="722"/>
      <c r="BG4472" s="722"/>
      <c r="BH4472" s="722"/>
      <c r="BI4472" s="722"/>
      <c r="BJ4472" s="722"/>
      <c r="BK4472" s="722"/>
      <c r="BL4472" s="722"/>
      <c r="BM4472" s="722"/>
      <c r="BN4472" s="722"/>
      <c r="BO4472" s="722"/>
      <c r="BP4472" s="722"/>
      <c r="BQ4472" s="722"/>
      <c r="BR4472" s="722"/>
      <c r="BS4472" s="722"/>
      <c r="BT4472" s="722"/>
      <c r="BU4472" s="722"/>
      <c r="BV4472" s="722"/>
      <c r="BW4472" s="722"/>
      <c r="BX4472" s="722"/>
      <c r="BY4472" s="722"/>
      <c r="BZ4472" s="722"/>
      <c r="CA4472" s="722"/>
      <c r="CB4472" s="722"/>
      <c r="CC4472" s="722"/>
      <c r="CD4472" s="722"/>
      <c r="CE4472" s="722"/>
      <c r="CF4472" s="722"/>
      <c r="CG4472" s="722"/>
      <c r="CH4472" s="722"/>
      <c r="CI4472" s="722"/>
      <c r="CJ4472" s="722"/>
      <c r="CK4472" s="722"/>
      <c r="CL4472" s="722"/>
      <c r="CM4472" s="722"/>
      <c r="CN4472" s="722"/>
      <c r="CO4472" s="722"/>
      <c r="CP4472" s="722"/>
      <c r="CQ4472" s="722"/>
      <c r="CR4472" s="722"/>
      <c r="CS4472" s="722"/>
    </row>
    <row r="4473" spans="1:97" s="1376" customFormat="1">
      <c r="A4473" s="722"/>
      <c r="B4473" s="722"/>
      <c r="C4473" s="722"/>
      <c r="D4473" s="722"/>
      <c r="E4473" s="722"/>
      <c r="F4473" s="757"/>
      <c r="G4473" s="757"/>
      <c r="H4473" s="757"/>
      <c r="I4473" s="757"/>
      <c r="J4473" s="757"/>
      <c r="K4473" s="758"/>
      <c r="L4473" s="758"/>
      <c r="M4473" s="722"/>
      <c r="N4473" s="736"/>
      <c r="O4473" s="736"/>
      <c r="P4473" s="736"/>
      <c r="Q4473" s="736"/>
      <c r="R4473" s="736"/>
      <c r="S4473" s="736"/>
      <c r="T4473" s="736"/>
      <c r="U4473" s="736"/>
      <c r="BA4473" s="722"/>
      <c r="BB4473" s="722"/>
      <c r="BC4473" s="722"/>
      <c r="BD4473" s="722"/>
      <c r="BE4473" s="722"/>
      <c r="BF4473" s="722"/>
      <c r="BG4473" s="722"/>
      <c r="BH4473" s="722"/>
      <c r="BI4473" s="722"/>
      <c r="BJ4473" s="722"/>
      <c r="BK4473" s="722"/>
      <c r="BL4473" s="722"/>
      <c r="BM4473" s="722"/>
      <c r="BN4473" s="722"/>
      <c r="BO4473" s="722"/>
      <c r="BP4473" s="722"/>
      <c r="BQ4473" s="722"/>
      <c r="BR4473" s="722"/>
      <c r="BS4473" s="722"/>
      <c r="BT4473" s="722"/>
      <c r="BU4473" s="722"/>
      <c r="BV4473" s="722"/>
      <c r="BW4473" s="722"/>
      <c r="BX4473" s="722"/>
      <c r="BY4473" s="722"/>
      <c r="BZ4473" s="722"/>
      <c r="CA4473" s="722"/>
      <c r="CB4473" s="722"/>
      <c r="CC4473" s="722"/>
      <c r="CD4473" s="722"/>
      <c r="CE4473" s="722"/>
      <c r="CF4473" s="722"/>
      <c r="CG4473" s="722"/>
      <c r="CH4473" s="722"/>
      <c r="CI4473" s="722"/>
      <c r="CJ4473" s="722"/>
      <c r="CK4473" s="722"/>
      <c r="CL4473" s="722"/>
      <c r="CM4473" s="722"/>
      <c r="CN4473" s="722"/>
      <c r="CO4473" s="722"/>
      <c r="CP4473" s="722"/>
      <c r="CQ4473" s="722"/>
      <c r="CR4473" s="722"/>
      <c r="CS4473" s="722"/>
    </row>
    <row r="4474" spans="1:97" s="1376" customFormat="1">
      <c r="A4474" s="722"/>
      <c r="B4474" s="722"/>
      <c r="C4474" s="722"/>
      <c r="D4474" s="722"/>
      <c r="E4474" s="722"/>
      <c r="F4474" s="757"/>
      <c r="G4474" s="757"/>
      <c r="H4474" s="757"/>
      <c r="I4474" s="757"/>
      <c r="J4474" s="757"/>
      <c r="K4474" s="758"/>
      <c r="L4474" s="758"/>
      <c r="M4474" s="722"/>
      <c r="N4474" s="736"/>
      <c r="O4474" s="736"/>
      <c r="P4474" s="736"/>
      <c r="Q4474" s="736"/>
      <c r="R4474" s="736"/>
      <c r="S4474" s="736"/>
      <c r="T4474" s="736"/>
      <c r="U4474" s="736"/>
      <c r="BA4474" s="722"/>
      <c r="BB4474" s="722"/>
      <c r="BC4474" s="722"/>
      <c r="BD4474" s="722"/>
      <c r="BE4474" s="722"/>
      <c r="BF4474" s="722"/>
      <c r="BG4474" s="722"/>
      <c r="BH4474" s="722"/>
      <c r="BI4474" s="722"/>
      <c r="BJ4474" s="722"/>
      <c r="BK4474" s="722"/>
      <c r="BL4474" s="722"/>
      <c r="BM4474" s="722"/>
      <c r="BN4474" s="722"/>
      <c r="BO4474" s="722"/>
      <c r="BP4474" s="722"/>
      <c r="BQ4474" s="722"/>
      <c r="BR4474" s="722"/>
      <c r="BS4474" s="722"/>
      <c r="BT4474" s="722"/>
      <c r="BU4474" s="722"/>
      <c r="BV4474" s="722"/>
      <c r="BW4474" s="722"/>
      <c r="BX4474" s="722"/>
      <c r="BY4474" s="722"/>
      <c r="BZ4474" s="722"/>
      <c r="CA4474" s="722"/>
      <c r="CB4474" s="722"/>
      <c r="CC4474" s="722"/>
      <c r="CD4474" s="722"/>
      <c r="CE4474" s="722"/>
      <c r="CF4474" s="722"/>
      <c r="CG4474" s="722"/>
      <c r="CH4474" s="722"/>
      <c r="CI4474" s="722"/>
      <c r="CJ4474" s="722"/>
      <c r="CK4474" s="722"/>
      <c r="CL4474" s="722"/>
      <c r="CM4474" s="722"/>
      <c r="CN4474" s="722"/>
      <c r="CO4474" s="722"/>
      <c r="CP4474" s="722"/>
      <c r="CQ4474" s="722"/>
      <c r="CR4474" s="722"/>
      <c r="CS4474" s="722"/>
    </row>
    <row r="4475" spans="1:97" s="1376" customFormat="1">
      <c r="A4475" s="722"/>
      <c r="B4475" s="722"/>
      <c r="C4475" s="722"/>
      <c r="D4475" s="722"/>
      <c r="E4475" s="722"/>
      <c r="F4475" s="757"/>
      <c r="G4475" s="757"/>
      <c r="H4475" s="757"/>
      <c r="I4475" s="757"/>
      <c r="J4475" s="757"/>
      <c r="K4475" s="758"/>
      <c r="L4475" s="758"/>
      <c r="M4475" s="722"/>
      <c r="N4475" s="736"/>
      <c r="O4475" s="736"/>
      <c r="P4475" s="736"/>
      <c r="Q4475" s="736"/>
      <c r="R4475" s="736"/>
      <c r="S4475" s="736"/>
      <c r="T4475" s="736"/>
      <c r="U4475" s="736"/>
      <c r="BA4475" s="722"/>
      <c r="BB4475" s="722"/>
      <c r="BC4475" s="722"/>
      <c r="BD4475" s="722"/>
      <c r="BE4475" s="722"/>
      <c r="BF4475" s="722"/>
      <c r="BG4475" s="722"/>
      <c r="BH4475" s="722"/>
      <c r="BI4475" s="722"/>
      <c r="BJ4475" s="722"/>
      <c r="BK4475" s="722"/>
      <c r="BL4475" s="722"/>
      <c r="BM4475" s="722"/>
      <c r="BN4475" s="722"/>
      <c r="BO4475" s="722"/>
      <c r="BP4475" s="722"/>
      <c r="BQ4475" s="722"/>
      <c r="BR4475" s="722"/>
      <c r="BS4475" s="722"/>
      <c r="BT4475" s="722"/>
      <c r="BU4475" s="722"/>
      <c r="BV4475" s="722"/>
      <c r="BW4475" s="722"/>
      <c r="BX4475" s="722"/>
      <c r="BY4475" s="722"/>
      <c r="BZ4475" s="722"/>
      <c r="CA4475" s="722"/>
      <c r="CB4475" s="722"/>
      <c r="CC4475" s="722"/>
      <c r="CD4475" s="722"/>
      <c r="CE4475" s="722"/>
      <c r="CF4475" s="722"/>
      <c r="CG4475" s="722"/>
      <c r="CH4475" s="722"/>
      <c r="CI4475" s="722"/>
      <c r="CJ4475" s="722"/>
      <c r="CK4475" s="722"/>
      <c r="CL4475" s="722"/>
      <c r="CM4475" s="722"/>
      <c r="CN4475" s="722"/>
      <c r="CO4475" s="722"/>
      <c r="CP4475" s="722"/>
      <c r="CQ4475" s="722"/>
      <c r="CR4475" s="722"/>
      <c r="CS4475" s="722"/>
    </row>
    <row r="4476" spans="1:97" s="1376" customFormat="1">
      <c r="A4476" s="722"/>
      <c r="B4476" s="722"/>
      <c r="C4476" s="722"/>
      <c r="D4476" s="722"/>
      <c r="E4476" s="722"/>
      <c r="F4476" s="757"/>
      <c r="G4476" s="757"/>
      <c r="H4476" s="757"/>
      <c r="I4476" s="757"/>
      <c r="J4476" s="757"/>
      <c r="K4476" s="758"/>
      <c r="L4476" s="758"/>
      <c r="M4476" s="722"/>
      <c r="N4476" s="736"/>
      <c r="O4476" s="736"/>
      <c r="P4476" s="736"/>
      <c r="Q4476" s="736"/>
      <c r="R4476" s="736"/>
      <c r="S4476" s="736"/>
      <c r="T4476" s="736"/>
      <c r="U4476" s="736"/>
      <c r="BA4476" s="722"/>
      <c r="BB4476" s="722"/>
      <c r="BC4476" s="722"/>
      <c r="BD4476" s="722"/>
      <c r="BE4476" s="722"/>
      <c r="BF4476" s="722"/>
      <c r="BG4476" s="722"/>
      <c r="BH4476" s="722"/>
      <c r="BI4476" s="722"/>
      <c r="BJ4476" s="722"/>
      <c r="BK4476" s="722"/>
      <c r="BL4476" s="722"/>
      <c r="BM4476" s="722"/>
      <c r="BN4476" s="722"/>
      <c r="BO4476" s="722"/>
      <c r="BP4476" s="722"/>
      <c r="BQ4476" s="722"/>
      <c r="BR4476" s="722"/>
      <c r="BS4476" s="722"/>
      <c r="BT4476" s="722"/>
      <c r="BU4476" s="722"/>
      <c r="BV4476" s="722"/>
      <c r="BW4476" s="722"/>
      <c r="BX4476" s="722"/>
      <c r="BY4476" s="722"/>
      <c r="BZ4476" s="722"/>
      <c r="CA4476" s="722"/>
      <c r="CB4476" s="722"/>
      <c r="CC4476" s="722"/>
      <c r="CD4476" s="722"/>
      <c r="CE4476" s="722"/>
      <c r="CF4476" s="722"/>
      <c r="CG4476" s="722"/>
      <c r="CH4476" s="722"/>
      <c r="CI4476" s="722"/>
      <c r="CJ4476" s="722"/>
      <c r="CK4476" s="722"/>
      <c r="CL4476" s="722"/>
      <c r="CM4476" s="722"/>
      <c r="CN4476" s="722"/>
      <c r="CO4476" s="722"/>
      <c r="CP4476" s="722"/>
      <c r="CQ4476" s="722"/>
      <c r="CR4476" s="722"/>
      <c r="CS4476" s="722"/>
    </row>
    <row r="4477" spans="1:97" s="1376" customFormat="1">
      <c r="A4477" s="722"/>
      <c r="B4477" s="722"/>
      <c r="C4477" s="722"/>
      <c r="D4477" s="722"/>
      <c r="E4477" s="722"/>
      <c r="F4477" s="757"/>
      <c r="G4477" s="757"/>
      <c r="H4477" s="757"/>
      <c r="I4477" s="757"/>
      <c r="J4477" s="757"/>
      <c r="K4477" s="758"/>
      <c r="L4477" s="758"/>
      <c r="M4477" s="722"/>
      <c r="N4477" s="736"/>
      <c r="O4477" s="736"/>
      <c r="P4477" s="736"/>
      <c r="Q4477" s="736"/>
      <c r="R4477" s="736"/>
      <c r="S4477" s="736"/>
      <c r="T4477" s="736"/>
      <c r="U4477" s="736"/>
      <c r="BA4477" s="722"/>
      <c r="BB4477" s="722"/>
      <c r="BC4477" s="722"/>
      <c r="BD4477" s="722"/>
      <c r="BE4477" s="722"/>
      <c r="BF4477" s="722"/>
      <c r="BG4477" s="722"/>
      <c r="BH4477" s="722"/>
      <c r="BI4477" s="722"/>
      <c r="BJ4477" s="722"/>
      <c r="BK4477" s="722"/>
      <c r="BL4477" s="722"/>
      <c r="BM4477" s="722"/>
      <c r="BN4477" s="722"/>
      <c r="BO4477" s="722"/>
      <c r="BP4477" s="722"/>
      <c r="BQ4477" s="722"/>
      <c r="BR4477" s="722"/>
      <c r="BS4477" s="722"/>
      <c r="BT4477" s="722"/>
      <c r="BU4477" s="722"/>
      <c r="BV4477" s="722"/>
      <c r="BW4477" s="722"/>
      <c r="BX4477" s="722"/>
      <c r="BY4477" s="722"/>
      <c r="BZ4477" s="722"/>
      <c r="CA4477" s="722"/>
      <c r="CB4477" s="722"/>
      <c r="CC4477" s="722"/>
      <c r="CD4477" s="722"/>
      <c r="CE4477" s="722"/>
      <c r="CF4477" s="722"/>
      <c r="CG4477" s="722"/>
      <c r="CH4477" s="722"/>
      <c r="CI4477" s="722"/>
      <c r="CJ4477" s="722"/>
      <c r="CK4477" s="722"/>
      <c r="CL4477" s="722"/>
      <c r="CM4477" s="722"/>
      <c r="CN4477" s="722"/>
      <c r="CO4477" s="722"/>
      <c r="CP4477" s="722"/>
      <c r="CQ4477" s="722"/>
      <c r="CR4477" s="722"/>
      <c r="CS4477" s="722"/>
    </row>
    <row r="4478" spans="1:97" s="1376" customFormat="1">
      <c r="A4478" s="722"/>
      <c r="B4478" s="722"/>
      <c r="C4478" s="722"/>
      <c r="D4478" s="722"/>
      <c r="E4478" s="722"/>
      <c r="F4478" s="757"/>
      <c r="G4478" s="757"/>
      <c r="H4478" s="757"/>
      <c r="I4478" s="757"/>
      <c r="J4478" s="757"/>
      <c r="K4478" s="758"/>
      <c r="L4478" s="758"/>
      <c r="M4478" s="722"/>
      <c r="N4478" s="736"/>
      <c r="O4478" s="736"/>
      <c r="P4478" s="736"/>
      <c r="Q4478" s="736"/>
      <c r="R4478" s="736"/>
      <c r="S4478" s="736"/>
      <c r="T4478" s="736"/>
      <c r="U4478" s="736"/>
      <c r="BA4478" s="722"/>
      <c r="BB4478" s="722"/>
      <c r="BC4478" s="722"/>
      <c r="BD4478" s="722"/>
      <c r="BE4478" s="722"/>
      <c r="BF4478" s="722"/>
      <c r="BG4478" s="722"/>
      <c r="BH4478" s="722"/>
      <c r="BI4478" s="722"/>
      <c r="BJ4478" s="722"/>
      <c r="BK4478" s="722"/>
      <c r="BL4478" s="722"/>
      <c r="BM4478" s="722"/>
      <c r="BN4478" s="722"/>
      <c r="BO4478" s="722"/>
      <c r="BP4478" s="722"/>
      <c r="BQ4478" s="722"/>
      <c r="BR4478" s="722"/>
      <c r="BS4478" s="722"/>
      <c r="BT4478" s="722"/>
      <c r="BU4478" s="722"/>
      <c r="BV4478" s="722"/>
      <c r="BW4478" s="722"/>
      <c r="BX4478" s="722"/>
      <c r="BY4478" s="722"/>
      <c r="BZ4478" s="722"/>
      <c r="CA4478" s="722"/>
      <c r="CB4478" s="722"/>
      <c r="CC4478" s="722"/>
      <c r="CD4478" s="722"/>
      <c r="CE4478" s="722"/>
      <c r="CF4478" s="722"/>
      <c r="CG4478" s="722"/>
      <c r="CH4478" s="722"/>
      <c r="CI4478" s="722"/>
      <c r="CJ4478" s="722"/>
      <c r="CK4478" s="722"/>
      <c r="CL4478" s="722"/>
      <c r="CM4478" s="722"/>
      <c r="CN4478" s="722"/>
      <c r="CO4478" s="722"/>
      <c r="CP4478" s="722"/>
      <c r="CQ4478" s="722"/>
      <c r="CR4478" s="722"/>
      <c r="CS4478" s="722"/>
    </row>
    <row r="4479" spans="1:97" s="1376" customFormat="1">
      <c r="A4479" s="722"/>
      <c r="B4479" s="722"/>
      <c r="C4479" s="722"/>
      <c r="D4479" s="722"/>
      <c r="E4479" s="722"/>
      <c r="F4479" s="757"/>
      <c r="G4479" s="757"/>
      <c r="H4479" s="757"/>
      <c r="I4479" s="757"/>
      <c r="J4479" s="757"/>
      <c r="K4479" s="758"/>
      <c r="L4479" s="758"/>
      <c r="M4479" s="722"/>
      <c r="N4479" s="736"/>
      <c r="O4479" s="736"/>
      <c r="P4479" s="736"/>
      <c r="Q4479" s="736"/>
      <c r="R4479" s="736"/>
      <c r="S4479" s="736"/>
      <c r="T4479" s="736"/>
      <c r="U4479" s="736"/>
      <c r="BA4479" s="722"/>
      <c r="BB4479" s="722"/>
      <c r="BC4479" s="722"/>
      <c r="BD4479" s="722"/>
      <c r="BE4479" s="722"/>
      <c r="BF4479" s="722"/>
      <c r="BG4479" s="722"/>
      <c r="BH4479" s="722"/>
      <c r="BI4479" s="722"/>
      <c r="BJ4479" s="722"/>
      <c r="BK4479" s="722"/>
      <c r="BL4479" s="722"/>
      <c r="BM4479" s="722"/>
      <c r="BN4479" s="722"/>
      <c r="BO4479" s="722"/>
      <c r="BP4479" s="722"/>
      <c r="BQ4479" s="722"/>
      <c r="BR4479" s="722"/>
      <c r="BS4479" s="722"/>
      <c r="BT4479" s="722"/>
      <c r="BU4479" s="722"/>
      <c r="BV4479" s="722"/>
      <c r="BW4479" s="722"/>
      <c r="BX4479" s="722"/>
      <c r="BY4479" s="722"/>
      <c r="BZ4479" s="722"/>
      <c r="CA4479" s="722"/>
      <c r="CB4479" s="722"/>
      <c r="CC4479" s="722"/>
      <c r="CD4479" s="722"/>
      <c r="CE4479" s="722"/>
      <c r="CF4479" s="722"/>
      <c r="CG4479" s="722"/>
      <c r="CH4479" s="722"/>
      <c r="CI4479" s="722"/>
      <c r="CJ4479" s="722"/>
      <c r="CK4479" s="722"/>
      <c r="CL4479" s="722"/>
      <c r="CM4479" s="722"/>
      <c r="CN4479" s="722"/>
      <c r="CO4479" s="722"/>
      <c r="CP4479" s="722"/>
      <c r="CQ4479" s="722"/>
      <c r="CR4479" s="722"/>
      <c r="CS4479" s="722"/>
    </row>
    <row r="4480" spans="1:97" s="1376" customFormat="1">
      <c r="A4480" s="722"/>
      <c r="B4480" s="722"/>
      <c r="C4480" s="722"/>
      <c r="D4480" s="722"/>
      <c r="E4480" s="722"/>
      <c r="F4480" s="757"/>
      <c r="G4480" s="757"/>
      <c r="H4480" s="757"/>
      <c r="I4480" s="757"/>
      <c r="J4480" s="757"/>
      <c r="K4480" s="758"/>
      <c r="L4480" s="758"/>
      <c r="M4480" s="722"/>
      <c r="N4480" s="736"/>
      <c r="O4480" s="736"/>
      <c r="P4480" s="736"/>
      <c r="Q4480" s="736"/>
      <c r="R4480" s="736"/>
      <c r="S4480" s="736"/>
      <c r="T4480" s="736"/>
      <c r="U4480" s="736"/>
      <c r="BA4480" s="722"/>
      <c r="BB4480" s="722"/>
      <c r="BC4480" s="722"/>
      <c r="BD4480" s="722"/>
      <c r="BE4480" s="722"/>
      <c r="BF4480" s="722"/>
      <c r="BG4480" s="722"/>
      <c r="BH4480" s="722"/>
      <c r="BI4480" s="722"/>
      <c r="BJ4480" s="722"/>
      <c r="BK4480" s="722"/>
      <c r="BL4480" s="722"/>
      <c r="BM4480" s="722"/>
      <c r="BN4480" s="722"/>
      <c r="BO4480" s="722"/>
      <c r="BP4480" s="722"/>
      <c r="BQ4480" s="722"/>
      <c r="BR4480" s="722"/>
      <c r="BS4480" s="722"/>
      <c r="BT4480" s="722"/>
      <c r="BU4480" s="722"/>
      <c r="BV4480" s="722"/>
      <c r="BW4480" s="722"/>
      <c r="BX4480" s="722"/>
      <c r="BY4480" s="722"/>
      <c r="BZ4480" s="722"/>
      <c r="CA4480" s="722"/>
      <c r="CB4480" s="722"/>
      <c r="CC4480" s="722"/>
      <c r="CD4480" s="722"/>
      <c r="CE4480" s="722"/>
      <c r="CF4480" s="722"/>
      <c r="CG4480" s="722"/>
      <c r="CH4480" s="722"/>
      <c r="CI4480" s="722"/>
      <c r="CJ4480" s="722"/>
      <c r="CK4480" s="722"/>
      <c r="CL4480" s="722"/>
      <c r="CM4480" s="722"/>
      <c r="CN4480" s="722"/>
      <c r="CO4480" s="722"/>
      <c r="CP4480" s="722"/>
      <c r="CQ4480" s="722"/>
      <c r="CR4480" s="722"/>
      <c r="CS4480" s="722"/>
    </row>
    <row r="4481" spans="1:97" s="1376" customFormat="1">
      <c r="A4481" s="722"/>
      <c r="B4481" s="722"/>
      <c r="C4481" s="722"/>
      <c r="D4481" s="722"/>
      <c r="E4481" s="722"/>
      <c r="F4481" s="757"/>
      <c r="G4481" s="757"/>
      <c r="H4481" s="757"/>
      <c r="I4481" s="757"/>
      <c r="J4481" s="757"/>
      <c r="K4481" s="758"/>
      <c r="L4481" s="758"/>
      <c r="M4481" s="722"/>
      <c r="N4481" s="736"/>
      <c r="O4481" s="736"/>
      <c r="P4481" s="736"/>
      <c r="Q4481" s="736"/>
      <c r="R4481" s="736"/>
      <c r="S4481" s="736"/>
      <c r="T4481" s="736"/>
      <c r="U4481" s="736"/>
      <c r="BA4481" s="722"/>
      <c r="BB4481" s="722"/>
      <c r="BC4481" s="722"/>
      <c r="BD4481" s="722"/>
      <c r="BE4481" s="722"/>
      <c r="BF4481" s="722"/>
      <c r="BG4481" s="722"/>
      <c r="BH4481" s="722"/>
      <c r="BI4481" s="722"/>
      <c r="BJ4481" s="722"/>
      <c r="BK4481" s="722"/>
      <c r="BL4481" s="722"/>
      <c r="BM4481" s="722"/>
      <c r="BN4481" s="722"/>
      <c r="BO4481" s="722"/>
      <c r="BP4481" s="722"/>
      <c r="BQ4481" s="722"/>
      <c r="BR4481" s="722"/>
      <c r="BS4481" s="722"/>
      <c r="BT4481" s="722"/>
      <c r="BU4481" s="722"/>
      <c r="BV4481" s="722"/>
      <c r="BW4481" s="722"/>
      <c r="BX4481" s="722"/>
      <c r="BY4481" s="722"/>
      <c r="BZ4481" s="722"/>
      <c r="CA4481" s="722"/>
      <c r="CB4481" s="722"/>
      <c r="CC4481" s="722"/>
      <c r="CD4481" s="722"/>
      <c r="CE4481" s="722"/>
      <c r="CF4481" s="722"/>
      <c r="CG4481" s="722"/>
      <c r="CH4481" s="722"/>
      <c r="CI4481" s="722"/>
      <c r="CJ4481" s="722"/>
      <c r="CK4481" s="722"/>
      <c r="CL4481" s="722"/>
      <c r="CM4481" s="722"/>
      <c r="CN4481" s="722"/>
      <c r="CO4481" s="722"/>
      <c r="CP4481" s="722"/>
      <c r="CQ4481" s="722"/>
      <c r="CR4481" s="722"/>
      <c r="CS4481" s="722"/>
    </row>
    <row r="4482" spans="1:97" s="1376" customFormat="1">
      <c r="A4482" s="722"/>
      <c r="B4482" s="722"/>
      <c r="C4482" s="722"/>
      <c r="D4482" s="722"/>
      <c r="E4482" s="722"/>
      <c r="F4482" s="757"/>
      <c r="G4482" s="757"/>
      <c r="H4482" s="757"/>
      <c r="I4482" s="757"/>
      <c r="J4482" s="757"/>
      <c r="K4482" s="758"/>
      <c r="L4482" s="758"/>
      <c r="M4482" s="722"/>
      <c r="N4482" s="736"/>
      <c r="O4482" s="736"/>
      <c r="P4482" s="736"/>
      <c r="Q4482" s="736"/>
      <c r="R4482" s="736"/>
      <c r="S4482" s="736"/>
      <c r="T4482" s="736"/>
      <c r="U4482" s="736"/>
      <c r="BA4482" s="722"/>
      <c r="BB4482" s="722"/>
      <c r="BC4482" s="722"/>
      <c r="BD4482" s="722"/>
      <c r="BE4482" s="722"/>
      <c r="BF4482" s="722"/>
      <c r="BG4482" s="722"/>
      <c r="BH4482" s="722"/>
      <c r="BI4482" s="722"/>
      <c r="BJ4482" s="722"/>
      <c r="BK4482" s="722"/>
      <c r="BL4482" s="722"/>
      <c r="BM4482" s="722"/>
      <c r="BN4482" s="722"/>
      <c r="BO4482" s="722"/>
      <c r="BP4482" s="722"/>
      <c r="BQ4482" s="722"/>
      <c r="BR4482" s="722"/>
      <c r="BS4482" s="722"/>
      <c r="BT4482" s="722"/>
      <c r="BU4482" s="722"/>
      <c r="BV4482" s="722"/>
      <c r="BW4482" s="722"/>
      <c r="BX4482" s="722"/>
      <c r="BY4482" s="722"/>
      <c r="BZ4482" s="722"/>
      <c r="CA4482" s="722"/>
      <c r="CB4482" s="722"/>
      <c r="CC4482" s="722"/>
      <c r="CD4482" s="722"/>
      <c r="CE4482" s="722"/>
      <c r="CF4482" s="722"/>
      <c r="CG4482" s="722"/>
      <c r="CH4482" s="722"/>
      <c r="CI4482" s="722"/>
      <c r="CJ4482" s="722"/>
      <c r="CK4482" s="722"/>
      <c r="CL4482" s="722"/>
      <c r="CM4482" s="722"/>
      <c r="CN4482" s="722"/>
      <c r="CO4482" s="722"/>
      <c r="CP4482" s="722"/>
      <c r="CQ4482" s="722"/>
      <c r="CR4482" s="722"/>
      <c r="CS4482" s="722"/>
    </row>
    <row r="4483" spans="1:97" s="1376" customFormat="1">
      <c r="A4483" s="722"/>
      <c r="B4483" s="722"/>
      <c r="C4483" s="722"/>
      <c r="D4483" s="722"/>
      <c r="E4483" s="722"/>
      <c r="F4483" s="757"/>
      <c r="G4483" s="757"/>
      <c r="H4483" s="757"/>
      <c r="I4483" s="757"/>
      <c r="J4483" s="757"/>
      <c r="K4483" s="758"/>
      <c r="L4483" s="758"/>
      <c r="M4483" s="722"/>
      <c r="N4483" s="736"/>
      <c r="O4483" s="736"/>
      <c r="P4483" s="736"/>
      <c r="Q4483" s="736"/>
      <c r="R4483" s="736"/>
      <c r="S4483" s="736"/>
      <c r="T4483" s="736"/>
      <c r="U4483" s="736"/>
      <c r="BA4483" s="722"/>
      <c r="BB4483" s="722"/>
      <c r="BC4483" s="722"/>
      <c r="BD4483" s="722"/>
      <c r="BE4483" s="722"/>
      <c r="BF4483" s="722"/>
      <c r="BG4483" s="722"/>
      <c r="BH4483" s="722"/>
      <c r="BI4483" s="722"/>
      <c r="BJ4483" s="722"/>
      <c r="BK4483" s="722"/>
      <c r="BL4483" s="722"/>
      <c r="BM4483" s="722"/>
      <c r="BN4483" s="722"/>
      <c r="BO4483" s="722"/>
      <c r="BP4483" s="722"/>
      <c r="BQ4483" s="722"/>
      <c r="BR4483" s="722"/>
      <c r="BS4483" s="722"/>
      <c r="BT4483" s="722"/>
      <c r="BU4483" s="722"/>
      <c r="BV4483" s="722"/>
      <c r="BW4483" s="722"/>
      <c r="BX4483" s="722"/>
      <c r="BY4483" s="722"/>
      <c r="BZ4483" s="722"/>
      <c r="CA4483" s="722"/>
      <c r="CB4483" s="722"/>
      <c r="CC4483" s="722"/>
      <c r="CD4483" s="722"/>
      <c r="CE4483" s="722"/>
      <c r="CF4483" s="722"/>
      <c r="CG4483" s="722"/>
      <c r="CH4483" s="722"/>
      <c r="CI4483" s="722"/>
      <c r="CJ4483" s="722"/>
      <c r="CK4483" s="722"/>
      <c r="CL4483" s="722"/>
      <c r="CM4483" s="722"/>
      <c r="CN4483" s="722"/>
      <c r="CO4483" s="722"/>
      <c r="CP4483" s="722"/>
      <c r="CQ4483" s="722"/>
      <c r="CR4483" s="722"/>
      <c r="CS4483" s="722"/>
    </row>
    <row r="4484" spans="1:97" s="1376" customFormat="1">
      <c r="A4484" s="722"/>
      <c r="B4484" s="722"/>
      <c r="C4484" s="722"/>
      <c r="D4484" s="722"/>
      <c r="E4484" s="722"/>
      <c r="F4484" s="757"/>
      <c r="G4484" s="757"/>
      <c r="H4484" s="757"/>
      <c r="I4484" s="757"/>
      <c r="J4484" s="757"/>
      <c r="K4484" s="758"/>
      <c r="L4484" s="758"/>
      <c r="M4484" s="722"/>
      <c r="N4484" s="736"/>
      <c r="O4484" s="736"/>
      <c r="P4484" s="736"/>
      <c r="Q4484" s="736"/>
      <c r="R4484" s="736"/>
      <c r="S4484" s="736"/>
      <c r="T4484" s="736"/>
      <c r="U4484" s="736"/>
      <c r="BA4484" s="722"/>
      <c r="BB4484" s="722"/>
      <c r="BC4484" s="722"/>
      <c r="BD4484" s="722"/>
      <c r="BE4484" s="722"/>
      <c r="BF4484" s="722"/>
      <c r="BG4484" s="722"/>
      <c r="BH4484" s="722"/>
      <c r="BI4484" s="722"/>
      <c r="BJ4484" s="722"/>
      <c r="BK4484" s="722"/>
      <c r="BL4484" s="722"/>
      <c r="BM4484" s="722"/>
      <c r="BN4484" s="722"/>
      <c r="BO4484" s="722"/>
      <c r="BP4484" s="722"/>
      <c r="BQ4484" s="722"/>
      <c r="BR4484" s="722"/>
      <c r="BS4484" s="722"/>
      <c r="BT4484" s="722"/>
      <c r="BU4484" s="722"/>
      <c r="BV4484" s="722"/>
      <c r="BW4484" s="722"/>
      <c r="BX4484" s="722"/>
      <c r="BY4484" s="722"/>
      <c r="BZ4484" s="722"/>
      <c r="CA4484" s="722"/>
      <c r="CB4484" s="722"/>
      <c r="CC4484" s="722"/>
      <c r="CD4484" s="722"/>
      <c r="CE4484" s="722"/>
      <c r="CF4484" s="722"/>
      <c r="CG4484" s="722"/>
      <c r="CH4484" s="722"/>
      <c r="CI4484" s="722"/>
      <c r="CJ4484" s="722"/>
      <c r="CK4484" s="722"/>
      <c r="CL4484" s="722"/>
      <c r="CM4484" s="722"/>
      <c r="CN4484" s="722"/>
      <c r="CO4484" s="722"/>
      <c r="CP4484" s="722"/>
      <c r="CQ4484" s="722"/>
      <c r="CR4484" s="722"/>
      <c r="CS4484" s="722"/>
    </row>
    <row r="4485" spans="1:97" s="1376" customFormat="1">
      <c r="A4485" s="722"/>
      <c r="B4485" s="722"/>
      <c r="C4485" s="722"/>
      <c r="D4485" s="722"/>
      <c r="E4485" s="722"/>
      <c r="F4485" s="757"/>
      <c r="G4485" s="757"/>
      <c r="H4485" s="757"/>
      <c r="I4485" s="757"/>
      <c r="J4485" s="757"/>
      <c r="K4485" s="758"/>
      <c r="L4485" s="758"/>
      <c r="M4485" s="722"/>
      <c r="N4485" s="736"/>
      <c r="O4485" s="736"/>
      <c r="P4485" s="736"/>
      <c r="Q4485" s="736"/>
      <c r="R4485" s="736"/>
      <c r="S4485" s="736"/>
      <c r="T4485" s="736"/>
      <c r="U4485" s="736"/>
      <c r="BA4485" s="722"/>
      <c r="BB4485" s="722"/>
      <c r="BC4485" s="722"/>
      <c r="BD4485" s="722"/>
      <c r="BE4485" s="722"/>
      <c r="BF4485" s="722"/>
      <c r="BG4485" s="722"/>
      <c r="BH4485" s="722"/>
      <c r="BI4485" s="722"/>
      <c r="BJ4485" s="722"/>
      <c r="BK4485" s="722"/>
      <c r="BL4485" s="722"/>
      <c r="BM4485" s="722"/>
      <c r="BN4485" s="722"/>
      <c r="BO4485" s="722"/>
      <c r="BP4485" s="722"/>
      <c r="BQ4485" s="722"/>
      <c r="BR4485" s="722"/>
      <c r="BS4485" s="722"/>
      <c r="BT4485" s="722"/>
      <c r="BU4485" s="722"/>
      <c r="BV4485" s="722"/>
      <c r="BW4485" s="722"/>
      <c r="BX4485" s="722"/>
      <c r="BY4485" s="722"/>
      <c r="BZ4485" s="722"/>
      <c r="CA4485" s="722"/>
      <c r="CB4485" s="722"/>
      <c r="CC4485" s="722"/>
      <c r="CD4485" s="722"/>
      <c r="CE4485" s="722"/>
      <c r="CF4485" s="722"/>
      <c r="CG4485" s="722"/>
      <c r="CH4485" s="722"/>
      <c r="CI4485" s="722"/>
      <c r="CJ4485" s="722"/>
      <c r="CK4485" s="722"/>
      <c r="CL4485" s="722"/>
      <c r="CM4485" s="722"/>
      <c r="CN4485" s="722"/>
      <c r="CO4485" s="722"/>
      <c r="CP4485" s="722"/>
      <c r="CQ4485" s="722"/>
      <c r="CR4485" s="722"/>
      <c r="CS4485" s="722"/>
    </row>
    <row r="4486" spans="1:97" s="1376" customFormat="1">
      <c r="A4486" s="722"/>
      <c r="B4486" s="722"/>
      <c r="C4486" s="722"/>
      <c r="D4486" s="722"/>
      <c r="E4486" s="722"/>
      <c r="F4486" s="757"/>
      <c r="G4486" s="757"/>
      <c r="H4486" s="757"/>
      <c r="I4486" s="757"/>
      <c r="J4486" s="757"/>
      <c r="K4486" s="758"/>
      <c r="L4486" s="758"/>
      <c r="M4486" s="722"/>
      <c r="N4486" s="736"/>
      <c r="O4486" s="736"/>
      <c r="P4486" s="736"/>
      <c r="Q4486" s="736"/>
      <c r="R4486" s="736"/>
      <c r="S4486" s="736"/>
      <c r="T4486" s="736"/>
      <c r="U4486" s="736"/>
      <c r="BA4486" s="722"/>
      <c r="BB4486" s="722"/>
      <c r="BC4486" s="722"/>
      <c r="BD4486" s="722"/>
      <c r="BE4486" s="722"/>
      <c r="BF4486" s="722"/>
      <c r="BG4486" s="722"/>
      <c r="BH4486" s="722"/>
      <c r="BI4486" s="722"/>
      <c r="BJ4486" s="722"/>
      <c r="BK4486" s="722"/>
      <c r="BL4486" s="722"/>
      <c r="BM4486" s="722"/>
      <c r="BN4486" s="722"/>
      <c r="BO4486" s="722"/>
      <c r="BP4486" s="722"/>
      <c r="BQ4486" s="722"/>
      <c r="BR4486" s="722"/>
      <c r="BS4486" s="722"/>
      <c r="BT4486" s="722"/>
      <c r="BU4486" s="722"/>
      <c r="BV4486" s="722"/>
      <c r="BW4486" s="722"/>
      <c r="BX4486" s="722"/>
      <c r="BY4486" s="722"/>
      <c r="BZ4486" s="722"/>
      <c r="CA4486" s="722"/>
      <c r="CB4486" s="722"/>
      <c r="CC4486" s="722"/>
      <c r="CD4486" s="722"/>
      <c r="CE4486" s="722"/>
      <c r="CF4486" s="722"/>
      <c r="CG4486" s="722"/>
      <c r="CH4486" s="722"/>
      <c r="CI4486" s="722"/>
      <c r="CJ4486" s="722"/>
      <c r="CK4486" s="722"/>
      <c r="CL4486" s="722"/>
      <c r="CM4486" s="722"/>
      <c r="CN4486" s="722"/>
      <c r="CO4486" s="722"/>
      <c r="CP4486" s="722"/>
      <c r="CQ4486" s="722"/>
      <c r="CR4486" s="722"/>
      <c r="CS4486" s="722"/>
    </row>
    <row r="4487" spans="1:97" s="1376" customFormat="1">
      <c r="A4487" s="722"/>
      <c r="B4487" s="722"/>
      <c r="C4487" s="722"/>
      <c r="D4487" s="722"/>
      <c r="E4487" s="722"/>
      <c r="F4487" s="757"/>
      <c r="G4487" s="757"/>
      <c r="H4487" s="757"/>
      <c r="I4487" s="757"/>
      <c r="J4487" s="757"/>
      <c r="K4487" s="758"/>
      <c r="L4487" s="758"/>
      <c r="M4487" s="722"/>
      <c r="N4487" s="736"/>
      <c r="O4487" s="736"/>
      <c r="P4487" s="736"/>
      <c r="Q4487" s="736"/>
      <c r="R4487" s="736"/>
      <c r="S4487" s="736"/>
      <c r="T4487" s="736"/>
      <c r="U4487" s="736"/>
      <c r="BA4487" s="722"/>
      <c r="BB4487" s="722"/>
      <c r="BC4487" s="722"/>
      <c r="BD4487" s="722"/>
      <c r="BE4487" s="722"/>
      <c r="BF4487" s="722"/>
      <c r="BG4487" s="722"/>
      <c r="BH4487" s="722"/>
      <c r="BI4487" s="722"/>
      <c r="BJ4487" s="722"/>
      <c r="BK4487" s="722"/>
      <c r="BL4487" s="722"/>
      <c r="BM4487" s="722"/>
      <c r="BN4487" s="722"/>
      <c r="BO4487" s="722"/>
      <c r="BP4487" s="722"/>
      <c r="BQ4487" s="722"/>
      <c r="BR4487" s="722"/>
      <c r="BS4487" s="722"/>
      <c r="BT4487" s="722"/>
      <c r="BU4487" s="722"/>
      <c r="BV4487" s="722"/>
      <c r="BW4487" s="722"/>
      <c r="BX4487" s="722"/>
      <c r="BY4487" s="722"/>
      <c r="BZ4487" s="722"/>
      <c r="CA4487" s="722"/>
      <c r="CB4487" s="722"/>
      <c r="CC4487" s="722"/>
      <c r="CD4487" s="722"/>
      <c r="CE4487" s="722"/>
      <c r="CF4487" s="722"/>
      <c r="CG4487" s="722"/>
      <c r="CH4487" s="722"/>
      <c r="CI4487" s="722"/>
      <c r="CJ4487" s="722"/>
      <c r="CK4487" s="722"/>
      <c r="CL4487" s="722"/>
      <c r="CM4487" s="722"/>
      <c r="CN4487" s="722"/>
      <c r="CO4487" s="722"/>
      <c r="CP4487" s="722"/>
      <c r="CQ4487" s="722"/>
      <c r="CR4487" s="722"/>
      <c r="CS4487" s="722"/>
    </row>
    <row r="4488" spans="1:97" s="1376" customFormat="1">
      <c r="A4488" s="722"/>
      <c r="B4488" s="722"/>
      <c r="C4488" s="722"/>
      <c r="D4488" s="722"/>
      <c r="E4488" s="722"/>
      <c r="F4488" s="757"/>
      <c r="G4488" s="757"/>
      <c r="H4488" s="757"/>
      <c r="I4488" s="757"/>
      <c r="J4488" s="757"/>
      <c r="K4488" s="758"/>
      <c r="L4488" s="758"/>
      <c r="M4488" s="722"/>
      <c r="N4488" s="736"/>
      <c r="O4488" s="736"/>
      <c r="P4488" s="736"/>
      <c r="Q4488" s="736"/>
      <c r="R4488" s="736"/>
      <c r="S4488" s="736"/>
      <c r="T4488" s="736"/>
      <c r="U4488" s="736"/>
      <c r="BA4488" s="722"/>
      <c r="BB4488" s="722"/>
      <c r="BC4488" s="722"/>
      <c r="BD4488" s="722"/>
      <c r="BE4488" s="722"/>
      <c r="BF4488" s="722"/>
      <c r="BG4488" s="722"/>
      <c r="BH4488" s="722"/>
      <c r="BI4488" s="722"/>
      <c r="BJ4488" s="722"/>
      <c r="BK4488" s="722"/>
      <c r="BL4488" s="722"/>
      <c r="BM4488" s="722"/>
      <c r="BN4488" s="722"/>
      <c r="BO4488" s="722"/>
      <c r="BP4488" s="722"/>
      <c r="BQ4488" s="722"/>
      <c r="BR4488" s="722"/>
      <c r="BS4488" s="722"/>
      <c r="BT4488" s="722"/>
      <c r="BU4488" s="722"/>
      <c r="BV4488" s="722"/>
      <c r="BW4488" s="722"/>
      <c r="BX4488" s="722"/>
      <c r="BY4488" s="722"/>
      <c r="BZ4488" s="722"/>
      <c r="CA4488" s="722"/>
      <c r="CB4488" s="722"/>
      <c r="CC4488" s="722"/>
      <c r="CD4488" s="722"/>
      <c r="CE4488" s="722"/>
      <c r="CF4488" s="722"/>
      <c r="CG4488" s="722"/>
      <c r="CH4488" s="722"/>
      <c r="CI4488" s="722"/>
      <c r="CJ4488" s="722"/>
      <c r="CK4488" s="722"/>
      <c r="CL4488" s="722"/>
      <c r="CM4488" s="722"/>
      <c r="CN4488" s="722"/>
      <c r="CO4488" s="722"/>
      <c r="CP4488" s="722"/>
      <c r="CQ4488" s="722"/>
      <c r="CR4488" s="722"/>
      <c r="CS4488" s="722"/>
    </row>
    <row r="4489" spans="1:97" s="1376" customFormat="1">
      <c r="A4489" s="722"/>
      <c r="B4489" s="722"/>
      <c r="C4489" s="722"/>
      <c r="D4489" s="722"/>
      <c r="E4489" s="722"/>
      <c r="F4489" s="757"/>
      <c r="G4489" s="757"/>
      <c r="H4489" s="757"/>
      <c r="I4489" s="757"/>
      <c r="J4489" s="757"/>
      <c r="K4489" s="758"/>
      <c r="L4489" s="758"/>
      <c r="M4489" s="722"/>
      <c r="N4489" s="736"/>
      <c r="O4489" s="736"/>
      <c r="P4489" s="736"/>
      <c r="Q4489" s="736"/>
      <c r="R4489" s="736"/>
      <c r="S4489" s="736"/>
      <c r="T4489" s="736"/>
      <c r="U4489" s="736"/>
      <c r="BA4489" s="722"/>
      <c r="BB4489" s="722"/>
      <c r="BC4489" s="722"/>
      <c r="BD4489" s="722"/>
      <c r="BE4489" s="722"/>
      <c r="BF4489" s="722"/>
      <c r="BG4489" s="722"/>
      <c r="BH4489" s="722"/>
      <c r="BI4489" s="722"/>
      <c r="BJ4489" s="722"/>
      <c r="BK4489" s="722"/>
      <c r="BL4489" s="722"/>
      <c r="BM4489" s="722"/>
      <c r="BN4489" s="722"/>
      <c r="BO4489" s="722"/>
      <c r="BP4489" s="722"/>
      <c r="BQ4489" s="722"/>
      <c r="BR4489" s="722"/>
      <c r="BS4489" s="722"/>
      <c r="BT4489" s="722"/>
      <c r="BU4489" s="722"/>
      <c r="BV4489" s="722"/>
      <c r="BW4489" s="722"/>
      <c r="BX4489" s="722"/>
      <c r="BY4489" s="722"/>
      <c r="BZ4489" s="722"/>
      <c r="CA4489" s="722"/>
      <c r="CB4489" s="722"/>
      <c r="CC4489" s="722"/>
      <c r="CD4489" s="722"/>
      <c r="CE4489" s="722"/>
      <c r="CF4489" s="722"/>
      <c r="CG4489" s="722"/>
      <c r="CH4489" s="722"/>
      <c r="CI4489" s="722"/>
      <c r="CJ4489" s="722"/>
      <c r="CK4489" s="722"/>
      <c r="CL4489" s="722"/>
      <c r="CM4489" s="722"/>
      <c r="CN4489" s="722"/>
      <c r="CO4489" s="722"/>
      <c r="CP4489" s="722"/>
      <c r="CQ4489" s="722"/>
      <c r="CR4489" s="722"/>
      <c r="CS4489" s="722"/>
    </row>
    <row r="4490" spans="1:97" s="1376" customFormat="1">
      <c r="A4490" s="722"/>
      <c r="B4490" s="722"/>
      <c r="C4490" s="722"/>
      <c r="D4490" s="722"/>
      <c r="E4490" s="722"/>
      <c r="F4490" s="757"/>
      <c r="G4490" s="757"/>
      <c r="H4490" s="757"/>
      <c r="I4490" s="757"/>
      <c r="J4490" s="757"/>
      <c r="K4490" s="758"/>
      <c r="L4490" s="758"/>
      <c r="M4490" s="722"/>
      <c r="N4490" s="736"/>
      <c r="O4490" s="736"/>
      <c r="P4490" s="736"/>
      <c r="Q4490" s="736"/>
      <c r="R4490" s="736"/>
      <c r="S4490" s="736"/>
      <c r="T4490" s="736"/>
      <c r="U4490" s="736"/>
      <c r="BA4490" s="722"/>
      <c r="BB4490" s="722"/>
      <c r="BC4490" s="722"/>
      <c r="BD4490" s="722"/>
      <c r="BE4490" s="722"/>
      <c r="BF4490" s="722"/>
      <c r="BG4490" s="722"/>
      <c r="BH4490" s="722"/>
      <c r="BI4490" s="722"/>
      <c r="BJ4490" s="722"/>
      <c r="BK4490" s="722"/>
      <c r="BL4490" s="722"/>
      <c r="BM4490" s="722"/>
      <c r="BN4490" s="722"/>
      <c r="BO4490" s="722"/>
      <c r="BP4490" s="722"/>
      <c r="BQ4490" s="722"/>
      <c r="BR4490" s="722"/>
      <c r="BS4490" s="722"/>
      <c r="BT4490" s="722"/>
      <c r="BU4490" s="722"/>
      <c r="BV4490" s="722"/>
      <c r="BW4490" s="722"/>
      <c r="BX4490" s="722"/>
      <c r="BY4490" s="722"/>
      <c r="BZ4490" s="722"/>
      <c r="CA4490" s="722"/>
      <c r="CB4490" s="722"/>
      <c r="CC4490" s="722"/>
      <c r="CD4490" s="722"/>
      <c r="CE4490" s="722"/>
      <c r="CF4490" s="722"/>
      <c r="CG4490" s="722"/>
      <c r="CH4490" s="722"/>
      <c r="CI4490" s="722"/>
      <c r="CJ4490" s="722"/>
      <c r="CK4490" s="722"/>
      <c r="CL4490" s="722"/>
      <c r="CM4490" s="722"/>
      <c r="CN4490" s="722"/>
      <c r="CO4490" s="722"/>
      <c r="CP4490" s="722"/>
      <c r="CQ4490" s="722"/>
      <c r="CR4490" s="722"/>
      <c r="CS4490" s="722"/>
    </row>
    <row r="4491" spans="1:97" s="1376" customFormat="1">
      <c r="A4491" s="722"/>
      <c r="B4491" s="722"/>
      <c r="C4491" s="722"/>
      <c r="D4491" s="722"/>
      <c r="E4491" s="722"/>
      <c r="F4491" s="757"/>
      <c r="G4491" s="757"/>
      <c r="H4491" s="757"/>
      <c r="I4491" s="757"/>
      <c r="J4491" s="757"/>
      <c r="K4491" s="758"/>
      <c r="L4491" s="758"/>
      <c r="M4491" s="722"/>
      <c r="N4491" s="736"/>
      <c r="O4491" s="736"/>
      <c r="P4491" s="736"/>
      <c r="Q4491" s="736"/>
      <c r="R4491" s="736"/>
      <c r="S4491" s="736"/>
      <c r="T4491" s="736"/>
      <c r="U4491" s="736"/>
      <c r="BA4491" s="722"/>
      <c r="BB4491" s="722"/>
      <c r="BC4491" s="722"/>
      <c r="BD4491" s="722"/>
      <c r="BE4491" s="722"/>
      <c r="BF4491" s="722"/>
      <c r="BG4491" s="722"/>
      <c r="BH4491" s="722"/>
      <c r="BI4491" s="722"/>
      <c r="BJ4491" s="722"/>
      <c r="BK4491" s="722"/>
      <c r="BL4491" s="722"/>
      <c r="BM4491" s="722"/>
      <c r="BN4491" s="722"/>
      <c r="BO4491" s="722"/>
      <c r="BP4491" s="722"/>
      <c r="BQ4491" s="722"/>
      <c r="BR4491" s="722"/>
      <c r="BS4491" s="722"/>
      <c r="BT4491" s="722"/>
      <c r="BU4491" s="722"/>
      <c r="BV4491" s="722"/>
      <c r="BW4491" s="722"/>
      <c r="BX4491" s="722"/>
      <c r="BY4491" s="722"/>
      <c r="BZ4491" s="722"/>
      <c r="CA4491" s="722"/>
      <c r="CB4491" s="722"/>
      <c r="CC4491" s="722"/>
      <c r="CD4491" s="722"/>
      <c r="CE4491" s="722"/>
      <c r="CF4491" s="722"/>
      <c r="CG4491" s="722"/>
      <c r="CH4491" s="722"/>
      <c r="CI4491" s="722"/>
      <c r="CJ4491" s="722"/>
      <c r="CK4491" s="722"/>
      <c r="CL4491" s="722"/>
      <c r="CM4491" s="722"/>
      <c r="CN4491" s="722"/>
      <c r="CO4491" s="722"/>
      <c r="CP4491" s="722"/>
      <c r="CQ4491" s="722"/>
      <c r="CR4491" s="722"/>
      <c r="CS4491" s="722"/>
    </row>
    <row r="4492" spans="1:97" s="1376" customFormat="1">
      <c r="A4492" s="722"/>
      <c r="B4492" s="722"/>
      <c r="C4492" s="722"/>
      <c r="D4492" s="722"/>
      <c r="E4492" s="722"/>
      <c r="F4492" s="757"/>
      <c r="G4492" s="757"/>
      <c r="H4492" s="757"/>
      <c r="I4492" s="757"/>
      <c r="J4492" s="757"/>
      <c r="K4492" s="758"/>
      <c r="L4492" s="758"/>
      <c r="M4492" s="722"/>
      <c r="N4492" s="736"/>
      <c r="O4492" s="736"/>
      <c r="P4492" s="736"/>
      <c r="Q4492" s="736"/>
      <c r="R4492" s="736"/>
      <c r="S4492" s="736"/>
      <c r="T4492" s="736"/>
      <c r="U4492" s="736"/>
      <c r="BA4492" s="722"/>
      <c r="BB4492" s="722"/>
      <c r="BC4492" s="722"/>
      <c r="BD4492" s="722"/>
      <c r="BE4492" s="722"/>
      <c r="BF4492" s="722"/>
      <c r="BG4492" s="722"/>
      <c r="BH4492" s="722"/>
      <c r="BI4492" s="722"/>
      <c r="BJ4492" s="722"/>
      <c r="BK4492" s="722"/>
      <c r="BL4492" s="722"/>
      <c r="BM4492" s="722"/>
      <c r="BN4492" s="722"/>
      <c r="BO4492" s="722"/>
      <c r="BP4492" s="722"/>
      <c r="BQ4492" s="722"/>
      <c r="BR4492" s="722"/>
      <c r="BS4492" s="722"/>
      <c r="BT4492" s="722"/>
      <c r="BU4492" s="722"/>
      <c r="BV4492" s="722"/>
      <c r="BW4492" s="722"/>
      <c r="BX4492" s="722"/>
      <c r="BY4492" s="722"/>
      <c r="BZ4492" s="722"/>
      <c r="CA4492" s="722"/>
      <c r="CB4492" s="722"/>
      <c r="CC4492" s="722"/>
      <c r="CD4492" s="722"/>
      <c r="CE4492" s="722"/>
      <c r="CF4492" s="722"/>
      <c r="CG4492" s="722"/>
      <c r="CH4492" s="722"/>
      <c r="CI4492" s="722"/>
      <c r="CJ4492" s="722"/>
      <c r="CK4492" s="722"/>
      <c r="CL4492" s="722"/>
      <c r="CM4492" s="722"/>
      <c r="CN4492" s="722"/>
      <c r="CO4492" s="722"/>
      <c r="CP4492" s="722"/>
      <c r="CQ4492" s="722"/>
      <c r="CR4492" s="722"/>
      <c r="CS4492" s="722"/>
    </row>
    <row r="4493" spans="1:97" s="1376" customFormat="1">
      <c r="A4493" s="722"/>
      <c r="B4493" s="722"/>
      <c r="C4493" s="722"/>
      <c r="D4493" s="722"/>
      <c r="E4493" s="722"/>
      <c r="F4493" s="757"/>
      <c r="G4493" s="757"/>
      <c r="H4493" s="757"/>
      <c r="I4493" s="757"/>
      <c r="J4493" s="757"/>
      <c r="K4493" s="758"/>
      <c r="L4493" s="758"/>
      <c r="M4493" s="722"/>
      <c r="N4493" s="736"/>
      <c r="O4493" s="736"/>
      <c r="P4493" s="736"/>
      <c r="Q4493" s="736"/>
      <c r="R4493" s="736"/>
      <c r="S4493" s="736"/>
      <c r="T4493" s="736"/>
      <c r="U4493" s="736"/>
      <c r="BA4493" s="722"/>
      <c r="BB4493" s="722"/>
      <c r="BC4493" s="722"/>
      <c r="BD4493" s="722"/>
      <c r="BE4493" s="722"/>
      <c r="BF4493" s="722"/>
      <c r="BG4493" s="722"/>
      <c r="BH4493" s="722"/>
      <c r="BI4493" s="722"/>
      <c r="BJ4493" s="722"/>
      <c r="BK4493" s="722"/>
      <c r="BL4493" s="722"/>
      <c r="BM4493" s="722"/>
      <c r="BN4493" s="722"/>
      <c r="BO4493" s="722"/>
      <c r="BP4493" s="722"/>
      <c r="BQ4493" s="722"/>
      <c r="BR4493" s="722"/>
      <c r="BS4493" s="722"/>
      <c r="BT4493" s="722"/>
      <c r="BU4493" s="722"/>
      <c r="BV4493" s="722"/>
      <c r="BW4493" s="722"/>
      <c r="BX4493" s="722"/>
      <c r="BY4493" s="722"/>
      <c r="BZ4493" s="722"/>
      <c r="CA4493" s="722"/>
      <c r="CB4493" s="722"/>
      <c r="CC4493" s="722"/>
      <c r="CD4493" s="722"/>
      <c r="CE4493" s="722"/>
      <c r="CF4493" s="722"/>
      <c r="CG4493" s="722"/>
      <c r="CH4493" s="722"/>
      <c r="CI4493" s="722"/>
      <c r="CJ4493" s="722"/>
      <c r="CK4493" s="722"/>
      <c r="CL4493" s="722"/>
      <c r="CM4493" s="722"/>
      <c r="CN4493" s="722"/>
      <c r="CO4493" s="722"/>
      <c r="CP4493" s="722"/>
      <c r="CQ4493" s="722"/>
      <c r="CR4493" s="722"/>
      <c r="CS4493" s="722"/>
    </row>
    <row r="4494" spans="1:97" s="1376" customFormat="1">
      <c r="A4494" s="722"/>
      <c r="B4494" s="722"/>
      <c r="C4494" s="722"/>
      <c r="D4494" s="722"/>
      <c r="E4494" s="722"/>
      <c r="F4494" s="757"/>
      <c r="G4494" s="757"/>
      <c r="H4494" s="757"/>
      <c r="I4494" s="757"/>
      <c r="J4494" s="757"/>
      <c r="K4494" s="758"/>
      <c r="L4494" s="758"/>
      <c r="M4494" s="722"/>
      <c r="N4494" s="736"/>
      <c r="O4494" s="736"/>
      <c r="P4494" s="736"/>
      <c r="Q4494" s="736"/>
      <c r="R4494" s="736"/>
      <c r="S4494" s="736"/>
      <c r="T4494" s="736"/>
      <c r="U4494" s="736"/>
      <c r="BA4494" s="722"/>
      <c r="BB4494" s="722"/>
      <c r="BC4494" s="722"/>
      <c r="BD4494" s="722"/>
      <c r="BE4494" s="722"/>
      <c r="BF4494" s="722"/>
      <c r="BG4494" s="722"/>
      <c r="BH4494" s="722"/>
      <c r="BI4494" s="722"/>
      <c r="BJ4494" s="722"/>
      <c r="BK4494" s="722"/>
      <c r="BL4494" s="722"/>
      <c r="BM4494" s="722"/>
      <c r="BN4494" s="722"/>
      <c r="BO4494" s="722"/>
      <c r="BP4494" s="722"/>
      <c r="BQ4494" s="722"/>
      <c r="BR4494" s="722"/>
      <c r="BS4494" s="722"/>
      <c r="BT4494" s="722"/>
      <c r="BU4494" s="722"/>
      <c r="BV4494" s="722"/>
      <c r="BW4494" s="722"/>
      <c r="BX4494" s="722"/>
      <c r="BY4494" s="722"/>
      <c r="BZ4494" s="722"/>
      <c r="CA4494" s="722"/>
      <c r="CB4494" s="722"/>
      <c r="CC4494" s="722"/>
      <c r="CD4494" s="722"/>
      <c r="CE4494" s="722"/>
      <c r="CF4494" s="722"/>
      <c r="CG4494" s="722"/>
      <c r="CH4494" s="722"/>
      <c r="CI4494" s="722"/>
      <c r="CJ4494" s="722"/>
      <c r="CK4494" s="722"/>
      <c r="CL4494" s="722"/>
      <c r="CM4494" s="722"/>
      <c r="CN4494" s="722"/>
      <c r="CO4494" s="722"/>
      <c r="CP4494" s="722"/>
      <c r="CQ4494" s="722"/>
      <c r="CR4494" s="722"/>
      <c r="CS4494" s="722"/>
    </row>
    <row r="4495" spans="1:97" s="1376" customFormat="1">
      <c r="A4495" s="722"/>
      <c r="B4495" s="722"/>
      <c r="C4495" s="722"/>
      <c r="D4495" s="722"/>
      <c r="E4495" s="722"/>
      <c r="F4495" s="757"/>
      <c r="G4495" s="757"/>
      <c r="H4495" s="757"/>
      <c r="I4495" s="757"/>
      <c r="J4495" s="757"/>
      <c r="K4495" s="758"/>
      <c r="L4495" s="758"/>
      <c r="M4495" s="722"/>
      <c r="N4495" s="736"/>
      <c r="O4495" s="736"/>
      <c r="P4495" s="736"/>
      <c r="Q4495" s="736"/>
      <c r="R4495" s="736"/>
      <c r="S4495" s="736"/>
      <c r="T4495" s="736"/>
      <c r="U4495" s="736"/>
      <c r="BA4495" s="722"/>
      <c r="BB4495" s="722"/>
      <c r="BC4495" s="722"/>
      <c r="BD4495" s="722"/>
      <c r="BE4495" s="722"/>
      <c r="BF4495" s="722"/>
      <c r="BG4495" s="722"/>
      <c r="BH4495" s="722"/>
      <c r="BI4495" s="722"/>
      <c r="BJ4495" s="722"/>
      <c r="BK4495" s="722"/>
      <c r="BL4495" s="722"/>
      <c r="BM4495" s="722"/>
      <c r="BN4495" s="722"/>
      <c r="BO4495" s="722"/>
      <c r="BP4495" s="722"/>
      <c r="BQ4495" s="722"/>
      <c r="BR4495" s="722"/>
      <c r="BS4495" s="722"/>
      <c r="BT4495" s="722"/>
      <c r="BU4495" s="722"/>
      <c r="BV4495" s="722"/>
      <c r="BW4495" s="722"/>
      <c r="BX4495" s="722"/>
      <c r="BY4495" s="722"/>
      <c r="BZ4495" s="722"/>
      <c r="CA4495" s="722"/>
      <c r="CB4495" s="722"/>
      <c r="CC4495" s="722"/>
      <c r="CD4495" s="722"/>
      <c r="CE4495" s="722"/>
      <c r="CF4495" s="722"/>
      <c r="CG4495" s="722"/>
      <c r="CH4495" s="722"/>
      <c r="CI4495" s="722"/>
      <c r="CJ4495" s="722"/>
      <c r="CK4495" s="722"/>
      <c r="CL4495" s="722"/>
      <c r="CM4495" s="722"/>
      <c r="CN4495" s="722"/>
      <c r="CO4495" s="722"/>
      <c r="CP4495" s="722"/>
      <c r="CQ4495" s="722"/>
      <c r="CR4495" s="722"/>
      <c r="CS4495" s="722"/>
    </row>
    <row r="4496" spans="1:97" s="1376" customFormat="1">
      <c r="A4496" s="722"/>
      <c r="B4496" s="722"/>
      <c r="C4496" s="722"/>
      <c r="D4496" s="722"/>
      <c r="E4496" s="722"/>
      <c r="F4496" s="757"/>
      <c r="G4496" s="757"/>
      <c r="H4496" s="757"/>
      <c r="I4496" s="757"/>
      <c r="J4496" s="757"/>
      <c r="K4496" s="758"/>
      <c r="L4496" s="758"/>
      <c r="M4496" s="722"/>
      <c r="N4496" s="736"/>
      <c r="O4496" s="736"/>
      <c r="P4496" s="736"/>
      <c r="Q4496" s="736"/>
      <c r="R4496" s="736"/>
      <c r="S4496" s="736"/>
      <c r="T4496" s="736"/>
      <c r="U4496" s="736"/>
      <c r="BA4496" s="722"/>
      <c r="BB4496" s="722"/>
      <c r="BC4496" s="722"/>
      <c r="BD4496" s="722"/>
      <c r="BE4496" s="722"/>
      <c r="BF4496" s="722"/>
      <c r="BG4496" s="722"/>
      <c r="BH4496" s="722"/>
      <c r="BI4496" s="722"/>
      <c r="BJ4496" s="722"/>
      <c r="BK4496" s="722"/>
      <c r="BL4496" s="722"/>
      <c r="BM4496" s="722"/>
      <c r="BN4496" s="722"/>
      <c r="BO4496" s="722"/>
      <c r="BP4496" s="722"/>
      <c r="BQ4496" s="722"/>
      <c r="BR4496" s="722"/>
      <c r="BS4496" s="722"/>
      <c r="BT4496" s="722"/>
      <c r="BU4496" s="722"/>
      <c r="BV4496" s="722"/>
      <c r="BW4496" s="722"/>
      <c r="BX4496" s="722"/>
      <c r="BY4496" s="722"/>
      <c r="BZ4496" s="722"/>
      <c r="CA4496" s="722"/>
      <c r="CB4496" s="722"/>
      <c r="CC4496" s="722"/>
      <c r="CD4496" s="722"/>
      <c r="CE4496" s="722"/>
      <c r="CF4496" s="722"/>
      <c r="CG4496" s="722"/>
      <c r="CH4496" s="722"/>
      <c r="CI4496" s="722"/>
      <c r="CJ4496" s="722"/>
      <c r="CK4496" s="722"/>
      <c r="CL4496" s="722"/>
      <c r="CM4496" s="722"/>
      <c r="CN4496" s="722"/>
      <c r="CO4496" s="722"/>
      <c r="CP4496" s="722"/>
      <c r="CQ4496" s="722"/>
      <c r="CR4496" s="722"/>
      <c r="CS4496" s="722"/>
    </row>
    <row r="4497" spans="1:97" s="1376" customFormat="1">
      <c r="A4497" s="722"/>
      <c r="B4497" s="722"/>
      <c r="C4497" s="722"/>
      <c r="D4497" s="722"/>
      <c r="E4497" s="722"/>
      <c r="F4497" s="757"/>
      <c r="G4497" s="757"/>
      <c r="H4497" s="757"/>
      <c r="I4497" s="757"/>
      <c r="J4497" s="757"/>
      <c r="K4497" s="758"/>
      <c r="L4497" s="758"/>
      <c r="M4497" s="722"/>
      <c r="N4497" s="736"/>
      <c r="O4497" s="736"/>
      <c r="P4497" s="736"/>
      <c r="Q4497" s="736"/>
      <c r="R4497" s="736"/>
      <c r="S4497" s="736"/>
      <c r="T4497" s="736"/>
      <c r="U4497" s="736"/>
      <c r="BA4497" s="722"/>
      <c r="BB4497" s="722"/>
      <c r="BC4497" s="722"/>
      <c r="BD4497" s="722"/>
      <c r="BE4497" s="722"/>
      <c r="BF4497" s="722"/>
      <c r="BG4497" s="722"/>
      <c r="BH4497" s="722"/>
      <c r="BI4497" s="722"/>
      <c r="BJ4497" s="722"/>
      <c r="BK4497" s="722"/>
      <c r="BL4497" s="722"/>
      <c r="BM4497" s="722"/>
      <c r="BN4497" s="722"/>
      <c r="BO4497" s="722"/>
      <c r="BP4497" s="722"/>
      <c r="BQ4497" s="722"/>
      <c r="BR4497" s="722"/>
      <c r="BS4497" s="722"/>
      <c r="BT4497" s="722"/>
      <c r="BU4497" s="722"/>
      <c r="BV4497" s="722"/>
      <c r="BW4497" s="722"/>
      <c r="BX4497" s="722"/>
      <c r="BY4497" s="722"/>
      <c r="BZ4497" s="722"/>
      <c r="CA4497" s="722"/>
      <c r="CB4497" s="722"/>
      <c r="CC4497" s="722"/>
      <c r="CD4497" s="722"/>
      <c r="CE4497" s="722"/>
      <c r="CF4497" s="722"/>
      <c r="CG4497" s="722"/>
      <c r="CH4497" s="722"/>
      <c r="CI4497" s="722"/>
      <c r="CJ4497" s="722"/>
      <c r="CK4497" s="722"/>
      <c r="CL4497" s="722"/>
      <c r="CM4497" s="722"/>
      <c r="CN4497" s="722"/>
      <c r="CO4497" s="722"/>
      <c r="CP4497" s="722"/>
      <c r="CQ4497" s="722"/>
      <c r="CR4497" s="722"/>
      <c r="CS4497" s="722"/>
    </row>
    <row r="4498" spans="1:97" s="1376" customFormat="1">
      <c r="A4498" s="722"/>
      <c r="B4498" s="722"/>
      <c r="C4498" s="722"/>
      <c r="D4498" s="722"/>
      <c r="E4498" s="722"/>
      <c r="F4498" s="757"/>
      <c r="G4498" s="757"/>
      <c r="H4498" s="757"/>
      <c r="I4498" s="757"/>
      <c r="J4498" s="757"/>
      <c r="K4498" s="758"/>
      <c r="L4498" s="758"/>
      <c r="M4498" s="722"/>
      <c r="N4498" s="736"/>
      <c r="O4498" s="736"/>
      <c r="P4498" s="736"/>
      <c r="Q4498" s="736"/>
      <c r="R4498" s="736"/>
      <c r="S4498" s="736"/>
      <c r="T4498" s="736"/>
      <c r="U4498" s="736"/>
      <c r="BA4498" s="722"/>
      <c r="BB4498" s="722"/>
      <c r="BC4498" s="722"/>
      <c r="BD4498" s="722"/>
      <c r="BE4498" s="722"/>
      <c r="BF4498" s="722"/>
      <c r="BG4498" s="722"/>
      <c r="BH4498" s="722"/>
      <c r="BI4498" s="722"/>
      <c r="BJ4498" s="722"/>
      <c r="BK4498" s="722"/>
      <c r="BL4498" s="722"/>
      <c r="BM4498" s="722"/>
      <c r="BN4498" s="722"/>
      <c r="BO4498" s="722"/>
      <c r="BP4498" s="722"/>
      <c r="BQ4498" s="722"/>
      <c r="BR4498" s="722"/>
      <c r="BS4498" s="722"/>
      <c r="BT4498" s="722"/>
      <c r="BU4498" s="722"/>
      <c r="BV4498" s="722"/>
      <c r="BW4498" s="722"/>
      <c r="BX4498" s="722"/>
      <c r="BY4498" s="722"/>
      <c r="BZ4498" s="722"/>
      <c r="CA4498" s="722"/>
      <c r="CB4498" s="722"/>
      <c r="CC4498" s="722"/>
      <c r="CD4498" s="722"/>
      <c r="CE4498" s="722"/>
      <c r="CF4498" s="722"/>
      <c r="CG4498" s="722"/>
      <c r="CH4498" s="722"/>
      <c r="CI4498" s="722"/>
      <c r="CJ4498" s="722"/>
      <c r="CK4498" s="722"/>
      <c r="CL4498" s="722"/>
      <c r="CM4498" s="722"/>
      <c r="CN4498" s="722"/>
      <c r="CO4498" s="722"/>
      <c r="CP4498" s="722"/>
      <c r="CQ4498" s="722"/>
      <c r="CR4498" s="722"/>
      <c r="CS4498" s="722"/>
    </row>
    <row r="4499" spans="1:97" s="1376" customFormat="1">
      <c r="A4499" s="722"/>
      <c r="B4499" s="722"/>
      <c r="C4499" s="722"/>
      <c r="D4499" s="722"/>
      <c r="E4499" s="722"/>
      <c r="F4499" s="757"/>
      <c r="G4499" s="757"/>
      <c r="H4499" s="757"/>
      <c r="I4499" s="757"/>
      <c r="J4499" s="757"/>
      <c r="K4499" s="758"/>
      <c r="L4499" s="758"/>
      <c r="M4499" s="722"/>
      <c r="N4499" s="736"/>
      <c r="O4499" s="736"/>
      <c r="P4499" s="736"/>
      <c r="Q4499" s="736"/>
      <c r="R4499" s="736"/>
      <c r="S4499" s="736"/>
      <c r="T4499" s="736"/>
      <c r="U4499" s="736"/>
      <c r="BA4499" s="722"/>
      <c r="BB4499" s="722"/>
      <c r="BC4499" s="722"/>
      <c r="BD4499" s="722"/>
      <c r="BE4499" s="722"/>
      <c r="BF4499" s="722"/>
      <c r="BG4499" s="722"/>
      <c r="BH4499" s="722"/>
      <c r="BI4499" s="722"/>
      <c r="BJ4499" s="722"/>
      <c r="BK4499" s="722"/>
      <c r="BL4499" s="722"/>
      <c r="BM4499" s="722"/>
      <c r="BN4499" s="722"/>
      <c r="BO4499" s="722"/>
      <c r="BP4499" s="722"/>
      <c r="BQ4499" s="722"/>
      <c r="BR4499" s="722"/>
      <c r="BS4499" s="722"/>
      <c r="BT4499" s="722"/>
      <c r="BU4499" s="722"/>
      <c r="BV4499" s="722"/>
      <c r="BW4499" s="722"/>
      <c r="BX4499" s="722"/>
      <c r="BY4499" s="722"/>
      <c r="BZ4499" s="722"/>
      <c r="CA4499" s="722"/>
      <c r="CB4499" s="722"/>
      <c r="CC4499" s="722"/>
      <c r="CD4499" s="722"/>
      <c r="CE4499" s="722"/>
      <c r="CF4499" s="722"/>
      <c r="CG4499" s="722"/>
      <c r="CH4499" s="722"/>
      <c r="CI4499" s="722"/>
      <c r="CJ4499" s="722"/>
      <c r="CK4499" s="722"/>
      <c r="CL4499" s="722"/>
      <c r="CM4499" s="722"/>
      <c r="CN4499" s="722"/>
      <c r="CO4499" s="722"/>
      <c r="CP4499" s="722"/>
      <c r="CQ4499" s="722"/>
      <c r="CR4499" s="722"/>
      <c r="CS4499" s="722"/>
    </row>
    <row r="4500" spans="1:97" s="1376" customFormat="1">
      <c r="A4500" s="722"/>
      <c r="B4500" s="722"/>
      <c r="C4500" s="722"/>
      <c r="D4500" s="722"/>
      <c r="E4500" s="722"/>
      <c r="F4500" s="757"/>
      <c r="G4500" s="757"/>
      <c r="H4500" s="757"/>
      <c r="I4500" s="757"/>
      <c r="J4500" s="757"/>
      <c r="K4500" s="758"/>
      <c r="L4500" s="758"/>
      <c r="M4500" s="722"/>
      <c r="N4500" s="736"/>
      <c r="O4500" s="736"/>
      <c r="P4500" s="736"/>
      <c r="Q4500" s="736"/>
      <c r="R4500" s="736"/>
      <c r="S4500" s="736"/>
      <c r="T4500" s="736"/>
      <c r="U4500" s="736"/>
      <c r="BA4500" s="722"/>
      <c r="BB4500" s="722"/>
      <c r="BC4500" s="722"/>
      <c r="BD4500" s="722"/>
      <c r="BE4500" s="722"/>
      <c r="BF4500" s="722"/>
      <c r="BG4500" s="722"/>
      <c r="BH4500" s="722"/>
      <c r="BI4500" s="722"/>
      <c r="BJ4500" s="722"/>
      <c r="BK4500" s="722"/>
      <c r="BL4500" s="722"/>
      <c r="BM4500" s="722"/>
      <c r="BN4500" s="722"/>
      <c r="BO4500" s="722"/>
      <c r="BP4500" s="722"/>
      <c r="BQ4500" s="722"/>
      <c r="BR4500" s="722"/>
      <c r="BS4500" s="722"/>
      <c r="BT4500" s="722"/>
      <c r="BU4500" s="722"/>
      <c r="BV4500" s="722"/>
      <c r="BW4500" s="722"/>
      <c r="BX4500" s="722"/>
      <c r="BY4500" s="722"/>
      <c r="BZ4500" s="722"/>
      <c r="CA4500" s="722"/>
      <c r="CB4500" s="722"/>
      <c r="CC4500" s="722"/>
      <c r="CD4500" s="722"/>
      <c r="CE4500" s="722"/>
      <c r="CF4500" s="722"/>
      <c r="CG4500" s="722"/>
      <c r="CH4500" s="722"/>
      <c r="CI4500" s="722"/>
      <c r="CJ4500" s="722"/>
      <c r="CK4500" s="722"/>
      <c r="CL4500" s="722"/>
      <c r="CM4500" s="722"/>
      <c r="CN4500" s="722"/>
      <c r="CO4500" s="722"/>
      <c r="CP4500" s="722"/>
      <c r="CQ4500" s="722"/>
      <c r="CR4500" s="722"/>
      <c r="CS4500" s="722"/>
    </row>
    <row r="4501" spans="1:97" s="1376" customFormat="1">
      <c r="A4501" s="722"/>
      <c r="B4501" s="722"/>
      <c r="C4501" s="722"/>
      <c r="D4501" s="722"/>
      <c r="E4501" s="722"/>
      <c r="F4501" s="757"/>
      <c r="G4501" s="757"/>
      <c r="H4501" s="757"/>
      <c r="I4501" s="757"/>
      <c r="J4501" s="757"/>
      <c r="K4501" s="758"/>
      <c r="L4501" s="758"/>
      <c r="M4501" s="722"/>
      <c r="N4501" s="736"/>
      <c r="O4501" s="736"/>
      <c r="P4501" s="736"/>
      <c r="Q4501" s="736"/>
      <c r="R4501" s="736"/>
      <c r="S4501" s="736"/>
      <c r="T4501" s="736"/>
      <c r="U4501" s="736"/>
      <c r="BA4501" s="722"/>
      <c r="BB4501" s="722"/>
      <c r="BC4501" s="722"/>
      <c r="BD4501" s="722"/>
      <c r="BE4501" s="722"/>
      <c r="BF4501" s="722"/>
      <c r="BG4501" s="722"/>
      <c r="BH4501" s="722"/>
      <c r="BI4501" s="722"/>
      <c r="BJ4501" s="722"/>
      <c r="BK4501" s="722"/>
      <c r="BL4501" s="722"/>
      <c r="BM4501" s="722"/>
      <c r="BN4501" s="722"/>
      <c r="BO4501" s="722"/>
      <c r="BP4501" s="722"/>
      <c r="BQ4501" s="722"/>
      <c r="BR4501" s="722"/>
      <c r="BS4501" s="722"/>
      <c r="BT4501" s="722"/>
      <c r="BU4501" s="722"/>
      <c r="BV4501" s="722"/>
      <c r="BW4501" s="722"/>
      <c r="BX4501" s="722"/>
      <c r="BY4501" s="722"/>
      <c r="BZ4501" s="722"/>
      <c r="CA4501" s="722"/>
      <c r="CB4501" s="722"/>
      <c r="CC4501" s="722"/>
      <c r="CD4501" s="722"/>
      <c r="CE4501" s="722"/>
      <c r="CF4501" s="722"/>
      <c r="CG4501" s="722"/>
      <c r="CH4501" s="722"/>
      <c r="CI4501" s="722"/>
      <c r="CJ4501" s="722"/>
      <c r="CK4501" s="722"/>
      <c r="CL4501" s="722"/>
      <c r="CM4501" s="722"/>
      <c r="CN4501" s="722"/>
      <c r="CO4501" s="722"/>
      <c r="CP4501" s="722"/>
      <c r="CQ4501" s="722"/>
      <c r="CR4501" s="722"/>
      <c r="CS4501" s="722"/>
    </row>
    <row r="4502" spans="1:97" s="1376" customFormat="1">
      <c r="A4502" s="722"/>
      <c r="B4502" s="722"/>
      <c r="C4502" s="722"/>
      <c r="D4502" s="722"/>
      <c r="E4502" s="722"/>
      <c r="F4502" s="757"/>
      <c r="G4502" s="757"/>
      <c r="H4502" s="757"/>
      <c r="I4502" s="757"/>
      <c r="J4502" s="757"/>
      <c r="K4502" s="758"/>
      <c r="L4502" s="758"/>
      <c r="M4502" s="722"/>
      <c r="N4502" s="736"/>
      <c r="O4502" s="736"/>
      <c r="P4502" s="736"/>
      <c r="Q4502" s="736"/>
      <c r="R4502" s="736"/>
      <c r="S4502" s="736"/>
      <c r="T4502" s="736"/>
      <c r="U4502" s="736"/>
      <c r="BA4502" s="722"/>
      <c r="BB4502" s="722"/>
      <c r="BC4502" s="722"/>
      <c r="BD4502" s="722"/>
      <c r="BE4502" s="722"/>
      <c r="BF4502" s="722"/>
      <c r="BG4502" s="722"/>
      <c r="BH4502" s="722"/>
      <c r="BI4502" s="722"/>
      <c r="BJ4502" s="722"/>
      <c r="BK4502" s="722"/>
      <c r="BL4502" s="722"/>
      <c r="BM4502" s="722"/>
      <c r="BN4502" s="722"/>
      <c r="BO4502" s="722"/>
      <c r="BP4502" s="722"/>
      <c r="BQ4502" s="722"/>
      <c r="BR4502" s="722"/>
      <c r="BS4502" s="722"/>
      <c r="BT4502" s="722"/>
      <c r="BU4502" s="722"/>
      <c r="BV4502" s="722"/>
      <c r="BW4502" s="722"/>
      <c r="BX4502" s="722"/>
      <c r="BY4502" s="722"/>
      <c r="BZ4502" s="722"/>
      <c r="CA4502" s="722"/>
      <c r="CB4502" s="722"/>
      <c r="CC4502" s="722"/>
      <c r="CD4502" s="722"/>
      <c r="CE4502" s="722"/>
      <c r="CF4502" s="722"/>
      <c r="CG4502" s="722"/>
      <c r="CH4502" s="722"/>
      <c r="CI4502" s="722"/>
      <c r="CJ4502" s="722"/>
      <c r="CK4502" s="722"/>
      <c r="CL4502" s="722"/>
      <c r="CM4502" s="722"/>
      <c r="CN4502" s="722"/>
      <c r="CO4502" s="722"/>
      <c r="CP4502" s="722"/>
      <c r="CQ4502" s="722"/>
      <c r="CR4502" s="722"/>
      <c r="CS4502" s="722"/>
    </row>
    <row r="4503" spans="1:97" s="1376" customFormat="1">
      <c r="A4503" s="722"/>
      <c r="B4503" s="722"/>
      <c r="C4503" s="722"/>
      <c r="D4503" s="722"/>
      <c r="E4503" s="722"/>
      <c r="F4503" s="757"/>
      <c r="G4503" s="757"/>
      <c r="H4503" s="757"/>
      <c r="I4503" s="757"/>
      <c r="J4503" s="757"/>
      <c r="K4503" s="758"/>
      <c r="L4503" s="758"/>
      <c r="M4503" s="722"/>
      <c r="N4503" s="736"/>
      <c r="O4503" s="736"/>
      <c r="P4503" s="736"/>
      <c r="Q4503" s="736"/>
      <c r="R4503" s="736"/>
      <c r="S4503" s="736"/>
      <c r="T4503" s="736"/>
      <c r="U4503" s="736"/>
      <c r="BA4503" s="722"/>
      <c r="BB4503" s="722"/>
      <c r="BC4503" s="722"/>
      <c r="BD4503" s="722"/>
      <c r="BE4503" s="722"/>
      <c r="BF4503" s="722"/>
      <c r="BG4503" s="722"/>
      <c r="BH4503" s="722"/>
      <c r="BI4503" s="722"/>
      <c r="BJ4503" s="722"/>
      <c r="BK4503" s="722"/>
      <c r="BL4503" s="722"/>
      <c r="BM4503" s="722"/>
      <c r="BN4503" s="722"/>
      <c r="BO4503" s="722"/>
      <c r="BP4503" s="722"/>
      <c r="BQ4503" s="722"/>
      <c r="BR4503" s="722"/>
      <c r="BS4503" s="722"/>
      <c r="BT4503" s="722"/>
      <c r="BU4503" s="722"/>
      <c r="BV4503" s="722"/>
      <c r="BW4503" s="722"/>
      <c r="BX4503" s="722"/>
      <c r="BY4503" s="722"/>
      <c r="BZ4503" s="722"/>
      <c r="CA4503" s="722"/>
      <c r="CB4503" s="722"/>
      <c r="CC4503" s="722"/>
      <c r="CD4503" s="722"/>
      <c r="CE4503" s="722"/>
      <c r="CF4503" s="722"/>
      <c r="CG4503" s="722"/>
      <c r="CH4503" s="722"/>
      <c r="CI4503" s="722"/>
      <c r="CJ4503" s="722"/>
      <c r="CK4503" s="722"/>
      <c r="CL4503" s="722"/>
      <c r="CM4503" s="722"/>
      <c r="CN4503" s="722"/>
      <c r="CO4503" s="722"/>
      <c r="CP4503" s="722"/>
      <c r="CQ4503" s="722"/>
      <c r="CR4503" s="722"/>
      <c r="CS4503" s="722"/>
    </row>
    <row r="4504" spans="1:97" s="1376" customFormat="1">
      <c r="A4504" s="722"/>
      <c r="B4504" s="722"/>
      <c r="C4504" s="722"/>
      <c r="D4504" s="722"/>
      <c r="E4504" s="722"/>
      <c r="F4504" s="757"/>
      <c r="G4504" s="757"/>
      <c r="H4504" s="757"/>
      <c r="I4504" s="757"/>
      <c r="J4504" s="757"/>
      <c r="K4504" s="758"/>
      <c r="L4504" s="758"/>
      <c r="M4504" s="722"/>
      <c r="N4504" s="736"/>
      <c r="O4504" s="736"/>
      <c r="P4504" s="736"/>
      <c r="Q4504" s="736"/>
      <c r="R4504" s="736"/>
      <c r="S4504" s="736"/>
      <c r="T4504" s="736"/>
      <c r="U4504" s="736"/>
      <c r="BA4504" s="722"/>
      <c r="BB4504" s="722"/>
      <c r="BC4504" s="722"/>
      <c r="BD4504" s="722"/>
      <c r="BE4504" s="722"/>
      <c r="BF4504" s="722"/>
      <c r="BG4504" s="722"/>
      <c r="BH4504" s="722"/>
      <c r="BI4504" s="722"/>
      <c r="BJ4504" s="722"/>
      <c r="BK4504" s="722"/>
      <c r="BL4504" s="722"/>
      <c r="BM4504" s="722"/>
      <c r="BN4504" s="722"/>
      <c r="BO4504" s="722"/>
      <c r="BP4504" s="722"/>
      <c r="BQ4504" s="722"/>
      <c r="BR4504" s="722"/>
      <c r="BS4504" s="722"/>
      <c r="BT4504" s="722"/>
      <c r="BU4504" s="722"/>
      <c r="BV4504" s="722"/>
      <c r="BW4504" s="722"/>
      <c r="BX4504" s="722"/>
      <c r="BY4504" s="722"/>
      <c r="BZ4504" s="722"/>
      <c r="CA4504" s="722"/>
      <c r="CB4504" s="722"/>
      <c r="CC4504" s="722"/>
      <c r="CD4504" s="722"/>
      <c r="CE4504" s="722"/>
      <c r="CF4504" s="722"/>
      <c r="CG4504" s="722"/>
      <c r="CH4504" s="722"/>
      <c r="CI4504" s="722"/>
      <c r="CJ4504" s="722"/>
      <c r="CK4504" s="722"/>
      <c r="CL4504" s="722"/>
      <c r="CM4504" s="722"/>
      <c r="CN4504" s="722"/>
      <c r="CO4504" s="722"/>
      <c r="CP4504" s="722"/>
      <c r="CQ4504" s="722"/>
      <c r="CR4504" s="722"/>
      <c r="CS4504" s="722"/>
    </row>
    <row r="4505" spans="1:97" s="1376" customFormat="1">
      <c r="A4505" s="722"/>
      <c r="B4505" s="722"/>
      <c r="C4505" s="722"/>
      <c r="D4505" s="722"/>
      <c r="E4505" s="722"/>
      <c r="F4505" s="757"/>
      <c r="G4505" s="757"/>
      <c r="H4505" s="757"/>
      <c r="I4505" s="757"/>
      <c r="J4505" s="757"/>
      <c r="K4505" s="758"/>
      <c r="L4505" s="758"/>
      <c r="M4505" s="722"/>
      <c r="N4505" s="736"/>
      <c r="O4505" s="736"/>
      <c r="P4505" s="736"/>
      <c r="Q4505" s="736"/>
      <c r="R4505" s="736"/>
      <c r="S4505" s="736"/>
      <c r="T4505" s="736"/>
      <c r="U4505" s="736"/>
      <c r="BA4505" s="722"/>
      <c r="BB4505" s="722"/>
      <c r="BC4505" s="722"/>
      <c r="BD4505" s="722"/>
      <c r="BE4505" s="722"/>
      <c r="BF4505" s="722"/>
      <c r="BG4505" s="722"/>
      <c r="BH4505" s="722"/>
      <c r="BI4505" s="722"/>
      <c r="BJ4505" s="722"/>
      <c r="BK4505" s="722"/>
      <c r="BL4505" s="722"/>
      <c r="BM4505" s="722"/>
      <c r="BN4505" s="722"/>
      <c r="BO4505" s="722"/>
      <c r="BP4505" s="722"/>
      <c r="BQ4505" s="722"/>
      <c r="BR4505" s="722"/>
      <c r="BS4505" s="722"/>
      <c r="BT4505" s="722"/>
      <c r="BU4505" s="722"/>
      <c r="BV4505" s="722"/>
      <c r="BW4505" s="722"/>
      <c r="BX4505" s="722"/>
      <c r="BY4505" s="722"/>
      <c r="BZ4505" s="722"/>
      <c r="CA4505" s="722"/>
      <c r="CB4505" s="722"/>
      <c r="CC4505" s="722"/>
      <c r="CD4505" s="722"/>
      <c r="CE4505" s="722"/>
      <c r="CF4505" s="722"/>
      <c r="CG4505" s="722"/>
      <c r="CH4505" s="722"/>
      <c r="CI4505" s="722"/>
      <c r="CJ4505" s="722"/>
      <c r="CK4505" s="722"/>
      <c r="CL4505" s="722"/>
      <c r="CM4505" s="722"/>
      <c r="CN4505" s="722"/>
      <c r="CO4505" s="722"/>
      <c r="CP4505" s="722"/>
      <c r="CQ4505" s="722"/>
      <c r="CR4505" s="722"/>
      <c r="CS4505" s="722"/>
    </row>
    <row r="4506" spans="1:97" s="1376" customFormat="1">
      <c r="A4506" s="722"/>
      <c r="B4506" s="722"/>
      <c r="C4506" s="722"/>
      <c r="D4506" s="722"/>
      <c r="E4506" s="722"/>
      <c r="F4506" s="757"/>
      <c r="G4506" s="757"/>
      <c r="H4506" s="757"/>
      <c r="I4506" s="757"/>
      <c r="J4506" s="757"/>
      <c r="K4506" s="758"/>
      <c r="L4506" s="758"/>
      <c r="M4506" s="722"/>
      <c r="N4506" s="736"/>
      <c r="O4506" s="736"/>
      <c r="P4506" s="736"/>
      <c r="Q4506" s="736"/>
      <c r="R4506" s="736"/>
      <c r="S4506" s="736"/>
      <c r="T4506" s="736"/>
      <c r="U4506" s="736"/>
      <c r="BA4506" s="722"/>
      <c r="BB4506" s="722"/>
      <c r="BC4506" s="722"/>
      <c r="BD4506" s="722"/>
      <c r="BE4506" s="722"/>
      <c r="BF4506" s="722"/>
      <c r="BG4506" s="722"/>
      <c r="BH4506" s="722"/>
      <c r="BI4506" s="722"/>
      <c r="BJ4506" s="722"/>
      <c r="BK4506" s="722"/>
      <c r="BL4506" s="722"/>
      <c r="BM4506" s="722"/>
      <c r="BN4506" s="722"/>
      <c r="BO4506" s="722"/>
      <c r="BP4506" s="722"/>
      <c r="BQ4506" s="722"/>
      <c r="BR4506" s="722"/>
      <c r="BS4506" s="722"/>
      <c r="BT4506" s="722"/>
      <c r="BU4506" s="722"/>
      <c r="BV4506" s="722"/>
      <c r="BW4506" s="722"/>
      <c r="BX4506" s="722"/>
      <c r="BY4506" s="722"/>
      <c r="BZ4506" s="722"/>
      <c r="CA4506" s="722"/>
      <c r="CB4506" s="722"/>
      <c r="CC4506" s="722"/>
      <c r="CD4506" s="722"/>
      <c r="CE4506" s="722"/>
      <c r="CF4506" s="722"/>
      <c r="CG4506" s="722"/>
      <c r="CH4506" s="722"/>
      <c r="CI4506" s="722"/>
      <c r="CJ4506" s="722"/>
      <c r="CK4506" s="722"/>
      <c r="CL4506" s="722"/>
      <c r="CM4506" s="722"/>
      <c r="CN4506" s="722"/>
      <c r="CO4506" s="722"/>
      <c r="CP4506" s="722"/>
      <c r="CQ4506" s="722"/>
      <c r="CR4506" s="722"/>
      <c r="CS4506" s="722"/>
    </row>
    <row r="4507" spans="1:97" s="1376" customFormat="1">
      <c r="A4507" s="722"/>
      <c r="B4507" s="722"/>
      <c r="C4507" s="722"/>
      <c r="D4507" s="722"/>
      <c r="E4507" s="722"/>
      <c r="F4507" s="757"/>
      <c r="G4507" s="757"/>
      <c r="H4507" s="757"/>
      <c r="I4507" s="757"/>
      <c r="J4507" s="757"/>
      <c r="K4507" s="758"/>
      <c r="L4507" s="758"/>
      <c r="M4507" s="722"/>
      <c r="N4507" s="736"/>
      <c r="O4507" s="736"/>
      <c r="P4507" s="736"/>
      <c r="Q4507" s="736"/>
      <c r="R4507" s="736"/>
      <c r="S4507" s="736"/>
      <c r="T4507" s="736"/>
      <c r="U4507" s="736"/>
      <c r="BA4507" s="722"/>
      <c r="BB4507" s="722"/>
      <c r="BC4507" s="722"/>
      <c r="BD4507" s="722"/>
      <c r="BE4507" s="722"/>
      <c r="BF4507" s="722"/>
      <c r="BG4507" s="722"/>
      <c r="BH4507" s="722"/>
      <c r="BI4507" s="722"/>
      <c r="BJ4507" s="722"/>
      <c r="BK4507" s="722"/>
      <c r="BL4507" s="722"/>
      <c r="BM4507" s="722"/>
      <c r="BN4507" s="722"/>
      <c r="BO4507" s="722"/>
      <c r="BP4507" s="722"/>
      <c r="BQ4507" s="722"/>
      <c r="BR4507" s="722"/>
      <c r="BS4507" s="722"/>
      <c r="BT4507" s="722"/>
      <c r="BU4507" s="722"/>
      <c r="BV4507" s="722"/>
      <c r="BW4507" s="722"/>
      <c r="BX4507" s="722"/>
      <c r="BY4507" s="722"/>
      <c r="BZ4507" s="722"/>
      <c r="CA4507" s="722"/>
      <c r="CB4507" s="722"/>
      <c r="CC4507" s="722"/>
      <c r="CD4507" s="722"/>
      <c r="CE4507" s="722"/>
      <c r="CF4507" s="722"/>
      <c r="CG4507" s="722"/>
      <c r="CH4507" s="722"/>
      <c r="CI4507" s="722"/>
      <c r="CJ4507" s="722"/>
      <c r="CK4507" s="722"/>
      <c r="CL4507" s="722"/>
      <c r="CM4507" s="722"/>
      <c r="CN4507" s="722"/>
      <c r="CO4507" s="722"/>
      <c r="CP4507" s="722"/>
      <c r="CQ4507" s="722"/>
      <c r="CR4507" s="722"/>
      <c r="CS4507" s="722"/>
    </row>
    <row r="4508" spans="1:97" s="1376" customFormat="1">
      <c r="A4508" s="722"/>
      <c r="B4508" s="722"/>
      <c r="C4508" s="722"/>
      <c r="D4508" s="722"/>
      <c r="E4508" s="722"/>
      <c r="F4508" s="757"/>
      <c r="G4508" s="757"/>
      <c r="H4508" s="757"/>
      <c r="I4508" s="757"/>
      <c r="J4508" s="757"/>
      <c r="K4508" s="758"/>
      <c r="L4508" s="758"/>
      <c r="M4508" s="722"/>
      <c r="N4508" s="736"/>
      <c r="O4508" s="736"/>
      <c r="P4508" s="736"/>
      <c r="Q4508" s="736"/>
      <c r="R4508" s="736"/>
      <c r="S4508" s="736"/>
      <c r="T4508" s="736"/>
      <c r="U4508" s="736"/>
      <c r="BA4508" s="722"/>
      <c r="BB4508" s="722"/>
      <c r="BC4508" s="722"/>
      <c r="BD4508" s="722"/>
      <c r="BE4508" s="722"/>
      <c r="BF4508" s="722"/>
      <c r="BG4508" s="722"/>
      <c r="BH4508" s="722"/>
      <c r="BI4508" s="722"/>
      <c r="BJ4508" s="722"/>
      <c r="BK4508" s="722"/>
      <c r="BL4508" s="722"/>
      <c r="BM4508" s="722"/>
      <c r="BN4508" s="722"/>
      <c r="BO4508" s="722"/>
      <c r="BP4508" s="722"/>
      <c r="BQ4508" s="722"/>
      <c r="BR4508" s="722"/>
      <c r="BS4508" s="722"/>
      <c r="BT4508" s="722"/>
      <c r="BU4508" s="722"/>
      <c r="BV4508" s="722"/>
      <c r="BW4508" s="722"/>
      <c r="BX4508" s="722"/>
      <c r="BY4508" s="722"/>
      <c r="BZ4508" s="722"/>
      <c r="CA4508" s="722"/>
      <c r="CB4508" s="722"/>
      <c r="CC4508" s="722"/>
      <c r="CD4508" s="722"/>
      <c r="CE4508" s="722"/>
      <c r="CF4508" s="722"/>
      <c r="CG4508" s="722"/>
      <c r="CH4508" s="722"/>
      <c r="CI4508" s="722"/>
      <c r="CJ4508" s="722"/>
      <c r="CK4508" s="722"/>
      <c r="CL4508" s="722"/>
      <c r="CM4508" s="722"/>
      <c r="CN4508" s="722"/>
      <c r="CO4508" s="722"/>
      <c r="CP4508" s="722"/>
      <c r="CQ4508" s="722"/>
      <c r="CR4508" s="722"/>
      <c r="CS4508" s="722"/>
    </row>
    <row r="4509" spans="1:97" s="1376" customFormat="1">
      <c r="A4509" s="722"/>
      <c r="B4509" s="722"/>
      <c r="C4509" s="722"/>
      <c r="D4509" s="722"/>
      <c r="E4509" s="722"/>
      <c r="F4509" s="757"/>
      <c r="G4509" s="757"/>
      <c r="H4509" s="757"/>
      <c r="I4509" s="757"/>
      <c r="J4509" s="757"/>
      <c r="K4509" s="758"/>
      <c r="L4509" s="758"/>
      <c r="M4509" s="722"/>
      <c r="N4509" s="736"/>
      <c r="O4509" s="736"/>
      <c r="P4509" s="736"/>
      <c r="Q4509" s="736"/>
      <c r="R4509" s="736"/>
      <c r="S4509" s="736"/>
      <c r="T4509" s="736"/>
      <c r="U4509" s="736"/>
      <c r="BA4509" s="722"/>
      <c r="BB4509" s="722"/>
      <c r="BC4509" s="722"/>
      <c r="BD4509" s="722"/>
      <c r="BE4509" s="722"/>
      <c r="BF4509" s="722"/>
      <c r="BG4509" s="722"/>
      <c r="BH4509" s="722"/>
      <c r="BI4509" s="722"/>
      <c r="BJ4509" s="722"/>
      <c r="BK4509" s="722"/>
      <c r="BL4509" s="722"/>
      <c r="BM4509" s="722"/>
      <c r="BN4509" s="722"/>
      <c r="BO4509" s="722"/>
      <c r="BP4509" s="722"/>
      <c r="BQ4509" s="722"/>
      <c r="BR4509" s="722"/>
      <c r="BS4509" s="722"/>
      <c r="BT4509" s="722"/>
      <c r="BU4509" s="722"/>
      <c r="BV4509" s="722"/>
      <c r="BW4509" s="722"/>
      <c r="BX4509" s="722"/>
      <c r="BY4509" s="722"/>
      <c r="BZ4509" s="722"/>
      <c r="CA4509" s="722"/>
      <c r="CB4509" s="722"/>
      <c r="CC4509" s="722"/>
      <c r="CD4509" s="722"/>
      <c r="CE4509" s="722"/>
      <c r="CF4509" s="722"/>
      <c r="CG4509" s="722"/>
      <c r="CH4509" s="722"/>
      <c r="CI4509" s="722"/>
      <c r="CJ4509" s="722"/>
      <c r="CK4509" s="722"/>
      <c r="CL4509" s="722"/>
      <c r="CM4509" s="722"/>
      <c r="CN4509" s="722"/>
      <c r="CO4509" s="722"/>
      <c r="CP4509" s="722"/>
      <c r="CQ4509" s="722"/>
      <c r="CR4509" s="722"/>
      <c r="CS4509" s="722"/>
    </row>
    <row r="4510" spans="1:97" s="1376" customFormat="1">
      <c r="A4510" s="722"/>
      <c r="B4510" s="722"/>
      <c r="C4510" s="722"/>
      <c r="D4510" s="722"/>
      <c r="E4510" s="722"/>
      <c r="F4510" s="757"/>
      <c r="G4510" s="757"/>
      <c r="H4510" s="757"/>
      <c r="I4510" s="757"/>
      <c r="J4510" s="757"/>
      <c r="K4510" s="758"/>
      <c r="L4510" s="758"/>
      <c r="M4510" s="722"/>
      <c r="N4510" s="736"/>
      <c r="O4510" s="736"/>
      <c r="P4510" s="736"/>
      <c r="Q4510" s="736"/>
      <c r="R4510" s="736"/>
      <c r="S4510" s="736"/>
      <c r="T4510" s="736"/>
      <c r="U4510" s="736"/>
      <c r="BA4510" s="722"/>
      <c r="BB4510" s="722"/>
      <c r="BC4510" s="722"/>
      <c r="BD4510" s="722"/>
      <c r="BE4510" s="722"/>
      <c r="BF4510" s="722"/>
      <c r="BG4510" s="722"/>
      <c r="BH4510" s="722"/>
      <c r="BI4510" s="722"/>
      <c r="BJ4510" s="722"/>
      <c r="BK4510" s="722"/>
      <c r="BL4510" s="722"/>
      <c r="BM4510" s="722"/>
      <c r="BN4510" s="722"/>
      <c r="BO4510" s="722"/>
      <c r="BP4510" s="722"/>
      <c r="BQ4510" s="722"/>
      <c r="BR4510" s="722"/>
      <c r="BS4510" s="722"/>
      <c r="BT4510" s="722"/>
      <c r="BU4510" s="722"/>
      <c r="BV4510" s="722"/>
      <c r="BW4510" s="722"/>
      <c r="BX4510" s="722"/>
      <c r="BY4510" s="722"/>
      <c r="BZ4510" s="722"/>
      <c r="CA4510" s="722"/>
      <c r="CB4510" s="722"/>
      <c r="CC4510" s="722"/>
      <c r="CD4510" s="722"/>
      <c r="CE4510" s="722"/>
      <c r="CF4510" s="722"/>
      <c r="CG4510" s="722"/>
      <c r="CH4510" s="722"/>
      <c r="CI4510" s="722"/>
      <c r="CJ4510" s="722"/>
      <c r="CK4510" s="722"/>
      <c r="CL4510" s="722"/>
      <c r="CM4510" s="722"/>
      <c r="CN4510" s="722"/>
      <c r="CO4510" s="722"/>
      <c r="CP4510" s="722"/>
      <c r="CQ4510" s="722"/>
      <c r="CR4510" s="722"/>
      <c r="CS4510" s="722"/>
    </row>
    <row r="4511" spans="1:97" s="1376" customFormat="1">
      <c r="A4511" s="722"/>
      <c r="B4511" s="722"/>
      <c r="C4511" s="722"/>
      <c r="D4511" s="722"/>
      <c r="E4511" s="722"/>
      <c r="F4511" s="757"/>
      <c r="G4511" s="757"/>
      <c r="H4511" s="757"/>
      <c r="I4511" s="757"/>
      <c r="J4511" s="757"/>
      <c r="K4511" s="758"/>
      <c r="L4511" s="758"/>
      <c r="M4511" s="722"/>
      <c r="N4511" s="736"/>
      <c r="O4511" s="736"/>
      <c r="P4511" s="736"/>
      <c r="Q4511" s="736"/>
      <c r="R4511" s="736"/>
      <c r="S4511" s="736"/>
      <c r="T4511" s="736"/>
      <c r="U4511" s="736"/>
      <c r="BA4511" s="722"/>
      <c r="BB4511" s="722"/>
      <c r="BC4511" s="722"/>
      <c r="BD4511" s="722"/>
      <c r="BE4511" s="722"/>
      <c r="BF4511" s="722"/>
      <c r="BG4511" s="722"/>
      <c r="BH4511" s="722"/>
      <c r="BI4511" s="722"/>
      <c r="BJ4511" s="722"/>
      <c r="BK4511" s="722"/>
      <c r="BL4511" s="722"/>
      <c r="BM4511" s="722"/>
      <c r="BN4511" s="722"/>
      <c r="BO4511" s="722"/>
      <c r="BP4511" s="722"/>
      <c r="BQ4511" s="722"/>
      <c r="BR4511" s="722"/>
      <c r="BS4511" s="722"/>
      <c r="BT4511" s="722"/>
      <c r="BU4511" s="722"/>
      <c r="BV4511" s="722"/>
      <c r="BW4511" s="722"/>
      <c r="BX4511" s="722"/>
      <c r="BY4511" s="722"/>
      <c r="BZ4511" s="722"/>
      <c r="CA4511" s="722"/>
      <c r="CB4511" s="722"/>
      <c r="CC4511" s="722"/>
      <c r="CD4511" s="722"/>
      <c r="CE4511" s="722"/>
      <c r="CF4511" s="722"/>
      <c r="CG4511" s="722"/>
      <c r="CH4511" s="722"/>
      <c r="CI4511" s="722"/>
      <c r="CJ4511" s="722"/>
      <c r="CK4511" s="722"/>
      <c r="CL4511" s="722"/>
      <c r="CM4511" s="722"/>
      <c r="CN4511" s="722"/>
      <c r="CO4511" s="722"/>
      <c r="CP4511" s="722"/>
      <c r="CQ4511" s="722"/>
      <c r="CR4511" s="722"/>
      <c r="CS4511" s="722"/>
    </row>
    <row r="4512" spans="1:97" s="1376" customFormat="1">
      <c r="A4512" s="722"/>
      <c r="B4512" s="722"/>
      <c r="C4512" s="722"/>
      <c r="D4512" s="722"/>
      <c r="E4512" s="722"/>
      <c r="F4512" s="757"/>
      <c r="G4512" s="757"/>
      <c r="H4512" s="757"/>
      <c r="I4512" s="757"/>
      <c r="J4512" s="757"/>
      <c r="K4512" s="758"/>
      <c r="L4512" s="758"/>
      <c r="M4512" s="722"/>
      <c r="N4512" s="736"/>
      <c r="O4512" s="736"/>
      <c r="P4512" s="736"/>
      <c r="Q4512" s="736"/>
      <c r="R4512" s="736"/>
      <c r="S4512" s="736"/>
      <c r="T4512" s="736"/>
      <c r="U4512" s="736"/>
      <c r="BA4512" s="722"/>
      <c r="BB4512" s="722"/>
      <c r="BC4512" s="722"/>
      <c r="BD4512" s="722"/>
      <c r="BE4512" s="722"/>
      <c r="BF4512" s="722"/>
      <c r="BG4512" s="722"/>
      <c r="BH4512" s="722"/>
      <c r="BI4512" s="722"/>
      <c r="BJ4512" s="722"/>
      <c r="BK4512" s="722"/>
      <c r="BL4512" s="722"/>
      <c r="BM4512" s="722"/>
      <c r="BN4512" s="722"/>
      <c r="BO4512" s="722"/>
      <c r="BP4512" s="722"/>
      <c r="BQ4512" s="722"/>
      <c r="BR4512" s="722"/>
      <c r="BS4512" s="722"/>
      <c r="BT4512" s="722"/>
      <c r="BU4512" s="722"/>
      <c r="BV4512" s="722"/>
      <c r="BW4512" s="722"/>
      <c r="BX4512" s="722"/>
      <c r="BY4512" s="722"/>
      <c r="BZ4512" s="722"/>
      <c r="CA4512" s="722"/>
      <c r="CB4512" s="722"/>
      <c r="CC4512" s="722"/>
      <c r="CD4512" s="722"/>
      <c r="CE4512" s="722"/>
      <c r="CF4512" s="722"/>
      <c r="CG4512" s="722"/>
      <c r="CH4512" s="722"/>
      <c r="CI4512" s="722"/>
      <c r="CJ4512" s="722"/>
      <c r="CK4512" s="722"/>
      <c r="CL4512" s="722"/>
      <c r="CM4512" s="722"/>
      <c r="CN4512" s="722"/>
      <c r="CO4512" s="722"/>
      <c r="CP4512" s="722"/>
      <c r="CQ4512" s="722"/>
      <c r="CR4512" s="722"/>
      <c r="CS4512" s="722"/>
    </row>
    <row r="4513" spans="1:97" s="1376" customFormat="1">
      <c r="A4513" s="722"/>
      <c r="B4513" s="722"/>
      <c r="C4513" s="722"/>
      <c r="D4513" s="722"/>
      <c r="E4513" s="722"/>
      <c r="F4513" s="757"/>
      <c r="G4513" s="757"/>
      <c r="H4513" s="757"/>
      <c r="I4513" s="757"/>
      <c r="J4513" s="757"/>
      <c r="K4513" s="758"/>
      <c r="L4513" s="758"/>
      <c r="M4513" s="722"/>
      <c r="N4513" s="736"/>
      <c r="O4513" s="736"/>
      <c r="P4513" s="736"/>
      <c r="Q4513" s="736"/>
      <c r="R4513" s="736"/>
      <c r="S4513" s="736"/>
      <c r="T4513" s="736"/>
      <c r="U4513" s="736"/>
      <c r="BA4513" s="722"/>
      <c r="BB4513" s="722"/>
      <c r="BC4513" s="722"/>
      <c r="BD4513" s="722"/>
      <c r="BE4513" s="722"/>
      <c r="BF4513" s="722"/>
      <c r="BG4513" s="722"/>
      <c r="BH4513" s="722"/>
      <c r="BI4513" s="722"/>
      <c r="BJ4513" s="722"/>
      <c r="BK4513" s="722"/>
      <c r="BL4513" s="722"/>
      <c r="BM4513" s="722"/>
      <c r="BN4513" s="722"/>
      <c r="BO4513" s="722"/>
      <c r="BP4513" s="722"/>
      <c r="BQ4513" s="722"/>
      <c r="BR4513" s="722"/>
      <c r="BS4513" s="722"/>
      <c r="BT4513" s="722"/>
      <c r="BU4513" s="722"/>
      <c r="BV4513" s="722"/>
      <c r="BW4513" s="722"/>
      <c r="BX4513" s="722"/>
      <c r="BY4513" s="722"/>
      <c r="BZ4513" s="722"/>
      <c r="CA4513" s="722"/>
      <c r="CB4513" s="722"/>
      <c r="CC4513" s="722"/>
      <c r="CD4513" s="722"/>
      <c r="CE4513" s="722"/>
      <c r="CF4513" s="722"/>
      <c r="CG4513" s="722"/>
      <c r="CH4513" s="722"/>
      <c r="CI4513" s="722"/>
      <c r="CJ4513" s="722"/>
      <c r="CK4513" s="722"/>
      <c r="CL4513" s="722"/>
      <c r="CM4513" s="722"/>
      <c r="CN4513" s="722"/>
      <c r="CO4513" s="722"/>
      <c r="CP4513" s="722"/>
      <c r="CQ4513" s="722"/>
      <c r="CR4513" s="722"/>
      <c r="CS4513" s="722"/>
    </row>
    <row r="4514" spans="1:97" s="1376" customFormat="1">
      <c r="A4514" s="722"/>
      <c r="B4514" s="722"/>
      <c r="C4514" s="722"/>
      <c r="D4514" s="722"/>
      <c r="E4514" s="722"/>
      <c r="F4514" s="757"/>
      <c r="G4514" s="757"/>
      <c r="H4514" s="757"/>
      <c r="I4514" s="757"/>
      <c r="J4514" s="757"/>
      <c r="K4514" s="758"/>
      <c r="L4514" s="758"/>
      <c r="M4514" s="722"/>
      <c r="N4514" s="736"/>
      <c r="O4514" s="736"/>
      <c r="P4514" s="736"/>
      <c r="Q4514" s="736"/>
      <c r="R4514" s="736"/>
      <c r="S4514" s="736"/>
      <c r="T4514" s="736"/>
      <c r="U4514" s="736"/>
      <c r="BA4514" s="722"/>
      <c r="BB4514" s="722"/>
      <c r="BC4514" s="722"/>
      <c r="BD4514" s="722"/>
      <c r="BE4514" s="722"/>
      <c r="BF4514" s="722"/>
      <c r="BG4514" s="722"/>
      <c r="BH4514" s="722"/>
      <c r="BI4514" s="722"/>
      <c r="BJ4514" s="722"/>
      <c r="BK4514" s="722"/>
      <c r="BL4514" s="722"/>
      <c r="BM4514" s="722"/>
      <c r="BN4514" s="722"/>
      <c r="BO4514" s="722"/>
      <c r="BP4514" s="722"/>
      <c r="BQ4514" s="722"/>
      <c r="BR4514" s="722"/>
      <c r="BS4514" s="722"/>
      <c r="BT4514" s="722"/>
      <c r="BU4514" s="722"/>
      <c r="BV4514" s="722"/>
      <c r="BW4514" s="722"/>
      <c r="BX4514" s="722"/>
      <c r="BY4514" s="722"/>
      <c r="BZ4514" s="722"/>
      <c r="CA4514" s="722"/>
      <c r="CB4514" s="722"/>
      <c r="CC4514" s="722"/>
      <c r="CD4514" s="722"/>
      <c r="CE4514" s="722"/>
      <c r="CF4514" s="722"/>
      <c r="CG4514" s="722"/>
      <c r="CH4514" s="722"/>
      <c r="CI4514" s="722"/>
      <c r="CJ4514" s="722"/>
      <c r="CK4514" s="722"/>
      <c r="CL4514" s="722"/>
      <c r="CM4514" s="722"/>
      <c r="CN4514" s="722"/>
      <c r="CO4514" s="722"/>
      <c r="CP4514" s="722"/>
      <c r="CQ4514" s="722"/>
      <c r="CR4514" s="722"/>
      <c r="CS4514" s="722"/>
    </row>
    <row r="4515" spans="1:97" s="1376" customFormat="1">
      <c r="A4515" s="722"/>
      <c r="B4515" s="722"/>
      <c r="C4515" s="722"/>
      <c r="D4515" s="722"/>
      <c r="E4515" s="722"/>
      <c r="F4515" s="757"/>
      <c r="G4515" s="757"/>
      <c r="H4515" s="757"/>
      <c r="I4515" s="757"/>
      <c r="J4515" s="757"/>
      <c r="K4515" s="758"/>
      <c r="L4515" s="758"/>
      <c r="M4515" s="722"/>
      <c r="N4515" s="736"/>
      <c r="O4515" s="736"/>
      <c r="P4515" s="736"/>
      <c r="Q4515" s="736"/>
      <c r="R4515" s="736"/>
      <c r="S4515" s="736"/>
      <c r="T4515" s="736"/>
      <c r="U4515" s="736"/>
      <c r="BA4515" s="722"/>
      <c r="BB4515" s="722"/>
      <c r="BC4515" s="722"/>
      <c r="BD4515" s="722"/>
      <c r="BE4515" s="722"/>
      <c r="BF4515" s="722"/>
      <c r="BG4515" s="722"/>
      <c r="BH4515" s="722"/>
      <c r="BI4515" s="722"/>
      <c r="BJ4515" s="722"/>
      <c r="BK4515" s="722"/>
      <c r="BL4515" s="722"/>
      <c r="BM4515" s="722"/>
      <c r="BN4515" s="722"/>
      <c r="BO4515" s="722"/>
      <c r="BP4515" s="722"/>
      <c r="BQ4515" s="722"/>
      <c r="BR4515" s="722"/>
      <c r="BS4515" s="722"/>
      <c r="BT4515" s="722"/>
      <c r="BU4515" s="722"/>
      <c r="BV4515" s="722"/>
      <c r="BW4515" s="722"/>
      <c r="BX4515" s="722"/>
      <c r="BY4515" s="722"/>
      <c r="BZ4515" s="722"/>
      <c r="CA4515" s="722"/>
      <c r="CB4515" s="722"/>
      <c r="CC4515" s="722"/>
      <c r="CD4515" s="722"/>
      <c r="CE4515" s="722"/>
      <c r="CF4515" s="722"/>
      <c r="CG4515" s="722"/>
      <c r="CH4515" s="722"/>
      <c r="CI4515" s="722"/>
      <c r="CJ4515" s="722"/>
      <c r="CK4515" s="722"/>
      <c r="CL4515" s="722"/>
      <c r="CM4515" s="722"/>
      <c r="CN4515" s="722"/>
      <c r="CO4515" s="722"/>
      <c r="CP4515" s="722"/>
      <c r="CQ4515" s="722"/>
      <c r="CR4515" s="722"/>
      <c r="CS4515" s="722"/>
    </row>
    <row r="4516" spans="1:97" s="1376" customFormat="1">
      <c r="A4516" s="722"/>
      <c r="B4516" s="722"/>
      <c r="C4516" s="722"/>
      <c r="D4516" s="722"/>
      <c r="E4516" s="722"/>
      <c r="F4516" s="757"/>
      <c r="G4516" s="757"/>
      <c r="H4516" s="757"/>
      <c r="I4516" s="757"/>
      <c r="J4516" s="757"/>
      <c r="K4516" s="758"/>
      <c r="L4516" s="758"/>
      <c r="M4516" s="722"/>
      <c r="N4516" s="736"/>
      <c r="O4516" s="736"/>
      <c r="P4516" s="736"/>
      <c r="Q4516" s="736"/>
      <c r="R4516" s="736"/>
      <c r="S4516" s="736"/>
      <c r="T4516" s="736"/>
      <c r="U4516" s="736"/>
      <c r="BA4516" s="722"/>
      <c r="BB4516" s="722"/>
      <c r="BC4516" s="722"/>
      <c r="BD4516" s="722"/>
      <c r="BE4516" s="722"/>
      <c r="BF4516" s="722"/>
      <c r="BG4516" s="722"/>
      <c r="BH4516" s="722"/>
      <c r="BI4516" s="722"/>
      <c r="BJ4516" s="722"/>
      <c r="BK4516" s="722"/>
      <c r="BL4516" s="722"/>
      <c r="BM4516" s="722"/>
      <c r="BN4516" s="722"/>
      <c r="BO4516" s="722"/>
      <c r="BP4516" s="722"/>
      <c r="BQ4516" s="722"/>
      <c r="BR4516" s="722"/>
      <c r="BS4516" s="722"/>
      <c r="BT4516" s="722"/>
      <c r="BU4516" s="722"/>
      <c r="BV4516" s="722"/>
      <c r="BW4516" s="722"/>
      <c r="BX4516" s="722"/>
      <c r="BY4516" s="722"/>
      <c r="BZ4516" s="722"/>
      <c r="CA4516" s="722"/>
      <c r="CB4516" s="722"/>
      <c r="CC4516" s="722"/>
      <c r="CD4516" s="722"/>
      <c r="CE4516" s="722"/>
      <c r="CF4516" s="722"/>
      <c r="CG4516" s="722"/>
      <c r="CH4516" s="722"/>
      <c r="CI4516" s="722"/>
      <c r="CJ4516" s="722"/>
      <c r="CK4516" s="722"/>
      <c r="CL4516" s="722"/>
      <c r="CM4516" s="722"/>
      <c r="CN4516" s="722"/>
      <c r="CO4516" s="722"/>
      <c r="CP4516" s="722"/>
      <c r="CQ4516" s="722"/>
      <c r="CR4516" s="722"/>
      <c r="CS4516" s="722"/>
    </row>
    <row r="4517" spans="1:97" s="1376" customFormat="1">
      <c r="A4517" s="722"/>
      <c r="B4517" s="722"/>
      <c r="C4517" s="722"/>
      <c r="D4517" s="722"/>
      <c r="E4517" s="722"/>
      <c r="F4517" s="757"/>
      <c r="G4517" s="757"/>
      <c r="H4517" s="757"/>
      <c r="I4517" s="757"/>
      <c r="J4517" s="757"/>
      <c r="K4517" s="758"/>
      <c r="L4517" s="758"/>
      <c r="M4517" s="722"/>
      <c r="N4517" s="736"/>
      <c r="O4517" s="736"/>
      <c r="P4517" s="736"/>
      <c r="Q4517" s="736"/>
      <c r="R4517" s="736"/>
      <c r="S4517" s="736"/>
      <c r="T4517" s="736"/>
      <c r="U4517" s="736"/>
      <c r="BA4517" s="722"/>
      <c r="BB4517" s="722"/>
      <c r="BC4517" s="722"/>
      <c r="BD4517" s="722"/>
      <c r="BE4517" s="722"/>
      <c r="BF4517" s="722"/>
      <c r="BG4517" s="722"/>
      <c r="BH4517" s="722"/>
      <c r="BI4517" s="722"/>
      <c r="BJ4517" s="722"/>
      <c r="BK4517" s="722"/>
      <c r="BL4517" s="722"/>
      <c r="BM4517" s="722"/>
      <c r="BN4517" s="722"/>
      <c r="BO4517" s="722"/>
      <c r="BP4517" s="722"/>
      <c r="BQ4517" s="722"/>
      <c r="BR4517" s="722"/>
      <c r="BS4517" s="722"/>
      <c r="BT4517" s="722"/>
      <c r="BU4517" s="722"/>
      <c r="BV4517" s="722"/>
      <c r="BW4517" s="722"/>
      <c r="BX4517" s="722"/>
      <c r="BY4517" s="722"/>
      <c r="BZ4517" s="722"/>
      <c r="CA4517" s="722"/>
      <c r="CB4517" s="722"/>
      <c r="CC4517" s="722"/>
      <c r="CD4517" s="722"/>
      <c r="CE4517" s="722"/>
      <c r="CF4517" s="722"/>
      <c r="CG4517" s="722"/>
      <c r="CH4517" s="722"/>
      <c r="CI4517" s="722"/>
      <c r="CJ4517" s="722"/>
      <c r="CK4517" s="722"/>
      <c r="CL4517" s="722"/>
      <c r="CM4517" s="722"/>
      <c r="CN4517" s="722"/>
      <c r="CO4517" s="722"/>
      <c r="CP4517" s="722"/>
      <c r="CQ4517" s="722"/>
      <c r="CR4517" s="722"/>
      <c r="CS4517" s="722"/>
    </row>
    <row r="4518" spans="1:97" s="1376" customFormat="1">
      <c r="A4518" s="722"/>
      <c r="B4518" s="722"/>
      <c r="C4518" s="722"/>
      <c r="D4518" s="722"/>
      <c r="E4518" s="722"/>
      <c r="F4518" s="757"/>
      <c r="G4518" s="757"/>
      <c r="H4518" s="757"/>
      <c r="I4518" s="757"/>
      <c r="J4518" s="757"/>
      <c r="K4518" s="758"/>
      <c r="L4518" s="758"/>
      <c r="M4518" s="722"/>
      <c r="N4518" s="736"/>
      <c r="O4518" s="736"/>
      <c r="P4518" s="736"/>
      <c r="Q4518" s="736"/>
      <c r="R4518" s="736"/>
      <c r="S4518" s="736"/>
      <c r="T4518" s="736"/>
      <c r="U4518" s="736"/>
      <c r="BA4518" s="722"/>
      <c r="BB4518" s="722"/>
      <c r="BC4518" s="722"/>
      <c r="BD4518" s="722"/>
      <c r="BE4518" s="722"/>
      <c r="BF4518" s="722"/>
      <c r="BG4518" s="722"/>
      <c r="BH4518" s="722"/>
      <c r="BI4518" s="722"/>
      <c r="BJ4518" s="722"/>
      <c r="BK4518" s="722"/>
      <c r="BL4518" s="722"/>
      <c r="BM4518" s="722"/>
      <c r="BN4518" s="722"/>
      <c r="BO4518" s="722"/>
      <c r="BP4518" s="722"/>
      <c r="BQ4518" s="722"/>
      <c r="BR4518" s="722"/>
      <c r="BS4518" s="722"/>
      <c r="BT4518" s="722"/>
      <c r="BU4518" s="722"/>
      <c r="BV4518" s="722"/>
      <c r="BW4518" s="722"/>
      <c r="BX4518" s="722"/>
      <c r="BY4518" s="722"/>
      <c r="BZ4518" s="722"/>
      <c r="CA4518" s="722"/>
      <c r="CB4518" s="722"/>
      <c r="CC4518" s="722"/>
      <c r="CD4518" s="722"/>
      <c r="CE4518" s="722"/>
      <c r="CF4518" s="722"/>
      <c r="CG4518" s="722"/>
      <c r="CH4518" s="722"/>
      <c r="CI4518" s="722"/>
      <c r="CJ4518" s="722"/>
      <c r="CK4518" s="722"/>
      <c r="CL4518" s="722"/>
      <c r="CM4518" s="722"/>
      <c r="CN4518" s="722"/>
      <c r="CO4518" s="722"/>
      <c r="CP4518" s="722"/>
      <c r="CQ4518" s="722"/>
      <c r="CR4518" s="722"/>
      <c r="CS4518" s="722"/>
    </row>
    <row r="4519" spans="1:97" s="1376" customFormat="1">
      <c r="A4519" s="722"/>
      <c r="B4519" s="722"/>
      <c r="C4519" s="722"/>
      <c r="D4519" s="722"/>
      <c r="E4519" s="722"/>
      <c r="F4519" s="757"/>
      <c r="G4519" s="757"/>
      <c r="H4519" s="757"/>
      <c r="I4519" s="757"/>
      <c r="J4519" s="757"/>
      <c r="K4519" s="758"/>
      <c r="L4519" s="758"/>
      <c r="M4519" s="722"/>
      <c r="N4519" s="736"/>
      <c r="O4519" s="736"/>
      <c r="P4519" s="736"/>
      <c r="Q4519" s="736"/>
      <c r="R4519" s="736"/>
      <c r="S4519" s="736"/>
      <c r="T4519" s="736"/>
      <c r="U4519" s="736"/>
      <c r="BA4519" s="722"/>
      <c r="BB4519" s="722"/>
      <c r="BC4519" s="722"/>
      <c r="BD4519" s="722"/>
      <c r="BE4519" s="722"/>
      <c r="BF4519" s="722"/>
      <c r="BG4519" s="722"/>
      <c r="BH4519" s="722"/>
      <c r="BI4519" s="722"/>
      <c r="BJ4519" s="722"/>
      <c r="BK4519" s="722"/>
      <c r="BL4519" s="722"/>
      <c r="BM4519" s="722"/>
      <c r="BN4519" s="722"/>
      <c r="BO4519" s="722"/>
      <c r="BP4519" s="722"/>
      <c r="BQ4519" s="722"/>
      <c r="BR4519" s="722"/>
      <c r="BS4519" s="722"/>
      <c r="BT4519" s="722"/>
      <c r="BU4519" s="722"/>
      <c r="BV4519" s="722"/>
      <c r="BW4519" s="722"/>
      <c r="BX4519" s="722"/>
      <c r="BY4519" s="722"/>
      <c r="BZ4519" s="722"/>
      <c r="CA4519" s="722"/>
      <c r="CB4519" s="722"/>
      <c r="CC4519" s="722"/>
      <c r="CD4519" s="722"/>
      <c r="CE4519" s="722"/>
      <c r="CF4519" s="722"/>
      <c r="CG4519" s="722"/>
      <c r="CH4519" s="722"/>
      <c r="CI4519" s="722"/>
      <c r="CJ4519" s="722"/>
      <c r="CK4519" s="722"/>
      <c r="CL4519" s="722"/>
      <c r="CM4519" s="722"/>
      <c r="CN4519" s="722"/>
      <c r="CO4519" s="722"/>
      <c r="CP4519" s="722"/>
      <c r="CQ4519" s="722"/>
      <c r="CR4519" s="722"/>
      <c r="CS4519" s="722"/>
    </row>
    <row r="4520" spans="1:97" s="1376" customFormat="1">
      <c r="A4520" s="722"/>
      <c r="B4520" s="722"/>
      <c r="C4520" s="722"/>
      <c r="D4520" s="722"/>
      <c r="E4520" s="722"/>
      <c r="F4520" s="757"/>
      <c r="G4520" s="757"/>
      <c r="H4520" s="757"/>
      <c r="I4520" s="757"/>
      <c r="J4520" s="757"/>
      <c r="K4520" s="758"/>
      <c r="L4520" s="758"/>
      <c r="M4520" s="722"/>
      <c r="N4520" s="736"/>
      <c r="O4520" s="736"/>
      <c r="P4520" s="736"/>
      <c r="Q4520" s="736"/>
      <c r="R4520" s="736"/>
      <c r="S4520" s="736"/>
      <c r="T4520" s="736"/>
      <c r="U4520" s="736"/>
      <c r="BA4520" s="722"/>
      <c r="BB4520" s="722"/>
      <c r="BC4520" s="722"/>
      <c r="BD4520" s="722"/>
      <c r="BE4520" s="722"/>
      <c r="BF4520" s="722"/>
      <c r="BG4520" s="722"/>
      <c r="BH4520" s="722"/>
      <c r="BI4520" s="722"/>
      <c r="BJ4520" s="722"/>
      <c r="BK4520" s="722"/>
      <c r="BL4520" s="722"/>
      <c r="BM4520" s="722"/>
      <c r="BN4520" s="722"/>
      <c r="BO4520" s="722"/>
      <c r="BP4520" s="722"/>
      <c r="BQ4520" s="722"/>
      <c r="BR4520" s="722"/>
      <c r="BS4520" s="722"/>
      <c r="BT4520" s="722"/>
      <c r="BU4520" s="722"/>
      <c r="BV4520" s="722"/>
      <c r="BW4520" s="722"/>
      <c r="BX4520" s="722"/>
      <c r="BY4520" s="722"/>
      <c r="BZ4520" s="722"/>
      <c r="CA4520" s="722"/>
      <c r="CB4520" s="722"/>
      <c r="CC4520" s="722"/>
      <c r="CD4520" s="722"/>
      <c r="CE4520" s="722"/>
      <c r="CF4520" s="722"/>
      <c r="CG4520" s="722"/>
      <c r="CH4520" s="722"/>
      <c r="CI4520" s="722"/>
      <c r="CJ4520" s="722"/>
      <c r="CK4520" s="722"/>
      <c r="CL4520" s="722"/>
      <c r="CM4520" s="722"/>
      <c r="CN4520" s="722"/>
      <c r="CO4520" s="722"/>
      <c r="CP4520" s="722"/>
      <c r="CQ4520" s="722"/>
      <c r="CR4520" s="722"/>
      <c r="CS4520" s="722"/>
    </row>
    <row r="4521" spans="1:97" s="1376" customFormat="1">
      <c r="A4521" s="722"/>
      <c r="B4521" s="722"/>
      <c r="C4521" s="722"/>
      <c r="D4521" s="722"/>
      <c r="E4521" s="722"/>
      <c r="F4521" s="757"/>
      <c r="G4521" s="757"/>
      <c r="H4521" s="757"/>
      <c r="I4521" s="757"/>
      <c r="J4521" s="757"/>
      <c r="K4521" s="758"/>
      <c r="L4521" s="758"/>
      <c r="M4521" s="722"/>
      <c r="N4521" s="736"/>
      <c r="O4521" s="736"/>
      <c r="P4521" s="736"/>
      <c r="Q4521" s="736"/>
      <c r="R4521" s="736"/>
      <c r="S4521" s="736"/>
      <c r="T4521" s="736"/>
      <c r="U4521" s="736"/>
      <c r="BA4521" s="722"/>
      <c r="BB4521" s="722"/>
      <c r="BC4521" s="722"/>
      <c r="BD4521" s="722"/>
      <c r="BE4521" s="722"/>
      <c r="BF4521" s="722"/>
      <c r="BG4521" s="722"/>
      <c r="BH4521" s="722"/>
      <c r="BI4521" s="722"/>
      <c r="BJ4521" s="722"/>
      <c r="BK4521" s="722"/>
      <c r="BL4521" s="722"/>
      <c r="BM4521" s="722"/>
      <c r="BN4521" s="722"/>
      <c r="BO4521" s="722"/>
      <c r="BP4521" s="722"/>
      <c r="BQ4521" s="722"/>
      <c r="BR4521" s="722"/>
      <c r="BS4521" s="722"/>
      <c r="BT4521" s="722"/>
      <c r="BU4521" s="722"/>
      <c r="BV4521" s="722"/>
      <c r="BW4521" s="722"/>
      <c r="BX4521" s="722"/>
      <c r="BY4521" s="722"/>
      <c r="BZ4521" s="722"/>
      <c r="CA4521" s="722"/>
      <c r="CB4521" s="722"/>
      <c r="CC4521" s="722"/>
      <c r="CD4521" s="722"/>
      <c r="CE4521" s="722"/>
      <c r="CF4521" s="722"/>
      <c r="CG4521" s="722"/>
      <c r="CH4521" s="722"/>
      <c r="CI4521" s="722"/>
      <c r="CJ4521" s="722"/>
      <c r="CK4521" s="722"/>
      <c r="CL4521" s="722"/>
      <c r="CM4521" s="722"/>
      <c r="CN4521" s="722"/>
      <c r="CO4521" s="722"/>
      <c r="CP4521" s="722"/>
      <c r="CQ4521" s="722"/>
      <c r="CR4521" s="722"/>
      <c r="CS4521" s="722"/>
    </row>
    <row r="4522" spans="1:97" s="1376" customFormat="1">
      <c r="A4522" s="722"/>
      <c r="B4522" s="722"/>
      <c r="C4522" s="722"/>
      <c r="D4522" s="722"/>
      <c r="E4522" s="722"/>
      <c r="F4522" s="757"/>
      <c r="G4522" s="757"/>
      <c r="H4522" s="757"/>
      <c r="I4522" s="757"/>
      <c r="J4522" s="757"/>
      <c r="K4522" s="758"/>
      <c r="L4522" s="758"/>
      <c r="M4522" s="722"/>
      <c r="N4522" s="736"/>
      <c r="O4522" s="736"/>
      <c r="P4522" s="736"/>
      <c r="Q4522" s="736"/>
      <c r="R4522" s="736"/>
      <c r="S4522" s="736"/>
      <c r="T4522" s="736"/>
      <c r="U4522" s="736"/>
      <c r="BA4522" s="722"/>
      <c r="BB4522" s="722"/>
      <c r="BC4522" s="722"/>
      <c r="BD4522" s="722"/>
      <c r="BE4522" s="722"/>
      <c r="BF4522" s="722"/>
      <c r="BG4522" s="722"/>
      <c r="BH4522" s="722"/>
      <c r="BI4522" s="722"/>
      <c r="BJ4522" s="722"/>
      <c r="BK4522" s="722"/>
      <c r="BL4522" s="722"/>
      <c r="BM4522" s="722"/>
      <c r="BN4522" s="722"/>
      <c r="BO4522" s="722"/>
      <c r="BP4522" s="722"/>
      <c r="BQ4522" s="722"/>
      <c r="BR4522" s="722"/>
      <c r="BS4522" s="722"/>
      <c r="BT4522" s="722"/>
      <c r="BU4522" s="722"/>
      <c r="BV4522" s="722"/>
      <c r="BW4522" s="722"/>
      <c r="BX4522" s="722"/>
      <c r="BY4522" s="722"/>
      <c r="BZ4522" s="722"/>
      <c r="CA4522" s="722"/>
      <c r="CB4522" s="722"/>
      <c r="CC4522" s="722"/>
      <c r="CD4522" s="722"/>
      <c r="CE4522" s="722"/>
      <c r="CF4522" s="722"/>
      <c r="CG4522" s="722"/>
      <c r="CH4522" s="722"/>
      <c r="CI4522" s="722"/>
      <c r="CJ4522" s="722"/>
      <c r="CK4522" s="722"/>
      <c r="CL4522" s="722"/>
      <c r="CM4522" s="722"/>
      <c r="CN4522" s="722"/>
      <c r="CO4522" s="722"/>
      <c r="CP4522" s="722"/>
      <c r="CQ4522" s="722"/>
      <c r="CR4522" s="722"/>
      <c r="CS4522" s="722"/>
    </row>
    <row r="4523" spans="1:97" s="1376" customFormat="1">
      <c r="A4523" s="722"/>
      <c r="B4523" s="722"/>
      <c r="C4523" s="722"/>
      <c r="D4523" s="722"/>
      <c r="E4523" s="722"/>
      <c r="F4523" s="757"/>
      <c r="G4523" s="757"/>
      <c r="H4523" s="757"/>
      <c r="I4523" s="757"/>
      <c r="J4523" s="757"/>
      <c r="K4523" s="758"/>
      <c r="L4523" s="758"/>
      <c r="M4523" s="722"/>
      <c r="N4523" s="736"/>
      <c r="O4523" s="736"/>
      <c r="P4523" s="736"/>
      <c r="Q4523" s="736"/>
      <c r="R4523" s="736"/>
      <c r="S4523" s="736"/>
      <c r="T4523" s="736"/>
      <c r="U4523" s="736"/>
      <c r="BA4523" s="722"/>
      <c r="BB4523" s="722"/>
      <c r="BC4523" s="722"/>
      <c r="BD4523" s="722"/>
      <c r="BE4523" s="722"/>
      <c r="BF4523" s="722"/>
      <c r="BG4523" s="722"/>
      <c r="BH4523" s="722"/>
      <c r="BI4523" s="722"/>
      <c r="BJ4523" s="722"/>
      <c r="BK4523" s="722"/>
      <c r="BL4523" s="722"/>
      <c r="BM4523" s="722"/>
      <c r="BN4523" s="722"/>
      <c r="BO4523" s="722"/>
      <c r="BP4523" s="722"/>
      <c r="BQ4523" s="722"/>
      <c r="BR4523" s="722"/>
      <c r="BS4523" s="722"/>
      <c r="BT4523" s="722"/>
      <c r="BU4523" s="722"/>
      <c r="BV4523" s="722"/>
      <c r="BW4523" s="722"/>
      <c r="BX4523" s="722"/>
      <c r="BY4523" s="722"/>
      <c r="BZ4523" s="722"/>
      <c r="CA4523" s="722"/>
      <c r="CB4523" s="722"/>
      <c r="CC4523" s="722"/>
      <c r="CD4523" s="722"/>
      <c r="CE4523" s="722"/>
      <c r="CF4523" s="722"/>
      <c r="CG4523" s="722"/>
      <c r="CH4523" s="722"/>
      <c r="CI4523" s="722"/>
      <c r="CJ4523" s="722"/>
      <c r="CK4523" s="722"/>
      <c r="CL4523" s="722"/>
      <c r="CM4523" s="722"/>
      <c r="CN4523" s="722"/>
      <c r="CO4523" s="722"/>
      <c r="CP4523" s="722"/>
      <c r="CQ4523" s="722"/>
      <c r="CR4523" s="722"/>
      <c r="CS4523" s="722"/>
    </row>
    <row r="4524" spans="1:97" s="1376" customFormat="1">
      <c r="A4524" s="722"/>
      <c r="B4524" s="722"/>
      <c r="C4524" s="722"/>
      <c r="D4524" s="722"/>
      <c r="E4524" s="722"/>
      <c r="F4524" s="757"/>
      <c r="G4524" s="757"/>
      <c r="H4524" s="757"/>
      <c r="I4524" s="757"/>
      <c r="J4524" s="757"/>
      <c r="K4524" s="758"/>
      <c r="L4524" s="758"/>
      <c r="M4524" s="722"/>
      <c r="N4524" s="736"/>
      <c r="O4524" s="736"/>
      <c r="P4524" s="736"/>
      <c r="Q4524" s="736"/>
      <c r="R4524" s="736"/>
      <c r="S4524" s="736"/>
      <c r="T4524" s="736"/>
      <c r="U4524" s="736"/>
      <c r="BA4524" s="722"/>
      <c r="BB4524" s="722"/>
      <c r="BC4524" s="722"/>
      <c r="BD4524" s="722"/>
      <c r="BE4524" s="722"/>
      <c r="BF4524" s="722"/>
      <c r="BG4524" s="722"/>
      <c r="BH4524" s="722"/>
      <c r="BI4524" s="722"/>
      <c r="BJ4524" s="722"/>
      <c r="BK4524" s="722"/>
      <c r="BL4524" s="722"/>
      <c r="BM4524" s="722"/>
      <c r="BN4524" s="722"/>
      <c r="BO4524" s="722"/>
      <c r="BP4524" s="722"/>
      <c r="BQ4524" s="722"/>
      <c r="BR4524" s="722"/>
      <c r="BS4524" s="722"/>
      <c r="BT4524" s="722"/>
      <c r="BU4524" s="722"/>
      <c r="BV4524" s="722"/>
      <c r="BW4524" s="722"/>
      <c r="BX4524" s="722"/>
      <c r="BY4524" s="722"/>
      <c r="BZ4524" s="722"/>
      <c r="CA4524" s="722"/>
      <c r="CB4524" s="722"/>
      <c r="CC4524" s="722"/>
      <c r="CD4524" s="722"/>
      <c r="CE4524" s="722"/>
      <c r="CF4524" s="722"/>
      <c r="CG4524" s="722"/>
      <c r="CH4524" s="722"/>
      <c r="CI4524" s="722"/>
      <c r="CJ4524" s="722"/>
      <c r="CK4524" s="722"/>
      <c r="CL4524" s="722"/>
      <c r="CM4524" s="722"/>
      <c r="CN4524" s="722"/>
      <c r="CO4524" s="722"/>
      <c r="CP4524" s="722"/>
      <c r="CQ4524" s="722"/>
      <c r="CR4524" s="722"/>
      <c r="CS4524" s="722"/>
    </row>
    <row r="4525" spans="1:97" s="1376" customFormat="1">
      <c r="A4525" s="722"/>
      <c r="B4525" s="722"/>
      <c r="C4525" s="722"/>
      <c r="D4525" s="722"/>
      <c r="E4525" s="722"/>
      <c r="F4525" s="757"/>
      <c r="G4525" s="757"/>
      <c r="H4525" s="757"/>
      <c r="I4525" s="757"/>
      <c r="J4525" s="757"/>
      <c r="K4525" s="758"/>
      <c r="L4525" s="758"/>
      <c r="M4525" s="722"/>
      <c r="N4525" s="736"/>
      <c r="O4525" s="736"/>
      <c r="P4525" s="736"/>
      <c r="Q4525" s="736"/>
      <c r="R4525" s="736"/>
      <c r="S4525" s="736"/>
      <c r="T4525" s="736"/>
      <c r="U4525" s="736"/>
      <c r="BA4525" s="722"/>
      <c r="BB4525" s="722"/>
      <c r="BC4525" s="722"/>
      <c r="BD4525" s="722"/>
      <c r="BE4525" s="722"/>
      <c r="BF4525" s="722"/>
      <c r="BG4525" s="722"/>
      <c r="BH4525" s="722"/>
      <c r="BI4525" s="722"/>
      <c r="BJ4525" s="722"/>
      <c r="BK4525" s="722"/>
      <c r="BL4525" s="722"/>
      <c r="BM4525" s="722"/>
      <c r="BN4525" s="722"/>
      <c r="BO4525" s="722"/>
      <c r="BP4525" s="722"/>
      <c r="BQ4525" s="722"/>
      <c r="BR4525" s="722"/>
      <c r="BS4525" s="722"/>
      <c r="BT4525" s="722"/>
      <c r="BU4525" s="722"/>
      <c r="BV4525" s="722"/>
      <c r="BW4525" s="722"/>
      <c r="BX4525" s="722"/>
      <c r="BY4525" s="722"/>
      <c r="BZ4525" s="722"/>
      <c r="CA4525" s="722"/>
      <c r="CB4525" s="722"/>
      <c r="CC4525" s="722"/>
      <c r="CD4525" s="722"/>
      <c r="CE4525" s="722"/>
      <c r="CF4525" s="722"/>
      <c r="CG4525" s="722"/>
      <c r="CH4525" s="722"/>
      <c r="CI4525" s="722"/>
      <c r="CJ4525" s="722"/>
      <c r="CK4525" s="722"/>
      <c r="CL4525" s="722"/>
      <c r="CM4525" s="722"/>
      <c r="CN4525" s="722"/>
      <c r="CO4525" s="722"/>
      <c r="CP4525" s="722"/>
      <c r="CQ4525" s="722"/>
      <c r="CR4525" s="722"/>
      <c r="CS4525" s="722"/>
    </row>
    <row r="4526" spans="1:97" s="1376" customFormat="1">
      <c r="A4526" s="722"/>
      <c r="B4526" s="722"/>
      <c r="C4526" s="722"/>
      <c r="D4526" s="722"/>
      <c r="E4526" s="722"/>
      <c r="F4526" s="757"/>
      <c r="G4526" s="757"/>
      <c r="H4526" s="757"/>
      <c r="I4526" s="757"/>
      <c r="J4526" s="757"/>
      <c r="K4526" s="758"/>
      <c r="L4526" s="758"/>
      <c r="M4526" s="722"/>
      <c r="N4526" s="736"/>
      <c r="O4526" s="736"/>
      <c r="P4526" s="736"/>
      <c r="Q4526" s="736"/>
      <c r="R4526" s="736"/>
      <c r="S4526" s="736"/>
      <c r="T4526" s="736"/>
      <c r="U4526" s="736"/>
      <c r="BA4526" s="722"/>
      <c r="BB4526" s="722"/>
      <c r="BC4526" s="722"/>
      <c r="BD4526" s="722"/>
      <c r="BE4526" s="722"/>
      <c r="BF4526" s="722"/>
      <c r="BG4526" s="722"/>
      <c r="BH4526" s="722"/>
      <c r="BI4526" s="722"/>
      <c r="BJ4526" s="722"/>
      <c r="BK4526" s="722"/>
      <c r="BL4526" s="722"/>
      <c r="BM4526" s="722"/>
      <c r="BN4526" s="722"/>
      <c r="BO4526" s="722"/>
      <c r="BP4526" s="722"/>
      <c r="BQ4526" s="722"/>
      <c r="BR4526" s="722"/>
      <c r="BS4526" s="722"/>
      <c r="BT4526" s="722"/>
      <c r="BU4526" s="722"/>
      <c r="BV4526" s="722"/>
      <c r="BW4526" s="722"/>
      <c r="BX4526" s="722"/>
      <c r="BY4526" s="722"/>
      <c r="BZ4526" s="722"/>
      <c r="CA4526" s="722"/>
      <c r="CB4526" s="722"/>
      <c r="CC4526" s="722"/>
      <c r="CD4526" s="722"/>
      <c r="CE4526" s="722"/>
      <c r="CF4526" s="722"/>
      <c r="CG4526" s="722"/>
      <c r="CH4526" s="722"/>
      <c r="CI4526" s="722"/>
      <c r="CJ4526" s="722"/>
      <c r="CK4526" s="722"/>
      <c r="CL4526" s="722"/>
      <c r="CM4526" s="722"/>
      <c r="CN4526" s="722"/>
      <c r="CO4526" s="722"/>
      <c r="CP4526" s="722"/>
      <c r="CQ4526" s="722"/>
      <c r="CR4526" s="722"/>
      <c r="CS4526" s="722"/>
    </row>
    <row r="4527" spans="1:97" s="1376" customFormat="1">
      <c r="A4527" s="722"/>
      <c r="B4527" s="722"/>
      <c r="C4527" s="722"/>
      <c r="D4527" s="722"/>
      <c r="E4527" s="722"/>
      <c r="F4527" s="757"/>
      <c r="G4527" s="757"/>
      <c r="H4527" s="757"/>
      <c r="I4527" s="757"/>
      <c r="J4527" s="757"/>
      <c r="K4527" s="758"/>
      <c r="L4527" s="758"/>
      <c r="M4527" s="722"/>
      <c r="N4527" s="736"/>
      <c r="O4527" s="736"/>
      <c r="P4527" s="736"/>
      <c r="Q4527" s="736"/>
      <c r="R4527" s="736"/>
      <c r="S4527" s="736"/>
      <c r="T4527" s="736"/>
      <c r="U4527" s="736"/>
      <c r="BA4527" s="722"/>
      <c r="BB4527" s="722"/>
      <c r="BC4527" s="722"/>
      <c r="BD4527" s="722"/>
      <c r="BE4527" s="722"/>
      <c r="BF4527" s="722"/>
      <c r="BG4527" s="722"/>
      <c r="BH4527" s="722"/>
      <c r="BI4527" s="722"/>
      <c r="BJ4527" s="722"/>
      <c r="BK4527" s="722"/>
      <c r="BL4527" s="722"/>
      <c r="BM4527" s="722"/>
      <c r="BN4527" s="722"/>
      <c r="BO4527" s="722"/>
      <c r="BP4527" s="722"/>
      <c r="BQ4527" s="722"/>
      <c r="BR4527" s="722"/>
      <c r="BS4527" s="722"/>
      <c r="BT4527" s="722"/>
      <c r="BU4527" s="722"/>
      <c r="BV4527" s="722"/>
      <c r="BW4527" s="722"/>
      <c r="BX4527" s="722"/>
      <c r="BY4527" s="722"/>
      <c r="BZ4527" s="722"/>
      <c r="CA4527" s="722"/>
      <c r="CB4527" s="722"/>
      <c r="CC4527" s="722"/>
      <c r="CD4527" s="722"/>
      <c r="CE4527" s="722"/>
      <c r="CF4527" s="722"/>
      <c r="CG4527" s="722"/>
      <c r="CH4527" s="722"/>
      <c r="CI4527" s="722"/>
      <c r="CJ4527" s="722"/>
      <c r="CK4527" s="722"/>
      <c r="CL4527" s="722"/>
      <c r="CM4527" s="722"/>
      <c r="CN4527" s="722"/>
      <c r="CO4527" s="722"/>
      <c r="CP4527" s="722"/>
      <c r="CQ4527" s="722"/>
      <c r="CR4527" s="722"/>
      <c r="CS4527" s="722"/>
    </row>
    <row r="4528" spans="1:97" s="1376" customFormat="1">
      <c r="A4528" s="722"/>
      <c r="B4528" s="722"/>
      <c r="C4528" s="722"/>
      <c r="D4528" s="722"/>
      <c r="E4528" s="722"/>
      <c r="F4528" s="757"/>
      <c r="G4528" s="757"/>
      <c r="H4528" s="757"/>
      <c r="I4528" s="757"/>
      <c r="J4528" s="757"/>
      <c r="K4528" s="758"/>
      <c r="L4528" s="758"/>
      <c r="M4528" s="722"/>
      <c r="N4528" s="736"/>
      <c r="O4528" s="736"/>
      <c r="P4528" s="736"/>
      <c r="Q4528" s="736"/>
      <c r="R4528" s="736"/>
      <c r="S4528" s="736"/>
      <c r="T4528" s="736"/>
      <c r="U4528" s="736"/>
      <c r="BA4528" s="722"/>
      <c r="BB4528" s="722"/>
      <c r="BC4528" s="722"/>
      <c r="BD4528" s="722"/>
      <c r="BE4528" s="722"/>
      <c r="BF4528" s="722"/>
      <c r="BG4528" s="722"/>
      <c r="BH4528" s="722"/>
      <c r="BI4528" s="722"/>
      <c r="BJ4528" s="722"/>
      <c r="BK4528" s="722"/>
      <c r="BL4528" s="722"/>
      <c r="BM4528" s="722"/>
      <c r="BN4528" s="722"/>
      <c r="BO4528" s="722"/>
      <c r="BP4528" s="722"/>
      <c r="BQ4528" s="722"/>
      <c r="BR4528" s="722"/>
      <c r="BS4528" s="722"/>
      <c r="BT4528" s="722"/>
      <c r="BU4528" s="722"/>
      <c r="BV4528" s="722"/>
      <c r="BW4528" s="722"/>
      <c r="BX4528" s="722"/>
      <c r="BY4528" s="722"/>
      <c r="BZ4528" s="722"/>
      <c r="CA4528" s="722"/>
      <c r="CB4528" s="722"/>
      <c r="CC4528" s="722"/>
      <c r="CD4528" s="722"/>
      <c r="CE4528" s="722"/>
      <c r="CF4528" s="722"/>
      <c r="CG4528" s="722"/>
      <c r="CH4528" s="722"/>
      <c r="CI4528" s="722"/>
      <c r="CJ4528" s="722"/>
      <c r="CK4528" s="722"/>
      <c r="CL4528" s="722"/>
      <c r="CM4528" s="722"/>
      <c r="CN4528" s="722"/>
      <c r="CO4528" s="722"/>
      <c r="CP4528" s="722"/>
      <c r="CQ4528" s="722"/>
      <c r="CR4528" s="722"/>
      <c r="CS4528" s="722"/>
    </row>
    <row r="4529" spans="1:97" s="1376" customFormat="1">
      <c r="A4529" s="722"/>
      <c r="B4529" s="722"/>
      <c r="C4529" s="722"/>
      <c r="D4529" s="722"/>
      <c r="E4529" s="722"/>
      <c r="F4529" s="757"/>
      <c r="G4529" s="757"/>
      <c r="H4529" s="757"/>
      <c r="I4529" s="757"/>
      <c r="J4529" s="757"/>
      <c r="K4529" s="758"/>
      <c r="L4529" s="758"/>
      <c r="M4529" s="722"/>
      <c r="N4529" s="736"/>
      <c r="O4529" s="736"/>
      <c r="P4529" s="736"/>
      <c r="Q4529" s="736"/>
      <c r="R4529" s="736"/>
      <c r="S4529" s="736"/>
      <c r="T4529" s="736"/>
      <c r="U4529" s="736"/>
      <c r="BA4529" s="722"/>
      <c r="BB4529" s="722"/>
      <c r="BC4529" s="722"/>
      <c r="BD4529" s="722"/>
      <c r="BE4529" s="722"/>
      <c r="BF4529" s="722"/>
      <c r="BG4529" s="722"/>
      <c r="BH4529" s="722"/>
      <c r="BI4529" s="722"/>
      <c r="BJ4529" s="722"/>
      <c r="BK4529" s="722"/>
      <c r="BL4529" s="722"/>
      <c r="BM4529" s="722"/>
      <c r="BN4529" s="722"/>
      <c r="BO4529" s="722"/>
      <c r="BP4529" s="722"/>
      <c r="BQ4529" s="722"/>
      <c r="BR4529" s="722"/>
      <c r="BS4529" s="722"/>
      <c r="BT4529" s="722"/>
      <c r="BU4529" s="722"/>
      <c r="BV4529" s="722"/>
      <c r="BW4529" s="722"/>
      <c r="BX4529" s="722"/>
      <c r="BY4529" s="722"/>
      <c r="BZ4529" s="722"/>
      <c r="CA4529" s="722"/>
      <c r="CB4529" s="722"/>
      <c r="CC4529" s="722"/>
      <c r="CD4529" s="722"/>
      <c r="CE4529" s="722"/>
      <c r="CF4529" s="722"/>
      <c r="CG4529" s="722"/>
      <c r="CH4529" s="722"/>
      <c r="CI4529" s="722"/>
      <c r="CJ4529" s="722"/>
      <c r="CK4529" s="722"/>
      <c r="CL4529" s="722"/>
      <c r="CM4529" s="722"/>
      <c r="CN4529" s="722"/>
      <c r="CO4529" s="722"/>
      <c r="CP4529" s="722"/>
      <c r="CQ4529" s="722"/>
      <c r="CR4529" s="722"/>
      <c r="CS4529" s="722"/>
    </row>
    <row r="4530" spans="1:97" s="1376" customFormat="1">
      <c r="A4530" s="722"/>
      <c r="B4530" s="722"/>
      <c r="C4530" s="722"/>
      <c r="D4530" s="722"/>
      <c r="E4530" s="722"/>
      <c r="F4530" s="757"/>
      <c r="G4530" s="757"/>
      <c r="H4530" s="757"/>
      <c r="I4530" s="757"/>
      <c r="J4530" s="757"/>
      <c r="K4530" s="758"/>
      <c r="L4530" s="758"/>
      <c r="M4530" s="722"/>
      <c r="N4530" s="736"/>
      <c r="O4530" s="736"/>
      <c r="P4530" s="736"/>
      <c r="Q4530" s="736"/>
      <c r="R4530" s="736"/>
      <c r="S4530" s="736"/>
      <c r="T4530" s="736"/>
      <c r="U4530" s="736"/>
      <c r="BA4530" s="722"/>
      <c r="BB4530" s="722"/>
      <c r="BC4530" s="722"/>
      <c r="BD4530" s="722"/>
      <c r="BE4530" s="722"/>
      <c r="BF4530" s="722"/>
      <c r="BG4530" s="722"/>
      <c r="BH4530" s="722"/>
      <c r="BI4530" s="722"/>
      <c r="BJ4530" s="722"/>
      <c r="BK4530" s="722"/>
      <c r="BL4530" s="722"/>
      <c r="BM4530" s="722"/>
      <c r="BN4530" s="722"/>
      <c r="BO4530" s="722"/>
      <c r="BP4530" s="722"/>
      <c r="BQ4530" s="722"/>
      <c r="BR4530" s="722"/>
      <c r="BS4530" s="722"/>
      <c r="BT4530" s="722"/>
      <c r="BU4530" s="722"/>
      <c r="BV4530" s="722"/>
      <c r="BW4530" s="722"/>
      <c r="BX4530" s="722"/>
      <c r="BY4530" s="722"/>
      <c r="BZ4530" s="722"/>
      <c r="CA4530" s="722"/>
      <c r="CB4530" s="722"/>
      <c r="CC4530" s="722"/>
      <c r="CD4530" s="722"/>
      <c r="CE4530" s="722"/>
      <c r="CF4530" s="722"/>
      <c r="CG4530" s="722"/>
      <c r="CH4530" s="722"/>
      <c r="CI4530" s="722"/>
      <c r="CJ4530" s="722"/>
      <c r="CK4530" s="722"/>
      <c r="CL4530" s="722"/>
      <c r="CM4530" s="722"/>
      <c r="CN4530" s="722"/>
      <c r="CO4530" s="722"/>
      <c r="CP4530" s="722"/>
      <c r="CQ4530" s="722"/>
      <c r="CR4530" s="722"/>
      <c r="CS4530" s="722"/>
    </row>
    <row r="4531" spans="1:97" s="1376" customFormat="1">
      <c r="A4531" s="722"/>
      <c r="B4531" s="722"/>
      <c r="C4531" s="722"/>
      <c r="D4531" s="722"/>
      <c r="E4531" s="722"/>
      <c r="F4531" s="757"/>
      <c r="G4531" s="757"/>
      <c r="H4531" s="757"/>
      <c r="I4531" s="757"/>
      <c r="J4531" s="757"/>
      <c r="K4531" s="758"/>
      <c r="L4531" s="758"/>
      <c r="M4531" s="722"/>
      <c r="N4531" s="736"/>
      <c r="O4531" s="736"/>
      <c r="P4531" s="736"/>
      <c r="Q4531" s="736"/>
      <c r="R4531" s="736"/>
      <c r="S4531" s="736"/>
      <c r="T4531" s="736"/>
      <c r="U4531" s="736"/>
      <c r="BA4531" s="722"/>
      <c r="BB4531" s="722"/>
      <c r="BC4531" s="722"/>
      <c r="BD4531" s="722"/>
      <c r="BE4531" s="722"/>
      <c r="BF4531" s="722"/>
      <c r="BG4531" s="722"/>
      <c r="BH4531" s="722"/>
      <c r="BI4531" s="722"/>
      <c r="BJ4531" s="722"/>
      <c r="BK4531" s="722"/>
      <c r="BL4531" s="722"/>
      <c r="BM4531" s="722"/>
      <c r="BN4531" s="722"/>
      <c r="BO4531" s="722"/>
      <c r="BP4531" s="722"/>
      <c r="BQ4531" s="722"/>
      <c r="BR4531" s="722"/>
      <c r="BS4531" s="722"/>
      <c r="BT4531" s="722"/>
      <c r="BU4531" s="722"/>
      <c r="BV4531" s="722"/>
      <c r="BW4531" s="722"/>
      <c r="BX4531" s="722"/>
      <c r="BY4531" s="722"/>
      <c r="BZ4531" s="722"/>
      <c r="CA4531" s="722"/>
      <c r="CB4531" s="722"/>
      <c r="CC4531" s="722"/>
      <c r="CD4531" s="722"/>
      <c r="CE4531" s="722"/>
      <c r="CF4531" s="722"/>
      <c r="CG4531" s="722"/>
      <c r="CH4531" s="722"/>
      <c r="CI4531" s="722"/>
      <c r="CJ4531" s="722"/>
      <c r="CK4531" s="722"/>
      <c r="CL4531" s="722"/>
      <c r="CM4531" s="722"/>
      <c r="CN4531" s="722"/>
      <c r="CO4531" s="722"/>
      <c r="CP4531" s="722"/>
      <c r="CQ4531" s="722"/>
      <c r="CR4531" s="722"/>
      <c r="CS4531" s="722"/>
    </row>
    <row r="4532" spans="1:97" s="1376" customFormat="1">
      <c r="A4532" s="722"/>
      <c r="B4532" s="722"/>
      <c r="C4532" s="722"/>
      <c r="D4532" s="722"/>
      <c r="E4532" s="722"/>
      <c r="F4532" s="757"/>
      <c r="G4532" s="757"/>
      <c r="H4532" s="757"/>
      <c r="I4532" s="757"/>
      <c r="J4532" s="757"/>
      <c r="K4532" s="758"/>
      <c r="L4532" s="758"/>
      <c r="M4532" s="722"/>
      <c r="N4532" s="736"/>
      <c r="O4532" s="736"/>
      <c r="P4532" s="736"/>
      <c r="Q4532" s="736"/>
      <c r="R4532" s="736"/>
      <c r="S4532" s="736"/>
      <c r="T4532" s="736"/>
      <c r="U4532" s="736"/>
      <c r="BA4532" s="722"/>
      <c r="BB4532" s="722"/>
      <c r="BC4532" s="722"/>
      <c r="BD4532" s="722"/>
      <c r="BE4532" s="722"/>
      <c r="BF4532" s="722"/>
      <c r="BG4532" s="722"/>
      <c r="BH4532" s="722"/>
      <c r="BI4532" s="722"/>
      <c r="BJ4532" s="722"/>
      <c r="BK4532" s="722"/>
      <c r="BL4532" s="722"/>
      <c r="BM4532" s="722"/>
      <c r="BN4532" s="722"/>
      <c r="BO4532" s="722"/>
      <c r="BP4532" s="722"/>
      <c r="BQ4532" s="722"/>
      <c r="BR4532" s="722"/>
      <c r="BS4532" s="722"/>
      <c r="BT4532" s="722"/>
      <c r="BU4532" s="722"/>
      <c r="BV4532" s="722"/>
      <c r="BW4532" s="722"/>
      <c r="BX4532" s="722"/>
      <c r="BY4532" s="722"/>
      <c r="BZ4532" s="722"/>
      <c r="CA4532" s="722"/>
      <c r="CB4532" s="722"/>
      <c r="CC4532" s="722"/>
      <c r="CD4532" s="722"/>
      <c r="CE4532" s="722"/>
      <c r="CF4532" s="722"/>
      <c r="CG4532" s="722"/>
      <c r="CH4532" s="722"/>
      <c r="CI4532" s="722"/>
      <c r="CJ4532" s="722"/>
      <c r="CK4532" s="722"/>
      <c r="CL4532" s="722"/>
      <c r="CM4532" s="722"/>
      <c r="CN4532" s="722"/>
      <c r="CO4532" s="722"/>
      <c r="CP4532" s="722"/>
      <c r="CQ4532" s="722"/>
      <c r="CR4532" s="722"/>
      <c r="CS4532" s="722"/>
    </row>
    <row r="4533" spans="1:97" s="1376" customFormat="1">
      <c r="A4533" s="722"/>
      <c r="B4533" s="722"/>
      <c r="C4533" s="722"/>
      <c r="D4533" s="722"/>
      <c r="E4533" s="722"/>
      <c r="F4533" s="757"/>
      <c r="G4533" s="757"/>
      <c r="H4533" s="757"/>
      <c r="I4533" s="757"/>
      <c r="J4533" s="757"/>
      <c r="K4533" s="758"/>
      <c r="L4533" s="758"/>
      <c r="M4533" s="722"/>
      <c r="N4533" s="736"/>
      <c r="O4533" s="736"/>
      <c r="P4533" s="736"/>
      <c r="Q4533" s="736"/>
      <c r="R4533" s="736"/>
      <c r="S4533" s="736"/>
      <c r="T4533" s="736"/>
      <c r="U4533" s="736"/>
      <c r="BA4533" s="722"/>
      <c r="BB4533" s="722"/>
      <c r="BC4533" s="722"/>
      <c r="BD4533" s="722"/>
      <c r="BE4533" s="722"/>
      <c r="BF4533" s="722"/>
      <c r="BG4533" s="722"/>
      <c r="BH4533" s="722"/>
      <c r="BI4533" s="722"/>
      <c r="BJ4533" s="722"/>
      <c r="BK4533" s="722"/>
      <c r="BL4533" s="722"/>
      <c r="BM4533" s="722"/>
      <c r="BN4533" s="722"/>
      <c r="BO4533" s="722"/>
      <c r="BP4533" s="722"/>
      <c r="BQ4533" s="722"/>
      <c r="BR4533" s="722"/>
      <c r="BS4533" s="722"/>
      <c r="BT4533" s="722"/>
      <c r="BU4533" s="722"/>
      <c r="BV4533" s="722"/>
      <c r="BW4533" s="722"/>
      <c r="BX4533" s="722"/>
      <c r="BY4533" s="722"/>
      <c r="BZ4533" s="722"/>
      <c r="CA4533" s="722"/>
      <c r="CB4533" s="722"/>
      <c r="CC4533" s="722"/>
      <c r="CD4533" s="722"/>
      <c r="CE4533" s="722"/>
      <c r="CF4533" s="722"/>
      <c r="CG4533" s="722"/>
      <c r="CH4533" s="722"/>
      <c r="CI4533" s="722"/>
      <c r="CJ4533" s="722"/>
      <c r="CK4533" s="722"/>
      <c r="CL4533" s="722"/>
      <c r="CM4533" s="722"/>
      <c r="CN4533" s="722"/>
      <c r="CO4533" s="722"/>
      <c r="CP4533" s="722"/>
      <c r="CQ4533" s="722"/>
      <c r="CR4533" s="722"/>
      <c r="CS4533" s="722"/>
    </row>
    <row r="4534" spans="1:97" s="1376" customFormat="1">
      <c r="A4534" s="722"/>
      <c r="B4534" s="722"/>
      <c r="C4534" s="722"/>
      <c r="D4534" s="722"/>
      <c r="E4534" s="722"/>
      <c r="F4534" s="757"/>
      <c r="G4534" s="757"/>
      <c r="H4534" s="757"/>
      <c r="I4534" s="757"/>
      <c r="J4534" s="757"/>
      <c r="K4534" s="758"/>
      <c r="L4534" s="758"/>
      <c r="M4534" s="722"/>
      <c r="N4534" s="736"/>
      <c r="O4534" s="736"/>
      <c r="P4534" s="736"/>
      <c r="Q4534" s="736"/>
      <c r="R4534" s="736"/>
      <c r="S4534" s="736"/>
      <c r="T4534" s="736"/>
      <c r="U4534" s="736"/>
      <c r="BA4534" s="722"/>
      <c r="BB4534" s="722"/>
      <c r="BC4534" s="722"/>
      <c r="BD4534" s="722"/>
      <c r="BE4534" s="722"/>
      <c r="BF4534" s="722"/>
      <c r="BG4534" s="722"/>
      <c r="BH4534" s="722"/>
      <c r="BI4534" s="722"/>
      <c r="BJ4534" s="722"/>
      <c r="BK4534" s="722"/>
      <c r="BL4534" s="722"/>
      <c r="BM4534" s="722"/>
      <c r="BN4534" s="722"/>
      <c r="BO4534" s="722"/>
      <c r="BP4534" s="722"/>
      <c r="BQ4534" s="722"/>
      <c r="BR4534" s="722"/>
      <c r="BS4534" s="722"/>
      <c r="BT4534" s="722"/>
      <c r="BU4534" s="722"/>
      <c r="BV4534" s="722"/>
      <c r="BW4534" s="722"/>
      <c r="BX4534" s="722"/>
      <c r="BY4534" s="722"/>
      <c r="BZ4534" s="722"/>
      <c r="CA4534" s="722"/>
      <c r="CB4534" s="722"/>
      <c r="CC4534" s="722"/>
      <c r="CD4534" s="722"/>
      <c r="CE4534" s="722"/>
      <c r="CF4534" s="722"/>
      <c r="CG4534" s="722"/>
      <c r="CH4534" s="722"/>
      <c r="CI4534" s="722"/>
      <c r="CJ4534" s="722"/>
      <c r="CK4534" s="722"/>
      <c r="CL4534" s="722"/>
      <c r="CM4534" s="722"/>
      <c r="CN4534" s="722"/>
      <c r="CO4534" s="722"/>
      <c r="CP4534" s="722"/>
      <c r="CQ4534" s="722"/>
      <c r="CR4534" s="722"/>
      <c r="CS4534" s="722"/>
    </row>
    <row r="4535" spans="1:97" s="1376" customFormat="1">
      <c r="A4535" s="722"/>
      <c r="B4535" s="722"/>
      <c r="C4535" s="722"/>
      <c r="D4535" s="722"/>
      <c r="E4535" s="722"/>
      <c r="F4535" s="757"/>
      <c r="G4535" s="757"/>
      <c r="H4535" s="757"/>
      <c r="I4535" s="757"/>
      <c r="J4535" s="757"/>
      <c r="K4535" s="758"/>
      <c r="L4535" s="758"/>
      <c r="M4535" s="722"/>
      <c r="N4535" s="736"/>
      <c r="O4535" s="736"/>
      <c r="P4535" s="736"/>
      <c r="Q4535" s="736"/>
      <c r="R4535" s="736"/>
      <c r="S4535" s="736"/>
      <c r="T4535" s="736"/>
      <c r="U4535" s="736"/>
      <c r="BA4535" s="722"/>
      <c r="BB4535" s="722"/>
      <c r="BC4535" s="722"/>
      <c r="BD4535" s="722"/>
      <c r="BE4535" s="722"/>
      <c r="BF4535" s="722"/>
      <c r="BG4535" s="722"/>
      <c r="BH4535" s="722"/>
      <c r="BI4535" s="722"/>
      <c r="BJ4535" s="722"/>
      <c r="BK4535" s="722"/>
      <c r="BL4535" s="722"/>
      <c r="BM4535" s="722"/>
      <c r="BN4535" s="722"/>
      <c r="BO4535" s="722"/>
      <c r="BP4535" s="722"/>
      <c r="BQ4535" s="722"/>
      <c r="BR4535" s="722"/>
      <c r="BS4535" s="722"/>
      <c r="BT4535" s="722"/>
      <c r="BU4535" s="722"/>
      <c r="BV4535" s="722"/>
      <c r="BW4535" s="722"/>
      <c r="BX4535" s="722"/>
      <c r="BY4535" s="722"/>
      <c r="BZ4535" s="722"/>
      <c r="CA4535" s="722"/>
      <c r="CB4535" s="722"/>
      <c r="CC4535" s="722"/>
      <c r="CD4535" s="722"/>
      <c r="CE4535" s="722"/>
      <c r="CF4535" s="722"/>
      <c r="CG4535" s="722"/>
      <c r="CH4535" s="722"/>
      <c r="CI4535" s="722"/>
      <c r="CJ4535" s="722"/>
      <c r="CK4535" s="722"/>
      <c r="CL4535" s="722"/>
      <c r="CM4535" s="722"/>
      <c r="CN4535" s="722"/>
      <c r="CO4535" s="722"/>
      <c r="CP4535" s="722"/>
      <c r="CQ4535" s="722"/>
      <c r="CR4535" s="722"/>
      <c r="CS4535" s="722"/>
    </row>
    <row r="4536" spans="1:97" s="1376" customFormat="1">
      <c r="A4536" s="722"/>
      <c r="B4536" s="722"/>
      <c r="C4536" s="722"/>
      <c r="D4536" s="722"/>
      <c r="E4536" s="722"/>
      <c r="F4536" s="757"/>
      <c r="G4536" s="757"/>
      <c r="H4536" s="757"/>
      <c r="I4536" s="757"/>
      <c r="J4536" s="757"/>
      <c r="K4536" s="758"/>
      <c r="L4536" s="758"/>
      <c r="M4536" s="722"/>
      <c r="N4536" s="736"/>
      <c r="O4536" s="736"/>
      <c r="P4536" s="736"/>
      <c r="Q4536" s="736"/>
      <c r="R4536" s="736"/>
      <c r="S4536" s="736"/>
      <c r="T4536" s="736"/>
      <c r="U4536" s="736"/>
      <c r="BA4536" s="722"/>
      <c r="BB4536" s="722"/>
      <c r="BC4536" s="722"/>
      <c r="BD4536" s="722"/>
      <c r="BE4536" s="722"/>
      <c r="BF4536" s="722"/>
      <c r="BG4536" s="722"/>
      <c r="BH4536" s="722"/>
      <c r="BI4536" s="722"/>
      <c r="BJ4536" s="722"/>
      <c r="BK4536" s="722"/>
      <c r="BL4536" s="722"/>
      <c r="BM4536" s="722"/>
      <c r="BN4536" s="722"/>
      <c r="BO4536" s="722"/>
      <c r="BP4536" s="722"/>
      <c r="BQ4536" s="722"/>
      <c r="BR4536" s="722"/>
      <c r="BS4536" s="722"/>
      <c r="BT4536" s="722"/>
      <c r="BU4536" s="722"/>
      <c r="BV4536" s="722"/>
      <c r="BW4536" s="722"/>
      <c r="BX4536" s="722"/>
      <c r="BY4536" s="722"/>
      <c r="BZ4536" s="722"/>
      <c r="CA4536" s="722"/>
      <c r="CB4536" s="722"/>
      <c r="CC4536" s="722"/>
      <c r="CD4536" s="722"/>
      <c r="CE4536" s="722"/>
      <c r="CF4536" s="722"/>
      <c r="CG4536" s="722"/>
      <c r="CH4536" s="722"/>
      <c r="CI4536" s="722"/>
      <c r="CJ4536" s="722"/>
      <c r="CK4536" s="722"/>
      <c r="CL4536" s="722"/>
      <c r="CM4536" s="722"/>
      <c r="CN4536" s="722"/>
      <c r="CO4536" s="722"/>
      <c r="CP4536" s="722"/>
      <c r="CQ4536" s="722"/>
      <c r="CR4536" s="722"/>
      <c r="CS4536" s="722"/>
    </row>
    <row r="4537" spans="1:97" s="1376" customFormat="1">
      <c r="A4537" s="722"/>
      <c r="B4537" s="722"/>
      <c r="C4537" s="722"/>
      <c r="D4537" s="722"/>
      <c r="E4537" s="722"/>
      <c r="F4537" s="757"/>
      <c r="G4537" s="757"/>
      <c r="H4537" s="757"/>
      <c r="I4537" s="757"/>
      <c r="J4537" s="757"/>
      <c r="K4537" s="758"/>
      <c r="L4537" s="758"/>
      <c r="M4537" s="722"/>
      <c r="N4537" s="736"/>
      <c r="O4537" s="736"/>
      <c r="P4537" s="736"/>
      <c r="Q4537" s="736"/>
      <c r="R4537" s="736"/>
      <c r="S4537" s="736"/>
      <c r="T4537" s="736"/>
      <c r="U4537" s="736"/>
      <c r="BA4537" s="722"/>
      <c r="BB4537" s="722"/>
      <c r="BC4537" s="722"/>
      <c r="BD4537" s="722"/>
      <c r="BE4537" s="722"/>
      <c r="BF4537" s="722"/>
      <c r="BG4537" s="722"/>
      <c r="BH4537" s="722"/>
      <c r="BI4537" s="722"/>
      <c r="BJ4537" s="722"/>
      <c r="BK4537" s="722"/>
      <c r="BL4537" s="722"/>
      <c r="BM4537" s="722"/>
      <c r="BN4537" s="722"/>
      <c r="BO4537" s="722"/>
      <c r="BP4537" s="722"/>
      <c r="BQ4537" s="722"/>
      <c r="BR4537" s="722"/>
      <c r="BS4537" s="722"/>
      <c r="BT4537" s="722"/>
      <c r="BU4537" s="722"/>
      <c r="BV4537" s="722"/>
      <c r="BW4537" s="722"/>
      <c r="BX4537" s="722"/>
      <c r="BY4537" s="722"/>
      <c r="BZ4537" s="722"/>
      <c r="CA4537" s="722"/>
      <c r="CB4537" s="722"/>
      <c r="CC4537" s="722"/>
      <c r="CD4537" s="722"/>
      <c r="CE4537" s="722"/>
      <c r="CF4537" s="722"/>
      <c r="CG4537" s="722"/>
      <c r="CH4537" s="722"/>
      <c r="CI4537" s="722"/>
      <c r="CJ4537" s="722"/>
      <c r="CK4537" s="722"/>
      <c r="CL4537" s="722"/>
      <c r="CM4537" s="722"/>
      <c r="CN4537" s="722"/>
      <c r="CO4537" s="722"/>
      <c r="CP4537" s="722"/>
      <c r="CQ4537" s="722"/>
      <c r="CR4537" s="722"/>
      <c r="CS4537" s="722"/>
    </row>
    <row r="4538" spans="1:97" s="1376" customFormat="1">
      <c r="A4538" s="722"/>
      <c r="B4538" s="722"/>
      <c r="C4538" s="722"/>
      <c r="D4538" s="722"/>
      <c r="E4538" s="722"/>
      <c r="F4538" s="757"/>
      <c r="G4538" s="757"/>
      <c r="H4538" s="757"/>
      <c r="I4538" s="757"/>
      <c r="J4538" s="757"/>
      <c r="K4538" s="758"/>
      <c r="L4538" s="758"/>
      <c r="M4538" s="722"/>
      <c r="N4538" s="736"/>
      <c r="O4538" s="736"/>
      <c r="P4538" s="736"/>
      <c r="Q4538" s="736"/>
      <c r="R4538" s="736"/>
      <c r="S4538" s="736"/>
      <c r="T4538" s="736"/>
      <c r="U4538" s="736"/>
      <c r="BA4538" s="722"/>
      <c r="BB4538" s="722"/>
      <c r="BC4538" s="722"/>
      <c r="BD4538" s="722"/>
      <c r="BE4538" s="722"/>
      <c r="BF4538" s="722"/>
      <c r="BG4538" s="722"/>
      <c r="BH4538" s="722"/>
      <c r="BI4538" s="722"/>
      <c r="BJ4538" s="722"/>
      <c r="BK4538" s="722"/>
      <c r="BL4538" s="722"/>
      <c r="BM4538" s="722"/>
      <c r="BN4538" s="722"/>
      <c r="BO4538" s="722"/>
      <c r="BP4538" s="722"/>
      <c r="BQ4538" s="722"/>
      <c r="BR4538" s="722"/>
      <c r="BS4538" s="722"/>
      <c r="BT4538" s="722"/>
      <c r="BU4538" s="722"/>
      <c r="BV4538" s="722"/>
      <c r="BW4538" s="722"/>
      <c r="BX4538" s="722"/>
      <c r="BY4538" s="722"/>
      <c r="BZ4538" s="722"/>
      <c r="CA4538" s="722"/>
      <c r="CB4538" s="722"/>
      <c r="CC4538" s="722"/>
      <c r="CD4538" s="722"/>
      <c r="CE4538" s="722"/>
      <c r="CF4538" s="722"/>
      <c r="CG4538" s="722"/>
      <c r="CH4538" s="722"/>
      <c r="CI4538" s="722"/>
      <c r="CJ4538" s="722"/>
      <c r="CK4538" s="722"/>
      <c r="CL4538" s="722"/>
      <c r="CM4538" s="722"/>
      <c r="CN4538" s="722"/>
      <c r="CO4538" s="722"/>
      <c r="CP4538" s="722"/>
      <c r="CQ4538" s="722"/>
      <c r="CR4538" s="722"/>
      <c r="CS4538" s="722"/>
    </row>
    <row r="4539" spans="1:97" s="1376" customFormat="1">
      <c r="A4539" s="722"/>
      <c r="B4539" s="722"/>
      <c r="C4539" s="722"/>
      <c r="D4539" s="722"/>
      <c r="E4539" s="722"/>
      <c r="F4539" s="757"/>
      <c r="G4539" s="757"/>
      <c r="H4539" s="757"/>
      <c r="I4539" s="757"/>
      <c r="J4539" s="757"/>
      <c r="K4539" s="758"/>
      <c r="L4539" s="758"/>
      <c r="M4539" s="722"/>
      <c r="N4539" s="736"/>
      <c r="O4539" s="736"/>
      <c r="P4539" s="736"/>
      <c r="Q4539" s="736"/>
      <c r="R4539" s="736"/>
      <c r="S4539" s="736"/>
      <c r="T4539" s="736"/>
      <c r="U4539" s="736"/>
      <c r="BA4539" s="722"/>
      <c r="BB4539" s="722"/>
      <c r="BC4539" s="722"/>
      <c r="BD4539" s="722"/>
      <c r="BE4539" s="722"/>
      <c r="BF4539" s="722"/>
      <c r="BG4539" s="722"/>
      <c r="BH4539" s="722"/>
      <c r="BI4539" s="722"/>
      <c r="BJ4539" s="722"/>
      <c r="BK4539" s="722"/>
      <c r="BL4539" s="722"/>
      <c r="BM4539" s="722"/>
      <c r="BN4539" s="722"/>
      <c r="BO4539" s="722"/>
      <c r="BP4539" s="722"/>
      <c r="BQ4539" s="722"/>
      <c r="BR4539" s="722"/>
      <c r="BS4539" s="722"/>
      <c r="BT4539" s="722"/>
      <c r="BU4539" s="722"/>
      <c r="BV4539" s="722"/>
      <c r="BW4539" s="722"/>
      <c r="BX4539" s="722"/>
      <c r="BY4539" s="722"/>
      <c r="BZ4539" s="722"/>
      <c r="CA4539" s="722"/>
      <c r="CB4539" s="722"/>
      <c r="CC4539" s="722"/>
      <c r="CD4539" s="722"/>
      <c r="CE4539" s="722"/>
      <c r="CF4539" s="722"/>
      <c r="CG4539" s="722"/>
      <c r="CH4539" s="722"/>
      <c r="CI4539" s="722"/>
      <c r="CJ4539" s="722"/>
      <c r="CK4539" s="722"/>
      <c r="CL4539" s="722"/>
      <c r="CM4539" s="722"/>
      <c r="CN4539" s="722"/>
      <c r="CO4539" s="722"/>
      <c r="CP4539" s="722"/>
      <c r="CQ4539" s="722"/>
      <c r="CR4539" s="722"/>
      <c r="CS4539" s="722"/>
    </row>
    <row r="4540" spans="1:97" s="1376" customFormat="1">
      <c r="A4540" s="722"/>
      <c r="B4540" s="722"/>
      <c r="C4540" s="722"/>
      <c r="D4540" s="722"/>
      <c r="E4540" s="722"/>
      <c r="F4540" s="757"/>
      <c r="G4540" s="757"/>
      <c r="H4540" s="757"/>
      <c r="I4540" s="757"/>
      <c r="J4540" s="757"/>
      <c r="K4540" s="758"/>
      <c r="L4540" s="758"/>
      <c r="M4540" s="722"/>
      <c r="N4540" s="736"/>
      <c r="O4540" s="736"/>
      <c r="P4540" s="736"/>
      <c r="Q4540" s="736"/>
      <c r="R4540" s="736"/>
      <c r="S4540" s="736"/>
      <c r="T4540" s="736"/>
      <c r="U4540" s="736"/>
      <c r="BA4540" s="722"/>
      <c r="BB4540" s="722"/>
      <c r="BC4540" s="722"/>
      <c r="BD4540" s="722"/>
      <c r="BE4540" s="722"/>
      <c r="BF4540" s="722"/>
      <c r="BG4540" s="722"/>
      <c r="BH4540" s="722"/>
      <c r="BI4540" s="722"/>
      <c r="BJ4540" s="722"/>
      <c r="BK4540" s="722"/>
      <c r="BL4540" s="722"/>
      <c r="BM4540" s="722"/>
      <c r="BN4540" s="722"/>
      <c r="BO4540" s="722"/>
      <c r="BP4540" s="722"/>
      <c r="BQ4540" s="722"/>
      <c r="BR4540" s="722"/>
      <c r="BS4540" s="722"/>
      <c r="BT4540" s="722"/>
      <c r="BU4540" s="722"/>
      <c r="BV4540" s="722"/>
      <c r="BW4540" s="722"/>
      <c r="BX4540" s="722"/>
      <c r="BY4540" s="722"/>
      <c r="BZ4540" s="722"/>
      <c r="CA4540" s="722"/>
      <c r="CB4540" s="722"/>
      <c r="CC4540" s="722"/>
      <c r="CD4540" s="722"/>
      <c r="CE4540" s="722"/>
      <c r="CF4540" s="722"/>
      <c r="CG4540" s="722"/>
      <c r="CH4540" s="722"/>
      <c r="CI4540" s="722"/>
      <c r="CJ4540" s="722"/>
      <c r="CK4540" s="722"/>
      <c r="CL4540" s="722"/>
      <c r="CM4540" s="722"/>
      <c r="CN4540" s="722"/>
      <c r="CO4540" s="722"/>
      <c r="CP4540" s="722"/>
      <c r="CQ4540" s="722"/>
      <c r="CR4540" s="722"/>
      <c r="CS4540" s="722"/>
    </row>
    <row r="4541" spans="1:97" s="1376" customFormat="1">
      <c r="A4541" s="722"/>
      <c r="B4541" s="722"/>
      <c r="C4541" s="722"/>
      <c r="D4541" s="722"/>
      <c r="E4541" s="722"/>
      <c r="F4541" s="757"/>
      <c r="G4541" s="757"/>
      <c r="H4541" s="757"/>
      <c r="I4541" s="757"/>
      <c r="J4541" s="757"/>
      <c r="K4541" s="758"/>
      <c r="L4541" s="758"/>
      <c r="M4541" s="722"/>
      <c r="N4541" s="736"/>
      <c r="O4541" s="736"/>
      <c r="P4541" s="736"/>
      <c r="Q4541" s="736"/>
      <c r="R4541" s="736"/>
      <c r="S4541" s="736"/>
      <c r="T4541" s="736"/>
      <c r="U4541" s="736"/>
      <c r="BA4541" s="722"/>
      <c r="BB4541" s="722"/>
      <c r="BC4541" s="722"/>
      <c r="BD4541" s="722"/>
      <c r="BE4541" s="722"/>
      <c r="BF4541" s="722"/>
      <c r="BG4541" s="722"/>
      <c r="BH4541" s="722"/>
      <c r="BI4541" s="722"/>
      <c r="BJ4541" s="722"/>
      <c r="BK4541" s="722"/>
      <c r="BL4541" s="722"/>
      <c r="BM4541" s="722"/>
      <c r="BN4541" s="722"/>
      <c r="BO4541" s="722"/>
      <c r="BP4541" s="722"/>
      <c r="BQ4541" s="722"/>
      <c r="BR4541" s="722"/>
      <c r="BS4541" s="722"/>
      <c r="BT4541" s="722"/>
      <c r="BU4541" s="722"/>
      <c r="BV4541" s="722"/>
      <c r="BW4541" s="722"/>
      <c r="BX4541" s="722"/>
      <c r="BY4541" s="722"/>
      <c r="BZ4541" s="722"/>
      <c r="CA4541" s="722"/>
      <c r="CB4541" s="722"/>
      <c r="CC4541" s="722"/>
      <c r="CD4541" s="722"/>
      <c r="CE4541" s="722"/>
      <c r="CF4541" s="722"/>
      <c r="CG4541" s="722"/>
      <c r="CH4541" s="722"/>
      <c r="CI4541" s="722"/>
      <c r="CJ4541" s="722"/>
      <c r="CK4541" s="722"/>
      <c r="CL4541" s="722"/>
      <c r="CM4541" s="722"/>
      <c r="CN4541" s="722"/>
      <c r="CO4541" s="722"/>
      <c r="CP4541" s="722"/>
      <c r="CQ4541" s="722"/>
      <c r="CR4541" s="722"/>
      <c r="CS4541" s="722"/>
    </row>
    <row r="4542" spans="1:97" s="1376" customFormat="1">
      <c r="A4542" s="722"/>
      <c r="B4542" s="722"/>
      <c r="C4542" s="722"/>
      <c r="D4542" s="722"/>
      <c r="E4542" s="722"/>
      <c r="F4542" s="757"/>
      <c r="G4542" s="757"/>
      <c r="H4542" s="757"/>
      <c r="I4542" s="757"/>
      <c r="J4542" s="757"/>
      <c r="K4542" s="758"/>
      <c r="L4542" s="758"/>
      <c r="M4542" s="722"/>
      <c r="N4542" s="736"/>
      <c r="O4542" s="736"/>
      <c r="P4542" s="736"/>
      <c r="Q4542" s="736"/>
      <c r="R4542" s="736"/>
      <c r="S4542" s="736"/>
      <c r="T4542" s="736"/>
      <c r="U4542" s="736"/>
      <c r="BA4542" s="722"/>
      <c r="BB4542" s="722"/>
      <c r="BC4542" s="722"/>
      <c r="BD4542" s="722"/>
      <c r="BE4542" s="722"/>
      <c r="BF4542" s="722"/>
      <c r="BG4542" s="722"/>
      <c r="BH4542" s="722"/>
      <c r="BI4542" s="722"/>
      <c r="BJ4542" s="722"/>
      <c r="BK4542" s="722"/>
      <c r="BL4542" s="722"/>
      <c r="BM4542" s="722"/>
      <c r="BN4542" s="722"/>
      <c r="BO4542" s="722"/>
      <c r="BP4542" s="722"/>
      <c r="BQ4542" s="722"/>
      <c r="BR4542" s="722"/>
      <c r="BS4542" s="722"/>
      <c r="BT4542" s="722"/>
      <c r="BU4542" s="722"/>
      <c r="BV4542" s="722"/>
      <c r="BW4542" s="722"/>
      <c r="BX4542" s="722"/>
      <c r="BY4542" s="722"/>
      <c r="BZ4542" s="722"/>
      <c r="CA4542" s="722"/>
      <c r="CB4542" s="722"/>
      <c r="CC4542" s="722"/>
      <c r="CD4542" s="722"/>
      <c r="CE4542" s="722"/>
      <c r="CF4542" s="722"/>
      <c r="CG4542" s="722"/>
      <c r="CH4542" s="722"/>
      <c r="CI4542" s="722"/>
      <c r="CJ4542" s="722"/>
      <c r="CK4542" s="722"/>
      <c r="CL4542" s="722"/>
      <c r="CM4542" s="722"/>
      <c r="CN4542" s="722"/>
      <c r="CO4542" s="722"/>
      <c r="CP4542" s="722"/>
      <c r="CQ4542" s="722"/>
      <c r="CR4542" s="722"/>
      <c r="CS4542" s="722"/>
    </row>
    <row r="4543" spans="1:97" s="1376" customFormat="1">
      <c r="A4543" s="722"/>
      <c r="B4543" s="722"/>
      <c r="C4543" s="722"/>
      <c r="D4543" s="722"/>
      <c r="E4543" s="722"/>
      <c r="F4543" s="757"/>
      <c r="G4543" s="757"/>
      <c r="H4543" s="757"/>
      <c r="I4543" s="757"/>
      <c r="J4543" s="757"/>
      <c r="K4543" s="758"/>
      <c r="L4543" s="758"/>
      <c r="M4543" s="722"/>
      <c r="N4543" s="736"/>
      <c r="O4543" s="736"/>
      <c r="P4543" s="736"/>
      <c r="Q4543" s="736"/>
      <c r="R4543" s="736"/>
      <c r="S4543" s="736"/>
      <c r="T4543" s="736"/>
      <c r="U4543" s="736"/>
      <c r="BA4543" s="722"/>
      <c r="BB4543" s="722"/>
      <c r="BC4543" s="722"/>
      <c r="BD4543" s="722"/>
      <c r="BE4543" s="722"/>
      <c r="BF4543" s="722"/>
      <c r="BG4543" s="722"/>
      <c r="BH4543" s="722"/>
      <c r="BI4543" s="722"/>
      <c r="BJ4543" s="722"/>
      <c r="BK4543" s="722"/>
      <c r="BL4543" s="722"/>
      <c r="BM4543" s="722"/>
      <c r="BN4543" s="722"/>
      <c r="BO4543" s="722"/>
      <c r="BP4543" s="722"/>
      <c r="BQ4543" s="722"/>
      <c r="BR4543" s="722"/>
      <c r="BS4543" s="722"/>
      <c r="BT4543" s="722"/>
      <c r="BU4543" s="722"/>
      <c r="BV4543" s="722"/>
      <c r="BW4543" s="722"/>
      <c r="BX4543" s="722"/>
      <c r="BY4543" s="722"/>
      <c r="BZ4543" s="722"/>
      <c r="CA4543" s="722"/>
      <c r="CB4543" s="722"/>
      <c r="CC4543" s="722"/>
      <c r="CD4543" s="722"/>
      <c r="CE4543" s="722"/>
      <c r="CF4543" s="722"/>
      <c r="CG4543" s="722"/>
      <c r="CH4543" s="722"/>
      <c r="CI4543" s="722"/>
      <c r="CJ4543" s="722"/>
      <c r="CK4543" s="722"/>
      <c r="CL4543" s="722"/>
      <c r="CM4543" s="722"/>
      <c r="CN4543" s="722"/>
      <c r="CO4543" s="722"/>
      <c r="CP4543" s="722"/>
      <c r="CQ4543" s="722"/>
      <c r="CR4543" s="722"/>
      <c r="CS4543" s="722"/>
    </row>
    <row r="4544" spans="1:97" s="1376" customFormat="1">
      <c r="A4544" s="722"/>
      <c r="B4544" s="722"/>
      <c r="C4544" s="722"/>
      <c r="D4544" s="722"/>
      <c r="E4544" s="722"/>
      <c r="F4544" s="757"/>
      <c r="G4544" s="757"/>
      <c r="H4544" s="757"/>
      <c r="I4544" s="757"/>
      <c r="J4544" s="757"/>
      <c r="K4544" s="758"/>
      <c r="L4544" s="758"/>
      <c r="M4544" s="722"/>
      <c r="N4544" s="736"/>
      <c r="O4544" s="736"/>
      <c r="P4544" s="736"/>
      <c r="Q4544" s="736"/>
      <c r="R4544" s="736"/>
      <c r="S4544" s="736"/>
      <c r="T4544" s="736"/>
      <c r="U4544" s="736"/>
      <c r="BA4544" s="722"/>
      <c r="BB4544" s="722"/>
      <c r="BC4544" s="722"/>
      <c r="BD4544" s="722"/>
      <c r="BE4544" s="722"/>
      <c r="BF4544" s="722"/>
      <c r="BG4544" s="722"/>
      <c r="BH4544" s="722"/>
      <c r="BI4544" s="722"/>
      <c r="BJ4544" s="722"/>
      <c r="BK4544" s="722"/>
      <c r="BL4544" s="722"/>
      <c r="BM4544" s="722"/>
      <c r="BN4544" s="722"/>
      <c r="BO4544" s="722"/>
      <c r="BP4544" s="722"/>
      <c r="BQ4544" s="722"/>
      <c r="BR4544" s="722"/>
      <c r="BS4544" s="722"/>
      <c r="BT4544" s="722"/>
      <c r="BU4544" s="722"/>
      <c r="BV4544" s="722"/>
      <c r="BW4544" s="722"/>
      <c r="BX4544" s="722"/>
      <c r="BY4544" s="722"/>
      <c r="BZ4544" s="722"/>
      <c r="CA4544" s="722"/>
      <c r="CB4544" s="722"/>
      <c r="CC4544" s="722"/>
      <c r="CD4544" s="722"/>
      <c r="CE4544" s="722"/>
      <c r="CF4544" s="722"/>
      <c r="CG4544" s="722"/>
      <c r="CH4544" s="722"/>
      <c r="CI4544" s="722"/>
      <c r="CJ4544" s="722"/>
      <c r="CK4544" s="722"/>
      <c r="CL4544" s="722"/>
      <c r="CM4544" s="722"/>
      <c r="CN4544" s="722"/>
      <c r="CO4544" s="722"/>
      <c r="CP4544" s="722"/>
      <c r="CQ4544" s="722"/>
      <c r="CR4544" s="722"/>
      <c r="CS4544" s="722"/>
    </row>
    <row r="4545" spans="1:97" s="1376" customFormat="1">
      <c r="A4545" s="722"/>
      <c r="B4545" s="722"/>
      <c r="C4545" s="722"/>
      <c r="D4545" s="722"/>
      <c r="E4545" s="722"/>
      <c r="F4545" s="757"/>
      <c r="G4545" s="757"/>
      <c r="H4545" s="757"/>
      <c r="I4545" s="757"/>
      <c r="J4545" s="757"/>
      <c r="K4545" s="758"/>
      <c r="L4545" s="758"/>
      <c r="M4545" s="722"/>
      <c r="N4545" s="736"/>
      <c r="O4545" s="736"/>
      <c r="P4545" s="736"/>
      <c r="Q4545" s="736"/>
      <c r="R4545" s="736"/>
      <c r="S4545" s="736"/>
      <c r="T4545" s="736"/>
      <c r="U4545" s="736"/>
      <c r="BA4545" s="722"/>
      <c r="BB4545" s="722"/>
      <c r="BC4545" s="722"/>
      <c r="BD4545" s="722"/>
      <c r="BE4545" s="722"/>
      <c r="BF4545" s="722"/>
      <c r="BG4545" s="722"/>
      <c r="BH4545" s="722"/>
      <c r="BI4545" s="722"/>
      <c r="BJ4545" s="722"/>
      <c r="BK4545" s="722"/>
      <c r="BL4545" s="722"/>
      <c r="BM4545" s="722"/>
      <c r="BN4545" s="722"/>
      <c r="BO4545" s="722"/>
      <c r="BP4545" s="722"/>
      <c r="BQ4545" s="722"/>
      <c r="BR4545" s="722"/>
      <c r="BS4545" s="722"/>
      <c r="BT4545" s="722"/>
      <c r="BU4545" s="722"/>
      <c r="BV4545" s="722"/>
      <c r="BW4545" s="722"/>
      <c r="BX4545" s="722"/>
      <c r="BY4545" s="722"/>
      <c r="BZ4545" s="722"/>
      <c r="CA4545" s="722"/>
      <c r="CB4545" s="722"/>
      <c r="CC4545" s="722"/>
      <c r="CD4545" s="722"/>
      <c r="CE4545" s="722"/>
      <c r="CF4545" s="722"/>
      <c r="CG4545" s="722"/>
      <c r="CH4545" s="722"/>
      <c r="CI4545" s="722"/>
      <c r="CJ4545" s="722"/>
      <c r="CK4545" s="722"/>
      <c r="CL4545" s="722"/>
      <c r="CM4545" s="722"/>
      <c r="CN4545" s="722"/>
      <c r="CO4545" s="722"/>
      <c r="CP4545" s="722"/>
      <c r="CQ4545" s="722"/>
      <c r="CR4545" s="722"/>
      <c r="CS4545" s="722"/>
    </row>
    <row r="4546" spans="1:97" s="1376" customFormat="1">
      <c r="A4546" s="722"/>
      <c r="B4546" s="722"/>
      <c r="C4546" s="722"/>
      <c r="D4546" s="722"/>
      <c r="E4546" s="722"/>
      <c r="F4546" s="757"/>
      <c r="G4546" s="757"/>
      <c r="H4546" s="757"/>
      <c r="I4546" s="757"/>
      <c r="J4546" s="757"/>
      <c r="K4546" s="758"/>
      <c r="L4546" s="758"/>
      <c r="M4546" s="722"/>
      <c r="N4546" s="736"/>
      <c r="O4546" s="736"/>
      <c r="P4546" s="736"/>
      <c r="Q4546" s="736"/>
      <c r="R4546" s="736"/>
      <c r="S4546" s="736"/>
      <c r="T4546" s="736"/>
      <c r="U4546" s="736"/>
      <c r="BA4546" s="722"/>
      <c r="BB4546" s="722"/>
      <c r="BC4546" s="722"/>
      <c r="BD4546" s="722"/>
      <c r="BE4546" s="722"/>
      <c r="BF4546" s="722"/>
      <c r="BG4546" s="722"/>
      <c r="BH4546" s="722"/>
      <c r="BI4546" s="722"/>
      <c r="BJ4546" s="722"/>
      <c r="BK4546" s="722"/>
      <c r="BL4546" s="722"/>
      <c r="BM4546" s="722"/>
      <c r="BN4546" s="722"/>
      <c r="BO4546" s="722"/>
      <c r="BP4546" s="722"/>
      <c r="BQ4546" s="722"/>
      <c r="BR4546" s="722"/>
      <c r="BS4546" s="722"/>
      <c r="BT4546" s="722"/>
      <c r="BU4546" s="722"/>
      <c r="BV4546" s="722"/>
      <c r="BW4546" s="722"/>
      <c r="BX4546" s="722"/>
      <c r="BY4546" s="722"/>
      <c r="BZ4546" s="722"/>
      <c r="CA4546" s="722"/>
      <c r="CB4546" s="722"/>
      <c r="CC4546" s="722"/>
      <c r="CD4546" s="722"/>
      <c r="CE4546" s="722"/>
      <c r="CF4546" s="722"/>
      <c r="CG4546" s="722"/>
      <c r="CH4546" s="722"/>
      <c r="CI4546" s="722"/>
      <c r="CJ4546" s="722"/>
      <c r="CK4546" s="722"/>
      <c r="CL4546" s="722"/>
      <c r="CM4546" s="722"/>
      <c r="CN4546" s="722"/>
      <c r="CO4546" s="722"/>
      <c r="CP4546" s="722"/>
      <c r="CQ4546" s="722"/>
      <c r="CR4546" s="722"/>
      <c r="CS4546" s="722"/>
    </row>
    <row r="4547" spans="1:97" s="1376" customFormat="1">
      <c r="A4547" s="722"/>
      <c r="B4547" s="722"/>
      <c r="C4547" s="722"/>
      <c r="D4547" s="722"/>
      <c r="E4547" s="722"/>
      <c r="F4547" s="757"/>
      <c r="G4547" s="757"/>
      <c r="H4547" s="757"/>
      <c r="I4547" s="757"/>
      <c r="J4547" s="757"/>
      <c r="K4547" s="758"/>
      <c r="L4547" s="758"/>
      <c r="M4547" s="722"/>
      <c r="N4547" s="736"/>
      <c r="O4547" s="736"/>
      <c r="P4547" s="736"/>
      <c r="Q4547" s="736"/>
      <c r="R4547" s="736"/>
      <c r="S4547" s="736"/>
      <c r="T4547" s="736"/>
      <c r="U4547" s="736"/>
      <c r="BA4547" s="722"/>
      <c r="BB4547" s="722"/>
      <c r="BC4547" s="722"/>
      <c r="BD4547" s="722"/>
      <c r="BE4547" s="722"/>
      <c r="BF4547" s="722"/>
      <c r="BG4547" s="722"/>
      <c r="BH4547" s="722"/>
      <c r="BI4547" s="722"/>
      <c r="BJ4547" s="722"/>
      <c r="BK4547" s="722"/>
      <c r="BL4547" s="722"/>
      <c r="BM4547" s="722"/>
      <c r="BN4547" s="722"/>
      <c r="BO4547" s="722"/>
      <c r="BP4547" s="722"/>
      <c r="BQ4547" s="722"/>
      <c r="BR4547" s="722"/>
      <c r="BS4547" s="722"/>
      <c r="BT4547" s="722"/>
      <c r="BU4547" s="722"/>
      <c r="BV4547" s="722"/>
      <c r="BW4547" s="722"/>
      <c r="BX4547" s="722"/>
      <c r="BY4547" s="722"/>
      <c r="BZ4547" s="722"/>
      <c r="CA4547" s="722"/>
      <c r="CB4547" s="722"/>
      <c r="CC4547" s="722"/>
      <c r="CD4547" s="722"/>
      <c r="CE4547" s="722"/>
      <c r="CF4547" s="722"/>
      <c r="CG4547" s="722"/>
      <c r="CH4547" s="722"/>
      <c r="CI4547" s="722"/>
      <c r="CJ4547" s="722"/>
      <c r="CK4547" s="722"/>
      <c r="CL4547" s="722"/>
      <c r="CM4547" s="722"/>
      <c r="CN4547" s="722"/>
      <c r="CO4547" s="722"/>
      <c r="CP4547" s="722"/>
      <c r="CQ4547" s="722"/>
      <c r="CR4547" s="722"/>
      <c r="CS4547" s="722"/>
    </row>
    <row r="4548" spans="1:97" s="1376" customFormat="1">
      <c r="A4548" s="722"/>
      <c r="B4548" s="722"/>
      <c r="C4548" s="722"/>
      <c r="D4548" s="722"/>
      <c r="E4548" s="722"/>
      <c r="F4548" s="757"/>
      <c r="G4548" s="757"/>
      <c r="H4548" s="757"/>
      <c r="I4548" s="757"/>
      <c r="J4548" s="757"/>
      <c r="K4548" s="758"/>
      <c r="L4548" s="758"/>
      <c r="M4548" s="722"/>
      <c r="N4548" s="736"/>
      <c r="O4548" s="736"/>
      <c r="P4548" s="736"/>
      <c r="Q4548" s="736"/>
      <c r="R4548" s="736"/>
      <c r="S4548" s="736"/>
      <c r="T4548" s="736"/>
      <c r="U4548" s="736"/>
      <c r="BA4548" s="722"/>
      <c r="BB4548" s="722"/>
      <c r="BC4548" s="722"/>
      <c r="BD4548" s="722"/>
      <c r="BE4548" s="722"/>
      <c r="BF4548" s="722"/>
      <c r="BG4548" s="722"/>
      <c r="BH4548" s="722"/>
      <c r="BI4548" s="722"/>
      <c r="BJ4548" s="722"/>
      <c r="BK4548" s="722"/>
      <c r="BL4548" s="722"/>
      <c r="BM4548" s="722"/>
      <c r="BN4548" s="722"/>
      <c r="BO4548" s="722"/>
      <c r="BP4548" s="722"/>
      <c r="BQ4548" s="722"/>
      <c r="BR4548" s="722"/>
      <c r="BS4548" s="722"/>
      <c r="BT4548" s="722"/>
      <c r="BU4548" s="722"/>
      <c r="BV4548" s="722"/>
      <c r="BW4548" s="722"/>
      <c r="BX4548" s="722"/>
      <c r="BY4548" s="722"/>
      <c r="BZ4548" s="722"/>
      <c r="CA4548" s="722"/>
      <c r="CB4548" s="722"/>
      <c r="CC4548" s="722"/>
      <c r="CD4548" s="722"/>
      <c r="CE4548" s="722"/>
      <c r="CF4548" s="722"/>
      <c r="CG4548" s="722"/>
      <c r="CH4548" s="722"/>
      <c r="CI4548" s="722"/>
      <c r="CJ4548" s="722"/>
      <c r="CK4548" s="722"/>
      <c r="CL4548" s="722"/>
      <c r="CM4548" s="722"/>
      <c r="CN4548" s="722"/>
      <c r="CO4548" s="722"/>
      <c r="CP4548" s="722"/>
      <c r="CQ4548" s="722"/>
      <c r="CR4548" s="722"/>
      <c r="CS4548" s="722"/>
    </row>
    <row r="4549" spans="1:97" s="1376" customFormat="1">
      <c r="A4549" s="722"/>
      <c r="B4549" s="722"/>
      <c r="C4549" s="722"/>
      <c r="D4549" s="722"/>
      <c r="E4549" s="722"/>
      <c r="F4549" s="757"/>
      <c r="G4549" s="757"/>
      <c r="H4549" s="757"/>
      <c r="I4549" s="757"/>
      <c r="J4549" s="757"/>
      <c r="K4549" s="758"/>
      <c r="L4549" s="758"/>
      <c r="M4549" s="722"/>
      <c r="N4549" s="736"/>
      <c r="O4549" s="736"/>
      <c r="P4549" s="736"/>
      <c r="Q4549" s="736"/>
      <c r="R4549" s="736"/>
      <c r="S4549" s="736"/>
      <c r="T4549" s="736"/>
      <c r="U4549" s="736"/>
      <c r="BA4549" s="722"/>
      <c r="BB4549" s="722"/>
      <c r="BC4549" s="722"/>
      <c r="BD4549" s="722"/>
      <c r="BE4549" s="722"/>
      <c r="BF4549" s="722"/>
      <c r="BG4549" s="722"/>
      <c r="BH4549" s="722"/>
      <c r="BI4549" s="722"/>
      <c r="BJ4549" s="722"/>
      <c r="BK4549" s="722"/>
      <c r="BL4549" s="722"/>
      <c r="BM4549" s="722"/>
      <c r="BN4549" s="722"/>
      <c r="BO4549" s="722"/>
      <c r="BP4549" s="722"/>
      <c r="BQ4549" s="722"/>
      <c r="BR4549" s="722"/>
      <c r="BS4549" s="722"/>
      <c r="BT4549" s="722"/>
      <c r="BU4549" s="722"/>
      <c r="BV4549" s="722"/>
      <c r="BW4549" s="722"/>
      <c r="BX4549" s="722"/>
      <c r="BY4549" s="722"/>
      <c r="BZ4549" s="722"/>
      <c r="CA4549" s="722"/>
      <c r="CB4549" s="722"/>
      <c r="CC4549" s="722"/>
      <c r="CD4549" s="722"/>
      <c r="CE4549" s="722"/>
      <c r="CF4549" s="722"/>
      <c r="CG4549" s="722"/>
      <c r="CH4549" s="722"/>
      <c r="CI4549" s="722"/>
      <c r="CJ4549" s="722"/>
      <c r="CK4549" s="722"/>
      <c r="CL4549" s="722"/>
      <c r="CM4549" s="722"/>
      <c r="CN4549" s="722"/>
      <c r="CO4549" s="722"/>
      <c r="CP4549" s="722"/>
      <c r="CQ4549" s="722"/>
      <c r="CR4549" s="722"/>
      <c r="CS4549" s="722"/>
    </row>
    <row r="4550" spans="1:97" s="1376" customFormat="1">
      <c r="A4550" s="722"/>
      <c r="B4550" s="722"/>
      <c r="C4550" s="722"/>
      <c r="D4550" s="722"/>
      <c r="E4550" s="722"/>
      <c r="F4550" s="757"/>
      <c r="G4550" s="757"/>
      <c r="H4550" s="757"/>
      <c r="I4550" s="757"/>
      <c r="J4550" s="757"/>
      <c r="K4550" s="758"/>
      <c r="L4550" s="758"/>
      <c r="M4550" s="722"/>
      <c r="N4550" s="736"/>
      <c r="O4550" s="736"/>
      <c r="P4550" s="736"/>
      <c r="Q4550" s="736"/>
      <c r="R4550" s="736"/>
      <c r="S4550" s="736"/>
      <c r="T4550" s="736"/>
      <c r="U4550" s="736"/>
      <c r="BA4550" s="722"/>
      <c r="BB4550" s="722"/>
      <c r="BC4550" s="722"/>
      <c r="BD4550" s="722"/>
      <c r="BE4550" s="722"/>
      <c r="BF4550" s="722"/>
      <c r="BG4550" s="722"/>
      <c r="BH4550" s="722"/>
      <c r="BI4550" s="722"/>
      <c r="BJ4550" s="722"/>
      <c r="BK4550" s="722"/>
      <c r="BL4550" s="722"/>
      <c r="BM4550" s="722"/>
      <c r="BN4550" s="722"/>
      <c r="BO4550" s="722"/>
      <c r="BP4550" s="722"/>
      <c r="BQ4550" s="722"/>
      <c r="BR4550" s="722"/>
      <c r="BS4550" s="722"/>
      <c r="BT4550" s="722"/>
      <c r="BU4550" s="722"/>
      <c r="BV4550" s="722"/>
      <c r="BW4550" s="722"/>
      <c r="BX4550" s="722"/>
      <c r="BY4550" s="722"/>
      <c r="BZ4550" s="722"/>
      <c r="CA4550" s="722"/>
      <c r="CB4550" s="722"/>
      <c r="CC4550" s="722"/>
      <c r="CD4550" s="722"/>
      <c r="CE4550" s="722"/>
      <c r="CF4550" s="722"/>
      <c r="CG4550" s="722"/>
      <c r="CH4550" s="722"/>
      <c r="CI4550" s="722"/>
      <c r="CJ4550" s="722"/>
      <c r="CK4550" s="722"/>
      <c r="CL4550" s="722"/>
      <c r="CM4550" s="722"/>
      <c r="CN4550" s="722"/>
      <c r="CO4550" s="722"/>
      <c r="CP4550" s="722"/>
      <c r="CQ4550" s="722"/>
      <c r="CR4550" s="722"/>
      <c r="CS4550" s="722"/>
    </row>
    <row r="4551" spans="1:97" s="1376" customFormat="1">
      <c r="A4551" s="722"/>
      <c r="B4551" s="722"/>
      <c r="C4551" s="722"/>
      <c r="D4551" s="722"/>
      <c r="E4551" s="722"/>
      <c r="F4551" s="757"/>
      <c r="G4551" s="757"/>
      <c r="H4551" s="757"/>
      <c r="I4551" s="757"/>
      <c r="J4551" s="757"/>
      <c r="K4551" s="758"/>
      <c r="L4551" s="758"/>
      <c r="M4551" s="722"/>
      <c r="N4551" s="736"/>
      <c r="O4551" s="736"/>
      <c r="P4551" s="736"/>
      <c r="Q4551" s="736"/>
      <c r="R4551" s="736"/>
      <c r="S4551" s="736"/>
      <c r="T4551" s="736"/>
      <c r="U4551" s="736"/>
      <c r="BA4551" s="722"/>
      <c r="BB4551" s="722"/>
      <c r="BC4551" s="722"/>
      <c r="BD4551" s="722"/>
      <c r="BE4551" s="722"/>
      <c r="BF4551" s="722"/>
      <c r="BG4551" s="722"/>
      <c r="BH4551" s="722"/>
      <c r="BI4551" s="722"/>
      <c r="BJ4551" s="722"/>
      <c r="BK4551" s="722"/>
      <c r="BL4551" s="722"/>
      <c r="BM4551" s="722"/>
      <c r="BN4551" s="722"/>
      <c r="BO4551" s="722"/>
      <c r="BP4551" s="722"/>
      <c r="BQ4551" s="722"/>
      <c r="BR4551" s="722"/>
      <c r="BS4551" s="722"/>
      <c r="BT4551" s="722"/>
      <c r="BU4551" s="722"/>
      <c r="BV4551" s="722"/>
      <c r="BW4551" s="722"/>
      <c r="BX4551" s="722"/>
      <c r="BY4551" s="722"/>
      <c r="BZ4551" s="722"/>
      <c r="CA4551" s="722"/>
      <c r="CB4551" s="722"/>
      <c r="CC4551" s="722"/>
      <c r="CD4551" s="722"/>
      <c r="CE4551" s="722"/>
      <c r="CF4551" s="722"/>
      <c r="CG4551" s="722"/>
      <c r="CH4551" s="722"/>
      <c r="CI4551" s="722"/>
      <c r="CJ4551" s="722"/>
      <c r="CK4551" s="722"/>
      <c r="CL4551" s="722"/>
      <c r="CM4551" s="722"/>
      <c r="CN4551" s="722"/>
      <c r="CO4551" s="722"/>
      <c r="CP4551" s="722"/>
      <c r="CQ4551" s="722"/>
      <c r="CR4551" s="722"/>
      <c r="CS4551" s="722"/>
    </row>
    <row r="4552" spans="1:97" s="1376" customFormat="1">
      <c r="A4552" s="722"/>
      <c r="B4552" s="722"/>
      <c r="C4552" s="722"/>
      <c r="D4552" s="722"/>
      <c r="E4552" s="722"/>
      <c r="F4552" s="757"/>
      <c r="G4552" s="757"/>
      <c r="H4552" s="757"/>
      <c r="I4552" s="757"/>
      <c r="J4552" s="757"/>
      <c r="K4552" s="758"/>
      <c r="L4552" s="758"/>
      <c r="M4552" s="722"/>
      <c r="N4552" s="736"/>
      <c r="O4552" s="736"/>
      <c r="P4552" s="736"/>
      <c r="Q4552" s="736"/>
      <c r="R4552" s="736"/>
      <c r="S4552" s="736"/>
      <c r="T4552" s="736"/>
      <c r="U4552" s="736"/>
      <c r="BA4552" s="722"/>
      <c r="BB4552" s="722"/>
      <c r="BC4552" s="722"/>
      <c r="BD4552" s="722"/>
      <c r="BE4552" s="722"/>
      <c r="BF4552" s="722"/>
      <c r="BG4552" s="722"/>
      <c r="BH4552" s="722"/>
      <c r="BI4552" s="722"/>
      <c r="BJ4552" s="722"/>
      <c r="BK4552" s="722"/>
      <c r="BL4552" s="722"/>
      <c r="BM4552" s="722"/>
      <c r="BN4552" s="722"/>
      <c r="BO4552" s="722"/>
      <c r="BP4552" s="722"/>
      <c r="BQ4552" s="722"/>
      <c r="BR4552" s="722"/>
      <c r="BS4552" s="722"/>
      <c r="BT4552" s="722"/>
      <c r="BU4552" s="722"/>
      <c r="BV4552" s="722"/>
      <c r="BW4552" s="722"/>
      <c r="BX4552" s="722"/>
      <c r="BY4552" s="722"/>
      <c r="BZ4552" s="722"/>
      <c r="CA4552" s="722"/>
      <c r="CB4552" s="722"/>
      <c r="CC4552" s="722"/>
      <c r="CD4552" s="722"/>
      <c r="CE4552" s="722"/>
      <c r="CF4552" s="722"/>
      <c r="CG4552" s="722"/>
      <c r="CH4552" s="722"/>
      <c r="CI4552" s="722"/>
      <c r="CJ4552" s="722"/>
      <c r="CK4552" s="722"/>
      <c r="CL4552" s="722"/>
      <c r="CM4552" s="722"/>
      <c r="CN4552" s="722"/>
      <c r="CO4552" s="722"/>
      <c r="CP4552" s="722"/>
      <c r="CQ4552" s="722"/>
      <c r="CR4552" s="722"/>
      <c r="CS4552" s="722"/>
    </row>
    <row r="4553" spans="1:97" s="1376" customFormat="1">
      <c r="A4553" s="722"/>
      <c r="B4553" s="722"/>
      <c r="C4553" s="722"/>
      <c r="D4553" s="722"/>
      <c r="E4553" s="722"/>
      <c r="F4553" s="757"/>
      <c r="G4553" s="757"/>
      <c r="H4553" s="757"/>
      <c r="I4553" s="757"/>
      <c r="J4553" s="757"/>
      <c r="K4553" s="758"/>
      <c r="L4553" s="758"/>
      <c r="M4553" s="722"/>
      <c r="N4553" s="736"/>
      <c r="O4553" s="736"/>
      <c r="P4553" s="736"/>
      <c r="Q4553" s="736"/>
      <c r="R4553" s="736"/>
      <c r="S4553" s="736"/>
      <c r="T4553" s="736"/>
      <c r="U4553" s="736"/>
      <c r="BA4553" s="722"/>
      <c r="BB4553" s="722"/>
      <c r="BC4553" s="722"/>
      <c r="BD4553" s="722"/>
      <c r="BE4553" s="722"/>
      <c r="BF4553" s="722"/>
      <c r="BG4553" s="722"/>
      <c r="BH4553" s="722"/>
      <c r="BI4553" s="722"/>
      <c r="BJ4553" s="722"/>
      <c r="BK4553" s="722"/>
      <c r="BL4553" s="722"/>
      <c r="BM4553" s="722"/>
      <c r="BN4553" s="722"/>
      <c r="BO4553" s="722"/>
      <c r="BP4553" s="722"/>
      <c r="BQ4553" s="722"/>
      <c r="BR4553" s="722"/>
      <c r="BS4553" s="722"/>
      <c r="BT4553" s="722"/>
      <c r="BU4553" s="722"/>
      <c r="BV4553" s="722"/>
      <c r="BW4553" s="722"/>
      <c r="BX4553" s="722"/>
      <c r="BY4553" s="722"/>
      <c r="BZ4553" s="722"/>
      <c r="CA4553" s="722"/>
      <c r="CB4553" s="722"/>
      <c r="CC4553" s="722"/>
      <c r="CD4553" s="722"/>
      <c r="CE4553" s="722"/>
      <c r="CF4553" s="722"/>
      <c r="CG4553" s="722"/>
      <c r="CH4553" s="722"/>
      <c r="CI4553" s="722"/>
      <c r="CJ4553" s="722"/>
      <c r="CK4553" s="722"/>
      <c r="CL4553" s="722"/>
      <c r="CM4553" s="722"/>
      <c r="CN4553" s="722"/>
      <c r="CO4553" s="722"/>
      <c r="CP4553" s="722"/>
      <c r="CQ4553" s="722"/>
      <c r="CR4553" s="722"/>
      <c r="CS4553" s="722"/>
    </row>
    <row r="4554" spans="1:97" s="1376" customFormat="1">
      <c r="A4554" s="722"/>
      <c r="B4554" s="722"/>
      <c r="C4554" s="722"/>
      <c r="D4554" s="722"/>
      <c r="E4554" s="722"/>
      <c r="F4554" s="757"/>
      <c r="G4554" s="757"/>
      <c r="H4554" s="757"/>
      <c r="I4554" s="757"/>
      <c r="J4554" s="757"/>
      <c r="K4554" s="758"/>
      <c r="L4554" s="758"/>
      <c r="M4554" s="722"/>
      <c r="N4554" s="736"/>
      <c r="O4554" s="736"/>
      <c r="P4554" s="736"/>
      <c r="Q4554" s="736"/>
      <c r="R4554" s="736"/>
      <c r="S4554" s="736"/>
      <c r="T4554" s="736"/>
      <c r="U4554" s="736"/>
      <c r="BA4554" s="722"/>
      <c r="BB4554" s="722"/>
      <c r="BC4554" s="722"/>
      <c r="BD4554" s="722"/>
      <c r="BE4554" s="722"/>
      <c r="BF4554" s="722"/>
      <c r="BG4554" s="722"/>
      <c r="BH4554" s="722"/>
      <c r="BI4554" s="722"/>
      <c r="BJ4554" s="722"/>
      <c r="BK4554" s="722"/>
      <c r="BL4554" s="722"/>
      <c r="BM4554" s="722"/>
      <c r="BN4554" s="722"/>
      <c r="BO4554" s="722"/>
      <c r="BP4554" s="722"/>
      <c r="BQ4554" s="722"/>
      <c r="BR4554" s="722"/>
      <c r="BS4554" s="722"/>
      <c r="BT4554" s="722"/>
      <c r="BU4554" s="722"/>
      <c r="BV4554" s="722"/>
      <c r="BW4554" s="722"/>
      <c r="BX4554" s="722"/>
      <c r="BY4554" s="722"/>
      <c r="BZ4554" s="722"/>
      <c r="CA4554" s="722"/>
      <c r="CB4554" s="722"/>
      <c r="CC4554" s="722"/>
      <c r="CD4554" s="722"/>
      <c r="CE4554" s="722"/>
      <c r="CF4554" s="722"/>
      <c r="CG4554" s="722"/>
      <c r="CH4554" s="722"/>
      <c r="CI4554" s="722"/>
      <c r="CJ4554" s="722"/>
      <c r="CK4554" s="722"/>
      <c r="CL4554" s="722"/>
      <c r="CM4554" s="722"/>
      <c r="CN4554" s="722"/>
      <c r="CO4554" s="722"/>
      <c r="CP4554" s="722"/>
      <c r="CQ4554" s="722"/>
      <c r="CR4554" s="722"/>
      <c r="CS4554" s="722"/>
    </row>
    <row r="4555" spans="1:97" s="1376" customFormat="1">
      <c r="A4555" s="722"/>
      <c r="B4555" s="722"/>
      <c r="C4555" s="722"/>
      <c r="D4555" s="722"/>
      <c r="E4555" s="722"/>
      <c r="F4555" s="757"/>
      <c r="G4555" s="757"/>
      <c r="H4555" s="757"/>
      <c r="I4555" s="757"/>
      <c r="J4555" s="757"/>
      <c r="K4555" s="758"/>
      <c r="L4555" s="758"/>
      <c r="M4555" s="722"/>
      <c r="N4555" s="736"/>
      <c r="O4555" s="736"/>
      <c r="P4555" s="736"/>
      <c r="Q4555" s="736"/>
      <c r="R4555" s="736"/>
      <c r="S4555" s="736"/>
      <c r="T4555" s="736"/>
      <c r="U4555" s="736"/>
      <c r="BA4555" s="722"/>
      <c r="BB4555" s="722"/>
      <c r="BC4555" s="722"/>
      <c r="BD4555" s="722"/>
      <c r="BE4555" s="722"/>
      <c r="BF4555" s="722"/>
      <c r="BG4555" s="722"/>
      <c r="BH4555" s="722"/>
      <c r="BI4555" s="722"/>
      <c r="BJ4555" s="722"/>
      <c r="BK4555" s="722"/>
      <c r="BL4555" s="722"/>
      <c r="BM4555" s="722"/>
      <c r="BN4555" s="722"/>
      <c r="BO4555" s="722"/>
      <c r="BP4555" s="722"/>
      <c r="BQ4555" s="722"/>
      <c r="BR4555" s="722"/>
      <c r="BS4555" s="722"/>
      <c r="BT4555" s="722"/>
      <c r="BU4555" s="722"/>
      <c r="BV4555" s="722"/>
      <c r="BW4555" s="722"/>
      <c r="BX4555" s="722"/>
      <c r="BY4555" s="722"/>
      <c r="BZ4555" s="722"/>
      <c r="CA4555" s="722"/>
      <c r="CB4555" s="722"/>
      <c r="CC4555" s="722"/>
      <c r="CD4555" s="722"/>
      <c r="CE4555" s="722"/>
      <c r="CF4555" s="722"/>
      <c r="CG4555" s="722"/>
      <c r="CH4555" s="722"/>
      <c r="CI4555" s="722"/>
      <c r="CJ4555" s="722"/>
      <c r="CK4555" s="722"/>
      <c r="CL4555" s="722"/>
      <c r="CM4555" s="722"/>
      <c r="CN4555" s="722"/>
      <c r="CO4555" s="722"/>
      <c r="CP4555" s="722"/>
      <c r="CQ4555" s="722"/>
      <c r="CR4555" s="722"/>
      <c r="CS4555" s="722"/>
    </row>
    <row r="4556" spans="1:97" s="1376" customFormat="1">
      <c r="A4556" s="722"/>
      <c r="B4556" s="722"/>
      <c r="C4556" s="722"/>
      <c r="D4556" s="722"/>
      <c r="E4556" s="722"/>
      <c r="F4556" s="757"/>
      <c r="G4556" s="757"/>
      <c r="H4556" s="757"/>
      <c r="I4556" s="757"/>
      <c r="J4556" s="757"/>
      <c r="K4556" s="758"/>
      <c r="L4556" s="758"/>
      <c r="M4556" s="722"/>
      <c r="N4556" s="736"/>
      <c r="O4556" s="736"/>
      <c r="P4556" s="736"/>
      <c r="Q4556" s="736"/>
      <c r="R4556" s="736"/>
      <c r="S4556" s="736"/>
      <c r="T4556" s="736"/>
      <c r="U4556" s="736"/>
      <c r="BA4556" s="722"/>
      <c r="BB4556" s="722"/>
      <c r="BC4556" s="722"/>
      <c r="BD4556" s="722"/>
      <c r="BE4556" s="722"/>
      <c r="BF4556" s="722"/>
      <c r="BG4556" s="722"/>
      <c r="BH4556" s="722"/>
      <c r="BI4556" s="722"/>
      <c r="BJ4556" s="722"/>
      <c r="BK4556" s="722"/>
      <c r="BL4556" s="722"/>
      <c r="BM4556" s="722"/>
      <c r="BN4556" s="722"/>
      <c r="BO4556" s="722"/>
      <c r="BP4556" s="722"/>
      <c r="BQ4556" s="722"/>
      <c r="BR4556" s="722"/>
      <c r="BS4556" s="722"/>
      <c r="BT4556" s="722"/>
      <c r="BU4556" s="722"/>
      <c r="BV4556" s="722"/>
      <c r="BW4556" s="722"/>
      <c r="BX4556" s="722"/>
      <c r="BY4556" s="722"/>
      <c r="BZ4556" s="722"/>
      <c r="CA4556" s="722"/>
      <c r="CB4556" s="722"/>
      <c r="CC4556" s="722"/>
      <c r="CD4556" s="722"/>
      <c r="CE4556" s="722"/>
      <c r="CF4556" s="722"/>
      <c r="CG4556" s="722"/>
      <c r="CH4556" s="722"/>
      <c r="CI4556" s="722"/>
      <c r="CJ4556" s="722"/>
      <c r="CK4556" s="722"/>
      <c r="CL4556" s="722"/>
      <c r="CM4556" s="722"/>
      <c r="CN4556" s="722"/>
      <c r="CO4556" s="722"/>
      <c r="CP4556" s="722"/>
      <c r="CQ4556" s="722"/>
      <c r="CR4556" s="722"/>
      <c r="CS4556" s="722"/>
    </row>
    <row r="4557" spans="1:97" s="1376" customFormat="1">
      <c r="A4557" s="722"/>
      <c r="B4557" s="722"/>
      <c r="C4557" s="722"/>
      <c r="D4557" s="722"/>
      <c r="E4557" s="722"/>
      <c r="F4557" s="757"/>
      <c r="G4557" s="757"/>
      <c r="H4557" s="757"/>
      <c r="I4557" s="757"/>
      <c r="J4557" s="757"/>
      <c r="K4557" s="758"/>
      <c r="L4557" s="758"/>
      <c r="M4557" s="722"/>
      <c r="N4557" s="736"/>
      <c r="O4557" s="736"/>
      <c r="P4557" s="736"/>
      <c r="Q4557" s="736"/>
      <c r="R4557" s="736"/>
      <c r="S4557" s="736"/>
      <c r="T4557" s="736"/>
      <c r="U4557" s="736"/>
      <c r="BA4557" s="722"/>
      <c r="BB4557" s="722"/>
      <c r="BC4557" s="722"/>
      <c r="BD4557" s="722"/>
      <c r="BE4557" s="722"/>
      <c r="BF4557" s="722"/>
      <c r="BG4557" s="722"/>
      <c r="BH4557" s="722"/>
      <c r="BI4557" s="722"/>
      <c r="BJ4557" s="722"/>
      <c r="BK4557" s="722"/>
      <c r="BL4557" s="722"/>
      <c r="BM4557" s="722"/>
      <c r="BN4557" s="722"/>
      <c r="BO4557" s="722"/>
      <c r="BP4557" s="722"/>
      <c r="BQ4557" s="722"/>
      <c r="BR4557" s="722"/>
      <c r="BS4557" s="722"/>
      <c r="BT4557" s="722"/>
      <c r="BU4557" s="722"/>
      <c r="BV4557" s="722"/>
      <c r="BW4557" s="722"/>
      <c r="BX4557" s="722"/>
      <c r="BY4557" s="722"/>
      <c r="BZ4557" s="722"/>
      <c r="CA4557" s="722"/>
      <c r="CB4557" s="722"/>
      <c r="CC4557" s="722"/>
      <c r="CD4557" s="722"/>
      <c r="CE4557" s="722"/>
      <c r="CF4557" s="722"/>
      <c r="CG4557" s="722"/>
      <c r="CH4557" s="722"/>
      <c r="CI4557" s="722"/>
      <c r="CJ4557" s="722"/>
      <c r="CK4557" s="722"/>
      <c r="CL4557" s="722"/>
      <c r="CM4557" s="722"/>
      <c r="CN4557" s="722"/>
      <c r="CO4557" s="722"/>
      <c r="CP4557" s="722"/>
      <c r="CQ4557" s="722"/>
      <c r="CR4557" s="722"/>
      <c r="CS4557" s="722"/>
    </row>
    <row r="4558" spans="1:97" s="1376" customFormat="1">
      <c r="A4558" s="722"/>
      <c r="B4558" s="722"/>
      <c r="C4558" s="722"/>
      <c r="D4558" s="722"/>
      <c r="E4558" s="722"/>
      <c r="F4558" s="757"/>
      <c r="G4558" s="757"/>
      <c r="H4558" s="757"/>
      <c r="I4558" s="757"/>
      <c r="J4558" s="757"/>
      <c r="K4558" s="758"/>
      <c r="L4558" s="758"/>
      <c r="M4558" s="722"/>
      <c r="N4558" s="736"/>
      <c r="O4558" s="736"/>
      <c r="P4558" s="736"/>
      <c r="Q4558" s="736"/>
      <c r="R4558" s="736"/>
      <c r="S4558" s="736"/>
      <c r="T4558" s="736"/>
      <c r="U4558" s="736"/>
      <c r="BA4558" s="722"/>
      <c r="BB4558" s="722"/>
      <c r="BC4558" s="722"/>
      <c r="BD4558" s="722"/>
      <c r="BE4558" s="722"/>
      <c r="BF4558" s="722"/>
      <c r="BG4558" s="722"/>
      <c r="BH4558" s="722"/>
      <c r="BI4558" s="722"/>
      <c r="BJ4558" s="722"/>
      <c r="BK4558" s="722"/>
      <c r="BL4558" s="722"/>
      <c r="BM4558" s="722"/>
      <c r="BN4558" s="722"/>
      <c r="BO4558" s="722"/>
      <c r="BP4558" s="722"/>
      <c r="BQ4558" s="722"/>
      <c r="BR4558" s="722"/>
      <c r="BS4558" s="722"/>
      <c r="BT4558" s="722"/>
      <c r="BU4558" s="722"/>
      <c r="BV4558" s="722"/>
      <c r="BW4558" s="722"/>
      <c r="BX4558" s="722"/>
      <c r="BY4558" s="722"/>
      <c r="BZ4558" s="722"/>
      <c r="CA4558" s="722"/>
      <c r="CB4558" s="722"/>
      <c r="CC4558" s="722"/>
      <c r="CD4558" s="722"/>
      <c r="CE4558" s="722"/>
      <c r="CF4558" s="722"/>
      <c r="CG4558" s="722"/>
      <c r="CH4558" s="722"/>
      <c r="CI4558" s="722"/>
      <c r="CJ4558" s="722"/>
      <c r="CK4558" s="722"/>
      <c r="CL4558" s="722"/>
      <c r="CM4558" s="722"/>
      <c r="CN4558" s="722"/>
      <c r="CO4558" s="722"/>
      <c r="CP4558" s="722"/>
      <c r="CQ4558" s="722"/>
      <c r="CR4558" s="722"/>
      <c r="CS4558" s="722"/>
    </row>
    <row r="4559" spans="1:97" s="1376" customFormat="1">
      <c r="A4559" s="722"/>
      <c r="B4559" s="722"/>
      <c r="C4559" s="722"/>
      <c r="D4559" s="722"/>
      <c r="E4559" s="722"/>
      <c r="F4559" s="757"/>
      <c r="G4559" s="757"/>
      <c r="H4559" s="757"/>
      <c r="I4559" s="757"/>
      <c r="J4559" s="757"/>
      <c r="K4559" s="758"/>
      <c r="L4559" s="758"/>
      <c r="M4559" s="722"/>
      <c r="N4559" s="736"/>
      <c r="O4559" s="736"/>
      <c r="P4559" s="736"/>
      <c r="Q4559" s="736"/>
      <c r="R4559" s="736"/>
      <c r="S4559" s="736"/>
      <c r="T4559" s="736"/>
      <c r="U4559" s="736"/>
      <c r="BA4559" s="722"/>
      <c r="BB4559" s="722"/>
      <c r="BC4559" s="722"/>
      <c r="BD4559" s="722"/>
      <c r="BE4559" s="722"/>
      <c r="BF4559" s="722"/>
      <c r="BG4559" s="722"/>
      <c r="BH4559" s="722"/>
      <c r="BI4559" s="722"/>
      <c r="BJ4559" s="722"/>
      <c r="BK4559" s="722"/>
      <c r="BL4559" s="722"/>
      <c r="BM4559" s="722"/>
      <c r="BN4559" s="722"/>
      <c r="BO4559" s="722"/>
      <c r="BP4559" s="722"/>
      <c r="BQ4559" s="722"/>
      <c r="BR4559" s="722"/>
      <c r="BS4559" s="722"/>
      <c r="BT4559" s="722"/>
      <c r="BU4559" s="722"/>
      <c r="BV4559" s="722"/>
      <c r="BW4559" s="722"/>
      <c r="BX4559" s="722"/>
      <c r="BY4559" s="722"/>
      <c r="BZ4559" s="722"/>
      <c r="CA4559" s="722"/>
      <c r="CB4559" s="722"/>
      <c r="CC4559" s="722"/>
      <c r="CD4559" s="722"/>
      <c r="CE4559" s="722"/>
      <c r="CF4559" s="722"/>
      <c r="CG4559" s="722"/>
      <c r="CH4559" s="722"/>
      <c r="CI4559" s="722"/>
      <c r="CJ4559" s="722"/>
      <c r="CK4559" s="722"/>
      <c r="CL4559" s="722"/>
      <c r="CM4559" s="722"/>
      <c r="CN4559" s="722"/>
      <c r="CO4559" s="722"/>
      <c r="CP4559" s="722"/>
      <c r="CQ4559" s="722"/>
      <c r="CR4559" s="722"/>
      <c r="CS4559" s="722"/>
    </row>
    <row r="4560" spans="1:97" s="1376" customFormat="1">
      <c r="A4560" s="722"/>
      <c r="B4560" s="722"/>
      <c r="C4560" s="722"/>
      <c r="D4560" s="722"/>
      <c r="E4560" s="722"/>
      <c r="F4560" s="757"/>
      <c r="G4560" s="757"/>
      <c r="H4560" s="757"/>
      <c r="I4560" s="757"/>
      <c r="J4560" s="757"/>
      <c r="K4560" s="758"/>
      <c r="L4560" s="758"/>
      <c r="M4560" s="722"/>
      <c r="N4560" s="736"/>
      <c r="O4560" s="736"/>
      <c r="P4560" s="736"/>
      <c r="Q4560" s="736"/>
      <c r="R4560" s="736"/>
      <c r="S4560" s="736"/>
      <c r="T4560" s="736"/>
      <c r="U4560" s="736"/>
      <c r="BA4560" s="722"/>
      <c r="BB4560" s="722"/>
      <c r="BC4560" s="722"/>
      <c r="BD4560" s="722"/>
      <c r="BE4560" s="722"/>
      <c r="BF4560" s="722"/>
      <c r="BG4560" s="722"/>
      <c r="BH4560" s="722"/>
      <c r="BI4560" s="722"/>
      <c r="BJ4560" s="722"/>
      <c r="BK4560" s="722"/>
      <c r="BL4560" s="722"/>
      <c r="BM4560" s="722"/>
      <c r="BN4560" s="722"/>
      <c r="BO4560" s="722"/>
      <c r="BP4560" s="722"/>
      <c r="BQ4560" s="722"/>
      <c r="BR4560" s="722"/>
      <c r="BS4560" s="722"/>
      <c r="BT4560" s="722"/>
      <c r="BU4560" s="722"/>
      <c r="BV4560" s="722"/>
      <c r="BW4560" s="722"/>
      <c r="BX4560" s="722"/>
      <c r="BY4560" s="722"/>
      <c r="BZ4560" s="722"/>
      <c r="CA4560" s="722"/>
      <c r="CB4560" s="722"/>
      <c r="CC4560" s="722"/>
      <c r="CD4560" s="722"/>
      <c r="CE4560" s="722"/>
      <c r="CF4560" s="722"/>
      <c r="CG4560" s="722"/>
      <c r="CH4560" s="722"/>
      <c r="CI4560" s="722"/>
      <c r="CJ4560" s="722"/>
      <c r="CK4560" s="722"/>
      <c r="CL4560" s="722"/>
      <c r="CM4560" s="722"/>
      <c r="CN4560" s="722"/>
      <c r="CO4560" s="722"/>
      <c r="CP4560" s="722"/>
      <c r="CQ4560" s="722"/>
      <c r="CR4560" s="722"/>
      <c r="CS4560" s="722"/>
    </row>
    <row r="4561" spans="1:97" s="1376" customFormat="1">
      <c r="A4561" s="722"/>
      <c r="B4561" s="722"/>
      <c r="C4561" s="722"/>
      <c r="D4561" s="722"/>
      <c r="E4561" s="722"/>
      <c r="F4561" s="757"/>
      <c r="G4561" s="757"/>
      <c r="H4561" s="757"/>
      <c r="I4561" s="757"/>
      <c r="J4561" s="757"/>
      <c r="K4561" s="758"/>
      <c r="L4561" s="758"/>
      <c r="M4561" s="722"/>
      <c r="N4561" s="736"/>
      <c r="O4561" s="736"/>
      <c r="P4561" s="736"/>
      <c r="Q4561" s="736"/>
      <c r="R4561" s="736"/>
      <c r="S4561" s="736"/>
      <c r="T4561" s="736"/>
      <c r="U4561" s="736"/>
      <c r="BA4561" s="722"/>
      <c r="BB4561" s="722"/>
      <c r="BC4561" s="722"/>
      <c r="BD4561" s="722"/>
      <c r="BE4561" s="722"/>
      <c r="BF4561" s="722"/>
      <c r="BG4561" s="722"/>
      <c r="BH4561" s="722"/>
      <c r="BI4561" s="722"/>
      <c r="BJ4561" s="722"/>
      <c r="BK4561" s="722"/>
      <c r="BL4561" s="722"/>
      <c r="BM4561" s="722"/>
      <c r="BN4561" s="722"/>
      <c r="BO4561" s="722"/>
      <c r="BP4561" s="722"/>
      <c r="BQ4561" s="722"/>
      <c r="BR4561" s="722"/>
      <c r="BS4561" s="722"/>
      <c r="BT4561" s="722"/>
      <c r="BU4561" s="722"/>
      <c r="BV4561" s="722"/>
      <c r="BW4561" s="722"/>
      <c r="BX4561" s="722"/>
      <c r="BY4561" s="722"/>
      <c r="BZ4561" s="722"/>
      <c r="CA4561" s="722"/>
      <c r="CB4561" s="722"/>
      <c r="CC4561" s="722"/>
      <c r="CD4561" s="722"/>
      <c r="CE4561" s="722"/>
      <c r="CF4561" s="722"/>
      <c r="CG4561" s="722"/>
      <c r="CH4561" s="722"/>
      <c r="CI4561" s="722"/>
      <c r="CJ4561" s="722"/>
      <c r="CK4561" s="722"/>
      <c r="CL4561" s="722"/>
      <c r="CM4561" s="722"/>
      <c r="CN4561" s="722"/>
      <c r="CO4561" s="722"/>
      <c r="CP4561" s="722"/>
      <c r="CQ4561" s="722"/>
      <c r="CR4561" s="722"/>
      <c r="CS4561" s="722"/>
    </row>
    <row r="4562" spans="1:97" s="1376" customFormat="1">
      <c r="A4562" s="722"/>
      <c r="B4562" s="722"/>
      <c r="C4562" s="722"/>
      <c r="D4562" s="722"/>
      <c r="E4562" s="722"/>
      <c r="F4562" s="757"/>
      <c r="G4562" s="757"/>
      <c r="H4562" s="757"/>
      <c r="I4562" s="757"/>
      <c r="J4562" s="757"/>
      <c r="K4562" s="758"/>
      <c r="L4562" s="758"/>
      <c r="M4562" s="722"/>
      <c r="N4562" s="736"/>
      <c r="O4562" s="736"/>
      <c r="P4562" s="736"/>
      <c r="Q4562" s="736"/>
      <c r="R4562" s="736"/>
      <c r="S4562" s="736"/>
      <c r="T4562" s="736"/>
      <c r="U4562" s="736"/>
      <c r="BA4562" s="722"/>
      <c r="BB4562" s="722"/>
      <c r="BC4562" s="722"/>
      <c r="BD4562" s="722"/>
      <c r="BE4562" s="722"/>
      <c r="BF4562" s="722"/>
      <c r="BG4562" s="722"/>
      <c r="BH4562" s="722"/>
      <c r="BI4562" s="722"/>
      <c r="BJ4562" s="722"/>
      <c r="BK4562" s="722"/>
      <c r="BL4562" s="722"/>
      <c r="BM4562" s="722"/>
      <c r="BN4562" s="722"/>
      <c r="BO4562" s="722"/>
      <c r="BP4562" s="722"/>
      <c r="BQ4562" s="722"/>
      <c r="BR4562" s="722"/>
      <c r="BS4562" s="722"/>
      <c r="BT4562" s="722"/>
      <c r="BU4562" s="722"/>
      <c r="BV4562" s="722"/>
      <c r="BW4562" s="722"/>
      <c r="BX4562" s="722"/>
      <c r="BY4562" s="722"/>
      <c r="BZ4562" s="722"/>
      <c r="CA4562" s="722"/>
      <c r="CB4562" s="722"/>
      <c r="CC4562" s="722"/>
      <c r="CD4562" s="722"/>
      <c r="CE4562" s="722"/>
      <c r="CF4562" s="722"/>
      <c r="CG4562" s="722"/>
      <c r="CH4562" s="722"/>
      <c r="CI4562" s="722"/>
      <c r="CJ4562" s="722"/>
      <c r="CK4562" s="722"/>
      <c r="CL4562" s="722"/>
      <c r="CM4562" s="722"/>
      <c r="CN4562" s="722"/>
      <c r="CO4562" s="722"/>
      <c r="CP4562" s="722"/>
      <c r="CQ4562" s="722"/>
      <c r="CR4562" s="722"/>
      <c r="CS4562" s="722"/>
    </row>
    <row r="4563" spans="1:97" s="1376" customFormat="1">
      <c r="A4563" s="722"/>
      <c r="B4563" s="722"/>
      <c r="C4563" s="722"/>
      <c r="D4563" s="722"/>
      <c r="E4563" s="722"/>
      <c r="F4563" s="757"/>
      <c r="G4563" s="757"/>
      <c r="H4563" s="757"/>
      <c r="I4563" s="757"/>
      <c r="J4563" s="757"/>
      <c r="K4563" s="758"/>
      <c r="L4563" s="758"/>
      <c r="M4563" s="722"/>
      <c r="N4563" s="736"/>
      <c r="O4563" s="736"/>
      <c r="P4563" s="736"/>
      <c r="Q4563" s="736"/>
      <c r="R4563" s="736"/>
      <c r="S4563" s="736"/>
      <c r="T4563" s="736"/>
      <c r="U4563" s="736"/>
      <c r="BA4563" s="722"/>
      <c r="BB4563" s="722"/>
      <c r="BC4563" s="722"/>
      <c r="BD4563" s="722"/>
      <c r="BE4563" s="722"/>
      <c r="BF4563" s="722"/>
      <c r="BG4563" s="722"/>
      <c r="BH4563" s="722"/>
      <c r="BI4563" s="722"/>
      <c r="BJ4563" s="722"/>
      <c r="BK4563" s="722"/>
      <c r="BL4563" s="722"/>
      <c r="BM4563" s="722"/>
      <c r="BN4563" s="722"/>
      <c r="BO4563" s="722"/>
      <c r="BP4563" s="722"/>
      <c r="BQ4563" s="722"/>
      <c r="BR4563" s="722"/>
      <c r="BS4563" s="722"/>
      <c r="BT4563" s="722"/>
      <c r="BU4563" s="722"/>
      <c r="BV4563" s="722"/>
      <c r="BW4563" s="722"/>
      <c r="BX4563" s="722"/>
      <c r="BY4563" s="722"/>
      <c r="BZ4563" s="722"/>
      <c r="CA4563" s="722"/>
      <c r="CB4563" s="722"/>
      <c r="CC4563" s="722"/>
      <c r="CD4563" s="722"/>
      <c r="CE4563" s="722"/>
      <c r="CF4563" s="722"/>
      <c r="CG4563" s="722"/>
      <c r="CH4563" s="722"/>
      <c r="CI4563" s="722"/>
      <c r="CJ4563" s="722"/>
      <c r="CK4563" s="722"/>
      <c r="CL4563" s="722"/>
      <c r="CM4563" s="722"/>
      <c r="CN4563" s="722"/>
      <c r="CO4563" s="722"/>
      <c r="CP4563" s="722"/>
      <c r="CQ4563" s="722"/>
      <c r="CR4563" s="722"/>
      <c r="CS4563" s="722"/>
    </row>
    <row r="4564" spans="1:97" s="1376" customFormat="1">
      <c r="A4564" s="722"/>
      <c r="B4564" s="722"/>
      <c r="C4564" s="722"/>
      <c r="D4564" s="722"/>
      <c r="E4564" s="722"/>
      <c r="F4564" s="757"/>
      <c r="G4564" s="757"/>
      <c r="H4564" s="757"/>
      <c r="I4564" s="757"/>
      <c r="J4564" s="757"/>
      <c r="K4564" s="758"/>
      <c r="L4564" s="758"/>
      <c r="M4564" s="722"/>
      <c r="N4564" s="736"/>
      <c r="O4564" s="736"/>
      <c r="P4564" s="736"/>
      <c r="Q4564" s="736"/>
      <c r="R4564" s="736"/>
      <c r="S4564" s="736"/>
      <c r="T4564" s="736"/>
      <c r="U4564" s="736"/>
      <c r="BA4564" s="722"/>
      <c r="BB4564" s="722"/>
      <c r="BC4564" s="722"/>
      <c r="BD4564" s="722"/>
      <c r="BE4564" s="722"/>
      <c r="BF4564" s="722"/>
      <c r="BG4564" s="722"/>
      <c r="BH4564" s="722"/>
      <c r="BI4564" s="722"/>
      <c r="BJ4564" s="722"/>
      <c r="BK4564" s="722"/>
      <c r="BL4564" s="722"/>
      <c r="BM4564" s="722"/>
      <c r="BN4564" s="722"/>
      <c r="BO4564" s="722"/>
      <c r="BP4564" s="722"/>
      <c r="BQ4564" s="722"/>
      <c r="BR4564" s="722"/>
      <c r="BS4564" s="722"/>
      <c r="BT4564" s="722"/>
      <c r="BU4564" s="722"/>
      <c r="BV4564" s="722"/>
      <c r="BW4564" s="722"/>
      <c r="BX4564" s="722"/>
      <c r="BY4564" s="722"/>
      <c r="BZ4564" s="722"/>
      <c r="CA4564" s="722"/>
      <c r="CB4564" s="722"/>
      <c r="CC4564" s="722"/>
      <c r="CD4564" s="722"/>
      <c r="CE4564" s="722"/>
      <c r="CF4564" s="722"/>
      <c r="CG4564" s="722"/>
      <c r="CH4564" s="722"/>
      <c r="CI4564" s="722"/>
      <c r="CJ4564" s="722"/>
      <c r="CK4564" s="722"/>
      <c r="CL4564" s="722"/>
      <c r="CM4564" s="722"/>
      <c r="CN4564" s="722"/>
      <c r="CO4564" s="722"/>
      <c r="CP4564" s="722"/>
      <c r="CQ4564" s="722"/>
      <c r="CR4564" s="722"/>
      <c r="CS4564" s="722"/>
    </row>
    <row r="4565" spans="1:97" s="1376" customFormat="1">
      <c r="A4565" s="722"/>
      <c r="B4565" s="722"/>
      <c r="C4565" s="722"/>
      <c r="D4565" s="722"/>
      <c r="E4565" s="722"/>
      <c r="F4565" s="757"/>
      <c r="G4565" s="757"/>
      <c r="H4565" s="757"/>
      <c r="I4565" s="757"/>
      <c r="J4565" s="757"/>
      <c r="K4565" s="758"/>
      <c r="L4565" s="758"/>
      <c r="M4565" s="722"/>
      <c r="N4565" s="736"/>
      <c r="O4565" s="736"/>
      <c r="P4565" s="736"/>
      <c r="Q4565" s="736"/>
      <c r="R4565" s="736"/>
      <c r="S4565" s="736"/>
      <c r="T4565" s="736"/>
      <c r="U4565" s="736"/>
      <c r="BA4565" s="722"/>
      <c r="BB4565" s="722"/>
      <c r="BC4565" s="722"/>
      <c r="BD4565" s="722"/>
      <c r="BE4565" s="722"/>
      <c r="BF4565" s="722"/>
      <c r="BG4565" s="722"/>
      <c r="BH4565" s="722"/>
      <c r="BI4565" s="722"/>
      <c r="BJ4565" s="722"/>
      <c r="BK4565" s="722"/>
      <c r="BL4565" s="722"/>
      <c r="BM4565" s="722"/>
      <c r="BN4565" s="722"/>
      <c r="BO4565" s="722"/>
      <c r="BP4565" s="722"/>
      <c r="BQ4565" s="722"/>
      <c r="BR4565" s="722"/>
      <c r="BS4565" s="722"/>
      <c r="BT4565" s="722"/>
      <c r="BU4565" s="722"/>
      <c r="BV4565" s="722"/>
      <c r="BW4565" s="722"/>
      <c r="BX4565" s="722"/>
      <c r="BY4565" s="722"/>
      <c r="BZ4565" s="722"/>
      <c r="CA4565" s="722"/>
      <c r="CB4565" s="722"/>
      <c r="CC4565" s="722"/>
      <c r="CD4565" s="722"/>
      <c r="CE4565" s="722"/>
      <c r="CF4565" s="722"/>
      <c r="CG4565" s="722"/>
      <c r="CH4565" s="722"/>
      <c r="CI4565" s="722"/>
      <c r="CJ4565" s="722"/>
      <c r="CK4565" s="722"/>
      <c r="CL4565" s="722"/>
      <c r="CM4565" s="722"/>
      <c r="CN4565" s="722"/>
      <c r="CO4565" s="722"/>
      <c r="CP4565" s="722"/>
      <c r="CQ4565" s="722"/>
      <c r="CR4565" s="722"/>
      <c r="CS4565" s="722"/>
    </row>
    <row r="4566" spans="1:97" s="1376" customFormat="1">
      <c r="A4566" s="722"/>
      <c r="B4566" s="722"/>
      <c r="C4566" s="722"/>
      <c r="D4566" s="722"/>
      <c r="E4566" s="722"/>
      <c r="F4566" s="757"/>
      <c r="G4566" s="757"/>
      <c r="H4566" s="757"/>
      <c r="I4566" s="757"/>
      <c r="J4566" s="757"/>
      <c r="K4566" s="758"/>
      <c r="L4566" s="758"/>
      <c r="M4566" s="722"/>
      <c r="N4566" s="736"/>
      <c r="O4566" s="736"/>
      <c r="P4566" s="736"/>
      <c r="Q4566" s="736"/>
      <c r="R4566" s="736"/>
      <c r="S4566" s="736"/>
      <c r="T4566" s="736"/>
      <c r="U4566" s="736"/>
      <c r="BA4566" s="722"/>
      <c r="BB4566" s="722"/>
      <c r="BC4566" s="722"/>
      <c r="BD4566" s="722"/>
      <c r="BE4566" s="722"/>
      <c r="BF4566" s="722"/>
      <c r="BG4566" s="722"/>
      <c r="BH4566" s="722"/>
      <c r="BI4566" s="722"/>
      <c r="BJ4566" s="722"/>
      <c r="BK4566" s="722"/>
      <c r="BL4566" s="722"/>
      <c r="BM4566" s="722"/>
      <c r="BN4566" s="722"/>
      <c r="BO4566" s="722"/>
      <c r="BP4566" s="722"/>
      <c r="BQ4566" s="722"/>
      <c r="BR4566" s="722"/>
      <c r="BS4566" s="722"/>
      <c r="BT4566" s="722"/>
      <c r="BU4566" s="722"/>
      <c r="BV4566" s="722"/>
      <c r="BW4566" s="722"/>
      <c r="BX4566" s="722"/>
      <c r="BY4566" s="722"/>
      <c r="BZ4566" s="722"/>
      <c r="CA4566" s="722"/>
      <c r="CB4566" s="722"/>
      <c r="CC4566" s="722"/>
      <c r="CD4566" s="722"/>
      <c r="CE4566" s="722"/>
      <c r="CF4566" s="722"/>
      <c r="CG4566" s="722"/>
      <c r="CH4566" s="722"/>
      <c r="CI4566" s="722"/>
      <c r="CJ4566" s="722"/>
      <c r="CK4566" s="722"/>
      <c r="CL4566" s="722"/>
      <c r="CM4566" s="722"/>
      <c r="CN4566" s="722"/>
      <c r="CO4566" s="722"/>
      <c r="CP4566" s="722"/>
      <c r="CQ4566" s="722"/>
      <c r="CR4566" s="722"/>
      <c r="CS4566" s="722"/>
    </row>
    <row r="4567" spans="1:97" s="1376" customFormat="1">
      <c r="A4567" s="722"/>
      <c r="B4567" s="722"/>
      <c r="C4567" s="722"/>
      <c r="D4567" s="722"/>
      <c r="E4567" s="722"/>
      <c r="F4567" s="757"/>
      <c r="G4567" s="757"/>
      <c r="H4567" s="757"/>
      <c r="I4567" s="757"/>
      <c r="J4567" s="757"/>
      <c r="K4567" s="758"/>
      <c r="L4567" s="758"/>
      <c r="M4567" s="722"/>
      <c r="N4567" s="736"/>
      <c r="O4567" s="736"/>
      <c r="P4567" s="736"/>
      <c r="Q4567" s="736"/>
      <c r="R4567" s="736"/>
      <c r="S4567" s="736"/>
      <c r="T4567" s="736"/>
      <c r="U4567" s="736"/>
      <c r="BA4567" s="722"/>
      <c r="BB4567" s="722"/>
      <c r="BC4567" s="722"/>
      <c r="BD4567" s="722"/>
      <c r="BE4567" s="722"/>
      <c r="BF4567" s="722"/>
      <c r="BG4567" s="722"/>
      <c r="BH4567" s="722"/>
      <c r="BI4567" s="722"/>
      <c r="BJ4567" s="722"/>
      <c r="BK4567" s="722"/>
      <c r="BL4567" s="722"/>
      <c r="BM4567" s="722"/>
      <c r="BN4567" s="722"/>
      <c r="BO4567" s="722"/>
      <c r="BP4567" s="722"/>
      <c r="BQ4567" s="722"/>
      <c r="BR4567" s="722"/>
      <c r="BS4567" s="722"/>
      <c r="BT4567" s="722"/>
      <c r="BU4567" s="722"/>
      <c r="BV4567" s="722"/>
      <c r="BW4567" s="722"/>
      <c r="BX4567" s="722"/>
      <c r="BY4567" s="722"/>
      <c r="BZ4567" s="722"/>
      <c r="CA4567" s="722"/>
      <c r="CB4567" s="722"/>
      <c r="CC4567" s="722"/>
      <c r="CD4567" s="722"/>
      <c r="CE4567" s="722"/>
      <c r="CF4567" s="722"/>
      <c r="CG4567" s="722"/>
      <c r="CH4567" s="722"/>
      <c r="CI4567" s="722"/>
      <c r="CJ4567" s="722"/>
      <c r="CK4567" s="722"/>
      <c r="CL4567" s="722"/>
      <c r="CM4567" s="722"/>
      <c r="CN4567" s="722"/>
      <c r="CO4567" s="722"/>
      <c r="CP4567" s="722"/>
      <c r="CQ4567" s="722"/>
      <c r="CR4567" s="722"/>
      <c r="CS4567" s="722"/>
    </row>
    <row r="4568" spans="1:97" s="1376" customFormat="1">
      <c r="A4568" s="722"/>
      <c r="B4568" s="722"/>
      <c r="C4568" s="722"/>
      <c r="D4568" s="722"/>
      <c r="E4568" s="722"/>
      <c r="F4568" s="757"/>
      <c r="G4568" s="757"/>
      <c r="H4568" s="757"/>
      <c r="I4568" s="757"/>
      <c r="J4568" s="757"/>
      <c r="K4568" s="758"/>
      <c r="L4568" s="758"/>
      <c r="M4568" s="722"/>
      <c r="N4568" s="736"/>
      <c r="O4568" s="736"/>
      <c r="P4568" s="736"/>
      <c r="Q4568" s="736"/>
      <c r="R4568" s="736"/>
      <c r="S4568" s="736"/>
      <c r="T4568" s="736"/>
      <c r="U4568" s="736"/>
      <c r="BA4568" s="722"/>
      <c r="BB4568" s="722"/>
      <c r="BC4568" s="722"/>
      <c r="BD4568" s="722"/>
      <c r="BE4568" s="722"/>
      <c r="BF4568" s="722"/>
      <c r="BG4568" s="722"/>
      <c r="BH4568" s="722"/>
      <c r="BI4568" s="722"/>
      <c r="BJ4568" s="722"/>
      <c r="BK4568" s="722"/>
      <c r="BL4568" s="722"/>
      <c r="BM4568" s="722"/>
      <c r="BN4568" s="722"/>
      <c r="BO4568" s="722"/>
      <c r="BP4568" s="722"/>
      <c r="BQ4568" s="722"/>
      <c r="BR4568" s="722"/>
      <c r="BS4568" s="722"/>
      <c r="BT4568" s="722"/>
      <c r="BU4568" s="722"/>
      <c r="BV4568" s="722"/>
      <c r="BW4568" s="722"/>
      <c r="BX4568" s="722"/>
      <c r="BY4568" s="722"/>
      <c r="BZ4568" s="722"/>
      <c r="CA4568" s="722"/>
      <c r="CB4568" s="722"/>
      <c r="CC4568" s="722"/>
      <c r="CD4568" s="722"/>
      <c r="CE4568" s="722"/>
      <c r="CF4568" s="722"/>
      <c r="CG4568" s="722"/>
      <c r="CH4568" s="722"/>
      <c r="CI4568" s="722"/>
      <c r="CJ4568" s="722"/>
      <c r="CK4568" s="722"/>
      <c r="CL4568" s="722"/>
      <c r="CM4568" s="722"/>
      <c r="CN4568" s="722"/>
      <c r="CO4568" s="722"/>
      <c r="CP4568" s="722"/>
      <c r="CQ4568" s="722"/>
      <c r="CR4568" s="722"/>
      <c r="CS4568" s="722"/>
    </row>
    <row r="4569" spans="1:97" s="1376" customFormat="1">
      <c r="A4569" s="722"/>
      <c r="B4569" s="722"/>
      <c r="C4569" s="722"/>
      <c r="D4569" s="722"/>
      <c r="E4569" s="722"/>
      <c r="F4569" s="757"/>
      <c r="G4569" s="757"/>
      <c r="H4569" s="757"/>
      <c r="I4569" s="757"/>
      <c r="J4569" s="757"/>
      <c r="K4569" s="758"/>
      <c r="L4569" s="758"/>
      <c r="M4569" s="722"/>
      <c r="N4569" s="736"/>
      <c r="O4569" s="736"/>
      <c r="P4569" s="736"/>
      <c r="Q4569" s="736"/>
      <c r="R4569" s="736"/>
      <c r="S4569" s="736"/>
      <c r="T4569" s="736"/>
      <c r="U4569" s="736"/>
      <c r="BA4569" s="722"/>
      <c r="BB4569" s="722"/>
      <c r="BC4569" s="722"/>
      <c r="BD4569" s="722"/>
      <c r="BE4569" s="722"/>
      <c r="BF4569" s="722"/>
      <c r="BG4569" s="722"/>
      <c r="BH4569" s="722"/>
      <c r="BI4569" s="722"/>
      <c r="BJ4569" s="722"/>
      <c r="BK4569" s="722"/>
      <c r="BL4569" s="722"/>
      <c r="BM4569" s="722"/>
      <c r="BN4569" s="722"/>
      <c r="BO4569" s="722"/>
      <c r="BP4569" s="722"/>
      <c r="BQ4569" s="722"/>
      <c r="BR4569" s="722"/>
      <c r="BS4569" s="722"/>
      <c r="BT4569" s="722"/>
      <c r="BU4569" s="722"/>
      <c r="BV4569" s="722"/>
      <c r="BW4569" s="722"/>
      <c r="BX4569" s="722"/>
      <c r="BY4569" s="722"/>
      <c r="BZ4569" s="722"/>
      <c r="CA4569" s="722"/>
      <c r="CB4569" s="722"/>
      <c r="CC4569" s="722"/>
      <c r="CD4569" s="722"/>
      <c r="CE4569" s="722"/>
      <c r="CF4569" s="722"/>
      <c r="CG4569" s="722"/>
      <c r="CH4569" s="722"/>
      <c r="CI4569" s="722"/>
      <c r="CJ4569" s="722"/>
      <c r="CK4569" s="722"/>
      <c r="CL4569" s="722"/>
      <c r="CM4569" s="722"/>
      <c r="CN4569" s="722"/>
      <c r="CO4569" s="722"/>
      <c r="CP4569" s="722"/>
      <c r="CQ4569" s="722"/>
      <c r="CR4569" s="722"/>
      <c r="CS4569" s="722"/>
    </row>
    <row r="4570" spans="1:97" s="1376" customFormat="1">
      <c r="A4570" s="722"/>
      <c r="B4570" s="722"/>
      <c r="C4570" s="722"/>
      <c r="D4570" s="722"/>
      <c r="E4570" s="722"/>
      <c r="F4570" s="757"/>
      <c r="G4570" s="757"/>
      <c r="H4570" s="757"/>
      <c r="I4570" s="757"/>
      <c r="J4570" s="757"/>
      <c r="K4570" s="758"/>
      <c r="L4570" s="758"/>
      <c r="M4570" s="722"/>
      <c r="N4570" s="736"/>
      <c r="O4570" s="736"/>
      <c r="P4570" s="736"/>
      <c r="Q4570" s="736"/>
      <c r="R4570" s="736"/>
      <c r="S4570" s="736"/>
      <c r="T4570" s="736"/>
      <c r="U4570" s="736"/>
      <c r="BA4570" s="722"/>
      <c r="BB4570" s="722"/>
      <c r="BC4570" s="722"/>
      <c r="BD4570" s="722"/>
      <c r="BE4570" s="722"/>
      <c r="BF4570" s="722"/>
      <c r="BG4570" s="722"/>
      <c r="BH4570" s="722"/>
      <c r="BI4570" s="722"/>
      <c r="BJ4570" s="722"/>
      <c r="BK4570" s="722"/>
      <c r="BL4570" s="722"/>
      <c r="BM4570" s="722"/>
      <c r="BN4570" s="722"/>
      <c r="BO4570" s="722"/>
      <c r="BP4570" s="722"/>
      <c r="BQ4570" s="722"/>
      <c r="BR4570" s="722"/>
      <c r="BS4570" s="722"/>
      <c r="BT4570" s="722"/>
      <c r="BU4570" s="722"/>
      <c r="BV4570" s="722"/>
      <c r="BW4570" s="722"/>
      <c r="BX4570" s="722"/>
      <c r="BY4570" s="722"/>
      <c r="BZ4570" s="722"/>
      <c r="CA4570" s="722"/>
      <c r="CB4570" s="722"/>
      <c r="CC4570" s="722"/>
      <c r="CD4570" s="722"/>
      <c r="CE4570" s="722"/>
      <c r="CF4570" s="722"/>
      <c r="CG4570" s="722"/>
      <c r="CH4570" s="722"/>
      <c r="CI4570" s="722"/>
      <c r="CJ4570" s="722"/>
      <c r="CK4570" s="722"/>
      <c r="CL4570" s="722"/>
      <c r="CM4570" s="722"/>
      <c r="CN4570" s="722"/>
      <c r="CO4570" s="722"/>
      <c r="CP4570" s="722"/>
      <c r="CQ4570" s="722"/>
      <c r="CR4570" s="722"/>
      <c r="CS4570" s="722"/>
    </row>
    <row r="4571" spans="1:97" s="1376" customFormat="1">
      <c r="A4571" s="722"/>
      <c r="B4571" s="722"/>
      <c r="C4571" s="722"/>
      <c r="D4571" s="722"/>
      <c r="E4571" s="722"/>
      <c r="F4571" s="757"/>
      <c r="G4571" s="757"/>
      <c r="H4571" s="757"/>
      <c r="I4571" s="757"/>
      <c r="J4571" s="757"/>
      <c r="K4571" s="758"/>
      <c r="L4571" s="758"/>
      <c r="M4571" s="722"/>
      <c r="N4571" s="736"/>
      <c r="O4571" s="736"/>
      <c r="P4571" s="736"/>
      <c r="Q4571" s="736"/>
      <c r="R4571" s="736"/>
      <c r="S4571" s="736"/>
      <c r="T4571" s="736"/>
      <c r="U4571" s="736"/>
      <c r="BA4571" s="722"/>
      <c r="BB4571" s="722"/>
      <c r="BC4571" s="722"/>
      <c r="BD4571" s="722"/>
      <c r="BE4571" s="722"/>
      <c r="BF4571" s="722"/>
      <c r="BG4571" s="722"/>
      <c r="BH4571" s="722"/>
      <c r="BI4571" s="722"/>
      <c r="BJ4571" s="722"/>
      <c r="BK4571" s="722"/>
      <c r="BL4571" s="722"/>
      <c r="BM4571" s="722"/>
      <c r="BN4571" s="722"/>
      <c r="BO4571" s="722"/>
      <c r="BP4571" s="722"/>
      <c r="BQ4571" s="722"/>
      <c r="BR4571" s="722"/>
      <c r="BS4571" s="722"/>
      <c r="BT4571" s="722"/>
      <c r="BU4571" s="722"/>
      <c r="BV4571" s="722"/>
      <c r="BW4571" s="722"/>
      <c r="BX4571" s="722"/>
      <c r="BY4571" s="722"/>
      <c r="BZ4571" s="722"/>
      <c r="CA4571" s="722"/>
      <c r="CB4571" s="722"/>
      <c r="CC4571" s="722"/>
      <c r="CD4571" s="722"/>
      <c r="CE4571" s="722"/>
      <c r="CF4571" s="722"/>
      <c r="CG4571" s="722"/>
      <c r="CH4571" s="722"/>
      <c r="CI4571" s="722"/>
      <c r="CJ4571" s="722"/>
      <c r="CK4571" s="722"/>
      <c r="CL4571" s="722"/>
      <c r="CM4571" s="722"/>
      <c r="CN4571" s="722"/>
      <c r="CO4571" s="722"/>
      <c r="CP4571" s="722"/>
      <c r="CQ4571" s="722"/>
      <c r="CR4571" s="722"/>
      <c r="CS4571" s="722"/>
    </row>
    <row r="4572" spans="1:97" s="1376" customFormat="1">
      <c r="A4572" s="722"/>
      <c r="B4572" s="722"/>
      <c r="C4572" s="722"/>
      <c r="D4572" s="722"/>
      <c r="E4572" s="722"/>
      <c r="F4572" s="757"/>
      <c r="G4572" s="757"/>
      <c r="H4572" s="757"/>
      <c r="I4572" s="757"/>
      <c r="J4572" s="757"/>
      <c r="K4572" s="758"/>
      <c r="L4572" s="758"/>
      <c r="M4572" s="722"/>
      <c r="N4572" s="736"/>
      <c r="O4572" s="736"/>
      <c r="P4572" s="736"/>
      <c r="Q4572" s="736"/>
      <c r="R4572" s="736"/>
      <c r="S4572" s="736"/>
      <c r="T4572" s="736"/>
      <c r="U4572" s="736"/>
      <c r="BA4572" s="722"/>
      <c r="BB4572" s="722"/>
      <c r="BC4572" s="722"/>
      <c r="BD4572" s="722"/>
      <c r="BE4572" s="722"/>
      <c r="BF4572" s="722"/>
      <c r="BG4572" s="722"/>
      <c r="BH4572" s="722"/>
      <c r="BI4572" s="722"/>
      <c r="BJ4572" s="722"/>
      <c r="BK4572" s="722"/>
      <c r="BL4572" s="722"/>
      <c r="BM4572" s="722"/>
      <c r="BN4572" s="722"/>
      <c r="BO4572" s="722"/>
      <c r="BP4572" s="722"/>
      <c r="BQ4572" s="722"/>
      <c r="BR4572" s="722"/>
      <c r="BS4572" s="722"/>
      <c r="BT4572" s="722"/>
      <c r="BU4572" s="722"/>
      <c r="BV4572" s="722"/>
      <c r="BW4572" s="722"/>
      <c r="BX4572" s="722"/>
      <c r="BY4572" s="722"/>
      <c r="BZ4572" s="722"/>
      <c r="CA4572" s="722"/>
      <c r="CB4572" s="722"/>
      <c r="CC4572" s="722"/>
      <c r="CD4572" s="722"/>
      <c r="CE4572" s="722"/>
      <c r="CF4572" s="722"/>
      <c r="CG4572" s="722"/>
      <c r="CH4572" s="722"/>
      <c r="CI4572" s="722"/>
      <c r="CJ4572" s="722"/>
      <c r="CK4572" s="722"/>
      <c r="CL4572" s="722"/>
      <c r="CM4572" s="722"/>
      <c r="CN4572" s="722"/>
      <c r="CO4572" s="722"/>
      <c r="CP4572" s="722"/>
      <c r="CQ4572" s="722"/>
      <c r="CR4572" s="722"/>
      <c r="CS4572" s="722"/>
    </row>
    <row r="4573" spans="1:97" s="1376" customFormat="1">
      <c r="A4573" s="722"/>
      <c r="B4573" s="722"/>
      <c r="C4573" s="722"/>
      <c r="D4573" s="722"/>
      <c r="E4573" s="722"/>
      <c r="F4573" s="757"/>
      <c r="G4573" s="757"/>
      <c r="H4573" s="757"/>
      <c r="I4573" s="757"/>
      <c r="J4573" s="757"/>
      <c r="K4573" s="758"/>
      <c r="L4573" s="758"/>
      <c r="M4573" s="722"/>
      <c r="N4573" s="736"/>
      <c r="O4573" s="736"/>
      <c r="P4573" s="736"/>
      <c r="Q4573" s="736"/>
      <c r="R4573" s="736"/>
      <c r="S4573" s="736"/>
      <c r="T4573" s="736"/>
      <c r="U4573" s="736"/>
      <c r="BA4573" s="722"/>
      <c r="BB4573" s="722"/>
      <c r="BC4573" s="722"/>
      <c r="BD4573" s="722"/>
      <c r="BE4573" s="722"/>
      <c r="BF4573" s="722"/>
      <c r="BG4573" s="722"/>
      <c r="BH4573" s="722"/>
      <c r="BI4573" s="722"/>
      <c r="BJ4573" s="722"/>
      <c r="BK4573" s="722"/>
      <c r="BL4573" s="722"/>
      <c r="BM4573" s="722"/>
      <c r="BN4573" s="722"/>
      <c r="BO4573" s="722"/>
      <c r="BP4573" s="722"/>
      <c r="BQ4573" s="722"/>
      <c r="BR4573" s="722"/>
      <c r="BS4573" s="722"/>
      <c r="BT4573" s="722"/>
      <c r="BU4573" s="722"/>
      <c r="BV4573" s="722"/>
      <c r="BW4573" s="722"/>
      <c r="BX4573" s="722"/>
      <c r="BY4573" s="722"/>
      <c r="BZ4573" s="722"/>
      <c r="CA4573" s="722"/>
      <c r="CB4573" s="722"/>
      <c r="CC4573" s="722"/>
      <c r="CD4573" s="722"/>
      <c r="CE4573" s="722"/>
      <c r="CF4573" s="722"/>
      <c r="CG4573" s="722"/>
      <c r="CH4573" s="722"/>
      <c r="CI4573" s="722"/>
      <c r="CJ4573" s="722"/>
      <c r="CK4573" s="722"/>
      <c r="CL4573" s="722"/>
      <c r="CM4573" s="722"/>
      <c r="CN4573" s="722"/>
      <c r="CO4573" s="722"/>
      <c r="CP4573" s="722"/>
      <c r="CQ4573" s="722"/>
      <c r="CR4573" s="722"/>
      <c r="CS4573" s="722"/>
    </row>
    <row r="4574" spans="1:97" s="1376" customFormat="1">
      <c r="A4574" s="722"/>
      <c r="B4574" s="722"/>
      <c r="C4574" s="722"/>
      <c r="D4574" s="722"/>
      <c r="E4574" s="722"/>
      <c r="F4574" s="757"/>
      <c r="G4574" s="757"/>
      <c r="H4574" s="757"/>
      <c r="I4574" s="757"/>
      <c r="J4574" s="757"/>
      <c r="K4574" s="758"/>
      <c r="L4574" s="758"/>
      <c r="M4574" s="722"/>
      <c r="N4574" s="736"/>
      <c r="O4574" s="736"/>
      <c r="P4574" s="736"/>
      <c r="Q4574" s="736"/>
      <c r="R4574" s="736"/>
      <c r="S4574" s="736"/>
      <c r="T4574" s="736"/>
      <c r="U4574" s="736"/>
      <c r="BA4574" s="722"/>
      <c r="BB4574" s="722"/>
      <c r="BC4574" s="722"/>
      <c r="BD4574" s="722"/>
      <c r="BE4574" s="722"/>
      <c r="BF4574" s="722"/>
      <c r="BG4574" s="722"/>
      <c r="BH4574" s="722"/>
      <c r="BI4574" s="722"/>
      <c r="BJ4574" s="722"/>
      <c r="BK4574" s="722"/>
      <c r="BL4574" s="722"/>
      <c r="BM4574" s="722"/>
      <c r="BN4574" s="722"/>
      <c r="BO4574" s="722"/>
      <c r="BP4574" s="722"/>
      <c r="BQ4574" s="722"/>
      <c r="BR4574" s="722"/>
      <c r="BS4574" s="722"/>
      <c r="BT4574" s="722"/>
      <c r="BU4574" s="722"/>
      <c r="BV4574" s="722"/>
      <c r="BW4574" s="722"/>
      <c r="BX4574" s="722"/>
      <c r="BY4574" s="722"/>
      <c r="BZ4574" s="722"/>
      <c r="CA4574" s="722"/>
      <c r="CB4574" s="722"/>
      <c r="CC4574" s="722"/>
      <c r="CD4574" s="722"/>
      <c r="CE4574" s="722"/>
      <c r="CF4574" s="722"/>
      <c r="CG4574" s="722"/>
      <c r="CH4574" s="722"/>
      <c r="CI4574" s="722"/>
      <c r="CJ4574" s="722"/>
      <c r="CK4574" s="722"/>
      <c r="CL4574" s="722"/>
      <c r="CM4574" s="722"/>
      <c r="CN4574" s="722"/>
      <c r="CO4574" s="722"/>
      <c r="CP4574" s="722"/>
      <c r="CQ4574" s="722"/>
      <c r="CR4574" s="722"/>
      <c r="CS4574" s="722"/>
    </row>
    <row r="4575" spans="1:97" s="1376" customFormat="1">
      <c r="A4575" s="722"/>
      <c r="B4575" s="722"/>
      <c r="C4575" s="722"/>
      <c r="D4575" s="722"/>
      <c r="E4575" s="722"/>
      <c r="F4575" s="757"/>
      <c r="G4575" s="757"/>
      <c r="H4575" s="757"/>
      <c r="I4575" s="757"/>
      <c r="J4575" s="757"/>
      <c r="K4575" s="758"/>
      <c r="L4575" s="758"/>
      <c r="M4575" s="722"/>
      <c r="N4575" s="736"/>
      <c r="O4575" s="736"/>
      <c r="P4575" s="736"/>
      <c r="Q4575" s="736"/>
      <c r="R4575" s="736"/>
      <c r="S4575" s="736"/>
      <c r="T4575" s="736"/>
      <c r="U4575" s="736"/>
      <c r="BA4575" s="722"/>
      <c r="BB4575" s="722"/>
      <c r="BC4575" s="722"/>
      <c r="BD4575" s="722"/>
      <c r="BE4575" s="722"/>
      <c r="BF4575" s="722"/>
      <c r="BG4575" s="722"/>
      <c r="BH4575" s="722"/>
      <c r="BI4575" s="722"/>
      <c r="BJ4575" s="722"/>
      <c r="BK4575" s="722"/>
      <c r="BL4575" s="722"/>
      <c r="BM4575" s="722"/>
      <c r="BN4575" s="722"/>
      <c r="BO4575" s="722"/>
      <c r="BP4575" s="722"/>
      <c r="BQ4575" s="722"/>
      <c r="BR4575" s="722"/>
      <c r="BS4575" s="722"/>
      <c r="BT4575" s="722"/>
      <c r="BU4575" s="722"/>
      <c r="BV4575" s="722"/>
      <c r="BW4575" s="722"/>
      <c r="BX4575" s="722"/>
      <c r="BY4575" s="722"/>
      <c r="BZ4575" s="722"/>
      <c r="CA4575" s="722"/>
      <c r="CB4575" s="722"/>
      <c r="CC4575" s="722"/>
      <c r="CD4575" s="722"/>
      <c r="CE4575" s="722"/>
      <c r="CF4575" s="722"/>
      <c r="CG4575" s="722"/>
      <c r="CH4575" s="722"/>
      <c r="CI4575" s="722"/>
      <c r="CJ4575" s="722"/>
      <c r="CK4575" s="722"/>
      <c r="CL4575" s="722"/>
      <c r="CM4575" s="722"/>
      <c r="CN4575" s="722"/>
      <c r="CO4575" s="722"/>
      <c r="CP4575" s="722"/>
      <c r="CQ4575" s="722"/>
      <c r="CR4575" s="722"/>
      <c r="CS4575" s="722"/>
    </row>
    <row r="4576" spans="1:97" s="1376" customFormat="1">
      <c r="A4576" s="722"/>
      <c r="B4576" s="722"/>
      <c r="C4576" s="722"/>
      <c r="D4576" s="722"/>
      <c r="E4576" s="722"/>
      <c r="F4576" s="757"/>
      <c r="G4576" s="757"/>
      <c r="H4576" s="757"/>
      <c r="I4576" s="757"/>
      <c r="J4576" s="757"/>
      <c r="K4576" s="758"/>
      <c r="L4576" s="758"/>
      <c r="M4576" s="722"/>
      <c r="N4576" s="736"/>
      <c r="O4576" s="736"/>
      <c r="P4576" s="736"/>
      <c r="Q4576" s="736"/>
      <c r="R4576" s="736"/>
      <c r="S4576" s="736"/>
      <c r="T4576" s="736"/>
      <c r="U4576" s="736"/>
      <c r="BA4576" s="722"/>
      <c r="BB4576" s="722"/>
      <c r="BC4576" s="722"/>
      <c r="BD4576" s="722"/>
      <c r="BE4576" s="722"/>
      <c r="BF4576" s="722"/>
      <c r="BG4576" s="722"/>
      <c r="BH4576" s="722"/>
      <c r="BI4576" s="722"/>
      <c r="BJ4576" s="722"/>
      <c r="BK4576" s="722"/>
      <c r="BL4576" s="722"/>
      <c r="BM4576" s="722"/>
      <c r="BN4576" s="722"/>
      <c r="BO4576" s="722"/>
      <c r="BP4576" s="722"/>
      <c r="BQ4576" s="722"/>
      <c r="BR4576" s="722"/>
      <c r="BS4576" s="722"/>
      <c r="BT4576" s="722"/>
      <c r="BU4576" s="722"/>
      <c r="BV4576" s="722"/>
      <c r="BW4576" s="722"/>
      <c r="BX4576" s="722"/>
      <c r="BY4576" s="722"/>
      <c r="BZ4576" s="722"/>
      <c r="CA4576" s="722"/>
      <c r="CB4576" s="722"/>
      <c r="CC4576" s="722"/>
      <c r="CD4576" s="722"/>
      <c r="CE4576" s="722"/>
      <c r="CF4576" s="722"/>
      <c r="CG4576" s="722"/>
      <c r="CH4576" s="722"/>
      <c r="CI4576" s="722"/>
      <c r="CJ4576" s="722"/>
      <c r="CK4576" s="722"/>
      <c r="CL4576" s="722"/>
      <c r="CM4576" s="722"/>
      <c r="CN4576" s="722"/>
      <c r="CO4576" s="722"/>
      <c r="CP4576" s="722"/>
      <c r="CQ4576" s="722"/>
      <c r="CR4576" s="722"/>
      <c r="CS4576" s="722"/>
    </row>
    <row r="4577" spans="1:97" s="1376" customFormat="1">
      <c r="A4577" s="722"/>
      <c r="B4577" s="722"/>
      <c r="C4577" s="722"/>
      <c r="D4577" s="722"/>
      <c r="E4577" s="722"/>
      <c r="F4577" s="757"/>
      <c r="G4577" s="757"/>
      <c r="H4577" s="757"/>
      <c r="I4577" s="757"/>
      <c r="J4577" s="757"/>
      <c r="K4577" s="758"/>
      <c r="L4577" s="758"/>
      <c r="M4577" s="722"/>
      <c r="N4577" s="736"/>
      <c r="O4577" s="736"/>
      <c r="P4577" s="736"/>
      <c r="Q4577" s="736"/>
      <c r="R4577" s="736"/>
      <c r="S4577" s="736"/>
      <c r="T4577" s="736"/>
      <c r="U4577" s="736"/>
      <c r="BA4577" s="722"/>
      <c r="BB4577" s="722"/>
      <c r="BC4577" s="722"/>
      <c r="BD4577" s="722"/>
      <c r="BE4577" s="722"/>
      <c r="BF4577" s="722"/>
      <c r="BG4577" s="722"/>
      <c r="BH4577" s="722"/>
      <c r="BI4577" s="722"/>
      <c r="BJ4577" s="722"/>
      <c r="BK4577" s="722"/>
      <c r="BL4577" s="722"/>
      <c r="BM4577" s="722"/>
      <c r="BN4577" s="722"/>
      <c r="BO4577" s="722"/>
      <c r="BP4577" s="722"/>
      <c r="BQ4577" s="722"/>
      <c r="BR4577" s="722"/>
      <c r="BS4577" s="722"/>
      <c r="BT4577" s="722"/>
      <c r="BU4577" s="722"/>
      <c r="BV4577" s="722"/>
      <c r="BW4577" s="722"/>
      <c r="BX4577" s="722"/>
      <c r="BY4577" s="722"/>
      <c r="BZ4577" s="722"/>
      <c r="CA4577" s="722"/>
      <c r="CB4577" s="722"/>
      <c r="CC4577" s="722"/>
      <c r="CD4577" s="722"/>
      <c r="CE4577" s="722"/>
      <c r="CF4577" s="722"/>
      <c r="CG4577" s="722"/>
      <c r="CH4577" s="722"/>
      <c r="CI4577" s="722"/>
      <c r="CJ4577" s="722"/>
      <c r="CK4577" s="722"/>
      <c r="CL4577" s="722"/>
      <c r="CM4577" s="722"/>
      <c r="CN4577" s="722"/>
      <c r="CO4577" s="722"/>
      <c r="CP4577" s="722"/>
      <c r="CQ4577" s="722"/>
      <c r="CR4577" s="722"/>
      <c r="CS4577" s="722"/>
    </row>
    <row r="4578" spans="1:97" s="1376" customFormat="1">
      <c r="A4578" s="722"/>
      <c r="B4578" s="722"/>
      <c r="C4578" s="722"/>
      <c r="D4578" s="722"/>
      <c r="E4578" s="722"/>
      <c r="F4578" s="757"/>
      <c r="G4578" s="757"/>
      <c r="H4578" s="757"/>
      <c r="I4578" s="757"/>
      <c r="J4578" s="757"/>
      <c r="K4578" s="758"/>
      <c r="L4578" s="758"/>
      <c r="M4578" s="722"/>
      <c r="N4578" s="736"/>
      <c r="O4578" s="736"/>
      <c r="P4578" s="736"/>
      <c r="Q4578" s="736"/>
      <c r="R4578" s="736"/>
      <c r="S4578" s="736"/>
      <c r="T4578" s="736"/>
      <c r="U4578" s="736"/>
      <c r="BA4578" s="722"/>
      <c r="BB4578" s="722"/>
      <c r="BC4578" s="722"/>
      <c r="BD4578" s="722"/>
      <c r="BE4578" s="722"/>
      <c r="BF4578" s="722"/>
      <c r="BG4578" s="722"/>
      <c r="BH4578" s="722"/>
      <c r="BI4578" s="722"/>
      <c r="BJ4578" s="722"/>
      <c r="BK4578" s="722"/>
      <c r="BL4578" s="722"/>
      <c r="BM4578" s="722"/>
      <c r="BN4578" s="722"/>
      <c r="BO4578" s="722"/>
      <c r="BP4578" s="722"/>
      <c r="BQ4578" s="722"/>
      <c r="BR4578" s="722"/>
      <c r="BS4578" s="722"/>
      <c r="BT4578" s="722"/>
      <c r="BU4578" s="722"/>
      <c r="BV4578" s="722"/>
      <c r="BW4578" s="722"/>
      <c r="BX4578" s="722"/>
      <c r="BY4578" s="722"/>
      <c r="BZ4578" s="722"/>
      <c r="CA4578" s="722"/>
      <c r="CB4578" s="722"/>
      <c r="CC4578" s="722"/>
      <c r="CD4578" s="722"/>
      <c r="CE4578" s="722"/>
      <c r="CF4578" s="722"/>
      <c r="CG4578" s="722"/>
      <c r="CH4578" s="722"/>
      <c r="CI4578" s="722"/>
      <c r="CJ4578" s="722"/>
      <c r="CK4578" s="722"/>
      <c r="CL4578" s="722"/>
      <c r="CM4578" s="722"/>
      <c r="CN4578" s="722"/>
      <c r="CO4578" s="722"/>
      <c r="CP4578" s="722"/>
      <c r="CQ4578" s="722"/>
      <c r="CR4578" s="722"/>
      <c r="CS4578" s="722"/>
    </row>
    <row r="4579" spans="1:97" s="1376" customFormat="1">
      <c r="A4579" s="722"/>
      <c r="B4579" s="722"/>
      <c r="C4579" s="722"/>
      <c r="D4579" s="722"/>
      <c r="E4579" s="722"/>
      <c r="F4579" s="757"/>
      <c r="G4579" s="757"/>
      <c r="H4579" s="757"/>
      <c r="I4579" s="757"/>
      <c r="J4579" s="757"/>
      <c r="K4579" s="758"/>
      <c r="L4579" s="758"/>
      <c r="M4579" s="722"/>
      <c r="N4579" s="736"/>
      <c r="O4579" s="736"/>
      <c r="P4579" s="736"/>
      <c r="Q4579" s="736"/>
      <c r="R4579" s="736"/>
      <c r="S4579" s="736"/>
      <c r="T4579" s="736"/>
      <c r="U4579" s="736"/>
      <c r="BA4579" s="722"/>
      <c r="BB4579" s="722"/>
      <c r="BC4579" s="722"/>
      <c r="BD4579" s="722"/>
      <c r="BE4579" s="722"/>
      <c r="BF4579" s="722"/>
      <c r="BG4579" s="722"/>
      <c r="BH4579" s="722"/>
      <c r="BI4579" s="722"/>
      <c r="BJ4579" s="722"/>
      <c r="BK4579" s="722"/>
      <c r="BL4579" s="722"/>
      <c r="BM4579" s="722"/>
      <c r="BN4579" s="722"/>
      <c r="BO4579" s="722"/>
      <c r="BP4579" s="722"/>
      <c r="BQ4579" s="722"/>
      <c r="BR4579" s="722"/>
      <c r="BS4579" s="722"/>
      <c r="BT4579" s="722"/>
      <c r="BU4579" s="722"/>
      <c r="BV4579" s="722"/>
      <c r="BW4579" s="722"/>
      <c r="BX4579" s="722"/>
      <c r="BY4579" s="722"/>
      <c r="BZ4579" s="722"/>
      <c r="CA4579" s="722"/>
      <c r="CB4579" s="722"/>
      <c r="CC4579" s="722"/>
      <c r="CD4579" s="722"/>
      <c r="CE4579" s="722"/>
      <c r="CF4579" s="722"/>
      <c r="CG4579" s="722"/>
      <c r="CH4579" s="722"/>
      <c r="CI4579" s="722"/>
      <c r="CJ4579" s="722"/>
      <c r="CK4579" s="722"/>
      <c r="CL4579" s="722"/>
      <c r="CM4579" s="722"/>
      <c r="CN4579" s="722"/>
      <c r="CO4579" s="722"/>
      <c r="CP4579" s="722"/>
      <c r="CQ4579" s="722"/>
      <c r="CR4579" s="722"/>
      <c r="CS4579" s="722"/>
    </row>
    <row r="4580" spans="1:97" s="1376" customFormat="1">
      <c r="A4580" s="722"/>
      <c r="B4580" s="722"/>
      <c r="C4580" s="722"/>
      <c r="D4580" s="722"/>
      <c r="E4580" s="722"/>
      <c r="F4580" s="757"/>
      <c r="G4580" s="757"/>
      <c r="H4580" s="757"/>
      <c r="I4580" s="757"/>
      <c r="J4580" s="757"/>
      <c r="K4580" s="758"/>
      <c r="L4580" s="758"/>
      <c r="M4580" s="722"/>
      <c r="N4580" s="736"/>
      <c r="O4580" s="736"/>
      <c r="P4580" s="736"/>
      <c r="Q4580" s="736"/>
      <c r="R4580" s="736"/>
      <c r="S4580" s="736"/>
      <c r="T4580" s="736"/>
      <c r="U4580" s="736"/>
      <c r="BA4580" s="722"/>
      <c r="BB4580" s="722"/>
      <c r="BC4580" s="722"/>
      <c r="BD4580" s="722"/>
      <c r="BE4580" s="722"/>
      <c r="BF4580" s="722"/>
      <c r="BG4580" s="722"/>
      <c r="BH4580" s="722"/>
      <c r="BI4580" s="722"/>
      <c r="BJ4580" s="722"/>
      <c r="BK4580" s="722"/>
      <c r="BL4580" s="722"/>
      <c r="BM4580" s="722"/>
      <c r="BN4580" s="722"/>
      <c r="BO4580" s="722"/>
      <c r="BP4580" s="722"/>
      <c r="BQ4580" s="722"/>
      <c r="BR4580" s="722"/>
      <c r="BS4580" s="722"/>
      <c r="BT4580" s="722"/>
      <c r="BU4580" s="722"/>
      <c r="BV4580" s="722"/>
      <c r="BW4580" s="722"/>
      <c r="BX4580" s="722"/>
      <c r="BY4580" s="722"/>
      <c r="BZ4580" s="722"/>
      <c r="CA4580" s="722"/>
      <c r="CB4580" s="722"/>
      <c r="CC4580" s="722"/>
      <c r="CD4580" s="722"/>
      <c r="CE4580" s="722"/>
      <c r="CF4580" s="722"/>
      <c r="CG4580" s="722"/>
      <c r="CH4580" s="722"/>
      <c r="CI4580" s="722"/>
      <c r="CJ4580" s="722"/>
      <c r="CK4580" s="722"/>
      <c r="CL4580" s="722"/>
      <c r="CM4580" s="722"/>
      <c r="CN4580" s="722"/>
      <c r="CO4580" s="722"/>
      <c r="CP4580" s="722"/>
      <c r="CQ4580" s="722"/>
      <c r="CR4580" s="722"/>
      <c r="CS4580" s="722"/>
    </row>
    <row r="4581" spans="1:97" s="1376" customFormat="1">
      <c r="A4581" s="722"/>
      <c r="B4581" s="722"/>
      <c r="C4581" s="722"/>
      <c r="D4581" s="722"/>
      <c r="E4581" s="722"/>
      <c r="F4581" s="757"/>
      <c r="G4581" s="757"/>
      <c r="H4581" s="757"/>
      <c r="I4581" s="757"/>
      <c r="J4581" s="757"/>
      <c r="K4581" s="758"/>
      <c r="L4581" s="758"/>
      <c r="M4581" s="722"/>
      <c r="N4581" s="736"/>
      <c r="O4581" s="736"/>
      <c r="P4581" s="736"/>
      <c r="Q4581" s="736"/>
      <c r="R4581" s="736"/>
      <c r="S4581" s="736"/>
      <c r="T4581" s="736"/>
      <c r="U4581" s="736"/>
      <c r="BA4581" s="722"/>
      <c r="BB4581" s="722"/>
      <c r="BC4581" s="722"/>
      <c r="BD4581" s="722"/>
      <c r="BE4581" s="722"/>
      <c r="BF4581" s="722"/>
      <c r="BG4581" s="722"/>
      <c r="BH4581" s="722"/>
      <c r="BI4581" s="722"/>
      <c r="BJ4581" s="722"/>
      <c r="BK4581" s="722"/>
      <c r="BL4581" s="722"/>
      <c r="BM4581" s="722"/>
      <c r="BN4581" s="722"/>
      <c r="BO4581" s="722"/>
      <c r="BP4581" s="722"/>
      <c r="BQ4581" s="722"/>
      <c r="BR4581" s="722"/>
      <c r="BS4581" s="722"/>
      <c r="BT4581" s="722"/>
      <c r="BU4581" s="722"/>
      <c r="BV4581" s="722"/>
      <c r="BW4581" s="722"/>
      <c r="BX4581" s="722"/>
      <c r="BY4581" s="722"/>
      <c r="BZ4581" s="722"/>
      <c r="CA4581" s="722"/>
      <c r="CB4581" s="722"/>
      <c r="CC4581" s="722"/>
      <c r="CD4581" s="722"/>
      <c r="CE4581" s="722"/>
      <c r="CF4581" s="722"/>
      <c r="CG4581" s="722"/>
      <c r="CH4581" s="722"/>
      <c r="CI4581" s="722"/>
      <c r="CJ4581" s="722"/>
      <c r="CK4581" s="722"/>
      <c r="CL4581" s="722"/>
      <c r="CM4581" s="722"/>
      <c r="CN4581" s="722"/>
      <c r="CO4581" s="722"/>
      <c r="CP4581" s="722"/>
      <c r="CQ4581" s="722"/>
      <c r="CR4581" s="722"/>
      <c r="CS4581" s="722"/>
    </row>
    <row r="4582" spans="1:97" s="1376" customFormat="1">
      <c r="A4582" s="722"/>
      <c r="B4582" s="722"/>
      <c r="C4582" s="722"/>
      <c r="D4582" s="722"/>
      <c r="E4582" s="722"/>
      <c r="F4582" s="757"/>
      <c r="G4582" s="757"/>
      <c r="H4582" s="757"/>
      <c r="I4582" s="757"/>
      <c r="J4582" s="757"/>
      <c r="K4582" s="758"/>
      <c r="L4582" s="758"/>
      <c r="M4582" s="722"/>
      <c r="N4582" s="736"/>
      <c r="O4582" s="736"/>
      <c r="P4582" s="736"/>
      <c r="Q4582" s="736"/>
      <c r="R4582" s="736"/>
      <c r="S4582" s="736"/>
      <c r="T4582" s="736"/>
      <c r="U4582" s="736"/>
      <c r="BA4582" s="722"/>
      <c r="BB4582" s="722"/>
      <c r="BC4582" s="722"/>
      <c r="BD4582" s="722"/>
      <c r="BE4582" s="722"/>
      <c r="BF4582" s="722"/>
      <c r="BG4582" s="722"/>
      <c r="BH4582" s="722"/>
      <c r="BI4582" s="722"/>
      <c r="BJ4582" s="722"/>
      <c r="BK4582" s="722"/>
      <c r="BL4582" s="722"/>
      <c r="BM4582" s="722"/>
      <c r="BN4582" s="722"/>
      <c r="BO4582" s="722"/>
      <c r="BP4582" s="722"/>
      <c r="BQ4582" s="722"/>
      <c r="BR4582" s="722"/>
      <c r="BS4582" s="722"/>
      <c r="BT4582" s="722"/>
      <c r="BU4582" s="722"/>
      <c r="BV4582" s="722"/>
      <c r="BW4582" s="722"/>
      <c r="BX4582" s="722"/>
      <c r="BY4582" s="722"/>
      <c r="BZ4582" s="722"/>
      <c r="CA4582" s="722"/>
      <c r="CB4582" s="722"/>
      <c r="CC4582" s="722"/>
      <c r="CD4582" s="722"/>
      <c r="CE4582" s="722"/>
      <c r="CF4582" s="722"/>
      <c r="CG4582" s="722"/>
      <c r="CH4582" s="722"/>
      <c r="CI4582" s="722"/>
      <c r="CJ4582" s="722"/>
      <c r="CK4582" s="722"/>
      <c r="CL4582" s="722"/>
      <c r="CM4582" s="722"/>
      <c r="CN4582" s="722"/>
      <c r="CO4582" s="722"/>
      <c r="CP4582" s="722"/>
      <c r="CQ4582" s="722"/>
      <c r="CR4582" s="722"/>
      <c r="CS4582" s="722"/>
    </row>
    <row r="4583" spans="1:97" s="1376" customFormat="1">
      <c r="A4583" s="722"/>
      <c r="B4583" s="722"/>
      <c r="C4583" s="722"/>
      <c r="D4583" s="722"/>
      <c r="E4583" s="722"/>
      <c r="F4583" s="757"/>
      <c r="G4583" s="757"/>
      <c r="H4583" s="757"/>
      <c r="I4583" s="757"/>
      <c r="J4583" s="757"/>
      <c r="K4583" s="758"/>
      <c r="L4583" s="758"/>
      <c r="M4583" s="722"/>
      <c r="N4583" s="736"/>
      <c r="O4583" s="736"/>
      <c r="P4583" s="736"/>
      <c r="Q4583" s="736"/>
      <c r="R4583" s="736"/>
      <c r="S4583" s="736"/>
      <c r="T4583" s="736"/>
      <c r="U4583" s="736"/>
      <c r="BA4583" s="722"/>
      <c r="BB4583" s="722"/>
      <c r="BC4583" s="722"/>
      <c r="BD4583" s="722"/>
      <c r="BE4583" s="722"/>
      <c r="BF4583" s="722"/>
      <c r="BG4583" s="722"/>
      <c r="BH4583" s="722"/>
      <c r="BI4583" s="722"/>
      <c r="BJ4583" s="722"/>
      <c r="BK4583" s="722"/>
      <c r="BL4583" s="722"/>
      <c r="BM4583" s="722"/>
      <c r="BN4583" s="722"/>
      <c r="BO4583" s="722"/>
      <c r="BP4583" s="722"/>
      <c r="BQ4583" s="722"/>
      <c r="BR4583" s="722"/>
      <c r="BS4583" s="722"/>
      <c r="BT4583" s="722"/>
      <c r="BU4583" s="722"/>
      <c r="BV4583" s="722"/>
      <c r="BW4583" s="722"/>
      <c r="BX4583" s="722"/>
      <c r="BY4583" s="722"/>
      <c r="BZ4583" s="722"/>
      <c r="CA4583" s="722"/>
      <c r="CB4583" s="722"/>
      <c r="CC4583" s="722"/>
      <c r="CD4583" s="722"/>
      <c r="CE4583" s="722"/>
      <c r="CF4583" s="722"/>
      <c r="CG4583" s="722"/>
      <c r="CH4583" s="722"/>
      <c r="CI4583" s="722"/>
      <c r="CJ4583" s="722"/>
      <c r="CK4583" s="722"/>
      <c r="CL4583" s="722"/>
      <c r="CM4583" s="722"/>
      <c r="CN4583" s="722"/>
      <c r="CO4583" s="722"/>
      <c r="CP4583" s="722"/>
      <c r="CQ4583" s="722"/>
      <c r="CR4583" s="722"/>
      <c r="CS4583" s="722"/>
    </row>
    <row r="4584" spans="1:97" s="1376" customFormat="1">
      <c r="A4584" s="722"/>
      <c r="B4584" s="722"/>
      <c r="C4584" s="722"/>
      <c r="D4584" s="722"/>
      <c r="E4584" s="722"/>
      <c r="F4584" s="757"/>
      <c r="G4584" s="757"/>
      <c r="H4584" s="757"/>
      <c r="I4584" s="757"/>
      <c r="J4584" s="757"/>
      <c r="K4584" s="758"/>
      <c r="L4584" s="758"/>
      <c r="M4584" s="722"/>
      <c r="N4584" s="736"/>
      <c r="O4584" s="736"/>
      <c r="P4584" s="736"/>
      <c r="Q4584" s="736"/>
      <c r="R4584" s="736"/>
      <c r="S4584" s="736"/>
      <c r="T4584" s="736"/>
      <c r="U4584" s="736"/>
      <c r="BA4584" s="722"/>
      <c r="BB4584" s="722"/>
      <c r="BC4584" s="722"/>
      <c r="BD4584" s="722"/>
      <c r="BE4584" s="722"/>
      <c r="BF4584" s="722"/>
      <c r="BG4584" s="722"/>
      <c r="BH4584" s="722"/>
      <c r="BI4584" s="722"/>
      <c r="BJ4584" s="722"/>
      <c r="BK4584" s="722"/>
      <c r="BL4584" s="722"/>
      <c r="BM4584" s="722"/>
      <c r="BN4584" s="722"/>
      <c r="BO4584" s="722"/>
      <c r="BP4584" s="722"/>
      <c r="BQ4584" s="722"/>
      <c r="BR4584" s="722"/>
      <c r="BS4584" s="722"/>
      <c r="BT4584" s="722"/>
      <c r="BU4584" s="722"/>
      <c r="BV4584" s="722"/>
      <c r="BW4584" s="722"/>
      <c r="BX4584" s="722"/>
      <c r="BY4584" s="722"/>
      <c r="BZ4584" s="722"/>
      <c r="CA4584" s="722"/>
      <c r="CB4584" s="722"/>
      <c r="CC4584" s="722"/>
      <c r="CD4584" s="722"/>
      <c r="CE4584" s="722"/>
      <c r="CF4584" s="722"/>
      <c r="CG4584" s="722"/>
      <c r="CH4584" s="722"/>
      <c r="CI4584" s="722"/>
      <c r="CJ4584" s="722"/>
      <c r="CK4584" s="722"/>
      <c r="CL4584" s="722"/>
      <c r="CM4584" s="722"/>
      <c r="CN4584" s="722"/>
      <c r="CO4584" s="722"/>
      <c r="CP4584" s="722"/>
      <c r="CQ4584" s="722"/>
      <c r="CR4584" s="722"/>
      <c r="CS4584" s="722"/>
    </row>
    <row r="4585" spans="1:97" s="1376" customFormat="1">
      <c r="A4585" s="722"/>
      <c r="B4585" s="722"/>
      <c r="C4585" s="722"/>
      <c r="D4585" s="722"/>
      <c r="E4585" s="722"/>
      <c r="F4585" s="757"/>
      <c r="G4585" s="757"/>
      <c r="H4585" s="757"/>
      <c r="I4585" s="757"/>
      <c r="J4585" s="757"/>
      <c r="K4585" s="758"/>
      <c r="L4585" s="758"/>
      <c r="M4585" s="722"/>
      <c r="N4585" s="736"/>
      <c r="O4585" s="736"/>
      <c r="P4585" s="736"/>
      <c r="Q4585" s="736"/>
      <c r="R4585" s="736"/>
      <c r="S4585" s="736"/>
      <c r="T4585" s="736"/>
      <c r="U4585" s="736"/>
      <c r="BA4585" s="722"/>
      <c r="BB4585" s="722"/>
      <c r="BC4585" s="722"/>
      <c r="BD4585" s="722"/>
      <c r="BE4585" s="722"/>
      <c r="BF4585" s="722"/>
      <c r="BG4585" s="722"/>
      <c r="BH4585" s="722"/>
      <c r="BI4585" s="722"/>
      <c r="BJ4585" s="722"/>
      <c r="BK4585" s="722"/>
      <c r="BL4585" s="722"/>
      <c r="BM4585" s="722"/>
      <c r="BN4585" s="722"/>
      <c r="BO4585" s="722"/>
      <c r="BP4585" s="722"/>
      <c r="BQ4585" s="722"/>
      <c r="BR4585" s="722"/>
      <c r="BS4585" s="722"/>
      <c r="BT4585" s="722"/>
      <c r="BU4585" s="722"/>
      <c r="BV4585" s="722"/>
      <c r="BW4585" s="722"/>
      <c r="BX4585" s="722"/>
      <c r="BY4585" s="722"/>
      <c r="BZ4585" s="722"/>
      <c r="CA4585" s="722"/>
      <c r="CB4585" s="722"/>
      <c r="CC4585" s="722"/>
      <c r="CD4585" s="722"/>
      <c r="CE4585" s="722"/>
      <c r="CF4585" s="722"/>
      <c r="CG4585" s="722"/>
      <c r="CH4585" s="722"/>
      <c r="CI4585" s="722"/>
      <c r="CJ4585" s="722"/>
      <c r="CK4585" s="722"/>
      <c r="CL4585" s="722"/>
      <c r="CM4585" s="722"/>
      <c r="CN4585" s="722"/>
      <c r="CO4585" s="722"/>
      <c r="CP4585" s="722"/>
      <c r="CQ4585" s="722"/>
      <c r="CR4585" s="722"/>
      <c r="CS4585" s="722"/>
    </row>
    <row r="4586" spans="1:97" s="1376" customFormat="1">
      <c r="A4586" s="722"/>
      <c r="B4586" s="722"/>
      <c r="C4586" s="722"/>
      <c r="D4586" s="722"/>
      <c r="E4586" s="722"/>
      <c r="F4586" s="757"/>
      <c r="G4586" s="757"/>
      <c r="H4586" s="757"/>
      <c r="I4586" s="757"/>
      <c r="J4586" s="757"/>
      <c r="K4586" s="758"/>
      <c r="L4586" s="758"/>
      <c r="M4586" s="722"/>
      <c r="N4586" s="736"/>
      <c r="O4586" s="736"/>
      <c r="P4586" s="736"/>
      <c r="Q4586" s="736"/>
      <c r="R4586" s="736"/>
      <c r="S4586" s="736"/>
      <c r="T4586" s="736"/>
      <c r="U4586" s="736"/>
      <c r="BA4586" s="722"/>
      <c r="BB4586" s="722"/>
      <c r="BC4586" s="722"/>
      <c r="BD4586" s="722"/>
      <c r="BE4586" s="722"/>
      <c r="BF4586" s="722"/>
      <c r="BG4586" s="722"/>
      <c r="BH4586" s="722"/>
      <c r="BI4586" s="722"/>
      <c r="BJ4586" s="722"/>
      <c r="BK4586" s="722"/>
      <c r="BL4586" s="722"/>
      <c r="BM4586" s="722"/>
      <c r="BN4586" s="722"/>
      <c r="BO4586" s="722"/>
      <c r="BP4586" s="722"/>
      <c r="BQ4586" s="722"/>
      <c r="BR4586" s="722"/>
      <c r="BS4586" s="722"/>
      <c r="BT4586" s="722"/>
      <c r="BU4586" s="722"/>
      <c r="BV4586" s="722"/>
      <c r="BW4586" s="722"/>
      <c r="BX4586" s="722"/>
      <c r="BY4586" s="722"/>
      <c r="BZ4586" s="722"/>
      <c r="CA4586" s="722"/>
      <c r="CB4586" s="722"/>
      <c r="CC4586" s="722"/>
      <c r="CD4586" s="722"/>
      <c r="CE4586" s="722"/>
      <c r="CF4586" s="722"/>
      <c r="CG4586" s="722"/>
      <c r="CH4586" s="722"/>
      <c r="CI4586" s="722"/>
      <c r="CJ4586" s="722"/>
      <c r="CK4586" s="722"/>
      <c r="CL4586" s="722"/>
      <c r="CM4586" s="722"/>
      <c r="CN4586" s="722"/>
      <c r="CO4586" s="722"/>
      <c r="CP4586" s="722"/>
      <c r="CQ4586" s="722"/>
      <c r="CR4586" s="722"/>
      <c r="CS4586" s="722"/>
    </row>
    <row r="4587" spans="1:97" s="1376" customFormat="1">
      <c r="A4587" s="722"/>
      <c r="B4587" s="722"/>
      <c r="C4587" s="722"/>
      <c r="D4587" s="722"/>
      <c r="E4587" s="722"/>
      <c r="F4587" s="757"/>
      <c r="G4587" s="757"/>
      <c r="H4587" s="757"/>
      <c r="I4587" s="757"/>
      <c r="J4587" s="757"/>
      <c r="K4587" s="758"/>
      <c r="L4587" s="758"/>
      <c r="M4587" s="722"/>
      <c r="N4587" s="736"/>
      <c r="O4587" s="736"/>
      <c r="P4587" s="736"/>
      <c r="Q4587" s="736"/>
      <c r="R4587" s="736"/>
      <c r="S4587" s="736"/>
      <c r="T4587" s="736"/>
      <c r="U4587" s="736"/>
      <c r="BA4587" s="722"/>
      <c r="BB4587" s="722"/>
      <c r="BC4587" s="722"/>
      <c r="BD4587" s="722"/>
      <c r="BE4587" s="722"/>
      <c r="BF4587" s="722"/>
      <c r="BG4587" s="722"/>
      <c r="BH4587" s="722"/>
      <c r="BI4587" s="722"/>
      <c r="BJ4587" s="722"/>
      <c r="BK4587" s="722"/>
      <c r="BL4587" s="722"/>
      <c r="BM4587" s="722"/>
      <c r="BN4587" s="722"/>
      <c r="BO4587" s="722"/>
      <c r="BP4587" s="722"/>
      <c r="BQ4587" s="722"/>
      <c r="BR4587" s="722"/>
      <c r="BS4587" s="722"/>
      <c r="BT4587" s="722"/>
      <c r="BU4587" s="722"/>
      <c r="BV4587" s="722"/>
      <c r="BW4587" s="722"/>
      <c r="BX4587" s="722"/>
      <c r="BY4587" s="722"/>
      <c r="BZ4587" s="722"/>
      <c r="CA4587" s="722"/>
      <c r="CB4587" s="722"/>
      <c r="CC4587" s="722"/>
      <c r="CD4587" s="722"/>
      <c r="CE4587" s="722"/>
      <c r="CF4587" s="722"/>
      <c r="CG4587" s="722"/>
      <c r="CH4587" s="722"/>
      <c r="CI4587" s="722"/>
      <c r="CJ4587" s="722"/>
      <c r="CK4587" s="722"/>
      <c r="CL4587" s="722"/>
      <c r="CM4587" s="722"/>
      <c r="CN4587" s="722"/>
      <c r="CO4587" s="722"/>
      <c r="CP4587" s="722"/>
      <c r="CQ4587" s="722"/>
      <c r="CR4587" s="722"/>
      <c r="CS4587" s="722"/>
    </row>
    <row r="4588" spans="1:97" s="1376" customFormat="1">
      <c r="A4588" s="722"/>
      <c r="B4588" s="722"/>
      <c r="C4588" s="722"/>
      <c r="D4588" s="722"/>
      <c r="E4588" s="722"/>
      <c r="F4588" s="757"/>
      <c r="G4588" s="757"/>
      <c r="H4588" s="757"/>
      <c r="I4588" s="757"/>
      <c r="J4588" s="757"/>
      <c r="K4588" s="758"/>
      <c r="L4588" s="758"/>
      <c r="M4588" s="722"/>
      <c r="N4588" s="736"/>
      <c r="O4588" s="736"/>
      <c r="P4588" s="736"/>
      <c r="Q4588" s="736"/>
      <c r="R4588" s="736"/>
      <c r="S4588" s="736"/>
      <c r="T4588" s="736"/>
      <c r="U4588" s="736"/>
      <c r="BA4588" s="722"/>
      <c r="BB4588" s="722"/>
      <c r="BC4588" s="722"/>
      <c r="BD4588" s="722"/>
      <c r="BE4588" s="722"/>
      <c r="BF4588" s="722"/>
      <c r="BG4588" s="722"/>
      <c r="BH4588" s="722"/>
      <c r="BI4588" s="722"/>
      <c r="BJ4588" s="722"/>
      <c r="BK4588" s="722"/>
      <c r="BL4588" s="722"/>
      <c r="BM4588" s="722"/>
      <c r="BN4588" s="722"/>
      <c r="BO4588" s="722"/>
      <c r="BP4588" s="722"/>
      <c r="BQ4588" s="722"/>
      <c r="BR4588" s="722"/>
      <c r="BS4588" s="722"/>
      <c r="BT4588" s="722"/>
      <c r="BU4588" s="722"/>
      <c r="BV4588" s="722"/>
      <c r="BW4588" s="722"/>
      <c r="BX4588" s="722"/>
      <c r="BY4588" s="722"/>
      <c r="BZ4588" s="722"/>
      <c r="CA4588" s="722"/>
      <c r="CB4588" s="722"/>
      <c r="CC4588" s="722"/>
      <c r="CD4588" s="722"/>
      <c r="CE4588" s="722"/>
      <c r="CF4588" s="722"/>
      <c r="CG4588" s="722"/>
      <c r="CH4588" s="722"/>
      <c r="CI4588" s="722"/>
      <c r="CJ4588" s="722"/>
      <c r="CK4588" s="722"/>
      <c r="CL4588" s="722"/>
      <c r="CM4588" s="722"/>
      <c r="CN4588" s="722"/>
      <c r="CO4588" s="722"/>
      <c r="CP4588" s="722"/>
      <c r="CQ4588" s="722"/>
      <c r="CR4588" s="722"/>
      <c r="CS4588" s="722"/>
    </row>
    <row r="4589" spans="1:97" s="1376" customFormat="1">
      <c r="A4589" s="722"/>
      <c r="B4589" s="722"/>
      <c r="C4589" s="722"/>
      <c r="D4589" s="722"/>
      <c r="E4589" s="722"/>
      <c r="F4589" s="757"/>
      <c r="G4589" s="757"/>
      <c r="H4589" s="757"/>
      <c r="I4589" s="757"/>
      <c r="J4589" s="757"/>
      <c r="K4589" s="758"/>
      <c r="L4589" s="758"/>
      <c r="M4589" s="722"/>
      <c r="N4589" s="736"/>
      <c r="O4589" s="736"/>
      <c r="P4589" s="736"/>
      <c r="Q4589" s="736"/>
      <c r="R4589" s="736"/>
      <c r="S4589" s="736"/>
      <c r="T4589" s="736"/>
      <c r="U4589" s="736"/>
      <c r="BA4589" s="722"/>
      <c r="BB4589" s="722"/>
      <c r="BC4589" s="722"/>
      <c r="BD4589" s="722"/>
      <c r="BE4589" s="722"/>
      <c r="BF4589" s="722"/>
      <c r="BG4589" s="722"/>
      <c r="BH4589" s="722"/>
      <c r="BI4589" s="722"/>
      <c r="BJ4589" s="722"/>
      <c r="BK4589" s="722"/>
      <c r="BL4589" s="722"/>
      <c r="BM4589" s="722"/>
      <c r="BN4589" s="722"/>
      <c r="BO4589" s="722"/>
      <c r="BP4589" s="722"/>
      <c r="BQ4589" s="722"/>
      <c r="BR4589" s="722"/>
      <c r="BS4589" s="722"/>
      <c r="BT4589" s="722"/>
      <c r="BU4589" s="722"/>
      <c r="BV4589" s="722"/>
      <c r="BW4589" s="722"/>
      <c r="BX4589" s="722"/>
      <c r="BY4589" s="722"/>
      <c r="BZ4589" s="722"/>
      <c r="CA4589" s="722"/>
      <c r="CB4589" s="722"/>
      <c r="CC4589" s="722"/>
      <c r="CD4589" s="722"/>
      <c r="CE4589" s="722"/>
      <c r="CF4589" s="722"/>
      <c r="CG4589" s="722"/>
      <c r="CH4589" s="722"/>
      <c r="CI4589" s="722"/>
      <c r="CJ4589" s="722"/>
      <c r="CK4589" s="722"/>
      <c r="CL4589" s="722"/>
      <c r="CM4589" s="722"/>
      <c r="CN4589" s="722"/>
      <c r="CO4589" s="722"/>
      <c r="CP4589" s="722"/>
      <c r="CQ4589" s="722"/>
      <c r="CR4589" s="722"/>
      <c r="CS4589" s="722"/>
    </row>
    <row r="4590" spans="1:97" s="1376" customFormat="1">
      <c r="A4590" s="722"/>
      <c r="B4590" s="722"/>
      <c r="C4590" s="722"/>
      <c r="D4590" s="722"/>
      <c r="E4590" s="722"/>
      <c r="F4590" s="757"/>
      <c r="G4590" s="757"/>
      <c r="H4590" s="757"/>
      <c r="I4590" s="757"/>
      <c r="J4590" s="757"/>
      <c r="K4590" s="758"/>
      <c r="L4590" s="758"/>
      <c r="M4590" s="722"/>
      <c r="N4590" s="736"/>
      <c r="O4590" s="736"/>
      <c r="P4590" s="736"/>
      <c r="Q4590" s="736"/>
      <c r="R4590" s="736"/>
      <c r="S4590" s="736"/>
      <c r="T4590" s="736"/>
      <c r="U4590" s="736"/>
      <c r="BA4590" s="722"/>
      <c r="BB4590" s="722"/>
      <c r="BC4590" s="722"/>
      <c r="BD4590" s="722"/>
      <c r="BE4590" s="722"/>
      <c r="BF4590" s="722"/>
      <c r="BG4590" s="722"/>
      <c r="BH4590" s="722"/>
      <c r="BI4590" s="722"/>
      <c r="BJ4590" s="722"/>
      <c r="BK4590" s="722"/>
      <c r="BL4590" s="722"/>
      <c r="BM4590" s="722"/>
      <c r="BN4590" s="722"/>
      <c r="BO4590" s="722"/>
      <c r="BP4590" s="722"/>
      <c r="BQ4590" s="722"/>
      <c r="BR4590" s="722"/>
      <c r="BS4590" s="722"/>
      <c r="BT4590" s="722"/>
      <c r="BU4590" s="722"/>
      <c r="BV4590" s="722"/>
      <c r="BW4590" s="722"/>
      <c r="BX4590" s="722"/>
      <c r="BY4590" s="722"/>
      <c r="BZ4590" s="722"/>
      <c r="CA4590" s="722"/>
      <c r="CB4590" s="722"/>
      <c r="CC4590" s="722"/>
      <c r="CD4590" s="722"/>
      <c r="CE4590" s="722"/>
      <c r="CF4590" s="722"/>
      <c r="CG4590" s="722"/>
      <c r="CH4590" s="722"/>
      <c r="CI4590" s="722"/>
      <c r="CJ4590" s="722"/>
      <c r="CK4590" s="722"/>
      <c r="CL4590" s="722"/>
      <c r="CM4590" s="722"/>
      <c r="CN4590" s="722"/>
      <c r="CO4590" s="722"/>
      <c r="CP4590" s="722"/>
      <c r="CQ4590" s="722"/>
      <c r="CR4590" s="722"/>
      <c r="CS4590" s="722"/>
    </row>
    <row r="4591" spans="1:97" s="1376" customFormat="1">
      <c r="A4591" s="722"/>
      <c r="B4591" s="722"/>
      <c r="C4591" s="722"/>
      <c r="D4591" s="722"/>
      <c r="E4591" s="722"/>
      <c r="F4591" s="757"/>
      <c r="G4591" s="757"/>
      <c r="H4591" s="757"/>
      <c r="I4591" s="757"/>
      <c r="J4591" s="757"/>
      <c r="K4591" s="758"/>
      <c r="L4591" s="758"/>
      <c r="M4591" s="722"/>
      <c r="N4591" s="736"/>
      <c r="O4591" s="736"/>
      <c r="P4591" s="736"/>
      <c r="Q4591" s="736"/>
      <c r="R4591" s="736"/>
      <c r="S4591" s="736"/>
      <c r="T4591" s="736"/>
      <c r="U4591" s="736"/>
      <c r="BA4591" s="722"/>
      <c r="BB4591" s="722"/>
      <c r="BC4591" s="722"/>
      <c r="BD4591" s="722"/>
      <c r="BE4591" s="722"/>
      <c r="BF4591" s="722"/>
      <c r="BG4591" s="722"/>
      <c r="BH4591" s="722"/>
      <c r="BI4591" s="722"/>
      <c r="BJ4591" s="722"/>
      <c r="BK4591" s="722"/>
      <c r="BL4591" s="722"/>
      <c r="BM4591" s="722"/>
      <c r="BN4591" s="722"/>
      <c r="BO4591" s="722"/>
      <c r="BP4591" s="722"/>
      <c r="BQ4591" s="722"/>
      <c r="BR4591" s="722"/>
      <c r="BS4591" s="722"/>
      <c r="BT4591" s="722"/>
      <c r="BU4591" s="722"/>
      <c r="BV4591" s="722"/>
      <c r="BW4591" s="722"/>
      <c r="BX4591" s="722"/>
      <c r="BY4591" s="722"/>
      <c r="BZ4591" s="722"/>
      <c r="CA4591" s="722"/>
      <c r="CB4591" s="722"/>
      <c r="CC4591" s="722"/>
      <c r="CD4591" s="722"/>
      <c r="CE4591" s="722"/>
      <c r="CF4591" s="722"/>
      <c r="CG4591" s="722"/>
      <c r="CH4591" s="722"/>
      <c r="CI4591" s="722"/>
      <c r="CJ4591" s="722"/>
      <c r="CK4591" s="722"/>
      <c r="CL4591" s="722"/>
      <c r="CM4591" s="722"/>
      <c r="CN4591" s="722"/>
      <c r="CO4591" s="722"/>
      <c r="CP4591" s="722"/>
      <c r="CQ4591" s="722"/>
      <c r="CR4591" s="722"/>
      <c r="CS4591" s="722"/>
    </row>
    <row r="4592" spans="1:97" s="1376" customFormat="1">
      <c r="A4592" s="722"/>
      <c r="B4592" s="722"/>
      <c r="C4592" s="722"/>
      <c r="D4592" s="722"/>
      <c r="E4592" s="722"/>
      <c r="F4592" s="757"/>
      <c r="G4592" s="757"/>
      <c r="H4592" s="757"/>
      <c r="I4592" s="757"/>
      <c r="J4592" s="757"/>
      <c r="K4592" s="758"/>
      <c r="L4592" s="758"/>
      <c r="M4592" s="722"/>
      <c r="N4592" s="736"/>
      <c r="O4592" s="736"/>
      <c r="P4592" s="736"/>
      <c r="Q4592" s="736"/>
      <c r="R4592" s="736"/>
      <c r="S4592" s="736"/>
      <c r="T4592" s="736"/>
      <c r="U4592" s="736"/>
      <c r="BA4592" s="722"/>
      <c r="BB4592" s="722"/>
      <c r="BC4592" s="722"/>
      <c r="BD4592" s="722"/>
      <c r="BE4592" s="722"/>
      <c r="BF4592" s="722"/>
      <c r="BG4592" s="722"/>
      <c r="BH4592" s="722"/>
      <c r="BI4592" s="722"/>
      <c r="BJ4592" s="722"/>
      <c r="BK4592" s="722"/>
      <c r="BL4592" s="722"/>
      <c r="BM4592" s="722"/>
      <c r="BN4592" s="722"/>
      <c r="BO4592" s="722"/>
      <c r="BP4592" s="722"/>
      <c r="BQ4592" s="722"/>
      <c r="BR4592" s="722"/>
      <c r="BS4592" s="722"/>
      <c r="BT4592" s="722"/>
      <c r="BU4592" s="722"/>
      <c r="BV4592" s="722"/>
      <c r="BW4592" s="722"/>
      <c r="BX4592" s="722"/>
      <c r="BY4592" s="722"/>
      <c r="BZ4592" s="722"/>
      <c r="CA4592" s="722"/>
      <c r="CB4592" s="722"/>
      <c r="CC4592" s="722"/>
      <c r="CD4592" s="722"/>
      <c r="CE4592" s="722"/>
      <c r="CF4592" s="722"/>
      <c r="CG4592" s="722"/>
      <c r="CH4592" s="722"/>
      <c r="CI4592" s="722"/>
      <c r="CJ4592" s="722"/>
      <c r="CK4592" s="722"/>
      <c r="CL4592" s="722"/>
      <c r="CM4592" s="722"/>
      <c r="CN4592" s="722"/>
      <c r="CO4592" s="722"/>
      <c r="CP4592" s="722"/>
      <c r="CQ4592" s="722"/>
      <c r="CR4592" s="722"/>
      <c r="CS4592" s="722"/>
    </row>
    <row r="4593" spans="1:97" s="1376" customFormat="1">
      <c r="A4593" s="722"/>
      <c r="B4593" s="722"/>
      <c r="C4593" s="722"/>
      <c r="D4593" s="722"/>
      <c r="E4593" s="722"/>
      <c r="F4593" s="757"/>
      <c r="G4593" s="757"/>
      <c r="H4593" s="757"/>
      <c r="I4593" s="757"/>
      <c r="J4593" s="757"/>
      <c r="K4593" s="758"/>
      <c r="L4593" s="758"/>
      <c r="M4593" s="722"/>
      <c r="N4593" s="736"/>
      <c r="O4593" s="736"/>
      <c r="P4593" s="736"/>
      <c r="Q4593" s="736"/>
      <c r="R4593" s="736"/>
      <c r="S4593" s="736"/>
      <c r="T4593" s="736"/>
      <c r="U4593" s="736"/>
      <c r="BA4593" s="722"/>
      <c r="BB4593" s="722"/>
      <c r="BC4593" s="722"/>
      <c r="BD4593" s="722"/>
      <c r="BE4593" s="722"/>
      <c r="BF4593" s="722"/>
      <c r="BG4593" s="722"/>
      <c r="BH4593" s="722"/>
      <c r="BI4593" s="722"/>
      <c r="BJ4593" s="722"/>
      <c r="BK4593" s="722"/>
      <c r="BL4593" s="722"/>
      <c r="BM4593" s="722"/>
      <c r="BN4593" s="722"/>
      <c r="BO4593" s="722"/>
      <c r="BP4593" s="722"/>
      <c r="BQ4593" s="722"/>
      <c r="BR4593" s="722"/>
      <c r="BS4593" s="722"/>
      <c r="BT4593" s="722"/>
      <c r="BU4593" s="722"/>
      <c r="BV4593" s="722"/>
      <c r="BW4593" s="722"/>
      <c r="BX4593" s="722"/>
      <c r="BY4593" s="722"/>
      <c r="BZ4593" s="722"/>
      <c r="CA4593" s="722"/>
      <c r="CB4593" s="722"/>
      <c r="CC4593" s="722"/>
      <c r="CD4593" s="722"/>
      <c r="CE4593" s="722"/>
      <c r="CF4593" s="722"/>
      <c r="CG4593" s="722"/>
      <c r="CH4593" s="722"/>
      <c r="CI4593" s="722"/>
      <c r="CJ4593" s="722"/>
      <c r="CK4593" s="722"/>
      <c r="CL4593" s="722"/>
      <c r="CM4593" s="722"/>
      <c r="CN4593" s="722"/>
      <c r="CO4593" s="722"/>
      <c r="CP4593" s="722"/>
      <c r="CQ4593" s="722"/>
      <c r="CR4593" s="722"/>
      <c r="CS4593" s="722"/>
    </row>
    <row r="4594" spans="1:97" s="1376" customFormat="1">
      <c r="A4594" s="722"/>
      <c r="B4594" s="722"/>
      <c r="C4594" s="722"/>
      <c r="D4594" s="722"/>
      <c r="E4594" s="722"/>
      <c r="F4594" s="757"/>
      <c r="G4594" s="757"/>
      <c r="H4594" s="757"/>
      <c r="I4594" s="757"/>
      <c r="J4594" s="757"/>
      <c r="K4594" s="758"/>
      <c r="L4594" s="758"/>
      <c r="M4594" s="722"/>
      <c r="N4594" s="736"/>
      <c r="O4594" s="736"/>
      <c r="P4594" s="736"/>
      <c r="Q4594" s="736"/>
      <c r="R4594" s="736"/>
      <c r="S4594" s="736"/>
      <c r="T4594" s="736"/>
      <c r="U4594" s="736"/>
      <c r="BA4594" s="722"/>
      <c r="BB4594" s="722"/>
      <c r="BC4594" s="722"/>
      <c r="BD4594" s="722"/>
      <c r="BE4594" s="722"/>
      <c r="BF4594" s="722"/>
      <c r="BG4594" s="722"/>
      <c r="BH4594" s="722"/>
      <c r="BI4594" s="722"/>
      <c r="BJ4594" s="722"/>
      <c r="BK4594" s="722"/>
      <c r="BL4594" s="722"/>
      <c r="BM4594" s="722"/>
      <c r="BN4594" s="722"/>
      <c r="BO4594" s="722"/>
      <c r="BP4594" s="722"/>
      <c r="BQ4594" s="722"/>
      <c r="BR4594" s="722"/>
      <c r="BS4594" s="722"/>
      <c r="BT4594" s="722"/>
      <c r="BU4594" s="722"/>
      <c r="BV4594" s="722"/>
      <c r="BW4594" s="722"/>
      <c r="BX4594" s="722"/>
      <c r="BY4594" s="722"/>
      <c r="BZ4594" s="722"/>
      <c r="CA4594" s="722"/>
      <c r="CB4594" s="722"/>
      <c r="CC4594" s="722"/>
      <c r="CD4594" s="722"/>
      <c r="CE4594" s="722"/>
      <c r="CF4594" s="722"/>
      <c r="CG4594" s="722"/>
      <c r="CH4594" s="722"/>
      <c r="CI4594" s="722"/>
      <c r="CJ4594" s="722"/>
      <c r="CK4594" s="722"/>
      <c r="CL4594" s="722"/>
      <c r="CM4594" s="722"/>
      <c r="CN4594" s="722"/>
      <c r="CO4594" s="722"/>
      <c r="CP4594" s="722"/>
      <c r="CQ4594" s="722"/>
      <c r="CR4594" s="722"/>
      <c r="CS4594" s="722"/>
    </row>
    <row r="4595" spans="1:97" s="1376" customFormat="1">
      <c r="A4595" s="722"/>
      <c r="B4595" s="722"/>
      <c r="C4595" s="722"/>
      <c r="D4595" s="722"/>
      <c r="E4595" s="722"/>
      <c r="F4595" s="757"/>
      <c r="G4595" s="757"/>
      <c r="H4595" s="757"/>
      <c r="I4595" s="757"/>
      <c r="J4595" s="757"/>
      <c r="K4595" s="758"/>
      <c r="L4595" s="758"/>
      <c r="M4595" s="722"/>
      <c r="N4595" s="736"/>
      <c r="O4595" s="736"/>
      <c r="P4595" s="736"/>
      <c r="Q4595" s="736"/>
      <c r="R4595" s="736"/>
      <c r="S4595" s="736"/>
      <c r="T4595" s="736"/>
      <c r="U4595" s="736"/>
      <c r="BA4595" s="722"/>
      <c r="BB4595" s="722"/>
      <c r="BC4595" s="722"/>
      <c r="BD4595" s="722"/>
      <c r="BE4595" s="722"/>
      <c r="BF4595" s="722"/>
      <c r="BG4595" s="722"/>
      <c r="BH4595" s="722"/>
      <c r="BI4595" s="722"/>
      <c r="BJ4595" s="722"/>
      <c r="BK4595" s="722"/>
      <c r="BL4595" s="722"/>
      <c r="BM4595" s="722"/>
      <c r="BN4595" s="722"/>
      <c r="BO4595" s="722"/>
      <c r="BP4595" s="722"/>
      <c r="BQ4595" s="722"/>
      <c r="BR4595" s="722"/>
      <c r="BS4595" s="722"/>
      <c r="BT4595" s="722"/>
      <c r="BU4595" s="722"/>
      <c r="BV4595" s="722"/>
      <c r="BW4595" s="722"/>
      <c r="BX4595" s="722"/>
      <c r="BY4595" s="722"/>
      <c r="BZ4595" s="722"/>
      <c r="CA4595" s="722"/>
      <c r="CB4595" s="722"/>
      <c r="CC4595" s="722"/>
      <c r="CD4595" s="722"/>
      <c r="CE4595" s="722"/>
      <c r="CF4595" s="722"/>
      <c r="CG4595" s="722"/>
      <c r="CH4595" s="722"/>
      <c r="CI4595" s="722"/>
      <c r="CJ4595" s="722"/>
      <c r="CK4595" s="722"/>
      <c r="CL4595" s="722"/>
      <c r="CM4595" s="722"/>
      <c r="CN4595" s="722"/>
      <c r="CO4595" s="722"/>
      <c r="CP4595" s="722"/>
      <c r="CQ4595" s="722"/>
      <c r="CR4595" s="722"/>
      <c r="CS4595" s="722"/>
    </row>
    <row r="4596" spans="1:97" s="1376" customFormat="1">
      <c r="A4596" s="722"/>
      <c r="B4596" s="722"/>
      <c r="C4596" s="722"/>
      <c r="D4596" s="722"/>
      <c r="E4596" s="722"/>
      <c r="F4596" s="757"/>
      <c r="G4596" s="757"/>
      <c r="H4596" s="757"/>
      <c r="I4596" s="757"/>
      <c r="J4596" s="757"/>
      <c r="K4596" s="758"/>
      <c r="L4596" s="758"/>
      <c r="M4596" s="722"/>
      <c r="N4596" s="736"/>
      <c r="O4596" s="736"/>
      <c r="P4596" s="736"/>
      <c r="Q4596" s="736"/>
      <c r="R4596" s="736"/>
      <c r="S4596" s="736"/>
      <c r="T4596" s="736"/>
      <c r="U4596" s="736"/>
      <c r="BA4596" s="722"/>
      <c r="BB4596" s="722"/>
      <c r="BC4596" s="722"/>
      <c r="BD4596" s="722"/>
      <c r="BE4596" s="722"/>
      <c r="BF4596" s="722"/>
      <c r="BG4596" s="722"/>
      <c r="BH4596" s="722"/>
      <c r="BI4596" s="722"/>
      <c r="BJ4596" s="722"/>
      <c r="BK4596" s="722"/>
      <c r="BL4596" s="722"/>
      <c r="BM4596" s="722"/>
      <c r="BN4596" s="722"/>
      <c r="BO4596" s="722"/>
      <c r="BP4596" s="722"/>
      <c r="BQ4596" s="722"/>
      <c r="BR4596" s="722"/>
      <c r="BS4596" s="722"/>
      <c r="BT4596" s="722"/>
      <c r="BU4596" s="722"/>
      <c r="BV4596" s="722"/>
      <c r="BW4596" s="722"/>
      <c r="BX4596" s="722"/>
      <c r="BY4596" s="722"/>
      <c r="BZ4596" s="722"/>
      <c r="CA4596" s="722"/>
      <c r="CB4596" s="722"/>
      <c r="CC4596" s="722"/>
      <c r="CD4596" s="722"/>
      <c r="CE4596" s="722"/>
      <c r="CF4596" s="722"/>
      <c r="CG4596" s="722"/>
      <c r="CH4596" s="722"/>
      <c r="CI4596" s="722"/>
      <c r="CJ4596" s="722"/>
      <c r="CK4596" s="722"/>
      <c r="CL4596" s="722"/>
      <c r="CM4596" s="722"/>
      <c r="CN4596" s="722"/>
      <c r="CO4596" s="722"/>
      <c r="CP4596" s="722"/>
      <c r="CQ4596" s="722"/>
      <c r="CR4596" s="722"/>
      <c r="CS4596" s="722"/>
    </row>
    <row r="4597" spans="1:97" s="1376" customFormat="1">
      <c r="A4597" s="722"/>
      <c r="B4597" s="722"/>
      <c r="C4597" s="722"/>
      <c r="D4597" s="722"/>
      <c r="E4597" s="722"/>
      <c r="F4597" s="757"/>
      <c r="G4597" s="757"/>
      <c r="H4597" s="757"/>
      <c r="I4597" s="757"/>
      <c r="J4597" s="757"/>
      <c r="K4597" s="758"/>
      <c r="L4597" s="758"/>
      <c r="M4597" s="722"/>
      <c r="N4597" s="736"/>
      <c r="O4597" s="736"/>
      <c r="P4597" s="736"/>
      <c r="Q4597" s="736"/>
      <c r="R4597" s="736"/>
      <c r="S4597" s="736"/>
      <c r="T4597" s="736"/>
      <c r="U4597" s="736"/>
      <c r="BA4597" s="722"/>
      <c r="BB4597" s="722"/>
      <c r="BC4597" s="722"/>
      <c r="BD4597" s="722"/>
      <c r="BE4597" s="722"/>
      <c r="BF4597" s="722"/>
      <c r="BG4597" s="722"/>
      <c r="BH4597" s="722"/>
      <c r="BI4597" s="722"/>
      <c r="BJ4597" s="722"/>
      <c r="BK4597" s="722"/>
      <c r="BL4597" s="722"/>
      <c r="BM4597" s="722"/>
      <c r="BN4597" s="722"/>
      <c r="BO4597" s="722"/>
      <c r="BP4597" s="722"/>
      <c r="BQ4597" s="722"/>
      <c r="BR4597" s="722"/>
      <c r="BS4597" s="722"/>
      <c r="BT4597" s="722"/>
      <c r="BU4597" s="722"/>
      <c r="BV4597" s="722"/>
      <c r="BW4597" s="722"/>
      <c r="BX4597" s="722"/>
      <c r="BY4597" s="722"/>
      <c r="BZ4597" s="722"/>
      <c r="CA4597" s="722"/>
      <c r="CB4597" s="722"/>
      <c r="CC4597" s="722"/>
      <c r="CD4597" s="722"/>
      <c r="CE4597" s="722"/>
      <c r="CF4597" s="722"/>
      <c r="CG4597" s="722"/>
      <c r="CH4597" s="722"/>
      <c r="CI4597" s="722"/>
      <c r="CJ4597" s="722"/>
      <c r="CK4597" s="722"/>
      <c r="CL4597" s="722"/>
      <c r="CM4597" s="722"/>
      <c r="CN4597" s="722"/>
      <c r="CO4597" s="722"/>
      <c r="CP4597" s="722"/>
      <c r="CQ4597" s="722"/>
      <c r="CR4597" s="722"/>
      <c r="CS4597" s="722"/>
    </row>
    <row r="4598" spans="1:97" s="1376" customFormat="1">
      <c r="A4598" s="722"/>
      <c r="B4598" s="722"/>
      <c r="C4598" s="722"/>
      <c r="D4598" s="722"/>
      <c r="E4598" s="722"/>
      <c r="F4598" s="757"/>
      <c r="G4598" s="757"/>
      <c r="H4598" s="757"/>
      <c r="I4598" s="757"/>
      <c r="J4598" s="757"/>
      <c r="K4598" s="758"/>
      <c r="L4598" s="758"/>
      <c r="M4598" s="722"/>
      <c r="N4598" s="736"/>
      <c r="O4598" s="736"/>
      <c r="P4598" s="736"/>
      <c r="Q4598" s="736"/>
      <c r="R4598" s="736"/>
      <c r="S4598" s="736"/>
      <c r="T4598" s="736"/>
      <c r="U4598" s="736"/>
      <c r="BA4598" s="722"/>
      <c r="BB4598" s="722"/>
      <c r="BC4598" s="722"/>
      <c r="BD4598" s="722"/>
      <c r="BE4598" s="722"/>
      <c r="BF4598" s="722"/>
      <c r="BG4598" s="722"/>
      <c r="BH4598" s="722"/>
      <c r="BI4598" s="722"/>
      <c r="BJ4598" s="722"/>
      <c r="BK4598" s="722"/>
      <c r="BL4598" s="722"/>
      <c r="BM4598" s="722"/>
      <c r="BN4598" s="722"/>
      <c r="BO4598" s="722"/>
      <c r="BP4598" s="722"/>
      <c r="BQ4598" s="722"/>
      <c r="BR4598" s="722"/>
      <c r="BS4598" s="722"/>
      <c r="BT4598" s="722"/>
      <c r="BU4598" s="722"/>
      <c r="BV4598" s="722"/>
      <c r="BW4598" s="722"/>
      <c r="BX4598" s="722"/>
      <c r="BY4598" s="722"/>
      <c r="BZ4598" s="722"/>
      <c r="CA4598" s="722"/>
      <c r="CB4598" s="722"/>
      <c r="CC4598" s="722"/>
      <c r="CD4598" s="722"/>
      <c r="CE4598" s="722"/>
      <c r="CF4598" s="722"/>
      <c r="CG4598" s="722"/>
      <c r="CH4598" s="722"/>
      <c r="CI4598" s="722"/>
      <c r="CJ4598" s="722"/>
      <c r="CK4598" s="722"/>
      <c r="CL4598" s="722"/>
      <c r="CM4598" s="722"/>
      <c r="CN4598" s="722"/>
      <c r="CO4598" s="722"/>
      <c r="CP4598" s="722"/>
      <c r="CQ4598" s="722"/>
      <c r="CR4598" s="722"/>
      <c r="CS4598" s="722"/>
    </row>
    <row r="4599" spans="1:97" s="1376" customFormat="1">
      <c r="A4599" s="722"/>
      <c r="B4599" s="722"/>
      <c r="C4599" s="722"/>
      <c r="D4599" s="722"/>
      <c r="E4599" s="722"/>
      <c r="F4599" s="757"/>
      <c r="G4599" s="757"/>
      <c r="H4599" s="757"/>
      <c r="I4599" s="757"/>
      <c r="J4599" s="757"/>
      <c r="K4599" s="758"/>
      <c r="L4599" s="758"/>
      <c r="M4599" s="722"/>
      <c r="N4599" s="736"/>
      <c r="O4599" s="736"/>
      <c r="P4599" s="736"/>
      <c r="Q4599" s="736"/>
      <c r="R4599" s="736"/>
      <c r="S4599" s="736"/>
      <c r="T4599" s="736"/>
      <c r="U4599" s="736"/>
      <c r="BA4599" s="722"/>
      <c r="BB4599" s="722"/>
      <c r="BC4599" s="722"/>
      <c r="BD4599" s="722"/>
      <c r="BE4599" s="722"/>
      <c r="BF4599" s="722"/>
      <c r="BG4599" s="722"/>
      <c r="BH4599" s="722"/>
      <c r="BI4599" s="722"/>
      <c r="BJ4599" s="722"/>
      <c r="BK4599" s="722"/>
      <c r="BL4599" s="722"/>
      <c r="BM4599" s="722"/>
      <c r="BN4599" s="722"/>
      <c r="BO4599" s="722"/>
      <c r="BP4599" s="722"/>
      <c r="BQ4599" s="722"/>
      <c r="BR4599" s="722"/>
      <c r="BS4599" s="722"/>
      <c r="BT4599" s="722"/>
      <c r="BU4599" s="722"/>
      <c r="BV4599" s="722"/>
      <c r="BW4599" s="722"/>
      <c r="BX4599" s="722"/>
      <c r="BY4599" s="722"/>
      <c r="BZ4599" s="722"/>
      <c r="CA4599" s="722"/>
      <c r="CB4599" s="722"/>
      <c r="CC4599" s="722"/>
      <c r="CD4599" s="722"/>
      <c r="CE4599" s="722"/>
      <c r="CF4599" s="722"/>
      <c r="CG4599" s="722"/>
      <c r="CH4599" s="722"/>
      <c r="CI4599" s="722"/>
      <c r="CJ4599" s="722"/>
      <c r="CK4599" s="722"/>
      <c r="CL4599" s="722"/>
      <c r="CM4599" s="722"/>
      <c r="CN4599" s="722"/>
      <c r="CO4599" s="722"/>
      <c r="CP4599" s="722"/>
      <c r="CQ4599" s="722"/>
      <c r="CR4599" s="722"/>
      <c r="CS4599" s="722"/>
    </row>
    <row r="4600" spans="1:97" s="1376" customFormat="1">
      <c r="A4600" s="722"/>
      <c r="B4600" s="722"/>
      <c r="C4600" s="722"/>
      <c r="D4600" s="722"/>
      <c r="E4600" s="722"/>
      <c r="F4600" s="757"/>
      <c r="G4600" s="757"/>
      <c r="H4600" s="757"/>
      <c r="I4600" s="757"/>
      <c r="J4600" s="757"/>
      <c r="K4600" s="758"/>
      <c r="L4600" s="758"/>
      <c r="M4600" s="722"/>
      <c r="N4600" s="736"/>
      <c r="O4600" s="736"/>
      <c r="P4600" s="736"/>
      <c r="Q4600" s="736"/>
      <c r="R4600" s="736"/>
      <c r="S4600" s="736"/>
      <c r="T4600" s="736"/>
      <c r="U4600" s="736"/>
      <c r="BA4600" s="722"/>
      <c r="BB4600" s="722"/>
      <c r="BC4600" s="722"/>
      <c r="BD4600" s="722"/>
      <c r="BE4600" s="722"/>
      <c r="BF4600" s="722"/>
      <c r="BG4600" s="722"/>
      <c r="BH4600" s="722"/>
      <c r="BI4600" s="722"/>
      <c r="BJ4600" s="722"/>
      <c r="BK4600" s="722"/>
      <c r="BL4600" s="722"/>
      <c r="BM4600" s="722"/>
      <c r="BN4600" s="722"/>
      <c r="BO4600" s="722"/>
      <c r="BP4600" s="722"/>
      <c r="BQ4600" s="722"/>
      <c r="BR4600" s="722"/>
      <c r="BS4600" s="722"/>
      <c r="BT4600" s="722"/>
      <c r="BU4600" s="722"/>
      <c r="BV4600" s="722"/>
      <c r="BW4600" s="722"/>
      <c r="BX4600" s="722"/>
      <c r="BY4600" s="722"/>
      <c r="BZ4600" s="722"/>
      <c r="CA4600" s="722"/>
      <c r="CB4600" s="722"/>
      <c r="CC4600" s="722"/>
      <c r="CD4600" s="722"/>
      <c r="CE4600" s="722"/>
      <c r="CF4600" s="722"/>
      <c r="CG4600" s="722"/>
      <c r="CH4600" s="722"/>
      <c r="CI4600" s="722"/>
      <c r="CJ4600" s="722"/>
      <c r="CK4600" s="722"/>
      <c r="CL4600" s="722"/>
      <c r="CM4600" s="722"/>
      <c r="CN4600" s="722"/>
      <c r="CO4600" s="722"/>
      <c r="CP4600" s="722"/>
      <c r="CQ4600" s="722"/>
      <c r="CR4600" s="722"/>
      <c r="CS4600" s="722"/>
    </row>
    <row r="4601" spans="1:97" s="1376" customFormat="1">
      <c r="A4601" s="722"/>
      <c r="B4601" s="722"/>
      <c r="C4601" s="722"/>
      <c r="D4601" s="722"/>
      <c r="E4601" s="722"/>
      <c r="F4601" s="757"/>
      <c r="G4601" s="757"/>
      <c r="H4601" s="757"/>
      <c r="I4601" s="757"/>
      <c r="J4601" s="757"/>
      <c r="K4601" s="758"/>
      <c r="L4601" s="758"/>
      <c r="M4601" s="722"/>
      <c r="N4601" s="736"/>
      <c r="O4601" s="736"/>
      <c r="P4601" s="736"/>
      <c r="Q4601" s="736"/>
      <c r="R4601" s="736"/>
      <c r="S4601" s="736"/>
      <c r="T4601" s="736"/>
      <c r="U4601" s="736"/>
      <c r="BA4601" s="722"/>
      <c r="BB4601" s="722"/>
      <c r="BC4601" s="722"/>
      <c r="BD4601" s="722"/>
      <c r="BE4601" s="722"/>
      <c r="BF4601" s="722"/>
      <c r="BG4601" s="722"/>
      <c r="BH4601" s="722"/>
      <c r="BI4601" s="722"/>
      <c r="BJ4601" s="722"/>
      <c r="BK4601" s="722"/>
      <c r="BL4601" s="722"/>
      <c r="BM4601" s="722"/>
      <c r="BN4601" s="722"/>
      <c r="BO4601" s="722"/>
      <c r="BP4601" s="722"/>
      <c r="BQ4601" s="722"/>
      <c r="BR4601" s="722"/>
      <c r="BS4601" s="722"/>
      <c r="BT4601" s="722"/>
      <c r="BU4601" s="722"/>
      <c r="BV4601" s="722"/>
      <c r="BW4601" s="722"/>
      <c r="BX4601" s="722"/>
      <c r="BY4601" s="722"/>
      <c r="BZ4601" s="722"/>
      <c r="CA4601" s="722"/>
      <c r="CB4601" s="722"/>
      <c r="CC4601" s="722"/>
      <c r="CD4601" s="722"/>
      <c r="CE4601" s="722"/>
      <c r="CF4601" s="722"/>
      <c r="CG4601" s="722"/>
      <c r="CH4601" s="722"/>
      <c r="CI4601" s="722"/>
      <c r="CJ4601" s="722"/>
      <c r="CK4601" s="722"/>
      <c r="CL4601" s="722"/>
      <c r="CM4601" s="722"/>
      <c r="CN4601" s="722"/>
      <c r="CO4601" s="722"/>
      <c r="CP4601" s="722"/>
      <c r="CQ4601" s="722"/>
      <c r="CR4601" s="722"/>
      <c r="CS4601" s="722"/>
    </row>
    <row r="4602" spans="1:97" s="1376" customFormat="1">
      <c r="A4602" s="722"/>
      <c r="B4602" s="722"/>
      <c r="C4602" s="722"/>
      <c r="D4602" s="722"/>
      <c r="E4602" s="722"/>
      <c r="F4602" s="757"/>
      <c r="G4602" s="757"/>
      <c r="H4602" s="757"/>
      <c r="I4602" s="757"/>
      <c r="J4602" s="757"/>
      <c r="K4602" s="758"/>
      <c r="L4602" s="758"/>
      <c r="M4602" s="722"/>
      <c r="N4602" s="736"/>
      <c r="O4602" s="736"/>
      <c r="P4602" s="736"/>
      <c r="Q4602" s="736"/>
      <c r="R4602" s="736"/>
      <c r="S4602" s="736"/>
      <c r="T4602" s="736"/>
      <c r="U4602" s="736"/>
      <c r="BA4602" s="722"/>
      <c r="BB4602" s="722"/>
      <c r="BC4602" s="722"/>
      <c r="BD4602" s="722"/>
      <c r="BE4602" s="722"/>
      <c r="BF4602" s="722"/>
      <c r="BG4602" s="722"/>
      <c r="BH4602" s="722"/>
      <c r="BI4602" s="722"/>
      <c r="BJ4602" s="722"/>
      <c r="BK4602" s="722"/>
      <c r="BL4602" s="722"/>
      <c r="BM4602" s="722"/>
      <c r="BN4602" s="722"/>
      <c r="BO4602" s="722"/>
      <c r="BP4602" s="722"/>
      <c r="BQ4602" s="722"/>
      <c r="BR4602" s="722"/>
      <c r="BS4602" s="722"/>
      <c r="BT4602" s="722"/>
      <c r="BU4602" s="722"/>
      <c r="BV4602" s="722"/>
      <c r="BW4602" s="722"/>
      <c r="BX4602" s="722"/>
      <c r="BY4602" s="722"/>
      <c r="BZ4602" s="722"/>
      <c r="CA4602" s="722"/>
      <c r="CB4602" s="722"/>
      <c r="CC4602" s="722"/>
      <c r="CD4602" s="722"/>
      <c r="CE4602" s="722"/>
      <c r="CF4602" s="722"/>
      <c r="CG4602" s="722"/>
      <c r="CH4602" s="722"/>
      <c r="CI4602" s="722"/>
      <c r="CJ4602" s="722"/>
      <c r="CK4602" s="722"/>
      <c r="CL4602" s="722"/>
      <c r="CM4602" s="722"/>
      <c r="CN4602" s="722"/>
      <c r="CO4602" s="722"/>
      <c r="CP4602" s="722"/>
      <c r="CQ4602" s="722"/>
      <c r="CR4602" s="722"/>
      <c r="CS4602" s="722"/>
    </row>
    <row r="4603" spans="1:97" s="1376" customFormat="1">
      <c r="A4603" s="722"/>
      <c r="B4603" s="722"/>
      <c r="C4603" s="722"/>
      <c r="D4603" s="722"/>
      <c r="E4603" s="722"/>
      <c r="F4603" s="757"/>
      <c r="G4603" s="757"/>
      <c r="H4603" s="757"/>
      <c r="I4603" s="757"/>
      <c r="J4603" s="757"/>
      <c r="K4603" s="758"/>
      <c r="L4603" s="758"/>
      <c r="M4603" s="722"/>
      <c r="N4603" s="736"/>
      <c r="O4603" s="736"/>
      <c r="P4603" s="736"/>
      <c r="Q4603" s="736"/>
      <c r="R4603" s="736"/>
      <c r="S4603" s="736"/>
      <c r="T4603" s="736"/>
      <c r="U4603" s="736"/>
      <c r="BA4603" s="722"/>
      <c r="BB4603" s="722"/>
      <c r="BC4603" s="722"/>
      <c r="BD4603" s="722"/>
      <c r="BE4603" s="722"/>
      <c r="BF4603" s="722"/>
      <c r="BG4603" s="722"/>
      <c r="BH4603" s="722"/>
      <c r="BI4603" s="722"/>
      <c r="BJ4603" s="722"/>
      <c r="BK4603" s="722"/>
      <c r="BL4603" s="722"/>
      <c r="BM4603" s="722"/>
      <c r="BN4603" s="722"/>
      <c r="BO4603" s="722"/>
      <c r="BP4603" s="722"/>
      <c r="BQ4603" s="722"/>
      <c r="BR4603" s="722"/>
      <c r="BS4603" s="722"/>
      <c r="BT4603" s="722"/>
      <c r="BU4603" s="722"/>
      <c r="BV4603" s="722"/>
      <c r="BW4603" s="722"/>
      <c r="BX4603" s="722"/>
      <c r="BY4603" s="722"/>
      <c r="BZ4603" s="722"/>
      <c r="CA4603" s="722"/>
      <c r="CB4603" s="722"/>
      <c r="CC4603" s="722"/>
      <c r="CD4603" s="722"/>
      <c r="CE4603" s="722"/>
      <c r="CF4603" s="722"/>
      <c r="CG4603" s="722"/>
      <c r="CH4603" s="722"/>
      <c r="CI4603" s="722"/>
      <c r="CJ4603" s="722"/>
      <c r="CK4603" s="722"/>
      <c r="CL4603" s="722"/>
      <c r="CM4603" s="722"/>
      <c r="CN4603" s="722"/>
      <c r="CO4603" s="722"/>
      <c r="CP4603" s="722"/>
      <c r="CQ4603" s="722"/>
      <c r="CR4603" s="722"/>
      <c r="CS4603" s="722"/>
    </row>
    <row r="4604" spans="1:97" s="1376" customFormat="1">
      <c r="A4604" s="722"/>
      <c r="B4604" s="722"/>
      <c r="C4604" s="722"/>
      <c r="D4604" s="722"/>
      <c r="E4604" s="722"/>
      <c r="F4604" s="757"/>
      <c r="G4604" s="757"/>
      <c r="H4604" s="757"/>
      <c r="I4604" s="757"/>
      <c r="J4604" s="757"/>
      <c r="K4604" s="758"/>
      <c r="L4604" s="758"/>
      <c r="M4604" s="722"/>
      <c r="N4604" s="736"/>
      <c r="O4604" s="736"/>
      <c r="P4604" s="736"/>
      <c r="Q4604" s="736"/>
      <c r="R4604" s="736"/>
      <c r="S4604" s="736"/>
      <c r="T4604" s="736"/>
      <c r="U4604" s="736"/>
      <c r="BA4604" s="722"/>
      <c r="BB4604" s="722"/>
      <c r="BC4604" s="722"/>
      <c r="BD4604" s="722"/>
      <c r="BE4604" s="722"/>
      <c r="BF4604" s="722"/>
      <c r="BG4604" s="722"/>
      <c r="BH4604" s="722"/>
      <c r="BI4604" s="722"/>
      <c r="BJ4604" s="722"/>
      <c r="BK4604" s="722"/>
      <c r="BL4604" s="722"/>
      <c r="BM4604" s="722"/>
      <c r="BN4604" s="722"/>
      <c r="BO4604" s="722"/>
      <c r="BP4604" s="722"/>
      <c r="BQ4604" s="722"/>
      <c r="BR4604" s="722"/>
      <c r="BS4604" s="722"/>
      <c r="BT4604" s="722"/>
      <c r="BU4604" s="722"/>
      <c r="BV4604" s="722"/>
      <c r="BW4604" s="722"/>
      <c r="BX4604" s="722"/>
      <c r="BY4604" s="722"/>
      <c r="BZ4604" s="722"/>
      <c r="CA4604" s="722"/>
      <c r="CB4604" s="722"/>
      <c r="CC4604" s="722"/>
      <c r="CD4604" s="722"/>
      <c r="CE4604" s="722"/>
      <c r="CF4604" s="722"/>
      <c r="CG4604" s="722"/>
      <c r="CH4604" s="722"/>
      <c r="CI4604" s="722"/>
      <c r="CJ4604" s="722"/>
      <c r="CK4604" s="722"/>
      <c r="CL4604" s="722"/>
      <c r="CM4604" s="722"/>
      <c r="CN4604" s="722"/>
      <c r="CO4604" s="722"/>
      <c r="CP4604" s="722"/>
      <c r="CQ4604" s="722"/>
      <c r="CR4604" s="722"/>
      <c r="CS4604" s="722"/>
    </row>
    <row r="4605" spans="1:97" s="1376" customFormat="1">
      <c r="A4605" s="722"/>
      <c r="B4605" s="722"/>
      <c r="C4605" s="722"/>
      <c r="D4605" s="722"/>
      <c r="E4605" s="722"/>
      <c r="F4605" s="757"/>
      <c r="G4605" s="757"/>
      <c r="H4605" s="757"/>
      <c r="I4605" s="757"/>
      <c r="J4605" s="757"/>
      <c r="K4605" s="758"/>
      <c r="L4605" s="758"/>
      <c r="M4605" s="722"/>
      <c r="N4605" s="736"/>
      <c r="O4605" s="736"/>
      <c r="P4605" s="736"/>
      <c r="Q4605" s="736"/>
      <c r="R4605" s="736"/>
      <c r="S4605" s="736"/>
      <c r="T4605" s="736"/>
      <c r="U4605" s="736"/>
      <c r="BA4605" s="722"/>
      <c r="BB4605" s="722"/>
      <c r="BC4605" s="722"/>
      <c r="BD4605" s="722"/>
      <c r="BE4605" s="722"/>
      <c r="BF4605" s="722"/>
      <c r="BG4605" s="722"/>
      <c r="BH4605" s="722"/>
      <c r="BI4605" s="722"/>
      <c r="BJ4605" s="722"/>
      <c r="BK4605" s="722"/>
      <c r="BL4605" s="722"/>
      <c r="BM4605" s="722"/>
      <c r="BN4605" s="722"/>
      <c r="BO4605" s="722"/>
      <c r="BP4605" s="722"/>
      <c r="BQ4605" s="722"/>
      <c r="BR4605" s="722"/>
      <c r="BS4605" s="722"/>
      <c r="BT4605" s="722"/>
      <c r="BU4605" s="722"/>
      <c r="BV4605" s="722"/>
      <c r="BW4605" s="722"/>
      <c r="BX4605" s="722"/>
      <c r="BY4605" s="722"/>
      <c r="BZ4605" s="722"/>
      <c r="CA4605" s="722"/>
      <c r="CB4605" s="722"/>
      <c r="CC4605" s="722"/>
      <c r="CD4605" s="722"/>
      <c r="CE4605" s="722"/>
      <c r="CF4605" s="722"/>
      <c r="CG4605" s="722"/>
      <c r="CH4605" s="722"/>
      <c r="CI4605" s="722"/>
      <c r="CJ4605" s="722"/>
      <c r="CK4605" s="722"/>
      <c r="CL4605" s="722"/>
      <c r="CM4605" s="722"/>
      <c r="CN4605" s="722"/>
      <c r="CO4605" s="722"/>
      <c r="CP4605" s="722"/>
      <c r="CQ4605" s="722"/>
      <c r="CR4605" s="722"/>
      <c r="CS4605" s="722"/>
    </row>
    <row r="4606" spans="1:97" s="1376" customFormat="1">
      <c r="A4606" s="722"/>
      <c r="B4606" s="722"/>
      <c r="C4606" s="722"/>
      <c r="D4606" s="722"/>
      <c r="E4606" s="722"/>
      <c r="F4606" s="757"/>
      <c r="G4606" s="757"/>
      <c r="H4606" s="757"/>
      <c r="I4606" s="757"/>
      <c r="J4606" s="757"/>
      <c r="K4606" s="758"/>
      <c r="L4606" s="758"/>
      <c r="M4606" s="722"/>
      <c r="N4606" s="736"/>
      <c r="O4606" s="736"/>
      <c r="P4606" s="736"/>
      <c r="Q4606" s="736"/>
      <c r="R4606" s="736"/>
      <c r="S4606" s="736"/>
      <c r="T4606" s="736"/>
      <c r="U4606" s="736"/>
      <c r="BA4606" s="722"/>
      <c r="BB4606" s="722"/>
      <c r="BC4606" s="722"/>
      <c r="BD4606" s="722"/>
      <c r="BE4606" s="722"/>
      <c r="BF4606" s="722"/>
      <c r="BG4606" s="722"/>
      <c r="BH4606" s="722"/>
      <c r="BI4606" s="722"/>
      <c r="BJ4606" s="722"/>
      <c r="BK4606" s="722"/>
      <c r="BL4606" s="722"/>
      <c r="BM4606" s="722"/>
      <c r="BN4606" s="722"/>
      <c r="BO4606" s="722"/>
      <c r="BP4606" s="722"/>
      <c r="BQ4606" s="722"/>
      <c r="BR4606" s="722"/>
      <c r="BS4606" s="722"/>
      <c r="BT4606" s="722"/>
      <c r="BU4606" s="722"/>
      <c r="BV4606" s="722"/>
      <c r="BW4606" s="722"/>
      <c r="BX4606" s="722"/>
      <c r="BY4606" s="722"/>
      <c r="BZ4606" s="722"/>
      <c r="CA4606" s="722"/>
      <c r="CB4606" s="722"/>
      <c r="CC4606" s="722"/>
      <c r="CD4606" s="722"/>
      <c r="CE4606" s="722"/>
      <c r="CF4606" s="722"/>
      <c r="CG4606" s="722"/>
      <c r="CH4606" s="722"/>
      <c r="CI4606" s="722"/>
      <c r="CJ4606" s="722"/>
      <c r="CK4606" s="722"/>
      <c r="CL4606" s="722"/>
      <c r="CM4606" s="722"/>
      <c r="CN4606" s="722"/>
      <c r="CO4606" s="722"/>
      <c r="CP4606" s="722"/>
      <c r="CQ4606" s="722"/>
      <c r="CR4606" s="722"/>
      <c r="CS4606" s="722"/>
    </row>
    <row r="4607" spans="1:97" s="1376" customFormat="1">
      <c r="A4607" s="722"/>
      <c r="B4607" s="722"/>
      <c r="C4607" s="722"/>
      <c r="D4607" s="722"/>
      <c r="E4607" s="722"/>
      <c r="F4607" s="757"/>
      <c r="G4607" s="757"/>
      <c r="H4607" s="757"/>
      <c r="I4607" s="757"/>
      <c r="J4607" s="757"/>
      <c r="K4607" s="758"/>
      <c r="L4607" s="758"/>
      <c r="M4607" s="722"/>
      <c r="N4607" s="736"/>
      <c r="O4607" s="736"/>
      <c r="P4607" s="736"/>
      <c r="Q4607" s="736"/>
      <c r="R4607" s="736"/>
      <c r="S4607" s="736"/>
      <c r="T4607" s="736"/>
      <c r="U4607" s="736"/>
      <c r="BA4607" s="722"/>
      <c r="BB4607" s="722"/>
      <c r="BC4607" s="722"/>
      <c r="BD4607" s="722"/>
      <c r="BE4607" s="722"/>
      <c r="BF4607" s="722"/>
      <c r="BG4607" s="722"/>
      <c r="BH4607" s="722"/>
      <c r="BI4607" s="722"/>
      <c r="BJ4607" s="722"/>
      <c r="BK4607" s="722"/>
      <c r="BL4607" s="722"/>
      <c r="BM4607" s="722"/>
      <c r="BN4607" s="722"/>
      <c r="BO4607" s="722"/>
      <c r="BP4607" s="722"/>
      <c r="BQ4607" s="722"/>
      <c r="BR4607" s="722"/>
      <c r="BS4607" s="722"/>
      <c r="BT4607" s="722"/>
      <c r="BU4607" s="722"/>
      <c r="BV4607" s="722"/>
      <c r="BW4607" s="722"/>
      <c r="BX4607" s="722"/>
      <c r="BY4607" s="722"/>
      <c r="BZ4607" s="722"/>
      <c r="CA4607" s="722"/>
      <c r="CB4607" s="722"/>
      <c r="CC4607" s="722"/>
      <c r="CD4607" s="722"/>
      <c r="CE4607" s="722"/>
      <c r="CF4607" s="722"/>
      <c r="CG4607" s="722"/>
      <c r="CH4607" s="722"/>
      <c r="CI4607" s="722"/>
      <c r="CJ4607" s="722"/>
      <c r="CK4607" s="722"/>
      <c r="CL4607" s="722"/>
      <c r="CM4607" s="722"/>
      <c r="CN4607" s="722"/>
      <c r="CO4607" s="722"/>
      <c r="CP4607" s="722"/>
      <c r="CQ4607" s="722"/>
      <c r="CR4607" s="722"/>
      <c r="CS4607" s="722"/>
    </row>
    <row r="4608" spans="1:97" s="1376" customFormat="1">
      <c r="A4608" s="722"/>
      <c r="B4608" s="722"/>
      <c r="C4608" s="722"/>
      <c r="D4608" s="722"/>
      <c r="E4608" s="722"/>
      <c r="F4608" s="757"/>
      <c r="G4608" s="757"/>
      <c r="H4608" s="757"/>
      <c r="I4608" s="757"/>
      <c r="J4608" s="757"/>
      <c r="K4608" s="758"/>
      <c r="L4608" s="758"/>
      <c r="M4608" s="722"/>
      <c r="N4608" s="736"/>
      <c r="O4608" s="736"/>
      <c r="P4608" s="736"/>
      <c r="Q4608" s="736"/>
      <c r="R4608" s="736"/>
      <c r="S4608" s="736"/>
      <c r="T4608" s="736"/>
      <c r="U4608" s="736"/>
      <c r="BA4608" s="722"/>
      <c r="BB4608" s="722"/>
      <c r="BC4608" s="722"/>
      <c r="BD4608" s="722"/>
      <c r="BE4608" s="722"/>
      <c r="BF4608" s="722"/>
      <c r="BG4608" s="722"/>
      <c r="BH4608" s="722"/>
      <c r="BI4608" s="722"/>
      <c r="BJ4608" s="722"/>
      <c r="BK4608" s="722"/>
      <c r="BL4608" s="722"/>
      <c r="BM4608" s="722"/>
      <c r="BN4608" s="722"/>
      <c r="BO4608" s="722"/>
      <c r="BP4608" s="722"/>
      <c r="BQ4608" s="722"/>
      <c r="BR4608" s="722"/>
      <c r="BS4608" s="722"/>
      <c r="BT4608" s="722"/>
      <c r="BU4608" s="722"/>
      <c r="BV4608" s="722"/>
      <c r="BW4608" s="722"/>
      <c r="BX4608" s="722"/>
      <c r="BY4608" s="722"/>
      <c r="BZ4608" s="722"/>
      <c r="CA4608" s="722"/>
      <c r="CB4608" s="722"/>
      <c r="CC4608" s="722"/>
      <c r="CD4608" s="722"/>
      <c r="CE4608" s="722"/>
      <c r="CF4608" s="722"/>
      <c r="CG4608" s="722"/>
      <c r="CH4608" s="722"/>
      <c r="CI4608" s="722"/>
      <c r="CJ4608" s="722"/>
      <c r="CK4608" s="722"/>
      <c r="CL4608" s="722"/>
      <c r="CM4608" s="722"/>
      <c r="CN4608" s="722"/>
      <c r="CO4608" s="722"/>
      <c r="CP4608" s="722"/>
      <c r="CQ4608" s="722"/>
      <c r="CR4608" s="722"/>
      <c r="CS4608" s="722"/>
    </row>
    <row r="4609" spans="1:97" s="1376" customFormat="1">
      <c r="A4609" s="722"/>
      <c r="B4609" s="722"/>
      <c r="C4609" s="722"/>
      <c r="D4609" s="722"/>
      <c r="E4609" s="722"/>
      <c r="F4609" s="757"/>
      <c r="G4609" s="757"/>
      <c r="H4609" s="757"/>
      <c r="I4609" s="757"/>
      <c r="J4609" s="757"/>
      <c r="K4609" s="758"/>
      <c r="L4609" s="758"/>
      <c r="M4609" s="722"/>
      <c r="N4609" s="736"/>
      <c r="O4609" s="736"/>
      <c r="P4609" s="736"/>
      <c r="Q4609" s="736"/>
      <c r="R4609" s="736"/>
      <c r="S4609" s="736"/>
      <c r="T4609" s="736"/>
      <c r="U4609" s="736"/>
      <c r="BA4609" s="722"/>
      <c r="BB4609" s="722"/>
      <c r="BC4609" s="722"/>
      <c r="BD4609" s="722"/>
      <c r="BE4609" s="722"/>
      <c r="BF4609" s="722"/>
      <c r="BG4609" s="722"/>
      <c r="BH4609" s="722"/>
      <c r="BI4609" s="722"/>
      <c r="BJ4609" s="722"/>
      <c r="BK4609" s="722"/>
      <c r="BL4609" s="722"/>
      <c r="BM4609" s="722"/>
      <c r="BN4609" s="722"/>
      <c r="BO4609" s="722"/>
      <c r="BP4609" s="722"/>
      <c r="BQ4609" s="722"/>
      <c r="BR4609" s="722"/>
      <c r="BS4609" s="722"/>
      <c r="BT4609" s="722"/>
      <c r="BU4609" s="722"/>
      <c r="BV4609" s="722"/>
      <c r="BW4609" s="722"/>
      <c r="BX4609" s="722"/>
      <c r="BY4609" s="722"/>
      <c r="BZ4609" s="722"/>
      <c r="CA4609" s="722"/>
      <c r="CB4609" s="722"/>
      <c r="CC4609" s="722"/>
      <c r="CD4609" s="722"/>
      <c r="CE4609" s="722"/>
      <c r="CF4609" s="722"/>
      <c r="CG4609" s="722"/>
      <c r="CH4609" s="722"/>
      <c r="CI4609" s="722"/>
      <c r="CJ4609" s="722"/>
      <c r="CK4609" s="722"/>
      <c r="CL4609" s="722"/>
      <c r="CM4609" s="722"/>
      <c r="CN4609" s="722"/>
      <c r="CO4609" s="722"/>
      <c r="CP4609" s="722"/>
      <c r="CQ4609" s="722"/>
      <c r="CR4609" s="722"/>
      <c r="CS4609" s="722"/>
    </row>
    <row r="4610" spans="1:97" s="1376" customFormat="1">
      <c r="A4610" s="722"/>
      <c r="B4610" s="722"/>
      <c r="C4610" s="722"/>
      <c r="D4610" s="722"/>
      <c r="E4610" s="722"/>
      <c r="F4610" s="757"/>
      <c r="G4610" s="757"/>
      <c r="H4610" s="757"/>
      <c r="I4610" s="757"/>
      <c r="J4610" s="757"/>
      <c r="K4610" s="758"/>
      <c r="L4610" s="758"/>
      <c r="M4610" s="722"/>
      <c r="N4610" s="736"/>
      <c r="O4610" s="736"/>
      <c r="P4610" s="736"/>
      <c r="Q4610" s="736"/>
      <c r="R4610" s="736"/>
      <c r="S4610" s="736"/>
      <c r="T4610" s="736"/>
      <c r="U4610" s="736"/>
      <c r="BA4610" s="722"/>
      <c r="BB4610" s="722"/>
      <c r="BC4610" s="722"/>
      <c r="BD4610" s="722"/>
      <c r="BE4610" s="722"/>
      <c r="BF4610" s="722"/>
      <c r="BG4610" s="722"/>
      <c r="BH4610" s="722"/>
      <c r="BI4610" s="722"/>
      <c r="BJ4610" s="722"/>
      <c r="BK4610" s="722"/>
      <c r="BL4610" s="722"/>
      <c r="BM4610" s="722"/>
      <c r="BN4610" s="722"/>
      <c r="BO4610" s="722"/>
      <c r="BP4610" s="722"/>
      <c r="BQ4610" s="722"/>
      <c r="BR4610" s="722"/>
      <c r="BS4610" s="722"/>
      <c r="BT4610" s="722"/>
      <c r="BU4610" s="722"/>
      <c r="BV4610" s="722"/>
      <c r="BW4610" s="722"/>
      <c r="BX4610" s="722"/>
      <c r="BY4610" s="722"/>
      <c r="BZ4610" s="722"/>
      <c r="CA4610" s="722"/>
      <c r="CB4610" s="722"/>
      <c r="CC4610" s="722"/>
      <c r="CD4610" s="722"/>
      <c r="CE4610" s="722"/>
      <c r="CF4610" s="722"/>
      <c r="CG4610" s="722"/>
      <c r="CH4610" s="722"/>
      <c r="CI4610" s="722"/>
      <c r="CJ4610" s="722"/>
      <c r="CK4610" s="722"/>
      <c r="CL4610" s="722"/>
      <c r="CM4610" s="722"/>
      <c r="CN4610" s="722"/>
      <c r="CO4610" s="722"/>
      <c r="CP4610" s="722"/>
      <c r="CQ4610" s="722"/>
      <c r="CR4610" s="722"/>
      <c r="CS4610" s="722"/>
    </row>
    <row r="4611" spans="1:97" s="1376" customFormat="1">
      <c r="A4611" s="722"/>
      <c r="B4611" s="722"/>
      <c r="C4611" s="722"/>
      <c r="D4611" s="722"/>
      <c r="E4611" s="722"/>
      <c r="F4611" s="757"/>
      <c r="G4611" s="757"/>
      <c r="H4611" s="757"/>
      <c r="I4611" s="757"/>
      <c r="J4611" s="757"/>
      <c r="K4611" s="758"/>
      <c r="L4611" s="758"/>
      <c r="M4611" s="722"/>
      <c r="N4611" s="736"/>
      <c r="O4611" s="736"/>
      <c r="P4611" s="736"/>
      <c r="Q4611" s="736"/>
      <c r="R4611" s="736"/>
      <c r="S4611" s="736"/>
      <c r="T4611" s="736"/>
      <c r="U4611" s="736"/>
      <c r="BA4611" s="722"/>
      <c r="BB4611" s="722"/>
      <c r="BC4611" s="722"/>
      <c r="BD4611" s="722"/>
      <c r="BE4611" s="722"/>
      <c r="BF4611" s="722"/>
      <c r="BG4611" s="722"/>
      <c r="BH4611" s="722"/>
      <c r="BI4611" s="722"/>
      <c r="BJ4611" s="722"/>
      <c r="BK4611" s="722"/>
      <c r="BL4611" s="722"/>
      <c r="BM4611" s="722"/>
      <c r="BN4611" s="722"/>
      <c r="BO4611" s="722"/>
      <c r="BP4611" s="722"/>
      <c r="BQ4611" s="722"/>
      <c r="BR4611" s="722"/>
      <c r="BS4611" s="722"/>
      <c r="BT4611" s="722"/>
      <c r="BU4611" s="722"/>
      <c r="BV4611" s="722"/>
      <c r="BW4611" s="722"/>
      <c r="BX4611" s="722"/>
      <c r="BY4611" s="722"/>
      <c r="BZ4611" s="722"/>
      <c r="CA4611" s="722"/>
      <c r="CB4611" s="722"/>
      <c r="CC4611" s="722"/>
      <c r="CD4611" s="722"/>
      <c r="CE4611" s="722"/>
      <c r="CF4611" s="722"/>
      <c r="CG4611" s="722"/>
      <c r="CH4611" s="722"/>
      <c r="CI4611" s="722"/>
      <c r="CJ4611" s="722"/>
      <c r="CK4611" s="722"/>
      <c r="CL4611" s="722"/>
      <c r="CM4611" s="722"/>
      <c r="CN4611" s="722"/>
      <c r="CO4611" s="722"/>
      <c r="CP4611" s="722"/>
      <c r="CQ4611" s="722"/>
      <c r="CR4611" s="722"/>
      <c r="CS4611" s="722"/>
    </row>
    <row r="4612" spans="1:97" s="1376" customFormat="1">
      <c r="A4612" s="722"/>
      <c r="B4612" s="722"/>
      <c r="C4612" s="722"/>
      <c r="D4612" s="722"/>
      <c r="E4612" s="722"/>
      <c r="F4612" s="757"/>
      <c r="G4612" s="757"/>
      <c r="H4612" s="757"/>
      <c r="I4612" s="757"/>
      <c r="J4612" s="757"/>
      <c r="K4612" s="758"/>
      <c r="L4612" s="758"/>
      <c r="M4612" s="722"/>
      <c r="N4612" s="736"/>
      <c r="O4612" s="736"/>
      <c r="P4612" s="736"/>
      <c r="Q4612" s="736"/>
      <c r="R4612" s="736"/>
      <c r="S4612" s="736"/>
      <c r="T4612" s="736"/>
      <c r="U4612" s="736"/>
      <c r="BA4612" s="722"/>
      <c r="BB4612" s="722"/>
      <c r="BC4612" s="722"/>
      <c r="BD4612" s="722"/>
      <c r="BE4612" s="722"/>
      <c r="BF4612" s="722"/>
      <c r="BG4612" s="722"/>
      <c r="BH4612" s="722"/>
      <c r="BI4612" s="722"/>
      <c r="BJ4612" s="722"/>
      <c r="BK4612" s="722"/>
      <c r="BL4612" s="722"/>
      <c r="BM4612" s="722"/>
      <c r="BN4612" s="722"/>
      <c r="BO4612" s="722"/>
      <c r="BP4612" s="722"/>
      <c r="BQ4612" s="722"/>
      <c r="BR4612" s="722"/>
      <c r="BS4612" s="722"/>
      <c r="BT4612" s="722"/>
      <c r="BU4612" s="722"/>
      <c r="BV4612" s="722"/>
      <c r="BW4612" s="722"/>
      <c r="BX4612" s="722"/>
      <c r="BY4612" s="722"/>
      <c r="BZ4612" s="722"/>
      <c r="CA4612" s="722"/>
      <c r="CB4612" s="722"/>
      <c r="CC4612" s="722"/>
      <c r="CD4612" s="722"/>
      <c r="CE4612" s="722"/>
      <c r="CF4612" s="722"/>
      <c r="CG4612" s="722"/>
      <c r="CH4612" s="722"/>
      <c r="CI4612" s="722"/>
      <c r="CJ4612" s="722"/>
      <c r="CK4612" s="722"/>
      <c r="CL4612" s="722"/>
      <c r="CM4612" s="722"/>
      <c r="CN4612" s="722"/>
      <c r="CO4612" s="722"/>
      <c r="CP4612" s="722"/>
      <c r="CQ4612" s="722"/>
      <c r="CR4612" s="722"/>
      <c r="CS4612" s="722"/>
    </row>
    <row r="4613" spans="1:97" s="1376" customFormat="1">
      <c r="A4613" s="722"/>
      <c r="B4613" s="722"/>
      <c r="C4613" s="722"/>
      <c r="D4613" s="722"/>
      <c r="E4613" s="722"/>
      <c r="F4613" s="757"/>
      <c r="G4613" s="757"/>
      <c r="H4613" s="757"/>
      <c r="I4613" s="757"/>
      <c r="J4613" s="757"/>
      <c r="K4613" s="758"/>
      <c r="L4613" s="758"/>
      <c r="M4613" s="722"/>
      <c r="N4613" s="736"/>
      <c r="O4613" s="736"/>
      <c r="P4613" s="736"/>
      <c r="Q4613" s="736"/>
      <c r="R4613" s="736"/>
      <c r="S4613" s="736"/>
      <c r="T4613" s="736"/>
      <c r="U4613" s="736"/>
      <c r="BA4613" s="722"/>
      <c r="BB4613" s="722"/>
      <c r="BC4613" s="722"/>
      <c r="BD4613" s="722"/>
      <c r="BE4613" s="722"/>
      <c r="BF4613" s="722"/>
      <c r="BG4613" s="722"/>
      <c r="BH4613" s="722"/>
      <c r="BI4613" s="722"/>
      <c r="BJ4613" s="722"/>
      <c r="BK4613" s="722"/>
      <c r="BL4613" s="722"/>
      <c r="BM4613" s="722"/>
      <c r="BN4613" s="722"/>
      <c r="BO4613" s="722"/>
      <c r="BP4613" s="722"/>
      <c r="BQ4613" s="722"/>
      <c r="BR4613" s="722"/>
      <c r="BS4613" s="722"/>
      <c r="BT4613" s="722"/>
      <c r="BU4613" s="722"/>
      <c r="BV4613" s="722"/>
      <c r="BW4613" s="722"/>
      <c r="BX4613" s="722"/>
      <c r="BY4613" s="722"/>
      <c r="BZ4613" s="722"/>
      <c r="CA4613" s="722"/>
      <c r="CB4613" s="722"/>
      <c r="CC4613" s="722"/>
      <c r="CD4613" s="722"/>
      <c r="CE4613" s="722"/>
      <c r="CF4613" s="722"/>
      <c r="CG4613" s="722"/>
      <c r="CH4613" s="722"/>
      <c r="CI4613" s="722"/>
      <c r="CJ4613" s="722"/>
      <c r="CK4613" s="722"/>
      <c r="CL4613" s="722"/>
      <c r="CM4613" s="722"/>
      <c r="CN4613" s="722"/>
      <c r="CO4613" s="722"/>
      <c r="CP4613" s="722"/>
      <c r="CQ4613" s="722"/>
      <c r="CR4613" s="722"/>
      <c r="CS4613" s="722"/>
    </row>
    <row r="4614" spans="1:97" s="1376" customFormat="1">
      <c r="A4614" s="722"/>
      <c r="B4614" s="722"/>
      <c r="C4614" s="722"/>
      <c r="D4614" s="722"/>
      <c r="E4614" s="722"/>
      <c r="F4614" s="757"/>
      <c r="G4614" s="757"/>
      <c r="H4614" s="757"/>
      <c r="I4614" s="757"/>
      <c r="J4614" s="757"/>
      <c r="K4614" s="758"/>
      <c r="L4614" s="758"/>
      <c r="M4614" s="722"/>
      <c r="N4614" s="736"/>
      <c r="O4614" s="736"/>
      <c r="P4614" s="736"/>
      <c r="Q4614" s="736"/>
      <c r="R4614" s="736"/>
      <c r="S4614" s="736"/>
      <c r="T4614" s="736"/>
      <c r="U4614" s="736"/>
      <c r="BA4614" s="722"/>
      <c r="BB4614" s="722"/>
      <c r="BC4614" s="722"/>
      <c r="BD4614" s="722"/>
      <c r="BE4614" s="722"/>
      <c r="BF4614" s="722"/>
      <c r="BG4614" s="722"/>
      <c r="BH4614" s="722"/>
      <c r="BI4614" s="722"/>
      <c r="BJ4614" s="722"/>
      <c r="BK4614" s="722"/>
      <c r="BL4614" s="722"/>
      <c r="BM4614" s="722"/>
      <c r="BN4614" s="722"/>
      <c r="BO4614" s="722"/>
      <c r="BP4614" s="722"/>
      <c r="BQ4614" s="722"/>
      <c r="BR4614" s="722"/>
      <c r="BS4614" s="722"/>
      <c r="BT4614" s="722"/>
      <c r="BU4614" s="722"/>
      <c r="BV4614" s="722"/>
      <c r="BW4614" s="722"/>
      <c r="BX4614" s="722"/>
      <c r="BY4614" s="722"/>
      <c r="BZ4614" s="722"/>
      <c r="CA4614" s="722"/>
      <c r="CB4614" s="722"/>
      <c r="CC4614" s="722"/>
      <c r="CD4614" s="722"/>
      <c r="CE4614" s="722"/>
      <c r="CF4614" s="722"/>
      <c r="CG4614" s="722"/>
      <c r="CH4614" s="722"/>
      <c r="CI4614" s="722"/>
      <c r="CJ4614" s="722"/>
      <c r="CK4614" s="722"/>
      <c r="CL4614" s="722"/>
      <c r="CM4614" s="722"/>
      <c r="CN4614" s="722"/>
      <c r="CO4614" s="722"/>
      <c r="CP4614" s="722"/>
      <c r="CQ4614" s="722"/>
      <c r="CR4614" s="722"/>
      <c r="CS4614" s="722"/>
    </row>
    <row r="4615" spans="1:97" s="1376" customFormat="1">
      <c r="A4615" s="722"/>
      <c r="B4615" s="722"/>
      <c r="C4615" s="722"/>
      <c r="D4615" s="722"/>
      <c r="E4615" s="722"/>
      <c r="F4615" s="757"/>
      <c r="G4615" s="757"/>
      <c r="H4615" s="757"/>
      <c r="I4615" s="757"/>
      <c r="J4615" s="757"/>
      <c r="K4615" s="758"/>
      <c r="L4615" s="758"/>
      <c r="M4615" s="722"/>
      <c r="N4615" s="736"/>
      <c r="O4615" s="736"/>
      <c r="P4615" s="736"/>
      <c r="Q4615" s="736"/>
      <c r="R4615" s="736"/>
      <c r="S4615" s="736"/>
      <c r="T4615" s="736"/>
      <c r="U4615" s="736"/>
      <c r="BA4615" s="722"/>
      <c r="BB4615" s="722"/>
      <c r="BC4615" s="722"/>
      <c r="BD4615" s="722"/>
      <c r="BE4615" s="722"/>
      <c r="BF4615" s="722"/>
      <c r="BG4615" s="722"/>
      <c r="BH4615" s="722"/>
      <c r="BI4615" s="722"/>
      <c r="BJ4615" s="722"/>
      <c r="BK4615" s="722"/>
      <c r="BL4615" s="722"/>
      <c r="BM4615" s="722"/>
      <c r="BN4615" s="722"/>
      <c r="BO4615" s="722"/>
      <c r="BP4615" s="722"/>
      <c r="BQ4615" s="722"/>
      <c r="BR4615" s="722"/>
      <c r="BS4615" s="722"/>
      <c r="BT4615" s="722"/>
      <c r="BU4615" s="722"/>
      <c r="BV4615" s="722"/>
      <c r="BW4615" s="722"/>
      <c r="BX4615" s="722"/>
      <c r="BY4615" s="722"/>
      <c r="BZ4615" s="722"/>
      <c r="CA4615" s="722"/>
      <c r="CB4615" s="722"/>
      <c r="CC4615" s="722"/>
      <c r="CD4615" s="722"/>
      <c r="CE4615" s="722"/>
      <c r="CF4615" s="722"/>
      <c r="CG4615" s="722"/>
      <c r="CH4615" s="722"/>
      <c r="CI4615" s="722"/>
      <c r="CJ4615" s="722"/>
      <c r="CK4615" s="722"/>
      <c r="CL4615" s="722"/>
      <c r="CM4615" s="722"/>
      <c r="CN4615" s="722"/>
      <c r="CO4615" s="722"/>
      <c r="CP4615" s="722"/>
      <c r="CQ4615" s="722"/>
      <c r="CR4615" s="722"/>
      <c r="CS4615" s="722"/>
    </row>
    <row r="4616" spans="1:97" s="1376" customFormat="1">
      <c r="A4616" s="722"/>
      <c r="B4616" s="722"/>
      <c r="C4616" s="722"/>
      <c r="D4616" s="722"/>
      <c r="E4616" s="722"/>
      <c r="F4616" s="757"/>
      <c r="G4616" s="757"/>
      <c r="H4616" s="757"/>
      <c r="I4616" s="757"/>
      <c r="J4616" s="757"/>
      <c r="K4616" s="758"/>
      <c r="L4616" s="758"/>
      <c r="M4616" s="722"/>
      <c r="N4616" s="736"/>
      <c r="O4616" s="736"/>
      <c r="P4616" s="736"/>
      <c r="Q4616" s="736"/>
      <c r="R4616" s="736"/>
      <c r="S4616" s="736"/>
      <c r="T4616" s="736"/>
      <c r="U4616" s="736"/>
      <c r="BA4616" s="722"/>
      <c r="BB4616" s="722"/>
      <c r="BC4616" s="722"/>
      <c r="BD4616" s="722"/>
      <c r="BE4616" s="722"/>
      <c r="BF4616" s="722"/>
      <c r="BG4616" s="722"/>
      <c r="BH4616" s="722"/>
      <c r="BI4616" s="722"/>
      <c r="BJ4616" s="722"/>
      <c r="BK4616" s="722"/>
      <c r="BL4616" s="722"/>
      <c r="BM4616" s="722"/>
      <c r="BN4616" s="722"/>
      <c r="BO4616" s="722"/>
      <c r="BP4616" s="722"/>
      <c r="BQ4616" s="722"/>
      <c r="BR4616" s="722"/>
      <c r="BS4616" s="722"/>
      <c r="BT4616" s="722"/>
      <c r="BU4616" s="722"/>
      <c r="BV4616" s="722"/>
      <c r="BW4616" s="722"/>
      <c r="BX4616" s="722"/>
      <c r="BY4616" s="722"/>
      <c r="BZ4616" s="722"/>
      <c r="CA4616" s="722"/>
      <c r="CB4616" s="722"/>
      <c r="CC4616" s="722"/>
      <c r="CD4616" s="722"/>
      <c r="CE4616" s="722"/>
      <c r="CF4616" s="722"/>
      <c r="CG4616" s="722"/>
      <c r="CH4616" s="722"/>
      <c r="CI4616" s="722"/>
      <c r="CJ4616" s="722"/>
      <c r="CK4616" s="722"/>
      <c r="CL4616" s="722"/>
      <c r="CM4616" s="722"/>
      <c r="CN4616" s="722"/>
      <c r="CO4616" s="722"/>
      <c r="CP4616" s="722"/>
      <c r="CQ4616" s="722"/>
      <c r="CR4616" s="722"/>
      <c r="CS4616" s="722"/>
    </row>
    <row r="4617" spans="1:97" s="1376" customFormat="1">
      <c r="A4617" s="722"/>
      <c r="B4617" s="722"/>
      <c r="C4617" s="722"/>
      <c r="D4617" s="722"/>
      <c r="E4617" s="722"/>
      <c r="F4617" s="757"/>
      <c r="G4617" s="757"/>
      <c r="H4617" s="757"/>
      <c r="I4617" s="757"/>
      <c r="J4617" s="757"/>
      <c r="K4617" s="758"/>
      <c r="L4617" s="758"/>
      <c r="M4617" s="722"/>
      <c r="N4617" s="736"/>
      <c r="O4617" s="736"/>
      <c r="P4617" s="736"/>
      <c r="Q4617" s="736"/>
      <c r="R4617" s="736"/>
      <c r="S4617" s="736"/>
      <c r="T4617" s="736"/>
      <c r="U4617" s="736"/>
      <c r="BA4617" s="722"/>
      <c r="BB4617" s="722"/>
      <c r="BC4617" s="722"/>
      <c r="BD4617" s="722"/>
      <c r="BE4617" s="722"/>
      <c r="BF4617" s="722"/>
      <c r="BG4617" s="722"/>
      <c r="BH4617" s="722"/>
      <c r="BI4617" s="722"/>
      <c r="BJ4617" s="722"/>
      <c r="BK4617" s="722"/>
      <c r="BL4617" s="722"/>
      <c r="BM4617" s="722"/>
      <c r="BN4617" s="722"/>
      <c r="BO4617" s="722"/>
      <c r="BP4617" s="722"/>
      <c r="BQ4617" s="722"/>
      <c r="BR4617" s="722"/>
      <c r="BS4617" s="722"/>
      <c r="BT4617" s="722"/>
      <c r="BU4617" s="722"/>
      <c r="BV4617" s="722"/>
      <c r="BW4617" s="722"/>
      <c r="BX4617" s="722"/>
      <c r="BY4617" s="722"/>
      <c r="BZ4617" s="722"/>
      <c r="CA4617" s="722"/>
      <c r="CB4617" s="722"/>
      <c r="CC4617" s="722"/>
      <c r="CD4617" s="722"/>
      <c r="CE4617" s="722"/>
      <c r="CF4617" s="722"/>
      <c r="CG4617" s="722"/>
      <c r="CH4617" s="722"/>
      <c r="CI4617" s="722"/>
      <c r="CJ4617" s="722"/>
      <c r="CK4617" s="722"/>
      <c r="CL4617" s="722"/>
      <c r="CM4617" s="722"/>
      <c r="CN4617" s="722"/>
      <c r="CO4617" s="722"/>
      <c r="CP4617" s="722"/>
      <c r="CQ4617" s="722"/>
      <c r="CR4617" s="722"/>
      <c r="CS4617" s="722"/>
    </row>
    <row r="4618" spans="1:97" s="1376" customFormat="1">
      <c r="A4618" s="722"/>
      <c r="B4618" s="722"/>
      <c r="C4618" s="722"/>
      <c r="D4618" s="722"/>
      <c r="E4618" s="722"/>
      <c r="F4618" s="757"/>
      <c r="G4618" s="757"/>
      <c r="H4618" s="757"/>
      <c r="I4618" s="757"/>
      <c r="J4618" s="757"/>
      <c r="K4618" s="758"/>
      <c r="L4618" s="758"/>
      <c r="M4618" s="722"/>
      <c r="N4618" s="736"/>
      <c r="O4618" s="736"/>
      <c r="P4618" s="736"/>
      <c r="Q4618" s="736"/>
      <c r="R4618" s="736"/>
      <c r="S4618" s="736"/>
      <c r="T4618" s="736"/>
      <c r="U4618" s="736"/>
      <c r="BA4618" s="722"/>
      <c r="BB4618" s="722"/>
      <c r="BC4618" s="722"/>
      <c r="BD4618" s="722"/>
      <c r="BE4618" s="722"/>
      <c r="BF4618" s="722"/>
      <c r="BG4618" s="722"/>
      <c r="BH4618" s="722"/>
      <c r="BI4618" s="722"/>
      <c r="BJ4618" s="722"/>
      <c r="BK4618" s="722"/>
      <c r="BL4618" s="722"/>
      <c r="BM4618" s="722"/>
      <c r="BN4618" s="722"/>
      <c r="BO4618" s="722"/>
      <c r="BP4618" s="722"/>
      <c r="BQ4618" s="722"/>
      <c r="BR4618" s="722"/>
      <c r="BS4618" s="722"/>
      <c r="BT4618" s="722"/>
      <c r="BU4618" s="722"/>
      <c r="BV4618" s="722"/>
      <c r="BW4618" s="722"/>
      <c r="BX4618" s="722"/>
      <c r="BY4618" s="722"/>
      <c r="BZ4618" s="722"/>
      <c r="CA4618" s="722"/>
      <c r="CB4618" s="722"/>
      <c r="CC4618" s="722"/>
      <c r="CD4618" s="722"/>
      <c r="CE4618" s="722"/>
      <c r="CF4618" s="722"/>
      <c r="CG4618" s="722"/>
      <c r="CH4618" s="722"/>
      <c r="CI4618" s="722"/>
      <c r="CJ4618" s="722"/>
      <c r="CK4618" s="722"/>
      <c r="CL4618" s="722"/>
      <c r="CM4618" s="722"/>
      <c r="CN4618" s="722"/>
      <c r="CO4618" s="722"/>
      <c r="CP4618" s="722"/>
      <c r="CQ4618" s="722"/>
      <c r="CR4618" s="722"/>
      <c r="CS4618" s="722"/>
    </row>
    <row r="4619" spans="1:97" s="1376" customFormat="1">
      <c r="A4619" s="722"/>
      <c r="B4619" s="722"/>
      <c r="C4619" s="722"/>
      <c r="D4619" s="722"/>
      <c r="E4619" s="722"/>
      <c r="F4619" s="757"/>
      <c r="G4619" s="757"/>
      <c r="H4619" s="757"/>
      <c r="I4619" s="757"/>
      <c r="J4619" s="757"/>
      <c r="K4619" s="758"/>
      <c r="L4619" s="758"/>
      <c r="M4619" s="722"/>
      <c r="N4619" s="736"/>
      <c r="O4619" s="736"/>
      <c r="P4619" s="736"/>
      <c r="Q4619" s="736"/>
      <c r="R4619" s="736"/>
      <c r="S4619" s="736"/>
      <c r="T4619" s="736"/>
      <c r="U4619" s="736"/>
      <c r="BA4619" s="722"/>
      <c r="BB4619" s="722"/>
      <c r="BC4619" s="722"/>
      <c r="BD4619" s="722"/>
      <c r="BE4619" s="722"/>
      <c r="BF4619" s="722"/>
      <c r="BG4619" s="722"/>
      <c r="BH4619" s="722"/>
      <c r="BI4619" s="722"/>
      <c r="BJ4619" s="722"/>
      <c r="BK4619" s="722"/>
      <c r="BL4619" s="722"/>
      <c r="BM4619" s="722"/>
      <c r="BN4619" s="722"/>
      <c r="BO4619" s="722"/>
      <c r="BP4619" s="722"/>
      <c r="BQ4619" s="722"/>
      <c r="BR4619" s="722"/>
      <c r="BS4619" s="722"/>
      <c r="BT4619" s="722"/>
      <c r="BU4619" s="722"/>
      <c r="BV4619" s="722"/>
      <c r="BW4619" s="722"/>
      <c r="BX4619" s="722"/>
      <c r="BY4619" s="722"/>
      <c r="BZ4619" s="722"/>
      <c r="CA4619" s="722"/>
      <c r="CB4619" s="722"/>
      <c r="CC4619" s="722"/>
      <c r="CD4619" s="722"/>
      <c r="CE4619" s="722"/>
      <c r="CF4619" s="722"/>
      <c r="CG4619" s="722"/>
      <c r="CH4619" s="722"/>
      <c r="CI4619" s="722"/>
      <c r="CJ4619" s="722"/>
      <c r="CK4619" s="722"/>
      <c r="CL4619" s="722"/>
      <c r="CM4619" s="722"/>
      <c r="CN4619" s="722"/>
      <c r="CO4619" s="722"/>
      <c r="CP4619" s="722"/>
      <c r="CQ4619" s="722"/>
      <c r="CR4619" s="722"/>
      <c r="CS4619" s="722"/>
    </row>
    <row r="4620" spans="1:97" s="1376" customFormat="1">
      <c r="A4620" s="722"/>
      <c r="B4620" s="722"/>
      <c r="C4620" s="722"/>
      <c r="D4620" s="722"/>
      <c r="E4620" s="722"/>
      <c r="F4620" s="757"/>
      <c r="G4620" s="757"/>
      <c r="H4620" s="757"/>
      <c r="I4620" s="757"/>
      <c r="J4620" s="757"/>
      <c r="K4620" s="758"/>
      <c r="L4620" s="758"/>
      <c r="M4620" s="722"/>
      <c r="N4620" s="736"/>
      <c r="O4620" s="736"/>
      <c r="P4620" s="736"/>
      <c r="Q4620" s="736"/>
      <c r="R4620" s="736"/>
      <c r="S4620" s="736"/>
      <c r="T4620" s="736"/>
      <c r="U4620" s="736"/>
      <c r="BA4620" s="722"/>
      <c r="BB4620" s="722"/>
      <c r="BC4620" s="722"/>
      <c r="BD4620" s="722"/>
      <c r="BE4620" s="722"/>
      <c r="BF4620" s="722"/>
      <c r="BG4620" s="722"/>
      <c r="BH4620" s="722"/>
      <c r="BI4620" s="722"/>
      <c r="BJ4620" s="722"/>
      <c r="BK4620" s="722"/>
      <c r="BL4620" s="722"/>
      <c r="BM4620" s="722"/>
      <c r="BN4620" s="722"/>
      <c r="BO4620" s="722"/>
      <c r="BP4620" s="722"/>
      <c r="BQ4620" s="722"/>
      <c r="BR4620" s="722"/>
      <c r="BS4620" s="722"/>
      <c r="BT4620" s="722"/>
      <c r="BU4620" s="722"/>
      <c r="BV4620" s="722"/>
      <c r="BW4620" s="722"/>
      <c r="BX4620" s="722"/>
      <c r="BY4620" s="722"/>
      <c r="BZ4620" s="722"/>
      <c r="CA4620" s="722"/>
      <c r="CB4620" s="722"/>
      <c r="CC4620" s="722"/>
      <c r="CD4620" s="722"/>
      <c r="CE4620" s="722"/>
      <c r="CF4620" s="722"/>
      <c r="CG4620" s="722"/>
      <c r="CH4620" s="722"/>
      <c r="CI4620" s="722"/>
      <c r="CJ4620" s="722"/>
      <c r="CK4620" s="722"/>
      <c r="CL4620" s="722"/>
      <c r="CM4620" s="722"/>
      <c r="CN4620" s="722"/>
      <c r="CO4620" s="722"/>
      <c r="CP4620" s="722"/>
      <c r="CQ4620" s="722"/>
      <c r="CR4620" s="722"/>
      <c r="CS4620" s="722"/>
    </row>
    <row r="4621" spans="1:97" s="1376" customFormat="1">
      <c r="A4621" s="722"/>
      <c r="B4621" s="722"/>
      <c r="C4621" s="722"/>
      <c r="D4621" s="722"/>
      <c r="E4621" s="722"/>
      <c r="F4621" s="757"/>
      <c r="G4621" s="757"/>
      <c r="H4621" s="757"/>
      <c r="I4621" s="757"/>
      <c r="J4621" s="757"/>
      <c r="K4621" s="758"/>
      <c r="L4621" s="758"/>
      <c r="M4621" s="722"/>
      <c r="N4621" s="736"/>
      <c r="O4621" s="736"/>
      <c r="P4621" s="736"/>
      <c r="Q4621" s="736"/>
      <c r="R4621" s="736"/>
      <c r="S4621" s="736"/>
      <c r="T4621" s="736"/>
      <c r="U4621" s="736"/>
      <c r="BA4621" s="722"/>
      <c r="BB4621" s="722"/>
      <c r="BC4621" s="722"/>
      <c r="BD4621" s="722"/>
      <c r="BE4621" s="722"/>
      <c r="BF4621" s="722"/>
      <c r="BG4621" s="722"/>
      <c r="BH4621" s="722"/>
      <c r="BI4621" s="722"/>
      <c r="BJ4621" s="722"/>
      <c r="BK4621" s="722"/>
      <c r="BL4621" s="722"/>
      <c r="BM4621" s="722"/>
      <c r="BN4621" s="722"/>
      <c r="BO4621" s="722"/>
      <c r="BP4621" s="722"/>
      <c r="BQ4621" s="722"/>
      <c r="BR4621" s="722"/>
      <c r="BS4621" s="722"/>
      <c r="BT4621" s="722"/>
      <c r="BU4621" s="722"/>
      <c r="BV4621" s="722"/>
      <c r="BW4621" s="722"/>
      <c r="BX4621" s="722"/>
      <c r="BY4621" s="722"/>
      <c r="BZ4621" s="722"/>
      <c r="CA4621" s="722"/>
      <c r="CB4621" s="722"/>
      <c r="CC4621" s="722"/>
      <c r="CD4621" s="722"/>
      <c r="CE4621" s="722"/>
      <c r="CF4621" s="722"/>
      <c r="CG4621" s="722"/>
      <c r="CH4621" s="722"/>
      <c r="CI4621" s="722"/>
      <c r="CJ4621" s="722"/>
      <c r="CK4621" s="722"/>
      <c r="CL4621" s="722"/>
      <c r="CM4621" s="722"/>
      <c r="CN4621" s="722"/>
      <c r="CO4621" s="722"/>
      <c r="CP4621" s="722"/>
      <c r="CQ4621" s="722"/>
      <c r="CR4621" s="722"/>
      <c r="CS4621" s="722"/>
    </row>
    <row r="4622" spans="1:97" s="1376" customFormat="1">
      <c r="A4622" s="722"/>
      <c r="B4622" s="722"/>
      <c r="C4622" s="722"/>
      <c r="D4622" s="722"/>
      <c r="E4622" s="722"/>
      <c r="F4622" s="757"/>
      <c r="G4622" s="757"/>
      <c r="H4622" s="757"/>
      <c r="I4622" s="757"/>
      <c r="J4622" s="757"/>
      <c r="K4622" s="758"/>
      <c r="L4622" s="758"/>
      <c r="M4622" s="722"/>
      <c r="N4622" s="736"/>
      <c r="O4622" s="736"/>
      <c r="P4622" s="736"/>
      <c r="Q4622" s="736"/>
      <c r="R4622" s="736"/>
      <c r="S4622" s="736"/>
      <c r="T4622" s="736"/>
      <c r="U4622" s="736"/>
      <c r="BA4622" s="722"/>
      <c r="BB4622" s="722"/>
      <c r="BC4622" s="722"/>
      <c r="BD4622" s="722"/>
      <c r="BE4622" s="722"/>
      <c r="BF4622" s="722"/>
      <c r="BG4622" s="722"/>
      <c r="BH4622" s="722"/>
      <c r="BI4622" s="722"/>
      <c r="BJ4622" s="722"/>
      <c r="BK4622" s="722"/>
      <c r="BL4622" s="722"/>
      <c r="BM4622" s="722"/>
      <c r="BN4622" s="722"/>
      <c r="BO4622" s="722"/>
      <c r="BP4622" s="722"/>
      <c r="BQ4622" s="722"/>
      <c r="BR4622" s="722"/>
      <c r="BS4622" s="722"/>
      <c r="BT4622" s="722"/>
      <c r="BU4622" s="722"/>
      <c r="BV4622" s="722"/>
      <c r="BW4622" s="722"/>
      <c r="BX4622" s="722"/>
      <c r="BY4622" s="722"/>
      <c r="BZ4622" s="722"/>
      <c r="CA4622" s="722"/>
      <c r="CB4622" s="722"/>
      <c r="CC4622" s="722"/>
      <c r="CD4622" s="722"/>
      <c r="CE4622" s="722"/>
      <c r="CF4622" s="722"/>
      <c r="CG4622" s="722"/>
      <c r="CH4622" s="722"/>
      <c r="CI4622" s="722"/>
      <c r="CJ4622" s="722"/>
      <c r="CK4622" s="722"/>
      <c r="CL4622" s="722"/>
      <c r="CM4622" s="722"/>
      <c r="CN4622" s="722"/>
      <c r="CO4622" s="722"/>
      <c r="CP4622" s="722"/>
      <c r="CQ4622" s="722"/>
      <c r="CR4622" s="722"/>
      <c r="CS4622" s="722"/>
    </row>
    <row r="4623" spans="1:97" s="1376" customFormat="1">
      <c r="A4623" s="722"/>
      <c r="B4623" s="722"/>
      <c r="C4623" s="722"/>
      <c r="D4623" s="722"/>
      <c r="E4623" s="722"/>
      <c r="F4623" s="757"/>
      <c r="G4623" s="757"/>
      <c r="H4623" s="757"/>
      <c r="I4623" s="757"/>
      <c r="J4623" s="757"/>
      <c r="K4623" s="758"/>
      <c r="L4623" s="758"/>
      <c r="M4623" s="722"/>
      <c r="N4623" s="736"/>
      <c r="O4623" s="736"/>
      <c r="P4623" s="736"/>
      <c r="Q4623" s="736"/>
      <c r="R4623" s="736"/>
      <c r="S4623" s="736"/>
      <c r="T4623" s="736"/>
      <c r="U4623" s="736"/>
      <c r="BA4623" s="722"/>
      <c r="BB4623" s="722"/>
      <c r="BC4623" s="722"/>
      <c r="BD4623" s="722"/>
      <c r="BE4623" s="722"/>
      <c r="BF4623" s="722"/>
      <c r="BG4623" s="722"/>
      <c r="BH4623" s="722"/>
      <c r="BI4623" s="722"/>
      <c r="BJ4623" s="722"/>
      <c r="BK4623" s="722"/>
      <c r="BL4623" s="722"/>
      <c r="BM4623" s="722"/>
      <c r="BN4623" s="722"/>
      <c r="BO4623" s="722"/>
      <c r="BP4623" s="722"/>
      <c r="BQ4623" s="722"/>
      <c r="BR4623" s="722"/>
      <c r="BS4623" s="722"/>
      <c r="BT4623" s="722"/>
      <c r="BU4623" s="722"/>
      <c r="BV4623" s="722"/>
      <c r="BW4623" s="722"/>
      <c r="BX4623" s="722"/>
      <c r="BY4623" s="722"/>
      <c r="BZ4623" s="722"/>
      <c r="CA4623" s="722"/>
      <c r="CB4623" s="722"/>
      <c r="CC4623" s="722"/>
      <c r="CD4623" s="722"/>
      <c r="CE4623" s="722"/>
      <c r="CF4623" s="722"/>
      <c r="CG4623" s="722"/>
      <c r="CH4623" s="722"/>
      <c r="CI4623" s="722"/>
      <c r="CJ4623" s="722"/>
      <c r="CK4623" s="722"/>
      <c r="CL4623" s="722"/>
      <c r="CM4623" s="722"/>
      <c r="CN4623" s="722"/>
      <c r="CO4623" s="722"/>
      <c r="CP4623" s="722"/>
      <c r="CQ4623" s="722"/>
      <c r="CR4623" s="722"/>
      <c r="CS4623" s="722"/>
    </row>
    <row r="4624" spans="1:97" s="1376" customFormat="1">
      <c r="A4624" s="722"/>
      <c r="B4624" s="722"/>
      <c r="C4624" s="722"/>
      <c r="D4624" s="722"/>
      <c r="E4624" s="722"/>
      <c r="F4624" s="757"/>
      <c r="G4624" s="757"/>
      <c r="H4624" s="757"/>
      <c r="I4624" s="757"/>
      <c r="J4624" s="757"/>
      <c r="K4624" s="758"/>
      <c r="L4624" s="758"/>
      <c r="M4624" s="722"/>
      <c r="N4624" s="736"/>
      <c r="O4624" s="736"/>
      <c r="P4624" s="736"/>
      <c r="Q4624" s="736"/>
      <c r="R4624" s="736"/>
      <c r="S4624" s="736"/>
      <c r="T4624" s="736"/>
      <c r="U4624" s="736"/>
      <c r="BA4624" s="722"/>
      <c r="BB4624" s="722"/>
      <c r="BC4624" s="722"/>
      <c r="BD4624" s="722"/>
      <c r="BE4624" s="722"/>
      <c r="BF4624" s="722"/>
      <c r="BG4624" s="722"/>
      <c r="BH4624" s="722"/>
      <c r="BI4624" s="722"/>
      <c r="BJ4624" s="722"/>
      <c r="BK4624" s="722"/>
      <c r="BL4624" s="722"/>
      <c r="BM4624" s="722"/>
      <c r="BN4624" s="722"/>
      <c r="BO4624" s="722"/>
      <c r="BP4624" s="722"/>
      <c r="BQ4624" s="722"/>
      <c r="BR4624" s="722"/>
      <c r="BS4624" s="722"/>
      <c r="BT4624" s="722"/>
      <c r="BU4624" s="722"/>
      <c r="BV4624" s="722"/>
      <c r="BW4624" s="722"/>
      <c r="BX4624" s="722"/>
      <c r="BY4624" s="722"/>
      <c r="BZ4624" s="722"/>
      <c r="CA4624" s="722"/>
      <c r="CB4624" s="722"/>
      <c r="CC4624" s="722"/>
      <c r="CD4624" s="722"/>
      <c r="CE4624" s="722"/>
      <c r="CF4624" s="722"/>
      <c r="CG4624" s="722"/>
      <c r="CH4624" s="722"/>
      <c r="CI4624" s="722"/>
      <c r="CJ4624" s="722"/>
      <c r="CK4624" s="722"/>
      <c r="CL4624" s="722"/>
      <c r="CM4624" s="722"/>
      <c r="CN4624" s="722"/>
      <c r="CO4624" s="722"/>
      <c r="CP4624" s="722"/>
      <c r="CQ4624" s="722"/>
      <c r="CR4624" s="722"/>
      <c r="CS4624" s="722"/>
    </row>
    <row r="4625" spans="1:97" s="1376" customFormat="1">
      <c r="A4625" s="722"/>
      <c r="B4625" s="722"/>
      <c r="C4625" s="722"/>
      <c r="D4625" s="722"/>
      <c r="E4625" s="722"/>
      <c r="F4625" s="757"/>
      <c r="G4625" s="757"/>
      <c r="H4625" s="757"/>
      <c r="I4625" s="757"/>
      <c r="J4625" s="757"/>
      <c r="K4625" s="758"/>
      <c r="L4625" s="758"/>
      <c r="M4625" s="722"/>
      <c r="N4625" s="736"/>
      <c r="O4625" s="736"/>
      <c r="P4625" s="736"/>
      <c r="Q4625" s="736"/>
      <c r="R4625" s="736"/>
      <c r="S4625" s="736"/>
      <c r="T4625" s="736"/>
      <c r="U4625" s="736"/>
      <c r="BA4625" s="722"/>
      <c r="BB4625" s="722"/>
      <c r="BC4625" s="722"/>
      <c r="BD4625" s="722"/>
      <c r="BE4625" s="722"/>
      <c r="BF4625" s="722"/>
      <c r="BG4625" s="722"/>
      <c r="BH4625" s="722"/>
      <c r="BI4625" s="722"/>
      <c r="BJ4625" s="722"/>
      <c r="BK4625" s="722"/>
      <c r="BL4625" s="722"/>
      <c r="BM4625" s="722"/>
      <c r="BN4625" s="722"/>
      <c r="BO4625" s="722"/>
      <c r="BP4625" s="722"/>
      <c r="BQ4625" s="722"/>
      <c r="BR4625" s="722"/>
      <c r="BS4625" s="722"/>
      <c r="BT4625" s="722"/>
      <c r="BU4625" s="722"/>
      <c r="BV4625" s="722"/>
      <c r="BW4625" s="722"/>
      <c r="BX4625" s="722"/>
      <c r="BY4625" s="722"/>
      <c r="BZ4625" s="722"/>
      <c r="CA4625" s="722"/>
      <c r="CB4625" s="722"/>
      <c r="CC4625" s="722"/>
      <c r="CD4625" s="722"/>
      <c r="CE4625" s="722"/>
      <c r="CF4625" s="722"/>
      <c r="CG4625" s="722"/>
      <c r="CH4625" s="722"/>
      <c r="CI4625" s="722"/>
      <c r="CJ4625" s="722"/>
      <c r="CK4625" s="722"/>
      <c r="CL4625" s="722"/>
      <c r="CM4625" s="722"/>
      <c r="CN4625" s="722"/>
      <c r="CO4625" s="722"/>
      <c r="CP4625" s="722"/>
      <c r="CQ4625" s="722"/>
      <c r="CR4625" s="722"/>
      <c r="CS4625" s="722"/>
    </row>
    <row r="4626" spans="1:97" s="1376" customFormat="1">
      <c r="A4626" s="722"/>
      <c r="B4626" s="722"/>
      <c r="C4626" s="722"/>
      <c r="D4626" s="722"/>
      <c r="E4626" s="722"/>
      <c r="F4626" s="757"/>
      <c r="G4626" s="757"/>
      <c r="H4626" s="757"/>
      <c r="I4626" s="757"/>
      <c r="J4626" s="757"/>
      <c r="K4626" s="758"/>
      <c r="L4626" s="758"/>
      <c r="M4626" s="722"/>
      <c r="N4626" s="736"/>
      <c r="O4626" s="736"/>
      <c r="P4626" s="736"/>
      <c r="Q4626" s="736"/>
      <c r="R4626" s="736"/>
      <c r="S4626" s="736"/>
      <c r="T4626" s="736"/>
      <c r="U4626" s="736"/>
      <c r="BA4626" s="722"/>
      <c r="BB4626" s="722"/>
      <c r="BC4626" s="722"/>
      <c r="BD4626" s="722"/>
      <c r="BE4626" s="722"/>
      <c r="BF4626" s="722"/>
      <c r="BG4626" s="722"/>
      <c r="BH4626" s="722"/>
      <c r="BI4626" s="722"/>
      <c r="BJ4626" s="722"/>
      <c r="BK4626" s="722"/>
      <c r="BL4626" s="722"/>
      <c r="BM4626" s="722"/>
      <c r="BN4626" s="722"/>
      <c r="BO4626" s="722"/>
      <c r="BP4626" s="722"/>
      <c r="BQ4626" s="722"/>
      <c r="BR4626" s="722"/>
      <c r="BS4626" s="722"/>
      <c r="BT4626" s="722"/>
      <c r="BU4626" s="722"/>
      <c r="BV4626" s="722"/>
      <c r="BW4626" s="722"/>
      <c r="BX4626" s="722"/>
      <c r="BY4626" s="722"/>
      <c r="BZ4626" s="722"/>
      <c r="CA4626" s="722"/>
      <c r="CB4626" s="722"/>
      <c r="CC4626" s="722"/>
      <c r="CD4626" s="722"/>
      <c r="CE4626" s="722"/>
      <c r="CF4626" s="722"/>
      <c r="CG4626" s="722"/>
      <c r="CH4626" s="722"/>
      <c r="CI4626" s="722"/>
      <c r="CJ4626" s="722"/>
      <c r="CK4626" s="722"/>
      <c r="CL4626" s="722"/>
      <c r="CM4626" s="722"/>
      <c r="CN4626" s="722"/>
      <c r="CO4626" s="722"/>
      <c r="CP4626" s="722"/>
      <c r="CQ4626" s="722"/>
      <c r="CR4626" s="722"/>
      <c r="CS4626" s="722"/>
    </row>
    <row r="4627" spans="1:97" s="1376" customFormat="1">
      <c r="A4627" s="722"/>
      <c r="B4627" s="722"/>
      <c r="C4627" s="722"/>
      <c r="D4627" s="722"/>
      <c r="E4627" s="722"/>
      <c r="F4627" s="757"/>
      <c r="G4627" s="757"/>
      <c r="H4627" s="757"/>
      <c r="I4627" s="757"/>
      <c r="J4627" s="757"/>
      <c r="K4627" s="758"/>
      <c r="L4627" s="758"/>
      <c r="M4627" s="722"/>
      <c r="N4627" s="736"/>
      <c r="O4627" s="736"/>
      <c r="P4627" s="736"/>
      <c r="Q4627" s="736"/>
      <c r="R4627" s="736"/>
      <c r="S4627" s="736"/>
      <c r="T4627" s="736"/>
      <c r="U4627" s="736"/>
      <c r="BA4627" s="722"/>
      <c r="BB4627" s="722"/>
      <c r="BC4627" s="722"/>
      <c r="BD4627" s="722"/>
      <c r="BE4627" s="722"/>
      <c r="BF4627" s="722"/>
      <c r="BG4627" s="722"/>
      <c r="BH4627" s="722"/>
      <c r="BI4627" s="722"/>
      <c r="BJ4627" s="722"/>
      <c r="BK4627" s="722"/>
      <c r="BL4627" s="722"/>
      <c r="BM4627" s="722"/>
      <c r="BN4627" s="722"/>
      <c r="BO4627" s="722"/>
      <c r="BP4627" s="722"/>
      <c r="BQ4627" s="722"/>
      <c r="BR4627" s="722"/>
      <c r="BS4627" s="722"/>
      <c r="BT4627" s="722"/>
      <c r="BU4627" s="722"/>
      <c r="BV4627" s="722"/>
      <c r="BW4627" s="722"/>
      <c r="BX4627" s="722"/>
      <c r="BY4627" s="722"/>
      <c r="BZ4627" s="722"/>
      <c r="CA4627" s="722"/>
      <c r="CB4627" s="722"/>
      <c r="CC4627" s="722"/>
      <c r="CD4627" s="722"/>
      <c r="CE4627" s="722"/>
      <c r="CF4627" s="722"/>
      <c r="CG4627" s="722"/>
      <c r="CH4627" s="722"/>
      <c r="CI4627" s="722"/>
      <c r="CJ4627" s="722"/>
      <c r="CK4627" s="722"/>
      <c r="CL4627" s="722"/>
      <c r="CM4627" s="722"/>
      <c r="CN4627" s="722"/>
      <c r="CO4627" s="722"/>
      <c r="CP4627" s="722"/>
      <c r="CQ4627" s="722"/>
      <c r="CR4627" s="722"/>
      <c r="CS4627" s="722"/>
    </row>
    <row r="4628" spans="1:97" s="1376" customFormat="1">
      <c r="A4628" s="722"/>
      <c r="B4628" s="722"/>
      <c r="C4628" s="722"/>
      <c r="D4628" s="722"/>
      <c r="E4628" s="722"/>
      <c r="F4628" s="757"/>
      <c r="G4628" s="757"/>
      <c r="H4628" s="757"/>
      <c r="I4628" s="757"/>
      <c r="J4628" s="757"/>
      <c r="K4628" s="758"/>
      <c r="L4628" s="758"/>
      <c r="M4628" s="722"/>
      <c r="N4628" s="736"/>
      <c r="O4628" s="736"/>
      <c r="P4628" s="736"/>
      <c r="Q4628" s="736"/>
      <c r="R4628" s="736"/>
      <c r="S4628" s="736"/>
      <c r="T4628" s="736"/>
      <c r="U4628" s="736"/>
      <c r="BA4628" s="722"/>
      <c r="BB4628" s="722"/>
      <c r="BC4628" s="722"/>
      <c r="BD4628" s="722"/>
      <c r="BE4628" s="722"/>
      <c r="BF4628" s="722"/>
      <c r="BG4628" s="722"/>
      <c r="BH4628" s="722"/>
      <c r="BI4628" s="722"/>
      <c r="BJ4628" s="722"/>
      <c r="BK4628" s="722"/>
      <c r="BL4628" s="722"/>
      <c r="BM4628" s="722"/>
      <c r="BN4628" s="722"/>
      <c r="BO4628" s="722"/>
      <c r="BP4628" s="722"/>
      <c r="BQ4628" s="722"/>
      <c r="BR4628" s="722"/>
      <c r="BS4628" s="722"/>
      <c r="BT4628" s="722"/>
      <c r="BU4628" s="722"/>
      <c r="BV4628" s="722"/>
      <c r="BW4628" s="722"/>
      <c r="BX4628" s="722"/>
      <c r="BY4628" s="722"/>
      <c r="BZ4628" s="722"/>
      <c r="CA4628" s="722"/>
      <c r="CB4628" s="722"/>
      <c r="CC4628" s="722"/>
      <c r="CD4628" s="722"/>
      <c r="CE4628" s="722"/>
      <c r="CF4628" s="722"/>
      <c r="CG4628" s="722"/>
      <c r="CH4628" s="722"/>
      <c r="CI4628" s="722"/>
      <c r="CJ4628" s="722"/>
      <c r="CK4628" s="722"/>
      <c r="CL4628" s="722"/>
      <c r="CM4628" s="722"/>
      <c r="CN4628" s="722"/>
      <c r="CO4628" s="722"/>
      <c r="CP4628" s="722"/>
      <c r="CQ4628" s="722"/>
      <c r="CR4628" s="722"/>
      <c r="CS4628" s="722"/>
    </row>
    <row r="4629" spans="1:97" s="1376" customFormat="1">
      <c r="A4629" s="722"/>
      <c r="B4629" s="722"/>
      <c r="C4629" s="722"/>
      <c r="D4629" s="722"/>
      <c r="E4629" s="722"/>
      <c r="F4629" s="757"/>
      <c r="G4629" s="757"/>
      <c r="H4629" s="757"/>
      <c r="I4629" s="757"/>
      <c r="J4629" s="757"/>
      <c r="K4629" s="758"/>
      <c r="L4629" s="758"/>
      <c r="M4629" s="722"/>
      <c r="N4629" s="736"/>
      <c r="O4629" s="736"/>
      <c r="P4629" s="736"/>
      <c r="Q4629" s="736"/>
      <c r="R4629" s="736"/>
      <c r="S4629" s="736"/>
      <c r="T4629" s="736"/>
      <c r="U4629" s="736"/>
      <c r="BA4629" s="722"/>
      <c r="BB4629" s="722"/>
      <c r="BC4629" s="722"/>
      <c r="BD4629" s="722"/>
      <c r="BE4629" s="722"/>
      <c r="BF4629" s="722"/>
      <c r="BG4629" s="722"/>
      <c r="BH4629" s="722"/>
      <c r="BI4629" s="722"/>
      <c r="BJ4629" s="722"/>
      <c r="BK4629" s="722"/>
      <c r="BL4629" s="722"/>
      <c r="BM4629" s="722"/>
      <c r="BN4629" s="722"/>
      <c r="BO4629" s="722"/>
      <c r="BP4629" s="722"/>
      <c r="BQ4629" s="722"/>
      <c r="BR4629" s="722"/>
      <c r="BS4629" s="722"/>
      <c r="BT4629" s="722"/>
      <c r="BU4629" s="722"/>
      <c r="BV4629" s="722"/>
      <c r="BW4629" s="722"/>
      <c r="BX4629" s="722"/>
      <c r="BY4629" s="722"/>
      <c r="BZ4629" s="722"/>
      <c r="CA4629" s="722"/>
      <c r="CB4629" s="722"/>
      <c r="CC4629" s="722"/>
      <c r="CD4629" s="722"/>
      <c r="CE4629" s="722"/>
      <c r="CF4629" s="722"/>
      <c r="CG4629" s="722"/>
      <c r="CH4629" s="722"/>
      <c r="CI4629" s="722"/>
      <c r="CJ4629" s="722"/>
      <c r="CK4629" s="722"/>
      <c r="CL4629" s="722"/>
      <c r="CM4629" s="722"/>
      <c r="CN4629" s="722"/>
      <c r="CO4629" s="722"/>
      <c r="CP4629" s="722"/>
      <c r="CQ4629" s="722"/>
      <c r="CR4629" s="722"/>
      <c r="CS4629" s="722"/>
    </row>
    <row r="4630" spans="1:97" s="1376" customFormat="1">
      <c r="A4630" s="722"/>
      <c r="B4630" s="722"/>
      <c r="C4630" s="722"/>
      <c r="D4630" s="722"/>
      <c r="E4630" s="722"/>
      <c r="F4630" s="757"/>
      <c r="G4630" s="757"/>
      <c r="H4630" s="757"/>
      <c r="I4630" s="757"/>
      <c r="J4630" s="757"/>
      <c r="K4630" s="758"/>
      <c r="L4630" s="758"/>
      <c r="M4630" s="722"/>
      <c r="N4630" s="736"/>
      <c r="O4630" s="736"/>
      <c r="P4630" s="736"/>
      <c r="Q4630" s="736"/>
      <c r="R4630" s="736"/>
      <c r="S4630" s="736"/>
      <c r="T4630" s="736"/>
      <c r="U4630" s="736"/>
      <c r="BA4630" s="722"/>
      <c r="BB4630" s="722"/>
      <c r="BC4630" s="722"/>
      <c r="BD4630" s="722"/>
      <c r="BE4630" s="722"/>
      <c r="BF4630" s="722"/>
      <c r="BG4630" s="722"/>
      <c r="BH4630" s="722"/>
      <c r="BI4630" s="722"/>
      <c r="BJ4630" s="722"/>
      <c r="BK4630" s="722"/>
      <c r="BL4630" s="722"/>
      <c r="BM4630" s="722"/>
      <c r="BN4630" s="722"/>
      <c r="BO4630" s="722"/>
      <c r="BP4630" s="722"/>
      <c r="BQ4630" s="722"/>
      <c r="BR4630" s="722"/>
      <c r="BS4630" s="722"/>
      <c r="BT4630" s="722"/>
      <c r="BU4630" s="722"/>
      <c r="BV4630" s="722"/>
      <c r="BW4630" s="722"/>
      <c r="BX4630" s="722"/>
      <c r="BY4630" s="722"/>
      <c r="BZ4630" s="722"/>
      <c r="CA4630" s="722"/>
      <c r="CB4630" s="722"/>
      <c r="CC4630" s="722"/>
      <c r="CD4630" s="722"/>
      <c r="CE4630" s="722"/>
      <c r="CF4630" s="722"/>
      <c r="CG4630" s="722"/>
      <c r="CH4630" s="722"/>
      <c r="CI4630" s="722"/>
      <c r="CJ4630" s="722"/>
      <c r="CK4630" s="722"/>
      <c r="CL4630" s="722"/>
      <c r="CM4630" s="722"/>
      <c r="CN4630" s="722"/>
      <c r="CO4630" s="722"/>
      <c r="CP4630" s="722"/>
      <c r="CQ4630" s="722"/>
      <c r="CR4630" s="722"/>
      <c r="CS4630" s="722"/>
    </row>
    <row r="4631" spans="1:97" s="1376" customFormat="1">
      <c r="A4631" s="722"/>
      <c r="B4631" s="722"/>
      <c r="C4631" s="722"/>
      <c r="D4631" s="722"/>
      <c r="E4631" s="722"/>
      <c r="F4631" s="757"/>
      <c r="G4631" s="757"/>
      <c r="H4631" s="757"/>
      <c r="I4631" s="757"/>
      <c r="J4631" s="757"/>
      <c r="K4631" s="758"/>
      <c r="L4631" s="758"/>
      <c r="M4631" s="722"/>
      <c r="N4631" s="736"/>
      <c r="O4631" s="736"/>
      <c r="P4631" s="736"/>
      <c r="Q4631" s="736"/>
      <c r="R4631" s="736"/>
      <c r="S4631" s="736"/>
      <c r="T4631" s="736"/>
      <c r="U4631" s="736"/>
      <c r="BA4631" s="722"/>
      <c r="BB4631" s="722"/>
      <c r="BC4631" s="722"/>
      <c r="BD4631" s="722"/>
      <c r="BE4631" s="722"/>
      <c r="BF4631" s="722"/>
      <c r="BG4631" s="722"/>
      <c r="BH4631" s="722"/>
      <c r="BI4631" s="722"/>
      <c r="BJ4631" s="722"/>
      <c r="BK4631" s="722"/>
      <c r="BL4631" s="722"/>
      <c r="BM4631" s="722"/>
      <c r="BN4631" s="722"/>
      <c r="BO4631" s="722"/>
      <c r="BP4631" s="722"/>
      <c r="BQ4631" s="722"/>
      <c r="BR4631" s="722"/>
      <c r="BS4631" s="722"/>
      <c r="BT4631" s="722"/>
      <c r="BU4631" s="722"/>
      <c r="BV4631" s="722"/>
      <c r="BW4631" s="722"/>
      <c r="BX4631" s="722"/>
      <c r="BY4631" s="722"/>
      <c r="BZ4631" s="722"/>
      <c r="CA4631" s="722"/>
      <c r="CB4631" s="722"/>
      <c r="CC4631" s="722"/>
      <c r="CD4631" s="722"/>
      <c r="CE4631" s="722"/>
      <c r="CF4631" s="722"/>
      <c r="CG4631" s="722"/>
      <c r="CH4631" s="722"/>
      <c r="CI4631" s="722"/>
      <c r="CJ4631" s="722"/>
      <c r="CK4631" s="722"/>
      <c r="CL4631" s="722"/>
      <c r="CM4631" s="722"/>
      <c r="CN4631" s="722"/>
      <c r="CO4631" s="722"/>
      <c r="CP4631" s="722"/>
      <c r="CQ4631" s="722"/>
      <c r="CR4631" s="722"/>
      <c r="CS4631" s="722"/>
    </row>
    <row r="4632" spans="1:97" s="1376" customFormat="1">
      <c r="A4632" s="722"/>
      <c r="B4632" s="722"/>
      <c r="C4632" s="722"/>
      <c r="D4632" s="722"/>
      <c r="E4632" s="722"/>
      <c r="F4632" s="757"/>
      <c r="G4632" s="757"/>
      <c r="H4632" s="757"/>
      <c r="I4632" s="757"/>
      <c r="J4632" s="757"/>
      <c r="K4632" s="758"/>
      <c r="L4632" s="758"/>
      <c r="M4632" s="722"/>
      <c r="N4632" s="736"/>
      <c r="O4632" s="736"/>
      <c r="P4632" s="736"/>
      <c r="Q4632" s="736"/>
      <c r="R4632" s="736"/>
      <c r="S4632" s="736"/>
      <c r="T4632" s="736"/>
      <c r="U4632" s="736"/>
      <c r="BA4632" s="722"/>
      <c r="BB4632" s="722"/>
      <c r="BC4632" s="722"/>
      <c r="BD4632" s="722"/>
      <c r="BE4632" s="722"/>
      <c r="BF4632" s="722"/>
      <c r="BG4632" s="722"/>
      <c r="BH4632" s="722"/>
      <c r="BI4632" s="722"/>
      <c r="BJ4632" s="722"/>
      <c r="BK4632" s="722"/>
      <c r="BL4632" s="722"/>
      <c r="BM4632" s="722"/>
      <c r="BN4632" s="722"/>
      <c r="BO4632" s="722"/>
      <c r="BP4632" s="722"/>
      <c r="BQ4632" s="722"/>
      <c r="BR4632" s="722"/>
      <c r="BS4632" s="722"/>
      <c r="BT4632" s="722"/>
      <c r="BU4632" s="722"/>
      <c r="BV4632" s="722"/>
      <c r="BW4632" s="722"/>
      <c r="BX4632" s="722"/>
      <c r="BY4632" s="722"/>
      <c r="BZ4632" s="722"/>
      <c r="CA4632" s="722"/>
      <c r="CB4632" s="722"/>
      <c r="CC4632" s="722"/>
      <c r="CD4632" s="722"/>
      <c r="CE4632" s="722"/>
      <c r="CF4632" s="722"/>
      <c r="CG4632" s="722"/>
      <c r="CH4632" s="722"/>
      <c r="CI4632" s="722"/>
      <c r="CJ4632" s="722"/>
      <c r="CK4632" s="722"/>
      <c r="CL4632" s="722"/>
      <c r="CM4632" s="722"/>
      <c r="CN4632" s="722"/>
      <c r="CO4632" s="722"/>
      <c r="CP4632" s="722"/>
      <c r="CQ4632" s="722"/>
      <c r="CR4632" s="722"/>
      <c r="CS4632" s="722"/>
    </row>
    <row r="4633" spans="1:97" s="1376" customFormat="1">
      <c r="A4633" s="722"/>
      <c r="B4633" s="722"/>
      <c r="C4633" s="722"/>
      <c r="D4633" s="722"/>
      <c r="E4633" s="722"/>
      <c r="F4633" s="757"/>
      <c r="G4633" s="757"/>
      <c r="H4633" s="757"/>
      <c r="I4633" s="757"/>
      <c r="J4633" s="757"/>
      <c r="K4633" s="758"/>
      <c r="L4633" s="758"/>
      <c r="M4633" s="722"/>
      <c r="N4633" s="736"/>
      <c r="O4633" s="736"/>
      <c r="P4633" s="736"/>
      <c r="Q4633" s="736"/>
      <c r="R4633" s="736"/>
      <c r="S4633" s="736"/>
      <c r="T4633" s="736"/>
      <c r="U4633" s="736"/>
      <c r="BA4633" s="722"/>
      <c r="BB4633" s="722"/>
      <c r="BC4633" s="722"/>
      <c r="BD4633" s="722"/>
      <c r="BE4633" s="722"/>
      <c r="BF4633" s="722"/>
      <c r="BG4633" s="722"/>
      <c r="BH4633" s="722"/>
      <c r="BI4633" s="722"/>
      <c r="BJ4633" s="722"/>
      <c r="BK4633" s="722"/>
      <c r="BL4633" s="722"/>
      <c r="BM4633" s="722"/>
      <c r="BN4633" s="722"/>
      <c r="BO4633" s="722"/>
      <c r="BP4633" s="722"/>
      <c r="BQ4633" s="722"/>
      <c r="BR4633" s="722"/>
      <c r="BS4633" s="722"/>
      <c r="BT4633" s="722"/>
      <c r="BU4633" s="722"/>
      <c r="BV4633" s="722"/>
      <c r="BW4633" s="722"/>
      <c r="BX4633" s="722"/>
      <c r="BY4633" s="722"/>
      <c r="BZ4633" s="722"/>
      <c r="CA4633" s="722"/>
      <c r="CB4633" s="722"/>
      <c r="CC4633" s="722"/>
      <c r="CD4633" s="722"/>
      <c r="CE4633" s="722"/>
      <c r="CF4633" s="722"/>
      <c r="CG4633" s="722"/>
      <c r="CH4633" s="722"/>
      <c r="CI4633" s="722"/>
      <c r="CJ4633" s="722"/>
      <c r="CK4633" s="722"/>
      <c r="CL4633" s="722"/>
      <c r="CM4633" s="722"/>
      <c r="CN4633" s="722"/>
      <c r="CO4633" s="722"/>
      <c r="CP4633" s="722"/>
      <c r="CQ4633" s="722"/>
      <c r="CR4633" s="722"/>
      <c r="CS4633" s="722"/>
    </row>
    <row r="4634" spans="1:97" s="1376" customFormat="1">
      <c r="A4634" s="722"/>
      <c r="B4634" s="722"/>
      <c r="C4634" s="722"/>
      <c r="D4634" s="722"/>
      <c r="E4634" s="722"/>
      <c r="F4634" s="757"/>
      <c r="G4634" s="757"/>
      <c r="H4634" s="757"/>
      <c r="I4634" s="757"/>
      <c r="J4634" s="757"/>
      <c r="K4634" s="758"/>
      <c r="L4634" s="758"/>
      <c r="M4634" s="722"/>
      <c r="N4634" s="736"/>
      <c r="O4634" s="736"/>
      <c r="P4634" s="736"/>
      <c r="Q4634" s="736"/>
      <c r="R4634" s="736"/>
      <c r="S4634" s="736"/>
      <c r="T4634" s="736"/>
      <c r="U4634" s="736"/>
      <c r="BA4634" s="722"/>
      <c r="BB4634" s="722"/>
      <c r="BC4634" s="722"/>
      <c r="BD4634" s="722"/>
      <c r="BE4634" s="722"/>
      <c r="BF4634" s="722"/>
      <c r="BG4634" s="722"/>
      <c r="BH4634" s="722"/>
      <c r="BI4634" s="722"/>
      <c r="BJ4634" s="722"/>
      <c r="BK4634" s="722"/>
      <c r="BL4634" s="722"/>
      <c r="BM4634" s="722"/>
      <c r="BN4634" s="722"/>
      <c r="BO4634" s="722"/>
      <c r="BP4634" s="722"/>
      <c r="BQ4634" s="722"/>
      <c r="BR4634" s="722"/>
      <c r="BS4634" s="722"/>
      <c r="BT4634" s="722"/>
      <c r="BU4634" s="722"/>
      <c r="BV4634" s="722"/>
      <c r="BW4634" s="722"/>
      <c r="BX4634" s="722"/>
      <c r="BY4634" s="722"/>
      <c r="BZ4634" s="722"/>
      <c r="CA4634" s="722"/>
      <c r="CB4634" s="722"/>
      <c r="CC4634" s="722"/>
      <c r="CD4634" s="722"/>
      <c r="CE4634" s="722"/>
      <c r="CF4634" s="722"/>
      <c r="CG4634" s="722"/>
      <c r="CH4634" s="722"/>
      <c r="CI4634" s="722"/>
      <c r="CJ4634" s="722"/>
      <c r="CK4634" s="722"/>
      <c r="CL4634" s="722"/>
      <c r="CM4634" s="722"/>
      <c r="CN4634" s="722"/>
      <c r="CO4634" s="722"/>
      <c r="CP4634" s="722"/>
      <c r="CQ4634" s="722"/>
      <c r="CR4634" s="722"/>
      <c r="CS4634" s="722"/>
    </row>
    <row r="4635" spans="1:97" s="1376" customFormat="1">
      <c r="A4635" s="722"/>
      <c r="B4635" s="722"/>
      <c r="C4635" s="722"/>
      <c r="D4635" s="722"/>
      <c r="E4635" s="722"/>
      <c r="F4635" s="757"/>
      <c r="G4635" s="757"/>
      <c r="H4635" s="757"/>
      <c r="I4635" s="757"/>
      <c r="J4635" s="757"/>
      <c r="K4635" s="758"/>
      <c r="L4635" s="758"/>
      <c r="M4635" s="722"/>
      <c r="N4635" s="736"/>
      <c r="O4635" s="736"/>
      <c r="P4635" s="736"/>
      <c r="Q4635" s="736"/>
      <c r="R4635" s="736"/>
      <c r="S4635" s="736"/>
      <c r="T4635" s="736"/>
      <c r="U4635" s="736"/>
      <c r="BA4635" s="722"/>
      <c r="BB4635" s="722"/>
      <c r="BC4635" s="722"/>
      <c r="BD4635" s="722"/>
      <c r="BE4635" s="722"/>
      <c r="BF4635" s="722"/>
      <c r="BG4635" s="722"/>
      <c r="BH4635" s="722"/>
      <c r="BI4635" s="722"/>
      <c r="BJ4635" s="722"/>
      <c r="BK4635" s="722"/>
      <c r="BL4635" s="722"/>
      <c r="BM4635" s="722"/>
      <c r="BN4635" s="722"/>
      <c r="BO4635" s="722"/>
      <c r="BP4635" s="722"/>
      <c r="BQ4635" s="722"/>
      <c r="BR4635" s="722"/>
      <c r="BS4635" s="722"/>
      <c r="BT4635" s="722"/>
      <c r="BU4635" s="722"/>
      <c r="BV4635" s="722"/>
      <c r="BW4635" s="722"/>
      <c r="BX4635" s="722"/>
      <c r="BY4635" s="722"/>
      <c r="BZ4635" s="722"/>
      <c r="CA4635" s="722"/>
      <c r="CB4635" s="722"/>
      <c r="CC4635" s="722"/>
      <c r="CD4635" s="722"/>
      <c r="CE4635" s="722"/>
      <c r="CF4635" s="722"/>
      <c r="CG4635" s="722"/>
      <c r="CH4635" s="722"/>
      <c r="CI4635" s="722"/>
      <c r="CJ4635" s="722"/>
      <c r="CK4635" s="722"/>
      <c r="CL4635" s="722"/>
      <c r="CM4635" s="722"/>
      <c r="CN4635" s="722"/>
      <c r="CO4635" s="722"/>
      <c r="CP4635" s="722"/>
      <c r="CQ4635" s="722"/>
      <c r="CR4635" s="722"/>
      <c r="CS4635" s="722"/>
    </row>
    <row r="4636" spans="1:97" s="1376" customFormat="1">
      <c r="A4636" s="722"/>
      <c r="B4636" s="722"/>
      <c r="C4636" s="722"/>
      <c r="D4636" s="722"/>
      <c r="E4636" s="722"/>
      <c r="F4636" s="757"/>
      <c r="G4636" s="757"/>
      <c r="H4636" s="757"/>
      <c r="I4636" s="757"/>
      <c r="J4636" s="757"/>
      <c r="K4636" s="758"/>
      <c r="L4636" s="758"/>
      <c r="M4636" s="722"/>
      <c r="N4636" s="736"/>
      <c r="O4636" s="736"/>
      <c r="P4636" s="736"/>
      <c r="Q4636" s="736"/>
      <c r="R4636" s="736"/>
      <c r="S4636" s="736"/>
      <c r="T4636" s="736"/>
      <c r="U4636" s="736"/>
      <c r="BA4636" s="722"/>
      <c r="BB4636" s="722"/>
      <c r="BC4636" s="722"/>
      <c r="BD4636" s="722"/>
      <c r="BE4636" s="722"/>
      <c r="BF4636" s="722"/>
      <c r="BG4636" s="722"/>
      <c r="BH4636" s="722"/>
      <c r="BI4636" s="722"/>
      <c r="BJ4636" s="722"/>
      <c r="BK4636" s="722"/>
      <c r="BL4636" s="722"/>
      <c r="BM4636" s="722"/>
      <c r="BN4636" s="722"/>
      <c r="BO4636" s="722"/>
      <c r="BP4636" s="722"/>
      <c r="BQ4636" s="722"/>
      <c r="BR4636" s="722"/>
      <c r="BS4636" s="722"/>
      <c r="BT4636" s="722"/>
      <c r="BU4636" s="722"/>
      <c r="BV4636" s="722"/>
      <c r="BW4636" s="722"/>
      <c r="BX4636" s="722"/>
      <c r="BY4636" s="722"/>
      <c r="BZ4636" s="722"/>
      <c r="CA4636" s="722"/>
      <c r="CB4636" s="722"/>
      <c r="CC4636" s="722"/>
      <c r="CD4636" s="722"/>
      <c r="CE4636" s="722"/>
      <c r="CF4636" s="722"/>
      <c r="CG4636" s="722"/>
      <c r="CH4636" s="722"/>
      <c r="CI4636" s="722"/>
      <c r="CJ4636" s="722"/>
      <c r="CK4636" s="722"/>
      <c r="CL4636" s="722"/>
      <c r="CM4636" s="722"/>
      <c r="CN4636" s="722"/>
      <c r="CO4636" s="722"/>
      <c r="CP4636" s="722"/>
      <c r="CQ4636" s="722"/>
      <c r="CR4636" s="722"/>
      <c r="CS4636" s="722"/>
    </row>
    <row r="4637" spans="1:97" s="1376" customFormat="1">
      <c r="A4637" s="722"/>
      <c r="B4637" s="722"/>
      <c r="C4637" s="722"/>
      <c r="D4637" s="722"/>
      <c r="E4637" s="722"/>
      <c r="F4637" s="757"/>
      <c r="G4637" s="757"/>
      <c r="H4637" s="757"/>
      <c r="I4637" s="757"/>
      <c r="J4637" s="757"/>
      <c r="K4637" s="758"/>
      <c r="L4637" s="758"/>
      <c r="M4637" s="722"/>
      <c r="N4637" s="736"/>
      <c r="O4637" s="736"/>
      <c r="P4637" s="736"/>
      <c r="Q4637" s="736"/>
      <c r="R4637" s="736"/>
      <c r="S4637" s="736"/>
      <c r="T4637" s="736"/>
      <c r="U4637" s="736"/>
      <c r="BA4637" s="722"/>
      <c r="BB4637" s="722"/>
      <c r="BC4637" s="722"/>
      <c r="BD4637" s="722"/>
      <c r="BE4637" s="722"/>
      <c r="BF4637" s="722"/>
      <c r="BG4637" s="722"/>
      <c r="BH4637" s="722"/>
      <c r="BI4637" s="722"/>
      <c r="BJ4637" s="722"/>
      <c r="BK4637" s="722"/>
      <c r="BL4637" s="722"/>
      <c r="BM4637" s="722"/>
      <c r="BN4637" s="722"/>
      <c r="BO4637" s="722"/>
      <c r="BP4637" s="722"/>
      <c r="BQ4637" s="722"/>
      <c r="BR4637" s="722"/>
      <c r="BS4637" s="722"/>
      <c r="BT4637" s="722"/>
      <c r="BU4637" s="722"/>
      <c r="BV4637" s="722"/>
      <c r="BW4637" s="722"/>
      <c r="BX4637" s="722"/>
      <c r="BY4637" s="722"/>
      <c r="BZ4637" s="722"/>
      <c r="CA4637" s="722"/>
      <c r="CB4637" s="722"/>
      <c r="CC4637" s="722"/>
      <c r="CD4637" s="722"/>
      <c r="CE4637" s="722"/>
      <c r="CF4637" s="722"/>
      <c r="CG4637" s="722"/>
      <c r="CH4637" s="722"/>
      <c r="CI4637" s="722"/>
      <c r="CJ4637" s="722"/>
      <c r="CK4637" s="722"/>
      <c r="CL4637" s="722"/>
      <c r="CM4637" s="722"/>
      <c r="CN4637" s="722"/>
      <c r="CO4637" s="722"/>
      <c r="CP4637" s="722"/>
      <c r="CQ4637" s="722"/>
      <c r="CR4637" s="722"/>
      <c r="CS4637" s="722"/>
    </row>
    <row r="4638" spans="1:97" s="1376" customFormat="1">
      <c r="A4638" s="722"/>
      <c r="B4638" s="722"/>
      <c r="C4638" s="722"/>
      <c r="D4638" s="722"/>
      <c r="E4638" s="722"/>
      <c r="F4638" s="757"/>
      <c r="G4638" s="757"/>
      <c r="H4638" s="757"/>
      <c r="I4638" s="757"/>
      <c r="J4638" s="757"/>
      <c r="K4638" s="758"/>
      <c r="L4638" s="758"/>
      <c r="M4638" s="722"/>
      <c r="N4638" s="736"/>
      <c r="O4638" s="736"/>
      <c r="P4638" s="736"/>
      <c r="Q4638" s="736"/>
      <c r="R4638" s="736"/>
      <c r="S4638" s="736"/>
      <c r="T4638" s="736"/>
      <c r="U4638" s="736"/>
      <c r="BA4638" s="722"/>
      <c r="BB4638" s="722"/>
      <c r="BC4638" s="722"/>
      <c r="BD4638" s="722"/>
      <c r="BE4638" s="722"/>
      <c r="BF4638" s="722"/>
      <c r="BG4638" s="722"/>
      <c r="BH4638" s="722"/>
      <c r="BI4638" s="722"/>
      <c r="BJ4638" s="722"/>
      <c r="BK4638" s="722"/>
      <c r="BL4638" s="722"/>
      <c r="BM4638" s="722"/>
      <c r="BN4638" s="722"/>
      <c r="BO4638" s="722"/>
      <c r="BP4638" s="722"/>
      <c r="BQ4638" s="722"/>
      <c r="BR4638" s="722"/>
      <c r="BS4638" s="722"/>
      <c r="BT4638" s="722"/>
      <c r="BU4638" s="722"/>
      <c r="BV4638" s="722"/>
      <c r="BW4638" s="722"/>
      <c r="BX4638" s="722"/>
      <c r="BY4638" s="722"/>
      <c r="BZ4638" s="722"/>
      <c r="CA4638" s="722"/>
      <c r="CB4638" s="722"/>
      <c r="CC4638" s="722"/>
      <c r="CD4638" s="722"/>
      <c r="CE4638" s="722"/>
      <c r="CF4638" s="722"/>
      <c r="CG4638" s="722"/>
      <c r="CH4638" s="722"/>
      <c r="CI4638" s="722"/>
      <c r="CJ4638" s="722"/>
      <c r="CK4638" s="722"/>
      <c r="CL4638" s="722"/>
      <c r="CM4638" s="722"/>
      <c r="CN4638" s="722"/>
      <c r="CO4638" s="722"/>
      <c r="CP4638" s="722"/>
      <c r="CQ4638" s="722"/>
      <c r="CR4638" s="722"/>
      <c r="CS4638" s="722"/>
    </row>
    <row r="4639" spans="1:97" s="1376" customFormat="1">
      <c r="A4639" s="722"/>
      <c r="B4639" s="722"/>
      <c r="C4639" s="722"/>
      <c r="D4639" s="722"/>
      <c r="E4639" s="722"/>
      <c r="F4639" s="757"/>
      <c r="G4639" s="757"/>
      <c r="H4639" s="757"/>
      <c r="I4639" s="757"/>
      <c r="J4639" s="757"/>
      <c r="K4639" s="758"/>
      <c r="L4639" s="758"/>
      <c r="M4639" s="722"/>
      <c r="N4639" s="736"/>
      <c r="O4639" s="736"/>
      <c r="P4639" s="736"/>
      <c r="Q4639" s="736"/>
      <c r="R4639" s="736"/>
      <c r="S4639" s="736"/>
      <c r="T4639" s="736"/>
      <c r="U4639" s="736"/>
      <c r="BA4639" s="722"/>
      <c r="BB4639" s="722"/>
      <c r="BC4639" s="722"/>
      <c r="BD4639" s="722"/>
      <c r="BE4639" s="722"/>
      <c r="BF4639" s="722"/>
      <c r="BG4639" s="722"/>
      <c r="BH4639" s="722"/>
      <c r="BI4639" s="722"/>
      <c r="BJ4639" s="722"/>
      <c r="BK4639" s="722"/>
      <c r="BL4639" s="722"/>
      <c r="BM4639" s="722"/>
      <c r="BN4639" s="722"/>
      <c r="BO4639" s="722"/>
      <c r="BP4639" s="722"/>
      <c r="BQ4639" s="722"/>
      <c r="BR4639" s="722"/>
      <c r="BS4639" s="722"/>
      <c r="BT4639" s="722"/>
      <c r="BU4639" s="722"/>
      <c r="BV4639" s="722"/>
      <c r="BW4639" s="722"/>
      <c r="BX4639" s="722"/>
      <c r="BY4639" s="722"/>
      <c r="BZ4639" s="722"/>
      <c r="CA4639" s="722"/>
      <c r="CB4639" s="722"/>
      <c r="CC4639" s="722"/>
      <c r="CD4639" s="722"/>
      <c r="CE4639" s="722"/>
      <c r="CF4639" s="722"/>
      <c r="CG4639" s="722"/>
      <c r="CH4639" s="722"/>
      <c r="CI4639" s="722"/>
      <c r="CJ4639" s="722"/>
      <c r="CK4639" s="722"/>
      <c r="CL4639" s="722"/>
      <c r="CM4639" s="722"/>
      <c r="CN4639" s="722"/>
      <c r="CO4639" s="722"/>
      <c r="CP4639" s="722"/>
      <c r="CQ4639" s="722"/>
      <c r="CR4639" s="722"/>
      <c r="CS4639" s="722"/>
    </row>
    <row r="4640" spans="1:97" s="1376" customFormat="1">
      <c r="A4640" s="722"/>
      <c r="B4640" s="722"/>
      <c r="C4640" s="722"/>
      <c r="D4640" s="722"/>
      <c r="E4640" s="722"/>
      <c r="F4640" s="757"/>
      <c r="G4640" s="757"/>
      <c r="H4640" s="757"/>
      <c r="I4640" s="757"/>
      <c r="J4640" s="757"/>
      <c r="K4640" s="758"/>
      <c r="L4640" s="758"/>
      <c r="M4640" s="722"/>
      <c r="N4640" s="736"/>
      <c r="O4640" s="736"/>
      <c r="P4640" s="736"/>
      <c r="Q4640" s="736"/>
      <c r="R4640" s="736"/>
      <c r="S4640" s="736"/>
      <c r="T4640" s="736"/>
      <c r="U4640" s="736"/>
      <c r="BA4640" s="722"/>
      <c r="BB4640" s="722"/>
      <c r="BC4640" s="722"/>
      <c r="BD4640" s="722"/>
      <c r="BE4640" s="722"/>
      <c r="BF4640" s="722"/>
      <c r="BG4640" s="722"/>
      <c r="BH4640" s="722"/>
      <c r="BI4640" s="722"/>
      <c r="BJ4640" s="722"/>
      <c r="BK4640" s="722"/>
      <c r="BL4640" s="722"/>
      <c r="BM4640" s="722"/>
      <c r="BN4640" s="722"/>
      <c r="BO4640" s="722"/>
      <c r="BP4640" s="722"/>
      <c r="BQ4640" s="722"/>
      <c r="BR4640" s="722"/>
      <c r="BS4640" s="722"/>
      <c r="BT4640" s="722"/>
      <c r="BU4640" s="722"/>
      <c r="BV4640" s="722"/>
      <c r="BW4640" s="722"/>
      <c r="BX4640" s="722"/>
      <c r="BY4640" s="722"/>
      <c r="BZ4640" s="722"/>
      <c r="CA4640" s="722"/>
      <c r="CB4640" s="722"/>
      <c r="CC4640" s="722"/>
      <c r="CD4640" s="722"/>
      <c r="CE4640" s="722"/>
      <c r="CF4640" s="722"/>
      <c r="CG4640" s="722"/>
      <c r="CH4640" s="722"/>
      <c r="CI4640" s="722"/>
      <c r="CJ4640" s="722"/>
      <c r="CK4640" s="722"/>
      <c r="CL4640" s="722"/>
      <c r="CM4640" s="722"/>
      <c r="CN4640" s="722"/>
      <c r="CO4640" s="722"/>
      <c r="CP4640" s="722"/>
      <c r="CQ4640" s="722"/>
      <c r="CR4640" s="722"/>
      <c r="CS4640" s="722"/>
    </row>
    <row r="4641" spans="1:97" s="1376" customFormat="1">
      <c r="A4641" s="722"/>
      <c r="B4641" s="722"/>
      <c r="C4641" s="722"/>
      <c r="D4641" s="722"/>
      <c r="E4641" s="722"/>
      <c r="F4641" s="757"/>
      <c r="G4641" s="757"/>
      <c r="H4641" s="757"/>
      <c r="I4641" s="757"/>
      <c r="J4641" s="757"/>
      <c r="K4641" s="758"/>
      <c r="L4641" s="758"/>
      <c r="M4641" s="722"/>
      <c r="N4641" s="736"/>
      <c r="O4641" s="736"/>
      <c r="P4641" s="736"/>
      <c r="Q4641" s="736"/>
      <c r="R4641" s="736"/>
      <c r="S4641" s="736"/>
      <c r="T4641" s="736"/>
      <c r="U4641" s="736"/>
      <c r="BA4641" s="722"/>
      <c r="BB4641" s="722"/>
      <c r="BC4641" s="722"/>
      <c r="BD4641" s="722"/>
      <c r="BE4641" s="722"/>
      <c r="BF4641" s="722"/>
      <c r="BG4641" s="722"/>
      <c r="BH4641" s="722"/>
      <c r="BI4641" s="722"/>
      <c r="BJ4641" s="722"/>
      <c r="BK4641" s="722"/>
      <c r="BL4641" s="722"/>
      <c r="BM4641" s="722"/>
      <c r="BN4641" s="722"/>
      <c r="BO4641" s="722"/>
      <c r="BP4641" s="722"/>
      <c r="BQ4641" s="722"/>
      <c r="BR4641" s="722"/>
      <c r="BS4641" s="722"/>
      <c r="BT4641" s="722"/>
      <c r="BU4641" s="722"/>
      <c r="BV4641" s="722"/>
      <c r="BW4641" s="722"/>
      <c r="BX4641" s="722"/>
      <c r="BY4641" s="722"/>
      <c r="BZ4641" s="722"/>
      <c r="CA4641" s="722"/>
      <c r="CB4641" s="722"/>
      <c r="CC4641" s="722"/>
      <c r="CD4641" s="722"/>
      <c r="CE4641" s="722"/>
      <c r="CF4641" s="722"/>
      <c r="CG4641" s="722"/>
      <c r="CH4641" s="722"/>
      <c r="CI4641" s="722"/>
      <c r="CJ4641" s="722"/>
      <c r="CK4641" s="722"/>
      <c r="CL4641" s="722"/>
      <c r="CM4641" s="722"/>
      <c r="CN4641" s="722"/>
      <c r="CO4641" s="722"/>
      <c r="CP4641" s="722"/>
      <c r="CQ4641" s="722"/>
      <c r="CR4641" s="722"/>
      <c r="CS4641" s="722"/>
    </row>
    <row r="4642" spans="1:97" s="1376" customFormat="1">
      <c r="A4642" s="722"/>
      <c r="B4642" s="722"/>
      <c r="C4642" s="722"/>
      <c r="D4642" s="722"/>
      <c r="E4642" s="722"/>
      <c r="F4642" s="757"/>
      <c r="G4642" s="757"/>
      <c r="H4642" s="757"/>
      <c r="I4642" s="757"/>
      <c r="J4642" s="757"/>
      <c r="K4642" s="758"/>
      <c r="L4642" s="758"/>
      <c r="M4642" s="722"/>
      <c r="N4642" s="736"/>
      <c r="O4642" s="736"/>
      <c r="P4642" s="736"/>
      <c r="Q4642" s="736"/>
      <c r="R4642" s="736"/>
      <c r="S4642" s="736"/>
      <c r="T4642" s="736"/>
      <c r="U4642" s="736"/>
      <c r="BA4642" s="722"/>
      <c r="BB4642" s="722"/>
      <c r="BC4642" s="722"/>
      <c r="BD4642" s="722"/>
      <c r="BE4642" s="722"/>
      <c r="BF4642" s="722"/>
      <c r="BG4642" s="722"/>
      <c r="BH4642" s="722"/>
      <c r="BI4642" s="722"/>
      <c r="BJ4642" s="722"/>
      <c r="BK4642" s="722"/>
      <c r="BL4642" s="722"/>
      <c r="BM4642" s="722"/>
      <c r="BN4642" s="722"/>
      <c r="BO4642" s="722"/>
      <c r="BP4642" s="722"/>
      <c r="BQ4642" s="722"/>
      <c r="BR4642" s="722"/>
      <c r="BS4642" s="722"/>
      <c r="BT4642" s="722"/>
      <c r="BU4642" s="722"/>
      <c r="BV4642" s="722"/>
      <c r="BW4642" s="722"/>
      <c r="BX4642" s="722"/>
      <c r="BY4642" s="722"/>
      <c r="BZ4642" s="722"/>
      <c r="CA4642" s="722"/>
      <c r="CB4642" s="722"/>
      <c r="CC4642" s="722"/>
      <c r="CD4642" s="722"/>
      <c r="CE4642" s="722"/>
      <c r="CF4642" s="722"/>
      <c r="CG4642" s="722"/>
      <c r="CH4642" s="722"/>
      <c r="CI4642" s="722"/>
      <c r="CJ4642" s="722"/>
      <c r="CK4642" s="722"/>
      <c r="CL4642" s="722"/>
      <c r="CM4642" s="722"/>
      <c r="CN4642" s="722"/>
      <c r="CO4642" s="722"/>
      <c r="CP4642" s="722"/>
      <c r="CQ4642" s="722"/>
      <c r="CR4642" s="722"/>
      <c r="CS4642" s="722"/>
    </row>
    <row r="4643" spans="1:97" s="1376" customFormat="1">
      <c r="A4643" s="722"/>
      <c r="B4643" s="722"/>
      <c r="C4643" s="722"/>
      <c r="D4643" s="722"/>
      <c r="E4643" s="722"/>
      <c r="F4643" s="757"/>
      <c r="G4643" s="757"/>
      <c r="H4643" s="757"/>
      <c r="I4643" s="757"/>
      <c r="J4643" s="757"/>
      <c r="K4643" s="758"/>
      <c r="L4643" s="758"/>
      <c r="M4643" s="722"/>
      <c r="N4643" s="736"/>
      <c r="O4643" s="736"/>
      <c r="P4643" s="736"/>
      <c r="Q4643" s="736"/>
      <c r="R4643" s="736"/>
      <c r="S4643" s="736"/>
      <c r="T4643" s="736"/>
      <c r="U4643" s="736"/>
      <c r="BA4643" s="722"/>
      <c r="BB4643" s="722"/>
      <c r="BC4643" s="722"/>
      <c r="BD4643" s="722"/>
      <c r="BE4643" s="722"/>
      <c r="BF4643" s="722"/>
      <c r="BG4643" s="722"/>
      <c r="BH4643" s="722"/>
      <c r="BI4643" s="722"/>
      <c r="BJ4643" s="722"/>
      <c r="BK4643" s="722"/>
      <c r="BL4643" s="722"/>
      <c r="BM4643" s="722"/>
      <c r="BN4643" s="722"/>
      <c r="BO4643" s="722"/>
      <c r="BP4643" s="722"/>
      <c r="BQ4643" s="722"/>
      <c r="BR4643" s="722"/>
      <c r="BS4643" s="722"/>
      <c r="BT4643" s="722"/>
      <c r="BU4643" s="722"/>
      <c r="BV4643" s="722"/>
      <c r="BW4643" s="722"/>
      <c r="BX4643" s="722"/>
      <c r="BY4643" s="722"/>
      <c r="BZ4643" s="722"/>
      <c r="CA4643" s="722"/>
      <c r="CB4643" s="722"/>
      <c r="CC4643" s="722"/>
      <c r="CD4643" s="722"/>
      <c r="CE4643" s="722"/>
      <c r="CF4643" s="722"/>
      <c r="CG4643" s="722"/>
      <c r="CH4643" s="722"/>
      <c r="CI4643" s="722"/>
      <c r="CJ4643" s="722"/>
      <c r="CK4643" s="722"/>
      <c r="CL4643" s="722"/>
      <c r="CM4643" s="722"/>
      <c r="CN4643" s="722"/>
      <c r="CO4643" s="722"/>
      <c r="CP4643" s="722"/>
      <c r="CQ4643" s="722"/>
      <c r="CR4643" s="722"/>
      <c r="CS4643" s="722"/>
    </row>
    <row r="4644" spans="1:97" s="1376" customFormat="1">
      <c r="A4644" s="722"/>
      <c r="B4644" s="722"/>
      <c r="C4644" s="722"/>
      <c r="D4644" s="722"/>
      <c r="E4644" s="722"/>
      <c r="F4644" s="757"/>
      <c r="G4644" s="757"/>
      <c r="H4644" s="757"/>
      <c r="I4644" s="757"/>
      <c r="J4644" s="757"/>
      <c r="K4644" s="758"/>
      <c r="L4644" s="758"/>
      <c r="M4644" s="722"/>
      <c r="N4644" s="736"/>
      <c r="O4644" s="736"/>
      <c r="P4644" s="736"/>
      <c r="Q4644" s="736"/>
      <c r="R4644" s="736"/>
      <c r="S4644" s="736"/>
      <c r="T4644" s="736"/>
      <c r="U4644" s="736"/>
      <c r="BA4644" s="722"/>
      <c r="BB4644" s="722"/>
      <c r="BC4644" s="722"/>
      <c r="BD4644" s="722"/>
      <c r="BE4644" s="722"/>
      <c r="BF4644" s="722"/>
      <c r="BG4644" s="722"/>
      <c r="BH4644" s="722"/>
      <c r="BI4644" s="722"/>
      <c r="BJ4644" s="722"/>
      <c r="BK4644" s="722"/>
      <c r="BL4644" s="722"/>
      <c r="BM4644" s="722"/>
      <c r="BN4644" s="722"/>
      <c r="BO4644" s="722"/>
      <c r="BP4644" s="722"/>
      <c r="BQ4644" s="722"/>
      <c r="BR4644" s="722"/>
      <c r="BS4644" s="722"/>
      <c r="BT4644" s="722"/>
      <c r="BU4644" s="722"/>
      <c r="BV4644" s="722"/>
      <c r="BW4644" s="722"/>
      <c r="BX4644" s="722"/>
      <c r="BY4644" s="722"/>
      <c r="BZ4644" s="722"/>
      <c r="CA4644" s="722"/>
      <c r="CB4644" s="722"/>
      <c r="CC4644" s="722"/>
      <c r="CD4644" s="722"/>
      <c r="CE4644" s="722"/>
      <c r="CF4644" s="722"/>
      <c r="CG4644" s="722"/>
      <c r="CH4644" s="722"/>
      <c r="CI4644" s="722"/>
      <c r="CJ4644" s="722"/>
      <c r="CK4644" s="722"/>
      <c r="CL4644" s="722"/>
      <c r="CM4644" s="722"/>
      <c r="CN4644" s="722"/>
      <c r="CO4644" s="722"/>
      <c r="CP4644" s="722"/>
      <c r="CQ4644" s="722"/>
      <c r="CR4644" s="722"/>
      <c r="CS4644" s="722"/>
    </row>
    <row r="4645" spans="1:97" s="1376" customFormat="1">
      <c r="A4645" s="722"/>
      <c r="B4645" s="722"/>
      <c r="C4645" s="722"/>
      <c r="D4645" s="722"/>
      <c r="E4645" s="722"/>
      <c r="F4645" s="757"/>
      <c r="G4645" s="757"/>
      <c r="H4645" s="757"/>
      <c r="I4645" s="757"/>
      <c r="J4645" s="757"/>
      <c r="K4645" s="758"/>
      <c r="L4645" s="758"/>
      <c r="M4645" s="722"/>
      <c r="N4645" s="736"/>
      <c r="O4645" s="736"/>
      <c r="P4645" s="736"/>
      <c r="Q4645" s="736"/>
      <c r="R4645" s="736"/>
      <c r="S4645" s="736"/>
      <c r="T4645" s="736"/>
      <c r="U4645" s="736"/>
      <c r="BA4645" s="722"/>
      <c r="BB4645" s="722"/>
      <c r="BC4645" s="722"/>
      <c r="BD4645" s="722"/>
      <c r="BE4645" s="722"/>
      <c r="BF4645" s="722"/>
      <c r="BG4645" s="722"/>
      <c r="BH4645" s="722"/>
      <c r="BI4645" s="722"/>
      <c r="BJ4645" s="722"/>
      <c r="BK4645" s="722"/>
      <c r="BL4645" s="722"/>
      <c r="BM4645" s="722"/>
      <c r="BN4645" s="722"/>
      <c r="BO4645" s="722"/>
      <c r="BP4645" s="722"/>
      <c r="BQ4645" s="722"/>
      <c r="BR4645" s="722"/>
      <c r="BS4645" s="722"/>
      <c r="BT4645" s="722"/>
      <c r="BU4645" s="722"/>
      <c r="BV4645" s="722"/>
      <c r="BW4645" s="722"/>
      <c r="BX4645" s="722"/>
      <c r="BY4645" s="722"/>
      <c r="BZ4645" s="722"/>
      <c r="CA4645" s="722"/>
      <c r="CB4645" s="722"/>
      <c r="CC4645" s="722"/>
      <c r="CD4645" s="722"/>
      <c r="CE4645" s="722"/>
      <c r="CF4645" s="722"/>
      <c r="CG4645" s="722"/>
      <c r="CH4645" s="722"/>
      <c r="CI4645" s="722"/>
      <c r="CJ4645" s="722"/>
      <c r="CK4645" s="722"/>
      <c r="CL4645" s="722"/>
      <c r="CM4645" s="722"/>
      <c r="CN4645" s="722"/>
      <c r="CO4645" s="722"/>
      <c r="CP4645" s="722"/>
      <c r="CQ4645" s="722"/>
      <c r="CR4645" s="722"/>
      <c r="CS4645" s="722"/>
    </row>
    <row r="4646" spans="1:97" s="1376" customFormat="1">
      <c r="A4646" s="722"/>
      <c r="B4646" s="722"/>
      <c r="C4646" s="722"/>
      <c r="D4646" s="722"/>
      <c r="E4646" s="722"/>
      <c r="F4646" s="757"/>
      <c r="G4646" s="757"/>
      <c r="H4646" s="757"/>
      <c r="I4646" s="757"/>
      <c r="J4646" s="757"/>
      <c r="K4646" s="758"/>
      <c r="L4646" s="758"/>
      <c r="M4646" s="722"/>
      <c r="N4646" s="736"/>
      <c r="O4646" s="736"/>
      <c r="P4646" s="736"/>
      <c r="Q4646" s="736"/>
      <c r="R4646" s="736"/>
      <c r="S4646" s="736"/>
      <c r="T4646" s="736"/>
      <c r="U4646" s="736"/>
      <c r="BA4646" s="722"/>
      <c r="BB4646" s="722"/>
      <c r="BC4646" s="722"/>
      <c r="BD4646" s="722"/>
      <c r="BE4646" s="722"/>
      <c r="BF4646" s="722"/>
      <c r="BG4646" s="722"/>
      <c r="BH4646" s="722"/>
      <c r="BI4646" s="722"/>
      <c r="BJ4646" s="722"/>
      <c r="BK4646" s="722"/>
      <c r="BL4646" s="722"/>
      <c r="BM4646" s="722"/>
      <c r="BN4646" s="722"/>
      <c r="BO4646" s="722"/>
      <c r="BP4646" s="722"/>
      <c r="BQ4646" s="722"/>
      <c r="BR4646" s="722"/>
      <c r="BS4646" s="722"/>
      <c r="BT4646" s="722"/>
      <c r="BU4646" s="722"/>
      <c r="BV4646" s="722"/>
      <c r="BW4646" s="722"/>
      <c r="BX4646" s="722"/>
      <c r="BY4646" s="722"/>
      <c r="BZ4646" s="722"/>
      <c r="CA4646" s="722"/>
      <c r="CB4646" s="722"/>
      <c r="CC4646" s="722"/>
      <c r="CD4646" s="722"/>
      <c r="CE4646" s="722"/>
      <c r="CF4646" s="722"/>
      <c r="CG4646" s="722"/>
      <c r="CH4646" s="722"/>
      <c r="CI4646" s="722"/>
      <c r="CJ4646" s="722"/>
      <c r="CK4646" s="722"/>
      <c r="CL4646" s="722"/>
      <c r="CM4646" s="722"/>
      <c r="CN4646" s="722"/>
      <c r="CO4646" s="722"/>
      <c r="CP4646" s="722"/>
      <c r="CQ4646" s="722"/>
      <c r="CR4646" s="722"/>
      <c r="CS4646" s="722"/>
    </row>
    <row r="4647" spans="1:97" s="1376" customFormat="1">
      <c r="A4647" s="722"/>
      <c r="B4647" s="722"/>
      <c r="C4647" s="722"/>
      <c r="D4647" s="722"/>
      <c r="E4647" s="722"/>
      <c r="F4647" s="757"/>
      <c r="G4647" s="757"/>
      <c r="H4647" s="757"/>
      <c r="I4647" s="757"/>
      <c r="J4647" s="757"/>
      <c r="K4647" s="758"/>
      <c r="L4647" s="758"/>
      <c r="M4647" s="722"/>
      <c r="N4647" s="736"/>
      <c r="O4647" s="736"/>
      <c r="P4647" s="736"/>
      <c r="Q4647" s="736"/>
      <c r="R4647" s="736"/>
      <c r="S4647" s="736"/>
      <c r="T4647" s="736"/>
      <c r="U4647" s="736"/>
      <c r="BA4647" s="722"/>
      <c r="BB4647" s="722"/>
      <c r="BC4647" s="722"/>
      <c r="BD4647" s="722"/>
      <c r="BE4647" s="722"/>
      <c r="BF4647" s="722"/>
      <c r="BG4647" s="722"/>
      <c r="BH4647" s="722"/>
      <c r="BI4647" s="722"/>
      <c r="BJ4647" s="722"/>
      <c r="BK4647" s="722"/>
      <c r="BL4647" s="722"/>
      <c r="BM4647" s="722"/>
      <c r="BN4647" s="722"/>
      <c r="BO4647" s="722"/>
      <c r="BP4647" s="722"/>
      <c r="BQ4647" s="722"/>
      <c r="BR4647" s="722"/>
      <c r="BS4647" s="722"/>
      <c r="BT4647" s="722"/>
      <c r="BU4647" s="722"/>
      <c r="BV4647" s="722"/>
      <c r="BW4647" s="722"/>
      <c r="BX4647" s="722"/>
      <c r="BY4647" s="722"/>
      <c r="BZ4647" s="722"/>
      <c r="CA4647" s="722"/>
      <c r="CB4647" s="722"/>
      <c r="CC4647" s="722"/>
      <c r="CD4647" s="722"/>
      <c r="CE4647" s="722"/>
      <c r="CF4647" s="722"/>
      <c r="CG4647" s="722"/>
      <c r="CH4647" s="722"/>
      <c r="CI4647" s="722"/>
      <c r="CJ4647" s="722"/>
      <c r="CK4647" s="722"/>
      <c r="CL4647" s="722"/>
      <c r="CM4647" s="722"/>
      <c r="CN4647" s="722"/>
      <c r="CO4647" s="722"/>
      <c r="CP4647" s="722"/>
      <c r="CQ4647" s="722"/>
      <c r="CR4647" s="722"/>
      <c r="CS4647" s="722"/>
    </row>
    <row r="4648" spans="1:97" s="1376" customFormat="1">
      <c r="A4648" s="722"/>
      <c r="B4648" s="722"/>
      <c r="C4648" s="722"/>
      <c r="D4648" s="722"/>
      <c r="E4648" s="722"/>
      <c r="F4648" s="757"/>
      <c r="G4648" s="757"/>
      <c r="H4648" s="757"/>
      <c r="I4648" s="757"/>
      <c r="J4648" s="757"/>
      <c r="K4648" s="758"/>
      <c r="L4648" s="758"/>
      <c r="M4648" s="722"/>
      <c r="N4648" s="736"/>
      <c r="O4648" s="736"/>
      <c r="P4648" s="736"/>
      <c r="Q4648" s="736"/>
      <c r="R4648" s="736"/>
      <c r="S4648" s="736"/>
      <c r="T4648" s="736"/>
      <c r="U4648" s="736"/>
      <c r="BA4648" s="722"/>
      <c r="BB4648" s="722"/>
      <c r="BC4648" s="722"/>
      <c r="BD4648" s="722"/>
      <c r="BE4648" s="722"/>
      <c r="BF4648" s="722"/>
      <c r="BG4648" s="722"/>
      <c r="BH4648" s="722"/>
      <c r="BI4648" s="722"/>
      <c r="BJ4648" s="722"/>
      <c r="BK4648" s="722"/>
      <c r="BL4648" s="722"/>
      <c r="BM4648" s="722"/>
      <c r="BN4648" s="722"/>
      <c r="BO4648" s="722"/>
      <c r="BP4648" s="722"/>
      <c r="BQ4648" s="722"/>
      <c r="BR4648" s="722"/>
      <c r="BS4648" s="722"/>
      <c r="BT4648" s="722"/>
      <c r="BU4648" s="722"/>
      <c r="BV4648" s="722"/>
      <c r="BW4648" s="722"/>
      <c r="BX4648" s="722"/>
      <c r="BY4648" s="722"/>
      <c r="BZ4648" s="722"/>
      <c r="CA4648" s="722"/>
      <c r="CB4648" s="722"/>
      <c r="CC4648" s="722"/>
      <c r="CD4648" s="722"/>
      <c r="CE4648" s="722"/>
      <c r="CF4648" s="722"/>
      <c r="CG4648" s="722"/>
      <c r="CH4648" s="722"/>
      <c r="CI4648" s="722"/>
      <c r="CJ4648" s="722"/>
      <c r="CK4648" s="722"/>
      <c r="CL4648" s="722"/>
      <c r="CM4648" s="722"/>
      <c r="CN4648" s="722"/>
      <c r="CO4648" s="722"/>
      <c r="CP4648" s="722"/>
      <c r="CQ4648" s="722"/>
      <c r="CR4648" s="722"/>
      <c r="CS4648" s="722"/>
    </row>
    <row r="4649" spans="1:97" s="1376" customFormat="1">
      <c r="A4649" s="722"/>
      <c r="B4649" s="722"/>
      <c r="C4649" s="722"/>
      <c r="D4649" s="722"/>
      <c r="E4649" s="722"/>
      <c r="F4649" s="757"/>
      <c r="G4649" s="757"/>
      <c r="H4649" s="757"/>
      <c r="I4649" s="757"/>
      <c r="J4649" s="757"/>
      <c r="K4649" s="758"/>
      <c r="L4649" s="758"/>
      <c r="M4649" s="722"/>
      <c r="N4649" s="736"/>
      <c r="O4649" s="736"/>
      <c r="P4649" s="736"/>
      <c r="Q4649" s="736"/>
      <c r="R4649" s="736"/>
      <c r="S4649" s="736"/>
      <c r="T4649" s="736"/>
      <c r="U4649" s="736"/>
      <c r="BA4649" s="722"/>
      <c r="BB4649" s="722"/>
      <c r="BC4649" s="722"/>
      <c r="BD4649" s="722"/>
      <c r="BE4649" s="722"/>
      <c r="BF4649" s="722"/>
      <c r="BG4649" s="722"/>
      <c r="BH4649" s="722"/>
      <c r="BI4649" s="722"/>
      <c r="BJ4649" s="722"/>
      <c r="BK4649" s="722"/>
      <c r="BL4649" s="722"/>
      <c r="BM4649" s="722"/>
      <c r="BN4649" s="722"/>
      <c r="BO4649" s="722"/>
      <c r="BP4649" s="722"/>
      <c r="BQ4649" s="722"/>
      <c r="BR4649" s="722"/>
      <c r="BS4649" s="722"/>
      <c r="BT4649" s="722"/>
      <c r="BU4649" s="722"/>
      <c r="BV4649" s="722"/>
      <c r="BW4649" s="722"/>
      <c r="BX4649" s="722"/>
      <c r="BY4649" s="722"/>
      <c r="BZ4649" s="722"/>
      <c r="CA4649" s="722"/>
      <c r="CB4649" s="722"/>
      <c r="CC4649" s="722"/>
      <c r="CD4649" s="722"/>
      <c r="CE4649" s="722"/>
      <c r="CF4649" s="722"/>
      <c r="CG4649" s="722"/>
      <c r="CH4649" s="722"/>
      <c r="CI4649" s="722"/>
      <c r="CJ4649" s="722"/>
      <c r="CK4649" s="722"/>
      <c r="CL4649" s="722"/>
      <c r="CM4649" s="722"/>
      <c r="CN4649" s="722"/>
      <c r="CO4649" s="722"/>
      <c r="CP4649" s="722"/>
      <c r="CQ4649" s="722"/>
      <c r="CR4649" s="722"/>
      <c r="CS4649" s="722"/>
    </row>
    <row r="4650" spans="1:97" s="1376" customFormat="1">
      <c r="A4650" s="722"/>
      <c r="B4650" s="722"/>
      <c r="C4650" s="722"/>
      <c r="D4650" s="722"/>
      <c r="E4650" s="722"/>
      <c r="F4650" s="757"/>
      <c r="G4650" s="757"/>
      <c r="H4650" s="757"/>
      <c r="I4650" s="757"/>
      <c r="J4650" s="757"/>
      <c r="K4650" s="758"/>
      <c r="L4650" s="758"/>
      <c r="M4650" s="722"/>
      <c r="N4650" s="736"/>
      <c r="O4650" s="736"/>
      <c r="P4650" s="736"/>
      <c r="Q4650" s="736"/>
      <c r="R4650" s="736"/>
      <c r="S4650" s="736"/>
      <c r="T4650" s="736"/>
      <c r="U4650" s="736"/>
      <c r="BA4650" s="722"/>
      <c r="BB4650" s="722"/>
      <c r="BC4650" s="722"/>
      <c r="BD4650" s="722"/>
      <c r="BE4650" s="722"/>
      <c r="BF4650" s="722"/>
      <c r="BG4650" s="722"/>
      <c r="BH4650" s="722"/>
      <c r="BI4650" s="722"/>
      <c r="BJ4650" s="722"/>
      <c r="BK4650" s="722"/>
      <c r="BL4650" s="722"/>
      <c r="BM4650" s="722"/>
      <c r="BN4650" s="722"/>
      <c r="BO4650" s="722"/>
      <c r="BP4650" s="722"/>
      <c r="BQ4650" s="722"/>
      <c r="BR4650" s="722"/>
      <c r="BS4650" s="722"/>
      <c r="BT4650" s="722"/>
      <c r="BU4650" s="722"/>
      <c r="BV4650" s="722"/>
      <c r="BW4650" s="722"/>
      <c r="BX4650" s="722"/>
      <c r="BY4650" s="722"/>
      <c r="BZ4650" s="722"/>
      <c r="CA4650" s="722"/>
      <c r="CB4650" s="722"/>
      <c r="CC4650" s="722"/>
      <c r="CD4650" s="722"/>
      <c r="CE4650" s="722"/>
      <c r="CF4650" s="722"/>
      <c r="CG4650" s="722"/>
      <c r="CH4650" s="722"/>
      <c r="CI4650" s="722"/>
      <c r="CJ4650" s="722"/>
      <c r="CK4650" s="722"/>
      <c r="CL4650" s="722"/>
      <c r="CM4650" s="722"/>
      <c r="CN4650" s="722"/>
      <c r="CO4650" s="722"/>
      <c r="CP4650" s="722"/>
      <c r="CQ4650" s="722"/>
      <c r="CR4650" s="722"/>
      <c r="CS4650" s="722"/>
    </row>
    <row r="4651" spans="1:97" s="1376" customFormat="1">
      <c r="A4651" s="722"/>
      <c r="B4651" s="722"/>
      <c r="C4651" s="722"/>
      <c r="D4651" s="722"/>
      <c r="E4651" s="722"/>
      <c r="F4651" s="757"/>
      <c r="G4651" s="757"/>
      <c r="H4651" s="757"/>
      <c r="I4651" s="757"/>
      <c r="J4651" s="757"/>
      <c r="K4651" s="758"/>
      <c r="L4651" s="758"/>
      <c r="M4651" s="722"/>
      <c r="N4651" s="736"/>
      <c r="O4651" s="736"/>
      <c r="P4651" s="736"/>
      <c r="Q4651" s="736"/>
      <c r="R4651" s="736"/>
      <c r="S4651" s="736"/>
      <c r="T4651" s="736"/>
      <c r="U4651" s="736"/>
      <c r="BA4651" s="722"/>
      <c r="BB4651" s="722"/>
      <c r="BC4651" s="722"/>
      <c r="BD4651" s="722"/>
      <c r="BE4651" s="722"/>
      <c r="BF4651" s="722"/>
      <c r="BG4651" s="722"/>
      <c r="BH4651" s="722"/>
      <c r="BI4651" s="722"/>
      <c r="BJ4651" s="722"/>
      <c r="BK4651" s="722"/>
      <c r="BL4651" s="722"/>
      <c r="BM4651" s="722"/>
      <c r="BN4651" s="722"/>
      <c r="BO4651" s="722"/>
      <c r="BP4651" s="722"/>
      <c r="BQ4651" s="722"/>
      <c r="BR4651" s="722"/>
      <c r="BS4651" s="722"/>
      <c r="BT4651" s="722"/>
      <c r="BU4651" s="722"/>
      <c r="BV4651" s="722"/>
      <c r="BW4651" s="722"/>
      <c r="BX4651" s="722"/>
      <c r="BY4651" s="722"/>
      <c r="BZ4651" s="722"/>
      <c r="CA4651" s="722"/>
      <c r="CB4651" s="722"/>
      <c r="CC4651" s="722"/>
      <c r="CD4651" s="722"/>
      <c r="CE4651" s="722"/>
      <c r="CF4651" s="722"/>
      <c r="CG4651" s="722"/>
      <c r="CH4651" s="722"/>
      <c r="CI4651" s="722"/>
      <c r="CJ4651" s="722"/>
      <c r="CK4651" s="722"/>
      <c r="CL4651" s="722"/>
      <c r="CM4651" s="722"/>
      <c r="CN4651" s="722"/>
      <c r="CO4651" s="722"/>
      <c r="CP4651" s="722"/>
      <c r="CQ4651" s="722"/>
      <c r="CR4651" s="722"/>
      <c r="CS4651" s="722"/>
    </row>
    <row r="4652" spans="1:97" s="1376" customFormat="1">
      <c r="A4652" s="722"/>
      <c r="B4652" s="722"/>
      <c r="C4652" s="722"/>
      <c r="D4652" s="722"/>
      <c r="E4652" s="722"/>
      <c r="F4652" s="757"/>
      <c r="G4652" s="757"/>
      <c r="H4652" s="757"/>
      <c r="I4652" s="757"/>
      <c r="J4652" s="757"/>
      <c r="K4652" s="758"/>
      <c r="L4652" s="758"/>
      <c r="M4652" s="722"/>
      <c r="N4652" s="736"/>
      <c r="O4652" s="736"/>
      <c r="P4652" s="736"/>
      <c r="Q4652" s="736"/>
      <c r="R4652" s="736"/>
      <c r="S4652" s="736"/>
      <c r="T4652" s="736"/>
      <c r="U4652" s="736"/>
      <c r="BA4652" s="722"/>
      <c r="BB4652" s="722"/>
      <c r="BC4652" s="722"/>
      <c r="BD4652" s="722"/>
      <c r="BE4652" s="722"/>
      <c r="BF4652" s="722"/>
      <c r="BG4652" s="722"/>
      <c r="BH4652" s="722"/>
      <c r="BI4652" s="722"/>
      <c r="BJ4652" s="722"/>
      <c r="BK4652" s="722"/>
      <c r="BL4652" s="722"/>
      <c r="BM4652" s="722"/>
      <c r="BN4652" s="722"/>
      <c r="BO4652" s="722"/>
      <c r="BP4652" s="722"/>
      <c r="BQ4652" s="722"/>
      <c r="BR4652" s="722"/>
      <c r="BS4652" s="722"/>
      <c r="BT4652" s="722"/>
      <c r="BU4652" s="722"/>
      <c r="BV4652" s="722"/>
      <c r="BW4652" s="722"/>
      <c r="BX4652" s="722"/>
      <c r="BY4652" s="722"/>
      <c r="BZ4652" s="722"/>
      <c r="CA4652" s="722"/>
      <c r="CB4652" s="722"/>
      <c r="CC4652" s="722"/>
      <c r="CD4652" s="722"/>
      <c r="CE4652" s="722"/>
      <c r="CF4652" s="722"/>
      <c r="CG4652" s="722"/>
      <c r="CH4652" s="722"/>
      <c r="CI4652" s="722"/>
      <c r="CJ4652" s="722"/>
      <c r="CK4652" s="722"/>
      <c r="CL4652" s="722"/>
      <c r="CM4652" s="722"/>
      <c r="CN4652" s="722"/>
      <c r="CO4652" s="722"/>
      <c r="CP4652" s="722"/>
      <c r="CQ4652" s="722"/>
      <c r="CR4652" s="722"/>
      <c r="CS4652" s="722"/>
    </row>
    <row r="4653" spans="1:97" s="1376" customFormat="1">
      <c r="A4653" s="722"/>
      <c r="B4653" s="722"/>
      <c r="C4653" s="722"/>
      <c r="D4653" s="722"/>
      <c r="E4653" s="722"/>
      <c r="F4653" s="757"/>
      <c r="G4653" s="757"/>
      <c r="H4653" s="757"/>
      <c r="I4653" s="757"/>
      <c r="J4653" s="757"/>
      <c r="K4653" s="758"/>
      <c r="L4653" s="758"/>
      <c r="M4653" s="722"/>
      <c r="N4653" s="736"/>
      <c r="O4653" s="736"/>
      <c r="P4653" s="736"/>
      <c r="Q4653" s="736"/>
      <c r="R4653" s="736"/>
      <c r="S4653" s="736"/>
      <c r="T4653" s="736"/>
      <c r="U4653" s="736"/>
      <c r="BA4653" s="722"/>
      <c r="BB4653" s="722"/>
      <c r="BC4653" s="722"/>
      <c r="BD4653" s="722"/>
      <c r="BE4653" s="722"/>
      <c r="BF4653" s="722"/>
      <c r="BG4653" s="722"/>
      <c r="BH4653" s="722"/>
      <c r="BI4653" s="722"/>
      <c r="BJ4653" s="722"/>
      <c r="BK4653" s="722"/>
      <c r="BL4653" s="722"/>
      <c r="BM4653" s="722"/>
      <c r="BN4653" s="722"/>
      <c r="BO4653" s="722"/>
      <c r="BP4653" s="722"/>
      <c r="BQ4653" s="722"/>
      <c r="BR4653" s="722"/>
      <c r="BS4653" s="722"/>
      <c r="BT4653" s="722"/>
      <c r="BU4653" s="722"/>
      <c r="BV4653" s="722"/>
      <c r="BW4653" s="722"/>
      <c r="BX4653" s="722"/>
      <c r="BY4653" s="722"/>
      <c r="BZ4653" s="722"/>
      <c r="CA4653" s="722"/>
      <c r="CB4653" s="722"/>
      <c r="CC4653" s="722"/>
      <c r="CD4653" s="722"/>
      <c r="CE4653" s="722"/>
      <c r="CF4653" s="722"/>
      <c r="CG4653" s="722"/>
      <c r="CH4653" s="722"/>
      <c r="CI4653" s="722"/>
      <c r="CJ4653" s="722"/>
      <c r="CK4653" s="722"/>
      <c r="CL4653" s="722"/>
      <c r="CM4653" s="722"/>
      <c r="CN4653" s="722"/>
      <c r="CO4653" s="722"/>
      <c r="CP4653" s="722"/>
      <c r="CQ4653" s="722"/>
      <c r="CR4653" s="722"/>
      <c r="CS4653" s="722"/>
    </row>
    <row r="4654" spans="1:97" s="1376" customFormat="1">
      <c r="A4654" s="722"/>
      <c r="B4654" s="722"/>
      <c r="C4654" s="722"/>
      <c r="D4654" s="722"/>
      <c r="E4654" s="722"/>
      <c r="F4654" s="757"/>
      <c r="G4654" s="757"/>
      <c r="H4654" s="757"/>
      <c r="I4654" s="757"/>
      <c r="J4654" s="757"/>
      <c r="K4654" s="758"/>
      <c r="L4654" s="758"/>
      <c r="M4654" s="722"/>
      <c r="N4654" s="736"/>
      <c r="O4654" s="736"/>
      <c r="P4654" s="736"/>
      <c r="Q4654" s="736"/>
      <c r="R4654" s="736"/>
      <c r="S4654" s="736"/>
      <c r="T4654" s="736"/>
      <c r="U4654" s="736"/>
      <c r="BA4654" s="722"/>
      <c r="BB4654" s="722"/>
      <c r="BC4654" s="722"/>
      <c r="BD4654" s="722"/>
      <c r="BE4654" s="722"/>
      <c r="BF4654" s="722"/>
      <c r="BG4654" s="722"/>
      <c r="BH4654" s="722"/>
      <c r="BI4654" s="722"/>
      <c r="BJ4654" s="722"/>
      <c r="BK4654" s="722"/>
      <c r="BL4654" s="722"/>
      <c r="BM4654" s="722"/>
      <c r="BN4654" s="722"/>
      <c r="BO4654" s="722"/>
      <c r="BP4654" s="722"/>
      <c r="BQ4654" s="722"/>
      <c r="BR4654" s="722"/>
      <c r="BS4654" s="722"/>
      <c r="BT4654" s="722"/>
      <c r="BU4654" s="722"/>
      <c r="BV4654" s="722"/>
      <c r="BW4654" s="722"/>
      <c r="BX4654" s="722"/>
      <c r="BY4654" s="722"/>
      <c r="BZ4654" s="722"/>
      <c r="CA4654" s="722"/>
      <c r="CB4654" s="722"/>
      <c r="CC4654" s="722"/>
      <c r="CD4654" s="722"/>
      <c r="CE4654" s="722"/>
      <c r="CF4654" s="722"/>
      <c r="CG4654" s="722"/>
      <c r="CH4654" s="722"/>
      <c r="CI4654" s="722"/>
      <c r="CJ4654" s="722"/>
      <c r="CK4654" s="722"/>
      <c r="CL4654" s="722"/>
      <c r="CM4654" s="722"/>
      <c r="CN4654" s="722"/>
      <c r="CO4654" s="722"/>
      <c r="CP4654" s="722"/>
      <c r="CQ4654" s="722"/>
      <c r="CR4654" s="722"/>
      <c r="CS4654" s="722"/>
    </row>
    <row r="4655" spans="1:97" s="1376" customFormat="1">
      <c r="A4655" s="722"/>
      <c r="B4655" s="722"/>
      <c r="C4655" s="722"/>
      <c r="D4655" s="722"/>
      <c r="E4655" s="722"/>
      <c r="F4655" s="757"/>
      <c r="G4655" s="757"/>
      <c r="H4655" s="757"/>
      <c r="I4655" s="757"/>
      <c r="J4655" s="757"/>
      <c r="K4655" s="758"/>
      <c r="L4655" s="758"/>
      <c r="M4655" s="722"/>
      <c r="N4655" s="736"/>
      <c r="O4655" s="736"/>
      <c r="P4655" s="736"/>
      <c r="Q4655" s="736"/>
      <c r="R4655" s="736"/>
      <c r="S4655" s="736"/>
      <c r="T4655" s="736"/>
      <c r="U4655" s="736"/>
      <c r="BA4655" s="722"/>
      <c r="BB4655" s="722"/>
      <c r="BC4655" s="722"/>
      <c r="BD4655" s="722"/>
      <c r="BE4655" s="722"/>
      <c r="BF4655" s="722"/>
      <c r="BG4655" s="722"/>
      <c r="BH4655" s="722"/>
      <c r="BI4655" s="722"/>
      <c r="BJ4655" s="722"/>
      <c r="BK4655" s="722"/>
      <c r="BL4655" s="722"/>
      <c r="BM4655" s="722"/>
      <c r="BN4655" s="722"/>
      <c r="BO4655" s="722"/>
      <c r="BP4655" s="722"/>
      <c r="BQ4655" s="722"/>
      <c r="BR4655" s="722"/>
      <c r="BS4655" s="722"/>
      <c r="BT4655" s="722"/>
      <c r="BU4655" s="722"/>
      <c r="BV4655" s="722"/>
      <c r="BW4655" s="722"/>
      <c r="BX4655" s="722"/>
      <c r="BY4655" s="722"/>
      <c r="BZ4655" s="722"/>
      <c r="CA4655" s="722"/>
      <c r="CB4655" s="722"/>
      <c r="CC4655" s="722"/>
      <c r="CD4655" s="722"/>
      <c r="CE4655" s="722"/>
      <c r="CF4655" s="722"/>
      <c r="CG4655" s="722"/>
      <c r="CH4655" s="722"/>
      <c r="CI4655" s="722"/>
      <c r="CJ4655" s="722"/>
      <c r="CK4655" s="722"/>
      <c r="CL4655" s="722"/>
      <c r="CM4655" s="722"/>
      <c r="CN4655" s="722"/>
      <c r="CO4655" s="722"/>
      <c r="CP4655" s="722"/>
      <c r="CQ4655" s="722"/>
      <c r="CR4655" s="722"/>
      <c r="CS4655" s="722"/>
    </row>
    <row r="4656" spans="1:97" s="1376" customFormat="1">
      <c r="A4656" s="722"/>
      <c r="B4656" s="722"/>
      <c r="C4656" s="722"/>
      <c r="D4656" s="722"/>
      <c r="E4656" s="722"/>
      <c r="F4656" s="757"/>
      <c r="G4656" s="757"/>
      <c r="H4656" s="757"/>
      <c r="I4656" s="757"/>
      <c r="J4656" s="757"/>
      <c r="K4656" s="758"/>
      <c r="L4656" s="758"/>
      <c r="M4656" s="722"/>
      <c r="N4656" s="736"/>
      <c r="O4656" s="736"/>
      <c r="P4656" s="736"/>
      <c r="Q4656" s="736"/>
      <c r="R4656" s="736"/>
      <c r="S4656" s="736"/>
      <c r="T4656" s="736"/>
      <c r="U4656" s="736"/>
      <c r="BA4656" s="722"/>
      <c r="BB4656" s="722"/>
      <c r="BC4656" s="722"/>
      <c r="BD4656" s="722"/>
      <c r="BE4656" s="722"/>
      <c r="BF4656" s="722"/>
      <c r="BG4656" s="722"/>
      <c r="BH4656" s="722"/>
      <c r="BI4656" s="722"/>
      <c r="BJ4656" s="722"/>
      <c r="BK4656" s="722"/>
      <c r="BL4656" s="722"/>
      <c r="BM4656" s="722"/>
      <c r="BN4656" s="722"/>
      <c r="BO4656" s="722"/>
      <c r="BP4656" s="722"/>
      <c r="BQ4656" s="722"/>
      <c r="BR4656" s="722"/>
      <c r="BS4656" s="722"/>
      <c r="BT4656" s="722"/>
      <c r="BU4656" s="722"/>
      <c r="BV4656" s="722"/>
      <c r="BW4656" s="722"/>
      <c r="BX4656" s="722"/>
      <c r="BY4656" s="722"/>
      <c r="BZ4656" s="722"/>
      <c r="CA4656" s="722"/>
      <c r="CB4656" s="722"/>
      <c r="CC4656" s="722"/>
      <c r="CD4656" s="722"/>
      <c r="CE4656" s="722"/>
      <c r="CF4656" s="722"/>
      <c r="CG4656" s="722"/>
      <c r="CH4656" s="722"/>
      <c r="CI4656" s="722"/>
      <c r="CJ4656" s="722"/>
      <c r="CK4656" s="722"/>
      <c r="CL4656" s="722"/>
      <c r="CM4656" s="722"/>
      <c r="CN4656" s="722"/>
      <c r="CO4656" s="722"/>
      <c r="CP4656" s="722"/>
      <c r="CQ4656" s="722"/>
      <c r="CR4656" s="722"/>
      <c r="CS4656" s="722"/>
    </row>
    <row r="4657" spans="1:97" s="1376" customFormat="1">
      <c r="A4657" s="722"/>
      <c r="B4657" s="722"/>
      <c r="C4657" s="722"/>
      <c r="D4657" s="722"/>
      <c r="E4657" s="722"/>
      <c r="F4657" s="757"/>
      <c r="G4657" s="757"/>
      <c r="H4657" s="757"/>
      <c r="I4657" s="757"/>
      <c r="J4657" s="757"/>
      <c r="K4657" s="758"/>
      <c r="L4657" s="758"/>
      <c r="M4657" s="722"/>
      <c r="N4657" s="736"/>
      <c r="O4657" s="736"/>
      <c r="P4657" s="736"/>
      <c r="Q4657" s="736"/>
      <c r="R4657" s="736"/>
      <c r="S4657" s="736"/>
      <c r="T4657" s="736"/>
      <c r="U4657" s="736"/>
      <c r="BA4657" s="722"/>
      <c r="BB4657" s="722"/>
      <c r="BC4657" s="722"/>
      <c r="BD4657" s="722"/>
      <c r="BE4657" s="722"/>
      <c r="BF4657" s="722"/>
      <c r="BG4657" s="722"/>
      <c r="BH4657" s="722"/>
      <c r="BI4657" s="722"/>
      <c r="BJ4657" s="722"/>
      <c r="BK4657" s="722"/>
      <c r="BL4657" s="722"/>
      <c r="BM4657" s="722"/>
      <c r="BN4657" s="722"/>
      <c r="BO4657" s="722"/>
      <c r="BP4657" s="722"/>
      <c r="BQ4657" s="722"/>
      <c r="BR4657" s="722"/>
      <c r="BS4657" s="722"/>
      <c r="BT4657" s="722"/>
      <c r="BU4657" s="722"/>
      <c r="BV4657" s="722"/>
      <c r="BW4657" s="722"/>
      <c r="BX4657" s="722"/>
      <c r="BY4657" s="722"/>
      <c r="BZ4657" s="722"/>
      <c r="CA4657" s="722"/>
      <c r="CB4657" s="722"/>
      <c r="CC4657" s="722"/>
      <c r="CD4657" s="722"/>
      <c r="CE4657" s="722"/>
      <c r="CF4657" s="722"/>
      <c r="CG4657" s="722"/>
      <c r="CH4657" s="722"/>
      <c r="CI4657" s="722"/>
      <c r="CJ4657" s="722"/>
      <c r="CK4657" s="722"/>
      <c r="CL4657" s="722"/>
      <c r="CM4657" s="722"/>
      <c r="CN4657" s="722"/>
      <c r="CO4657" s="722"/>
      <c r="CP4657" s="722"/>
      <c r="CQ4657" s="722"/>
      <c r="CR4657" s="722"/>
      <c r="CS4657" s="722"/>
    </row>
    <row r="4658" spans="1:97" s="1376" customFormat="1">
      <c r="A4658" s="722"/>
      <c r="B4658" s="722"/>
      <c r="C4658" s="722"/>
      <c r="D4658" s="722"/>
      <c r="E4658" s="722"/>
      <c r="F4658" s="757"/>
      <c r="G4658" s="757"/>
      <c r="H4658" s="757"/>
      <c r="I4658" s="757"/>
      <c r="J4658" s="757"/>
      <c r="K4658" s="758"/>
      <c r="L4658" s="758"/>
      <c r="M4658" s="722"/>
      <c r="N4658" s="736"/>
      <c r="O4658" s="736"/>
      <c r="P4658" s="736"/>
      <c r="Q4658" s="736"/>
      <c r="R4658" s="736"/>
      <c r="S4658" s="736"/>
      <c r="T4658" s="736"/>
      <c r="U4658" s="736"/>
      <c r="BA4658" s="722"/>
      <c r="BB4658" s="722"/>
      <c r="BC4658" s="722"/>
      <c r="BD4658" s="722"/>
      <c r="BE4658" s="722"/>
      <c r="BF4658" s="722"/>
      <c r="BG4658" s="722"/>
      <c r="BH4658" s="722"/>
      <c r="BI4658" s="722"/>
      <c r="BJ4658" s="722"/>
      <c r="BK4658" s="722"/>
      <c r="BL4658" s="722"/>
      <c r="BM4658" s="722"/>
      <c r="BN4658" s="722"/>
      <c r="BO4658" s="722"/>
      <c r="BP4658" s="722"/>
      <c r="BQ4658" s="722"/>
      <c r="BR4658" s="722"/>
      <c r="BS4658" s="722"/>
      <c r="BT4658" s="722"/>
      <c r="BU4658" s="722"/>
      <c r="BV4658" s="722"/>
      <c r="BW4658" s="722"/>
      <c r="BX4658" s="722"/>
      <c r="BY4658" s="722"/>
      <c r="BZ4658" s="722"/>
      <c r="CA4658" s="722"/>
      <c r="CB4658" s="722"/>
      <c r="CC4658" s="722"/>
      <c r="CD4658" s="722"/>
      <c r="CE4658" s="722"/>
      <c r="CF4658" s="722"/>
      <c r="CG4658" s="722"/>
      <c r="CH4658" s="722"/>
      <c r="CI4658" s="722"/>
      <c r="CJ4658" s="722"/>
      <c r="CK4658" s="722"/>
      <c r="CL4658" s="722"/>
      <c r="CM4658" s="722"/>
      <c r="CN4658" s="722"/>
      <c r="CO4658" s="722"/>
      <c r="CP4658" s="722"/>
      <c r="CQ4658" s="722"/>
      <c r="CR4658" s="722"/>
      <c r="CS4658" s="722"/>
    </row>
    <row r="4659" spans="1:97" s="1376" customFormat="1">
      <c r="A4659" s="722"/>
      <c r="B4659" s="722"/>
      <c r="C4659" s="722"/>
      <c r="D4659" s="722"/>
      <c r="E4659" s="722"/>
      <c r="F4659" s="757"/>
      <c r="G4659" s="757"/>
      <c r="H4659" s="757"/>
      <c r="I4659" s="757"/>
      <c r="J4659" s="757"/>
      <c r="K4659" s="758"/>
      <c r="L4659" s="758"/>
      <c r="M4659" s="722"/>
      <c r="N4659" s="736"/>
      <c r="O4659" s="736"/>
      <c r="P4659" s="736"/>
      <c r="Q4659" s="736"/>
      <c r="R4659" s="736"/>
      <c r="S4659" s="736"/>
      <c r="T4659" s="736"/>
      <c r="U4659" s="736"/>
      <c r="BA4659" s="722"/>
      <c r="BB4659" s="722"/>
      <c r="BC4659" s="722"/>
      <c r="BD4659" s="722"/>
      <c r="BE4659" s="722"/>
      <c r="BF4659" s="722"/>
      <c r="BG4659" s="722"/>
      <c r="BH4659" s="722"/>
      <c r="BI4659" s="722"/>
      <c r="BJ4659" s="722"/>
      <c r="BK4659" s="722"/>
      <c r="BL4659" s="722"/>
      <c r="BM4659" s="722"/>
      <c r="BN4659" s="722"/>
      <c r="BO4659" s="722"/>
      <c r="BP4659" s="722"/>
      <c r="BQ4659" s="722"/>
      <c r="BR4659" s="722"/>
      <c r="BS4659" s="722"/>
      <c r="BT4659" s="722"/>
      <c r="BU4659" s="722"/>
      <c r="BV4659" s="722"/>
      <c r="BW4659" s="722"/>
      <c r="BX4659" s="722"/>
      <c r="BY4659" s="722"/>
      <c r="BZ4659" s="722"/>
      <c r="CA4659" s="722"/>
      <c r="CB4659" s="722"/>
      <c r="CC4659" s="722"/>
      <c r="CD4659" s="722"/>
      <c r="CE4659" s="722"/>
      <c r="CF4659" s="722"/>
      <c r="CG4659" s="722"/>
      <c r="CH4659" s="722"/>
      <c r="CI4659" s="722"/>
      <c r="CJ4659" s="722"/>
      <c r="CK4659" s="722"/>
      <c r="CL4659" s="722"/>
      <c r="CM4659" s="722"/>
      <c r="CN4659" s="722"/>
      <c r="CO4659" s="722"/>
      <c r="CP4659" s="722"/>
      <c r="CQ4659" s="722"/>
      <c r="CR4659" s="722"/>
      <c r="CS4659" s="722"/>
    </row>
    <row r="4660" spans="1:97" s="1376" customFormat="1">
      <c r="A4660" s="722"/>
      <c r="B4660" s="722"/>
      <c r="C4660" s="722"/>
      <c r="D4660" s="722"/>
      <c r="E4660" s="722"/>
      <c r="F4660" s="757"/>
      <c r="G4660" s="757"/>
      <c r="H4660" s="757"/>
      <c r="I4660" s="757"/>
      <c r="J4660" s="757"/>
      <c r="K4660" s="758"/>
      <c r="L4660" s="758"/>
      <c r="M4660" s="722"/>
      <c r="N4660" s="736"/>
      <c r="O4660" s="736"/>
      <c r="P4660" s="736"/>
      <c r="Q4660" s="736"/>
      <c r="R4660" s="736"/>
      <c r="S4660" s="736"/>
      <c r="T4660" s="736"/>
      <c r="U4660" s="736"/>
      <c r="BA4660" s="722"/>
      <c r="BB4660" s="722"/>
      <c r="BC4660" s="722"/>
      <c r="BD4660" s="722"/>
      <c r="BE4660" s="722"/>
      <c r="BF4660" s="722"/>
      <c r="BG4660" s="722"/>
      <c r="BH4660" s="722"/>
      <c r="BI4660" s="722"/>
      <c r="BJ4660" s="722"/>
      <c r="BK4660" s="722"/>
      <c r="BL4660" s="722"/>
      <c r="BM4660" s="722"/>
      <c r="BN4660" s="722"/>
      <c r="BO4660" s="722"/>
      <c r="BP4660" s="722"/>
      <c r="BQ4660" s="722"/>
      <c r="BR4660" s="722"/>
      <c r="BS4660" s="722"/>
      <c r="BT4660" s="722"/>
      <c r="BU4660" s="722"/>
      <c r="BV4660" s="722"/>
      <c r="BW4660" s="722"/>
      <c r="BX4660" s="722"/>
      <c r="BY4660" s="722"/>
      <c r="BZ4660" s="722"/>
      <c r="CA4660" s="722"/>
      <c r="CB4660" s="722"/>
      <c r="CC4660" s="722"/>
      <c r="CD4660" s="722"/>
      <c r="CE4660" s="722"/>
      <c r="CF4660" s="722"/>
      <c r="CG4660" s="722"/>
      <c r="CH4660" s="722"/>
      <c r="CI4660" s="722"/>
      <c r="CJ4660" s="722"/>
      <c r="CK4660" s="722"/>
      <c r="CL4660" s="722"/>
      <c r="CM4660" s="722"/>
      <c r="CN4660" s="722"/>
      <c r="CO4660" s="722"/>
      <c r="CP4660" s="722"/>
      <c r="CQ4660" s="722"/>
      <c r="CR4660" s="722"/>
      <c r="CS4660" s="722"/>
    </row>
    <row r="4661" spans="1:97" s="1376" customFormat="1">
      <c r="A4661" s="722"/>
      <c r="B4661" s="722"/>
      <c r="C4661" s="722"/>
      <c r="D4661" s="722"/>
      <c r="E4661" s="722"/>
      <c r="F4661" s="757"/>
      <c r="G4661" s="757"/>
      <c r="H4661" s="757"/>
      <c r="I4661" s="757"/>
      <c r="J4661" s="757"/>
      <c r="K4661" s="758"/>
      <c r="L4661" s="758"/>
      <c r="M4661" s="722"/>
      <c r="N4661" s="736"/>
      <c r="O4661" s="736"/>
      <c r="P4661" s="736"/>
      <c r="Q4661" s="736"/>
      <c r="R4661" s="736"/>
      <c r="S4661" s="736"/>
      <c r="T4661" s="736"/>
      <c r="U4661" s="736"/>
      <c r="BA4661" s="722"/>
      <c r="BB4661" s="722"/>
      <c r="BC4661" s="722"/>
      <c r="BD4661" s="722"/>
      <c r="BE4661" s="722"/>
      <c r="BF4661" s="722"/>
      <c r="BG4661" s="722"/>
      <c r="BH4661" s="722"/>
      <c r="BI4661" s="722"/>
      <c r="BJ4661" s="722"/>
      <c r="BK4661" s="722"/>
      <c r="BL4661" s="722"/>
      <c r="BM4661" s="722"/>
      <c r="BN4661" s="722"/>
      <c r="BO4661" s="722"/>
      <c r="BP4661" s="722"/>
      <c r="BQ4661" s="722"/>
      <c r="BR4661" s="722"/>
      <c r="BS4661" s="722"/>
      <c r="BT4661" s="722"/>
      <c r="BU4661" s="722"/>
      <c r="BV4661" s="722"/>
      <c r="BW4661" s="722"/>
      <c r="BX4661" s="722"/>
      <c r="BY4661" s="722"/>
      <c r="BZ4661" s="722"/>
      <c r="CA4661" s="722"/>
      <c r="CB4661" s="722"/>
      <c r="CC4661" s="722"/>
      <c r="CD4661" s="722"/>
      <c r="CE4661" s="722"/>
      <c r="CF4661" s="722"/>
      <c r="CG4661" s="722"/>
      <c r="CH4661" s="722"/>
      <c r="CI4661" s="722"/>
      <c r="CJ4661" s="722"/>
      <c r="CK4661" s="722"/>
      <c r="CL4661" s="722"/>
      <c r="CM4661" s="722"/>
      <c r="CN4661" s="722"/>
      <c r="CO4661" s="722"/>
      <c r="CP4661" s="722"/>
      <c r="CQ4661" s="722"/>
      <c r="CR4661" s="722"/>
      <c r="CS4661" s="722"/>
    </row>
    <row r="4662" spans="1:97" s="1376" customFormat="1">
      <c r="A4662" s="722"/>
      <c r="B4662" s="722"/>
      <c r="C4662" s="722"/>
      <c r="D4662" s="722"/>
      <c r="E4662" s="722"/>
      <c r="F4662" s="757"/>
      <c r="G4662" s="757"/>
      <c r="H4662" s="757"/>
      <c r="I4662" s="757"/>
      <c r="J4662" s="757"/>
      <c r="K4662" s="758"/>
      <c r="L4662" s="758"/>
      <c r="M4662" s="722"/>
      <c r="N4662" s="736"/>
      <c r="O4662" s="736"/>
      <c r="P4662" s="736"/>
      <c r="Q4662" s="736"/>
      <c r="R4662" s="736"/>
      <c r="S4662" s="736"/>
      <c r="T4662" s="736"/>
      <c r="U4662" s="736"/>
      <c r="BA4662" s="722"/>
      <c r="BB4662" s="722"/>
      <c r="BC4662" s="722"/>
      <c r="BD4662" s="722"/>
      <c r="BE4662" s="722"/>
      <c r="BF4662" s="722"/>
      <c r="BG4662" s="722"/>
      <c r="BH4662" s="722"/>
      <c r="BI4662" s="722"/>
      <c r="BJ4662" s="722"/>
      <c r="BK4662" s="722"/>
      <c r="BL4662" s="722"/>
      <c r="BM4662" s="722"/>
      <c r="BN4662" s="722"/>
      <c r="BO4662" s="722"/>
      <c r="BP4662" s="722"/>
      <c r="BQ4662" s="722"/>
      <c r="BR4662" s="722"/>
      <c r="BS4662" s="722"/>
      <c r="BT4662" s="722"/>
      <c r="BU4662" s="722"/>
      <c r="BV4662" s="722"/>
      <c r="BW4662" s="722"/>
      <c r="BX4662" s="722"/>
      <c r="BY4662" s="722"/>
      <c r="BZ4662" s="722"/>
      <c r="CA4662" s="722"/>
      <c r="CB4662" s="722"/>
      <c r="CC4662" s="722"/>
      <c r="CD4662" s="722"/>
      <c r="CE4662" s="722"/>
      <c r="CF4662" s="722"/>
      <c r="CG4662" s="722"/>
      <c r="CH4662" s="722"/>
      <c r="CI4662" s="722"/>
      <c r="CJ4662" s="722"/>
      <c r="CK4662" s="722"/>
      <c r="CL4662" s="722"/>
      <c r="CM4662" s="722"/>
      <c r="CN4662" s="722"/>
      <c r="CO4662" s="722"/>
      <c r="CP4662" s="722"/>
      <c r="CQ4662" s="722"/>
      <c r="CR4662" s="722"/>
      <c r="CS4662" s="722"/>
    </row>
    <row r="4663" spans="1:97" s="1376" customFormat="1">
      <c r="A4663" s="722"/>
      <c r="B4663" s="722"/>
      <c r="C4663" s="722"/>
      <c r="D4663" s="722"/>
      <c r="E4663" s="722"/>
      <c r="F4663" s="757"/>
      <c r="G4663" s="757"/>
      <c r="H4663" s="757"/>
      <c r="I4663" s="757"/>
      <c r="J4663" s="757"/>
      <c r="K4663" s="758"/>
      <c r="L4663" s="758"/>
      <c r="M4663" s="722"/>
      <c r="N4663" s="736"/>
      <c r="O4663" s="736"/>
      <c r="P4663" s="736"/>
      <c r="Q4663" s="736"/>
      <c r="R4663" s="736"/>
      <c r="S4663" s="736"/>
      <c r="T4663" s="736"/>
      <c r="U4663" s="736"/>
      <c r="BA4663" s="722"/>
      <c r="BB4663" s="722"/>
      <c r="BC4663" s="722"/>
      <c r="BD4663" s="722"/>
      <c r="BE4663" s="722"/>
      <c r="BF4663" s="722"/>
      <c r="BG4663" s="722"/>
      <c r="BH4663" s="722"/>
      <c r="BI4663" s="722"/>
      <c r="BJ4663" s="722"/>
      <c r="BK4663" s="722"/>
      <c r="BL4663" s="722"/>
      <c r="BM4663" s="722"/>
      <c r="BN4663" s="722"/>
      <c r="BO4663" s="722"/>
      <c r="BP4663" s="722"/>
      <c r="BQ4663" s="722"/>
      <c r="BR4663" s="722"/>
      <c r="BS4663" s="722"/>
      <c r="BT4663" s="722"/>
      <c r="BU4663" s="722"/>
      <c r="BV4663" s="722"/>
      <c r="BW4663" s="722"/>
      <c r="BX4663" s="722"/>
      <c r="BY4663" s="722"/>
      <c r="BZ4663" s="722"/>
      <c r="CA4663" s="722"/>
      <c r="CB4663" s="722"/>
      <c r="CC4663" s="722"/>
      <c r="CD4663" s="722"/>
      <c r="CE4663" s="722"/>
      <c r="CF4663" s="722"/>
      <c r="CG4663" s="722"/>
      <c r="CH4663" s="722"/>
      <c r="CI4663" s="722"/>
      <c r="CJ4663" s="722"/>
      <c r="CK4663" s="722"/>
      <c r="CL4663" s="722"/>
      <c r="CM4663" s="722"/>
      <c r="CN4663" s="722"/>
      <c r="CO4663" s="722"/>
      <c r="CP4663" s="722"/>
      <c r="CQ4663" s="722"/>
      <c r="CR4663" s="722"/>
      <c r="CS4663" s="722"/>
    </row>
    <row r="4664" spans="1:97" s="1376" customFormat="1">
      <c r="A4664" s="722"/>
      <c r="B4664" s="722"/>
      <c r="C4664" s="722"/>
      <c r="D4664" s="722"/>
      <c r="E4664" s="722"/>
      <c r="F4664" s="757"/>
      <c r="G4664" s="757"/>
      <c r="H4664" s="757"/>
      <c r="I4664" s="757"/>
      <c r="J4664" s="757"/>
      <c r="K4664" s="758"/>
      <c r="L4664" s="758"/>
      <c r="M4664" s="722"/>
      <c r="N4664" s="736"/>
      <c r="O4664" s="736"/>
      <c r="P4664" s="736"/>
      <c r="Q4664" s="736"/>
      <c r="R4664" s="736"/>
      <c r="S4664" s="736"/>
      <c r="T4664" s="736"/>
      <c r="U4664" s="736"/>
      <c r="BA4664" s="722"/>
      <c r="BB4664" s="722"/>
      <c r="BC4664" s="722"/>
      <c r="BD4664" s="722"/>
      <c r="BE4664" s="722"/>
      <c r="BF4664" s="722"/>
      <c r="BG4664" s="722"/>
      <c r="BH4664" s="722"/>
      <c r="BI4664" s="722"/>
      <c r="BJ4664" s="722"/>
      <c r="BK4664" s="722"/>
      <c r="BL4664" s="722"/>
      <c r="BM4664" s="722"/>
      <c r="BN4664" s="722"/>
      <c r="BO4664" s="722"/>
      <c r="BP4664" s="722"/>
      <c r="BQ4664" s="722"/>
      <c r="BR4664" s="722"/>
      <c r="BS4664" s="722"/>
      <c r="BT4664" s="722"/>
      <c r="BU4664" s="722"/>
      <c r="BV4664" s="722"/>
      <c r="BW4664" s="722"/>
      <c r="BX4664" s="722"/>
      <c r="BY4664" s="722"/>
      <c r="BZ4664" s="722"/>
      <c r="CA4664" s="722"/>
      <c r="CB4664" s="722"/>
      <c r="CC4664" s="722"/>
      <c r="CD4664" s="722"/>
      <c r="CE4664" s="722"/>
      <c r="CF4664" s="722"/>
      <c r="CG4664" s="722"/>
      <c r="CH4664" s="722"/>
      <c r="CI4664" s="722"/>
      <c r="CJ4664" s="722"/>
      <c r="CK4664" s="722"/>
      <c r="CL4664" s="722"/>
      <c r="CM4664" s="722"/>
      <c r="CN4664" s="722"/>
      <c r="CO4664" s="722"/>
      <c r="CP4664" s="722"/>
      <c r="CQ4664" s="722"/>
      <c r="CR4664" s="722"/>
      <c r="CS4664" s="722"/>
    </row>
    <row r="4665" spans="1:97" s="1376" customFormat="1">
      <c r="A4665" s="722"/>
      <c r="B4665" s="722"/>
      <c r="C4665" s="722"/>
      <c r="D4665" s="722"/>
      <c r="E4665" s="722"/>
      <c r="F4665" s="757"/>
      <c r="G4665" s="757"/>
      <c r="H4665" s="757"/>
      <c r="I4665" s="757"/>
      <c r="J4665" s="757"/>
      <c r="K4665" s="758"/>
      <c r="L4665" s="758"/>
      <c r="M4665" s="722"/>
      <c r="N4665" s="736"/>
      <c r="O4665" s="736"/>
      <c r="P4665" s="736"/>
      <c r="Q4665" s="736"/>
      <c r="R4665" s="736"/>
      <c r="S4665" s="736"/>
      <c r="T4665" s="736"/>
      <c r="U4665" s="736"/>
      <c r="BA4665" s="722"/>
      <c r="BB4665" s="722"/>
      <c r="BC4665" s="722"/>
      <c r="BD4665" s="722"/>
      <c r="BE4665" s="722"/>
      <c r="BF4665" s="722"/>
      <c r="BG4665" s="722"/>
      <c r="BH4665" s="722"/>
      <c r="BI4665" s="722"/>
      <c r="BJ4665" s="722"/>
      <c r="BK4665" s="722"/>
      <c r="BL4665" s="722"/>
      <c r="BM4665" s="722"/>
      <c r="BN4665" s="722"/>
      <c r="BO4665" s="722"/>
      <c r="BP4665" s="722"/>
      <c r="BQ4665" s="722"/>
      <c r="BR4665" s="722"/>
      <c r="BS4665" s="722"/>
      <c r="BT4665" s="722"/>
      <c r="BU4665" s="722"/>
      <c r="BV4665" s="722"/>
      <c r="BW4665" s="722"/>
      <c r="BX4665" s="722"/>
      <c r="BY4665" s="722"/>
      <c r="BZ4665" s="722"/>
      <c r="CA4665" s="722"/>
      <c r="CB4665" s="722"/>
      <c r="CC4665" s="722"/>
      <c r="CD4665" s="722"/>
      <c r="CE4665" s="722"/>
      <c r="CF4665" s="722"/>
      <c r="CG4665" s="722"/>
      <c r="CH4665" s="722"/>
      <c r="CI4665" s="722"/>
      <c r="CJ4665" s="722"/>
      <c r="CK4665" s="722"/>
      <c r="CL4665" s="722"/>
      <c r="CM4665" s="722"/>
      <c r="CN4665" s="722"/>
      <c r="CO4665" s="722"/>
      <c r="CP4665" s="722"/>
      <c r="CQ4665" s="722"/>
      <c r="CR4665" s="722"/>
      <c r="CS4665" s="722"/>
    </row>
    <row r="4666" spans="1:97" s="1376" customFormat="1">
      <c r="A4666" s="722"/>
      <c r="B4666" s="722"/>
      <c r="C4666" s="722"/>
      <c r="D4666" s="722"/>
      <c r="E4666" s="722"/>
      <c r="F4666" s="757"/>
      <c r="G4666" s="757"/>
      <c r="H4666" s="757"/>
      <c r="I4666" s="757"/>
      <c r="J4666" s="757"/>
      <c r="K4666" s="758"/>
      <c r="L4666" s="758"/>
      <c r="M4666" s="722"/>
      <c r="N4666" s="736"/>
      <c r="O4666" s="736"/>
      <c r="P4666" s="736"/>
      <c r="Q4666" s="736"/>
      <c r="R4666" s="736"/>
      <c r="S4666" s="736"/>
      <c r="T4666" s="736"/>
      <c r="U4666" s="736"/>
      <c r="BA4666" s="722"/>
      <c r="BB4666" s="722"/>
      <c r="BC4666" s="722"/>
      <c r="BD4666" s="722"/>
      <c r="BE4666" s="722"/>
      <c r="BF4666" s="722"/>
      <c r="BG4666" s="722"/>
      <c r="BH4666" s="722"/>
      <c r="BI4666" s="722"/>
      <c r="BJ4666" s="722"/>
      <c r="BK4666" s="722"/>
      <c r="BL4666" s="722"/>
      <c r="BM4666" s="722"/>
      <c r="BN4666" s="722"/>
      <c r="BO4666" s="722"/>
      <c r="BP4666" s="722"/>
      <c r="BQ4666" s="722"/>
      <c r="BR4666" s="722"/>
      <c r="BS4666" s="722"/>
      <c r="BT4666" s="722"/>
      <c r="BU4666" s="722"/>
      <c r="BV4666" s="722"/>
      <c r="BW4666" s="722"/>
      <c r="BX4666" s="722"/>
      <c r="BY4666" s="722"/>
      <c r="BZ4666" s="722"/>
      <c r="CA4666" s="722"/>
      <c r="CB4666" s="722"/>
      <c r="CC4666" s="722"/>
      <c r="CD4666" s="722"/>
      <c r="CE4666" s="722"/>
      <c r="CF4666" s="722"/>
      <c r="CG4666" s="722"/>
      <c r="CH4666" s="722"/>
      <c r="CI4666" s="722"/>
      <c r="CJ4666" s="722"/>
      <c r="CK4666" s="722"/>
      <c r="CL4666" s="722"/>
      <c r="CM4666" s="722"/>
      <c r="CN4666" s="722"/>
      <c r="CO4666" s="722"/>
      <c r="CP4666" s="722"/>
      <c r="CQ4666" s="722"/>
      <c r="CR4666" s="722"/>
      <c r="CS4666" s="722"/>
    </row>
    <row r="4667" spans="1:97" s="1376" customFormat="1">
      <c r="A4667" s="722"/>
      <c r="B4667" s="722"/>
      <c r="C4667" s="722"/>
      <c r="D4667" s="722"/>
      <c r="E4667" s="722"/>
      <c r="F4667" s="757"/>
      <c r="G4667" s="757"/>
      <c r="H4667" s="757"/>
      <c r="I4667" s="757"/>
      <c r="J4667" s="757"/>
      <c r="K4667" s="758"/>
      <c r="L4667" s="758"/>
      <c r="M4667" s="722"/>
      <c r="N4667" s="736"/>
      <c r="O4667" s="736"/>
      <c r="P4667" s="736"/>
      <c r="Q4667" s="736"/>
      <c r="R4667" s="736"/>
      <c r="S4667" s="736"/>
      <c r="T4667" s="736"/>
      <c r="U4667" s="736"/>
      <c r="BA4667" s="722"/>
      <c r="BB4667" s="722"/>
      <c r="BC4667" s="722"/>
      <c r="BD4667" s="722"/>
      <c r="BE4667" s="722"/>
      <c r="BF4667" s="722"/>
      <c r="BG4667" s="722"/>
      <c r="BH4667" s="722"/>
      <c r="BI4667" s="722"/>
      <c r="BJ4667" s="722"/>
      <c r="BK4667" s="722"/>
      <c r="BL4667" s="722"/>
      <c r="BM4667" s="722"/>
      <c r="BN4667" s="722"/>
      <c r="BO4667" s="722"/>
      <c r="BP4667" s="722"/>
      <c r="BQ4667" s="722"/>
      <c r="BR4667" s="722"/>
      <c r="BS4667" s="722"/>
      <c r="BT4667" s="722"/>
      <c r="BU4667" s="722"/>
      <c r="BV4667" s="722"/>
      <c r="BW4667" s="722"/>
      <c r="BX4667" s="722"/>
      <c r="BY4667" s="722"/>
      <c r="BZ4667" s="722"/>
      <c r="CA4667" s="722"/>
      <c r="CB4667" s="722"/>
      <c r="CC4667" s="722"/>
      <c r="CD4667" s="722"/>
      <c r="CE4667" s="722"/>
      <c r="CF4667" s="722"/>
      <c r="CG4667" s="722"/>
      <c r="CH4667" s="722"/>
      <c r="CI4667" s="722"/>
      <c r="CJ4667" s="722"/>
      <c r="CK4667" s="722"/>
      <c r="CL4667" s="722"/>
      <c r="CM4667" s="722"/>
      <c r="CN4667" s="722"/>
      <c r="CO4667" s="722"/>
      <c r="CP4667" s="722"/>
      <c r="CQ4667" s="722"/>
      <c r="CR4667" s="722"/>
      <c r="CS4667" s="722"/>
    </row>
    <row r="4668" spans="1:97" s="1376" customFormat="1">
      <c r="A4668" s="722"/>
      <c r="B4668" s="722"/>
      <c r="C4668" s="722"/>
      <c r="D4668" s="722"/>
      <c r="E4668" s="722"/>
      <c r="F4668" s="757"/>
      <c r="G4668" s="757"/>
      <c r="H4668" s="757"/>
      <c r="I4668" s="757"/>
      <c r="J4668" s="757"/>
      <c r="K4668" s="758"/>
      <c r="L4668" s="758"/>
      <c r="M4668" s="722"/>
      <c r="N4668" s="736"/>
      <c r="O4668" s="736"/>
      <c r="P4668" s="736"/>
      <c r="Q4668" s="736"/>
      <c r="R4668" s="736"/>
      <c r="S4668" s="736"/>
      <c r="T4668" s="736"/>
      <c r="U4668" s="736"/>
      <c r="BA4668" s="722"/>
      <c r="BB4668" s="722"/>
      <c r="BC4668" s="722"/>
      <c r="BD4668" s="722"/>
      <c r="BE4668" s="722"/>
      <c r="BF4668" s="722"/>
      <c r="BG4668" s="722"/>
      <c r="BH4668" s="722"/>
      <c r="BI4668" s="722"/>
      <c r="BJ4668" s="722"/>
      <c r="BK4668" s="722"/>
      <c r="BL4668" s="722"/>
      <c r="BM4668" s="722"/>
      <c r="BN4668" s="722"/>
      <c r="BO4668" s="722"/>
      <c r="BP4668" s="722"/>
      <c r="BQ4668" s="722"/>
      <c r="BR4668" s="722"/>
      <c r="BS4668" s="722"/>
      <c r="BT4668" s="722"/>
      <c r="BU4668" s="722"/>
      <c r="BV4668" s="722"/>
      <c r="BW4668" s="722"/>
      <c r="BX4668" s="722"/>
      <c r="BY4668" s="722"/>
      <c r="BZ4668" s="722"/>
      <c r="CA4668" s="722"/>
      <c r="CB4668" s="722"/>
      <c r="CC4668" s="722"/>
      <c r="CD4668" s="722"/>
      <c r="CE4668" s="722"/>
      <c r="CF4668" s="722"/>
      <c r="CG4668" s="722"/>
      <c r="CH4668" s="722"/>
      <c r="CI4668" s="722"/>
      <c r="CJ4668" s="722"/>
      <c r="CK4668" s="722"/>
      <c r="CL4668" s="722"/>
      <c r="CM4668" s="722"/>
      <c r="CN4668" s="722"/>
      <c r="CO4668" s="722"/>
      <c r="CP4668" s="722"/>
      <c r="CQ4668" s="722"/>
      <c r="CR4668" s="722"/>
      <c r="CS4668" s="722"/>
    </row>
    <row r="4669" spans="1:97" s="1376" customFormat="1">
      <c r="A4669" s="722"/>
      <c r="B4669" s="722"/>
      <c r="C4669" s="722"/>
      <c r="D4669" s="722"/>
      <c r="E4669" s="722"/>
      <c r="F4669" s="757"/>
      <c r="G4669" s="757"/>
      <c r="H4669" s="757"/>
      <c r="I4669" s="757"/>
      <c r="J4669" s="757"/>
      <c r="K4669" s="758"/>
      <c r="L4669" s="758"/>
      <c r="M4669" s="722"/>
      <c r="N4669" s="736"/>
      <c r="O4669" s="736"/>
      <c r="P4669" s="736"/>
      <c r="Q4669" s="736"/>
      <c r="R4669" s="736"/>
      <c r="S4669" s="736"/>
      <c r="T4669" s="736"/>
      <c r="U4669" s="736"/>
      <c r="BA4669" s="722"/>
      <c r="BB4669" s="722"/>
      <c r="BC4669" s="722"/>
      <c r="BD4669" s="722"/>
      <c r="BE4669" s="722"/>
      <c r="BF4669" s="722"/>
      <c r="BG4669" s="722"/>
      <c r="BH4669" s="722"/>
      <c r="BI4669" s="722"/>
      <c r="BJ4669" s="722"/>
      <c r="BK4669" s="722"/>
      <c r="BL4669" s="722"/>
      <c r="BM4669" s="722"/>
      <c r="BN4669" s="722"/>
      <c r="BO4669" s="722"/>
      <c r="BP4669" s="722"/>
      <c r="BQ4669" s="722"/>
      <c r="BR4669" s="722"/>
      <c r="BS4669" s="722"/>
      <c r="BT4669" s="722"/>
      <c r="BU4669" s="722"/>
      <c r="BV4669" s="722"/>
      <c r="BW4669" s="722"/>
      <c r="BX4669" s="722"/>
      <c r="BY4669" s="722"/>
      <c r="BZ4669" s="722"/>
      <c r="CA4669" s="722"/>
      <c r="CB4669" s="722"/>
      <c r="CC4669" s="722"/>
      <c r="CD4669" s="722"/>
      <c r="CE4669" s="722"/>
      <c r="CF4669" s="722"/>
      <c r="CG4669" s="722"/>
      <c r="CH4669" s="722"/>
      <c r="CI4669" s="722"/>
      <c r="CJ4669" s="722"/>
      <c r="CK4669" s="722"/>
      <c r="CL4669" s="722"/>
      <c r="CM4669" s="722"/>
      <c r="CN4669" s="722"/>
      <c r="CO4669" s="722"/>
      <c r="CP4669" s="722"/>
      <c r="CQ4669" s="722"/>
      <c r="CR4669" s="722"/>
      <c r="CS4669" s="722"/>
    </row>
    <row r="4670" spans="1:97" s="1376" customFormat="1">
      <c r="A4670" s="722"/>
      <c r="B4670" s="722"/>
      <c r="C4670" s="722"/>
      <c r="D4670" s="722"/>
      <c r="E4670" s="722"/>
      <c r="F4670" s="757"/>
      <c r="G4670" s="757"/>
      <c r="H4670" s="757"/>
      <c r="I4670" s="757"/>
      <c r="J4670" s="757"/>
      <c r="K4670" s="758"/>
      <c r="L4670" s="758"/>
      <c r="M4670" s="722"/>
      <c r="N4670" s="736"/>
      <c r="O4670" s="736"/>
      <c r="P4670" s="736"/>
      <c r="Q4670" s="736"/>
      <c r="R4670" s="736"/>
      <c r="S4670" s="736"/>
      <c r="T4670" s="736"/>
      <c r="U4670" s="736"/>
      <c r="BA4670" s="722"/>
      <c r="BB4670" s="722"/>
      <c r="BC4670" s="722"/>
      <c r="BD4670" s="722"/>
      <c r="BE4670" s="722"/>
      <c r="BF4670" s="722"/>
      <c r="BG4670" s="722"/>
      <c r="BH4670" s="722"/>
      <c r="BI4670" s="722"/>
      <c r="BJ4670" s="722"/>
      <c r="BK4670" s="722"/>
      <c r="BL4670" s="722"/>
      <c r="BM4670" s="722"/>
      <c r="BN4670" s="722"/>
      <c r="BO4670" s="722"/>
      <c r="BP4670" s="722"/>
      <c r="BQ4670" s="722"/>
      <c r="BR4670" s="722"/>
      <c r="BS4670" s="722"/>
      <c r="BT4670" s="722"/>
      <c r="BU4670" s="722"/>
      <c r="BV4670" s="722"/>
      <c r="BW4670" s="722"/>
      <c r="BX4670" s="722"/>
      <c r="BY4670" s="722"/>
      <c r="BZ4670" s="722"/>
      <c r="CA4670" s="722"/>
      <c r="CB4670" s="722"/>
      <c r="CC4670" s="722"/>
      <c r="CD4670" s="722"/>
      <c r="CE4670" s="722"/>
      <c r="CF4670" s="722"/>
      <c r="CG4670" s="722"/>
      <c r="CH4670" s="722"/>
      <c r="CI4670" s="722"/>
      <c r="CJ4670" s="722"/>
      <c r="CK4670" s="722"/>
      <c r="CL4670" s="722"/>
      <c r="CM4670" s="722"/>
      <c r="CN4670" s="722"/>
      <c r="CO4670" s="722"/>
      <c r="CP4670" s="722"/>
      <c r="CQ4670" s="722"/>
      <c r="CR4670" s="722"/>
      <c r="CS4670" s="722"/>
    </row>
    <row r="4671" spans="1:97" s="1376" customFormat="1">
      <c r="A4671" s="722"/>
      <c r="B4671" s="722"/>
      <c r="C4671" s="722"/>
      <c r="D4671" s="722"/>
      <c r="E4671" s="722"/>
      <c r="F4671" s="757"/>
      <c r="G4671" s="757"/>
      <c r="H4671" s="757"/>
      <c r="I4671" s="757"/>
      <c r="J4671" s="757"/>
      <c r="K4671" s="758"/>
      <c r="L4671" s="758"/>
      <c r="M4671" s="722"/>
      <c r="N4671" s="736"/>
      <c r="O4671" s="736"/>
      <c r="P4671" s="736"/>
      <c r="Q4671" s="736"/>
      <c r="R4671" s="736"/>
      <c r="S4671" s="736"/>
      <c r="T4671" s="736"/>
      <c r="U4671" s="736"/>
      <c r="BA4671" s="722"/>
      <c r="BB4671" s="722"/>
      <c r="BC4671" s="722"/>
      <c r="BD4671" s="722"/>
      <c r="BE4671" s="722"/>
      <c r="BF4671" s="722"/>
      <c r="BG4671" s="722"/>
      <c r="BH4671" s="722"/>
      <c r="BI4671" s="722"/>
      <c r="BJ4671" s="722"/>
      <c r="BK4671" s="722"/>
      <c r="BL4671" s="722"/>
      <c r="BM4671" s="722"/>
      <c r="BN4671" s="722"/>
      <c r="BO4671" s="722"/>
      <c r="BP4671" s="722"/>
      <c r="BQ4671" s="722"/>
      <c r="BR4671" s="722"/>
      <c r="BS4671" s="722"/>
      <c r="BT4671" s="722"/>
      <c r="BU4671" s="722"/>
      <c r="BV4671" s="722"/>
      <c r="BW4671" s="722"/>
      <c r="BX4671" s="722"/>
      <c r="BY4671" s="722"/>
      <c r="BZ4671" s="722"/>
      <c r="CA4671" s="722"/>
      <c r="CB4671" s="722"/>
      <c r="CC4671" s="722"/>
      <c r="CD4671" s="722"/>
      <c r="CE4671" s="722"/>
      <c r="CF4671" s="722"/>
      <c r="CG4671" s="722"/>
      <c r="CH4671" s="722"/>
      <c r="CI4671" s="722"/>
      <c r="CJ4671" s="722"/>
      <c r="CK4671" s="722"/>
      <c r="CL4671" s="722"/>
      <c r="CM4671" s="722"/>
      <c r="CN4671" s="722"/>
      <c r="CO4671" s="722"/>
      <c r="CP4671" s="722"/>
      <c r="CQ4671" s="722"/>
      <c r="CR4671" s="722"/>
      <c r="CS4671" s="722"/>
    </row>
    <row r="4672" spans="1:97" s="1376" customFormat="1">
      <c r="A4672" s="722"/>
      <c r="B4672" s="722"/>
      <c r="C4672" s="722"/>
      <c r="D4672" s="722"/>
      <c r="E4672" s="722"/>
      <c r="F4672" s="757"/>
      <c r="G4672" s="757"/>
      <c r="H4672" s="757"/>
      <c r="I4672" s="757"/>
      <c r="J4672" s="757"/>
      <c r="K4672" s="758"/>
      <c r="L4672" s="758"/>
      <c r="M4672" s="722"/>
      <c r="N4672" s="736"/>
      <c r="O4672" s="736"/>
      <c r="P4672" s="736"/>
      <c r="Q4672" s="736"/>
      <c r="R4672" s="736"/>
      <c r="S4672" s="736"/>
      <c r="T4672" s="736"/>
      <c r="U4672" s="736"/>
      <c r="BA4672" s="722"/>
      <c r="BB4672" s="722"/>
      <c r="BC4672" s="722"/>
      <c r="BD4672" s="722"/>
      <c r="BE4672" s="722"/>
      <c r="BF4672" s="722"/>
      <c r="BG4672" s="722"/>
      <c r="BH4672" s="722"/>
      <c r="BI4672" s="722"/>
      <c r="BJ4672" s="722"/>
      <c r="BK4672" s="722"/>
      <c r="BL4672" s="722"/>
      <c r="BM4672" s="722"/>
      <c r="BN4672" s="722"/>
      <c r="BO4672" s="722"/>
      <c r="BP4672" s="722"/>
      <c r="BQ4672" s="722"/>
      <c r="BR4672" s="722"/>
      <c r="BS4672" s="722"/>
      <c r="BT4672" s="722"/>
      <c r="BU4672" s="722"/>
      <c r="BV4672" s="722"/>
      <c r="BW4672" s="722"/>
      <c r="BX4672" s="722"/>
      <c r="BY4672" s="722"/>
      <c r="BZ4672" s="722"/>
      <c r="CA4672" s="722"/>
      <c r="CB4672" s="722"/>
      <c r="CC4672" s="722"/>
      <c r="CD4672" s="722"/>
      <c r="CE4672" s="722"/>
      <c r="CF4672" s="722"/>
      <c r="CG4672" s="722"/>
      <c r="CH4672" s="722"/>
      <c r="CI4672" s="722"/>
      <c r="CJ4672" s="722"/>
      <c r="CK4672" s="722"/>
      <c r="CL4672" s="722"/>
      <c r="CM4672" s="722"/>
      <c r="CN4672" s="722"/>
      <c r="CO4672" s="722"/>
      <c r="CP4672" s="722"/>
      <c r="CQ4672" s="722"/>
      <c r="CR4672" s="722"/>
      <c r="CS4672" s="722"/>
    </row>
    <row r="4673" spans="1:97" s="1376" customFormat="1">
      <c r="A4673" s="722"/>
      <c r="B4673" s="722"/>
      <c r="C4673" s="722"/>
      <c r="D4673" s="722"/>
      <c r="E4673" s="722"/>
      <c r="F4673" s="757"/>
      <c r="G4673" s="757"/>
      <c r="H4673" s="757"/>
      <c r="I4673" s="757"/>
      <c r="J4673" s="757"/>
      <c r="K4673" s="758"/>
      <c r="L4673" s="758"/>
      <c r="M4673" s="722"/>
      <c r="N4673" s="736"/>
      <c r="O4673" s="736"/>
      <c r="P4673" s="736"/>
      <c r="Q4673" s="736"/>
      <c r="R4673" s="736"/>
      <c r="S4673" s="736"/>
      <c r="T4673" s="736"/>
      <c r="U4673" s="736"/>
      <c r="BA4673" s="722"/>
      <c r="BB4673" s="722"/>
      <c r="BC4673" s="722"/>
      <c r="BD4673" s="722"/>
      <c r="BE4673" s="722"/>
      <c r="BF4673" s="722"/>
      <c r="BG4673" s="722"/>
      <c r="BH4673" s="722"/>
      <c r="BI4673" s="722"/>
      <c r="BJ4673" s="722"/>
      <c r="BK4673" s="722"/>
      <c r="BL4673" s="722"/>
      <c r="BM4673" s="722"/>
      <c r="BN4673" s="722"/>
      <c r="BO4673" s="722"/>
      <c r="BP4673" s="722"/>
      <c r="BQ4673" s="722"/>
      <c r="BR4673" s="722"/>
      <c r="BS4673" s="722"/>
      <c r="BT4673" s="722"/>
      <c r="BU4673" s="722"/>
      <c r="BV4673" s="722"/>
      <c r="BW4673" s="722"/>
      <c r="BX4673" s="722"/>
      <c r="BY4673" s="722"/>
      <c r="BZ4673" s="722"/>
      <c r="CA4673" s="722"/>
      <c r="CB4673" s="722"/>
      <c r="CC4673" s="722"/>
      <c r="CD4673" s="722"/>
      <c r="CE4673" s="722"/>
      <c r="CF4673" s="722"/>
      <c r="CG4673" s="722"/>
      <c r="CH4673" s="722"/>
      <c r="CI4673" s="722"/>
      <c r="CJ4673" s="722"/>
      <c r="CK4673" s="722"/>
      <c r="CL4673" s="722"/>
      <c r="CM4673" s="722"/>
      <c r="CN4673" s="722"/>
      <c r="CO4673" s="722"/>
      <c r="CP4673" s="722"/>
      <c r="CQ4673" s="722"/>
      <c r="CR4673" s="722"/>
      <c r="CS4673" s="722"/>
    </row>
    <row r="4674" spans="1:97" s="1376" customFormat="1">
      <c r="A4674" s="722"/>
      <c r="B4674" s="722"/>
      <c r="C4674" s="722"/>
      <c r="D4674" s="722"/>
      <c r="E4674" s="722"/>
      <c r="F4674" s="757"/>
      <c r="G4674" s="757"/>
      <c r="H4674" s="757"/>
      <c r="I4674" s="757"/>
      <c r="J4674" s="757"/>
      <c r="K4674" s="758"/>
      <c r="L4674" s="758"/>
      <c r="M4674" s="722"/>
      <c r="N4674" s="736"/>
      <c r="O4674" s="736"/>
      <c r="P4674" s="736"/>
      <c r="Q4674" s="736"/>
      <c r="R4674" s="736"/>
      <c r="S4674" s="736"/>
      <c r="T4674" s="736"/>
      <c r="U4674" s="736"/>
      <c r="BA4674" s="722"/>
      <c r="BB4674" s="722"/>
      <c r="BC4674" s="722"/>
      <c r="BD4674" s="722"/>
      <c r="BE4674" s="722"/>
      <c r="BF4674" s="722"/>
      <c r="BG4674" s="722"/>
      <c r="BH4674" s="722"/>
      <c r="BI4674" s="722"/>
      <c r="BJ4674" s="722"/>
      <c r="BK4674" s="722"/>
      <c r="BL4674" s="722"/>
      <c r="BM4674" s="722"/>
      <c r="BN4674" s="722"/>
      <c r="BO4674" s="722"/>
      <c r="BP4674" s="722"/>
      <c r="BQ4674" s="722"/>
      <c r="BR4674" s="722"/>
      <c r="BS4674" s="722"/>
      <c r="BT4674" s="722"/>
      <c r="BU4674" s="722"/>
      <c r="BV4674" s="722"/>
      <c r="BW4674" s="722"/>
      <c r="BX4674" s="722"/>
      <c r="BY4674" s="722"/>
      <c r="BZ4674" s="722"/>
      <c r="CA4674" s="722"/>
      <c r="CB4674" s="722"/>
      <c r="CC4674" s="722"/>
      <c r="CD4674" s="722"/>
      <c r="CE4674" s="722"/>
      <c r="CF4674" s="722"/>
      <c r="CG4674" s="722"/>
      <c r="CH4674" s="722"/>
      <c r="CI4674" s="722"/>
      <c r="CJ4674" s="722"/>
      <c r="CK4674" s="722"/>
      <c r="CL4674" s="722"/>
      <c r="CM4674" s="722"/>
      <c r="CN4674" s="722"/>
      <c r="CO4674" s="722"/>
      <c r="CP4674" s="722"/>
      <c r="CQ4674" s="722"/>
      <c r="CR4674" s="722"/>
      <c r="CS4674" s="722"/>
    </row>
    <row r="4675" spans="1:97" s="1376" customFormat="1">
      <c r="A4675" s="722"/>
      <c r="B4675" s="722"/>
      <c r="C4675" s="722"/>
      <c r="D4675" s="722"/>
      <c r="E4675" s="722"/>
      <c r="F4675" s="757"/>
      <c r="G4675" s="757"/>
      <c r="H4675" s="757"/>
      <c r="I4675" s="757"/>
      <c r="J4675" s="757"/>
      <c r="K4675" s="758"/>
      <c r="L4675" s="758"/>
      <c r="M4675" s="722"/>
      <c r="N4675" s="736"/>
      <c r="O4675" s="736"/>
      <c r="P4675" s="736"/>
      <c r="Q4675" s="736"/>
      <c r="R4675" s="736"/>
      <c r="S4675" s="736"/>
      <c r="T4675" s="736"/>
      <c r="U4675" s="736"/>
      <c r="BA4675" s="722"/>
      <c r="BB4675" s="722"/>
      <c r="BC4675" s="722"/>
      <c r="BD4675" s="722"/>
      <c r="BE4675" s="722"/>
      <c r="BF4675" s="722"/>
      <c r="BG4675" s="722"/>
      <c r="BH4675" s="722"/>
      <c r="BI4675" s="722"/>
      <c r="BJ4675" s="722"/>
      <c r="BK4675" s="722"/>
      <c r="BL4675" s="722"/>
      <c r="BM4675" s="722"/>
      <c r="BN4675" s="722"/>
      <c r="BO4675" s="722"/>
      <c r="BP4675" s="722"/>
      <c r="BQ4675" s="722"/>
      <c r="BR4675" s="722"/>
      <c r="BS4675" s="722"/>
      <c r="BT4675" s="722"/>
      <c r="BU4675" s="722"/>
      <c r="BV4675" s="722"/>
      <c r="BW4675" s="722"/>
      <c r="BX4675" s="722"/>
      <c r="BY4675" s="722"/>
      <c r="BZ4675" s="722"/>
      <c r="CA4675" s="722"/>
      <c r="CB4675" s="722"/>
      <c r="CC4675" s="722"/>
      <c r="CD4675" s="722"/>
      <c r="CE4675" s="722"/>
      <c r="CF4675" s="722"/>
      <c r="CG4675" s="722"/>
      <c r="CH4675" s="722"/>
      <c r="CI4675" s="722"/>
      <c r="CJ4675" s="722"/>
      <c r="CK4675" s="722"/>
      <c r="CL4675" s="722"/>
      <c r="CM4675" s="722"/>
      <c r="CN4675" s="722"/>
      <c r="CO4675" s="722"/>
      <c r="CP4675" s="722"/>
      <c r="CQ4675" s="722"/>
      <c r="CR4675" s="722"/>
      <c r="CS4675" s="722"/>
    </row>
    <row r="4676" spans="1:97" s="1376" customFormat="1">
      <c r="A4676" s="722"/>
      <c r="B4676" s="722"/>
      <c r="C4676" s="722"/>
      <c r="D4676" s="722"/>
      <c r="E4676" s="722"/>
      <c r="F4676" s="757"/>
      <c r="G4676" s="757"/>
      <c r="H4676" s="757"/>
      <c r="I4676" s="757"/>
      <c r="J4676" s="757"/>
      <c r="K4676" s="758"/>
      <c r="L4676" s="758"/>
      <c r="M4676" s="722"/>
      <c r="N4676" s="736"/>
      <c r="O4676" s="736"/>
      <c r="P4676" s="736"/>
      <c r="Q4676" s="736"/>
      <c r="R4676" s="736"/>
      <c r="S4676" s="736"/>
      <c r="T4676" s="736"/>
      <c r="U4676" s="736"/>
      <c r="BA4676" s="722"/>
      <c r="BB4676" s="722"/>
      <c r="BC4676" s="722"/>
      <c r="BD4676" s="722"/>
      <c r="BE4676" s="722"/>
      <c r="BF4676" s="722"/>
      <c r="BG4676" s="722"/>
      <c r="BH4676" s="722"/>
      <c r="BI4676" s="722"/>
      <c r="BJ4676" s="722"/>
      <c r="BK4676" s="722"/>
      <c r="BL4676" s="722"/>
      <c r="BM4676" s="722"/>
      <c r="BN4676" s="722"/>
      <c r="BO4676" s="722"/>
      <c r="BP4676" s="722"/>
      <c r="BQ4676" s="722"/>
      <c r="BR4676" s="722"/>
      <c r="BS4676" s="722"/>
      <c r="BT4676" s="722"/>
      <c r="BU4676" s="722"/>
      <c r="BV4676" s="722"/>
      <c r="BW4676" s="722"/>
      <c r="BX4676" s="722"/>
      <c r="BY4676" s="722"/>
      <c r="BZ4676" s="722"/>
      <c r="CA4676" s="722"/>
      <c r="CB4676" s="722"/>
      <c r="CC4676" s="722"/>
      <c r="CD4676" s="722"/>
      <c r="CE4676" s="722"/>
      <c r="CF4676" s="722"/>
      <c r="CG4676" s="722"/>
      <c r="CH4676" s="722"/>
      <c r="CI4676" s="722"/>
      <c r="CJ4676" s="722"/>
      <c r="CK4676" s="722"/>
      <c r="CL4676" s="722"/>
      <c r="CM4676" s="722"/>
      <c r="CN4676" s="722"/>
      <c r="CO4676" s="722"/>
      <c r="CP4676" s="722"/>
      <c r="CQ4676" s="722"/>
      <c r="CR4676" s="722"/>
      <c r="CS4676" s="722"/>
    </row>
    <row r="4677" spans="1:97" s="1376" customFormat="1">
      <c r="A4677" s="722"/>
      <c r="B4677" s="722"/>
      <c r="C4677" s="722"/>
      <c r="D4677" s="722"/>
      <c r="E4677" s="722"/>
      <c r="F4677" s="757"/>
      <c r="G4677" s="757"/>
      <c r="H4677" s="757"/>
      <c r="I4677" s="757"/>
      <c r="J4677" s="757"/>
      <c r="K4677" s="758"/>
      <c r="L4677" s="758"/>
      <c r="M4677" s="722"/>
      <c r="N4677" s="736"/>
      <c r="O4677" s="736"/>
      <c r="P4677" s="736"/>
      <c r="Q4677" s="736"/>
      <c r="R4677" s="736"/>
      <c r="S4677" s="736"/>
      <c r="T4677" s="736"/>
      <c r="U4677" s="736"/>
      <c r="BA4677" s="722"/>
      <c r="BB4677" s="722"/>
      <c r="BC4677" s="722"/>
      <c r="BD4677" s="722"/>
      <c r="BE4677" s="722"/>
      <c r="BF4677" s="722"/>
      <c r="BG4677" s="722"/>
      <c r="BH4677" s="722"/>
      <c r="BI4677" s="722"/>
      <c r="BJ4677" s="722"/>
      <c r="BK4677" s="722"/>
      <c r="BL4677" s="722"/>
      <c r="BM4677" s="722"/>
      <c r="BN4677" s="722"/>
      <c r="BO4677" s="722"/>
      <c r="BP4677" s="722"/>
      <c r="BQ4677" s="722"/>
      <c r="BR4677" s="722"/>
      <c r="BS4677" s="722"/>
      <c r="BT4677" s="722"/>
      <c r="BU4677" s="722"/>
      <c r="BV4677" s="722"/>
      <c r="BW4677" s="722"/>
      <c r="BX4677" s="722"/>
      <c r="BY4677" s="722"/>
      <c r="BZ4677" s="722"/>
      <c r="CA4677" s="722"/>
      <c r="CB4677" s="722"/>
      <c r="CC4677" s="722"/>
      <c r="CD4677" s="722"/>
      <c r="CE4677" s="722"/>
      <c r="CF4677" s="722"/>
      <c r="CG4677" s="722"/>
      <c r="CH4677" s="722"/>
      <c r="CI4677" s="722"/>
      <c r="CJ4677" s="722"/>
      <c r="CK4677" s="722"/>
      <c r="CL4677" s="722"/>
      <c r="CM4677" s="722"/>
      <c r="CN4677" s="722"/>
      <c r="CO4677" s="722"/>
      <c r="CP4677" s="722"/>
      <c r="CQ4677" s="722"/>
      <c r="CR4677" s="722"/>
      <c r="CS4677" s="722"/>
    </row>
    <row r="4678" spans="1:97" s="1376" customFormat="1">
      <c r="A4678" s="722"/>
      <c r="B4678" s="722"/>
      <c r="C4678" s="722"/>
      <c r="D4678" s="722"/>
      <c r="E4678" s="722"/>
      <c r="F4678" s="757"/>
      <c r="G4678" s="757"/>
      <c r="H4678" s="757"/>
      <c r="I4678" s="757"/>
      <c r="J4678" s="757"/>
      <c r="K4678" s="758"/>
      <c r="L4678" s="758"/>
      <c r="M4678" s="722"/>
      <c r="N4678" s="736"/>
      <c r="O4678" s="736"/>
      <c r="P4678" s="736"/>
      <c r="Q4678" s="736"/>
      <c r="R4678" s="736"/>
      <c r="S4678" s="736"/>
      <c r="T4678" s="736"/>
      <c r="U4678" s="736"/>
      <c r="BA4678" s="722"/>
      <c r="BB4678" s="722"/>
      <c r="BC4678" s="722"/>
      <c r="BD4678" s="722"/>
      <c r="BE4678" s="722"/>
      <c r="BF4678" s="722"/>
      <c r="BG4678" s="722"/>
      <c r="BH4678" s="722"/>
      <c r="BI4678" s="722"/>
      <c r="BJ4678" s="722"/>
      <c r="BK4678" s="722"/>
      <c r="BL4678" s="722"/>
      <c r="BM4678" s="722"/>
      <c r="BN4678" s="722"/>
      <c r="BO4678" s="722"/>
      <c r="BP4678" s="722"/>
      <c r="BQ4678" s="722"/>
      <c r="BR4678" s="722"/>
      <c r="BS4678" s="722"/>
      <c r="BT4678" s="722"/>
      <c r="BU4678" s="722"/>
      <c r="BV4678" s="722"/>
      <c r="BW4678" s="722"/>
      <c r="BX4678" s="722"/>
      <c r="BY4678" s="722"/>
      <c r="BZ4678" s="722"/>
      <c r="CA4678" s="722"/>
      <c r="CB4678" s="722"/>
      <c r="CC4678" s="722"/>
      <c r="CD4678" s="722"/>
      <c r="CE4678" s="722"/>
      <c r="CF4678" s="722"/>
      <c r="CG4678" s="722"/>
      <c r="CH4678" s="722"/>
      <c r="CI4678" s="722"/>
      <c r="CJ4678" s="722"/>
      <c r="CK4678" s="722"/>
      <c r="CL4678" s="722"/>
      <c r="CM4678" s="722"/>
      <c r="CN4678" s="722"/>
      <c r="CO4678" s="722"/>
      <c r="CP4678" s="722"/>
      <c r="CQ4678" s="722"/>
      <c r="CR4678" s="722"/>
      <c r="CS4678" s="722"/>
    </row>
    <row r="4679" spans="1:97" s="1376" customFormat="1">
      <c r="A4679" s="722"/>
      <c r="B4679" s="722"/>
      <c r="C4679" s="722"/>
      <c r="D4679" s="722"/>
      <c r="E4679" s="722"/>
      <c r="F4679" s="757"/>
      <c r="G4679" s="757"/>
      <c r="H4679" s="757"/>
      <c r="I4679" s="757"/>
      <c r="J4679" s="757"/>
      <c r="K4679" s="758"/>
      <c r="L4679" s="758"/>
      <c r="M4679" s="722"/>
      <c r="N4679" s="736"/>
      <c r="O4679" s="736"/>
      <c r="P4679" s="736"/>
      <c r="Q4679" s="736"/>
      <c r="R4679" s="736"/>
      <c r="S4679" s="736"/>
      <c r="T4679" s="736"/>
      <c r="U4679" s="736"/>
      <c r="BA4679" s="722"/>
      <c r="BB4679" s="722"/>
      <c r="BC4679" s="722"/>
      <c r="BD4679" s="722"/>
      <c r="BE4679" s="722"/>
      <c r="BF4679" s="722"/>
      <c r="BG4679" s="722"/>
      <c r="BH4679" s="722"/>
      <c r="BI4679" s="722"/>
      <c r="BJ4679" s="722"/>
      <c r="BK4679" s="722"/>
      <c r="BL4679" s="722"/>
      <c r="BM4679" s="722"/>
      <c r="BN4679" s="722"/>
      <c r="BO4679" s="722"/>
      <c r="BP4679" s="722"/>
      <c r="BQ4679" s="722"/>
      <c r="BR4679" s="722"/>
      <c r="BS4679" s="722"/>
      <c r="BT4679" s="722"/>
      <c r="BU4679" s="722"/>
      <c r="BV4679" s="722"/>
      <c r="BW4679" s="722"/>
      <c r="BX4679" s="722"/>
      <c r="BY4679" s="722"/>
      <c r="BZ4679" s="722"/>
      <c r="CA4679" s="722"/>
      <c r="CB4679" s="722"/>
      <c r="CC4679" s="722"/>
      <c r="CD4679" s="722"/>
      <c r="CE4679" s="722"/>
      <c r="CF4679" s="722"/>
      <c r="CG4679" s="722"/>
      <c r="CH4679" s="722"/>
      <c r="CI4679" s="722"/>
      <c r="CJ4679" s="722"/>
      <c r="CK4679" s="722"/>
      <c r="CL4679" s="722"/>
      <c r="CM4679" s="722"/>
      <c r="CN4679" s="722"/>
      <c r="CO4679" s="722"/>
      <c r="CP4679" s="722"/>
      <c r="CQ4679" s="722"/>
      <c r="CR4679" s="722"/>
      <c r="CS4679" s="722"/>
    </row>
    <row r="4680" spans="1:97" s="1376" customFormat="1">
      <c r="A4680" s="722"/>
      <c r="B4680" s="722"/>
      <c r="C4680" s="722"/>
      <c r="D4680" s="722"/>
      <c r="E4680" s="722"/>
      <c r="F4680" s="757"/>
      <c r="G4680" s="757"/>
      <c r="H4680" s="757"/>
      <c r="I4680" s="757"/>
      <c r="J4680" s="757"/>
      <c r="K4680" s="758"/>
      <c r="L4680" s="758"/>
      <c r="M4680" s="722"/>
      <c r="N4680" s="736"/>
      <c r="O4680" s="736"/>
      <c r="P4680" s="736"/>
      <c r="Q4680" s="736"/>
      <c r="R4680" s="736"/>
      <c r="S4680" s="736"/>
      <c r="T4680" s="736"/>
      <c r="U4680" s="736"/>
      <c r="BA4680" s="722"/>
      <c r="BB4680" s="722"/>
      <c r="BC4680" s="722"/>
      <c r="BD4680" s="722"/>
      <c r="BE4680" s="722"/>
      <c r="BF4680" s="722"/>
      <c r="BG4680" s="722"/>
      <c r="BH4680" s="722"/>
      <c r="BI4680" s="722"/>
      <c r="BJ4680" s="722"/>
      <c r="BK4680" s="722"/>
      <c r="BL4680" s="722"/>
      <c r="BM4680" s="722"/>
      <c r="BN4680" s="722"/>
      <c r="BO4680" s="722"/>
      <c r="BP4680" s="722"/>
      <c r="BQ4680" s="722"/>
      <c r="BR4680" s="722"/>
      <c r="BS4680" s="722"/>
      <c r="BT4680" s="722"/>
      <c r="BU4680" s="722"/>
      <c r="BV4680" s="722"/>
      <c r="BW4680" s="722"/>
      <c r="BX4680" s="722"/>
      <c r="BY4680" s="722"/>
      <c r="BZ4680" s="722"/>
      <c r="CA4680" s="722"/>
      <c r="CB4680" s="722"/>
      <c r="CC4680" s="722"/>
      <c r="CD4680" s="722"/>
      <c r="CE4680" s="722"/>
      <c r="CF4680" s="722"/>
      <c r="CG4680" s="722"/>
      <c r="CH4680" s="722"/>
      <c r="CI4680" s="722"/>
      <c r="CJ4680" s="722"/>
      <c r="CK4680" s="722"/>
      <c r="CL4680" s="722"/>
      <c r="CM4680" s="722"/>
      <c r="CN4680" s="722"/>
      <c r="CO4680" s="722"/>
      <c r="CP4680" s="722"/>
      <c r="CQ4680" s="722"/>
      <c r="CR4680" s="722"/>
      <c r="CS4680" s="722"/>
    </row>
    <row r="4681" spans="1:97" s="1376" customFormat="1">
      <c r="A4681" s="722"/>
      <c r="B4681" s="722"/>
      <c r="C4681" s="722"/>
      <c r="D4681" s="722"/>
      <c r="E4681" s="722"/>
      <c r="F4681" s="757"/>
      <c r="G4681" s="757"/>
      <c r="H4681" s="757"/>
      <c r="I4681" s="757"/>
      <c r="J4681" s="757"/>
      <c r="K4681" s="758"/>
      <c r="L4681" s="758"/>
      <c r="M4681" s="722"/>
      <c r="N4681" s="736"/>
      <c r="O4681" s="736"/>
      <c r="P4681" s="736"/>
      <c r="Q4681" s="736"/>
      <c r="R4681" s="736"/>
      <c r="S4681" s="736"/>
      <c r="T4681" s="736"/>
      <c r="U4681" s="736"/>
      <c r="BA4681" s="722"/>
      <c r="BB4681" s="722"/>
      <c r="BC4681" s="722"/>
      <c r="BD4681" s="722"/>
      <c r="BE4681" s="722"/>
      <c r="BF4681" s="722"/>
      <c r="BG4681" s="722"/>
      <c r="BH4681" s="722"/>
      <c r="BI4681" s="722"/>
      <c r="BJ4681" s="722"/>
      <c r="BK4681" s="722"/>
      <c r="BL4681" s="722"/>
      <c r="BM4681" s="722"/>
      <c r="BN4681" s="722"/>
      <c r="BO4681" s="722"/>
      <c r="BP4681" s="722"/>
      <c r="BQ4681" s="722"/>
      <c r="BR4681" s="722"/>
      <c r="BS4681" s="722"/>
      <c r="BT4681" s="722"/>
      <c r="BU4681" s="722"/>
      <c r="BV4681" s="722"/>
      <c r="BW4681" s="722"/>
      <c r="BX4681" s="722"/>
      <c r="BY4681" s="722"/>
      <c r="BZ4681" s="722"/>
      <c r="CA4681" s="722"/>
      <c r="CB4681" s="722"/>
      <c r="CC4681" s="722"/>
      <c r="CD4681" s="722"/>
      <c r="CE4681" s="722"/>
      <c r="CF4681" s="722"/>
      <c r="CG4681" s="722"/>
      <c r="CH4681" s="722"/>
      <c r="CI4681" s="722"/>
      <c r="CJ4681" s="722"/>
      <c r="CK4681" s="722"/>
      <c r="CL4681" s="722"/>
      <c r="CM4681" s="722"/>
      <c r="CN4681" s="722"/>
      <c r="CO4681" s="722"/>
      <c r="CP4681" s="722"/>
      <c r="CQ4681" s="722"/>
      <c r="CR4681" s="722"/>
      <c r="CS4681" s="722"/>
    </row>
    <row r="4682" spans="1:97" s="1376" customFormat="1">
      <c r="A4682" s="722"/>
      <c r="B4682" s="722"/>
      <c r="C4682" s="722"/>
      <c r="D4682" s="722"/>
      <c r="E4682" s="722"/>
      <c r="F4682" s="757"/>
      <c r="G4682" s="757"/>
      <c r="H4682" s="757"/>
      <c r="I4682" s="757"/>
      <c r="J4682" s="757"/>
      <c r="K4682" s="758"/>
      <c r="L4682" s="758"/>
      <c r="M4682" s="722"/>
      <c r="N4682" s="736"/>
      <c r="O4682" s="736"/>
      <c r="P4682" s="736"/>
      <c r="Q4682" s="736"/>
      <c r="R4682" s="736"/>
      <c r="S4682" s="736"/>
      <c r="T4682" s="736"/>
      <c r="U4682" s="736"/>
      <c r="BA4682" s="722"/>
      <c r="BB4682" s="722"/>
      <c r="BC4682" s="722"/>
      <c r="BD4682" s="722"/>
      <c r="BE4682" s="722"/>
      <c r="BF4682" s="722"/>
      <c r="BG4682" s="722"/>
      <c r="BH4682" s="722"/>
      <c r="BI4682" s="722"/>
      <c r="BJ4682" s="722"/>
      <c r="BK4682" s="722"/>
      <c r="BL4682" s="722"/>
      <c r="BM4682" s="722"/>
      <c r="BN4682" s="722"/>
      <c r="BO4682" s="722"/>
      <c r="BP4682" s="722"/>
      <c r="BQ4682" s="722"/>
      <c r="BR4682" s="722"/>
      <c r="BS4682" s="722"/>
      <c r="BT4682" s="722"/>
      <c r="BU4682" s="722"/>
      <c r="BV4682" s="722"/>
      <c r="BW4682" s="722"/>
      <c r="BX4682" s="722"/>
      <c r="BY4682" s="722"/>
      <c r="BZ4682" s="722"/>
      <c r="CA4682" s="722"/>
      <c r="CB4682" s="722"/>
      <c r="CC4682" s="722"/>
      <c r="CD4682" s="722"/>
      <c r="CE4682" s="722"/>
      <c r="CF4682" s="722"/>
      <c r="CG4682" s="722"/>
      <c r="CH4682" s="722"/>
      <c r="CI4682" s="722"/>
      <c r="CJ4682" s="722"/>
      <c r="CK4682" s="722"/>
      <c r="CL4682" s="722"/>
      <c r="CM4682" s="722"/>
      <c r="CN4682" s="722"/>
      <c r="CO4682" s="722"/>
      <c r="CP4682" s="722"/>
      <c r="CQ4682" s="722"/>
      <c r="CR4682" s="722"/>
      <c r="CS4682" s="722"/>
    </row>
    <row r="4683" spans="1:97" s="1376" customFormat="1">
      <c r="A4683" s="722"/>
      <c r="B4683" s="722"/>
      <c r="C4683" s="722"/>
      <c r="D4683" s="722"/>
      <c r="E4683" s="722"/>
      <c r="F4683" s="757"/>
      <c r="G4683" s="757"/>
      <c r="H4683" s="757"/>
      <c r="I4683" s="757"/>
      <c r="J4683" s="757"/>
      <c r="K4683" s="758"/>
      <c r="L4683" s="758"/>
      <c r="M4683" s="722"/>
      <c r="N4683" s="736"/>
      <c r="O4683" s="736"/>
      <c r="P4683" s="736"/>
      <c r="Q4683" s="736"/>
      <c r="R4683" s="736"/>
      <c r="S4683" s="736"/>
      <c r="T4683" s="736"/>
      <c r="U4683" s="736"/>
      <c r="BA4683" s="722"/>
      <c r="BB4683" s="722"/>
      <c r="BC4683" s="722"/>
      <c r="BD4683" s="722"/>
      <c r="BE4683" s="722"/>
      <c r="BF4683" s="722"/>
      <c r="BG4683" s="722"/>
      <c r="BH4683" s="722"/>
      <c r="BI4683" s="722"/>
      <c r="BJ4683" s="722"/>
      <c r="BK4683" s="722"/>
      <c r="BL4683" s="722"/>
      <c r="BM4683" s="722"/>
      <c r="BN4683" s="722"/>
      <c r="BO4683" s="722"/>
      <c r="BP4683" s="722"/>
      <c r="BQ4683" s="722"/>
      <c r="BR4683" s="722"/>
      <c r="BS4683" s="722"/>
      <c r="BT4683" s="722"/>
      <c r="BU4683" s="722"/>
      <c r="BV4683" s="722"/>
      <c r="BW4683" s="722"/>
      <c r="BX4683" s="722"/>
      <c r="BY4683" s="722"/>
      <c r="BZ4683" s="722"/>
      <c r="CA4683" s="722"/>
      <c r="CB4683" s="722"/>
      <c r="CC4683" s="722"/>
      <c r="CD4683" s="722"/>
      <c r="CE4683" s="722"/>
      <c r="CF4683" s="722"/>
      <c r="CG4683" s="722"/>
      <c r="CH4683" s="722"/>
      <c r="CI4683" s="722"/>
      <c r="CJ4683" s="722"/>
      <c r="CK4683" s="722"/>
      <c r="CL4683" s="722"/>
      <c r="CM4683" s="722"/>
      <c r="CN4683" s="722"/>
      <c r="CO4683" s="722"/>
      <c r="CP4683" s="722"/>
      <c r="CQ4683" s="722"/>
      <c r="CR4683" s="722"/>
      <c r="CS4683" s="722"/>
    </row>
    <row r="4684" spans="1:97" s="1376" customFormat="1">
      <c r="A4684" s="722"/>
      <c r="B4684" s="722"/>
      <c r="C4684" s="722"/>
      <c r="D4684" s="722"/>
      <c r="E4684" s="722"/>
      <c r="F4684" s="757"/>
      <c r="G4684" s="757"/>
      <c r="H4684" s="757"/>
      <c r="I4684" s="757"/>
      <c r="J4684" s="757"/>
      <c r="K4684" s="758"/>
      <c r="L4684" s="758"/>
      <c r="M4684" s="722"/>
      <c r="N4684" s="736"/>
      <c r="O4684" s="736"/>
      <c r="P4684" s="736"/>
      <c r="Q4684" s="736"/>
      <c r="R4684" s="736"/>
      <c r="S4684" s="736"/>
      <c r="T4684" s="736"/>
      <c r="U4684" s="736"/>
      <c r="BA4684" s="722"/>
      <c r="BB4684" s="722"/>
      <c r="BC4684" s="722"/>
      <c r="BD4684" s="722"/>
      <c r="BE4684" s="722"/>
      <c r="BF4684" s="722"/>
      <c r="BG4684" s="722"/>
      <c r="BH4684" s="722"/>
      <c r="BI4684" s="722"/>
      <c r="BJ4684" s="722"/>
      <c r="BK4684" s="722"/>
      <c r="BL4684" s="722"/>
      <c r="BM4684" s="722"/>
      <c r="BN4684" s="722"/>
      <c r="BO4684" s="722"/>
      <c r="BP4684" s="722"/>
      <c r="BQ4684" s="722"/>
      <c r="BR4684" s="722"/>
      <c r="BS4684" s="722"/>
      <c r="BT4684" s="722"/>
      <c r="BU4684" s="722"/>
      <c r="BV4684" s="722"/>
      <c r="BW4684" s="722"/>
      <c r="BX4684" s="722"/>
      <c r="BY4684" s="722"/>
      <c r="BZ4684" s="722"/>
      <c r="CA4684" s="722"/>
      <c r="CB4684" s="722"/>
      <c r="CC4684" s="722"/>
      <c r="CD4684" s="722"/>
      <c r="CE4684" s="722"/>
      <c r="CF4684" s="722"/>
      <c r="CG4684" s="722"/>
      <c r="CH4684" s="722"/>
      <c r="CI4684" s="722"/>
      <c r="CJ4684" s="722"/>
      <c r="CK4684" s="722"/>
      <c r="CL4684" s="722"/>
      <c r="CM4684" s="722"/>
      <c r="CN4684" s="722"/>
      <c r="CO4684" s="722"/>
      <c r="CP4684" s="722"/>
      <c r="CQ4684" s="722"/>
      <c r="CR4684" s="722"/>
      <c r="CS4684" s="722"/>
    </row>
    <row r="4685" spans="1:97" s="1376" customFormat="1">
      <c r="A4685" s="722"/>
      <c r="B4685" s="722"/>
      <c r="C4685" s="722"/>
      <c r="D4685" s="722"/>
      <c r="E4685" s="722"/>
      <c r="F4685" s="757"/>
      <c r="G4685" s="757"/>
      <c r="H4685" s="757"/>
      <c r="I4685" s="757"/>
      <c r="J4685" s="757"/>
      <c r="K4685" s="758"/>
      <c r="L4685" s="758"/>
      <c r="M4685" s="722"/>
      <c r="N4685" s="736"/>
      <c r="O4685" s="736"/>
      <c r="P4685" s="736"/>
      <c r="Q4685" s="736"/>
      <c r="R4685" s="736"/>
      <c r="S4685" s="736"/>
      <c r="T4685" s="736"/>
      <c r="U4685" s="736"/>
      <c r="BA4685" s="722"/>
      <c r="BB4685" s="722"/>
      <c r="BC4685" s="722"/>
      <c r="BD4685" s="722"/>
      <c r="BE4685" s="722"/>
      <c r="BF4685" s="722"/>
      <c r="BG4685" s="722"/>
      <c r="BH4685" s="722"/>
      <c r="BI4685" s="722"/>
      <c r="BJ4685" s="722"/>
      <c r="BK4685" s="722"/>
      <c r="BL4685" s="722"/>
      <c r="BM4685" s="722"/>
      <c r="BN4685" s="722"/>
      <c r="BO4685" s="722"/>
      <c r="BP4685" s="722"/>
      <c r="BQ4685" s="722"/>
      <c r="BR4685" s="722"/>
      <c r="BS4685" s="722"/>
      <c r="BT4685" s="722"/>
      <c r="BU4685" s="722"/>
      <c r="BV4685" s="722"/>
      <c r="BW4685" s="722"/>
      <c r="BX4685" s="722"/>
      <c r="BY4685" s="722"/>
      <c r="BZ4685" s="722"/>
      <c r="CA4685" s="722"/>
      <c r="CB4685" s="722"/>
      <c r="CC4685" s="722"/>
      <c r="CD4685" s="722"/>
      <c r="CE4685" s="722"/>
      <c r="CF4685" s="722"/>
      <c r="CG4685" s="722"/>
      <c r="CH4685" s="722"/>
      <c r="CI4685" s="722"/>
      <c r="CJ4685" s="722"/>
      <c r="CK4685" s="722"/>
      <c r="CL4685" s="722"/>
      <c r="CM4685" s="722"/>
      <c r="CN4685" s="722"/>
      <c r="CO4685" s="722"/>
      <c r="CP4685" s="722"/>
      <c r="CQ4685" s="722"/>
      <c r="CR4685" s="722"/>
      <c r="CS4685" s="722"/>
    </row>
    <row r="4686" spans="1:97" s="1376" customFormat="1">
      <c r="A4686" s="722"/>
      <c r="B4686" s="722"/>
      <c r="C4686" s="722"/>
      <c r="D4686" s="722"/>
      <c r="E4686" s="722"/>
      <c r="F4686" s="757"/>
      <c r="G4686" s="757"/>
      <c r="H4686" s="757"/>
      <c r="I4686" s="757"/>
      <c r="J4686" s="757"/>
      <c r="K4686" s="758"/>
      <c r="L4686" s="758"/>
      <c r="M4686" s="722"/>
      <c r="N4686" s="736"/>
      <c r="O4686" s="736"/>
      <c r="P4686" s="736"/>
      <c r="Q4686" s="736"/>
      <c r="R4686" s="736"/>
      <c r="S4686" s="736"/>
      <c r="T4686" s="736"/>
      <c r="U4686" s="736"/>
      <c r="BA4686" s="722"/>
      <c r="BB4686" s="722"/>
      <c r="BC4686" s="722"/>
      <c r="BD4686" s="722"/>
      <c r="BE4686" s="722"/>
      <c r="BF4686" s="722"/>
      <c r="BG4686" s="722"/>
      <c r="BH4686" s="722"/>
      <c r="BI4686" s="722"/>
      <c r="BJ4686" s="722"/>
      <c r="BK4686" s="722"/>
      <c r="BL4686" s="722"/>
      <c r="BM4686" s="722"/>
      <c r="BN4686" s="722"/>
      <c r="BO4686" s="722"/>
      <c r="BP4686" s="722"/>
      <c r="BQ4686" s="722"/>
      <c r="BR4686" s="722"/>
      <c r="BS4686" s="722"/>
      <c r="BT4686" s="722"/>
      <c r="BU4686" s="722"/>
      <c r="BV4686" s="722"/>
      <c r="BW4686" s="722"/>
      <c r="BX4686" s="722"/>
      <c r="BY4686" s="722"/>
      <c r="BZ4686" s="722"/>
      <c r="CA4686" s="722"/>
      <c r="CB4686" s="722"/>
      <c r="CC4686" s="722"/>
      <c r="CD4686" s="722"/>
      <c r="CE4686" s="722"/>
      <c r="CF4686" s="722"/>
      <c r="CG4686" s="722"/>
      <c r="CH4686" s="722"/>
      <c r="CI4686" s="722"/>
      <c r="CJ4686" s="722"/>
      <c r="CK4686" s="722"/>
      <c r="CL4686" s="722"/>
      <c r="CM4686" s="722"/>
      <c r="CN4686" s="722"/>
      <c r="CO4686" s="722"/>
      <c r="CP4686" s="722"/>
      <c r="CQ4686" s="722"/>
      <c r="CR4686" s="722"/>
      <c r="CS4686" s="722"/>
    </row>
    <row r="4687" spans="1:97" s="1376" customFormat="1">
      <c r="A4687" s="722"/>
      <c r="B4687" s="722"/>
      <c r="C4687" s="722"/>
      <c r="D4687" s="722"/>
      <c r="E4687" s="722"/>
      <c r="F4687" s="757"/>
      <c r="G4687" s="757"/>
      <c r="H4687" s="757"/>
      <c r="I4687" s="757"/>
      <c r="J4687" s="757"/>
      <c r="K4687" s="758"/>
      <c r="L4687" s="758"/>
      <c r="M4687" s="722"/>
      <c r="N4687" s="736"/>
      <c r="O4687" s="736"/>
      <c r="P4687" s="736"/>
      <c r="Q4687" s="736"/>
      <c r="R4687" s="736"/>
      <c r="S4687" s="736"/>
      <c r="T4687" s="736"/>
      <c r="U4687" s="736"/>
      <c r="BA4687" s="722"/>
      <c r="BB4687" s="722"/>
      <c r="BC4687" s="722"/>
      <c r="BD4687" s="722"/>
      <c r="BE4687" s="722"/>
      <c r="BF4687" s="722"/>
      <c r="BG4687" s="722"/>
      <c r="BH4687" s="722"/>
      <c r="BI4687" s="722"/>
      <c r="BJ4687" s="722"/>
      <c r="BK4687" s="722"/>
      <c r="BL4687" s="722"/>
      <c r="BM4687" s="722"/>
      <c r="BN4687" s="722"/>
      <c r="BO4687" s="722"/>
      <c r="BP4687" s="722"/>
      <c r="BQ4687" s="722"/>
      <c r="BR4687" s="722"/>
      <c r="BS4687" s="722"/>
      <c r="BT4687" s="722"/>
      <c r="BU4687" s="722"/>
      <c r="BV4687" s="722"/>
      <c r="BW4687" s="722"/>
      <c r="BX4687" s="722"/>
      <c r="BY4687" s="722"/>
      <c r="BZ4687" s="722"/>
      <c r="CA4687" s="722"/>
      <c r="CB4687" s="722"/>
      <c r="CC4687" s="722"/>
      <c r="CD4687" s="722"/>
      <c r="CE4687" s="722"/>
      <c r="CF4687" s="722"/>
      <c r="CG4687" s="722"/>
      <c r="CH4687" s="722"/>
      <c r="CI4687" s="722"/>
      <c r="CJ4687" s="722"/>
      <c r="CK4687" s="722"/>
      <c r="CL4687" s="722"/>
      <c r="CM4687" s="722"/>
      <c r="CN4687" s="722"/>
      <c r="CO4687" s="722"/>
      <c r="CP4687" s="722"/>
      <c r="CQ4687" s="722"/>
      <c r="CR4687" s="722"/>
      <c r="CS4687" s="722"/>
    </row>
    <row r="4688" spans="1:97" s="1376" customFormat="1">
      <c r="A4688" s="722"/>
      <c r="B4688" s="722"/>
      <c r="C4688" s="722"/>
      <c r="D4688" s="722"/>
      <c r="E4688" s="722"/>
      <c r="F4688" s="757"/>
      <c r="G4688" s="757"/>
      <c r="H4688" s="757"/>
      <c r="I4688" s="757"/>
      <c r="J4688" s="757"/>
      <c r="K4688" s="758"/>
      <c r="L4688" s="758"/>
      <c r="M4688" s="722"/>
      <c r="N4688" s="736"/>
      <c r="O4688" s="736"/>
      <c r="P4688" s="736"/>
      <c r="Q4688" s="736"/>
      <c r="R4688" s="736"/>
      <c r="S4688" s="736"/>
      <c r="T4688" s="736"/>
      <c r="U4688" s="736"/>
      <c r="BA4688" s="722"/>
      <c r="BB4688" s="722"/>
      <c r="BC4688" s="722"/>
      <c r="BD4688" s="722"/>
      <c r="BE4688" s="722"/>
      <c r="BF4688" s="722"/>
      <c r="BG4688" s="722"/>
      <c r="BH4688" s="722"/>
      <c r="BI4688" s="722"/>
      <c r="BJ4688" s="722"/>
      <c r="BK4688" s="722"/>
      <c r="BL4688" s="722"/>
      <c r="BM4688" s="722"/>
      <c r="BN4688" s="722"/>
      <c r="BO4688" s="722"/>
      <c r="BP4688" s="722"/>
      <c r="BQ4688" s="722"/>
      <c r="BR4688" s="722"/>
      <c r="BS4688" s="722"/>
      <c r="BT4688" s="722"/>
      <c r="BU4688" s="722"/>
      <c r="BV4688" s="722"/>
      <c r="BW4688" s="722"/>
      <c r="BX4688" s="722"/>
      <c r="BY4688" s="722"/>
      <c r="BZ4688" s="722"/>
      <c r="CA4688" s="722"/>
      <c r="CB4688" s="722"/>
      <c r="CC4688" s="722"/>
      <c r="CD4688" s="722"/>
      <c r="CE4688" s="722"/>
      <c r="CF4688" s="722"/>
      <c r="CG4688" s="722"/>
      <c r="CH4688" s="722"/>
      <c r="CI4688" s="722"/>
      <c r="CJ4688" s="722"/>
      <c r="CK4688" s="722"/>
      <c r="CL4688" s="722"/>
      <c r="CM4688" s="722"/>
      <c r="CN4688" s="722"/>
      <c r="CO4688" s="722"/>
      <c r="CP4688" s="722"/>
      <c r="CQ4688" s="722"/>
      <c r="CR4688" s="722"/>
      <c r="CS4688" s="722"/>
    </row>
    <row r="4689" spans="1:97" s="1376" customFormat="1">
      <c r="A4689" s="722"/>
      <c r="B4689" s="722"/>
      <c r="C4689" s="722"/>
      <c r="D4689" s="722"/>
      <c r="E4689" s="722"/>
      <c r="F4689" s="757"/>
      <c r="G4689" s="757"/>
      <c r="H4689" s="757"/>
      <c r="I4689" s="757"/>
      <c r="J4689" s="757"/>
      <c r="K4689" s="758"/>
      <c r="L4689" s="758"/>
      <c r="M4689" s="722"/>
      <c r="N4689" s="736"/>
      <c r="O4689" s="736"/>
      <c r="P4689" s="736"/>
      <c r="Q4689" s="736"/>
      <c r="R4689" s="736"/>
      <c r="S4689" s="736"/>
      <c r="T4689" s="736"/>
      <c r="U4689" s="736"/>
      <c r="BA4689" s="722"/>
      <c r="BB4689" s="722"/>
      <c r="BC4689" s="722"/>
      <c r="BD4689" s="722"/>
      <c r="BE4689" s="722"/>
      <c r="BF4689" s="722"/>
      <c r="BG4689" s="722"/>
      <c r="BH4689" s="722"/>
      <c r="BI4689" s="722"/>
      <c r="BJ4689" s="722"/>
      <c r="BK4689" s="722"/>
      <c r="BL4689" s="722"/>
      <c r="BM4689" s="722"/>
      <c r="BN4689" s="722"/>
      <c r="BO4689" s="722"/>
      <c r="BP4689" s="722"/>
      <c r="BQ4689" s="722"/>
      <c r="BR4689" s="722"/>
      <c r="BS4689" s="722"/>
      <c r="BT4689" s="722"/>
      <c r="BU4689" s="722"/>
      <c r="BV4689" s="722"/>
      <c r="BW4689" s="722"/>
      <c r="BX4689" s="722"/>
      <c r="BY4689" s="722"/>
      <c r="BZ4689" s="722"/>
      <c r="CA4689" s="722"/>
      <c r="CB4689" s="722"/>
      <c r="CC4689" s="722"/>
      <c r="CD4689" s="722"/>
      <c r="CE4689" s="722"/>
      <c r="CF4689" s="722"/>
      <c r="CG4689" s="722"/>
      <c r="CH4689" s="722"/>
      <c r="CI4689" s="722"/>
      <c r="CJ4689" s="722"/>
      <c r="CK4689" s="722"/>
      <c r="CL4689" s="722"/>
      <c r="CM4689" s="722"/>
      <c r="CN4689" s="722"/>
      <c r="CO4689" s="722"/>
      <c r="CP4689" s="722"/>
      <c r="CQ4689" s="722"/>
      <c r="CR4689" s="722"/>
      <c r="CS4689" s="722"/>
    </row>
    <row r="4690" spans="1:97" s="1376" customFormat="1">
      <c r="A4690" s="722"/>
      <c r="B4690" s="722"/>
      <c r="C4690" s="722"/>
      <c r="D4690" s="722"/>
      <c r="E4690" s="722"/>
      <c r="F4690" s="757"/>
      <c r="G4690" s="757"/>
      <c r="H4690" s="757"/>
      <c r="I4690" s="757"/>
      <c r="J4690" s="757"/>
      <c r="K4690" s="758"/>
      <c r="L4690" s="758"/>
      <c r="M4690" s="722"/>
      <c r="N4690" s="736"/>
      <c r="O4690" s="736"/>
      <c r="P4690" s="736"/>
      <c r="Q4690" s="736"/>
      <c r="R4690" s="736"/>
      <c r="S4690" s="736"/>
      <c r="T4690" s="736"/>
      <c r="U4690" s="736"/>
      <c r="BA4690" s="722"/>
      <c r="BB4690" s="722"/>
      <c r="BC4690" s="722"/>
      <c r="BD4690" s="722"/>
      <c r="BE4690" s="722"/>
      <c r="BF4690" s="722"/>
      <c r="BG4690" s="722"/>
      <c r="BH4690" s="722"/>
      <c r="BI4690" s="722"/>
      <c r="BJ4690" s="722"/>
      <c r="BK4690" s="722"/>
      <c r="BL4690" s="722"/>
      <c r="BM4690" s="722"/>
      <c r="BN4690" s="722"/>
      <c r="BO4690" s="722"/>
      <c r="BP4690" s="722"/>
      <c r="BQ4690" s="722"/>
      <c r="BR4690" s="722"/>
      <c r="BS4690" s="722"/>
      <c r="BT4690" s="722"/>
      <c r="BU4690" s="722"/>
      <c r="BV4690" s="722"/>
      <c r="BW4690" s="722"/>
      <c r="BX4690" s="722"/>
      <c r="BY4690" s="722"/>
      <c r="BZ4690" s="722"/>
      <c r="CA4690" s="722"/>
      <c r="CB4690" s="722"/>
      <c r="CC4690" s="722"/>
      <c r="CD4690" s="722"/>
      <c r="CE4690" s="722"/>
      <c r="CF4690" s="722"/>
      <c r="CG4690" s="722"/>
      <c r="CH4690" s="722"/>
      <c r="CI4690" s="722"/>
      <c r="CJ4690" s="722"/>
      <c r="CK4690" s="722"/>
      <c r="CL4690" s="722"/>
      <c r="CM4690" s="722"/>
      <c r="CN4690" s="722"/>
      <c r="CO4690" s="722"/>
      <c r="CP4690" s="722"/>
      <c r="CQ4690" s="722"/>
      <c r="CR4690" s="722"/>
      <c r="CS4690" s="722"/>
    </row>
    <row r="4691" spans="1:97" s="1376" customFormat="1">
      <c r="A4691" s="722"/>
      <c r="B4691" s="722"/>
      <c r="C4691" s="722"/>
      <c r="D4691" s="722"/>
      <c r="E4691" s="722"/>
      <c r="F4691" s="757"/>
      <c r="G4691" s="757"/>
      <c r="H4691" s="757"/>
      <c r="I4691" s="757"/>
      <c r="J4691" s="757"/>
      <c r="K4691" s="758"/>
      <c r="L4691" s="758"/>
      <c r="M4691" s="722"/>
      <c r="N4691" s="736"/>
      <c r="O4691" s="736"/>
      <c r="P4691" s="736"/>
      <c r="Q4691" s="736"/>
      <c r="R4691" s="736"/>
      <c r="S4691" s="736"/>
      <c r="T4691" s="736"/>
      <c r="U4691" s="736"/>
      <c r="BA4691" s="722"/>
      <c r="BB4691" s="722"/>
      <c r="BC4691" s="722"/>
      <c r="BD4691" s="722"/>
      <c r="BE4691" s="722"/>
      <c r="BF4691" s="722"/>
      <c r="BG4691" s="722"/>
      <c r="BH4691" s="722"/>
      <c r="BI4691" s="722"/>
      <c r="BJ4691" s="722"/>
      <c r="BK4691" s="722"/>
      <c r="BL4691" s="722"/>
      <c r="BM4691" s="722"/>
      <c r="BN4691" s="722"/>
      <c r="BO4691" s="722"/>
      <c r="BP4691" s="722"/>
      <c r="BQ4691" s="722"/>
      <c r="BR4691" s="722"/>
      <c r="BS4691" s="722"/>
      <c r="BT4691" s="722"/>
      <c r="BU4691" s="722"/>
      <c r="BV4691" s="722"/>
      <c r="BW4691" s="722"/>
      <c r="BX4691" s="722"/>
      <c r="BY4691" s="722"/>
      <c r="BZ4691" s="722"/>
      <c r="CA4691" s="722"/>
      <c r="CB4691" s="722"/>
      <c r="CC4691" s="722"/>
      <c r="CD4691" s="722"/>
      <c r="CE4691" s="722"/>
      <c r="CF4691" s="722"/>
      <c r="CG4691" s="722"/>
      <c r="CH4691" s="722"/>
      <c r="CI4691" s="722"/>
      <c r="CJ4691" s="722"/>
      <c r="CK4691" s="722"/>
      <c r="CL4691" s="722"/>
      <c r="CM4691" s="722"/>
      <c r="CN4691" s="722"/>
      <c r="CO4691" s="722"/>
      <c r="CP4691" s="722"/>
      <c r="CQ4691" s="722"/>
      <c r="CR4691" s="722"/>
      <c r="CS4691" s="722"/>
    </row>
    <row r="4692" spans="1:97" s="1376" customFormat="1">
      <c r="A4692" s="722"/>
      <c r="B4692" s="722"/>
      <c r="C4692" s="722"/>
      <c r="D4692" s="722"/>
      <c r="E4692" s="722"/>
      <c r="F4692" s="757"/>
      <c r="G4692" s="757"/>
      <c r="H4692" s="757"/>
      <c r="I4692" s="757"/>
      <c r="J4692" s="757"/>
      <c r="K4692" s="758"/>
      <c r="L4692" s="758"/>
      <c r="M4692" s="722"/>
      <c r="N4692" s="736"/>
      <c r="O4692" s="736"/>
      <c r="P4692" s="736"/>
      <c r="Q4692" s="736"/>
      <c r="R4692" s="736"/>
      <c r="S4692" s="736"/>
      <c r="T4692" s="736"/>
      <c r="U4692" s="736"/>
      <c r="BA4692" s="722"/>
      <c r="BB4692" s="722"/>
      <c r="BC4692" s="722"/>
      <c r="BD4692" s="722"/>
      <c r="BE4692" s="722"/>
      <c r="BF4692" s="722"/>
      <c r="BG4692" s="722"/>
      <c r="BH4692" s="722"/>
      <c r="BI4692" s="722"/>
      <c r="BJ4692" s="722"/>
      <c r="BK4692" s="722"/>
      <c r="BL4692" s="722"/>
      <c r="BM4692" s="722"/>
      <c r="BN4692" s="722"/>
      <c r="BO4692" s="722"/>
      <c r="BP4692" s="722"/>
      <c r="BQ4692" s="722"/>
      <c r="BR4692" s="722"/>
      <c r="BS4692" s="722"/>
      <c r="BT4692" s="722"/>
      <c r="BU4692" s="722"/>
      <c r="BV4692" s="722"/>
      <c r="BW4692" s="722"/>
      <c r="BX4692" s="722"/>
      <c r="BY4692" s="722"/>
      <c r="BZ4692" s="722"/>
      <c r="CA4692" s="722"/>
      <c r="CB4692" s="722"/>
      <c r="CC4692" s="722"/>
      <c r="CD4692" s="722"/>
      <c r="CE4692" s="722"/>
      <c r="CF4692" s="722"/>
      <c r="CG4692" s="722"/>
      <c r="CH4692" s="722"/>
      <c r="CI4692" s="722"/>
      <c r="CJ4692" s="722"/>
      <c r="CK4692" s="722"/>
      <c r="CL4692" s="722"/>
      <c r="CM4692" s="722"/>
      <c r="CN4692" s="722"/>
      <c r="CO4692" s="722"/>
      <c r="CP4692" s="722"/>
      <c r="CQ4692" s="722"/>
      <c r="CR4692" s="722"/>
      <c r="CS4692" s="722"/>
    </row>
    <row r="4693" spans="1:97" s="1376" customFormat="1">
      <c r="A4693" s="722"/>
      <c r="B4693" s="722"/>
      <c r="C4693" s="722"/>
      <c r="D4693" s="722"/>
      <c r="E4693" s="722"/>
      <c r="F4693" s="757"/>
      <c r="G4693" s="757"/>
      <c r="H4693" s="757"/>
      <c r="I4693" s="757"/>
      <c r="J4693" s="757"/>
      <c r="K4693" s="758"/>
      <c r="L4693" s="758"/>
      <c r="M4693" s="722"/>
      <c r="N4693" s="736"/>
      <c r="O4693" s="736"/>
      <c r="P4693" s="736"/>
      <c r="Q4693" s="736"/>
      <c r="R4693" s="736"/>
      <c r="S4693" s="736"/>
      <c r="T4693" s="736"/>
      <c r="U4693" s="736"/>
      <c r="BA4693" s="722"/>
      <c r="BB4693" s="722"/>
      <c r="BC4693" s="722"/>
      <c r="BD4693" s="722"/>
      <c r="BE4693" s="722"/>
      <c r="BF4693" s="722"/>
      <c r="BG4693" s="722"/>
      <c r="BH4693" s="722"/>
      <c r="BI4693" s="722"/>
      <c r="BJ4693" s="722"/>
      <c r="BK4693" s="722"/>
      <c r="BL4693" s="722"/>
      <c r="BM4693" s="722"/>
      <c r="BN4693" s="722"/>
      <c r="BO4693" s="722"/>
      <c r="BP4693" s="722"/>
      <c r="BQ4693" s="722"/>
      <c r="BR4693" s="722"/>
      <c r="BS4693" s="722"/>
      <c r="BT4693" s="722"/>
      <c r="BU4693" s="722"/>
      <c r="BV4693" s="722"/>
      <c r="BW4693" s="722"/>
      <c r="BX4693" s="722"/>
      <c r="BY4693" s="722"/>
      <c r="BZ4693" s="722"/>
      <c r="CA4693" s="722"/>
      <c r="CB4693" s="722"/>
      <c r="CC4693" s="722"/>
      <c r="CD4693" s="722"/>
      <c r="CE4693" s="722"/>
      <c r="CF4693" s="722"/>
      <c r="CG4693" s="722"/>
      <c r="CH4693" s="722"/>
      <c r="CI4693" s="722"/>
      <c r="CJ4693" s="722"/>
      <c r="CK4693" s="722"/>
      <c r="CL4693" s="722"/>
      <c r="CM4693" s="722"/>
      <c r="CN4693" s="722"/>
      <c r="CO4693" s="722"/>
      <c r="CP4693" s="722"/>
      <c r="CQ4693" s="722"/>
      <c r="CR4693" s="722"/>
      <c r="CS4693" s="722"/>
    </row>
    <row r="4694" spans="1:97" s="1376" customFormat="1">
      <c r="A4694" s="722"/>
      <c r="B4694" s="722"/>
      <c r="C4694" s="722"/>
      <c r="D4694" s="722"/>
      <c r="E4694" s="722"/>
      <c r="F4694" s="757"/>
      <c r="G4694" s="757"/>
      <c r="H4694" s="757"/>
      <c r="I4694" s="757"/>
      <c r="J4694" s="757"/>
      <c r="K4694" s="758"/>
      <c r="L4694" s="758"/>
      <c r="M4694" s="722"/>
      <c r="N4694" s="736"/>
      <c r="O4694" s="736"/>
      <c r="P4694" s="736"/>
      <c r="Q4694" s="736"/>
      <c r="R4694" s="736"/>
      <c r="S4694" s="736"/>
      <c r="T4694" s="736"/>
      <c r="U4694" s="736"/>
      <c r="BA4694" s="722"/>
      <c r="BB4694" s="722"/>
      <c r="BC4694" s="722"/>
      <c r="BD4694" s="722"/>
      <c r="BE4694" s="722"/>
      <c r="BF4694" s="722"/>
      <c r="BG4694" s="722"/>
      <c r="BH4694" s="722"/>
      <c r="BI4694" s="722"/>
      <c r="BJ4694" s="722"/>
      <c r="BK4694" s="722"/>
      <c r="BL4694" s="722"/>
      <c r="BM4694" s="722"/>
      <c r="BN4694" s="722"/>
      <c r="BO4694" s="722"/>
      <c r="BP4694" s="722"/>
      <c r="BQ4694" s="722"/>
      <c r="BR4694" s="722"/>
      <c r="BS4694" s="722"/>
      <c r="BT4694" s="722"/>
      <c r="BU4694" s="722"/>
      <c r="BV4694" s="722"/>
      <c r="BW4694" s="722"/>
      <c r="BX4694" s="722"/>
      <c r="BY4694" s="722"/>
      <c r="BZ4694" s="722"/>
      <c r="CA4694" s="722"/>
      <c r="CB4694" s="722"/>
      <c r="CC4694" s="722"/>
      <c r="CD4694" s="722"/>
      <c r="CE4694" s="722"/>
      <c r="CF4694" s="722"/>
      <c r="CG4694" s="722"/>
      <c r="CH4694" s="722"/>
      <c r="CI4694" s="722"/>
      <c r="CJ4694" s="722"/>
      <c r="CK4694" s="722"/>
      <c r="CL4694" s="722"/>
      <c r="CM4694" s="722"/>
      <c r="CN4694" s="722"/>
      <c r="CO4694" s="722"/>
      <c r="CP4694" s="722"/>
      <c r="CQ4694" s="722"/>
      <c r="CR4694" s="722"/>
      <c r="CS4694" s="722"/>
    </row>
    <row r="4695" spans="1:97" s="1376" customFormat="1">
      <c r="A4695" s="722"/>
      <c r="B4695" s="722"/>
      <c r="C4695" s="722"/>
      <c r="D4695" s="722"/>
      <c r="E4695" s="722"/>
      <c r="F4695" s="757"/>
      <c r="G4695" s="757"/>
      <c r="H4695" s="757"/>
      <c r="I4695" s="757"/>
      <c r="J4695" s="757"/>
      <c r="K4695" s="758"/>
      <c r="L4695" s="758"/>
      <c r="M4695" s="722"/>
      <c r="N4695" s="736"/>
      <c r="O4695" s="736"/>
      <c r="P4695" s="736"/>
      <c r="Q4695" s="736"/>
      <c r="R4695" s="736"/>
      <c r="S4695" s="736"/>
      <c r="T4695" s="736"/>
      <c r="U4695" s="736"/>
      <c r="BA4695" s="722"/>
      <c r="BB4695" s="722"/>
      <c r="BC4695" s="722"/>
      <c r="BD4695" s="722"/>
      <c r="BE4695" s="722"/>
      <c r="BF4695" s="722"/>
      <c r="BG4695" s="722"/>
      <c r="BH4695" s="722"/>
      <c r="BI4695" s="722"/>
      <c r="BJ4695" s="722"/>
      <c r="BK4695" s="722"/>
      <c r="BL4695" s="722"/>
      <c r="BM4695" s="722"/>
      <c r="BN4695" s="722"/>
      <c r="BO4695" s="722"/>
      <c r="BP4695" s="722"/>
      <c r="BQ4695" s="722"/>
      <c r="BR4695" s="722"/>
      <c r="BS4695" s="722"/>
      <c r="BT4695" s="722"/>
      <c r="BU4695" s="722"/>
      <c r="BV4695" s="722"/>
      <c r="BW4695" s="722"/>
      <c r="BX4695" s="722"/>
      <c r="BY4695" s="722"/>
      <c r="BZ4695" s="722"/>
      <c r="CA4695" s="722"/>
      <c r="CB4695" s="722"/>
      <c r="CC4695" s="722"/>
      <c r="CD4695" s="722"/>
      <c r="CE4695" s="722"/>
      <c r="CF4695" s="722"/>
      <c r="CG4695" s="722"/>
      <c r="CH4695" s="722"/>
      <c r="CI4695" s="722"/>
      <c r="CJ4695" s="722"/>
      <c r="CK4695" s="722"/>
      <c r="CL4695" s="722"/>
      <c r="CM4695" s="722"/>
      <c r="CN4695" s="722"/>
      <c r="CO4695" s="722"/>
      <c r="CP4695" s="722"/>
      <c r="CQ4695" s="722"/>
      <c r="CR4695" s="722"/>
      <c r="CS4695" s="722"/>
    </row>
    <row r="4696" spans="1:97" s="1376" customFormat="1">
      <c r="A4696" s="722"/>
      <c r="B4696" s="722"/>
      <c r="C4696" s="722"/>
      <c r="D4696" s="722"/>
      <c r="E4696" s="722"/>
      <c r="F4696" s="757"/>
      <c r="G4696" s="757"/>
      <c r="H4696" s="757"/>
      <c r="I4696" s="757"/>
      <c r="J4696" s="757"/>
      <c r="K4696" s="758"/>
      <c r="L4696" s="758"/>
      <c r="M4696" s="722"/>
      <c r="N4696" s="736"/>
      <c r="O4696" s="736"/>
      <c r="P4696" s="736"/>
      <c r="Q4696" s="736"/>
      <c r="R4696" s="736"/>
      <c r="S4696" s="736"/>
      <c r="T4696" s="736"/>
      <c r="U4696" s="736"/>
      <c r="BA4696" s="722"/>
      <c r="BB4696" s="722"/>
      <c r="BC4696" s="722"/>
      <c r="BD4696" s="722"/>
      <c r="BE4696" s="722"/>
      <c r="BF4696" s="722"/>
      <c r="BG4696" s="722"/>
      <c r="BH4696" s="722"/>
      <c r="BI4696" s="722"/>
      <c r="BJ4696" s="722"/>
      <c r="BK4696" s="722"/>
      <c r="BL4696" s="722"/>
      <c r="BM4696" s="722"/>
      <c r="BN4696" s="722"/>
      <c r="BO4696" s="722"/>
      <c r="BP4696" s="722"/>
      <c r="BQ4696" s="722"/>
      <c r="BR4696" s="722"/>
      <c r="BS4696" s="722"/>
      <c r="BT4696" s="722"/>
      <c r="BU4696" s="722"/>
      <c r="BV4696" s="722"/>
      <c r="BW4696" s="722"/>
      <c r="BX4696" s="722"/>
      <c r="BY4696" s="722"/>
      <c r="BZ4696" s="722"/>
      <c r="CA4696" s="722"/>
      <c r="CB4696" s="722"/>
      <c r="CC4696" s="722"/>
      <c r="CD4696" s="722"/>
      <c r="CE4696" s="722"/>
      <c r="CF4696" s="722"/>
      <c r="CG4696" s="722"/>
      <c r="CH4696" s="722"/>
      <c r="CI4696" s="722"/>
      <c r="CJ4696" s="722"/>
      <c r="CK4696" s="722"/>
      <c r="CL4696" s="722"/>
      <c r="CM4696" s="722"/>
      <c r="CN4696" s="722"/>
      <c r="CO4696" s="722"/>
      <c r="CP4696" s="722"/>
      <c r="CQ4696" s="722"/>
      <c r="CR4696" s="722"/>
      <c r="CS4696" s="722"/>
    </row>
    <row r="4697" spans="1:97" s="1376" customFormat="1">
      <c r="A4697" s="722"/>
      <c r="B4697" s="722"/>
      <c r="C4697" s="722"/>
      <c r="D4697" s="722"/>
      <c r="E4697" s="722"/>
      <c r="F4697" s="757"/>
      <c r="G4697" s="757"/>
      <c r="H4697" s="757"/>
      <c r="I4697" s="757"/>
      <c r="J4697" s="757"/>
      <c r="K4697" s="758"/>
      <c r="L4697" s="758"/>
      <c r="M4697" s="722"/>
      <c r="N4697" s="736"/>
      <c r="O4697" s="736"/>
      <c r="P4697" s="736"/>
      <c r="Q4697" s="736"/>
      <c r="R4697" s="736"/>
      <c r="S4697" s="736"/>
      <c r="T4697" s="736"/>
      <c r="U4697" s="736"/>
      <c r="BA4697" s="722"/>
      <c r="BB4697" s="722"/>
      <c r="BC4697" s="722"/>
      <c r="BD4697" s="722"/>
      <c r="BE4697" s="722"/>
      <c r="BF4697" s="722"/>
      <c r="BG4697" s="722"/>
      <c r="BH4697" s="722"/>
      <c r="BI4697" s="722"/>
      <c r="BJ4697" s="722"/>
      <c r="BK4697" s="722"/>
      <c r="BL4697" s="722"/>
      <c r="BM4697" s="722"/>
      <c r="BN4697" s="722"/>
      <c r="BO4697" s="722"/>
      <c r="BP4697" s="722"/>
      <c r="BQ4697" s="722"/>
      <c r="BR4697" s="722"/>
      <c r="BS4697" s="722"/>
      <c r="BT4697" s="722"/>
      <c r="BU4697" s="722"/>
      <c r="BV4697" s="722"/>
      <c r="BW4697" s="722"/>
      <c r="BX4697" s="722"/>
      <c r="BY4697" s="722"/>
      <c r="BZ4697" s="722"/>
      <c r="CA4697" s="722"/>
      <c r="CB4697" s="722"/>
      <c r="CC4697" s="722"/>
      <c r="CD4697" s="722"/>
      <c r="CE4697" s="722"/>
      <c r="CF4697" s="722"/>
      <c r="CG4697" s="722"/>
      <c r="CH4697" s="722"/>
      <c r="CI4697" s="722"/>
      <c r="CJ4697" s="722"/>
      <c r="CK4697" s="722"/>
      <c r="CL4697" s="722"/>
      <c r="CM4697" s="722"/>
      <c r="CN4697" s="722"/>
      <c r="CO4697" s="722"/>
      <c r="CP4697" s="722"/>
      <c r="CQ4697" s="722"/>
      <c r="CR4697" s="722"/>
      <c r="CS4697" s="722"/>
    </row>
    <row r="4698" spans="1:97" s="1376" customFormat="1">
      <c r="A4698" s="722"/>
      <c r="B4698" s="722"/>
      <c r="C4698" s="722"/>
      <c r="D4698" s="722"/>
      <c r="E4698" s="722"/>
      <c r="F4698" s="757"/>
      <c r="G4698" s="757"/>
      <c r="H4698" s="757"/>
      <c r="I4698" s="757"/>
      <c r="J4698" s="757"/>
      <c r="K4698" s="758"/>
      <c r="L4698" s="758"/>
      <c r="M4698" s="722"/>
      <c r="N4698" s="736"/>
      <c r="O4698" s="736"/>
      <c r="P4698" s="736"/>
      <c r="Q4698" s="736"/>
      <c r="R4698" s="736"/>
      <c r="S4698" s="736"/>
      <c r="T4698" s="736"/>
      <c r="U4698" s="736"/>
      <c r="BA4698" s="722"/>
      <c r="BB4698" s="722"/>
      <c r="BC4698" s="722"/>
      <c r="BD4698" s="722"/>
      <c r="BE4698" s="722"/>
      <c r="BF4698" s="722"/>
      <c r="BG4698" s="722"/>
      <c r="BH4698" s="722"/>
      <c r="BI4698" s="722"/>
      <c r="BJ4698" s="722"/>
      <c r="BK4698" s="722"/>
      <c r="BL4698" s="722"/>
      <c r="BM4698" s="722"/>
      <c r="BN4698" s="722"/>
      <c r="BO4698" s="722"/>
      <c r="BP4698" s="722"/>
      <c r="BQ4698" s="722"/>
      <c r="BR4698" s="722"/>
      <c r="BS4698" s="722"/>
      <c r="BT4698" s="722"/>
      <c r="BU4698" s="722"/>
      <c r="BV4698" s="722"/>
      <c r="BW4698" s="722"/>
      <c r="BX4698" s="722"/>
      <c r="BY4698" s="722"/>
      <c r="BZ4698" s="722"/>
      <c r="CA4698" s="722"/>
      <c r="CB4698" s="722"/>
      <c r="CC4698" s="722"/>
      <c r="CD4698" s="722"/>
      <c r="CE4698" s="722"/>
      <c r="CF4698" s="722"/>
      <c r="CG4698" s="722"/>
      <c r="CH4698" s="722"/>
      <c r="CI4698" s="722"/>
      <c r="CJ4698" s="722"/>
      <c r="CK4698" s="722"/>
      <c r="CL4698" s="722"/>
      <c r="CM4698" s="722"/>
      <c r="CN4698" s="722"/>
      <c r="CO4698" s="722"/>
      <c r="CP4698" s="722"/>
      <c r="CQ4698" s="722"/>
      <c r="CR4698" s="722"/>
      <c r="CS4698" s="722"/>
    </row>
    <row r="4699" spans="1:97" s="1376" customFormat="1">
      <c r="A4699" s="722"/>
      <c r="B4699" s="722"/>
      <c r="C4699" s="722"/>
      <c r="D4699" s="722"/>
      <c r="E4699" s="722"/>
      <c r="F4699" s="757"/>
      <c r="G4699" s="757"/>
      <c r="H4699" s="757"/>
      <c r="I4699" s="757"/>
      <c r="J4699" s="757"/>
      <c r="K4699" s="758"/>
      <c r="L4699" s="758"/>
      <c r="M4699" s="722"/>
      <c r="N4699" s="736"/>
      <c r="O4699" s="736"/>
      <c r="P4699" s="736"/>
      <c r="Q4699" s="736"/>
      <c r="R4699" s="736"/>
      <c r="S4699" s="736"/>
      <c r="T4699" s="736"/>
      <c r="U4699" s="736"/>
      <c r="BA4699" s="722"/>
      <c r="BB4699" s="722"/>
      <c r="BC4699" s="722"/>
      <c r="BD4699" s="722"/>
      <c r="BE4699" s="722"/>
      <c r="BF4699" s="722"/>
      <c r="BG4699" s="722"/>
      <c r="BH4699" s="722"/>
      <c r="BI4699" s="722"/>
      <c r="BJ4699" s="722"/>
      <c r="BK4699" s="722"/>
      <c r="BL4699" s="722"/>
      <c r="BM4699" s="722"/>
      <c r="BN4699" s="722"/>
      <c r="BO4699" s="722"/>
      <c r="BP4699" s="722"/>
      <c r="BQ4699" s="722"/>
      <c r="BR4699" s="722"/>
      <c r="BS4699" s="722"/>
      <c r="BT4699" s="722"/>
      <c r="BU4699" s="722"/>
      <c r="BV4699" s="722"/>
      <c r="BW4699" s="722"/>
      <c r="BX4699" s="722"/>
      <c r="BY4699" s="722"/>
      <c r="BZ4699" s="722"/>
      <c r="CA4699" s="722"/>
      <c r="CB4699" s="722"/>
      <c r="CC4699" s="722"/>
      <c r="CD4699" s="722"/>
      <c r="CE4699" s="722"/>
      <c r="CF4699" s="722"/>
      <c r="CG4699" s="722"/>
      <c r="CH4699" s="722"/>
      <c r="CI4699" s="722"/>
      <c r="CJ4699" s="722"/>
      <c r="CK4699" s="722"/>
      <c r="CL4699" s="722"/>
      <c r="CM4699" s="722"/>
      <c r="CN4699" s="722"/>
      <c r="CO4699" s="722"/>
      <c r="CP4699" s="722"/>
      <c r="CQ4699" s="722"/>
      <c r="CR4699" s="722"/>
      <c r="CS4699" s="722"/>
    </row>
    <row r="4700" spans="1:97" s="1376" customFormat="1">
      <c r="A4700" s="722"/>
      <c r="B4700" s="722"/>
      <c r="C4700" s="722"/>
      <c r="D4700" s="722"/>
      <c r="E4700" s="722"/>
      <c r="F4700" s="757"/>
      <c r="G4700" s="757"/>
      <c r="H4700" s="757"/>
      <c r="I4700" s="757"/>
      <c r="J4700" s="757"/>
      <c r="K4700" s="758"/>
      <c r="L4700" s="758"/>
      <c r="M4700" s="722"/>
      <c r="N4700" s="736"/>
      <c r="O4700" s="736"/>
      <c r="P4700" s="736"/>
      <c r="Q4700" s="736"/>
      <c r="R4700" s="736"/>
      <c r="S4700" s="736"/>
      <c r="T4700" s="736"/>
      <c r="U4700" s="736"/>
      <c r="BA4700" s="722"/>
      <c r="BB4700" s="722"/>
      <c r="BC4700" s="722"/>
      <c r="BD4700" s="722"/>
      <c r="BE4700" s="722"/>
      <c r="BF4700" s="722"/>
      <c r="BG4700" s="722"/>
      <c r="BH4700" s="722"/>
      <c r="BI4700" s="722"/>
      <c r="BJ4700" s="722"/>
      <c r="BK4700" s="722"/>
      <c r="BL4700" s="722"/>
      <c r="BM4700" s="722"/>
      <c r="BN4700" s="722"/>
      <c r="BO4700" s="722"/>
      <c r="BP4700" s="722"/>
      <c r="BQ4700" s="722"/>
      <c r="BR4700" s="722"/>
      <c r="BS4700" s="722"/>
      <c r="BT4700" s="722"/>
      <c r="BU4700" s="722"/>
      <c r="BV4700" s="722"/>
      <c r="BW4700" s="722"/>
      <c r="BX4700" s="722"/>
      <c r="BY4700" s="722"/>
      <c r="BZ4700" s="722"/>
      <c r="CA4700" s="722"/>
      <c r="CB4700" s="722"/>
      <c r="CC4700" s="722"/>
      <c r="CD4700" s="722"/>
      <c r="CE4700" s="722"/>
      <c r="CF4700" s="722"/>
      <c r="CG4700" s="722"/>
      <c r="CH4700" s="722"/>
      <c r="CI4700" s="722"/>
      <c r="CJ4700" s="722"/>
      <c r="CK4700" s="722"/>
      <c r="CL4700" s="722"/>
      <c r="CM4700" s="722"/>
      <c r="CN4700" s="722"/>
      <c r="CO4700" s="722"/>
      <c r="CP4700" s="722"/>
      <c r="CQ4700" s="722"/>
      <c r="CR4700" s="722"/>
      <c r="CS4700" s="722"/>
    </row>
    <row r="4701" spans="1:97" s="1376" customFormat="1">
      <c r="A4701" s="722"/>
      <c r="B4701" s="722"/>
      <c r="C4701" s="722"/>
      <c r="D4701" s="722"/>
      <c r="E4701" s="722"/>
      <c r="F4701" s="757"/>
      <c r="G4701" s="757"/>
      <c r="H4701" s="757"/>
      <c r="I4701" s="757"/>
      <c r="J4701" s="757"/>
      <c r="K4701" s="758"/>
      <c r="L4701" s="758"/>
      <c r="M4701" s="722"/>
      <c r="N4701" s="736"/>
      <c r="O4701" s="736"/>
      <c r="P4701" s="736"/>
      <c r="Q4701" s="736"/>
      <c r="R4701" s="736"/>
      <c r="S4701" s="736"/>
      <c r="T4701" s="736"/>
      <c r="U4701" s="736"/>
      <c r="BA4701" s="722"/>
      <c r="BB4701" s="722"/>
      <c r="BC4701" s="722"/>
      <c r="BD4701" s="722"/>
      <c r="BE4701" s="722"/>
      <c r="BF4701" s="722"/>
      <c r="BG4701" s="722"/>
      <c r="BH4701" s="722"/>
      <c r="BI4701" s="722"/>
      <c r="BJ4701" s="722"/>
      <c r="BK4701" s="722"/>
      <c r="BL4701" s="722"/>
      <c r="BM4701" s="722"/>
      <c r="BN4701" s="722"/>
      <c r="BO4701" s="722"/>
      <c r="BP4701" s="722"/>
      <c r="BQ4701" s="722"/>
      <c r="BR4701" s="722"/>
      <c r="BS4701" s="722"/>
      <c r="BT4701" s="722"/>
      <c r="BU4701" s="722"/>
      <c r="BV4701" s="722"/>
      <c r="BW4701" s="722"/>
      <c r="BX4701" s="722"/>
      <c r="BY4701" s="722"/>
      <c r="BZ4701" s="722"/>
      <c r="CA4701" s="722"/>
      <c r="CB4701" s="722"/>
      <c r="CC4701" s="722"/>
      <c r="CD4701" s="722"/>
      <c r="CE4701" s="722"/>
      <c r="CF4701" s="722"/>
      <c r="CG4701" s="722"/>
      <c r="CH4701" s="722"/>
      <c r="CI4701" s="722"/>
      <c r="CJ4701" s="722"/>
      <c r="CK4701" s="722"/>
      <c r="CL4701" s="722"/>
      <c r="CM4701" s="722"/>
      <c r="CN4701" s="722"/>
      <c r="CO4701" s="722"/>
      <c r="CP4701" s="722"/>
      <c r="CQ4701" s="722"/>
      <c r="CR4701" s="722"/>
      <c r="CS4701" s="722"/>
    </row>
    <row r="4702" spans="1:97" s="1376" customFormat="1">
      <c r="A4702" s="722"/>
      <c r="B4702" s="722"/>
      <c r="C4702" s="722"/>
      <c r="D4702" s="722"/>
      <c r="E4702" s="722"/>
      <c r="F4702" s="757"/>
      <c r="G4702" s="757"/>
      <c r="H4702" s="757"/>
      <c r="I4702" s="757"/>
      <c r="J4702" s="757"/>
      <c r="K4702" s="758"/>
      <c r="L4702" s="758"/>
      <c r="M4702" s="722"/>
      <c r="N4702" s="736"/>
      <c r="O4702" s="736"/>
      <c r="P4702" s="736"/>
      <c r="Q4702" s="736"/>
      <c r="R4702" s="736"/>
      <c r="S4702" s="736"/>
      <c r="T4702" s="736"/>
      <c r="U4702" s="736"/>
      <c r="BA4702" s="722"/>
      <c r="BB4702" s="722"/>
      <c r="BC4702" s="722"/>
      <c r="BD4702" s="722"/>
      <c r="BE4702" s="722"/>
      <c r="BF4702" s="722"/>
      <c r="BG4702" s="722"/>
      <c r="BH4702" s="722"/>
      <c r="BI4702" s="722"/>
      <c r="BJ4702" s="722"/>
      <c r="BK4702" s="722"/>
      <c r="BL4702" s="722"/>
      <c r="BM4702" s="722"/>
      <c r="BN4702" s="722"/>
      <c r="BO4702" s="722"/>
      <c r="BP4702" s="722"/>
      <c r="BQ4702" s="722"/>
      <c r="BR4702" s="722"/>
      <c r="BS4702" s="722"/>
      <c r="BT4702" s="722"/>
      <c r="BU4702" s="722"/>
      <c r="BV4702" s="722"/>
      <c r="BW4702" s="722"/>
      <c r="BX4702" s="722"/>
      <c r="BY4702" s="722"/>
      <c r="BZ4702" s="722"/>
      <c r="CA4702" s="722"/>
      <c r="CB4702" s="722"/>
      <c r="CC4702" s="722"/>
      <c r="CD4702" s="722"/>
      <c r="CE4702" s="722"/>
      <c r="CF4702" s="722"/>
      <c r="CG4702" s="722"/>
      <c r="CH4702" s="722"/>
      <c r="CI4702" s="722"/>
      <c r="CJ4702" s="722"/>
      <c r="CK4702" s="722"/>
      <c r="CL4702" s="722"/>
      <c r="CM4702" s="722"/>
      <c r="CN4702" s="722"/>
      <c r="CO4702" s="722"/>
      <c r="CP4702" s="722"/>
      <c r="CQ4702" s="722"/>
      <c r="CR4702" s="722"/>
      <c r="CS4702" s="722"/>
    </row>
    <row r="4703" spans="1:97" s="1376" customFormat="1">
      <c r="A4703" s="722"/>
      <c r="B4703" s="722"/>
      <c r="C4703" s="722"/>
      <c r="D4703" s="722"/>
      <c r="E4703" s="722"/>
      <c r="F4703" s="757"/>
      <c r="G4703" s="757"/>
      <c r="H4703" s="757"/>
      <c r="I4703" s="757"/>
      <c r="J4703" s="757"/>
      <c r="K4703" s="758"/>
      <c r="L4703" s="758"/>
      <c r="M4703" s="722"/>
      <c r="N4703" s="736"/>
      <c r="O4703" s="736"/>
      <c r="P4703" s="736"/>
      <c r="Q4703" s="736"/>
      <c r="R4703" s="736"/>
      <c r="S4703" s="736"/>
      <c r="T4703" s="736"/>
      <c r="U4703" s="736"/>
      <c r="BA4703" s="722"/>
      <c r="BB4703" s="722"/>
      <c r="BC4703" s="722"/>
      <c r="BD4703" s="722"/>
      <c r="BE4703" s="722"/>
      <c r="BF4703" s="722"/>
      <c r="BG4703" s="722"/>
      <c r="BH4703" s="722"/>
      <c r="BI4703" s="722"/>
      <c r="BJ4703" s="722"/>
      <c r="BK4703" s="722"/>
      <c r="BL4703" s="722"/>
      <c r="BM4703" s="722"/>
      <c r="BN4703" s="722"/>
      <c r="BO4703" s="722"/>
      <c r="BP4703" s="722"/>
      <c r="BQ4703" s="722"/>
      <c r="BR4703" s="722"/>
      <c r="BS4703" s="722"/>
      <c r="BT4703" s="722"/>
      <c r="BU4703" s="722"/>
      <c r="BV4703" s="722"/>
      <c r="BW4703" s="722"/>
      <c r="BX4703" s="722"/>
      <c r="BY4703" s="722"/>
      <c r="BZ4703" s="722"/>
      <c r="CA4703" s="722"/>
      <c r="CB4703" s="722"/>
      <c r="CC4703" s="722"/>
      <c r="CD4703" s="722"/>
      <c r="CE4703" s="722"/>
      <c r="CF4703" s="722"/>
      <c r="CG4703" s="722"/>
      <c r="CH4703" s="722"/>
      <c r="CI4703" s="722"/>
      <c r="CJ4703" s="722"/>
      <c r="CK4703" s="722"/>
      <c r="CL4703" s="722"/>
      <c r="CM4703" s="722"/>
      <c r="CN4703" s="722"/>
      <c r="CO4703" s="722"/>
      <c r="CP4703" s="722"/>
      <c r="CQ4703" s="722"/>
      <c r="CR4703" s="722"/>
      <c r="CS4703" s="722"/>
    </row>
    <row r="4704" spans="1:97" s="1376" customFormat="1">
      <c r="A4704" s="722"/>
      <c r="B4704" s="722"/>
      <c r="C4704" s="722"/>
      <c r="D4704" s="722"/>
      <c r="E4704" s="722"/>
      <c r="F4704" s="757"/>
      <c r="G4704" s="757"/>
      <c r="H4704" s="757"/>
      <c r="I4704" s="757"/>
      <c r="J4704" s="757"/>
      <c r="K4704" s="758"/>
      <c r="L4704" s="758"/>
      <c r="M4704" s="722"/>
      <c r="N4704" s="736"/>
      <c r="O4704" s="736"/>
      <c r="P4704" s="736"/>
      <c r="Q4704" s="736"/>
      <c r="R4704" s="736"/>
      <c r="S4704" s="736"/>
      <c r="T4704" s="736"/>
      <c r="U4704" s="736"/>
      <c r="BA4704" s="722"/>
      <c r="BB4704" s="722"/>
      <c r="BC4704" s="722"/>
      <c r="BD4704" s="722"/>
      <c r="BE4704" s="722"/>
      <c r="BF4704" s="722"/>
      <c r="BG4704" s="722"/>
      <c r="BH4704" s="722"/>
      <c r="BI4704" s="722"/>
      <c r="BJ4704" s="722"/>
      <c r="BK4704" s="722"/>
      <c r="BL4704" s="722"/>
      <c r="BM4704" s="722"/>
      <c r="BN4704" s="722"/>
      <c r="BO4704" s="722"/>
      <c r="BP4704" s="722"/>
      <c r="BQ4704" s="722"/>
      <c r="BR4704" s="722"/>
      <c r="BS4704" s="722"/>
      <c r="BT4704" s="722"/>
      <c r="BU4704" s="722"/>
      <c r="BV4704" s="722"/>
      <c r="BW4704" s="722"/>
      <c r="BX4704" s="722"/>
      <c r="BY4704" s="722"/>
      <c r="BZ4704" s="722"/>
      <c r="CA4704" s="722"/>
      <c r="CB4704" s="722"/>
      <c r="CC4704" s="722"/>
      <c r="CD4704" s="722"/>
      <c r="CE4704" s="722"/>
      <c r="CF4704" s="722"/>
      <c r="CG4704" s="722"/>
      <c r="CH4704" s="722"/>
      <c r="CI4704" s="722"/>
      <c r="CJ4704" s="722"/>
      <c r="CK4704" s="722"/>
      <c r="CL4704" s="722"/>
      <c r="CM4704" s="722"/>
      <c r="CN4704" s="722"/>
      <c r="CO4704" s="722"/>
      <c r="CP4704" s="722"/>
      <c r="CQ4704" s="722"/>
      <c r="CR4704" s="722"/>
      <c r="CS4704" s="722"/>
    </row>
    <row r="4705" spans="1:97" s="1376" customFormat="1">
      <c r="A4705" s="722"/>
      <c r="B4705" s="722"/>
      <c r="C4705" s="722"/>
      <c r="D4705" s="722"/>
      <c r="E4705" s="722"/>
      <c r="F4705" s="757"/>
      <c r="G4705" s="757"/>
      <c r="H4705" s="757"/>
      <c r="I4705" s="757"/>
      <c r="J4705" s="757"/>
      <c r="K4705" s="758"/>
      <c r="L4705" s="758"/>
      <c r="M4705" s="722"/>
      <c r="N4705" s="736"/>
      <c r="O4705" s="736"/>
      <c r="P4705" s="736"/>
      <c r="Q4705" s="736"/>
      <c r="R4705" s="736"/>
      <c r="S4705" s="736"/>
      <c r="T4705" s="736"/>
      <c r="U4705" s="736"/>
      <c r="BA4705" s="722"/>
      <c r="BB4705" s="722"/>
      <c r="BC4705" s="722"/>
      <c r="BD4705" s="722"/>
      <c r="BE4705" s="722"/>
      <c r="BF4705" s="722"/>
      <c r="BG4705" s="722"/>
      <c r="BH4705" s="722"/>
      <c r="BI4705" s="722"/>
      <c r="BJ4705" s="722"/>
      <c r="BK4705" s="722"/>
      <c r="BL4705" s="722"/>
      <c r="BM4705" s="722"/>
      <c r="BN4705" s="722"/>
      <c r="BO4705" s="722"/>
      <c r="BP4705" s="722"/>
      <c r="BQ4705" s="722"/>
      <c r="BR4705" s="722"/>
      <c r="BS4705" s="722"/>
      <c r="BT4705" s="722"/>
      <c r="BU4705" s="722"/>
      <c r="BV4705" s="722"/>
      <c r="BW4705" s="722"/>
      <c r="BX4705" s="722"/>
      <c r="BY4705" s="722"/>
      <c r="BZ4705" s="722"/>
      <c r="CA4705" s="722"/>
      <c r="CB4705" s="722"/>
      <c r="CC4705" s="722"/>
      <c r="CD4705" s="722"/>
      <c r="CE4705" s="722"/>
      <c r="CF4705" s="722"/>
      <c r="CG4705" s="722"/>
      <c r="CH4705" s="722"/>
      <c r="CI4705" s="722"/>
      <c r="CJ4705" s="722"/>
      <c r="CK4705" s="722"/>
      <c r="CL4705" s="722"/>
      <c r="CM4705" s="722"/>
      <c r="CN4705" s="722"/>
      <c r="CO4705" s="722"/>
      <c r="CP4705" s="722"/>
      <c r="CQ4705" s="722"/>
      <c r="CR4705" s="722"/>
      <c r="CS4705" s="722"/>
    </row>
    <row r="4706" spans="1:97" s="1376" customFormat="1">
      <c r="A4706" s="722"/>
      <c r="B4706" s="722"/>
      <c r="C4706" s="722"/>
      <c r="D4706" s="722"/>
      <c r="E4706" s="722"/>
      <c r="F4706" s="757"/>
      <c r="G4706" s="757"/>
      <c r="H4706" s="757"/>
      <c r="I4706" s="757"/>
      <c r="J4706" s="757"/>
      <c r="K4706" s="758"/>
      <c r="L4706" s="758"/>
      <c r="M4706" s="722"/>
      <c r="N4706" s="736"/>
      <c r="O4706" s="736"/>
      <c r="P4706" s="736"/>
      <c r="Q4706" s="736"/>
      <c r="R4706" s="736"/>
      <c r="S4706" s="736"/>
      <c r="T4706" s="736"/>
      <c r="U4706" s="736"/>
      <c r="BA4706" s="722"/>
      <c r="BB4706" s="722"/>
      <c r="BC4706" s="722"/>
      <c r="BD4706" s="722"/>
      <c r="BE4706" s="722"/>
      <c r="BF4706" s="722"/>
      <c r="BG4706" s="722"/>
      <c r="BH4706" s="722"/>
      <c r="BI4706" s="722"/>
      <c r="BJ4706" s="722"/>
      <c r="BK4706" s="722"/>
      <c r="BL4706" s="722"/>
      <c r="BM4706" s="722"/>
      <c r="BN4706" s="722"/>
      <c r="BO4706" s="722"/>
      <c r="BP4706" s="722"/>
      <c r="BQ4706" s="722"/>
      <c r="BR4706" s="722"/>
      <c r="BS4706" s="722"/>
      <c r="BT4706" s="722"/>
      <c r="BU4706" s="722"/>
      <c r="BV4706" s="722"/>
      <c r="BW4706" s="722"/>
      <c r="BX4706" s="722"/>
      <c r="BY4706" s="722"/>
      <c r="BZ4706" s="722"/>
      <c r="CA4706" s="722"/>
      <c r="CB4706" s="722"/>
      <c r="CC4706" s="722"/>
      <c r="CD4706" s="722"/>
      <c r="CE4706" s="722"/>
      <c r="CF4706" s="722"/>
      <c r="CG4706" s="722"/>
      <c r="CH4706" s="722"/>
      <c r="CI4706" s="722"/>
      <c r="CJ4706" s="722"/>
      <c r="CK4706" s="722"/>
      <c r="CL4706" s="722"/>
      <c r="CM4706" s="722"/>
      <c r="CN4706" s="722"/>
      <c r="CO4706" s="722"/>
      <c r="CP4706" s="722"/>
      <c r="CQ4706" s="722"/>
      <c r="CR4706" s="722"/>
      <c r="CS4706" s="722"/>
    </row>
    <row r="4707" spans="1:97" s="1376" customFormat="1">
      <c r="A4707" s="722"/>
      <c r="B4707" s="722"/>
      <c r="C4707" s="722"/>
      <c r="D4707" s="722"/>
      <c r="E4707" s="722"/>
      <c r="F4707" s="757"/>
      <c r="G4707" s="757"/>
      <c r="H4707" s="757"/>
      <c r="I4707" s="757"/>
      <c r="J4707" s="757"/>
      <c r="K4707" s="758"/>
      <c r="L4707" s="758"/>
      <c r="M4707" s="722"/>
      <c r="N4707" s="736"/>
      <c r="O4707" s="736"/>
      <c r="P4707" s="736"/>
      <c r="Q4707" s="736"/>
      <c r="R4707" s="736"/>
      <c r="S4707" s="736"/>
      <c r="T4707" s="736"/>
      <c r="U4707" s="736"/>
      <c r="BA4707" s="722"/>
      <c r="BB4707" s="722"/>
      <c r="BC4707" s="722"/>
      <c r="BD4707" s="722"/>
      <c r="BE4707" s="722"/>
      <c r="BF4707" s="722"/>
      <c r="BG4707" s="722"/>
      <c r="BH4707" s="722"/>
      <c r="BI4707" s="722"/>
      <c r="BJ4707" s="722"/>
      <c r="BK4707" s="722"/>
      <c r="BL4707" s="722"/>
      <c r="BM4707" s="722"/>
      <c r="BN4707" s="722"/>
      <c r="BO4707" s="722"/>
      <c r="BP4707" s="722"/>
      <c r="BQ4707" s="722"/>
      <c r="BR4707" s="722"/>
      <c r="BS4707" s="722"/>
      <c r="BT4707" s="722"/>
      <c r="BU4707" s="722"/>
      <c r="BV4707" s="722"/>
      <c r="BW4707" s="722"/>
      <c r="BX4707" s="722"/>
      <c r="BY4707" s="722"/>
      <c r="BZ4707" s="722"/>
      <c r="CA4707" s="722"/>
      <c r="CB4707" s="722"/>
      <c r="CC4707" s="722"/>
      <c r="CD4707" s="722"/>
      <c r="CE4707" s="722"/>
      <c r="CF4707" s="722"/>
      <c r="CG4707" s="722"/>
      <c r="CH4707" s="722"/>
      <c r="CI4707" s="722"/>
      <c r="CJ4707" s="722"/>
      <c r="CK4707" s="722"/>
      <c r="CL4707" s="722"/>
      <c r="CM4707" s="722"/>
      <c r="CN4707" s="722"/>
      <c r="CO4707" s="722"/>
      <c r="CP4707" s="722"/>
      <c r="CQ4707" s="722"/>
      <c r="CR4707" s="722"/>
      <c r="CS4707" s="722"/>
    </row>
    <row r="4708" spans="1:97" s="1376" customFormat="1">
      <c r="A4708" s="722"/>
      <c r="B4708" s="722"/>
      <c r="C4708" s="722"/>
      <c r="D4708" s="722"/>
      <c r="E4708" s="722"/>
      <c r="F4708" s="757"/>
      <c r="G4708" s="757"/>
      <c r="H4708" s="757"/>
      <c r="I4708" s="757"/>
      <c r="J4708" s="757"/>
      <c r="K4708" s="758"/>
      <c r="L4708" s="758"/>
      <c r="M4708" s="722"/>
      <c r="N4708" s="736"/>
      <c r="O4708" s="736"/>
      <c r="P4708" s="736"/>
      <c r="Q4708" s="736"/>
      <c r="R4708" s="736"/>
      <c r="S4708" s="736"/>
      <c r="T4708" s="736"/>
      <c r="U4708" s="736"/>
      <c r="BA4708" s="722"/>
      <c r="BB4708" s="722"/>
      <c r="BC4708" s="722"/>
      <c r="BD4708" s="722"/>
      <c r="BE4708" s="722"/>
      <c r="BF4708" s="722"/>
      <c r="BG4708" s="722"/>
      <c r="BH4708" s="722"/>
      <c r="BI4708" s="722"/>
      <c r="BJ4708" s="722"/>
      <c r="BK4708" s="722"/>
      <c r="BL4708" s="722"/>
      <c r="BM4708" s="722"/>
      <c r="BN4708" s="722"/>
      <c r="BO4708" s="722"/>
      <c r="BP4708" s="722"/>
      <c r="BQ4708" s="722"/>
      <c r="BR4708" s="722"/>
      <c r="BS4708" s="722"/>
      <c r="BT4708" s="722"/>
      <c r="BU4708" s="722"/>
      <c r="BV4708" s="722"/>
      <c r="BW4708" s="722"/>
      <c r="BX4708" s="722"/>
      <c r="BY4708" s="722"/>
      <c r="BZ4708" s="722"/>
      <c r="CA4708" s="722"/>
      <c r="CB4708" s="722"/>
      <c r="CC4708" s="722"/>
      <c r="CD4708" s="722"/>
      <c r="CE4708" s="722"/>
      <c r="CF4708" s="722"/>
      <c r="CG4708" s="722"/>
      <c r="CH4708" s="722"/>
      <c r="CI4708" s="722"/>
      <c r="CJ4708" s="722"/>
      <c r="CK4708" s="722"/>
      <c r="CL4708" s="722"/>
      <c r="CM4708" s="722"/>
      <c r="CN4708" s="722"/>
      <c r="CO4708" s="722"/>
      <c r="CP4708" s="722"/>
      <c r="CQ4708" s="722"/>
      <c r="CR4708" s="722"/>
      <c r="CS4708" s="722"/>
    </row>
    <row r="4709" spans="1:97" s="1376" customFormat="1">
      <c r="A4709" s="722"/>
      <c r="B4709" s="722"/>
      <c r="C4709" s="722"/>
      <c r="D4709" s="722"/>
      <c r="E4709" s="722"/>
      <c r="F4709" s="757"/>
      <c r="G4709" s="757"/>
      <c r="H4709" s="757"/>
      <c r="I4709" s="757"/>
      <c r="J4709" s="757"/>
      <c r="K4709" s="758"/>
      <c r="L4709" s="758"/>
      <c r="M4709" s="722"/>
      <c r="N4709" s="736"/>
      <c r="O4709" s="736"/>
      <c r="P4709" s="736"/>
      <c r="Q4709" s="736"/>
      <c r="R4709" s="736"/>
      <c r="S4709" s="736"/>
      <c r="T4709" s="736"/>
      <c r="U4709" s="736"/>
      <c r="BA4709" s="722"/>
      <c r="BB4709" s="722"/>
      <c r="BC4709" s="722"/>
      <c r="BD4709" s="722"/>
      <c r="BE4709" s="722"/>
      <c r="BF4709" s="722"/>
      <c r="BG4709" s="722"/>
      <c r="BH4709" s="722"/>
      <c r="BI4709" s="722"/>
      <c r="BJ4709" s="722"/>
      <c r="BK4709" s="722"/>
      <c r="BL4709" s="722"/>
      <c r="BM4709" s="722"/>
      <c r="BN4709" s="722"/>
      <c r="BO4709" s="722"/>
      <c r="BP4709" s="722"/>
      <c r="BQ4709" s="722"/>
      <c r="BR4709" s="722"/>
      <c r="BS4709" s="722"/>
      <c r="BT4709" s="722"/>
      <c r="BU4709" s="722"/>
      <c r="BV4709" s="722"/>
      <c r="BW4709" s="722"/>
      <c r="BX4709" s="722"/>
      <c r="BY4709" s="722"/>
      <c r="BZ4709" s="722"/>
      <c r="CA4709" s="722"/>
      <c r="CB4709" s="722"/>
      <c r="CC4709" s="722"/>
      <c r="CD4709" s="722"/>
      <c r="CE4709" s="722"/>
      <c r="CF4709" s="722"/>
      <c r="CG4709" s="722"/>
      <c r="CH4709" s="722"/>
      <c r="CI4709" s="722"/>
      <c r="CJ4709" s="722"/>
      <c r="CK4709" s="722"/>
      <c r="CL4709" s="722"/>
      <c r="CM4709" s="722"/>
      <c r="CN4709" s="722"/>
      <c r="CO4709" s="722"/>
      <c r="CP4709" s="722"/>
      <c r="CQ4709" s="722"/>
      <c r="CR4709" s="722"/>
      <c r="CS4709" s="722"/>
    </row>
    <row r="4710" spans="1:97" s="1376" customFormat="1">
      <c r="A4710" s="722"/>
      <c r="B4710" s="722"/>
      <c r="C4710" s="722"/>
      <c r="D4710" s="722"/>
      <c r="E4710" s="722"/>
      <c r="F4710" s="757"/>
      <c r="G4710" s="757"/>
      <c r="H4710" s="757"/>
      <c r="I4710" s="757"/>
      <c r="J4710" s="757"/>
      <c r="K4710" s="758"/>
      <c r="L4710" s="758"/>
      <c r="M4710" s="722"/>
      <c r="N4710" s="736"/>
      <c r="O4710" s="736"/>
      <c r="P4710" s="736"/>
      <c r="Q4710" s="736"/>
      <c r="R4710" s="736"/>
      <c r="S4710" s="736"/>
      <c r="T4710" s="736"/>
      <c r="U4710" s="736"/>
      <c r="BA4710" s="722"/>
      <c r="BB4710" s="722"/>
      <c r="BC4710" s="722"/>
      <c r="BD4710" s="722"/>
      <c r="BE4710" s="722"/>
      <c r="BF4710" s="722"/>
      <c r="BG4710" s="722"/>
      <c r="BH4710" s="722"/>
      <c r="BI4710" s="722"/>
      <c r="BJ4710" s="722"/>
      <c r="BK4710" s="722"/>
      <c r="BL4710" s="722"/>
      <c r="BM4710" s="722"/>
      <c r="BN4710" s="722"/>
      <c r="BO4710" s="722"/>
      <c r="BP4710" s="722"/>
      <c r="BQ4710" s="722"/>
      <c r="BR4710" s="722"/>
      <c r="BS4710" s="722"/>
      <c r="BT4710" s="722"/>
      <c r="BU4710" s="722"/>
      <c r="BV4710" s="722"/>
      <c r="BW4710" s="722"/>
      <c r="BX4710" s="722"/>
      <c r="BY4710" s="722"/>
      <c r="BZ4710" s="722"/>
      <c r="CA4710" s="722"/>
      <c r="CB4710" s="722"/>
      <c r="CC4710" s="722"/>
      <c r="CD4710" s="722"/>
      <c r="CE4710" s="722"/>
      <c r="CF4710" s="722"/>
      <c r="CG4710" s="722"/>
      <c r="CH4710" s="722"/>
      <c r="CI4710" s="722"/>
      <c r="CJ4710" s="722"/>
      <c r="CK4710" s="722"/>
      <c r="CL4710" s="722"/>
      <c r="CM4710" s="722"/>
      <c r="CN4710" s="722"/>
      <c r="CO4710" s="722"/>
      <c r="CP4710" s="722"/>
      <c r="CQ4710" s="722"/>
      <c r="CR4710" s="722"/>
      <c r="CS4710" s="722"/>
    </row>
    <row r="4711" spans="1:97" s="1376" customFormat="1">
      <c r="A4711" s="722"/>
      <c r="B4711" s="722"/>
      <c r="C4711" s="722"/>
      <c r="D4711" s="722"/>
      <c r="E4711" s="722"/>
      <c r="F4711" s="757"/>
      <c r="G4711" s="757"/>
      <c r="H4711" s="757"/>
      <c r="I4711" s="757"/>
      <c r="J4711" s="757"/>
      <c r="K4711" s="758"/>
      <c r="L4711" s="758"/>
      <c r="M4711" s="722"/>
      <c r="N4711" s="736"/>
      <c r="O4711" s="736"/>
      <c r="P4711" s="736"/>
      <c r="Q4711" s="736"/>
      <c r="R4711" s="736"/>
      <c r="S4711" s="736"/>
      <c r="T4711" s="736"/>
      <c r="U4711" s="736"/>
      <c r="BA4711" s="722"/>
      <c r="BB4711" s="722"/>
      <c r="BC4711" s="722"/>
      <c r="BD4711" s="722"/>
      <c r="BE4711" s="722"/>
      <c r="BF4711" s="722"/>
      <c r="BG4711" s="722"/>
      <c r="BH4711" s="722"/>
      <c r="BI4711" s="722"/>
      <c r="BJ4711" s="722"/>
      <c r="BK4711" s="722"/>
      <c r="BL4711" s="722"/>
      <c r="BM4711" s="722"/>
      <c r="BN4711" s="722"/>
      <c r="BO4711" s="722"/>
      <c r="BP4711" s="722"/>
      <c r="BQ4711" s="722"/>
      <c r="BR4711" s="722"/>
      <c r="BS4711" s="722"/>
      <c r="BT4711" s="722"/>
      <c r="BU4711" s="722"/>
      <c r="BV4711" s="722"/>
      <c r="BW4711" s="722"/>
      <c r="BX4711" s="722"/>
      <c r="BY4711" s="722"/>
      <c r="BZ4711" s="722"/>
      <c r="CA4711" s="722"/>
      <c r="CB4711" s="722"/>
      <c r="CC4711" s="722"/>
      <c r="CD4711" s="722"/>
      <c r="CE4711" s="722"/>
      <c r="CF4711" s="722"/>
      <c r="CG4711" s="722"/>
      <c r="CH4711" s="722"/>
      <c r="CI4711" s="722"/>
      <c r="CJ4711" s="722"/>
      <c r="CK4711" s="722"/>
      <c r="CL4711" s="722"/>
      <c r="CM4711" s="722"/>
      <c r="CN4711" s="722"/>
      <c r="CO4711" s="722"/>
      <c r="CP4711" s="722"/>
      <c r="CQ4711" s="722"/>
      <c r="CR4711" s="722"/>
      <c r="CS4711" s="722"/>
    </row>
    <row r="4712" spans="1:97" s="1376" customFormat="1">
      <c r="A4712" s="722"/>
      <c r="B4712" s="722"/>
      <c r="C4712" s="722"/>
      <c r="D4712" s="722"/>
      <c r="E4712" s="722"/>
      <c r="F4712" s="757"/>
      <c r="G4712" s="757"/>
      <c r="H4712" s="757"/>
      <c r="I4712" s="757"/>
      <c r="J4712" s="757"/>
      <c r="K4712" s="758"/>
      <c r="L4712" s="758"/>
      <c r="M4712" s="722"/>
      <c r="N4712" s="736"/>
      <c r="O4712" s="736"/>
      <c r="P4712" s="736"/>
      <c r="Q4712" s="736"/>
      <c r="R4712" s="736"/>
      <c r="S4712" s="736"/>
      <c r="T4712" s="736"/>
      <c r="U4712" s="736"/>
      <c r="BA4712" s="722"/>
      <c r="BB4712" s="722"/>
      <c r="BC4712" s="722"/>
      <c r="BD4712" s="722"/>
      <c r="BE4712" s="722"/>
      <c r="BF4712" s="722"/>
      <c r="BG4712" s="722"/>
      <c r="BH4712" s="722"/>
      <c r="BI4712" s="722"/>
      <c r="BJ4712" s="722"/>
      <c r="BK4712" s="722"/>
      <c r="BL4712" s="722"/>
      <c r="BM4712" s="722"/>
      <c r="BN4712" s="722"/>
      <c r="BO4712" s="722"/>
      <c r="BP4712" s="722"/>
      <c r="BQ4712" s="722"/>
      <c r="BR4712" s="722"/>
      <c r="BS4712" s="722"/>
      <c r="BT4712" s="722"/>
      <c r="BU4712" s="722"/>
      <c r="BV4712" s="722"/>
      <c r="BW4712" s="722"/>
      <c r="BX4712" s="722"/>
      <c r="BY4712" s="722"/>
      <c r="BZ4712" s="722"/>
      <c r="CA4712" s="722"/>
      <c r="CB4712" s="722"/>
      <c r="CC4712" s="722"/>
      <c r="CD4712" s="722"/>
      <c r="CE4712" s="722"/>
      <c r="CF4712" s="722"/>
      <c r="CG4712" s="722"/>
      <c r="CH4712" s="722"/>
      <c r="CI4712" s="722"/>
      <c r="CJ4712" s="722"/>
      <c r="CK4712" s="722"/>
      <c r="CL4712" s="722"/>
      <c r="CM4712" s="722"/>
      <c r="CN4712" s="722"/>
      <c r="CO4712" s="722"/>
      <c r="CP4712" s="722"/>
      <c r="CQ4712" s="722"/>
      <c r="CR4712" s="722"/>
      <c r="CS4712" s="722"/>
    </row>
    <row r="4713" spans="1:97" s="1376" customFormat="1">
      <c r="A4713" s="722"/>
      <c r="B4713" s="722"/>
      <c r="C4713" s="722"/>
      <c r="D4713" s="722"/>
      <c r="E4713" s="722"/>
      <c r="F4713" s="757"/>
      <c r="G4713" s="757"/>
      <c r="H4713" s="757"/>
      <c r="I4713" s="757"/>
      <c r="J4713" s="757"/>
      <c r="K4713" s="758"/>
      <c r="L4713" s="758"/>
      <c r="M4713" s="722"/>
      <c r="N4713" s="736"/>
      <c r="O4713" s="736"/>
      <c r="P4713" s="736"/>
      <c r="Q4713" s="736"/>
      <c r="R4713" s="736"/>
      <c r="S4713" s="736"/>
      <c r="T4713" s="736"/>
      <c r="U4713" s="736"/>
      <c r="BA4713" s="722"/>
      <c r="BB4713" s="722"/>
      <c r="BC4713" s="722"/>
      <c r="BD4713" s="722"/>
      <c r="BE4713" s="722"/>
      <c r="BF4713" s="722"/>
      <c r="BG4713" s="722"/>
      <c r="BH4713" s="722"/>
      <c r="BI4713" s="722"/>
      <c r="BJ4713" s="722"/>
      <c r="BK4713" s="722"/>
      <c r="BL4713" s="722"/>
      <c r="BM4713" s="722"/>
      <c r="BN4713" s="722"/>
      <c r="BO4713" s="722"/>
      <c r="BP4713" s="722"/>
      <c r="BQ4713" s="722"/>
      <c r="BR4713" s="722"/>
      <c r="BS4713" s="722"/>
      <c r="BT4713" s="722"/>
      <c r="BU4713" s="722"/>
      <c r="BV4713" s="722"/>
      <c r="BW4713" s="722"/>
      <c r="BX4713" s="722"/>
      <c r="BY4713" s="722"/>
      <c r="BZ4713" s="722"/>
      <c r="CA4713" s="722"/>
      <c r="CB4713" s="722"/>
      <c r="CC4713" s="722"/>
      <c r="CD4713" s="722"/>
      <c r="CE4713" s="722"/>
      <c r="CF4713" s="722"/>
      <c r="CG4713" s="722"/>
      <c r="CH4713" s="722"/>
      <c r="CI4713" s="722"/>
      <c r="CJ4713" s="722"/>
      <c r="CK4713" s="722"/>
      <c r="CL4713" s="722"/>
      <c r="CM4713" s="722"/>
      <c r="CN4713" s="722"/>
      <c r="CO4713" s="722"/>
      <c r="CP4713" s="722"/>
      <c r="CQ4713" s="722"/>
      <c r="CR4713" s="722"/>
      <c r="CS4713" s="722"/>
    </row>
    <row r="4714" spans="1:97" s="1376" customFormat="1">
      <c r="A4714" s="722"/>
      <c r="B4714" s="722"/>
      <c r="C4714" s="722"/>
      <c r="D4714" s="722"/>
      <c r="E4714" s="722"/>
      <c r="F4714" s="757"/>
      <c r="G4714" s="757"/>
      <c r="H4714" s="757"/>
      <c r="I4714" s="757"/>
      <c r="J4714" s="757"/>
      <c r="K4714" s="758"/>
      <c r="L4714" s="758"/>
      <c r="M4714" s="722"/>
      <c r="N4714" s="736"/>
      <c r="O4714" s="736"/>
      <c r="P4714" s="736"/>
      <c r="Q4714" s="736"/>
      <c r="R4714" s="736"/>
      <c r="S4714" s="736"/>
      <c r="T4714" s="736"/>
      <c r="U4714" s="736"/>
      <c r="BA4714" s="722"/>
      <c r="BB4714" s="722"/>
      <c r="BC4714" s="722"/>
      <c r="BD4714" s="722"/>
      <c r="BE4714" s="722"/>
      <c r="BF4714" s="722"/>
      <c r="BG4714" s="722"/>
      <c r="BH4714" s="722"/>
      <c r="BI4714" s="722"/>
      <c r="BJ4714" s="722"/>
      <c r="BK4714" s="722"/>
      <c r="BL4714" s="722"/>
      <c r="BM4714" s="722"/>
      <c r="BN4714" s="722"/>
      <c r="BO4714" s="722"/>
      <c r="BP4714" s="722"/>
      <c r="BQ4714" s="722"/>
      <c r="BR4714" s="722"/>
      <c r="BS4714" s="722"/>
      <c r="BT4714" s="722"/>
      <c r="BU4714" s="722"/>
      <c r="BV4714" s="722"/>
      <c r="BW4714" s="722"/>
      <c r="BX4714" s="722"/>
      <c r="BY4714" s="722"/>
      <c r="BZ4714" s="722"/>
      <c r="CA4714" s="722"/>
      <c r="CB4714" s="722"/>
      <c r="CC4714" s="722"/>
      <c r="CD4714" s="722"/>
      <c r="CE4714" s="722"/>
      <c r="CF4714" s="722"/>
      <c r="CG4714" s="722"/>
      <c r="CH4714" s="722"/>
      <c r="CI4714" s="722"/>
      <c r="CJ4714" s="722"/>
      <c r="CK4714" s="722"/>
      <c r="CL4714" s="722"/>
      <c r="CM4714" s="722"/>
      <c r="CN4714" s="722"/>
      <c r="CO4714" s="722"/>
      <c r="CP4714" s="722"/>
      <c r="CQ4714" s="722"/>
      <c r="CR4714" s="722"/>
      <c r="CS4714" s="722"/>
    </row>
    <row r="4715" spans="1:97" s="1376" customFormat="1">
      <c r="A4715" s="722"/>
      <c r="B4715" s="722"/>
      <c r="C4715" s="722"/>
      <c r="D4715" s="722"/>
      <c r="E4715" s="722"/>
      <c r="F4715" s="757"/>
      <c r="G4715" s="757"/>
      <c r="H4715" s="757"/>
      <c r="I4715" s="757"/>
      <c r="J4715" s="757"/>
      <c r="K4715" s="758"/>
      <c r="L4715" s="758"/>
      <c r="M4715" s="722"/>
      <c r="N4715" s="736"/>
      <c r="O4715" s="736"/>
      <c r="P4715" s="736"/>
      <c r="Q4715" s="736"/>
      <c r="R4715" s="736"/>
      <c r="S4715" s="736"/>
      <c r="T4715" s="736"/>
      <c r="U4715" s="736"/>
      <c r="BA4715" s="722"/>
      <c r="BB4715" s="722"/>
      <c r="BC4715" s="722"/>
      <c r="BD4715" s="722"/>
      <c r="BE4715" s="722"/>
      <c r="BF4715" s="722"/>
      <c r="BG4715" s="722"/>
      <c r="BH4715" s="722"/>
      <c r="BI4715" s="722"/>
      <c r="BJ4715" s="722"/>
      <c r="BK4715" s="722"/>
      <c r="BL4715" s="722"/>
      <c r="BM4715" s="722"/>
      <c r="BN4715" s="722"/>
      <c r="BO4715" s="722"/>
      <c r="BP4715" s="722"/>
      <c r="BQ4715" s="722"/>
      <c r="BR4715" s="722"/>
      <c r="BS4715" s="722"/>
      <c r="BT4715" s="722"/>
      <c r="BU4715" s="722"/>
      <c r="BV4715" s="722"/>
      <c r="BW4715" s="722"/>
      <c r="BX4715" s="722"/>
      <c r="BY4715" s="722"/>
      <c r="BZ4715" s="722"/>
      <c r="CA4715" s="722"/>
      <c r="CB4715" s="722"/>
      <c r="CC4715" s="722"/>
      <c r="CD4715" s="722"/>
      <c r="CE4715" s="722"/>
      <c r="CF4715" s="722"/>
      <c r="CG4715" s="722"/>
      <c r="CH4715" s="722"/>
      <c r="CI4715" s="722"/>
      <c r="CJ4715" s="722"/>
      <c r="CK4715" s="722"/>
      <c r="CL4715" s="722"/>
      <c r="CM4715" s="722"/>
      <c r="CN4715" s="722"/>
      <c r="CO4715" s="722"/>
      <c r="CP4715" s="722"/>
      <c r="CQ4715" s="722"/>
      <c r="CR4715" s="722"/>
      <c r="CS4715" s="722"/>
    </row>
    <row r="4716" spans="1:97" s="1376" customFormat="1">
      <c r="A4716" s="722"/>
      <c r="B4716" s="722"/>
      <c r="C4716" s="722"/>
      <c r="D4716" s="722"/>
      <c r="E4716" s="722"/>
      <c r="F4716" s="757"/>
      <c r="G4716" s="757"/>
      <c r="H4716" s="757"/>
      <c r="I4716" s="757"/>
      <c r="J4716" s="757"/>
      <c r="K4716" s="758"/>
      <c r="L4716" s="758"/>
      <c r="M4716" s="722"/>
      <c r="N4716" s="736"/>
      <c r="O4716" s="736"/>
      <c r="P4716" s="736"/>
      <c r="Q4716" s="736"/>
      <c r="R4716" s="736"/>
      <c r="S4716" s="736"/>
      <c r="T4716" s="736"/>
      <c r="U4716" s="736"/>
      <c r="BA4716" s="722"/>
      <c r="BB4716" s="722"/>
      <c r="BC4716" s="722"/>
      <c r="BD4716" s="722"/>
      <c r="BE4716" s="722"/>
      <c r="BF4716" s="722"/>
      <c r="BG4716" s="722"/>
      <c r="BH4716" s="722"/>
      <c r="BI4716" s="722"/>
      <c r="BJ4716" s="722"/>
      <c r="BK4716" s="722"/>
      <c r="BL4716" s="722"/>
      <c r="BM4716" s="722"/>
      <c r="BN4716" s="722"/>
      <c r="BO4716" s="722"/>
      <c r="BP4716" s="722"/>
      <c r="BQ4716" s="722"/>
      <c r="BR4716" s="722"/>
      <c r="BS4716" s="722"/>
      <c r="BT4716" s="722"/>
      <c r="BU4716" s="722"/>
      <c r="BV4716" s="722"/>
      <c r="BW4716" s="722"/>
      <c r="BX4716" s="722"/>
      <c r="BY4716" s="722"/>
      <c r="BZ4716" s="722"/>
      <c r="CA4716" s="722"/>
      <c r="CB4716" s="722"/>
      <c r="CC4716" s="722"/>
      <c r="CD4716" s="722"/>
      <c r="CE4716" s="722"/>
      <c r="CF4716" s="722"/>
      <c r="CG4716" s="722"/>
      <c r="CH4716" s="722"/>
      <c r="CI4716" s="722"/>
      <c r="CJ4716" s="722"/>
      <c r="CK4716" s="722"/>
      <c r="CL4716" s="722"/>
      <c r="CM4716" s="722"/>
      <c r="CN4716" s="722"/>
      <c r="CO4716" s="722"/>
      <c r="CP4716" s="722"/>
      <c r="CQ4716" s="722"/>
      <c r="CR4716" s="722"/>
      <c r="CS4716" s="722"/>
    </row>
    <row r="4717" spans="1:97" s="1376" customFormat="1">
      <c r="A4717" s="722"/>
      <c r="B4717" s="722"/>
      <c r="C4717" s="722"/>
      <c r="D4717" s="722"/>
      <c r="E4717" s="722"/>
      <c r="F4717" s="757"/>
      <c r="G4717" s="757"/>
      <c r="H4717" s="757"/>
      <c r="I4717" s="757"/>
      <c r="J4717" s="757"/>
      <c r="K4717" s="758"/>
      <c r="L4717" s="758"/>
      <c r="M4717" s="722"/>
      <c r="N4717" s="736"/>
      <c r="O4717" s="736"/>
      <c r="P4717" s="736"/>
      <c r="Q4717" s="736"/>
      <c r="R4717" s="736"/>
      <c r="S4717" s="736"/>
      <c r="T4717" s="736"/>
      <c r="U4717" s="736"/>
      <c r="BA4717" s="722"/>
      <c r="BB4717" s="722"/>
      <c r="BC4717" s="722"/>
      <c r="BD4717" s="722"/>
      <c r="BE4717" s="722"/>
      <c r="BF4717" s="722"/>
      <c r="BG4717" s="722"/>
      <c r="BH4717" s="722"/>
      <c r="BI4717" s="722"/>
      <c r="BJ4717" s="722"/>
      <c r="BK4717" s="722"/>
      <c r="BL4717" s="722"/>
      <c r="BM4717" s="722"/>
      <c r="BN4717" s="722"/>
      <c r="BO4717" s="722"/>
      <c r="BP4717" s="722"/>
      <c r="BQ4717" s="722"/>
      <c r="BR4717" s="722"/>
      <c r="BS4717" s="722"/>
      <c r="BT4717" s="722"/>
      <c r="BU4717" s="722"/>
      <c r="BV4717" s="722"/>
      <c r="BW4717" s="722"/>
      <c r="BX4717" s="722"/>
      <c r="BY4717" s="722"/>
      <c r="BZ4717" s="722"/>
      <c r="CA4717" s="722"/>
      <c r="CB4717" s="722"/>
      <c r="CC4717" s="722"/>
      <c r="CD4717" s="722"/>
      <c r="CE4717" s="722"/>
      <c r="CF4717" s="722"/>
      <c r="CG4717" s="722"/>
      <c r="CH4717" s="722"/>
      <c r="CI4717" s="722"/>
      <c r="CJ4717" s="722"/>
      <c r="CK4717" s="722"/>
      <c r="CL4717" s="722"/>
      <c r="CM4717" s="722"/>
      <c r="CN4717" s="722"/>
      <c r="CO4717" s="722"/>
      <c r="CP4717" s="722"/>
      <c r="CQ4717" s="722"/>
      <c r="CR4717" s="722"/>
      <c r="CS4717" s="722"/>
    </row>
    <row r="4718" spans="1:97" s="1376" customFormat="1">
      <c r="A4718" s="722"/>
      <c r="B4718" s="722"/>
      <c r="C4718" s="722"/>
      <c r="D4718" s="722"/>
      <c r="E4718" s="722"/>
      <c r="F4718" s="757"/>
      <c r="G4718" s="757"/>
      <c r="H4718" s="757"/>
      <c r="I4718" s="757"/>
      <c r="J4718" s="757"/>
      <c r="K4718" s="758"/>
      <c r="L4718" s="758"/>
      <c r="M4718" s="722"/>
      <c r="N4718" s="736"/>
      <c r="O4718" s="736"/>
      <c r="P4718" s="736"/>
      <c r="Q4718" s="736"/>
      <c r="R4718" s="736"/>
      <c r="S4718" s="736"/>
      <c r="T4718" s="736"/>
      <c r="U4718" s="736"/>
      <c r="BA4718" s="722"/>
      <c r="BB4718" s="722"/>
      <c r="BC4718" s="722"/>
      <c r="BD4718" s="722"/>
      <c r="BE4718" s="722"/>
      <c r="BF4718" s="722"/>
      <c r="BG4718" s="722"/>
      <c r="BH4718" s="722"/>
      <c r="BI4718" s="722"/>
      <c r="BJ4718" s="722"/>
      <c r="BK4718" s="722"/>
      <c r="BL4718" s="722"/>
      <c r="BM4718" s="722"/>
      <c r="BN4718" s="722"/>
      <c r="BO4718" s="722"/>
      <c r="BP4718" s="722"/>
      <c r="BQ4718" s="722"/>
      <c r="BR4718" s="722"/>
      <c r="BS4718" s="722"/>
      <c r="BT4718" s="722"/>
      <c r="BU4718" s="722"/>
      <c r="BV4718" s="722"/>
      <c r="BW4718" s="722"/>
      <c r="BX4718" s="722"/>
      <c r="BY4718" s="722"/>
      <c r="BZ4718" s="722"/>
      <c r="CA4718" s="722"/>
      <c r="CB4718" s="722"/>
      <c r="CC4718" s="722"/>
      <c r="CD4718" s="722"/>
      <c r="CE4718" s="722"/>
      <c r="CF4718" s="722"/>
      <c r="CG4718" s="722"/>
      <c r="CH4718" s="722"/>
      <c r="CI4718" s="722"/>
      <c r="CJ4718" s="722"/>
      <c r="CK4718" s="722"/>
      <c r="CL4718" s="722"/>
      <c r="CM4718" s="722"/>
      <c r="CN4718" s="722"/>
      <c r="CO4718" s="722"/>
      <c r="CP4718" s="722"/>
      <c r="CQ4718" s="722"/>
      <c r="CR4718" s="722"/>
      <c r="CS4718" s="722"/>
    </row>
    <row r="4719" spans="1:97" s="1376" customFormat="1">
      <c r="A4719" s="722"/>
      <c r="B4719" s="722"/>
      <c r="C4719" s="722"/>
      <c r="D4719" s="722"/>
      <c r="E4719" s="722"/>
      <c r="F4719" s="757"/>
      <c r="G4719" s="757"/>
      <c r="H4719" s="757"/>
      <c r="I4719" s="757"/>
      <c r="J4719" s="757"/>
      <c r="K4719" s="758"/>
      <c r="L4719" s="758"/>
      <c r="M4719" s="722"/>
      <c r="N4719" s="736"/>
      <c r="O4719" s="736"/>
      <c r="P4719" s="736"/>
      <c r="Q4719" s="736"/>
      <c r="R4719" s="736"/>
      <c r="S4719" s="736"/>
      <c r="T4719" s="736"/>
      <c r="U4719" s="736"/>
      <c r="BA4719" s="722"/>
      <c r="BB4719" s="722"/>
      <c r="BC4719" s="722"/>
      <c r="BD4719" s="722"/>
      <c r="BE4719" s="722"/>
      <c r="BF4719" s="722"/>
      <c r="BG4719" s="722"/>
      <c r="BH4719" s="722"/>
      <c r="BI4719" s="722"/>
      <c r="BJ4719" s="722"/>
      <c r="BK4719" s="722"/>
      <c r="BL4719" s="722"/>
      <c r="BM4719" s="722"/>
      <c r="BN4719" s="722"/>
      <c r="BO4719" s="722"/>
      <c r="BP4719" s="722"/>
      <c r="BQ4719" s="722"/>
      <c r="BR4719" s="722"/>
      <c r="BS4719" s="722"/>
      <c r="BT4719" s="722"/>
      <c r="BU4719" s="722"/>
      <c r="BV4719" s="722"/>
      <c r="BW4719" s="722"/>
      <c r="BX4719" s="722"/>
      <c r="BY4719" s="722"/>
      <c r="BZ4719" s="722"/>
      <c r="CA4719" s="722"/>
      <c r="CB4719" s="722"/>
      <c r="CC4719" s="722"/>
      <c r="CD4719" s="722"/>
      <c r="CE4719" s="722"/>
      <c r="CF4719" s="722"/>
      <c r="CG4719" s="722"/>
      <c r="CH4719" s="722"/>
      <c r="CI4719" s="722"/>
      <c r="CJ4719" s="722"/>
      <c r="CK4719" s="722"/>
      <c r="CL4719" s="722"/>
      <c r="CM4719" s="722"/>
      <c r="CN4719" s="722"/>
      <c r="CO4719" s="722"/>
      <c r="CP4719" s="722"/>
      <c r="CQ4719" s="722"/>
      <c r="CR4719" s="722"/>
      <c r="CS4719" s="722"/>
    </row>
    <row r="4720" spans="1:97" s="1376" customFormat="1">
      <c r="A4720" s="722"/>
      <c r="B4720" s="722"/>
      <c r="C4720" s="722"/>
      <c r="D4720" s="722"/>
      <c r="E4720" s="722"/>
      <c r="F4720" s="757"/>
      <c r="G4720" s="757"/>
      <c r="H4720" s="757"/>
      <c r="I4720" s="757"/>
      <c r="J4720" s="757"/>
      <c r="K4720" s="758"/>
      <c r="L4720" s="758"/>
      <c r="M4720" s="722"/>
      <c r="N4720" s="736"/>
      <c r="O4720" s="736"/>
      <c r="P4720" s="736"/>
      <c r="Q4720" s="736"/>
      <c r="R4720" s="736"/>
      <c r="S4720" s="736"/>
      <c r="T4720" s="736"/>
      <c r="U4720" s="736"/>
      <c r="BA4720" s="722"/>
      <c r="BB4720" s="722"/>
      <c r="BC4720" s="722"/>
      <c r="BD4720" s="722"/>
      <c r="BE4720" s="722"/>
      <c r="BF4720" s="722"/>
      <c r="BG4720" s="722"/>
      <c r="BH4720" s="722"/>
      <c r="BI4720" s="722"/>
      <c r="BJ4720" s="722"/>
      <c r="BK4720" s="722"/>
      <c r="BL4720" s="722"/>
      <c r="BM4720" s="722"/>
      <c r="BN4720" s="722"/>
      <c r="BO4720" s="722"/>
      <c r="BP4720" s="722"/>
      <c r="BQ4720" s="722"/>
      <c r="BR4720" s="722"/>
      <c r="BS4720" s="722"/>
      <c r="BT4720" s="722"/>
      <c r="BU4720" s="722"/>
      <c r="BV4720" s="722"/>
      <c r="BW4720" s="722"/>
      <c r="BX4720" s="722"/>
      <c r="BY4720" s="722"/>
      <c r="BZ4720" s="722"/>
      <c r="CA4720" s="722"/>
      <c r="CB4720" s="722"/>
      <c r="CC4720" s="722"/>
      <c r="CD4720" s="722"/>
      <c r="CE4720" s="722"/>
      <c r="CF4720" s="722"/>
      <c r="CG4720" s="722"/>
      <c r="CH4720" s="722"/>
      <c r="CI4720" s="722"/>
      <c r="CJ4720" s="722"/>
      <c r="CK4720" s="722"/>
      <c r="CL4720" s="722"/>
      <c r="CM4720" s="722"/>
      <c r="CN4720" s="722"/>
      <c r="CO4720" s="722"/>
      <c r="CP4720" s="722"/>
      <c r="CQ4720" s="722"/>
      <c r="CR4720" s="722"/>
      <c r="CS4720" s="722"/>
    </row>
    <row r="4721" spans="1:97" s="1376" customFormat="1">
      <c r="A4721" s="722"/>
      <c r="B4721" s="722"/>
      <c r="C4721" s="722"/>
      <c r="D4721" s="722"/>
      <c r="E4721" s="722"/>
      <c r="F4721" s="757"/>
      <c r="G4721" s="757"/>
      <c r="H4721" s="757"/>
      <c r="I4721" s="757"/>
      <c r="J4721" s="757"/>
      <c r="K4721" s="758"/>
      <c r="L4721" s="758"/>
      <c r="M4721" s="722"/>
      <c r="N4721" s="736"/>
      <c r="O4721" s="736"/>
      <c r="P4721" s="736"/>
      <c r="Q4721" s="736"/>
      <c r="R4721" s="736"/>
      <c r="S4721" s="736"/>
      <c r="T4721" s="736"/>
      <c r="U4721" s="736"/>
      <c r="BA4721" s="722"/>
      <c r="BB4721" s="722"/>
      <c r="BC4721" s="722"/>
      <c r="BD4721" s="722"/>
      <c r="BE4721" s="722"/>
      <c r="BF4721" s="722"/>
      <c r="BG4721" s="722"/>
      <c r="BH4721" s="722"/>
      <c r="BI4721" s="722"/>
      <c r="BJ4721" s="722"/>
      <c r="BK4721" s="722"/>
      <c r="BL4721" s="722"/>
      <c r="BM4721" s="722"/>
      <c r="BN4721" s="722"/>
      <c r="BO4721" s="722"/>
      <c r="BP4721" s="722"/>
      <c r="BQ4721" s="722"/>
      <c r="BR4721" s="722"/>
      <c r="BS4721" s="722"/>
      <c r="BT4721" s="722"/>
      <c r="BU4721" s="722"/>
      <c r="BV4721" s="722"/>
      <c r="BW4721" s="722"/>
      <c r="BX4721" s="722"/>
      <c r="BY4721" s="722"/>
      <c r="BZ4721" s="722"/>
      <c r="CA4721" s="722"/>
      <c r="CB4721" s="722"/>
      <c r="CC4721" s="722"/>
      <c r="CD4721" s="722"/>
      <c r="CE4721" s="722"/>
      <c r="CF4721" s="722"/>
      <c r="CG4721" s="722"/>
      <c r="CH4721" s="722"/>
      <c r="CI4721" s="722"/>
      <c r="CJ4721" s="722"/>
      <c r="CK4721" s="722"/>
      <c r="CL4721" s="722"/>
      <c r="CM4721" s="722"/>
      <c r="CN4721" s="722"/>
      <c r="CO4721" s="722"/>
      <c r="CP4721" s="722"/>
      <c r="CQ4721" s="722"/>
      <c r="CR4721" s="722"/>
      <c r="CS4721" s="722"/>
    </row>
    <row r="4722" spans="1:97" s="1376" customFormat="1">
      <c r="A4722" s="722"/>
      <c r="B4722" s="722"/>
      <c r="C4722" s="722"/>
      <c r="D4722" s="722"/>
      <c r="E4722" s="722"/>
      <c r="F4722" s="757"/>
      <c r="G4722" s="757"/>
      <c r="H4722" s="757"/>
      <c r="I4722" s="757"/>
      <c r="J4722" s="757"/>
      <c r="K4722" s="758"/>
      <c r="L4722" s="758"/>
      <c r="M4722" s="722"/>
      <c r="N4722" s="736"/>
      <c r="O4722" s="736"/>
      <c r="P4722" s="736"/>
      <c r="Q4722" s="736"/>
      <c r="R4722" s="736"/>
      <c r="S4722" s="736"/>
      <c r="T4722" s="736"/>
      <c r="U4722" s="736"/>
      <c r="BA4722" s="722"/>
      <c r="BB4722" s="722"/>
      <c r="BC4722" s="722"/>
      <c r="BD4722" s="722"/>
      <c r="BE4722" s="722"/>
      <c r="BF4722" s="722"/>
      <c r="BG4722" s="722"/>
      <c r="BH4722" s="722"/>
      <c r="BI4722" s="722"/>
      <c r="BJ4722" s="722"/>
      <c r="BK4722" s="722"/>
      <c r="BL4722" s="722"/>
      <c r="BM4722" s="722"/>
      <c r="BN4722" s="722"/>
      <c r="BO4722" s="722"/>
      <c r="BP4722" s="722"/>
      <c r="BQ4722" s="722"/>
      <c r="BR4722" s="722"/>
      <c r="BS4722" s="722"/>
      <c r="BT4722" s="722"/>
      <c r="BU4722" s="722"/>
      <c r="BV4722" s="722"/>
      <c r="BW4722" s="722"/>
      <c r="BX4722" s="722"/>
      <c r="BY4722" s="722"/>
      <c r="BZ4722" s="722"/>
      <c r="CA4722" s="722"/>
      <c r="CB4722" s="722"/>
      <c r="CC4722" s="722"/>
      <c r="CD4722" s="722"/>
      <c r="CE4722" s="722"/>
      <c r="CF4722" s="722"/>
      <c r="CG4722" s="722"/>
      <c r="CH4722" s="722"/>
      <c r="CI4722" s="722"/>
      <c r="CJ4722" s="722"/>
      <c r="CK4722" s="722"/>
      <c r="CL4722" s="722"/>
      <c r="CM4722" s="722"/>
      <c r="CN4722" s="722"/>
      <c r="CO4722" s="722"/>
      <c r="CP4722" s="722"/>
      <c r="CQ4722" s="722"/>
      <c r="CR4722" s="722"/>
      <c r="CS4722" s="722"/>
    </row>
    <row r="4723" spans="1:97" s="1376" customFormat="1">
      <c r="A4723" s="722"/>
      <c r="B4723" s="722"/>
      <c r="C4723" s="722"/>
      <c r="D4723" s="722"/>
      <c r="E4723" s="722"/>
      <c r="F4723" s="757"/>
      <c r="G4723" s="757"/>
      <c r="H4723" s="757"/>
      <c r="I4723" s="757"/>
      <c r="J4723" s="757"/>
      <c r="K4723" s="758"/>
      <c r="L4723" s="758"/>
      <c r="M4723" s="722"/>
      <c r="N4723" s="736"/>
      <c r="O4723" s="736"/>
      <c r="P4723" s="736"/>
      <c r="Q4723" s="736"/>
      <c r="R4723" s="736"/>
      <c r="S4723" s="736"/>
      <c r="T4723" s="736"/>
      <c r="U4723" s="736"/>
      <c r="BA4723" s="722"/>
      <c r="BB4723" s="722"/>
      <c r="BC4723" s="722"/>
      <c r="BD4723" s="722"/>
      <c r="BE4723" s="722"/>
      <c r="BF4723" s="722"/>
      <c r="BG4723" s="722"/>
      <c r="BH4723" s="722"/>
      <c r="BI4723" s="722"/>
      <c r="BJ4723" s="722"/>
      <c r="BK4723" s="722"/>
      <c r="BL4723" s="722"/>
      <c r="BM4723" s="722"/>
      <c r="BN4723" s="722"/>
      <c r="BO4723" s="722"/>
      <c r="BP4723" s="722"/>
      <c r="BQ4723" s="722"/>
      <c r="BR4723" s="722"/>
      <c r="BS4723" s="722"/>
      <c r="BT4723" s="722"/>
      <c r="BU4723" s="722"/>
      <c r="BV4723" s="722"/>
      <c r="BW4723" s="722"/>
      <c r="BX4723" s="722"/>
      <c r="BY4723" s="722"/>
      <c r="BZ4723" s="722"/>
      <c r="CA4723" s="722"/>
      <c r="CB4723" s="722"/>
      <c r="CC4723" s="722"/>
      <c r="CD4723" s="722"/>
      <c r="CE4723" s="722"/>
      <c r="CF4723" s="722"/>
      <c r="CG4723" s="722"/>
      <c r="CH4723" s="722"/>
      <c r="CI4723" s="722"/>
      <c r="CJ4723" s="722"/>
      <c r="CK4723" s="722"/>
      <c r="CL4723" s="722"/>
      <c r="CM4723" s="722"/>
      <c r="CN4723" s="722"/>
      <c r="CO4723" s="722"/>
      <c r="CP4723" s="722"/>
      <c r="CQ4723" s="722"/>
      <c r="CR4723" s="722"/>
      <c r="CS4723" s="722"/>
    </row>
    <row r="4724" spans="1:97" s="1376" customFormat="1">
      <c r="A4724" s="722"/>
      <c r="B4724" s="722"/>
      <c r="C4724" s="722"/>
      <c r="D4724" s="722"/>
      <c r="E4724" s="722"/>
      <c r="F4724" s="757"/>
      <c r="G4724" s="757"/>
      <c r="H4724" s="757"/>
      <c r="I4724" s="757"/>
      <c r="J4724" s="757"/>
      <c r="K4724" s="758"/>
      <c r="L4724" s="758"/>
      <c r="M4724" s="722"/>
      <c r="N4724" s="736"/>
      <c r="O4724" s="736"/>
      <c r="P4724" s="736"/>
      <c r="Q4724" s="736"/>
      <c r="R4724" s="736"/>
      <c r="S4724" s="736"/>
      <c r="T4724" s="736"/>
      <c r="U4724" s="736"/>
      <c r="BA4724" s="722"/>
      <c r="BB4724" s="722"/>
      <c r="BC4724" s="722"/>
      <c r="BD4724" s="722"/>
      <c r="BE4724" s="722"/>
      <c r="BF4724" s="722"/>
      <c r="BG4724" s="722"/>
      <c r="BH4724" s="722"/>
      <c r="BI4724" s="722"/>
      <c r="BJ4724" s="722"/>
      <c r="BK4724" s="722"/>
      <c r="BL4724" s="722"/>
      <c r="BM4724" s="722"/>
      <c r="BN4724" s="722"/>
      <c r="BO4724" s="722"/>
      <c r="BP4724" s="722"/>
      <c r="BQ4724" s="722"/>
      <c r="BR4724" s="722"/>
      <c r="BS4724" s="722"/>
      <c r="BT4724" s="722"/>
      <c r="BU4724" s="722"/>
      <c r="BV4724" s="722"/>
      <c r="BW4724" s="722"/>
      <c r="BX4724" s="722"/>
      <c r="BY4724" s="722"/>
      <c r="BZ4724" s="722"/>
      <c r="CA4724" s="722"/>
      <c r="CB4724" s="722"/>
      <c r="CC4724" s="722"/>
      <c r="CD4724" s="722"/>
      <c r="CE4724" s="722"/>
      <c r="CF4724" s="722"/>
      <c r="CG4724" s="722"/>
      <c r="CH4724" s="722"/>
      <c r="CI4724" s="722"/>
      <c r="CJ4724" s="722"/>
      <c r="CK4724" s="722"/>
      <c r="CL4724" s="722"/>
      <c r="CM4724" s="722"/>
      <c r="CN4724" s="722"/>
      <c r="CO4724" s="722"/>
      <c r="CP4724" s="722"/>
      <c r="CQ4724" s="722"/>
      <c r="CR4724" s="722"/>
      <c r="CS4724" s="722"/>
    </row>
    <row r="4725" spans="1:97" s="1376" customFormat="1">
      <c r="A4725" s="722"/>
      <c r="B4725" s="722"/>
      <c r="C4725" s="722"/>
      <c r="D4725" s="722"/>
      <c r="E4725" s="722"/>
      <c r="F4725" s="757"/>
      <c r="G4725" s="757"/>
      <c r="H4725" s="757"/>
      <c r="I4725" s="757"/>
      <c r="J4725" s="757"/>
      <c r="K4725" s="758"/>
      <c r="L4725" s="758"/>
      <c r="M4725" s="722"/>
      <c r="N4725" s="736"/>
      <c r="O4725" s="736"/>
      <c r="P4725" s="736"/>
      <c r="Q4725" s="736"/>
      <c r="R4725" s="736"/>
      <c r="S4725" s="736"/>
      <c r="T4725" s="736"/>
      <c r="U4725" s="736"/>
      <c r="BA4725" s="722"/>
      <c r="BB4725" s="722"/>
      <c r="BC4725" s="722"/>
      <c r="BD4725" s="722"/>
      <c r="BE4725" s="722"/>
      <c r="BF4725" s="722"/>
      <c r="BG4725" s="722"/>
      <c r="BH4725" s="722"/>
      <c r="BI4725" s="722"/>
      <c r="BJ4725" s="722"/>
      <c r="BK4725" s="722"/>
      <c r="BL4725" s="722"/>
      <c r="BM4725" s="722"/>
      <c r="BN4725" s="722"/>
      <c r="BO4725" s="722"/>
      <c r="BP4725" s="722"/>
      <c r="BQ4725" s="722"/>
      <c r="BR4725" s="722"/>
      <c r="BS4725" s="722"/>
      <c r="BT4725" s="722"/>
      <c r="BU4725" s="722"/>
      <c r="BV4725" s="722"/>
      <c r="BW4725" s="722"/>
      <c r="BX4725" s="722"/>
      <c r="BY4725" s="722"/>
      <c r="BZ4725" s="722"/>
      <c r="CA4725" s="722"/>
      <c r="CB4725" s="722"/>
      <c r="CC4725" s="722"/>
      <c r="CD4725" s="722"/>
      <c r="CE4725" s="722"/>
      <c r="CF4725" s="722"/>
      <c r="CG4725" s="722"/>
      <c r="CH4725" s="722"/>
      <c r="CI4725" s="722"/>
      <c r="CJ4725" s="722"/>
      <c r="CK4725" s="722"/>
      <c r="CL4725" s="722"/>
      <c r="CM4725" s="722"/>
      <c r="CN4725" s="722"/>
      <c r="CO4725" s="722"/>
      <c r="CP4725" s="722"/>
      <c r="CQ4725" s="722"/>
      <c r="CR4725" s="722"/>
      <c r="CS4725" s="722"/>
    </row>
    <row r="4726" spans="1:97" s="1376" customFormat="1">
      <c r="A4726" s="722"/>
      <c r="B4726" s="722"/>
      <c r="C4726" s="722"/>
      <c r="D4726" s="722"/>
      <c r="E4726" s="722"/>
      <c r="F4726" s="757"/>
      <c r="G4726" s="757"/>
      <c r="H4726" s="757"/>
      <c r="I4726" s="757"/>
      <c r="J4726" s="757"/>
      <c r="K4726" s="758"/>
      <c r="L4726" s="758"/>
      <c r="M4726" s="722"/>
      <c r="N4726" s="736"/>
      <c r="O4726" s="736"/>
      <c r="P4726" s="736"/>
      <c r="Q4726" s="736"/>
      <c r="R4726" s="736"/>
      <c r="S4726" s="736"/>
      <c r="T4726" s="736"/>
      <c r="U4726" s="736"/>
      <c r="BA4726" s="722"/>
      <c r="BB4726" s="722"/>
      <c r="BC4726" s="722"/>
      <c r="BD4726" s="722"/>
      <c r="BE4726" s="722"/>
      <c r="BF4726" s="722"/>
      <c r="BG4726" s="722"/>
      <c r="BH4726" s="722"/>
      <c r="BI4726" s="722"/>
      <c r="BJ4726" s="722"/>
      <c r="BK4726" s="722"/>
      <c r="BL4726" s="722"/>
      <c r="BM4726" s="722"/>
      <c r="BN4726" s="722"/>
      <c r="BO4726" s="722"/>
      <c r="BP4726" s="722"/>
      <c r="BQ4726" s="722"/>
      <c r="BR4726" s="722"/>
      <c r="BS4726" s="722"/>
      <c r="BT4726" s="722"/>
      <c r="BU4726" s="722"/>
      <c r="BV4726" s="722"/>
      <c r="BW4726" s="722"/>
      <c r="BX4726" s="722"/>
      <c r="BY4726" s="722"/>
      <c r="BZ4726" s="722"/>
      <c r="CA4726" s="722"/>
      <c r="CB4726" s="722"/>
      <c r="CC4726" s="722"/>
      <c r="CD4726" s="722"/>
      <c r="CE4726" s="722"/>
      <c r="CF4726" s="722"/>
      <c r="CG4726" s="722"/>
      <c r="CH4726" s="722"/>
      <c r="CI4726" s="722"/>
      <c r="CJ4726" s="722"/>
      <c r="CK4726" s="722"/>
      <c r="CL4726" s="722"/>
      <c r="CM4726" s="722"/>
      <c r="CN4726" s="722"/>
      <c r="CO4726" s="722"/>
      <c r="CP4726" s="722"/>
      <c r="CQ4726" s="722"/>
      <c r="CR4726" s="722"/>
      <c r="CS4726" s="722"/>
    </row>
    <row r="4727" spans="1:97" s="1376" customFormat="1">
      <c r="A4727" s="722"/>
      <c r="B4727" s="722"/>
      <c r="C4727" s="722"/>
      <c r="D4727" s="722"/>
      <c r="E4727" s="722"/>
      <c r="F4727" s="757"/>
      <c r="G4727" s="757"/>
      <c r="H4727" s="757"/>
      <c r="I4727" s="757"/>
      <c r="J4727" s="757"/>
      <c r="K4727" s="758"/>
      <c r="L4727" s="758"/>
      <c r="M4727" s="722"/>
      <c r="N4727" s="736"/>
      <c r="O4727" s="736"/>
      <c r="P4727" s="736"/>
      <c r="Q4727" s="736"/>
      <c r="R4727" s="736"/>
      <c r="S4727" s="736"/>
      <c r="T4727" s="736"/>
      <c r="U4727" s="736"/>
      <c r="BA4727" s="722"/>
      <c r="BB4727" s="722"/>
      <c r="BC4727" s="722"/>
      <c r="BD4727" s="722"/>
      <c r="BE4727" s="722"/>
      <c r="BF4727" s="722"/>
      <c r="BG4727" s="722"/>
      <c r="BH4727" s="722"/>
      <c r="BI4727" s="722"/>
      <c r="BJ4727" s="722"/>
      <c r="BK4727" s="722"/>
      <c r="BL4727" s="722"/>
      <c r="BM4727" s="722"/>
      <c r="BN4727" s="722"/>
      <c r="BO4727" s="722"/>
      <c r="BP4727" s="722"/>
      <c r="BQ4727" s="722"/>
      <c r="BR4727" s="722"/>
      <c r="BS4727" s="722"/>
      <c r="BT4727" s="722"/>
      <c r="BU4727" s="722"/>
      <c r="BV4727" s="722"/>
      <c r="BW4727" s="722"/>
      <c r="BX4727" s="722"/>
      <c r="BY4727" s="722"/>
      <c r="BZ4727" s="722"/>
      <c r="CA4727" s="722"/>
      <c r="CB4727" s="722"/>
      <c r="CC4727" s="722"/>
      <c r="CD4727" s="722"/>
      <c r="CE4727" s="722"/>
      <c r="CF4727" s="722"/>
      <c r="CG4727" s="722"/>
      <c r="CH4727" s="722"/>
      <c r="CI4727" s="722"/>
      <c r="CJ4727" s="722"/>
      <c r="CK4727" s="722"/>
      <c r="CL4727" s="722"/>
      <c r="CM4727" s="722"/>
      <c r="CN4727" s="722"/>
      <c r="CO4727" s="722"/>
      <c r="CP4727" s="722"/>
      <c r="CQ4727" s="722"/>
      <c r="CR4727" s="722"/>
      <c r="CS4727" s="722"/>
    </row>
    <row r="4728" spans="1:97" s="1376" customFormat="1">
      <c r="A4728" s="722"/>
      <c r="B4728" s="722"/>
      <c r="C4728" s="722"/>
      <c r="D4728" s="722"/>
      <c r="E4728" s="722"/>
      <c r="F4728" s="757"/>
      <c r="G4728" s="757"/>
      <c r="H4728" s="757"/>
      <c r="I4728" s="757"/>
      <c r="J4728" s="757"/>
      <c r="K4728" s="758"/>
      <c r="L4728" s="758"/>
      <c r="M4728" s="722"/>
      <c r="N4728" s="736"/>
      <c r="O4728" s="736"/>
      <c r="P4728" s="736"/>
      <c r="Q4728" s="736"/>
      <c r="R4728" s="736"/>
      <c r="S4728" s="736"/>
      <c r="T4728" s="736"/>
      <c r="U4728" s="736"/>
      <c r="BA4728" s="722"/>
      <c r="BB4728" s="722"/>
      <c r="BC4728" s="722"/>
      <c r="BD4728" s="722"/>
      <c r="BE4728" s="722"/>
      <c r="BF4728" s="722"/>
      <c r="BG4728" s="722"/>
      <c r="BH4728" s="722"/>
      <c r="BI4728" s="722"/>
      <c r="BJ4728" s="722"/>
      <c r="BK4728" s="722"/>
      <c r="BL4728" s="722"/>
      <c r="BM4728" s="722"/>
      <c r="BN4728" s="722"/>
      <c r="BO4728" s="722"/>
      <c r="BP4728" s="722"/>
      <c r="BQ4728" s="722"/>
      <c r="BR4728" s="722"/>
      <c r="BS4728" s="722"/>
      <c r="BT4728" s="722"/>
      <c r="BU4728" s="722"/>
      <c r="BV4728" s="722"/>
      <c r="BW4728" s="722"/>
      <c r="BX4728" s="722"/>
      <c r="BY4728" s="722"/>
      <c r="BZ4728" s="722"/>
      <c r="CA4728" s="722"/>
      <c r="CB4728" s="722"/>
      <c r="CC4728" s="722"/>
      <c r="CD4728" s="722"/>
      <c r="CE4728" s="722"/>
      <c r="CF4728" s="722"/>
      <c r="CG4728" s="722"/>
      <c r="CH4728" s="722"/>
      <c r="CI4728" s="722"/>
      <c r="CJ4728" s="722"/>
      <c r="CK4728" s="722"/>
      <c r="CL4728" s="722"/>
      <c r="CM4728" s="722"/>
      <c r="CN4728" s="722"/>
      <c r="CO4728" s="722"/>
      <c r="CP4728" s="722"/>
      <c r="CQ4728" s="722"/>
      <c r="CR4728" s="722"/>
      <c r="CS4728" s="722"/>
    </row>
    <row r="4729" spans="1:97" s="1376" customFormat="1">
      <c r="A4729" s="722"/>
      <c r="B4729" s="722"/>
      <c r="C4729" s="722"/>
      <c r="D4729" s="722"/>
      <c r="E4729" s="722"/>
      <c r="F4729" s="757"/>
      <c r="G4729" s="757"/>
      <c r="H4729" s="757"/>
      <c r="I4729" s="757"/>
      <c r="J4729" s="757"/>
      <c r="K4729" s="758"/>
      <c r="L4729" s="758"/>
      <c r="M4729" s="722"/>
      <c r="N4729" s="736"/>
      <c r="O4729" s="736"/>
      <c r="P4729" s="736"/>
      <c r="Q4729" s="736"/>
      <c r="R4729" s="736"/>
      <c r="S4729" s="736"/>
      <c r="T4729" s="736"/>
      <c r="U4729" s="736"/>
      <c r="BA4729" s="722"/>
      <c r="BB4729" s="722"/>
      <c r="BC4729" s="722"/>
      <c r="BD4729" s="722"/>
      <c r="BE4729" s="722"/>
      <c r="BF4729" s="722"/>
      <c r="BG4729" s="722"/>
      <c r="BH4729" s="722"/>
      <c r="BI4729" s="722"/>
      <c r="BJ4729" s="722"/>
      <c r="BK4729" s="722"/>
      <c r="BL4729" s="722"/>
      <c r="BM4729" s="722"/>
      <c r="BN4729" s="722"/>
      <c r="BO4729" s="722"/>
      <c r="BP4729" s="722"/>
      <c r="BQ4729" s="722"/>
      <c r="BR4729" s="722"/>
      <c r="BS4729" s="722"/>
      <c r="BT4729" s="722"/>
      <c r="BU4729" s="722"/>
      <c r="BV4729" s="722"/>
      <c r="BW4729" s="722"/>
      <c r="BX4729" s="722"/>
      <c r="BY4729" s="722"/>
      <c r="BZ4729" s="722"/>
      <c r="CA4729" s="722"/>
      <c r="CB4729" s="722"/>
      <c r="CC4729" s="722"/>
      <c r="CD4729" s="722"/>
      <c r="CE4729" s="722"/>
      <c r="CF4729" s="722"/>
      <c r="CG4729" s="722"/>
      <c r="CH4729" s="722"/>
      <c r="CI4729" s="722"/>
      <c r="CJ4729" s="722"/>
      <c r="CK4729" s="722"/>
      <c r="CL4729" s="722"/>
      <c r="CM4729" s="722"/>
      <c r="CN4729" s="722"/>
      <c r="CO4729" s="722"/>
      <c r="CP4729" s="722"/>
      <c r="CQ4729" s="722"/>
      <c r="CR4729" s="722"/>
      <c r="CS4729" s="722"/>
    </row>
    <row r="4730" spans="1:97" s="1376" customFormat="1">
      <c r="A4730" s="722"/>
      <c r="B4730" s="722"/>
      <c r="C4730" s="722"/>
      <c r="D4730" s="722"/>
      <c r="E4730" s="722"/>
      <c r="F4730" s="757"/>
      <c r="G4730" s="757"/>
      <c r="H4730" s="757"/>
      <c r="I4730" s="757"/>
      <c r="J4730" s="757"/>
      <c r="K4730" s="758"/>
      <c r="L4730" s="758"/>
      <c r="M4730" s="722"/>
      <c r="N4730" s="736"/>
      <c r="O4730" s="736"/>
      <c r="P4730" s="736"/>
      <c r="Q4730" s="736"/>
      <c r="R4730" s="736"/>
      <c r="S4730" s="736"/>
      <c r="T4730" s="736"/>
      <c r="U4730" s="736"/>
      <c r="BA4730" s="722"/>
      <c r="BB4730" s="722"/>
      <c r="BC4730" s="722"/>
      <c r="BD4730" s="722"/>
      <c r="BE4730" s="722"/>
      <c r="BF4730" s="722"/>
      <c r="BG4730" s="722"/>
      <c r="BH4730" s="722"/>
      <c r="BI4730" s="722"/>
      <c r="BJ4730" s="722"/>
      <c r="BK4730" s="722"/>
      <c r="BL4730" s="722"/>
      <c r="BM4730" s="722"/>
      <c r="BN4730" s="722"/>
      <c r="BO4730" s="722"/>
      <c r="BP4730" s="722"/>
      <c r="BQ4730" s="722"/>
      <c r="BR4730" s="722"/>
      <c r="BS4730" s="722"/>
      <c r="BT4730" s="722"/>
      <c r="BU4730" s="722"/>
      <c r="BV4730" s="722"/>
      <c r="BW4730" s="722"/>
      <c r="BX4730" s="722"/>
      <c r="BY4730" s="722"/>
      <c r="BZ4730" s="722"/>
      <c r="CA4730" s="722"/>
      <c r="CB4730" s="722"/>
      <c r="CC4730" s="722"/>
      <c r="CD4730" s="722"/>
      <c r="CE4730" s="722"/>
      <c r="CF4730" s="722"/>
      <c r="CG4730" s="722"/>
      <c r="CH4730" s="722"/>
      <c r="CI4730" s="722"/>
      <c r="CJ4730" s="722"/>
      <c r="CK4730" s="722"/>
      <c r="CL4730" s="722"/>
      <c r="CM4730" s="722"/>
      <c r="CN4730" s="722"/>
      <c r="CO4730" s="722"/>
      <c r="CP4730" s="722"/>
      <c r="CQ4730" s="722"/>
      <c r="CR4730" s="722"/>
      <c r="CS4730" s="722"/>
    </row>
    <row r="4731" spans="1:97" s="1376" customFormat="1">
      <c r="A4731" s="722"/>
      <c r="B4731" s="722"/>
      <c r="C4731" s="722"/>
      <c r="D4731" s="722"/>
      <c r="E4731" s="722"/>
      <c r="F4731" s="757"/>
      <c r="G4731" s="757"/>
      <c r="H4731" s="757"/>
      <c r="I4731" s="757"/>
      <c r="J4731" s="757"/>
      <c r="K4731" s="758"/>
      <c r="L4731" s="758"/>
      <c r="M4731" s="722"/>
      <c r="N4731" s="736"/>
      <c r="O4731" s="736"/>
      <c r="P4731" s="736"/>
      <c r="Q4731" s="736"/>
      <c r="R4731" s="736"/>
      <c r="S4731" s="736"/>
      <c r="T4731" s="736"/>
      <c r="U4731" s="736"/>
      <c r="BA4731" s="722"/>
      <c r="BB4731" s="722"/>
      <c r="BC4731" s="722"/>
      <c r="BD4731" s="722"/>
      <c r="BE4731" s="722"/>
      <c r="BF4731" s="722"/>
      <c r="BG4731" s="722"/>
      <c r="BH4731" s="722"/>
      <c r="BI4731" s="722"/>
      <c r="BJ4731" s="722"/>
      <c r="BK4731" s="722"/>
      <c r="BL4731" s="722"/>
      <c r="BM4731" s="722"/>
      <c r="BN4731" s="722"/>
      <c r="BO4731" s="722"/>
      <c r="BP4731" s="722"/>
      <c r="BQ4731" s="722"/>
      <c r="BR4731" s="722"/>
      <c r="BS4731" s="722"/>
      <c r="BT4731" s="722"/>
      <c r="BU4731" s="722"/>
      <c r="BV4731" s="722"/>
      <c r="BW4731" s="722"/>
      <c r="BX4731" s="722"/>
      <c r="BY4731" s="722"/>
      <c r="BZ4731" s="722"/>
      <c r="CA4731" s="722"/>
      <c r="CB4731" s="722"/>
      <c r="CC4731" s="722"/>
      <c r="CD4731" s="722"/>
      <c r="CE4731" s="722"/>
      <c r="CF4731" s="722"/>
      <c r="CG4731" s="722"/>
      <c r="CH4731" s="722"/>
      <c r="CI4731" s="722"/>
      <c r="CJ4731" s="722"/>
      <c r="CK4731" s="722"/>
      <c r="CL4731" s="722"/>
      <c r="CM4731" s="722"/>
      <c r="CN4731" s="722"/>
      <c r="CO4731" s="722"/>
      <c r="CP4731" s="722"/>
      <c r="CQ4731" s="722"/>
      <c r="CR4731" s="722"/>
      <c r="CS4731" s="722"/>
    </row>
    <row r="4732" spans="1:97" s="1376" customFormat="1">
      <c r="A4732" s="722"/>
      <c r="B4732" s="722"/>
      <c r="C4732" s="722"/>
      <c r="D4732" s="722"/>
      <c r="E4732" s="722"/>
      <c r="F4732" s="757"/>
      <c r="G4732" s="757"/>
      <c r="H4732" s="757"/>
      <c r="I4732" s="757"/>
      <c r="J4732" s="757"/>
      <c r="K4732" s="758"/>
      <c r="L4732" s="758"/>
      <c r="M4732" s="722"/>
      <c r="N4732" s="736"/>
      <c r="O4732" s="736"/>
      <c r="P4732" s="736"/>
      <c r="Q4732" s="736"/>
      <c r="R4732" s="736"/>
      <c r="S4732" s="736"/>
      <c r="T4732" s="736"/>
      <c r="U4732" s="736"/>
      <c r="BA4732" s="722"/>
      <c r="BB4732" s="722"/>
      <c r="BC4732" s="722"/>
      <c r="BD4732" s="722"/>
      <c r="BE4732" s="722"/>
      <c r="BF4732" s="722"/>
      <c r="BG4732" s="722"/>
      <c r="BH4732" s="722"/>
      <c r="BI4732" s="722"/>
      <c r="BJ4732" s="722"/>
      <c r="BK4732" s="722"/>
      <c r="BL4732" s="722"/>
      <c r="BM4732" s="722"/>
      <c r="BN4732" s="722"/>
      <c r="BO4732" s="722"/>
      <c r="BP4732" s="722"/>
      <c r="BQ4732" s="722"/>
      <c r="BR4732" s="722"/>
      <c r="BS4732" s="722"/>
      <c r="BT4732" s="722"/>
      <c r="BU4732" s="722"/>
      <c r="BV4732" s="722"/>
      <c r="BW4732" s="722"/>
      <c r="BX4732" s="722"/>
      <c r="BY4732" s="722"/>
      <c r="BZ4732" s="722"/>
      <c r="CA4732" s="722"/>
      <c r="CB4732" s="722"/>
      <c r="CC4732" s="722"/>
      <c r="CD4732" s="722"/>
      <c r="CE4732" s="722"/>
      <c r="CF4732" s="722"/>
      <c r="CG4732" s="722"/>
      <c r="CH4732" s="722"/>
      <c r="CI4732" s="722"/>
      <c r="CJ4732" s="722"/>
      <c r="CK4732" s="722"/>
      <c r="CL4732" s="722"/>
      <c r="CM4732" s="722"/>
      <c r="CN4732" s="722"/>
      <c r="CO4732" s="722"/>
      <c r="CP4732" s="722"/>
      <c r="CQ4732" s="722"/>
      <c r="CR4732" s="722"/>
      <c r="CS4732" s="722"/>
    </row>
    <row r="4733" spans="1:97" s="1376" customFormat="1">
      <c r="A4733" s="722"/>
      <c r="B4733" s="722"/>
      <c r="C4733" s="722"/>
      <c r="D4733" s="722"/>
      <c r="E4733" s="722"/>
      <c r="F4733" s="757"/>
      <c r="G4733" s="757"/>
      <c r="H4733" s="757"/>
      <c r="I4733" s="757"/>
      <c r="J4733" s="757"/>
      <c r="K4733" s="758"/>
      <c r="L4733" s="758"/>
      <c r="M4733" s="722"/>
      <c r="N4733" s="736"/>
      <c r="O4733" s="736"/>
      <c r="P4733" s="736"/>
      <c r="Q4733" s="736"/>
      <c r="R4733" s="736"/>
      <c r="S4733" s="736"/>
      <c r="T4733" s="736"/>
      <c r="U4733" s="736"/>
      <c r="BA4733" s="722"/>
      <c r="BB4733" s="722"/>
      <c r="BC4733" s="722"/>
      <c r="BD4733" s="722"/>
      <c r="BE4733" s="722"/>
      <c r="BF4733" s="722"/>
      <c r="BG4733" s="722"/>
      <c r="BH4733" s="722"/>
      <c r="BI4733" s="722"/>
      <c r="BJ4733" s="722"/>
      <c r="BK4733" s="722"/>
      <c r="BL4733" s="722"/>
      <c r="BM4733" s="722"/>
      <c r="BN4733" s="722"/>
      <c r="BO4733" s="722"/>
      <c r="BP4733" s="722"/>
      <c r="BQ4733" s="722"/>
      <c r="BR4733" s="722"/>
      <c r="BS4733" s="722"/>
      <c r="BT4733" s="722"/>
      <c r="BU4733" s="722"/>
      <c r="BV4733" s="722"/>
      <c r="BW4733" s="722"/>
      <c r="BX4733" s="722"/>
      <c r="BY4733" s="722"/>
      <c r="BZ4733" s="722"/>
      <c r="CA4733" s="722"/>
      <c r="CB4733" s="722"/>
      <c r="CC4733" s="722"/>
      <c r="CD4733" s="722"/>
      <c r="CE4733" s="722"/>
      <c r="CF4733" s="722"/>
      <c r="CG4733" s="722"/>
      <c r="CH4733" s="722"/>
      <c r="CI4733" s="722"/>
      <c r="CJ4733" s="722"/>
      <c r="CK4733" s="722"/>
      <c r="CL4733" s="722"/>
      <c r="CM4733" s="722"/>
      <c r="CN4733" s="722"/>
      <c r="CO4733" s="722"/>
      <c r="CP4733" s="722"/>
      <c r="CQ4733" s="722"/>
      <c r="CR4733" s="722"/>
      <c r="CS4733" s="722"/>
    </row>
    <row r="4734" spans="1:97" s="1376" customFormat="1">
      <c r="A4734" s="722"/>
      <c r="B4734" s="722"/>
      <c r="C4734" s="722"/>
      <c r="D4734" s="722"/>
      <c r="E4734" s="722"/>
      <c r="F4734" s="757"/>
      <c r="G4734" s="757"/>
      <c r="H4734" s="757"/>
      <c r="I4734" s="757"/>
      <c r="J4734" s="757"/>
      <c r="K4734" s="758"/>
      <c r="L4734" s="758"/>
      <c r="M4734" s="722"/>
      <c r="N4734" s="736"/>
      <c r="O4734" s="736"/>
      <c r="P4734" s="736"/>
      <c r="Q4734" s="736"/>
      <c r="R4734" s="736"/>
      <c r="S4734" s="736"/>
      <c r="T4734" s="736"/>
      <c r="U4734" s="736"/>
      <c r="BA4734" s="722"/>
      <c r="BB4734" s="722"/>
      <c r="BC4734" s="722"/>
      <c r="BD4734" s="722"/>
      <c r="BE4734" s="722"/>
      <c r="BF4734" s="722"/>
      <c r="BG4734" s="722"/>
      <c r="BH4734" s="722"/>
      <c r="BI4734" s="722"/>
      <c r="BJ4734" s="722"/>
      <c r="BK4734" s="722"/>
      <c r="BL4734" s="722"/>
      <c r="BM4734" s="722"/>
      <c r="BN4734" s="722"/>
      <c r="BO4734" s="722"/>
      <c r="BP4734" s="722"/>
      <c r="BQ4734" s="722"/>
      <c r="BR4734" s="722"/>
      <c r="BS4734" s="722"/>
      <c r="BT4734" s="722"/>
      <c r="BU4734" s="722"/>
      <c r="BV4734" s="722"/>
      <c r="BW4734" s="722"/>
      <c r="BX4734" s="722"/>
      <c r="BY4734" s="722"/>
      <c r="BZ4734" s="722"/>
      <c r="CA4734" s="722"/>
      <c r="CB4734" s="722"/>
      <c r="CC4734" s="722"/>
      <c r="CD4734" s="722"/>
      <c r="CE4734" s="722"/>
      <c r="CF4734" s="722"/>
      <c r="CG4734" s="722"/>
      <c r="CH4734" s="722"/>
      <c r="CI4734" s="722"/>
      <c r="CJ4734" s="722"/>
      <c r="CK4734" s="722"/>
      <c r="CL4734" s="722"/>
      <c r="CM4734" s="722"/>
      <c r="CN4734" s="722"/>
      <c r="CO4734" s="722"/>
      <c r="CP4734" s="722"/>
      <c r="CQ4734" s="722"/>
      <c r="CR4734" s="722"/>
      <c r="CS4734" s="722"/>
    </row>
    <row r="4735" spans="1:97" s="1376" customFormat="1">
      <c r="A4735" s="722"/>
      <c r="B4735" s="722"/>
      <c r="C4735" s="722"/>
      <c r="D4735" s="722"/>
      <c r="E4735" s="722"/>
      <c r="F4735" s="757"/>
      <c r="G4735" s="757"/>
      <c r="H4735" s="757"/>
      <c r="I4735" s="757"/>
      <c r="J4735" s="757"/>
      <c r="K4735" s="758"/>
      <c r="L4735" s="758"/>
      <c r="M4735" s="722"/>
      <c r="N4735" s="736"/>
      <c r="O4735" s="736"/>
      <c r="P4735" s="736"/>
      <c r="Q4735" s="736"/>
      <c r="R4735" s="736"/>
      <c r="S4735" s="736"/>
      <c r="T4735" s="736"/>
      <c r="U4735" s="736"/>
      <c r="BA4735" s="722"/>
      <c r="BB4735" s="722"/>
      <c r="BC4735" s="722"/>
      <c r="BD4735" s="722"/>
      <c r="BE4735" s="722"/>
      <c r="BF4735" s="722"/>
      <c r="BG4735" s="722"/>
      <c r="BH4735" s="722"/>
      <c r="BI4735" s="722"/>
      <c r="BJ4735" s="722"/>
      <c r="BK4735" s="722"/>
      <c r="BL4735" s="722"/>
      <c r="BM4735" s="722"/>
      <c r="BN4735" s="722"/>
      <c r="BO4735" s="722"/>
      <c r="BP4735" s="722"/>
      <c r="BQ4735" s="722"/>
      <c r="BR4735" s="722"/>
      <c r="BS4735" s="722"/>
      <c r="BT4735" s="722"/>
      <c r="BU4735" s="722"/>
      <c r="BV4735" s="722"/>
      <c r="BW4735" s="722"/>
      <c r="BX4735" s="722"/>
      <c r="BY4735" s="722"/>
      <c r="BZ4735" s="722"/>
      <c r="CA4735" s="722"/>
      <c r="CB4735" s="722"/>
      <c r="CC4735" s="722"/>
      <c r="CD4735" s="722"/>
      <c r="CE4735" s="722"/>
      <c r="CF4735" s="722"/>
      <c r="CG4735" s="722"/>
      <c r="CH4735" s="722"/>
      <c r="CI4735" s="722"/>
      <c r="CJ4735" s="722"/>
      <c r="CK4735" s="722"/>
      <c r="CL4735" s="722"/>
      <c r="CM4735" s="722"/>
      <c r="CN4735" s="722"/>
      <c r="CO4735" s="722"/>
      <c r="CP4735" s="722"/>
      <c r="CQ4735" s="722"/>
      <c r="CR4735" s="722"/>
      <c r="CS4735" s="722"/>
    </row>
    <row r="4736" spans="1:97" s="1376" customFormat="1">
      <c r="A4736" s="722"/>
      <c r="B4736" s="722"/>
      <c r="C4736" s="722"/>
      <c r="D4736" s="722"/>
      <c r="E4736" s="722"/>
      <c r="F4736" s="757"/>
      <c r="G4736" s="757"/>
      <c r="H4736" s="757"/>
      <c r="I4736" s="757"/>
      <c r="J4736" s="757"/>
      <c r="K4736" s="758"/>
      <c r="L4736" s="758"/>
      <c r="M4736" s="722"/>
      <c r="N4736" s="736"/>
      <c r="O4736" s="736"/>
      <c r="P4736" s="736"/>
      <c r="Q4736" s="736"/>
      <c r="R4736" s="736"/>
      <c r="S4736" s="736"/>
      <c r="T4736" s="736"/>
      <c r="U4736" s="736"/>
      <c r="BA4736" s="722"/>
      <c r="BB4736" s="722"/>
      <c r="BC4736" s="722"/>
      <c r="BD4736" s="722"/>
      <c r="BE4736" s="722"/>
      <c r="BF4736" s="722"/>
      <c r="BG4736" s="722"/>
      <c r="BH4736" s="722"/>
      <c r="BI4736" s="722"/>
      <c r="BJ4736" s="722"/>
      <c r="BK4736" s="722"/>
      <c r="BL4736" s="722"/>
      <c r="BM4736" s="722"/>
      <c r="BN4736" s="722"/>
      <c r="BO4736" s="722"/>
      <c r="BP4736" s="722"/>
      <c r="BQ4736" s="722"/>
      <c r="BR4736" s="722"/>
      <c r="BS4736" s="722"/>
      <c r="BT4736" s="722"/>
      <c r="BU4736" s="722"/>
      <c r="BV4736" s="722"/>
      <c r="BW4736" s="722"/>
      <c r="BX4736" s="722"/>
      <c r="BY4736" s="722"/>
      <c r="BZ4736" s="722"/>
      <c r="CA4736" s="722"/>
      <c r="CB4736" s="722"/>
      <c r="CC4736" s="722"/>
      <c r="CD4736" s="722"/>
      <c r="CE4736" s="722"/>
      <c r="CF4736" s="722"/>
      <c r="CG4736" s="722"/>
      <c r="CH4736" s="722"/>
      <c r="CI4736" s="722"/>
      <c r="CJ4736" s="722"/>
      <c r="CK4736" s="722"/>
      <c r="CL4736" s="722"/>
      <c r="CM4736" s="722"/>
      <c r="CN4736" s="722"/>
      <c r="CO4736" s="722"/>
      <c r="CP4736" s="722"/>
      <c r="CQ4736" s="722"/>
      <c r="CR4736" s="722"/>
      <c r="CS4736" s="722"/>
    </row>
    <row r="4737" spans="1:97" s="1376" customFormat="1">
      <c r="A4737" s="722"/>
      <c r="B4737" s="722"/>
      <c r="C4737" s="722"/>
      <c r="D4737" s="722"/>
      <c r="E4737" s="722"/>
      <c r="F4737" s="757"/>
      <c r="G4737" s="757"/>
      <c r="H4737" s="757"/>
      <c r="I4737" s="757"/>
      <c r="J4737" s="757"/>
      <c r="K4737" s="758"/>
      <c r="L4737" s="758"/>
      <c r="M4737" s="722"/>
      <c r="N4737" s="736"/>
      <c r="O4737" s="736"/>
      <c r="P4737" s="736"/>
      <c r="Q4737" s="736"/>
      <c r="R4737" s="736"/>
      <c r="S4737" s="736"/>
      <c r="T4737" s="736"/>
      <c r="U4737" s="736"/>
      <c r="BA4737" s="722"/>
      <c r="BB4737" s="722"/>
      <c r="BC4737" s="722"/>
      <c r="BD4737" s="722"/>
      <c r="BE4737" s="722"/>
      <c r="BF4737" s="722"/>
      <c r="BG4737" s="722"/>
      <c r="BH4737" s="722"/>
      <c r="BI4737" s="722"/>
      <c r="BJ4737" s="722"/>
      <c r="BK4737" s="722"/>
      <c r="BL4737" s="722"/>
      <c r="BM4737" s="722"/>
      <c r="BN4737" s="722"/>
      <c r="BO4737" s="722"/>
      <c r="BP4737" s="722"/>
      <c r="BQ4737" s="722"/>
      <c r="BR4737" s="722"/>
      <c r="BS4737" s="722"/>
      <c r="BT4737" s="722"/>
      <c r="BU4737" s="722"/>
      <c r="BV4737" s="722"/>
      <c r="BW4737" s="722"/>
      <c r="BX4737" s="722"/>
      <c r="BY4737" s="722"/>
      <c r="BZ4737" s="722"/>
      <c r="CA4737" s="722"/>
      <c r="CB4737" s="722"/>
      <c r="CC4737" s="722"/>
      <c r="CD4737" s="722"/>
      <c r="CE4737" s="722"/>
      <c r="CF4737" s="722"/>
      <c r="CG4737" s="722"/>
      <c r="CH4737" s="722"/>
      <c r="CI4737" s="722"/>
      <c r="CJ4737" s="722"/>
      <c r="CK4737" s="722"/>
      <c r="CL4737" s="722"/>
      <c r="CM4737" s="722"/>
      <c r="CN4737" s="722"/>
      <c r="CO4737" s="722"/>
      <c r="CP4737" s="722"/>
      <c r="CQ4737" s="722"/>
      <c r="CR4737" s="722"/>
      <c r="CS4737" s="722"/>
    </row>
    <row r="4738" spans="1:97" s="1376" customFormat="1">
      <c r="A4738" s="722"/>
      <c r="B4738" s="722"/>
      <c r="C4738" s="722"/>
      <c r="D4738" s="722"/>
      <c r="E4738" s="722"/>
      <c r="F4738" s="757"/>
      <c r="G4738" s="757"/>
      <c r="H4738" s="757"/>
      <c r="I4738" s="757"/>
      <c r="J4738" s="757"/>
      <c r="K4738" s="758"/>
      <c r="L4738" s="758"/>
      <c r="M4738" s="722"/>
      <c r="N4738" s="736"/>
      <c r="O4738" s="736"/>
      <c r="P4738" s="736"/>
      <c r="Q4738" s="736"/>
      <c r="R4738" s="736"/>
      <c r="S4738" s="736"/>
      <c r="T4738" s="736"/>
      <c r="U4738" s="736"/>
      <c r="BA4738" s="722"/>
      <c r="BB4738" s="722"/>
      <c r="BC4738" s="722"/>
      <c r="BD4738" s="722"/>
      <c r="BE4738" s="722"/>
      <c r="BF4738" s="722"/>
      <c r="BG4738" s="722"/>
      <c r="BH4738" s="722"/>
      <c r="BI4738" s="722"/>
      <c r="BJ4738" s="722"/>
      <c r="BK4738" s="722"/>
      <c r="BL4738" s="722"/>
      <c r="BM4738" s="722"/>
      <c r="BN4738" s="722"/>
      <c r="BO4738" s="722"/>
      <c r="BP4738" s="722"/>
      <c r="BQ4738" s="722"/>
      <c r="BR4738" s="722"/>
      <c r="BS4738" s="722"/>
      <c r="BT4738" s="722"/>
      <c r="BU4738" s="722"/>
      <c r="BV4738" s="722"/>
      <c r="BW4738" s="722"/>
      <c r="BX4738" s="722"/>
      <c r="BY4738" s="722"/>
      <c r="BZ4738" s="722"/>
      <c r="CA4738" s="722"/>
      <c r="CB4738" s="722"/>
      <c r="CC4738" s="722"/>
      <c r="CD4738" s="722"/>
      <c r="CE4738" s="722"/>
      <c r="CF4738" s="722"/>
      <c r="CG4738" s="722"/>
      <c r="CH4738" s="722"/>
      <c r="CI4738" s="722"/>
      <c r="CJ4738" s="722"/>
      <c r="CK4738" s="722"/>
      <c r="CL4738" s="722"/>
      <c r="CM4738" s="722"/>
      <c r="CN4738" s="722"/>
      <c r="CO4738" s="722"/>
      <c r="CP4738" s="722"/>
      <c r="CQ4738" s="722"/>
      <c r="CR4738" s="722"/>
      <c r="CS4738" s="722"/>
    </row>
    <row r="4739" spans="1:97" s="1376" customFormat="1">
      <c r="A4739" s="722"/>
      <c r="B4739" s="722"/>
      <c r="C4739" s="722"/>
      <c r="D4739" s="722"/>
      <c r="E4739" s="722"/>
      <c r="F4739" s="757"/>
      <c r="G4739" s="757"/>
      <c r="H4739" s="757"/>
      <c r="I4739" s="757"/>
      <c r="J4739" s="757"/>
      <c r="K4739" s="758"/>
      <c r="L4739" s="758"/>
      <c r="M4739" s="722"/>
      <c r="N4739" s="736"/>
      <c r="O4739" s="736"/>
      <c r="P4739" s="736"/>
      <c r="Q4739" s="736"/>
      <c r="R4739" s="736"/>
      <c r="S4739" s="736"/>
      <c r="T4739" s="736"/>
      <c r="U4739" s="736"/>
      <c r="BA4739" s="722"/>
      <c r="BB4739" s="722"/>
      <c r="BC4739" s="722"/>
      <c r="BD4739" s="722"/>
      <c r="BE4739" s="722"/>
      <c r="BF4739" s="722"/>
      <c r="BG4739" s="722"/>
      <c r="BH4739" s="722"/>
      <c r="BI4739" s="722"/>
      <c r="BJ4739" s="722"/>
      <c r="BK4739" s="722"/>
      <c r="BL4739" s="722"/>
      <c r="BM4739" s="722"/>
      <c r="BN4739" s="722"/>
      <c r="BO4739" s="722"/>
      <c r="BP4739" s="722"/>
      <c r="BQ4739" s="722"/>
      <c r="BR4739" s="722"/>
      <c r="BS4739" s="722"/>
      <c r="BT4739" s="722"/>
      <c r="BU4739" s="722"/>
      <c r="BV4739" s="722"/>
      <c r="BW4739" s="722"/>
      <c r="BX4739" s="722"/>
      <c r="BY4739" s="722"/>
      <c r="BZ4739" s="722"/>
      <c r="CA4739" s="722"/>
      <c r="CB4739" s="722"/>
      <c r="CC4739" s="722"/>
      <c r="CD4739" s="722"/>
      <c r="CE4739" s="722"/>
      <c r="CF4739" s="722"/>
      <c r="CG4739" s="722"/>
      <c r="CH4739" s="722"/>
      <c r="CI4739" s="722"/>
      <c r="CJ4739" s="722"/>
      <c r="CK4739" s="722"/>
      <c r="CL4739" s="722"/>
      <c r="CM4739" s="722"/>
      <c r="CN4739" s="722"/>
      <c r="CO4739" s="722"/>
      <c r="CP4739" s="722"/>
      <c r="CQ4739" s="722"/>
      <c r="CR4739" s="722"/>
      <c r="CS4739" s="722"/>
    </row>
    <row r="4740" spans="1:97" s="1376" customFormat="1">
      <c r="A4740" s="722"/>
      <c r="B4740" s="722"/>
      <c r="C4740" s="722"/>
      <c r="D4740" s="722"/>
      <c r="E4740" s="722"/>
      <c r="F4740" s="757"/>
      <c r="G4740" s="757"/>
      <c r="H4740" s="757"/>
      <c r="I4740" s="757"/>
      <c r="J4740" s="757"/>
      <c r="K4740" s="758"/>
      <c r="L4740" s="758"/>
      <c r="M4740" s="722"/>
      <c r="N4740" s="736"/>
      <c r="O4740" s="736"/>
      <c r="P4740" s="736"/>
      <c r="Q4740" s="736"/>
      <c r="R4740" s="736"/>
      <c r="S4740" s="736"/>
      <c r="T4740" s="736"/>
      <c r="U4740" s="736"/>
      <c r="BA4740" s="722"/>
      <c r="BB4740" s="722"/>
      <c r="BC4740" s="722"/>
      <c r="BD4740" s="722"/>
      <c r="BE4740" s="722"/>
      <c r="BF4740" s="722"/>
      <c r="BG4740" s="722"/>
      <c r="BH4740" s="722"/>
      <c r="BI4740" s="722"/>
      <c r="BJ4740" s="722"/>
      <c r="BK4740" s="722"/>
      <c r="BL4740" s="722"/>
      <c r="BM4740" s="722"/>
      <c r="BN4740" s="722"/>
      <c r="BO4740" s="722"/>
      <c r="BP4740" s="722"/>
      <c r="BQ4740" s="722"/>
      <c r="BR4740" s="722"/>
      <c r="BS4740" s="722"/>
      <c r="BT4740" s="722"/>
      <c r="BU4740" s="722"/>
      <c r="BV4740" s="722"/>
      <c r="BW4740" s="722"/>
      <c r="BX4740" s="722"/>
      <c r="BY4740" s="722"/>
      <c r="BZ4740" s="722"/>
      <c r="CA4740" s="722"/>
      <c r="CB4740" s="722"/>
      <c r="CC4740" s="722"/>
      <c r="CD4740" s="722"/>
      <c r="CE4740" s="722"/>
      <c r="CF4740" s="722"/>
      <c r="CG4740" s="722"/>
      <c r="CH4740" s="722"/>
      <c r="CI4740" s="722"/>
      <c r="CJ4740" s="722"/>
      <c r="CK4740" s="722"/>
      <c r="CL4740" s="722"/>
      <c r="CM4740" s="722"/>
      <c r="CN4740" s="722"/>
      <c r="CO4740" s="722"/>
      <c r="CP4740" s="722"/>
      <c r="CQ4740" s="722"/>
      <c r="CR4740" s="722"/>
      <c r="CS4740" s="722"/>
    </row>
    <row r="4741" spans="1:97" s="1376" customFormat="1">
      <c r="A4741" s="722"/>
      <c r="B4741" s="722"/>
      <c r="C4741" s="722"/>
      <c r="D4741" s="722"/>
      <c r="E4741" s="722"/>
      <c r="F4741" s="757"/>
      <c r="G4741" s="757"/>
      <c r="H4741" s="757"/>
      <c r="I4741" s="757"/>
      <c r="J4741" s="757"/>
      <c r="K4741" s="758"/>
      <c r="L4741" s="758"/>
      <c r="M4741" s="722"/>
      <c r="N4741" s="736"/>
      <c r="O4741" s="736"/>
      <c r="P4741" s="736"/>
      <c r="Q4741" s="736"/>
      <c r="R4741" s="736"/>
      <c r="S4741" s="736"/>
      <c r="T4741" s="736"/>
      <c r="U4741" s="736"/>
      <c r="BA4741" s="722"/>
      <c r="BB4741" s="722"/>
      <c r="BC4741" s="722"/>
      <c r="BD4741" s="722"/>
      <c r="BE4741" s="722"/>
      <c r="BF4741" s="722"/>
      <c r="BG4741" s="722"/>
      <c r="BH4741" s="722"/>
      <c r="BI4741" s="722"/>
      <c r="BJ4741" s="722"/>
      <c r="BK4741" s="722"/>
      <c r="BL4741" s="722"/>
      <c r="BM4741" s="722"/>
      <c r="BN4741" s="722"/>
      <c r="BO4741" s="722"/>
      <c r="BP4741" s="722"/>
      <c r="BQ4741" s="722"/>
      <c r="BR4741" s="722"/>
      <c r="BS4741" s="722"/>
      <c r="BT4741" s="722"/>
      <c r="BU4741" s="722"/>
      <c r="BV4741" s="722"/>
      <c r="BW4741" s="722"/>
      <c r="BX4741" s="722"/>
      <c r="BY4741" s="722"/>
      <c r="BZ4741" s="722"/>
      <c r="CA4741" s="722"/>
      <c r="CB4741" s="722"/>
      <c r="CC4741" s="722"/>
      <c r="CD4741" s="722"/>
      <c r="CE4741" s="722"/>
      <c r="CF4741" s="722"/>
      <c r="CG4741" s="722"/>
      <c r="CH4741" s="722"/>
      <c r="CI4741" s="722"/>
      <c r="CJ4741" s="722"/>
      <c r="CK4741" s="722"/>
      <c r="CL4741" s="722"/>
      <c r="CM4741" s="722"/>
      <c r="CN4741" s="722"/>
      <c r="CO4741" s="722"/>
      <c r="CP4741" s="722"/>
      <c r="CQ4741" s="722"/>
      <c r="CR4741" s="722"/>
      <c r="CS4741" s="722"/>
    </row>
    <row r="4742" spans="1:97" s="1376" customFormat="1">
      <c r="A4742" s="722"/>
      <c r="B4742" s="722"/>
      <c r="C4742" s="722"/>
      <c r="D4742" s="722"/>
      <c r="E4742" s="722"/>
      <c r="F4742" s="757"/>
      <c r="G4742" s="757"/>
      <c r="H4742" s="757"/>
      <c r="I4742" s="757"/>
      <c r="J4742" s="757"/>
      <c r="K4742" s="758"/>
      <c r="L4742" s="758"/>
      <c r="M4742" s="722"/>
      <c r="N4742" s="736"/>
      <c r="O4742" s="736"/>
      <c r="P4742" s="736"/>
      <c r="Q4742" s="736"/>
      <c r="R4742" s="736"/>
      <c r="S4742" s="736"/>
      <c r="T4742" s="736"/>
      <c r="U4742" s="736"/>
      <c r="BA4742" s="722"/>
      <c r="BB4742" s="722"/>
      <c r="BC4742" s="722"/>
      <c r="BD4742" s="722"/>
      <c r="BE4742" s="722"/>
      <c r="BF4742" s="722"/>
      <c r="BG4742" s="722"/>
      <c r="BH4742" s="722"/>
      <c r="BI4742" s="722"/>
      <c r="BJ4742" s="722"/>
      <c r="BK4742" s="722"/>
      <c r="BL4742" s="722"/>
      <c r="BM4742" s="722"/>
      <c r="BN4742" s="722"/>
      <c r="BO4742" s="722"/>
      <c r="BP4742" s="722"/>
      <c r="BQ4742" s="722"/>
      <c r="BR4742" s="722"/>
      <c r="BS4742" s="722"/>
      <c r="BT4742" s="722"/>
      <c r="BU4742" s="722"/>
      <c r="BV4742" s="722"/>
      <c r="BW4742" s="722"/>
      <c r="BX4742" s="722"/>
      <c r="BY4742" s="722"/>
      <c r="BZ4742" s="722"/>
      <c r="CA4742" s="722"/>
      <c r="CB4742" s="722"/>
      <c r="CC4742" s="722"/>
      <c r="CD4742" s="722"/>
      <c r="CE4742" s="722"/>
      <c r="CF4742" s="722"/>
      <c r="CG4742" s="722"/>
      <c r="CH4742" s="722"/>
      <c r="CI4742" s="722"/>
      <c r="CJ4742" s="722"/>
      <c r="CK4742" s="722"/>
      <c r="CL4742" s="722"/>
      <c r="CM4742" s="722"/>
      <c r="CN4742" s="722"/>
      <c r="CO4742" s="722"/>
      <c r="CP4742" s="722"/>
      <c r="CQ4742" s="722"/>
      <c r="CR4742" s="722"/>
      <c r="CS4742" s="722"/>
    </row>
    <row r="4743" spans="1:97" s="1376" customFormat="1">
      <c r="A4743" s="722"/>
      <c r="B4743" s="722"/>
      <c r="C4743" s="722"/>
      <c r="D4743" s="722"/>
      <c r="E4743" s="722"/>
      <c r="F4743" s="757"/>
      <c r="G4743" s="757"/>
      <c r="H4743" s="757"/>
      <c r="I4743" s="757"/>
      <c r="J4743" s="757"/>
      <c r="K4743" s="758"/>
      <c r="L4743" s="758"/>
      <c r="M4743" s="722"/>
      <c r="N4743" s="736"/>
      <c r="O4743" s="736"/>
      <c r="P4743" s="736"/>
      <c r="Q4743" s="736"/>
      <c r="R4743" s="736"/>
      <c r="S4743" s="736"/>
      <c r="T4743" s="736"/>
      <c r="U4743" s="736"/>
      <c r="BA4743" s="722"/>
      <c r="BB4743" s="722"/>
      <c r="BC4743" s="722"/>
      <c r="BD4743" s="722"/>
      <c r="BE4743" s="722"/>
      <c r="BF4743" s="722"/>
      <c r="BG4743" s="722"/>
      <c r="BH4743" s="722"/>
      <c r="BI4743" s="722"/>
      <c r="BJ4743" s="722"/>
      <c r="BK4743" s="722"/>
      <c r="BL4743" s="722"/>
      <c r="BM4743" s="722"/>
      <c r="BN4743" s="722"/>
      <c r="BO4743" s="722"/>
      <c r="BP4743" s="722"/>
      <c r="BQ4743" s="722"/>
      <c r="BR4743" s="722"/>
      <c r="BS4743" s="722"/>
      <c r="BT4743" s="722"/>
      <c r="BU4743" s="722"/>
      <c r="BV4743" s="722"/>
      <c r="BW4743" s="722"/>
      <c r="BX4743" s="722"/>
      <c r="BY4743" s="722"/>
      <c r="BZ4743" s="722"/>
      <c r="CA4743" s="722"/>
      <c r="CB4743" s="722"/>
      <c r="CC4743" s="722"/>
      <c r="CD4743" s="722"/>
      <c r="CE4743" s="722"/>
      <c r="CF4743" s="722"/>
      <c r="CG4743" s="722"/>
      <c r="CH4743" s="722"/>
      <c r="CI4743" s="722"/>
      <c r="CJ4743" s="722"/>
      <c r="CK4743" s="722"/>
      <c r="CL4743" s="722"/>
      <c r="CM4743" s="722"/>
      <c r="CN4743" s="722"/>
      <c r="CO4743" s="722"/>
      <c r="CP4743" s="722"/>
      <c r="CQ4743" s="722"/>
      <c r="CR4743" s="722"/>
      <c r="CS4743" s="722"/>
    </row>
    <row r="4744" spans="1:97" s="1376" customFormat="1">
      <c r="A4744" s="722"/>
      <c r="B4744" s="722"/>
      <c r="C4744" s="722"/>
      <c r="D4744" s="722"/>
      <c r="E4744" s="722"/>
      <c r="F4744" s="757"/>
      <c r="G4744" s="757"/>
      <c r="H4744" s="757"/>
      <c r="I4744" s="757"/>
      <c r="J4744" s="757"/>
      <c r="K4744" s="758"/>
      <c r="L4744" s="758"/>
      <c r="M4744" s="722"/>
      <c r="N4744" s="736"/>
      <c r="O4744" s="736"/>
      <c r="P4744" s="736"/>
      <c r="Q4744" s="736"/>
      <c r="R4744" s="736"/>
      <c r="S4744" s="736"/>
      <c r="T4744" s="736"/>
      <c r="U4744" s="736"/>
      <c r="BA4744" s="722"/>
      <c r="BB4744" s="722"/>
      <c r="BC4744" s="722"/>
      <c r="BD4744" s="722"/>
      <c r="BE4744" s="722"/>
      <c r="BF4744" s="722"/>
      <c r="BG4744" s="722"/>
      <c r="BH4744" s="722"/>
      <c r="BI4744" s="722"/>
      <c r="BJ4744" s="722"/>
      <c r="BK4744" s="722"/>
      <c r="BL4744" s="722"/>
      <c r="BM4744" s="722"/>
      <c r="BN4744" s="722"/>
      <c r="BO4744" s="722"/>
      <c r="BP4744" s="722"/>
      <c r="BQ4744" s="722"/>
      <c r="BR4744" s="722"/>
      <c r="BS4744" s="722"/>
      <c r="BT4744" s="722"/>
      <c r="BU4744" s="722"/>
      <c r="BV4744" s="722"/>
      <c r="BW4744" s="722"/>
      <c r="BX4744" s="722"/>
      <c r="BY4744" s="722"/>
      <c r="BZ4744" s="722"/>
      <c r="CA4744" s="722"/>
      <c r="CB4744" s="722"/>
      <c r="CC4744" s="722"/>
      <c r="CD4744" s="722"/>
      <c r="CE4744" s="722"/>
      <c r="CF4744" s="722"/>
      <c r="CG4744" s="722"/>
      <c r="CH4744" s="722"/>
      <c r="CI4744" s="722"/>
      <c r="CJ4744" s="722"/>
      <c r="CK4744" s="722"/>
      <c r="CL4744" s="722"/>
      <c r="CM4744" s="722"/>
      <c r="CN4744" s="722"/>
      <c r="CO4744" s="722"/>
      <c r="CP4744" s="722"/>
      <c r="CQ4744" s="722"/>
      <c r="CR4744" s="722"/>
      <c r="CS4744" s="722"/>
    </row>
    <row r="4745" spans="1:97" s="1376" customFormat="1">
      <c r="A4745" s="722"/>
      <c r="B4745" s="722"/>
      <c r="C4745" s="722"/>
      <c r="D4745" s="722"/>
      <c r="E4745" s="722"/>
      <c r="F4745" s="757"/>
      <c r="G4745" s="757"/>
      <c r="H4745" s="757"/>
      <c r="I4745" s="757"/>
      <c r="J4745" s="757"/>
      <c r="K4745" s="758"/>
      <c r="L4745" s="758"/>
      <c r="M4745" s="722"/>
      <c r="N4745" s="736"/>
      <c r="O4745" s="736"/>
      <c r="P4745" s="736"/>
      <c r="Q4745" s="736"/>
      <c r="R4745" s="736"/>
      <c r="S4745" s="736"/>
      <c r="T4745" s="736"/>
      <c r="U4745" s="736"/>
      <c r="BA4745" s="722"/>
      <c r="BB4745" s="722"/>
      <c r="BC4745" s="722"/>
      <c r="BD4745" s="722"/>
      <c r="BE4745" s="722"/>
      <c r="BF4745" s="722"/>
      <c r="BG4745" s="722"/>
      <c r="BH4745" s="722"/>
      <c r="BI4745" s="722"/>
      <c r="BJ4745" s="722"/>
      <c r="BK4745" s="722"/>
      <c r="BL4745" s="722"/>
      <c r="BM4745" s="722"/>
      <c r="BN4745" s="722"/>
      <c r="BO4745" s="722"/>
      <c r="BP4745" s="722"/>
      <c r="BQ4745" s="722"/>
      <c r="BR4745" s="722"/>
      <c r="BS4745" s="722"/>
      <c r="BT4745" s="722"/>
      <c r="BU4745" s="722"/>
      <c r="BV4745" s="722"/>
      <c r="BW4745" s="722"/>
      <c r="BX4745" s="722"/>
      <c r="BY4745" s="722"/>
      <c r="BZ4745" s="722"/>
      <c r="CA4745" s="722"/>
      <c r="CB4745" s="722"/>
      <c r="CC4745" s="722"/>
      <c r="CD4745" s="722"/>
      <c r="CE4745" s="722"/>
      <c r="CF4745" s="722"/>
      <c r="CG4745" s="722"/>
      <c r="CH4745" s="722"/>
      <c r="CI4745" s="722"/>
      <c r="CJ4745" s="722"/>
      <c r="CK4745" s="722"/>
      <c r="CL4745" s="722"/>
      <c r="CM4745" s="722"/>
      <c r="CN4745" s="722"/>
      <c r="CO4745" s="722"/>
      <c r="CP4745" s="722"/>
      <c r="CQ4745" s="722"/>
      <c r="CR4745" s="722"/>
      <c r="CS4745" s="722"/>
    </row>
    <row r="4746" spans="1:97" s="1376" customFormat="1">
      <c r="A4746" s="722"/>
      <c r="B4746" s="722"/>
      <c r="C4746" s="722"/>
      <c r="D4746" s="722"/>
      <c r="E4746" s="722"/>
      <c r="F4746" s="757"/>
      <c r="G4746" s="757"/>
      <c r="H4746" s="757"/>
      <c r="I4746" s="757"/>
      <c r="J4746" s="757"/>
      <c r="K4746" s="758"/>
      <c r="L4746" s="758"/>
      <c r="M4746" s="722"/>
      <c r="N4746" s="736"/>
      <c r="O4746" s="736"/>
      <c r="P4746" s="736"/>
      <c r="Q4746" s="736"/>
      <c r="R4746" s="736"/>
      <c r="S4746" s="736"/>
      <c r="T4746" s="736"/>
      <c r="U4746" s="736"/>
      <c r="BA4746" s="722"/>
      <c r="BB4746" s="722"/>
      <c r="BC4746" s="722"/>
      <c r="BD4746" s="722"/>
      <c r="BE4746" s="722"/>
      <c r="BF4746" s="722"/>
      <c r="BG4746" s="722"/>
      <c r="BH4746" s="722"/>
      <c r="BI4746" s="722"/>
      <c r="BJ4746" s="722"/>
      <c r="BK4746" s="722"/>
      <c r="BL4746" s="722"/>
      <c r="BM4746" s="722"/>
      <c r="BN4746" s="722"/>
      <c r="BO4746" s="722"/>
      <c r="BP4746" s="722"/>
      <c r="BQ4746" s="722"/>
      <c r="BR4746" s="722"/>
      <c r="BS4746" s="722"/>
      <c r="BT4746" s="722"/>
      <c r="BU4746" s="722"/>
      <c r="BV4746" s="722"/>
      <c r="BW4746" s="722"/>
      <c r="BX4746" s="722"/>
      <c r="BY4746" s="722"/>
      <c r="BZ4746" s="722"/>
      <c r="CA4746" s="722"/>
      <c r="CB4746" s="722"/>
      <c r="CC4746" s="722"/>
      <c r="CD4746" s="722"/>
      <c r="CE4746" s="722"/>
      <c r="CF4746" s="722"/>
      <c r="CG4746" s="722"/>
      <c r="CH4746" s="722"/>
      <c r="CI4746" s="722"/>
      <c r="CJ4746" s="722"/>
      <c r="CK4746" s="722"/>
      <c r="CL4746" s="722"/>
      <c r="CM4746" s="722"/>
      <c r="CN4746" s="722"/>
      <c r="CO4746" s="722"/>
      <c r="CP4746" s="722"/>
      <c r="CQ4746" s="722"/>
      <c r="CR4746" s="722"/>
      <c r="CS4746" s="722"/>
    </row>
    <row r="4747" spans="1:97" s="1376" customFormat="1">
      <c r="A4747" s="722"/>
      <c r="B4747" s="722"/>
      <c r="C4747" s="722"/>
      <c r="D4747" s="722"/>
      <c r="E4747" s="722"/>
      <c r="F4747" s="757"/>
      <c r="G4747" s="757"/>
      <c r="H4747" s="757"/>
      <c r="I4747" s="757"/>
      <c r="J4747" s="757"/>
      <c r="K4747" s="758"/>
      <c r="L4747" s="758"/>
      <c r="M4747" s="722"/>
      <c r="N4747" s="736"/>
      <c r="O4747" s="736"/>
      <c r="P4747" s="736"/>
      <c r="Q4747" s="736"/>
      <c r="R4747" s="736"/>
      <c r="S4747" s="736"/>
      <c r="T4747" s="736"/>
      <c r="U4747" s="736"/>
      <c r="BA4747" s="722"/>
      <c r="BB4747" s="722"/>
      <c r="BC4747" s="722"/>
      <c r="BD4747" s="722"/>
      <c r="BE4747" s="722"/>
      <c r="BF4747" s="722"/>
      <c r="BG4747" s="722"/>
      <c r="BH4747" s="722"/>
      <c r="BI4747" s="722"/>
      <c r="BJ4747" s="722"/>
      <c r="BK4747" s="722"/>
      <c r="BL4747" s="722"/>
      <c r="BM4747" s="722"/>
      <c r="BN4747" s="722"/>
      <c r="BO4747" s="722"/>
      <c r="BP4747" s="722"/>
      <c r="BQ4747" s="722"/>
      <c r="BR4747" s="722"/>
      <c r="BS4747" s="722"/>
      <c r="BT4747" s="722"/>
      <c r="BU4747" s="722"/>
      <c r="BV4747" s="722"/>
      <c r="BW4747" s="722"/>
      <c r="BX4747" s="722"/>
      <c r="BY4747" s="722"/>
      <c r="BZ4747" s="722"/>
      <c r="CA4747" s="722"/>
      <c r="CB4747" s="722"/>
      <c r="CC4747" s="722"/>
      <c r="CD4747" s="722"/>
      <c r="CE4747" s="722"/>
      <c r="CF4747" s="722"/>
      <c r="CG4747" s="722"/>
      <c r="CH4747" s="722"/>
      <c r="CI4747" s="722"/>
      <c r="CJ4747" s="722"/>
      <c r="CK4747" s="722"/>
      <c r="CL4747" s="722"/>
      <c r="CM4747" s="722"/>
      <c r="CN4747" s="722"/>
      <c r="CO4747" s="722"/>
      <c r="CP4747" s="722"/>
      <c r="CQ4747" s="722"/>
      <c r="CR4747" s="722"/>
      <c r="CS4747" s="722"/>
    </row>
    <row r="4748" spans="1:97" s="1376" customFormat="1">
      <c r="A4748" s="722"/>
      <c r="B4748" s="722"/>
      <c r="C4748" s="722"/>
      <c r="D4748" s="722"/>
      <c r="E4748" s="722"/>
      <c r="F4748" s="757"/>
      <c r="G4748" s="757"/>
      <c r="H4748" s="757"/>
      <c r="I4748" s="757"/>
      <c r="J4748" s="757"/>
      <c r="K4748" s="758"/>
      <c r="L4748" s="758"/>
      <c r="M4748" s="722"/>
      <c r="N4748" s="736"/>
      <c r="O4748" s="736"/>
      <c r="P4748" s="736"/>
      <c r="Q4748" s="736"/>
      <c r="R4748" s="736"/>
      <c r="S4748" s="736"/>
      <c r="T4748" s="736"/>
      <c r="U4748" s="736"/>
      <c r="BA4748" s="722"/>
      <c r="BB4748" s="722"/>
      <c r="BC4748" s="722"/>
      <c r="BD4748" s="722"/>
      <c r="BE4748" s="722"/>
      <c r="BF4748" s="722"/>
      <c r="BG4748" s="722"/>
      <c r="BH4748" s="722"/>
      <c r="BI4748" s="722"/>
      <c r="BJ4748" s="722"/>
      <c r="BK4748" s="722"/>
      <c r="BL4748" s="722"/>
      <c r="BM4748" s="722"/>
      <c r="BN4748" s="722"/>
      <c r="BO4748" s="722"/>
      <c r="BP4748" s="722"/>
      <c r="BQ4748" s="722"/>
      <c r="BR4748" s="722"/>
      <c r="BS4748" s="722"/>
      <c r="BT4748" s="722"/>
      <c r="BU4748" s="722"/>
      <c r="BV4748" s="722"/>
      <c r="BW4748" s="722"/>
      <c r="BX4748" s="722"/>
      <c r="BY4748" s="722"/>
      <c r="BZ4748" s="722"/>
      <c r="CA4748" s="722"/>
      <c r="CB4748" s="722"/>
      <c r="CC4748" s="722"/>
      <c r="CD4748" s="722"/>
      <c r="CE4748" s="722"/>
      <c r="CF4748" s="722"/>
      <c r="CG4748" s="722"/>
      <c r="CH4748" s="722"/>
      <c r="CI4748" s="722"/>
      <c r="CJ4748" s="722"/>
      <c r="CK4748" s="722"/>
      <c r="CL4748" s="722"/>
      <c r="CM4748" s="722"/>
      <c r="CN4748" s="722"/>
      <c r="CO4748" s="722"/>
      <c r="CP4748" s="722"/>
      <c r="CQ4748" s="722"/>
      <c r="CR4748" s="722"/>
      <c r="CS4748" s="722"/>
    </row>
    <row r="4749" spans="1:97" s="1376" customFormat="1">
      <c r="A4749" s="722"/>
      <c r="B4749" s="722"/>
      <c r="C4749" s="722"/>
      <c r="D4749" s="722"/>
      <c r="E4749" s="722"/>
      <c r="F4749" s="757"/>
      <c r="G4749" s="757"/>
      <c r="H4749" s="757"/>
      <c r="I4749" s="757"/>
      <c r="J4749" s="757"/>
      <c r="K4749" s="758"/>
      <c r="L4749" s="758"/>
      <c r="M4749" s="722"/>
      <c r="N4749" s="736"/>
      <c r="O4749" s="736"/>
      <c r="P4749" s="736"/>
      <c r="Q4749" s="736"/>
      <c r="R4749" s="736"/>
      <c r="S4749" s="736"/>
      <c r="T4749" s="736"/>
      <c r="U4749" s="736"/>
      <c r="BA4749" s="722"/>
      <c r="BB4749" s="722"/>
      <c r="BC4749" s="722"/>
      <c r="BD4749" s="722"/>
      <c r="BE4749" s="722"/>
      <c r="BF4749" s="722"/>
      <c r="BG4749" s="722"/>
      <c r="BH4749" s="722"/>
      <c r="BI4749" s="722"/>
      <c r="BJ4749" s="722"/>
      <c r="BK4749" s="722"/>
      <c r="BL4749" s="722"/>
      <c r="BM4749" s="722"/>
      <c r="BN4749" s="722"/>
      <c r="BO4749" s="722"/>
      <c r="BP4749" s="722"/>
      <c r="BQ4749" s="722"/>
      <c r="BR4749" s="722"/>
      <c r="BS4749" s="722"/>
      <c r="BT4749" s="722"/>
      <c r="BU4749" s="722"/>
      <c r="BV4749" s="722"/>
      <c r="BW4749" s="722"/>
      <c r="BX4749" s="722"/>
      <c r="BY4749" s="722"/>
      <c r="BZ4749" s="722"/>
      <c r="CA4749" s="722"/>
      <c r="CB4749" s="722"/>
      <c r="CC4749" s="722"/>
      <c r="CD4749" s="722"/>
      <c r="CE4749" s="722"/>
      <c r="CF4749" s="722"/>
      <c r="CG4749" s="722"/>
      <c r="CH4749" s="722"/>
      <c r="CI4749" s="722"/>
      <c r="CJ4749" s="722"/>
      <c r="CK4749" s="722"/>
      <c r="CL4749" s="722"/>
      <c r="CM4749" s="722"/>
      <c r="CN4749" s="722"/>
      <c r="CO4749" s="722"/>
      <c r="CP4749" s="722"/>
      <c r="CQ4749" s="722"/>
      <c r="CR4749" s="722"/>
      <c r="CS4749" s="722"/>
    </row>
    <row r="4750" spans="1:97" s="1376" customFormat="1">
      <c r="A4750" s="722"/>
      <c r="B4750" s="722"/>
      <c r="C4750" s="722"/>
      <c r="D4750" s="722"/>
      <c r="E4750" s="722"/>
      <c r="F4750" s="757"/>
      <c r="G4750" s="757"/>
      <c r="H4750" s="757"/>
      <c r="I4750" s="757"/>
      <c r="J4750" s="757"/>
      <c r="K4750" s="758"/>
      <c r="L4750" s="758"/>
      <c r="M4750" s="722"/>
      <c r="N4750" s="736"/>
      <c r="O4750" s="736"/>
      <c r="P4750" s="736"/>
      <c r="Q4750" s="736"/>
      <c r="R4750" s="736"/>
      <c r="S4750" s="736"/>
      <c r="T4750" s="736"/>
      <c r="U4750" s="736"/>
      <c r="BA4750" s="722"/>
      <c r="BB4750" s="722"/>
      <c r="BC4750" s="722"/>
      <c r="BD4750" s="722"/>
      <c r="BE4750" s="722"/>
      <c r="BF4750" s="722"/>
      <c r="BG4750" s="722"/>
      <c r="BH4750" s="722"/>
      <c r="BI4750" s="722"/>
      <c r="BJ4750" s="722"/>
      <c r="BK4750" s="722"/>
      <c r="BL4750" s="722"/>
      <c r="BM4750" s="722"/>
      <c r="BN4750" s="722"/>
      <c r="BO4750" s="722"/>
      <c r="BP4750" s="722"/>
      <c r="BQ4750" s="722"/>
      <c r="BR4750" s="722"/>
      <c r="BS4750" s="722"/>
      <c r="BT4750" s="722"/>
      <c r="BU4750" s="722"/>
      <c r="BV4750" s="722"/>
      <c r="BW4750" s="722"/>
      <c r="BX4750" s="722"/>
      <c r="BY4750" s="722"/>
      <c r="BZ4750" s="722"/>
      <c r="CA4750" s="722"/>
      <c r="CB4750" s="722"/>
      <c r="CC4750" s="722"/>
      <c r="CD4750" s="722"/>
      <c r="CE4750" s="722"/>
      <c r="CF4750" s="722"/>
      <c r="CG4750" s="722"/>
      <c r="CH4750" s="722"/>
      <c r="CI4750" s="722"/>
      <c r="CJ4750" s="722"/>
      <c r="CK4750" s="722"/>
      <c r="CL4750" s="722"/>
      <c r="CM4750" s="722"/>
      <c r="CN4750" s="722"/>
      <c r="CO4750" s="722"/>
      <c r="CP4750" s="722"/>
      <c r="CQ4750" s="722"/>
      <c r="CR4750" s="722"/>
      <c r="CS4750" s="722"/>
    </row>
    <row r="4751" spans="1:97" s="1376" customFormat="1">
      <c r="A4751" s="722"/>
      <c r="B4751" s="722"/>
      <c r="C4751" s="722"/>
      <c r="D4751" s="722"/>
      <c r="E4751" s="722"/>
      <c r="F4751" s="757"/>
      <c r="G4751" s="757"/>
      <c r="H4751" s="757"/>
      <c r="I4751" s="757"/>
      <c r="J4751" s="757"/>
      <c r="K4751" s="758"/>
      <c r="L4751" s="758"/>
      <c r="M4751" s="722"/>
      <c r="N4751" s="736"/>
      <c r="O4751" s="736"/>
      <c r="P4751" s="736"/>
      <c r="Q4751" s="736"/>
      <c r="R4751" s="736"/>
      <c r="S4751" s="736"/>
      <c r="T4751" s="736"/>
      <c r="U4751" s="736"/>
      <c r="BA4751" s="722"/>
      <c r="BB4751" s="722"/>
      <c r="BC4751" s="722"/>
      <c r="BD4751" s="722"/>
      <c r="BE4751" s="722"/>
      <c r="BF4751" s="722"/>
      <c r="BG4751" s="722"/>
      <c r="BH4751" s="722"/>
      <c r="BI4751" s="722"/>
      <c r="BJ4751" s="722"/>
      <c r="BK4751" s="722"/>
      <c r="BL4751" s="722"/>
      <c r="BM4751" s="722"/>
      <c r="BN4751" s="722"/>
      <c r="BO4751" s="722"/>
      <c r="BP4751" s="722"/>
      <c r="BQ4751" s="722"/>
      <c r="BR4751" s="722"/>
      <c r="BS4751" s="722"/>
      <c r="BT4751" s="722"/>
      <c r="BU4751" s="722"/>
      <c r="BV4751" s="722"/>
      <c r="BW4751" s="722"/>
      <c r="BX4751" s="722"/>
      <c r="BY4751" s="722"/>
      <c r="BZ4751" s="722"/>
      <c r="CA4751" s="722"/>
      <c r="CB4751" s="722"/>
      <c r="CC4751" s="722"/>
      <c r="CD4751" s="722"/>
      <c r="CE4751" s="722"/>
      <c r="CF4751" s="722"/>
      <c r="CG4751" s="722"/>
      <c r="CH4751" s="722"/>
      <c r="CI4751" s="722"/>
      <c r="CJ4751" s="722"/>
      <c r="CK4751" s="722"/>
      <c r="CL4751" s="722"/>
      <c r="CM4751" s="722"/>
      <c r="CN4751" s="722"/>
      <c r="CO4751" s="722"/>
      <c r="CP4751" s="722"/>
      <c r="CQ4751" s="722"/>
      <c r="CR4751" s="722"/>
      <c r="CS4751" s="722"/>
    </row>
    <row r="4752" spans="1:97" s="1376" customFormat="1">
      <c r="A4752" s="722"/>
      <c r="B4752" s="722"/>
      <c r="C4752" s="722"/>
      <c r="D4752" s="722"/>
      <c r="E4752" s="722"/>
      <c r="F4752" s="757"/>
      <c r="G4752" s="757"/>
      <c r="H4752" s="757"/>
      <c r="I4752" s="757"/>
      <c r="J4752" s="757"/>
      <c r="K4752" s="758"/>
      <c r="L4752" s="758"/>
      <c r="M4752" s="722"/>
      <c r="N4752" s="736"/>
      <c r="O4752" s="736"/>
      <c r="P4752" s="736"/>
      <c r="Q4752" s="736"/>
      <c r="R4752" s="736"/>
      <c r="S4752" s="736"/>
      <c r="T4752" s="736"/>
      <c r="U4752" s="736"/>
      <c r="BA4752" s="722"/>
      <c r="BB4752" s="722"/>
      <c r="BC4752" s="722"/>
      <c r="BD4752" s="722"/>
      <c r="BE4752" s="722"/>
      <c r="BF4752" s="722"/>
      <c r="BG4752" s="722"/>
      <c r="BH4752" s="722"/>
      <c r="BI4752" s="722"/>
      <c r="BJ4752" s="722"/>
      <c r="BK4752" s="722"/>
      <c r="BL4752" s="722"/>
      <c r="BM4752" s="722"/>
      <c r="BN4752" s="722"/>
      <c r="BO4752" s="722"/>
      <c r="BP4752" s="722"/>
      <c r="BQ4752" s="722"/>
      <c r="BR4752" s="722"/>
      <c r="BS4752" s="722"/>
      <c r="BT4752" s="722"/>
      <c r="BU4752" s="722"/>
      <c r="BV4752" s="722"/>
      <c r="BW4752" s="722"/>
      <c r="BX4752" s="722"/>
      <c r="BY4752" s="722"/>
      <c r="BZ4752" s="722"/>
      <c r="CA4752" s="722"/>
      <c r="CB4752" s="722"/>
      <c r="CC4752" s="722"/>
      <c r="CD4752" s="722"/>
      <c r="CE4752" s="722"/>
      <c r="CF4752" s="722"/>
      <c r="CG4752" s="722"/>
      <c r="CH4752" s="722"/>
      <c r="CI4752" s="722"/>
      <c r="CJ4752" s="722"/>
      <c r="CK4752" s="722"/>
      <c r="CL4752" s="722"/>
      <c r="CM4752" s="722"/>
      <c r="CN4752" s="722"/>
      <c r="CO4752" s="722"/>
      <c r="CP4752" s="722"/>
      <c r="CQ4752" s="722"/>
      <c r="CR4752" s="722"/>
      <c r="CS4752" s="722"/>
    </row>
    <row r="4753" spans="1:97" s="1376" customFormat="1">
      <c r="A4753" s="722"/>
      <c r="B4753" s="722"/>
      <c r="C4753" s="722"/>
      <c r="D4753" s="722"/>
      <c r="E4753" s="722"/>
      <c r="F4753" s="757"/>
      <c r="G4753" s="757"/>
      <c r="H4753" s="757"/>
      <c r="I4753" s="757"/>
      <c r="J4753" s="757"/>
      <c r="K4753" s="758"/>
      <c r="L4753" s="758"/>
      <c r="M4753" s="722"/>
      <c r="N4753" s="736"/>
      <c r="O4753" s="736"/>
      <c r="P4753" s="736"/>
      <c r="Q4753" s="736"/>
      <c r="R4753" s="736"/>
      <c r="S4753" s="736"/>
      <c r="T4753" s="736"/>
      <c r="U4753" s="736"/>
      <c r="BA4753" s="722"/>
      <c r="BB4753" s="722"/>
      <c r="BC4753" s="722"/>
      <c r="BD4753" s="722"/>
      <c r="BE4753" s="722"/>
      <c r="BF4753" s="722"/>
      <c r="BG4753" s="722"/>
      <c r="BH4753" s="722"/>
      <c r="BI4753" s="722"/>
      <c r="BJ4753" s="722"/>
      <c r="BK4753" s="722"/>
      <c r="BL4753" s="722"/>
      <c r="BM4753" s="722"/>
      <c r="BN4753" s="722"/>
      <c r="BO4753" s="722"/>
      <c r="BP4753" s="722"/>
      <c r="BQ4753" s="722"/>
      <c r="BR4753" s="722"/>
      <c r="BS4753" s="722"/>
      <c r="BT4753" s="722"/>
      <c r="BU4753" s="722"/>
      <c r="BV4753" s="722"/>
      <c r="BW4753" s="722"/>
      <c r="BX4753" s="722"/>
      <c r="BY4753" s="722"/>
      <c r="BZ4753" s="722"/>
      <c r="CA4753" s="722"/>
      <c r="CB4753" s="722"/>
      <c r="CC4753" s="722"/>
      <c r="CD4753" s="722"/>
      <c r="CE4753" s="722"/>
      <c r="CF4753" s="722"/>
      <c r="CG4753" s="722"/>
      <c r="CH4753" s="722"/>
      <c r="CI4753" s="722"/>
      <c r="CJ4753" s="722"/>
      <c r="CK4753" s="722"/>
      <c r="CL4753" s="722"/>
      <c r="CM4753" s="722"/>
      <c r="CN4753" s="722"/>
      <c r="CO4753" s="722"/>
      <c r="CP4753" s="722"/>
      <c r="CQ4753" s="722"/>
      <c r="CR4753" s="722"/>
      <c r="CS4753" s="722"/>
    </row>
    <row r="4754" spans="1:97" s="1376" customFormat="1">
      <c r="A4754" s="722"/>
      <c r="B4754" s="722"/>
      <c r="C4754" s="722"/>
      <c r="D4754" s="722"/>
      <c r="E4754" s="722"/>
      <c r="F4754" s="757"/>
      <c r="G4754" s="757"/>
      <c r="H4754" s="757"/>
      <c r="I4754" s="757"/>
      <c r="J4754" s="757"/>
      <c r="K4754" s="758"/>
      <c r="L4754" s="758"/>
      <c r="M4754" s="722"/>
      <c r="N4754" s="736"/>
      <c r="O4754" s="736"/>
      <c r="P4754" s="736"/>
      <c r="Q4754" s="736"/>
      <c r="R4754" s="736"/>
      <c r="S4754" s="736"/>
      <c r="T4754" s="736"/>
      <c r="U4754" s="736"/>
      <c r="BA4754" s="722"/>
      <c r="BB4754" s="722"/>
      <c r="BC4754" s="722"/>
      <c r="BD4754" s="722"/>
      <c r="BE4754" s="722"/>
      <c r="BF4754" s="722"/>
      <c r="BG4754" s="722"/>
      <c r="BH4754" s="722"/>
      <c r="BI4754" s="722"/>
      <c r="BJ4754" s="722"/>
      <c r="BK4754" s="722"/>
      <c r="BL4754" s="722"/>
      <c r="BM4754" s="722"/>
      <c r="BN4754" s="722"/>
      <c r="BO4754" s="722"/>
      <c r="BP4754" s="722"/>
      <c r="BQ4754" s="722"/>
      <c r="BR4754" s="722"/>
      <c r="BS4754" s="722"/>
      <c r="BT4754" s="722"/>
      <c r="BU4754" s="722"/>
      <c r="BV4754" s="722"/>
      <c r="BW4754" s="722"/>
      <c r="BX4754" s="722"/>
      <c r="BY4754" s="722"/>
      <c r="BZ4754" s="722"/>
      <c r="CA4754" s="722"/>
      <c r="CB4754" s="722"/>
      <c r="CC4754" s="722"/>
      <c r="CD4754" s="722"/>
      <c r="CE4754" s="722"/>
      <c r="CF4754" s="722"/>
      <c r="CG4754" s="722"/>
      <c r="CH4754" s="722"/>
      <c r="CI4754" s="722"/>
      <c r="CJ4754" s="722"/>
      <c r="CK4754" s="722"/>
      <c r="CL4754" s="722"/>
      <c r="CM4754" s="722"/>
      <c r="CN4754" s="722"/>
      <c r="CO4754" s="722"/>
      <c r="CP4754" s="722"/>
      <c r="CQ4754" s="722"/>
      <c r="CR4754" s="722"/>
      <c r="CS4754" s="722"/>
    </row>
    <row r="4755" spans="1:97" s="1376" customFormat="1">
      <c r="A4755" s="722"/>
      <c r="B4755" s="722"/>
      <c r="C4755" s="722"/>
      <c r="D4755" s="722"/>
      <c r="E4755" s="722"/>
      <c r="F4755" s="757"/>
      <c r="G4755" s="757"/>
      <c r="H4755" s="757"/>
      <c r="I4755" s="757"/>
      <c r="J4755" s="757"/>
      <c r="K4755" s="758"/>
      <c r="L4755" s="758"/>
      <c r="M4755" s="722"/>
      <c r="N4755" s="736"/>
      <c r="O4755" s="736"/>
      <c r="P4755" s="736"/>
      <c r="Q4755" s="736"/>
      <c r="R4755" s="736"/>
      <c r="S4755" s="736"/>
      <c r="T4755" s="736"/>
      <c r="U4755" s="736"/>
      <c r="BA4755" s="722"/>
      <c r="BB4755" s="722"/>
      <c r="BC4755" s="722"/>
      <c r="BD4755" s="722"/>
      <c r="BE4755" s="722"/>
      <c r="BF4755" s="722"/>
      <c r="BG4755" s="722"/>
      <c r="BH4755" s="722"/>
      <c r="BI4755" s="722"/>
      <c r="BJ4755" s="722"/>
      <c r="BK4755" s="722"/>
      <c r="BL4755" s="722"/>
      <c r="BM4755" s="722"/>
      <c r="BN4755" s="722"/>
      <c r="BO4755" s="722"/>
      <c r="BP4755" s="722"/>
      <c r="BQ4755" s="722"/>
      <c r="BR4755" s="722"/>
      <c r="BS4755" s="722"/>
      <c r="BT4755" s="722"/>
      <c r="BU4755" s="722"/>
      <c r="BV4755" s="722"/>
      <c r="BW4755" s="722"/>
      <c r="BX4755" s="722"/>
      <c r="BY4755" s="722"/>
      <c r="BZ4755" s="722"/>
      <c r="CA4755" s="722"/>
      <c r="CB4755" s="722"/>
      <c r="CC4755" s="722"/>
      <c r="CD4755" s="722"/>
      <c r="CE4755" s="722"/>
      <c r="CF4755" s="722"/>
      <c r="CG4755" s="722"/>
      <c r="CH4755" s="722"/>
      <c r="CI4755" s="722"/>
      <c r="CJ4755" s="722"/>
      <c r="CK4755" s="722"/>
      <c r="CL4755" s="722"/>
      <c r="CM4755" s="722"/>
      <c r="CN4755" s="722"/>
      <c r="CO4755" s="722"/>
      <c r="CP4755" s="722"/>
      <c r="CQ4755" s="722"/>
      <c r="CR4755" s="722"/>
      <c r="CS4755" s="722"/>
    </row>
    <row r="4756" spans="1:97" s="1376" customFormat="1">
      <c r="A4756" s="722"/>
      <c r="B4756" s="722"/>
      <c r="C4756" s="722"/>
      <c r="D4756" s="722"/>
      <c r="E4756" s="722"/>
      <c r="F4756" s="757"/>
      <c r="G4756" s="757"/>
      <c r="H4756" s="757"/>
      <c r="I4756" s="757"/>
      <c r="J4756" s="757"/>
      <c r="K4756" s="758"/>
      <c r="L4756" s="758"/>
      <c r="M4756" s="722"/>
      <c r="N4756" s="736"/>
      <c r="O4756" s="736"/>
      <c r="P4756" s="736"/>
      <c r="Q4756" s="736"/>
      <c r="R4756" s="736"/>
      <c r="S4756" s="736"/>
      <c r="T4756" s="736"/>
      <c r="U4756" s="736"/>
      <c r="BA4756" s="722"/>
      <c r="BB4756" s="722"/>
      <c r="BC4756" s="722"/>
      <c r="BD4756" s="722"/>
      <c r="BE4756" s="722"/>
      <c r="BF4756" s="722"/>
      <c r="BG4756" s="722"/>
      <c r="BH4756" s="722"/>
      <c r="BI4756" s="722"/>
      <c r="BJ4756" s="722"/>
      <c r="BK4756" s="722"/>
      <c r="BL4756" s="722"/>
      <c r="BM4756" s="722"/>
      <c r="BN4756" s="722"/>
      <c r="BO4756" s="722"/>
      <c r="BP4756" s="722"/>
      <c r="BQ4756" s="722"/>
      <c r="BR4756" s="722"/>
      <c r="BS4756" s="722"/>
      <c r="BT4756" s="722"/>
      <c r="BU4756" s="722"/>
      <c r="BV4756" s="722"/>
      <c r="BW4756" s="722"/>
      <c r="BX4756" s="722"/>
      <c r="BY4756" s="722"/>
      <c r="BZ4756" s="722"/>
      <c r="CA4756" s="722"/>
      <c r="CB4756" s="722"/>
      <c r="CC4756" s="722"/>
      <c r="CD4756" s="722"/>
      <c r="CE4756" s="722"/>
      <c r="CF4756" s="722"/>
      <c r="CG4756" s="722"/>
      <c r="CH4756" s="722"/>
      <c r="CI4756" s="722"/>
      <c r="CJ4756" s="722"/>
      <c r="CK4756" s="722"/>
      <c r="CL4756" s="722"/>
      <c r="CM4756" s="722"/>
      <c r="CN4756" s="722"/>
      <c r="CO4756" s="722"/>
      <c r="CP4756" s="722"/>
      <c r="CQ4756" s="722"/>
      <c r="CR4756" s="722"/>
      <c r="CS4756" s="722"/>
    </row>
    <row r="4757" spans="1:97" s="1376" customFormat="1">
      <c r="A4757" s="722"/>
      <c r="B4757" s="722"/>
      <c r="C4757" s="722"/>
      <c r="D4757" s="722"/>
      <c r="E4757" s="722"/>
      <c r="F4757" s="757"/>
      <c r="G4757" s="757"/>
      <c r="H4757" s="757"/>
      <c r="I4757" s="757"/>
      <c r="J4757" s="757"/>
      <c r="K4757" s="758"/>
      <c r="L4757" s="758"/>
      <c r="M4757" s="722"/>
      <c r="N4757" s="736"/>
      <c r="O4757" s="736"/>
      <c r="P4757" s="736"/>
      <c r="Q4757" s="736"/>
      <c r="R4757" s="736"/>
      <c r="S4757" s="736"/>
      <c r="T4757" s="736"/>
      <c r="U4757" s="736"/>
      <c r="BA4757" s="722"/>
      <c r="BB4757" s="722"/>
      <c r="BC4757" s="722"/>
      <c r="BD4757" s="722"/>
      <c r="BE4757" s="722"/>
      <c r="BF4757" s="722"/>
      <c r="BG4757" s="722"/>
      <c r="BH4757" s="722"/>
      <c r="BI4757" s="722"/>
      <c r="BJ4757" s="722"/>
      <c r="BK4757" s="722"/>
      <c r="BL4757" s="722"/>
      <c r="BM4757" s="722"/>
      <c r="BN4757" s="722"/>
      <c r="BO4757" s="722"/>
      <c r="BP4757" s="722"/>
      <c r="BQ4757" s="722"/>
      <c r="BR4757" s="722"/>
      <c r="BS4757" s="722"/>
      <c r="BT4757" s="722"/>
      <c r="BU4757" s="722"/>
      <c r="BV4757" s="722"/>
      <c r="BW4757" s="722"/>
      <c r="BX4757" s="722"/>
      <c r="BY4757" s="722"/>
      <c r="BZ4757" s="722"/>
      <c r="CA4757" s="722"/>
      <c r="CB4757" s="722"/>
      <c r="CC4757" s="722"/>
      <c r="CD4757" s="722"/>
      <c r="CE4757" s="722"/>
      <c r="CF4757" s="722"/>
      <c r="CG4757" s="722"/>
      <c r="CH4757" s="722"/>
      <c r="CI4757" s="722"/>
      <c r="CJ4757" s="722"/>
      <c r="CK4757" s="722"/>
      <c r="CL4757" s="722"/>
      <c r="CM4757" s="722"/>
      <c r="CN4757" s="722"/>
      <c r="CO4757" s="722"/>
      <c r="CP4757" s="722"/>
      <c r="CQ4757" s="722"/>
      <c r="CR4757" s="722"/>
      <c r="CS4757" s="722"/>
    </row>
    <row r="4758" spans="1:97" s="1376" customFormat="1">
      <c r="A4758" s="722"/>
      <c r="B4758" s="722"/>
      <c r="C4758" s="722"/>
      <c r="D4758" s="722"/>
      <c r="E4758" s="722"/>
      <c r="F4758" s="757"/>
      <c r="G4758" s="757"/>
      <c r="H4758" s="757"/>
      <c r="I4758" s="757"/>
      <c r="J4758" s="757"/>
      <c r="K4758" s="758"/>
      <c r="L4758" s="758"/>
      <c r="M4758" s="722"/>
      <c r="N4758" s="736"/>
      <c r="O4758" s="736"/>
      <c r="P4758" s="736"/>
      <c r="Q4758" s="736"/>
      <c r="R4758" s="736"/>
      <c r="S4758" s="736"/>
      <c r="T4758" s="736"/>
      <c r="U4758" s="736"/>
      <c r="BA4758" s="722"/>
      <c r="BB4758" s="722"/>
      <c r="BC4758" s="722"/>
      <c r="BD4758" s="722"/>
      <c r="BE4758" s="722"/>
      <c r="BF4758" s="722"/>
      <c r="BG4758" s="722"/>
      <c r="BH4758" s="722"/>
      <c r="BI4758" s="722"/>
      <c r="BJ4758" s="722"/>
      <c r="BK4758" s="722"/>
      <c r="BL4758" s="722"/>
      <c r="BM4758" s="722"/>
      <c r="BN4758" s="722"/>
      <c r="BO4758" s="722"/>
      <c r="BP4758" s="722"/>
      <c r="BQ4758" s="722"/>
      <c r="BR4758" s="722"/>
      <c r="BS4758" s="722"/>
      <c r="BT4758" s="722"/>
      <c r="BU4758" s="722"/>
      <c r="BV4758" s="722"/>
      <c r="BW4758" s="722"/>
      <c r="BX4758" s="722"/>
      <c r="BY4758" s="722"/>
      <c r="BZ4758" s="722"/>
      <c r="CA4758" s="722"/>
      <c r="CB4758" s="722"/>
      <c r="CC4758" s="722"/>
      <c r="CD4758" s="722"/>
      <c r="CE4758" s="722"/>
      <c r="CF4758" s="722"/>
      <c r="CG4758" s="722"/>
      <c r="CH4758" s="722"/>
      <c r="CI4758" s="722"/>
      <c r="CJ4758" s="722"/>
      <c r="CK4758" s="722"/>
      <c r="CL4758" s="722"/>
      <c r="CM4758" s="722"/>
      <c r="CN4758" s="722"/>
      <c r="CO4758" s="722"/>
      <c r="CP4758" s="722"/>
      <c r="CQ4758" s="722"/>
      <c r="CR4758" s="722"/>
      <c r="CS4758" s="722"/>
    </row>
    <row r="4759" spans="1:97" s="1376" customFormat="1">
      <c r="A4759" s="722"/>
      <c r="B4759" s="722"/>
      <c r="C4759" s="722"/>
      <c r="D4759" s="722"/>
      <c r="E4759" s="722"/>
      <c r="F4759" s="757"/>
      <c r="G4759" s="757"/>
      <c r="H4759" s="757"/>
      <c r="I4759" s="757"/>
      <c r="J4759" s="757"/>
      <c r="K4759" s="758"/>
      <c r="L4759" s="758"/>
      <c r="M4759" s="722"/>
      <c r="N4759" s="736"/>
      <c r="O4759" s="736"/>
      <c r="P4759" s="736"/>
      <c r="Q4759" s="736"/>
      <c r="R4759" s="736"/>
      <c r="S4759" s="736"/>
      <c r="T4759" s="736"/>
      <c r="U4759" s="736"/>
      <c r="BA4759" s="722"/>
      <c r="BB4759" s="722"/>
      <c r="BC4759" s="722"/>
      <c r="BD4759" s="722"/>
      <c r="BE4759" s="722"/>
      <c r="BF4759" s="722"/>
      <c r="BG4759" s="722"/>
      <c r="BH4759" s="722"/>
      <c r="BI4759" s="722"/>
      <c r="BJ4759" s="722"/>
      <c r="BK4759" s="722"/>
      <c r="BL4759" s="722"/>
      <c r="BM4759" s="722"/>
      <c r="BN4759" s="722"/>
      <c r="BO4759" s="722"/>
      <c r="BP4759" s="722"/>
      <c r="BQ4759" s="722"/>
      <c r="BR4759" s="722"/>
      <c r="BS4759" s="722"/>
      <c r="BT4759" s="722"/>
      <c r="BU4759" s="722"/>
      <c r="BV4759" s="722"/>
      <c r="BW4759" s="722"/>
      <c r="BX4759" s="722"/>
      <c r="BY4759" s="722"/>
      <c r="BZ4759" s="722"/>
      <c r="CA4759" s="722"/>
      <c r="CB4759" s="722"/>
      <c r="CC4759" s="722"/>
      <c r="CD4759" s="722"/>
      <c r="CE4759" s="722"/>
      <c r="CF4759" s="722"/>
      <c r="CG4759" s="722"/>
      <c r="CH4759" s="722"/>
      <c r="CI4759" s="722"/>
      <c r="CJ4759" s="722"/>
      <c r="CK4759" s="722"/>
      <c r="CL4759" s="722"/>
      <c r="CM4759" s="722"/>
      <c r="CN4759" s="722"/>
      <c r="CO4759" s="722"/>
      <c r="CP4759" s="722"/>
      <c r="CQ4759" s="722"/>
      <c r="CR4759" s="722"/>
      <c r="CS4759" s="722"/>
    </row>
    <row r="4760" spans="1:97" s="1376" customFormat="1">
      <c r="A4760" s="722"/>
      <c r="B4760" s="722"/>
      <c r="C4760" s="722"/>
      <c r="D4760" s="722"/>
      <c r="E4760" s="722"/>
      <c r="F4760" s="757"/>
      <c r="G4760" s="757"/>
      <c r="H4760" s="757"/>
      <c r="I4760" s="757"/>
      <c r="J4760" s="757"/>
      <c r="K4760" s="758"/>
      <c r="L4760" s="758"/>
      <c r="M4760" s="722"/>
      <c r="N4760" s="736"/>
      <c r="O4760" s="736"/>
      <c r="P4760" s="736"/>
      <c r="Q4760" s="736"/>
      <c r="R4760" s="736"/>
      <c r="S4760" s="736"/>
      <c r="T4760" s="736"/>
      <c r="U4760" s="736"/>
      <c r="BA4760" s="722"/>
      <c r="BB4760" s="722"/>
      <c r="BC4760" s="722"/>
      <c r="BD4760" s="722"/>
      <c r="BE4760" s="722"/>
      <c r="BF4760" s="722"/>
      <c r="BG4760" s="722"/>
      <c r="BH4760" s="722"/>
      <c r="BI4760" s="722"/>
      <c r="BJ4760" s="722"/>
      <c r="BK4760" s="722"/>
      <c r="BL4760" s="722"/>
      <c r="BM4760" s="722"/>
      <c r="BN4760" s="722"/>
      <c r="BO4760" s="722"/>
      <c r="BP4760" s="722"/>
      <c r="BQ4760" s="722"/>
      <c r="BR4760" s="722"/>
      <c r="BS4760" s="722"/>
      <c r="BT4760" s="722"/>
      <c r="BU4760" s="722"/>
      <c r="BV4760" s="722"/>
      <c r="BW4760" s="722"/>
      <c r="BX4760" s="722"/>
      <c r="BY4760" s="722"/>
      <c r="BZ4760" s="722"/>
      <c r="CA4760" s="722"/>
      <c r="CB4760" s="722"/>
      <c r="CC4760" s="722"/>
      <c r="CD4760" s="722"/>
      <c r="CE4760" s="722"/>
      <c r="CF4760" s="722"/>
      <c r="CG4760" s="722"/>
      <c r="CH4760" s="722"/>
      <c r="CI4760" s="722"/>
      <c r="CJ4760" s="722"/>
      <c r="CK4760" s="722"/>
      <c r="CL4760" s="722"/>
      <c r="CM4760" s="722"/>
      <c r="CN4760" s="722"/>
      <c r="CO4760" s="722"/>
      <c r="CP4760" s="722"/>
      <c r="CQ4760" s="722"/>
      <c r="CR4760" s="722"/>
      <c r="CS4760" s="722"/>
    </row>
    <row r="4761" spans="1:97" s="1376" customFormat="1">
      <c r="A4761" s="722"/>
      <c r="B4761" s="722"/>
      <c r="C4761" s="722"/>
      <c r="D4761" s="722"/>
      <c r="E4761" s="722"/>
      <c r="F4761" s="757"/>
      <c r="G4761" s="757"/>
      <c r="H4761" s="757"/>
      <c r="I4761" s="757"/>
      <c r="J4761" s="757"/>
      <c r="K4761" s="758"/>
      <c r="L4761" s="758"/>
      <c r="M4761" s="722"/>
      <c r="N4761" s="736"/>
      <c r="O4761" s="736"/>
      <c r="P4761" s="736"/>
      <c r="Q4761" s="736"/>
      <c r="R4761" s="736"/>
      <c r="S4761" s="736"/>
      <c r="T4761" s="736"/>
      <c r="U4761" s="736"/>
      <c r="BA4761" s="722"/>
      <c r="BB4761" s="722"/>
      <c r="BC4761" s="722"/>
      <c r="BD4761" s="722"/>
      <c r="BE4761" s="722"/>
      <c r="BF4761" s="722"/>
      <c r="BG4761" s="722"/>
      <c r="BH4761" s="722"/>
      <c r="BI4761" s="722"/>
      <c r="BJ4761" s="722"/>
      <c r="BK4761" s="722"/>
      <c r="BL4761" s="722"/>
      <c r="BM4761" s="722"/>
      <c r="BN4761" s="722"/>
      <c r="BO4761" s="722"/>
      <c r="BP4761" s="722"/>
      <c r="BQ4761" s="722"/>
      <c r="BR4761" s="722"/>
      <c r="BS4761" s="722"/>
      <c r="BT4761" s="722"/>
      <c r="BU4761" s="722"/>
      <c r="BV4761" s="722"/>
      <c r="BW4761" s="722"/>
      <c r="BX4761" s="722"/>
      <c r="BY4761" s="722"/>
      <c r="BZ4761" s="722"/>
      <c r="CA4761" s="722"/>
      <c r="CB4761" s="722"/>
      <c r="CC4761" s="722"/>
      <c r="CD4761" s="722"/>
      <c r="CE4761" s="722"/>
      <c r="CF4761" s="722"/>
      <c r="CG4761" s="722"/>
      <c r="CH4761" s="722"/>
      <c r="CI4761" s="722"/>
      <c r="CJ4761" s="722"/>
      <c r="CK4761" s="722"/>
      <c r="CL4761" s="722"/>
      <c r="CM4761" s="722"/>
      <c r="CN4761" s="722"/>
      <c r="CO4761" s="722"/>
      <c r="CP4761" s="722"/>
      <c r="CQ4761" s="722"/>
      <c r="CR4761" s="722"/>
      <c r="CS4761" s="722"/>
    </row>
    <row r="4762" spans="1:97" s="1376" customFormat="1">
      <c r="A4762" s="722"/>
      <c r="B4762" s="722"/>
      <c r="C4762" s="722"/>
      <c r="D4762" s="722"/>
      <c r="E4762" s="722"/>
      <c r="F4762" s="757"/>
      <c r="G4762" s="757"/>
      <c r="H4762" s="757"/>
      <c r="I4762" s="757"/>
      <c r="J4762" s="757"/>
      <c r="K4762" s="758"/>
      <c r="L4762" s="758"/>
      <c r="M4762" s="722"/>
      <c r="N4762" s="736"/>
      <c r="O4762" s="736"/>
      <c r="P4762" s="736"/>
      <c r="Q4762" s="736"/>
      <c r="R4762" s="736"/>
      <c r="S4762" s="736"/>
      <c r="T4762" s="736"/>
      <c r="U4762" s="736"/>
      <c r="BA4762" s="722"/>
      <c r="BB4762" s="722"/>
      <c r="BC4762" s="722"/>
      <c r="BD4762" s="722"/>
      <c r="BE4762" s="722"/>
      <c r="BF4762" s="722"/>
      <c r="BG4762" s="722"/>
      <c r="BH4762" s="722"/>
      <c r="BI4762" s="722"/>
      <c r="BJ4762" s="722"/>
      <c r="BK4762" s="722"/>
      <c r="BL4762" s="722"/>
      <c r="BM4762" s="722"/>
      <c r="BN4762" s="722"/>
      <c r="BO4762" s="722"/>
      <c r="BP4762" s="722"/>
      <c r="BQ4762" s="722"/>
      <c r="BR4762" s="722"/>
      <c r="BS4762" s="722"/>
      <c r="BT4762" s="722"/>
      <c r="BU4762" s="722"/>
      <c r="BV4762" s="722"/>
      <c r="BW4762" s="722"/>
      <c r="BX4762" s="722"/>
      <c r="BY4762" s="722"/>
      <c r="BZ4762" s="722"/>
      <c r="CA4762" s="722"/>
      <c r="CB4762" s="722"/>
      <c r="CC4762" s="722"/>
      <c r="CD4762" s="722"/>
      <c r="CE4762" s="722"/>
      <c r="CF4762" s="722"/>
      <c r="CG4762" s="722"/>
      <c r="CH4762" s="722"/>
      <c r="CI4762" s="722"/>
      <c r="CJ4762" s="722"/>
      <c r="CK4762" s="722"/>
      <c r="CL4762" s="722"/>
      <c r="CM4762" s="722"/>
      <c r="CN4762" s="722"/>
      <c r="CO4762" s="722"/>
      <c r="CP4762" s="722"/>
      <c r="CQ4762" s="722"/>
      <c r="CR4762" s="722"/>
      <c r="CS4762" s="722"/>
    </row>
    <row r="4763" spans="1:97" s="1376" customFormat="1">
      <c r="A4763" s="722"/>
      <c r="B4763" s="722"/>
      <c r="C4763" s="722"/>
      <c r="D4763" s="722"/>
      <c r="E4763" s="722"/>
      <c r="F4763" s="757"/>
      <c r="G4763" s="757"/>
      <c r="H4763" s="757"/>
      <c r="I4763" s="757"/>
      <c r="J4763" s="757"/>
      <c r="K4763" s="758"/>
      <c r="L4763" s="758"/>
      <c r="M4763" s="722"/>
      <c r="N4763" s="736"/>
      <c r="O4763" s="736"/>
      <c r="P4763" s="736"/>
      <c r="Q4763" s="736"/>
      <c r="R4763" s="736"/>
      <c r="S4763" s="736"/>
      <c r="T4763" s="736"/>
      <c r="U4763" s="736"/>
      <c r="BA4763" s="722"/>
      <c r="BB4763" s="722"/>
      <c r="BC4763" s="722"/>
      <c r="BD4763" s="722"/>
      <c r="BE4763" s="722"/>
      <c r="BF4763" s="722"/>
      <c r="BG4763" s="722"/>
      <c r="BH4763" s="722"/>
      <c r="BI4763" s="722"/>
      <c r="BJ4763" s="722"/>
      <c r="BK4763" s="722"/>
      <c r="BL4763" s="722"/>
      <c r="BM4763" s="722"/>
      <c r="BN4763" s="722"/>
      <c r="BO4763" s="722"/>
      <c r="BP4763" s="722"/>
      <c r="BQ4763" s="722"/>
      <c r="BR4763" s="722"/>
      <c r="BS4763" s="722"/>
      <c r="BT4763" s="722"/>
      <c r="BU4763" s="722"/>
      <c r="BV4763" s="722"/>
      <c r="BW4763" s="722"/>
      <c r="BX4763" s="722"/>
      <c r="BY4763" s="722"/>
      <c r="BZ4763" s="722"/>
      <c r="CA4763" s="722"/>
      <c r="CB4763" s="722"/>
      <c r="CC4763" s="722"/>
      <c r="CD4763" s="722"/>
      <c r="CE4763" s="722"/>
      <c r="CF4763" s="722"/>
      <c r="CG4763" s="722"/>
      <c r="CH4763" s="722"/>
      <c r="CI4763" s="722"/>
      <c r="CJ4763" s="722"/>
      <c r="CK4763" s="722"/>
      <c r="CL4763" s="722"/>
      <c r="CM4763" s="722"/>
      <c r="CN4763" s="722"/>
      <c r="CO4763" s="722"/>
      <c r="CP4763" s="722"/>
      <c r="CQ4763" s="722"/>
      <c r="CR4763" s="722"/>
      <c r="CS4763" s="722"/>
    </row>
    <row r="4764" spans="1:97" s="1376" customFormat="1">
      <c r="A4764" s="722"/>
      <c r="B4764" s="722"/>
      <c r="C4764" s="722"/>
      <c r="D4764" s="722"/>
      <c r="E4764" s="722"/>
      <c r="F4764" s="757"/>
      <c r="G4764" s="757"/>
      <c r="H4764" s="757"/>
      <c r="I4764" s="757"/>
      <c r="J4764" s="757"/>
      <c r="K4764" s="758"/>
      <c r="L4764" s="758"/>
      <c r="M4764" s="722"/>
      <c r="N4764" s="736"/>
      <c r="O4764" s="736"/>
      <c r="P4764" s="736"/>
      <c r="Q4764" s="736"/>
      <c r="R4764" s="736"/>
      <c r="S4764" s="736"/>
      <c r="T4764" s="736"/>
      <c r="U4764" s="736"/>
      <c r="BA4764" s="722"/>
      <c r="BB4764" s="722"/>
      <c r="BC4764" s="722"/>
      <c r="BD4764" s="722"/>
      <c r="BE4764" s="722"/>
      <c r="BF4764" s="722"/>
      <c r="BG4764" s="722"/>
      <c r="BH4764" s="722"/>
      <c r="BI4764" s="722"/>
      <c r="BJ4764" s="722"/>
      <c r="BK4764" s="722"/>
      <c r="BL4764" s="722"/>
      <c r="BM4764" s="722"/>
      <c r="BN4764" s="722"/>
      <c r="BO4764" s="722"/>
      <c r="BP4764" s="722"/>
      <c r="BQ4764" s="722"/>
      <c r="BR4764" s="722"/>
      <c r="BS4764" s="722"/>
      <c r="BT4764" s="722"/>
      <c r="BU4764" s="722"/>
      <c r="BV4764" s="722"/>
      <c r="BW4764" s="722"/>
      <c r="BX4764" s="722"/>
      <c r="BY4764" s="722"/>
      <c r="BZ4764" s="722"/>
      <c r="CA4764" s="722"/>
      <c r="CB4764" s="722"/>
      <c r="CC4764" s="722"/>
      <c r="CD4764" s="722"/>
      <c r="CE4764" s="722"/>
      <c r="CF4764" s="722"/>
      <c r="CG4764" s="722"/>
      <c r="CH4764" s="722"/>
      <c r="CI4764" s="722"/>
      <c r="CJ4764" s="722"/>
      <c r="CK4764" s="722"/>
      <c r="CL4764" s="722"/>
      <c r="CM4764" s="722"/>
      <c r="CN4764" s="722"/>
      <c r="CO4764" s="722"/>
      <c r="CP4764" s="722"/>
      <c r="CQ4764" s="722"/>
      <c r="CR4764" s="722"/>
      <c r="CS4764" s="722"/>
    </row>
    <row r="4765" spans="1:97" s="1376" customFormat="1">
      <c r="A4765" s="722"/>
      <c r="B4765" s="722"/>
      <c r="C4765" s="722"/>
      <c r="D4765" s="722"/>
      <c r="E4765" s="722"/>
      <c r="F4765" s="757"/>
      <c r="G4765" s="757"/>
      <c r="H4765" s="757"/>
      <c r="I4765" s="757"/>
      <c r="J4765" s="757"/>
      <c r="K4765" s="758"/>
      <c r="L4765" s="758"/>
      <c r="M4765" s="722"/>
      <c r="N4765" s="736"/>
      <c r="O4765" s="736"/>
      <c r="P4765" s="736"/>
      <c r="Q4765" s="736"/>
      <c r="R4765" s="736"/>
      <c r="S4765" s="736"/>
      <c r="T4765" s="736"/>
      <c r="U4765" s="736"/>
      <c r="BA4765" s="722"/>
      <c r="BB4765" s="722"/>
      <c r="BC4765" s="722"/>
      <c r="BD4765" s="722"/>
      <c r="BE4765" s="722"/>
      <c r="BF4765" s="722"/>
      <c r="BG4765" s="722"/>
      <c r="BH4765" s="722"/>
      <c r="BI4765" s="722"/>
      <c r="BJ4765" s="722"/>
      <c r="BK4765" s="722"/>
      <c r="BL4765" s="722"/>
      <c r="BM4765" s="722"/>
      <c r="BN4765" s="722"/>
      <c r="BO4765" s="722"/>
      <c r="BP4765" s="722"/>
      <c r="BQ4765" s="722"/>
      <c r="BR4765" s="722"/>
      <c r="BS4765" s="722"/>
      <c r="BT4765" s="722"/>
      <c r="BU4765" s="722"/>
      <c r="BV4765" s="722"/>
      <c r="BW4765" s="722"/>
      <c r="BX4765" s="722"/>
      <c r="BY4765" s="722"/>
      <c r="BZ4765" s="722"/>
      <c r="CA4765" s="722"/>
      <c r="CB4765" s="722"/>
      <c r="CC4765" s="722"/>
      <c r="CD4765" s="722"/>
      <c r="CE4765" s="722"/>
      <c r="CF4765" s="722"/>
      <c r="CG4765" s="722"/>
      <c r="CH4765" s="722"/>
      <c r="CI4765" s="722"/>
      <c r="CJ4765" s="722"/>
      <c r="CK4765" s="722"/>
      <c r="CL4765" s="722"/>
      <c r="CM4765" s="722"/>
      <c r="CN4765" s="722"/>
      <c r="CO4765" s="722"/>
      <c r="CP4765" s="722"/>
      <c r="CQ4765" s="722"/>
      <c r="CR4765" s="722"/>
      <c r="CS4765" s="722"/>
    </row>
    <row r="4766" spans="1:97" s="1376" customFormat="1">
      <c r="A4766" s="722"/>
      <c r="B4766" s="722"/>
      <c r="C4766" s="722"/>
      <c r="D4766" s="722"/>
      <c r="E4766" s="722"/>
      <c r="F4766" s="757"/>
      <c r="G4766" s="757"/>
      <c r="H4766" s="757"/>
      <c r="I4766" s="757"/>
      <c r="J4766" s="757"/>
      <c r="K4766" s="758"/>
      <c r="L4766" s="758"/>
      <c r="M4766" s="722"/>
      <c r="N4766" s="736"/>
      <c r="O4766" s="736"/>
      <c r="P4766" s="736"/>
      <c r="Q4766" s="736"/>
      <c r="R4766" s="736"/>
      <c r="S4766" s="736"/>
      <c r="T4766" s="736"/>
      <c r="U4766" s="736"/>
      <c r="BA4766" s="722"/>
      <c r="BB4766" s="722"/>
      <c r="BC4766" s="722"/>
      <c r="BD4766" s="722"/>
      <c r="BE4766" s="722"/>
      <c r="BF4766" s="722"/>
      <c r="BG4766" s="722"/>
      <c r="BH4766" s="722"/>
      <c r="BI4766" s="722"/>
      <c r="BJ4766" s="722"/>
      <c r="BK4766" s="722"/>
      <c r="BL4766" s="722"/>
      <c r="BM4766" s="722"/>
      <c r="BN4766" s="722"/>
      <c r="BO4766" s="722"/>
      <c r="BP4766" s="722"/>
      <c r="BQ4766" s="722"/>
      <c r="BR4766" s="722"/>
      <c r="BS4766" s="722"/>
      <c r="BT4766" s="722"/>
      <c r="BU4766" s="722"/>
      <c r="BV4766" s="722"/>
      <c r="BW4766" s="722"/>
      <c r="BX4766" s="722"/>
      <c r="BY4766" s="722"/>
      <c r="BZ4766" s="722"/>
      <c r="CA4766" s="722"/>
      <c r="CB4766" s="722"/>
      <c r="CC4766" s="722"/>
      <c r="CD4766" s="722"/>
      <c r="CE4766" s="722"/>
      <c r="CF4766" s="722"/>
      <c r="CG4766" s="722"/>
      <c r="CH4766" s="722"/>
      <c r="CI4766" s="722"/>
      <c r="CJ4766" s="722"/>
      <c r="CK4766" s="722"/>
      <c r="CL4766" s="722"/>
      <c r="CM4766" s="722"/>
      <c r="CN4766" s="722"/>
      <c r="CO4766" s="722"/>
      <c r="CP4766" s="722"/>
      <c r="CQ4766" s="722"/>
      <c r="CR4766" s="722"/>
      <c r="CS4766" s="722"/>
    </row>
    <row r="4767" spans="1:97" s="1376" customFormat="1">
      <c r="A4767" s="722"/>
      <c r="B4767" s="722"/>
      <c r="C4767" s="722"/>
      <c r="D4767" s="722"/>
      <c r="E4767" s="722"/>
      <c r="F4767" s="757"/>
      <c r="G4767" s="757"/>
      <c r="H4767" s="757"/>
      <c r="I4767" s="757"/>
      <c r="J4767" s="757"/>
      <c r="K4767" s="758"/>
      <c r="L4767" s="758"/>
      <c r="M4767" s="722"/>
      <c r="N4767" s="736"/>
      <c r="O4767" s="736"/>
      <c r="P4767" s="736"/>
      <c r="Q4767" s="736"/>
      <c r="R4767" s="736"/>
      <c r="S4767" s="736"/>
      <c r="T4767" s="736"/>
      <c r="U4767" s="736"/>
      <c r="BA4767" s="722"/>
      <c r="BB4767" s="722"/>
      <c r="BC4767" s="722"/>
      <c r="BD4767" s="722"/>
      <c r="BE4767" s="722"/>
      <c r="BF4767" s="722"/>
      <c r="BG4767" s="722"/>
      <c r="BH4767" s="722"/>
      <c r="BI4767" s="722"/>
      <c r="BJ4767" s="722"/>
      <c r="BK4767" s="722"/>
      <c r="BL4767" s="722"/>
      <c r="BM4767" s="722"/>
      <c r="BN4767" s="722"/>
      <c r="BO4767" s="722"/>
      <c r="BP4767" s="722"/>
      <c r="BQ4767" s="722"/>
      <c r="BR4767" s="722"/>
      <c r="BS4767" s="722"/>
      <c r="BT4767" s="722"/>
      <c r="BU4767" s="722"/>
      <c r="BV4767" s="722"/>
      <c r="BW4767" s="722"/>
      <c r="BX4767" s="722"/>
      <c r="BY4767" s="722"/>
      <c r="BZ4767" s="722"/>
      <c r="CA4767" s="722"/>
      <c r="CB4767" s="722"/>
      <c r="CC4767" s="722"/>
      <c r="CD4767" s="722"/>
      <c r="CE4767" s="722"/>
      <c r="CF4767" s="722"/>
      <c r="CG4767" s="722"/>
      <c r="CH4767" s="722"/>
      <c r="CI4767" s="722"/>
      <c r="CJ4767" s="722"/>
      <c r="CK4767" s="722"/>
      <c r="CL4767" s="722"/>
      <c r="CM4767" s="722"/>
      <c r="CN4767" s="722"/>
      <c r="CO4767" s="722"/>
      <c r="CP4767" s="722"/>
      <c r="CQ4767" s="722"/>
      <c r="CR4767" s="722"/>
      <c r="CS4767" s="722"/>
    </row>
    <row r="4768" spans="1:97" s="1376" customFormat="1">
      <c r="A4768" s="722"/>
      <c r="B4768" s="722"/>
      <c r="C4768" s="722"/>
      <c r="D4768" s="722"/>
      <c r="E4768" s="722"/>
      <c r="F4768" s="757"/>
      <c r="G4768" s="757"/>
      <c r="H4768" s="757"/>
      <c r="I4768" s="757"/>
      <c r="J4768" s="757"/>
      <c r="K4768" s="758"/>
      <c r="L4768" s="758"/>
      <c r="M4768" s="722"/>
      <c r="N4768" s="736"/>
      <c r="O4768" s="736"/>
      <c r="P4768" s="736"/>
      <c r="Q4768" s="736"/>
      <c r="R4768" s="736"/>
      <c r="S4768" s="736"/>
      <c r="T4768" s="736"/>
      <c r="U4768" s="736"/>
      <c r="BA4768" s="722"/>
      <c r="BB4768" s="722"/>
      <c r="BC4768" s="722"/>
      <c r="BD4768" s="722"/>
      <c r="BE4768" s="722"/>
      <c r="BF4768" s="722"/>
      <c r="BG4768" s="722"/>
      <c r="BH4768" s="722"/>
      <c r="BI4768" s="722"/>
      <c r="BJ4768" s="722"/>
      <c r="BK4768" s="722"/>
      <c r="BL4768" s="722"/>
      <c r="BM4768" s="722"/>
      <c r="BN4768" s="722"/>
      <c r="BO4768" s="722"/>
      <c r="BP4768" s="722"/>
      <c r="BQ4768" s="722"/>
      <c r="BR4768" s="722"/>
      <c r="BS4768" s="722"/>
      <c r="BT4768" s="722"/>
      <c r="BU4768" s="722"/>
      <c r="BV4768" s="722"/>
      <c r="BW4768" s="722"/>
      <c r="BX4768" s="722"/>
      <c r="BY4768" s="722"/>
      <c r="BZ4768" s="722"/>
      <c r="CA4768" s="722"/>
      <c r="CB4768" s="722"/>
      <c r="CC4768" s="722"/>
      <c r="CD4768" s="722"/>
      <c r="CE4768" s="722"/>
      <c r="CF4768" s="722"/>
      <c r="CG4768" s="722"/>
      <c r="CH4768" s="722"/>
      <c r="CI4768" s="722"/>
      <c r="CJ4768" s="722"/>
      <c r="CK4768" s="722"/>
      <c r="CL4768" s="722"/>
      <c r="CM4768" s="722"/>
      <c r="CN4768" s="722"/>
      <c r="CO4768" s="722"/>
      <c r="CP4768" s="722"/>
      <c r="CQ4768" s="722"/>
      <c r="CR4768" s="722"/>
      <c r="CS4768" s="722"/>
    </row>
    <row r="4769" spans="1:97" s="1376" customFormat="1">
      <c r="A4769" s="722"/>
      <c r="B4769" s="722"/>
      <c r="C4769" s="722"/>
      <c r="D4769" s="722"/>
      <c r="E4769" s="722"/>
      <c r="F4769" s="757"/>
      <c r="G4769" s="757"/>
      <c r="H4769" s="757"/>
      <c r="I4769" s="757"/>
      <c r="J4769" s="757"/>
      <c r="K4769" s="758"/>
      <c r="L4769" s="758"/>
      <c r="M4769" s="722"/>
      <c r="N4769" s="736"/>
      <c r="O4769" s="736"/>
      <c r="P4769" s="736"/>
      <c r="Q4769" s="736"/>
      <c r="R4769" s="736"/>
      <c r="S4769" s="736"/>
      <c r="T4769" s="736"/>
      <c r="U4769" s="736"/>
      <c r="BA4769" s="722"/>
      <c r="BB4769" s="722"/>
      <c r="BC4769" s="722"/>
      <c r="BD4769" s="722"/>
      <c r="BE4769" s="722"/>
      <c r="BF4769" s="722"/>
      <c r="BG4769" s="722"/>
      <c r="BH4769" s="722"/>
      <c r="BI4769" s="722"/>
      <c r="BJ4769" s="722"/>
      <c r="BK4769" s="722"/>
      <c r="BL4769" s="722"/>
      <c r="BM4769" s="722"/>
      <c r="BN4769" s="722"/>
      <c r="BO4769" s="722"/>
      <c r="BP4769" s="722"/>
      <c r="BQ4769" s="722"/>
      <c r="BR4769" s="722"/>
      <c r="BS4769" s="722"/>
      <c r="BT4769" s="722"/>
      <c r="BU4769" s="722"/>
      <c r="BV4769" s="722"/>
      <c r="BW4769" s="722"/>
      <c r="BX4769" s="722"/>
      <c r="BY4769" s="722"/>
      <c r="BZ4769" s="722"/>
      <c r="CA4769" s="722"/>
      <c r="CB4769" s="722"/>
      <c r="CC4769" s="722"/>
      <c r="CD4769" s="722"/>
      <c r="CE4769" s="722"/>
      <c r="CF4769" s="722"/>
      <c r="CG4769" s="722"/>
      <c r="CH4769" s="722"/>
      <c r="CI4769" s="722"/>
      <c r="CJ4769" s="722"/>
      <c r="CK4769" s="722"/>
      <c r="CL4769" s="722"/>
      <c r="CM4769" s="722"/>
      <c r="CN4769" s="722"/>
      <c r="CO4769" s="722"/>
      <c r="CP4769" s="722"/>
      <c r="CQ4769" s="722"/>
      <c r="CR4769" s="722"/>
      <c r="CS4769" s="722"/>
    </row>
    <row r="4770" spans="1:97" s="1376" customFormat="1">
      <c r="A4770" s="722"/>
      <c r="B4770" s="722"/>
      <c r="C4770" s="722"/>
      <c r="D4770" s="722"/>
      <c r="E4770" s="722"/>
      <c r="F4770" s="757"/>
      <c r="G4770" s="757"/>
      <c r="H4770" s="757"/>
      <c r="I4770" s="757"/>
      <c r="J4770" s="757"/>
      <c r="K4770" s="758"/>
      <c r="L4770" s="758"/>
      <c r="M4770" s="722"/>
      <c r="N4770" s="736"/>
      <c r="O4770" s="736"/>
      <c r="P4770" s="736"/>
      <c r="Q4770" s="736"/>
      <c r="R4770" s="736"/>
      <c r="S4770" s="736"/>
      <c r="T4770" s="736"/>
      <c r="U4770" s="736"/>
      <c r="BA4770" s="722"/>
      <c r="BB4770" s="722"/>
      <c r="BC4770" s="722"/>
      <c r="BD4770" s="722"/>
      <c r="BE4770" s="722"/>
      <c r="BF4770" s="722"/>
      <c r="BG4770" s="722"/>
      <c r="BH4770" s="722"/>
      <c r="BI4770" s="722"/>
      <c r="BJ4770" s="722"/>
      <c r="BK4770" s="722"/>
      <c r="BL4770" s="722"/>
      <c r="BM4770" s="722"/>
      <c r="BN4770" s="722"/>
      <c r="BO4770" s="722"/>
      <c r="BP4770" s="722"/>
      <c r="BQ4770" s="722"/>
      <c r="BR4770" s="722"/>
      <c r="BS4770" s="722"/>
      <c r="BT4770" s="722"/>
      <c r="BU4770" s="722"/>
      <c r="BV4770" s="722"/>
      <c r="BW4770" s="722"/>
      <c r="BX4770" s="722"/>
      <c r="BY4770" s="722"/>
      <c r="BZ4770" s="722"/>
      <c r="CA4770" s="722"/>
      <c r="CB4770" s="722"/>
      <c r="CC4770" s="722"/>
      <c r="CD4770" s="722"/>
      <c r="CE4770" s="722"/>
      <c r="CF4770" s="722"/>
      <c r="CG4770" s="722"/>
      <c r="CH4770" s="722"/>
      <c r="CI4770" s="722"/>
      <c r="CJ4770" s="722"/>
      <c r="CK4770" s="722"/>
      <c r="CL4770" s="722"/>
      <c r="CM4770" s="722"/>
      <c r="CN4770" s="722"/>
      <c r="CO4770" s="722"/>
      <c r="CP4770" s="722"/>
      <c r="CQ4770" s="722"/>
      <c r="CR4770" s="722"/>
      <c r="CS4770" s="722"/>
    </row>
    <row r="4771" spans="1:97" s="1376" customFormat="1">
      <c r="A4771" s="722"/>
      <c r="B4771" s="722"/>
      <c r="C4771" s="722"/>
      <c r="D4771" s="722"/>
      <c r="E4771" s="722"/>
      <c r="F4771" s="757"/>
      <c r="G4771" s="757"/>
      <c r="H4771" s="757"/>
      <c r="I4771" s="757"/>
      <c r="J4771" s="757"/>
      <c r="K4771" s="758"/>
      <c r="L4771" s="758"/>
      <c r="M4771" s="722"/>
      <c r="N4771" s="736"/>
      <c r="O4771" s="736"/>
      <c r="P4771" s="736"/>
      <c r="Q4771" s="736"/>
      <c r="R4771" s="736"/>
      <c r="S4771" s="736"/>
      <c r="T4771" s="736"/>
      <c r="U4771" s="736"/>
      <c r="BA4771" s="722"/>
      <c r="BB4771" s="722"/>
      <c r="BC4771" s="722"/>
      <c r="BD4771" s="722"/>
      <c r="BE4771" s="722"/>
      <c r="BF4771" s="722"/>
      <c r="BG4771" s="722"/>
      <c r="BH4771" s="722"/>
      <c r="BI4771" s="722"/>
      <c r="BJ4771" s="722"/>
      <c r="BK4771" s="722"/>
      <c r="BL4771" s="722"/>
      <c r="BM4771" s="722"/>
      <c r="BN4771" s="722"/>
      <c r="BO4771" s="722"/>
      <c r="BP4771" s="722"/>
      <c r="BQ4771" s="722"/>
      <c r="BR4771" s="722"/>
      <c r="BS4771" s="722"/>
      <c r="BT4771" s="722"/>
      <c r="BU4771" s="722"/>
      <c r="BV4771" s="722"/>
      <c r="BW4771" s="722"/>
      <c r="BX4771" s="722"/>
      <c r="BY4771" s="722"/>
      <c r="BZ4771" s="722"/>
      <c r="CA4771" s="722"/>
      <c r="CB4771" s="722"/>
      <c r="CC4771" s="722"/>
      <c r="CD4771" s="722"/>
      <c r="CE4771" s="722"/>
      <c r="CF4771" s="722"/>
      <c r="CG4771" s="722"/>
      <c r="CH4771" s="722"/>
      <c r="CI4771" s="722"/>
      <c r="CJ4771" s="722"/>
      <c r="CK4771" s="722"/>
      <c r="CL4771" s="722"/>
      <c r="CM4771" s="722"/>
      <c r="CN4771" s="722"/>
      <c r="CO4771" s="722"/>
      <c r="CP4771" s="722"/>
      <c r="CQ4771" s="722"/>
      <c r="CR4771" s="722"/>
      <c r="CS4771" s="722"/>
    </row>
    <row r="4772" spans="1:97" s="1376" customFormat="1">
      <c r="A4772" s="722"/>
      <c r="B4772" s="722"/>
      <c r="C4772" s="722"/>
      <c r="D4772" s="722"/>
      <c r="E4772" s="722"/>
      <c r="F4772" s="757"/>
      <c r="G4772" s="757"/>
      <c r="H4772" s="757"/>
      <c r="I4772" s="757"/>
      <c r="J4772" s="757"/>
      <c r="K4772" s="758"/>
      <c r="L4772" s="758"/>
      <c r="M4772" s="722"/>
      <c r="N4772" s="736"/>
      <c r="O4772" s="736"/>
      <c r="P4772" s="736"/>
      <c r="Q4772" s="736"/>
      <c r="R4772" s="736"/>
      <c r="S4772" s="736"/>
      <c r="T4772" s="736"/>
      <c r="U4772" s="736"/>
      <c r="BA4772" s="722"/>
      <c r="BB4772" s="722"/>
      <c r="BC4772" s="722"/>
      <c r="BD4772" s="722"/>
      <c r="BE4772" s="722"/>
      <c r="BF4772" s="722"/>
      <c r="BG4772" s="722"/>
      <c r="BH4772" s="722"/>
      <c r="BI4772" s="722"/>
      <c r="BJ4772" s="722"/>
      <c r="BK4772" s="722"/>
      <c r="BL4772" s="722"/>
      <c r="BM4772" s="722"/>
      <c r="BN4772" s="722"/>
      <c r="BO4772" s="722"/>
      <c r="BP4772" s="722"/>
      <c r="BQ4772" s="722"/>
      <c r="BR4772" s="722"/>
      <c r="BS4772" s="722"/>
      <c r="BT4772" s="722"/>
      <c r="BU4772" s="722"/>
      <c r="BV4772" s="722"/>
      <c r="BW4772" s="722"/>
      <c r="BX4772" s="722"/>
      <c r="BY4772" s="722"/>
      <c r="BZ4772" s="722"/>
      <c r="CA4772" s="722"/>
      <c r="CB4772" s="722"/>
      <c r="CC4772" s="722"/>
      <c r="CD4772" s="722"/>
      <c r="CE4772" s="722"/>
      <c r="CF4772" s="722"/>
      <c r="CG4772" s="722"/>
      <c r="CH4772" s="722"/>
      <c r="CI4772" s="722"/>
      <c r="CJ4772" s="722"/>
      <c r="CK4772" s="722"/>
      <c r="CL4772" s="722"/>
      <c r="CM4772" s="722"/>
      <c r="CN4772" s="722"/>
      <c r="CO4772" s="722"/>
      <c r="CP4772" s="722"/>
      <c r="CQ4772" s="722"/>
      <c r="CR4772" s="722"/>
      <c r="CS4772" s="722"/>
    </row>
    <row r="4773" spans="1:97" s="1376" customFormat="1">
      <c r="A4773" s="722"/>
      <c r="B4773" s="722"/>
      <c r="C4773" s="722"/>
      <c r="D4773" s="722"/>
      <c r="E4773" s="722"/>
      <c r="F4773" s="757"/>
      <c r="G4773" s="757"/>
      <c r="H4773" s="757"/>
      <c r="I4773" s="757"/>
      <c r="J4773" s="757"/>
      <c r="K4773" s="758"/>
      <c r="L4773" s="758"/>
      <c r="M4773" s="722"/>
      <c r="N4773" s="736"/>
      <c r="O4773" s="736"/>
      <c r="P4773" s="736"/>
      <c r="Q4773" s="736"/>
      <c r="R4773" s="736"/>
      <c r="S4773" s="736"/>
      <c r="T4773" s="736"/>
      <c r="U4773" s="736"/>
      <c r="BA4773" s="722"/>
      <c r="BB4773" s="722"/>
      <c r="BC4773" s="722"/>
      <c r="BD4773" s="722"/>
      <c r="BE4773" s="722"/>
      <c r="BF4773" s="722"/>
      <c r="BG4773" s="722"/>
      <c r="BH4773" s="722"/>
      <c r="BI4773" s="722"/>
      <c r="BJ4773" s="722"/>
      <c r="BK4773" s="722"/>
      <c r="BL4773" s="722"/>
      <c r="BM4773" s="722"/>
      <c r="BN4773" s="722"/>
      <c r="BO4773" s="722"/>
      <c r="BP4773" s="722"/>
      <c r="BQ4773" s="722"/>
      <c r="BR4773" s="722"/>
      <c r="BS4773" s="722"/>
      <c r="BT4773" s="722"/>
      <c r="BU4773" s="722"/>
      <c r="BV4773" s="722"/>
      <c r="BW4773" s="722"/>
      <c r="BX4773" s="722"/>
      <c r="BY4773" s="722"/>
      <c r="BZ4773" s="722"/>
      <c r="CA4773" s="722"/>
      <c r="CB4773" s="722"/>
      <c r="CC4773" s="722"/>
      <c r="CD4773" s="722"/>
      <c r="CE4773" s="722"/>
      <c r="CF4773" s="722"/>
      <c r="CG4773" s="722"/>
      <c r="CH4773" s="722"/>
      <c r="CI4773" s="722"/>
      <c r="CJ4773" s="722"/>
      <c r="CK4773" s="722"/>
      <c r="CL4773" s="722"/>
      <c r="CM4773" s="722"/>
      <c r="CN4773" s="722"/>
      <c r="CO4773" s="722"/>
      <c r="CP4773" s="722"/>
      <c r="CQ4773" s="722"/>
      <c r="CR4773" s="722"/>
      <c r="CS4773" s="722"/>
    </row>
    <row r="4774" spans="1:97" s="1376" customFormat="1">
      <c r="A4774" s="722"/>
      <c r="B4774" s="722"/>
      <c r="C4774" s="722"/>
      <c r="D4774" s="722"/>
      <c r="E4774" s="722"/>
      <c r="F4774" s="757"/>
      <c r="G4774" s="757"/>
      <c r="H4774" s="757"/>
      <c r="I4774" s="757"/>
      <c r="J4774" s="757"/>
      <c r="K4774" s="758"/>
      <c r="L4774" s="758"/>
      <c r="M4774" s="722"/>
      <c r="N4774" s="736"/>
      <c r="O4774" s="736"/>
      <c r="P4774" s="736"/>
      <c r="Q4774" s="736"/>
      <c r="R4774" s="736"/>
      <c r="S4774" s="736"/>
      <c r="T4774" s="736"/>
      <c r="U4774" s="736"/>
      <c r="BA4774" s="722"/>
      <c r="BB4774" s="722"/>
      <c r="BC4774" s="722"/>
      <c r="BD4774" s="722"/>
      <c r="BE4774" s="722"/>
      <c r="BF4774" s="722"/>
      <c r="BG4774" s="722"/>
      <c r="BH4774" s="722"/>
      <c r="BI4774" s="722"/>
      <c r="BJ4774" s="722"/>
      <c r="BK4774" s="722"/>
      <c r="BL4774" s="722"/>
      <c r="BM4774" s="722"/>
      <c r="BN4774" s="722"/>
      <c r="BO4774" s="722"/>
      <c r="BP4774" s="722"/>
      <c r="BQ4774" s="722"/>
      <c r="BR4774" s="722"/>
      <c r="BS4774" s="722"/>
      <c r="BT4774" s="722"/>
      <c r="BU4774" s="722"/>
      <c r="BV4774" s="722"/>
      <c r="BW4774" s="722"/>
      <c r="BX4774" s="722"/>
      <c r="BY4774" s="722"/>
      <c r="BZ4774" s="722"/>
      <c r="CA4774" s="722"/>
      <c r="CB4774" s="722"/>
      <c r="CC4774" s="722"/>
      <c r="CD4774" s="722"/>
      <c r="CE4774" s="722"/>
      <c r="CF4774" s="722"/>
      <c r="CG4774" s="722"/>
      <c r="CH4774" s="722"/>
      <c r="CI4774" s="722"/>
      <c r="CJ4774" s="722"/>
      <c r="CK4774" s="722"/>
      <c r="CL4774" s="722"/>
      <c r="CM4774" s="722"/>
      <c r="CN4774" s="722"/>
      <c r="CO4774" s="722"/>
      <c r="CP4774" s="722"/>
      <c r="CQ4774" s="722"/>
      <c r="CR4774" s="722"/>
      <c r="CS4774" s="722"/>
    </row>
    <row r="4775" spans="1:97" s="1376" customFormat="1">
      <c r="A4775" s="722"/>
      <c r="B4775" s="722"/>
      <c r="C4775" s="722"/>
      <c r="D4775" s="722"/>
      <c r="E4775" s="722"/>
      <c r="F4775" s="757"/>
      <c r="G4775" s="757"/>
      <c r="H4775" s="757"/>
      <c r="I4775" s="757"/>
      <c r="J4775" s="757"/>
      <c r="K4775" s="758"/>
      <c r="L4775" s="758"/>
      <c r="M4775" s="722"/>
      <c r="N4775" s="736"/>
      <c r="O4775" s="736"/>
      <c r="P4775" s="736"/>
      <c r="Q4775" s="736"/>
      <c r="R4775" s="736"/>
      <c r="S4775" s="736"/>
      <c r="T4775" s="736"/>
      <c r="U4775" s="736"/>
      <c r="BA4775" s="722"/>
      <c r="BB4775" s="722"/>
      <c r="BC4775" s="722"/>
      <c r="BD4775" s="722"/>
      <c r="BE4775" s="722"/>
      <c r="BF4775" s="722"/>
      <c r="BG4775" s="722"/>
      <c r="BH4775" s="722"/>
      <c r="BI4775" s="722"/>
      <c r="BJ4775" s="722"/>
      <c r="BK4775" s="722"/>
      <c r="BL4775" s="722"/>
      <c r="BM4775" s="722"/>
      <c r="BN4775" s="722"/>
      <c r="BO4775" s="722"/>
      <c r="BP4775" s="722"/>
      <c r="BQ4775" s="722"/>
      <c r="BR4775" s="722"/>
      <c r="BS4775" s="722"/>
      <c r="BT4775" s="722"/>
      <c r="BU4775" s="722"/>
      <c r="BV4775" s="722"/>
      <c r="BW4775" s="722"/>
      <c r="BX4775" s="722"/>
      <c r="BY4775" s="722"/>
      <c r="BZ4775" s="722"/>
      <c r="CA4775" s="722"/>
      <c r="CB4775" s="722"/>
      <c r="CC4775" s="722"/>
      <c r="CD4775" s="722"/>
      <c r="CE4775" s="722"/>
      <c r="CF4775" s="722"/>
      <c r="CG4775" s="722"/>
      <c r="CH4775" s="722"/>
      <c r="CI4775" s="722"/>
      <c r="CJ4775" s="722"/>
      <c r="CK4775" s="722"/>
      <c r="CL4775" s="722"/>
      <c r="CM4775" s="722"/>
      <c r="CN4775" s="722"/>
      <c r="CO4775" s="722"/>
      <c r="CP4775" s="722"/>
      <c r="CQ4775" s="722"/>
      <c r="CR4775" s="722"/>
      <c r="CS4775" s="722"/>
    </row>
    <row r="4776" spans="1:97" s="1376" customFormat="1">
      <c r="A4776" s="722"/>
      <c r="B4776" s="722"/>
      <c r="C4776" s="722"/>
      <c r="D4776" s="722"/>
      <c r="E4776" s="722"/>
      <c r="F4776" s="757"/>
      <c r="G4776" s="757"/>
      <c r="H4776" s="757"/>
      <c r="I4776" s="757"/>
      <c r="J4776" s="757"/>
      <c r="K4776" s="758"/>
      <c r="L4776" s="758"/>
      <c r="M4776" s="722"/>
      <c r="N4776" s="736"/>
      <c r="O4776" s="736"/>
      <c r="P4776" s="736"/>
      <c r="Q4776" s="736"/>
      <c r="R4776" s="736"/>
      <c r="S4776" s="736"/>
      <c r="T4776" s="736"/>
      <c r="U4776" s="736"/>
      <c r="BA4776" s="722"/>
      <c r="BB4776" s="722"/>
      <c r="BC4776" s="722"/>
      <c r="BD4776" s="722"/>
      <c r="BE4776" s="722"/>
      <c r="BF4776" s="722"/>
      <c r="BG4776" s="722"/>
      <c r="BH4776" s="722"/>
      <c r="BI4776" s="722"/>
      <c r="BJ4776" s="722"/>
      <c r="BK4776" s="722"/>
      <c r="BL4776" s="722"/>
      <c r="BM4776" s="722"/>
      <c r="BN4776" s="722"/>
      <c r="BO4776" s="722"/>
      <c r="BP4776" s="722"/>
      <c r="BQ4776" s="722"/>
      <c r="BR4776" s="722"/>
      <c r="BS4776" s="722"/>
      <c r="BT4776" s="722"/>
      <c r="BU4776" s="722"/>
      <c r="BV4776" s="722"/>
      <c r="BW4776" s="722"/>
      <c r="BX4776" s="722"/>
      <c r="BY4776" s="722"/>
      <c r="BZ4776" s="722"/>
      <c r="CA4776" s="722"/>
      <c r="CB4776" s="722"/>
      <c r="CC4776" s="722"/>
      <c r="CD4776" s="722"/>
      <c r="CE4776" s="722"/>
      <c r="CF4776" s="722"/>
      <c r="CG4776" s="722"/>
      <c r="CH4776" s="722"/>
      <c r="CI4776" s="722"/>
      <c r="CJ4776" s="722"/>
      <c r="CK4776" s="722"/>
      <c r="CL4776" s="722"/>
      <c r="CM4776" s="722"/>
      <c r="CN4776" s="722"/>
      <c r="CO4776" s="722"/>
      <c r="CP4776" s="722"/>
      <c r="CQ4776" s="722"/>
      <c r="CR4776" s="722"/>
      <c r="CS4776" s="722"/>
    </row>
    <row r="4777" spans="1:97" s="1376" customFormat="1">
      <c r="A4777" s="722"/>
      <c r="B4777" s="722"/>
      <c r="C4777" s="722"/>
      <c r="D4777" s="722"/>
      <c r="E4777" s="722"/>
      <c r="F4777" s="757"/>
      <c r="G4777" s="757"/>
      <c r="H4777" s="757"/>
      <c r="I4777" s="757"/>
      <c r="J4777" s="757"/>
      <c r="K4777" s="758"/>
      <c r="L4777" s="758"/>
      <c r="M4777" s="722"/>
      <c r="N4777" s="736"/>
      <c r="O4777" s="736"/>
      <c r="P4777" s="736"/>
      <c r="Q4777" s="736"/>
      <c r="R4777" s="736"/>
      <c r="S4777" s="736"/>
      <c r="T4777" s="736"/>
      <c r="U4777" s="736"/>
      <c r="BA4777" s="722"/>
      <c r="BB4777" s="722"/>
      <c r="BC4777" s="722"/>
      <c r="BD4777" s="722"/>
      <c r="BE4777" s="722"/>
      <c r="BF4777" s="722"/>
      <c r="BG4777" s="722"/>
      <c r="BH4777" s="722"/>
      <c r="BI4777" s="722"/>
      <c r="BJ4777" s="722"/>
      <c r="BK4777" s="722"/>
      <c r="BL4777" s="722"/>
      <c r="BM4777" s="722"/>
      <c r="BN4777" s="722"/>
      <c r="BO4777" s="722"/>
      <c r="BP4777" s="722"/>
      <c r="BQ4777" s="722"/>
      <c r="BR4777" s="722"/>
      <c r="BS4777" s="722"/>
      <c r="BT4777" s="722"/>
      <c r="BU4777" s="722"/>
      <c r="BV4777" s="722"/>
      <c r="BW4777" s="722"/>
      <c r="BX4777" s="722"/>
      <c r="BY4777" s="722"/>
      <c r="BZ4777" s="722"/>
      <c r="CA4777" s="722"/>
      <c r="CB4777" s="722"/>
      <c r="CC4777" s="722"/>
      <c r="CD4777" s="722"/>
      <c r="CE4777" s="722"/>
      <c r="CF4777" s="722"/>
      <c r="CG4777" s="722"/>
      <c r="CH4777" s="722"/>
      <c r="CI4777" s="722"/>
      <c r="CJ4777" s="722"/>
      <c r="CK4777" s="722"/>
      <c r="CL4777" s="722"/>
      <c r="CM4777" s="722"/>
      <c r="CN4777" s="722"/>
      <c r="CO4777" s="722"/>
      <c r="CP4777" s="722"/>
      <c r="CQ4777" s="722"/>
      <c r="CR4777" s="722"/>
      <c r="CS4777" s="722"/>
    </row>
    <row r="4778" spans="1:97" s="1376" customFormat="1">
      <c r="A4778" s="722"/>
      <c r="B4778" s="722"/>
      <c r="C4778" s="722"/>
      <c r="D4778" s="722"/>
      <c r="E4778" s="722"/>
      <c r="F4778" s="757"/>
      <c r="G4778" s="757"/>
      <c r="H4778" s="757"/>
      <c r="I4778" s="757"/>
      <c r="J4778" s="757"/>
      <c r="K4778" s="758"/>
      <c r="L4778" s="758"/>
      <c r="M4778" s="722"/>
      <c r="N4778" s="736"/>
      <c r="O4778" s="736"/>
      <c r="P4778" s="736"/>
      <c r="Q4778" s="736"/>
      <c r="R4778" s="736"/>
      <c r="S4778" s="736"/>
      <c r="T4778" s="736"/>
      <c r="U4778" s="736"/>
      <c r="BA4778" s="722"/>
      <c r="BB4778" s="722"/>
      <c r="BC4778" s="722"/>
      <c r="BD4778" s="722"/>
      <c r="BE4778" s="722"/>
      <c r="BF4778" s="722"/>
      <c r="BG4778" s="722"/>
      <c r="BH4778" s="722"/>
      <c r="BI4778" s="722"/>
      <c r="BJ4778" s="722"/>
      <c r="BK4778" s="722"/>
      <c r="BL4778" s="722"/>
      <c r="BM4778" s="722"/>
      <c r="BN4778" s="722"/>
      <c r="BO4778" s="722"/>
      <c r="BP4778" s="722"/>
      <c r="BQ4778" s="722"/>
      <c r="BR4778" s="722"/>
      <c r="BS4778" s="722"/>
      <c r="BT4778" s="722"/>
      <c r="BU4778" s="722"/>
      <c r="BV4778" s="722"/>
      <c r="BW4778" s="722"/>
      <c r="BX4778" s="722"/>
      <c r="BY4778" s="722"/>
      <c r="BZ4778" s="722"/>
      <c r="CA4778" s="722"/>
      <c r="CB4778" s="722"/>
      <c r="CC4778" s="722"/>
      <c r="CD4778" s="722"/>
      <c r="CE4778" s="722"/>
      <c r="CF4778" s="722"/>
      <c r="CG4778" s="722"/>
      <c r="CH4778" s="722"/>
      <c r="CI4778" s="722"/>
      <c r="CJ4778" s="722"/>
      <c r="CK4778" s="722"/>
      <c r="CL4778" s="722"/>
      <c r="CM4778" s="722"/>
      <c r="CN4778" s="722"/>
      <c r="CO4778" s="722"/>
      <c r="CP4778" s="722"/>
      <c r="CQ4778" s="722"/>
      <c r="CR4778" s="722"/>
      <c r="CS4778" s="722"/>
    </row>
    <row r="4779" spans="1:97" s="1376" customFormat="1">
      <c r="A4779" s="722"/>
      <c r="B4779" s="722"/>
      <c r="C4779" s="722"/>
      <c r="D4779" s="722"/>
      <c r="E4779" s="722"/>
      <c r="F4779" s="757"/>
      <c r="G4779" s="757"/>
      <c r="H4779" s="757"/>
      <c r="I4779" s="757"/>
      <c r="J4779" s="757"/>
      <c r="K4779" s="758"/>
      <c r="L4779" s="758"/>
      <c r="M4779" s="722"/>
      <c r="N4779" s="736"/>
      <c r="O4779" s="736"/>
      <c r="P4779" s="736"/>
      <c r="Q4779" s="736"/>
      <c r="R4779" s="736"/>
      <c r="S4779" s="736"/>
      <c r="T4779" s="736"/>
      <c r="U4779" s="736"/>
      <c r="BA4779" s="722"/>
      <c r="BB4779" s="722"/>
      <c r="BC4779" s="722"/>
      <c r="BD4779" s="722"/>
      <c r="BE4779" s="722"/>
      <c r="BF4779" s="722"/>
      <c r="BG4779" s="722"/>
      <c r="BH4779" s="722"/>
      <c r="BI4779" s="722"/>
      <c r="BJ4779" s="722"/>
      <c r="BK4779" s="722"/>
      <c r="BL4779" s="722"/>
      <c r="BM4779" s="722"/>
      <c r="BN4779" s="722"/>
      <c r="BO4779" s="722"/>
      <c r="BP4779" s="722"/>
      <c r="BQ4779" s="722"/>
      <c r="BR4779" s="722"/>
      <c r="BS4779" s="722"/>
      <c r="BT4779" s="722"/>
      <c r="BU4779" s="722"/>
      <c r="BV4779" s="722"/>
      <c r="BW4779" s="722"/>
      <c r="BX4779" s="722"/>
      <c r="BY4779" s="722"/>
      <c r="BZ4779" s="722"/>
      <c r="CA4779" s="722"/>
      <c r="CB4779" s="722"/>
      <c r="CC4779" s="722"/>
      <c r="CD4779" s="722"/>
      <c r="CE4779" s="722"/>
      <c r="CF4779" s="722"/>
      <c r="CG4779" s="722"/>
      <c r="CH4779" s="722"/>
      <c r="CI4779" s="722"/>
      <c r="CJ4779" s="722"/>
      <c r="CK4779" s="722"/>
      <c r="CL4779" s="722"/>
      <c r="CM4779" s="722"/>
      <c r="CN4779" s="722"/>
      <c r="CO4779" s="722"/>
      <c r="CP4779" s="722"/>
      <c r="CQ4779" s="722"/>
      <c r="CR4779" s="722"/>
      <c r="CS4779" s="722"/>
    </row>
    <row r="4780" spans="1:97" s="1376" customFormat="1">
      <c r="A4780" s="722"/>
      <c r="B4780" s="722"/>
      <c r="C4780" s="722"/>
      <c r="D4780" s="722"/>
      <c r="E4780" s="722"/>
      <c r="F4780" s="757"/>
      <c r="G4780" s="757"/>
      <c r="H4780" s="757"/>
      <c r="I4780" s="757"/>
      <c r="J4780" s="757"/>
      <c r="K4780" s="758"/>
      <c r="L4780" s="758"/>
      <c r="M4780" s="722"/>
      <c r="N4780" s="736"/>
      <c r="O4780" s="736"/>
      <c r="P4780" s="736"/>
      <c r="Q4780" s="736"/>
      <c r="R4780" s="736"/>
      <c r="S4780" s="736"/>
      <c r="T4780" s="736"/>
      <c r="U4780" s="736"/>
      <c r="BA4780" s="722"/>
      <c r="BB4780" s="722"/>
      <c r="BC4780" s="722"/>
      <c r="BD4780" s="722"/>
      <c r="BE4780" s="722"/>
      <c r="BF4780" s="722"/>
      <c r="BG4780" s="722"/>
      <c r="BH4780" s="722"/>
      <c r="BI4780" s="722"/>
      <c r="BJ4780" s="722"/>
      <c r="BK4780" s="722"/>
      <c r="BL4780" s="722"/>
      <c r="BM4780" s="722"/>
      <c r="BN4780" s="722"/>
      <c r="BO4780" s="722"/>
      <c r="BP4780" s="722"/>
      <c r="BQ4780" s="722"/>
      <c r="BR4780" s="722"/>
      <c r="BS4780" s="722"/>
      <c r="BT4780" s="722"/>
      <c r="BU4780" s="722"/>
      <c r="BV4780" s="722"/>
      <c r="BW4780" s="722"/>
      <c r="BX4780" s="722"/>
      <c r="BY4780" s="722"/>
      <c r="BZ4780" s="722"/>
      <c r="CA4780" s="722"/>
      <c r="CB4780" s="722"/>
      <c r="CC4780" s="722"/>
      <c r="CD4780" s="722"/>
      <c r="CE4780" s="722"/>
      <c r="CF4780" s="722"/>
      <c r="CG4780" s="722"/>
      <c r="CH4780" s="722"/>
      <c r="CI4780" s="722"/>
      <c r="CJ4780" s="722"/>
      <c r="CK4780" s="722"/>
      <c r="CL4780" s="722"/>
      <c r="CM4780" s="722"/>
      <c r="CN4780" s="722"/>
      <c r="CO4780" s="722"/>
      <c r="CP4780" s="722"/>
      <c r="CQ4780" s="722"/>
      <c r="CR4780" s="722"/>
      <c r="CS4780" s="722"/>
    </row>
    <row r="4781" spans="1:97" s="1376" customFormat="1">
      <c r="A4781" s="722"/>
      <c r="B4781" s="722"/>
      <c r="C4781" s="722"/>
      <c r="D4781" s="722"/>
      <c r="E4781" s="722"/>
      <c r="F4781" s="757"/>
      <c r="G4781" s="757"/>
      <c r="H4781" s="757"/>
      <c r="I4781" s="757"/>
      <c r="J4781" s="757"/>
      <c r="K4781" s="758"/>
      <c r="L4781" s="758"/>
      <c r="M4781" s="722"/>
      <c r="N4781" s="736"/>
      <c r="O4781" s="736"/>
      <c r="P4781" s="736"/>
      <c r="Q4781" s="736"/>
      <c r="R4781" s="736"/>
      <c r="S4781" s="736"/>
      <c r="T4781" s="736"/>
      <c r="U4781" s="736"/>
      <c r="BA4781" s="722"/>
      <c r="BB4781" s="722"/>
      <c r="BC4781" s="722"/>
      <c r="BD4781" s="722"/>
      <c r="BE4781" s="722"/>
      <c r="BF4781" s="722"/>
      <c r="BG4781" s="722"/>
      <c r="BH4781" s="722"/>
      <c r="BI4781" s="722"/>
      <c r="BJ4781" s="722"/>
      <c r="BK4781" s="722"/>
      <c r="BL4781" s="722"/>
      <c r="BM4781" s="722"/>
      <c r="BN4781" s="722"/>
      <c r="BO4781" s="722"/>
      <c r="BP4781" s="722"/>
      <c r="BQ4781" s="722"/>
      <c r="BR4781" s="722"/>
      <c r="BS4781" s="722"/>
      <c r="BT4781" s="722"/>
      <c r="BU4781" s="722"/>
      <c r="BV4781" s="722"/>
      <c r="BW4781" s="722"/>
      <c r="BX4781" s="722"/>
      <c r="BY4781" s="722"/>
      <c r="BZ4781" s="722"/>
      <c r="CA4781" s="722"/>
      <c r="CB4781" s="722"/>
      <c r="CC4781" s="722"/>
      <c r="CD4781" s="722"/>
      <c r="CE4781" s="722"/>
      <c r="CF4781" s="722"/>
      <c r="CG4781" s="722"/>
      <c r="CH4781" s="722"/>
      <c r="CI4781" s="722"/>
      <c r="CJ4781" s="722"/>
      <c r="CK4781" s="722"/>
      <c r="CL4781" s="722"/>
      <c r="CM4781" s="722"/>
      <c r="CN4781" s="722"/>
      <c r="CO4781" s="722"/>
      <c r="CP4781" s="722"/>
      <c r="CQ4781" s="722"/>
      <c r="CR4781" s="722"/>
      <c r="CS4781" s="722"/>
    </row>
    <row r="4782" spans="1:97" s="1376" customFormat="1">
      <c r="A4782" s="722"/>
      <c r="B4782" s="722"/>
      <c r="C4782" s="722"/>
      <c r="D4782" s="722"/>
      <c r="E4782" s="722"/>
      <c r="F4782" s="757"/>
      <c r="G4782" s="757"/>
      <c r="H4782" s="757"/>
      <c r="I4782" s="757"/>
      <c r="J4782" s="757"/>
      <c r="K4782" s="758"/>
      <c r="L4782" s="758"/>
      <c r="M4782" s="722"/>
      <c r="N4782" s="736"/>
      <c r="O4782" s="736"/>
      <c r="P4782" s="736"/>
      <c r="Q4782" s="736"/>
      <c r="R4782" s="736"/>
      <c r="S4782" s="736"/>
      <c r="T4782" s="736"/>
      <c r="U4782" s="736"/>
      <c r="BA4782" s="722"/>
      <c r="BB4782" s="722"/>
      <c r="BC4782" s="722"/>
      <c r="BD4782" s="722"/>
      <c r="BE4782" s="722"/>
      <c r="BF4782" s="722"/>
      <c r="BG4782" s="722"/>
      <c r="BH4782" s="722"/>
      <c r="BI4782" s="722"/>
      <c r="BJ4782" s="722"/>
      <c r="BK4782" s="722"/>
      <c r="BL4782" s="722"/>
      <c r="BM4782" s="722"/>
      <c r="BN4782" s="722"/>
      <c r="BO4782" s="722"/>
      <c r="BP4782" s="722"/>
      <c r="BQ4782" s="722"/>
      <c r="BR4782" s="722"/>
      <c r="BS4782" s="722"/>
      <c r="BT4782" s="722"/>
      <c r="BU4782" s="722"/>
      <c r="BV4782" s="722"/>
      <c r="BW4782" s="722"/>
      <c r="BX4782" s="722"/>
      <c r="BY4782" s="722"/>
      <c r="BZ4782" s="722"/>
      <c r="CA4782" s="722"/>
      <c r="CB4782" s="722"/>
      <c r="CC4782" s="722"/>
      <c r="CD4782" s="722"/>
      <c r="CE4782" s="722"/>
      <c r="CF4782" s="722"/>
      <c r="CG4782" s="722"/>
      <c r="CH4782" s="722"/>
      <c r="CI4782" s="722"/>
      <c r="CJ4782" s="722"/>
      <c r="CK4782" s="722"/>
      <c r="CL4782" s="722"/>
      <c r="CM4782" s="722"/>
      <c r="CN4782" s="722"/>
      <c r="CO4782" s="722"/>
      <c r="CP4782" s="722"/>
      <c r="CQ4782" s="722"/>
      <c r="CR4782" s="722"/>
      <c r="CS4782" s="722"/>
    </row>
    <row r="4783" spans="1:97" s="1376" customFormat="1">
      <c r="A4783" s="722"/>
      <c r="B4783" s="722"/>
      <c r="C4783" s="722"/>
      <c r="D4783" s="722"/>
      <c r="E4783" s="722"/>
      <c r="F4783" s="757"/>
      <c r="G4783" s="757"/>
      <c r="H4783" s="757"/>
      <c r="I4783" s="757"/>
      <c r="J4783" s="757"/>
      <c r="K4783" s="758"/>
      <c r="L4783" s="758"/>
      <c r="M4783" s="722"/>
      <c r="N4783" s="736"/>
      <c r="O4783" s="736"/>
      <c r="P4783" s="736"/>
      <c r="Q4783" s="736"/>
      <c r="R4783" s="736"/>
      <c r="S4783" s="736"/>
      <c r="T4783" s="736"/>
      <c r="U4783" s="736"/>
      <c r="BA4783" s="722"/>
      <c r="BB4783" s="722"/>
      <c r="BC4783" s="722"/>
      <c r="BD4783" s="722"/>
      <c r="BE4783" s="722"/>
      <c r="BF4783" s="722"/>
      <c r="BG4783" s="722"/>
      <c r="BH4783" s="722"/>
      <c r="BI4783" s="722"/>
      <c r="BJ4783" s="722"/>
      <c r="BK4783" s="722"/>
      <c r="BL4783" s="722"/>
      <c r="BM4783" s="722"/>
      <c r="BN4783" s="722"/>
      <c r="BO4783" s="722"/>
      <c r="BP4783" s="722"/>
      <c r="BQ4783" s="722"/>
      <c r="BR4783" s="722"/>
      <c r="BS4783" s="722"/>
      <c r="BT4783" s="722"/>
      <c r="BU4783" s="722"/>
      <c r="BV4783" s="722"/>
      <c r="BW4783" s="722"/>
      <c r="BX4783" s="722"/>
      <c r="BY4783" s="722"/>
      <c r="BZ4783" s="722"/>
      <c r="CA4783" s="722"/>
      <c r="CB4783" s="722"/>
      <c r="CC4783" s="722"/>
      <c r="CD4783" s="722"/>
      <c r="CE4783" s="722"/>
      <c r="CF4783" s="722"/>
      <c r="CG4783" s="722"/>
      <c r="CH4783" s="722"/>
      <c r="CI4783" s="722"/>
      <c r="CJ4783" s="722"/>
      <c r="CK4783" s="722"/>
      <c r="CL4783" s="722"/>
      <c r="CM4783" s="722"/>
      <c r="CN4783" s="722"/>
      <c r="CO4783" s="722"/>
      <c r="CP4783" s="722"/>
      <c r="CQ4783" s="722"/>
      <c r="CR4783" s="722"/>
      <c r="CS4783" s="722"/>
    </row>
    <row r="4784" spans="1:97" s="1376" customFormat="1">
      <c r="A4784" s="722"/>
      <c r="B4784" s="722"/>
      <c r="C4784" s="722"/>
      <c r="D4784" s="722"/>
      <c r="E4784" s="722"/>
      <c r="F4784" s="757"/>
      <c r="G4784" s="757"/>
      <c r="H4784" s="757"/>
      <c r="I4784" s="757"/>
      <c r="J4784" s="757"/>
      <c r="K4784" s="758"/>
      <c r="L4784" s="758"/>
      <c r="M4784" s="722"/>
      <c r="N4784" s="736"/>
      <c r="O4784" s="736"/>
      <c r="P4784" s="736"/>
      <c r="Q4784" s="736"/>
      <c r="R4784" s="736"/>
      <c r="S4784" s="736"/>
      <c r="T4784" s="736"/>
      <c r="U4784" s="736"/>
      <c r="BA4784" s="722"/>
      <c r="BB4784" s="722"/>
      <c r="BC4784" s="722"/>
      <c r="BD4784" s="722"/>
      <c r="BE4784" s="722"/>
      <c r="BF4784" s="722"/>
      <c r="BG4784" s="722"/>
      <c r="BH4784" s="722"/>
      <c r="BI4784" s="722"/>
      <c r="BJ4784" s="722"/>
      <c r="BK4784" s="722"/>
      <c r="BL4784" s="722"/>
      <c r="BM4784" s="722"/>
      <c r="BN4784" s="722"/>
      <c r="BO4784" s="722"/>
      <c r="BP4784" s="722"/>
      <c r="BQ4784" s="722"/>
      <c r="BR4784" s="722"/>
      <c r="BS4784" s="722"/>
      <c r="BT4784" s="722"/>
      <c r="BU4784" s="722"/>
      <c r="BV4784" s="722"/>
      <c r="BW4784" s="722"/>
      <c r="BX4784" s="722"/>
      <c r="BY4784" s="722"/>
      <c r="BZ4784" s="722"/>
      <c r="CA4784" s="722"/>
      <c r="CB4784" s="722"/>
      <c r="CC4784" s="722"/>
      <c r="CD4784" s="722"/>
      <c r="CE4784" s="722"/>
      <c r="CF4784" s="722"/>
      <c r="CG4784" s="722"/>
      <c r="CH4784" s="722"/>
      <c r="CI4784" s="722"/>
      <c r="CJ4784" s="722"/>
      <c r="CK4784" s="722"/>
      <c r="CL4784" s="722"/>
      <c r="CM4784" s="722"/>
      <c r="CN4784" s="722"/>
      <c r="CO4784" s="722"/>
      <c r="CP4784" s="722"/>
      <c r="CQ4784" s="722"/>
      <c r="CR4784" s="722"/>
      <c r="CS4784" s="722"/>
    </row>
    <row r="4785" spans="1:97" s="1376" customFormat="1">
      <c r="A4785" s="722"/>
      <c r="B4785" s="722"/>
      <c r="C4785" s="722"/>
      <c r="D4785" s="722"/>
      <c r="E4785" s="722"/>
      <c r="F4785" s="757"/>
      <c r="G4785" s="757"/>
      <c r="H4785" s="757"/>
      <c r="I4785" s="757"/>
      <c r="J4785" s="757"/>
      <c r="K4785" s="758"/>
      <c r="L4785" s="758"/>
      <c r="M4785" s="722"/>
      <c r="N4785" s="736"/>
      <c r="O4785" s="736"/>
      <c r="P4785" s="736"/>
      <c r="Q4785" s="736"/>
      <c r="R4785" s="736"/>
      <c r="S4785" s="736"/>
      <c r="T4785" s="736"/>
      <c r="U4785" s="736"/>
      <c r="BA4785" s="722"/>
      <c r="BB4785" s="722"/>
      <c r="BC4785" s="722"/>
      <c r="BD4785" s="722"/>
      <c r="BE4785" s="722"/>
      <c r="BF4785" s="722"/>
      <c r="BG4785" s="722"/>
      <c r="BH4785" s="722"/>
      <c r="BI4785" s="722"/>
      <c r="BJ4785" s="722"/>
      <c r="BK4785" s="722"/>
      <c r="BL4785" s="722"/>
      <c r="BM4785" s="722"/>
      <c r="BN4785" s="722"/>
      <c r="BO4785" s="722"/>
      <c r="BP4785" s="722"/>
      <c r="BQ4785" s="722"/>
      <c r="BR4785" s="722"/>
      <c r="BS4785" s="722"/>
      <c r="BT4785" s="722"/>
      <c r="BU4785" s="722"/>
      <c r="BV4785" s="722"/>
      <c r="BW4785" s="722"/>
      <c r="BX4785" s="722"/>
      <c r="BY4785" s="722"/>
      <c r="BZ4785" s="722"/>
      <c r="CA4785" s="722"/>
      <c r="CB4785" s="722"/>
      <c r="CC4785" s="722"/>
      <c r="CD4785" s="722"/>
      <c r="CE4785" s="722"/>
      <c r="CF4785" s="722"/>
      <c r="CG4785" s="722"/>
      <c r="CH4785" s="722"/>
      <c r="CI4785" s="722"/>
      <c r="CJ4785" s="722"/>
      <c r="CK4785" s="722"/>
      <c r="CL4785" s="722"/>
      <c r="CM4785" s="722"/>
      <c r="CN4785" s="722"/>
      <c r="CO4785" s="722"/>
      <c r="CP4785" s="722"/>
      <c r="CQ4785" s="722"/>
      <c r="CR4785" s="722"/>
      <c r="CS4785" s="722"/>
    </row>
    <row r="4786" spans="1:97" s="1376" customFormat="1">
      <c r="A4786" s="722"/>
      <c r="B4786" s="722"/>
      <c r="C4786" s="722"/>
      <c r="D4786" s="722"/>
      <c r="E4786" s="722"/>
      <c r="F4786" s="757"/>
      <c r="G4786" s="757"/>
      <c r="H4786" s="757"/>
      <c r="I4786" s="757"/>
      <c r="J4786" s="757"/>
      <c r="K4786" s="758"/>
      <c r="L4786" s="758"/>
      <c r="M4786" s="722"/>
      <c r="N4786" s="736"/>
      <c r="O4786" s="736"/>
      <c r="P4786" s="736"/>
      <c r="Q4786" s="736"/>
      <c r="R4786" s="736"/>
      <c r="S4786" s="736"/>
      <c r="T4786" s="736"/>
      <c r="U4786" s="736"/>
      <c r="BA4786" s="722"/>
      <c r="BB4786" s="722"/>
      <c r="BC4786" s="722"/>
      <c r="BD4786" s="722"/>
      <c r="BE4786" s="722"/>
      <c r="BF4786" s="722"/>
      <c r="BG4786" s="722"/>
      <c r="BH4786" s="722"/>
      <c r="BI4786" s="722"/>
      <c r="BJ4786" s="722"/>
      <c r="BK4786" s="722"/>
      <c r="BL4786" s="722"/>
      <c r="BM4786" s="722"/>
      <c r="BN4786" s="722"/>
      <c r="BO4786" s="722"/>
      <c r="BP4786" s="722"/>
      <c r="BQ4786" s="722"/>
      <c r="BR4786" s="722"/>
      <c r="BS4786" s="722"/>
      <c r="BT4786" s="722"/>
      <c r="BU4786" s="722"/>
      <c r="BV4786" s="722"/>
      <c r="BW4786" s="722"/>
      <c r="BX4786" s="722"/>
      <c r="BY4786" s="722"/>
      <c r="BZ4786" s="722"/>
      <c r="CA4786" s="722"/>
      <c r="CB4786" s="722"/>
      <c r="CC4786" s="722"/>
      <c r="CD4786" s="722"/>
      <c r="CE4786" s="722"/>
      <c r="CF4786" s="722"/>
      <c r="CG4786" s="722"/>
      <c r="CH4786" s="722"/>
      <c r="CI4786" s="722"/>
      <c r="CJ4786" s="722"/>
      <c r="CK4786" s="722"/>
      <c r="CL4786" s="722"/>
      <c r="CM4786" s="722"/>
      <c r="CN4786" s="722"/>
      <c r="CO4786" s="722"/>
      <c r="CP4786" s="722"/>
      <c r="CQ4786" s="722"/>
      <c r="CR4786" s="722"/>
      <c r="CS4786" s="722"/>
    </row>
    <row r="4787" spans="1:97" s="1376" customFormat="1">
      <c r="A4787" s="722"/>
      <c r="B4787" s="722"/>
      <c r="C4787" s="722"/>
      <c r="D4787" s="722"/>
      <c r="E4787" s="722"/>
      <c r="F4787" s="757"/>
      <c r="G4787" s="757"/>
      <c r="H4787" s="757"/>
      <c r="I4787" s="757"/>
      <c r="J4787" s="757"/>
      <c r="K4787" s="758"/>
      <c r="L4787" s="758"/>
      <c r="M4787" s="722"/>
      <c r="N4787" s="736"/>
      <c r="O4787" s="736"/>
      <c r="P4787" s="736"/>
      <c r="Q4787" s="736"/>
      <c r="R4787" s="736"/>
      <c r="S4787" s="736"/>
      <c r="T4787" s="736"/>
      <c r="U4787" s="736"/>
      <c r="BA4787" s="722"/>
      <c r="BB4787" s="722"/>
      <c r="BC4787" s="722"/>
      <c r="BD4787" s="722"/>
      <c r="BE4787" s="722"/>
      <c r="BF4787" s="722"/>
      <c r="BG4787" s="722"/>
      <c r="BH4787" s="722"/>
      <c r="BI4787" s="722"/>
      <c r="BJ4787" s="722"/>
      <c r="BK4787" s="722"/>
      <c r="BL4787" s="722"/>
      <c r="BM4787" s="722"/>
      <c r="BN4787" s="722"/>
      <c r="BO4787" s="722"/>
      <c r="BP4787" s="722"/>
      <c r="BQ4787" s="722"/>
      <c r="BR4787" s="722"/>
      <c r="BS4787" s="722"/>
      <c r="BT4787" s="722"/>
      <c r="BU4787" s="722"/>
      <c r="BV4787" s="722"/>
      <c r="BW4787" s="722"/>
      <c r="BX4787" s="722"/>
      <c r="BY4787" s="722"/>
      <c r="BZ4787" s="722"/>
      <c r="CA4787" s="722"/>
      <c r="CB4787" s="722"/>
      <c r="CC4787" s="722"/>
      <c r="CD4787" s="722"/>
      <c r="CE4787" s="722"/>
      <c r="CF4787" s="722"/>
      <c r="CG4787" s="722"/>
      <c r="CH4787" s="722"/>
      <c r="CI4787" s="722"/>
      <c r="CJ4787" s="722"/>
      <c r="CK4787" s="722"/>
      <c r="CL4787" s="722"/>
      <c r="CM4787" s="722"/>
      <c r="CN4787" s="722"/>
      <c r="CO4787" s="722"/>
      <c r="CP4787" s="722"/>
      <c r="CQ4787" s="722"/>
      <c r="CR4787" s="722"/>
      <c r="CS4787" s="722"/>
    </row>
    <row r="4788" spans="1:97" s="1376" customFormat="1">
      <c r="A4788" s="722"/>
      <c r="B4788" s="722"/>
      <c r="C4788" s="722"/>
      <c r="D4788" s="722"/>
      <c r="E4788" s="722"/>
      <c r="F4788" s="757"/>
      <c r="G4788" s="757"/>
      <c r="H4788" s="757"/>
      <c r="I4788" s="757"/>
      <c r="J4788" s="757"/>
      <c r="K4788" s="758"/>
      <c r="L4788" s="758"/>
      <c r="M4788" s="722"/>
      <c r="N4788" s="736"/>
      <c r="O4788" s="736"/>
      <c r="P4788" s="736"/>
      <c r="Q4788" s="736"/>
      <c r="R4788" s="736"/>
      <c r="S4788" s="736"/>
      <c r="T4788" s="736"/>
      <c r="U4788" s="736"/>
      <c r="BA4788" s="722"/>
      <c r="BB4788" s="722"/>
      <c r="BC4788" s="722"/>
      <c r="BD4788" s="722"/>
      <c r="BE4788" s="722"/>
      <c r="BF4788" s="722"/>
      <c r="BG4788" s="722"/>
      <c r="BH4788" s="722"/>
      <c r="BI4788" s="722"/>
      <c r="BJ4788" s="722"/>
      <c r="BK4788" s="722"/>
      <c r="BL4788" s="722"/>
      <c r="BM4788" s="722"/>
      <c r="BN4788" s="722"/>
      <c r="BO4788" s="722"/>
      <c r="BP4788" s="722"/>
      <c r="BQ4788" s="722"/>
      <c r="BR4788" s="722"/>
      <c r="BS4788" s="722"/>
      <c r="BT4788" s="722"/>
      <c r="BU4788" s="722"/>
      <c r="BV4788" s="722"/>
      <c r="BW4788" s="722"/>
      <c r="BX4788" s="722"/>
      <c r="BY4788" s="722"/>
      <c r="BZ4788" s="722"/>
      <c r="CA4788" s="722"/>
      <c r="CB4788" s="722"/>
      <c r="CC4788" s="722"/>
      <c r="CD4788" s="722"/>
      <c r="CE4788" s="722"/>
      <c r="CF4788" s="722"/>
      <c r="CG4788" s="722"/>
      <c r="CH4788" s="722"/>
      <c r="CI4788" s="722"/>
      <c r="CJ4788" s="722"/>
      <c r="CK4788" s="722"/>
      <c r="CL4788" s="722"/>
      <c r="CM4788" s="722"/>
      <c r="CN4788" s="722"/>
      <c r="CO4788" s="722"/>
      <c r="CP4788" s="722"/>
      <c r="CQ4788" s="722"/>
      <c r="CR4788" s="722"/>
      <c r="CS4788" s="722"/>
    </row>
    <row r="4789" spans="1:97" s="1376" customFormat="1">
      <c r="A4789" s="722"/>
      <c r="B4789" s="722"/>
      <c r="C4789" s="722"/>
      <c r="D4789" s="722"/>
      <c r="E4789" s="722"/>
      <c r="F4789" s="757"/>
      <c r="G4789" s="757"/>
      <c r="H4789" s="757"/>
      <c r="I4789" s="757"/>
      <c r="J4789" s="757"/>
      <c r="K4789" s="758"/>
      <c r="L4789" s="758"/>
      <c r="M4789" s="722"/>
      <c r="N4789" s="736"/>
      <c r="O4789" s="736"/>
      <c r="P4789" s="736"/>
      <c r="Q4789" s="736"/>
      <c r="R4789" s="736"/>
      <c r="S4789" s="736"/>
      <c r="T4789" s="736"/>
      <c r="U4789" s="736"/>
      <c r="BA4789" s="722"/>
      <c r="BB4789" s="722"/>
      <c r="BC4789" s="722"/>
      <c r="BD4789" s="722"/>
      <c r="BE4789" s="722"/>
      <c r="BF4789" s="722"/>
      <c r="BG4789" s="722"/>
      <c r="BH4789" s="722"/>
      <c r="BI4789" s="722"/>
      <c r="BJ4789" s="722"/>
      <c r="BK4789" s="722"/>
      <c r="BL4789" s="722"/>
      <c r="BM4789" s="722"/>
      <c r="BN4789" s="722"/>
      <c r="BO4789" s="722"/>
      <c r="BP4789" s="722"/>
      <c r="BQ4789" s="722"/>
      <c r="BR4789" s="722"/>
      <c r="BS4789" s="722"/>
      <c r="BT4789" s="722"/>
      <c r="BU4789" s="722"/>
      <c r="BV4789" s="722"/>
      <c r="BW4789" s="722"/>
      <c r="BX4789" s="722"/>
      <c r="BY4789" s="722"/>
      <c r="BZ4789" s="722"/>
      <c r="CA4789" s="722"/>
      <c r="CB4789" s="722"/>
      <c r="CC4789" s="722"/>
      <c r="CD4789" s="722"/>
      <c r="CE4789" s="722"/>
      <c r="CF4789" s="722"/>
      <c r="CG4789" s="722"/>
      <c r="CH4789" s="722"/>
      <c r="CI4789" s="722"/>
      <c r="CJ4789" s="722"/>
      <c r="CK4789" s="722"/>
      <c r="CL4789" s="722"/>
      <c r="CM4789" s="722"/>
      <c r="CN4789" s="722"/>
      <c r="CO4789" s="722"/>
      <c r="CP4789" s="722"/>
      <c r="CQ4789" s="722"/>
      <c r="CR4789" s="722"/>
      <c r="CS4789" s="722"/>
    </row>
    <row r="4790" spans="1:97" s="1376" customFormat="1">
      <c r="A4790" s="722"/>
      <c r="B4790" s="722"/>
      <c r="C4790" s="722"/>
      <c r="D4790" s="722"/>
      <c r="E4790" s="722"/>
      <c r="F4790" s="757"/>
      <c r="G4790" s="757"/>
      <c r="H4790" s="757"/>
      <c r="I4790" s="757"/>
      <c r="J4790" s="757"/>
      <c r="K4790" s="758"/>
      <c r="L4790" s="758"/>
      <c r="M4790" s="722"/>
      <c r="N4790" s="736"/>
      <c r="O4790" s="736"/>
      <c r="P4790" s="736"/>
      <c r="Q4790" s="736"/>
      <c r="R4790" s="736"/>
      <c r="S4790" s="736"/>
      <c r="T4790" s="736"/>
      <c r="U4790" s="736"/>
      <c r="BA4790" s="722"/>
      <c r="BB4790" s="722"/>
      <c r="BC4790" s="722"/>
      <c r="BD4790" s="722"/>
      <c r="BE4790" s="722"/>
      <c r="BF4790" s="722"/>
      <c r="BG4790" s="722"/>
      <c r="BH4790" s="722"/>
      <c r="BI4790" s="722"/>
      <c r="BJ4790" s="722"/>
      <c r="BK4790" s="722"/>
      <c r="BL4790" s="722"/>
      <c r="BM4790" s="722"/>
      <c r="BN4790" s="722"/>
      <c r="BO4790" s="722"/>
      <c r="BP4790" s="722"/>
      <c r="BQ4790" s="722"/>
      <c r="BR4790" s="722"/>
      <c r="BS4790" s="722"/>
      <c r="BT4790" s="722"/>
      <c r="BU4790" s="722"/>
      <c r="BV4790" s="722"/>
      <c r="BW4790" s="722"/>
      <c r="BX4790" s="722"/>
      <c r="BY4790" s="722"/>
      <c r="BZ4790" s="722"/>
      <c r="CA4790" s="722"/>
      <c r="CB4790" s="722"/>
      <c r="CC4790" s="722"/>
      <c r="CD4790" s="722"/>
      <c r="CE4790" s="722"/>
      <c r="CF4790" s="722"/>
      <c r="CG4790" s="722"/>
      <c r="CH4790" s="722"/>
      <c r="CI4790" s="722"/>
      <c r="CJ4790" s="722"/>
      <c r="CK4790" s="722"/>
      <c r="CL4790" s="722"/>
      <c r="CM4790" s="722"/>
      <c r="CN4790" s="722"/>
      <c r="CO4790" s="722"/>
      <c r="CP4790" s="722"/>
      <c r="CQ4790" s="722"/>
      <c r="CR4790" s="722"/>
      <c r="CS4790" s="722"/>
    </row>
    <row r="4791" spans="1:97" s="1376" customFormat="1">
      <c r="A4791" s="722"/>
      <c r="B4791" s="722"/>
      <c r="C4791" s="722"/>
      <c r="D4791" s="722"/>
      <c r="E4791" s="722"/>
      <c r="F4791" s="757"/>
      <c r="G4791" s="757"/>
      <c r="H4791" s="757"/>
      <c r="I4791" s="757"/>
      <c r="J4791" s="757"/>
      <c r="K4791" s="758"/>
      <c r="L4791" s="758"/>
      <c r="M4791" s="722"/>
      <c r="N4791" s="736"/>
      <c r="O4791" s="736"/>
      <c r="P4791" s="736"/>
      <c r="Q4791" s="736"/>
      <c r="R4791" s="736"/>
      <c r="S4791" s="736"/>
      <c r="T4791" s="736"/>
      <c r="U4791" s="736"/>
      <c r="BA4791" s="722"/>
      <c r="BB4791" s="722"/>
      <c r="BC4791" s="722"/>
      <c r="BD4791" s="722"/>
      <c r="BE4791" s="722"/>
      <c r="BF4791" s="722"/>
      <c r="BG4791" s="722"/>
      <c r="BH4791" s="722"/>
      <c r="BI4791" s="722"/>
      <c r="BJ4791" s="722"/>
      <c r="BK4791" s="722"/>
      <c r="BL4791" s="722"/>
      <c r="BM4791" s="722"/>
      <c r="BN4791" s="722"/>
      <c r="BO4791" s="722"/>
      <c r="BP4791" s="722"/>
      <c r="BQ4791" s="722"/>
      <c r="BR4791" s="722"/>
      <c r="BS4791" s="722"/>
      <c r="BT4791" s="722"/>
      <c r="BU4791" s="722"/>
      <c r="BV4791" s="722"/>
      <c r="BW4791" s="722"/>
      <c r="BX4791" s="722"/>
      <c r="BY4791" s="722"/>
      <c r="BZ4791" s="722"/>
      <c r="CA4791" s="722"/>
      <c r="CB4791" s="722"/>
      <c r="CC4791" s="722"/>
      <c r="CD4791" s="722"/>
      <c r="CE4791" s="722"/>
      <c r="CF4791" s="722"/>
      <c r="CG4791" s="722"/>
      <c r="CH4791" s="722"/>
      <c r="CI4791" s="722"/>
      <c r="CJ4791" s="722"/>
      <c r="CK4791" s="722"/>
      <c r="CL4791" s="722"/>
      <c r="CM4791" s="722"/>
      <c r="CN4791" s="722"/>
      <c r="CO4791" s="722"/>
      <c r="CP4791" s="722"/>
      <c r="CQ4791" s="722"/>
      <c r="CR4791" s="722"/>
      <c r="CS4791" s="722"/>
    </row>
    <row r="4792" spans="1:97" s="1376" customFormat="1">
      <c r="A4792" s="722"/>
      <c r="B4792" s="722"/>
      <c r="C4792" s="722"/>
      <c r="D4792" s="722"/>
      <c r="E4792" s="722"/>
      <c r="F4792" s="757"/>
      <c r="G4792" s="757"/>
      <c r="H4792" s="757"/>
      <c r="I4792" s="757"/>
      <c r="J4792" s="757"/>
      <c r="K4792" s="758"/>
      <c r="L4792" s="758"/>
      <c r="M4792" s="722"/>
      <c r="N4792" s="736"/>
      <c r="O4792" s="736"/>
      <c r="P4792" s="736"/>
      <c r="Q4792" s="736"/>
      <c r="R4792" s="736"/>
      <c r="S4792" s="736"/>
      <c r="T4792" s="736"/>
      <c r="U4792" s="736"/>
      <c r="BA4792" s="722"/>
      <c r="BB4792" s="722"/>
      <c r="BC4792" s="722"/>
      <c r="BD4792" s="722"/>
      <c r="BE4792" s="722"/>
      <c r="BF4792" s="722"/>
      <c r="BG4792" s="722"/>
      <c r="BH4792" s="722"/>
      <c r="BI4792" s="722"/>
      <c r="BJ4792" s="722"/>
      <c r="BK4792" s="722"/>
      <c r="BL4792" s="722"/>
      <c r="BM4792" s="722"/>
      <c r="BN4792" s="722"/>
      <c r="BO4792" s="722"/>
      <c r="BP4792" s="722"/>
      <c r="BQ4792" s="722"/>
      <c r="BR4792" s="722"/>
      <c r="BS4792" s="722"/>
      <c r="BT4792" s="722"/>
      <c r="BU4792" s="722"/>
      <c r="BV4792" s="722"/>
      <c r="BW4792" s="722"/>
      <c r="BX4792" s="722"/>
      <c r="BY4792" s="722"/>
      <c r="BZ4792" s="722"/>
      <c r="CA4792" s="722"/>
      <c r="CB4792" s="722"/>
      <c r="CC4792" s="722"/>
      <c r="CD4792" s="722"/>
      <c r="CE4792" s="722"/>
      <c r="CF4792" s="722"/>
      <c r="CG4792" s="722"/>
      <c r="CH4792" s="722"/>
      <c r="CI4792" s="722"/>
      <c r="CJ4792" s="722"/>
      <c r="CK4792" s="722"/>
      <c r="CL4792" s="722"/>
      <c r="CM4792" s="722"/>
      <c r="CN4792" s="722"/>
      <c r="CO4792" s="722"/>
      <c r="CP4792" s="722"/>
      <c r="CQ4792" s="722"/>
      <c r="CR4792" s="722"/>
      <c r="CS4792" s="722"/>
    </row>
    <row r="4793" spans="1:97" s="1376" customFormat="1">
      <c r="A4793" s="722"/>
      <c r="B4793" s="722"/>
      <c r="C4793" s="722"/>
      <c r="D4793" s="722"/>
      <c r="E4793" s="722"/>
      <c r="F4793" s="757"/>
      <c r="G4793" s="757"/>
      <c r="H4793" s="757"/>
      <c r="I4793" s="757"/>
      <c r="J4793" s="757"/>
      <c r="K4793" s="758"/>
      <c r="L4793" s="758"/>
      <c r="M4793" s="722"/>
      <c r="N4793" s="736"/>
      <c r="O4793" s="736"/>
      <c r="P4793" s="736"/>
      <c r="Q4793" s="736"/>
      <c r="R4793" s="736"/>
      <c r="S4793" s="736"/>
      <c r="T4793" s="736"/>
      <c r="U4793" s="736"/>
      <c r="BA4793" s="722"/>
      <c r="BB4793" s="722"/>
      <c r="BC4793" s="722"/>
      <c r="BD4793" s="722"/>
      <c r="BE4793" s="722"/>
      <c r="BF4793" s="722"/>
      <c r="BG4793" s="722"/>
      <c r="BH4793" s="722"/>
      <c r="BI4793" s="722"/>
      <c r="BJ4793" s="722"/>
      <c r="BK4793" s="722"/>
      <c r="BL4793" s="722"/>
      <c r="BM4793" s="722"/>
      <c r="BN4793" s="722"/>
      <c r="BO4793" s="722"/>
      <c r="BP4793" s="722"/>
      <c r="BQ4793" s="722"/>
      <c r="BR4793" s="722"/>
      <c r="BS4793" s="722"/>
      <c r="BT4793" s="722"/>
      <c r="BU4793" s="722"/>
      <c r="BV4793" s="722"/>
      <c r="BW4793" s="722"/>
      <c r="BX4793" s="722"/>
      <c r="BY4793" s="722"/>
      <c r="BZ4793" s="722"/>
      <c r="CA4793" s="722"/>
      <c r="CB4793" s="722"/>
      <c r="CC4793" s="722"/>
      <c r="CD4793" s="722"/>
      <c r="CE4793" s="722"/>
      <c r="CF4793" s="722"/>
      <c r="CG4793" s="722"/>
      <c r="CH4793" s="722"/>
      <c r="CI4793" s="722"/>
      <c r="CJ4793" s="722"/>
      <c r="CK4793" s="722"/>
      <c r="CL4793" s="722"/>
      <c r="CM4793" s="722"/>
      <c r="CN4793" s="722"/>
      <c r="CO4793" s="722"/>
      <c r="CP4793" s="722"/>
      <c r="CQ4793" s="722"/>
      <c r="CR4793" s="722"/>
      <c r="CS4793" s="722"/>
    </row>
    <row r="4794" spans="1:97" s="1376" customFormat="1">
      <c r="A4794" s="722"/>
      <c r="B4794" s="722"/>
      <c r="C4794" s="722"/>
      <c r="D4794" s="722"/>
      <c r="E4794" s="722"/>
      <c r="F4794" s="757"/>
      <c r="G4794" s="757"/>
      <c r="H4794" s="757"/>
      <c r="I4794" s="757"/>
      <c r="J4794" s="757"/>
      <c r="K4794" s="758"/>
      <c r="L4794" s="758"/>
      <c r="M4794" s="722"/>
      <c r="N4794" s="736"/>
      <c r="O4794" s="736"/>
      <c r="P4794" s="736"/>
      <c r="Q4794" s="736"/>
      <c r="R4794" s="736"/>
      <c r="S4794" s="736"/>
      <c r="T4794" s="736"/>
      <c r="U4794" s="736"/>
      <c r="BA4794" s="722"/>
      <c r="BB4794" s="722"/>
      <c r="BC4794" s="722"/>
      <c r="BD4794" s="722"/>
      <c r="BE4794" s="722"/>
      <c r="BF4794" s="722"/>
      <c r="BG4794" s="722"/>
      <c r="BH4794" s="722"/>
      <c r="BI4794" s="722"/>
      <c r="BJ4794" s="722"/>
      <c r="BK4794" s="722"/>
      <c r="BL4794" s="722"/>
      <c r="BM4794" s="722"/>
      <c r="BN4794" s="722"/>
      <c r="BO4794" s="722"/>
      <c r="BP4794" s="722"/>
      <c r="BQ4794" s="722"/>
      <c r="BR4794" s="722"/>
      <c r="BS4794" s="722"/>
      <c r="BT4794" s="722"/>
      <c r="BU4794" s="722"/>
      <c r="BV4794" s="722"/>
      <c r="BW4794" s="722"/>
      <c r="BX4794" s="722"/>
      <c r="BY4794" s="722"/>
      <c r="BZ4794" s="722"/>
      <c r="CA4794" s="722"/>
      <c r="CB4794" s="722"/>
      <c r="CC4794" s="722"/>
      <c r="CD4794" s="722"/>
      <c r="CE4794" s="722"/>
      <c r="CF4794" s="722"/>
      <c r="CG4794" s="722"/>
      <c r="CH4794" s="722"/>
      <c r="CI4794" s="722"/>
      <c r="CJ4794" s="722"/>
      <c r="CK4794" s="722"/>
      <c r="CL4794" s="722"/>
      <c r="CM4794" s="722"/>
      <c r="CN4794" s="722"/>
      <c r="CO4794" s="722"/>
      <c r="CP4794" s="722"/>
      <c r="CQ4794" s="722"/>
      <c r="CR4794" s="722"/>
      <c r="CS4794" s="722"/>
    </row>
    <row r="4795" spans="1:97" s="1376" customFormat="1">
      <c r="A4795" s="722"/>
      <c r="B4795" s="722"/>
      <c r="C4795" s="722"/>
      <c r="D4795" s="722"/>
      <c r="E4795" s="722"/>
      <c r="F4795" s="757"/>
      <c r="G4795" s="757"/>
      <c r="H4795" s="757"/>
      <c r="I4795" s="757"/>
      <c r="J4795" s="757"/>
      <c r="K4795" s="758"/>
      <c r="L4795" s="758"/>
      <c r="M4795" s="722"/>
      <c r="N4795" s="736"/>
      <c r="O4795" s="736"/>
      <c r="P4795" s="736"/>
      <c r="Q4795" s="736"/>
      <c r="R4795" s="736"/>
      <c r="S4795" s="736"/>
      <c r="T4795" s="736"/>
      <c r="U4795" s="736"/>
      <c r="BA4795" s="722"/>
      <c r="BB4795" s="722"/>
      <c r="BC4795" s="722"/>
      <c r="BD4795" s="722"/>
      <c r="BE4795" s="722"/>
      <c r="BF4795" s="722"/>
      <c r="BG4795" s="722"/>
      <c r="BH4795" s="722"/>
      <c r="BI4795" s="722"/>
      <c r="BJ4795" s="722"/>
      <c r="BK4795" s="722"/>
      <c r="BL4795" s="722"/>
      <c r="BM4795" s="722"/>
      <c r="BN4795" s="722"/>
      <c r="BO4795" s="722"/>
      <c r="BP4795" s="722"/>
      <c r="BQ4795" s="722"/>
      <c r="BR4795" s="722"/>
      <c r="BS4795" s="722"/>
      <c r="BT4795" s="722"/>
      <c r="BU4795" s="722"/>
      <c r="BV4795" s="722"/>
      <c r="BW4795" s="722"/>
      <c r="BX4795" s="722"/>
      <c r="BY4795" s="722"/>
      <c r="BZ4795" s="722"/>
      <c r="CA4795" s="722"/>
      <c r="CB4795" s="722"/>
      <c r="CC4795" s="722"/>
      <c r="CD4795" s="722"/>
      <c r="CE4795" s="722"/>
      <c r="CF4795" s="722"/>
      <c r="CG4795" s="722"/>
      <c r="CH4795" s="722"/>
      <c r="CI4795" s="722"/>
      <c r="CJ4795" s="722"/>
      <c r="CK4795" s="722"/>
      <c r="CL4795" s="722"/>
      <c r="CM4795" s="722"/>
      <c r="CN4795" s="722"/>
      <c r="CO4795" s="722"/>
      <c r="CP4795" s="722"/>
      <c r="CQ4795" s="722"/>
      <c r="CR4795" s="722"/>
      <c r="CS4795" s="722"/>
    </row>
    <row r="4796" spans="1:97" s="1376" customFormat="1">
      <c r="A4796" s="722"/>
      <c r="B4796" s="722"/>
      <c r="C4796" s="722"/>
      <c r="D4796" s="722"/>
      <c r="E4796" s="722"/>
      <c r="F4796" s="757"/>
      <c r="G4796" s="757"/>
      <c r="H4796" s="757"/>
      <c r="I4796" s="757"/>
      <c r="J4796" s="757"/>
      <c r="K4796" s="758"/>
      <c r="L4796" s="758"/>
      <c r="M4796" s="722"/>
      <c r="N4796" s="736"/>
      <c r="O4796" s="736"/>
      <c r="P4796" s="736"/>
      <c r="Q4796" s="736"/>
      <c r="R4796" s="736"/>
      <c r="S4796" s="736"/>
      <c r="T4796" s="736"/>
      <c r="U4796" s="736"/>
      <c r="BA4796" s="722"/>
      <c r="BB4796" s="722"/>
      <c r="BC4796" s="722"/>
      <c r="BD4796" s="722"/>
      <c r="BE4796" s="722"/>
      <c r="BF4796" s="722"/>
      <c r="BG4796" s="722"/>
      <c r="BH4796" s="722"/>
      <c r="BI4796" s="722"/>
      <c r="BJ4796" s="722"/>
      <c r="BK4796" s="722"/>
      <c r="BL4796" s="722"/>
      <c r="BM4796" s="722"/>
      <c r="BN4796" s="722"/>
      <c r="BO4796" s="722"/>
      <c r="BP4796" s="722"/>
      <c r="BQ4796" s="722"/>
      <c r="BR4796" s="722"/>
      <c r="BS4796" s="722"/>
      <c r="BT4796" s="722"/>
      <c r="BU4796" s="722"/>
      <c r="BV4796" s="722"/>
      <c r="BW4796" s="722"/>
      <c r="BX4796" s="722"/>
      <c r="BY4796" s="722"/>
      <c r="BZ4796" s="722"/>
      <c r="CA4796" s="722"/>
      <c r="CB4796" s="722"/>
      <c r="CC4796" s="722"/>
      <c r="CD4796" s="722"/>
      <c r="CE4796" s="722"/>
      <c r="CF4796" s="722"/>
      <c r="CG4796" s="722"/>
      <c r="CH4796" s="722"/>
      <c r="CI4796" s="722"/>
      <c r="CJ4796" s="722"/>
      <c r="CK4796" s="722"/>
      <c r="CL4796" s="722"/>
      <c r="CM4796" s="722"/>
      <c r="CN4796" s="722"/>
      <c r="CO4796" s="722"/>
      <c r="CP4796" s="722"/>
      <c r="CQ4796" s="722"/>
      <c r="CR4796" s="722"/>
      <c r="CS4796" s="722"/>
    </row>
    <row r="4797" spans="1:97" s="1376" customFormat="1">
      <c r="A4797" s="722"/>
      <c r="B4797" s="722"/>
      <c r="C4797" s="722"/>
      <c r="D4797" s="722"/>
      <c r="E4797" s="722"/>
      <c r="F4797" s="757"/>
      <c r="G4797" s="757"/>
      <c r="H4797" s="757"/>
      <c r="I4797" s="757"/>
      <c r="J4797" s="757"/>
      <c r="K4797" s="758"/>
      <c r="L4797" s="758"/>
      <c r="M4797" s="722"/>
      <c r="N4797" s="736"/>
      <c r="O4797" s="736"/>
      <c r="P4797" s="736"/>
      <c r="Q4797" s="736"/>
      <c r="R4797" s="736"/>
      <c r="S4797" s="736"/>
      <c r="T4797" s="736"/>
      <c r="U4797" s="736"/>
      <c r="BA4797" s="722"/>
      <c r="BB4797" s="722"/>
      <c r="BC4797" s="722"/>
      <c r="BD4797" s="722"/>
      <c r="BE4797" s="722"/>
      <c r="BF4797" s="722"/>
      <c r="BG4797" s="722"/>
      <c r="BH4797" s="722"/>
      <c r="BI4797" s="722"/>
      <c r="BJ4797" s="722"/>
      <c r="BK4797" s="722"/>
      <c r="BL4797" s="722"/>
      <c r="BM4797" s="722"/>
      <c r="BN4797" s="722"/>
      <c r="BO4797" s="722"/>
      <c r="BP4797" s="722"/>
      <c r="BQ4797" s="722"/>
      <c r="BR4797" s="722"/>
      <c r="BS4797" s="722"/>
      <c r="BT4797" s="722"/>
      <c r="BU4797" s="722"/>
      <c r="BV4797" s="722"/>
      <c r="BW4797" s="722"/>
      <c r="BX4797" s="722"/>
      <c r="BY4797" s="722"/>
      <c r="BZ4797" s="722"/>
      <c r="CA4797" s="722"/>
      <c r="CB4797" s="722"/>
      <c r="CC4797" s="722"/>
      <c r="CD4797" s="722"/>
      <c r="CE4797" s="722"/>
      <c r="CF4797" s="722"/>
      <c r="CG4797" s="722"/>
      <c r="CH4797" s="722"/>
      <c r="CI4797" s="722"/>
      <c r="CJ4797" s="722"/>
      <c r="CK4797" s="722"/>
      <c r="CL4797" s="722"/>
      <c r="CM4797" s="722"/>
      <c r="CN4797" s="722"/>
      <c r="CO4797" s="722"/>
      <c r="CP4797" s="722"/>
      <c r="CQ4797" s="722"/>
      <c r="CR4797" s="722"/>
      <c r="CS4797" s="722"/>
    </row>
    <row r="4798" spans="1:97" s="1376" customFormat="1">
      <c r="A4798" s="722"/>
      <c r="B4798" s="722"/>
      <c r="C4798" s="722"/>
      <c r="D4798" s="722"/>
      <c r="E4798" s="722"/>
      <c r="F4798" s="757"/>
      <c r="G4798" s="757"/>
      <c r="H4798" s="757"/>
      <c r="I4798" s="757"/>
      <c r="J4798" s="757"/>
      <c r="K4798" s="758"/>
      <c r="L4798" s="758"/>
      <c r="M4798" s="722"/>
      <c r="N4798" s="736"/>
      <c r="O4798" s="736"/>
      <c r="P4798" s="736"/>
      <c r="Q4798" s="736"/>
      <c r="R4798" s="736"/>
      <c r="S4798" s="736"/>
      <c r="T4798" s="736"/>
      <c r="U4798" s="736"/>
      <c r="BA4798" s="722"/>
      <c r="BB4798" s="722"/>
      <c r="BC4798" s="722"/>
      <c r="BD4798" s="722"/>
      <c r="BE4798" s="722"/>
      <c r="BF4798" s="722"/>
      <c r="BG4798" s="722"/>
      <c r="BH4798" s="722"/>
      <c r="BI4798" s="722"/>
      <c r="BJ4798" s="722"/>
      <c r="BK4798" s="722"/>
      <c r="BL4798" s="722"/>
      <c r="BM4798" s="722"/>
      <c r="BN4798" s="722"/>
      <c r="BO4798" s="722"/>
      <c r="BP4798" s="722"/>
      <c r="BQ4798" s="722"/>
      <c r="BR4798" s="722"/>
      <c r="BS4798" s="722"/>
      <c r="BT4798" s="722"/>
      <c r="BU4798" s="722"/>
      <c r="BV4798" s="722"/>
      <c r="BW4798" s="722"/>
      <c r="BX4798" s="722"/>
      <c r="BY4798" s="722"/>
      <c r="BZ4798" s="722"/>
      <c r="CA4798" s="722"/>
      <c r="CB4798" s="722"/>
      <c r="CC4798" s="722"/>
      <c r="CD4798" s="722"/>
      <c r="CE4798" s="722"/>
      <c r="CF4798" s="722"/>
      <c r="CG4798" s="722"/>
      <c r="CH4798" s="722"/>
      <c r="CI4798" s="722"/>
      <c r="CJ4798" s="722"/>
      <c r="CK4798" s="722"/>
      <c r="CL4798" s="722"/>
      <c r="CM4798" s="722"/>
      <c r="CN4798" s="722"/>
      <c r="CO4798" s="722"/>
      <c r="CP4798" s="722"/>
      <c r="CQ4798" s="722"/>
      <c r="CR4798" s="722"/>
      <c r="CS4798" s="722"/>
    </row>
    <row r="4799" spans="1:97" s="1376" customFormat="1">
      <c r="A4799" s="722"/>
      <c r="B4799" s="722"/>
      <c r="C4799" s="722"/>
      <c r="D4799" s="722"/>
      <c r="E4799" s="722"/>
      <c r="F4799" s="757"/>
      <c r="G4799" s="757"/>
      <c r="H4799" s="757"/>
      <c r="I4799" s="757"/>
      <c r="J4799" s="757"/>
      <c r="K4799" s="758"/>
      <c r="L4799" s="758"/>
      <c r="M4799" s="722"/>
      <c r="N4799" s="736"/>
      <c r="O4799" s="736"/>
      <c r="P4799" s="736"/>
      <c r="Q4799" s="736"/>
      <c r="R4799" s="736"/>
      <c r="S4799" s="736"/>
      <c r="T4799" s="736"/>
      <c r="U4799" s="736"/>
      <c r="BA4799" s="722"/>
      <c r="BB4799" s="722"/>
      <c r="BC4799" s="722"/>
      <c r="BD4799" s="722"/>
      <c r="BE4799" s="722"/>
      <c r="BF4799" s="722"/>
      <c r="BG4799" s="722"/>
      <c r="BH4799" s="722"/>
      <c r="BI4799" s="722"/>
      <c r="BJ4799" s="722"/>
      <c r="BK4799" s="722"/>
      <c r="BL4799" s="722"/>
      <c r="BM4799" s="722"/>
      <c r="BN4799" s="722"/>
      <c r="BO4799" s="722"/>
      <c r="BP4799" s="722"/>
      <c r="BQ4799" s="722"/>
      <c r="BR4799" s="722"/>
      <c r="BS4799" s="722"/>
      <c r="BT4799" s="722"/>
      <c r="BU4799" s="722"/>
      <c r="BV4799" s="722"/>
      <c r="BW4799" s="722"/>
      <c r="BX4799" s="722"/>
      <c r="BY4799" s="722"/>
      <c r="BZ4799" s="722"/>
      <c r="CA4799" s="722"/>
      <c r="CB4799" s="722"/>
      <c r="CC4799" s="722"/>
      <c r="CD4799" s="722"/>
      <c r="CE4799" s="722"/>
      <c r="CF4799" s="722"/>
      <c r="CG4799" s="722"/>
      <c r="CH4799" s="722"/>
      <c r="CI4799" s="722"/>
      <c r="CJ4799" s="722"/>
      <c r="CK4799" s="722"/>
      <c r="CL4799" s="722"/>
      <c r="CM4799" s="722"/>
      <c r="CN4799" s="722"/>
      <c r="CO4799" s="722"/>
      <c r="CP4799" s="722"/>
      <c r="CQ4799" s="722"/>
      <c r="CR4799" s="722"/>
      <c r="CS4799" s="722"/>
    </row>
    <row r="4800" spans="1:97" s="1376" customFormat="1">
      <c r="A4800" s="722"/>
      <c r="B4800" s="722"/>
      <c r="C4800" s="722"/>
      <c r="D4800" s="722"/>
      <c r="E4800" s="722"/>
      <c r="F4800" s="757"/>
      <c r="G4800" s="757"/>
      <c r="H4800" s="757"/>
      <c r="I4800" s="757"/>
      <c r="J4800" s="757"/>
      <c r="K4800" s="758"/>
      <c r="L4800" s="758"/>
      <c r="M4800" s="722"/>
      <c r="N4800" s="736"/>
      <c r="O4800" s="736"/>
      <c r="P4800" s="736"/>
      <c r="Q4800" s="736"/>
      <c r="R4800" s="736"/>
      <c r="S4800" s="736"/>
      <c r="T4800" s="736"/>
      <c r="U4800" s="736"/>
      <c r="BA4800" s="722"/>
      <c r="BB4800" s="722"/>
      <c r="BC4800" s="722"/>
      <c r="BD4800" s="722"/>
      <c r="BE4800" s="722"/>
      <c r="BF4800" s="722"/>
      <c r="BG4800" s="722"/>
      <c r="BH4800" s="722"/>
      <c r="BI4800" s="722"/>
      <c r="BJ4800" s="722"/>
      <c r="BK4800" s="722"/>
      <c r="BL4800" s="722"/>
      <c r="BM4800" s="722"/>
      <c r="BN4800" s="722"/>
      <c r="BO4800" s="722"/>
      <c r="BP4800" s="722"/>
      <c r="BQ4800" s="722"/>
      <c r="BR4800" s="722"/>
      <c r="BS4800" s="722"/>
      <c r="BT4800" s="722"/>
      <c r="BU4800" s="722"/>
      <c r="BV4800" s="722"/>
      <c r="BW4800" s="722"/>
      <c r="BX4800" s="722"/>
      <c r="BY4800" s="722"/>
      <c r="BZ4800" s="722"/>
      <c r="CA4800" s="722"/>
      <c r="CB4800" s="722"/>
      <c r="CC4800" s="722"/>
      <c r="CD4800" s="722"/>
      <c r="CE4800" s="722"/>
      <c r="CF4800" s="722"/>
      <c r="CG4800" s="722"/>
      <c r="CH4800" s="722"/>
      <c r="CI4800" s="722"/>
      <c r="CJ4800" s="722"/>
      <c r="CK4800" s="722"/>
      <c r="CL4800" s="722"/>
      <c r="CM4800" s="722"/>
      <c r="CN4800" s="722"/>
      <c r="CO4800" s="722"/>
      <c r="CP4800" s="722"/>
      <c r="CQ4800" s="722"/>
      <c r="CR4800" s="722"/>
      <c r="CS4800" s="722"/>
    </row>
    <row r="4801" spans="1:97" s="1376" customFormat="1">
      <c r="A4801" s="722"/>
      <c r="B4801" s="722"/>
      <c r="C4801" s="722"/>
      <c r="D4801" s="722"/>
      <c r="E4801" s="722"/>
      <c r="F4801" s="757"/>
      <c r="G4801" s="757"/>
      <c r="H4801" s="757"/>
      <c r="I4801" s="757"/>
      <c r="J4801" s="757"/>
      <c r="K4801" s="758"/>
      <c r="L4801" s="758"/>
      <c r="M4801" s="722"/>
      <c r="N4801" s="736"/>
      <c r="O4801" s="736"/>
      <c r="P4801" s="736"/>
      <c r="Q4801" s="736"/>
      <c r="R4801" s="736"/>
      <c r="S4801" s="736"/>
      <c r="T4801" s="736"/>
      <c r="U4801" s="736"/>
      <c r="BA4801" s="722"/>
      <c r="BB4801" s="722"/>
      <c r="BC4801" s="722"/>
      <c r="BD4801" s="722"/>
      <c r="BE4801" s="722"/>
      <c r="BF4801" s="722"/>
      <c r="BG4801" s="722"/>
      <c r="BH4801" s="722"/>
      <c r="BI4801" s="722"/>
      <c r="BJ4801" s="722"/>
      <c r="BK4801" s="722"/>
      <c r="BL4801" s="722"/>
      <c r="BM4801" s="722"/>
      <c r="BN4801" s="722"/>
      <c r="BO4801" s="722"/>
      <c r="BP4801" s="722"/>
      <c r="BQ4801" s="722"/>
      <c r="BR4801" s="722"/>
      <c r="BS4801" s="722"/>
      <c r="BT4801" s="722"/>
      <c r="BU4801" s="722"/>
      <c r="BV4801" s="722"/>
      <c r="BW4801" s="722"/>
      <c r="BX4801" s="722"/>
      <c r="BY4801" s="722"/>
      <c r="BZ4801" s="722"/>
      <c r="CA4801" s="722"/>
      <c r="CB4801" s="722"/>
      <c r="CC4801" s="722"/>
      <c r="CD4801" s="722"/>
      <c r="CE4801" s="722"/>
      <c r="CF4801" s="722"/>
      <c r="CG4801" s="722"/>
      <c r="CH4801" s="722"/>
      <c r="CI4801" s="722"/>
      <c r="CJ4801" s="722"/>
      <c r="CK4801" s="722"/>
      <c r="CL4801" s="722"/>
      <c r="CM4801" s="722"/>
      <c r="CN4801" s="722"/>
      <c r="CO4801" s="722"/>
      <c r="CP4801" s="722"/>
      <c r="CQ4801" s="722"/>
      <c r="CR4801" s="722"/>
      <c r="CS4801" s="722"/>
    </row>
    <row r="4802" spans="1:97" s="1376" customFormat="1">
      <c r="A4802" s="722"/>
      <c r="B4802" s="722"/>
      <c r="C4802" s="722"/>
      <c r="D4802" s="722"/>
      <c r="E4802" s="722"/>
      <c r="F4802" s="757"/>
      <c r="G4802" s="757"/>
      <c r="H4802" s="757"/>
      <c r="I4802" s="757"/>
      <c r="J4802" s="757"/>
      <c r="K4802" s="758"/>
      <c r="L4802" s="758"/>
      <c r="M4802" s="722"/>
      <c r="N4802" s="736"/>
      <c r="O4802" s="736"/>
      <c r="P4802" s="736"/>
      <c r="Q4802" s="736"/>
      <c r="R4802" s="736"/>
      <c r="S4802" s="736"/>
      <c r="T4802" s="736"/>
      <c r="U4802" s="736"/>
      <c r="BA4802" s="722"/>
      <c r="BB4802" s="722"/>
      <c r="BC4802" s="722"/>
      <c r="BD4802" s="722"/>
      <c r="BE4802" s="722"/>
      <c r="BF4802" s="722"/>
      <c r="BG4802" s="722"/>
      <c r="BH4802" s="722"/>
      <c r="BI4802" s="722"/>
      <c r="BJ4802" s="722"/>
      <c r="BK4802" s="722"/>
      <c r="BL4802" s="722"/>
      <c r="BM4802" s="722"/>
      <c r="BN4802" s="722"/>
      <c r="BO4802" s="722"/>
      <c r="BP4802" s="722"/>
      <c r="BQ4802" s="722"/>
      <c r="BR4802" s="722"/>
      <c r="BS4802" s="722"/>
      <c r="BT4802" s="722"/>
      <c r="BU4802" s="722"/>
      <c r="BV4802" s="722"/>
      <c r="BW4802" s="722"/>
      <c r="BX4802" s="722"/>
      <c r="BY4802" s="722"/>
      <c r="BZ4802" s="722"/>
      <c r="CA4802" s="722"/>
      <c r="CB4802" s="722"/>
      <c r="CC4802" s="722"/>
      <c r="CD4802" s="722"/>
      <c r="CE4802" s="722"/>
      <c r="CF4802" s="722"/>
      <c r="CG4802" s="722"/>
      <c r="CH4802" s="722"/>
      <c r="CI4802" s="722"/>
      <c r="CJ4802" s="722"/>
      <c r="CK4802" s="722"/>
      <c r="CL4802" s="722"/>
      <c r="CM4802" s="722"/>
      <c r="CN4802" s="722"/>
      <c r="CO4802" s="722"/>
      <c r="CP4802" s="722"/>
      <c r="CQ4802" s="722"/>
      <c r="CR4802" s="722"/>
      <c r="CS4802" s="722"/>
    </row>
    <row r="4803" spans="1:97" s="1376" customFormat="1">
      <c r="A4803" s="722"/>
      <c r="B4803" s="722"/>
      <c r="C4803" s="722"/>
      <c r="D4803" s="722"/>
      <c r="E4803" s="722"/>
      <c r="F4803" s="757"/>
      <c r="G4803" s="757"/>
      <c r="H4803" s="757"/>
      <c r="I4803" s="757"/>
      <c r="J4803" s="757"/>
      <c r="K4803" s="758"/>
      <c r="L4803" s="758"/>
      <c r="M4803" s="722"/>
      <c r="N4803" s="736"/>
      <c r="O4803" s="736"/>
      <c r="P4803" s="736"/>
      <c r="Q4803" s="736"/>
      <c r="R4803" s="736"/>
      <c r="S4803" s="736"/>
      <c r="T4803" s="736"/>
      <c r="U4803" s="736"/>
      <c r="BA4803" s="722"/>
      <c r="BB4803" s="722"/>
      <c r="BC4803" s="722"/>
      <c r="BD4803" s="722"/>
      <c r="BE4803" s="722"/>
      <c r="BF4803" s="722"/>
      <c r="BG4803" s="722"/>
      <c r="BH4803" s="722"/>
      <c r="BI4803" s="722"/>
      <c r="BJ4803" s="722"/>
      <c r="BK4803" s="722"/>
      <c r="BL4803" s="722"/>
      <c r="BM4803" s="722"/>
      <c r="BN4803" s="722"/>
      <c r="BO4803" s="722"/>
      <c r="BP4803" s="722"/>
      <c r="BQ4803" s="722"/>
      <c r="BR4803" s="722"/>
      <c r="BS4803" s="722"/>
      <c r="BT4803" s="722"/>
      <c r="BU4803" s="722"/>
      <c r="BV4803" s="722"/>
      <c r="BW4803" s="722"/>
      <c r="BX4803" s="722"/>
      <c r="BY4803" s="722"/>
      <c r="BZ4803" s="722"/>
      <c r="CA4803" s="722"/>
      <c r="CB4803" s="722"/>
      <c r="CC4803" s="722"/>
      <c r="CD4803" s="722"/>
      <c r="CE4803" s="722"/>
      <c r="CF4803" s="722"/>
      <c r="CG4803" s="722"/>
      <c r="CH4803" s="722"/>
      <c r="CI4803" s="722"/>
      <c r="CJ4803" s="722"/>
      <c r="CK4803" s="722"/>
      <c r="CL4803" s="722"/>
      <c r="CM4803" s="722"/>
      <c r="CN4803" s="722"/>
      <c r="CO4803" s="722"/>
      <c r="CP4803" s="722"/>
      <c r="CQ4803" s="722"/>
      <c r="CR4803" s="722"/>
      <c r="CS4803" s="722"/>
    </row>
    <row r="4804" spans="1:97" s="1376" customFormat="1">
      <c r="A4804" s="722"/>
      <c r="B4804" s="722"/>
      <c r="C4804" s="722"/>
      <c r="D4804" s="722"/>
      <c r="E4804" s="722"/>
      <c r="F4804" s="757"/>
      <c r="G4804" s="757"/>
      <c r="H4804" s="757"/>
      <c r="I4804" s="757"/>
      <c r="J4804" s="757"/>
      <c r="K4804" s="758"/>
      <c r="L4804" s="758"/>
      <c r="M4804" s="722"/>
      <c r="N4804" s="736"/>
      <c r="O4804" s="736"/>
      <c r="P4804" s="736"/>
      <c r="Q4804" s="736"/>
      <c r="R4804" s="736"/>
      <c r="S4804" s="736"/>
      <c r="T4804" s="736"/>
      <c r="U4804" s="736"/>
      <c r="BA4804" s="722"/>
      <c r="BB4804" s="722"/>
      <c r="BC4804" s="722"/>
      <c r="BD4804" s="722"/>
      <c r="BE4804" s="722"/>
      <c r="BF4804" s="722"/>
      <c r="BG4804" s="722"/>
      <c r="BH4804" s="722"/>
      <c r="BI4804" s="722"/>
      <c r="BJ4804" s="722"/>
      <c r="BK4804" s="722"/>
      <c r="BL4804" s="722"/>
      <c r="BM4804" s="722"/>
      <c r="BN4804" s="722"/>
      <c r="BO4804" s="722"/>
      <c r="BP4804" s="722"/>
      <c r="BQ4804" s="722"/>
      <c r="BR4804" s="722"/>
      <c r="BS4804" s="722"/>
      <c r="BT4804" s="722"/>
      <c r="BU4804" s="722"/>
      <c r="BV4804" s="722"/>
      <c r="BW4804" s="722"/>
      <c r="BX4804" s="722"/>
      <c r="BY4804" s="722"/>
      <c r="BZ4804" s="722"/>
      <c r="CA4804" s="722"/>
      <c r="CB4804" s="722"/>
      <c r="CC4804" s="722"/>
      <c r="CD4804" s="722"/>
      <c r="CE4804" s="722"/>
      <c r="CF4804" s="722"/>
      <c r="CG4804" s="722"/>
      <c r="CH4804" s="722"/>
      <c r="CI4804" s="722"/>
      <c r="CJ4804" s="722"/>
      <c r="CK4804" s="722"/>
      <c r="CL4804" s="722"/>
      <c r="CM4804" s="722"/>
      <c r="CN4804" s="722"/>
      <c r="CO4804" s="722"/>
      <c r="CP4804" s="722"/>
      <c r="CQ4804" s="722"/>
      <c r="CR4804" s="722"/>
      <c r="CS4804" s="722"/>
    </row>
    <row r="4805" spans="1:97" s="1376" customFormat="1">
      <c r="A4805" s="722"/>
      <c r="B4805" s="722"/>
      <c r="C4805" s="722"/>
      <c r="D4805" s="722"/>
      <c r="E4805" s="722"/>
      <c r="F4805" s="757"/>
      <c r="G4805" s="757"/>
      <c r="H4805" s="757"/>
      <c r="I4805" s="757"/>
      <c r="J4805" s="757"/>
      <c r="K4805" s="758"/>
      <c r="L4805" s="758"/>
      <c r="M4805" s="722"/>
      <c r="N4805" s="736"/>
      <c r="O4805" s="736"/>
      <c r="P4805" s="736"/>
      <c r="Q4805" s="736"/>
      <c r="R4805" s="736"/>
      <c r="S4805" s="736"/>
      <c r="T4805" s="736"/>
      <c r="U4805" s="736"/>
      <c r="BA4805" s="722"/>
      <c r="BB4805" s="722"/>
      <c r="BC4805" s="722"/>
      <c r="BD4805" s="722"/>
      <c r="BE4805" s="722"/>
      <c r="BF4805" s="722"/>
      <c r="BG4805" s="722"/>
      <c r="BH4805" s="722"/>
      <c r="BI4805" s="722"/>
      <c r="BJ4805" s="722"/>
      <c r="BK4805" s="722"/>
      <c r="BL4805" s="722"/>
      <c r="BM4805" s="722"/>
      <c r="BN4805" s="722"/>
      <c r="BO4805" s="722"/>
      <c r="BP4805" s="722"/>
      <c r="BQ4805" s="722"/>
      <c r="BR4805" s="722"/>
      <c r="BS4805" s="722"/>
      <c r="BT4805" s="722"/>
      <c r="BU4805" s="722"/>
      <c r="BV4805" s="722"/>
      <c r="BW4805" s="722"/>
      <c r="BX4805" s="722"/>
      <c r="BY4805" s="722"/>
      <c r="BZ4805" s="722"/>
      <c r="CA4805" s="722"/>
      <c r="CB4805" s="722"/>
      <c r="CC4805" s="722"/>
      <c r="CD4805" s="722"/>
      <c r="CE4805" s="722"/>
      <c r="CF4805" s="722"/>
      <c r="CG4805" s="722"/>
      <c r="CH4805" s="722"/>
      <c r="CI4805" s="722"/>
      <c r="CJ4805" s="722"/>
      <c r="CK4805" s="722"/>
      <c r="CL4805" s="722"/>
      <c r="CM4805" s="722"/>
      <c r="CN4805" s="722"/>
      <c r="CO4805" s="722"/>
      <c r="CP4805" s="722"/>
      <c r="CQ4805" s="722"/>
      <c r="CR4805" s="722"/>
      <c r="CS4805" s="722"/>
    </row>
    <row r="4806" spans="1:97" s="1376" customFormat="1">
      <c r="A4806" s="722"/>
      <c r="B4806" s="722"/>
      <c r="C4806" s="722"/>
      <c r="D4806" s="722"/>
      <c r="E4806" s="722"/>
      <c r="F4806" s="757"/>
      <c r="G4806" s="757"/>
      <c r="H4806" s="757"/>
      <c r="I4806" s="757"/>
      <c r="J4806" s="757"/>
      <c r="K4806" s="758"/>
      <c r="L4806" s="758"/>
      <c r="M4806" s="722"/>
      <c r="N4806" s="736"/>
      <c r="O4806" s="736"/>
      <c r="P4806" s="736"/>
      <c r="Q4806" s="736"/>
      <c r="R4806" s="736"/>
      <c r="S4806" s="736"/>
      <c r="T4806" s="736"/>
      <c r="U4806" s="736"/>
      <c r="BA4806" s="722"/>
      <c r="BB4806" s="722"/>
      <c r="BC4806" s="722"/>
      <c r="BD4806" s="722"/>
      <c r="BE4806" s="722"/>
      <c r="BF4806" s="722"/>
      <c r="BG4806" s="722"/>
      <c r="BH4806" s="722"/>
      <c r="BI4806" s="722"/>
      <c r="BJ4806" s="722"/>
      <c r="BK4806" s="722"/>
      <c r="BL4806" s="722"/>
      <c r="BM4806" s="722"/>
      <c r="BN4806" s="722"/>
      <c r="BO4806" s="722"/>
      <c r="BP4806" s="722"/>
      <c r="BQ4806" s="722"/>
      <c r="BR4806" s="722"/>
      <c r="BS4806" s="722"/>
      <c r="BT4806" s="722"/>
      <c r="BU4806" s="722"/>
      <c r="BV4806" s="722"/>
      <c r="BW4806" s="722"/>
      <c r="BX4806" s="722"/>
      <c r="BY4806" s="722"/>
      <c r="BZ4806" s="722"/>
      <c r="CA4806" s="722"/>
      <c r="CB4806" s="722"/>
      <c r="CC4806" s="722"/>
      <c r="CD4806" s="722"/>
      <c r="CE4806" s="722"/>
      <c r="CF4806" s="722"/>
      <c r="CG4806" s="722"/>
      <c r="CH4806" s="722"/>
      <c r="CI4806" s="722"/>
      <c r="CJ4806" s="722"/>
      <c r="CK4806" s="722"/>
      <c r="CL4806" s="722"/>
      <c r="CM4806" s="722"/>
      <c r="CN4806" s="722"/>
      <c r="CO4806" s="722"/>
      <c r="CP4806" s="722"/>
      <c r="CQ4806" s="722"/>
      <c r="CR4806" s="722"/>
      <c r="CS4806" s="722"/>
    </row>
    <row r="4807" spans="1:97" s="1376" customFormat="1">
      <c r="A4807" s="722"/>
      <c r="B4807" s="722"/>
      <c r="C4807" s="722"/>
      <c r="D4807" s="722"/>
      <c r="E4807" s="722"/>
      <c r="F4807" s="757"/>
      <c r="G4807" s="757"/>
      <c r="H4807" s="757"/>
      <c r="I4807" s="757"/>
      <c r="J4807" s="757"/>
      <c r="K4807" s="758"/>
      <c r="L4807" s="758"/>
      <c r="M4807" s="722"/>
      <c r="N4807" s="736"/>
      <c r="O4807" s="736"/>
      <c r="P4807" s="736"/>
      <c r="Q4807" s="736"/>
      <c r="R4807" s="736"/>
      <c r="S4807" s="736"/>
      <c r="T4807" s="736"/>
      <c r="U4807" s="736"/>
      <c r="BA4807" s="722"/>
      <c r="BB4807" s="722"/>
      <c r="BC4807" s="722"/>
      <c r="BD4807" s="722"/>
      <c r="BE4807" s="722"/>
      <c r="BF4807" s="722"/>
      <c r="BG4807" s="722"/>
      <c r="BH4807" s="722"/>
      <c r="BI4807" s="722"/>
      <c r="BJ4807" s="722"/>
      <c r="BK4807" s="722"/>
      <c r="BL4807" s="722"/>
      <c r="BM4807" s="722"/>
      <c r="BN4807" s="722"/>
      <c r="BO4807" s="722"/>
      <c r="BP4807" s="722"/>
      <c r="BQ4807" s="722"/>
      <c r="BR4807" s="722"/>
      <c r="BS4807" s="722"/>
      <c r="BT4807" s="722"/>
      <c r="BU4807" s="722"/>
      <c r="BV4807" s="722"/>
      <c r="BW4807" s="722"/>
      <c r="BX4807" s="722"/>
      <c r="BY4807" s="722"/>
      <c r="BZ4807" s="722"/>
      <c r="CA4807" s="722"/>
      <c r="CB4807" s="722"/>
      <c r="CC4807" s="722"/>
      <c r="CD4807" s="722"/>
      <c r="CE4807" s="722"/>
      <c r="CF4807" s="722"/>
      <c r="CG4807" s="722"/>
      <c r="CH4807" s="722"/>
      <c r="CI4807" s="722"/>
      <c r="CJ4807" s="722"/>
      <c r="CK4807" s="722"/>
      <c r="CL4807" s="722"/>
      <c r="CM4807" s="722"/>
      <c r="CN4807" s="722"/>
      <c r="CO4807" s="722"/>
      <c r="CP4807" s="722"/>
      <c r="CQ4807" s="722"/>
      <c r="CR4807" s="722"/>
      <c r="CS4807" s="722"/>
    </row>
    <row r="4808" spans="1:97" s="1376" customFormat="1">
      <c r="A4808" s="722"/>
      <c r="B4808" s="722"/>
      <c r="C4808" s="722"/>
      <c r="D4808" s="722"/>
      <c r="E4808" s="722"/>
      <c r="F4808" s="757"/>
      <c r="G4808" s="757"/>
      <c r="H4808" s="757"/>
      <c r="I4808" s="757"/>
      <c r="J4808" s="757"/>
      <c r="K4808" s="758"/>
      <c r="L4808" s="758"/>
      <c r="M4808" s="722"/>
      <c r="N4808" s="736"/>
      <c r="O4808" s="736"/>
      <c r="P4808" s="736"/>
      <c r="Q4808" s="736"/>
      <c r="R4808" s="736"/>
      <c r="S4808" s="736"/>
      <c r="T4808" s="736"/>
      <c r="U4808" s="736"/>
      <c r="BA4808" s="722"/>
      <c r="BB4808" s="722"/>
      <c r="BC4808" s="722"/>
      <c r="BD4808" s="722"/>
      <c r="BE4808" s="722"/>
      <c r="BF4808" s="722"/>
      <c r="BG4808" s="722"/>
      <c r="BH4808" s="722"/>
      <c r="BI4808" s="722"/>
      <c r="BJ4808" s="722"/>
      <c r="BK4808" s="722"/>
      <c r="BL4808" s="722"/>
      <c r="BM4808" s="722"/>
      <c r="BN4808" s="722"/>
      <c r="BO4808" s="722"/>
      <c r="BP4808" s="722"/>
      <c r="BQ4808" s="722"/>
      <c r="BR4808" s="722"/>
      <c r="BS4808" s="722"/>
      <c r="BT4808" s="722"/>
      <c r="BU4808" s="722"/>
      <c r="BV4808" s="722"/>
      <c r="BW4808" s="722"/>
      <c r="BX4808" s="722"/>
      <c r="BY4808" s="722"/>
      <c r="BZ4808" s="722"/>
      <c r="CA4808" s="722"/>
      <c r="CB4808" s="722"/>
      <c r="CC4808" s="722"/>
      <c r="CD4808" s="722"/>
      <c r="CE4808" s="722"/>
      <c r="CF4808" s="722"/>
      <c r="CG4808" s="722"/>
      <c r="CH4808" s="722"/>
      <c r="CI4808" s="722"/>
      <c r="CJ4808" s="722"/>
      <c r="CK4808" s="722"/>
      <c r="CL4808" s="722"/>
      <c r="CM4808" s="722"/>
      <c r="CN4808" s="722"/>
      <c r="CO4808" s="722"/>
      <c r="CP4808" s="722"/>
      <c r="CQ4808" s="722"/>
      <c r="CR4808" s="722"/>
      <c r="CS4808" s="722"/>
    </row>
    <row r="4809" spans="1:97" s="1376" customFormat="1">
      <c r="A4809" s="722"/>
      <c r="B4809" s="722"/>
      <c r="C4809" s="722"/>
      <c r="D4809" s="722"/>
      <c r="E4809" s="722"/>
      <c r="F4809" s="757"/>
      <c r="G4809" s="757"/>
      <c r="H4809" s="757"/>
      <c r="I4809" s="757"/>
      <c r="J4809" s="757"/>
      <c r="K4809" s="758"/>
      <c r="L4809" s="758"/>
      <c r="M4809" s="722"/>
      <c r="N4809" s="736"/>
      <c r="O4809" s="736"/>
      <c r="P4809" s="736"/>
      <c r="Q4809" s="736"/>
      <c r="R4809" s="736"/>
      <c r="S4809" s="736"/>
      <c r="T4809" s="736"/>
      <c r="U4809" s="736"/>
      <c r="BA4809" s="722"/>
      <c r="BB4809" s="722"/>
      <c r="BC4809" s="722"/>
      <c r="BD4809" s="722"/>
      <c r="BE4809" s="722"/>
      <c r="BF4809" s="722"/>
      <c r="BG4809" s="722"/>
      <c r="BH4809" s="722"/>
      <c r="BI4809" s="722"/>
      <c r="BJ4809" s="722"/>
      <c r="BK4809" s="722"/>
      <c r="BL4809" s="722"/>
      <c r="BM4809" s="722"/>
      <c r="BN4809" s="722"/>
      <c r="BO4809" s="722"/>
      <c r="BP4809" s="722"/>
      <c r="BQ4809" s="722"/>
      <c r="BR4809" s="722"/>
      <c r="BS4809" s="722"/>
      <c r="BT4809" s="722"/>
      <c r="BU4809" s="722"/>
      <c r="BV4809" s="722"/>
      <c r="BW4809" s="722"/>
      <c r="BX4809" s="722"/>
      <c r="BY4809" s="722"/>
      <c r="BZ4809" s="722"/>
      <c r="CA4809" s="722"/>
      <c r="CB4809" s="722"/>
      <c r="CC4809" s="722"/>
      <c r="CD4809" s="722"/>
      <c r="CE4809" s="722"/>
      <c r="CF4809" s="722"/>
      <c r="CG4809" s="722"/>
      <c r="CH4809" s="722"/>
      <c r="CI4809" s="722"/>
      <c r="CJ4809" s="722"/>
      <c r="CK4809" s="722"/>
      <c r="CL4809" s="722"/>
      <c r="CM4809" s="722"/>
      <c r="CN4809" s="722"/>
      <c r="CO4809" s="722"/>
      <c r="CP4809" s="722"/>
      <c r="CQ4809" s="722"/>
      <c r="CR4809" s="722"/>
      <c r="CS4809" s="722"/>
    </row>
    <row r="4810" spans="1:97" s="1376" customFormat="1">
      <c r="A4810" s="722"/>
      <c r="B4810" s="722"/>
      <c r="C4810" s="722"/>
      <c r="D4810" s="722"/>
      <c r="E4810" s="722"/>
      <c r="F4810" s="757"/>
      <c r="G4810" s="757"/>
      <c r="H4810" s="757"/>
      <c r="I4810" s="757"/>
      <c r="J4810" s="757"/>
      <c r="K4810" s="758"/>
      <c r="L4810" s="758"/>
      <c r="M4810" s="722"/>
      <c r="N4810" s="736"/>
      <c r="O4810" s="736"/>
      <c r="P4810" s="736"/>
      <c r="Q4810" s="736"/>
      <c r="R4810" s="736"/>
      <c r="S4810" s="736"/>
      <c r="T4810" s="736"/>
      <c r="U4810" s="736"/>
      <c r="BA4810" s="722"/>
      <c r="BB4810" s="722"/>
      <c r="BC4810" s="722"/>
      <c r="BD4810" s="722"/>
      <c r="BE4810" s="722"/>
      <c r="BF4810" s="722"/>
      <c r="BG4810" s="722"/>
      <c r="BH4810" s="722"/>
      <c r="BI4810" s="722"/>
      <c r="BJ4810" s="722"/>
      <c r="BK4810" s="722"/>
      <c r="BL4810" s="722"/>
      <c r="BM4810" s="722"/>
      <c r="BN4810" s="722"/>
      <c r="BO4810" s="722"/>
      <c r="BP4810" s="722"/>
      <c r="BQ4810" s="722"/>
      <c r="BR4810" s="722"/>
      <c r="BS4810" s="722"/>
      <c r="BT4810" s="722"/>
      <c r="BU4810" s="722"/>
      <c r="BV4810" s="722"/>
      <c r="BW4810" s="722"/>
      <c r="BX4810" s="722"/>
      <c r="BY4810" s="722"/>
      <c r="BZ4810" s="722"/>
      <c r="CA4810" s="722"/>
      <c r="CB4810" s="722"/>
      <c r="CC4810" s="722"/>
      <c r="CD4810" s="722"/>
      <c r="CE4810" s="722"/>
      <c r="CF4810" s="722"/>
      <c r="CG4810" s="722"/>
      <c r="CH4810" s="722"/>
      <c r="CI4810" s="722"/>
      <c r="CJ4810" s="722"/>
      <c r="CK4810" s="722"/>
      <c r="CL4810" s="722"/>
      <c r="CM4810" s="722"/>
      <c r="CN4810" s="722"/>
      <c r="CO4810" s="722"/>
      <c r="CP4810" s="722"/>
      <c r="CQ4810" s="722"/>
      <c r="CR4810" s="722"/>
      <c r="CS4810" s="722"/>
    </row>
    <row r="4811" spans="1:97" s="1376" customFormat="1">
      <c r="A4811" s="722"/>
      <c r="B4811" s="722"/>
      <c r="C4811" s="722"/>
      <c r="D4811" s="722"/>
      <c r="E4811" s="722"/>
      <c r="F4811" s="757"/>
      <c r="G4811" s="757"/>
      <c r="H4811" s="757"/>
      <c r="I4811" s="757"/>
      <c r="J4811" s="757"/>
      <c r="K4811" s="758"/>
      <c r="L4811" s="758"/>
      <c r="M4811" s="722"/>
      <c r="N4811" s="736"/>
      <c r="O4811" s="736"/>
      <c r="P4811" s="736"/>
      <c r="Q4811" s="736"/>
      <c r="R4811" s="736"/>
      <c r="S4811" s="736"/>
      <c r="T4811" s="736"/>
      <c r="U4811" s="736"/>
      <c r="BA4811" s="722"/>
      <c r="BB4811" s="722"/>
      <c r="BC4811" s="722"/>
      <c r="BD4811" s="722"/>
      <c r="BE4811" s="722"/>
      <c r="BF4811" s="722"/>
      <c r="BG4811" s="722"/>
      <c r="BH4811" s="722"/>
      <c r="BI4811" s="722"/>
      <c r="BJ4811" s="722"/>
      <c r="BK4811" s="722"/>
      <c r="BL4811" s="722"/>
      <c r="BM4811" s="722"/>
      <c r="BN4811" s="722"/>
      <c r="BO4811" s="722"/>
      <c r="BP4811" s="722"/>
      <c r="BQ4811" s="722"/>
      <c r="BR4811" s="722"/>
      <c r="BS4811" s="722"/>
      <c r="BT4811" s="722"/>
      <c r="BU4811" s="722"/>
      <c r="BV4811" s="722"/>
      <c r="BW4811" s="722"/>
      <c r="BX4811" s="722"/>
      <c r="BY4811" s="722"/>
      <c r="BZ4811" s="722"/>
      <c r="CA4811" s="722"/>
      <c r="CB4811" s="722"/>
      <c r="CC4811" s="722"/>
      <c r="CD4811" s="722"/>
      <c r="CE4811" s="722"/>
      <c r="CF4811" s="722"/>
      <c r="CG4811" s="722"/>
      <c r="CH4811" s="722"/>
      <c r="CI4811" s="722"/>
      <c r="CJ4811" s="722"/>
      <c r="CK4811" s="722"/>
      <c r="CL4811" s="722"/>
      <c r="CM4811" s="722"/>
      <c r="CN4811" s="722"/>
      <c r="CO4811" s="722"/>
      <c r="CP4811" s="722"/>
      <c r="CQ4811" s="722"/>
      <c r="CR4811" s="722"/>
      <c r="CS4811" s="722"/>
    </row>
    <row r="4812" spans="1:97" s="1376" customFormat="1">
      <c r="A4812" s="722"/>
      <c r="B4812" s="722"/>
      <c r="C4812" s="722"/>
      <c r="D4812" s="722"/>
      <c r="E4812" s="722"/>
      <c r="F4812" s="757"/>
      <c r="G4812" s="757"/>
      <c r="H4812" s="757"/>
      <c r="I4812" s="757"/>
      <c r="J4812" s="757"/>
      <c r="K4812" s="758"/>
      <c r="L4812" s="758"/>
      <c r="M4812" s="722"/>
      <c r="N4812" s="736"/>
      <c r="O4812" s="736"/>
      <c r="P4812" s="736"/>
      <c r="Q4812" s="736"/>
      <c r="R4812" s="736"/>
      <c r="S4812" s="736"/>
      <c r="T4812" s="736"/>
      <c r="U4812" s="736"/>
      <c r="BA4812" s="722"/>
      <c r="BB4812" s="722"/>
      <c r="BC4812" s="722"/>
      <c r="BD4812" s="722"/>
      <c r="BE4812" s="722"/>
      <c r="BF4812" s="722"/>
      <c r="BG4812" s="722"/>
      <c r="BH4812" s="722"/>
      <c r="BI4812" s="722"/>
      <c r="BJ4812" s="722"/>
      <c r="BK4812" s="722"/>
      <c r="BL4812" s="722"/>
      <c r="BM4812" s="722"/>
      <c r="BN4812" s="722"/>
      <c r="BO4812" s="722"/>
      <c r="BP4812" s="722"/>
      <c r="BQ4812" s="722"/>
      <c r="BR4812" s="722"/>
      <c r="BS4812" s="722"/>
      <c r="BT4812" s="722"/>
      <c r="BU4812" s="722"/>
      <c r="BV4812" s="722"/>
      <c r="BW4812" s="722"/>
      <c r="BX4812" s="722"/>
      <c r="BY4812" s="722"/>
      <c r="BZ4812" s="722"/>
      <c r="CA4812" s="722"/>
      <c r="CB4812" s="722"/>
      <c r="CC4812" s="722"/>
      <c r="CD4812" s="722"/>
      <c r="CE4812" s="722"/>
      <c r="CF4812" s="722"/>
      <c r="CG4812" s="722"/>
      <c r="CH4812" s="722"/>
      <c r="CI4812" s="722"/>
      <c r="CJ4812" s="722"/>
      <c r="CK4812" s="722"/>
      <c r="CL4812" s="722"/>
      <c r="CM4812" s="722"/>
      <c r="CN4812" s="722"/>
      <c r="CO4812" s="722"/>
      <c r="CP4812" s="722"/>
      <c r="CQ4812" s="722"/>
      <c r="CR4812" s="722"/>
      <c r="CS4812" s="722"/>
    </row>
    <row r="4813" spans="1:97" s="1376" customFormat="1">
      <c r="A4813" s="722"/>
      <c r="B4813" s="722"/>
      <c r="C4813" s="722"/>
      <c r="D4813" s="722"/>
      <c r="E4813" s="722"/>
      <c r="F4813" s="757"/>
      <c r="G4813" s="757"/>
      <c r="H4813" s="757"/>
      <c r="I4813" s="757"/>
      <c r="J4813" s="757"/>
      <c r="K4813" s="758"/>
      <c r="L4813" s="758"/>
      <c r="M4813" s="722"/>
      <c r="N4813" s="736"/>
      <c r="O4813" s="736"/>
      <c r="P4813" s="736"/>
      <c r="Q4813" s="736"/>
      <c r="R4813" s="736"/>
      <c r="S4813" s="736"/>
      <c r="T4813" s="736"/>
      <c r="U4813" s="736"/>
      <c r="BA4813" s="722"/>
      <c r="BB4813" s="722"/>
      <c r="BC4813" s="722"/>
      <c r="BD4813" s="722"/>
      <c r="BE4813" s="722"/>
      <c r="BF4813" s="722"/>
      <c r="BG4813" s="722"/>
      <c r="BH4813" s="722"/>
      <c r="BI4813" s="722"/>
      <c r="BJ4813" s="722"/>
      <c r="BK4813" s="722"/>
      <c r="BL4813" s="722"/>
      <c r="BM4813" s="722"/>
      <c r="BN4813" s="722"/>
      <c r="BO4813" s="722"/>
      <c r="BP4813" s="722"/>
      <c r="BQ4813" s="722"/>
      <c r="BR4813" s="722"/>
      <c r="BS4813" s="722"/>
      <c r="BT4813" s="722"/>
      <c r="BU4813" s="722"/>
      <c r="BV4813" s="722"/>
      <c r="BW4813" s="722"/>
      <c r="BX4813" s="722"/>
      <c r="BY4813" s="722"/>
      <c r="BZ4813" s="722"/>
      <c r="CA4813" s="722"/>
      <c r="CB4813" s="722"/>
      <c r="CC4813" s="722"/>
      <c r="CD4813" s="722"/>
      <c r="CE4813" s="722"/>
      <c r="CF4813" s="722"/>
      <c r="CG4813" s="722"/>
      <c r="CH4813" s="722"/>
      <c r="CI4813" s="722"/>
      <c r="CJ4813" s="722"/>
      <c r="CK4813" s="722"/>
      <c r="CL4813" s="722"/>
      <c r="CM4813" s="722"/>
      <c r="CN4813" s="722"/>
      <c r="CO4813" s="722"/>
      <c r="CP4813" s="722"/>
      <c r="CQ4813" s="722"/>
      <c r="CR4813" s="722"/>
      <c r="CS4813" s="722"/>
    </row>
    <row r="4814" spans="1:97" s="1376" customFormat="1">
      <c r="A4814" s="722"/>
      <c r="B4814" s="722"/>
      <c r="C4814" s="722"/>
      <c r="D4814" s="722"/>
      <c r="E4814" s="722"/>
      <c r="F4814" s="757"/>
      <c r="G4814" s="757"/>
      <c r="H4814" s="757"/>
      <c r="I4814" s="757"/>
      <c r="J4814" s="757"/>
      <c r="K4814" s="758"/>
      <c r="L4814" s="758"/>
      <c r="M4814" s="722"/>
      <c r="N4814" s="736"/>
      <c r="O4814" s="736"/>
      <c r="P4814" s="736"/>
      <c r="Q4814" s="736"/>
      <c r="R4814" s="736"/>
      <c r="S4814" s="736"/>
      <c r="T4814" s="736"/>
      <c r="U4814" s="736"/>
      <c r="BA4814" s="722"/>
      <c r="BB4814" s="722"/>
      <c r="BC4814" s="722"/>
      <c r="BD4814" s="722"/>
      <c r="BE4814" s="722"/>
      <c r="BF4814" s="722"/>
      <c r="BG4814" s="722"/>
      <c r="BH4814" s="722"/>
      <c r="BI4814" s="722"/>
      <c r="BJ4814" s="722"/>
      <c r="BK4814" s="722"/>
      <c r="BL4814" s="722"/>
      <c r="BM4814" s="722"/>
      <c r="BN4814" s="722"/>
      <c r="BO4814" s="722"/>
      <c r="BP4814" s="722"/>
      <c r="BQ4814" s="722"/>
      <c r="BR4814" s="722"/>
      <c r="BS4814" s="722"/>
      <c r="BT4814" s="722"/>
      <c r="BU4814" s="722"/>
      <c r="BV4814" s="722"/>
      <c r="BW4814" s="722"/>
      <c r="BX4814" s="722"/>
      <c r="BY4814" s="722"/>
      <c r="BZ4814" s="722"/>
      <c r="CA4814" s="722"/>
      <c r="CB4814" s="722"/>
      <c r="CC4814" s="722"/>
      <c r="CD4814" s="722"/>
      <c r="CE4814" s="722"/>
      <c r="CF4814" s="722"/>
      <c r="CG4814" s="722"/>
      <c r="CH4814" s="722"/>
      <c r="CI4814" s="722"/>
      <c r="CJ4814" s="722"/>
      <c r="CK4814" s="722"/>
      <c r="CL4814" s="722"/>
      <c r="CM4814" s="722"/>
      <c r="CN4814" s="722"/>
      <c r="CO4814" s="722"/>
      <c r="CP4814" s="722"/>
      <c r="CQ4814" s="722"/>
      <c r="CR4814" s="722"/>
      <c r="CS4814" s="722"/>
    </row>
    <row r="4815" spans="1:97" s="1376" customFormat="1">
      <c r="A4815" s="722"/>
      <c r="B4815" s="722"/>
      <c r="C4815" s="722"/>
      <c r="D4815" s="722"/>
      <c r="E4815" s="722"/>
      <c r="F4815" s="757"/>
      <c r="G4815" s="757"/>
      <c r="H4815" s="757"/>
      <c r="I4815" s="757"/>
      <c r="J4815" s="757"/>
      <c r="K4815" s="758"/>
      <c r="L4815" s="758"/>
      <c r="M4815" s="722"/>
      <c r="N4815" s="736"/>
      <c r="O4815" s="736"/>
      <c r="P4815" s="736"/>
      <c r="Q4815" s="736"/>
      <c r="R4815" s="736"/>
      <c r="S4815" s="736"/>
      <c r="T4815" s="736"/>
      <c r="U4815" s="736"/>
      <c r="BA4815" s="722"/>
      <c r="BB4815" s="722"/>
      <c r="BC4815" s="722"/>
      <c r="BD4815" s="722"/>
      <c r="BE4815" s="722"/>
      <c r="BF4815" s="722"/>
      <c r="BG4815" s="722"/>
      <c r="BH4815" s="722"/>
      <c r="BI4815" s="722"/>
      <c r="BJ4815" s="722"/>
      <c r="BK4815" s="722"/>
      <c r="BL4815" s="722"/>
      <c r="BM4815" s="722"/>
      <c r="BN4815" s="722"/>
      <c r="BO4815" s="722"/>
      <c r="BP4815" s="722"/>
      <c r="BQ4815" s="722"/>
      <c r="BR4815" s="722"/>
      <c r="BS4815" s="722"/>
      <c r="BT4815" s="722"/>
      <c r="BU4815" s="722"/>
      <c r="BV4815" s="722"/>
      <c r="BW4815" s="722"/>
      <c r="BX4815" s="722"/>
      <c r="BY4815" s="722"/>
      <c r="BZ4815" s="722"/>
      <c r="CA4815" s="722"/>
      <c r="CB4815" s="722"/>
      <c r="CC4815" s="722"/>
      <c r="CD4815" s="722"/>
      <c r="CE4815" s="722"/>
      <c r="CF4815" s="722"/>
      <c r="CG4815" s="722"/>
      <c r="CH4815" s="722"/>
      <c r="CI4815" s="722"/>
      <c r="CJ4815" s="722"/>
      <c r="CK4815" s="722"/>
      <c r="CL4815" s="722"/>
      <c r="CM4815" s="722"/>
      <c r="CN4815" s="722"/>
      <c r="CO4815" s="722"/>
      <c r="CP4815" s="722"/>
      <c r="CQ4815" s="722"/>
      <c r="CR4815" s="722"/>
      <c r="CS4815" s="722"/>
    </row>
    <row r="4816" spans="1:97" s="1376" customFormat="1">
      <c r="A4816" s="722"/>
      <c r="B4816" s="722"/>
      <c r="C4816" s="722"/>
      <c r="D4816" s="722"/>
      <c r="E4816" s="722"/>
      <c r="F4816" s="757"/>
      <c r="G4816" s="757"/>
      <c r="H4816" s="757"/>
      <c r="I4816" s="757"/>
      <c r="J4816" s="757"/>
      <c r="K4816" s="758"/>
      <c r="L4816" s="758"/>
      <c r="M4816" s="722"/>
      <c r="N4816" s="736"/>
      <c r="O4816" s="736"/>
      <c r="P4816" s="736"/>
      <c r="Q4816" s="736"/>
      <c r="R4816" s="736"/>
      <c r="S4816" s="736"/>
      <c r="T4816" s="736"/>
      <c r="U4816" s="736"/>
      <c r="BA4816" s="722"/>
      <c r="BB4816" s="722"/>
      <c r="BC4816" s="722"/>
      <c r="BD4816" s="722"/>
      <c r="BE4816" s="722"/>
      <c r="BF4816" s="722"/>
      <c r="BG4816" s="722"/>
      <c r="BH4816" s="722"/>
      <c r="BI4816" s="722"/>
      <c r="BJ4816" s="722"/>
      <c r="BK4816" s="722"/>
      <c r="BL4816" s="722"/>
      <c r="BM4816" s="722"/>
      <c r="BN4816" s="722"/>
      <c r="BO4816" s="722"/>
      <c r="BP4816" s="722"/>
      <c r="BQ4816" s="722"/>
      <c r="BR4816" s="722"/>
      <c r="BS4816" s="722"/>
      <c r="BT4816" s="722"/>
      <c r="BU4816" s="722"/>
      <c r="BV4816" s="722"/>
      <c r="BW4816" s="722"/>
      <c r="BX4816" s="722"/>
      <c r="BY4816" s="722"/>
      <c r="BZ4816" s="722"/>
      <c r="CA4816" s="722"/>
      <c r="CB4816" s="722"/>
      <c r="CC4816" s="722"/>
      <c r="CD4816" s="722"/>
      <c r="CE4816" s="722"/>
      <c r="CF4816" s="722"/>
      <c r="CG4816" s="722"/>
      <c r="CH4816" s="722"/>
      <c r="CI4816" s="722"/>
      <c r="CJ4816" s="722"/>
      <c r="CK4816" s="722"/>
      <c r="CL4816" s="722"/>
      <c r="CM4816" s="722"/>
      <c r="CN4816" s="722"/>
      <c r="CO4816" s="722"/>
      <c r="CP4816" s="722"/>
      <c r="CQ4816" s="722"/>
      <c r="CR4816" s="722"/>
      <c r="CS4816" s="722"/>
    </row>
    <row r="4817" spans="1:97" s="1376" customFormat="1">
      <c r="A4817" s="722"/>
      <c r="B4817" s="722"/>
      <c r="C4817" s="722"/>
      <c r="D4817" s="722"/>
      <c r="E4817" s="722"/>
      <c r="F4817" s="757"/>
      <c r="G4817" s="757"/>
      <c r="H4817" s="757"/>
      <c r="I4817" s="757"/>
      <c r="J4817" s="757"/>
      <c r="K4817" s="758"/>
      <c r="L4817" s="758"/>
      <c r="M4817" s="722"/>
      <c r="N4817" s="736"/>
      <c r="O4817" s="736"/>
      <c r="P4817" s="736"/>
      <c r="Q4817" s="736"/>
      <c r="R4817" s="736"/>
      <c r="S4817" s="736"/>
      <c r="T4817" s="736"/>
      <c r="U4817" s="736"/>
      <c r="BA4817" s="722"/>
      <c r="BB4817" s="722"/>
      <c r="BC4817" s="722"/>
      <c r="BD4817" s="722"/>
      <c r="BE4817" s="722"/>
      <c r="BF4817" s="722"/>
      <c r="BG4817" s="722"/>
      <c r="BH4817" s="722"/>
      <c r="BI4817" s="722"/>
      <c r="BJ4817" s="722"/>
      <c r="BK4817" s="722"/>
      <c r="BL4817" s="722"/>
      <c r="BM4817" s="722"/>
      <c r="BN4817" s="722"/>
      <c r="BO4817" s="722"/>
      <c r="BP4817" s="722"/>
      <c r="BQ4817" s="722"/>
      <c r="BR4817" s="722"/>
      <c r="BS4817" s="722"/>
      <c r="BT4817" s="722"/>
      <c r="BU4817" s="722"/>
      <c r="BV4817" s="722"/>
      <c r="BW4817" s="722"/>
      <c r="BX4817" s="722"/>
      <c r="BY4817" s="722"/>
      <c r="BZ4817" s="722"/>
      <c r="CA4817" s="722"/>
      <c r="CB4817" s="722"/>
      <c r="CC4817" s="722"/>
      <c r="CD4817" s="722"/>
      <c r="CE4817" s="722"/>
      <c r="CF4817" s="722"/>
      <c r="CG4817" s="722"/>
      <c r="CH4817" s="722"/>
      <c r="CI4817" s="722"/>
      <c r="CJ4817" s="722"/>
      <c r="CK4817" s="722"/>
      <c r="CL4817" s="722"/>
      <c r="CM4817" s="722"/>
      <c r="CN4817" s="722"/>
      <c r="CO4817" s="722"/>
      <c r="CP4817" s="722"/>
      <c r="CQ4817" s="722"/>
      <c r="CR4817" s="722"/>
      <c r="CS4817" s="722"/>
    </row>
    <row r="4818" spans="1:97" s="1376" customFormat="1">
      <c r="A4818" s="722"/>
      <c r="B4818" s="722"/>
      <c r="C4818" s="722"/>
      <c r="D4818" s="722"/>
      <c r="E4818" s="722"/>
      <c r="F4818" s="757"/>
      <c r="G4818" s="757"/>
      <c r="H4818" s="757"/>
      <c r="I4818" s="757"/>
      <c r="J4818" s="757"/>
      <c r="K4818" s="758"/>
      <c r="L4818" s="758"/>
      <c r="M4818" s="722"/>
      <c r="N4818" s="736"/>
      <c r="O4818" s="736"/>
      <c r="P4818" s="736"/>
      <c r="Q4818" s="736"/>
      <c r="R4818" s="736"/>
      <c r="S4818" s="736"/>
      <c r="T4818" s="736"/>
      <c r="U4818" s="736"/>
      <c r="BA4818" s="722"/>
      <c r="BB4818" s="722"/>
      <c r="BC4818" s="722"/>
      <c r="BD4818" s="722"/>
      <c r="BE4818" s="722"/>
      <c r="BF4818" s="722"/>
      <c r="BG4818" s="722"/>
      <c r="BH4818" s="722"/>
      <c r="BI4818" s="722"/>
      <c r="BJ4818" s="722"/>
      <c r="BK4818" s="722"/>
      <c r="BL4818" s="722"/>
      <c r="BM4818" s="722"/>
      <c r="BN4818" s="722"/>
      <c r="BO4818" s="722"/>
      <c r="BP4818" s="722"/>
      <c r="BQ4818" s="722"/>
      <c r="BR4818" s="722"/>
      <c r="BS4818" s="722"/>
      <c r="BT4818" s="722"/>
      <c r="BU4818" s="722"/>
      <c r="BV4818" s="722"/>
      <c r="BW4818" s="722"/>
      <c r="BX4818" s="722"/>
      <c r="BY4818" s="722"/>
      <c r="BZ4818" s="722"/>
      <c r="CA4818" s="722"/>
      <c r="CB4818" s="722"/>
      <c r="CC4818" s="722"/>
      <c r="CD4818" s="722"/>
      <c r="CE4818" s="722"/>
      <c r="CF4818" s="722"/>
      <c r="CG4818" s="722"/>
      <c r="CH4818" s="722"/>
      <c r="CI4818" s="722"/>
      <c r="CJ4818" s="722"/>
      <c r="CK4818" s="722"/>
      <c r="CL4818" s="722"/>
      <c r="CM4818" s="722"/>
      <c r="CN4818" s="722"/>
      <c r="CO4818" s="722"/>
      <c r="CP4818" s="722"/>
      <c r="CQ4818" s="722"/>
      <c r="CR4818" s="722"/>
      <c r="CS4818" s="722"/>
    </row>
    <row r="4819" spans="1:97" s="1376" customFormat="1">
      <c r="A4819" s="722"/>
      <c r="B4819" s="722"/>
      <c r="C4819" s="722"/>
      <c r="D4819" s="722"/>
      <c r="E4819" s="722"/>
      <c r="F4819" s="757"/>
      <c r="G4819" s="757"/>
      <c r="H4819" s="757"/>
      <c r="I4819" s="757"/>
      <c r="J4819" s="757"/>
      <c r="K4819" s="758"/>
      <c r="L4819" s="758"/>
      <c r="M4819" s="722"/>
      <c r="N4819" s="736"/>
      <c r="O4819" s="736"/>
      <c r="P4819" s="736"/>
      <c r="Q4819" s="736"/>
      <c r="R4819" s="736"/>
      <c r="S4819" s="736"/>
      <c r="T4819" s="736"/>
      <c r="U4819" s="736"/>
      <c r="BA4819" s="722"/>
      <c r="BB4819" s="722"/>
      <c r="BC4819" s="722"/>
      <c r="BD4819" s="722"/>
      <c r="BE4819" s="722"/>
      <c r="BF4819" s="722"/>
      <c r="BG4819" s="722"/>
      <c r="BH4819" s="722"/>
      <c r="BI4819" s="722"/>
      <c r="BJ4819" s="722"/>
      <c r="BK4819" s="722"/>
      <c r="BL4819" s="722"/>
      <c r="BM4819" s="722"/>
      <c r="BN4819" s="722"/>
      <c r="BO4819" s="722"/>
      <c r="BP4819" s="722"/>
      <c r="BQ4819" s="722"/>
      <c r="BR4819" s="722"/>
      <c r="BS4819" s="722"/>
      <c r="BT4819" s="722"/>
      <c r="BU4819" s="722"/>
      <c r="BV4819" s="722"/>
      <c r="BW4819" s="722"/>
      <c r="BX4819" s="722"/>
      <c r="BY4819" s="722"/>
      <c r="BZ4819" s="722"/>
      <c r="CA4819" s="722"/>
      <c r="CB4819" s="722"/>
      <c r="CC4819" s="722"/>
      <c r="CD4819" s="722"/>
      <c r="CE4819" s="722"/>
      <c r="CF4819" s="722"/>
      <c r="CG4819" s="722"/>
      <c r="CH4819" s="722"/>
      <c r="CI4819" s="722"/>
      <c r="CJ4819" s="722"/>
      <c r="CK4819" s="722"/>
      <c r="CL4819" s="722"/>
      <c r="CM4819" s="722"/>
      <c r="CN4819" s="722"/>
      <c r="CO4819" s="722"/>
      <c r="CP4819" s="722"/>
      <c r="CQ4819" s="722"/>
      <c r="CR4819" s="722"/>
      <c r="CS4819" s="722"/>
    </row>
    <row r="4820" spans="1:97" s="1376" customFormat="1">
      <c r="A4820" s="722"/>
      <c r="B4820" s="722"/>
      <c r="C4820" s="722"/>
      <c r="D4820" s="722"/>
      <c r="E4820" s="722"/>
      <c r="F4820" s="757"/>
      <c r="G4820" s="757"/>
      <c r="H4820" s="757"/>
      <c r="I4820" s="757"/>
      <c r="J4820" s="757"/>
      <c r="K4820" s="758"/>
      <c r="L4820" s="758"/>
      <c r="M4820" s="722"/>
      <c r="N4820" s="736"/>
      <c r="O4820" s="736"/>
      <c r="P4820" s="736"/>
      <c r="Q4820" s="736"/>
      <c r="R4820" s="736"/>
      <c r="S4820" s="736"/>
      <c r="T4820" s="736"/>
      <c r="U4820" s="736"/>
      <c r="BA4820" s="722"/>
      <c r="BB4820" s="722"/>
      <c r="BC4820" s="722"/>
      <c r="BD4820" s="722"/>
      <c r="BE4820" s="722"/>
      <c r="BF4820" s="722"/>
      <c r="BG4820" s="722"/>
      <c r="BH4820" s="722"/>
      <c r="BI4820" s="722"/>
      <c r="BJ4820" s="722"/>
      <c r="BK4820" s="722"/>
      <c r="BL4820" s="722"/>
      <c r="BM4820" s="722"/>
      <c r="BN4820" s="722"/>
      <c r="BO4820" s="722"/>
      <c r="BP4820" s="722"/>
      <c r="BQ4820" s="722"/>
      <c r="BR4820" s="722"/>
      <c r="BS4820" s="722"/>
      <c r="BT4820" s="722"/>
      <c r="BU4820" s="722"/>
      <c r="BV4820" s="722"/>
      <c r="BW4820" s="722"/>
      <c r="BX4820" s="722"/>
      <c r="BY4820" s="722"/>
      <c r="BZ4820" s="722"/>
      <c r="CA4820" s="722"/>
      <c r="CB4820" s="722"/>
      <c r="CC4820" s="722"/>
      <c r="CD4820" s="722"/>
      <c r="CE4820" s="722"/>
      <c r="CF4820" s="722"/>
      <c r="CG4820" s="722"/>
      <c r="CH4820" s="722"/>
      <c r="CI4820" s="722"/>
      <c r="CJ4820" s="722"/>
      <c r="CK4820" s="722"/>
      <c r="CL4820" s="722"/>
      <c r="CM4820" s="722"/>
      <c r="CN4820" s="722"/>
      <c r="CO4820" s="722"/>
      <c r="CP4820" s="722"/>
      <c r="CQ4820" s="722"/>
      <c r="CR4820" s="722"/>
      <c r="CS4820" s="722"/>
    </row>
    <row r="4821" spans="1:97" s="1376" customFormat="1">
      <c r="A4821" s="722"/>
      <c r="B4821" s="722"/>
      <c r="C4821" s="722"/>
      <c r="D4821" s="722"/>
      <c r="E4821" s="722"/>
      <c r="F4821" s="757"/>
      <c r="G4821" s="757"/>
      <c r="H4821" s="757"/>
      <c r="I4821" s="757"/>
      <c r="J4821" s="757"/>
      <c r="K4821" s="758"/>
      <c r="L4821" s="758"/>
      <c r="M4821" s="722"/>
      <c r="N4821" s="736"/>
      <c r="O4821" s="736"/>
      <c r="P4821" s="736"/>
      <c r="Q4821" s="736"/>
      <c r="R4821" s="736"/>
      <c r="S4821" s="736"/>
      <c r="T4821" s="736"/>
      <c r="U4821" s="736"/>
      <c r="BA4821" s="722"/>
      <c r="BB4821" s="722"/>
      <c r="BC4821" s="722"/>
      <c r="BD4821" s="722"/>
      <c r="BE4821" s="722"/>
      <c r="BF4821" s="722"/>
      <c r="BG4821" s="722"/>
      <c r="BH4821" s="722"/>
      <c r="BI4821" s="722"/>
      <c r="BJ4821" s="722"/>
      <c r="BK4821" s="722"/>
      <c r="BL4821" s="722"/>
      <c r="BM4821" s="722"/>
      <c r="BN4821" s="722"/>
      <c r="BO4821" s="722"/>
      <c r="BP4821" s="722"/>
      <c r="BQ4821" s="722"/>
      <c r="BR4821" s="722"/>
      <c r="BS4821" s="722"/>
      <c r="BT4821" s="722"/>
      <c r="BU4821" s="722"/>
      <c r="BV4821" s="722"/>
      <c r="BW4821" s="722"/>
      <c r="BX4821" s="722"/>
      <c r="BY4821" s="722"/>
      <c r="BZ4821" s="722"/>
      <c r="CA4821" s="722"/>
      <c r="CB4821" s="722"/>
      <c r="CC4821" s="722"/>
      <c r="CD4821" s="722"/>
      <c r="CE4821" s="722"/>
      <c r="CF4821" s="722"/>
      <c r="CG4821" s="722"/>
      <c r="CH4821" s="722"/>
      <c r="CI4821" s="722"/>
      <c r="CJ4821" s="722"/>
      <c r="CK4821" s="722"/>
      <c r="CL4821" s="722"/>
      <c r="CM4821" s="722"/>
      <c r="CN4821" s="722"/>
      <c r="CO4821" s="722"/>
      <c r="CP4821" s="722"/>
      <c r="CQ4821" s="722"/>
      <c r="CR4821" s="722"/>
      <c r="CS4821" s="722"/>
    </row>
    <row r="4822" spans="1:97" s="1376" customFormat="1">
      <c r="A4822" s="722"/>
      <c r="B4822" s="722"/>
      <c r="C4822" s="722"/>
      <c r="D4822" s="722"/>
      <c r="E4822" s="722"/>
      <c r="F4822" s="757"/>
      <c r="G4822" s="757"/>
      <c r="H4822" s="757"/>
      <c r="I4822" s="757"/>
      <c r="J4822" s="757"/>
      <c r="K4822" s="758"/>
      <c r="L4822" s="758"/>
      <c r="M4822" s="722"/>
      <c r="N4822" s="736"/>
      <c r="O4822" s="736"/>
      <c r="P4822" s="736"/>
      <c r="Q4822" s="736"/>
      <c r="R4822" s="736"/>
      <c r="S4822" s="736"/>
      <c r="T4822" s="736"/>
      <c r="U4822" s="736"/>
      <c r="BA4822" s="722"/>
      <c r="BB4822" s="722"/>
      <c r="BC4822" s="722"/>
      <c r="BD4822" s="722"/>
      <c r="BE4822" s="722"/>
      <c r="BF4822" s="722"/>
      <c r="BG4822" s="722"/>
      <c r="BH4822" s="722"/>
      <c r="BI4822" s="722"/>
      <c r="BJ4822" s="722"/>
      <c r="BK4822" s="722"/>
      <c r="BL4822" s="722"/>
      <c r="BM4822" s="722"/>
      <c r="BN4822" s="722"/>
      <c r="BO4822" s="722"/>
      <c r="BP4822" s="722"/>
      <c r="BQ4822" s="722"/>
      <c r="BR4822" s="722"/>
      <c r="BS4822" s="722"/>
      <c r="BT4822" s="722"/>
      <c r="BU4822" s="722"/>
      <c r="BV4822" s="722"/>
      <c r="BW4822" s="722"/>
      <c r="BX4822" s="722"/>
      <c r="BY4822" s="722"/>
      <c r="BZ4822" s="722"/>
      <c r="CA4822" s="722"/>
      <c r="CB4822" s="722"/>
      <c r="CC4822" s="722"/>
      <c r="CD4822" s="722"/>
      <c r="CE4822" s="722"/>
      <c r="CF4822" s="722"/>
      <c r="CG4822" s="722"/>
      <c r="CH4822" s="722"/>
      <c r="CI4822" s="722"/>
      <c r="CJ4822" s="722"/>
      <c r="CK4822" s="722"/>
      <c r="CL4822" s="722"/>
      <c r="CM4822" s="722"/>
      <c r="CN4822" s="722"/>
      <c r="CO4822" s="722"/>
      <c r="CP4822" s="722"/>
      <c r="CQ4822" s="722"/>
      <c r="CR4822" s="722"/>
      <c r="CS4822" s="722"/>
    </row>
    <row r="4823" spans="1:97" s="1376" customFormat="1">
      <c r="A4823" s="722"/>
      <c r="B4823" s="722"/>
      <c r="C4823" s="722"/>
      <c r="D4823" s="722"/>
      <c r="E4823" s="722"/>
      <c r="F4823" s="757"/>
      <c r="G4823" s="757"/>
      <c r="H4823" s="757"/>
      <c r="I4823" s="757"/>
      <c r="J4823" s="757"/>
      <c r="K4823" s="758"/>
      <c r="L4823" s="758"/>
      <c r="M4823" s="722"/>
      <c r="N4823" s="736"/>
      <c r="O4823" s="736"/>
      <c r="P4823" s="736"/>
      <c r="Q4823" s="736"/>
      <c r="R4823" s="736"/>
      <c r="S4823" s="736"/>
      <c r="T4823" s="736"/>
      <c r="U4823" s="736"/>
      <c r="BA4823" s="722"/>
      <c r="BB4823" s="722"/>
      <c r="BC4823" s="722"/>
      <c r="BD4823" s="722"/>
      <c r="BE4823" s="722"/>
      <c r="BF4823" s="722"/>
      <c r="BG4823" s="722"/>
      <c r="BH4823" s="722"/>
      <c r="BI4823" s="722"/>
      <c r="BJ4823" s="722"/>
      <c r="BK4823" s="722"/>
      <c r="BL4823" s="722"/>
      <c r="BM4823" s="722"/>
      <c r="BN4823" s="722"/>
      <c r="BO4823" s="722"/>
      <c r="BP4823" s="722"/>
      <c r="BQ4823" s="722"/>
      <c r="BR4823" s="722"/>
      <c r="BS4823" s="722"/>
      <c r="BT4823" s="722"/>
      <c r="BU4823" s="722"/>
      <c r="BV4823" s="722"/>
      <c r="BW4823" s="722"/>
      <c r="BX4823" s="722"/>
      <c r="BY4823" s="722"/>
      <c r="BZ4823" s="722"/>
      <c r="CA4823" s="722"/>
      <c r="CB4823" s="722"/>
      <c r="CC4823" s="722"/>
      <c r="CD4823" s="722"/>
      <c r="CE4823" s="722"/>
      <c r="CF4823" s="722"/>
      <c r="CG4823" s="722"/>
      <c r="CH4823" s="722"/>
      <c r="CI4823" s="722"/>
      <c r="CJ4823" s="722"/>
      <c r="CK4823" s="722"/>
      <c r="CL4823" s="722"/>
      <c r="CM4823" s="722"/>
      <c r="CN4823" s="722"/>
      <c r="CO4823" s="722"/>
      <c r="CP4823" s="722"/>
      <c r="CQ4823" s="722"/>
      <c r="CR4823" s="722"/>
      <c r="CS4823" s="722"/>
    </row>
    <row r="4824" spans="1:97" s="1376" customFormat="1">
      <c r="A4824" s="722"/>
      <c r="B4824" s="722"/>
      <c r="C4824" s="722"/>
      <c r="D4824" s="722"/>
      <c r="E4824" s="722"/>
      <c r="F4824" s="757"/>
      <c r="G4824" s="757"/>
      <c r="H4824" s="757"/>
      <c r="I4824" s="757"/>
      <c r="J4824" s="757"/>
      <c r="K4824" s="758"/>
      <c r="L4824" s="758"/>
      <c r="M4824" s="722"/>
      <c r="N4824" s="736"/>
      <c r="O4824" s="736"/>
      <c r="P4824" s="736"/>
      <c r="Q4824" s="736"/>
      <c r="R4824" s="736"/>
      <c r="S4824" s="736"/>
      <c r="T4824" s="736"/>
      <c r="U4824" s="736"/>
      <c r="BA4824" s="722"/>
      <c r="BB4824" s="722"/>
      <c r="BC4824" s="722"/>
      <c r="BD4824" s="722"/>
      <c r="BE4824" s="722"/>
      <c r="BF4824" s="722"/>
      <c r="BG4824" s="722"/>
      <c r="BH4824" s="722"/>
      <c r="BI4824" s="722"/>
      <c r="BJ4824" s="722"/>
      <c r="BK4824" s="722"/>
      <c r="BL4824" s="722"/>
      <c r="BM4824" s="722"/>
      <c r="BN4824" s="722"/>
      <c r="BO4824" s="722"/>
      <c r="BP4824" s="722"/>
      <c r="BQ4824" s="722"/>
      <c r="BR4824" s="722"/>
      <c r="BS4824" s="722"/>
      <c r="BT4824" s="722"/>
      <c r="BU4824" s="722"/>
      <c r="BV4824" s="722"/>
      <c r="BW4824" s="722"/>
      <c r="BX4824" s="722"/>
      <c r="BY4824" s="722"/>
      <c r="BZ4824" s="722"/>
      <c r="CA4824" s="722"/>
      <c r="CB4824" s="722"/>
      <c r="CC4824" s="722"/>
      <c r="CD4824" s="722"/>
      <c r="CE4824" s="722"/>
      <c r="CF4824" s="722"/>
      <c r="CG4824" s="722"/>
      <c r="CH4824" s="722"/>
      <c r="CI4824" s="722"/>
      <c r="CJ4824" s="722"/>
      <c r="CK4824" s="722"/>
      <c r="CL4824" s="722"/>
      <c r="CM4824" s="722"/>
      <c r="CN4824" s="722"/>
      <c r="CO4824" s="722"/>
      <c r="CP4824" s="722"/>
      <c r="CQ4824" s="722"/>
      <c r="CR4824" s="722"/>
      <c r="CS4824" s="722"/>
    </row>
    <row r="4825" spans="1:97" s="1376" customFormat="1">
      <c r="A4825" s="722"/>
      <c r="B4825" s="722"/>
      <c r="C4825" s="722"/>
      <c r="D4825" s="722"/>
      <c r="E4825" s="722"/>
      <c r="F4825" s="757"/>
      <c r="G4825" s="757"/>
      <c r="H4825" s="757"/>
      <c r="I4825" s="757"/>
      <c r="J4825" s="757"/>
      <c r="K4825" s="758"/>
      <c r="L4825" s="758"/>
      <c r="M4825" s="722"/>
      <c r="N4825" s="736"/>
      <c r="O4825" s="736"/>
      <c r="P4825" s="736"/>
      <c r="Q4825" s="736"/>
      <c r="R4825" s="736"/>
      <c r="S4825" s="736"/>
      <c r="T4825" s="736"/>
      <c r="U4825" s="736"/>
      <c r="BA4825" s="722"/>
      <c r="BB4825" s="722"/>
      <c r="BC4825" s="722"/>
      <c r="BD4825" s="722"/>
      <c r="BE4825" s="722"/>
      <c r="BF4825" s="722"/>
      <c r="BG4825" s="722"/>
      <c r="BH4825" s="722"/>
      <c r="BI4825" s="722"/>
      <c r="BJ4825" s="722"/>
      <c r="BK4825" s="722"/>
      <c r="BL4825" s="722"/>
      <c r="BM4825" s="722"/>
      <c r="BN4825" s="722"/>
      <c r="BO4825" s="722"/>
      <c r="BP4825" s="722"/>
      <c r="BQ4825" s="722"/>
      <c r="BR4825" s="722"/>
      <c r="BS4825" s="722"/>
      <c r="BT4825" s="722"/>
      <c r="BU4825" s="722"/>
      <c r="BV4825" s="722"/>
      <c r="BW4825" s="722"/>
      <c r="BX4825" s="722"/>
      <c r="BY4825" s="722"/>
      <c r="BZ4825" s="722"/>
      <c r="CA4825" s="722"/>
      <c r="CB4825" s="722"/>
      <c r="CC4825" s="722"/>
      <c r="CD4825" s="722"/>
      <c r="CE4825" s="722"/>
      <c r="CF4825" s="722"/>
      <c r="CG4825" s="722"/>
      <c r="CH4825" s="722"/>
      <c r="CI4825" s="722"/>
      <c r="CJ4825" s="722"/>
      <c r="CK4825" s="722"/>
      <c r="CL4825" s="722"/>
      <c r="CM4825" s="722"/>
      <c r="CN4825" s="722"/>
      <c r="CO4825" s="722"/>
      <c r="CP4825" s="722"/>
      <c r="CQ4825" s="722"/>
      <c r="CR4825" s="722"/>
      <c r="CS4825" s="722"/>
    </row>
    <row r="4826" spans="1:97" s="1376" customFormat="1">
      <c r="A4826" s="722"/>
      <c r="B4826" s="722"/>
      <c r="C4826" s="722"/>
      <c r="D4826" s="722"/>
      <c r="E4826" s="722"/>
      <c r="F4826" s="757"/>
      <c r="G4826" s="757"/>
      <c r="H4826" s="757"/>
      <c r="I4826" s="757"/>
      <c r="J4826" s="757"/>
      <c r="K4826" s="758"/>
      <c r="L4826" s="758"/>
      <c r="M4826" s="722"/>
      <c r="N4826" s="736"/>
      <c r="O4826" s="736"/>
      <c r="P4826" s="736"/>
      <c r="Q4826" s="736"/>
      <c r="R4826" s="736"/>
      <c r="S4826" s="736"/>
      <c r="T4826" s="736"/>
      <c r="U4826" s="736"/>
      <c r="BA4826" s="722"/>
      <c r="BB4826" s="722"/>
      <c r="BC4826" s="722"/>
      <c r="BD4826" s="722"/>
      <c r="BE4826" s="722"/>
      <c r="BF4826" s="722"/>
      <c r="BG4826" s="722"/>
      <c r="BH4826" s="722"/>
      <c r="BI4826" s="722"/>
      <c r="BJ4826" s="722"/>
      <c r="BK4826" s="722"/>
      <c r="BL4826" s="722"/>
      <c r="BM4826" s="722"/>
      <c r="BN4826" s="722"/>
      <c r="BO4826" s="722"/>
      <c r="BP4826" s="722"/>
      <c r="BQ4826" s="722"/>
      <c r="BR4826" s="722"/>
      <c r="BS4826" s="722"/>
      <c r="BT4826" s="722"/>
      <c r="BU4826" s="722"/>
      <c r="BV4826" s="722"/>
      <c r="BW4826" s="722"/>
      <c r="BX4826" s="722"/>
      <c r="BY4826" s="722"/>
      <c r="BZ4826" s="722"/>
      <c r="CA4826" s="722"/>
      <c r="CB4826" s="722"/>
      <c r="CC4826" s="722"/>
      <c r="CD4826" s="722"/>
      <c r="CE4826" s="722"/>
      <c r="CF4826" s="722"/>
      <c r="CG4826" s="722"/>
      <c r="CH4826" s="722"/>
      <c r="CI4826" s="722"/>
      <c r="CJ4826" s="722"/>
      <c r="CK4826" s="722"/>
      <c r="CL4826" s="722"/>
      <c r="CM4826" s="722"/>
      <c r="CN4826" s="722"/>
      <c r="CO4826" s="722"/>
      <c r="CP4826" s="722"/>
      <c r="CQ4826" s="722"/>
      <c r="CR4826" s="722"/>
      <c r="CS4826" s="722"/>
    </row>
    <row r="4827" spans="1:97" s="1376" customFormat="1">
      <c r="A4827" s="722"/>
      <c r="B4827" s="722"/>
      <c r="C4827" s="722"/>
      <c r="D4827" s="722"/>
      <c r="E4827" s="722"/>
      <c r="F4827" s="757"/>
      <c r="G4827" s="757"/>
      <c r="H4827" s="757"/>
      <c r="I4827" s="757"/>
      <c r="J4827" s="757"/>
      <c r="K4827" s="758"/>
      <c r="L4827" s="758"/>
      <c r="M4827" s="722"/>
      <c r="N4827" s="736"/>
      <c r="O4827" s="736"/>
      <c r="P4827" s="736"/>
      <c r="Q4827" s="736"/>
      <c r="R4827" s="736"/>
      <c r="S4827" s="736"/>
      <c r="T4827" s="736"/>
      <c r="U4827" s="736"/>
      <c r="BA4827" s="722"/>
      <c r="BB4827" s="722"/>
      <c r="BC4827" s="722"/>
      <c r="BD4827" s="722"/>
      <c r="BE4827" s="722"/>
      <c r="BF4827" s="722"/>
      <c r="BG4827" s="722"/>
      <c r="BH4827" s="722"/>
      <c r="BI4827" s="722"/>
      <c r="BJ4827" s="722"/>
      <c r="BK4827" s="722"/>
      <c r="BL4827" s="722"/>
      <c r="BM4827" s="722"/>
      <c r="BN4827" s="722"/>
      <c r="BO4827" s="722"/>
      <c r="BP4827" s="722"/>
      <c r="BQ4827" s="722"/>
      <c r="BR4827" s="722"/>
      <c r="BS4827" s="722"/>
      <c r="BT4827" s="722"/>
      <c r="BU4827" s="722"/>
      <c r="BV4827" s="722"/>
      <c r="BW4827" s="722"/>
      <c r="BX4827" s="722"/>
      <c r="BY4827" s="722"/>
      <c r="BZ4827" s="722"/>
      <c r="CA4827" s="722"/>
      <c r="CB4827" s="722"/>
      <c r="CC4827" s="722"/>
      <c r="CD4827" s="722"/>
      <c r="CE4827" s="722"/>
      <c r="CF4827" s="722"/>
      <c r="CG4827" s="722"/>
      <c r="CH4827" s="722"/>
      <c r="CI4827" s="722"/>
      <c r="CJ4827" s="722"/>
      <c r="CK4827" s="722"/>
      <c r="CL4827" s="722"/>
      <c r="CM4827" s="722"/>
      <c r="CN4827" s="722"/>
      <c r="CO4827" s="722"/>
      <c r="CP4827" s="722"/>
      <c r="CQ4827" s="722"/>
      <c r="CR4827" s="722"/>
      <c r="CS4827" s="722"/>
    </row>
    <row r="4828" spans="1:97" s="1376" customFormat="1">
      <c r="A4828" s="722"/>
      <c r="B4828" s="722"/>
      <c r="C4828" s="722"/>
      <c r="D4828" s="722"/>
      <c r="E4828" s="722"/>
      <c r="F4828" s="757"/>
      <c r="G4828" s="757"/>
      <c r="H4828" s="757"/>
      <c r="I4828" s="757"/>
      <c r="J4828" s="757"/>
      <c r="K4828" s="758"/>
      <c r="L4828" s="758"/>
      <c r="M4828" s="722"/>
      <c r="N4828" s="736"/>
      <c r="O4828" s="736"/>
      <c r="P4828" s="736"/>
      <c r="Q4828" s="736"/>
      <c r="R4828" s="736"/>
      <c r="S4828" s="736"/>
      <c r="T4828" s="736"/>
      <c r="U4828" s="736"/>
      <c r="BA4828" s="722"/>
      <c r="BB4828" s="722"/>
      <c r="BC4828" s="722"/>
      <c r="BD4828" s="722"/>
      <c r="BE4828" s="722"/>
      <c r="BF4828" s="722"/>
      <c r="BG4828" s="722"/>
      <c r="BH4828" s="722"/>
      <c r="BI4828" s="722"/>
      <c r="BJ4828" s="722"/>
      <c r="BK4828" s="722"/>
      <c r="BL4828" s="722"/>
      <c r="BM4828" s="722"/>
      <c r="BN4828" s="722"/>
      <c r="BO4828" s="722"/>
      <c r="BP4828" s="722"/>
      <c r="BQ4828" s="722"/>
      <c r="BR4828" s="722"/>
      <c r="BS4828" s="722"/>
      <c r="BT4828" s="722"/>
      <c r="BU4828" s="722"/>
      <c r="BV4828" s="722"/>
      <c r="BW4828" s="722"/>
      <c r="BX4828" s="722"/>
      <c r="BY4828" s="722"/>
      <c r="BZ4828" s="722"/>
      <c r="CA4828" s="722"/>
      <c r="CB4828" s="722"/>
      <c r="CC4828" s="722"/>
      <c r="CD4828" s="722"/>
      <c r="CE4828" s="722"/>
      <c r="CF4828" s="722"/>
      <c r="CG4828" s="722"/>
      <c r="CH4828" s="722"/>
      <c r="CI4828" s="722"/>
      <c r="CJ4828" s="722"/>
      <c r="CK4828" s="722"/>
      <c r="CL4828" s="722"/>
      <c r="CM4828" s="722"/>
      <c r="CN4828" s="722"/>
      <c r="CO4828" s="722"/>
      <c r="CP4828" s="722"/>
      <c r="CQ4828" s="722"/>
      <c r="CR4828" s="722"/>
      <c r="CS4828" s="722"/>
    </row>
    <row r="4829" spans="1:97" s="1376" customFormat="1">
      <c r="A4829" s="722"/>
      <c r="B4829" s="722"/>
      <c r="C4829" s="722"/>
      <c r="D4829" s="722"/>
      <c r="E4829" s="722"/>
      <c r="F4829" s="757"/>
      <c r="G4829" s="757"/>
      <c r="H4829" s="757"/>
      <c r="I4829" s="757"/>
      <c r="J4829" s="757"/>
      <c r="K4829" s="758"/>
      <c r="L4829" s="758"/>
      <c r="M4829" s="722"/>
      <c r="N4829" s="736"/>
      <c r="O4829" s="736"/>
      <c r="P4829" s="736"/>
      <c r="Q4829" s="736"/>
      <c r="R4829" s="736"/>
      <c r="S4829" s="736"/>
      <c r="T4829" s="736"/>
      <c r="U4829" s="736"/>
      <c r="BA4829" s="722"/>
      <c r="BB4829" s="722"/>
      <c r="BC4829" s="722"/>
      <c r="BD4829" s="722"/>
      <c r="BE4829" s="722"/>
      <c r="BF4829" s="722"/>
      <c r="BG4829" s="722"/>
      <c r="BH4829" s="722"/>
      <c r="BI4829" s="722"/>
      <c r="BJ4829" s="722"/>
      <c r="BK4829" s="722"/>
      <c r="BL4829" s="722"/>
      <c r="BM4829" s="722"/>
      <c r="BN4829" s="722"/>
      <c r="BO4829" s="722"/>
      <c r="BP4829" s="722"/>
      <c r="BQ4829" s="722"/>
      <c r="BR4829" s="722"/>
      <c r="BS4829" s="722"/>
      <c r="BT4829" s="722"/>
      <c r="BU4829" s="722"/>
      <c r="BV4829" s="722"/>
      <c r="BW4829" s="722"/>
      <c r="BX4829" s="722"/>
      <c r="BY4829" s="722"/>
      <c r="BZ4829" s="722"/>
      <c r="CA4829" s="722"/>
      <c r="CB4829" s="722"/>
      <c r="CC4829" s="722"/>
      <c r="CD4829" s="722"/>
      <c r="CE4829" s="722"/>
      <c r="CF4829" s="722"/>
      <c r="CG4829" s="722"/>
      <c r="CH4829" s="722"/>
      <c r="CI4829" s="722"/>
      <c r="CJ4829" s="722"/>
      <c r="CK4829" s="722"/>
      <c r="CL4829" s="722"/>
      <c r="CM4829" s="722"/>
      <c r="CN4829" s="722"/>
      <c r="CO4829" s="722"/>
      <c r="CP4829" s="722"/>
      <c r="CQ4829" s="722"/>
      <c r="CR4829" s="722"/>
      <c r="CS4829" s="722"/>
    </row>
    <row r="4830" spans="1:97" s="1376" customFormat="1">
      <c r="A4830" s="722"/>
      <c r="B4830" s="722"/>
      <c r="C4830" s="722"/>
      <c r="D4830" s="722"/>
      <c r="E4830" s="722"/>
      <c r="F4830" s="757"/>
      <c r="G4830" s="757"/>
      <c r="H4830" s="757"/>
      <c r="I4830" s="757"/>
      <c r="J4830" s="757"/>
      <c r="K4830" s="758"/>
      <c r="L4830" s="758"/>
      <c r="M4830" s="722"/>
      <c r="N4830" s="736"/>
      <c r="O4830" s="736"/>
      <c r="P4830" s="736"/>
      <c r="Q4830" s="736"/>
      <c r="R4830" s="736"/>
      <c r="S4830" s="736"/>
      <c r="T4830" s="736"/>
      <c r="U4830" s="736"/>
      <c r="BA4830" s="722"/>
      <c r="BB4830" s="722"/>
      <c r="BC4830" s="722"/>
      <c r="BD4830" s="722"/>
      <c r="BE4830" s="722"/>
      <c r="BF4830" s="722"/>
      <c r="BG4830" s="722"/>
      <c r="BH4830" s="722"/>
      <c r="BI4830" s="722"/>
      <c r="BJ4830" s="722"/>
      <c r="BK4830" s="722"/>
      <c r="BL4830" s="722"/>
      <c r="BM4830" s="722"/>
      <c r="BN4830" s="722"/>
      <c r="BO4830" s="722"/>
      <c r="BP4830" s="722"/>
      <c r="BQ4830" s="722"/>
      <c r="BR4830" s="722"/>
      <c r="BS4830" s="722"/>
      <c r="BT4830" s="722"/>
      <c r="BU4830" s="722"/>
      <c r="BV4830" s="722"/>
      <c r="BW4830" s="722"/>
      <c r="BX4830" s="722"/>
      <c r="BY4830" s="722"/>
      <c r="BZ4830" s="722"/>
      <c r="CA4830" s="722"/>
      <c r="CB4830" s="722"/>
      <c r="CC4830" s="722"/>
      <c r="CD4830" s="722"/>
      <c r="CE4830" s="722"/>
      <c r="CF4830" s="722"/>
      <c r="CG4830" s="722"/>
      <c r="CH4830" s="722"/>
      <c r="CI4830" s="722"/>
      <c r="CJ4830" s="722"/>
      <c r="CK4830" s="722"/>
      <c r="CL4830" s="722"/>
      <c r="CM4830" s="722"/>
      <c r="CN4830" s="722"/>
      <c r="CO4830" s="722"/>
      <c r="CP4830" s="722"/>
      <c r="CQ4830" s="722"/>
      <c r="CR4830" s="722"/>
      <c r="CS4830" s="722"/>
    </row>
    <row r="4831" spans="1:97" s="1376" customFormat="1">
      <c r="A4831" s="722"/>
      <c r="B4831" s="722"/>
      <c r="C4831" s="722"/>
      <c r="D4831" s="722"/>
      <c r="E4831" s="722"/>
      <c r="F4831" s="757"/>
      <c r="G4831" s="757"/>
      <c r="H4831" s="757"/>
      <c r="I4831" s="757"/>
      <c r="J4831" s="757"/>
      <c r="K4831" s="758"/>
      <c r="L4831" s="758"/>
      <c r="M4831" s="722"/>
      <c r="N4831" s="736"/>
      <c r="O4831" s="736"/>
      <c r="P4831" s="736"/>
      <c r="Q4831" s="736"/>
      <c r="R4831" s="736"/>
      <c r="S4831" s="736"/>
      <c r="T4831" s="736"/>
      <c r="U4831" s="736"/>
      <c r="BA4831" s="722"/>
      <c r="BB4831" s="722"/>
      <c r="BC4831" s="722"/>
      <c r="BD4831" s="722"/>
      <c r="BE4831" s="722"/>
      <c r="BF4831" s="722"/>
      <c r="BG4831" s="722"/>
      <c r="BH4831" s="722"/>
      <c r="BI4831" s="722"/>
      <c r="BJ4831" s="722"/>
      <c r="BK4831" s="722"/>
      <c r="BL4831" s="722"/>
      <c r="BM4831" s="722"/>
      <c r="BN4831" s="722"/>
      <c r="BO4831" s="722"/>
      <c r="BP4831" s="722"/>
      <c r="BQ4831" s="722"/>
      <c r="BR4831" s="722"/>
      <c r="BS4831" s="722"/>
      <c r="BT4831" s="722"/>
      <c r="BU4831" s="722"/>
      <c r="BV4831" s="722"/>
      <c r="BW4831" s="722"/>
      <c r="BX4831" s="722"/>
      <c r="BY4831" s="722"/>
      <c r="BZ4831" s="722"/>
      <c r="CA4831" s="722"/>
      <c r="CB4831" s="722"/>
      <c r="CC4831" s="722"/>
      <c r="CD4831" s="722"/>
      <c r="CE4831" s="722"/>
      <c r="CF4831" s="722"/>
      <c r="CG4831" s="722"/>
      <c r="CH4831" s="722"/>
      <c r="CI4831" s="722"/>
      <c r="CJ4831" s="722"/>
      <c r="CK4831" s="722"/>
      <c r="CL4831" s="722"/>
      <c r="CM4831" s="722"/>
      <c r="CN4831" s="722"/>
      <c r="CO4831" s="722"/>
      <c r="CP4831" s="722"/>
      <c r="CQ4831" s="722"/>
      <c r="CR4831" s="722"/>
      <c r="CS4831" s="722"/>
    </row>
    <row r="4832" spans="1:97" s="1376" customFormat="1">
      <c r="A4832" s="722"/>
      <c r="B4832" s="722"/>
      <c r="C4832" s="722"/>
      <c r="D4832" s="722"/>
      <c r="E4832" s="722"/>
      <c r="F4832" s="757"/>
      <c r="G4832" s="757"/>
      <c r="H4832" s="757"/>
      <c r="I4832" s="757"/>
      <c r="J4832" s="757"/>
      <c r="K4832" s="758"/>
      <c r="L4832" s="758"/>
      <c r="M4832" s="722"/>
      <c r="N4832" s="736"/>
      <c r="O4832" s="736"/>
      <c r="P4832" s="736"/>
      <c r="Q4832" s="736"/>
      <c r="R4832" s="736"/>
      <c r="S4832" s="736"/>
      <c r="T4832" s="736"/>
      <c r="U4832" s="736"/>
      <c r="BA4832" s="722"/>
      <c r="BB4832" s="722"/>
      <c r="BC4832" s="722"/>
      <c r="BD4832" s="722"/>
      <c r="BE4832" s="722"/>
      <c r="BF4832" s="722"/>
      <c r="BG4832" s="722"/>
      <c r="BH4832" s="722"/>
      <c r="BI4832" s="722"/>
      <c r="BJ4832" s="722"/>
      <c r="BK4832" s="722"/>
      <c r="BL4832" s="722"/>
      <c r="BM4832" s="722"/>
      <c r="BN4832" s="722"/>
      <c r="BO4832" s="722"/>
      <c r="BP4832" s="722"/>
      <c r="BQ4832" s="722"/>
      <c r="BR4832" s="722"/>
      <c r="BS4832" s="722"/>
      <c r="BT4832" s="722"/>
      <c r="BU4832" s="722"/>
      <c r="BV4832" s="722"/>
      <c r="BW4832" s="722"/>
      <c r="BX4832" s="722"/>
      <c r="BY4832" s="722"/>
      <c r="BZ4832" s="722"/>
      <c r="CA4832" s="722"/>
      <c r="CB4832" s="722"/>
      <c r="CC4832" s="722"/>
      <c r="CD4832" s="722"/>
      <c r="CE4832" s="722"/>
      <c r="CF4832" s="722"/>
      <c r="CG4832" s="722"/>
      <c r="CH4832" s="722"/>
      <c r="CI4832" s="722"/>
      <c r="CJ4832" s="722"/>
      <c r="CK4832" s="722"/>
      <c r="CL4832" s="722"/>
      <c r="CM4832" s="722"/>
      <c r="CN4832" s="722"/>
      <c r="CO4832" s="722"/>
      <c r="CP4832" s="722"/>
      <c r="CQ4832" s="722"/>
      <c r="CR4832" s="722"/>
      <c r="CS4832" s="722"/>
    </row>
    <row r="4833" spans="1:97" s="1376" customFormat="1">
      <c r="A4833" s="722"/>
      <c r="B4833" s="722"/>
      <c r="C4833" s="722"/>
      <c r="D4833" s="722"/>
      <c r="E4833" s="722"/>
      <c r="F4833" s="757"/>
      <c r="G4833" s="757"/>
      <c r="H4833" s="757"/>
      <c r="I4833" s="757"/>
      <c r="J4833" s="757"/>
      <c r="K4833" s="758"/>
      <c r="L4833" s="758"/>
      <c r="M4833" s="722"/>
      <c r="N4833" s="736"/>
      <c r="O4833" s="736"/>
      <c r="P4833" s="736"/>
      <c r="Q4833" s="736"/>
      <c r="R4833" s="736"/>
      <c r="S4833" s="736"/>
      <c r="T4833" s="736"/>
      <c r="U4833" s="736"/>
      <c r="BA4833" s="722"/>
      <c r="BB4833" s="722"/>
      <c r="BC4833" s="722"/>
      <c r="BD4833" s="722"/>
      <c r="BE4833" s="722"/>
      <c r="BF4833" s="722"/>
      <c r="BG4833" s="722"/>
      <c r="BH4833" s="722"/>
      <c r="BI4833" s="722"/>
      <c r="BJ4833" s="722"/>
      <c r="BK4833" s="722"/>
      <c r="BL4833" s="722"/>
      <c r="BM4833" s="722"/>
      <c r="BN4833" s="722"/>
      <c r="BO4833" s="722"/>
      <c r="BP4833" s="722"/>
      <c r="BQ4833" s="722"/>
      <c r="BR4833" s="722"/>
      <c r="BS4833" s="722"/>
      <c r="BT4833" s="722"/>
      <c r="BU4833" s="722"/>
      <c r="BV4833" s="722"/>
      <c r="BW4833" s="722"/>
      <c r="BX4833" s="722"/>
      <c r="BY4833" s="722"/>
      <c r="BZ4833" s="722"/>
      <c r="CA4833" s="722"/>
      <c r="CB4833" s="722"/>
      <c r="CC4833" s="722"/>
      <c r="CD4833" s="722"/>
      <c r="CE4833" s="722"/>
      <c r="CF4833" s="722"/>
      <c r="CG4833" s="722"/>
      <c r="CH4833" s="722"/>
      <c r="CI4833" s="722"/>
      <c r="CJ4833" s="722"/>
      <c r="CK4833" s="722"/>
      <c r="CL4833" s="722"/>
      <c r="CM4833" s="722"/>
      <c r="CN4833" s="722"/>
      <c r="CO4833" s="722"/>
      <c r="CP4833" s="722"/>
      <c r="CQ4833" s="722"/>
      <c r="CR4833" s="722"/>
      <c r="CS4833" s="722"/>
    </row>
    <row r="4834" spans="1:97" s="1376" customFormat="1">
      <c r="A4834" s="722"/>
      <c r="B4834" s="722"/>
      <c r="C4834" s="722"/>
      <c r="D4834" s="722"/>
      <c r="E4834" s="722"/>
      <c r="F4834" s="757"/>
      <c r="G4834" s="757"/>
      <c r="H4834" s="757"/>
      <c r="I4834" s="757"/>
      <c r="J4834" s="757"/>
      <c r="K4834" s="758"/>
      <c r="L4834" s="758"/>
      <c r="M4834" s="722"/>
      <c r="N4834" s="736"/>
      <c r="O4834" s="736"/>
      <c r="P4834" s="736"/>
      <c r="Q4834" s="736"/>
      <c r="R4834" s="736"/>
      <c r="S4834" s="736"/>
      <c r="T4834" s="736"/>
      <c r="U4834" s="736"/>
      <c r="BA4834" s="722"/>
      <c r="BB4834" s="722"/>
      <c r="BC4834" s="722"/>
      <c r="BD4834" s="722"/>
      <c r="BE4834" s="722"/>
      <c r="BF4834" s="722"/>
      <c r="BG4834" s="722"/>
      <c r="BH4834" s="722"/>
      <c r="BI4834" s="722"/>
      <c r="BJ4834" s="722"/>
      <c r="BK4834" s="722"/>
      <c r="BL4834" s="722"/>
      <c r="BM4834" s="722"/>
      <c r="BN4834" s="722"/>
      <c r="BO4834" s="722"/>
      <c r="BP4834" s="722"/>
      <c r="BQ4834" s="722"/>
      <c r="BR4834" s="722"/>
      <c r="BS4834" s="722"/>
      <c r="BT4834" s="722"/>
      <c r="BU4834" s="722"/>
      <c r="BV4834" s="722"/>
      <c r="BW4834" s="722"/>
      <c r="BX4834" s="722"/>
      <c r="BY4834" s="722"/>
      <c r="BZ4834" s="722"/>
      <c r="CA4834" s="722"/>
      <c r="CB4834" s="722"/>
      <c r="CC4834" s="722"/>
      <c r="CD4834" s="722"/>
      <c r="CE4834" s="722"/>
      <c r="CF4834" s="722"/>
      <c r="CG4834" s="722"/>
      <c r="CH4834" s="722"/>
      <c r="CI4834" s="722"/>
      <c r="CJ4834" s="722"/>
      <c r="CK4834" s="722"/>
      <c r="CL4834" s="722"/>
      <c r="CM4834" s="722"/>
      <c r="CN4834" s="722"/>
      <c r="CO4834" s="722"/>
      <c r="CP4834" s="722"/>
      <c r="CQ4834" s="722"/>
      <c r="CR4834" s="722"/>
      <c r="CS4834" s="722"/>
    </row>
    <row r="4835" spans="1:97" s="1376" customFormat="1">
      <c r="A4835" s="722"/>
      <c r="B4835" s="722"/>
      <c r="C4835" s="722"/>
      <c r="D4835" s="722"/>
      <c r="E4835" s="722"/>
      <c r="F4835" s="757"/>
      <c r="G4835" s="757"/>
      <c r="H4835" s="757"/>
      <c r="I4835" s="757"/>
      <c r="J4835" s="757"/>
      <c r="K4835" s="758"/>
      <c r="L4835" s="758"/>
      <c r="M4835" s="722"/>
      <c r="N4835" s="736"/>
      <c r="O4835" s="736"/>
      <c r="P4835" s="736"/>
      <c r="Q4835" s="736"/>
      <c r="R4835" s="736"/>
      <c r="S4835" s="736"/>
      <c r="T4835" s="736"/>
      <c r="U4835" s="736"/>
      <c r="BA4835" s="722"/>
      <c r="BB4835" s="722"/>
      <c r="BC4835" s="722"/>
      <c r="BD4835" s="722"/>
      <c r="BE4835" s="722"/>
      <c r="BF4835" s="722"/>
      <c r="BG4835" s="722"/>
      <c r="BH4835" s="722"/>
      <c r="BI4835" s="722"/>
      <c r="BJ4835" s="722"/>
      <c r="BK4835" s="722"/>
      <c r="BL4835" s="722"/>
      <c r="BM4835" s="722"/>
      <c r="BN4835" s="722"/>
      <c r="BO4835" s="722"/>
      <c r="BP4835" s="722"/>
      <c r="BQ4835" s="722"/>
      <c r="BR4835" s="722"/>
      <c r="BS4835" s="722"/>
      <c r="BT4835" s="722"/>
      <c r="BU4835" s="722"/>
      <c r="BV4835" s="722"/>
      <c r="BW4835" s="722"/>
      <c r="BX4835" s="722"/>
      <c r="BY4835" s="722"/>
      <c r="BZ4835" s="722"/>
      <c r="CA4835" s="722"/>
      <c r="CB4835" s="722"/>
      <c r="CC4835" s="722"/>
      <c r="CD4835" s="722"/>
      <c r="CE4835" s="722"/>
      <c r="CF4835" s="722"/>
      <c r="CG4835" s="722"/>
      <c r="CH4835" s="722"/>
      <c r="CI4835" s="722"/>
      <c r="CJ4835" s="722"/>
      <c r="CK4835" s="722"/>
      <c r="CL4835" s="722"/>
      <c r="CM4835" s="722"/>
      <c r="CN4835" s="722"/>
      <c r="CO4835" s="722"/>
      <c r="CP4835" s="722"/>
      <c r="CQ4835" s="722"/>
      <c r="CR4835" s="722"/>
      <c r="CS4835" s="722"/>
    </row>
    <row r="4836" spans="1:97" s="1376" customFormat="1">
      <c r="A4836" s="722"/>
      <c r="B4836" s="722"/>
      <c r="C4836" s="722"/>
      <c r="D4836" s="722"/>
      <c r="E4836" s="722"/>
      <c r="F4836" s="757"/>
      <c r="G4836" s="757"/>
      <c r="H4836" s="757"/>
      <c r="I4836" s="757"/>
      <c r="J4836" s="757"/>
      <c r="K4836" s="758"/>
      <c r="L4836" s="758"/>
      <c r="M4836" s="722"/>
      <c r="N4836" s="736"/>
      <c r="O4836" s="736"/>
      <c r="P4836" s="736"/>
      <c r="Q4836" s="736"/>
      <c r="R4836" s="736"/>
      <c r="S4836" s="736"/>
      <c r="T4836" s="736"/>
      <c r="U4836" s="736"/>
      <c r="BA4836" s="722"/>
      <c r="BB4836" s="722"/>
      <c r="BC4836" s="722"/>
      <c r="BD4836" s="722"/>
      <c r="BE4836" s="722"/>
      <c r="BF4836" s="722"/>
      <c r="BG4836" s="722"/>
      <c r="BH4836" s="722"/>
      <c r="BI4836" s="722"/>
      <c r="BJ4836" s="722"/>
      <c r="BK4836" s="722"/>
      <c r="BL4836" s="722"/>
      <c r="BM4836" s="722"/>
      <c r="BN4836" s="722"/>
      <c r="BO4836" s="722"/>
      <c r="BP4836" s="722"/>
      <c r="BQ4836" s="722"/>
      <c r="BR4836" s="722"/>
      <c r="BS4836" s="722"/>
      <c r="BT4836" s="722"/>
      <c r="BU4836" s="722"/>
      <c r="BV4836" s="722"/>
      <c r="BW4836" s="722"/>
      <c r="BX4836" s="722"/>
      <c r="BY4836" s="722"/>
      <c r="BZ4836" s="722"/>
      <c r="CA4836" s="722"/>
      <c r="CB4836" s="722"/>
      <c r="CC4836" s="722"/>
      <c r="CD4836" s="722"/>
      <c r="CE4836" s="722"/>
      <c r="CF4836" s="722"/>
      <c r="CG4836" s="722"/>
      <c r="CH4836" s="722"/>
      <c r="CI4836" s="722"/>
      <c r="CJ4836" s="722"/>
      <c r="CK4836" s="722"/>
      <c r="CL4836" s="722"/>
      <c r="CM4836" s="722"/>
      <c r="CN4836" s="722"/>
      <c r="CO4836" s="722"/>
      <c r="CP4836" s="722"/>
      <c r="CQ4836" s="722"/>
      <c r="CR4836" s="722"/>
      <c r="CS4836" s="722"/>
    </row>
    <row r="4837" spans="1:97" s="1376" customFormat="1">
      <c r="A4837" s="722"/>
      <c r="B4837" s="722"/>
      <c r="C4837" s="722"/>
      <c r="D4837" s="722"/>
      <c r="E4837" s="722"/>
      <c r="F4837" s="757"/>
      <c r="G4837" s="757"/>
      <c r="H4837" s="757"/>
      <c r="I4837" s="757"/>
      <c r="J4837" s="757"/>
      <c r="K4837" s="758"/>
      <c r="L4837" s="758"/>
      <c r="M4837" s="722"/>
      <c r="N4837" s="736"/>
      <c r="O4837" s="736"/>
      <c r="P4837" s="736"/>
      <c r="Q4837" s="736"/>
      <c r="R4837" s="736"/>
      <c r="S4837" s="736"/>
      <c r="T4837" s="736"/>
      <c r="U4837" s="736"/>
      <c r="BA4837" s="722"/>
      <c r="BB4837" s="722"/>
      <c r="BC4837" s="722"/>
      <c r="BD4837" s="722"/>
      <c r="BE4837" s="722"/>
      <c r="BF4837" s="722"/>
      <c r="BG4837" s="722"/>
      <c r="BH4837" s="722"/>
      <c r="BI4837" s="722"/>
      <c r="BJ4837" s="722"/>
      <c r="BK4837" s="722"/>
      <c r="BL4837" s="722"/>
      <c r="BM4837" s="722"/>
      <c r="BN4837" s="722"/>
      <c r="BO4837" s="722"/>
      <c r="BP4837" s="722"/>
      <c r="BQ4837" s="722"/>
      <c r="BR4837" s="722"/>
      <c r="BS4837" s="722"/>
      <c r="BT4837" s="722"/>
      <c r="BU4837" s="722"/>
      <c r="BV4837" s="722"/>
      <c r="BW4837" s="722"/>
      <c r="BX4837" s="722"/>
      <c r="BY4837" s="722"/>
      <c r="BZ4837" s="722"/>
      <c r="CA4837" s="722"/>
      <c r="CB4837" s="722"/>
      <c r="CC4837" s="722"/>
      <c r="CD4837" s="722"/>
      <c r="CE4837" s="722"/>
      <c r="CF4837" s="722"/>
      <c r="CG4837" s="722"/>
      <c r="CH4837" s="722"/>
      <c r="CI4837" s="722"/>
      <c r="CJ4837" s="722"/>
      <c r="CK4837" s="722"/>
      <c r="CL4837" s="722"/>
      <c r="CM4837" s="722"/>
      <c r="CN4837" s="722"/>
      <c r="CO4837" s="722"/>
      <c r="CP4837" s="722"/>
      <c r="CQ4837" s="722"/>
      <c r="CR4837" s="722"/>
      <c r="CS4837" s="722"/>
    </row>
    <row r="4838" spans="1:97" s="1376" customFormat="1">
      <c r="A4838" s="722"/>
      <c r="B4838" s="722"/>
      <c r="C4838" s="722"/>
      <c r="D4838" s="722"/>
      <c r="E4838" s="722"/>
      <c r="F4838" s="757"/>
      <c r="G4838" s="757"/>
      <c r="H4838" s="757"/>
      <c r="I4838" s="757"/>
      <c r="J4838" s="757"/>
      <c r="K4838" s="758"/>
      <c r="L4838" s="758"/>
      <c r="M4838" s="722"/>
      <c r="N4838" s="736"/>
      <c r="O4838" s="736"/>
      <c r="P4838" s="736"/>
      <c r="Q4838" s="736"/>
      <c r="R4838" s="736"/>
      <c r="S4838" s="736"/>
      <c r="T4838" s="736"/>
      <c r="U4838" s="736"/>
      <c r="BA4838" s="722"/>
      <c r="BB4838" s="722"/>
      <c r="BC4838" s="722"/>
      <c r="BD4838" s="722"/>
      <c r="BE4838" s="722"/>
      <c r="BF4838" s="722"/>
      <c r="BG4838" s="722"/>
      <c r="BH4838" s="722"/>
      <c r="BI4838" s="722"/>
      <c r="BJ4838" s="722"/>
      <c r="BK4838" s="722"/>
      <c r="BL4838" s="722"/>
      <c r="BM4838" s="722"/>
      <c r="BN4838" s="722"/>
      <c r="BO4838" s="722"/>
      <c r="BP4838" s="722"/>
      <c r="BQ4838" s="722"/>
      <c r="BR4838" s="722"/>
      <c r="BS4838" s="722"/>
      <c r="BT4838" s="722"/>
      <c r="BU4838" s="722"/>
      <c r="BV4838" s="722"/>
      <c r="BW4838" s="722"/>
      <c r="BX4838" s="722"/>
      <c r="BY4838" s="722"/>
      <c r="BZ4838" s="722"/>
      <c r="CA4838" s="722"/>
      <c r="CB4838" s="722"/>
      <c r="CC4838" s="722"/>
      <c r="CD4838" s="722"/>
      <c r="CE4838" s="722"/>
      <c r="CF4838" s="722"/>
      <c r="CG4838" s="722"/>
      <c r="CH4838" s="722"/>
      <c r="CI4838" s="722"/>
      <c r="CJ4838" s="722"/>
      <c r="CK4838" s="722"/>
      <c r="CL4838" s="722"/>
      <c r="CM4838" s="722"/>
      <c r="CN4838" s="722"/>
      <c r="CO4838" s="722"/>
      <c r="CP4838" s="722"/>
      <c r="CQ4838" s="722"/>
      <c r="CR4838" s="722"/>
      <c r="CS4838" s="722"/>
    </row>
    <row r="4839" spans="1:97" s="1376" customFormat="1">
      <c r="A4839" s="722"/>
      <c r="B4839" s="722"/>
      <c r="C4839" s="722"/>
      <c r="D4839" s="722"/>
      <c r="E4839" s="722"/>
      <c r="F4839" s="757"/>
      <c r="G4839" s="757"/>
      <c r="H4839" s="757"/>
      <c r="I4839" s="757"/>
      <c r="J4839" s="757"/>
      <c r="K4839" s="758"/>
      <c r="L4839" s="758"/>
      <c r="M4839" s="722"/>
      <c r="N4839" s="736"/>
      <c r="O4839" s="736"/>
      <c r="P4839" s="736"/>
      <c r="Q4839" s="736"/>
      <c r="R4839" s="736"/>
      <c r="S4839" s="736"/>
      <c r="T4839" s="736"/>
      <c r="U4839" s="736"/>
      <c r="BA4839" s="722"/>
      <c r="BB4839" s="722"/>
      <c r="BC4839" s="722"/>
      <c r="BD4839" s="722"/>
      <c r="BE4839" s="722"/>
      <c r="BF4839" s="722"/>
      <c r="BG4839" s="722"/>
      <c r="BH4839" s="722"/>
      <c r="BI4839" s="722"/>
      <c r="BJ4839" s="722"/>
      <c r="BK4839" s="722"/>
      <c r="BL4839" s="722"/>
      <c r="BM4839" s="722"/>
      <c r="BN4839" s="722"/>
      <c r="BO4839" s="722"/>
      <c r="BP4839" s="722"/>
      <c r="BQ4839" s="722"/>
      <c r="BR4839" s="722"/>
      <c r="BS4839" s="722"/>
      <c r="BT4839" s="722"/>
      <c r="BU4839" s="722"/>
      <c r="BV4839" s="722"/>
      <c r="BW4839" s="722"/>
      <c r="BX4839" s="722"/>
      <c r="BY4839" s="722"/>
      <c r="BZ4839" s="722"/>
      <c r="CA4839" s="722"/>
      <c r="CB4839" s="722"/>
      <c r="CC4839" s="722"/>
      <c r="CD4839" s="722"/>
      <c r="CE4839" s="722"/>
      <c r="CF4839" s="722"/>
      <c r="CG4839" s="722"/>
      <c r="CH4839" s="722"/>
      <c r="CI4839" s="722"/>
      <c r="CJ4839" s="722"/>
      <c r="CK4839" s="722"/>
      <c r="CL4839" s="722"/>
      <c r="CM4839" s="722"/>
      <c r="CN4839" s="722"/>
      <c r="CO4839" s="722"/>
      <c r="CP4839" s="722"/>
      <c r="CQ4839" s="722"/>
      <c r="CR4839" s="722"/>
      <c r="CS4839" s="722"/>
    </row>
    <row r="4840" spans="1:97" s="1376" customFormat="1">
      <c r="A4840" s="722"/>
      <c r="B4840" s="722"/>
      <c r="C4840" s="722"/>
      <c r="D4840" s="722"/>
      <c r="E4840" s="722"/>
      <c r="F4840" s="757"/>
      <c r="G4840" s="757"/>
      <c r="H4840" s="757"/>
      <c r="I4840" s="757"/>
      <c r="J4840" s="757"/>
      <c r="K4840" s="758"/>
      <c r="L4840" s="758"/>
      <c r="M4840" s="722"/>
      <c r="N4840" s="736"/>
      <c r="O4840" s="736"/>
      <c r="P4840" s="736"/>
      <c r="Q4840" s="736"/>
      <c r="R4840" s="736"/>
      <c r="S4840" s="736"/>
      <c r="T4840" s="736"/>
      <c r="U4840" s="736"/>
      <c r="BA4840" s="722"/>
      <c r="BB4840" s="722"/>
      <c r="BC4840" s="722"/>
      <c r="BD4840" s="722"/>
      <c r="BE4840" s="722"/>
      <c r="BF4840" s="722"/>
      <c r="BG4840" s="722"/>
      <c r="BH4840" s="722"/>
      <c r="BI4840" s="722"/>
      <c r="BJ4840" s="722"/>
      <c r="BK4840" s="722"/>
      <c r="BL4840" s="722"/>
      <c r="BM4840" s="722"/>
      <c r="BN4840" s="722"/>
      <c r="BO4840" s="722"/>
      <c r="BP4840" s="722"/>
      <c r="BQ4840" s="722"/>
      <c r="BR4840" s="722"/>
      <c r="BS4840" s="722"/>
      <c r="BT4840" s="722"/>
      <c r="BU4840" s="722"/>
      <c r="BV4840" s="722"/>
      <c r="BW4840" s="722"/>
      <c r="BX4840" s="722"/>
      <c r="BY4840" s="722"/>
      <c r="BZ4840" s="722"/>
      <c r="CA4840" s="722"/>
      <c r="CB4840" s="722"/>
      <c r="CC4840" s="722"/>
      <c r="CD4840" s="722"/>
      <c r="CE4840" s="722"/>
      <c r="CF4840" s="722"/>
      <c r="CG4840" s="722"/>
      <c r="CH4840" s="722"/>
      <c r="CI4840" s="722"/>
      <c r="CJ4840" s="722"/>
      <c r="CK4840" s="722"/>
      <c r="CL4840" s="722"/>
      <c r="CM4840" s="722"/>
      <c r="CN4840" s="722"/>
      <c r="CO4840" s="722"/>
      <c r="CP4840" s="722"/>
      <c r="CQ4840" s="722"/>
      <c r="CR4840" s="722"/>
      <c r="CS4840" s="722"/>
    </row>
    <row r="4841" spans="1:97" s="1376" customFormat="1">
      <c r="A4841" s="722"/>
      <c r="B4841" s="722"/>
      <c r="C4841" s="722"/>
      <c r="D4841" s="722"/>
      <c r="E4841" s="722"/>
      <c r="F4841" s="757"/>
      <c r="G4841" s="757"/>
      <c r="H4841" s="757"/>
      <c r="I4841" s="757"/>
      <c r="J4841" s="757"/>
      <c r="K4841" s="758"/>
      <c r="L4841" s="758"/>
      <c r="M4841" s="722"/>
      <c r="N4841" s="736"/>
      <c r="O4841" s="736"/>
      <c r="P4841" s="736"/>
      <c r="Q4841" s="736"/>
      <c r="R4841" s="736"/>
      <c r="S4841" s="736"/>
      <c r="T4841" s="736"/>
      <c r="U4841" s="736"/>
      <c r="BA4841" s="722"/>
      <c r="BB4841" s="722"/>
      <c r="BC4841" s="722"/>
      <c r="BD4841" s="722"/>
      <c r="BE4841" s="722"/>
      <c r="BF4841" s="722"/>
      <c r="BG4841" s="722"/>
      <c r="BH4841" s="722"/>
      <c r="BI4841" s="722"/>
      <c r="BJ4841" s="722"/>
      <c r="BK4841" s="722"/>
      <c r="BL4841" s="722"/>
      <c r="BM4841" s="722"/>
      <c r="BN4841" s="722"/>
      <c r="BO4841" s="722"/>
      <c r="BP4841" s="722"/>
      <c r="BQ4841" s="722"/>
      <c r="BR4841" s="722"/>
      <c r="BS4841" s="722"/>
      <c r="BT4841" s="722"/>
      <c r="BU4841" s="722"/>
      <c r="BV4841" s="722"/>
      <c r="BW4841" s="722"/>
      <c r="BX4841" s="722"/>
      <c r="BY4841" s="722"/>
      <c r="BZ4841" s="722"/>
      <c r="CA4841" s="722"/>
      <c r="CB4841" s="722"/>
      <c r="CC4841" s="722"/>
      <c r="CD4841" s="722"/>
      <c r="CE4841" s="722"/>
      <c r="CF4841" s="722"/>
      <c r="CG4841" s="722"/>
      <c r="CH4841" s="722"/>
      <c r="CI4841" s="722"/>
      <c r="CJ4841" s="722"/>
      <c r="CK4841" s="722"/>
      <c r="CL4841" s="722"/>
      <c r="CM4841" s="722"/>
      <c r="CN4841" s="722"/>
      <c r="CO4841" s="722"/>
      <c r="CP4841" s="722"/>
      <c r="CQ4841" s="722"/>
      <c r="CR4841" s="722"/>
      <c r="CS4841" s="722"/>
    </row>
    <row r="4842" spans="1:97" s="1376" customFormat="1">
      <c r="A4842" s="722"/>
      <c r="B4842" s="722"/>
      <c r="C4842" s="722"/>
      <c r="D4842" s="722"/>
      <c r="E4842" s="722"/>
      <c r="F4842" s="757"/>
      <c r="G4842" s="757"/>
      <c r="H4842" s="757"/>
      <c r="I4842" s="757"/>
      <c r="J4842" s="757"/>
      <c r="K4842" s="758"/>
      <c r="L4842" s="758"/>
      <c r="M4842" s="722"/>
      <c r="N4842" s="736"/>
      <c r="O4842" s="736"/>
      <c r="P4842" s="736"/>
      <c r="Q4842" s="736"/>
      <c r="R4842" s="736"/>
      <c r="S4842" s="736"/>
      <c r="T4842" s="736"/>
      <c r="U4842" s="736"/>
      <c r="BA4842" s="722"/>
      <c r="BB4842" s="722"/>
      <c r="BC4842" s="722"/>
      <c r="BD4842" s="722"/>
      <c r="BE4842" s="722"/>
      <c r="BF4842" s="722"/>
      <c r="BG4842" s="722"/>
      <c r="BH4842" s="722"/>
      <c r="BI4842" s="722"/>
      <c r="BJ4842" s="722"/>
      <c r="BK4842" s="722"/>
      <c r="BL4842" s="722"/>
      <c r="BM4842" s="722"/>
      <c r="BN4842" s="722"/>
      <c r="BO4842" s="722"/>
      <c r="BP4842" s="722"/>
      <c r="BQ4842" s="722"/>
      <c r="BR4842" s="722"/>
      <c r="BS4842" s="722"/>
      <c r="BT4842" s="722"/>
      <c r="BU4842" s="722"/>
      <c r="BV4842" s="722"/>
      <c r="BW4842" s="722"/>
      <c r="BX4842" s="722"/>
      <c r="BY4842" s="722"/>
      <c r="BZ4842" s="722"/>
      <c r="CA4842" s="722"/>
      <c r="CB4842" s="722"/>
      <c r="CC4842" s="722"/>
      <c r="CD4842" s="722"/>
      <c r="CE4842" s="722"/>
      <c r="CF4842" s="722"/>
      <c r="CG4842" s="722"/>
      <c r="CH4842" s="722"/>
      <c r="CI4842" s="722"/>
      <c r="CJ4842" s="722"/>
      <c r="CK4842" s="722"/>
      <c r="CL4842" s="722"/>
      <c r="CM4842" s="722"/>
      <c r="CN4842" s="722"/>
      <c r="CO4842" s="722"/>
      <c r="CP4842" s="722"/>
      <c r="CQ4842" s="722"/>
      <c r="CR4842" s="722"/>
      <c r="CS4842" s="722"/>
    </row>
    <row r="4843" spans="1:97" s="1376" customFormat="1">
      <c r="A4843" s="722"/>
      <c r="B4843" s="722"/>
      <c r="C4843" s="722"/>
      <c r="D4843" s="722"/>
      <c r="E4843" s="722"/>
      <c r="F4843" s="757"/>
      <c r="G4843" s="757"/>
      <c r="H4843" s="757"/>
      <c r="I4843" s="757"/>
      <c r="J4843" s="757"/>
      <c r="K4843" s="758"/>
      <c r="L4843" s="758"/>
      <c r="M4843" s="722"/>
      <c r="N4843" s="736"/>
      <c r="O4843" s="736"/>
      <c r="P4843" s="736"/>
      <c r="Q4843" s="736"/>
      <c r="R4843" s="736"/>
      <c r="S4843" s="736"/>
      <c r="T4843" s="736"/>
      <c r="U4843" s="736"/>
      <c r="BA4843" s="722"/>
      <c r="BB4843" s="722"/>
      <c r="BC4843" s="722"/>
      <c r="BD4843" s="722"/>
      <c r="BE4843" s="722"/>
      <c r="BF4843" s="722"/>
      <c r="BG4843" s="722"/>
      <c r="BH4843" s="722"/>
      <c r="BI4843" s="722"/>
      <c r="BJ4843" s="722"/>
      <c r="BK4843" s="722"/>
      <c r="BL4843" s="722"/>
      <c r="BM4843" s="722"/>
      <c r="BN4843" s="722"/>
      <c r="BO4843" s="722"/>
      <c r="BP4843" s="722"/>
      <c r="BQ4843" s="722"/>
      <c r="BR4843" s="722"/>
      <c r="BS4843" s="722"/>
      <c r="BT4843" s="722"/>
      <c r="BU4843" s="722"/>
      <c r="BV4843" s="722"/>
      <c r="BW4843" s="722"/>
      <c r="BX4843" s="722"/>
      <c r="BY4843" s="722"/>
      <c r="BZ4843" s="722"/>
      <c r="CA4843" s="722"/>
      <c r="CB4843" s="722"/>
      <c r="CC4843" s="722"/>
      <c r="CD4843" s="722"/>
      <c r="CE4843" s="722"/>
      <c r="CF4843" s="722"/>
      <c r="CG4843" s="722"/>
      <c r="CH4843" s="722"/>
      <c r="CI4843" s="722"/>
      <c r="CJ4843" s="722"/>
      <c r="CK4843" s="722"/>
      <c r="CL4843" s="722"/>
      <c r="CM4843" s="722"/>
      <c r="CN4843" s="722"/>
      <c r="CO4843" s="722"/>
      <c r="CP4843" s="722"/>
      <c r="CQ4843" s="722"/>
      <c r="CR4843" s="722"/>
      <c r="CS4843" s="722"/>
    </row>
    <row r="4844" spans="1:97" s="1376" customFormat="1">
      <c r="A4844" s="722"/>
      <c r="B4844" s="722"/>
      <c r="C4844" s="722"/>
      <c r="D4844" s="722"/>
      <c r="E4844" s="722"/>
      <c r="F4844" s="757"/>
      <c r="G4844" s="757"/>
      <c r="H4844" s="757"/>
      <c r="I4844" s="757"/>
      <c r="J4844" s="757"/>
      <c r="K4844" s="758"/>
      <c r="L4844" s="758"/>
      <c r="M4844" s="722"/>
      <c r="N4844" s="736"/>
      <c r="O4844" s="736"/>
      <c r="P4844" s="736"/>
      <c r="Q4844" s="736"/>
      <c r="R4844" s="736"/>
      <c r="S4844" s="736"/>
      <c r="T4844" s="736"/>
      <c r="U4844" s="736"/>
      <c r="BA4844" s="722"/>
      <c r="BB4844" s="722"/>
      <c r="BC4844" s="722"/>
      <c r="BD4844" s="722"/>
      <c r="BE4844" s="722"/>
      <c r="BF4844" s="722"/>
      <c r="BG4844" s="722"/>
      <c r="BH4844" s="722"/>
      <c r="BI4844" s="722"/>
      <c r="BJ4844" s="722"/>
      <c r="BK4844" s="722"/>
      <c r="BL4844" s="722"/>
      <c r="BM4844" s="722"/>
      <c r="BN4844" s="722"/>
      <c r="BO4844" s="722"/>
      <c r="BP4844" s="722"/>
      <c r="BQ4844" s="722"/>
      <c r="BR4844" s="722"/>
      <c r="BS4844" s="722"/>
      <c r="BT4844" s="722"/>
      <c r="BU4844" s="722"/>
      <c r="BV4844" s="722"/>
      <c r="BW4844" s="722"/>
      <c r="BX4844" s="722"/>
      <c r="BY4844" s="722"/>
      <c r="BZ4844" s="722"/>
      <c r="CA4844" s="722"/>
      <c r="CB4844" s="722"/>
      <c r="CC4844" s="722"/>
      <c r="CD4844" s="722"/>
      <c r="CE4844" s="722"/>
      <c r="CF4844" s="722"/>
      <c r="CG4844" s="722"/>
      <c r="CH4844" s="722"/>
      <c r="CI4844" s="722"/>
      <c r="CJ4844" s="722"/>
      <c r="CK4844" s="722"/>
      <c r="CL4844" s="722"/>
      <c r="CM4844" s="722"/>
      <c r="CN4844" s="722"/>
      <c r="CO4844" s="722"/>
      <c r="CP4844" s="722"/>
      <c r="CQ4844" s="722"/>
      <c r="CR4844" s="722"/>
      <c r="CS4844" s="722"/>
    </row>
    <row r="4845" spans="1:97" s="1376" customFormat="1">
      <c r="A4845" s="722"/>
      <c r="B4845" s="722"/>
      <c r="C4845" s="722"/>
      <c r="D4845" s="722"/>
      <c r="E4845" s="722"/>
      <c r="F4845" s="757"/>
      <c r="G4845" s="757"/>
      <c r="H4845" s="757"/>
      <c r="I4845" s="757"/>
      <c r="J4845" s="757"/>
      <c r="K4845" s="758"/>
      <c r="L4845" s="758"/>
      <c r="M4845" s="722"/>
      <c r="N4845" s="736"/>
      <c r="O4845" s="736"/>
      <c r="P4845" s="736"/>
      <c r="Q4845" s="736"/>
      <c r="R4845" s="736"/>
      <c r="S4845" s="736"/>
      <c r="T4845" s="736"/>
      <c r="U4845" s="736"/>
      <c r="BA4845" s="722"/>
      <c r="BB4845" s="722"/>
      <c r="BC4845" s="722"/>
      <c r="BD4845" s="722"/>
      <c r="BE4845" s="722"/>
      <c r="BF4845" s="722"/>
      <c r="BG4845" s="722"/>
      <c r="BH4845" s="722"/>
      <c r="BI4845" s="722"/>
      <c r="BJ4845" s="722"/>
      <c r="BK4845" s="722"/>
      <c r="BL4845" s="722"/>
      <c r="BM4845" s="722"/>
      <c r="BN4845" s="722"/>
      <c r="BO4845" s="722"/>
      <c r="BP4845" s="722"/>
      <c r="BQ4845" s="722"/>
      <c r="BR4845" s="722"/>
      <c r="BS4845" s="722"/>
      <c r="BT4845" s="722"/>
      <c r="BU4845" s="722"/>
      <c r="BV4845" s="722"/>
      <c r="BW4845" s="722"/>
      <c r="BX4845" s="722"/>
      <c r="BY4845" s="722"/>
      <c r="BZ4845" s="722"/>
      <c r="CA4845" s="722"/>
      <c r="CB4845" s="722"/>
      <c r="CC4845" s="722"/>
      <c r="CD4845" s="722"/>
      <c r="CE4845" s="722"/>
      <c r="CF4845" s="722"/>
      <c r="CG4845" s="722"/>
      <c r="CH4845" s="722"/>
      <c r="CI4845" s="722"/>
      <c r="CJ4845" s="722"/>
      <c r="CK4845" s="722"/>
      <c r="CL4845" s="722"/>
      <c r="CM4845" s="722"/>
      <c r="CN4845" s="722"/>
      <c r="CO4845" s="722"/>
      <c r="CP4845" s="722"/>
      <c r="CQ4845" s="722"/>
      <c r="CR4845" s="722"/>
      <c r="CS4845" s="722"/>
    </row>
    <row r="4846" spans="1:97" s="1376" customFormat="1">
      <c r="A4846" s="722"/>
      <c r="B4846" s="722"/>
      <c r="C4846" s="722"/>
      <c r="D4846" s="722"/>
      <c r="E4846" s="722"/>
      <c r="F4846" s="757"/>
      <c r="G4846" s="757"/>
      <c r="H4846" s="757"/>
      <c r="I4846" s="757"/>
      <c r="J4846" s="757"/>
      <c r="K4846" s="758"/>
      <c r="L4846" s="758"/>
      <c r="M4846" s="722"/>
      <c r="N4846" s="736"/>
      <c r="O4846" s="736"/>
      <c r="P4846" s="736"/>
      <c r="Q4846" s="736"/>
      <c r="R4846" s="736"/>
      <c r="S4846" s="736"/>
      <c r="T4846" s="736"/>
      <c r="U4846" s="736"/>
      <c r="BA4846" s="722"/>
      <c r="BB4846" s="722"/>
      <c r="BC4846" s="722"/>
      <c r="BD4846" s="722"/>
      <c r="BE4846" s="722"/>
      <c r="BF4846" s="722"/>
      <c r="BG4846" s="722"/>
      <c r="BH4846" s="722"/>
      <c r="BI4846" s="722"/>
      <c r="BJ4846" s="722"/>
      <c r="BK4846" s="722"/>
      <c r="BL4846" s="722"/>
      <c r="BM4846" s="722"/>
      <c r="BN4846" s="722"/>
      <c r="BO4846" s="722"/>
      <c r="BP4846" s="722"/>
      <c r="BQ4846" s="722"/>
      <c r="BR4846" s="722"/>
      <c r="BS4846" s="722"/>
      <c r="BT4846" s="722"/>
      <c r="BU4846" s="722"/>
      <c r="BV4846" s="722"/>
      <c r="BW4846" s="722"/>
      <c r="BX4846" s="722"/>
      <c r="BY4846" s="722"/>
      <c r="BZ4846" s="722"/>
      <c r="CA4846" s="722"/>
      <c r="CB4846" s="722"/>
      <c r="CC4846" s="722"/>
      <c r="CD4846" s="722"/>
      <c r="CE4846" s="722"/>
      <c r="CF4846" s="722"/>
      <c r="CG4846" s="722"/>
      <c r="CH4846" s="722"/>
      <c r="CI4846" s="722"/>
      <c r="CJ4846" s="722"/>
      <c r="CK4846" s="722"/>
      <c r="CL4846" s="722"/>
      <c r="CM4846" s="722"/>
      <c r="CN4846" s="722"/>
      <c r="CO4846" s="722"/>
      <c r="CP4846" s="722"/>
      <c r="CQ4846" s="722"/>
      <c r="CR4846" s="722"/>
      <c r="CS4846" s="722"/>
    </row>
    <row r="4847" spans="1:97" s="1376" customFormat="1">
      <c r="A4847" s="722"/>
      <c r="B4847" s="722"/>
      <c r="C4847" s="722"/>
      <c r="D4847" s="722"/>
      <c r="E4847" s="722"/>
      <c r="F4847" s="757"/>
      <c r="G4847" s="757"/>
      <c r="H4847" s="757"/>
      <c r="I4847" s="757"/>
      <c r="J4847" s="757"/>
      <c r="K4847" s="758"/>
      <c r="L4847" s="758"/>
      <c r="M4847" s="722"/>
      <c r="N4847" s="736"/>
      <c r="O4847" s="736"/>
      <c r="P4847" s="736"/>
      <c r="Q4847" s="736"/>
      <c r="R4847" s="736"/>
      <c r="S4847" s="736"/>
      <c r="T4847" s="736"/>
      <c r="U4847" s="736"/>
      <c r="BA4847" s="722"/>
      <c r="BB4847" s="722"/>
      <c r="BC4847" s="722"/>
      <c r="BD4847" s="722"/>
      <c r="BE4847" s="722"/>
      <c r="BF4847" s="722"/>
      <c r="BG4847" s="722"/>
      <c r="BH4847" s="722"/>
      <c r="BI4847" s="722"/>
      <c r="BJ4847" s="722"/>
      <c r="BK4847" s="722"/>
      <c r="BL4847" s="722"/>
      <c r="BM4847" s="722"/>
      <c r="BN4847" s="722"/>
      <c r="BO4847" s="722"/>
      <c r="BP4847" s="722"/>
      <c r="BQ4847" s="722"/>
      <c r="BR4847" s="722"/>
      <c r="BS4847" s="722"/>
      <c r="BT4847" s="722"/>
      <c r="BU4847" s="722"/>
      <c r="BV4847" s="722"/>
      <c r="BW4847" s="722"/>
      <c r="BX4847" s="722"/>
      <c r="BY4847" s="722"/>
      <c r="BZ4847" s="722"/>
      <c r="CA4847" s="722"/>
      <c r="CB4847" s="722"/>
      <c r="CC4847" s="722"/>
      <c r="CD4847" s="722"/>
      <c r="CE4847" s="722"/>
      <c r="CF4847" s="722"/>
      <c r="CG4847" s="722"/>
      <c r="CH4847" s="722"/>
      <c r="CI4847" s="722"/>
      <c r="CJ4847" s="722"/>
      <c r="CK4847" s="722"/>
      <c r="CL4847" s="722"/>
      <c r="CM4847" s="722"/>
      <c r="CN4847" s="722"/>
      <c r="CO4847" s="722"/>
      <c r="CP4847" s="722"/>
      <c r="CQ4847" s="722"/>
      <c r="CR4847" s="722"/>
      <c r="CS4847" s="722"/>
    </row>
    <row r="4848" spans="1:97" s="1376" customFormat="1">
      <c r="A4848" s="722"/>
      <c r="B4848" s="722"/>
      <c r="C4848" s="722"/>
      <c r="D4848" s="722"/>
      <c r="E4848" s="722"/>
      <c r="F4848" s="757"/>
      <c r="G4848" s="757"/>
      <c r="H4848" s="757"/>
      <c r="I4848" s="757"/>
      <c r="J4848" s="757"/>
      <c r="K4848" s="758"/>
      <c r="L4848" s="758"/>
      <c r="M4848" s="722"/>
      <c r="N4848" s="736"/>
      <c r="O4848" s="736"/>
      <c r="P4848" s="736"/>
      <c r="Q4848" s="736"/>
      <c r="R4848" s="736"/>
      <c r="S4848" s="736"/>
      <c r="T4848" s="736"/>
      <c r="U4848" s="736"/>
      <c r="BA4848" s="722"/>
      <c r="BB4848" s="722"/>
      <c r="BC4848" s="722"/>
      <c r="BD4848" s="722"/>
      <c r="BE4848" s="722"/>
      <c r="BF4848" s="722"/>
      <c r="BG4848" s="722"/>
      <c r="BH4848" s="722"/>
      <c r="BI4848" s="722"/>
      <c r="BJ4848" s="722"/>
      <c r="BK4848" s="722"/>
      <c r="BL4848" s="722"/>
      <c r="BM4848" s="722"/>
      <c r="BN4848" s="722"/>
      <c r="BO4848" s="722"/>
      <c r="BP4848" s="722"/>
      <c r="BQ4848" s="722"/>
      <c r="BR4848" s="722"/>
      <c r="BS4848" s="722"/>
      <c r="BT4848" s="722"/>
      <c r="BU4848" s="722"/>
      <c r="BV4848" s="722"/>
      <c r="BW4848" s="722"/>
      <c r="BX4848" s="722"/>
      <c r="BY4848" s="722"/>
      <c r="BZ4848" s="722"/>
      <c r="CA4848" s="722"/>
      <c r="CB4848" s="722"/>
      <c r="CC4848" s="722"/>
      <c r="CD4848" s="722"/>
      <c r="CE4848" s="722"/>
      <c r="CF4848" s="722"/>
      <c r="CG4848" s="722"/>
      <c r="CH4848" s="722"/>
      <c r="CI4848" s="722"/>
      <c r="CJ4848" s="722"/>
      <c r="CK4848" s="722"/>
      <c r="CL4848" s="722"/>
      <c r="CM4848" s="722"/>
      <c r="CN4848" s="722"/>
      <c r="CO4848" s="722"/>
      <c r="CP4848" s="722"/>
      <c r="CQ4848" s="722"/>
      <c r="CR4848" s="722"/>
      <c r="CS4848" s="722"/>
    </row>
    <row r="4849" spans="1:97" s="1376" customFormat="1">
      <c r="A4849" s="722"/>
      <c r="B4849" s="722"/>
      <c r="C4849" s="722"/>
      <c r="D4849" s="722"/>
      <c r="E4849" s="722"/>
      <c r="F4849" s="757"/>
      <c r="G4849" s="757"/>
      <c r="H4849" s="757"/>
      <c r="I4849" s="757"/>
      <c r="J4849" s="757"/>
      <c r="K4849" s="758"/>
      <c r="L4849" s="758"/>
      <c r="M4849" s="722"/>
      <c r="N4849" s="736"/>
      <c r="O4849" s="736"/>
      <c r="P4849" s="736"/>
      <c r="Q4849" s="736"/>
      <c r="R4849" s="736"/>
      <c r="S4849" s="736"/>
      <c r="T4849" s="736"/>
      <c r="U4849" s="736"/>
      <c r="BA4849" s="722"/>
      <c r="BB4849" s="722"/>
      <c r="BC4849" s="722"/>
      <c r="BD4849" s="722"/>
      <c r="BE4849" s="722"/>
      <c r="BF4849" s="722"/>
      <c r="BG4849" s="722"/>
      <c r="BH4849" s="722"/>
      <c r="BI4849" s="722"/>
      <c r="BJ4849" s="722"/>
      <c r="BK4849" s="722"/>
      <c r="BL4849" s="722"/>
      <c r="BM4849" s="722"/>
      <c r="BN4849" s="722"/>
      <c r="BO4849" s="722"/>
      <c r="BP4849" s="722"/>
      <c r="BQ4849" s="722"/>
      <c r="BR4849" s="722"/>
      <c r="BS4849" s="722"/>
      <c r="BT4849" s="722"/>
      <c r="BU4849" s="722"/>
      <c r="BV4849" s="722"/>
      <c r="BW4849" s="722"/>
      <c r="BX4849" s="722"/>
      <c r="BY4849" s="722"/>
      <c r="BZ4849" s="722"/>
      <c r="CA4849" s="722"/>
      <c r="CB4849" s="722"/>
      <c r="CC4849" s="722"/>
      <c r="CD4849" s="722"/>
      <c r="CE4849" s="722"/>
      <c r="CF4849" s="722"/>
      <c r="CG4849" s="722"/>
      <c r="CH4849" s="722"/>
      <c r="CI4849" s="722"/>
      <c r="CJ4849" s="722"/>
      <c r="CK4849" s="722"/>
      <c r="CL4849" s="722"/>
      <c r="CM4849" s="722"/>
      <c r="CN4849" s="722"/>
      <c r="CO4849" s="722"/>
      <c r="CP4849" s="722"/>
      <c r="CQ4849" s="722"/>
      <c r="CR4849" s="722"/>
      <c r="CS4849" s="722"/>
    </row>
    <row r="4850" spans="1:97" s="1376" customFormat="1">
      <c r="A4850" s="722"/>
      <c r="B4850" s="722"/>
      <c r="C4850" s="722"/>
      <c r="D4850" s="722"/>
      <c r="E4850" s="722"/>
      <c r="F4850" s="757"/>
      <c r="G4850" s="757"/>
      <c r="H4850" s="757"/>
      <c r="I4850" s="757"/>
      <c r="J4850" s="757"/>
      <c r="K4850" s="758"/>
      <c r="L4850" s="758"/>
      <c r="M4850" s="722"/>
      <c r="N4850" s="736"/>
      <c r="O4850" s="736"/>
      <c r="P4850" s="736"/>
      <c r="Q4850" s="736"/>
      <c r="R4850" s="736"/>
      <c r="S4850" s="736"/>
      <c r="T4850" s="736"/>
      <c r="U4850" s="736"/>
      <c r="BA4850" s="722"/>
      <c r="BB4850" s="722"/>
      <c r="BC4850" s="722"/>
      <c r="BD4850" s="722"/>
      <c r="BE4850" s="722"/>
      <c r="BF4850" s="722"/>
      <c r="BG4850" s="722"/>
      <c r="BH4850" s="722"/>
      <c r="BI4850" s="722"/>
      <c r="BJ4850" s="722"/>
      <c r="BK4850" s="722"/>
      <c r="BL4850" s="722"/>
      <c r="BM4850" s="722"/>
      <c r="BN4850" s="722"/>
      <c r="BO4850" s="722"/>
      <c r="BP4850" s="722"/>
      <c r="BQ4850" s="722"/>
      <c r="BR4850" s="722"/>
      <c r="BS4850" s="722"/>
      <c r="BT4850" s="722"/>
      <c r="BU4850" s="722"/>
      <c r="BV4850" s="722"/>
      <c r="BW4850" s="722"/>
      <c r="BX4850" s="722"/>
      <c r="BY4850" s="722"/>
      <c r="BZ4850" s="722"/>
      <c r="CA4850" s="722"/>
      <c r="CB4850" s="722"/>
      <c r="CC4850" s="722"/>
      <c r="CD4850" s="722"/>
      <c r="CE4850" s="722"/>
      <c r="CF4850" s="722"/>
      <c r="CG4850" s="722"/>
      <c r="CH4850" s="722"/>
      <c r="CI4850" s="722"/>
      <c r="CJ4850" s="722"/>
      <c r="CK4850" s="722"/>
      <c r="CL4850" s="722"/>
      <c r="CM4850" s="722"/>
      <c r="CN4850" s="722"/>
      <c r="CO4850" s="722"/>
      <c r="CP4850" s="722"/>
      <c r="CQ4850" s="722"/>
      <c r="CR4850" s="722"/>
      <c r="CS4850" s="722"/>
    </row>
    <row r="4851" spans="1:97" s="1376" customFormat="1">
      <c r="A4851" s="722"/>
      <c r="B4851" s="722"/>
      <c r="C4851" s="722"/>
      <c r="D4851" s="722"/>
      <c r="E4851" s="722"/>
      <c r="F4851" s="757"/>
      <c r="G4851" s="757"/>
      <c r="H4851" s="757"/>
      <c r="I4851" s="757"/>
      <c r="J4851" s="757"/>
      <c r="K4851" s="758"/>
      <c r="L4851" s="758"/>
      <c r="M4851" s="722"/>
      <c r="N4851" s="736"/>
      <c r="O4851" s="736"/>
      <c r="P4851" s="736"/>
      <c r="Q4851" s="736"/>
      <c r="R4851" s="736"/>
      <c r="S4851" s="736"/>
      <c r="T4851" s="736"/>
      <c r="U4851" s="736"/>
      <c r="BA4851" s="722"/>
      <c r="BB4851" s="722"/>
      <c r="BC4851" s="722"/>
      <c r="BD4851" s="722"/>
      <c r="BE4851" s="722"/>
      <c r="BF4851" s="722"/>
      <c r="BG4851" s="722"/>
      <c r="BH4851" s="722"/>
      <c r="BI4851" s="722"/>
      <c r="BJ4851" s="722"/>
      <c r="BK4851" s="722"/>
      <c r="BL4851" s="722"/>
      <c r="BM4851" s="722"/>
      <c r="BN4851" s="722"/>
      <c r="BO4851" s="722"/>
      <c r="BP4851" s="722"/>
      <c r="BQ4851" s="722"/>
      <c r="BR4851" s="722"/>
      <c r="BS4851" s="722"/>
      <c r="BT4851" s="722"/>
      <c r="BU4851" s="722"/>
      <c r="BV4851" s="722"/>
      <c r="BW4851" s="722"/>
      <c r="BX4851" s="722"/>
      <c r="BY4851" s="722"/>
      <c r="BZ4851" s="722"/>
      <c r="CA4851" s="722"/>
      <c r="CB4851" s="722"/>
      <c r="CC4851" s="722"/>
      <c r="CD4851" s="722"/>
      <c r="CE4851" s="722"/>
      <c r="CF4851" s="722"/>
      <c r="CG4851" s="722"/>
      <c r="CH4851" s="722"/>
      <c r="CI4851" s="722"/>
      <c r="CJ4851" s="722"/>
      <c r="CK4851" s="722"/>
      <c r="CL4851" s="722"/>
      <c r="CM4851" s="722"/>
      <c r="CN4851" s="722"/>
      <c r="CO4851" s="722"/>
      <c r="CP4851" s="722"/>
      <c r="CQ4851" s="722"/>
      <c r="CR4851" s="722"/>
      <c r="CS4851" s="722"/>
    </row>
    <row r="4852" spans="1:97" s="1376" customFormat="1">
      <c r="A4852" s="722"/>
      <c r="B4852" s="722"/>
      <c r="C4852" s="722"/>
      <c r="D4852" s="722"/>
      <c r="E4852" s="722"/>
      <c r="F4852" s="757"/>
      <c r="G4852" s="757"/>
      <c r="H4852" s="757"/>
      <c r="I4852" s="757"/>
      <c r="J4852" s="757"/>
      <c r="K4852" s="758"/>
      <c r="L4852" s="758"/>
      <c r="M4852" s="722"/>
      <c r="N4852" s="736"/>
      <c r="O4852" s="736"/>
      <c r="P4852" s="736"/>
      <c r="Q4852" s="736"/>
      <c r="R4852" s="736"/>
      <c r="S4852" s="736"/>
      <c r="T4852" s="736"/>
      <c r="U4852" s="736"/>
      <c r="BA4852" s="722"/>
      <c r="BB4852" s="722"/>
      <c r="BC4852" s="722"/>
      <c r="BD4852" s="722"/>
      <c r="BE4852" s="722"/>
      <c r="BF4852" s="722"/>
      <c r="BG4852" s="722"/>
      <c r="BH4852" s="722"/>
      <c r="BI4852" s="722"/>
      <c r="BJ4852" s="722"/>
      <c r="BK4852" s="722"/>
      <c r="BL4852" s="722"/>
      <c r="BM4852" s="722"/>
      <c r="BN4852" s="722"/>
      <c r="BO4852" s="722"/>
      <c r="BP4852" s="722"/>
      <c r="BQ4852" s="722"/>
      <c r="BR4852" s="722"/>
      <c r="BS4852" s="722"/>
      <c r="BT4852" s="722"/>
      <c r="BU4852" s="722"/>
      <c r="BV4852" s="722"/>
      <c r="BW4852" s="722"/>
      <c r="BX4852" s="722"/>
      <c r="BY4852" s="722"/>
      <c r="BZ4852" s="722"/>
      <c r="CA4852" s="722"/>
      <c r="CB4852" s="722"/>
      <c r="CC4852" s="722"/>
      <c r="CD4852" s="722"/>
      <c r="CE4852" s="722"/>
      <c r="CF4852" s="722"/>
      <c r="CG4852" s="722"/>
      <c r="CH4852" s="722"/>
      <c r="CI4852" s="722"/>
      <c r="CJ4852" s="722"/>
      <c r="CK4852" s="722"/>
      <c r="CL4852" s="722"/>
      <c r="CM4852" s="722"/>
      <c r="CN4852" s="722"/>
      <c r="CO4852" s="722"/>
      <c r="CP4852" s="722"/>
      <c r="CQ4852" s="722"/>
      <c r="CR4852" s="722"/>
      <c r="CS4852" s="722"/>
    </row>
    <row r="4853" spans="1:97" s="1376" customFormat="1">
      <c r="A4853" s="722"/>
      <c r="B4853" s="722"/>
      <c r="C4853" s="722"/>
      <c r="D4853" s="722"/>
      <c r="E4853" s="722"/>
      <c r="F4853" s="757"/>
      <c r="G4853" s="757"/>
      <c r="H4853" s="757"/>
      <c r="I4853" s="757"/>
      <c r="J4853" s="757"/>
      <c r="K4853" s="758"/>
      <c r="L4853" s="758"/>
      <c r="M4853" s="722"/>
      <c r="N4853" s="736"/>
      <c r="O4853" s="736"/>
      <c r="P4853" s="736"/>
      <c r="Q4853" s="736"/>
      <c r="R4853" s="736"/>
      <c r="S4853" s="736"/>
      <c r="T4853" s="736"/>
      <c r="U4853" s="736"/>
      <c r="BA4853" s="722"/>
      <c r="BB4853" s="722"/>
      <c r="BC4853" s="722"/>
      <c r="BD4853" s="722"/>
      <c r="BE4853" s="722"/>
      <c r="BF4853" s="722"/>
      <c r="BG4853" s="722"/>
      <c r="BH4853" s="722"/>
      <c r="BI4853" s="722"/>
      <c r="BJ4853" s="722"/>
      <c r="BK4853" s="722"/>
      <c r="BL4853" s="722"/>
      <c r="BM4853" s="722"/>
      <c r="BN4853" s="722"/>
      <c r="BO4853" s="722"/>
      <c r="BP4853" s="722"/>
      <c r="BQ4853" s="722"/>
      <c r="BR4853" s="722"/>
      <c r="BS4853" s="722"/>
      <c r="BT4853" s="722"/>
      <c r="BU4853" s="722"/>
      <c r="BV4853" s="722"/>
      <c r="BW4853" s="722"/>
      <c r="BX4853" s="722"/>
      <c r="BY4853" s="722"/>
      <c r="BZ4853" s="722"/>
      <c r="CA4853" s="722"/>
      <c r="CB4853" s="722"/>
      <c r="CC4853" s="722"/>
      <c r="CD4853" s="722"/>
      <c r="CE4853" s="722"/>
      <c r="CF4853" s="722"/>
      <c r="CG4853" s="722"/>
      <c r="CH4853" s="722"/>
      <c r="CI4853" s="722"/>
      <c r="CJ4853" s="722"/>
      <c r="CK4853" s="722"/>
      <c r="CL4853" s="722"/>
      <c r="CM4853" s="722"/>
      <c r="CN4853" s="722"/>
      <c r="CO4853" s="722"/>
      <c r="CP4853" s="722"/>
      <c r="CQ4853" s="722"/>
      <c r="CR4853" s="722"/>
      <c r="CS4853" s="722"/>
    </row>
    <row r="4854" spans="1:97" s="1376" customFormat="1">
      <c r="A4854" s="722"/>
      <c r="B4854" s="722"/>
      <c r="C4854" s="722"/>
      <c r="D4854" s="722"/>
      <c r="E4854" s="722"/>
      <c r="F4854" s="757"/>
      <c r="G4854" s="757"/>
      <c r="H4854" s="757"/>
      <c r="I4854" s="757"/>
      <c r="J4854" s="757"/>
      <c r="K4854" s="758"/>
      <c r="L4854" s="758"/>
      <c r="M4854" s="722"/>
      <c r="N4854" s="736"/>
      <c r="O4854" s="736"/>
      <c r="P4854" s="736"/>
      <c r="Q4854" s="736"/>
      <c r="R4854" s="736"/>
      <c r="S4854" s="736"/>
      <c r="T4854" s="736"/>
      <c r="U4854" s="736"/>
      <c r="BA4854" s="722"/>
      <c r="BB4854" s="722"/>
      <c r="BC4854" s="722"/>
      <c r="BD4854" s="722"/>
      <c r="BE4854" s="722"/>
      <c r="BF4854" s="722"/>
      <c r="BG4854" s="722"/>
      <c r="BH4854" s="722"/>
      <c r="BI4854" s="722"/>
      <c r="BJ4854" s="722"/>
      <c r="BK4854" s="722"/>
      <c r="BL4854" s="722"/>
      <c r="BM4854" s="722"/>
      <c r="BN4854" s="722"/>
      <c r="BO4854" s="722"/>
      <c r="BP4854" s="722"/>
      <c r="BQ4854" s="722"/>
      <c r="BR4854" s="722"/>
      <c r="BS4854" s="722"/>
      <c r="BT4854" s="722"/>
      <c r="BU4854" s="722"/>
      <c r="BV4854" s="722"/>
      <c r="BW4854" s="722"/>
      <c r="BX4854" s="722"/>
      <c r="BY4854" s="722"/>
      <c r="BZ4854" s="722"/>
      <c r="CA4854" s="722"/>
      <c r="CB4854" s="722"/>
      <c r="CC4854" s="722"/>
      <c r="CD4854" s="722"/>
      <c r="CE4854" s="722"/>
      <c r="CF4854" s="722"/>
      <c r="CG4854" s="722"/>
      <c r="CH4854" s="722"/>
      <c r="CI4854" s="722"/>
      <c r="CJ4854" s="722"/>
      <c r="CK4854" s="722"/>
      <c r="CL4854" s="722"/>
      <c r="CM4854" s="722"/>
      <c r="CN4854" s="722"/>
      <c r="CO4854" s="722"/>
      <c r="CP4854" s="722"/>
      <c r="CQ4854" s="722"/>
      <c r="CR4854" s="722"/>
      <c r="CS4854" s="722"/>
    </row>
    <row r="4855" spans="1:97" s="1376" customFormat="1">
      <c r="A4855" s="722"/>
      <c r="B4855" s="722"/>
      <c r="C4855" s="722"/>
      <c r="D4855" s="722"/>
      <c r="E4855" s="722"/>
      <c r="F4855" s="757"/>
      <c r="G4855" s="757"/>
      <c r="H4855" s="757"/>
      <c r="I4855" s="757"/>
      <c r="J4855" s="757"/>
      <c r="K4855" s="758"/>
      <c r="L4855" s="758"/>
      <c r="M4855" s="722"/>
      <c r="N4855" s="736"/>
      <c r="O4855" s="736"/>
      <c r="P4855" s="736"/>
      <c r="Q4855" s="736"/>
      <c r="R4855" s="736"/>
      <c r="S4855" s="736"/>
      <c r="T4855" s="736"/>
      <c r="U4855" s="736"/>
      <c r="BA4855" s="722"/>
      <c r="BB4855" s="722"/>
      <c r="BC4855" s="722"/>
      <c r="BD4855" s="722"/>
      <c r="BE4855" s="722"/>
      <c r="BF4855" s="722"/>
      <c r="BG4855" s="722"/>
      <c r="BH4855" s="722"/>
      <c r="BI4855" s="722"/>
      <c r="BJ4855" s="722"/>
      <c r="BK4855" s="722"/>
      <c r="BL4855" s="722"/>
      <c r="BM4855" s="722"/>
      <c r="BN4855" s="722"/>
      <c r="BO4855" s="722"/>
      <c r="BP4855" s="722"/>
      <c r="BQ4855" s="722"/>
      <c r="BR4855" s="722"/>
      <c r="BS4855" s="722"/>
      <c r="BT4855" s="722"/>
      <c r="BU4855" s="722"/>
      <c r="BV4855" s="722"/>
      <c r="BW4855" s="722"/>
      <c r="BX4855" s="722"/>
      <c r="BY4855" s="722"/>
      <c r="BZ4855" s="722"/>
      <c r="CA4855" s="722"/>
      <c r="CB4855" s="722"/>
      <c r="CC4855" s="722"/>
      <c r="CD4855" s="722"/>
      <c r="CE4855" s="722"/>
      <c r="CF4855" s="722"/>
      <c r="CG4855" s="722"/>
      <c r="CH4855" s="722"/>
      <c r="CI4855" s="722"/>
      <c r="CJ4855" s="722"/>
      <c r="CK4855" s="722"/>
      <c r="CL4855" s="722"/>
      <c r="CM4855" s="722"/>
      <c r="CN4855" s="722"/>
      <c r="CO4855" s="722"/>
      <c r="CP4855" s="722"/>
      <c r="CQ4855" s="722"/>
      <c r="CR4855" s="722"/>
      <c r="CS4855" s="722"/>
    </row>
    <row r="4856" spans="1:97" s="1376" customFormat="1">
      <c r="A4856" s="722"/>
      <c r="B4856" s="722"/>
      <c r="C4856" s="722"/>
      <c r="D4856" s="722"/>
      <c r="E4856" s="722"/>
      <c r="F4856" s="757"/>
      <c r="G4856" s="757"/>
      <c r="H4856" s="757"/>
      <c r="I4856" s="757"/>
      <c r="J4856" s="757"/>
      <c r="K4856" s="758"/>
      <c r="L4856" s="758"/>
      <c r="M4856" s="722"/>
      <c r="N4856" s="736"/>
      <c r="O4856" s="736"/>
      <c r="P4856" s="736"/>
      <c r="Q4856" s="736"/>
      <c r="R4856" s="736"/>
      <c r="S4856" s="736"/>
      <c r="T4856" s="736"/>
      <c r="U4856" s="736"/>
      <c r="BA4856" s="722"/>
      <c r="BB4856" s="722"/>
      <c r="BC4856" s="722"/>
      <c r="BD4856" s="722"/>
      <c r="BE4856" s="722"/>
      <c r="BF4856" s="722"/>
      <c r="BG4856" s="722"/>
      <c r="BH4856" s="722"/>
      <c r="BI4856" s="722"/>
      <c r="BJ4856" s="722"/>
      <c r="BK4856" s="722"/>
      <c r="BL4856" s="722"/>
      <c r="BM4856" s="722"/>
      <c r="BN4856" s="722"/>
      <c r="BO4856" s="722"/>
      <c r="BP4856" s="722"/>
      <c r="BQ4856" s="722"/>
      <c r="BR4856" s="722"/>
      <c r="BS4856" s="722"/>
      <c r="BT4856" s="722"/>
      <c r="BU4856" s="722"/>
      <c r="BV4856" s="722"/>
      <c r="BW4856" s="722"/>
      <c r="BX4856" s="722"/>
      <c r="BY4856" s="722"/>
      <c r="BZ4856" s="722"/>
      <c r="CA4856" s="722"/>
      <c r="CB4856" s="722"/>
      <c r="CC4856" s="722"/>
      <c r="CD4856" s="722"/>
      <c r="CE4856" s="722"/>
      <c r="CF4856" s="722"/>
      <c r="CG4856" s="722"/>
      <c r="CH4856" s="722"/>
      <c r="CI4856" s="722"/>
      <c r="CJ4856" s="722"/>
      <c r="CK4856" s="722"/>
      <c r="CL4856" s="722"/>
      <c r="CM4856" s="722"/>
      <c r="CN4856" s="722"/>
      <c r="CO4856" s="722"/>
      <c r="CP4856" s="722"/>
      <c r="CQ4856" s="722"/>
      <c r="CR4856" s="722"/>
      <c r="CS4856" s="722"/>
    </row>
    <row r="4857" spans="1:97" s="1376" customFormat="1">
      <c r="A4857" s="722"/>
      <c r="B4857" s="722"/>
      <c r="C4857" s="722"/>
      <c r="D4857" s="722"/>
      <c r="E4857" s="722"/>
      <c r="F4857" s="757"/>
      <c r="G4857" s="757"/>
      <c r="H4857" s="757"/>
      <c r="I4857" s="757"/>
      <c r="J4857" s="757"/>
      <c r="K4857" s="758"/>
      <c r="L4857" s="758"/>
      <c r="M4857" s="722"/>
      <c r="N4857" s="736"/>
      <c r="O4857" s="736"/>
      <c r="P4857" s="736"/>
      <c r="Q4857" s="736"/>
      <c r="R4857" s="736"/>
      <c r="S4857" s="736"/>
      <c r="T4857" s="736"/>
      <c r="U4857" s="736"/>
      <c r="BA4857" s="722"/>
      <c r="BB4857" s="722"/>
      <c r="BC4857" s="722"/>
      <c r="BD4857" s="722"/>
      <c r="BE4857" s="722"/>
      <c r="BF4857" s="722"/>
      <c r="BG4857" s="722"/>
      <c r="BH4857" s="722"/>
      <c r="BI4857" s="722"/>
      <c r="BJ4857" s="722"/>
      <c r="BK4857" s="722"/>
      <c r="BL4857" s="722"/>
      <c r="BM4857" s="722"/>
      <c r="BN4857" s="722"/>
      <c r="BO4857" s="722"/>
      <c r="BP4857" s="722"/>
      <c r="BQ4857" s="722"/>
      <c r="BR4857" s="722"/>
      <c r="BS4857" s="722"/>
      <c r="BT4857" s="722"/>
      <c r="BU4857" s="722"/>
      <c r="BV4857" s="722"/>
      <c r="BW4857" s="722"/>
      <c r="BX4857" s="722"/>
      <c r="BY4857" s="722"/>
      <c r="BZ4857" s="722"/>
      <c r="CA4857" s="722"/>
      <c r="CB4857" s="722"/>
      <c r="CC4857" s="722"/>
      <c r="CD4857" s="722"/>
      <c r="CE4857" s="722"/>
      <c r="CF4857" s="722"/>
      <c r="CG4857" s="722"/>
      <c r="CH4857" s="722"/>
      <c r="CI4857" s="722"/>
      <c r="CJ4857" s="722"/>
      <c r="CK4857" s="722"/>
      <c r="CL4857" s="722"/>
      <c r="CM4857" s="722"/>
      <c r="CN4857" s="722"/>
      <c r="CO4857" s="722"/>
      <c r="CP4857" s="722"/>
      <c r="CQ4857" s="722"/>
      <c r="CR4857" s="722"/>
      <c r="CS4857" s="722"/>
    </row>
    <row r="4858" spans="1:97" s="1376" customFormat="1">
      <c r="A4858" s="722"/>
      <c r="B4858" s="722"/>
      <c r="C4858" s="722"/>
      <c r="D4858" s="722"/>
      <c r="E4858" s="722"/>
      <c r="F4858" s="757"/>
      <c r="G4858" s="757"/>
      <c r="H4858" s="757"/>
      <c r="I4858" s="757"/>
      <c r="J4858" s="757"/>
      <c r="K4858" s="758"/>
      <c r="L4858" s="758"/>
      <c r="M4858" s="722"/>
      <c r="N4858" s="736"/>
      <c r="O4858" s="736"/>
      <c r="P4858" s="736"/>
      <c r="Q4858" s="736"/>
      <c r="R4858" s="736"/>
      <c r="S4858" s="736"/>
      <c r="T4858" s="736"/>
      <c r="U4858" s="736"/>
      <c r="BA4858" s="722"/>
      <c r="BB4858" s="722"/>
      <c r="BC4858" s="722"/>
      <c r="BD4858" s="722"/>
      <c r="BE4858" s="722"/>
      <c r="BF4858" s="722"/>
      <c r="BG4858" s="722"/>
      <c r="BH4858" s="722"/>
      <c r="BI4858" s="722"/>
      <c r="BJ4858" s="722"/>
      <c r="BK4858" s="722"/>
      <c r="BL4858" s="722"/>
      <c r="BM4858" s="722"/>
      <c r="BN4858" s="722"/>
      <c r="BO4858" s="722"/>
      <c r="BP4858" s="722"/>
      <c r="BQ4858" s="722"/>
      <c r="BR4858" s="722"/>
      <c r="BS4858" s="722"/>
      <c r="BT4858" s="722"/>
      <c r="BU4858" s="722"/>
      <c r="BV4858" s="722"/>
      <c r="BW4858" s="722"/>
      <c r="BX4858" s="722"/>
      <c r="BY4858" s="722"/>
      <c r="BZ4858" s="722"/>
      <c r="CA4858" s="722"/>
      <c r="CB4858" s="722"/>
      <c r="CC4858" s="722"/>
      <c r="CD4858" s="722"/>
      <c r="CE4858" s="722"/>
      <c r="CF4858" s="722"/>
      <c r="CG4858" s="722"/>
      <c r="CH4858" s="722"/>
      <c r="CI4858" s="722"/>
      <c r="CJ4858" s="722"/>
      <c r="CK4858" s="722"/>
      <c r="CL4858" s="722"/>
      <c r="CM4858" s="722"/>
      <c r="CN4858" s="722"/>
      <c r="CO4858" s="722"/>
      <c r="CP4858" s="722"/>
      <c r="CQ4858" s="722"/>
      <c r="CR4858" s="722"/>
      <c r="CS4858" s="722"/>
    </row>
    <row r="4859" spans="1:97" s="1376" customFormat="1">
      <c r="A4859" s="722"/>
      <c r="B4859" s="722"/>
      <c r="C4859" s="722"/>
      <c r="D4859" s="722"/>
      <c r="E4859" s="722"/>
      <c r="F4859" s="757"/>
      <c r="G4859" s="757"/>
      <c r="H4859" s="757"/>
      <c r="I4859" s="757"/>
      <c r="J4859" s="757"/>
      <c r="K4859" s="758"/>
      <c r="L4859" s="758"/>
      <c r="M4859" s="722"/>
      <c r="N4859" s="736"/>
      <c r="O4859" s="736"/>
      <c r="P4859" s="736"/>
      <c r="Q4859" s="736"/>
      <c r="R4859" s="736"/>
      <c r="S4859" s="736"/>
      <c r="T4859" s="736"/>
      <c r="U4859" s="736"/>
      <c r="BA4859" s="722"/>
      <c r="BB4859" s="722"/>
      <c r="BC4859" s="722"/>
      <c r="BD4859" s="722"/>
      <c r="BE4859" s="722"/>
      <c r="BF4859" s="722"/>
      <c r="BG4859" s="722"/>
      <c r="BH4859" s="722"/>
      <c r="BI4859" s="722"/>
      <c r="BJ4859" s="722"/>
      <c r="BK4859" s="722"/>
      <c r="BL4859" s="722"/>
      <c r="BM4859" s="722"/>
      <c r="BN4859" s="722"/>
      <c r="BO4859" s="722"/>
      <c r="BP4859" s="722"/>
      <c r="BQ4859" s="722"/>
      <c r="BR4859" s="722"/>
      <c r="BS4859" s="722"/>
      <c r="BT4859" s="722"/>
      <c r="BU4859" s="722"/>
      <c r="BV4859" s="722"/>
      <c r="BW4859" s="722"/>
      <c r="BX4859" s="722"/>
      <c r="BY4859" s="722"/>
      <c r="BZ4859" s="722"/>
      <c r="CA4859" s="722"/>
      <c r="CB4859" s="722"/>
      <c r="CC4859" s="722"/>
      <c r="CD4859" s="722"/>
      <c r="CE4859" s="722"/>
      <c r="CF4859" s="722"/>
      <c r="CG4859" s="722"/>
      <c r="CH4859" s="722"/>
      <c r="CI4859" s="722"/>
      <c r="CJ4859" s="722"/>
      <c r="CK4859" s="722"/>
      <c r="CL4859" s="722"/>
      <c r="CM4859" s="722"/>
      <c r="CN4859" s="722"/>
      <c r="CO4859" s="722"/>
      <c r="CP4859" s="722"/>
      <c r="CQ4859" s="722"/>
      <c r="CR4859" s="722"/>
      <c r="CS4859" s="722"/>
    </row>
    <row r="4860" spans="1:97" s="1376" customFormat="1">
      <c r="A4860" s="722"/>
      <c r="B4860" s="722"/>
      <c r="C4860" s="722"/>
      <c r="D4860" s="722"/>
      <c r="E4860" s="722"/>
      <c r="F4860" s="757"/>
      <c r="G4860" s="757"/>
      <c r="H4860" s="757"/>
      <c r="I4860" s="757"/>
      <c r="J4860" s="757"/>
      <c r="K4860" s="758"/>
      <c r="L4860" s="758"/>
      <c r="M4860" s="722"/>
      <c r="N4860" s="736"/>
      <c r="O4860" s="736"/>
      <c r="P4860" s="736"/>
      <c r="Q4860" s="736"/>
      <c r="R4860" s="736"/>
      <c r="S4860" s="736"/>
      <c r="T4860" s="736"/>
      <c r="U4860" s="736"/>
      <c r="BA4860" s="722"/>
      <c r="BB4860" s="722"/>
      <c r="BC4860" s="722"/>
      <c r="BD4860" s="722"/>
      <c r="BE4860" s="722"/>
      <c r="BF4860" s="722"/>
      <c r="BG4860" s="722"/>
      <c r="BH4860" s="722"/>
      <c r="BI4860" s="722"/>
      <c r="BJ4860" s="722"/>
      <c r="BK4860" s="722"/>
      <c r="BL4860" s="722"/>
      <c r="BM4860" s="722"/>
      <c r="BN4860" s="722"/>
      <c r="BO4860" s="722"/>
      <c r="BP4860" s="722"/>
      <c r="BQ4860" s="722"/>
      <c r="BR4860" s="722"/>
      <c r="BS4860" s="722"/>
      <c r="BT4860" s="722"/>
      <c r="BU4860" s="722"/>
      <c r="BV4860" s="722"/>
      <c r="BW4860" s="722"/>
      <c r="BX4860" s="722"/>
      <c r="BY4860" s="722"/>
      <c r="BZ4860" s="722"/>
      <c r="CA4860" s="722"/>
      <c r="CB4860" s="722"/>
      <c r="CC4860" s="722"/>
      <c r="CD4860" s="722"/>
      <c r="CE4860" s="722"/>
      <c r="CF4860" s="722"/>
      <c r="CG4860" s="722"/>
      <c r="CH4860" s="722"/>
      <c r="CI4860" s="722"/>
      <c r="CJ4860" s="722"/>
      <c r="CK4860" s="722"/>
      <c r="CL4860" s="722"/>
      <c r="CM4860" s="722"/>
      <c r="CN4860" s="722"/>
      <c r="CO4860" s="722"/>
      <c r="CP4860" s="722"/>
      <c r="CQ4860" s="722"/>
      <c r="CR4860" s="722"/>
      <c r="CS4860" s="722"/>
    </row>
    <row r="4861" spans="1:97" s="1376" customFormat="1">
      <c r="A4861" s="722"/>
      <c r="B4861" s="722"/>
      <c r="C4861" s="722"/>
      <c r="D4861" s="722"/>
      <c r="E4861" s="722"/>
      <c r="F4861" s="757"/>
      <c r="G4861" s="757"/>
      <c r="H4861" s="757"/>
      <c r="I4861" s="757"/>
      <c r="J4861" s="757"/>
      <c r="K4861" s="758"/>
      <c r="L4861" s="758"/>
      <c r="M4861" s="722"/>
      <c r="N4861" s="736"/>
      <c r="O4861" s="736"/>
      <c r="P4861" s="736"/>
      <c r="Q4861" s="736"/>
      <c r="R4861" s="736"/>
      <c r="S4861" s="736"/>
      <c r="T4861" s="736"/>
      <c r="U4861" s="736"/>
      <c r="BA4861" s="722"/>
      <c r="BB4861" s="722"/>
      <c r="BC4861" s="722"/>
      <c r="BD4861" s="722"/>
      <c r="BE4861" s="722"/>
      <c r="BF4861" s="722"/>
      <c r="BG4861" s="722"/>
      <c r="BH4861" s="722"/>
      <c r="BI4861" s="722"/>
      <c r="BJ4861" s="722"/>
      <c r="BK4861" s="722"/>
      <c r="BL4861" s="722"/>
      <c r="BM4861" s="722"/>
      <c r="BN4861" s="722"/>
      <c r="BO4861" s="722"/>
      <c r="BP4861" s="722"/>
      <c r="BQ4861" s="722"/>
      <c r="BR4861" s="722"/>
      <c r="BS4861" s="722"/>
      <c r="BT4861" s="722"/>
      <c r="BU4861" s="722"/>
      <c r="BV4861" s="722"/>
      <c r="BW4861" s="722"/>
      <c r="BX4861" s="722"/>
      <c r="BY4861" s="722"/>
      <c r="BZ4861" s="722"/>
      <c r="CA4861" s="722"/>
      <c r="CB4861" s="722"/>
      <c r="CC4861" s="722"/>
      <c r="CD4861" s="722"/>
      <c r="CE4861" s="722"/>
      <c r="CF4861" s="722"/>
      <c r="CG4861" s="722"/>
      <c r="CH4861" s="722"/>
      <c r="CI4861" s="722"/>
      <c r="CJ4861" s="722"/>
      <c r="CK4861" s="722"/>
      <c r="CL4861" s="722"/>
      <c r="CM4861" s="722"/>
      <c r="CN4861" s="722"/>
      <c r="CO4861" s="722"/>
      <c r="CP4861" s="722"/>
      <c r="CQ4861" s="722"/>
      <c r="CR4861" s="722"/>
      <c r="CS4861" s="722"/>
    </row>
    <row r="4862" spans="1:97" s="1376" customFormat="1">
      <c r="A4862" s="722"/>
      <c r="B4862" s="722"/>
      <c r="C4862" s="722"/>
      <c r="D4862" s="722"/>
      <c r="E4862" s="722"/>
      <c r="F4862" s="757"/>
      <c r="G4862" s="757"/>
      <c r="H4862" s="757"/>
      <c r="I4862" s="757"/>
      <c r="J4862" s="757"/>
      <c r="K4862" s="758"/>
      <c r="L4862" s="758"/>
      <c r="M4862" s="722"/>
      <c r="N4862" s="736"/>
      <c r="O4862" s="736"/>
      <c r="P4862" s="736"/>
      <c r="Q4862" s="736"/>
      <c r="R4862" s="736"/>
      <c r="S4862" s="736"/>
      <c r="T4862" s="736"/>
      <c r="U4862" s="736"/>
      <c r="BA4862" s="722"/>
      <c r="BB4862" s="722"/>
      <c r="BC4862" s="722"/>
      <c r="BD4862" s="722"/>
      <c r="BE4862" s="722"/>
      <c r="BF4862" s="722"/>
      <c r="BG4862" s="722"/>
      <c r="BH4862" s="722"/>
      <c r="BI4862" s="722"/>
      <c r="BJ4862" s="722"/>
      <c r="BK4862" s="722"/>
      <c r="BL4862" s="722"/>
      <c r="BM4862" s="722"/>
      <c r="BN4862" s="722"/>
      <c r="BO4862" s="722"/>
      <c r="BP4862" s="722"/>
      <c r="BQ4862" s="722"/>
      <c r="BR4862" s="722"/>
      <c r="BS4862" s="722"/>
      <c r="BT4862" s="722"/>
      <c r="BU4862" s="722"/>
      <c r="BV4862" s="722"/>
      <c r="BW4862" s="722"/>
      <c r="BX4862" s="722"/>
      <c r="BY4862" s="722"/>
      <c r="BZ4862" s="722"/>
      <c r="CA4862" s="722"/>
      <c r="CB4862" s="722"/>
      <c r="CC4862" s="722"/>
      <c r="CD4862" s="722"/>
      <c r="CE4862" s="722"/>
      <c r="CF4862" s="722"/>
      <c r="CG4862" s="722"/>
      <c r="CH4862" s="722"/>
      <c r="CI4862" s="722"/>
      <c r="CJ4862" s="722"/>
      <c r="CK4862" s="722"/>
      <c r="CL4862" s="722"/>
      <c r="CM4862" s="722"/>
      <c r="CN4862" s="722"/>
      <c r="CO4862" s="722"/>
      <c r="CP4862" s="722"/>
      <c r="CQ4862" s="722"/>
      <c r="CR4862" s="722"/>
      <c r="CS4862" s="722"/>
    </row>
    <row r="4863" spans="1:97" s="1376" customFormat="1">
      <c r="A4863" s="722"/>
      <c r="B4863" s="722"/>
      <c r="C4863" s="722"/>
      <c r="D4863" s="722"/>
      <c r="E4863" s="722"/>
      <c r="F4863" s="757"/>
      <c r="G4863" s="757"/>
      <c r="H4863" s="757"/>
      <c r="I4863" s="757"/>
      <c r="J4863" s="757"/>
      <c r="K4863" s="758"/>
      <c r="L4863" s="758"/>
      <c r="M4863" s="722"/>
      <c r="N4863" s="736"/>
      <c r="O4863" s="736"/>
      <c r="P4863" s="736"/>
      <c r="Q4863" s="736"/>
      <c r="R4863" s="736"/>
      <c r="S4863" s="736"/>
      <c r="T4863" s="736"/>
      <c r="U4863" s="736"/>
      <c r="BA4863" s="722"/>
      <c r="BB4863" s="722"/>
      <c r="BC4863" s="722"/>
      <c r="BD4863" s="722"/>
      <c r="BE4863" s="722"/>
      <c r="BF4863" s="722"/>
      <c r="BG4863" s="722"/>
      <c r="BH4863" s="722"/>
      <c r="BI4863" s="722"/>
      <c r="BJ4863" s="722"/>
      <c r="BK4863" s="722"/>
      <c r="BL4863" s="722"/>
      <c r="BM4863" s="722"/>
      <c r="BN4863" s="722"/>
      <c r="BO4863" s="722"/>
      <c r="BP4863" s="722"/>
      <c r="BQ4863" s="722"/>
      <c r="BR4863" s="722"/>
      <c r="BS4863" s="722"/>
      <c r="BT4863" s="722"/>
      <c r="BU4863" s="722"/>
      <c r="BV4863" s="722"/>
      <c r="BW4863" s="722"/>
      <c r="BX4863" s="722"/>
      <c r="BY4863" s="722"/>
      <c r="BZ4863" s="722"/>
      <c r="CA4863" s="722"/>
      <c r="CB4863" s="722"/>
      <c r="CC4863" s="722"/>
      <c r="CD4863" s="722"/>
      <c r="CE4863" s="722"/>
      <c r="CF4863" s="722"/>
      <c r="CG4863" s="722"/>
      <c r="CH4863" s="722"/>
      <c r="CI4863" s="722"/>
      <c r="CJ4863" s="722"/>
      <c r="CK4863" s="722"/>
      <c r="CL4863" s="722"/>
      <c r="CM4863" s="722"/>
      <c r="CN4863" s="722"/>
      <c r="CO4863" s="722"/>
      <c r="CP4863" s="722"/>
      <c r="CQ4863" s="722"/>
      <c r="CR4863" s="722"/>
      <c r="CS4863" s="722"/>
    </row>
    <row r="4864" spans="1:97" s="1376" customFormat="1">
      <c r="A4864" s="722"/>
      <c r="B4864" s="722"/>
      <c r="C4864" s="722"/>
      <c r="D4864" s="722"/>
      <c r="E4864" s="722"/>
      <c r="F4864" s="757"/>
      <c r="G4864" s="757"/>
      <c r="H4864" s="757"/>
      <c r="I4864" s="757"/>
      <c r="J4864" s="757"/>
      <c r="K4864" s="758"/>
      <c r="L4864" s="758"/>
      <c r="M4864" s="722"/>
      <c r="N4864" s="736"/>
      <c r="O4864" s="736"/>
      <c r="P4864" s="736"/>
      <c r="Q4864" s="736"/>
      <c r="R4864" s="736"/>
      <c r="S4864" s="736"/>
      <c r="T4864" s="736"/>
      <c r="U4864" s="736"/>
      <c r="BA4864" s="722"/>
      <c r="BB4864" s="722"/>
      <c r="BC4864" s="722"/>
      <c r="BD4864" s="722"/>
      <c r="BE4864" s="722"/>
      <c r="BF4864" s="722"/>
      <c r="BG4864" s="722"/>
      <c r="BH4864" s="722"/>
      <c r="BI4864" s="722"/>
      <c r="BJ4864" s="722"/>
      <c r="BK4864" s="722"/>
      <c r="BL4864" s="722"/>
      <c r="BM4864" s="722"/>
      <c r="BN4864" s="722"/>
      <c r="BO4864" s="722"/>
      <c r="BP4864" s="722"/>
      <c r="BQ4864" s="722"/>
      <c r="BR4864" s="722"/>
      <c r="BS4864" s="722"/>
      <c r="BT4864" s="722"/>
      <c r="BU4864" s="722"/>
      <c r="BV4864" s="722"/>
      <c r="BW4864" s="722"/>
      <c r="BX4864" s="722"/>
      <c r="BY4864" s="722"/>
      <c r="BZ4864" s="722"/>
      <c r="CA4864" s="722"/>
      <c r="CB4864" s="722"/>
      <c r="CC4864" s="722"/>
      <c r="CD4864" s="722"/>
      <c r="CE4864" s="722"/>
      <c r="CF4864" s="722"/>
      <c r="CG4864" s="722"/>
      <c r="CH4864" s="722"/>
      <c r="CI4864" s="722"/>
      <c r="CJ4864" s="722"/>
      <c r="CK4864" s="722"/>
      <c r="CL4864" s="722"/>
      <c r="CM4864" s="722"/>
      <c r="CN4864" s="722"/>
      <c r="CO4864" s="722"/>
      <c r="CP4864" s="722"/>
      <c r="CQ4864" s="722"/>
      <c r="CR4864" s="722"/>
      <c r="CS4864" s="722"/>
    </row>
    <row r="4865" spans="1:97" s="1376" customFormat="1">
      <c r="A4865" s="722"/>
      <c r="B4865" s="722"/>
      <c r="C4865" s="722"/>
      <c r="D4865" s="722"/>
      <c r="E4865" s="722"/>
      <c r="F4865" s="757"/>
      <c r="G4865" s="757"/>
      <c r="H4865" s="757"/>
      <c r="I4865" s="757"/>
      <c r="J4865" s="757"/>
      <c r="K4865" s="758"/>
      <c r="L4865" s="758"/>
      <c r="M4865" s="722"/>
      <c r="N4865" s="736"/>
      <c r="O4865" s="736"/>
      <c r="P4865" s="736"/>
      <c r="Q4865" s="736"/>
      <c r="R4865" s="736"/>
      <c r="S4865" s="736"/>
      <c r="T4865" s="736"/>
      <c r="U4865" s="736"/>
      <c r="BA4865" s="722"/>
      <c r="BB4865" s="722"/>
      <c r="BC4865" s="722"/>
      <c r="BD4865" s="722"/>
      <c r="BE4865" s="722"/>
      <c r="BF4865" s="722"/>
      <c r="BG4865" s="722"/>
      <c r="BH4865" s="722"/>
      <c r="BI4865" s="722"/>
      <c r="BJ4865" s="722"/>
      <c r="BK4865" s="722"/>
      <c r="BL4865" s="722"/>
      <c r="BM4865" s="722"/>
      <c r="BN4865" s="722"/>
      <c r="BO4865" s="722"/>
      <c r="BP4865" s="722"/>
      <c r="BQ4865" s="722"/>
      <c r="BR4865" s="722"/>
      <c r="BS4865" s="722"/>
      <c r="BT4865" s="722"/>
      <c r="BU4865" s="722"/>
      <c r="BV4865" s="722"/>
      <c r="BW4865" s="722"/>
      <c r="BX4865" s="722"/>
      <c r="BY4865" s="722"/>
      <c r="BZ4865" s="722"/>
      <c r="CA4865" s="722"/>
      <c r="CB4865" s="722"/>
      <c r="CC4865" s="722"/>
      <c r="CD4865" s="722"/>
      <c r="CE4865" s="722"/>
      <c r="CF4865" s="722"/>
      <c r="CG4865" s="722"/>
      <c r="CH4865" s="722"/>
      <c r="CI4865" s="722"/>
      <c r="CJ4865" s="722"/>
      <c r="CK4865" s="722"/>
      <c r="CL4865" s="722"/>
      <c r="CM4865" s="722"/>
      <c r="CN4865" s="722"/>
      <c r="CO4865" s="722"/>
      <c r="CP4865" s="722"/>
      <c r="CQ4865" s="722"/>
      <c r="CR4865" s="722"/>
      <c r="CS4865" s="722"/>
    </row>
    <row r="4866" spans="1:97" s="1376" customFormat="1">
      <c r="A4866" s="722"/>
      <c r="B4866" s="722"/>
      <c r="C4866" s="722"/>
      <c r="D4866" s="722"/>
      <c r="E4866" s="722"/>
      <c r="F4866" s="757"/>
      <c r="G4866" s="757"/>
      <c r="H4866" s="757"/>
      <c r="I4866" s="757"/>
      <c r="J4866" s="757"/>
      <c r="K4866" s="758"/>
      <c r="L4866" s="758"/>
      <c r="M4866" s="722"/>
      <c r="N4866" s="736"/>
      <c r="O4866" s="736"/>
      <c r="P4866" s="736"/>
      <c r="Q4866" s="736"/>
      <c r="R4866" s="736"/>
      <c r="S4866" s="736"/>
      <c r="T4866" s="736"/>
      <c r="U4866" s="736"/>
      <c r="BA4866" s="722"/>
      <c r="BB4866" s="722"/>
      <c r="BC4866" s="722"/>
      <c r="BD4866" s="722"/>
      <c r="BE4866" s="722"/>
      <c r="BF4866" s="722"/>
      <c r="BG4866" s="722"/>
      <c r="BH4866" s="722"/>
      <c r="BI4866" s="722"/>
      <c r="BJ4866" s="722"/>
      <c r="BK4866" s="722"/>
      <c r="BL4866" s="722"/>
      <c r="BM4866" s="722"/>
      <c r="BN4866" s="722"/>
      <c r="BO4866" s="722"/>
      <c r="BP4866" s="722"/>
      <c r="BQ4866" s="722"/>
      <c r="BR4866" s="722"/>
      <c r="BS4866" s="722"/>
      <c r="BT4866" s="722"/>
      <c r="BU4866" s="722"/>
      <c r="BV4866" s="722"/>
      <c r="BW4866" s="722"/>
      <c r="BX4866" s="722"/>
      <c r="BY4866" s="722"/>
      <c r="BZ4866" s="722"/>
      <c r="CA4866" s="722"/>
      <c r="CB4866" s="722"/>
      <c r="CC4866" s="722"/>
      <c r="CD4866" s="722"/>
      <c r="CE4866" s="722"/>
      <c r="CF4866" s="722"/>
      <c r="CG4866" s="722"/>
      <c r="CH4866" s="722"/>
      <c r="CI4866" s="722"/>
      <c r="CJ4866" s="722"/>
      <c r="CK4866" s="722"/>
      <c r="CL4866" s="722"/>
      <c r="CM4866" s="722"/>
      <c r="CN4866" s="722"/>
      <c r="CO4866" s="722"/>
      <c r="CP4866" s="722"/>
      <c r="CQ4866" s="722"/>
      <c r="CR4866" s="722"/>
      <c r="CS4866" s="722"/>
    </row>
    <row r="4867" spans="1:97" s="1376" customFormat="1">
      <c r="A4867" s="722"/>
      <c r="B4867" s="722"/>
      <c r="C4867" s="722"/>
      <c r="D4867" s="722"/>
      <c r="E4867" s="722"/>
      <c r="F4867" s="757"/>
      <c r="G4867" s="757"/>
      <c r="H4867" s="757"/>
      <c r="I4867" s="757"/>
      <c r="J4867" s="757"/>
      <c r="K4867" s="758"/>
      <c r="L4867" s="758"/>
      <c r="M4867" s="722"/>
      <c r="N4867" s="736"/>
      <c r="O4867" s="736"/>
      <c r="P4867" s="736"/>
      <c r="Q4867" s="736"/>
      <c r="R4867" s="736"/>
      <c r="S4867" s="736"/>
      <c r="T4867" s="736"/>
      <c r="U4867" s="736"/>
      <c r="BA4867" s="722"/>
      <c r="BB4867" s="722"/>
      <c r="BC4867" s="722"/>
      <c r="BD4867" s="722"/>
      <c r="BE4867" s="722"/>
      <c r="BF4867" s="722"/>
      <c r="BG4867" s="722"/>
      <c r="BH4867" s="722"/>
      <c r="BI4867" s="722"/>
      <c r="BJ4867" s="722"/>
      <c r="BK4867" s="722"/>
      <c r="BL4867" s="722"/>
      <c r="BM4867" s="722"/>
      <c r="BN4867" s="722"/>
      <c r="BO4867" s="722"/>
      <c r="BP4867" s="722"/>
      <c r="BQ4867" s="722"/>
      <c r="BR4867" s="722"/>
      <c r="BS4867" s="722"/>
      <c r="BT4867" s="722"/>
      <c r="BU4867" s="722"/>
      <c r="BV4867" s="722"/>
      <c r="BW4867" s="722"/>
      <c r="BX4867" s="722"/>
      <c r="BY4867" s="722"/>
      <c r="BZ4867" s="722"/>
      <c r="CA4867" s="722"/>
      <c r="CB4867" s="722"/>
      <c r="CC4867" s="722"/>
      <c r="CD4867" s="722"/>
      <c r="CE4867" s="722"/>
      <c r="CF4867" s="722"/>
      <c r="CG4867" s="722"/>
      <c r="CH4867" s="722"/>
      <c r="CI4867" s="722"/>
      <c r="CJ4867" s="722"/>
      <c r="CK4867" s="722"/>
      <c r="CL4867" s="722"/>
      <c r="CM4867" s="722"/>
      <c r="CN4867" s="722"/>
      <c r="CO4867" s="722"/>
      <c r="CP4867" s="722"/>
      <c r="CQ4867" s="722"/>
      <c r="CR4867" s="722"/>
      <c r="CS4867" s="722"/>
    </row>
    <row r="4868" spans="1:97" s="1376" customFormat="1">
      <c r="A4868" s="722"/>
      <c r="B4868" s="722"/>
      <c r="C4868" s="722"/>
      <c r="D4868" s="722"/>
      <c r="E4868" s="722"/>
      <c r="F4868" s="757"/>
      <c r="G4868" s="757"/>
      <c r="H4868" s="757"/>
      <c r="I4868" s="757"/>
      <c r="J4868" s="757"/>
      <c r="K4868" s="758"/>
      <c r="L4868" s="758"/>
      <c r="M4868" s="722"/>
      <c r="N4868" s="736"/>
      <c r="O4868" s="736"/>
      <c r="P4868" s="736"/>
      <c r="Q4868" s="736"/>
      <c r="R4868" s="736"/>
      <c r="S4868" s="736"/>
      <c r="T4868" s="736"/>
      <c r="U4868" s="736"/>
      <c r="BA4868" s="722"/>
      <c r="BB4868" s="722"/>
      <c r="BC4868" s="722"/>
      <c r="BD4868" s="722"/>
      <c r="BE4868" s="722"/>
      <c r="BF4868" s="722"/>
      <c r="BG4868" s="722"/>
      <c r="BH4868" s="722"/>
      <c r="BI4868" s="722"/>
      <c r="BJ4868" s="722"/>
      <c r="BK4868" s="722"/>
      <c r="BL4868" s="722"/>
      <c r="BM4868" s="722"/>
      <c r="BN4868" s="722"/>
      <c r="BO4868" s="722"/>
      <c r="BP4868" s="722"/>
      <c r="BQ4868" s="722"/>
      <c r="BR4868" s="722"/>
      <c r="BS4868" s="722"/>
      <c r="BT4868" s="722"/>
      <c r="BU4868" s="722"/>
      <c r="BV4868" s="722"/>
      <c r="BW4868" s="722"/>
      <c r="BX4868" s="722"/>
      <c r="BY4868" s="722"/>
      <c r="BZ4868" s="722"/>
      <c r="CA4868" s="722"/>
      <c r="CB4868" s="722"/>
      <c r="CC4868" s="722"/>
      <c r="CD4868" s="722"/>
      <c r="CE4868" s="722"/>
      <c r="CF4868" s="722"/>
      <c r="CG4868" s="722"/>
      <c r="CH4868" s="722"/>
      <c r="CI4868" s="722"/>
      <c r="CJ4868" s="722"/>
      <c r="CK4868" s="722"/>
      <c r="CL4868" s="722"/>
      <c r="CM4868" s="722"/>
      <c r="CN4868" s="722"/>
      <c r="CO4868" s="722"/>
      <c r="CP4868" s="722"/>
      <c r="CQ4868" s="722"/>
      <c r="CR4868" s="722"/>
      <c r="CS4868" s="722"/>
    </row>
    <row r="4869" spans="1:97" s="1376" customFormat="1">
      <c r="A4869" s="722"/>
      <c r="B4869" s="722"/>
      <c r="C4869" s="722"/>
      <c r="D4869" s="722"/>
      <c r="E4869" s="722"/>
      <c r="F4869" s="757"/>
      <c r="G4869" s="757"/>
      <c r="H4869" s="757"/>
      <c r="I4869" s="757"/>
      <c r="J4869" s="757"/>
      <c r="K4869" s="758"/>
      <c r="L4869" s="758"/>
      <c r="M4869" s="722"/>
      <c r="N4869" s="736"/>
      <c r="O4869" s="736"/>
      <c r="P4869" s="736"/>
      <c r="Q4869" s="736"/>
      <c r="R4869" s="736"/>
      <c r="S4869" s="736"/>
      <c r="T4869" s="736"/>
      <c r="U4869" s="736"/>
      <c r="BA4869" s="722"/>
      <c r="BB4869" s="722"/>
      <c r="BC4869" s="722"/>
      <c r="BD4869" s="722"/>
      <c r="BE4869" s="722"/>
      <c r="BF4869" s="722"/>
      <c r="BG4869" s="722"/>
      <c r="BH4869" s="722"/>
      <c r="BI4869" s="722"/>
      <c r="BJ4869" s="722"/>
      <c r="BK4869" s="722"/>
      <c r="BL4869" s="722"/>
      <c r="BM4869" s="722"/>
      <c r="BN4869" s="722"/>
      <c r="BO4869" s="722"/>
      <c r="BP4869" s="722"/>
      <c r="BQ4869" s="722"/>
      <c r="BR4869" s="722"/>
      <c r="BS4869" s="722"/>
      <c r="BT4869" s="722"/>
      <c r="BU4869" s="722"/>
      <c r="BV4869" s="722"/>
      <c r="BW4869" s="722"/>
      <c r="BX4869" s="722"/>
      <c r="BY4869" s="722"/>
      <c r="BZ4869" s="722"/>
      <c r="CA4869" s="722"/>
      <c r="CB4869" s="722"/>
      <c r="CC4869" s="722"/>
      <c r="CD4869" s="722"/>
      <c r="CE4869" s="722"/>
      <c r="CF4869" s="722"/>
      <c r="CG4869" s="722"/>
      <c r="CH4869" s="722"/>
      <c r="CI4869" s="722"/>
      <c r="CJ4869" s="722"/>
      <c r="CK4869" s="722"/>
      <c r="CL4869" s="722"/>
      <c r="CM4869" s="722"/>
      <c r="CN4869" s="722"/>
      <c r="CO4869" s="722"/>
      <c r="CP4869" s="722"/>
      <c r="CQ4869" s="722"/>
      <c r="CR4869" s="722"/>
      <c r="CS4869" s="722"/>
    </row>
    <row r="4870" spans="1:97" s="1376" customFormat="1">
      <c r="A4870" s="722"/>
      <c r="B4870" s="722"/>
      <c r="C4870" s="722"/>
      <c r="D4870" s="722"/>
      <c r="E4870" s="722"/>
      <c r="F4870" s="757"/>
      <c r="G4870" s="757"/>
      <c r="H4870" s="757"/>
      <c r="I4870" s="757"/>
      <c r="J4870" s="757"/>
      <c r="K4870" s="758"/>
      <c r="L4870" s="758"/>
      <c r="M4870" s="722"/>
      <c r="N4870" s="736"/>
      <c r="O4870" s="736"/>
      <c r="P4870" s="736"/>
      <c r="Q4870" s="736"/>
      <c r="R4870" s="736"/>
      <c r="S4870" s="736"/>
      <c r="T4870" s="736"/>
      <c r="U4870" s="736"/>
      <c r="BA4870" s="722"/>
      <c r="BB4870" s="722"/>
      <c r="BC4870" s="722"/>
      <c r="BD4870" s="722"/>
      <c r="BE4870" s="722"/>
      <c r="BF4870" s="722"/>
      <c r="BG4870" s="722"/>
      <c r="BH4870" s="722"/>
      <c r="BI4870" s="722"/>
      <c r="BJ4870" s="722"/>
      <c r="BK4870" s="722"/>
      <c r="BL4870" s="722"/>
      <c r="BM4870" s="722"/>
      <c r="BN4870" s="722"/>
      <c r="BO4870" s="722"/>
      <c r="BP4870" s="722"/>
      <c r="BQ4870" s="722"/>
      <c r="BR4870" s="722"/>
      <c r="BS4870" s="722"/>
      <c r="BT4870" s="722"/>
      <c r="BU4870" s="722"/>
      <c r="BV4870" s="722"/>
      <c r="BW4870" s="722"/>
      <c r="BX4870" s="722"/>
      <c r="BY4870" s="722"/>
      <c r="BZ4870" s="722"/>
      <c r="CA4870" s="722"/>
      <c r="CB4870" s="722"/>
      <c r="CC4870" s="722"/>
      <c r="CD4870" s="722"/>
      <c r="CE4870" s="722"/>
      <c r="CF4870" s="722"/>
      <c r="CG4870" s="722"/>
      <c r="CH4870" s="722"/>
      <c r="CI4870" s="722"/>
      <c r="CJ4870" s="722"/>
      <c r="CK4870" s="722"/>
      <c r="CL4870" s="722"/>
      <c r="CM4870" s="722"/>
      <c r="CN4870" s="722"/>
      <c r="CO4870" s="722"/>
      <c r="CP4870" s="722"/>
      <c r="CQ4870" s="722"/>
      <c r="CR4870" s="722"/>
      <c r="CS4870" s="722"/>
    </row>
    <row r="4871" spans="1:97" s="1376" customFormat="1">
      <c r="A4871" s="722"/>
      <c r="B4871" s="722"/>
      <c r="C4871" s="722"/>
      <c r="D4871" s="722"/>
      <c r="E4871" s="722"/>
      <c r="F4871" s="757"/>
      <c r="G4871" s="757"/>
      <c r="H4871" s="757"/>
      <c r="I4871" s="757"/>
      <c r="J4871" s="757"/>
      <c r="K4871" s="758"/>
      <c r="L4871" s="758"/>
      <c r="M4871" s="722"/>
      <c r="N4871" s="736"/>
      <c r="O4871" s="736"/>
      <c r="P4871" s="736"/>
      <c r="Q4871" s="736"/>
      <c r="R4871" s="736"/>
      <c r="S4871" s="736"/>
      <c r="T4871" s="736"/>
      <c r="U4871" s="736"/>
      <c r="BA4871" s="722"/>
      <c r="BB4871" s="722"/>
      <c r="BC4871" s="722"/>
      <c r="BD4871" s="722"/>
      <c r="BE4871" s="722"/>
      <c r="BF4871" s="722"/>
      <c r="BG4871" s="722"/>
      <c r="BH4871" s="722"/>
      <c r="BI4871" s="722"/>
      <c r="BJ4871" s="722"/>
      <c r="BK4871" s="722"/>
      <c r="BL4871" s="722"/>
      <c r="BM4871" s="722"/>
      <c r="BN4871" s="722"/>
      <c r="BO4871" s="722"/>
      <c r="BP4871" s="722"/>
      <c r="BQ4871" s="722"/>
      <c r="BR4871" s="722"/>
      <c r="BS4871" s="722"/>
      <c r="BT4871" s="722"/>
      <c r="BU4871" s="722"/>
      <c r="BV4871" s="722"/>
      <c r="BW4871" s="722"/>
      <c r="BX4871" s="722"/>
      <c r="BY4871" s="722"/>
      <c r="BZ4871" s="722"/>
      <c r="CA4871" s="722"/>
      <c r="CB4871" s="722"/>
      <c r="CC4871" s="722"/>
      <c r="CD4871" s="722"/>
      <c r="CE4871" s="722"/>
      <c r="CF4871" s="722"/>
      <c r="CG4871" s="722"/>
      <c r="CH4871" s="722"/>
      <c r="CI4871" s="722"/>
      <c r="CJ4871" s="722"/>
      <c r="CK4871" s="722"/>
      <c r="CL4871" s="722"/>
      <c r="CM4871" s="722"/>
      <c r="CN4871" s="722"/>
      <c r="CO4871" s="722"/>
      <c r="CP4871" s="722"/>
      <c r="CQ4871" s="722"/>
      <c r="CR4871" s="722"/>
      <c r="CS4871" s="722"/>
    </row>
    <row r="4872" spans="1:97" s="1376" customFormat="1">
      <c r="A4872" s="722"/>
      <c r="B4872" s="722"/>
      <c r="C4872" s="722"/>
      <c r="D4872" s="722"/>
      <c r="E4872" s="722"/>
      <c r="F4872" s="757"/>
      <c r="G4872" s="757"/>
      <c r="H4872" s="757"/>
      <c r="I4872" s="757"/>
      <c r="J4872" s="757"/>
      <c r="K4872" s="758"/>
      <c r="L4872" s="758"/>
      <c r="M4872" s="722"/>
      <c r="N4872" s="736"/>
      <c r="O4872" s="736"/>
      <c r="P4872" s="736"/>
      <c r="Q4872" s="736"/>
      <c r="R4872" s="736"/>
      <c r="S4872" s="736"/>
      <c r="T4872" s="736"/>
      <c r="U4872" s="736"/>
      <c r="BA4872" s="722"/>
      <c r="BB4872" s="722"/>
      <c r="BC4872" s="722"/>
      <c r="BD4872" s="722"/>
      <c r="BE4872" s="722"/>
      <c r="BF4872" s="722"/>
      <c r="BG4872" s="722"/>
      <c r="BH4872" s="722"/>
      <c r="BI4872" s="722"/>
      <c r="BJ4872" s="722"/>
      <c r="BK4872" s="722"/>
      <c r="BL4872" s="722"/>
      <c r="BM4872" s="722"/>
      <c r="BN4872" s="722"/>
      <c r="BO4872" s="722"/>
      <c r="BP4872" s="722"/>
      <c r="BQ4872" s="722"/>
      <c r="BR4872" s="722"/>
      <c r="BS4872" s="722"/>
      <c r="BT4872" s="722"/>
      <c r="BU4872" s="722"/>
      <c r="BV4872" s="722"/>
      <c r="BW4872" s="722"/>
      <c r="BX4872" s="722"/>
      <c r="BY4872" s="722"/>
      <c r="BZ4872" s="722"/>
      <c r="CA4872" s="722"/>
      <c r="CB4872" s="722"/>
      <c r="CC4872" s="722"/>
      <c r="CD4872" s="722"/>
      <c r="CE4872" s="722"/>
      <c r="CF4872" s="722"/>
      <c r="CG4872" s="722"/>
      <c r="CH4872" s="722"/>
      <c r="CI4872" s="722"/>
      <c r="CJ4872" s="722"/>
      <c r="CK4872" s="722"/>
      <c r="CL4872" s="722"/>
      <c r="CM4872" s="722"/>
      <c r="CN4872" s="722"/>
      <c r="CO4872" s="722"/>
      <c r="CP4872" s="722"/>
      <c r="CQ4872" s="722"/>
      <c r="CR4872" s="722"/>
      <c r="CS4872" s="722"/>
    </row>
    <row r="4873" spans="1:97" s="1376" customFormat="1">
      <c r="A4873" s="722"/>
      <c r="B4873" s="722"/>
      <c r="C4873" s="722"/>
      <c r="D4873" s="722"/>
      <c r="E4873" s="722"/>
      <c r="F4873" s="757"/>
      <c r="G4873" s="757"/>
      <c r="H4873" s="757"/>
      <c r="I4873" s="757"/>
      <c r="J4873" s="757"/>
      <c r="K4873" s="758"/>
      <c r="L4873" s="758"/>
      <c r="M4873" s="722"/>
      <c r="N4873" s="736"/>
      <c r="O4873" s="736"/>
      <c r="P4873" s="736"/>
      <c r="Q4873" s="736"/>
      <c r="R4873" s="736"/>
      <c r="S4873" s="736"/>
      <c r="T4873" s="736"/>
      <c r="U4873" s="736"/>
      <c r="BA4873" s="722"/>
      <c r="BB4873" s="722"/>
      <c r="BC4873" s="722"/>
      <c r="BD4873" s="722"/>
      <c r="BE4873" s="722"/>
      <c r="BF4873" s="722"/>
      <c r="BG4873" s="722"/>
      <c r="BH4873" s="722"/>
      <c r="BI4873" s="722"/>
      <c r="BJ4873" s="722"/>
      <c r="BK4873" s="722"/>
      <c r="BL4873" s="722"/>
      <c r="BM4873" s="722"/>
      <c r="BN4873" s="722"/>
      <c r="BO4873" s="722"/>
      <c r="BP4873" s="722"/>
      <c r="BQ4873" s="722"/>
      <c r="BR4873" s="722"/>
      <c r="BS4873" s="722"/>
      <c r="BT4873" s="722"/>
      <c r="BU4873" s="722"/>
      <c r="BV4873" s="722"/>
      <c r="BW4873" s="722"/>
      <c r="BX4873" s="722"/>
      <c r="BY4873" s="722"/>
      <c r="BZ4873" s="722"/>
      <c r="CA4873" s="722"/>
      <c r="CB4873" s="722"/>
      <c r="CC4873" s="722"/>
      <c r="CD4873" s="722"/>
      <c r="CE4873" s="722"/>
      <c r="CF4873" s="722"/>
      <c r="CG4873" s="722"/>
      <c r="CH4873" s="722"/>
      <c r="CI4873" s="722"/>
      <c r="CJ4873" s="722"/>
      <c r="CK4873" s="722"/>
      <c r="CL4873" s="722"/>
      <c r="CM4873" s="722"/>
      <c r="CN4873" s="722"/>
      <c r="CO4873" s="722"/>
      <c r="CP4873" s="722"/>
      <c r="CQ4873" s="722"/>
      <c r="CR4873" s="722"/>
      <c r="CS4873" s="722"/>
    </row>
    <row r="4874" spans="1:97" s="1376" customFormat="1">
      <c r="A4874" s="722"/>
      <c r="B4874" s="722"/>
      <c r="C4874" s="722"/>
      <c r="D4874" s="722"/>
      <c r="E4874" s="722"/>
      <c r="F4874" s="757"/>
      <c r="G4874" s="757"/>
      <c r="H4874" s="757"/>
      <c r="I4874" s="757"/>
      <c r="J4874" s="757"/>
      <c r="K4874" s="758"/>
      <c r="L4874" s="758"/>
      <c r="M4874" s="722"/>
      <c r="N4874" s="736"/>
      <c r="O4874" s="736"/>
      <c r="P4874" s="736"/>
      <c r="Q4874" s="736"/>
      <c r="R4874" s="736"/>
      <c r="S4874" s="736"/>
      <c r="T4874" s="736"/>
      <c r="U4874" s="736"/>
      <c r="BA4874" s="722"/>
      <c r="BB4874" s="722"/>
      <c r="BC4874" s="722"/>
      <c r="BD4874" s="722"/>
      <c r="BE4874" s="722"/>
      <c r="BF4874" s="722"/>
      <c r="BG4874" s="722"/>
      <c r="BH4874" s="722"/>
      <c r="BI4874" s="722"/>
      <c r="BJ4874" s="722"/>
      <c r="BK4874" s="722"/>
      <c r="BL4874" s="722"/>
      <c r="BM4874" s="722"/>
      <c r="BN4874" s="722"/>
      <c r="BO4874" s="722"/>
      <c r="BP4874" s="722"/>
      <c r="BQ4874" s="722"/>
      <c r="BR4874" s="722"/>
      <c r="BS4874" s="722"/>
      <c r="BT4874" s="722"/>
      <c r="BU4874" s="722"/>
      <c r="BV4874" s="722"/>
      <c r="BW4874" s="722"/>
      <c r="BX4874" s="722"/>
      <c r="BY4874" s="722"/>
      <c r="BZ4874" s="722"/>
      <c r="CA4874" s="722"/>
      <c r="CB4874" s="722"/>
      <c r="CC4874" s="722"/>
      <c r="CD4874" s="722"/>
      <c r="CE4874" s="722"/>
      <c r="CF4874" s="722"/>
      <c r="CG4874" s="722"/>
      <c r="CH4874" s="722"/>
      <c r="CI4874" s="722"/>
      <c r="CJ4874" s="722"/>
      <c r="CK4874" s="722"/>
      <c r="CL4874" s="722"/>
      <c r="CM4874" s="722"/>
      <c r="CN4874" s="722"/>
      <c r="CO4874" s="722"/>
      <c r="CP4874" s="722"/>
      <c r="CQ4874" s="722"/>
      <c r="CR4874" s="722"/>
      <c r="CS4874" s="722"/>
    </row>
    <row r="4875" spans="1:97" s="1376" customFormat="1">
      <c r="A4875" s="722"/>
      <c r="B4875" s="722"/>
      <c r="C4875" s="722"/>
      <c r="D4875" s="722"/>
      <c r="E4875" s="722"/>
      <c r="F4875" s="757"/>
      <c r="G4875" s="757"/>
      <c r="H4875" s="757"/>
      <c r="I4875" s="757"/>
      <c r="J4875" s="757"/>
      <c r="K4875" s="758"/>
      <c r="L4875" s="758"/>
      <c r="M4875" s="722"/>
      <c r="N4875" s="736"/>
      <c r="O4875" s="736"/>
      <c r="P4875" s="736"/>
      <c r="Q4875" s="736"/>
      <c r="R4875" s="736"/>
      <c r="S4875" s="736"/>
      <c r="T4875" s="736"/>
      <c r="U4875" s="736"/>
      <c r="BA4875" s="722"/>
      <c r="BB4875" s="722"/>
      <c r="BC4875" s="722"/>
      <c r="BD4875" s="722"/>
      <c r="BE4875" s="722"/>
      <c r="BF4875" s="722"/>
      <c r="BG4875" s="722"/>
      <c r="BH4875" s="722"/>
      <c r="BI4875" s="722"/>
      <c r="BJ4875" s="722"/>
      <c r="BK4875" s="722"/>
      <c r="BL4875" s="722"/>
      <c r="BM4875" s="722"/>
      <c r="BN4875" s="722"/>
      <c r="BO4875" s="722"/>
      <c r="BP4875" s="722"/>
      <c r="BQ4875" s="722"/>
      <c r="BR4875" s="722"/>
      <c r="BS4875" s="722"/>
      <c r="BT4875" s="722"/>
      <c r="BU4875" s="722"/>
      <c r="BV4875" s="722"/>
      <c r="BW4875" s="722"/>
      <c r="BX4875" s="722"/>
      <c r="BY4875" s="722"/>
      <c r="BZ4875" s="722"/>
      <c r="CA4875" s="722"/>
      <c r="CB4875" s="722"/>
      <c r="CC4875" s="722"/>
      <c r="CD4875" s="722"/>
      <c r="CE4875" s="722"/>
      <c r="CF4875" s="722"/>
      <c r="CG4875" s="722"/>
      <c r="CH4875" s="722"/>
      <c r="CI4875" s="722"/>
      <c r="CJ4875" s="722"/>
      <c r="CK4875" s="722"/>
      <c r="CL4875" s="722"/>
      <c r="CM4875" s="722"/>
      <c r="CN4875" s="722"/>
      <c r="CO4875" s="722"/>
      <c r="CP4875" s="722"/>
      <c r="CQ4875" s="722"/>
      <c r="CR4875" s="722"/>
      <c r="CS4875" s="722"/>
    </row>
    <row r="4876" spans="1:97" s="1376" customFormat="1">
      <c r="A4876" s="722"/>
      <c r="B4876" s="722"/>
      <c r="C4876" s="722"/>
      <c r="D4876" s="722"/>
      <c r="E4876" s="722"/>
      <c r="F4876" s="757"/>
      <c r="G4876" s="757"/>
      <c r="H4876" s="757"/>
      <c r="I4876" s="757"/>
      <c r="J4876" s="757"/>
      <c r="K4876" s="758"/>
      <c r="L4876" s="758"/>
      <c r="M4876" s="722"/>
      <c r="N4876" s="736"/>
      <c r="O4876" s="736"/>
      <c r="P4876" s="736"/>
      <c r="Q4876" s="736"/>
      <c r="R4876" s="736"/>
      <c r="S4876" s="736"/>
      <c r="T4876" s="736"/>
      <c r="U4876" s="736"/>
      <c r="BA4876" s="722"/>
      <c r="BB4876" s="722"/>
      <c r="BC4876" s="722"/>
      <c r="BD4876" s="722"/>
      <c r="BE4876" s="722"/>
      <c r="BF4876" s="722"/>
      <c r="BG4876" s="722"/>
      <c r="BH4876" s="722"/>
      <c r="BI4876" s="722"/>
      <c r="BJ4876" s="722"/>
      <c r="BK4876" s="722"/>
      <c r="BL4876" s="722"/>
      <c r="BM4876" s="722"/>
      <c r="BN4876" s="722"/>
      <c r="BO4876" s="722"/>
      <c r="BP4876" s="722"/>
      <c r="BQ4876" s="722"/>
      <c r="BR4876" s="722"/>
      <c r="BS4876" s="722"/>
      <c r="BT4876" s="722"/>
      <c r="BU4876" s="722"/>
      <c r="BV4876" s="722"/>
      <c r="BW4876" s="722"/>
      <c r="BX4876" s="722"/>
      <c r="BY4876" s="722"/>
      <c r="BZ4876" s="722"/>
      <c r="CA4876" s="722"/>
      <c r="CB4876" s="722"/>
      <c r="CC4876" s="722"/>
      <c r="CD4876" s="722"/>
      <c r="CE4876" s="722"/>
      <c r="CF4876" s="722"/>
      <c r="CG4876" s="722"/>
      <c r="CH4876" s="722"/>
      <c r="CI4876" s="722"/>
      <c r="CJ4876" s="722"/>
      <c r="CK4876" s="722"/>
      <c r="CL4876" s="722"/>
      <c r="CM4876" s="722"/>
      <c r="CN4876" s="722"/>
      <c r="CO4876" s="722"/>
      <c r="CP4876" s="722"/>
      <c r="CQ4876" s="722"/>
      <c r="CR4876" s="722"/>
      <c r="CS4876" s="722"/>
    </row>
    <row r="4877" spans="1:97" s="1376" customFormat="1">
      <c r="A4877" s="722"/>
      <c r="B4877" s="722"/>
      <c r="C4877" s="722"/>
      <c r="D4877" s="722"/>
      <c r="E4877" s="722"/>
      <c r="F4877" s="757"/>
      <c r="G4877" s="757"/>
      <c r="H4877" s="757"/>
      <c r="I4877" s="757"/>
      <c r="J4877" s="757"/>
      <c r="K4877" s="758"/>
      <c r="L4877" s="758"/>
      <c r="M4877" s="722"/>
      <c r="N4877" s="736"/>
      <c r="O4877" s="736"/>
      <c r="P4877" s="736"/>
      <c r="Q4877" s="736"/>
      <c r="R4877" s="736"/>
      <c r="S4877" s="736"/>
      <c r="T4877" s="736"/>
      <c r="U4877" s="736"/>
      <c r="BA4877" s="722"/>
      <c r="BB4877" s="722"/>
      <c r="BC4877" s="722"/>
      <c r="BD4877" s="722"/>
      <c r="BE4877" s="722"/>
      <c r="BF4877" s="722"/>
      <c r="BG4877" s="722"/>
      <c r="BH4877" s="722"/>
      <c r="BI4877" s="722"/>
      <c r="BJ4877" s="722"/>
      <c r="BK4877" s="722"/>
      <c r="BL4877" s="722"/>
      <c r="BM4877" s="722"/>
      <c r="BN4877" s="722"/>
      <c r="BO4877" s="722"/>
      <c r="BP4877" s="722"/>
      <c r="BQ4877" s="722"/>
      <c r="BR4877" s="722"/>
      <c r="BS4877" s="722"/>
      <c r="BT4877" s="722"/>
      <c r="BU4877" s="722"/>
      <c r="BV4877" s="722"/>
      <c r="BW4877" s="722"/>
      <c r="BX4877" s="722"/>
      <c r="BY4877" s="722"/>
      <c r="BZ4877" s="722"/>
      <c r="CA4877" s="722"/>
      <c r="CB4877" s="722"/>
      <c r="CC4877" s="722"/>
      <c r="CD4877" s="722"/>
      <c r="CE4877" s="722"/>
      <c r="CF4877" s="722"/>
      <c r="CG4877" s="722"/>
      <c r="CH4877" s="722"/>
      <c r="CI4877" s="722"/>
      <c r="CJ4877" s="722"/>
      <c r="CK4877" s="722"/>
      <c r="CL4877" s="722"/>
      <c r="CM4877" s="722"/>
      <c r="CN4877" s="722"/>
      <c r="CO4877" s="722"/>
      <c r="CP4877" s="722"/>
      <c r="CQ4877" s="722"/>
      <c r="CR4877" s="722"/>
      <c r="CS4877" s="722"/>
    </row>
    <row r="4878" spans="1:97" s="1376" customFormat="1">
      <c r="A4878" s="722"/>
      <c r="B4878" s="722"/>
      <c r="C4878" s="722"/>
      <c r="D4878" s="722"/>
      <c r="E4878" s="722"/>
      <c r="F4878" s="757"/>
      <c r="G4878" s="757"/>
      <c r="H4878" s="757"/>
      <c r="I4878" s="757"/>
      <c r="J4878" s="757"/>
      <c r="K4878" s="758"/>
      <c r="L4878" s="758"/>
      <c r="M4878" s="722"/>
      <c r="N4878" s="736"/>
      <c r="O4878" s="736"/>
      <c r="P4878" s="736"/>
      <c r="Q4878" s="736"/>
      <c r="R4878" s="736"/>
      <c r="S4878" s="736"/>
      <c r="T4878" s="736"/>
      <c r="U4878" s="736"/>
      <c r="BA4878" s="722"/>
      <c r="BB4878" s="722"/>
      <c r="BC4878" s="722"/>
      <c r="BD4878" s="722"/>
      <c r="BE4878" s="722"/>
      <c r="BF4878" s="722"/>
      <c r="BG4878" s="722"/>
      <c r="BH4878" s="722"/>
      <c r="BI4878" s="722"/>
      <c r="BJ4878" s="722"/>
      <c r="BK4878" s="722"/>
      <c r="BL4878" s="722"/>
      <c r="BM4878" s="722"/>
      <c r="BN4878" s="722"/>
      <c r="BO4878" s="722"/>
      <c r="BP4878" s="722"/>
      <c r="BQ4878" s="722"/>
      <c r="BR4878" s="722"/>
      <c r="BS4878" s="722"/>
      <c r="BT4878" s="722"/>
      <c r="BU4878" s="722"/>
      <c r="BV4878" s="722"/>
      <c r="BW4878" s="722"/>
      <c r="BX4878" s="722"/>
      <c r="BY4878" s="722"/>
      <c r="BZ4878" s="722"/>
      <c r="CA4878" s="722"/>
      <c r="CB4878" s="722"/>
      <c r="CC4878" s="722"/>
      <c r="CD4878" s="722"/>
      <c r="CE4878" s="722"/>
      <c r="CF4878" s="722"/>
      <c r="CG4878" s="722"/>
      <c r="CH4878" s="722"/>
      <c r="CI4878" s="722"/>
      <c r="CJ4878" s="722"/>
      <c r="CK4878" s="722"/>
      <c r="CL4878" s="722"/>
      <c r="CM4878" s="722"/>
      <c r="CN4878" s="722"/>
      <c r="CO4878" s="722"/>
      <c r="CP4878" s="722"/>
      <c r="CQ4878" s="722"/>
      <c r="CR4878" s="722"/>
      <c r="CS4878" s="722"/>
    </row>
    <row r="4879" spans="1:97" s="1376" customFormat="1">
      <c r="A4879" s="722"/>
      <c r="B4879" s="722"/>
      <c r="C4879" s="722"/>
      <c r="D4879" s="722"/>
      <c r="E4879" s="722"/>
      <c r="F4879" s="757"/>
      <c r="G4879" s="757"/>
      <c r="H4879" s="757"/>
      <c r="I4879" s="757"/>
      <c r="J4879" s="757"/>
      <c r="K4879" s="758"/>
      <c r="L4879" s="758"/>
      <c r="M4879" s="722"/>
      <c r="N4879" s="736"/>
      <c r="O4879" s="736"/>
      <c r="P4879" s="736"/>
      <c r="Q4879" s="736"/>
      <c r="R4879" s="736"/>
      <c r="S4879" s="736"/>
      <c r="T4879" s="736"/>
      <c r="U4879" s="736"/>
      <c r="BA4879" s="722"/>
      <c r="BB4879" s="722"/>
      <c r="BC4879" s="722"/>
      <c r="BD4879" s="722"/>
      <c r="BE4879" s="722"/>
      <c r="BF4879" s="722"/>
      <c r="BG4879" s="722"/>
      <c r="BH4879" s="722"/>
      <c r="BI4879" s="722"/>
      <c r="BJ4879" s="722"/>
      <c r="BK4879" s="722"/>
      <c r="BL4879" s="722"/>
      <c r="BM4879" s="722"/>
      <c r="BN4879" s="722"/>
      <c r="BO4879" s="722"/>
      <c r="BP4879" s="722"/>
      <c r="BQ4879" s="722"/>
      <c r="BR4879" s="722"/>
      <c r="BS4879" s="722"/>
      <c r="BT4879" s="722"/>
      <c r="BU4879" s="722"/>
      <c r="BV4879" s="722"/>
      <c r="BW4879" s="722"/>
      <c r="BX4879" s="722"/>
      <c r="BY4879" s="722"/>
      <c r="BZ4879" s="722"/>
      <c r="CA4879" s="722"/>
      <c r="CB4879" s="722"/>
      <c r="CC4879" s="722"/>
      <c r="CD4879" s="722"/>
      <c r="CE4879" s="722"/>
      <c r="CF4879" s="722"/>
      <c r="CG4879" s="722"/>
      <c r="CH4879" s="722"/>
      <c r="CI4879" s="722"/>
      <c r="CJ4879" s="722"/>
      <c r="CK4879" s="722"/>
      <c r="CL4879" s="722"/>
      <c r="CM4879" s="722"/>
      <c r="CN4879" s="722"/>
      <c r="CO4879" s="722"/>
      <c r="CP4879" s="722"/>
      <c r="CQ4879" s="722"/>
      <c r="CR4879" s="722"/>
      <c r="CS4879" s="722"/>
    </row>
    <row r="4880" spans="1:97" s="1376" customFormat="1">
      <c r="A4880" s="722"/>
      <c r="B4880" s="722"/>
      <c r="C4880" s="722"/>
      <c r="D4880" s="722"/>
      <c r="E4880" s="722"/>
      <c r="F4880" s="757"/>
      <c r="G4880" s="757"/>
      <c r="H4880" s="757"/>
      <c r="I4880" s="757"/>
      <c r="J4880" s="757"/>
      <c r="K4880" s="758"/>
      <c r="L4880" s="758"/>
      <c r="M4880" s="722"/>
      <c r="N4880" s="736"/>
      <c r="O4880" s="736"/>
      <c r="P4880" s="736"/>
      <c r="Q4880" s="736"/>
      <c r="R4880" s="736"/>
      <c r="S4880" s="736"/>
      <c r="T4880" s="736"/>
      <c r="U4880" s="736"/>
      <c r="BA4880" s="722"/>
      <c r="BB4880" s="722"/>
      <c r="BC4880" s="722"/>
      <c r="BD4880" s="722"/>
      <c r="BE4880" s="722"/>
      <c r="BF4880" s="722"/>
      <c r="BG4880" s="722"/>
      <c r="BH4880" s="722"/>
      <c r="BI4880" s="722"/>
      <c r="BJ4880" s="722"/>
      <c r="BK4880" s="722"/>
      <c r="BL4880" s="722"/>
      <c r="BM4880" s="722"/>
      <c r="BN4880" s="722"/>
      <c r="BO4880" s="722"/>
      <c r="BP4880" s="722"/>
      <c r="BQ4880" s="722"/>
      <c r="BR4880" s="722"/>
      <c r="BS4880" s="722"/>
      <c r="BT4880" s="722"/>
      <c r="BU4880" s="722"/>
      <c r="BV4880" s="722"/>
      <c r="BW4880" s="722"/>
      <c r="BX4880" s="722"/>
      <c r="BY4880" s="722"/>
      <c r="BZ4880" s="722"/>
      <c r="CA4880" s="722"/>
      <c r="CB4880" s="722"/>
      <c r="CC4880" s="722"/>
      <c r="CD4880" s="722"/>
      <c r="CE4880" s="722"/>
      <c r="CF4880" s="722"/>
      <c r="CG4880" s="722"/>
      <c r="CH4880" s="722"/>
      <c r="CI4880" s="722"/>
      <c r="CJ4880" s="722"/>
      <c r="CK4880" s="722"/>
      <c r="CL4880" s="722"/>
      <c r="CM4880" s="722"/>
      <c r="CN4880" s="722"/>
      <c r="CO4880" s="722"/>
      <c r="CP4880" s="722"/>
      <c r="CQ4880" s="722"/>
      <c r="CR4880" s="722"/>
      <c r="CS4880" s="722"/>
    </row>
    <row r="4881" spans="1:97" s="1376" customFormat="1">
      <c r="A4881" s="722"/>
      <c r="B4881" s="722"/>
      <c r="C4881" s="722"/>
      <c r="D4881" s="722"/>
      <c r="E4881" s="722"/>
      <c r="F4881" s="757"/>
      <c r="G4881" s="757"/>
      <c r="H4881" s="757"/>
      <c r="I4881" s="757"/>
      <c r="J4881" s="757"/>
      <c r="K4881" s="758"/>
      <c r="L4881" s="758"/>
      <c r="M4881" s="722"/>
      <c r="N4881" s="736"/>
      <c r="O4881" s="736"/>
      <c r="P4881" s="736"/>
      <c r="Q4881" s="736"/>
      <c r="R4881" s="736"/>
      <c r="S4881" s="736"/>
      <c r="T4881" s="736"/>
      <c r="U4881" s="736"/>
      <c r="BA4881" s="722"/>
      <c r="BB4881" s="722"/>
      <c r="BC4881" s="722"/>
      <c r="BD4881" s="722"/>
      <c r="BE4881" s="722"/>
      <c r="BF4881" s="722"/>
      <c r="BG4881" s="722"/>
      <c r="BH4881" s="722"/>
      <c r="BI4881" s="722"/>
      <c r="BJ4881" s="722"/>
      <c r="BK4881" s="722"/>
      <c r="BL4881" s="722"/>
      <c r="BM4881" s="722"/>
      <c r="BN4881" s="722"/>
      <c r="BO4881" s="722"/>
      <c r="BP4881" s="722"/>
      <c r="BQ4881" s="722"/>
      <c r="BR4881" s="722"/>
      <c r="BS4881" s="722"/>
      <c r="BT4881" s="722"/>
      <c r="BU4881" s="722"/>
      <c r="BV4881" s="722"/>
      <c r="BW4881" s="722"/>
      <c r="BX4881" s="722"/>
      <c r="BY4881" s="722"/>
      <c r="BZ4881" s="722"/>
      <c r="CA4881" s="722"/>
      <c r="CB4881" s="722"/>
      <c r="CC4881" s="722"/>
      <c r="CD4881" s="722"/>
      <c r="CE4881" s="722"/>
      <c r="CF4881" s="722"/>
      <c r="CG4881" s="722"/>
      <c r="CH4881" s="722"/>
      <c r="CI4881" s="722"/>
      <c r="CJ4881" s="722"/>
      <c r="CK4881" s="722"/>
      <c r="CL4881" s="722"/>
      <c r="CM4881" s="722"/>
      <c r="CN4881" s="722"/>
      <c r="CO4881" s="722"/>
      <c r="CP4881" s="722"/>
      <c r="CQ4881" s="722"/>
      <c r="CR4881" s="722"/>
      <c r="CS4881" s="722"/>
    </row>
    <row r="4882" spans="1:97" s="1376" customFormat="1">
      <c r="A4882" s="722"/>
      <c r="B4882" s="722"/>
      <c r="C4882" s="722"/>
      <c r="D4882" s="722"/>
      <c r="E4882" s="722"/>
      <c r="F4882" s="757"/>
      <c r="G4882" s="757"/>
      <c r="H4882" s="757"/>
      <c r="I4882" s="757"/>
      <c r="J4882" s="757"/>
      <c r="K4882" s="758"/>
      <c r="L4882" s="758"/>
      <c r="M4882" s="722"/>
      <c r="N4882" s="736"/>
      <c r="O4882" s="736"/>
      <c r="P4882" s="736"/>
      <c r="Q4882" s="736"/>
      <c r="R4882" s="736"/>
      <c r="S4882" s="736"/>
      <c r="T4882" s="736"/>
      <c r="U4882" s="736"/>
      <c r="BA4882" s="722"/>
      <c r="BB4882" s="722"/>
      <c r="BC4882" s="722"/>
      <c r="BD4882" s="722"/>
      <c r="BE4882" s="722"/>
      <c r="BF4882" s="722"/>
      <c r="BG4882" s="722"/>
      <c r="BH4882" s="722"/>
      <c r="BI4882" s="722"/>
      <c r="BJ4882" s="722"/>
      <c r="BK4882" s="722"/>
      <c r="BL4882" s="722"/>
      <c r="BM4882" s="722"/>
      <c r="BN4882" s="722"/>
      <c r="BO4882" s="722"/>
      <c r="BP4882" s="722"/>
      <c r="BQ4882" s="722"/>
      <c r="BR4882" s="722"/>
      <c r="BS4882" s="722"/>
      <c r="BT4882" s="722"/>
      <c r="BU4882" s="722"/>
      <c r="BV4882" s="722"/>
      <c r="BW4882" s="722"/>
      <c r="BX4882" s="722"/>
      <c r="BY4882" s="722"/>
      <c r="BZ4882" s="722"/>
      <c r="CA4882" s="722"/>
      <c r="CB4882" s="722"/>
      <c r="CC4882" s="722"/>
      <c r="CD4882" s="722"/>
      <c r="CE4882" s="722"/>
      <c r="CF4882" s="722"/>
      <c r="CG4882" s="722"/>
      <c r="CH4882" s="722"/>
      <c r="CI4882" s="722"/>
      <c r="CJ4882" s="722"/>
      <c r="CK4882" s="722"/>
      <c r="CL4882" s="722"/>
      <c r="CM4882" s="722"/>
      <c r="CN4882" s="722"/>
      <c r="CO4882" s="722"/>
      <c r="CP4882" s="722"/>
      <c r="CQ4882" s="722"/>
      <c r="CR4882" s="722"/>
      <c r="CS4882" s="722"/>
    </row>
    <row r="4883" spans="1:97" s="1376" customFormat="1">
      <c r="A4883" s="722"/>
      <c r="B4883" s="722"/>
      <c r="C4883" s="722"/>
      <c r="D4883" s="722"/>
      <c r="E4883" s="722"/>
      <c r="F4883" s="757"/>
      <c r="G4883" s="757"/>
      <c r="H4883" s="757"/>
      <c r="I4883" s="757"/>
      <c r="J4883" s="757"/>
      <c r="K4883" s="758"/>
      <c r="L4883" s="758"/>
      <c r="M4883" s="722"/>
      <c r="N4883" s="736"/>
      <c r="O4883" s="736"/>
      <c r="P4883" s="736"/>
      <c r="Q4883" s="736"/>
      <c r="R4883" s="736"/>
      <c r="S4883" s="736"/>
      <c r="T4883" s="736"/>
      <c r="U4883" s="736"/>
      <c r="BA4883" s="722"/>
      <c r="BB4883" s="722"/>
      <c r="BC4883" s="722"/>
      <c r="BD4883" s="722"/>
      <c r="BE4883" s="722"/>
      <c r="BF4883" s="722"/>
      <c r="BG4883" s="722"/>
      <c r="BH4883" s="722"/>
      <c r="BI4883" s="722"/>
      <c r="BJ4883" s="722"/>
      <c r="BK4883" s="722"/>
      <c r="BL4883" s="722"/>
      <c r="BM4883" s="722"/>
      <c r="BN4883" s="722"/>
      <c r="BO4883" s="722"/>
      <c r="BP4883" s="722"/>
      <c r="BQ4883" s="722"/>
      <c r="BR4883" s="722"/>
      <c r="BS4883" s="722"/>
      <c r="BT4883" s="722"/>
      <c r="BU4883" s="722"/>
      <c r="BV4883" s="722"/>
      <c r="BW4883" s="722"/>
      <c r="BX4883" s="722"/>
      <c r="BY4883" s="722"/>
      <c r="BZ4883" s="722"/>
      <c r="CA4883" s="722"/>
      <c r="CB4883" s="722"/>
      <c r="CC4883" s="722"/>
      <c r="CD4883" s="722"/>
      <c r="CE4883" s="722"/>
      <c r="CF4883" s="722"/>
      <c r="CG4883" s="722"/>
      <c r="CH4883" s="722"/>
      <c r="CI4883" s="722"/>
      <c r="CJ4883" s="722"/>
      <c r="CK4883" s="722"/>
      <c r="CL4883" s="722"/>
      <c r="CM4883" s="722"/>
      <c r="CN4883" s="722"/>
      <c r="CO4883" s="722"/>
      <c r="CP4883" s="722"/>
      <c r="CQ4883" s="722"/>
      <c r="CR4883" s="722"/>
      <c r="CS4883" s="722"/>
    </row>
    <row r="4884" spans="1:97" s="1376" customFormat="1">
      <c r="A4884" s="722"/>
      <c r="B4884" s="722"/>
      <c r="C4884" s="722"/>
      <c r="D4884" s="722"/>
      <c r="E4884" s="722"/>
      <c r="F4884" s="757"/>
      <c r="G4884" s="757"/>
      <c r="H4884" s="757"/>
      <c r="I4884" s="757"/>
      <c r="J4884" s="757"/>
      <c r="K4884" s="758"/>
      <c r="L4884" s="758"/>
      <c r="M4884" s="722"/>
      <c r="N4884" s="736"/>
      <c r="O4884" s="736"/>
      <c r="P4884" s="736"/>
      <c r="Q4884" s="736"/>
      <c r="R4884" s="736"/>
      <c r="S4884" s="736"/>
      <c r="T4884" s="736"/>
      <c r="U4884" s="736"/>
      <c r="BA4884" s="722"/>
      <c r="BB4884" s="722"/>
      <c r="BC4884" s="722"/>
      <c r="BD4884" s="722"/>
      <c r="BE4884" s="722"/>
      <c r="BF4884" s="722"/>
      <c r="BG4884" s="722"/>
      <c r="BH4884" s="722"/>
      <c r="BI4884" s="722"/>
      <c r="BJ4884" s="722"/>
      <c r="BK4884" s="722"/>
      <c r="BL4884" s="722"/>
      <c r="BM4884" s="722"/>
      <c r="BN4884" s="722"/>
      <c r="BO4884" s="722"/>
      <c r="BP4884" s="722"/>
      <c r="BQ4884" s="722"/>
      <c r="BR4884" s="722"/>
      <c r="BS4884" s="722"/>
      <c r="BT4884" s="722"/>
      <c r="BU4884" s="722"/>
      <c r="BV4884" s="722"/>
      <c r="BW4884" s="722"/>
      <c r="BX4884" s="722"/>
      <c r="BY4884" s="722"/>
      <c r="BZ4884" s="722"/>
      <c r="CA4884" s="722"/>
      <c r="CB4884" s="722"/>
      <c r="CC4884" s="722"/>
      <c r="CD4884" s="722"/>
      <c r="CE4884" s="722"/>
      <c r="CF4884" s="722"/>
      <c r="CG4884" s="722"/>
      <c r="CH4884" s="722"/>
      <c r="CI4884" s="722"/>
      <c r="CJ4884" s="722"/>
      <c r="CK4884" s="722"/>
      <c r="CL4884" s="722"/>
      <c r="CM4884" s="722"/>
      <c r="CN4884" s="722"/>
      <c r="CO4884" s="722"/>
      <c r="CP4884" s="722"/>
      <c r="CQ4884" s="722"/>
      <c r="CR4884" s="722"/>
      <c r="CS4884" s="722"/>
    </row>
    <row r="4885" spans="1:97" s="1376" customFormat="1">
      <c r="A4885" s="722"/>
      <c r="B4885" s="722"/>
      <c r="C4885" s="722"/>
      <c r="D4885" s="722"/>
      <c r="E4885" s="722"/>
      <c r="F4885" s="757"/>
      <c r="G4885" s="757"/>
      <c r="H4885" s="757"/>
      <c r="I4885" s="757"/>
      <c r="J4885" s="757"/>
      <c r="K4885" s="758"/>
      <c r="L4885" s="758"/>
      <c r="M4885" s="722"/>
      <c r="N4885" s="736"/>
      <c r="O4885" s="736"/>
      <c r="P4885" s="736"/>
      <c r="Q4885" s="736"/>
      <c r="R4885" s="736"/>
      <c r="S4885" s="736"/>
      <c r="T4885" s="736"/>
      <c r="U4885" s="736"/>
      <c r="BA4885" s="722"/>
      <c r="BB4885" s="722"/>
      <c r="BC4885" s="722"/>
      <c r="BD4885" s="722"/>
      <c r="BE4885" s="722"/>
      <c r="BF4885" s="722"/>
      <c r="BG4885" s="722"/>
      <c r="BH4885" s="722"/>
      <c r="BI4885" s="722"/>
      <c r="BJ4885" s="722"/>
      <c r="BK4885" s="722"/>
      <c r="BL4885" s="722"/>
      <c r="BM4885" s="722"/>
      <c r="BN4885" s="722"/>
      <c r="BO4885" s="722"/>
      <c r="BP4885" s="722"/>
      <c r="BQ4885" s="722"/>
      <c r="BR4885" s="722"/>
      <c r="BS4885" s="722"/>
      <c r="BT4885" s="722"/>
      <c r="BU4885" s="722"/>
      <c r="BV4885" s="722"/>
      <c r="BW4885" s="722"/>
      <c r="BX4885" s="722"/>
      <c r="BY4885" s="722"/>
      <c r="BZ4885" s="722"/>
      <c r="CA4885" s="722"/>
      <c r="CB4885" s="722"/>
      <c r="CC4885" s="722"/>
      <c r="CD4885" s="722"/>
      <c r="CE4885" s="722"/>
      <c r="CF4885" s="722"/>
      <c r="CG4885" s="722"/>
      <c r="CH4885" s="722"/>
      <c r="CI4885" s="722"/>
      <c r="CJ4885" s="722"/>
      <c r="CK4885" s="722"/>
      <c r="CL4885" s="722"/>
      <c r="CM4885" s="722"/>
      <c r="CN4885" s="722"/>
      <c r="CO4885" s="722"/>
      <c r="CP4885" s="722"/>
      <c r="CQ4885" s="722"/>
      <c r="CR4885" s="722"/>
      <c r="CS4885" s="722"/>
    </row>
    <row r="4886" spans="1:97" s="1376" customFormat="1">
      <c r="A4886" s="722"/>
      <c r="B4886" s="722"/>
      <c r="C4886" s="722"/>
      <c r="D4886" s="722"/>
      <c r="E4886" s="722"/>
      <c r="F4886" s="757"/>
      <c r="G4886" s="757"/>
      <c r="H4886" s="757"/>
      <c r="I4886" s="757"/>
      <c r="J4886" s="757"/>
      <c r="K4886" s="758"/>
      <c r="L4886" s="758"/>
      <c r="M4886" s="722"/>
      <c r="N4886" s="736"/>
      <c r="O4886" s="736"/>
      <c r="P4886" s="736"/>
      <c r="Q4886" s="736"/>
      <c r="R4886" s="736"/>
      <c r="S4886" s="736"/>
      <c r="T4886" s="736"/>
      <c r="U4886" s="736"/>
      <c r="BA4886" s="722"/>
      <c r="BB4886" s="722"/>
      <c r="BC4886" s="722"/>
      <c r="BD4886" s="722"/>
      <c r="BE4886" s="722"/>
      <c r="BF4886" s="722"/>
      <c r="BG4886" s="722"/>
      <c r="BH4886" s="722"/>
      <c r="BI4886" s="722"/>
      <c r="BJ4886" s="722"/>
      <c r="BK4886" s="722"/>
      <c r="BL4886" s="722"/>
      <c r="BM4886" s="722"/>
      <c r="BN4886" s="722"/>
      <c r="BO4886" s="722"/>
      <c r="BP4886" s="722"/>
      <c r="BQ4886" s="722"/>
      <c r="BR4886" s="722"/>
      <c r="BS4886" s="722"/>
      <c r="BT4886" s="722"/>
      <c r="BU4886" s="722"/>
      <c r="BV4886" s="722"/>
      <c r="BW4886" s="722"/>
      <c r="BX4886" s="722"/>
      <c r="BY4886" s="722"/>
      <c r="BZ4886" s="722"/>
      <c r="CA4886" s="722"/>
      <c r="CB4886" s="722"/>
      <c r="CC4886" s="722"/>
      <c r="CD4886" s="722"/>
      <c r="CE4886" s="722"/>
      <c r="CF4886" s="722"/>
      <c r="CG4886" s="722"/>
      <c r="CH4886" s="722"/>
      <c r="CI4886" s="722"/>
      <c r="CJ4886" s="722"/>
      <c r="CK4886" s="722"/>
      <c r="CL4886" s="722"/>
      <c r="CM4886" s="722"/>
      <c r="CN4886" s="722"/>
      <c r="CO4886" s="722"/>
      <c r="CP4886" s="722"/>
      <c r="CQ4886" s="722"/>
      <c r="CR4886" s="722"/>
      <c r="CS4886" s="722"/>
    </row>
    <row r="4887" spans="1:97" s="1376" customFormat="1">
      <c r="A4887" s="722"/>
      <c r="B4887" s="722"/>
      <c r="C4887" s="722"/>
      <c r="D4887" s="722"/>
      <c r="E4887" s="722"/>
      <c r="F4887" s="757"/>
      <c r="G4887" s="757"/>
      <c r="H4887" s="757"/>
      <c r="I4887" s="757"/>
      <c r="J4887" s="757"/>
      <c r="K4887" s="758"/>
      <c r="L4887" s="758"/>
      <c r="M4887" s="722"/>
      <c r="N4887" s="736"/>
      <c r="O4887" s="736"/>
      <c r="P4887" s="736"/>
      <c r="Q4887" s="736"/>
      <c r="R4887" s="736"/>
      <c r="S4887" s="736"/>
      <c r="T4887" s="736"/>
      <c r="U4887" s="736"/>
      <c r="BA4887" s="722"/>
      <c r="BB4887" s="722"/>
      <c r="BC4887" s="722"/>
      <c r="BD4887" s="722"/>
      <c r="BE4887" s="722"/>
      <c r="BF4887" s="722"/>
      <c r="BG4887" s="722"/>
      <c r="BH4887" s="722"/>
      <c r="BI4887" s="722"/>
      <c r="BJ4887" s="722"/>
      <c r="BK4887" s="722"/>
      <c r="BL4887" s="722"/>
      <c r="BM4887" s="722"/>
      <c r="BN4887" s="722"/>
      <c r="BO4887" s="722"/>
      <c r="BP4887" s="722"/>
      <c r="BQ4887" s="722"/>
      <c r="BR4887" s="722"/>
      <c r="BS4887" s="722"/>
      <c r="BT4887" s="722"/>
      <c r="BU4887" s="722"/>
      <c r="BV4887" s="722"/>
      <c r="BW4887" s="722"/>
      <c r="BX4887" s="722"/>
      <c r="BY4887" s="722"/>
      <c r="BZ4887" s="722"/>
      <c r="CA4887" s="722"/>
      <c r="CB4887" s="722"/>
      <c r="CC4887" s="722"/>
      <c r="CD4887" s="722"/>
      <c r="CE4887" s="722"/>
      <c r="CF4887" s="722"/>
      <c r="CG4887" s="722"/>
      <c r="CH4887" s="722"/>
      <c r="CI4887" s="722"/>
      <c r="CJ4887" s="722"/>
      <c r="CK4887" s="722"/>
      <c r="CL4887" s="722"/>
      <c r="CM4887" s="722"/>
      <c r="CN4887" s="722"/>
      <c r="CO4887" s="722"/>
      <c r="CP4887" s="722"/>
      <c r="CQ4887" s="722"/>
      <c r="CR4887" s="722"/>
      <c r="CS4887" s="722"/>
    </row>
    <row r="4888" spans="1:97" s="1376" customFormat="1">
      <c r="A4888" s="722"/>
      <c r="B4888" s="722"/>
      <c r="C4888" s="722"/>
      <c r="D4888" s="722"/>
      <c r="E4888" s="722"/>
      <c r="F4888" s="757"/>
      <c r="G4888" s="757"/>
      <c r="H4888" s="757"/>
      <c r="I4888" s="757"/>
      <c r="J4888" s="757"/>
      <c r="K4888" s="758"/>
      <c r="L4888" s="758"/>
      <c r="M4888" s="722"/>
      <c r="N4888" s="736"/>
      <c r="O4888" s="736"/>
      <c r="P4888" s="736"/>
      <c r="Q4888" s="736"/>
      <c r="R4888" s="736"/>
      <c r="S4888" s="736"/>
      <c r="T4888" s="736"/>
      <c r="U4888" s="736"/>
      <c r="BA4888" s="722"/>
      <c r="BB4888" s="722"/>
      <c r="BC4888" s="722"/>
      <c r="BD4888" s="722"/>
      <c r="BE4888" s="722"/>
      <c r="BF4888" s="722"/>
      <c r="BG4888" s="722"/>
      <c r="BH4888" s="722"/>
      <c r="BI4888" s="722"/>
      <c r="BJ4888" s="722"/>
      <c r="BK4888" s="722"/>
      <c r="BL4888" s="722"/>
      <c r="BM4888" s="722"/>
      <c r="BN4888" s="722"/>
      <c r="BO4888" s="722"/>
      <c r="BP4888" s="722"/>
      <c r="BQ4888" s="722"/>
      <c r="BR4888" s="722"/>
      <c r="BS4888" s="722"/>
      <c r="BT4888" s="722"/>
      <c r="BU4888" s="722"/>
      <c r="BV4888" s="722"/>
      <c r="BW4888" s="722"/>
      <c r="BX4888" s="722"/>
      <c r="BY4888" s="722"/>
      <c r="BZ4888" s="722"/>
      <c r="CA4888" s="722"/>
      <c r="CB4888" s="722"/>
      <c r="CC4888" s="722"/>
      <c r="CD4888" s="722"/>
      <c r="CE4888" s="722"/>
      <c r="CF4888" s="722"/>
      <c r="CG4888" s="722"/>
      <c r="CH4888" s="722"/>
      <c r="CI4888" s="722"/>
      <c r="CJ4888" s="722"/>
      <c r="CK4888" s="722"/>
      <c r="CL4888" s="722"/>
      <c r="CM4888" s="722"/>
      <c r="CN4888" s="722"/>
      <c r="CO4888" s="722"/>
      <c r="CP4888" s="722"/>
      <c r="CQ4888" s="722"/>
      <c r="CR4888" s="722"/>
      <c r="CS4888" s="722"/>
    </row>
    <row r="4889" spans="1:97" s="1376" customFormat="1">
      <c r="A4889" s="722"/>
      <c r="B4889" s="722"/>
      <c r="C4889" s="722"/>
      <c r="D4889" s="722"/>
      <c r="E4889" s="722"/>
      <c r="F4889" s="757"/>
      <c r="G4889" s="757"/>
      <c r="H4889" s="757"/>
      <c r="I4889" s="757"/>
      <c r="J4889" s="757"/>
      <c r="K4889" s="758"/>
      <c r="L4889" s="758"/>
      <c r="M4889" s="722"/>
      <c r="N4889" s="736"/>
      <c r="O4889" s="736"/>
      <c r="P4889" s="736"/>
      <c r="Q4889" s="736"/>
      <c r="R4889" s="736"/>
      <c r="S4889" s="736"/>
      <c r="T4889" s="736"/>
      <c r="U4889" s="736"/>
      <c r="BA4889" s="722"/>
      <c r="BB4889" s="722"/>
      <c r="BC4889" s="722"/>
      <c r="BD4889" s="722"/>
      <c r="BE4889" s="722"/>
      <c r="BF4889" s="722"/>
      <c r="BG4889" s="722"/>
      <c r="BH4889" s="722"/>
      <c r="BI4889" s="722"/>
      <c r="BJ4889" s="722"/>
      <c r="BK4889" s="722"/>
      <c r="BL4889" s="722"/>
      <c r="BM4889" s="722"/>
      <c r="BN4889" s="722"/>
      <c r="BO4889" s="722"/>
      <c r="BP4889" s="722"/>
      <c r="BQ4889" s="722"/>
      <c r="BR4889" s="722"/>
      <c r="BS4889" s="722"/>
      <c r="BT4889" s="722"/>
      <c r="BU4889" s="722"/>
      <c r="BV4889" s="722"/>
      <c r="BW4889" s="722"/>
      <c r="BX4889" s="722"/>
      <c r="BY4889" s="722"/>
      <c r="BZ4889" s="722"/>
      <c r="CA4889" s="722"/>
      <c r="CB4889" s="722"/>
      <c r="CC4889" s="722"/>
      <c r="CD4889" s="722"/>
      <c r="CE4889" s="722"/>
      <c r="CF4889" s="722"/>
      <c r="CG4889" s="722"/>
      <c r="CH4889" s="722"/>
      <c r="CI4889" s="722"/>
      <c r="CJ4889" s="722"/>
      <c r="CK4889" s="722"/>
      <c r="CL4889" s="722"/>
      <c r="CM4889" s="722"/>
      <c r="CN4889" s="722"/>
      <c r="CO4889" s="722"/>
      <c r="CP4889" s="722"/>
      <c r="CQ4889" s="722"/>
      <c r="CR4889" s="722"/>
      <c r="CS4889" s="722"/>
    </row>
    <row r="4890" spans="1:97" s="1376" customFormat="1">
      <c r="A4890" s="722"/>
      <c r="B4890" s="722"/>
      <c r="C4890" s="722"/>
      <c r="D4890" s="722"/>
      <c r="E4890" s="722"/>
      <c r="F4890" s="757"/>
      <c r="G4890" s="757"/>
      <c r="H4890" s="757"/>
      <c r="I4890" s="757"/>
      <c r="J4890" s="757"/>
      <c r="K4890" s="758"/>
      <c r="L4890" s="758"/>
      <c r="M4890" s="722"/>
      <c r="N4890" s="736"/>
      <c r="O4890" s="736"/>
      <c r="P4890" s="736"/>
      <c r="Q4890" s="736"/>
      <c r="R4890" s="736"/>
      <c r="S4890" s="736"/>
      <c r="T4890" s="736"/>
      <c r="U4890" s="736"/>
      <c r="BA4890" s="722"/>
      <c r="BB4890" s="722"/>
      <c r="BC4890" s="722"/>
      <c r="BD4890" s="722"/>
      <c r="BE4890" s="722"/>
      <c r="BF4890" s="722"/>
      <c r="BG4890" s="722"/>
      <c r="BH4890" s="722"/>
      <c r="BI4890" s="722"/>
      <c r="BJ4890" s="722"/>
      <c r="BK4890" s="722"/>
      <c r="BL4890" s="722"/>
      <c r="BM4890" s="722"/>
      <c r="BN4890" s="722"/>
      <c r="BO4890" s="722"/>
      <c r="BP4890" s="722"/>
      <c r="BQ4890" s="722"/>
      <c r="BR4890" s="722"/>
      <c r="BS4890" s="722"/>
      <c r="BT4890" s="722"/>
      <c r="BU4890" s="722"/>
      <c r="BV4890" s="722"/>
      <c r="BW4890" s="722"/>
      <c r="BX4890" s="722"/>
      <c r="BY4890" s="722"/>
      <c r="BZ4890" s="722"/>
      <c r="CA4890" s="722"/>
      <c r="CB4890" s="722"/>
      <c r="CC4890" s="722"/>
      <c r="CD4890" s="722"/>
      <c r="CE4890" s="722"/>
      <c r="CF4890" s="722"/>
      <c r="CG4890" s="722"/>
      <c r="CH4890" s="722"/>
      <c r="CI4890" s="722"/>
      <c r="CJ4890" s="722"/>
      <c r="CK4890" s="722"/>
      <c r="CL4890" s="722"/>
      <c r="CM4890" s="722"/>
      <c r="CN4890" s="722"/>
      <c r="CO4890" s="722"/>
      <c r="CP4890" s="722"/>
      <c r="CQ4890" s="722"/>
      <c r="CR4890" s="722"/>
      <c r="CS4890" s="722"/>
    </row>
    <row r="4891" spans="1:97" s="1376" customFormat="1">
      <c r="A4891" s="722"/>
      <c r="B4891" s="722"/>
      <c r="C4891" s="722"/>
      <c r="D4891" s="722"/>
      <c r="E4891" s="722"/>
      <c r="F4891" s="757"/>
      <c r="G4891" s="757"/>
      <c r="H4891" s="757"/>
      <c r="I4891" s="757"/>
      <c r="J4891" s="757"/>
      <c r="K4891" s="758"/>
      <c r="L4891" s="758"/>
      <c r="M4891" s="722"/>
      <c r="N4891" s="736"/>
      <c r="O4891" s="736"/>
      <c r="P4891" s="736"/>
      <c r="Q4891" s="736"/>
      <c r="R4891" s="736"/>
      <c r="S4891" s="736"/>
      <c r="T4891" s="736"/>
      <c r="U4891" s="736"/>
      <c r="BA4891" s="722"/>
      <c r="BB4891" s="722"/>
      <c r="BC4891" s="722"/>
      <c r="BD4891" s="722"/>
      <c r="BE4891" s="722"/>
      <c r="BF4891" s="722"/>
      <c r="BG4891" s="722"/>
      <c r="BH4891" s="722"/>
      <c r="BI4891" s="722"/>
      <c r="BJ4891" s="722"/>
      <c r="BK4891" s="722"/>
      <c r="BL4891" s="722"/>
      <c r="BM4891" s="722"/>
      <c r="BN4891" s="722"/>
      <c r="BO4891" s="722"/>
      <c r="BP4891" s="722"/>
      <c r="BQ4891" s="722"/>
      <c r="BR4891" s="722"/>
      <c r="BS4891" s="722"/>
      <c r="BT4891" s="722"/>
      <c r="BU4891" s="722"/>
      <c r="BV4891" s="722"/>
      <c r="BW4891" s="722"/>
      <c r="BX4891" s="722"/>
      <c r="BY4891" s="722"/>
      <c r="BZ4891" s="722"/>
      <c r="CA4891" s="722"/>
      <c r="CB4891" s="722"/>
      <c r="CC4891" s="722"/>
      <c r="CD4891" s="722"/>
      <c r="CE4891" s="722"/>
      <c r="CF4891" s="722"/>
      <c r="CG4891" s="722"/>
      <c r="CH4891" s="722"/>
      <c r="CI4891" s="722"/>
      <c r="CJ4891" s="722"/>
      <c r="CK4891" s="722"/>
      <c r="CL4891" s="722"/>
      <c r="CM4891" s="722"/>
      <c r="CN4891" s="722"/>
      <c r="CO4891" s="722"/>
      <c r="CP4891" s="722"/>
      <c r="CQ4891" s="722"/>
      <c r="CR4891" s="722"/>
      <c r="CS4891" s="722"/>
    </row>
    <row r="4892" spans="1:97" s="1376" customFormat="1">
      <c r="A4892" s="722"/>
      <c r="B4892" s="722"/>
      <c r="C4892" s="722"/>
      <c r="D4892" s="722"/>
      <c r="E4892" s="722"/>
      <c r="F4892" s="757"/>
      <c r="G4892" s="757"/>
      <c r="H4892" s="757"/>
      <c r="I4892" s="757"/>
      <c r="J4892" s="757"/>
      <c r="K4892" s="758"/>
      <c r="L4892" s="758"/>
      <c r="M4892" s="722"/>
      <c r="N4892" s="736"/>
      <c r="O4892" s="736"/>
      <c r="P4892" s="736"/>
      <c r="Q4892" s="736"/>
      <c r="R4892" s="736"/>
      <c r="S4892" s="736"/>
      <c r="T4892" s="736"/>
      <c r="U4892" s="736"/>
      <c r="BA4892" s="722"/>
      <c r="BB4892" s="722"/>
      <c r="BC4892" s="722"/>
      <c r="BD4892" s="722"/>
      <c r="BE4892" s="722"/>
      <c r="BF4892" s="722"/>
      <c r="BG4892" s="722"/>
      <c r="BH4892" s="722"/>
      <c r="BI4892" s="722"/>
      <c r="BJ4892" s="722"/>
      <c r="BK4892" s="722"/>
      <c r="BL4892" s="722"/>
      <c r="BM4892" s="722"/>
      <c r="BN4892" s="722"/>
      <c r="BO4892" s="722"/>
      <c r="BP4892" s="722"/>
      <c r="BQ4892" s="722"/>
      <c r="BR4892" s="722"/>
      <c r="BS4892" s="722"/>
      <c r="BT4892" s="722"/>
      <c r="BU4892" s="722"/>
      <c r="BV4892" s="722"/>
      <c r="BW4892" s="722"/>
      <c r="BX4892" s="722"/>
      <c r="BY4892" s="722"/>
      <c r="BZ4892" s="722"/>
      <c r="CA4892" s="722"/>
      <c r="CB4892" s="722"/>
      <c r="CC4892" s="722"/>
      <c r="CD4892" s="722"/>
      <c r="CE4892" s="722"/>
      <c r="CF4892" s="722"/>
      <c r="CG4892" s="722"/>
      <c r="CH4892" s="722"/>
      <c r="CI4892" s="722"/>
      <c r="CJ4892" s="722"/>
      <c r="CK4892" s="722"/>
      <c r="CL4892" s="722"/>
      <c r="CM4892" s="722"/>
      <c r="CN4892" s="722"/>
      <c r="CO4892" s="722"/>
      <c r="CP4892" s="722"/>
      <c r="CQ4892" s="722"/>
      <c r="CR4892" s="722"/>
      <c r="CS4892" s="722"/>
    </row>
    <row r="4893" spans="1:97" s="1376" customFormat="1">
      <c r="A4893" s="722"/>
      <c r="B4893" s="722"/>
      <c r="C4893" s="722"/>
      <c r="D4893" s="722"/>
      <c r="E4893" s="722"/>
      <c r="F4893" s="757"/>
      <c r="G4893" s="757"/>
      <c r="H4893" s="757"/>
      <c r="I4893" s="757"/>
      <c r="J4893" s="757"/>
      <c r="K4893" s="758"/>
      <c r="L4893" s="758"/>
      <c r="M4893" s="722"/>
      <c r="N4893" s="736"/>
      <c r="O4893" s="736"/>
      <c r="P4893" s="736"/>
      <c r="Q4893" s="736"/>
      <c r="R4893" s="736"/>
      <c r="S4893" s="736"/>
      <c r="T4893" s="736"/>
      <c r="U4893" s="736"/>
      <c r="BA4893" s="722"/>
      <c r="BB4893" s="722"/>
      <c r="BC4893" s="722"/>
      <c r="BD4893" s="722"/>
      <c r="BE4893" s="722"/>
      <c r="BF4893" s="722"/>
      <c r="BG4893" s="722"/>
      <c r="BH4893" s="722"/>
      <c r="BI4893" s="722"/>
      <c r="BJ4893" s="722"/>
      <c r="BK4893" s="722"/>
      <c r="BL4893" s="722"/>
      <c r="BM4893" s="722"/>
      <c r="BN4893" s="722"/>
      <c r="BO4893" s="722"/>
      <c r="BP4893" s="722"/>
      <c r="BQ4893" s="722"/>
      <c r="BR4893" s="722"/>
      <c r="BS4893" s="722"/>
      <c r="BT4893" s="722"/>
      <c r="BU4893" s="722"/>
      <c r="BV4893" s="722"/>
      <c r="BW4893" s="722"/>
      <c r="BX4893" s="722"/>
      <c r="BY4893" s="722"/>
      <c r="BZ4893" s="722"/>
      <c r="CA4893" s="722"/>
      <c r="CB4893" s="722"/>
      <c r="CC4893" s="722"/>
      <c r="CD4893" s="722"/>
      <c r="CE4893" s="722"/>
      <c r="CF4893" s="722"/>
      <c r="CG4893" s="722"/>
      <c r="CH4893" s="722"/>
      <c r="CI4893" s="722"/>
      <c r="CJ4893" s="722"/>
      <c r="CK4893" s="722"/>
      <c r="CL4893" s="722"/>
      <c r="CM4893" s="722"/>
      <c r="CN4893" s="722"/>
      <c r="CO4893" s="722"/>
      <c r="CP4893" s="722"/>
      <c r="CQ4893" s="722"/>
      <c r="CR4893" s="722"/>
      <c r="CS4893" s="722"/>
    </row>
    <row r="4894" spans="1:97" s="1376" customFormat="1">
      <c r="A4894" s="722"/>
      <c r="B4894" s="722"/>
      <c r="C4894" s="722"/>
      <c r="D4894" s="722"/>
      <c r="E4894" s="722"/>
      <c r="F4894" s="757"/>
      <c r="G4894" s="757"/>
      <c r="H4894" s="757"/>
      <c r="I4894" s="757"/>
      <c r="J4894" s="757"/>
      <c r="K4894" s="758"/>
      <c r="L4894" s="758"/>
      <c r="M4894" s="722"/>
      <c r="N4894" s="736"/>
      <c r="O4894" s="736"/>
      <c r="P4894" s="736"/>
      <c r="Q4894" s="736"/>
      <c r="R4894" s="736"/>
      <c r="S4894" s="736"/>
      <c r="T4894" s="736"/>
      <c r="U4894" s="736"/>
      <c r="BA4894" s="722"/>
      <c r="BB4894" s="722"/>
      <c r="BC4894" s="722"/>
      <c r="BD4894" s="722"/>
      <c r="BE4894" s="722"/>
      <c r="BF4894" s="722"/>
      <c r="BG4894" s="722"/>
      <c r="BH4894" s="722"/>
      <c r="BI4894" s="722"/>
      <c r="BJ4894" s="722"/>
      <c r="BK4894" s="722"/>
      <c r="BL4894" s="722"/>
      <c r="BM4894" s="722"/>
      <c r="BN4894" s="722"/>
      <c r="BO4894" s="722"/>
      <c r="BP4894" s="722"/>
      <c r="BQ4894" s="722"/>
      <c r="BR4894" s="722"/>
      <c r="BS4894" s="722"/>
      <c r="BT4894" s="722"/>
      <c r="BU4894" s="722"/>
      <c r="BV4894" s="722"/>
      <c r="BW4894" s="722"/>
      <c r="BX4894" s="722"/>
      <c r="BY4894" s="722"/>
      <c r="BZ4894" s="722"/>
      <c r="CA4894" s="722"/>
      <c r="CB4894" s="722"/>
      <c r="CC4894" s="722"/>
      <c r="CD4894" s="722"/>
      <c r="CE4894" s="722"/>
      <c r="CF4894" s="722"/>
      <c r="CG4894" s="722"/>
      <c r="CH4894" s="722"/>
      <c r="CI4894" s="722"/>
      <c r="CJ4894" s="722"/>
      <c r="CK4894" s="722"/>
      <c r="CL4894" s="722"/>
      <c r="CM4894" s="722"/>
      <c r="CN4894" s="722"/>
      <c r="CO4894" s="722"/>
      <c r="CP4894" s="722"/>
      <c r="CQ4894" s="722"/>
      <c r="CR4894" s="722"/>
      <c r="CS4894" s="722"/>
    </row>
    <row r="4895" spans="1:97" s="1376" customFormat="1">
      <c r="A4895" s="722"/>
      <c r="B4895" s="722"/>
      <c r="C4895" s="722"/>
      <c r="D4895" s="722"/>
      <c r="E4895" s="722"/>
      <c r="F4895" s="757"/>
      <c r="G4895" s="757"/>
      <c r="H4895" s="757"/>
      <c r="I4895" s="757"/>
      <c r="J4895" s="757"/>
      <c r="K4895" s="758"/>
      <c r="L4895" s="758"/>
      <c r="M4895" s="722"/>
      <c r="N4895" s="736"/>
      <c r="O4895" s="736"/>
      <c r="P4895" s="736"/>
      <c r="Q4895" s="736"/>
      <c r="R4895" s="736"/>
      <c r="S4895" s="736"/>
      <c r="T4895" s="736"/>
      <c r="U4895" s="736"/>
      <c r="BA4895" s="722"/>
      <c r="BB4895" s="722"/>
      <c r="BC4895" s="722"/>
      <c r="BD4895" s="722"/>
      <c r="BE4895" s="722"/>
      <c r="BF4895" s="722"/>
      <c r="BG4895" s="722"/>
      <c r="BH4895" s="722"/>
      <c r="BI4895" s="722"/>
      <c r="BJ4895" s="722"/>
      <c r="BK4895" s="722"/>
      <c r="BL4895" s="722"/>
      <c r="BM4895" s="722"/>
      <c r="BN4895" s="722"/>
      <c r="BO4895" s="722"/>
      <c r="BP4895" s="722"/>
      <c r="BQ4895" s="722"/>
      <c r="BR4895" s="722"/>
      <c r="BS4895" s="722"/>
      <c r="BT4895" s="722"/>
      <c r="BU4895" s="722"/>
      <c r="BV4895" s="722"/>
      <c r="BW4895" s="722"/>
      <c r="BX4895" s="722"/>
      <c r="BY4895" s="722"/>
      <c r="BZ4895" s="722"/>
      <c r="CA4895" s="722"/>
      <c r="CB4895" s="722"/>
      <c r="CC4895" s="722"/>
      <c r="CD4895" s="722"/>
      <c r="CE4895" s="722"/>
      <c r="CF4895" s="722"/>
      <c r="CG4895" s="722"/>
      <c r="CH4895" s="722"/>
      <c r="CI4895" s="722"/>
      <c r="CJ4895" s="722"/>
      <c r="CK4895" s="722"/>
      <c r="CL4895" s="722"/>
      <c r="CM4895" s="722"/>
      <c r="CN4895" s="722"/>
      <c r="CO4895" s="722"/>
      <c r="CP4895" s="722"/>
      <c r="CQ4895" s="722"/>
      <c r="CR4895" s="722"/>
      <c r="CS4895" s="722"/>
    </row>
    <row r="4896" spans="1:97" s="1376" customFormat="1">
      <c r="A4896" s="722"/>
      <c r="B4896" s="722"/>
      <c r="C4896" s="722"/>
      <c r="D4896" s="722"/>
      <c r="E4896" s="722"/>
      <c r="F4896" s="757"/>
      <c r="G4896" s="757"/>
      <c r="H4896" s="757"/>
      <c r="I4896" s="757"/>
      <c r="J4896" s="757"/>
      <c r="K4896" s="758"/>
      <c r="L4896" s="758"/>
      <c r="M4896" s="722"/>
      <c r="N4896" s="736"/>
      <c r="O4896" s="736"/>
      <c r="P4896" s="736"/>
      <c r="Q4896" s="736"/>
      <c r="R4896" s="736"/>
      <c r="S4896" s="736"/>
      <c r="T4896" s="736"/>
      <c r="U4896" s="736"/>
      <c r="BA4896" s="722"/>
      <c r="BB4896" s="722"/>
      <c r="BC4896" s="722"/>
      <c r="BD4896" s="722"/>
      <c r="BE4896" s="722"/>
      <c r="BF4896" s="722"/>
      <c r="BG4896" s="722"/>
      <c r="BH4896" s="722"/>
      <c r="BI4896" s="722"/>
      <c r="BJ4896" s="722"/>
      <c r="BK4896" s="722"/>
      <c r="BL4896" s="722"/>
      <c r="BM4896" s="722"/>
      <c r="BN4896" s="722"/>
      <c r="BO4896" s="722"/>
      <c r="BP4896" s="722"/>
      <c r="BQ4896" s="722"/>
      <c r="BR4896" s="722"/>
      <c r="BS4896" s="722"/>
      <c r="BT4896" s="722"/>
      <c r="BU4896" s="722"/>
      <c r="BV4896" s="722"/>
      <c r="BW4896" s="722"/>
      <c r="BX4896" s="722"/>
      <c r="BY4896" s="722"/>
      <c r="BZ4896" s="722"/>
      <c r="CA4896" s="722"/>
      <c r="CB4896" s="722"/>
      <c r="CC4896" s="722"/>
      <c r="CD4896" s="722"/>
      <c r="CE4896" s="722"/>
      <c r="CF4896" s="722"/>
      <c r="CG4896" s="722"/>
      <c r="CH4896" s="722"/>
      <c r="CI4896" s="722"/>
      <c r="CJ4896" s="722"/>
      <c r="CK4896" s="722"/>
      <c r="CL4896" s="722"/>
      <c r="CM4896" s="722"/>
      <c r="CN4896" s="722"/>
      <c r="CO4896" s="722"/>
      <c r="CP4896" s="722"/>
      <c r="CQ4896" s="722"/>
      <c r="CR4896" s="722"/>
      <c r="CS4896" s="722"/>
    </row>
    <row r="4897" spans="1:97" s="1376" customFormat="1">
      <c r="A4897" s="722"/>
      <c r="B4897" s="722"/>
      <c r="C4897" s="722"/>
      <c r="D4897" s="722"/>
      <c r="E4897" s="722"/>
      <c r="F4897" s="757"/>
      <c r="G4897" s="757"/>
      <c r="H4897" s="757"/>
      <c r="I4897" s="757"/>
      <c r="J4897" s="757"/>
      <c r="K4897" s="758"/>
      <c r="L4897" s="758"/>
      <c r="M4897" s="722"/>
      <c r="N4897" s="736"/>
      <c r="O4897" s="736"/>
      <c r="P4897" s="736"/>
      <c r="Q4897" s="736"/>
      <c r="R4897" s="736"/>
      <c r="S4897" s="736"/>
      <c r="T4897" s="736"/>
      <c r="U4897" s="736"/>
      <c r="BA4897" s="722"/>
      <c r="BB4897" s="722"/>
      <c r="BC4897" s="722"/>
      <c r="BD4897" s="722"/>
      <c r="BE4897" s="722"/>
      <c r="BF4897" s="722"/>
      <c r="BG4897" s="722"/>
      <c r="BH4897" s="722"/>
      <c r="BI4897" s="722"/>
      <c r="BJ4897" s="722"/>
      <c r="BK4897" s="722"/>
      <c r="BL4897" s="722"/>
      <c r="BM4897" s="722"/>
      <c r="BN4897" s="722"/>
      <c r="BO4897" s="722"/>
      <c r="BP4897" s="722"/>
      <c r="BQ4897" s="722"/>
      <c r="BR4897" s="722"/>
      <c r="BS4897" s="722"/>
      <c r="BT4897" s="722"/>
      <c r="BU4897" s="722"/>
      <c r="BV4897" s="722"/>
      <c r="BW4897" s="722"/>
      <c r="BX4897" s="722"/>
      <c r="BY4897" s="722"/>
      <c r="BZ4897" s="722"/>
      <c r="CA4897" s="722"/>
      <c r="CB4897" s="722"/>
      <c r="CC4897" s="722"/>
      <c r="CD4897" s="722"/>
      <c r="CE4897" s="722"/>
      <c r="CF4897" s="722"/>
      <c r="CG4897" s="722"/>
      <c r="CH4897" s="722"/>
      <c r="CI4897" s="722"/>
      <c r="CJ4897" s="722"/>
      <c r="CK4897" s="722"/>
      <c r="CL4897" s="722"/>
      <c r="CM4897" s="722"/>
      <c r="CN4897" s="722"/>
      <c r="CO4897" s="722"/>
      <c r="CP4897" s="722"/>
      <c r="CQ4897" s="722"/>
      <c r="CR4897" s="722"/>
      <c r="CS4897" s="722"/>
    </row>
    <row r="4898" spans="1:97" s="1376" customFormat="1">
      <c r="A4898" s="722"/>
      <c r="B4898" s="722"/>
      <c r="C4898" s="722"/>
      <c r="D4898" s="722"/>
      <c r="E4898" s="722"/>
      <c r="F4898" s="757"/>
      <c r="G4898" s="757"/>
      <c r="H4898" s="757"/>
      <c r="I4898" s="757"/>
      <c r="J4898" s="757"/>
      <c r="K4898" s="758"/>
      <c r="L4898" s="758"/>
      <c r="M4898" s="722"/>
      <c r="N4898" s="736"/>
      <c r="O4898" s="736"/>
      <c r="P4898" s="736"/>
      <c r="Q4898" s="736"/>
      <c r="R4898" s="736"/>
      <c r="S4898" s="736"/>
      <c r="T4898" s="736"/>
      <c r="U4898" s="736"/>
      <c r="BA4898" s="722"/>
      <c r="BB4898" s="722"/>
      <c r="BC4898" s="722"/>
      <c r="BD4898" s="722"/>
      <c r="BE4898" s="722"/>
      <c r="BF4898" s="722"/>
      <c r="BG4898" s="722"/>
      <c r="BH4898" s="722"/>
      <c r="BI4898" s="722"/>
      <c r="BJ4898" s="722"/>
      <c r="BK4898" s="722"/>
      <c r="BL4898" s="722"/>
      <c r="BM4898" s="722"/>
      <c r="BN4898" s="722"/>
      <c r="BO4898" s="722"/>
      <c r="BP4898" s="722"/>
      <c r="BQ4898" s="722"/>
      <c r="BR4898" s="722"/>
      <c r="BS4898" s="722"/>
      <c r="BT4898" s="722"/>
      <c r="BU4898" s="722"/>
      <c r="BV4898" s="722"/>
      <c r="BW4898" s="722"/>
      <c r="BX4898" s="722"/>
      <c r="BY4898" s="722"/>
      <c r="BZ4898" s="722"/>
      <c r="CA4898" s="722"/>
      <c r="CB4898" s="722"/>
      <c r="CC4898" s="722"/>
      <c r="CD4898" s="722"/>
      <c r="CE4898" s="722"/>
      <c r="CF4898" s="722"/>
      <c r="CG4898" s="722"/>
      <c r="CH4898" s="722"/>
      <c r="CI4898" s="722"/>
      <c r="CJ4898" s="722"/>
      <c r="CK4898" s="722"/>
      <c r="CL4898" s="722"/>
      <c r="CM4898" s="722"/>
      <c r="CN4898" s="722"/>
      <c r="CO4898" s="722"/>
      <c r="CP4898" s="722"/>
      <c r="CQ4898" s="722"/>
      <c r="CR4898" s="722"/>
      <c r="CS4898" s="722"/>
    </row>
    <row r="4899" spans="1:97" s="1376" customFormat="1">
      <c r="A4899" s="722"/>
      <c r="B4899" s="722"/>
      <c r="C4899" s="722"/>
      <c r="D4899" s="722"/>
      <c r="E4899" s="722"/>
      <c r="F4899" s="757"/>
      <c r="G4899" s="757"/>
      <c r="H4899" s="757"/>
      <c r="I4899" s="757"/>
      <c r="J4899" s="757"/>
      <c r="K4899" s="758"/>
      <c r="L4899" s="758"/>
      <c r="M4899" s="722"/>
      <c r="N4899" s="736"/>
      <c r="O4899" s="736"/>
      <c r="P4899" s="736"/>
      <c r="Q4899" s="736"/>
      <c r="R4899" s="736"/>
      <c r="S4899" s="736"/>
      <c r="T4899" s="736"/>
      <c r="U4899" s="736"/>
      <c r="BA4899" s="722"/>
      <c r="BB4899" s="722"/>
      <c r="BC4899" s="722"/>
      <c r="BD4899" s="722"/>
      <c r="BE4899" s="722"/>
      <c r="BF4899" s="722"/>
      <c r="BG4899" s="722"/>
      <c r="BH4899" s="722"/>
      <c r="BI4899" s="722"/>
      <c r="BJ4899" s="722"/>
      <c r="BK4899" s="722"/>
      <c r="BL4899" s="722"/>
      <c r="BM4899" s="722"/>
      <c r="BN4899" s="722"/>
      <c r="BO4899" s="722"/>
      <c r="BP4899" s="722"/>
      <c r="BQ4899" s="722"/>
      <c r="BR4899" s="722"/>
      <c r="BS4899" s="722"/>
      <c r="BT4899" s="722"/>
      <c r="BU4899" s="722"/>
      <c r="BV4899" s="722"/>
      <c r="BW4899" s="722"/>
      <c r="BX4899" s="722"/>
      <c r="BY4899" s="722"/>
      <c r="BZ4899" s="722"/>
      <c r="CA4899" s="722"/>
      <c r="CB4899" s="722"/>
      <c r="CC4899" s="722"/>
      <c r="CD4899" s="722"/>
      <c r="CE4899" s="722"/>
      <c r="CF4899" s="722"/>
      <c r="CG4899" s="722"/>
      <c r="CH4899" s="722"/>
      <c r="CI4899" s="722"/>
      <c r="CJ4899" s="722"/>
      <c r="CK4899" s="722"/>
      <c r="CL4899" s="722"/>
      <c r="CM4899" s="722"/>
      <c r="CN4899" s="722"/>
      <c r="CO4899" s="722"/>
      <c r="CP4899" s="722"/>
      <c r="CQ4899" s="722"/>
      <c r="CR4899" s="722"/>
      <c r="CS4899" s="722"/>
    </row>
    <row r="4900" spans="1:97" s="1376" customFormat="1">
      <c r="A4900" s="722"/>
      <c r="B4900" s="722"/>
      <c r="C4900" s="722"/>
      <c r="D4900" s="722"/>
      <c r="E4900" s="722"/>
      <c r="F4900" s="757"/>
      <c r="G4900" s="757"/>
      <c r="H4900" s="757"/>
      <c r="I4900" s="757"/>
      <c r="J4900" s="757"/>
      <c r="K4900" s="758"/>
      <c r="L4900" s="758"/>
      <c r="M4900" s="722"/>
      <c r="N4900" s="736"/>
      <c r="O4900" s="736"/>
      <c r="P4900" s="736"/>
      <c r="Q4900" s="736"/>
      <c r="R4900" s="736"/>
      <c r="S4900" s="736"/>
      <c r="T4900" s="736"/>
      <c r="U4900" s="736"/>
      <c r="BA4900" s="722"/>
      <c r="BB4900" s="722"/>
      <c r="BC4900" s="722"/>
      <c r="BD4900" s="722"/>
      <c r="BE4900" s="722"/>
      <c r="BF4900" s="722"/>
      <c r="BG4900" s="722"/>
      <c r="BH4900" s="722"/>
      <c r="BI4900" s="722"/>
      <c r="BJ4900" s="722"/>
      <c r="BK4900" s="722"/>
      <c r="BL4900" s="722"/>
      <c r="BM4900" s="722"/>
      <c r="BN4900" s="722"/>
      <c r="BO4900" s="722"/>
      <c r="BP4900" s="722"/>
      <c r="BQ4900" s="722"/>
      <c r="BR4900" s="722"/>
      <c r="BS4900" s="722"/>
      <c r="BT4900" s="722"/>
      <c r="BU4900" s="722"/>
      <c r="BV4900" s="722"/>
      <c r="BW4900" s="722"/>
      <c r="BX4900" s="722"/>
      <c r="BY4900" s="722"/>
      <c r="BZ4900" s="722"/>
      <c r="CA4900" s="722"/>
      <c r="CB4900" s="722"/>
      <c r="CC4900" s="722"/>
      <c r="CD4900" s="722"/>
      <c r="CE4900" s="722"/>
      <c r="CF4900" s="722"/>
      <c r="CG4900" s="722"/>
      <c r="CH4900" s="722"/>
      <c r="CI4900" s="722"/>
      <c r="CJ4900" s="722"/>
      <c r="CK4900" s="722"/>
      <c r="CL4900" s="722"/>
      <c r="CM4900" s="722"/>
      <c r="CN4900" s="722"/>
      <c r="CO4900" s="722"/>
      <c r="CP4900" s="722"/>
      <c r="CQ4900" s="722"/>
      <c r="CR4900" s="722"/>
      <c r="CS4900" s="722"/>
    </row>
    <row r="4901" spans="1:97" s="1376" customFormat="1">
      <c r="A4901" s="722"/>
      <c r="B4901" s="722"/>
      <c r="C4901" s="722"/>
      <c r="D4901" s="722"/>
      <c r="E4901" s="722"/>
      <c r="F4901" s="757"/>
      <c r="G4901" s="757"/>
      <c r="H4901" s="757"/>
      <c r="I4901" s="757"/>
      <c r="J4901" s="757"/>
      <c r="K4901" s="758"/>
      <c r="L4901" s="758"/>
      <c r="M4901" s="722"/>
      <c r="N4901" s="736"/>
      <c r="O4901" s="736"/>
      <c r="P4901" s="736"/>
      <c r="Q4901" s="736"/>
      <c r="R4901" s="736"/>
      <c r="S4901" s="736"/>
      <c r="T4901" s="736"/>
      <c r="U4901" s="736"/>
      <c r="BA4901" s="722"/>
      <c r="BB4901" s="722"/>
      <c r="BC4901" s="722"/>
      <c r="BD4901" s="722"/>
      <c r="BE4901" s="722"/>
      <c r="BF4901" s="722"/>
      <c r="BG4901" s="722"/>
      <c r="BH4901" s="722"/>
      <c r="BI4901" s="722"/>
      <c r="BJ4901" s="722"/>
      <c r="BK4901" s="722"/>
      <c r="BL4901" s="722"/>
      <c r="BM4901" s="722"/>
      <c r="BN4901" s="722"/>
      <c r="BO4901" s="722"/>
      <c r="BP4901" s="722"/>
      <c r="BQ4901" s="722"/>
      <c r="BR4901" s="722"/>
      <c r="BS4901" s="722"/>
      <c r="BT4901" s="722"/>
      <c r="BU4901" s="722"/>
      <c r="BV4901" s="722"/>
      <c r="BW4901" s="722"/>
      <c r="BX4901" s="722"/>
      <c r="BY4901" s="722"/>
      <c r="BZ4901" s="722"/>
      <c r="CA4901" s="722"/>
      <c r="CB4901" s="722"/>
      <c r="CC4901" s="722"/>
      <c r="CD4901" s="722"/>
      <c r="CE4901" s="722"/>
      <c r="CF4901" s="722"/>
      <c r="CG4901" s="722"/>
      <c r="CH4901" s="722"/>
      <c r="CI4901" s="722"/>
      <c r="CJ4901" s="722"/>
      <c r="CK4901" s="722"/>
      <c r="CL4901" s="722"/>
      <c r="CM4901" s="722"/>
      <c r="CN4901" s="722"/>
      <c r="CO4901" s="722"/>
      <c r="CP4901" s="722"/>
      <c r="CQ4901" s="722"/>
      <c r="CR4901" s="722"/>
      <c r="CS4901" s="722"/>
    </row>
    <row r="4902" spans="1:97" s="1376" customFormat="1">
      <c r="A4902" s="722"/>
      <c r="B4902" s="722"/>
      <c r="C4902" s="722"/>
      <c r="D4902" s="722"/>
      <c r="E4902" s="722"/>
      <c r="F4902" s="757"/>
      <c r="G4902" s="757"/>
      <c r="H4902" s="757"/>
      <c r="I4902" s="757"/>
      <c r="J4902" s="757"/>
      <c r="K4902" s="758"/>
      <c r="L4902" s="758"/>
      <c r="M4902" s="722"/>
      <c r="N4902" s="736"/>
      <c r="O4902" s="736"/>
      <c r="P4902" s="736"/>
      <c r="Q4902" s="736"/>
      <c r="R4902" s="736"/>
      <c r="S4902" s="736"/>
      <c r="T4902" s="736"/>
      <c r="U4902" s="736"/>
      <c r="BA4902" s="722"/>
      <c r="BB4902" s="722"/>
      <c r="BC4902" s="722"/>
      <c r="BD4902" s="722"/>
      <c r="BE4902" s="722"/>
      <c r="BF4902" s="722"/>
      <c r="BG4902" s="722"/>
      <c r="BH4902" s="722"/>
      <c r="BI4902" s="722"/>
      <c r="BJ4902" s="722"/>
      <c r="BK4902" s="722"/>
      <c r="BL4902" s="722"/>
      <c r="BM4902" s="722"/>
      <c r="BN4902" s="722"/>
      <c r="BO4902" s="722"/>
      <c r="BP4902" s="722"/>
      <c r="BQ4902" s="722"/>
      <c r="BR4902" s="722"/>
      <c r="BS4902" s="722"/>
      <c r="BT4902" s="722"/>
      <c r="BU4902" s="722"/>
      <c r="BV4902" s="722"/>
      <c r="BW4902" s="722"/>
      <c r="BX4902" s="722"/>
      <c r="BY4902" s="722"/>
      <c r="BZ4902" s="722"/>
      <c r="CA4902" s="722"/>
      <c r="CB4902" s="722"/>
      <c r="CC4902" s="722"/>
      <c r="CD4902" s="722"/>
      <c r="CE4902" s="722"/>
      <c r="CF4902" s="722"/>
      <c r="CG4902" s="722"/>
      <c r="CH4902" s="722"/>
      <c r="CI4902" s="722"/>
      <c r="CJ4902" s="722"/>
      <c r="CK4902" s="722"/>
      <c r="CL4902" s="722"/>
      <c r="CM4902" s="722"/>
      <c r="CN4902" s="722"/>
      <c r="CO4902" s="722"/>
      <c r="CP4902" s="722"/>
      <c r="CQ4902" s="722"/>
      <c r="CR4902" s="722"/>
      <c r="CS4902" s="722"/>
    </row>
    <row r="4903" spans="1:97" s="1376" customFormat="1">
      <c r="A4903" s="722"/>
      <c r="B4903" s="722"/>
      <c r="C4903" s="722"/>
      <c r="D4903" s="722"/>
      <c r="E4903" s="722"/>
      <c r="F4903" s="757"/>
      <c r="G4903" s="757"/>
      <c r="H4903" s="757"/>
      <c r="I4903" s="757"/>
      <c r="J4903" s="757"/>
      <c r="K4903" s="758"/>
      <c r="L4903" s="758"/>
      <c r="M4903" s="722"/>
      <c r="N4903" s="736"/>
      <c r="O4903" s="736"/>
      <c r="P4903" s="736"/>
      <c r="Q4903" s="736"/>
      <c r="R4903" s="736"/>
      <c r="S4903" s="736"/>
      <c r="T4903" s="736"/>
      <c r="U4903" s="736"/>
      <c r="BA4903" s="722"/>
      <c r="BB4903" s="722"/>
      <c r="BC4903" s="722"/>
      <c r="BD4903" s="722"/>
      <c r="BE4903" s="722"/>
      <c r="BF4903" s="722"/>
      <c r="BG4903" s="722"/>
      <c r="BH4903" s="722"/>
      <c r="BI4903" s="722"/>
      <c r="BJ4903" s="722"/>
      <c r="BK4903" s="722"/>
      <c r="BL4903" s="722"/>
      <c r="BM4903" s="722"/>
      <c r="BN4903" s="722"/>
      <c r="BO4903" s="722"/>
      <c r="BP4903" s="722"/>
      <c r="BQ4903" s="722"/>
      <c r="BR4903" s="722"/>
      <c r="BS4903" s="722"/>
      <c r="BT4903" s="722"/>
      <c r="BU4903" s="722"/>
      <c r="BV4903" s="722"/>
      <c r="BW4903" s="722"/>
      <c r="BX4903" s="722"/>
      <c r="BY4903" s="722"/>
      <c r="BZ4903" s="722"/>
      <c r="CA4903" s="722"/>
      <c r="CB4903" s="722"/>
      <c r="CC4903" s="722"/>
      <c r="CD4903" s="722"/>
      <c r="CE4903" s="722"/>
      <c r="CF4903" s="722"/>
      <c r="CG4903" s="722"/>
      <c r="CH4903" s="722"/>
      <c r="CI4903" s="722"/>
      <c r="CJ4903" s="722"/>
      <c r="CK4903" s="722"/>
      <c r="CL4903" s="722"/>
      <c r="CM4903" s="722"/>
      <c r="CN4903" s="722"/>
      <c r="CO4903" s="722"/>
      <c r="CP4903" s="722"/>
      <c r="CQ4903" s="722"/>
      <c r="CR4903" s="722"/>
      <c r="CS4903" s="722"/>
    </row>
    <row r="4904" spans="1:97" s="1376" customFormat="1">
      <c r="A4904" s="722"/>
      <c r="B4904" s="722"/>
      <c r="C4904" s="722"/>
      <c r="D4904" s="722"/>
      <c r="E4904" s="722"/>
      <c r="F4904" s="757"/>
      <c r="G4904" s="757"/>
      <c r="H4904" s="757"/>
      <c r="I4904" s="757"/>
      <c r="J4904" s="757"/>
      <c r="K4904" s="758"/>
      <c r="L4904" s="758"/>
      <c r="M4904" s="722"/>
      <c r="N4904" s="736"/>
      <c r="O4904" s="736"/>
      <c r="P4904" s="736"/>
      <c r="Q4904" s="736"/>
      <c r="R4904" s="736"/>
      <c r="S4904" s="736"/>
      <c r="T4904" s="736"/>
      <c r="U4904" s="736"/>
      <c r="BA4904" s="722"/>
      <c r="BB4904" s="722"/>
      <c r="BC4904" s="722"/>
      <c r="BD4904" s="722"/>
      <c r="BE4904" s="722"/>
      <c r="BF4904" s="722"/>
      <c r="BG4904" s="722"/>
      <c r="BH4904" s="722"/>
      <c r="BI4904" s="722"/>
      <c r="BJ4904" s="722"/>
      <c r="BK4904" s="722"/>
      <c r="BL4904" s="722"/>
      <c r="BM4904" s="722"/>
      <c r="BN4904" s="722"/>
      <c r="BO4904" s="722"/>
      <c r="BP4904" s="722"/>
      <c r="BQ4904" s="722"/>
      <c r="BR4904" s="722"/>
      <c r="BS4904" s="722"/>
      <c r="BT4904" s="722"/>
      <c r="BU4904" s="722"/>
      <c r="BV4904" s="722"/>
      <c r="BW4904" s="722"/>
      <c r="BX4904" s="722"/>
      <c r="BY4904" s="722"/>
      <c r="BZ4904" s="722"/>
      <c r="CA4904" s="722"/>
      <c r="CB4904" s="722"/>
      <c r="CC4904" s="722"/>
      <c r="CD4904" s="722"/>
      <c r="CE4904" s="722"/>
      <c r="CF4904" s="722"/>
      <c r="CG4904" s="722"/>
      <c r="CH4904" s="722"/>
      <c r="CI4904" s="722"/>
      <c r="CJ4904" s="722"/>
      <c r="CK4904" s="722"/>
      <c r="CL4904" s="722"/>
      <c r="CM4904" s="722"/>
      <c r="CN4904" s="722"/>
      <c r="CO4904" s="722"/>
      <c r="CP4904" s="722"/>
      <c r="CQ4904" s="722"/>
      <c r="CR4904" s="722"/>
      <c r="CS4904" s="722"/>
    </row>
    <row r="4905" spans="1:97" s="1376" customFormat="1">
      <c r="A4905" s="722"/>
      <c r="B4905" s="722"/>
      <c r="C4905" s="722"/>
      <c r="D4905" s="722"/>
      <c r="E4905" s="722"/>
      <c r="F4905" s="757"/>
      <c r="G4905" s="757"/>
      <c r="H4905" s="757"/>
      <c r="I4905" s="757"/>
      <c r="J4905" s="757"/>
      <c r="K4905" s="758"/>
      <c r="L4905" s="758"/>
      <c r="M4905" s="722"/>
      <c r="N4905" s="736"/>
      <c r="O4905" s="736"/>
      <c r="P4905" s="736"/>
      <c r="Q4905" s="736"/>
      <c r="R4905" s="736"/>
      <c r="S4905" s="736"/>
      <c r="T4905" s="736"/>
      <c r="U4905" s="736"/>
      <c r="BA4905" s="722"/>
      <c r="BB4905" s="722"/>
      <c r="BC4905" s="722"/>
      <c r="BD4905" s="722"/>
      <c r="BE4905" s="722"/>
      <c r="BF4905" s="722"/>
      <c r="BG4905" s="722"/>
      <c r="BH4905" s="722"/>
      <c r="BI4905" s="722"/>
      <c r="BJ4905" s="722"/>
      <c r="BK4905" s="722"/>
      <c r="BL4905" s="722"/>
      <c r="BM4905" s="722"/>
      <c r="BN4905" s="722"/>
      <c r="BO4905" s="722"/>
      <c r="BP4905" s="722"/>
      <c r="BQ4905" s="722"/>
      <c r="BR4905" s="722"/>
      <c r="BS4905" s="722"/>
      <c r="BT4905" s="722"/>
      <c r="BU4905" s="722"/>
      <c r="BV4905" s="722"/>
      <c r="BW4905" s="722"/>
      <c r="BX4905" s="722"/>
      <c r="BY4905" s="722"/>
      <c r="BZ4905" s="722"/>
      <c r="CA4905" s="722"/>
      <c r="CB4905" s="722"/>
      <c r="CC4905" s="722"/>
      <c r="CD4905" s="722"/>
      <c r="CE4905" s="722"/>
      <c r="CF4905" s="722"/>
      <c r="CG4905" s="722"/>
      <c r="CH4905" s="722"/>
      <c r="CI4905" s="722"/>
      <c r="CJ4905" s="722"/>
      <c r="CK4905" s="722"/>
      <c r="CL4905" s="722"/>
      <c r="CM4905" s="722"/>
      <c r="CN4905" s="722"/>
      <c r="CO4905" s="722"/>
      <c r="CP4905" s="722"/>
      <c r="CQ4905" s="722"/>
      <c r="CR4905" s="722"/>
      <c r="CS4905" s="722"/>
    </row>
    <row r="4906" spans="1:97" s="1376" customFormat="1">
      <c r="A4906" s="722"/>
      <c r="B4906" s="722"/>
      <c r="C4906" s="722"/>
      <c r="D4906" s="722"/>
      <c r="E4906" s="722"/>
      <c r="F4906" s="757"/>
      <c r="G4906" s="757"/>
      <c r="H4906" s="757"/>
      <c r="I4906" s="757"/>
      <c r="J4906" s="757"/>
      <c r="K4906" s="758"/>
      <c r="L4906" s="758"/>
      <c r="M4906" s="722"/>
      <c r="N4906" s="736"/>
      <c r="O4906" s="736"/>
      <c r="P4906" s="736"/>
      <c r="Q4906" s="736"/>
      <c r="R4906" s="736"/>
      <c r="S4906" s="736"/>
      <c r="T4906" s="736"/>
      <c r="U4906" s="736"/>
      <c r="BA4906" s="722"/>
      <c r="BB4906" s="722"/>
      <c r="BC4906" s="722"/>
      <c r="BD4906" s="722"/>
      <c r="BE4906" s="722"/>
      <c r="BF4906" s="722"/>
      <c r="BG4906" s="722"/>
      <c r="BH4906" s="722"/>
      <c r="BI4906" s="722"/>
      <c r="BJ4906" s="722"/>
      <c r="BK4906" s="722"/>
      <c r="BL4906" s="722"/>
      <c r="BM4906" s="722"/>
      <c r="BN4906" s="722"/>
      <c r="BO4906" s="722"/>
      <c r="BP4906" s="722"/>
      <c r="BQ4906" s="722"/>
      <c r="BR4906" s="722"/>
      <c r="BS4906" s="722"/>
      <c r="BT4906" s="722"/>
      <c r="BU4906" s="722"/>
      <c r="BV4906" s="722"/>
      <c r="BW4906" s="722"/>
      <c r="BX4906" s="722"/>
      <c r="BY4906" s="722"/>
      <c r="BZ4906" s="722"/>
      <c r="CA4906" s="722"/>
      <c r="CB4906" s="722"/>
      <c r="CC4906" s="722"/>
      <c r="CD4906" s="722"/>
      <c r="CE4906" s="722"/>
      <c r="CF4906" s="722"/>
      <c r="CG4906" s="722"/>
      <c r="CH4906" s="722"/>
      <c r="CI4906" s="722"/>
      <c r="CJ4906" s="722"/>
      <c r="CK4906" s="722"/>
      <c r="CL4906" s="722"/>
      <c r="CM4906" s="722"/>
      <c r="CN4906" s="722"/>
      <c r="CO4906" s="722"/>
      <c r="CP4906" s="722"/>
      <c r="CQ4906" s="722"/>
      <c r="CR4906" s="722"/>
      <c r="CS4906" s="722"/>
    </row>
    <row r="4907" spans="1:97" s="1376" customFormat="1">
      <c r="A4907" s="722"/>
      <c r="B4907" s="722"/>
      <c r="C4907" s="722"/>
      <c r="D4907" s="722"/>
      <c r="E4907" s="722"/>
      <c r="F4907" s="757"/>
      <c r="G4907" s="757"/>
      <c r="H4907" s="757"/>
      <c r="I4907" s="757"/>
      <c r="J4907" s="757"/>
      <c r="K4907" s="758"/>
      <c r="L4907" s="758"/>
      <c r="M4907" s="722"/>
      <c r="N4907" s="736"/>
      <c r="O4907" s="736"/>
      <c r="P4907" s="736"/>
      <c r="Q4907" s="736"/>
      <c r="R4907" s="736"/>
      <c r="S4907" s="736"/>
      <c r="T4907" s="736"/>
      <c r="U4907" s="736"/>
      <c r="BA4907" s="722"/>
      <c r="BB4907" s="722"/>
      <c r="BC4907" s="722"/>
      <c r="BD4907" s="722"/>
      <c r="BE4907" s="722"/>
      <c r="BF4907" s="722"/>
      <c r="BG4907" s="722"/>
      <c r="BH4907" s="722"/>
      <c r="BI4907" s="722"/>
      <c r="BJ4907" s="722"/>
      <c r="BK4907" s="722"/>
      <c r="BL4907" s="722"/>
      <c r="BM4907" s="722"/>
      <c r="BN4907" s="722"/>
      <c r="BO4907" s="722"/>
      <c r="BP4907" s="722"/>
      <c r="BQ4907" s="722"/>
      <c r="BR4907" s="722"/>
      <c r="BS4907" s="722"/>
      <c r="BT4907" s="722"/>
      <c r="BU4907" s="722"/>
      <c r="BV4907" s="722"/>
      <c r="BW4907" s="722"/>
      <c r="BX4907" s="722"/>
      <c r="BY4907" s="722"/>
      <c r="BZ4907" s="722"/>
      <c r="CA4907" s="722"/>
      <c r="CB4907" s="722"/>
      <c r="CC4907" s="722"/>
      <c r="CD4907" s="722"/>
      <c r="CE4907" s="722"/>
      <c r="CF4907" s="722"/>
      <c r="CG4907" s="722"/>
      <c r="CH4907" s="722"/>
      <c r="CI4907" s="722"/>
      <c r="CJ4907" s="722"/>
      <c r="CK4907" s="722"/>
      <c r="CL4907" s="722"/>
      <c r="CM4907" s="722"/>
      <c r="CN4907" s="722"/>
      <c r="CO4907" s="722"/>
      <c r="CP4907" s="722"/>
      <c r="CQ4907" s="722"/>
      <c r="CR4907" s="722"/>
      <c r="CS4907" s="722"/>
    </row>
    <row r="4908" spans="1:97" s="1376" customFormat="1">
      <c r="A4908" s="722"/>
      <c r="B4908" s="722"/>
      <c r="C4908" s="722"/>
      <c r="D4908" s="722"/>
      <c r="E4908" s="722"/>
      <c r="F4908" s="757"/>
      <c r="G4908" s="757"/>
      <c r="H4908" s="757"/>
      <c r="I4908" s="757"/>
      <c r="J4908" s="757"/>
      <c r="K4908" s="758"/>
      <c r="L4908" s="758"/>
      <c r="M4908" s="722"/>
      <c r="N4908" s="736"/>
      <c r="O4908" s="736"/>
      <c r="P4908" s="736"/>
      <c r="Q4908" s="736"/>
      <c r="R4908" s="736"/>
      <c r="S4908" s="736"/>
      <c r="T4908" s="736"/>
      <c r="U4908" s="736"/>
      <c r="BA4908" s="722"/>
      <c r="BB4908" s="722"/>
      <c r="BC4908" s="722"/>
      <c r="BD4908" s="722"/>
      <c r="BE4908" s="722"/>
      <c r="BF4908" s="722"/>
      <c r="BG4908" s="722"/>
      <c r="BH4908" s="722"/>
      <c r="BI4908" s="722"/>
      <c r="BJ4908" s="722"/>
      <c r="BK4908" s="722"/>
      <c r="BL4908" s="722"/>
      <c r="BM4908" s="722"/>
      <c r="BN4908" s="722"/>
      <c r="BO4908" s="722"/>
      <c r="BP4908" s="722"/>
      <c r="BQ4908" s="722"/>
      <c r="BR4908" s="722"/>
      <c r="BS4908" s="722"/>
      <c r="BT4908" s="722"/>
      <c r="BU4908" s="722"/>
      <c r="BV4908" s="722"/>
      <c r="BW4908" s="722"/>
      <c r="BX4908" s="722"/>
      <c r="BY4908" s="722"/>
      <c r="BZ4908" s="722"/>
      <c r="CA4908" s="722"/>
      <c r="CB4908" s="722"/>
      <c r="CC4908" s="722"/>
      <c r="CD4908" s="722"/>
      <c r="CE4908" s="722"/>
      <c r="CF4908" s="722"/>
      <c r="CG4908" s="722"/>
      <c r="CH4908" s="722"/>
      <c r="CI4908" s="722"/>
      <c r="CJ4908" s="722"/>
      <c r="CK4908" s="722"/>
      <c r="CL4908" s="722"/>
      <c r="CM4908" s="722"/>
      <c r="CN4908" s="722"/>
      <c r="CO4908" s="722"/>
      <c r="CP4908" s="722"/>
      <c r="CQ4908" s="722"/>
      <c r="CR4908" s="722"/>
      <c r="CS4908" s="722"/>
    </row>
    <row r="4909" spans="1:97" s="1376" customFormat="1">
      <c r="A4909" s="722"/>
      <c r="B4909" s="722"/>
      <c r="C4909" s="722"/>
      <c r="D4909" s="722"/>
      <c r="E4909" s="722"/>
      <c r="F4909" s="757"/>
      <c r="G4909" s="757"/>
      <c r="H4909" s="757"/>
      <c r="I4909" s="757"/>
      <c r="J4909" s="757"/>
      <c r="K4909" s="758"/>
      <c r="L4909" s="758"/>
      <c r="M4909" s="722"/>
      <c r="N4909" s="736"/>
      <c r="O4909" s="736"/>
      <c r="P4909" s="736"/>
      <c r="Q4909" s="736"/>
      <c r="R4909" s="736"/>
      <c r="S4909" s="736"/>
      <c r="T4909" s="736"/>
      <c r="U4909" s="736"/>
      <c r="BA4909" s="722"/>
      <c r="BB4909" s="722"/>
      <c r="BC4909" s="722"/>
      <c r="BD4909" s="722"/>
      <c r="BE4909" s="722"/>
      <c r="BF4909" s="722"/>
      <c r="BG4909" s="722"/>
      <c r="BH4909" s="722"/>
      <c r="BI4909" s="722"/>
      <c r="BJ4909" s="722"/>
      <c r="BK4909" s="722"/>
      <c r="BL4909" s="722"/>
      <c r="BM4909" s="722"/>
      <c r="BN4909" s="722"/>
      <c r="BO4909" s="722"/>
      <c r="BP4909" s="722"/>
      <c r="BQ4909" s="722"/>
      <c r="BR4909" s="722"/>
      <c r="BS4909" s="722"/>
      <c r="BT4909" s="722"/>
      <c r="BU4909" s="722"/>
      <c r="BV4909" s="722"/>
      <c r="BW4909" s="722"/>
      <c r="BX4909" s="722"/>
      <c r="BY4909" s="722"/>
      <c r="BZ4909" s="722"/>
      <c r="CA4909" s="722"/>
      <c r="CB4909" s="722"/>
      <c r="CC4909" s="722"/>
      <c r="CD4909" s="722"/>
      <c r="CE4909" s="722"/>
      <c r="CF4909" s="722"/>
      <c r="CG4909" s="722"/>
      <c r="CH4909" s="722"/>
      <c r="CI4909" s="722"/>
      <c r="CJ4909" s="722"/>
      <c r="CK4909" s="722"/>
      <c r="CL4909" s="722"/>
      <c r="CM4909" s="722"/>
      <c r="CN4909" s="722"/>
      <c r="CO4909" s="722"/>
      <c r="CP4909" s="722"/>
      <c r="CQ4909" s="722"/>
      <c r="CR4909" s="722"/>
      <c r="CS4909" s="722"/>
    </row>
    <row r="4910" spans="1:97" s="1376" customFormat="1">
      <c r="A4910" s="722"/>
      <c r="B4910" s="722"/>
      <c r="C4910" s="722"/>
      <c r="D4910" s="722"/>
      <c r="E4910" s="722"/>
      <c r="F4910" s="757"/>
      <c r="G4910" s="757"/>
      <c r="H4910" s="757"/>
      <c r="I4910" s="757"/>
      <c r="J4910" s="757"/>
      <c r="K4910" s="758"/>
      <c r="L4910" s="758"/>
      <c r="M4910" s="722"/>
      <c r="N4910" s="736"/>
      <c r="O4910" s="736"/>
      <c r="P4910" s="736"/>
      <c r="Q4910" s="736"/>
      <c r="R4910" s="736"/>
      <c r="S4910" s="736"/>
      <c r="T4910" s="736"/>
      <c r="U4910" s="736"/>
      <c r="BA4910" s="722"/>
      <c r="BB4910" s="722"/>
      <c r="BC4910" s="722"/>
      <c r="BD4910" s="722"/>
      <c r="BE4910" s="722"/>
      <c r="BF4910" s="722"/>
      <c r="BG4910" s="722"/>
      <c r="BH4910" s="722"/>
      <c r="BI4910" s="722"/>
      <c r="BJ4910" s="722"/>
      <c r="BK4910" s="722"/>
      <c r="BL4910" s="722"/>
      <c r="BM4910" s="722"/>
      <c r="BN4910" s="722"/>
      <c r="BO4910" s="722"/>
      <c r="BP4910" s="722"/>
      <c r="BQ4910" s="722"/>
      <c r="BR4910" s="722"/>
      <c r="BS4910" s="722"/>
      <c r="BT4910" s="722"/>
      <c r="BU4910" s="722"/>
      <c r="BV4910" s="722"/>
      <c r="BW4910" s="722"/>
      <c r="BX4910" s="722"/>
      <c r="BY4910" s="722"/>
      <c r="BZ4910" s="722"/>
      <c r="CA4910" s="722"/>
      <c r="CB4910" s="722"/>
      <c r="CC4910" s="722"/>
      <c r="CD4910" s="722"/>
      <c r="CE4910" s="722"/>
      <c r="CF4910" s="722"/>
      <c r="CG4910" s="722"/>
      <c r="CH4910" s="722"/>
      <c r="CI4910" s="722"/>
      <c r="CJ4910" s="722"/>
      <c r="CK4910" s="722"/>
      <c r="CL4910" s="722"/>
      <c r="CM4910" s="722"/>
      <c r="CN4910" s="722"/>
      <c r="CO4910" s="722"/>
      <c r="CP4910" s="722"/>
      <c r="CQ4910" s="722"/>
      <c r="CR4910" s="722"/>
      <c r="CS4910" s="722"/>
    </row>
    <row r="4911" spans="1:97" s="1376" customFormat="1">
      <c r="A4911" s="722"/>
      <c r="B4911" s="722"/>
      <c r="C4911" s="722"/>
      <c r="D4911" s="722"/>
      <c r="E4911" s="722"/>
      <c r="F4911" s="757"/>
      <c r="G4911" s="757"/>
      <c r="H4911" s="757"/>
      <c r="I4911" s="757"/>
      <c r="J4911" s="757"/>
      <c r="K4911" s="758"/>
      <c r="L4911" s="758"/>
      <c r="M4911" s="722"/>
      <c r="N4911" s="736"/>
      <c r="O4911" s="736"/>
      <c r="P4911" s="736"/>
      <c r="Q4911" s="736"/>
      <c r="R4911" s="736"/>
      <c r="S4911" s="736"/>
      <c r="T4911" s="736"/>
      <c r="U4911" s="736"/>
      <c r="BA4911" s="722"/>
      <c r="BB4911" s="722"/>
      <c r="BC4911" s="722"/>
      <c r="BD4911" s="722"/>
      <c r="BE4911" s="722"/>
      <c r="BF4911" s="722"/>
      <c r="BG4911" s="722"/>
      <c r="BH4911" s="722"/>
      <c r="BI4911" s="722"/>
      <c r="BJ4911" s="722"/>
      <c r="BK4911" s="722"/>
      <c r="BL4911" s="722"/>
      <c r="BM4911" s="722"/>
      <c r="BN4911" s="722"/>
      <c r="BO4911" s="722"/>
      <c r="BP4911" s="722"/>
      <c r="BQ4911" s="722"/>
      <c r="BR4911" s="722"/>
      <c r="BS4911" s="722"/>
      <c r="BT4911" s="722"/>
      <c r="BU4911" s="722"/>
      <c r="BV4911" s="722"/>
      <c r="BW4911" s="722"/>
      <c r="BX4911" s="722"/>
      <c r="BY4911" s="722"/>
      <c r="BZ4911" s="722"/>
      <c r="CA4911" s="722"/>
      <c r="CB4911" s="722"/>
      <c r="CC4911" s="722"/>
      <c r="CD4911" s="722"/>
      <c r="CE4911" s="722"/>
      <c r="CF4911" s="722"/>
      <c r="CG4911" s="722"/>
      <c r="CH4911" s="722"/>
      <c r="CI4911" s="722"/>
      <c r="CJ4911" s="722"/>
      <c r="CK4911" s="722"/>
      <c r="CL4911" s="722"/>
      <c r="CM4911" s="722"/>
      <c r="CN4911" s="722"/>
      <c r="CO4911" s="722"/>
      <c r="CP4911" s="722"/>
      <c r="CQ4911" s="722"/>
      <c r="CR4911" s="722"/>
      <c r="CS4911" s="722"/>
    </row>
    <row r="4912" spans="1:97" s="1376" customFormat="1">
      <c r="A4912" s="722"/>
      <c r="B4912" s="722"/>
      <c r="C4912" s="722"/>
      <c r="D4912" s="722"/>
      <c r="E4912" s="722"/>
      <c r="F4912" s="757"/>
      <c r="G4912" s="757"/>
      <c r="H4912" s="757"/>
      <c r="I4912" s="757"/>
      <c r="J4912" s="757"/>
      <c r="K4912" s="758"/>
      <c r="L4912" s="758"/>
      <c r="M4912" s="722"/>
      <c r="N4912" s="736"/>
      <c r="O4912" s="736"/>
      <c r="P4912" s="736"/>
      <c r="Q4912" s="736"/>
      <c r="R4912" s="736"/>
      <c r="S4912" s="736"/>
      <c r="T4912" s="736"/>
      <c r="U4912" s="736"/>
      <c r="BA4912" s="722"/>
      <c r="BB4912" s="722"/>
      <c r="BC4912" s="722"/>
      <c r="BD4912" s="722"/>
      <c r="BE4912" s="722"/>
      <c r="BF4912" s="722"/>
      <c r="BG4912" s="722"/>
      <c r="BH4912" s="722"/>
      <c r="BI4912" s="722"/>
      <c r="BJ4912" s="722"/>
      <c r="BK4912" s="722"/>
      <c r="BL4912" s="722"/>
      <c r="BM4912" s="722"/>
      <c r="BN4912" s="722"/>
      <c r="BO4912" s="722"/>
      <c r="BP4912" s="722"/>
      <c r="BQ4912" s="722"/>
      <c r="BR4912" s="722"/>
      <c r="BS4912" s="722"/>
      <c r="BT4912" s="722"/>
      <c r="BU4912" s="722"/>
      <c r="BV4912" s="722"/>
      <c r="BW4912" s="722"/>
      <c r="BX4912" s="722"/>
      <c r="BY4912" s="722"/>
      <c r="BZ4912" s="722"/>
      <c r="CA4912" s="722"/>
      <c r="CB4912" s="722"/>
      <c r="CC4912" s="722"/>
      <c r="CD4912" s="722"/>
      <c r="CE4912" s="722"/>
      <c r="CF4912" s="722"/>
      <c r="CG4912" s="722"/>
      <c r="CH4912" s="722"/>
      <c r="CI4912" s="722"/>
      <c r="CJ4912" s="722"/>
      <c r="CK4912" s="722"/>
      <c r="CL4912" s="722"/>
      <c r="CM4912" s="722"/>
      <c r="CN4912" s="722"/>
      <c r="CO4912" s="722"/>
      <c r="CP4912" s="722"/>
      <c r="CQ4912" s="722"/>
      <c r="CR4912" s="722"/>
      <c r="CS4912" s="722"/>
    </row>
    <row r="4913" spans="1:97" s="1376" customFormat="1">
      <c r="A4913" s="722"/>
      <c r="B4913" s="722"/>
      <c r="C4913" s="722"/>
      <c r="D4913" s="722"/>
      <c r="E4913" s="722"/>
      <c r="F4913" s="757"/>
      <c r="G4913" s="757"/>
      <c r="H4913" s="757"/>
      <c r="I4913" s="757"/>
      <c r="J4913" s="757"/>
      <c r="K4913" s="758"/>
      <c r="L4913" s="758"/>
      <c r="M4913" s="722"/>
      <c r="N4913" s="736"/>
      <c r="O4913" s="736"/>
      <c r="P4913" s="736"/>
      <c r="Q4913" s="736"/>
      <c r="R4913" s="736"/>
      <c r="S4913" s="736"/>
      <c r="T4913" s="736"/>
      <c r="U4913" s="736"/>
      <c r="BA4913" s="722"/>
      <c r="BB4913" s="722"/>
      <c r="BC4913" s="722"/>
      <c r="BD4913" s="722"/>
      <c r="BE4913" s="722"/>
      <c r="BF4913" s="722"/>
      <c r="BG4913" s="722"/>
      <c r="BH4913" s="722"/>
      <c r="BI4913" s="722"/>
      <c r="BJ4913" s="722"/>
      <c r="BK4913" s="722"/>
      <c r="BL4913" s="722"/>
      <c r="BM4913" s="722"/>
      <c r="BN4913" s="722"/>
      <c r="BO4913" s="722"/>
      <c r="BP4913" s="722"/>
      <c r="BQ4913" s="722"/>
      <c r="BR4913" s="722"/>
      <c r="BS4913" s="722"/>
      <c r="BT4913" s="722"/>
      <c r="BU4913" s="722"/>
      <c r="BV4913" s="722"/>
      <c r="BW4913" s="722"/>
      <c r="BX4913" s="722"/>
      <c r="BY4913" s="722"/>
      <c r="BZ4913" s="722"/>
      <c r="CA4913" s="722"/>
      <c r="CB4913" s="722"/>
      <c r="CC4913" s="722"/>
      <c r="CD4913" s="722"/>
      <c r="CE4913" s="722"/>
      <c r="CF4913" s="722"/>
      <c r="CG4913" s="722"/>
      <c r="CH4913" s="722"/>
      <c r="CI4913" s="722"/>
      <c r="CJ4913" s="722"/>
      <c r="CK4913" s="722"/>
      <c r="CL4913" s="722"/>
      <c r="CM4913" s="722"/>
      <c r="CN4913" s="722"/>
      <c r="CO4913" s="722"/>
      <c r="CP4913" s="722"/>
      <c r="CQ4913" s="722"/>
      <c r="CR4913" s="722"/>
      <c r="CS4913" s="722"/>
    </row>
    <row r="4914" spans="1:97" s="1376" customFormat="1">
      <c r="A4914" s="722"/>
      <c r="B4914" s="722"/>
      <c r="C4914" s="722"/>
      <c r="D4914" s="722"/>
      <c r="E4914" s="722"/>
      <c r="F4914" s="757"/>
      <c r="G4914" s="757"/>
      <c r="H4914" s="757"/>
      <c r="I4914" s="757"/>
      <c r="J4914" s="757"/>
      <c r="K4914" s="758"/>
      <c r="L4914" s="758"/>
      <c r="M4914" s="722"/>
      <c r="N4914" s="736"/>
      <c r="O4914" s="736"/>
      <c r="P4914" s="736"/>
      <c r="Q4914" s="736"/>
      <c r="R4914" s="736"/>
      <c r="S4914" s="736"/>
      <c r="T4914" s="736"/>
      <c r="U4914" s="736"/>
      <c r="BA4914" s="722"/>
      <c r="BB4914" s="722"/>
      <c r="BC4914" s="722"/>
      <c r="BD4914" s="722"/>
      <c r="BE4914" s="722"/>
      <c r="BF4914" s="722"/>
      <c r="BG4914" s="722"/>
      <c r="BH4914" s="722"/>
      <c r="BI4914" s="722"/>
      <c r="BJ4914" s="722"/>
      <c r="BK4914" s="722"/>
      <c r="BL4914" s="722"/>
      <c r="BM4914" s="722"/>
      <c r="BN4914" s="722"/>
      <c r="BO4914" s="722"/>
      <c r="BP4914" s="722"/>
      <c r="BQ4914" s="722"/>
      <c r="BR4914" s="722"/>
      <c r="BS4914" s="722"/>
      <c r="BT4914" s="722"/>
      <c r="BU4914" s="722"/>
      <c r="BV4914" s="722"/>
      <c r="BW4914" s="722"/>
      <c r="BX4914" s="722"/>
      <c r="BY4914" s="722"/>
      <c r="BZ4914" s="722"/>
      <c r="CA4914" s="722"/>
      <c r="CB4914" s="722"/>
      <c r="CC4914" s="722"/>
      <c r="CD4914" s="722"/>
      <c r="CE4914" s="722"/>
      <c r="CF4914" s="722"/>
      <c r="CG4914" s="722"/>
      <c r="CH4914" s="722"/>
      <c r="CI4914" s="722"/>
      <c r="CJ4914" s="722"/>
      <c r="CK4914" s="722"/>
      <c r="CL4914" s="722"/>
      <c r="CM4914" s="722"/>
      <c r="CN4914" s="722"/>
      <c r="CO4914" s="722"/>
      <c r="CP4914" s="722"/>
      <c r="CQ4914" s="722"/>
      <c r="CR4914" s="722"/>
      <c r="CS4914" s="722"/>
    </row>
    <row r="4915" spans="1:97" s="1376" customFormat="1">
      <c r="A4915" s="722"/>
      <c r="B4915" s="722"/>
      <c r="C4915" s="722"/>
      <c r="D4915" s="722"/>
      <c r="E4915" s="722"/>
      <c r="F4915" s="757"/>
      <c r="G4915" s="757"/>
      <c r="H4915" s="757"/>
      <c r="I4915" s="757"/>
      <c r="J4915" s="757"/>
      <c r="K4915" s="758"/>
      <c r="L4915" s="758"/>
      <c r="M4915" s="722"/>
      <c r="N4915" s="736"/>
      <c r="O4915" s="736"/>
      <c r="P4915" s="736"/>
      <c r="Q4915" s="736"/>
      <c r="R4915" s="736"/>
      <c r="S4915" s="736"/>
      <c r="T4915" s="736"/>
      <c r="U4915" s="736"/>
      <c r="BA4915" s="722"/>
      <c r="BB4915" s="722"/>
      <c r="BC4915" s="722"/>
      <c r="BD4915" s="722"/>
      <c r="BE4915" s="722"/>
      <c r="BF4915" s="722"/>
      <c r="BG4915" s="722"/>
      <c r="BH4915" s="722"/>
      <c r="BI4915" s="722"/>
      <c r="BJ4915" s="722"/>
      <c r="BK4915" s="722"/>
      <c r="BL4915" s="722"/>
      <c r="BM4915" s="722"/>
      <c r="BN4915" s="722"/>
      <c r="BO4915" s="722"/>
      <c r="BP4915" s="722"/>
      <c r="BQ4915" s="722"/>
      <c r="BR4915" s="722"/>
      <c r="BS4915" s="722"/>
      <c r="BT4915" s="722"/>
      <c r="BU4915" s="722"/>
      <c r="BV4915" s="722"/>
      <c r="BW4915" s="722"/>
      <c r="BX4915" s="722"/>
      <c r="BY4915" s="722"/>
      <c r="BZ4915" s="722"/>
      <c r="CA4915" s="722"/>
      <c r="CB4915" s="722"/>
      <c r="CC4915" s="722"/>
      <c r="CD4915" s="722"/>
      <c r="CE4915" s="722"/>
      <c r="CF4915" s="722"/>
      <c r="CG4915" s="722"/>
      <c r="CH4915" s="722"/>
      <c r="CI4915" s="722"/>
      <c r="CJ4915" s="722"/>
      <c r="CK4915" s="722"/>
      <c r="CL4915" s="722"/>
      <c r="CM4915" s="722"/>
      <c r="CN4915" s="722"/>
      <c r="CO4915" s="722"/>
      <c r="CP4915" s="722"/>
      <c r="CQ4915" s="722"/>
      <c r="CR4915" s="722"/>
      <c r="CS4915" s="722"/>
    </row>
    <row r="4916" spans="1:97" s="1376" customFormat="1">
      <c r="A4916" s="722"/>
      <c r="B4916" s="722"/>
      <c r="C4916" s="722"/>
      <c r="D4916" s="722"/>
      <c r="E4916" s="722"/>
      <c r="F4916" s="757"/>
      <c r="G4916" s="757"/>
      <c r="H4916" s="757"/>
      <c r="I4916" s="757"/>
      <c r="J4916" s="757"/>
      <c r="K4916" s="758"/>
      <c r="L4916" s="758"/>
      <c r="M4916" s="722"/>
      <c r="N4916" s="736"/>
      <c r="O4916" s="736"/>
      <c r="P4916" s="736"/>
      <c r="Q4916" s="736"/>
      <c r="R4916" s="736"/>
      <c r="S4916" s="736"/>
      <c r="T4916" s="736"/>
      <c r="U4916" s="736"/>
      <c r="BA4916" s="722"/>
      <c r="BB4916" s="722"/>
      <c r="BC4916" s="722"/>
      <c r="BD4916" s="722"/>
      <c r="BE4916" s="722"/>
      <c r="BF4916" s="722"/>
      <c r="BG4916" s="722"/>
      <c r="BH4916" s="722"/>
      <c r="BI4916" s="722"/>
      <c r="BJ4916" s="722"/>
      <c r="BK4916" s="722"/>
      <c r="BL4916" s="722"/>
      <c r="BM4916" s="722"/>
      <c r="BN4916" s="722"/>
      <c r="BO4916" s="722"/>
      <c r="BP4916" s="722"/>
      <c r="BQ4916" s="722"/>
      <c r="BR4916" s="722"/>
      <c r="BS4916" s="722"/>
      <c r="BT4916" s="722"/>
      <c r="BU4916" s="722"/>
      <c r="BV4916" s="722"/>
      <c r="BW4916" s="722"/>
      <c r="BX4916" s="722"/>
      <c r="BY4916" s="722"/>
      <c r="BZ4916" s="722"/>
      <c r="CA4916" s="722"/>
      <c r="CB4916" s="722"/>
      <c r="CC4916" s="722"/>
      <c r="CD4916" s="722"/>
      <c r="CE4916" s="722"/>
      <c r="CF4916" s="722"/>
      <c r="CG4916" s="722"/>
      <c r="CH4916" s="722"/>
      <c r="CI4916" s="722"/>
      <c r="CJ4916" s="722"/>
      <c r="CK4916" s="722"/>
      <c r="CL4916" s="722"/>
      <c r="CM4916" s="722"/>
      <c r="CN4916" s="722"/>
      <c r="CO4916" s="722"/>
      <c r="CP4916" s="722"/>
      <c r="CQ4916" s="722"/>
      <c r="CR4916" s="722"/>
      <c r="CS4916" s="722"/>
    </row>
    <row r="4917" spans="1:97" s="1376" customFormat="1">
      <c r="A4917" s="722"/>
      <c r="B4917" s="722"/>
      <c r="C4917" s="722"/>
      <c r="D4917" s="722"/>
      <c r="E4917" s="722"/>
      <c r="F4917" s="757"/>
      <c r="G4917" s="757"/>
      <c r="H4917" s="757"/>
      <c r="I4917" s="757"/>
      <c r="J4917" s="757"/>
      <c r="K4917" s="758"/>
      <c r="L4917" s="758"/>
      <c r="M4917" s="722"/>
      <c r="N4917" s="736"/>
      <c r="O4917" s="736"/>
      <c r="P4917" s="736"/>
      <c r="Q4917" s="736"/>
      <c r="R4917" s="736"/>
      <c r="S4917" s="736"/>
      <c r="T4917" s="736"/>
      <c r="U4917" s="736"/>
      <c r="BA4917" s="722"/>
      <c r="BB4917" s="722"/>
      <c r="BC4917" s="722"/>
      <c r="BD4917" s="722"/>
      <c r="BE4917" s="722"/>
      <c r="BF4917" s="722"/>
      <c r="BG4917" s="722"/>
      <c r="BH4917" s="722"/>
      <c r="BI4917" s="722"/>
      <c r="BJ4917" s="722"/>
      <c r="BK4917" s="722"/>
      <c r="BL4917" s="722"/>
      <c r="BM4917" s="722"/>
      <c r="BN4917" s="722"/>
      <c r="BO4917" s="722"/>
      <c r="BP4917" s="722"/>
      <c r="BQ4917" s="722"/>
      <c r="BR4917" s="722"/>
      <c r="BS4917" s="722"/>
      <c r="BT4917" s="722"/>
      <c r="BU4917" s="722"/>
      <c r="BV4917" s="722"/>
      <c r="BW4917" s="722"/>
      <c r="BX4917" s="722"/>
      <c r="BY4917" s="722"/>
      <c r="BZ4917" s="722"/>
      <c r="CA4917" s="722"/>
      <c r="CB4917" s="722"/>
      <c r="CC4917" s="722"/>
      <c r="CD4917" s="722"/>
      <c r="CE4917" s="722"/>
      <c r="CF4917" s="722"/>
      <c r="CG4917" s="722"/>
      <c r="CH4917" s="722"/>
      <c r="CI4917" s="722"/>
      <c r="CJ4917" s="722"/>
      <c r="CK4917" s="722"/>
      <c r="CL4917" s="722"/>
      <c r="CM4917" s="722"/>
      <c r="CN4917" s="722"/>
      <c r="CO4917" s="722"/>
      <c r="CP4917" s="722"/>
      <c r="CQ4917" s="722"/>
      <c r="CR4917" s="722"/>
      <c r="CS4917" s="722"/>
    </row>
    <row r="4918" spans="1:97" s="1376" customFormat="1">
      <c r="A4918" s="722"/>
      <c r="B4918" s="722"/>
      <c r="C4918" s="722"/>
      <c r="D4918" s="722"/>
      <c r="E4918" s="722"/>
      <c r="F4918" s="757"/>
      <c r="G4918" s="757"/>
      <c r="H4918" s="757"/>
      <c r="I4918" s="757"/>
      <c r="J4918" s="757"/>
      <c r="K4918" s="758"/>
      <c r="L4918" s="758"/>
      <c r="M4918" s="722"/>
      <c r="N4918" s="736"/>
      <c r="O4918" s="736"/>
      <c r="P4918" s="736"/>
      <c r="Q4918" s="736"/>
      <c r="R4918" s="736"/>
      <c r="S4918" s="736"/>
      <c r="T4918" s="736"/>
      <c r="U4918" s="736"/>
      <c r="BA4918" s="722"/>
      <c r="BB4918" s="722"/>
      <c r="BC4918" s="722"/>
      <c r="BD4918" s="722"/>
      <c r="BE4918" s="722"/>
      <c r="BF4918" s="722"/>
      <c r="BG4918" s="722"/>
      <c r="BH4918" s="722"/>
      <c r="BI4918" s="722"/>
      <c r="BJ4918" s="722"/>
      <c r="BK4918" s="722"/>
      <c r="BL4918" s="722"/>
      <c r="BM4918" s="722"/>
      <c r="BN4918" s="722"/>
      <c r="BO4918" s="722"/>
      <c r="BP4918" s="722"/>
      <c r="BQ4918" s="722"/>
      <c r="BR4918" s="722"/>
      <c r="BS4918" s="722"/>
      <c r="BT4918" s="722"/>
      <c r="BU4918" s="722"/>
      <c r="BV4918" s="722"/>
      <c r="BW4918" s="722"/>
      <c r="BX4918" s="722"/>
      <c r="BY4918" s="722"/>
      <c r="BZ4918" s="722"/>
      <c r="CA4918" s="722"/>
      <c r="CB4918" s="722"/>
      <c r="CC4918" s="722"/>
      <c r="CD4918" s="722"/>
      <c r="CE4918" s="722"/>
      <c r="CF4918" s="722"/>
      <c r="CG4918" s="722"/>
      <c r="CH4918" s="722"/>
      <c r="CI4918" s="722"/>
      <c r="CJ4918" s="722"/>
      <c r="CK4918" s="722"/>
      <c r="CL4918" s="722"/>
      <c r="CM4918" s="722"/>
      <c r="CN4918" s="722"/>
      <c r="CO4918" s="722"/>
      <c r="CP4918" s="722"/>
      <c r="CQ4918" s="722"/>
      <c r="CR4918" s="722"/>
      <c r="CS4918" s="722"/>
    </row>
    <row r="4919" spans="1:97" s="1376" customFormat="1">
      <c r="A4919" s="722"/>
      <c r="B4919" s="722"/>
      <c r="C4919" s="722"/>
      <c r="D4919" s="722"/>
      <c r="E4919" s="722"/>
      <c r="F4919" s="757"/>
      <c r="G4919" s="757"/>
      <c r="H4919" s="757"/>
      <c r="I4919" s="757"/>
      <c r="J4919" s="757"/>
      <c r="K4919" s="758"/>
      <c r="L4919" s="758"/>
      <c r="M4919" s="722"/>
      <c r="N4919" s="736"/>
      <c r="O4919" s="736"/>
      <c r="P4919" s="736"/>
      <c r="Q4919" s="736"/>
      <c r="R4919" s="736"/>
      <c r="S4919" s="736"/>
      <c r="T4919" s="736"/>
      <c r="U4919" s="736"/>
      <c r="BA4919" s="722"/>
      <c r="BB4919" s="722"/>
      <c r="BC4919" s="722"/>
      <c r="BD4919" s="722"/>
      <c r="BE4919" s="722"/>
      <c r="BF4919" s="722"/>
      <c r="BG4919" s="722"/>
      <c r="BH4919" s="722"/>
      <c r="BI4919" s="722"/>
      <c r="BJ4919" s="722"/>
      <c r="BK4919" s="722"/>
      <c r="BL4919" s="722"/>
      <c r="BM4919" s="722"/>
      <c r="BN4919" s="722"/>
      <c r="BO4919" s="722"/>
      <c r="BP4919" s="722"/>
      <c r="BQ4919" s="722"/>
      <c r="BR4919" s="722"/>
      <c r="BS4919" s="722"/>
      <c r="BT4919" s="722"/>
      <c r="BU4919" s="722"/>
      <c r="BV4919" s="722"/>
      <c r="BW4919" s="722"/>
      <c r="BX4919" s="722"/>
      <c r="BY4919" s="722"/>
      <c r="BZ4919" s="722"/>
      <c r="CA4919" s="722"/>
      <c r="CB4919" s="722"/>
      <c r="CC4919" s="722"/>
      <c r="CD4919" s="722"/>
      <c r="CE4919" s="722"/>
      <c r="CF4919" s="722"/>
      <c r="CG4919" s="722"/>
      <c r="CH4919" s="722"/>
      <c r="CI4919" s="722"/>
      <c r="CJ4919" s="722"/>
      <c r="CK4919" s="722"/>
      <c r="CL4919" s="722"/>
      <c r="CM4919" s="722"/>
      <c r="CN4919" s="722"/>
      <c r="CO4919" s="722"/>
      <c r="CP4919" s="722"/>
      <c r="CQ4919" s="722"/>
      <c r="CR4919" s="722"/>
      <c r="CS4919" s="722"/>
    </row>
    <row r="4920" spans="1:97" s="1376" customFormat="1">
      <c r="A4920" s="722"/>
      <c r="B4920" s="722"/>
      <c r="C4920" s="722"/>
      <c r="D4920" s="722"/>
      <c r="E4920" s="722"/>
      <c r="F4920" s="757"/>
      <c r="G4920" s="757"/>
      <c r="H4920" s="757"/>
      <c r="I4920" s="757"/>
      <c r="J4920" s="757"/>
      <c r="K4920" s="758"/>
      <c r="L4920" s="758"/>
      <c r="M4920" s="722"/>
      <c r="N4920" s="736"/>
      <c r="O4920" s="736"/>
      <c r="P4920" s="736"/>
      <c r="Q4920" s="736"/>
      <c r="R4920" s="736"/>
      <c r="S4920" s="736"/>
      <c r="T4920" s="736"/>
      <c r="U4920" s="736"/>
      <c r="BA4920" s="722"/>
      <c r="BB4920" s="722"/>
      <c r="BC4920" s="722"/>
      <c r="BD4920" s="722"/>
      <c r="BE4920" s="722"/>
      <c r="BF4920" s="722"/>
      <c r="BG4920" s="722"/>
      <c r="BH4920" s="722"/>
      <c r="BI4920" s="722"/>
      <c r="BJ4920" s="722"/>
      <c r="BK4920" s="722"/>
      <c r="BL4920" s="722"/>
      <c r="BM4920" s="722"/>
      <c r="BN4920" s="722"/>
      <c r="BO4920" s="722"/>
      <c r="BP4920" s="722"/>
      <c r="BQ4920" s="722"/>
      <c r="BR4920" s="722"/>
      <c r="BS4920" s="722"/>
      <c r="BT4920" s="722"/>
      <c r="BU4920" s="722"/>
      <c r="BV4920" s="722"/>
      <c r="BW4920" s="722"/>
      <c r="BX4920" s="722"/>
      <c r="BY4920" s="722"/>
      <c r="BZ4920" s="722"/>
      <c r="CA4920" s="722"/>
      <c r="CB4920" s="722"/>
      <c r="CC4920" s="722"/>
      <c r="CD4920" s="722"/>
      <c r="CE4920" s="722"/>
      <c r="CF4920" s="722"/>
      <c r="CG4920" s="722"/>
      <c r="CH4920" s="722"/>
      <c r="CI4920" s="722"/>
      <c r="CJ4920" s="722"/>
      <c r="CK4920" s="722"/>
      <c r="CL4920" s="722"/>
      <c r="CM4920" s="722"/>
      <c r="CN4920" s="722"/>
      <c r="CO4920" s="722"/>
      <c r="CP4920" s="722"/>
      <c r="CQ4920" s="722"/>
      <c r="CR4920" s="722"/>
      <c r="CS4920" s="722"/>
    </row>
    <row r="4921" spans="1:97" s="1376" customFormat="1">
      <c r="A4921" s="722"/>
      <c r="B4921" s="722"/>
      <c r="C4921" s="722"/>
      <c r="D4921" s="722"/>
      <c r="E4921" s="722"/>
      <c r="F4921" s="757"/>
      <c r="G4921" s="757"/>
      <c r="H4921" s="757"/>
      <c r="I4921" s="757"/>
      <c r="J4921" s="757"/>
      <c r="K4921" s="758"/>
      <c r="L4921" s="758"/>
      <c r="M4921" s="722"/>
      <c r="N4921" s="736"/>
      <c r="O4921" s="736"/>
      <c r="P4921" s="736"/>
      <c r="Q4921" s="736"/>
      <c r="R4921" s="736"/>
      <c r="S4921" s="736"/>
      <c r="T4921" s="736"/>
      <c r="U4921" s="736"/>
      <c r="BA4921" s="722"/>
      <c r="BB4921" s="722"/>
      <c r="BC4921" s="722"/>
      <c r="BD4921" s="722"/>
      <c r="BE4921" s="722"/>
      <c r="BF4921" s="722"/>
      <c r="BG4921" s="722"/>
      <c r="BH4921" s="722"/>
      <c r="BI4921" s="722"/>
      <c r="BJ4921" s="722"/>
      <c r="BK4921" s="722"/>
      <c r="BL4921" s="722"/>
      <c r="BM4921" s="722"/>
      <c r="BN4921" s="722"/>
      <c r="BO4921" s="722"/>
      <c r="BP4921" s="722"/>
      <c r="BQ4921" s="722"/>
      <c r="BR4921" s="722"/>
      <c r="BS4921" s="722"/>
      <c r="BT4921" s="722"/>
      <c r="BU4921" s="722"/>
      <c r="BV4921" s="722"/>
      <c r="BW4921" s="722"/>
      <c r="BX4921" s="722"/>
      <c r="BY4921" s="722"/>
      <c r="BZ4921" s="722"/>
      <c r="CA4921" s="722"/>
      <c r="CB4921" s="722"/>
      <c r="CC4921" s="722"/>
      <c r="CD4921" s="722"/>
      <c r="CE4921" s="722"/>
      <c r="CF4921" s="722"/>
      <c r="CG4921" s="722"/>
      <c r="CH4921" s="722"/>
      <c r="CI4921" s="722"/>
      <c r="CJ4921" s="722"/>
      <c r="CK4921" s="722"/>
      <c r="CL4921" s="722"/>
      <c r="CM4921" s="722"/>
      <c r="CN4921" s="722"/>
      <c r="CO4921" s="722"/>
      <c r="CP4921" s="722"/>
      <c r="CQ4921" s="722"/>
      <c r="CR4921" s="722"/>
      <c r="CS4921" s="722"/>
    </row>
    <row r="4922" spans="1:97" s="1376" customFormat="1">
      <c r="A4922" s="722"/>
      <c r="B4922" s="722"/>
      <c r="C4922" s="722"/>
      <c r="D4922" s="722"/>
      <c r="E4922" s="722"/>
      <c r="F4922" s="757"/>
      <c r="G4922" s="757"/>
      <c r="H4922" s="757"/>
      <c r="I4922" s="757"/>
      <c r="J4922" s="757"/>
      <c r="K4922" s="758"/>
      <c r="L4922" s="758"/>
      <c r="M4922" s="722"/>
      <c r="N4922" s="736"/>
      <c r="O4922" s="736"/>
      <c r="P4922" s="736"/>
      <c r="Q4922" s="736"/>
      <c r="R4922" s="736"/>
      <c r="S4922" s="736"/>
      <c r="T4922" s="736"/>
      <c r="U4922" s="736"/>
      <c r="BA4922" s="722"/>
      <c r="BB4922" s="722"/>
      <c r="BC4922" s="722"/>
      <c r="BD4922" s="722"/>
      <c r="BE4922" s="722"/>
      <c r="BF4922" s="722"/>
      <c r="BG4922" s="722"/>
      <c r="BH4922" s="722"/>
      <c r="BI4922" s="722"/>
      <c r="BJ4922" s="722"/>
      <c r="BK4922" s="722"/>
      <c r="BL4922" s="722"/>
      <c r="BM4922" s="722"/>
      <c r="BN4922" s="722"/>
      <c r="BO4922" s="722"/>
      <c r="BP4922" s="722"/>
      <c r="BQ4922" s="722"/>
      <c r="BR4922" s="722"/>
      <c r="BS4922" s="722"/>
      <c r="BT4922" s="722"/>
      <c r="BU4922" s="722"/>
      <c r="BV4922" s="722"/>
      <c r="BW4922" s="722"/>
      <c r="BX4922" s="722"/>
      <c r="BY4922" s="722"/>
      <c r="BZ4922" s="722"/>
      <c r="CA4922" s="722"/>
      <c r="CB4922" s="722"/>
      <c r="CC4922" s="722"/>
      <c r="CD4922" s="722"/>
      <c r="CE4922" s="722"/>
      <c r="CF4922" s="722"/>
      <c r="CG4922" s="722"/>
      <c r="CH4922" s="722"/>
      <c r="CI4922" s="722"/>
      <c r="CJ4922" s="722"/>
      <c r="CK4922" s="722"/>
      <c r="CL4922" s="722"/>
      <c r="CM4922" s="722"/>
      <c r="CN4922" s="722"/>
      <c r="CO4922" s="722"/>
      <c r="CP4922" s="722"/>
      <c r="CQ4922" s="722"/>
      <c r="CR4922" s="722"/>
      <c r="CS4922" s="722"/>
    </row>
    <row r="4923" spans="1:97" s="1376" customFormat="1">
      <c r="A4923" s="722"/>
      <c r="B4923" s="722"/>
      <c r="C4923" s="722"/>
      <c r="D4923" s="722"/>
      <c r="E4923" s="722"/>
      <c r="F4923" s="757"/>
      <c r="G4923" s="757"/>
      <c r="H4923" s="757"/>
      <c r="I4923" s="757"/>
      <c r="J4923" s="757"/>
      <c r="K4923" s="758"/>
      <c r="L4923" s="758"/>
      <c r="M4923" s="722"/>
      <c r="N4923" s="736"/>
      <c r="O4923" s="736"/>
      <c r="P4923" s="736"/>
      <c r="Q4923" s="736"/>
      <c r="R4923" s="736"/>
      <c r="S4923" s="736"/>
      <c r="T4923" s="736"/>
      <c r="U4923" s="736"/>
      <c r="BA4923" s="722"/>
      <c r="BB4923" s="722"/>
      <c r="BC4923" s="722"/>
      <c r="BD4923" s="722"/>
      <c r="BE4923" s="722"/>
      <c r="BF4923" s="722"/>
      <c r="BG4923" s="722"/>
      <c r="BH4923" s="722"/>
      <c r="BI4923" s="722"/>
      <c r="BJ4923" s="722"/>
      <c r="BK4923" s="722"/>
      <c r="BL4923" s="722"/>
      <c r="BM4923" s="722"/>
      <c r="BN4923" s="722"/>
      <c r="BO4923" s="722"/>
      <c r="BP4923" s="722"/>
      <c r="BQ4923" s="722"/>
      <c r="BR4923" s="722"/>
      <c r="BS4923" s="722"/>
      <c r="BT4923" s="722"/>
      <c r="BU4923" s="722"/>
      <c r="BV4923" s="722"/>
      <c r="BW4923" s="722"/>
      <c r="BX4923" s="722"/>
      <c r="BY4923" s="722"/>
      <c r="BZ4923" s="722"/>
      <c r="CA4923" s="722"/>
      <c r="CB4923" s="722"/>
      <c r="CC4923" s="722"/>
      <c r="CD4923" s="722"/>
      <c r="CE4923" s="722"/>
      <c r="CF4923" s="722"/>
      <c r="CG4923" s="722"/>
      <c r="CH4923" s="722"/>
      <c r="CI4923" s="722"/>
      <c r="CJ4923" s="722"/>
      <c r="CK4923" s="722"/>
      <c r="CL4923" s="722"/>
      <c r="CM4923" s="722"/>
      <c r="CN4923" s="722"/>
      <c r="CO4923" s="722"/>
      <c r="CP4923" s="722"/>
      <c r="CQ4923" s="722"/>
      <c r="CR4923" s="722"/>
      <c r="CS4923" s="722"/>
    </row>
    <row r="4924" spans="1:97" s="1376" customFormat="1">
      <c r="A4924" s="722"/>
      <c r="B4924" s="722"/>
      <c r="C4924" s="722"/>
      <c r="D4924" s="722"/>
      <c r="E4924" s="722"/>
      <c r="F4924" s="757"/>
      <c r="G4924" s="757"/>
      <c r="H4924" s="757"/>
      <c r="I4924" s="757"/>
      <c r="J4924" s="757"/>
      <c r="K4924" s="758"/>
      <c r="L4924" s="758"/>
      <c r="M4924" s="722"/>
      <c r="N4924" s="736"/>
      <c r="O4924" s="736"/>
      <c r="P4924" s="736"/>
      <c r="Q4924" s="736"/>
      <c r="R4924" s="736"/>
      <c r="S4924" s="736"/>
      <c r="T4924" s="736"/>
      <c r="U4924" s="736"/>
      <c r="BA4924" s="722"/>
      <c r="BB4924" s="722"/>
      <c r="BC4924" s="722"/>
      <c r="BD4924" s="722"/>
      <c r="BE4924" s="722"/>
      <c r="BF4924" s="722"/>
      <c r="BG4924" s="722"/>
      <c r="BH4924" s="722"/>
      <c r="BI4924" s="722"/>
      <c r="BJ4924" s="722"/>
      <c r="BK4924" s="722"/>
      <c r="BL4924" s="722"/>
      <c r="BM4924" s="722"/>
      <c r="BN4924" s="722"/>
      <c r="BO4924" s="722"/>
      <c r="BP4924" s="722"/>
      <c r="BQ4924" s="722"/>
      <c r="BR4924" s="722"/>
      <c r="BS4924" s="722"/>
      <c r="BT4924" s="722"/>
      <c r="BU4924" s="722"/>
      <c r="BV4924" s="722"/>
      <c r="BW4924" s="722"/>
      <c r="BX4924" s="722"/>
      <c r="BY4924" s="722"/>
      <c r="BZ4924" s="722"/>
      <c r="CA4924" s="722"/>
      <c r="CB4924" s="722"/>
      <c r="CC4924" s="722"/>
      <c r="CD4924" s="722"/>
      <c r="CE4924" s="722"/>
      <c r="CF4924" s="722"/>
      <c r="CG4924" s="722"/>
      <c r="CH4924" s="722"/>
      <c r="CI4924" s="722"/>
      <c r="CJ4924" s="722"/>
      <c r="CK4924" s="722"/>
      <c r="CL4924" s="722"/>
      <c r="CM4924" s="722"/>
      <c r="CN4924" s="722"/>
      <c r="CO4924" s="722"/>
      <c r="CP4924" s="722"/>
      <c r="CQ4924" s="722"/>
      <c r="CR4924" s="722"/>
      <c r="CS4924" s="722"/>
    </row>
    <row r="4925" spans="1:97" s="1376" customFormat="1">
      <c r="A4925" s="722"/>
      <c r="B4925" s="722"/>
      <c r="C4925" s="722"/>
      <c r="D4925" s="722"/>
      <c r="E4925" s="722"/>
      <c r="F4925" s="757"/>
      <c r="G4925" s="757"/>
      <c r="H4925" s="757"/>
      <c r="I4925" s="757"/>
      <c r="J4925" s="757"/>
      <c r="K4925" s="758"/>
      <c r="L4925" s="758"/>
      <c r="M4925" s="722"/>
      <c r="N4925" s="736"/>
      <c r="O4925" s="736"/>
      <c r="P4925" s="736"/>
      <c r="Q4925" s="736"/>
      <c r="R4925" s="736"/>
      <c r="S4925" s="736"/>
      <c r="T4925" s="736"/>
      <c r="U4925" s="736"/>
      <c r="BA4925" s="722"/>
      <c r="BB4925" s="722"/>
      <c r="BC4925" s="722"/>
      <c r="BD4925" s="722"/>
      <c r="BE4925" s="722"/>
      <c r="BF4925" s="722"/>
      <c r="BG4925" s="722"/>
      <c r="BH4925" s="722"/>
      <c r="BI4925" s="722"/>
      <c r="BJ4925" s="722"/>
      <c r="BK4925" s="722"/>
      <c r="BL4925" s="722"/>
      <c r="BM4925" s="722"/>
      <c r="BN4925" s="722"/>
      <c r="BO4925" s="722"/>
      <c r="BP4925" s="722"/>
      <c r="BQ4925" s="722"/>
      <c r="BR4925" s="722"/>
      <c r="BS4925" s="722"/>
      <c r="BT4925" s="722"/>
      <c r="BU4925" s="722"/>
      <c r="BV4925" s="722"/>
      <c r="BW4925" s="722"/>
      <c r="BX4925" s="722"/>
      <c r="BY4925" s="722"/>
      <c r="BZ4925" s="722"/>
      <c r="CA4925" s="722"/>
      <c r="CB4925" s="722"/>
      <c r="CC4925" s="722"/>
      <c r="CD4925" s="722"/>
      <c r="CE4925" s="722"/>
      <c r="CF4925" s="722"/>
      <c r="CG4925" s="722"/>
      <c r="CH4925" s="722"/>
      <c r="CI4925" s="722"/>
      <c r="CJ4925" s="722"/>
      <c r="CK4925" s="722"/>
      <c r="CL4925" s="722"/>
      <c r="CM4925" s="722"/>
      <c r="CN4925" s="722"/>
      <c r="CO4925" s="722"/>
      <c r="CP4925" s="722"/>
      <c r="CQ4925" s="722"/>
      <c r="CR4925" s="722"/>
      <c r="CS4925" s="722"/>
    </row>
    <row r="4926" spans="1:97" s="1376" customFormat="1">
      <c r="A4926" s="722"/>
      <c r="B4926" s="722"/>
      <c r="C4926" s="722"/>
      <c r="D4926" s="722"/>
      <c r="E4926" s="722"/>
      <c r="F4926" s="757"/>
      <c r="G4926" s="757"/>
      <c r="H4926" s="757"/>
      <c r="I4926" s="757"/>
      <c r="J4926" s="757"/>
      <c r="K4926" s="758"/>
      <c r="L4926" s="758"/>
      <c r="M4926" s="722"/>
      <c r="N4926" s="736"/>
      <c r="O4926" s="736"/>
      <c r="P4926" s="736"/>
      <c r="Q4926" s="736"/>
      <c r="R4926" s="736"/>
      <c r="S4926" s="736"/>
      <c r="T4926" s="736"/>
      <c r="U4926" s="736"/>
      <c r="BA4926" s="722"/>
      <c r="BB4926" s="722"/>
      <c r="BC4926" s="722"/>
      <c r="BD4926" s="722"/>
      <c r="BE4926" s="722"/>
      <c r="BF4926" s="722"/>
      <c r="BG4926" s="722"/>
      <c r="BH4926" s="722"/>
      <c r="BI4926" s="722"/>
      <c r="BJ4926" s="722"/>
      <c r="BK4926" s="722"/>
      <c r="BL4926" s="722"/>
      <c r="BM4926" s="722"/>
      <c r="BN4926" s="722"/>
      <c r="BO4926" s="722"/>
      <c r="BP4926" s="722"/>
      <c r="BQ4926" s="722"/>
      <c r="BR4926" s="722"/>
      <c r="BS4926" s="722"/>
      <c r="BT4926" s="722"/>
      <c r="BU4926" s="722"/>
      <c r="BV4926" s="722"/>
      <c r="BW4926" s="722"/>
      <c r="BX4926" s="722"/>
      <c r="BY4926" s="722"/>
      <c r="BZ4926" s="722"/>
      <c r="CA4926" s="722"/>
      <c r="CB4926" s="722"/>
      <c r="CC4926" s="722"/>
      <c r="CD4926" s="722"/>
      <c r="CE4926" s="722"/>
      <c r="CF4926" s="722"/>
      <c r="CG4926" s="722"/>
      <c r="CH4926" s="722"/>
      <c r="CI4926" s="722"/>
      <c r="CJ4926" s="722"/>
      <c r="CK4926" s="722"/>
      <c r="CL4926" s="722"/>
      <c r="CM4926" s="722"/>
      <c r="CN4926" s="722"/>
      <c r="CO4926" s="722"/>
      <c r="CP4926" s="722"/>
      <c r="CQ4926" s="722"/>
      <c r="CR4926" s="722"/>
      <c r="CS4926" s="722"/>
    </row>
    <row r="4927" spans="1:97" s="1376" customFormat="1">
      <c r="A4927" s="722"/>
      <c r="B4927" s="722"/>
      <c r="C4927" s="722"/>
      <c r="D4927" s="722"/>
      <c r="E4927" s="722"/>
      <c r="F4927" s="757"/>
      <c r="G4927" s="757"/>
      <c r="H4927" s="757"/>
      <c r="I4927" s="757"/>
      <c r="J4927" s="757"/>
      <c r="K4927" s="758"/>
      <c r="L4927" s="758"/>
      <c r="M4927" s="722"/>
      <c r="N4927" s="736"/>
      <c r="O4927" s="736"/>
      <c r="P4927" s="736"/>
      <c r="Q4927" s="736"/>
      <c r="R4927" s="736"/>
      <c r="S4927" s="736"/>
      <c r="T4927" s="736"/>
      <c r="U4927" s="736"/>
      <c r="BA4927" s="722"/>
      <c r="BB4927" s="722"/>
      <c r="BC4927" s="722"/>
      <c r="BD4927" s="722"/>
      <c r="BE4927" s="722"/>
      <c r="BF4927" s="722"/>
      <c r="BG4927" s="722"/>
      <c r="BH4927" s="722"/>
      <c r="BI4927" s="722"/>
      <c r="BJ4927" s="722"/>
      <c r="BK4927" s="722"/>
      <c r="BL4927" s="722"/>
      <c r="BM4927" s="722"/>
      <c r="BN4927" s="722"/>
      <c r="BO4927" s="722"/>
      <c r="BP4927" s="722"/>
      <c r="BQ4927" s="722"/>
      <c r="BR4927" s="722"/>
      <c r="BS4927" s="722"/>
      <c r="BT4927" s="722"/>
      <c r="BU4927" s="722"/>
      <c r="BV4927" s="722"/>
      <c r="BW4927" s="722"/>
      <c r="BX4927" s="722"/>
      <c r="BY4927" s="722"/>
      <c r="BZ4927" s="722"/>
      <c r="CA4927" s="722"/>
      <c r="CB4927" s="722"/>
      <c r="CC4927" s="722"/>
      <c r="CD4927" s="722"/>
      <c r="CE4927" s="722"/>
      <c r="CF4927" s="722"/>
      <c r="CG4927" s="722"/>
      <c r="CH4927" s="722"/>
      <c r="CI4927" s="722"/>
      <c r="CJ4927" s="722"/>
      <c r="CK4927" s="722"/>
      <c r="CL4927" s="722"/>
      <c r="CM4927" s="722"/>
      <c r="CN4927" s="722"/>
      <c r="CO4927" s="722"/>
      <c r="CP4927" s="722"/>
      <c r="CQ4927" s="722"/>
      <c r="CR4927" s="722"/>
      <c r="CS4927" s="722"/>
    </row>
    <row r="4928" spans="1:97" s="1376" customFormat="1">
      <c r="A4928" s="722"/>
      <c r="B4928" s="722"/>
      <c r="C4928" s="722"/>
      <c r="D4928" s="722"/>
      <c r="E4928" s="722"/>
      <c r="F4928" s="757"/>
      <c r="G4928" s="757"/>
      <c r="H4928" s="757"/>
      <c r="I4928" s="757"/>
      <c r="J4928" s="757"/>
      <c r="K4928" s="758"/>
      <c r="L4928" s="758"/>
      <c r="M4928" s="722"/>
      <c r="N4928" s="736"/>
      <c r="O4928" s="736"/>
      <c r="P4928" s="736"/>
      <c r="Q4928" s="736"/>
      <c r="R4928" s="736"/>
      <c r="S4928" s="736"/>
      <c r="T4928" s="736"/>
      <c r="U4928" s="736"/>
      <c r="BA4928" s="722"/>
      <c r="BB4928" s="722"/>
      <c r="BC4928" s="722"/>
      <c r="BD4928" s="722"/>
      <c r="BE4928" s="722"/>
      <c r="BF4928" s="722"/>
      <c r="BG4928" s="722"/>
      <c r="BH4928" s="722"/>
      <c r="BI4928" s="722"/>
      <c r="BJ4928" s="722"/>
      <c r="BK4928" s="722"/>
      <c r="BL4928" s="722"/>
      <c r="BM4928" s="722"/>
      <c r="BN4928" s="722"/>
      <c r="BO4928" s="722"/>
      <c r="BP4928" s="722"/>
      <c r="BQ4928" s="722"/>
      <c r="BR4928" s="722"/>
      <c r="BS4928" s="722"/>
      <c r="BT4928" s="722"/>
      <c r="BU4928" s="722"/>
      <c r="BV4928" s="722"/>
      <c r="BW4928" s="722"/>
      <c r="BX4928" s="722"/>
      <c r="BY4928" s="722"/>
      <c r="BZ4928" s="722"/>
      <c r="CA4928" s="722"/>
      <c r="CB4928" s="722"/>
      <c r="CC4928" s="722"/>
      <c r="CD4928" s="722"/>
      <c r="CE4928" s="722"/>
      <c r="CF4928" s="722"/>
      <c r="CG4928" s="722"/>
      <c r="CH4928" s="722"/>
      <c r="CI4928" s="722"/>
      <c r="CJ4928" s="722"/>
      <c r="CK4928" s="722"/>
      <c r="CL4928" s="722"/>
      <c r="CM4928" s="722"/>
      <c r="CN4928" s="722"/>
      <c r="CO4928" s="722"/>
      <c r="CP4928" s="722"/>
      <c r="CQ4928" s="722"/>
      <c r="CR4928" s="722"/>
      <c r="CS4928" s="722"/>
    </row>
    <row r="4929" spans="1:97" s="1376" customFormat="1">
      <c r="A4929" s="722"/>
      <c r="B4929" s="722"/>
      <c r="C4929" s="722"/>
      <c r="D4929" s="722"/>
      <c r="E4929" s="722"/>
      <c r="F4929" s="757"/>
      <c r="G4929" s="757"/>
      <c r="H4929" s="757"/>
      <c r="I4929" s="757"/>
      <c r="J4929" s="757"/>
      <c r="K4929" s="758"/>
      <c r="L4929" s="758"/>
      <c r="M4929" s="722"/>
      <c r="N4929" s="736"/>
      <c r="O4929" s="736"/>
      <c r="P4929" s="736"/>
      <c r="Q4929" s="736"/>
      <c r="R4929" s="736"/>
      <c r="S4929" s="736"/>
      <c r="T4929" s="736"/>
      <c r="U4929" s="736"/>
      <c r="BA4929" s="722"/>
      <c r="BB4929" s="722"/>
      <c r="BC4929" s="722"/>
      <c r="BD4929" s="722"/>
      <c r="BE4929" s="722"/>
      <c r="BF4929" s="722"/>
      <c r="BG4929" s="722"/>
      <c r="BH4929" s="722"/>
      <c r="BI4929" s="722"/>
      <c r="BJ4929" s="722"/>
      <c r="BK4929" s="722"/>
      <c r="BL4929" s="722"/>
      <c r="BM4929" s="722"/>
      <c r="BN4929" s="722"/>
      <c r="BO4929" s="722"/>
      <c r="BP4929" s="722"/>
      <c r="BQ4929" s="722"/>
      <c r="BR4929" s="722"/>
      <c r="BS4929" s="722"/>
      <c r="BT4929" s="722"/>
      <c r="BU4929" s="722"/>
      <c r="BV4929" s="722"/>
      <c r="BW4929" s="722"/>
      <c r="BX4929" s="722"/>
      <c r="BY4929" s="722"/>
      <c r="BZ4929" s="722"/>
      <c r="CA4929" s="722"/>
      <c r="CB4929" s="722"/>
      <c r="CC4929" s="722"/>
      <c r="CD4929" s="722"/>
      <c r="CE4929" s="722"/>
      <c r="CF4929" s="722"/>
      <c r="CG4929" s="722"/>
      <c r="CH4929" s="722"/>
      <c r="CI4929" s="722"/>
      <c r="CJ4929" s="722"/>
      <c r="CK4929" s="722"/>
      <c r="CL4929" s="722"/>
      <c r="CM4929" s="722"/>
      <c r="CN4929" s="722"/>
      <c r="CO4929" s="722"/>
      <c r="CP4929" s="722"/>
      <c r="CQ4929" s="722"/>
      <c r="CR4929" s="722"/>
      <c r="CS4929" s="722"/>
    </row>
    <row r="4930" spans="1:97" s="1376" customFormat="1">
      <c r="A4930" s="722"/>
      <c r="B4930" s="722"/>
      <c r="C4930" s="722"/>
      <c r="D4930" s="722"/>
      <c r="E4930" s="722"/>
      <c r="F4930" s="757"/>
      <c r="G4930" s="757"/>
      <c r="H4930" s="757"/>
      <c r="I4930" s="757"/>
      <c r="J4930" s="757"/>
      <c r="K4930" s="758"/>
      <c r="L4930" s="758"/>
      <c r="M4930" s="722"/>
      <c r="N4930" s="736"/>
      <c r="O4930" s="736"/>
      <c r="P4930" s="736"/>
      <c r="Q4930" s="736"/>
      <c r="R4930" s="736"/>
      <c r="S4930" s="736"/>
      <c r="T4930" s="736"/>
      <c r="U4930" s="736"/>
      <c r="BA4930" s="722"/>
      <c r="BB4930" s="722"/>
      <c r="BC4930" s="722"/>
      <c r="BD4930" s="722"/>
      <c r="BE4930" s="722"/>
      <c r="BF4930" s="722"/>
      <c r="BG4930" s="722"/>
      <c r="BH4930" s="722"/>
      <c r="BI4930" s="722"/>
      <c r="BJ4930" s="722"/>
      <c r="BK4930" s="722"/>
      <c r="BL4930" s="722"/>
      <c r="BM4930" s="722"/>
      <c r="BN4930" s="722"/>
      <c r="BO4930" s="722"/>
      <c r="BP4930" s="722"/>
      <c r="BQ4930" s="722"/>
      <c r="BR4930" s="722"/>
      <c r="BS4930" s="722"/>
      <c r="BT4930" s="722"/>
      <c r="BU4930" s="722"/>
      <c r="BV4930" s="722"/>
      <c r="BW4930" s="722"/>
      <c r="BX4930" s="722"/>
      <c r="BY4930" s="722"/>
      <c r="BZ4930" s="722"/>
      <c r="CA4930" s="722"/>
      <c r="CB4930" s="722"/>
      <c r="CC4930" s="722"/>
      <c r="CD4930" s="722"/>
      <c r="CE4930" s="722"/>
      <c r="CF4930" s="722"/>
      <c r="CG4930" s="722"/>
      <c r="CH4930" s="722"/>
      <c r="CI4930" s="722"/>
      <c r="CJ4930" s="722"/>
      <c r="CK4930" s="722"/>
      <c r="CL4930" s="722"/>
      <c r="CM4930" s="722"/>
      <c r="CN4930" s="722"/>
      <c r="CO4930" s="722"/>
      <c r="CP4930" s="722"/>
      <c r="CQ4930" s="722"/>
      <c r="CR4930" s="722"/>
      <c r="CS4930" s="722"/>
    </row>
    <row r="4931" spans="1:97" s="1376" customFormat="1">
      <c r="A4931" s="722"/>
      <c r="B4931" s="722"/>
      <c r="C4931" s="722"/>
      <c r="D4931" s="722"/>
      <c r="E4931" s="722"/>
      <c r="F4931" s="757"/>
      <c r="G4931" s="757"/>
      <c r="H4931" s="757"/>
      <c r="I4931" s="757"/>
      <c r="J4931" s="757"/>
      <c r="K4931" s="758"/>
      <c r="L4931" s="758"/>
      <c r="M4931" s="722"/>
      <c r="N4931" s="736"/>
      <c r="O4931" s="736"/>
      <c r="P4931" s="736"/>
      <c r="Q4931" s="736"/>
      <c r="R4931" s="736"/>
      <c r="S4931" s="736"/>
      <c r="T4931" s="736"/>
      <c r="U4931" s="736"/>
      <c r="BA4931" s="722"/>
      <c r="BB4931" s="722"/>
      <c r="BC4931" s="722"/>
      <c r="BD4931" s="722"/>
      <c r="BE4931" s="722"/>
      <c r="BF4931" s="722"/>
      <c r="BG4931" s="722"/>
      <c r="BH4931" s="722"/>
      <c r="BI4931" s="722"/>
      <c r="BJ4931" s="722"/>
      <c r="BK4931" s="722"/>
      <c r="BL4931" s="722"/>
      <c r="BM4931" s="722"/>
      <c r="BN4931" s="722"/>
      <c r="BO4931" s="722"/>
      <c r="BP4931" s="722"/>
      <c r="BQ4931" s="722"/>
      <c r="BR4931" s="722"/>
      <c r="BS4931" s="722"/>
      <c r="BT4931" s="722"/>
      <c r="BU4931" s="722"/>
      <c r="BV4931" s="722"/>
      <c r="BW4931" s="722"/>
      <c r="BX4931" s="722"/>
      <c r="BY4931" s="722"/>
      <c r="BZ4931" s="722"/>
      <c r="CA4931" s="722"/>
      <c r="CB4931" s="722"/>
      <c r="CC4931" s="722"/>
      <c r="CD4931" s="722"/>
      <c r="CE4931" s="722"/>
      <c r="CF4931" s="722"/>
      <c r="CG4931" s="722"/>
      <c r="CH4931" s="722"/>
      <c r="CI4931" s="722"/>
      <c r="CJ4931" s="722"/>
      <c r="CK4931" s="722"/>
      <c r="CL4931" s="722"/>
      <c r="CM4931" s="722"/>
      <c r="CN4931" s="722"/>
      <c r="CO4931" s="722"/>
      <c r="CP4931" s="722"/>
      <c r="CQ4931" s="722"/>
      <c r="CR4931" s="722"/>
      <c r="CS4931" s="722"/>
    </row>
    <row r="4932" spans="1:97" s="1376" customFormat="1">
      <c r="A4932" s="722"/>
      <c r="B4932" s="722"/>
      <c r="C4932" s="722"/>
      <c r="D4932" s="722"/>
      <c r="E4932" s="722"/>
      <c r="F4932" s="757"/>
      <c r="G4932" s="757"/>
      <c r="H4932" s="757"/>
      <c r="I4932" s="757"/>
      <c r="J4932" s="757"/>
      <c r="K4932" s="758"/>
      <c r="L4932" s="758"/>
      <c r="M4932" s="722"/>
      <c r="N4932" s="736"/>
      <c r="O4932" s="736"/>
      <c r="P4932" s="736"/>
      <c r="Q4932" s="736"/>
      <c r="R4932" s="736"/>
      <c r="S4932" s="736"/>
      <c r="T4932" s="736"/>
      <c r="U4932" s="736"/>
      <c r="BA4932" s="722"/>
      <c r="BB4932" s="722"/>
      <c r="BC4932" s="722"/>
      <c r="BD4932" s="722"/>
      <c r="BE4932" s="722"/>
      <c r="BF4932" s="722"/>
      <c r="BG4932" s="722"/>
      <c r="BH4932" s="722"/>
      <c r="BI4932" s="722"/>
      <c r="BJ4932" s="722"/>
      <c r="BK4932" s="722"/>
      <c r="BL4932" s="722"/>
      <c r="BM4932" s="722"/>
      <c r="BN4932" s="722"/>
      <c r="BO4932" s="722"/>
      <c r="BP4932" s="722"/>
      <c r="BQ4932" s="722"/>
      <c r="BR4932" s="722"/>
      <c r="BS4932" s="722"/>
      <c r="BT4932" s="722"/>
      <c r="BU4932" s="722"/>
      <c r="BV4932" s="722"/>
      <c r="BW4932" s="722"/>
      <c r="BX4932" s="722"/>
      <c r="BY4932" s="722"/>
      <c r="BZ4932" s="722"/>
      <c r="CA4932" s="722"/>
      <c r="CB4932" s="722"/>
      <c r="CC4932" s="722"/>
      <c r="CD4932" s="722"/>
      <c r="CE4932" s="722"/>
      <c r="CF4932" s="722"/>
      <c r="CG4932" s="722"/>
      <c r="CH4932" s="722"/>
      <c r="CI4932" s="722"/>
      <c r="CJ4932" s="722"/>
      <c r="CK4932" s="722"/>
      <c r="CL4932" s="722"/>
      <c r="CM4932" s="722"/>
      <c r="CN4932" s="722"/>
      <c r="CO4932" s="722"/>
      <c r="CP4932" s="722"/>
      <c r="CQ4932" s="722"/>
      <c r="CR4932" s="722"/>
      <c r="CS4932" s="722"/>
    </row>
    <row r="4933" spans="1:97" s="1376" customFormat="1">
      <c r="A4933" s="722"/>
      <c r="B4933" s="722"/>
      <c r="C4933" s="722"/>
      <c r="D4933" s="722"/>
      <c r="E4933" s="722"/>
      <c r="F4933" s="757"/>
      <c r="G4933" s="757"/>
      <c r="H4933" s="757"/>
      <c r="I4933" s="757"/>
      <c r="J4933" s="757"/>
      <c r="K4933" s="758"/>
      <c r="L4933" s="758"/>
      <c r="M4933" s="722"/>
      <c r="N4933" s="736"/>
      <c r="O4933" s="736"/>
      <c r="P4933" s="736"/>
      <c r="Q4933" s="736"/>
      <c r="R4933" s="736"/>
      <c r="S4933" s="736"/>
      <c r="T4933" s="736"/>
      <c r="U4933" s="736"/>
      <c r="BA4933" s="722"/>
      <c r="BB4933" s="722"/>
      <c r="BC4933" s="722"/>
      <c r="BD4933" s="722"/>
      <c r="BE4933" s="722"/>
      <c r="BF4933" s="722"/>
      <c r="BG4933" s="722"/>
      <c r="BH4933" s="722"/>
      <c r="BI4933" s="722"/>
      <c r="BJ4933" s="722"/>
      <c r="BK4933" s="722"/>
      <c r="BL4933" s="722"/>
      <c r="BM4933" s="722"/>
      <c r="BN4933" s="722"/>
      <c r="BO4933" s="722"/>
      <c r="BP4933" s="722"/>
      <c r="BQ4933" s="722"/>
      <c r="BR4933" s="722"/>
      <c r="BS4933" s="722"/>
      <c r="BT4933" s="722"/>
      <c r="BU4933" s="722"/>
      <c r="BV4933" s="722"/>
      <c r="BW4933" s="722"/>
      <c r="BX4933" s="722"/>
      <c r="BY4933" s="722"/>
      <c r="BZ4933" s="722"/>
      <c r="CA4933" s="722"/>
      <c r="CB4933" s="722"/>
      <c r="CC4933" s="722"/>
      <c r="CD4933" s="722"/>
      <c r="CE4933" s="722"/>
      <c r="CF4933" s="722"/>
      <c r="CG4933" s="722"/>
      <c r="CH4933" s="722"/>
      <c r="CI4933" s="722"/>
      <c r="CJ4933" s="722"/>
      <c r="CK4933" s="722"/>
      <c r="CL4933" s="722"/>
      <c r="CM4933" s="722"/>
      <c r="CN4933" s="722"/>
      <c r="CO4933" s="722"/>
      <c r="CP4933" s="722"/>
      <c r="CQ4933" s="722"/>
      <c r="CR4933" s="722"/>
      <c r="CS4933" s="722"/>
    </row>
    <row r="4934" spans="1:97" s="1376" customFormat="1">
      <c r="A4934" s="722"/>
      <c r="B4934" s="722"/>
      <c r="C4934" s="722"/>
      <c r="D4934" s="722"/>
      <c r="E4934" s="722"/>
      <c r="F4934" s="757"/>
      <c r="G4934" s="757"/>
      <c r="H4934" s="757"/>
      <c r="I4934" s="757"/>
      <c r="J4934" s="757"/>
      <c r="K4934" s="758"/>
      <c r="L4934" s="758"/>
      <c r="M4934" s="722"/>
      <c r="N4934" s="736"/>
      <c r="O4934" s="736"/>
      <c r="P4934" s="736"/>
      <c r="Q4934" s="736"/>
      <c r="R4934" s="736"/>
      <c r="S4934" s="736"/>
      <c r="T4934" s="736"/>
      <c r="U4934" s="736"/>
      <c r="BA4934" s="722"/>
      <c r="BB4934" s="722"/>
      <c r="BC4934" s="722"/>
      <c r="BD4934" s="722"/>
      <c r="BE4934" s="722"/>
      <c r="BF4934" s="722"/>
      <c r="BG4934" s="722"/>
      <c r="BH4934" s="722"/>
      <c r="BI4934" s="722"/>
      <c r="BJ4934" s="722"/>
      <c r="BK4934" s="722"/>
      <c r="BL4934" s="722"/>
      <c r="BM4934" s="722"/>
      <c r="BN4934" s="722"/>
      <c r="BO4934" s="722"/>
      <c r="BP4934" s="722"/>
      <c r="BQ4934" s="722"/>
      <c r="BR4934" s="722"/>
      <c r="BS4934" s="722"/>
      <c r="BT4934" s="722"/>
      <c r="BU4934" s="722"/>
      <c r="BV4934" s="722"/>
      <c r="BW4934" s="722"/>
      <c r="BX4934" s="722"/>
      <c r="BY4934" s="722"/>
      <c r="BZ4934" s="722"/>
      <c r="CA4934" s="722"/>
      <c r="CB4934" s="722"/>
      <c r="CC4934" s="722"/>
      <c r="CD4934" s="722"/>
      <c r="CE4934" s="722"/>
      <c r="CF4934" s="722"/>
      <c r="CG4934" s="722"/>
      <c r="CH4934" s="722"/>
      <c r="CI4934" s="722"/>
      <c r="CJ4934" s="722"/>
      <c r="CK4934" s="722"/>
      <c r="CL4934" s="722"/>
      <c r="CM4934" s="722"/>
      <c r="CN4934" s="722"/>
      <c r="CO4934" s="722"/>
      <c r="CP4934" s="722"/>
      <c r="CQ4934" s="722"/>
      <c r="CR4934" s="722"/>
      <c r="CS4934" s="722"/>
    </row>
    <row r="4935" spans="1:97" s="1376" customFormat="1">
      <c r="A4935" s="722"/>
      <c r="B4935" s="722"/>
      <c r="C4935" s="722"/>
      <c r="D4935" s="722"/>
      <c r="E4935" s="722"/>
      <c r="F4935" s="757"/>
      <c r="G4935" s="757"/>
      <c r="H4935" s="757"/>
      <c r="I4935" s="757"/>
      <c r="J4935" s="757"/>
      <c r="K4935" s="758"/>
      <c r="L4935" s="758"/>
      <c r="M4935" s="722"/>
      <c r="N4935" s="736"/>
      <c r="O4935" s="736"/>
      <c r="P4935" s="736"/>
      <c r="Q4935" s="736"/>
      <c r="R4935" s="736"/>
      <c r="S4935" s="736"/>
      <c r="T4935" s="736"/>
      <c r="U4935" s="736"/>
      <c r="BA4935" s="722"/>
      <c r="BB4935" s="722"/>
      <c r="BC4935" s="722"/>
      <c r="BD4935" s="722"/>
      <c r="BE4935" s="722"/>
      <c r="BF4935" s="722"/>
      <c r="BG4935" s="722"/>
      <c r="BH4935" s="722"/>
      <c r="BI4935" s="722"/>
      <c r="BJ4935" s="722"/>
      <c r="BK4935" s="722"/>
      <c r="BL4935" s="722"/>
      <c r="BM4935" s="722"/>
      <c r="BN4935" s="722"/>
      <c r="BO4935" s="722"/>
      <c r="BP4935" s="722"/>
      <c r="BQ4935" s="722"/>
      <c r="BR4935" s="722"/>
      <c r="BS4935" s="722"/>
      <c r="BT4935" s="722"/>
      <c r="BU4935" s="722"/>
      <c r="BV4935" s="722"/>
      <c r="BW4935" s="722"/>
      <c r="BX4935" s="722"/>
      <c r="BY4935" s="722"/>
      <c r="BZ4935" s="722"/>
      <c r="CA4935" s="722"/>
      <c r="CB4935" s="722"/>
      <c r="CC4935" s="722"/>
      <c r="CD4935" s="722"/>
      <c r="CE4935" s="722"/>
      <c r="CF4935" s="722"/>
      <c r="CG4935" s="722"/>
      <c r="CH4935" s="722"/>
      <c r="CI4935" s="722"/>
      <c r="CJ4935" s="722"/>
      <c r="CK4935" s="722"/>
      <c r="CL4935" s="722"/>
      <c r="CM4935" s="722"/>
      <c r="CN4935" s="722"/>
      <c r="CO4935" s="722"/>
      <c r="CP4935" s="722"/>
      <c r="CQ4935" s="722"/>
      <c r="CR4935" s="722"/>
      <c r="CS4935" s="722"/>
    </row>
    <row r="4936" spans="1:97" s="1376" customFormat="1">
      <c r="A4936" s="722"/>
      <c r="B4936" s="722"/>
      <c r="C4936" s="722"/>
      <c r="D4936" s="722"/>
      <c r="E4936" s="722"/>
      <c r="F4936" s="757"/>
      <c r="G4936" s="757"/>
      <c r="H4936" s="757"/>
      <c r="I4936" s="757"/>
      <c r="J4936" s="757"/>
      <c r="K4936" s="758"/>
      <c r="L4936" s="758"/>
      <c r="M4936" s="722"/>
      <c r="N4936" s="736"/>
      <c r="O4936" s="736"/>
      <c r="P4936" s="736"/>
      <c r="Q4936" s="736"/>
      <c r="R4936" s="736"/>
      <c r="S4936" s="736"/>
      <c r="T4936" s="736"/>
      <c r="U4936" s="736"/>
      <c r="BA4936" s="722"/>
      <c r="BB4936" s="722"/>
      <c r="BC4936" s="722"/>
      <c r="BD4936" s="722"/>
      <c r="BE4936" s="722"/>
      <c r="BF4936" s="722"/>
      <c r="BG4936" s="722"/>
      <c r="BH4936" s="722"/>
      <c r="BI4936" s="722"/>
      <c r="BJ4936" s="722"/>
      <c r="BK4936" s="722"/>
      <c r="BL4936" s="722"/>
      <c r="BM4936" s="722"/>
      <c r="BN4936" s="722"/>
      <c r="BO4936" s="722"/>
      <c r="BP4936" s="722"/>
      <c r="BQ4936" s="722"/>
      <c r="BR4936" s="722"/>
      <c r="BS4936" s="722"/>
      <c r="BT4936" s="722"/>
      <c r="BU4936" s="722"/>
      <c r="BV4936" s="722"/>
      <c r="BW4936" s="722"/>
      <c r="BX4936" s="722"/>
      <c r="BY4936" s="722"/>
      <c r="BZ4936" s="722"/>
      <c r="CA4936" s="722"/>
      <c r="CB4936" s="722"/>
      <c r="CC4936" s="722"/>
      <c r="CD4936" s="722"/>
      <c r="CE4936" s="722"/>
      <c r="CF4936" s="722"/>
      <c r="CG4936" s="722"/>
      <c r="CH4936" s="722"/>
      <c r="CI4936" s="722"/>
      <c r="CJ4936" s="722"/>
      <c r="CK4936" s="722"/>
      <c r="CL4936" s="722"/>
      <c r="CM4936" s="722"/>
      <c r="CN4936" s="722"/>
      <c r="CO4936" s="722"/>
      <c r="CP4936" s="722"/>
      <c r="CQ4936" s="722"/>
      <c r="CR4936" s="722"/>
      <c r="CS4936" s="722"/>
    </row>
    <row r="4937" spans="1:97" s="1376" customFormat="1">
      <c r="A4937" s="722"/>
      <c r="B4937" s="722"/>
      <c r="C4937" s="722"/>
      <c r="D4937" s="722"/>
      <c r="E4937" s="722"/>
      <c r="F4937" s="757"/>
      <c r="G4937" s="757"/>
      <c r="H4937" s="757"/>
      <c r="I4937" s="757"/>
      <c r="J4937" s="757"/>
      <c r="K4937" s="758"/>
      <c r="L4937" s="758"/>
      <c r="M4937" s="722"/>
      <c r="N4937" s="736"/>
      <c r="O4937" s="736"/>
      <c r="P4937" s="736"/>
      <c r="Q4937" s="736"/>
      <c r="R4937" s="736"/>
      <c r="S4937" s="736"/>
      <c r="T4937" s="736"/>
      <c r="U4937" s="736"/>
      <c r="BA4937" s="722"/>
      <c r="BB4937" s="722"/>
      <c r="BC4937" s="722"/>
      <c r="BD4937" s="722"/>
      <c r="BE4937" s="722"/>
      <c r="BF4937" s="722"/>
      <c r="BG4937" s="722"/>
      <c r="BH4937" s="722"/>
      <c r="BI4937" s="722"/>
      <c r="BJ4937" s="722"/>
      <c r="BK4937" s="722"/>
      <c r="BL4937" s="722"/>
      <c r="BM4937" s="722"/>
      <c r="BN4937" s="722"/>
      <c r="BO4937" s="722"/>
      <c r="BP4937" s="722"/>
      <c r="BQ4937" s="722"/>
      <c r="BR4937" s="722"/>
      <c r="BS4937" s="722"/>
      <c r="BT4937" s="722"/>
      <c r="BU4937" s="722"/>
      <c r="BV4937" s="722"/>
      <c r="BW4937" s="722"/>
      <c r="BX4937" s="722"/>
      <c r="BY4937" s="722"/>
      <c r="BZ4937" s="722"/>
      <c r="CA4937" s="722"/>
      <c r="CB4937" s="722"/>
      <c r="CC4937" s="722"/>
      <c r="CD4937" s="722"/>
      <c r="CE4937" s="722"/>
      <c r="CF4937" s="722"/>
      <c r="CG4937" s="722"/>
      <c r="CH4937" s="722"/>
      <c r="CI4937" s="722"/>
      <c r="CJ4937" s="722"/>
      <c r="CK4937" s="722"/>
      <c r="CL4937" s="722"/>
      <c r="CM4937" s="722"/>
      <c r="CN4937" s="722"/>
      <c r="CO4937" s="722"/>
      <c r="CP4937" s="722"/>
      <c r="CQ4937" s="722"/>
      <c r="CR4937" s="722"/>
      <c r="CS4937" s="722"/>
    </row>
    <row r="4938" spans="1:97" s="1376" customFormat="1">
      <c r="A4938" s="722"/>
      <c r="B4938" s="722"/>
      <c r="C4938" s="722"/>
      <c r="D4938" s="722"/>
      <c r="E4938" s="722"/>
      <c r="F4938" s="757"/>
      <c r="G4938" s="757"/>
      <c r="H4938" s="757"/>
      <c r="I4938" s="757"/>
      <c r="J4938" s="757"/>
      <c r="K4938" s="758"/>
      <c r="L4938" s="758"/>
      <c r="M4938" s="722"/>
      <c r="N4938" s="736"/>
      <c r="O4938" s="736"/>
      <c r="P4938" s="736"/>
      <c r="Q4938" s="736"/>
      <c r="R4938" s="736"/>
      <c r="S4938" s="736"/>
      <c r="T4938" s="736"/>
      <c r="U4938" s="736"/>
      <c r="BA4938" s="722"/>
      <c r="BB4938" s="722"/>
      <c r="BC4938" s="722"/>
      <c r="BD4938" s="722"/>
      <c r="BE4938" s="722"/>
      <c r="BF4938" s="722"/>
      <c r="BG4938" s="722"/>
      <c r="BH4938" s="722"/>
      <c r="BI4938" s="722"/>
      <c r="BJ4938" s="722"/>
      <c r="BK4938" s="722"/>
      <c r="BL4938" s="722"/>
      <c r="BM4938" s="722"/>
      <c r="BN4938" s="722"/>
      <c r="BO4938" s="722"/>
      <c r="BP4938" s="722"/>
      <c r="BQ4938" s="722"/>
      <c r="BR4938" s="722"/>
      <c r="BS4938" s="722"/>
      <c r="BT4938" s="722"/>
      <c r="BU4938" s="722"/>
      <c r="BV4938" s="722"/>
      <c r="BW4938" s="722"/>
      <c r="BX4938" s="722"/>
      <c r="BY4938" s="722"/>
      <c r="BZ4938" s="722"/>
      <c r="CA4938" s="722"/>
      <c r="CB4938" s="722"/>
      <c r="CC4938" s="722"/>
      <c r="CD4938" s="722"/>
      <c r="CE4938" s="722"/>
      <c r="CF4938" s="722"/>
      <c r="CG4938" s="722"/>
      <c r="CH4938" s="722"/>
      <c r="CI4938" s="722"/>
      <c r="CJ4938" s="722"/>
      <c r="CK4938" s="722"/>
      <c r="CL4938" s="722"/>
      <c r="CM4938" s="722"/>
      <c r="CN4938" s="722"/>
      <c r="CO4938" s="722"/>
      <c r="CP4938" s="722"/>
      <c r="CQ4938" s="722"/>
      <c r="CR4938" s="722"/>
      <c r="CS4938" s="722"/>
    </row>
    <row r="4939" spans="1:97" s="1376" customFormat="1">
      <c r="A4939" s="722"/>
      <c r="B4939" s="722"/>
      <c r="C4939" s="722"/>
      <c r="D4939" s="722"/>
      <c r="E4939" s="722"/>
      <c r="F4939" s="757"/>
      <c r="G4939" s="757"/>
      <c r="H4939" s="757"/>
      <c r="I4939" s="757"/>
      <c r="J4939" s="757"/>
      <c r="K4939" s="758"/>
      <c r="L4939" s="758"/>
      <c r="M4939" s="722"/>
      <c r="N4939" s="736"/>
      <c r="O4939" s="736"/>
      <c r="P4939" s="736"/>
      <c r="Q4939" s="736"/>
      <c r="R4939" s="736"/>
      <c r="S4939" s="736"/>
      <c r="T4939" s="736"/>
      <c r="U4939" s="736"/>
      <c r="BA4939" s="722"/>
      <c r="BB4939" s="722"/>
      <c r="BC4939" s="722"/>
      <c r="BD4939" s="722"/>
      <c r="BE4939" s="722"/>
      <c r="BF4939" s="722"/>
      <c r="BG4939" s="722"/>
      <c r="BH4939" s="722"/>
      <c r="BI4939" s="722"/>
      <c r="BJ4939" s="722"/>
      <c r="BK4939" s="722"/>
      <c r="BL4939" s="722"/>
      <c r="BM4939" s="722"/>
      <c r="BN4939" s="722"/>
      <c r="BO4939" s="722"/>
      <c r="BP4939" s="722"/>
      <c r="BQ4939" s="722"/>
      <c r="BR4939" s="722"/>
      <c r="BS4939" s="722"/>
      <c r="BT4939" s="722"/>
      <c r="BU4939" s="722"/>
      <c r="BV4939" s="722"/>
      <c r="BW4939" s="722"/>
      <c r="BX4939" s="722"/>
      <c r="BY4939" s="722"/>
      <c r="BZ4939" s="722"/>
      <c r="CA4939" s="722"/>
      <c r="CB4939" s="722"/>
      <c r="CC4939" s="722"/>
      <c r="CD4939" s="722"/>
      <c r="CE4939" s="722"/>
      <c r="CF4939" s="722"/>
      <c r="CG4939" s="722"/>
      <c r="CH4939" s="722"/>
      <c r="CI4939" s="722"/>
      <c r="CJ4939" s="722"/>
      <c r="CK4939" s="722"/>
      <c r="CL4939" s="722"/>
      <c r="CM4939" s="722"/>
      <c r="CN4939" s="722"/>
      <c r="CO4939" s="722"/>
      <c r="CP4939" s="722"/>
      <c r="CQ4939" s="722"/>
      <c r="CR4939" s="722"/>
      <c r="CS4939" s="722"/>
    </row>
    <row r="4940" spans="1:97" s="1376" customFormat="1">
      <c r="A4940" s="722"/>
      <c r="B4940" s="722"/>
      <c r="C4940" s="722"/>
      <c r="D4940" s="722"/>
      <c r="E4940" s="722"/>
      <c r="F4940" s="757"/>
      <c r="G4940" s="757"/>
      <c r="H4940" s="757"/>
      <c r="I4940" s="757"/>
      <c r="J4940" s="757"/>
      <c r="K4940" s="758"/>
      <c r="L4940" s="758"/>
      <c r="M4940" s="722"/>
      <c r="N4940" s="736"/>
      <c r="O4940" s="736"/>
      <c r="P4940" s="736"/>
      <c r="Q4940" s="736"/>
      <c r="R4940" s="736"/>
      <c r="S4940" s="736"/>
      <c r="T4940" s="736"/>
      <c r="U4940" s="736"/>
      <c r="BA4940" s="722"/>
      <c r="BB4940" s="722"/>
      <c r="BC4940" s="722"/>
      <c r="BD4940" s="722"/>
      <c r="BE4940" s="722"/>
      <c r="BF4940" s="722"/>
      <c r="BG4940" s="722"/>
      <c r="BH4940" s="722"/>
      <c r="BI4940" s="722"/>
      <c r="BJ4940" s="722"/>
      <c r="BK4940" s="722"/>
      <c r="BL4940" s="722"/>
      <c r="BM4940" s="722"/>
      <c r="BN4940" s="722"/>
      <c r="BO4940" s="722"/>
      <c r="BP4940" s="722"/>
      <c r="BQ4940" s="722"/>
      <c r="BR4940" s="722"/>
      <c r="BS4940" s="722"/>
      <c r="BT4940" s="722"/>
      <c r="BU4940" s="722"/>
      <c r="BV4940" s="722"/>
      <c r="BW4940" s="722"/>
      <c r="BX4940" s="722"/>
      <c r="BY4940" s="722"/>
      <c r="BZ4940" s="722"/>
      <c r="CA4940" s="722"/>
      <c r="CB4940" s="722"/>
      <c r="CC4940" s="722"/>
      <c r="CD4940" s="722"/>
      <c r="CE4940" s="722"/>
      <c r="CF4940" s="722"/>
      <c r="CG4940" s="722"/>
      <c r="CH4940" s="722"/>
      <c r="CI4940" s="722"/>
      <c r="CJ4940" s="722"/>
      <c r="CK4940" s="722"/>
      <c r="CL4940" s="722"/>
      <c r="CM4940" s="722"/>
      <c r="CN4940" s="722"/>
      <c r="CO4940" s="722"/>
      <c r="CP4940" s="722"/>
      <c r="CQ4940" s="722"/>
      <c r="CR4940" s="722"/>
      <c r="CS4940" s="722"/>
    </row>
    <row r="4941" spans="1:97" s="1376" customFormat="1">
      <c r="A4941" s="722"/>
      <c r="B4941" s="722"/>
      <c r="C4941" s="722"/>
      <c r="D4941" s="722"/>
      <c r="E4941" s="722"/>
      <c r="F4941" s="757"/>
      <c r="G4941" s="757"/>
      <c r="H4941" s="757"/>
      <c r="I4941" s="757"/>
      <c r="J4941" s="757"/>
      <c r="K4941" s="758"/>
      <c r="L4941" s="758"/>
      <c r="M4941" s="722"/>
      <c r="N4941" s="736"/>
      <c r="O4941" s="736"/>
      <c r="P4941" s="736"/>
      <c r="Q4941" s="736"/>
      <c r="R4941" s="736"/>
      <c r="S4941" s="736"/>
      <c r="T4941" s="736"/>
      <c r="U4941" s="736"/>
      <c r="BA4941" s="722"/>
      <c r="BB4941" s="722"/>
      <c r="BC4941" s="722"/>
      <c r="BD4941" s="722"/>
      <c r="BE4941" s="722"/>
      <c r="BF4941" s="722"/>
      <c r="BG4941" s="722"/>
      <c r="BH4941" s="722"/>
      <c r="BI4941" s="722"/>
      <c r="BJ4941" s="722"/>
      <c r="BK4941" s="722"/>
      <c r="BL4941" s="722"/>
      <c r="BM4941" s="722"/>
      <c r="BN4941" s="722"/>
      <c r="BO4941" s="722"/>
      <c r="BP4941" s="722"/>
      <c r="BQ4941" s="722"/>
      <c r="BR4941" s="722"/>
      <c r="BS4941" s="722"/>
      <c r="BT4941" s="722"/>
      <c r="BU4941" s="722"/>
      <c r="BV4941" s="722"/>
      <c r="BW4941" s="722"/>
      <c r="BX4941" s="722"/>
      <c r="BY4941" s="722"/>
      <c r="BZ4941" s="722"/>
      <c r="CA4941" s="722"/>
      <c r="CB4941" s="722"/>
      <c r="CC4941" s="722"/>
      <c r="CD4941" s="722"/>
      <c r="CE4941" s="722"/>
      <c r="CF4941" s="722"/>
      <c r="CG4941" s="722"/>
      <c r="CH4941" s="722"/>
      <c r="CI4941" s="722"/>
      <c r="CJ4941" s="722"/>
      <c r="CK4941" s="722"/>
      <c r="CL4941" s="722"/>
      <c r="CM4941" s="722"/>
      <c r="CN4941" s="722"/>
      <c r="CO4941" s="722"/>
      <c r="CP4941" s="722"/>
      <c r="CQ4941" s="722"/>
      <c r="CR4941" s="722"/>
      <c r="CS4941" s="722"/>
    </row>
    <row r="4942" spans="1:97" s="1376" customFormat="1">
      <c r="A4942" s="722"/>
      <c r="B4942" s="722"/>
      <c r="C4942" s="722"/>
      <c r="D4942" s="722"/>
      <c r="E4942" s="722"/>
      <c r="F4942" s="757"/>
      <c r="G4942" s="757"/>
      <c r="H4942" s="757"/>
      <c r="I4942" s="757"/>
      <c r="J4942" s="757"/>
      <c r="K4942" s="758"/>
      <c r="L4942" s="758"/>
      <c r="M4942" s="722"/>
      <c r="N4942" s="736"/>
      <c r="O4942" s="736"/>
      <c r="P4942" s="736"/>
      <c r="Q4942" s="736"/>
      <c r="R4942" s="736"/>
      <c r="S4942" s="736"/>
      <c r="T4942" s="736"/>
      <c r="U4942" s="736"/>
      <c r="BA4942" s="722"/>
      <c r="BB4942" s="722"/>
      <c r="BC4942" s="722"/>
      <c r="BD4942" s="722"/>
      <c r="BE4942" s="722"/>
      <c r="BF4942" s="722"/>
      <c r="BG4942" s="722"/>
      <c r="BH4942" s="722"/>
      <c r="BI4942" s="722"/>
      <c r="BJ4942" s="722"/>
      <c r="BK4942" s="722"/>
      <c r="BL4942" s="722"/>
      <c r="BM4942" s="722"/>
      <c r="BN4942" s="722"/>
      <c r="BO4942" s="722"/>
      <c r="BP4942" s="722"/>
      <c r="BQ4942" s="722"/>
      <c r="BR4942" s="722"/>
      <c r="BS4942" s="722"/>
      <c r="BT4942" s="722"/>
      <c r="BU4942" s="722"/>
      <c r="BV4942" s="722"/>
      <c r="BW4942" s="722"/>
      <c r="BX4942" s="722"/>
      <c r="BY4942" s="722"/>
      <c r="BZ4942" s="722"/>
      <c r="CA4942" s="722"/>
      <c r="CB4942" s="722"/>
      <c r="CC4942" s="722"/>
      <c r="CD4942" s="722"/>
      <c r="CE4942" s="722"/>
      <c r="CF4942" s="722"/>
      <c r="CG4942" s="722"/>
      <c r="CH4942" s="722"/>
      <c r="CI4942" s="722"/>
      <c r="CJ4942" s="722"/>
      <c r="CK4942" s="722"/>
      <c r="CL4942" s="722"/>
      <c r="CM4942" s="722"/>
      <c r="CN4942" s="722"/>
      <c r="CO4942" s="722"/>
      <c r="CP4942" s="722"/>
      <c r="CQ4942" s="722"/>
      <c r="CR4942" s="722"/>
      <c r="CS4942" s="722"/>
    </row>
    <row r="4943" spans="1:97" s="1376" customFormat="1">
      <c r="A4943" s="722"/>
      <c r="B4943" s="722"/>
      <c r="C4943" s="722"/>
      <c r="D4943" s="722"/>
      <c r="E4943" s="722"/>
      <c r="F4943" s="757"/>
      <c r="G4943" s="757"/>
      <c r="H4943" s="757"/>
      <c r="I4943" s="757"/>
      <c r="J4943" s="757"/>
      <c r="K4943" s="758"/>
      <c r="L4943" s="758"/>
      <c r="M4943" s="722"/>
      <c r="N4943" s="736"/>
      <c r="O4943" s="736"/>
      <c r="P4943" s="736"/>
      <c r="Q4943" s="736"/>
      <c r="R4943" s="736"/>
      <c r="S4943" s="736"/>
      <c r="T4943" s="736"/>
      <c r="U4943" s="736"/>
      <c r="BA4943" s="722"/>
      <c r="BB4943" s="722"/>
      <c r="BC4943" s="722"/>
      <c r="BD4943" s="722"/>
      <c r="BE4943" s="722"/>
      <c r="BF4943" s="722"/>
      <c r="BG4943" s="722"/>
      <c r="BH4943" s="722"/>
      <c r="BI4943" s="722"/>
      <c r="BJ4943" s="722"/>
      <c r="BK4943" s="722"/>
      <c r="BL4943" s="722"/>
      <c r="BM4943" s="722"/>
      <c r="BN4943" s="722"/>
      <c r="BO4943" s="722"/>
      <c r="BP4943" s="722"/>
      <c r="BQ4943" s="722"/>
      <c r="BR4943" s="722"/>
      <c r="BS4943" s="722"/>
      <c r="BT4943" s="722"/>
      <c r="BU4943" s="722"/>
      <c r="BV4943" s="722"/>
      <c r="BW4943" s="722"/>
      <c r="BX4943" s="722"/>
      <c r="BY4943" s="722"/>
      <c r="BZ4943" s="722"/>
      <c r="CA4943" s="722"/>
      <c r="CB4943" s="722"/>
      <c r="CC4943" s="722"/>
      <c r="CD4943" s="722"/>
      <c r="CE4943" s="722"/>
      <c r="CF4943" s="722"/>
      <c r="CG4943" s="722"/>
      <c r="CH4943" s="722"/>
      <c r="CI4943" s="722"/>
      <c r="CJ4943" s="722"/>
      <c r="CK4943" s="722"/>
      <c r="CL4943" s="722"/>
      <c r="CM4943" s="722"/>
      <c r="CN4943" s="722"/>
      <c r="CO4943" s="722"/>
      <c r="CP4943" s="722"/>
      <c r="CQ4943" s="722"/>
      <c r="CR4943" s="722"/>
      <c r="CS4943" s="722"/>
    </row>
    <row r="4944" spans="1:97" s="1376" customFormat="1">
      <c r="A4944" s="722"/>
      <c r="B4944" s="722"/>
      <c r="C4944" s="722"/>
      <c r="D4944" s="722"/>
      <c r="E4944" s="722"/>
      <c r="F4944" s="757"/>
      <c r="G4944" s="757"/>
      <c r="H4944" s="757"/>
      <c r="I4944" s="757"/>
      <c r="J4944" s="757"/>
      <c r="K4944" s="758"/>
      <c r="L4944" s="758"/>
      <c r="M4944" s="722"/>
      <c r="N4944" s="736"/>
      <c r="O4944" s="736"/>
      <c r="P4944" s="736"/>
      <c r="Q4944" s="736"/>
      <c r="R4944" s="736"/>
      <c r="S4944" s="736"/>
      <c r="T4944" s="736"/>
      <c r="U4944" s="736"/>
      <c r="BA4944" s="722"/>
      <c r="BB4944" s="722"/>
      <c r="BC4944" s="722"/>
      <c r="BD4944" s="722"/>
      <c r="BE4944" s="722"/>
      <c r="BF4944" s="722"/>
      <c r="BG4944" s="722"/>
      <c r="BH4944" s="722"/>
      <c r="BI4944" s="722"/>
      <c r="BJ4944" s="722"/>
      <c r="BK4944" s="722"/>
      <c r="BL4944" s="722"/>
      <c r="BM4944" s="722"/>
      <c r="BN4944" s="722"/>
      <c r="BO4944" s="722"/>
      <c r="BP4944" s="722"/>
      <c r="BQ4944" s="722"/>
      <c r="BR4944" s="722"/>
      <c r="BS4944" s="722"/>
      <c r="BT4944" s="722"/>
      <c r="BU4944" s="722"/>
      <c r="BV4944" s="722"/>
      <c r="BW4944" s="722"/>
      <c r="BX4944" s="722"/>
      <c r="BY4944" s="722"/>
      <c r="BZ4944" s="722"/>
      <c r="CA4944" s="722"/>
      <c r="CB4944" s="722"/>
      <c r="CC4944" s="722"/>
      <c r="CD4944" s="722"/>
      <c r="CE4944" s="722"/>
      <c r="CF4944" s="722"/>
      <c r="CG4944" s="722"/>
      <c r="CH4944" s="722"/>
      <c r="CI4944" s="722"/>
      <c r="CJ4944" s="722"/>
      <c r="CK4944" s="722"/>
      <c r="CL4944" s="722"/>
      <c r="CM4944" s="722"/>
      <c r="CN4944" s="722"/>
      <c r="CO4944" s="722"/>
      <c r="CP4944" s="722"/>
      <c r="CQ4944" s="722"/>
      <c r="CR4944" s="722"/>
      <c r="CS4944" s="722"/>
    </row>
    <row r="4945" spans="1:97" s="1376" customFormat="1">
      <c r="A4945" s="722"/>
      <c r="B4945" s="722"/>
      <c r="C4945" s="722"/>
      <c r="D4945" s="722"/>
      <c r="E4945" s="722"/>
      <c r="F4945" s="757"/>
      <c r="G4945" s="757"/>
      <c r="H4945" s="757"/>
      <c r="I4945" s="757"/>
      <c r="J4945" s="757"/>
      <c r="K4945" s="758"/>
      <c r="L4945" s="758"/>
      <c r="M4945" s="722"/>
      <c r="N4945" s="736"/>
      <c r="O4945" s="736"/>
      <c r="P4945" s="736"/>
      <c r="Q4945" s="736"/>
      <c r="R4945" s="736"/>
      <c r="S4945" s="736"/>
      <c r="T4945" s="736"/>
      <c r="U4945" s="736"/>
      <c r="BA4945" s="722"/>
      <c r="BB4945" s="722"/>
      <c r="BC4945" s="722"/>
      <c r="BD4945" s="722"/>
      <c r="BE4945" s="722"/>
      <c r="BF4945" s="722"/>
      <c r="BG4945" s="722"/>
      <c r="BH4945" s="722"/>
      <c r="BI4945" s="722"/>
      <c r="BJ4945" s="722"/>
      <c r="BK4945" s="722"/>
      <c r="BL4945" s="722"/>
      <c r="BM4945" s="722"/>
      <c r="BN4945" s="722"/>
      <c r="BO4945" s="722"/>
      <c r="BP4945" s="722"/>
      <c r="BQ4945" s="722"/>
      <c r="BR4945" s="722"/>
      <c r="BS4945" s="722"/>
      <c r="BT4945" s="722"/>
      <c r="BU4945" s="722"/>
      <c r="BV4945" s="722"/>
      <c r="BW4945" s="722"/>
      <c r="BX4945" s="722"/>
      <c r="BY4945" s="722"/>
      <c r="BZ4945" s="722"/>
      <c r="CA4945" s="722"/>
      <c r="CB4945" s="722"/>
      <c r="CC4945" s="722"/>
      <c r="CD4945" s="722"/>
      <c r="CE4945" s="722"/>
      <c r="CF4945" s="722"/>
      <c r="CG4945" s="722"/>
      <c r="CH4945" s="722"/>
      <c r="CI4945" s="722"/>
      <c r="CJ4945" s="722"/>
      <c r="CK4945" s="722"/>
      <c r="CL4945" s="722"/>
      <c r="CM4945" s="722"/>
      <c r="CN4945" s="722"/>
      <c r="CO4945" s="722"/>
      <c r="CP4945" s="722"/>
      <c r="CQ4945" s="722"/>
      <c r="CR4945" s="722"/>
      <c r="CS4945" s="722"/>
    </row>
    <row r="4946" spans="1:97" s="1376" customFormat="1">
      <c r="A4946" s="722"/>
      <c r="B4946" s="722"/>
      <c r="C4946" s="722"/>
      <c r="D4946" s="722"/>
      <c r="E4946" s="722"/>
      <c r="F4946" s="757"/>
      <c r="G4946" s="757"/>
      <c r="H4946" s="757"/>
      <c r="I4946" s="757"/>
      <c r="J4946" s="757"/>
      <c r="K4946" s="758"/>
      <c r="L4946" s="758"/>
      <c r="M4946" s="722"/>
      <c r="N4946" s="736"/>
      <c r="O4946" s="736"/>
      <c r="P4946" s="736"/>
      <c r="Q4946" s="736"/>
      <c r="R4946" s="736"/>
      <c r="S4946" s="736"/>
      <c r="T4946" s="736"/>
      <c r="U4946" s="736"/>
      <c r="BA4946" s="722"/>
      <c r="BB4946" s="722"/>
      <c r="BC4946" s="722"/>
      <c r="BD4946" s="722"/>
      <c r="BE4946" s="722"/>
      <c r="BF4946" s="722"/>
      <c r="BG4946" s="722"/>
      <c r="BH4946" s="722"/>
      <c r="BI4946" s="722"/>
      <c r="BJ4946" s="722"/>
      <c r="BK4946" s="722"/>
      <c r="BL4946" s="722"/>
      <c r="BM4946" s="722"/>
      <c r="BN4946" s="722"/>
      <c r="BO4946" s="722"/>
      <c r="BP4946" s="722"/>
      <c r="BQ4946" s="722"/>
      <c r="BR4946" s="722"/>
      <c r="BS4946" s="722"/>
      <c r="BT4946" s="722"/>
      <c r="BU4946" s="722"/>
      <c r="BV4946" s="722"/>
      <c r="BW4946" s="722"/>
      <c r="BX4946" s="722"/>
      <c r="BY4946" s="722"/>
      <c r="BZ4946" s="722"/>
      <c r="CA4946" s="722"/>
      <c r="CB4946" s="722"/>
      <c r="CC4946" s="722"/>
      <c r="CD4946" s="722"/>
      <c r="CE4946" s="722"/>
      <c r="CF4946" s="722"/>
      <c r="CG4946" s="722"/>
      <c r="CH4946" s="722"/>
      <c r="CI4946" s="722"/>
      <c r="CJ4946" s="722"/>
      <c r="CK4946" s="722"/>
      <c r="CL4946" s="722"/>
      <c r="CM4946" s="722"/>
      <c r="CN4946" s="722"/>
      <c r="CO4946" s="722"/>
      <c r="CP4946" s="722"/>
      <c r="CQ4946" s="722"/>
      <c r="CR4946" s="722"/>
      <c r="CS4946" s="722"/>
    </row>
    <row r="4947" spans="1:97" s="1376" customFormat="1">
      <c r="A4947" s="722"/>
      <c r="B4947" s="722"/>
      <c r="C4947" s="722"/>
      <c r="D4947" s="722"/>
      <c r="E4947" s="722"/>
      <c r="F4947" s="757"/>
      <c r="G4947" s="757"/>
      <c r="H4947" s="757"/>
      <c r="I4947" s="757"/>
      <c r="J4947" s="757"/>
      <c r="K4947" s="758"/>
      <c r="L4947" s="758"/>
      <c r="M4947" s="722"/>
      <c r="N4947" s="736"/>
      <c r="O4947" s="736"/>
      <c r="P4947" s="736"/>
      <c r="Q4947" s="736"/>
      <c r="R4947" s="736"/>
      <c r="S4947" s="736"/>
      <c r="T4947" s="736"/>
      <c r="U4947" s="736"/>
      <c r="BA4947" s="722"/>
      <c r="BB4947" s="722"/>
      <c r="BC4947" s="722"/>
      <c r="BD4947" s="722"/>
      <c r="BE4947" s="722"/>
      <c r="BF4947" s="722"/>
      <c r="BG4947" s="722"/>
      <c r="BH4947" s="722"/>
      <c r="BI4947" s="722"/>
      <c r="BJ4947" s="722"/>
      <c r="BK4947" s="722"/>
      <c r="BL4947" s="722"/>
      <c r="BM4947" s="722"/>
      <c r="BN4947" s="722"/>
      <c r="BO4947" s="722"/>
      <c r="BP4947" s="722"/>
      <c r="BQ4947" s="722"/>
      <c r="BR4947" s="722"/>
      <c r="BS4947" s="722"/>
      <c r="BT4947" s="722"/>
      <c r="BU4947" s="722"/>
      <c r="BV4947" s="722"/>
      <c r="BW4947" s="722"/>
      <c r="BX4947" s="722"/>
      <c r="BY4947" s="722"/>
      <c r="BZ4947" s="722"/>
      <c r="CA4947" s="722"/>
      <c r="CB4947" s="722"/>
      <c r="CC4947" s="722"/>
      <c r="CD4947" s="722"/>
      <c r="CE4947" s="722"/>
      <c r="CF4947" s="722"/>
      <c r="CG4947" s="722"/>
      <c r="CH4947" s="722"/>
      <c r="CI4947" s="722"/>
      <c r="CJ4947" s="722"/>
      <c r="CK4947" s="722"/>
      <c r="CL4947" s="722"/>
      <c r="CM4947" s="722"/>
      <c r="CN4947" s="722"/>
      <c r="CO4947" s="722"/>
      <c r="CP4947" s="722"/>
      <c r="CQ4947" s="722"/>
      <c r="CR4947" s="722"/>
      <c r="CS4947" s="722"/>
    </row>
    <row r="4948" spans="1:97" s="1376" customFormat="1">
      <c r="A4948" s="722"/>
      <c r="B4948" s="722"/>
      <c r="C4948" s="722"/>
      <c r="D4948" s="722"/>
      <c r="E4948" s="722"/>
      <c r="F4948" s="757"/>
      <c r="G4948" s="757"/>
      <c r="H4948" s="757"/>
      <c r="I4948" s="757"/>
      <c r="J4948" s="757"/>
      <c r="K4948" s="758"/>
      <c r="L4948" s="758"/>
      <c r="M4948" s="722"/>
      <c r="N4948" s="736"/>
      <c r="O4948" s="736"/>
      <c r="P4948" s="736"/>
      <c r="Q4948" s="736"/>
      <c r="R4948" s="736"/>
      <c r="S4948" s="736"/>
      <c r="T4948" s="736"/>
      <c r="U4948" s="736"/>
      <c r="BA4948" s="722"/>
      <c r="BB4948" s="722"/>
      <c r="BC4948" s="722"/>
      <c r="BD4948" s="722"/>
      <c r="BE4948" s="722"/>
      <c r="BF4948" s="722"/>
      <c r="BG4948" s="722"/>
      <c r="BH4948" s="722"/>
      <c r="BI4948" s="722"/>
      <c r="BJ4948" s="722"/>
      <c r="BK4948" s="722"/>
      <c r="BL4948" s="722"/>
      <c r="BM4948" s="722"/>
      <c r="BN4948" s="722"/>
      <c r="BO4948" s="722"/>
      <c r="BP4948" s="722"/>
      <c r="BQ4948" s="722"/>
      <c r="BR4948" s="722"/>
      <c r="BS4948" s="722"/>
      <c r="BT4948" s="722"/>
      <c r="BU4948" s="722"/>
      <c r="BV4948" s="722"/>
      <c r="BW4948" s="722"/>
      <c r="BX4948" s="722"/>
      <c r="BY4948" s="722"/>
      <c r="BZ4948" s="722"/>
      <c r="CA4948" s="722"/>
      <c r="CB4948" s="722"/>
      <c r="CC4948" s="722"/>
      <c r="CD4948" s="722"/>
      <c r="CE4948" s="722"/>
      <c r="CF4948" s="722"/>
      <c r="CG4948" s="722"/>
      <c r="CH4948" s="722"/>
      <c r="CI4948" s="722"/>
      <c r="CJ4948" s="722"/>
      <c r="CK4948" s="722"/>
      <c r="CL4948" s="722"/>
      <c r="CM4948" s="722"/>
      <c r="CN4948" s="722"/>
      <c r="CO4948" s="722"/>
      <c r="CP4948" s="722"/>
      <c r="CQ4948" s="722"/>
      <c r="CR4948" s="722"/>
      <c r="CS4948" s="722"/>
    </row>
    <row r="4949" spans="1:97" s="1376" customFormat="1">
      <c r="A4949" s="722"/>
      <c r="B4949" s="722"/>
      <c r="C4949" s="722"/>
      <c r="D4949" s="722"/>
      <c r="E4949" s="722"/>
      <c r="F4949" s="757"/>
      <c r="G4949" s="757"/>
      <c r="H4949" s="757"/>
      <c r="I4949" s="757"/>
      <c r="J4949" s="757"/>
      <c r="K4949" s="758"/>
      <c r="L4949" s="758"/>
      <c r="M4949" s="722"/>
      <c r="N4949" s="736"/>
      <c r="O4949" s="736"/>
      <c r="P4949" s="736"/>
      <c r="Q4949" s="736"/>
      <c r="R4949" s="736"/>
      <c r="S4949" s="736"/>
      <c r="T4949" s="736"/>
      <c r="U4949" s="736"/>
      <c r="BA4949" s="722"/>
      <c r="BB4949" s="722"/>
      <c r="BC4949" s="722"/>
      <c r="BD4949" s="722"/>
      <c r="BE4949" s="722"/>
      <c r="BF4949" s="722"/>
      <c r="BG4949" s="722"/>
      <c r="BH4949" s="722"/>
      <c r="BI4949" s="722"/>
      <c r="BJ4949" s="722"/>
      <c r="BK4949" s="722"/>
      <c r="BL4949" s="722"/>
      <c r="BM4949" s="722"/>
      <c r="BN4949" s="722"/>
      <c r="BO4949" s="722"/>
      <c r="BP4949" s="722"/>
      <c r="BQ4949" s="722"/>
      <c r="BR4949" s="722"/>
      <c r="BS4949" s="722"/>
      <c r="BT4949" s="722"/>
      <c r="BU4949" s="722"/>
      <c r="BV4949" s="722"/>
      <c r="BW4949" s="722"/>
      <c r="BX4949" s="722"/>
      <c r="BY4949" s="722"/>
      <c r="BZ4949" s="722"/>
      <c r="CA4949" s="722"/>
      <c r="CB4949" s="722"/>
      <c r="CC4949" s="722"/>
      <c r="CD4949" s="722"/>
      <c r="CE4949" s="722"/>
      <c r="CF4949" s="722"/>
      <c r="CG4949" s="722"/>
      <c r="CH4949" s="722"/>
      <c r="CI4949" s="722"/>
      <c r="CJ4949" s="722"/>
      <c r="CK4949" s="722"/>
      <c r="CL4949" s="722"/>
      <c r="CM4949" s="722"/>
      <c r="CN4949" s="722"/>
      <c r="CO4949" s="722"/>
      <c r="CP4949" s="722"/>
      <c r="CQ4949" s="722"/>
      <c r="CR4949" s="722"/>
      <c r="CS4949" s="722"/>
    </row>
    <row r="4950" spans="1:97" s="1376" customFormat="1">
      <c r="A4950" s="722"/>
      <c r="B4950" s="722"/>
      <c r="C4950" s="722"/>
      <c r="D4950" s="722"/>
      <c r="E4950" s="722"/>
      <c r="F4950" s="757"/>
      <c r="G4950" s="757"/>
      <c r="H4950" s="757"/>
      <c r="I4950" s="757"/>
      <c r="J4950" s="757"/>
      <c r="K4950" s="758"/>
      <c r="L4950" s="758"/>
      <c r="M4950" s="722"/>
      <c r="N4950" s="736"/>
      <c r="O4950" s="736"/>
      <c r="P4950" s="736"/>
      <c r="Q4950" s="736"/>
      <c r="R4950" s="736"/>
      <c r="S4950" s="736"/>
      <c r="T4950" s="736"/>
      <c r="U4950" s="736"/>
      <c r="BA4950" s="722"/>
      <c r="BB4950" s="722"/>
      <c r="BC4950" s="722"/>
      <c r="BD4950" s="722"/>
      <c r="BE4950" s="722"/>
      <c r="BF4950" s="722"/>
      <c r="BG4950" s="722"/>
      <c r="BH4950" s="722"/>
      <c r="BI4950" s="722"/>
      <c r="BJ4950" s="722"/>
      <c r="BK4950" s="722"/>
      <c r="BL4950" s="722"/>
      <c r="BM4950" s="722"/>
      <c r="BN4950" s="722"/>
      <c r="BO4950" s="722"/>
      <c r="BP4950" s="722"/>
      <c r="BQ4950" s="722"/>
      <c r="BR4950" s="722"/>
      <c r="BS4950" s="722"/>
      <c r="BT4950" s="722"/>
      <c r="BU4950" s="722"/>
      <c r="BV4950" s="722"/>
      <c r="BW4950" s="722"/>
      <c r="BX4950" s="722"/>
      <c r="BY4950" s="722"/>
      <c r="BZ4950" s="722"/>
      <c r="CA4950" s="722"/>
      <c r="CB4950" s="722"/>
      <c r="CC4950" s="722"/>
      <c r="CD4950" s="722"/>
      <c r="CE4950" s="722"/>
      <c r="CF4950" s="722"/>
      <c r="CG4950" s="722"/>
      <c r="CH4950" s="722"/>
      <c r="CI4950" s="722"/>
      <c r="CJ4950" s="722"/>
      <c r="CK4950" s="722"/>
      <c r="CL4950" s="722"/>
      <c r="CM4950" s="722"/>
      <c r="CN4950" s="722"/>
      <c r="CO4950" s="722"/>
      <c r="CP4950" s="722"/>
      <c r="CQ4950" s="722"/>
      <c r="CR4950" s="722"/>
      <c r="CS4950" s="722"/>
    </row>
    <row r="4951" spans="1:97" s="1376" customFormat="1">
      <c r="A4951" s="722"/>
      <c r="B4951" s="722"/>
      <c r="C4951" s="722"/>
      <c r="D4951" s="722"/>
      <c r="E4951" s="722"/>
      <c r="F4951" s="757"/>
      <c r="G4951" s="757"/>
      <c r="H4951" s="757"/>
      <c r="I4951" s="757"/>
      <c r="J4951" s="757"/>
      <c r="K4951" s="758"/>
      <c r="L4951" s="758"/>
      <c r="M4951" s="722"/>
      <c r="N4951" s="736"/>
      <c r="O4951" s="736"/>
      <c r="P4951" s="736"/>
      <c r="Q4951" s="736"/>
      <c r="R4951" s="736"/>
      <c r="S4951" s="736"/>
      <c r="T4951" s="736"/>
      <c r="U4951" s="736"/>
      <c r="BA4951" s="722"/>
      <c r="BB4951" s="722"/>
      <c r="BC4951" s="722"/>
      <c r="BD4951" s="722"/>
      <c r="BE4951" s="722"/>
      <c r="BF4951" s="722"/>
      <c r="BG4951" s="722"/>
      <c r="BH4951" s="722"/>
      <c r="BI4951" s="722"/>
      <c r="BJ4951" s="722"/>
      <c r="BK4951" s="722"/>
      <c r="BL4951" s="722"/>
      <c r="BM4951" s="722"/>
      <c r="BN4951" s="722"/>
      <c r="BO4951" s="722"/>
      <c r="BP4951" s="722"/>
      <c r="BQ4951" s="722"/>
      <c r="BR4951" s="722"/>
      <c r="BS4951" s="722"/>
      <c r="BT4951" s="722"/>
      <c r="BU4951" s="722"/>
      <c r="BV4951" s="722"/>
      <c r="BW4951" s="722"/>
      <c r="BX4951" s="722"/>
      <c r="BY4951" s="722"/>
      <c r="BZ4951" s="722"/>
      <c r="CA4951" s="722"/>
      <c r="CB4951" s="722"/>
      <c r="CC4951" s="722"/>
      <c r="CD4951" s="722"/>
      <c r="CE4951" s="722"/>
      <c r="CF4951" s="722"/>
      <c r="CG4951" s="722"/>
      <c r="CH4951" s="722"/>
      <c r="CI4951" s="722"/>
      <c r="CJ4951" s="722"/>
      <c r="CK4951" s="722"/>
      <c r="CL4951" s="722"/>
      <c r="CM4951" s="722"/>
      <c r="CN4951" s="722"/>
      <c r="CO4951" s="722"/>
      <c r="CP4951" s="722"/>
      <c r="CQ4951" s="722"/>
      <c r="CR4951" s="722"/>
      <c r="CS4951" s="722"/>
    </row>
    <row r="4952" spans="1:97" s="1376" customFormat="1">
      <c r="A4952" s="722"/>
      <c r="B4952" s="722"/>
      <c r="C4952" s="722"/>
      <c r="D4952" s="722"/>
      <c r="E4952" s="722"/>
      <c r="F4952" s="757"/>
      <c r="G4952" s="757"/>
      <c r="H4952" s="757"/>
      <c r="I4952" s="757"/>
      <c r="J4952" s="757"/>
      <c r="K4952" s="758"/>
      <c r="L4952" s="758"/>
      <c r="M4952" s="722"/>
      <c r="N4952" s="736"/>
      <c r="O4952" s="736"/>
      <c r="P4952" s="736"/>
      <c r="Q4952" s="736"/>
      <c r="R4952" s="736"/>
      <c r="S4952" s="736"/>
      <c r="T4952" s="736"/>
      <c r="U4952" s="736"/>
      <c r="BA4952" s="722"/>
      <c r="BB4952" s="722"/>
      <c r="BC4952" s="722"/>
      <c r="BD4952" s="722"/>
      <c r="BE4952" s="722"/>
      <c r="BF4952" s="722"/>
      <c r="BG4952" s="722"/>
      <c r="BH4952" s="722"/>
      <c r="BI4952" s="722"/>
      <c r="BJ4952" s="722"/>
      <c r="BK4952" s="722"/>
      <c r="BL4952" s="722"/>
      <c r="BM4952" s="722"/>
      <c r="BN4952" s="722"/>
      <c r="BO4952" s="722"/>
      <c r="BP4952" s="722"/>
      <c r="BQ4952" s="722"/>
      <c r="BR4952" s="722"/>
      <c r="BS4952" s="722"/>
      <c r="BT4952" s="722"/>
      <c r="BU4952" s="722"/>
      <c r="BV4952" s="722"/>
      <c r="BW4952" s="722"/>
      <c r="BX4952" s="722"/>
      <c r="BY4952" s="722"/>
      <c r="BZ4952" s="722"/>
      <c r="CA4952" s="722"/>
      <c r="CB4952" s="722"/>
      <c r="CC4952" s="722"/>
      <c r="CD4952" s="722"/>
      <c r="CE4952" s="722"/>
      <c r="CF4952" s="722"/>
      <c r="CG4952" s="722"/>
      <c r="CH4952" s="722"/>
      <c r="CI4952" s="722"/>
      <c r="CJ4952" s="722"/>
      <c r="CK4952" s="722"/>
      <c r="CL4952" s="722"/>
      <c r="CM4952" s="722"/>
      <c r="CN4952" s="722"/>
      <c r="CO4952" s="722"/>
      <c r="CP4952" s="722"/>
      <c r="CQ4952" s="722"/>
      <c r="CR4952" s="722"/>
      <c r="CS4952" s="722"/>
    </row>
    <row r="4953" spans="1:97" s="1376" customFormat="1">
      <c r="A4953" s="722"/>
      <c r="B4953" s="722"/>
      <c r="C4953" s="722"/>
      <c r="D4953" s="722"/>
      <c r="E4953" s="722"/>
      <c r="F4953" s="757"/>
      <c r="G4953" s="757"/>
      <c r="H4953" s="757"/>
      <c r="I4953" s="757"/>
      <c r="J4953" s="757"/>
      <c r="K4953" s="758"/>
      <c r="L4953" s="758"/>
      <c r="M4953" s="722"/>
      <c r="N4953" s="736"/>
      <c r="O4953" s="736"/>
      <c r="P4953" s="736"/>
      <c r="Q4953" s="736"/>
      <c r="R4953" s="736"/>
      <c r="S4953" s="736"/>
      <c r="T4953" s="736"/>
      <c r="U4953" s="736"/>
      <c r="BA4953" s="722"/>
      <c r="BB4953" s="722"/>
      <c r="BC4953" s="722"/>
      <c r="BD4953" s="722"/>
      <c r="BE4953" s="722"/>
      <c r="BF4953" s="722"/>
      <c r="BG4953" s="722"/>
      <c r="BH4953" s="722"/>
      <c r="BI4953" s="722"/>
      <c r="BJ4953" s="722"/>
      <c r="BK4953" s="722"/>
      <c r="BL4953" s="722"/>
      <c r="BM4953" s="722"/>
      <c r="BN4953" s="722"/>
      <c r="BO4953" s="722"/>
      <c r="BP4953" s="722"/>
      <c r="BQ4953" s="722"/>
      <c r="BR4953" s="722"/>
      <c r="BS4953" s="722"/>
      <c r="BT4953" s="722"/>
      <c r="BU4953" s="722"/>
      <c r="BV4953" s="722"/>
      <c r="BW4953" s="722"/>
      <c r="BX4953" s="722"/>
      <c r="BY4953" s="722"/>
      <c r="BZ4953" s="722"/>
      <c r="CA4953" s="722"/>
      <c r="CB4953" s="722"/>
      <c r="CC4953" s="722"/>
      <c r="CD4953" s="722"/>
      <c r="CE4953" s="722"/>
      <c r="CF4953" s="722"/>
      <c r="CG4953" s="722"/>
      <c r="CH4953" s="722"/>
      <c r="CI4953" s="722"/>
      <c r="CJ4953" s="722"/>
      <c r="CK4953" s="722"/>
      <c r="CL4953" s="722"/>
      <c r="CM4953" s="722"/>
      <c r="CN4953" s="722"/>
      <c r="CO4953" s="722"/>
      <c r="CP4953" s="722"/>
      <c r="CQ4953" s="722"/>
      <c r="CR4953" s="722"/>
      <c r="CS4953" s="722"/>
    </row>
    <row r="4954" spans="1:97" s="1376" customFormat="1">
      <c r="A4954" s="722"/>
      <c r="B4954" s="722"/>
      <c r="C4954" s="722"/>
      <c r="D4954" s="722"/>
      <c r="E4954" s="722"/>
      <c r="F4954" s="757"/>
      <c r="G4954" s="757"/>
      <c r="H4954" s="757"/>
      <c r="I4954" s="757"/>
      <c r="J4954" s="757"/>
      <c r="K4954" s="758"/>
      <c r="L4954" s="758"/>
      <c r="M4954" s="722"/>
      <c r="N4954" s="736"/>
      <c r="O4954" s="736"/>
      <c r="P4954" s="736"/>
      <c r="Q4954" s="736"/>
      <c r="R4954" s="736"/>
      <c r="S4954" s="736"/>
      <c r="T4954" s="736"/>
      <c r="U4954" s="736"/>
      <c r="BA4954" s="722"/>
      <c r="BB4954" s="722"/>
      <c r="BC4954" s="722"/>
      <c r="BD4954" s="722"/>
      <c r="BE4954" s="722"/>
      <c r="BF4954" s="722"/>
      <c r="BG4954" s="722"/>
      <c r="BH4954" s="722"/>
      <c r="BI4954" s="722"/>
      <c r="BJ4954" s="722"/>
      <c r="BK4954" s="722"/>
      <c r="BL4954" s="722"/>
      <c r="BM4954" s="722"/>
      <c r="BN4954" s="722"/>
      <c r="BO4954" s="722"/>
      <c r="BP4954" s="722"/>
      <c r="BQ4954" s="722"/>
      <c r="BR4954" s="722"/>
      <c r="BS4954" s="722"/>
      <c r="BT4954" s="722"/>
      <c r="BU4954" s="722"/>
      <c r="BV4954" s="722"/>
      <c r="BW4954" s="722"/>
      <c r="BX4954" s="722"/>
      <c r="BY4954" s="722"/>
      <c r="BZ4954" s="722"/>
      <c r="CA4954" s="722"/>
      <c r="CB4954" s="722"/>
      <c r="CC4954" s="722"/>
      <c r="CD4954" s="722"/>
      <c r="CE4954" s="722"/>
      <c r="CF4954" s="722"/>
      <c r="CG4954" s="722"/>
      <c r="CH4954" s="722"/>
      <c r="CI4954" s="722"/>
      <c r="CJ4954" s="722"/>
      <c r="CK4954" s="722"/>
      <c r="CL4954" s="722"/>
      <c r="CM4954" s="722"/>
      <c r="CN4954" s="722"/>
      <c r="CO4954" s="722"/>
      <c r="CP4954" s="722"/>
      <c r="CQ4954" s="722"/>
      <c r="CR4954" s="722"/>
      <c r="CS4954" s="722"/>
    </row>
    <row r="4955" spans="1:97" s="1376" customFormat="1">
      <c r="A4955" s="722"/>
      <c r="B4955" s="722"/>
      <c r="C4955" s="722"/>
      <c r="D4955" s="722"/>
      <c r="E4955" s="722"/>
      <c r="F4955" s="757"/>
      <c r="G4955" s="757"/>
      <c r="H4955" s="757"/>
      <c r="I4955" s="757"/>
      <c r="J4955" s="757"/>
      <c r="K4955" s="758"/>
      <c r="L4955" s="758"/>
      <c r="M4955" s="722"/>
      <c r="N4955" s="736"/>
      <c r="O4955" s="736"/>
      <c r="P4955" s="736"/>
      <c r="Q4955" s="736"/>
      <c r="R4955" s="736"/>
      <c r="S4955" s="736"/>
      <c r="T4955" s="736"/>
      <c r="U4955" s="736"/>
      <c r="BA4955" s="722"/>
      <c r="BB4955" s="722"/>
      <c r="BC4955" s="722"/>
      <c r="BD4955" s="722"/>
      <c r="BE4955" s="722"/>
      <c r="BF4955" s="722"/>
      <c r="BG4955" s="722"/>
      <c r="BH4955" s="722"/>
      <c r="BI4955" s="722"/>
      <c r="BJ4955" s="722"/>
      <c r="BK4955" s="722"/>
      <c r="BL4955" s="722"/>
      <c r="BM4955" s="722"/>
      <c r="BN4955" s="722"/>
      <c r="BO4955" s="722"/>
      <c r="BP4955" s="722"/>
      <c r="BQ4955" s="722"/>
      <c r="BR4955" s="722"/>
      <c r="BS4955" s="722"/>
      <c r="BT4955" s="722"/>
      <c r="BU4955" s="722"/>
      <c r="BV4955" s="722"/>
      <c r="BW4955" s="722"/>
      <c r="BX4955" s="722"/>
      <c r="BY4955" s="722"/>
      <c r="BZ4955" s="722"/>
      <c r="CA4955" s="722"/>
      <c r="CB4955" s="722"/>
      <c r="CC4955" s="722"/>
      <c r="CD4955" s="722"/>
      <c r="CE4955" s="722"/>
      <c r="CF4955" s="722"/>
      <c r="CG4955" s="722"/>
      <c r="CH4955" s="722"/>
      <c r="CI4955" s="722"/>
      <c r="CJ4955" s="722"/>
      <c r="CK4955" s="722"/>
      <c r="CL4955" s="722"/>
      <c r="CM4955" s="722"/>
      <c r="CN4955" s="722"/>
      <c r="CO4955" s="722"/>
      <c r="CP4955" s="722"/>
      <c r="CQ4955" s="722"/>
      <c r="CR4955" s="722"/>
      <c r="CS4955" s="722"/>
    </row>
    <row r="4956" spans="1:97" s="1376" customFormat="1">
      <c r="A4956" s="722"/>
      <c r="B4956" s="722"/>
      <c r="C4956" s="722"/>
      <c r="D4956" s="722"/>
      <c r="E4956" s="722"/>
      <c r="F4956" s="757"/>
      <c r="G4956" s="757"/>
      <c r="H4956" s="757"/>
      <c r="I4956" s="757"/>
      <c r="J4956" s="757"/>
      <c r="K4956" s="758"/>
      <c r="L4956" s="758"/>
      <c r="M4956" s="722"/>
      <c r="N4956" s="736"/>
      <c r="O4956" s="736"/>
      <c r="P4956" s="736"/>
      <c r="Q4956" s="736"/>
      <c r="R4956" s="736"/>
      <c r="S4956" s="736"/>
      <c r="T4956" s="736"/>
      <c r="U4956" s="736"/>
      <c r="BA4956" s="722"/>
      <c r="BB4956" s="722"/>
      <c r="BC4956" s="722"/>
      <c r="BD4956" s="722"/>
      <c r="BE4956" s="722"/>
      <c r="BF4956" s="722"/>
      <c r="BG4956" s="722"/>
      <c r="BH4956" s="722"/>
      <c r="BI4956" s="722"/>
      <c r="BJ4956" s="722"/>
      <c r="BK4956" s="722"/>
      <c r="BL4956" s="722"/>
      <c r="BM4956" s="722"/>
      <c r="BN4956" s="722"/>
      <c r="BO4956" s="722"/>
      <c r="BP4956" s="722"/>
      <c r="BQ4956" s="722"/>
      <c r="BR4956" s="722"/>
      <c r="BS4956" s="722"/>
      <c r="BT4956" s="722"/>
      <c r="BU4956" s="722"/>
      <c r="BV4956" s="722"/>
      <c r="BW4956" s="722"/>
      <c r="BX4956" s="722"/>
      <c r="BY4956" s="722"/>
      <c r="BZ4956" s="722"/>
      <c r="CA4956" s="722"/>
      <c r="CB4956" s="722"/>
      <c r="CC4956" s="722"/>
      <c r="CD4956" s="722"/>
      <c r="CE4956" s="722"/>
      <c r="CF4956" s="722"/>
      <c r="CG4956" s="722"/>
      <c r="CH4956" s="722"/>
      <c r="CI4956" s="722"/>
      <c r="CJ4956" s="722"/>
      <c r="CK4956" s="722"/>
      <c r="CL4956" s="722"/>
      <c r="CM4956" s="722"/>
      <c r="CN4956" s="722"/>
      <c r="CO4956" s="722"/>
      <c r="CP4956" s="722"/>
      <c r="CQ4956" s="722"/>
      <c r="CR4956" s="722"/>
      <c r="CS4956" s="722"/>
    </row>
    <row r="4957" spans="1:97" s="1376" customFormat="1">
      <c r="A4957" s="722"/>
      <c r="B4957" s="722"/>
      <c r="C4957" s="722"/>
      <c r="D4957" s="722"/>
      <c r="E4957" s="722"/>
      <c r="F4957" s="757"/>
      <c r="G4957" s="757"/>
      <c r="H4957" s="757"/>
      <c r="I4957" s="757"/>
      <c r="J4957" s="757"/>
      <c r="K4957" s="758"/>
      <c r="L4957" s="758"/>
      <c r="M4957" s="722"/>
      <c r="N4957" s="736"/>
      <c r="O4957" s="736"/>
      <c r="P4957" s="736"/>
      <c r="Q4957" s="736"/>
      <c r="R4957" s="736"/>
      <c r="S4957" s="736"/>
      <c r="T4957" s="736"/>
      <c r="U4957" s="736"/>
      <c r="BA4957" s="722"/>
      <c r="BB4957" s="722"/>
      <c r="BC4957" s="722"/>
      <c r="BD4957" s="722"/>
      <c r="BE4957" s="722"/>
      <c r="BF4957" s="722"/>
      <c r="BG4957" s="722"/>
      <c r="BH4957" s="722"/>
      <c r="BI4957" s="722"/>
      <c r="BJ4957" s="722"/>
      <c r="BK4957" s="722"/>
      <c r="BL4957" s="722"/>
      <c r="BM4957" s="722"/>
      <c r="BN4957" s="722"/>
      <c r="BO4957" s="722"/>
      <c r="BP4957" s="722"/>
      <c r="BQ4957" s="722"/>
      <c r="BR4957" s="722"/>
      <c r="BS4957" s="722"/>
      <c r="BT4957" s="722"/>
      <c r="BU4957" s="722"/>
      <c r="BV4957" s="722"/>
      <c r="BW4957" s="722"/>
      <c r="BX4957" s="722"/>
      <c r="BY4957" s="722"/>
      <c r="BZ4957" s="722"/>
      <c r="CA4957" s="722"/>
      <c r="CB4957" s="722"/>
      <c r="CC4957" s="722"/>
      <c r="CD4957" s="722"/>
      <c r="CE4957" s="722"/>
      <c r="CF4957" s="722"/>
      <c r="CG4957" s="722"/>
      <c r="CH4957" s="722"/>
      <c r="CI4957" s="722"/>
      <c r="CJ4957" s="722"/>
      <c r="CK4957" s="722"/>
      <c r="CL4957" s="722"/>
      <c r="CM4957" s="722"/>
      <c r="CN4957" s="722"/>
      <c r="CO4957" s="722"/>
      <c r="CP4957" s="722"/>
      <c r="CQ4957" s="722"/>
      <c r="CR4957" s="722"/>
      <c r="CS4957" s="722"/>
    </row>
    <row r="4958" spans="1:97" s="1376" customFormat="1">
      <c r="A4958" s="722"/>
      <c r="B4958" s="722"/>
      <c r="C4958" s="722"/>
      <c r="D4958" s="722"/>
      <c r="E4958" s="722"/>
      <c r="F4958" s="757"/>
      <c r="G4958" s="757"/>
      <c r="H4958" s="757"/>
      <c r="I4958" s="757"/>
      <c r="J4958" s="757"/>
      <c r="K4958" s="758"/>
      <c r="L4958" s="758"/>
      <c r="M4958" s="722"/>
      <c r="N4958" s="736"/>
      <c r="O4958" s="736"/>
      <c r="P4958" s="736"/>
      <c r="Q4958" s="736"/>
      <c r="R4958" s="736"/>
      <c r="S4958" s="736"/>
      <c r="T4958" s="736"/>
      <c r="U4958" s="736"/>
      <c r="BA4958" s="722"/>
      <c r="BB4958" s="722"/>
      <c r="BC4958" s="722"/>
      <c r="BD4958" s="722"/>
      <c r="BE4958" s="722"/>
      <c r="BF4958" s="722"/>
      <c r="BG4958" s="722"/>
      <c r="BH4958" s="722"/>
      <c r="BI4958" s="722"/>
      <c r="BJ4958" s="722"/>
      <c r="BK4958" s="722"/>
      <c r="BL4958" s="722"/>
      <c r="BM4958" s="722"/>
      <c r="BN4958" s="722"/>
      <c r="BO4958" s="722"/>
      <c r="BP4958" s="722"/>
      <c r="BQ4958" s="722"/>
      <c r="BR4958" s="722"/>
      <c r="BS4958" s="722"/>
      <c r="BT4958" s="722"/>
      <c r="BU4958" s="722"/>
      <c r="BV4958" s="722"/>
      <c r="BW4958" s="722"/>
      <c r="BX4958" s="722"/>
      <c r="BY4958" s="722"/>
      <c r="BZ4958" s="722"/>
      <c r="CA4958" s="722"/>
      <c r="CB4958" s="722"/>
      <c r="CC4958" s="722"/>
      <c r="CD4958" s="722"/>
      <c r="CE4958" s="722"/>
      <c r="CF4958" s="722"/>
      <c r="CG4958" s="722"/>
      <c r="CH4958" s="722"/>
      <c r="CI4958" s="722"/>
      <c r="CJ4958" s="722"/>
      <c r="CK4958" s="722"/>
      <c r="CL4958" s="722"/>
      <c r="CM4958" s="722"/>
      <c r="CN4958" s="722"/>
      <c r="CO4958" s="722"/>
      <c r="CP4958" s="722"/>
      <c r="CQ4958" s="722"/>
      <c r="CR4958" s="722"/>
      <c r="CS4958" s="722"/>
    </row>
    <row r="4959" spans="1:97" s="1376" customFormat="1">
      <c r="A4959" s="722"/>
      <c r="B4959" s="722"/>
      <c r="C4959" s="722"/>
      <c r="D4959" s="722"/>
      <c r="E4959" s="722"/>
      <c r="F4959" s="757"/>
      <c r="G4959" s="757"/>
      <c r="H4959" s="757"/>
      <c r="I4959" s="757"/>
      <c r="J4959" s="757"/>
      <c r="K4959" s="758"/>
      <c r="L4959" s="758"/>
      <c r="M4959" s="722"/>
      <c r="N4959" s="736"/>
      <c r="O4959" s="736"/>
      <c r="P4959" s="736"/>
      <c r="Q4959" s="736"/>
      <c r="R4959" s="736"/>
      <c r="S4959" s="736"/>
      <c r="T4959" s="736"/>
      <c r="U4959" s="736"/>
      <c r="BA4959" s="722"/>
      <c r="BB4959" s="722"/>
      <c r="BC4959" s="722"/>
      <c r="BD4959" s="722"/>
      <c r="BE4959" s="722"/>
      <c r="BF4959" s="722"/>
      <c r="BG4959" s="722"/>
      <c r="BH4959" s="722"/>
      <c r="BI4959" s="722"/>
      <c r="BJ4959" s="722"/>
      <c r="BK4959" s="722"/>
      <c r="BL4959" s="722"/>
      <c r="BM4959" s="722"/>
      <c r="BN4959" s="722"/>
      <c r="BO4959" s="722"/>
      <c r="BP4959" s="722"/>
      <c r="BQ4959" s="722"/>
      <c r="BR4959" s="722"/>
      <c r="BS4959" s="722"/>
      <c r="BT4959" s="722"/>
      <c r="BU4959" s="722"/>
      <c r="BV4959" s="722"/>
      <c r="BW4959" s="722"/>
      <c r="BX4959" s="722"/>
      <c r="BY4959" s="722"/>
      <c r="BZ4959" s="722"/>
      <c r="CA4959" s="722"/>
      <c r="CB4959" s="722"/>
      <c r="CC4959" s="722"/>
      <c r="CD4959" s="722"/>
      <c r="CE4959" s="722"/>
      <c r="CF4959" s="722"/>
      <c r="CG4959" s="722"/>
      <c r="CH4959" s="722"/>
      <c r="CI4959" s="722"/>
      <c r="CJ4959" s="722"/>
      <c r="CK4959" s="722"/>
      <c r="CL4959" s="722"/>
      <c r="CM4959" s="722"/>
      <c r="CN4959" s="722"/>
      <c r="CO4959" s="722"/>
      <c r="CP4959" s="722"/>
      <c r="CQ4959" s="722"/>
      <c r="CR4959" s="722"/>
      <c r="CS4959" s="722"/>
    </row>
    <row r="4960" spans="1:97" s="1376" customFormat="1">
      <c r="A4960" s="722"/>
      <c r="B4960" s="722"/>
      <c r="C4960" s="722"/>
      <c r="D4960" s="722"/>
      <c r="E4960" s="722"/>
      <c r="F4960" s="757"/>
      <c r="G4960" s="757"/>
      <c r="H4960" s="757"/>
      <c r="I4960" s="757"/>
      <c r="J4960" s="757"/>
      <c r="K4960" s="758"/>
      <c r="L4960" s="758"/>
      <c r="M4960" s="722"/>
      <c r="N4960" s="736"/>
      <c r="O4960" s="736"/>
      <c r="P4960" s="736"/>
      <c r="Q4960" s="736"/>
      <c r="R4960" s="736"/>
      <c r="S4960" s="736"/>
      <c r="T4960" s="736"/>
      <c r="U4960" s="736"/>
      <c r="BA4960" s="722"/>
      <c r="BB4960" s="722"/>
      <c r="BC4960" s="722"/>
      <c r="BD4960" s="722"/>
      <c r="BE4960" s="722"/>
      <c r="BF4960" s="722"/>
      <c r="BG4960" s="722"/>
      <c r="BH4960" s="722"/>
      <c r="BI4960" s="722"/>
      <c r="BJ4960" s="722"/>
      <c r="BK4960" s="722"/>
      <c r="BL4960" s="722"/>
      <c r="BM4960" s="722"/>
      <c r="BN4960" s="722"/>
      <c r="BO4960" s="722"/>
      <c r="BP4960" s="722"/>
      <c r="BQ4960" s="722"/>
      <c r="BR4960" s="722"/>
      <c r="BS4960" s="722"/>
      <c r="BT4960" s="722"/>
      <c r="BU4960" s="722"/>
      <c r="BV4960" s="722"/>
      <c r="BW4960" s="722"/>
      <c r="BX4960" s="722"/>
      <c r="BY4960" s="722"/>
      <c r="BZ4960" s="722"/>
      <c r="CA4960" s="722"/>
      <c r="CB4960" s="722"/>
      <c r="CC4960" s="722"/>
      <c r="CD4960" s="722"/>
      <c r="CE4960" s="722"/>
      <c r="CF4960" s="722"/>
      <c r="CG4960" s="722"/>
      <c r="CH4960" s="722"/>
      <c r="CI4960" s="722"/>
      <c r="CJ4960" s="722"/>
      <c r="CK4960" s="722"/>
      <c r="CL4960" s="722"/>
      <c r="CM4960" s="722"/>
      <c r="CN4960" s="722"/>
      <c r="CO4960" s="722"/>
      <c r="CP4960" s="722"/>
      <c r="CQ4960" s="722"/>
      <c r="CR4960" s="722"/>
      <c r="CS4960" s="722"/>
    </row>
    <row r="4961" spans="1:97" s="1376" customFormat="1">
      <c r="A4961" s="722"/>
      <c r="B4961" s="722"/>
      <c r="C4961" s="722"/>
      <c r="D4961" s="722"/>
      <c r="E4961" s="722"/>
      <c r="F4961" s="757"/>
      <c r="G4961" s="757"/>
      <c r="H4961" s="757"/>
      <c r="I4961" s="757"/>
      <c r="J4961" s="757"/>
      <c r="K4961" s="758"/>
      <c r="L4961" s="758"/>
      <c r="M4961" s="722"/>
      <c r="N4961" s="736"/>
      <c r="O4961" s="736"/>
      <c r="P4961" s="736"/>
      <c r="Q4961" s="736"/>
      <c r="R4961" s="736"/>
      <c r="S4961" s="736"/>
      <c r="T4961" s="736"/>
      <c r="U4961" s="736"/>
      <c r="BA4961" s="722"/>
      <c r="BB4961" s="722"/>
      <c r="BC4961" s="722"/>
      <c r="BD4961" s="722"/>
      <c r="BE4961" s="722"/>
      <c r="BF4961" s="722"/>
      <c r="BG4961" s="722"/>
      <c r="BH4961" s="722"/>
      <c r="BI4961" s="722"/>
      <c r="BJ4961" s="722"/>
      <c r="BK4961" s="722"/>
      <c r="BL4961" s="722"/>
      <c r="BM4961" s="722"/>
      <c r="BN4961" s="722"/>
      <c r="BO4961" s="722"/>
      <c r="BP4961" s="722"/>
      <c r="BQ4961" s="722"/>
      <c r="BR4961" s="722"/>
      <c r="BS4961" s="722"/>
      <c r="BT4961" s="722"/>
      <c r="BU4961" s="722"/>
      <c r="BV4961" s="722"/>
      <c r="BW4961" s="722"/>
      <c r="BX4961" s="722"/>
      <c r="BY4961" s="722"/>
      <c r="BZ4961" s="722"/>
      <c r="CA4961" s="722"/>
      <c r="CB4961" s="722"/>
      <c r="CC4961" s="722"/>
      <c r="CD4961" s="722"/>
      <c r="CE4961" s="722"/>
      <c r="CF4961" s="722"/>
      <c r="CG4961" s="722"/>
      <c r="CH4961" s="722"/>
      <c r="CI4961" s="722"/>
      <c r="CJ4961" s="722"/>
      <c r="CK4961" s="722"/>
      <c r="CL4961" s="722"/>
      <c r="CM4961" s="722"/>
      <c r="CN4961" s="722"/>
      <c r="CO4961" s="722"/>
      <c r="CP4961" s="722"/>
      <c r="CQ4961" s="722"/>
      <c r="CR4961" s="722"/>
      <c r="CS4961" s="722"/>
    </row>
    <row r="4962" spans="1:97" s="1376" customFormat="1">
      <c r="A4962" s="722"/>
      <c r="B4962" s="722"/>
      <c r="C4962" s="722"/>
      <c r="D4962" s="722"/>
      <c r="E4962" s="722"/>
      <c r="F4962" s="757"/>
      <c r="G4962" s="757"/>
      <c r="H4962" s="757"/>
      <c r="I4962" s="757"/>
      <c r="J4962" s="757"/>
      <c r="K4962" s="758"/>
      <c r="L4962" s="758"/>
      <c r="M4962" s="722"/>
      <c r="N4962" s="736"/>
      <c r="O4962" s="736"/>
      <c r="P4962" s="736"/>
      <c r="Q4962" s="736"/>
      <c r="R4962" s="736"/>
      <c r="S4962" s="736"/>
      <c r="T4962" s="736"/>
      <c r="U4962" s="736"/>
      <c r="BA4962" s="722"/>
      <c r="BB4962" s="722"/>
      <c r="BC4962" s="722"/>
      <c r="BD4962" s="722"/>
      <c r="BE4962" s="722"/>
      <c r="BF4962" s="722"/>
      <c r="BG4962" s="722"/>
      <c r="BH4962" s="722"/>
      <c r="BI4962" s="722"/>
      <c r="BJ4962" s="722"/>
      <c r="BK4962" s="722"/>
      <c r="BL4962" s="722"/>
      <c r="BM4962" s="722"/>
      <c r="BN4962" s="722"/>
      <c r="BO4962" s="722"/>
      <c r="BP4962" s="722"/>
      <c r="BQ4962" s="722"/>
      <c r="BR4962" s="722"/>
      <c r="BS4962" s="722"/>
      <c r="BT4962" s="722"/>
      <c r="BU4962" s="722"/>
      <c r="BV4962" s="722"/>
      <c r="BW4962" s="722"/>
      <c r="BX4962" s="722"/>
      <c r="BY4962" s="722"/>
      <c r="BZ4962" s="722"/>
      <c r="CA4962" s="722"/>
      <c r="CB4962" s="722"/>
      <c r="CC4962" s="722"/>
      <c r="CD4962" s="722"/>
      <c r="CE4962" s="722"/>
      <c r="CF4962" s="722"/>
      <c r="CG4962" s="722"/>
      <c r="CH4962" s="722"/>
      <c r="CI4962" s="722"/>
      <c r="CJ4962" s="722"/>
      <c r="CK4962" s="722"/>
      <c r="CL4962" s="722"/>
      <c r="CM4962" s="722"/>
      <c r="CN4962" s="722"/>
      <c r="CO4962" s="722"/>
      <c r="CP4962" s="722"/>
      <c r="CQ4962" s="722"/>
      <c r="CR4962" s="722"/>
      <c r="CS4962" s="722"/>
    </row>
    <row r="4963" spans="1:97" s="1376" customFormat="1">
      <c r="A4963" s="722"/>
      <c r="B4963" s="722"/>
      <c r="C4963" s="722"/>
      <c r="D4963" s="722"/>
      <c r="E4963" s="722"/>
      <c r="F4963" s="757"/>
      <c r="G4963" s="757"/>
      <c r="H4963" s="757"/>
      <c r="I4963" s="757"/>
      <c r="J4963" s="757"/>
      <c r="K4963" s="758"/>
      <c r="L4963" s="758"/>
      <c r="M4963" s="722"/>
      <c r="N4963" s="736"/>
      <c r="O4963" s="736"/>
      <c r="P4963" s="736"/>
      <c r="Q4963" s="736"/>
      <c r="R4963" s="736"/>
      <c r="S4963" s="736"/>
      <c r="T4963" s="736"/>
      <c r="U4963" s="736"/>
      <c r="BA4963" s="722"/>
      <c r="BB4963" s="722"/>
      <c r="BC4963" s="722"/>
      <c r="BD4963" s="722"/>
      <c r="BE4963" s="722"/>
      <c r="BF4963" s="722"/>
      <c r="BG4963" s="722"/>
      <c r="BH4963" s="722"/>
      <c r="BI4963" s="722"/>
      <c r="BJ4963" s="722"/>
      <c r="BK4963" s="722"/>
      <c r="BL4963" s="722"/>
      <c r="BM4963" s="722"/>
      <c r="BN4963" s="722"/>
      <c r="BO4963" s="722"/>
      <c r="BP4963" s="722"/>
      <c r="BQ4963" s="722"/>
      <c r="BR4963" s="722"/>
      <c r="BS4963" s="722"/>
      <c r="BT4963" s="722"/>
      <c r="BU4963" s="722"/>
      <c r="BV4963" s="722"/>
      <c r="BW4963" s="722"/>
      <c r="BX4963" s="722"/>
      <c r="BY4963" s="722"/>
      <c r="BZ4963" s="722"/>
      <c r="CA4963" s="722"/>
      <c r="CB4963" s="722"/>
      <c r="CC4963" s="722"/>
      <c r="CD4963" s="722"/>
      <c r="CE4963" s="722"/>
      <c r="CF4963" s="722"/>
      <c r="CG4963" s="722"/>
      <c r="CH4963" s="722"/>
      <c r="CI4963" s="722"/>
      <c r="CJ4963" s="722"/>
      <c r="CK4963" s="722"/>
      <c r="CL4963" s="722"/>
      <c r="CM4963" s="722"/>
      <c r="CN4963" s="722"/>
      <c r="CO4963" s="722"/>
      <c r="CP4963" s="722"/>
      <c r="CQ4963" s="722"/>
      <c r="CR4963" s="722"/>
      <c r="CS4963" s="722"/>
    </row>
    <row r="4964" spans="1:97" s="1376" customFormat="1">
      <c r="A4964" s="722"/>
      <c r="B4964" s="722"/>
      <c r="C4964" s="722"/>
      <c r="D4964" s="722"/>
      <c r="E4964" s="722"/>
      <c r="F4964" s="757"/>
      <c r="G4964" s="757"/>
      <c r="H4964" s="757"/>
      <c r="I4964" s="757"/>
      <c r="J4964" s="757"/>
      <c r="K4964" s="758"/>
      <c r="L4964" s="758"/>
      <c r="M4964" s="722"/>
      <c r="N4964" s="736"/>
      <c r="O4964" s="736"/>
      <c r="P4964" s="736"/>
      <c r="Q4964" s="736"/>
      <c r="R4964" s="736"/>
      <c r="S4964" s="736"/>
      <c r="T4964" s="736"/>
      <c r="U4964" s="736"/>
      <c r="BA4964" s="722"/>
      <c r="BB4964" s="722"/>
      <c r="BC4964" s="722"/>
      <c r="BD4964" s="722"/>
      <c r="BE4964" s="722"/>
      <c r="BF4964" s="722"/>
      <c r="BG4964" s="722"/>
      <c r="BH4964" s="722"/>
      <c r="BI4964" s="722"/>
      <c r="BJ4964" s="722"/>
      <c r="BK4964" s="722"/>
      <c r="BL4964" s="722"/>
      <c r="BM4964" s="722"/>
      <c r="BN4964" s="722"/>
      <c r="BO4964" s="722"/>
      <c r="BP4964" s="722"/>
      <c r="BQ4964" s="722"/>
      <c r="BR4964" s="722"/>
      <c r="BS4964" s="722"/>
      <c r="BT4964" s="722"/>
      <c r="BU4964" s="722"/>
      <c r="BV4964" s="722"/>
      <c r="BW4964" s="722"/>
      <c r="BX4964" s="722"/>
      <c r="BY4964" s="722"/>
      <c r="BZ4964" s="722"/>
      <c r="CA4964" s="722"/>
      <c r="CB4964" s="722"/>
      <c r="CC4964" s="722"/>
      <c r="CD4964" s="722"/>
      <c r="CE4964" s="722"/>
      <c r="CF4964" s="722"/>
      <c r="CG4964" s="722"/>
      <c r="CH4964" s="722"/>
      <c r="CI4964" s="722"/>
      <c r="CJ4964" s="722"/>
      <c r="CK4964" s="722"/>
      <c r="CL4964" s="722"/>
      <c r="CM4964" s="722"/>
      <c r="CN4964" s="722"/>
      <c r="CO4964" s="722"/>
      <c r="CP4964" s="722"/>
      <c r="CQ4964" s="722"/>
      <c r="CR4964" s="722"/>
      <c r="CS4964" s="722"/>
    </row>
    <row r="4965" spans="1:97" s="1376" customFormat="1">
      <c r="A4965" s="722"/>
      <c r="B4965" s="722"/>
      <c r="C4965" s="722"/>
      <c r="D4965" s="722"/>
      <c r="E4965" s="722"/>
      <c r="F4965" s="757"/>
      <c r="G4965" s="757"/>
      <c r="H4965" s="757"/>
      <c r="I4965" s="757"/>
      <c r="J4965" s="757"/>
      <c r="K4965" s="758"/>
      <c r="L4965" s="758"/>
      <c r="M4965" s="722"/>
      <c r="N4965" s="736"/>
      <c r="O4965" s="736"/>
      <c r="P4965" s="736"/>
      <c r="Q4965" s="736"/>
      <c r="R4965" s="736"/>
      <c r="S4965" s="736"/>
      <c r="T4965" s="736"/>
      <c r="U4965" s="736"/>
      <c r="BA4965" s="722"/>
      <c r="BB4965" s="722"/>
      <c r="BC4965" s="722"/>
      <c r="BD4965" s="722"/>
      <c r="BE4965" s="722"/>
      <c r="BF4965" s="722"/>
      <c r="BG4965" s="722"/>
      <c r="BH4965" s="722"/>
      <c r="BI4965" s="722"/>
      <c r="BJ4965" s="722"/>
      <c r="BK4965" s="722"/>
      <c r="BL4965" s="722"/>
      <c r="BM4965" s="722"/>
      <c r="BN4965" s="722"/>
      <c r="BO4965" s="722"/>
      <c r="BP4965" s="722"/>
      <c r="BQ4965" s="722"/>
      <c r="BR4965" s="722"/>
      <c r="BS4965" s="722"/>
      <c r="BT4965" s="722"/>
      <c r="BU4965" s="722"/>
      <c r="BV4965" s="722"/>
      <c r="BW4965" s="722"/>
      <c r="BX4965" s="722"/>
      <c r="BY4965" s="722"/>
      <c r="BZ4965" s="722"/>
      <c r="CA4965" s="722"/>
      <c r="CB4965" s="722"/>
      <c r="CC4965" s="722"/>
      <c r="CD4965" s="722"/>
      <c r="CE4965" s="722"/>
      <c r="CF4965" s="722"/>
      <c r="CG4965" s="722"/>
      <c r="CH4965" s="722"/>
      <c r="CI4965" s="722"/>
      <c r="CJ4965" s="722"/>
      <c r="CK4965" s="722"/>
      <c r="CL4965" s="722"/>
      <c r="CM4965" s="722"/>
      <c r="CN4965" s="722"/>
      <c r="CO4965" s="722"/>
      <c r="CP4965" s="722"/>
      <c r="CQ4965" s="722"/>
      <c r="CR4965" s="722"/>
      <c r="CS4965" s="722"/>
    </row>
    <row r="4966" spans="1:97" s="1376" customFormat="1">
      <c r="A4966" s="722"/>
      <c r="B4966" s="722"/>
      <c r="C4966" s="722"/>
      <c r="D4966" s="722"/>
      <c r="E4966" s="722"/>
      <c r="F4966" s="757"/>
      <c r="G4966" s="757"/>
      <c r="H4966" s="757"/>
      <c r="I4966" s="757"/>
      <c r="J4966" s="757"/>
      <c r="K4966" s="758"/>
      <c r="L4966" s="758"/>
      <c r="M4966" s="722"/>
      <c r="N4966" s="736"/>
      <c r="O4966" s="736"/>
      <c r="P4966" s="736"/>
      <c r="Q4966" s="736"/>
      <c r="R4966" s="736"/>
      <c r="S4966" s="736"/>
      <c r="T4966" s="736"/>
      <c r="U4966" s="736"/>
      <c r="BA4966" s="722"/>
      <c r="BB4966" s="722"/>
      <c r="BC4966" s="722"/>
      <c r="BD4966" s="722"/>
      <c r="BE4966" s="722"/>
      <c r="BF4966" s="722"/>
      <c r="BG4966" s="722"/>
      <c r="BH4966" s="722"/>
      <c r="BI4966" s="722"/>
      <c r="BJ4966" s="722"/>
      <c r="BK4966" s="722"/>
      <c r="BL4966" s="722"/>
      <c r="BM4966" s="722"/>
      <c r="BN4966" s="722"/>
      <c r="BO4966" s="722"/>
      <c r="BP4966" s="722"/>
      <c r="BQ4966" s="722"/>
      <c r="BR4966" s="722"/>
      <c r="BS4966" s="722"/>
      <c r="BT4966" s="722"/>
      <c r="BU4966" s="722"/>
      <c r="BV4966" s="722"/>
      <c r="BW4966" s="722"/>
      <c r="BX4966" s="722"/>
      <c r="BY4966" s="722"/>
      <c r="BZ4966" s="722"/>
      <c r="CA4966" s="722"/>
      <c r="CB4966" s="722"/>
      <c r="CC4966" s="722"/>
      <c r="CD4966" s="722"/>
      <c r="CE4966" s="722"/>
      <c r="CF4966" s="722"/>
      <c r="CG4966" s="722"/>
      <c r="CH4966" s="722"/>
      <c r="CI4966" s="722"/>
      <c r="CJ4966" s="722"/>
      <c r="CK4966" s="722"/>
      <c r="CL4966" s="722"/>
      <c r="CM4966" s="722"/>
      <c r="CN4966" s="722"/>
      <c r="CO4966" s="722"/>
      <c r="CP4966" s="722"/>
      <c r="CQ4966" s="722"/>
      <c r="CR4966" s="722"/>
      <c r="CS4966" s="722"/>
    </row>
    <row r="4967" spans="1:97" s="1376" customFormat="1">
      <c r="A4967" s="722"/>
      <c r="B4967" s="722"/>
      <c r="C4967" s="722"/>
      <c r="D4967" s="722"/>
      <c r="E4967" s="722"/>
      <c r="F4967" s="757"/>
      <c r="G4967" s="757"/>
      <c r="H4967" s="757"/>
      <c r="I4967" s="757"/>
      <c r="J4967" s="757"/>
      <c r="K4967" s="758"/>
      <c r="L4967" s="758"/>
      <c r="M4967" s="722"/>
      <c r="N4967" s="736"/>
      <c r="O4967" s="736"/>
      <c r="P4967" s="736"/>
      <c r="Q4967" s="736"/>
      <c r="R4967" s="736"/>
      <c r="S4967" s="736"/>
      <c r="T4967" s="736"/>
      <c r="U4967" s="736"/>
      <c r="BA4967" s="722"/>
      <c r="BB4967" s="722"/>
      <c r="BC4967" s="722"/>
      <c r="BD4967" s="722"/>
      <c r="BE4967" s="722"/>
      <c r="BF4967" s="722"/>
      <c r="BG4967" s="722"/>
      <c r="BH4967" s="722"/>
      <c r="BI4967" s="722"/>
      <c r="BJ4967" s="722"/>
      <c r="BK4967" s="722"/>
      <c r="BL4967" s="722"/>
      <c r="BM4967" s="722"/>
      <c r="BN4967" s="722"/>
      <c r="BO4967" s="722"/>
      <c r="BP4967" s="722"/>
      <c r="BQ4967" s="722"/>
      <c r="BR4967" s="722"/>
      <c r="BS4967" s="722"/>
      <c r="BT4967" s="722"/>
      <c r="BU4967" s="722"/>
      <c r="BV4967" s="722"/>
      <c r="BW4967" s="722"/>
      <c r="BX4967" s="722"/>
      <c r="BY4967" s="722"/>
      <c r="BZ4967" s="722"/>
      <c r="CA4967" s="722"/>
      <c r="CB4967" s="722"/>
      <c r="CC4967" s="722"/>
      <c r="CD4967" s="722"/>
      <c r="CE4967" s="722"/>
      <c r="CF4967" s="722"/>
      <c r="CG4967" s="722"/>
      <c r="CH4967" s="722"/>
      <c r="CI4967" s="722"/>
      <c r="CJ4967" s="722"/>
      <c r="CK4967" s="722"/>
      <c r="CL4967" s="722"/>
      <c r="CM4967" s="722"/>
      <c r="CN4967" s="722"/>
      <c r="CO4967" s="722"/>
      <c r="CP4967" s="722"/>
      <c r="CQ4967" s="722"/>
      <c r="CR4967" s="722"/>
      <c r="CS4967" s="722"/>
    </row>
    <row r="4968" spans="1:97" s="1376" customFormat="1">
      <c r="A4968" s="722"/>
      <c r="B4968" s="722"/>
      <c r="C4968" s="722"/>
      <c r="D4968" s="722"/>
      <c r="E4968" s="722"/>
      <c r="F4968" s="757"/>
      <c r="G4968" s="757"/>
      <c r="H4968" s="757"/>
      <c r="I4968" s="757"/>
      <c r="J4968" s="757"/>
      <c r="K4968" s="758"/>
      <c r="L4968" s="758"/>
      <c r="M4968" s="722"/>
      <c r="N4968" s="736"/>
      <c r="O4968" s="736"/>
      <c r="P4968" s="736"/>
      <c r="Q4968" s="736"/>
      <c r="R4968" s="736"/>
      <c r="S4968" s="736"/>
      <c r="T4968" s="736"/>
      <c r="U4968" s="736"/>
      <c r="BA4968" s="722"/>
      <c r="BB4968" s="722"/>
      <c r="BC4968" s="722"/>
      <c r="BD4968" s="722"/>
      <c r="BE4968" s="722"/>
      <c r="BF4968" s="722"/>
      <c r="BG4968" s="722"/>
      <c r="BH4968" s="722"/>
      <c r="BI4968" s="722"/>
      <c r="BJ4968" s="722"/>
      <c r="BK4968" s="722"/>
      <c r="BL4968" s="722"/>
      <c r="BM4968" s="722"/>
      <c r="BN4968" s="722"/>
      <c r="BO4968" s="722"/>
      <c r="BP4968" s="722"/>
      <c r="BQ4968" s="722"/>
      <c r="BR4968" s="722"/>
      <c r="BS4968" s="722"/>
      <c r="BT4968" s="722"/>
      <c r="BU4968" s="722"/>
      <c r="BV4968" s="722"/>
      <c r="BW4968" s="722"/>
      <c r="BX4968" s="722"/>
      <c r="BY4968" s="722"/>
      <c r="BZ4968" s="722"/>
      <c r="CA4968" s="722"/>
      <c r="CB4968" s="722"/>
      <c r="CC4968" s="722"/>
      <c r="CD4968" s="722"/>
      <c r="CE4968" s="722"/>
      <c r="CF4968" s="722"/>
      <c r="CG4968" s="722"/>
      <c r="CH4968" s="722"/>
      <c r="CI4968" s="722"/>
      <c r="CJ4968" s="722"/>
      <c r="CK4968" s="722"/>
      <c r="CL4968" s="722"/>
      <c r="CM4968" s="722"/>
      <c r="CN4968" s="722"/>
      <c r="CO4968" s="722"/>
      <c r="CP4968" s="722"/>
      <c r="CQ4968" s="722"/>
      <c r="CR4968" s="722"/>
      <c r="CS4968" s="722"/>
    </row>
    <row r="4969" spans="1:97" s="1376" customFormat="1">
      <c r="A4969" s="722"/>
      <c r="B4969" s="722"/>
      <c r="C4969" s="722"/>
      <c r="D4969" s="722"/>
      <c r="E4969" s="722"/>
      <c r="F4969" s="757"/>
      <c r="G4969" s="757"/>
      <c r="H4969" s="757"/>
      <c r="I4969" s="757"/>
      <c r="J4969" s="757"/>
      <c r="K4969" s="758"/>
      <c r="L4969" s="758"/>
      <c r="M4969" s="722"/>
      <c r="N4969" s="736"/>
      <c r="O4969" s="736"/>
      <c r="P4969" s="736"/>
      <c r="Q4969" s="736"/>
      <c r="R4969" s="736"/>
      <c r="S4969" s="736"/>
      <c r="T4969" s="736"/>
      <c r="U4969" s="736"/>
      <c r="BA4969" s="722"/>
      <c r="BB4969" s="722"/>
      <c r="BC4969" s="722"/>
      <c r="BD4969" s="722"/>
      <c r="BE4969" s="722"/>
      <c r="BF4969" s="722"/>
      <c r="BG4969" s="722"/>
      <c r="BH4969" s="722"/>
      <c r="BI4969" s="722"/>
      <c r="BJ4969" s="722"/>
      <c r="BK4969" s="722"/>
      <c r="BL4969" s="722"/>
      <c r="BM4969" s="722"/>
      <c r="BN4969" s="722"/>
      <c r="BO4969" s="722"/>
      <c r="BP4969" s="722"/>
      <c r="BQ4969" s="722"/>
      <c r="BR4969" s="722"/>
      <c r="BS4969" s="722"/>
      <c r="BT4969" s="722"/>
      <c r="BU4969" s="722"/>
      <c r="BV4969" s="722"/>
      <c r="BW4969" s="722"/>
      <c r="BX4969" s="722"/>
      <c r="BY4969" s="722"/>
      <c r="BZ4969" s="722"/>
      <c r="CA4969" s="722"/>
      <c r="CB4969" s="722"/>
      <c r="CC4969" s="722"/>
      <c r="CD4969" s="722"/>
      <c r="CE4969" s="722"/>
      <c r="CF4969" s="722"/>
      <c r="CG4969" s="722"/>
      <c r="CH4969" s="722"/>
      <c r="CI4969" s="722"/>
      <c r="CJ4969" s="722"/>
      <c r="CK4969" s="722"/>
      <c r="CL4969" s="722"/>
      <c r="CM4969" s="722"/>
      <c r="CN4969" s="722"/>
      <c r="CO4969" s="722"/>
      <c r="CP4969" s="722"/>
      <c r="CQ4969" s="722"/>
      <c r="CR4969" s="722"/>
      <c r="CS4969" s="722"/>
    </row>
    <row r="4970" spans="1:97" s="1376" customFormat="1">
      <c r="A4970" s="722"/>
      <c r="B4970" s="722"/>
      <c r="C4970" s="722"/>
      <c r="D4970" s="722"/>
      <c r="E4970" s="722"/>
      <c r="F4970" s="757"/>
      <c r="G4970" s="757"/>
      <c r="H4970" s="757"/>
      <c r="I4970" s="757"/>
      <c r="J4970" s="757"/>
      <c r="K4970" s="758"/>
      <c r="L4970" s="758"/>
      <c r="M4970" s="722"/>
      <c r="N4970" s="736"/>
      <c r="O4970" s="736"/>
      <c r="P4970" s="736"/>
      <c r="Q4970" s="736"/>
      <c r="R4970" s="736"/>
      <c r="S4970" s="736"/>
      <c r="T4970" s="736"/>
      <c r="U4970" s="736"/>
      <c r="BA4970" s="722"/>
      <c r="BB4970" s="722"/>
      <c r="BC4970" s="722"/>
      <c r="BD4970" s="722"/>
      <c r="BE4970" s="722"/>
      <c r="BF4970" s="722"/>
      <c r="BG4970" s="722"/>
      <c r="BH4970" s="722"/>
      <c r="BI4970" s="722"/>
      <c r="BJ4970" s="722"/>
      <c r="BK4970" s="722"/>
      <c r="BL4970" s="722"/>
      <c r="BM4970" s="722"/>
      <c r="BN4970" s="722"/>
      <c r="BO4970" s="722"/>
      <c r="BP4970" s="722"/>
      <c r="BQ4970" s="722"/>
      <c r="BR4970" s="722"/>
      <c r="BS4970" s="722"/>
      <c r="BT4970" s="722"/>
      <c r="BU4970" s="722"/>
      <c r="BV4970" s="722"/>
      <c r="BW4970" s="722"/>
      <c r="BX4970" s="722"/>
      <c r="BY4970" s="722"/>
      <c r="BZ4970" s="722"/>
      <c r="CA4970" s="722"/>
      <c r="CB4970" s="722"/>
      <c r="CC4970" s="722"/>
      <c r="CD4970" s="722"/>
      <c r="CE4970" s="722"/>
      <c r="CF4970" s="722"/>
      <c r="CG4970" s="722"/>
      <c r="CH4970" s="722"/>
      <c r="CI4970" s="722"/>
      <c r="CJ4970" s="722"/>
      <c r="CK4970" s="722"/>
      <c r="CL4970" s="722"/>
      <c r="CM4970" s="722"/>
      <c r="CN4970" s="722"/>
      <c r="CO4970" s="722"/>
      <c r="CP4970" s="722"/>
      <c r="CQ4970" s="722"/>
      <c r="CR4970" s="722"/>
      <c r="CS4970" s="722"/>
    </row>
    <row r="4971" spans="1:97" s="1376" customFormat="1">
      <c r="A4971" s="722"/>
      <c r="B4971" s="722"/>
      <c r="C4971" s="722"/>
      <c r="D4971" s="722"/>
      <c r="E4971" s="722"/>
      <c r="F4971" s="757"/>
      <c r="G4971" s="757"/>
      <c r="H4971" s="757"/>
      <c r="I4971" s="757"/>
      <c r="J4971" s="757"/>
      <c r="K4971" s="758"/>
      <c r="L4971" s="758"/>
      <c r="M4971" s="722"/>
      <c r="N4971" s="736"/>
      <c r="O4971" s="736"/>
      <c r="P4971" s="736"/>
      <c r="Q4971" s="736"/>
      <c r="R4971" s="736"/>
      <c r="S4971" s="736"/>
      <c r="T4971" s="736"/>
      <c r="U4971" s="736"/>
      <c r="BA4971" s="722"/>
      <c r="BB4971" s="722"/>
      <c r="BC4971" s="722"/>
      <c r="BD4971" s="722"/>
      <c r="BE4971" s="722"/>
      <c r="BF4971" s="722"/>
      <c r="BG4971" s="722"/>
      <c r="BH4971" s="722"/>
      <c r="BI4971" s="722"/>
      <c r="BJ4971" s="722"/>
      <c r="BK4971" s="722"/>
      <c r="BL4971" s="722"/>
      <c r="BM4971" s="722"/>
      <c r="BN4971" s="722"/>
      <c r="BO4971" s="722"/>
      <c r="BP4971" s="722"/>
      <c r="BQ4971" s="722"/>
      <c r="BR4971" s="722"/>
      <c r="BS4971" s="722"/>
      <c r="BT4971" s="722"/>
      <c r="BU4971" s="722"/>
      <c r="BV4971" s="722"/>
      <c r="BW4971" s="722"/>
      <c r="BX4971" s="722"/>
      <c r="BY4971" s="722"/>
      <c r="BZ4971" s="722"/>
      <c r="CA4971" s="722"/>
      <c r="CB4971" s="722"/>
      <c r="CC4971" s="722"/>
      <c r="CD4971" s="722"/>
      <c r="CE4971" s="722"/>
      <c r="CF4971" s="722"/>
      <c r="CG4971" s="722"/>
      <c r="CH4971" s="722"/>
      <c r="CI4971" s="722"/>
      <c r="CJ4971" s="722"/>
      <c r="CK4971" s="722"/>
      <c r="CL4971" s="722"/>
      <c r="CM4971" s="722"/>
      <c r="CN4971" s="722"/>
      <c r="CO4971" s="722"/>
      <c r="CP4971" s="722"/>
      <c r="CQ4971" s="722"/>
      <c r="CR4971" s="722"/>
      <c r="CS4971" s="722"/>
    </row>
    <row r="4972" spans="1:97" s="1376" customFormat="1">
      <c r="A4972" s="722"/>
      <c r="B4972" s="722"/>
      <c r="C4972" s="722"/>
      <c r="D4972" s="722"/>
      <c r="E4972" s="722"/>
      <c r="F4972" s="757"/>
      <c r="G4972" s="757"/>
      <c r="H4972" s="757"/>
      <c r="I4972" s="757"/>
      <c r="J4972" s="757"/>
      <c r="K4972" s="758"/>
      <c r="L4972" s="758"/>
      <c r="M4972" s="722"/>
      <c r="N4972" s="736"/>
      <c r="O4972" s="736"/>
      <c r="P4972" s="736"/>
      <c r="Q4972" s="736"/>
      <c r="R4972" s="736"/>
      <c r="S4972" s="736"/>
      <c r="T4972" s="736"/>
      <c r="U4972" s="736"/>
      <c r="BA4972" s="722"/>
      <c r="BB4972" s="722"/>
      <c r="BC4972" s="722"/>
      <c r="BD4972" s="722"/>
      <c r="BE4972" s="722"/>
      <c r="BF4972" s="722"/>
      <c r="BG4972" s="722"/>
      <c r="BH4972" s="722"/>
      <c r="BI4972" s="722"/>
      <c r="BJ4972" s="722"/>
      <c r="BK4972" s="722"/>
      <c r="BL4972" s="722"/>
      <c r="BM4972" s="722"/>
      <c r="BN4972" s="722"/>
      <c r="BO4972" s="722"/>
      <c r="BP4972" s="722"/>
      <c r="BQ4972" s="722"/>
      <c r="BR4972" s="722"/>
      <c r="BS4972" s="722"/>
      <c r="BT4972" s="722"/>
      <c r="BU4972" s="722"/>
      <c r="BV4972" s="722"/>
      <c r="BW4972" s="722"/>
      <c r="BX4972" s="722"/>
      <c r="BY4972" s="722"/>
      <c r="BZ4972" s="722"/>
      <c r="CA4972" s="722"/>
      <c r="CB4972" s="722"/>
      <c r="CC4972" s="722"/>
      <c r="CD4972" s="722"/>
      <c r="CE4972" s="722"/>
      <c r="CF4972" s="722"/>
      <c r="CG4972" s="722"/>
      <c r="CH4972" s="722"/>
      <c r="CI4972" s="722"/>
      <c r="CJ4972" s="722"/>
      <c r="CK4972" s="722"/>
      <c r="CL4972" s="722"/>
      <c r="CM4972" s="722"/>
      <c r="CN4972" s="722"/>
      <c r="CO4972" s="722"/>
      <c r="CP4972" s="722"/>
      <c r="CQ4972" s="722"/>
      <c r="CR4972" s="722"/>
      <c r="CS4972" s="722"/>
    </row>
    <row r="4973" spans="1:97" s="1376" customFormat="1">
      <c r="A4973" s="722"/>
      <c r="B4973" s="722"/>
      <c r="C4973" s="722"/>
      <c r="D4973" s="722"/>
      <c r="E4973" s="722"/>
      <c r="F4973" s="757"/>
      <c r="G4973" s="757"/>
      <c r="H4973" s="757"/>
      <c r="I4973" s="757"/>
      <c r="J4973" s="757"/>
      <c r="K4973" s="758"/>
      <c r="L4973" s="758"/>
      <c r="M4973" s="722"/>
      <c r="N4973" s="736"/>
      <c r="O4973" s="736"/>
      <c r="P4973" s="736"/>
      <c r="Q4973" s="736"/>
      <c r="R4973" s="736"/>
      <c r="S4973" s="736"/>
      <c r="T4973" s="736"/>
      <c r="U4973" s="736"/>
      <c r="BA4973" s="722"/>
      <c r="BB4973" s="722"/>
      <c r="BC4973" s="722"/>
      <c r="BD4973" s="722"/>
      <c r="BE4973" s="722"/>
      <c r="BF4973" s="722"/>
      <c r="BG4973" s="722"/>
      <c r="BH4973" s="722"/>
      <c r="BI4973" s="722"/>
      <c r="BJ4973" s="722"/>
      <c r="BK4973" s="722"/>
      <c r="BL4973" s="722"/>
      <c r="BM4973" s="722"/>
      <c r="BN4973" s="722"/>
      <c r="BO4973" s="722"/>
      <c r="BP4973" s="722"/>
      <c r="BQ4973" s="722"/>
      <c r="BR4973" s="722"/>
      <c r="BS4973" s="722"/>
      <c r="BT4973" s="722"/>
      <c r="BU4973" s="722"/>
      <c r="BV4973" s="722"/>
      <c r="BW4973" s="722"/>
      <c r="BX4973" s="722"/>
      <c r="BY4973" s="722"/>
      <c r="BZ4973" s="722"/>
      <c r="CA4973" s="722"/>
      <c r="CB4973" s="722"/>
      <c r="CC4973" s="722"/>
      <c r="CD4973" s="722"/>
      <c r="CE4973" s="722"/>
      <c r="CF4973" s="722"/>
      <c r="CG4973" s="722"/>
      <c r="CH4973" s="722"/>
      <c r="CI4973" s="722"/>
      <c r="CJ4973" s="722"/>
      <c r="CK4973" s="722"/>
      <c r="CL4973" s="722"/>
      <c r="CM4973" s="722"/>
      <c r="CN4973" s="722"/>
      <c r="CO4973" s="722"/>
      <c r="CP4973" s="722"/>
      <c r="CQ4973" s="722"/>
      <c r="CR4973" s="722"/>
      <c r="CS4973" s="722"/>
    </row>
    <row r="4974" spans="1:97" s="1376" customFormat="1">
      <c r="A4974" s="722"/>
      <c r="B4974" s="722"/>
      <c r="C4974" s="722"/>
      <c r="D4974" s="722"/>
      <c r="E4974" s="722"/>
      <c r="F4974" s="757"/>
      <c r="G4974" s="757"/>
      <c r="H4974" s="757"/>
      <c r="I4974" s="757"/>
      <c r="J4974" s="757"/>
      <c r="K4974" s="758"/>
      <c r="L4974" s="758"/>
      <c r="M4974" s="722"/>
      <c r="N4974" s="736"/>
      <c r="O4974" s="736"/>
      <c r="P4974" s="736"/>
      <c r="Q4974" s="736"/>
      <c r="R4974" s="736"/>
      <c r="S4974" s="736"/>
      <c r="T4974" s="736"/>
      <c r="U4974" s="736"/>
      <c r="BA4974" s="722"/>
      <c r="BB4974" s="722"/>
      <c r="BC4974" s="722"/>
      <c r="BD4974" s="722"/>
      <c r="BE4974" s="722"/>
      <c r="BF4974" s="722"/>
      <c r="BG4974" s="722"/>
      <c r="BH4974" s="722"/>
      <c r="BI4974" s="722"/>
      <c r="BJ4974" s="722"/>
      <c r="BK4974" s="722"/>
      <c r="BL4974" s="722"/>
      <c r="BM4974" s="722"/>
      <c r="BN4974" s="722"/>
      <c r="BO4974" s="722"/>
      <c r="BP4974" s="722"/>
      <c r="BQ4974" s="722"/>
      <c r="BR4974" s="722"/>
      <c r="BS4974" s="722"/>
      <c r="BT4974" s="722"/>
      <c r="BU4974" s="722"/>
      <c r="BV4974" s="722"/>
      <c r="BW4974" s="722"/>
      <c r="BX4974" s="722"/>
      <c r="BY4974" s="722"/>
      <c r="BZ4974" s="722"/>
      <c r="CA4974" s="722"/>
      <c r="CB4974" s="722"/>
      <c r="CC4974" s="722"/>
      <c r="CD4974" s="722"/>
      <c r="CE4974" s="722"/>
      <c r="CF4974" s="722"/>
      <c r="CG4974" s="722"/>
      <c r="CH4974" s="722"/>
      <c r="CI4974" s="722"/>
      <c r="CJ4974" s="722"/>
      <c r="CK4974" s="722"/>
      <c r="CL4974" s="722"/>
      <c r="CM4974" s="722"/>
      <c r="CN4974" s="722"/>
      <c r="CO4974" s="722"/>
      <c r="CP4974" s="722"/>
      <c r="CQ4974" s="722"/>
      <c r="CR4974" s="722"/>
      <c r="CS4974" s="722"/>
    </row>
    <row r="4975" spans="1:97" s="1376" customFormat="1">
      <c r="A4975" s="722"/>
      <c r="B4975" s="722"/>
      <c r="C4975" s="722"/>
      <c r="D4975" s="722"/>
      <c r="E4975" s="722"/>
      <c r="F4975" s="757"/>
      <c r="G4975" s="757"/>
      <c r="H4975" s="757"/>
      <c r="I4975" s="757"/>
      <c r="J4975" s="757"/>
      <c r="K4975" s="758"/>
      <c r="L4975" s="758"/>
      <c r="M4975" s="722"/>
      <c r="N4975" s="736"/>
      <c r="O4975" s="736"/>
      <c r="P4975" s="736"/>
      <c r="Q4975" s="736"/>
      <c r="R4975" s="736"/>
      <c r="S4975" s="736"/>
      <c r="T4975" s="736"/>
      <c r="U4975" s="736"/>
      <c r="BA4975" s="722"/>
      <c r="BB4975" s="722"/>
      <c r="BC4975" s="722"/>
      <c r="BD4975" s="722"/>
      <c r="BE4975" s="722"/>
      <c r="BF4975" s="722"/>
      <c r="BG4975" s="722"/>
      <c r="BH4975" s="722"/>
      <c r="BI4975" s="722"/>
      <c r="BJ4975" s="722"/>
      <c r="BK4975" s="722"/>
      <c r="BL4975" s="722"/>
      <c r="BM4975" s="722"/>
      <c r="BN4975" s="722"/>
      <c r="BO4975" s="722"/>
      <c r="BP4975" s="722"/>
      <c r="BQ4975" s="722"/>
      <c r="BR4975" s="722"/>
      <c r="BS4975" s="722"/>
      <c r="BT4975" s="722"/>
      <c r="BU4975" s="722"/>
      <c r="BV4975" s="722"/>
      <c r="BW4975" s="722"/>
      <c r="BX4975" s="722"/>
      <c r="BY4975" s="722"/>
      <c r="BZ4975" s="722"/>
      <c r="CA4975" s="722"/>
      <c r="CB4975" s="722"/>
      <c r="CC4975" s="722"/>
      <c r="CD4975" s="722"/>
      <c r="CE4975" s="722"/>
      <c r="CF4975" s="722"/>
      <c r="CG4975" s="722"/>
      <c r="CH4975" s="722"/>
      <c r="CI4975" s="722"/>
      <c r="CJ4975" s="722"/>
      <c r="CK4975" s="722"/>
      <c r="CL4975" s="722"/>
      <c r="CM4975" s="722"/>
      <c r="CN4975" s="722"/>
      <c r="CO4975" s="722"/>
      <c r="CP4975" s="722"/>
      <c r="CQ4975" s="722"/>
      <c r="CR4975" s="722"/>
      <c r="CS4975" s="722"/>
    </row>
    <row r="4976" spans="1:97" s="1376" customFormat="1">
      <c r="A4976" s="722"/>
      <c r="B4976" s="722"/>
      <c r="C4976" s="722"/>
      <c r="D4976" s="722"/>
      <c r="E4976" s="722"/>
      <c r="F4976" s="757"/>
      <c r="G4976" s="757"/>
      <c r="H4976" s="757"/>
      <c r="I4976" s="757"/>
      <c r="J4976" s="757"/>
      <c r="K4976" s="758"/>
      <c r="L4976" s="758"/>
      <c r="M4976" s="722"/>
      <c r="N4976" s="736"/>
      <c r="O4976" s="736"/>
      <c r="P4976" s="736"/>
      <c r="Q4976" s="736"/>
      <c r="R4976" s="736"/>
      <c r="S4976" s="736"/>
      <c r="T4976" s="736"/>
      <c r="U4976" s="736"/>
      <c r="BA4976" s="722"/>
      <c r="BB4976" s="722"/>
      <c r="BC4976" s="722"/>
      <c r="BD4976" s="722"/>
      <c r="BE4976" s="722"/>
      <c r="BF4976" s="722"/>
      <c r="BG4976" s="722"/>
      <c r="BH4976" s="722"/>
      <c r="BI4976" s="722"/>
      <c r="BJ4976" s="722"/>
      <c r="BK4976" s="722"/>
      <c r="BL4976" s="722"/>
      <c r="BM4976" s="722"/>
      <c r="BN4976" s="722"/>
      <c r="BO4976" s="722"/>
      <c r="BP4976" s="722"/>
      <c r="BQ4976" s="722"/>
      <c r="BR4976" s="722"/>
      <c r="BS4976" s="722"/>
      <c r="BT4976" s="722"/>
      <c r="BU4976" s="722"/>
      <c r="BV4976" s="722"/>
      <c r="BW4976" s="722"/>
      <c r="BX4976" s="722"/>
      <c r="BY4976" s="722"/>
      <c r="BZ4976" s="722"/>
      <c r="CA4976" s="722"/>
      <c r="CB4976" s="722"/>
      <c r="CC4976" s="722"/>
      <c r="CD4976" s="722"/>
      <c r="CE4976" s="722"/>
      <c r="CF4976" s="722"/>
      <c r="CG4976" s="722"/>
      <c r="CH4976" s="722"/>
      <c r="CI4976" s="722"/>
      <c r="CJ4976" s="722"/>
      <c r="CK4976" s="722"/>
      <c r="CL4976" s="722"/>
      <c r="CM4976" s="722"/>
      <c r="CN4976" s="722"/>
      <c r="CO4976" s="722"/>
      <c r="CP4976" s="722"/>
      <c r="CQ4976" s="722"/>
      <c r="CR4976" s="722"/>
      <c r="CS4976" s="722"/>
    </row>
    <row r="4977" spans="1:97" s="1376" customFormat="1">
      <c r="A4977" s="722"/>
      <c r="B4977" s="722"/>
      <c r="C4977" s="722"/>
      <c r="D4977" s="722"/>
      <c r="E4977" s="722"/>
      <c r="F4977" s="757"/>
      <c r="G4977" s="757"/>
      <c r="H4977" s="757"/>
      <c r="I4977" s="757"/>
      <c r="J4977" s="757"/>
      <c r="K4977" s="758"/>
      <c r="L4977" s="758"/>
      <c r="M4977" s="722"/>
      <c r="N4977" s="736"/>
      <c r="O4977" s="736"/>
      <c r="P4977" s="736"/>
      <c r="Q4977" s="736"/>
      <c r="R4977" s="736"/>
      <c r="S4977" s="736"/>
      <c r="T4977" s="736"/>
      <c r="U4977" s="736"/>
      <c r="BA4977" s="722"/>
      <c r="BB4977" s="722"/>
      <c r="BC4977" s="722"/>
      <c r="BD4977" s="722"/>
      <c r="BE4977" s="722"/>
      <c r="BF4977" s="722"/>
      <c r="BG4977" s="722"/>
      <c r="BH4977" s="722"/>
      <c r="BI4977" s="722"/>
      <c r="BJ4977" s="722"/>
      <c r="BK4977" s="722"/>
      <c r="BL4977" s="722"/>
      <c r="BM4977" s="722"/>
      <c r="BN4977" s="722"/>
      <c r="BO4977" s="722"/>
      <c r="BP4977" s="722"/>
      <c r="BQ4977" s="722"/>
      <c r="BR4977" s="722"/>
      <c r="BS4977" s="722"/>
      <c r="BT4977" s="722"/>
      <c r="BU4977" s="722"/>
      <c r="BV4977" s="722"/>
      <c r="BW4977" s="722"/>
      <c r="BX4977" s="722"/>
      <c r="BY4977" s="722"/>
      <c r="BZ4977" s="722"/>
      <c r="CA4977" s="722"/>
      <c r="CB4977" s="722"/>
      <c r="CC4977" s="722"/>
      <c r="CD4977" s="722"/>
      <c r="CE4977" s="722"/>
      <c r="CF4977" s="722"/>
      <c r="CG4977" s="722"/>
      <c r="CH4977" s="722"/>
      <c r="CI4977" s="722"/>
      <c r="CJ4977" s="722"/>
      <c r="CK4977" s="722"/>
      <c r="CL4977" s="722"/>
      <c r="CM4977" s="722"/>
      <c r="CN4977" s="722"/>
      <c r="CO4977" s="722"/>
      <c r="CP4977" s="722"/>
      <c r="CQ4977" s="722"/>
      <c r="CR4977" s="722"/>
      <c r="CS4977" s="722"/>
    </row>
    <row r="4978" spans="1:97" s="1376" customFormat="1">
      <c r="A4978" s="722"/>
      <c r="B4978" s="722"/>
      <c r="C4978" s="722"/>
      <c r="D4978" s="722"/>
      <c r="E4978" s="722"/>
      <c r="F4978" s="757"/>
      <c r="G4978" s="757"/>
      <c r="H4978" s="757"/>
      <c r="I4978" s="757"/>
      <c r="J4978" s="757"/>
      <c r="K4978" s="758"/>
      <c r="L4978" s="758"/>
      <c r="M4978" s="722"/>
      <c r="N4978" s="736"/>
      <c r="O4978" s="736"/>
      <c r="P4978" s="736"/>
      <c r="Q4978" s="736"/>
      <c r="R4978" s="736"/>
      <c r="S4978" s="736"/>
      <c r="T4978" s="736"/>
      <c r="U4978" s="736"/>
      <c r="BA4978" s="722"/>
      <c r="BB4978" s="722"/>
      <c r="BC4978" s="722"/>
      <c r="BD4978" s="722"/>
      <c r="BE4978" s="722"/>
      <c r="BF4978" s="722"/>
      <c r="BG4978" s="722"/>
      <c r="BH4978" s="722"/>
      <c r="BI4978" s="722"/>
      <c r="BJ4978" s="722"/>
      <c r="BK4978" s="722"/>
      <c r="BL4978" s="722"/>
      <c r="BM4978" s="722"/>
      <c r="BN4978" s="722"/>
      <c r="BO4978" s="722"/>
      <c r="BP4978" s="722"/>
      <c r="BQ4978" s="722"/>
      <c r="BR4978" s="722"/>
      <c r="BS4978" s="722"/>
      <c r="BT4978" s="722"/>
      <c r="BU4978" s="722"/>
      <c r="BV4978" s="722"/>
      <c r="BW4978" s="722"/>
      <c r="BX4978" s="722"/>
      <c r="BY4978" s="722"/>
      <c r="BZ4978" s="722"/>
      <c r="CA4978" s="722"/>
      <c r="CB4978" s="722"/>
      <c r="CC4978" s="722"/>
      <c r="CD4978" s="722"/>
      <c r="CE4978" s="722"/>
      <c r="CF4978" s="722"/>
      <c r="CG4978" s="722"/>
      <c r="CH4978" s="722"/>
      <c r="CI4978" s="722"/>
      <c r="CJ4978" s="722"/>
      <c r="CK4978" s="722"/>
      <c r="CL4978" s="722"/>
      <c r="CM4978" s="722"/>
      <c r="CN4978" s="722"/>
      <c r="CO4978" s="722"/>
      <c r="CP4978" s="722"/>
      <c r="CQ4978" s="722"/>
      <c r="CR4978" s="722"/>
      <c r="CS4978" s="722"/>
    </row>
    <row r="4979" spans="1:97" s="1376" customFormat="1">
      <c r="A4979" s="722"/>
      <c r="B4979" s="722"/>
      <c r="C4979" s="722"/>
      <c r="D4979" s="722"/>
      <c r="E4979" s="722"/>
      <c r="F4979" s="757"/>
      <c r="G4979" s="757"/>
      <c r="H4979" s="757"/>
      <c r="I4979" s="757"/>
      <c r="J4979" s="757"/>
      <c r="K4979" s="758"/>
      <c r="L4979" s="758"/>
      <c r="M4979" s="722"/>
      <c r="N4979" s="736"/>
      <c r="O4979" s="736"/>
      <c r="P4979" s="736"/>
      <c r="Q4979" s="736"/>
      <c r="R4979" s="736"/>
      <c r="S4979" s="736"/>
      <c r="T4979" s="736"/>
      <c r="U4979" s="736"/>
      <c r="BA4979" s="722"/>
      <c r="BB4979" s="722"/>
      <c r="BC4979" s="722"/>
      <c r="BD4979" s="722"/>
      <c r="BE4979" s="722"/>
      <c r="BF4979" s="722"/>
      <c r="BG4979" s="722"/>
      <c r="BH4979" s="722"/>
      <c r="BI4979" s="722"/>
      <c r="BJ4979" s="722"/>
      <c r="BK4979" s="722"/>
      <c r="BL4979" s="722"/>
      <c r="BM4979" s="722"/>
      <c r="BN4979" s="722"/>
      <c r="BO4979" s="722"/>
      <c r="BP4979" s="722"/>
      <c r="BQ4979" s="722"/>
      <c r="BR4979" s="722"/>
      <c r="BS4979" s="722"/>
      <c r="BT4979" s="722"/>
      <c r="BU4979" s="722"/>
      <c r="BV4979" s="722"/>
      <c r="BW4979" s="722"/>
      <c r="BX4979" s="722"/>
      <c r="BY4979" s="722"/>
      <c r="BZ4979" s="722"/>
      <c r="CA4979" s="722"/>
      <c r="CB4979" s="722"/>
      <c r="CC4979" s="722"/>
      <c r="CD4979" s="722"/>
      <c r="CE4979" s="722"/>
      <c r="CF4979" s="722"/>
      <c r="CG4979" s="722"/>
      <c r="CH4979" s="722"/>
      <c r="CI4979" s="722"/>
      <c r="CJ4979" s="722"/>
      <c r="CK4979" s="722"/>
      <c r="CL4979" s="722"/>
      <c r="CM4979" s="722"/>
      <c r="CN4979" s="722"/>
      <c r="CO4979" s="722"/>
      <c r="CP4979" s="722"/>
      <c r="CQ4979" s="722"/>
      <c r="CR4979" s="722"/>
      <c r="CS4979" s="722"/>
    </row>
    <row r="4980" spans="1:97" s="1376" customFormat="1">
      <c r="A4980" s="722"/>
      <c r="B4980" s="722"/>
      <c r="C4980" s="722"/>
      <c r="D4980" s="722"/>
      <c r="E4980" s="722"/>
      <c r="F4980" s="757"/>
      <c r="G4980" s="757"/>
      <c r="H4980" s="757"/>
      <c r="I4980" s="757"/>
      <c r="J4980" s="757"/>
      <c r="K4980" s="758"/>
      <c r="L4980" s="758"/>
      <c r="M4980" s="722"/>
      <c r="N4980" s="736"/>
      <c r="O4980" s="736"/>
      <c r="P4980" s="736"/>
      <c r="Q4980" s="736"/>
      <c r="R4980" s="736"/>
      <c r="S4980" s="736"/>
      <c r="T4980" s="736"/>
      <c r="U4980" s="736"/>
      <c r="BA4980" s="722"/>
      <c r="BB4980" s="722"/>
      <c r="BC4980" s="722"/>
      <c r="BD4980" s="722"/>
      <c r="BE4980" s="722"/>
      <c r="BF4980" s="722"/>
      <c r="BG4980" s="722"/>
      <c r="BH4980" s="722"/>
      <c r="BI4980" s="722"/>
      <c r="BJ4980" s="722"/>
      <c r="BK4980" s="722"/>
      <c r="BL4980" s="722"/>
      <c r="BM4980" s="722"/>
      <c r="BN4980" s="722"/>
      <c r="BO4980" s="722"/>
      <c r="BP4980" s="722"/>
      <c r="BQ4980" s="722"/>
      <c r="BR4980" s="722"/>
      <c r="BS4980" s="722"/>
      <c r="BT4980" s="722"/>
      <c r="BU4980" s="722"/>
      <c r="BV4980" s="722"/>
      <c r="BW4980" s="722"/>
      <c r="BX4980" s="722"/>
      <c r="BY4980" s="722"/>
      <c r="BZ4980" s="722"/>
      <c r="CA4980" s="722"/>
      <c r="CB4980" s="722"/>
      <c r="CC4980" s="722"/>
      <c r="CD4980" s="722"/>
      <c r="CE4980" s="722"/>
      <c r="CF4980" s="722"/>
      <c r="CG4980" s="722"/>
      <c r="CH4980" s="722"/>
      <c r="CI4980" s="722"/>
      <c r="CJ4980" s="722"/>
      <c r="CK4980" s="722"/>
      <c r="CL4980" s="722"/>
      <c r="CM4980" s="722"/>
      <c r="CN4980" s="722"/>
      <c r="CO4980" s="722"/>
      <c r="CP4980" s="722"/>
      <c r="CQ4980" s="722"/>
      <c r="CR4980" s="722"/>
      <c r="CS4980" s="722"/>
    </row>
    <row r="4981" spans="1:97" s="1376" customFormat="1">
      <c r="A4981" s="722"/>
      <c r="B4981" s="722"/>
      <c r="C4981" s="722"/>
      <c r="D4981" s="722"/>
      <c r="E4981" s="722"/>
      <c r="F4981" s="757"/>
      <c r="G4981" s="757"/>
      <c r="H4981" s="757"/>
      <c r="I4981" s="757"/>
      <c r="J4981" s="757"/>
      <c r="K4981" s="758"/>
      <c r="L4981" s="758"/>
      <c r="M4981" s="722"/>
      <c r="N4981" s="736"/>
      <c r="O4981" s="736"/>
      <c r="P4981" s="736"/>
      <c r="Q4981" s="736"/>
      <c r="R4981" s="736"/>
      <c r="S4981" s="736"/>
      <c r="T4981" s="736"/>
      <c r="U4981" s="736"/>
      <c r="BA4981" s="722"/>
      <c r="BB4981" s="722"/>
      <c r="BC4981" s="722"/>
      <c r="BD4981" s="722"/>
      <c r="BE4981" s="722"/>
      <c r="BF4981" s="722"/>
      <c r="BG4981" s="722"/>
      <c r="BH4981" s="722"/>
      <c r="BI4981" s="722"/>
      <c r="BJ4981" s="722"/>
      <c r="BK4981" s="722"/>
      <c r="BL4981" s="722"/>
      <c r="BM4981" s="722"/>
      <c r="BN4981" s="722"/>
      <c r="BO4981" s="722"/>
      <c r="BP4981" s="722"/>
      <c r="BQ4981" s="722"/>
      <c r="BR4981" s="722"/>
      <c r="BS4981" s="722"/>
      <c r="BT4981" s="722"/>
      <c r="BU4981" s="722"/>
      <c r="BV4981" s="722"/>
      <c r="BW4981" s="722"/>
      <c r="BX4981" s="722"/>
      <c r="BY4981" s="722"/>
      <c r="BZ4981" s="722"/>
      <c r="CA4981" s="722"/>
      <c r="CB4981" s="722"/>
      <c r="CC4981" s="722"/>
      <c r="CD4981" s="722"/>
      <c r="CE4981" s="722"/>
      <c r="CF4981" s="722"/>
      <c r="CG4981" s="722"/>
      <c r="CH4981" s="722"/>
      <c r="CI4981" s="722"/>
      <c r="CJ4981" s="722"/>
      <c r="CK4981" s="722"/>
      <c r="CL4981" s="722"/>
      <c r="CM4981" s="722"/>
      <c r="CN4981" s="722"/>
      <c r="CO4981" s="722"/>
      <c r="CP4981" s="722"/>
      <c r="CQ4981" s="722"/>
      <c r="CR4981" s="722"/>
      <c r="CS4981" s="722"/>
    </row>
    <row r="4982" spans="1:97" s="1376" customFormat="1">
      <c r="A4982" s="722"/>
      <c r="B4982" s="722"/>
      <c r="C4982" s="722"/>
      <c r="D4982" s="722"/>
      <c r="E4982" s="722"/>
      <c r="F4982" s="757"/>
      <c r="G4982" s="757"/>
      <c r="H4982" s="757"/>
      <c r="I4982" s="757"/>
      <c r="J4982" s="757"/>
      <c r="K4982" s="758"/>
      <c r="L4982" s="758"/>
      <c r="M4982" s="722"/>
      <c r="N4982" s="736"/>
      <c r="O4982" s="736"/>
      <c r="P4982" s="736"/>
      <c r="Q4982" s="736"/>
      <c r="R4982" s="736"/>
      <c r="S4982" s="736"/>
      <c r="T4982" s="736"/>
      <c r="U4982" s="736"/>
      <c r="BA4982" s="722"/>
      <c r="BB4982" s="722"/>
      <c r="BC4982" s="722"/>
      <c r="BD4982" s="722"/>
      <c r="BE4982" s="722"/>
      <c r="BF4982" s="722"/>
      <c r="BG4982" s="722"/>
      <c r="BH4982" s="722"/>
      <c r="BI4982" s="722"/>
      <c r="BJ4982" s="722"/>
      <c r="BK4982" s="722"/>
      <c r="BL4982" s="722"/>
      <c r="BM4982" s="722"/>
      <c r="BN4982" s="722"/>
      <c r="BO4982" s="722"/>
      <c r="BP4982" s="722"/>
      <c r="BQ4982" s="722"/>
      <c r="BR4982" s="722"/>
      <c r="BS4982" s="722"/>
      <c r="BT4982" s="722"/>
      <c r="BU4982" s="722"/>
      <c r="BV4982" s="722"/>
      <c r="BW4982" s="722"/>
      <c r="BX4982" s="722"/>
      <c r="BY4982" s="722"/>
      <c r="BZ4982" s="722"/>
      <c r="CA4982" s="722"/>
      <c r="CB4982" s="722"/>
      <c r="CC4982" s="722"/>
      <c r="CD4982" s="722"/>
      <c r="CE4982" s="722"/>
      <c r="CF4982" s="722"/>
      <c r="CG4982" s="722"/>
      <c r="CH4982" s="722"/>
      <c r="CI4982" s="722"/>
      <c r="CJ4982" s="722"/>
      <c r="CK4982" s="722"/>
      <c r="CL4982" s="722"/>
      <c r="CM4982" s="722"/>
      <c r="CN4982" s="722"/>
      <c r="CO4982" s="722"/>
      <c r="CP4982" s="722"/>
      <c r="CQ4982" s="722"/>
      <c r="CR4982" s="722"/>
      <c r="CS4982" s="722"/>
    </row>
    <row r="4983" spans="1:97" s="1376" customFormat="1">
      <c r="A4983" s="722"/>
      <c r="B4983" s="722"/>
      <c r="C4983" s="722"/>
      <c r="D4983" s="722"/>
      <c r="E4983" s="722"/>
      <c r="F4983" s="757"/>
      <c r="G4983" s="757"/>
      <c r="H4983" s="757"/>
      <c r="I4983" s="757"/>
      <c r="J4983" s="757"/>
      <c r="K4983" s="758"/>
      <c r="L4983" s="758"/>
      <c r="M4983" s="722"/>
      <c r="N4983" s="736"/>
      <c r="O4983" s="736"/>
      <c r="P4983" s="736"/>
      <c r="Q4983" s="736"/>
      <c r="R4983" s="736"/>
      <c r="S4983" s="736"/>
      <c r="T4983" s="736"/>
      <c r="U4983" s="736"/>
      <c r="BA4983" s="722"/>
      <c r="BB4983" s="722"/>
      <c r="BC4983" s="722"/>
      <c r="BD4983" s="722"/>
      <c r="BE4983" s="722"/>
      <c r="BF4983" s="722"/>
      <c r="BG4983" s="722"/>
      <c r="BH4983" s="722"/>
      <c r="BI4983" s="722"/>
      <c r="BJ4983" s="722"/>
      <c r="BK4983" s="722"/>
      <c r="BL4983" s="722"/>
      <c r="BM4983" s="722"/>
      <c r="BN4983" s="722"/>
      <c r="BO4983" s="722"/>
      <c r="BP4983" s="722"/>
      <c r="BQ4983" s="722"/>
      <c r="BR4983" s="722"/>
      <c r="BS4983" s="722"/>
      <c r="BT4983" s="722"/>
      <c r="BU4983" s="722"/>
      <c r="BV4983" s="722"/>
      <c r="BW4983" s="722"/>
      <c r="BX4983" s="722"/>
      <c r="BY4983" s="722"/>
      <c r="BZ4983" s="722"/>
      <c r="CA4983" s="722"/>
      <c r="CB4983" s="722"/>
      <c r="CC4983" s="722"/>
      <c r="CD4983" s="722"/>
      <c r="CE4983" s="722"/>
      <c r="CF4983" s="722"/>
      <c r="CG4983" s="722"/>
      <c r="CH4983" s="722"/>
      <c r="CI4983" s="722"/>
      <c r="CJ4983" s="722"/>
      <c r="CK4983" s="722"/>
      <c r="CL4983" s="722"/>
      <c r="CM4983" s="722"/>
      <c r="CN4983" s="722"/>
      <c r="CO4983" s="722"/>
      <c r="CP4983" s="722"/>
      <c r="CQ4983" s="722"/>
      <c r="CR4983" s="722"/>
      <c r="CS4983" s="722"/>
    </row>
    <row r="4984" spans="1:97" s="1376" customFormat="1">
      <c r="A4984" s="722"/>
      <c r="B4984" s="722"/>
      <c r="C4984" s="722"/>
      <c r="D4984" s="722"/>
      <c r="E4984" s="722"/>
      <c r="F4984" s="757"/>
      <c r="G4984" s="757"/>
      <c r="H4984" s="757"/>
      <c r="I4984" s="757"/>
      <c r="J4984" s="757"/>
      <c r="K4984" s="758"/>
      <c r="L4984" s="758"/>
      <c r="M4984" s="722"/>
      <c r="N4984" s="736"/>
      <c r="O4984" s="736"/>
      <c r="P4984" s="736"/>
      <c r="Q4984" s="736"/>
      <c r="R4984" s="736"/>
      <c r="S4984" s="736"/>
      <c r="T4984" s="736"/>
      <c r="U4984" s="736"/>
      <c r="BA4984" s="722"/>
      <c r="BB4984" s="722"/>
      <c r="BC4984" s="722"/>
      <c r="BD4984" s="722"/>
      <c r="BE4984" s="722"/>
      <c r="BF4984" s="722"/>
      <c r="BG4984" s="722"/>
      <c r="BH4984" s="722"/>
      <c r="BI4984" s="722"/>
      <c r="BJ4984" s="722"/>
      <c r="BK4984" s="722"/>
      <c r="BL4984" s="722"/>
      <c r="BM4984" s="722"/>
      <c r="BN4984" s="722"/>
      <c r="BO4984" s="722"/>
      <c r="BP4984" s="722"/>
      <c r="BQ4984" s="722"/>
      <c r="BR4984" s="722"/>
      <c r="BS4984" s="722"/>
      <c r="BT4984" s="722"/>
      <c r="BU4984" s="722"/>
      <c r="BV4984" s="722"/>
      <c r="BW4984" s="722"/>
      <c r="BX4984" s="722"/>
      <c r="BY4984" s="722"/>
      <c r="BZ4984" s="722"/>
      <c r="CA4984" s="722"/>
      <c r="CB4984" s="722"/>
      <c r="CC4984" s="722"/>
      <c r="CD4984" s="722"/>
      <c r="CE4984" s="722"/>
      <c r="CF4984" s="722"/>
      <c r="CG4984" s="722"/>
      <c r="CH4984" s="722"/>
      <c r="CI4984" s="722"/>
      <c r="CJ4984" s="722"/>
      <c r="CK4984" s="722"/>
      <c r="CL4984" s="722"/>
      <c r="CM4984" s="722"/>
      <c r="CN4984" s="722"/>
      <c r="CO4984" s="722"/>
      <c r="CP4984" s="722"/>
      <c r="CQ4984" s="722"/>
      <c r="CR4984" s="722"/>
      <c r="CS4984" s="722"/>
    </row>
    <row r="4985" spans="1:97" s="1376" customFormat="1">
      <c r="A4985" s="722"/>
      <c r="B4985" s="722"/>
      <c r="C4985" s="722"/>
      <c r="D4985" s="722"/>
      <c r="E4985" s="722"/>
      <c r="F4985" s="757"/>
      <c r="G4985" s="757"/>
      <c r="H4985" s="757"/>
      <c r="I4985" s="757"/>
      <c r="J4985" s="757"/>
      <c r="K4985" s="758"/>
      <c r="L4985" s="758"/>
      <c r="M4985" s="722"/>
      <c r="N4985" s="736"/>
      <c r="O4985" s="736"/>
      <c r="P4985" s="736"/>
      <c r="Q4985" s="736"/>
      <c r="R4985" s="736"/>
      <c r="S4985" s="736"/>
      <c r="T4985" s="736"/>
      <c r="U4985" s="736"/>
      <c r="BA4985" s="722"/>
      <c r="BB4985" s="722"/>
      <c r="BC4985" s="722"/>
      <c r="BD4985" s="722"/>
      <c r="BE4985" s="722"/>
      <c r="BF4985" s="722"/>
      <c r="BG4985" s="722"/>
      <c r="BH4985" s="722"/>
      <c r="BI4985" s="722"/>
      <c r="BJ4985" s="722"/>
      <c r="BK4985" s="722"/>
      <c r="BL4985" s="722"/>
      <c r="BM4985" s="722"/>
      <c r="BN4985" s="722"/>
      <c r="BO4985" s="722"/>
      <c r="BP4985" s="722"/>
      <c r="BQ4985" s="722"/>
      <c r="BR4985" s="722"/>
      <c r="BS4985" s="722"/>
      <c r="BT4985" s="722"/>
      <c r="BU4985" s="722"/>
      <c r="BV4985" s="722"/>
      <c r="BW4985" s="722"/>
      <c r="BX4985" s="722"/>
      <c r="BY4985" s="722"/>
      <c r="BZ4985" s="722"/>
      <c r="CA4985" s="722"/>
      <c r="CB4985" s="722"/>
      <c r="CC4985" s="722"/>
      <c r="CD4985" s="722"/>
      <c r="CE4985" s="722"/>
      <c r="CF4985" s="722"/>
      <c r="CG4985" s="722"/>
      <c r="CH4985" s="722"/>
      <c r="CI4985" s="722"/>
      <c r="CJ4985" s="722"/>
      <c r="CK4985" s="722"/>
      <c r="CL4985" s="722"/>
      <c r="CM4985" s="722"/>
      <c r="CN4985" s="722"/>
      <c r="CO4985" s="722"/>
      <c r="CP4985" s="722"/>
      <c r="CQ4985" s="722"/>
      <c r="CR4985" s="722"/>
      <c r="CS4985" s="722"/>
    </row>
    <row r="4986" spans="1:97" s="1376" customFormat="1">
      <c r="A4986" s="722"/>
      <c r="B4986" s="722"/>
      <c r="C4986" s="722"/>
      <c r="D4986" s="722"/>
      <c r="E4986" s="722"/>
      <c r="F4986" s="757"/>
      <c r="G4986" s="757"/>
      <c r="H4986" s="757"/>
      <c r="I4986" s="757"/>
      <c r="J4986" s="757"/>
      <c r="K4986" s="758"/>
      <c r="L4986" s="758"/>
      <c r="M4986" s="722"/>
      <c r="N4986" s="736"/>
      <c r="O4986" s="736"/>
      <c r="P4986" s="736"/>
      <c r="Q4986" s="736"/>
      <c r="R4986" s="736"/>
      <c r="S4986" s="736"/>
      <c r="T4986" s="736"/>
      <c r="U4986" s="736"/>
      <c r="BA4986" s="722"/>
      <c r="BB4986" s="722"/>
      <c r="BC4986" s="722"/>
      <c r="BD4986" s="722"/>
      <c r="BE4986" s="722"/>
      <c r="BF4986" s="722"/>
      <c r="BG4986" s="722"/>
      <c r="BH4986" s="722"/>
      <c r="BI4986" s="722"/>
      <c r="BJ4986" s="722"/>
      <c r="BK4986" s="722"/>
      <c r="BL4986" s="722"/>
      <c r="BM4986" s="722"/>
      <c r="BN4986" s="722"/>
      <c r="BO4986" s="722"/>
      <c r="BP4986" s="722"/>
      <c r="BQ4986" s="722"/>
      <c r="BR4986" s="722"/>
      <c r="BS4986" s="722"/>
      <c r="BT4986" s="722"/>
      <c r="BU4986" s="722"/>
      <c r="BV4986" s="722"/>
      <c r="BW4986" s="722"/>
      <c r="BX4986" s="722"/>
      <c r="BY4986" s="722"/>
      <c r="BZ4986" s="722"/>
      <c r="CA4986" s="722"/>
      <c r="CB4986" s="722"/>
      <c r="CC4986" s="722"/>
      <c r="CD4986" s="722"/>
      <c r="CE4986" s="722"/>
      <c r="CF4986" s="722"/>
      <c r="CG4986" s="722"/>
      <c r="CH4986" s="722"/>
      <c r="CI4986" s="722"/>
      <c r="CJ4986" s="722"/>
      <c r="CK4986" s="722"/>
      <c r="CL4986" s="722"/>
      <c r="CM4986" s="722"/>
      <c r="CN4986" s="722"/>
      <c r="CO4986" s="722"/>
      <c r="CP4986" s="722"/>
      <c r="CQ4986" s="722"/>
      <c r="CR4986" s="722"/>
      <c r="CS4986" s="722"/>
    </row>
    <row r="4987" spans="1:97" s="1376" customFormat="1">
      <c r="A4987" s="722"/>
      <c r="B4987" s="722"/>
      <c r="C4987" s="722"/>
      <c r="D4987" s="722"/>
      <c r="E4987" s="722"/>
      <c r="F4987" s="757"/>
      <c r="G4987" s="757"/>
      <c r="H4987" s="757"/>
      <c r="I4987" s="757"/>
      <c r="J4987" s="757"/>
      <c r="K4987" s="758"/>
      <c r="L4987" s="758"/>
      <c r="M4987" s="722"/>
      <c r="N4987" s="736"/>
      <c r="O4987" s="736"/>
      <c r="P4987" s="736"/>
      <c r="Q4987" s="736"/>
      <c r="R4987" s="736"/>
      <c r="S4987" s="736"/>
      <c r="T4987" s="736"/>
      <c r="U4987" s="736"/>
      <c r="BA4987" s="722"/>
      <c r="BB4987" s="722"/>
      <c r="BC4987" s="722"/>
      <c r="BD4987" s="722"/>
      <c r="BE4987" s="722"/>
      <c r="BF4987" s="722"/>
      <c r="BG4987" s="722"/>
      <c r="BH4987" s="722"/>
      <c r="BI4987" s="722"/>
      <c r="BJ4987" s="722"/>
      <c r="BK4987" s="722"/>
      <c r="BL4987" s="722"/>
      <c r="BM4987" s="722"/>
      <c r="BN4987" s="722"/>
      <c r="BO4987" s="722"/>
      <c r="BP4987" s="722"/>
      <c r="BQ4987" s="722"/>
      <c r="BR4987" s="722"/>
      <c r="BS4987" s="722"/>
      <c r="BT4987" s="722"/>
      <c r="BU4987" s="722"/>
      <c r="BV4987" s="722"/>
      <c r="BW4987" s="722"/>
      <c r="BX4987" s="722"/>
      <c r="BY4987" s="722"/>
      <c r="BZ4987" s="722"/>
      <c r="CA4987" s="722"/>
      <c r="CB4987" s="722"/>
      <c r="CC4987" s="722"/>
      <c r="CD4987" s="722"/>
      <c r="CE4987" s="722"/>
      <c r="CF4987" s="722"/>
      <c r="CG4987" s="722"/>
      <c r="CH4987" s="722"/>
      <c r="CI4987" s="722"/>
      <c r="CJ4987" s="722"/>
      <c r="CK4987" s="722"/>
      <c r="CL4987" s="722"/>
      <c r="CM4987" s="722"/>
      <c r="CN4987" s="722"/>
      <c r="CO4987" s="722"/>
      <c r="CP4987" s="722"/>
      <c r="CQ4987" s="722"/>
      <c r="CR4987" s="722"/>
      <c r="CS4987" s="722"/>
    </row>
    <row r="4988" spans="1:97" s="1376" customFormat="1">
      <c r="A4988" s="722"/>
      <c r="B4988" s="722"/>
      <c r="C4988" s="722"/>
      <c r="D4988" s="722"/>
      <c r="E4988" s="722"/>
      <c r="F4988" s="757"/>
      <c r="G4988" s="757"/>
      <c r="H4988" s="757"/>
      <c r="I4988" s="757"/>
      <c r="J4988" s="757"/>
      <c r="K4988" s="758"/>
      <c r="L4988" s="758"/>
      <c r="M4988" s="722"/>
      <c r="N4988" s="736"/>
      <c r="O4988" s="736"/>
      <c r="P4988" s="736"/>
      <c r="Q4988" s="736"/>
      <c r="R4988" s="736"/>
      <c r="S4988" s="736"/>
      <c r="T4988" s="736"/>
      <c r="U4988" s="736"/>
      <c r="BA4988" s="722"/>
      <c r="BB4988" s="722"/>
      <c r="BC4988" s="722"/>
      <c r="BD4988" s="722"/>
      <c r="BE4988" s="722"/>
      <c r="BF4988" s="722"/>
      <c r="BG4988" s="722"/>
      <c r="BH4988" s="722"/>
      <c r="BI4988" s="722"/>
      <c r="BJ4988" s="722"/>
      <c r="BK4988" s="722"/>
      <c r="BL4988" s="722"/>
      <c r="BM4988" s="722"/>
      <c r="BN4988" s="722"/>
      <c r="BO4988" s="722"/>
      <c r="BP4988" s="722"/>
      <c r="BQ4988" s="722"/>
      <c r="BR4988" s="722"/>
      <c r="BS4988" s="722"/>
      <c r="BT4988" s="722"/>
      <c r="BU4988" s="722"/>
      <c r="BV4988" s="722"/>
      <c r="BW4988" s="722"/>
      <c r="BX4988" s="722"/>
      <c r="BY4988" s="722"/>
      <c r="BZ4988" s="722"/>
      <c r="CA4988" s="722"/>
      <c r="CB4988" s="722"/>
      <c r="CC4988" s="722"/>
      <c r="CD4988" s="722"/>
      <c r="CE4988" s="722"/>
      <c r="CF4988" s="722"/>
      <c r="CG4988" s="722"/>
      <c r="CH4988" s="722"/>
      <c r="CI4988" s="722"/>
      <c r="CJ4988" s="722"/>
      <c r="CK4988" s="722"/>
      <c r="CL4988" s="722"/>
      <c r="CM4988" s="722"/>
      <c r="CN4988" s="722"/>
      <c r="CO4988" s="722"/>
      <c r="CP4988" s="722"/>
      <c r="CQ4988" s="722"/>
      <c r="CR4988" s="722"/>
      <c r="CS4988" s="722"/>
    </row>
    <row r="4989" spans="1:97" s="1376" customFormat="1">
      <c r="A4989" s="722"/>
      <c r="B4989" s="722"/>
      <c r="C4989" s="722"/>
      <c r="D4989" s="722"/>
      <c r="E4989" s="722"/>
      <c r="F4989" s="757"/>
      <c r="G4989" s="757"/>
      <c r="H4989" s="757"/>
      <c r="I4989" s="757"/>
      <c r="J4989" s="757"/>
      <c r="K4989" s="758"/>
      <c r="L4989" s="758"/>
      <c r="M4989" s="722"/>
      <c r="N4989" s="736"/>
      <c r="O4989" s="736"/>
      <c r="P4989" s="736"/>
      <c r="Q4989" s="736"/>
      <c r="R4989" s="736"/>
      <c r="S4989" s="736"/>
      <c r="T4989" s="736"/>
      <c r="U4989" s="736"/>
      <c r="BA4989" s="722"/>
      <c r="BB4989" s="722"/>
      <c r="BC4989" s="722"/>
      <c r="BD4989" s="722"/>
      <c r="BE4989" s="722"/>
      <c r="BF4989" s="722"/>
      <c r="BG4989" s="722"/>
      <c r="BH4989" s="722"/>
      <c r="BI4989" s="722"/>
      <c r="BJ4989" s="722"/>
      <c r="BK4989" s="722"/>
      <c r="BL4989" s="722"/>
      <c r="BM4989" s="722"/>
      <c r="BN4989" s="722"/>
      <c r="BO4989" s="722"/>
      <c r="BP4989" s="722"/>
      <c r="BQ4989" s="722"/>
      <c r="BR4989" s="722"/>
      <c r="BS4989" s="722"/>
      <c r="BT4989" s="722"/>
      <c r="BU4989" s="722"/>
      <c r="BV4989" s="722"/>
      <c r="BW4989" s="722"/>
      <c r="BX4989" s="722"/>
      <c r="BY4989" s="722"/>
      <c r="BZ4989" s="722"/>
      <c r="CA4989" s="722"/>
      <c r="CB4989" s="722"/>
      <c r="CC4989" s="722"/>
      <c r="CD4989" s="722"/>
      <c r="CE4989" s="722"/>
      <c r="CF4989" s="722"/>
      <c r="CG4989" s="722"/>
      <c r="CH4989" s="722"/>
      <c r="CI4989" s="722"/>
      <c r="CJ4989" s="722"/>
      <c r="CK4989" s="722"/>
      <c r="CL4989" s="722"/>
      <c r="CM4989" s="722"/>
      <c r="CN4989" s="722"/>
      <c r="CO4989" s="722"/>
      <c r="CP4989" s="722"/>
      <c r="CQ4989" s="722"/>
      <c r="CR4989" s="722"/>
      <c r="CS4989" s="722"/>
    </row>
    <row r="4990" spans="1:97" s="1376" customFormat="1">
      <c r="A4990" s="722"/>
      <c r="B4990" s="722"/>
      <c r="C4990" s="722"/>
      <c r="D4990" s="722"/>
      <c r="E4990" s="722"/>
      <c r="F4990" s="757"/>
      <c r="G4990" s="757"/>
      <c r="H4990" s="757"/>
      <c r="I4990" s="757"/>
      <c r="J4990" s="757"/>
      <c r="K4990" s="758"/>
      <c r="L4990" s="758"/>
      <c r="M4990" s="722"/>
      <c r="N4990" s="736"/>
      <c r="O4990" s="736"/>
      <c r="P4990" s="736"/>
      <c r="Q4990" s="736"/>
      <c r="R4990" s="736"/>
      <c r="S4990" s="736"/>
      <c r="T4990" s="736"/>
      <c r="U4990" s="736"/>
      <c r="BA4990" s="722"/>
      <c r="BB4990" s="722"/>
      <c r="BC4990" s="722"/>
      <c r="BD4990" s="722"/>
      <c r="BE4990" s="722"/>
      <c r="BF4990" s="722"/>
      <c r="BG4990" s="722"/>
      <c r="BH4990" s="722"/>
      <c r="BI4990" s="722"/>
      <c r="BJ4990" s="722"/>
      <c r="BK4990" s="722"/>
      <c r="BL4990" s="722"/>
      <c r="BM4990" s="722"/>
      <c r="BN4990" s="722"/>
      <c r="BO4990" s="722"/>
      <c r="BP4990" s="722"/>
      <c r="BQ4990" s="722"/>
      <c r="BR4990" s="722"/>
      <c r="BS4990" s="722"/>
      <c r="BT4990" s="722"/>
      <c r="BU4990" s="722"/>
      <c r="BV4990" s="722"/>
      <c r="BW4990" s="722"/>
      <c r="BX4990" s="722"/>
      <c r="BY4990" s="722"/>
      <c r="BZ4990" s="722"/>
      <c r="CA4990" s="722"/>
      <c r="CB4990" s="722"/>
      <c r="CC4990" s="722"/>
      <c r="CD4990" s="722"/>
      <c r="CE4990" s="722"/>
      <c r="CF4990" s="722"/>
      <c r="CG4990" s="722"/>
      <c r="CH4990" s="722"/>
      <c r="CI4990" s="722"/>
      <c r="CJ4990" s="722"/>
      <c r="CK4990" s="722"/>
      <c r="CL4990" s="722"/>
      <c r="CM4990" s="722"/>
      <c r="CN4990" s="722"/>
      <c r="CO4990" s="722"/>
      <c r="CP4990" s="722"/>
      <c r="CQ4990" s="722"/>
      <c r="CR4990" s="722"/>
      <c r="CS4990" s="722"/>
    </row>
    <row r="4991" spans="1:97" s="1376" customFormat="1">
      <c r="A4991" s="722"/>
      <c r="B4991" s="722"/>
      <c r="C4991" s="722"/>
      <c r="D4991" s="722"/>
      <c r="E4991" s="722"/>
      <c r="F4991" s="757"/>
      <c r="G4991" s="757"/>
      <c r="H4991" s="757"/>
      <c r="I4991" s="757"/>
      <c r="J4991" s="757"/>
      <c r="K4991" s="758"/>
      <c r="L4991" s="758"/>
      <c r="M4991" s="722"/>
      <c r="N4991" s="736"/>
      <c r="O4991" s="736"/>
      <c r="P4991" s="736"/>
      <c r="Q4991" s="736"/>
      <c r="R4991" s="736"/>
      <c r="S4991" s="736"/>
      <c r="T4991" s="736"/>
      <c r="U4991" s="736"/>
      <c r="BA4991" s="722"/>
      <c r="BB4991" s="722"/>
      <c r="BC4991" s="722"/>
      <c r="BD4991" s="722"/>
      <c r="BE4991" s="722"/>
      <c r="BF4991" s="722"/>
      <c r="BG4991" s="722"/>
      <c r="BH4991" s="722"/>
      <c r="BI4991" s="722"/>
      <c r="BJ4991" s="722"/>
      <c r="BK4991" s="722"/>
      <c r="BL4991" s="722"/>
      <c r="BM4991" s="722"/>
      <c r="BN4991" s="722"/>
      <c r="BO4991" s="722"/>
      <c r="BP4991" s="722"/>
      <c r="BQ4991" s="722"/>
      <c r="BR4991" s="722"/>
      <c r="BS4991" s="722"/>
      <c r="BT4991" s="722"/>
      <c r="BU4991" s="722"/>
      <c r="BV4991" s="722"/>
      <c r="BW4991" s="722"/>
      <c r="BX4991" s="722"/>
      <c r="BY4991" s="722"/>
      <c r="BZ4991" s="722"/>
      <c r="CA4991" s="722"/>
      <c r="CB4991" s="722"/>
      <c r="CC4991" s="722"/>
      <c r="CD4991" s="722"/>
      <c r="CE4991" s="722"/>
      <c r="CF4991" s="722"/>
      <c r="CG4991" s="722"/>
      <c r="CH4991" s="722"/>
      <c r="CI4991" s="722"/>
      <c r="CJ4991" s="722"/>
      <c r="CK4991" s="722"/>
      <c r="CL4991" s="722"/>
      <c r="CM4991" s="722"/>
      <c r="CN4991" s="722"/>
      <c r="CO4991" s="722"/>
      <c r="CP4991" s="722"/>
      <c r="CQ4991" s="722"/>
      <c r="CR4991" s="722"/>
      <c r="CS4991" s="722"/>
    </row>
    <row r="4992" spans="1:97" s="1376" customFormat="1">
      <c r="A4992" s="722"/>
      <c r="B4992" s="722"/>
      <c r="C4992" s="722"/>
      <c r="D4992" s="722"/>
      <c r="E4992" s="722"/>
      <c r="F4992" s="757"/>
      <c r="G4992" s="757"/>
      <c r="H4992" s="757"/>
      <c r="I4992" s="757"/>
      <c r="J4992" s="757"/>
      <c r="K4992" s="758"/>
      <c r="L4992" s="758"/>
      <c r="M4992" s="722"/>
      <c r="N4992" s="736"/>
      <c r="O4992" s="736"/>
      <c r="P4992" s="736"/>
      <c r="Q4992" s="736"/>
      <c r="R4992" s="736"/>
      <c r="S4992" s="736"/>
      <c r="T4992" s="736"/>
      <c r="U4992" s="736"/>
      <c r="BA4992" s="722"/>
      <c r="BB4992" s="722"/>
      <c r="BC4992" s="722"/>
      <c r="BD4992" s="722"/>
      <c r="BE4992" s="722"/>
      <c r="BF4992" s="722"/>
      <c r="BG4992" s="722"/>
      <c r="BH4992" s="722"/>
      <c r="BI4992" s="722"/>
      <c r="BJ4992" s="722"/>
      <c r="BK4992" s="722"/>
      <c r="BL4992" s="722"/>
      <c r="BM4992" s="722"/>
      <c r="BN4992" s="722"/>
      <c r="BO4992" s="722"/>
      <c r="BP4992" s="722"/>
      <c r="BQ4992" s="722"/>
      <c r="BR4992" s="722"/>
      <c r="BS4992" s="722"/>
      <c r="BT4992" s="722"/>
      <c r="BU4992" s="722"/>
      <c r="BV4992" s="722"/>
      <c r="BW4992" s="722"/>
      <c r="BX4992" s="722"/>
      <c r="BY4992" s="722"/>
      <c r="BZ4992" s="722"/>
      <c r="CA4992" s="722"/>
      <c r="CB4992" s="722"/>
      <c r="CC4992" s="722"/>
      <c r="CD4992" s="722"/>
      <c r="CE4992" s="722"/>
      <c r="CF4992" s="722"/>
      <c r="CG4992" s="722"/>
      <c r="CH4992" s="722"/>
      <c r="CI4992" s="722"/>
      <c r="CJ4992" s="722"/>
      <c r="CK4992" s="722"/>
      <c r="CL4992" s="722"/>
      <c r="CM4992" s="722"/>
      <c r="CN4992" s="722"/>
      <c r="CO4992" s="722"/>
      <c r="CP4992" s="722"/>
      <c r="CQ4992" s="722"/>
      <c r="CR4992" s="722"/>
      <c r="CS4992" s="722"/>
    </row>
    <row r="4993" spans="1:97" s="1376" customFormat="1">
      <c r="A4993" s="722"/>
      <c r="B4993" s="722"/>
      <c r="C4993" s="722"/>
      <c r="D4993" s="722"/>
      <c r="E4993" s="722"/>
      <c r="F4993" s="757"/>
      <c r="G4993" s="757"/>
      <c r="H4993" s="757"/>
      <c r="I4993" s="757"/>
      <c r="J4993" s="757"/>
      <c r="K4993" s="758"/>
      <c r="L4993" s="758"/>
      <c r="M4993" s="722"/>
      <c r="N4993" s="736"/>
      <c r="O4993" s="736"/>
      <c r="P4993" s="736"/>
      <c r="Q4993" s="736"/>
      <c r="R4993" s="736"/>
      <c r="S4993" s="736"/>
      <c r="T4993" s="736"/>
      <c r="U4993" s="736"/>
      <c r="BA4993" s="722"/>
      <c r="BB4993" s="722"/>
      <c r="BC4993" s="722"/>
      <c r="BD4993" s="722"/>
      <c r="BE4993" s="722"/>
      <c r="BF4993" s="722"/>
      <c r="BG4993" s="722"/>
      <c r="BH4993" s="722"/>
      <c r="BI4993" s="722"/>
      <c r="BJ4993" s="722"/>
      <c r="BK4993" s="722"/>
      <c r="BL4993" s="722"/>
      <c r="BM4993" s="722"/>
      <c r="BN4993" s="722"/>
      <c r="BO4993" s="722"/>
      <c r="BP4993" s="722"/>
      <c r="BQ4993" s="722"/>
      <c r="BR4993" s="722"/>
      <c r="BS4993" s="722"/>
      <c r="BT4993" s="722"/>
      <c r="BU4993" s="722"/>
      <c r="BV4993" s="722"/>
      <c r="BW4993" s="722"/>
      <c r="BX4993" s="722"/>
      <c r="BY4993" s="722"/>
      <c r="BZ4993" s="722"/>
      <c r="CA4993" s="722"/>
      <c r="CB4993" s="722"/>
      <c r="CC4993" s="722"/>
      <c r="CD4993" s="722"/>
      <c r="CE4993" s="722"/>
      <c r="CF4993" s="722"/>
      <c r="CG4993" s="722"/>
      <c r="CH4993" s="722"/>
      <c r="CI4993" s="722"/>
      <c r="CJ4993" s="722"/>
      <c r="CK4993" s="722"/>
      <c r="CL4993" s="722"/>
      <c r="CM4993" s="722"/>
      <c r="CN4993" s="722"/>
      <c r="CO4993" s="722"/>
      <c r="CP4993" s="722"/>
      <c r="CQ4993" s="722"/>
      <c r="CR4993" s="722"/>
      <c r="CS4993" s="722"/>
    </row>
    <row r="4994" spans="1:97" s="1376" customFormat="1">
      <c r="A4994" s="722"/>
      <c r="B4994" s="722"/>
      <c r="C4994" s="722"/>
      <c r="D4994" s="722"/>
      <c r="E4994" s="722"/>
      <c r="F4994" s="757"/>
      <c r="G4994" s="757"/>
      <c r="H4994" s="757"/>
      <c r="I4994" s="757"/>
      <c r="J4994" s="757"/>
      <c r="K4994" s="758"/>
      <c r="L4994" s="758"/>
      <c r="M4994" s="722"/>
      <c r="N4994" s="736"/>
      <c r="O4994" s="736"/>
      <c r="P4994" s="736"/>
      <c r="Q4994" s="736"/>
      <c r="R4994" s="736"/>
      <c r="S4994" s="736"/>
      <c r="T4994" s="736"/>
      <c r="U4994" s="736"/>
      <c r="BA4994" s="722"/>
      <c r="BB4994" s="722"/>
      <c r="BC4994" s="722"/>
      <c r="BD4994" s="722"/>
      <c r="BE4994" s="722"/>
      <c r="BF4994" s="722"/>
      <c r="BG4994" s="722"/>
      <c r="BH4994" s="722"/>
      <c r="BI4994" s="722"/>
      <c r="BJ4994" s="722"/>
      <c r="BK4994" s="722"/>
      <c r="BL4994" s="722"/>
      <c r="BM4994" s="722"/>
      <c r="BN4994" s="722"/>
      <c r="BO4994" s="722"/>
      <c r="BP4994" s="722"/>
      <c r="BQ4994" s="722"/>
      <c r="BR4994" s="722"/>
      <c r="BS4994" s="722"/>
      <c r="BT4994" s="722"/>
      <c r="BU4994" s="722"/>
      <c r="BV4994" s="722"/>
      <c r="BW4994" s="722"/>
      <c r="BX4994" s="722"/>
      <c r="BY4994" s="722"/>
      <c r="BZ4994" s="722"/>
      <c r="CA4994" s="722"/>
      <c r="CB4994" s="722"/>
      <c r="CC4994" s="722"/>
      <c r="CD4994" s="722"/>
      <c r="CE4994" s="722"/>
      <c r="CF4994" s="722"/>
      <c r="CG4994" s="722"/>
      <c r="CH4994" s="722"/>
      <c r="CI4994" s="722"/>
      <c r="CJ4994" s="722"/>
      <c r="CK4994" s="722"/>
      <c r="CL4994" s="722"/>
      <c r="CM4994" s="722"/>
      <c r="CN4994" s="722"/>
      <c r="CO4994" s="722"/>
      <c r="CP4994" s="722"/>
      <c r="CQ4994" s="722"/>
      <c r="CR4994" s="722"/>
      <c r="CS4994" s="722"/>
    </row>
    <row r="4995" spans="1:97" s="1376" customFormat="1">
      <c r="A4995" s="722"/>
      <c r="B4995" s="722"/>
      <c r="C4995" s="722"/>
      <c r="D4995" s="722"/>
      <c r="E4995" s="722"/>
      <c r="F4995" s="757"/>
      <c r="G4995" s="757"/>
      <c r="H4995" s="757"/>
      <c r="I4995" s="757"/>
      <c r="J4995" s="757"/>
      <c r="K4995" s="758"/>
      <c r="L4995" s="758"/>
      <c r="M4995" s="722"/>
      <c r="N4995" s="736"/>
      <c r="O4995" s="736"/>
      <c r="P4995" s="736"/>
      <c r="Q4995" s="736"/>
      <c r="R4995" s="736"/>
      <c r="S4995" s="736"/>
      <c r="T4995" s="736"/>
      <c r="U4995" s="736"/>
      <c r="BA4995" s="722"/>
      <c r="BB4995" s="722"/>
      <c r="BC4995" s="722"/>
      <c r="BD4995" s="722"/>
      <c r="BE4995" s="722"/>
      <c r="BF4995" s="722"/>
      <c r="BG4995" s="722"/>
      <c r="BH4995" s="722"/>
      <c r="BI4995" s="722"/>
      <c r="BJ4995" s="722"/>
      <c r="BK4995" s="722"/>
      <c r="BL4995" s="722"/>
      <c r="BM4995" s="722"/>
      <c r="BN4995" s="722"/>
      <c r="BO4995" s="722"/>
      <c r="BP4995" s="722"/>
      <c r="BQ4995" s="722"/>
      <c r="BR4995" s="722"/>
      <c r="BS4995" s="722"/>
      <c r="BT4995" s="722"/>
      <c r="BU4995" s="722"/>
      <c r="BV4995" s="722"/>
      <c r="BW4995" s="722"/>
      <c r="BX4995" s="722"/>
      <c r="BY4995" s="722"/>
      <c r="BZ4995" s="722"/>
      <c r="CA4995" s="722"/>
      <c r="CB4995" s="722"/>
      <c r="CC4995" s="722"/>
      <c r="CD4995" s="722"/>
      <c r="CE4995" s="722"/>
      <c r="CF4995" s="722"/>
      <c r="CG4995" s="722"/>
      <c r="CH4995" s="722"/>
      <c r="CI4995" s="722"/>
      <c r="CJ4995" s="722"/>
      <c r="CK4995" s="722"/>
      <c r="CL4995" s="722"/>
      <c r="CM4995" s="722"/>
      <c r="CN4995" s="722"/>
      <c r="CO4995" s="722"/>
      <c r="CP4995" s="722"/>
      <c r="CQ4995" s="722"/>
      <c r="CR4995" s="722"/>
      <c r="CS4995" s="722"/>
    </row>
    <row r="4996" spans="1:97" s="1376" customFormat="1">
      <c r="A4996" s="722"/>
      <c r="B4996" s="722"/>
      <c r="C4996" s="722"/>
      <c r="D4996" s="722"/>
      <c r="E4996" s="722"/>
      <c r="F4996" s="757"/>
      <c r="G4996" s="757"/>
      <c r="H4996" s="757"/>
      <c r="I4996" s="757"/>
      <c r="J4996" s="757"/>
      <c r="K4996" s="758"/>
      <c r="L4996" s="758"/>
      <c r="M4996" s="722"/>
      <c r="N4996" s="736"/>
      <c r="O4996" s="736"/>
      <c r="P4996" s="736"/>
      <c r="Q4996" s="736"/>
      <c r="R4996" s="736"/>
      <c r="S4996" s="736"/>
      <c r="T4996" s="736"/>
      <c r="U4996" s="736"/>
      <c r="BA4996" s="722"/>
      <c r="BB4996" s="722"/>
      <c r="BC4996" s="722"/>
      <c r="BD4996" s="722"/>
      <c r="BE4996" s="722"/>
      <c r="BF4996" s="722"/>
      <c r="BG4996" s="722"/>
      <c r="BH4996" s="722"/>
      <c r="BI4996" s="722"/>
      <c r="BJ4996" s="722"/>
      <c r="BK4996" s="722"/>
      <c r="BL4996" s="722"/>
      <c r="BM4996" s="722"/>
      <c r="BN4996" s="722"/>
      <c r="BO4996" s="722"/>
      <c r="BP4996" s="722"/>
      <c r="BQ4996" s="722"/>
      <c r="BR4996" s="722"/>
      <c r="BS4996" s="722"/>
      <c r="BT4996" s="722"/>
      <c r="BU4996" s="722"/>
      <c r="BV4996" s="722"/>
      <c r="BW4996" s="722"/>
      <c r="BX4996" s="722"/>
      <c r="BY4996" s="722"/>
      <c r="BZ4996" s="722"/>
      <c r="CA4996" s="722"/>
      <c r="CB4996" s="722"/>
      <c r="CC4996" s="722"/>
      <c r="CD4996" s="722"/>
      <c r="CE4996" s="722"/>
      <c r="CF4996" s="722"/>
      <c r="CG4996" s="722"/>
      <c r="CH4996" s="722"/>
      <c r="CI4996" s="722"/>
      <c r="CJ4996" s="722"/>
      <c r="CK4996" s="722"/>
      <c r="CL4996" s="722"/>
      <c r="CM4996" s="722"/>
      <c r="CN4996" s="722"/>
      <c r="CO4996" s="722"/>
      <c r="CP4996" s="722"/>
      <c r="CQ4996" s="722"/>
      <c r="CR4996" s="722"/>
      <c r="CS4996" s="722"/>
    </row>
    <row r="4997" spans="1:97" s="1376" customFormat="1">
      <c r="A4997" s="722"/>
      <c r="B4997" s="722"/>
      <c r="C4997" s="722"/>
      <c r="D4997" s="722"/>
      <c r="E4997" s="722"/>
      <c r="F4997" s="757"/>
      <c r="G4997" s="757"/>
      <c r="H4997" s="757"/>
      <c r="I4997" s="757"/>
      <c r="J4997" s="757"/>
      <c r="K4997" s="758"/>
      <c r="L4997" s="758"/>
      <c r="M4997" s="722"/>
      <c r="N4997" s="736"/>
      <c r="O4997" s="736"/>
      <c r="P4997" s="736"/>
      <c r="Q4997" s="736"/>
      <c r="R4997" s="736"/>
      <c r="S4997" s="736"/>
      <c r="T4997" s="736"/>
      <c r="U4997" s="736"/>
      <c r="BA4997" s="722"/>
      <c r="BB4997" s="722"/>
      <c r="BC4997" s="722"/>
      <c r="BD4997" s="722"/>
      <c r="BE4997" s="722"/>
      <c r="BF4997" s="722"/>
      <c r="BG4997" s="722"/>
      <c r="BH4997" s="722"/>
      <c r="BI4997" s="722"/>
      <c r="BJ4997" s="722"/>
      <c r="BK4997" s="722"/>
      <c r="BL4997" s="722"/>
      <c r="BM4997" s="722"/>
      <c r="BN4997" s="722"/>
      <c r="BO4997" s="722"/>
      <c r="BP4997" s="722"/>
      <c r="BQ4997" s="722"/>
      <c r="BR4997" s="722"/>
      <c r="BS4997" s="722"/>
      <c r="BT4997" s="722"/>
      <c r="BU4997" s="722"/>
      <c r="BV4997" s="722"/>
      <c r="BW4997" s="722"/>
      <c r="BX4997" s="722"/>
      <c r="BY4997" s="722"/>
      <c r="BZ4997" s="722"/>
      <c r="CA4997" s="722"/>
      <c r="CB4997" s="722"/>
      <c r="CC4997" s="722"/>
      <c r="CD4997" s="722"/>
      <c r="CE4997" s="722"/>
      <c r="CF4997" s="722"/>
      <c r="CG4997" s="722"/>
      <c r="CH4997" s="722"/>
      <c r="CI4997" s="722"/>
      <c r="CJ4997" s="722"/>
      <c r="CK4997" s="722"/>
      <c r="CL4997" s="722"/>
      <c r="CM4997" s="722"/>
      <c r="CN4997" s="722"/>
      <c r="CO4997" s="722"/>
      <c r="CP4997" s="722"/>
      <c r="CQ4997" s="722"/>
      <c r="CR4997" s="722"/>
      <c r="CS4997" s="722"/>
    </row>
    <row r="4998" spans="1:97" s="1376" customFormat="1">
      <c r="A4998" s="722"/>
      <c r="B4998" s="722"/>
      <c r="C4998" s="722"/>
      <c r="D4998" s="722"/>
      <c r="E4998" s="722"/>
      <c r="F4998" s="757"/>
      <c r="G4998" s="757"/>
      <c r="H4998" s="757"/>
      <c r="I4998" s="757"/>
      <c r="J4998" s="757"/>
      <c r="K4998" s="758"/>
      <c r="L4998" s="758"/>
      <c r="M4998" s="722"/>
      <c r="N4998" s="736"/>
      <c r="O4998" s="736"/>
      <c r="P4998" s="736"/>
      <c r="Q4998" s="736"/>
      <c r="R4998" s="736"/>
      <c r="S4998" s="736"/>
      <c r="T4998" s="736"/>
      <c r="U4998" s="736"/>
      <c r="BA4998" s="722"/>
      <c r="BB4998" s="722"/>
      <c r="BC4998" s="722"/>
      <c r="BD4998" s="722"/>
      <c r="BE4998" s="722"/>
      <c r="BF4998" s="722"/>
      <c r="BG4998" s="722"/>
      <c r="BH4998" s="722"/>
      <c r="BI4998" s="722"/>
      <c r="BJ4998" s="722"/>
      <c r="BK4998" s="722"/>
      <c r="BL4998" s="722"/>
      <c r="BM4998" s="722"/>
      <c r="BN4998" s="722"/>
      <c r="BO4998" s="722"/>
      <c r="BP4998" s="722"/>
      <c r="BQ4998" s="722"/>
      <c r="BR4998" s="722"/>
      <c r="BS4998" s="722"/>
      <c r="BT4998" s="722"/>
      <c r="BU4998" s="722"/>
      <c r="BV4998" s="722"/>
      <c r="BW4998" s="722"/>
      <c r="BX4998" s="722"/>
      <c r="BY4998" s="722"/>
      <c r="BZ4998" s="722"/>
      <c r="CA4998" s="722"/>
      <c r="CB4998" s="722"/>
      <c r="CC4998" s="722"/>
      <c r="CD4998" s="722"/>
      <c r="CE4998" s="722"/>
      <c r="CF4998" s="722"/>
      <c r="CG4998" s="722"/>
      <c r="CH4998" s="722"/>
      <c r="CI4998" s="722"/>
      <c r="CJ4998" s="722"/>
      <c r="CK4998" s="722"/>
      <c r="CL4998" s="722"/>
      <c r="CM4998" s="722"/>
      <c r="CN4998" s="722"/>
      <c r="CO4998" s="722"/>
      <c r="CP4998" s="722"/>
      <c r="CQ4998" s="722"/>
      <c r="CR4998" s="722"/>
      <c r="CS4998" s="722"/>
    </row>
    <row r="4999" spans="1:97" s="1376" customFormat="1">
      <c r="A4999" s="722"/>
      <c r="B4999" s="722"/>
      <c r="C4999" s="722"/>
      <c r="D4999" s="722"/>
      <c r="E4999" s="722"/>
      <c r="F4999" s="757"/>
      <c r="G4999" s="757"/>
      <c r="H4999" s="757"/>
      <c r="I4999" s="757"/>
      <c r="J4999" s="757"/>
      <c r="K4999" s="758"/>
      <c r="L4999" s="758"/>
      <c r="M4999" s="722"/>
      <c r="N4999" s="736"/>
      <c r="O4999" s="736"/>
      <c r="P4999" s="736"/>
      <c r="Q4999" s="736"/>
      <c r="R4999" s="736"/>
      <c r="S4999" s="736"/>
      <c r="T4999" s="736"/>
      <c r="U4999" s="736"/>
      <c r="BA4999" s="722"/>
      <c r="BB4999" s="722"/>
      <c r="BC4999" s="722"/>
      <c r="BD4999" s="722"/>
      <c r="BE4999" s="722"/>
      <c r="BF4999" s="722"/>
      <c r="BG4999" s="722"/>
      <c r="BH4999" s="722"/>
      <c r="BI4999" s="722"/>
      <c r="BJ4999" s="722"/>
      <c r="BK4999" s="722"/>
      <c r="BL4999" s="722"/>
      <c r="BM4999" s="722"/>
      <c r="BN4999" s="722"/>
      <c r="BO4999" s="722"/>
      <c r="BP4999" s="722"/>
      <c r="BQ4999" s="722"/>
      <c r="BR4999" s="722"/>
      <c r="BS4999" s="722"/>
      <c r="BT4999" s="722"/>
      <c r="BU4999" s="722"/>
      <c r="BV4999" s="722"/>
      <c r="BW4999" s="722"/>
      <c r="BX4999" s="722"/>
      <c r="BY4999" s="722"/>
      <c r="BZ4999" s="722"/>
      <c r="CA4999" s="722"/>
      <c r="CB4999" s="722"/>
      <c r="CC4999" s="722"/>
      <c r="CD4999" s="722"/>
      <c r="CE4999" s="722"/>
      <c r="CF4999" s="722"/>
      <c r="CG4999" s="722"/>
      <c r="CH4999" s="722"/>
      <c r="CI4999" s="722"/>
      <c r="CJ4999" s="722"/>
      <c r="CK4999" s="722"/>
      <c r="CL4999" s="722"/>
      <c r="CM4999" s="722"/>
      <c r="CN4999" s="722"/>
      <c r="CO4999" s="722"/>
      <c r="CP4999" s="722"/>
      <c r="CQ4999" s="722"/>
      <c r="CR4999" s="722"/>
      <c r="CS4999" s="722"/>
    </row>
    <row r="5000" spans="1:97" s="1376" customFormat="1">
      <c r="A5000" s="722"/>
      <c r="B5000" s="722"/>
      <c r="C5000" s="722"/>
      <c r="D5000" s="722"/>
      <c r="E5000" s="722"/>
      <c r="F5000" s="757"/>
      <c r="G5000" s="757"/>
      <c r="H5000" s="757"/>
      <c r="I5000" s="757"/>
      <c r="J5000" s="757"/>
      <c r="K5000" s="758"/>
      <c r="L5000" s="758"/>
      <c r="M5000" s="722"/>
      <c r="N5000" s="736"/>
      <c r="O5000" s="736"/>
      <c r="P5000" s="736"/>
      <c r="Q5000" s="736"/>
      <c r="R5000" s="736"/>
      <c r="S5000" s="736"/>
      <c r="T5000" s="736"/>
      <c r="U5000" s="736"/>
      <c r="BA5000" s="722"/>
      <c r="BB5000" s="722"/>
      <c r="BC5000" s="722"/>
      <c r="BD5000" s="722"/>
      <c r="BE5000" s="722"/>
      <c r="BF5000" s="722"/>
      <c r="BG5000" s="722"/>
      <c r="BH5000" s="722"/>
      <c r="BI5000" s="722"/>
      <c r="BJ5000" s="722"/>
      <c r="BK5000" s="722"/>
      <c r="BL5000" s="722"/>
      <c r="BM5000" s="722"/>
      <c r="BN5000" s="722"/>
      <c r="BO5000" s="722"/>
      <c r="BP5000" s="722"/>
      <c r="BQ5000" s="722"/>
      <c r="BR5000" s="722"/>
      <c r="BS5000" s="722"/>
      <c r="BT5000" s="722"/>
      <c r="BU5000" s="722"/>
      <c r="BV5000" s="722"/>
      <c r="BW5000" s="722"/>
      <c r="BX5000" s="722"/>
      <c r="BY5000" s="722"/>
      <c r="BZ5000" s="722"/>
      <c r="CA5000" s="722"/>
      <c r="CB5000" s="722"/>
      <c r="CC5000" s="722"/>
      <c r="CD5000" s="722"/>
      <c r="CE5000" s="722"/>
      <c r="CF5000" s="722"/>
      <c r="CG5000" s="722"/>
      <c r="CH5000" s="722"/>
      <c r="CI5000" s="722"/>
      <c r="CJ5000" s="722"/>
      <c r="CK5000" s="722"/>
      <c r="CL5000" s="722"/>
      <c r="CM5000" s="722"/>
      <c r="CN5000" s="722"/>
      <c r="CO5000" s="722"/>
      <c r="CP5000" s="722"/>
      <c r="CQ5000" s="722"/>
      <c r="CR5000" s="722"/>
      <c r="CS5000" s="722"/>
    </row>
    <row r="5001" spans="1:97" s="1376" customFormat="1">
      <c r="A5001" s="722"/>
      <c r="B5001" s="722"/>
      <c r="C5001" s="722"/>
      <c r="D5001" s="722"/>
      <c r="E5001" s="722"/>
      <c r="F5001" s="757"/>
      <c r="G5001" s="757"/>
      <c r="H5001" s="757"/>
      <c r="I5001" s="757"/>
      <c r="J5001" s="757"/>
      <c r="K5001" s="758"/>
      <c r="L5001" s="758"/>
      <c r="M5001" s="722"/>
      <c r="N5001" s="736"/>
      <c r="O5001" s="736"/>
      <c r="P5001" s="736"/>
      <c r="Q5001" s="736"/>
      <c r="R5001" s="736"/>
      <c r="S5001" s="736"/>
      <c r="T5001" s="736"/>
      <c r="U5001" s="736"/>
      <c r="BA5001" s="722"/>
      <c r="BB5001" s="722"/>
      <c r="BC5001" s="722"/>
      <c r="BD5001" s="722"/>
      <c r="BE5001" s="722"/>
      <c r="BF5001" s="722"/>
      <c r="BG5001" s="722"/>
      <c r="BH5001" s="722"/>
      <c r="BI5001" s="722"/>
      <c r="BJ5001" s="722"/>
      <c r="BK5001" s="722"/>
      <c r="BL5001" s="722"/>
      <c r="BM5001" s="722"/>
      <c r="BN5001" s="722"/>
      <c r="BO5001" s="722"/>
      <c r="BP5001" s="722"/>
      <c r="BQ5001" s="722"/>
      <c r="BR5001" s="722"/>
      <c r="BS5001" s="722"/>
      <c r="BT5001" s="722"/>
      <c r="BU5001" s="722"/>
      <c r="BV5001" s="722"/>
      <c r="BW5001" s="722"/>
      <c r="BX5001" s="722"/>
      <c r="BY5001" s="722"/>
      <c r="BZ5001" s="722"/>
      <c r="CA5001" s="722"/>
      <c r="CB5001" s="722"/>
      <c r="CC5001" s="722"/>
      <c r="CD5001" s="722"/>
      <c r="CE5001" s="722"/>
      <c r="CF5001" s="722"/>
      <c r="CG5001" s="722"/>
      <c r="CH5001" s="722"/>
      <c r="CI5001" s="722"/>
      <c r="CJ5001" s="722"/>
      <c r="CK5001" s="722"/>
      <c r="CL5001" s="722"/>
      <c r="CM5001" s="722"/>
      <c r="CN5001" s="722"/>
      <c r="CO5001" s="722"/>
      <c r="CP5001" s="722"/>
      <c r="CQ5001" s="722"/>
      <c r="CR5001" s="722"/>
      <c r="CS5001" s="722"/>
    </row>
    <row r="5002" spans="1:97" s="1376" customFormat="1">
      <c r="A5002" s="722"/>
      <c r="B5002" s="722"/>
      <c r="C5002" s="722"/>
      <c r="D5002" s="722"/>
      <c r="E5002" s="722"/>
      <c r="F5002" s="757"/>
      <c r="G5002" s="757"/>
      <c r="H5002" s="757"/>
      <c r="I5002" s="757"/>
      <c r="J5002" s="757"/>
      <c r="K5002" s="758"/>
      <c r="L5002" s="758"/>
      <c r="M5002" s="722"/>
      <c r="N5002" s="736"/>
      <c r="O5002" s="736"/>
      <c r="P5002" s="736"/>
      <c r="Q5002" s="736"/>
      <c r="R5002" s="736"/>
      <c r="S5002" s="736"/>
      <c r="T5002" s="736"/>
      <c r="U5002" s="736"/>
      <c r="BA5002" s="722"/>
      <c r="BB5002" s="722"/>
      <c r="BC5002" s="722"/>
      <c r="BD5002" s="722"/>
      <c r="BE5002" s="722"/>
      <c r="BF5002" s="722"/>
      <c r="BG5002" s="722"/>
      <c r="BH5002" s="722"/>
      <c r="BI5002" s="722"/>
      <c r="BJ5002" s="722"/>
      <c r="BK5002" s="722"/>
      <c r="BL5002" s="722"/>
      <c r="BM5002" s="722"/>
      <c r="BN5002" s="722"/>
      <c r="BO5002" s="722"/>
      <c r="BP5002" s="722"/>
      <c r="BQ5002" s="722"/>
      <c r="BR5002" s="722"/>
      <c r="BS5002" s="722"/>
      <c r="BT5002" s="722"/>
      <c r="BU5002" s="722"/>
      <c r="BV5002" s="722"/>
      <c r="BW5002" s="722"/>
      <c r="BX5002" s="722"/>
      <c r="BY5002" s="722"/>
      <c r="BZ5002" s="722"/>
      <c r="CA5002" s="722"/>
      <c r="CB5002" s="722"/>
      <c r="CC5002" s="722"/>
      <c r="CD5002" s="722"/>
      <c r="CE5002" s="722"/>
      <c r="CF5002" s="722"/>
      <c r="CG5002" s="722"/>
      <c r="CH5002" s="722"/>
      <c r="CI5002" s="722"/>
      <c r="CJ5002" s="722"/>
      <c r="CK5002" s="722"/>
      <c r="CL5002" s="722"/>
      <c r="CM5002" s="722"/>
      <c r="CN5002" s="722"/>
      <c r="CO5002" s="722"/>
      <c r="CP5002" s="722"/>
      <c r="CQ5002" s="722"/>
      <c r="CR5002" s="722"/>
      <c r="CS5002" s="722"/>
    </row>
    <row r="5003" spans="1:97" s="1376" customFormat="1">
      <c r="A5003" s="722"/>
      <c r="B5003" s="722"/>
      <c r="C5003" s="722"/>
      <c r="D5003" s="722"/>
      <c r="E5003" s="722"/>
      <c r="F5003" s="757"/>
      <c r="G5003" s="757"/>
      <c r="H5003" s="757"/>
      <c r="I5003" s="757"/>
      <c r="J5003" s="757"/>
      <c r="K5003" s="758"/>
      <c r="L5003" s="758"/>
      <c r="M5003" s="722"/>
      <c r="N5003" s="736"/>
      <c r="O5003" s="736"/>
      <c r="P5003" s="736"/>
      <c r="Q5003" s="736"/>
      <c r="R5003" s="736"/>
      <c r="S5003" s="736"/>
      <c r="T5003" s="736"/>
      <c r="U5003" s="736"/>
      <c r="BA5003" s="722"/>
      <c r="BB5003" s="722"/>
      <c r="BC5003" s="722"/>
      <c r="BD5003" s="722"/>
      <c r="BE5003" s="722"/>
      <c r="BF5003" s="722"/>
      <c r="BG5003" s="722"/>
      <c r="BH5003" s="722"/>
      <c r="BI5003" s="722"/>
      <c r="BJ5003" s="722"/>
      <c r="BK5003" s="722"/>
      <c r="BL5003" s="722"/>
      <c r="BM5003" s="722"/>
      <c r="BN5003" s="722"/>
      <c r="BO5003" s="722"/>
      <c r="BP5003" s="722"/>
      <c r="BQ5003" s="722"/>
      <c r="BR5003" s="722"/>
      <c r="BS5003" s="722"/>
      <c r="BT5003" s="722"/>
      <c r="BU5003" s="722"/>
      <c r="BV5003" s="722"/>
      <c r="BW5003" s="722"/>
      <c r="BX5003" s="722"/>
      <c r="BY5003" s="722"/>
      <c r="BZ5003" s="722"/>
      <c r="CA5003" s="722"/>
      <c r="CB5003" s="722"/>
      <c r="CC5003" s="722"/>
      <c r="CD5003" s="722"/>
      <c r="CE5003" s="722"/>
      <c r="CF5003" s="722"/>
      <c r="CG5003" s="722"/>
      <c r="CH5003" s="722"/>
      <c r="CI5003" s="722"/>
      <c r="CJ5003" s="722"/>
      <c r="CK5003" s="722"/>
      <c r="CL5003" s="722"/>
      <c r="CM5003" s="722"/>
      <c r="CN5003" s="722"/>
      <c r="CO5003" s="722"/>
      <c r="CP5003" s="722"/>
      <c r="CQ5003" s="722"/>
      <c r="CR5003" s="722"/>
      <c r="CS5003" s="722"/>
    </row>
    <row r="5004" spans="1:97" s="1376" customFormat="1">
      <c r="A5004" s="722"/>
      <c r="B5004" s="722"/>
      <c r="C5004" s="722"/>
      <c r="D5004" s="722"/>
      <c r="E5004" s="722"/>
      <c r="F5004" s="757"/>
      <c r="G5004" s="757"/>
      <c r="H5004" s="757"/>
      <c r="I5004" s="757"/>
      <c r="J5004" s="757"/>
      <c r="K5004" s="758"/>
      <c r="L5004" s="758"/>
      <c r="M5004" s="722"/>
      <c r="N5004" s="736"/>
      <c r="O5004" s="736"/>
      <c r="P5004" s="736"/>
      <c r="Q5004" s="736"/>
      <c r="R5004" s="736"/>
      <c r="S5004" s="736"/>
      <c r="T5004" s="736"/>
      <c r="U5004" s="736"/>
      <c r="BA5004" s="722"/>
      <c r="BB5004" s="722"/>
      <c r="BC5004" s="722"/>
      <c r="BD5004" s="722"/>
      <c r="BE5004" s="722"/>
      <c r="BF5004" s="722"/>
      <c r="BG5004" s="722"/>
      <c r="BH5004" s="722"/>
      <c r="BI5004" s="722"/>
      <c r="BJ5004" s="722"/>
      <c r="BK5004" s="722"/>
      <c r="BL5004" s="722"/>
      <c r="BM5004" s="722"/>
      <c r="BN5004" s="722"/>
      <c r="BO5004" s="722"/>
      <c r="BP5004" s="722"/>
      <c r="BQ5004" s="722"/>
      <c r="BR5004" s="722"/>
      <c r="BS5004" s="722"/>
      <c r="BT5004" s="722"/>
      <c r="BU5004" s="722"/>
      <c r="BV5004" s="722"/>
      <c r="BW5004" s="722"/>
      <c r="BX5004" s="722"/>
      <c r="BY5004" s="722"/>
      <c r="BZ5004" s="722"/>
      <c r="CA5004" s="722"/>
      <c r="CB5004" s="722"/>
      <c r="CC5004" s="722"/>
      <c r="CD5004" s="722"/>
      <c r="CE5004" s="722"/>
      <c r="CF5004" s="722"/>
      <c r="CG5004" s="722"/>
      <c r="CH5004" s="722"/>
      <c r="CI5004" s="722"/>
      <c r="CJ5004" s="722"/>
      <c r="CK5004" s="722"/>
      <c r="CL5004" s="722"/>
      <c r="CM5004" s="722"/>
      <c r="CN5004" s="722"/>
      <c r="CO5004" s="722"/>
      <c r="CP5004" s="722"/>
      <c r="CQ5004" s="722"/>
      <c r="CR5004" s="722"/>
      <c r="CS5004" s="722"/>
    </row>
    <row r="5005" spans="1:97" s="1376" customFormat="1">
      <c r="A5005" s="722"/>
      <c r="B5005" s="722"/>
      <c r="C5005" s="722"/>
      <c r="D5005" s="722"/>
      <c r="E5005" s="722"/>
      <c r="F5005" s="757"/>
      <c r="G5005" s="757"/>
      <c r="H5005" s="757"/>
      <c r="I5005" s="757"/>
      <c r="J5005" s="757"/>
      <c r="K5005" s="758"/>
      <c r="L5005" s="758"/>
      <c r="M5005" s="722"/>
      <c r="N5005" s="736"/>
      <c r="O5005" s="736"/>
      <c r="P5005" s="736"/>
      <c r="Q5005" s="736"/>
      <c r="R5005" s="736"/>
      <c r="S5005" s="736"/>
      <c r="T5005" s="736"/>
      <c r="U5005" s="736"/>
      <c r="BA5005" s="722"/>
      <c r="BB5005" s="722"/>
      <c r="BC5005" s="722"/>
      <c r="BD5005" s="722"/>
      <c r="BE5005" s="722"/>
      <c r="BF5005" s="722"/>
      <c r="BG5005" s="722"/>
      <c r="BH5005" s="722"/>
      <c r="BI5005" s="722"/>
      <c r="BJ5005" s="722"/>
      <c r="BK5005" s="722"/>
      <c r="BL5005" s="722"/>
      <c r="BM5005" s="722"/>
      <c r="BN5005" s="722"/>
      <c r="BO5005" s="722"/>
      <c r="BP5005" s="722"/>
      <c r="BQ5005" s="722"/>
      <c r="BR5005" s="722"/>
      <c r="BS5005" s="722"/>
      <c r="BT5005" s="722"/>
      <c r="BU5005" s="722"/>
      <c r="BV5005" s="722"/>
      <c r="BW5005" s="722"/>
      <c r="BX5005" s="722"/>
      <c r="BY5005" s="722"/>
      <c r="BZ5005" s="722"/>
      <c r="CA5005" s="722"/>
      <c r="CB5005" s="722"/>
      <c r="CC5005" s="722"/>
      <c r="CD5005" s="722"/>
      <c r="CE5005" s="722"/>
      <c r="CF5005" s="722"/>
      <c r="CG5005" s="722"/>
      <c r="CH5005" s="722"/>
      <c r="CI5005" s="722"/>
      <c r="CJ5005" s="722"/>
      <c r="CK5005" s="722"/>
      <c r="CL5005" s="722"/>
      <c r="CM5005" s="722"/>
      <c r="CN5005" s="722"/>
      <c r="CO5005" s="722"/>
      <c r="CP5005" s="722"/>
      <c r="CQ5005" s="722"/>
      <c r="CR5005" s="722"/>
      <c r="CS5005" s="722"/>
    </row>
    <row r="5006" spans="1:97" s="1376" customFormat="1">
      <c r="A5006" s="722"/>
      <c r="B5006" s="722"/>
      <c r="C5006" s="722"/>
      <c r="D5006" s="722"/>
      <c r="E5006" s="722"/>
      <c r="F5006" s="757"/>
      <c r="G5006" s="757"/>
      <c r="H5006" s="757"/>
      <c r="I5006" s="757"/>
      <c r="J5006" s="757"/>
      <c r="K5006" s="758"/>
      <c r="L5006" s="758"/>
      <c r="M5006" s="722"/>
      <c r="N5006" s="736"/>
      <c r="O5006" s="736"/>
      <c r="P5006" s="736"/>
      <c r="Q5006" s="736"/>
      <c r="R5006" s="736"/>
      <c r="S5006" s="736"/>
      <c r="T5006" s="736"/>
      <c r="U5006" s="736"/>
      <c r="BA5006" s="722"/>
      <c r="BB5006" s="722"/>
      <c r="BC5006" s="722"/>
      <c r="BD5006" s="722"/>
      <c r="BE5006" s="722"/>
      <c r="BF5006" s="722"/>
      <c r="BG5006" s="722"/>
      <c r="BH5006" s="722"/>
      <c r="BI5006" s="722"/>
      <c r="BJ5006" s="722"/>
      <c r="BK5006" s="722"/>
      <c r="BL5006" s="722"/>
      <c r="BM5006" s="722"/>
      <c r="BN5006" s="722"/>
      <c r="BO5006" s="722"/>
      <c r="BP5006" s="722"/>
      <c r="BQ5006" s="722"/>
      <c r="BR5006" s="722"/>
      <c r="BS5006" s="722"/>
      <c r="BT5006" s="722"/>
      <c r="BU5006" s="722"/>
      <c r="BV5006" s="722"/>
      <c r="BW5006" s="722"/>
      <c r="BX5006" s="722"/>
      <c r="BY5006" s="722"/>
      <c r="BZ5006" s="722"/>
      <c r="CA5006" s="722"/>
      <c r="CB5006" s="722"/>
      <c r="CC5006" s="722"/>
      <c r="CD5006" s="722"/>
      <c r="CE5006" s="722"/>
      <c r="CF5006" s="722"/>
      <c r="CG5006" s="722"/>
      <c r="CH5006" s="722"/>
      <c r="CI5006" s="722"/>
      <c r="CJ5006" s="722"/>
      <c r="CK5006" s="722"/>
      <c r="CL5006" s="722"/>
      <c r="CM5006" s="722"/>
      <c r="CN5006" s="722"/>
      <c r="CO5006" s="722"/>
      <c r="CP5006" s="722"/>
      <c r="CQ5006" s="722"/>
      <c r="CR5006" s="722"/>
      <c r="CS5006" s="722"/>
    </row>
    <row r="5007" spans="1:97" s="1376" customFormat="1">
      <c r="A5007" s="722"/>
      <c r="B5007" s="722"/>
      <c r="C5007" s="722"/>
      <c r="D5007" s="722"/>
      <c r="E5007" s="722"/>
      <c r="F5007" s="757"/>
      <c r="G5007" s="757"/>
      <c r="H5007" s="757"/>
      <c r="I5007" s="757"/>
      <c r="J5007" s="757"/>
      <c r="K5007" s="758"/>
      <c r="L5007" s="758"/>
      <c r="M5007" s="722"/>
      <c r="N5007" s="736"/>
      <c r="O5007" s="736"/>
      <c r="P5007" s="736"/>
      <c r="Q5007" s="736"/>
      <c r="R5007" s="736"/>
      <c r="S5007" s="736"/>
      <c r="T5007" s="736"/>
      <c r="U5007" s="736"/>
      <c r="BA5007" s="722"/>
      <c r="BB5007" s="722"/>
      <c r="BC5007" s="722"/>
      <c r="BD5007" s="722"/>
      <c r="BE5007" s="722"/>
      <c r="BF5007" s="722"/>
      <c r="BG5007" s="722"/>
      <c r="BH5007" s="722"/>
      <c r="BI5007" s="722"/>
      <c r="BJ5007" s="722"/>
      <c r="BK5007" s="722"/>
      <c r="BL5007" s="722"/>
      <c r="BM5007" s="722"/>
      <c r="BN5007" s="722"/>
      <c r="BO5007" s="722"/>
      <c r="BP5007" s="722"/>
      <c r="BQ5007" s="722"/>
      <c r="BR5007" s="722"/>
      <c r="BS5007" s="722"/>
      <c r="BT5007" s="722"/>
      <c r="BU5007" s="722"/>
      <c r="BV5007" s="722"/>
      <c r="BW5007" s="722"/>
      <c r="BX5007" s="722"/>
      <c r="BY5007" s="722"/>
      <c r="BZ5007" s="722"/>
      <c r="CA5007" s="722"/>
      <c r="CB5007" s="722"/>
      <c r="CC5007" s="722"/>
      <c r="CD5007" s="722"/>
      <c r="CE5007" s="722"/>
      <c r="CF5007" s="722"/>
      <c r="CG5007" s="722"/>
      <c r="CH5007" s="722"/>
      <c r="CI5007" s="722"/>
      <c r="CJ5007" s="722"/>
      <c r="CK5007" s="722"/>
      <c r="CL5007" s="722"/>
      <c r="CM5007" s="722"/>
      <c r="CN5007" s="722"/>
      <c r="CO5007" s="722"/>
      <c r="CP5007" s="722"/>
      <c r="CQ5007" s="722"/>
      <c r="CR5007" s="722"/>
      <c r="CS5007" s="722"/>
    </row>
    <row r="5008" spans="1:97" s="1376" customFormat="1">
      <c r="A5008" s="722"/>
      <c r="B5008" s="722"/>
      <c r="C5008" s="722"/>
      <c r="D5008" s="722"/>
      <c r="E5008" s="722"/>
      <c r="F5008" s="757"/>
      <c r="G5008" s="757"/>
      <c r="H5008" s="757"/>
      <c r="I5008" s="757"/>
      <c r="J5008" s="757"/>
      <c r="K5008" s="758"/>
      <c r="L5008" s="758"/>
      <c r="M5008" s="722"/>
      <c r="N5008" s="736"/>
      <c r="O5008" s="736"/>
      <c r="P5008" s="736"/>
      <c r="Q5008" s="736"/>
      <c r="R5008" s="736"/>
      <c r="S5008" s="736"/>
      <c r="T5008" s="736"/>
      <c r="U5008" s="736"/>
      <c r="BA5008" s="722"/>
      <c r="BB5008" s="722"/>
      <c r="BC5008" s="722"/>
      <c r="BD5008" s="722"/>
      <c r="BE5008" s="722"/>
      <c r="BF5008" s="722"/>
      <c r="BG5008" s="722"/>
      <c r="BH5008" s="722"/>
      <c r="BI5008" s="722"/>
      <c r="BJ5008" s="722"/>
      <c r="BK5008" s="722"/>
      <c r="BL5008" s="722"/>
      <c r="BM5008" s="722"/>
      <c r="BN5008" s="722"/>
      <c r="BO5008" s="722"/>
      <c r="BP5008" s="722"/>
      <c r="BQ5008" s="722"/>
      <c r="BR5008" s="722"/>
      <c r="BS5008" s="722"/>
      <c r="BT5008" s="722"/>
      <c r="BU5008" s="722"/>
      <c r="BV5008" s="722"/>
      <c r="BW5008" s="722"/>
      <c r="BX5008" s="722"/>
      <c r="BY5008" s="722"/>
      <c r="BZ5008" s="722"/>
      <c r="CA5008" s="722"/>
      <c r="CB5008" s="722"/>
      <c r="CC5008" s="722"/>
      <c r="CD5008" s="722"/>
      <c r="CE5008" s="722"/>
      <c r="CF5008" s="722"/>
      <c r="CG5008" s="722"/>
      <c r="CH5008" s="722"/>
      <c r="CI5008" s="722"/>
      <c r="CJ5008" s="722"/>
      <c r="CK5008" s="722"/>
      <c r="CL5008" s="722"/>
      <c r="CM5008" s="722"/>
      <c r="CN5008" s="722"/>
      <c r="CO5008" s="722"/>
      <c r="CP5008" s="722"/>
      <c r="CQ5008" s="722"/>
      <c r="CR5008" s="722"/>
      <c r="CS5008" s="722"/>
    </row>
    <row r="5009" spans="1:97" s="1376" customFormat="1">
      <c r="A5009" s="722"/>
      <c r="B5009" s="722"/>
      <c r="C5009" s="722"/>
      <c r="D5009" s="722"/>
      <c r="E5009" s="722"/>
      <c r="F5009" s="757"/>
      <c r="G5009" s="757"/>
      <c r="H5009" s="757"/>
      <c r="I5009" s="757"/>
      <c r="J5009" s="757"/>
      <c r="K5009" s="758"/>
      <c r="L5009" s="758"/>
      <c r="M5009" s="722"/>
      <c r="N5009" s="736"/>
      <c r="O5009" s="736"/>
      <c r="P5009" s="736"/>
      <c r="Q5009" s="736"/>
      <c r="R5009" s="736"/>
      <c r="S5009" s="736"/>
      <c r="T5009" s="736"/>
      <c r="U5009" s="736"/>
      <c r="BA5009" s="722"/>
      <c r="BB5009" s="722"/>
      <c r="BC5009" s="722"/>
      <c r="BD5009" s="722"/>
      <c r="BE5009" s="722"/>
      <c r="BF5009" s="722"/>
      <c r="BG5009" s="722"/>
      <c r="BH5009" s="722"/>
      <c r="BI5009" s="722"/>
      <c r="BJ5009" s="722"/>
      <c r="BK5009" s="722"/>
      <c r="BL5009" s="722"/>
      <c r="BM5009" s="722"/>
      <c r="BN5009" s="722"/>
      <c r="BO5009" s="722"/>
      <c r="BP5009" s="722"/>
      <c r="BQ5009" s="722"/>
      <c r="BR5009" s="722"/>
      <c r="BS5009" s="722"/>
      <c r="BT5009" s="722"/>
      <c r="BU5009" s="722"/>
      <c r="BV5009" s="722"/>
      <c r="BW5009" s="722"/>
      <c r="BX5009" s="722"/>
      <c r="BY5009" s="722"/>
      <c r="BZ5009" s="722"/>
      <c r="CA5009" s="722"/>
      <c r="CB5009" s="722"/>
      <c r="CC5009" s="722"/>
      <c r="CD5009" s="722"/>
      <c r="CE5009" s="722"/>
      <c r="CF5009" s="722"/>
      <c r="CG5009" s="722"/>
      <c r="CH5009" s="722"/>
      <c r="CI5009" s="722"/>
      <c r="CJ5009" s="722"/>
      <c r="CK5009" s="722"/>
      <c r="CL5009" s="722"/>
      <c r="CM5009" s="722"/>
      <c r="CN5009" s="722"/>
      <c r="CO5009" s="722"/>
      <c r="CP5009" s="722"/>
      <c r="CQ5009" s="722"/>
      <c r="CR5009" s="722"/>
      <c r="CS5009" s="722"/>
    </row>
    <row r="5010" spans="1:97" s="1376" customFormat="1">
      <c r="A5010" s="722"/>
      <c r="B5010" s="722"/>
      <c r="C5010" s="722"/>
      <c r="D5010" s="722"/>
      <c r="E5010" s="722"/>
      <c r="F5010" s="757"/>
      <c r="G5010" s="757"/>
      <c r="H5010" s="757"/>
      <c r="I5010" s="757"/>
      <c r="J5010" s="757"/>
      <c r="K5010" s="758"/>
      <c r="L5010" s="758"/>
      <c r="M5010" s="722"/>
      <c r="N5010" s="736"/>
      <c r="O5010" s="736"/>
      <c r="P5010" s="736"/>
      <c r="Q5010" s="736"/>
      <c r="R5010" s="736"/>
      <c r="S5010" s="736"/>
      <c r="T5010" s="736"/>
      <c r="U5010" s="736"/>
      <c r="BA5010" s="722"/>
      <c r="BB5010" s="722"/>
      <c r="BC5010" s="722"/>
      <c r="BD5010" s="722"/>
      <c r="BE5010" s="722"/>
      <c r="BF5010" s="722"/>
      <c r="BG5010" s="722"/>
      <c r="BH5010" s="722"/>
      <c r="BI5010" s="722"/>
      <c r="BJ5010" s="722"/>
      <c r="BK5010" s="722"/>
      <c r="BL5010" s="722"/>
      <c r="BM5010" s="722"/>
      <c r="BN5010" s="722"/>
      <c r="BO5010" s="722"/>
      <c r="BP5010" s="722"/>
      <c r="BQ5010" s="722"/>
      <c r="BR5010" s="722"/>
      <c r="BS5010" s="722"/>
      <c r="BT5010" s="722"/>
      <c r="BU5010" s="722"/>
      <c r="BV5010" s="722"/>
      <c r="BW5010" s="722"/>
      <c r="BX5010" s="722"/>
      <c r="BY5010" s="722"/>
      <c r="BZ5010" s="722"/>
      <c r="CA5010" s="722"/>
      <c r="CB5010" s="722"/>
      <c r="CC5010" s="722"/>
      <c r="CD5010" s="722"/>
      <c r="CE5010" s="722"/>
      <c r="CF5010" s="722"/>
      <c r="CG5010" s="722"/>
      <c r="CH5010" s="722"/>
      <c r="CI5010" s="722"/>
      <c r="CJ5010" s="722"/>
      <c r="CK5010" s="722"/>
      <c r="CL5010" s="722"/>
      <c r="CM5010" s="722"/>
      <c r="CN5010" s="722"/>
      <c r="CO5010" s="722"/>
      <c r="CP5010" s="722"/>
      <c r="CQ5010" s="722"/>
      <c r="CR5010" s="722"/>
      <c r="CS5010" s="722"/>
    </row>
    <row r="5011" spans="1:97" s="1376" customFormat="1">
      <c r="A5011" s="722"/>
      <c r="B5011" s="722"/>
      <c r="C5011" s="722"/>
      <c r="D5011" s="722"/>
      <c r="E5011" s="722"/>
      <c r="F5011" s="757"/>
      <c r="G5011" s="757"/>
      <c r="H5011" s="757"/>
      <c r="I5011" s="757"/>
      <c r="J5011" s="757"/>
      <c r="K5011" s="758"/>
      <c r="L5011" s="758"/>
      <c r="M5011" s="722"/>
      <c r="N5011" s="736"/>
      <c r="O5011" s="736"/>
      <c r="P5011" s="736"/>
      <c r="Q5011" s="736"/>
      <c r="R5011" s="736"/>
      <c r="S5011" s="736"/>
      <c r="T5011" s="736"/>
      <c r="U5011" s="736"/>
      <c r="BA5011" s="722"/>
      <c r="BB5011" s="722"/>
      <c r="BC5011" s="722"/>
      <c r="BD5011" s="722"/>
      <c r="BE5011" s="722"/>
      <c r="BF5011" s="722"/>
      <c r="BG5011" s="722"/>
      <c r="BH5011" s="722"/>
      <c r="BI5011" s="722"/>
      <c r="BJ5011" s="722"/>
      <c r="BK5011" s="722"/>
      <c r="BL5011" s="722"/>
      <c r="BM5011" s="722"/>
      <c r="BN5011" s="722"/>
      <c r="BO5011" s="722"/>
      <c r="BP5011" s="722"/>
      <c r="BQ5011" s="722"/>
      <c r="BR5011" s="722"/>
      <c r="BS5011" s="722"/>
      <c r="BT5011" s="722"/>
      <c r="BU5011" s="722"/>
      <c r="BV5011" s="722"/>
      <c r="BW5011" s="722"/>
      <c r="BX5011" s="722"/>
      <c r="BY5011" s="722"/>
      <c r="BZ5011" s="722"/>
      <c r="CA5011" s="722"/>
      <c r="CB5011" s="722"/>
      <c r="CC5011" s="722"/>
      <c r="CD5011" s="722"/>
      <c r="CE5011" s="722"/>
      <c r="CF5011" s="722"/>
      <c r="CG5011" s="722"/>
      <c r="CH5011" s="722"/>
      <c r="CI5011" s="722"/>
      <c r="CJ5011" s="722"/>
      <c r="CK5011" s="722"/>
      <c r="CL5011" s="722"/>
      <c r="CM5011" s="722"/>
      <c r="CN5011" s="722"/>
      <c r="CO5011" s="722"/>
      <c r="CP5011" s="722"/>
      <c r="CQ5011" s="722"/>
      <c r="CR5011" s="722"/>
      <c r="CS5011" s="722"/>
    </row>
    <row r="5012" spans="1:97" s="1376" customFormat="1">
      <c r="A5012" s="722"/>
      <c r="B5012" s="722"/>
      <c r="C5012" s="722"/>
      <c r="D5012" s="722"/>
      <c r="E5012" s="722"/>
      <c r="F5012" s="757"/>
      <c r="G5012" s="757"/>
      <c r="H5012" s="757"/>
      <c r="I5012" s="757"/>
      <c r="J5012" s="757"/>
      <c r="K5012" s="758"/>
      <c r="L5012" s="758"/>
      <c r="M5012" s="722"/>
      <c r="N5012" s="736"/>
      <c r="O5012" s="736"/>
      <c r="P5012" s="736"/>
      <c r="Q5012" s="736"/>
      <c r="R5012" s="736"/>
      <c r="S5012" s="736"/>
      <c r="T5012" s="736"/>
      <c r="U5012" s="736"/>
      <c r="BA5012" s="722"/>
      <c r="BB5012" s="722"/>
      <c r="BC5012" s="722"/>
      <c r="BD5012" s="722"/>
      <c r="BE5012" s="722"/>
      <c r="BF5012" s="722"/>
      <c r="BG5012" s="722"/>
      <c r="BH5012" s="722"/>
      <c r="BI5012" s="722"/>
      <c r="BJ5012" s="722"/>
      <c r="BK5012" s="722"/>
      <c r="BL5012" s="722"/>
      <c r="BM5012" s="722"/>
      <c r="BN5012" s="722"/>
      <c r="BO5012" s="722"/>
      <c r="BP5012" s="722"/>
      <c r="BQ5012" s="722"/>
      <c r="BR5012" s="722"/>
      <c r="BS5012" s="722"/>
      <c r="BT5012" s="722"/>
      <c r="BU5012" s="722"/>
      <c r="BV5012" s="722"/>
      <c r="BW5012" s="722"/>
      <c r="BX5012" s="722"/>
      <c r="BY5012" s="722"/>
      <c r="BZ5012" s="722"/>
      <c r="CA5012" s="722"/>
      <c r="CB5012" s="722"/>
      <c r="CC5012" s="722"/>
      <c r="CD5012" s="722"/>
      <c r="CE5012" s="722"/>
      <c r="CF5012" s="722"/>
      <c r="CG5012" s="722"/>
      <c r="CH5012" s="722"/>
      <c r="CI5012" s="722"/>
      <c r="CJ5012" s="722"/>
      <c r="CK5012" s="722"/>
      <c r="CL5012" s="722"/>
      <c r="CM5012" s="722"/>
      <c r="CN5012" s="722"/>
      <c r="CO5012" s="722"/>
      <c r="CP5012" s="722"/>
      <c r="CQ5012" s="722"/>
      <c r="CR5012" s="722"/>
      <c r="CS5012" s="722"/>
    </row>
    <row r="5013" spans="1:97" s="1376" customFormat="1">
      <c r="A5013" s="722"/>
      <c r="B5013" s="722"/>
      <c r="C5013" s="722"/>
      <c r="D5013" s="722"/>
      <c r="E5013" s="722"/>
      <c r="F5013" s="757"/>
      <c r="G5013" s="757"/>
      <c r="H5013" s="757"/>
      <c r="I5013" s="757"/>
      <c r="J5013" s="757"/>
      <c r="K5013" s="758"/>
      <c r="L5013" s="758"/>
      <c r="M5013" s="722"/>
      <c r="N5013" s="736"/>
      <c r="O5013" s="736"/>
      <c r="P5013" s="736"/>
      <c r="Q5013" s="736"/>
      <c r="R5013" s="736"/>
      <c r="S5013" s="736"/>
      <c r="T5013" s="736"/>
      <c r="U5013" s="736"/>
      <c r="BA5013" s="722"/>
      <c r="BB5013" s="722"/>
      <c r="BC5013" s="722"/>
      <c r="BD5013" s="722"/>
      <c r="BE5013" s="722"/>
      <c r="BF5013" s="722"/>
      <c r="BG5013" s="722"/>
      <c r="BH5013" s="722"/>
      <c r="BI5013" s="722"/>
      <c r="BJ5013" s="722"/>
      <c r="BK5013" s="722"/>
      <c r="BL5013" s="722"/>
      <c r="BM5013" s="722"/>
      <c r="BN5013" s="722"/>
      <c r="BO5013" s="722"/>
      <c r="BP5013" s="722"/>
      <c r="BQ5013" s="722"/>
      <c r="BR5013" s="722"/>
      <c r="BS5013" s="722"/>
      <c r="BT5013" s="722"/>
      <c r="BU5013" s="722"/>
      <c r="BV5013" s="722"/>
      <c r="BW5013" s="722"/>
      <c r="BX5013" s="722"/>
      <c r="BY5013" s="722"/>
      <c r="BZ5013" s="722"/>
      <c r="CA5013" s="722"/>
      <c r="CB5013" s="722"/>
      <c r="CC5013" s="722"/>
      <c r="CD5013" s="722"/>
      <c r="CE5013" s="722"/>
      <c r="CF5013" s="722"/>
      <c r="CG5013" s="722"/>
      <c r="CH5013" s="722"/>
      <c r="CI5013" s="722"/>
      <c r="CJ5013" s="722"/>
      <c r="CK5013" s="722"/>
      <c r="CL5013" s="722"/>
      <c r="CM5013" s="722"/>
      <c r="CN5013" s="722"/>
      <c r="CO5013" s="722"/>
      <c r="CP5013" s="722"/>
      <c r="CQ5013" s="722"/>
      <c r="CR5013" s="722"/>
      <c r="CS5013" s="722"/>
    </row>
    <row r="5014" spans="1:97" s="1376" customFormat="1">
      <c r="A5014" s="722"/>
      <c r="B5014" s="722"/>
      <c r="C5014" s="722"/>
      <c r="D5014" s="722"/>
      <c r="E5014" s="722"/>
      <c r="F5014" s="757"/>
      <c r="G5014" s="757"/>
      <c r="H5014" s="757"/>
      <c r="I5014" s="757"/>
      <c r="J5014" s="757"/>
      <c r="K5014" s="758"/>
      <c r="L5014" s="758"/>
      <c r="M5014" s="722"/>
      <c r="N5014" s="736"/>
      <c r="O5014" s="736"/>
      <c r="P5014" s="736"/>
      <c r="Q5014" s="736"/>
      <c r="R5014" s="736"/>
      <c r="S5014" s="736"/>
      <c r="T5014" s="736"/>
      <c r="U5014" s="736"/>
      <c r="BA5014" s="722"/>
      <c r="BB5014" s="722"/>
      <c r="BC5014" s="722"/>
      <c r="BD5014" s="722"/>
      <c r="BE5014" s="722"/>
      <c r="BF5014" s="722"/>
      <c r="BG5014" s="722"/>
      <c r="BH5014" s="722"/>
      <c r="BI5014" s="722"/>
      <c r="BJ5014" s="722"/>
      <c r="BK5014" s="722"/>
      <c r="BL5014" s="722"/>
      <c r="BM5014" s="722"/>
      <c r="BN5014" s="722"/>
      <c r="BO5014" s="722"/>
      <c r="BP5014" s="722"/>
      <c r="BQ5014" s="722"/>
      <c r="BR5014" s="722"/>
      <c r="BS5014" s="722"/>
      <c r="BT5014" s="722"/>
      <c r="BU5014" s="722"/>
      <c r="BV5014" s="722"/>
      <c r="BW5014" s="722"/>
      <c r="BX5014" s="722"/>
      <c r="BY5014" s="722"/>
      <c r="BZ5014" s="722"/>
      <c r="CA5014" s="722"/>
      <c r="CB5014" s="722"/>
      <c r="CC5014" s="722"/>
      <c r="CD5014" s="722"/>
      <c r="CE5014" s="722"/>
      <c r="CF5014" s="722"/>
      <c r="CG5014" s="722"/>
      <c r="CH5014" s="722"/>
      <c r="CI5014" s="722"/>
      <c r="CJ5014" s="722"/>
      <c r="CK5014" s="722"/>
      <c r="CL5014" s="722"/>
      <c r="CM5014" s="722"/>
      <c r="CN5014" s="722"/>
      <c r="CO5014" s="722"/>
      <c r="CP5014" s="722"/>
      <c r="CQ5014" s="722"/>
      <c r="CR5014" s="722"/>
      <c r="CS5014" s="722"/>
    </row>
    <row r="5015" spans="1:97" s="1376" customFormat="1">
      <c r="A5015" s="722"/>
      <c r="B5015" s="722"/>
      <c r="C5015" s="722"/>
      <c r="D5015" s="722"/>
      <c r="E5015" s="722"/>
      <c r="F5015" s="757"/>
      <c r="G5015" s="757"/>
      <c r="H5015" s="757"/>
      <c r="I5015" s="757"/>
      <c r="J5015" s="757"/>
      <c r="K5015" s="758"/>
      <c r="L5015" s="758"/>
      <c r="M5015" s="722"/>
      <c r="N5015" s="736"/>
      <c r="O5015" s="736"/>
      <c r="P5015" s="736"/>
      <c r="Q5015" s="736"/>
      <c r="R5015" s="736"/>
      <c r="S5015" s="736"/>
      <c r="T5015" s="736"/>
      <c r="U5015" s="736"/>
      <c r="BA5015" s="722"/>
      <c r="BB5015" s="722"/>
      <c r="BC5015" s="722"/>
      <c r="BD5015" s="722"/>
      <c r="BE5015" s="722"/>
      <c r="BF5015" s="722"/>
      <c r="BG5015" s="722"/>
      <c r="BH5015" s="722"/>
      <c r="BI5015" s="722"/>
      <c r="BJ5015" s="722"/>
      <c r="BK5015" s="722"/>
      <c r="BL5015" s="722"/>
      <c r="BM5015" s="722"/>
      <c r="BN5015" s="722"/>
      <c r="BO5015" s="722"/>
      <c r="BP5015" s="722"/>
      <c r="BQ5015" s="722"/>
      <c r="BR5015" s="722"/>
      <c r="BS5015" s="722"/>
      <c r="BT5015" s="722"/>
      <c r="BU5015" s="722"/>
      <c r="BV5015" s="722"/>
      <c r="BW5015" s="722"/>
      <c r="BX5015" s="722"/>
      <c r="BY5015" s="722"/>
      <c r="BZ5015" s="722"/>
      <c r="CA5015" s="722"/>
      <c r="CB5015" s="722"/>
      <c r="CC5015" s="722"/>
      <c r="CD5015" s="722"/>
      <c r="CE5015" s="722"/>
      <c r="CF5015" s="722"/>
      <c r="CG5015" s="722"/>
      <c r="CH5015" s="722"/>
      <c r="CI5015" s="722"/>
      <c r="CJ5015" s="722"/>
      <c r="CK5015" s="722"/>
      <c r="CL5015" s="722"/>
      <c r="CM5015" s="722"/>
      <c r="CN5015" s="722"/>
      <c r="CO5015" s="722"/>
      <c r="CP5015" s="722"/>
      <c r="CQ5015" s="722"/>
      <c r="CR5015" s="722"/>
      <c r="CS5015" s="722"/>
    </row>
    <row r="5016" spans="1:97" s="1376" customFormat="1">
      <c r="A5016" s="722"/>
      <c r="B5016" s="722"/>
      <c r="C5016" s="722"/>
      <c r="D5016" s="722"/>
      <c r="E5016" s="722"/>
      <c r="F5016" s="757"/>
      <c r="G5016" s="757"/>
      <c r="H5016" s="757"/>
      <c r="I5016" s="757"/>
      <c r="J5016" s="757"/>
      <c r="K5016" s="758"/>
      <c r="L5016" s="758"/>
      <c r="M5016" s="722"/>
      <c r="N5016" s="736"/>
      <c r="O5016" s="736"/>
      <c r="P5016" s="736"/>
      <c r="Q5016" s="736"/>
      <c r="R5016" s="736"/>
      <c r="S5016" s="736"/>
      <c r="T5016" s="736"/>
      <c r="U5016" s="736"/>
      <c r="BA5016" s="722"/>
      <c r="BB5016" s="722"/>
      <c r="BC5016" s="722"/>
      <c r="BD5016" s="722"/>
      <c r="BE5016" s="722"/>
      <c r="BF5016" s="722"/>
      <c r="BG5016" s="722"/>
      <c r="BH5016" s="722"/>
      <c r="BI5016" s="722"/>
      <c r="BJ5016" s="722"/>
      <c r="BK5016" s="722"/>
      <c r="BL5016" s="722"/>
      <c r="BM5016" s="722"/>
      <c r="BN5016" s="722"/>
      <c r="BO5016" s="722"/>
      <c r="BP5016" s="722"/>
      <c r="BQ5016" s="722"/>
      <c r="BR5016" s="722"/>
      <c r="BS5016" s="722"/>
      <c r="BT5016" s="722"/>
      <c r="BU5016" s="722"/>
      <c r="BV5016" s="722"/>
      <c r="BW5016" s="722"/>
      <c r="BX5016" s="722"/>
      <c r="BY5016" s="722"/>
      <c r="BZ5016" s="722"/>
      <c r="CA5016" s="722"/>
      <c r="CB5016" s="722"/>
      <c r="CC5016" s="722"/>
      <c r="CD5016" s="722"/>
      <c r="CE5016" s="722"/>
      <c r="CF5016" s="722"/>
      <c r="CG5016" s="722"/>
      <c r="CH5016" s="722"/>
      <c r="CI5016" s="722"/>
      <c r="CJ5016" s="722"/>
      <c r="CK5016" s="722"/>
      <c r="CL5016" s="722"/>
      <c r="CM5016" s="722"/>
      <c r="CN5016" s="722"/>
      <c r="CO5016" s="722"/>
      <c r="CP5016" s="722"/>
      <c r="CQ5016" s="722"/>
      <c r="CR5016" s="722"/>
      <c r="CS5016" s="722"/>
    </row>
    <row r="5017" spans="1:97" s="1376" customFormat="1">
      <c r="A5017" s="722"/>
      <c r="B5017" s="722"/>
      <c r="C5017" s="722"/>
      <c r="D5017" s="722"/>
      <c r="E5017" s="722"/>
      <c r="F5017" s="757"/>
      <c r="G5017" s="757"/>
      <c r="H5017" s="757"/>
      <c r="I5017" s="757"/>
      <c r="J5017" s="757"/>
      <c r="K5017" s="758"/>
      <c r="L5017" s="758"/>
      <c r="M5017" s="722"/>
      <c r="N5017" s="736"/>
      <c r="O5017" s="736"/>
      <c r="P5017" s="736"/>
      <c r="Q5017" s="736"/>
      <c r="R5017" s="736"/>
      <c r="S5017" s="736"/>
      <c r="T5017" s="736"/>
      <c r="U5017" s="736"/>
      <c r="BA5017" s="722"/>
      <c r="BB5017" s="722"/>
      <c r="BC5017" s="722"/>
      <c r="BD5017" s="722"/>
      <c r="BE5017" s="722"/>
      <c r="BF5017" s="722"/>
      <c r="BG5017" s="722"/>
      <c r="BH5017" s="722"/>
      <c r="BI5017" s="722"/>
      <c r="BJ5017" s="722"/>
      <c r="BK5017" s="722"/>
      <c r="BL5017" s="722"/>
      <c r="BM5017" s="722"/>
      <c r="BN5017" s="722"/>
      <c r="BO5017" s="722"/>
      <c r="BP5017" s="722"/>
      <c r="BQ5017" s="722"/>
      <c r="BR5017" s="722"/>
      <c r="BS5017" s="722"/>
      <c r="BT5017" s="722"/>
      <c r="BU5017" s="722"/>
      <c r="BV5017" s="722"/>
      <c r="BW5017" s="722"/>
      <c r="BX5017" s="722"/>
      <c r="BY5017" s="722"/>
      <c r="BZ5017" s="722"/>
      <c r="CA5017" s="722"/>
      <c r="CB5017" s="722"/>
      <c r="CC5017" s="722"/>
      <c r="CD5017" s="722"/>
      <c r="CE5017" s="722"/>
      <c r="CF5017" s="722"/>
      <c r="CG5017" s="722"/>
      <c r="CH5017" s="722"/>
      <c r="CI5017" s="722"/>
      <c r="CJ5017" s="722"/>
      <c r="CK5017" s="722"/>
      <c r="CL5017" s="722"/>
      <c r="CM5017" s="722"/>
      <c r="CN5017" s="722"/>
      <c r="CO5017" s="722"/>
      <c r="CP5017" s="722"/>
      <c r="CQ5017" s="722"/>
      <c r="CR5017" s="722"/>
      <c r="CS5017" s="722"/>
    </row>
    <row r="5018" spans="1:97" s="1376" customFormat="1">
      <c r="A5018" s="722"/>
      <c r="B5018" s="722"/>
      <c r="C5018" s="722"/>
      <c r="D5018" s="722"/>
      <c r="E5018" s="722"/>
      <c r="F5018" s="757"/>
      <c r="G5018" s="757"/>
      <c r="H5018" s="757"/>
      <c r="I5018" s="757"/>
      <c r="J5018" s="757"/>
      <c r="K5018" s="758"/>
      <c r="L5018" s="758"/>
      <c r="M5018" s="722"/>
      <c r="N5018" s="736"/>
      <c r="O5018" s="736"/>
      <c r="P5018" s="736"/>
      <c r="Q5018" s="736"/>
      <c r="R5018" s="736"/>
      <c r="S5018" s="736"/>
      <c r="T5018" s="736"/>
      <c r="U5018" s="736"/>
      <c r="BA5018" s="722"/>
      <c r="BB5018" s="722"/>
      <c r="BC5018" s="722"/>
      <c r="BD5018" s="722"/>
      <c r="BE5018" s="722"/>
      <c r="BF5018" s="722"/>
      <c r="BG5018" s="722"/>
      <c r="BH5018" s="722"/>
      <c r="BI5018" s="722"/>
      <c r="BJ5018" s="722"/>
      <c r="BK5018" s="722"/>
      <c r="BL5018" s="722"/>
      <c r="BM5018" s="722"/>
      <c r="BN5018" s="722"/>
      <c r="BO5018" s="722"/>
      <c r="BP5018" s="722"/>
      <c r="BQ5018" s="722"/>
      <c r="BR5018" s="722"/>
      <c r="BS5018" s="722"/>
      <c r="BT5018" s="722"/>
      <c r="BU5018" s="722"/>
      <c r="BV5018" s="722"/>
      <c r="BW5018" s="722"/>
      <c r="BX5018" s="722"/>
      <c r="BY5018" s="722"/>
      <c r="BZ5018" s="722"/>
      <c r="CA5018" s="722"/>
      <c r="CB5018" s="722"/>
      <c r="CC5018" s="722"/>
      <c r="CD5018" s="722"/>
      <c r="CE5018" s="722"/>
      <c r="CF5018" s="722"/>
      <c r="CG5018" s="722"/>
      <c r="CH5018" s="722"/>
      <c r="CI5018" s="722"/>
      <c r="CJ5018" s="722"/>
      <c r="CK5018" s="722"/>
      <c r="CL5018" s="722"/>
      <c r="CM5018" s="722"/>
      <c r="CN5018" s="722"/>
      <c r="CO5018" s="722"/>
      <c r="CP5018" s="722"/>
      <c r="CQ5018" s="722"/>
      <c r="CR5018" s="722"/>
      <c r="CS5018" s="722"/>
    </row>
    <row r="5019" spans="1:97" s="1376" customFormat="1">
      <c r="A5019" s="722"/>
      <c r="B5019" s="722"/>
      <c r="C5019" s="722"/>
      <c r="D5019" s="722"/>
      <c r="E5019" s="722"/>
      <c r="F5019" s="757"/>
      <c r="G5019" s="757"/>
      <c r="H5019" s="757"/>
      <c r="I5019" s="757"/>
      <c r="J5019" s="757"/>
      <c r="K5019" s="758"/>
      <c r="L5019" s="758"/>
      <c r="M5019" s="722"/>
      <c r="N5019" s="736"/>
      <c r="O5019" s="736"/>
      <c r="P5019" s="736"/>
      <c r="Q5019" s="736"/>
      <c r="R5019" s="736"/>
      <c r="S5019" s="736"/>
      <c r="T5019" s="736"/>
      <c r="U5019" s="736"/>
      <c r="BA5019" s="722"/>
      <c r="BB5019" s="722"/>
      <c r="BC5019" s="722"/>
      <c r="BD5019" s="722"/>
      <c r="BE5019" s="722"/>
      <c r="BF5019" s="722"/>
      <c r="BG5019" s="722"/>
      <c r="BH5019" s="722"/>
      <c r="BI5019" s="722"/>
      <c r="BJ5019" s="722"/>
      <c r="BK5019" s="722"/>
      <c r="BL5019" s="722"/>
      <c r="BM5019" s="722"/>
      <c r="BN5019" s="722"/>
      <c r="BO5019" s="722"/>
      <c r="BP5019" s="722"/>
      <c r="BQ5019" s="722"/>
      <c r="BR5019" s="722"/>
      <c r="BS5019" s="722"/>
      <c r="BT5019" s="722"/>
      <c r="BU5019" s="722"/>
      <c r="BV5019" s="722"/>
      <c r="BW5019" s="722"/>
      <c r="BX5019" s="722"/>
      <c r="BY5019" s="722"/>
      <c r="BZ5019" s="722"/>
      <c r="CA5019" s="722"/>
      <c r="CB5019" s="722"/>
      <c r="CC5019" s="722"/>
      <c r="CD5019" s="722"/>
      <c r="CE5019" s="722"/>
      <c r="CF5019" s="722"/>
      <c r="CG5019" s="722"/>
      <c r="CH5019" s="722"/>
      <c r="CI5019" s="722"/>
      <c r="CJ5019" s="722"/>
      <c r="CK5019" s="722"/>
      <c r="CL5019" s="722"/>
      <c r="CM5019" s="722"/>
      <c r="CN5019" s="722"/>
      <c r="CO5019" s="722"/>
      <c r="CP5019" s="722"/>
      <c r="CQ5019" s="722"/>
      <c r="CR5019" s="722"/>
      <c r="CS5019" s="722"/>
    </row>
    <row r="5020" spans="1:97" s="1376" customFormat="1">
      <c r="A5020" s="722"/>
      <c r="B5020" s="722"/>
      <c r="C5020" s="722"/>
      <c r="D5020" s="722"/>
      <c r="E5020" s="722"/>
      <c r="F5020" s="757"/>
      <c r="G5020" s="757"/>
      <c r="H5020" s="757"/>
      <c r="I5020" s="757"/>
      <c r="J5020" s="757"/>
      <c r="K5020" s="758"/>
      <c r="L5020" s="758"/>
      <c r="M5020" s="722"/>
      <c r="N5020" s="736"/>
      <c r="O5020" s="736"/>
      <c r="P5020" s="736"/>
      <c r="Q5020" s="736"/>
      <c r="R5020" s="736"/>
      <c r="S5020" s="736"/>
      <c r="T5020" s="736"/>
      <c r="U5020" s="736"/>
      <c r="BA5020" s="722"/>
      <c r="BB5020" s="722"/>
      <c r="BC5020" s="722"/>
      <c r="BD5020" s="722"/>
      <c r="BE5020" s="722"/>
      <c r="BF5020" s="722"/>
      <c r="BG5020" s="722"/>
      <c r="BH5020" s="722"/>
      <c r="BI5020" s="722"/>
      <c r="BJ5020" s="722"/>
      <c r="BK5020" s="722"/>
      <c r="BL5020" s="722"/>
      <c r="BM5020" s="722"/>
      <c r="BN5020" s="722"/>
      <c r="BO5020" s="722"/>
      <c r="BP5020" s="722"/>
      <c r="BQ5020" s="722"/>
      <c r="BR5020" s="722"/>
      <c r="BS5020" s="722"/>
      <c r="BT5020" s="722"/>
      <c r="BU5020" s="722"/>
      <c r="BV5020" s="722"/>
      <c r="BW5020" s="722"/>
      <c r="BX5020" s="722"/>
      <c r="BY5020" s="722"/>
      <c r="BZ5020" s="722"/>
      <c r="CA5020" s="722"/>
      <c r="CB5020" s="722"/>
      <c r="CC5020" s="722"/>
      <c r="CD5020" s="722"/>
      <c r="CE5020" s="722"/>
      <c r="CF5020" s="722"/>
      <c r="CG5020" s="722"/>
      <c r="CH5020" s="722"/>
      <c r="CI5020" s="722"/>
      <c r="CJ5020" s="722"/>
      <c r="CK5020" s="722"/>
      <c r="CL5020" s="722"/>
      <c r="CM5020" s="722"/>
      <c r="CN5020" s="722"/>
      <c r="CO5020" s="722"/>
      <c r="CP5020" s="722"/>
      <c r="CQ5020" s="722"/>
      <c r="CR5020" s="722"/>
      <c r="CS5020" s="722"/>
    </row>
    <row r="5021" spans="1:97" s="1376" customFormat="1">
      <c r="A5021" s="722"/>
      <c r="B5021" s="722"/>
      <c r="C5021" s="722"/>
      <c r="D5021" s="722"/>
      <c r="E5021" s="722"/>
      <c r="F5021" s="757"/>
      <c r="G5021" s="757"/>
      <c r="H5021" s="757"/>
      <c r="I5021" s="757"/>
      <c r="J5021" s="757"/>
      <c r="K5021" s="758"/>
      <c r="L5021" s="758"/>
      <c r="M5021" s="722"/>
      <c r="N5021" s="736"/>
      <c r="O5021" s="736"/>
      <c r="P5021" s="736"/>
      <c r="Q5021" s="736"/>
      <c r="R5021" s="736"/>
      <c r="S5021" s="736"/>
      <c r="T5021" s="736"/>
      <c r="U5021" s="736"/>
      <c r="BA5021" s="722"/>
      <c r="BB5021" s="722"/>
      <c r="BC5021" s="722"/>
      <c r="BD5021" s="722"/>
      <c r="BE5021" s="722"/>
      <c r="BF5021" s="722"/>
      <c r="BG5021" s="722"/>
      <c r="BH5021" s="722"/>
      <c r="BI5021" s="722"/>
      <c r="BJ5021" s="722"/>
      <c r="BK5021" s="722"/>
      <c r="BL5021" s="722"/>
      <c r="BM5021" s="722"/>
      <c r="BN5021" s="722"/>
      <c r="BO5021" s="722"/>
      <c r="BP5021" s="722"/>
      <c r="BQ5021" s="722"/>
      <c r="BR5021" s="722"/>
      <c r="BS5021" s="722"/>
      <c r="BT5021" s="722"/>
      <c r="BU5021" s="722"/>
      <c r="BV5021" s="722"/>
      <c r="BW5021" s="722"/>
      <c r="BX5021" s="722"/>
      <c r="BY5021" s="722"/>
      <c r="BZ5021" s="722"/>
      <c r="CA5021" s="722"/>
      <c r="CB5021" s="722"/>
      <c r="CC5021" s="722"/>
      <c r="CD5021" s="722"/>
      <c r="CE5021" s="722"/>
      <c r="CF5021" s="722"/>
      <c r="CG5021" s="722"/>
      <c r="CH5021" s="722"/>
      <c r="CI5021" s="722"/>
      <c r="CJ5021" s="722"/>
      <c r="CK5021" s="722"/>
      <c r="CL5021" s="722"/>
      <c r="CM5021" s="722"/>
      <c r="CN5021" s="722"/>
      <c r="CO5021" s="722"/>
      <c r="CP5021" s="722"/>
      <c r="CQ5021" s="722"/>
      <c r="CR5021" s="722"/>
      <c r="CS5021" s="722"/>
    </row>
    <row r="5022" spans="1:97" s="1376" customFormat="1">
      <c r="A5022" s="722"/>
      <c r="B5022" s="722"/>
      <c r="C5022" s="722"/>
      <c r="D5022" s="722"/>
      <c r="E5022" s="722"/>
      <c r="F5022" s="757"/>
      <c r="G5022" s="757"/>
      <c r="H5022" s="757"/>
      <c r="I5022" s="757"/>
      <c r="J5022" s="757"/>
      <c r="K5022" s="758"/>
      <c r="L5022" s="758"/>
      <c r="M5022" s="722"/>
      <c r="N5022" s="736"/>
      <c r="O5022" s="736"/>
      <c r="P5022" s="736"/>
      <c r="Q5022" s="736"/>
      <c r="R5022" s="736"/>
      <c r="S5022" s="736"/>
      <c r="T5022" s="736"/>
      <c r="U5022" s="736"/>
      <c r="BA5022" s="722"/>
      <c r="BB5022" s="722"/>
      <c r="BC5022" s="722"/>
      <c r="BD5022" s="722"/>
      <c r="BE5022" s="722"/>
      <c r="BF5022" s="722"/>
      <c r="BG5022" s="722"/>
      <c r="BH5022" s="722"/>
      <c r="BI5022" s="722"/>
      <c r="BJ5022" s="722"/>
      <c r="BK5022" s="722"/>
      <c r="BL5022" s="722"/>
      <c r="BM5022" s="722"/>
      <c r="BN5022" s="722"/>
      <c r="BO5022" s="722"/>
      <c r="BP5022" s="722"/>
      <c r="BQ5022" s="722"/>
      <c r="BR5022" s="722"/>
      <c r="BS5022" s="722"/>
      <c r="BT5022" s="722"/>
      <c r="BU5022" s="722"/>
      <c r="BV5022" s="722"/>
      <c r="BW5022" s="722"/>
      <c r="BX5022" s="722"/>
      <c r="BY5022" s="722"/>
      <c r="BZ5022" s="722"/>
      <c r="CA5022" s="722"/>
      <c r="CB5022" s="722"/>
      <c r="CC5022" s="722"/>
      <c r="CD5022" s="722"/>
      <c r="CE5022" s="722"/>
      <c r="CF5022" s="722"/>
      <c r="CG5022" s="722"/>
      <c r="CH5022" s="722"/>
      <c r="CI5022" s="722"/>
      <c r="CJ5022" s="722"/>
      <c r="CK5022" s="722"/>
      <c r="CL5022" s="722"/>
      <c r="CM5022" s="722"/>
      <c r="CN5022" s="722"/>
      <c r="CO5022" s="722"/>
      <c r="CP5022" s="722"/>
      <c r="CQ5022" s="722"/>
      <c r="CR5022" s="722"/>
      <c r="CS5022" s="722"/>
    </row>
    <row r="5023" spans="1:97" s="1376" customFormat="1">
      <c r="A5023" s="722"/>
      <c r="B5023" s="722"/>
      <c r="C5023" s="722"/>
      <c r="D5023" s="722"/>
      <c r="E5023" s="722"/>
      <c r="F5023" s="757"/>
      <c r="G5023" s="757"/>
      <c r="H5023" s="757"/>
      <c r="I5023" s="757"/>
      <c r="J5023" s="757"/>
      <c r="K5023" s="758"/>
      <c r="L5023" s="758"/>
      <c r="M5023" s="722"/>
      <c r="N5023" s="736"/>
      <c r="O5023" s="736"/>
      <c r="P5023" s="736"/>
      <c r="Q5023" s="736"/>
      <c r="R5023" s="736"/>
      <c r="S5023" s="736"/>
      <c r="T5023" s="736"/>
      <c r="U5023" s="736"/>
      <c r="BA5023" s="722"/>
      <c r="BB5023" s="722"/>
      <c r="BC5023" s="722"/>
      <c r="BD5023" s="722"/>
      <c r="BE5023" s="722"/>
      <c r="BF5023" s="722"/>
      <c r="BG5023" s="722"/>
      <c r="BH5023" s="722"/>
      <c r="BI5023" s="722"/>
      <c r="BJ5023" s="722"/>
      <c r="BK5023" s="722"/>
      <c r="BL5023" s="722"/>
      <c r="BM5023" s="722"/>
      <c r="BN5023" s="722"/>
      <c r="BO5023" s="722"/>
      <c r="BP5023" s="722"/>
      <c r="BQ5023" s="722"/>
      <c r="BR5023" s="722"/>
      <c r="BS5023" s="722"/>
      <c r="BT5023" s="722"/>
      <c r="BU5023" s="722"/>
      <c r="BV5023" s="722"/>
      <c r="BW5023" s="722"/>
      <c r="BX5023" s="722"/>
      <c r="BY5023" s="722"/>
      <c r="BZ5023" s="722"/>
      <c r="CA5023" s="722"/>
      <c r="CB5023" s="722"/>
      <c r="CC5023" s="722"/>
      <c r="CD5023" s="722"/>
      <c r="CE5023" s="722"/>
      <c r="CF5023" s="722"/>
      <c r="CG5023" s="722"/>
      <c r="CH5023" s="722"/>
      <c r="CI5023" s="722"/>
      <c r="CJ5023" s="722"/>
      <c r="CK5023" s="722"/>
      <c r="CL5023" s="722"/>
      <c r="CM5023" s="722"/>
      <c r="CN5023" s="722"/>
      <c r="CO5023" s="722"/>
      <c r="CP5023" s="722"/>
      <c r="CQ5023" s="722"/>
      <c r="CR5023" s="722"/>
      <c r="CS5023" s="722"/>
    </row>
    <row r="5024" spans="1:97" s="1376" customFormat="1">
      <c r="A5024" s="722"/>
      <c r="B5024" s="722"/>
      <c r="C5024" s="722"/>
      <c r="D5024" s="722"/>
      <c r="E5024" s="722"/>
      <c r="F5024" s="757"/>
      <c r="G5024" s="757"/>
      <c r="H5024" s="757"/>
      <c r="I5024" s="757"/>
      <c r="J5024" s="757"/>
      <c r="K5024" s="758"/>
      <c r="L5024" s="758"/>
      <c r="M5024" s="722"/>
      <c r="N5024" s="736"/>
      <c r="O5024" s="736"/>
      <c r="P5024" s="736"/>
      <c r="Q5024" s="736"/>
      <c r="R5024" s="736"/>
      <c r="S5024" s="736"/>
      <c r="T5024" s="736"/>
      <c r="U5024" s="736"/>
      <c r="BA5024" s="722"/>
      <c r="BB5024" s="722"/>
      <c r="BC5024" s="722"/>
      <c r="BD5024" s="722"/>
      <c r="BE5024" s="722"/>
      <c r="BF5024" s="722"/>
      <c r="BG5024" s="722"/>
      <c r="BH5024" s="722"/>
      <c r="BI5024" s="722"/>
      <c r="BJ5024" s="722"/>
      <c r="BK5024" s="722"/>
      <c r="BL5024" s="722"/>
      <c r="BM5024" s="722"/>
      <c r="BN5024" s="722"/>
      <c r="BO5024" s="722"/>
      <c r="BP5024" s="722"/>
      <c r="BQ5024" s="722"/>
      <c r="BR5024" s="722"/>
      <c r="BS5024" s="722"/>
      <c r="BT5024" s="722"/>
      <c r="BU5024" s="722"/>
      <c r="BV5024" s="722"/>
      <c r="BW5024" s="722"/>
      <c r="BX5024" s="722"/>
      <c r="BY5024" s="722"/>
      <c r="BZ5024" s="722"/>
      <c r="CA5024" s="722"/>
      <c r="CB5024" s="722"/>
      <c r="CC5024" s="722"/>
      <c r="CD5024" s="722"/>
      <c r="CE5024" s="722"/>
      <c r="CF5024" s="722"/>
      <c r="CG5024" s="722"/>
      <c r="CH5024" s="722"/>
      <c r="CI5024" s="722"/>
      <c r="CJ5024" s="722"/>
      <c r="CK5024" s="722"/>
      <c r="CL5024" s="722"/>
      <c r="CM5024" s="722"/>
      <c r="CN5024" s="722"/>
      <c r="CO5024" s="722"/>
      <c r="CP5024" s="722"/>
      <c r="CQ5024" s="722"/>
      <c r="CR5024" s="722"/>
      <c r="CS5024" s="722"/>
    </row>
    <row r="5025" spans="1:97" s="1376" customFormat="1">
      <c r="A5025" s="722"/>
      <c r="B5025" s="722"/>
      <c r="C5025" s="722"/>
      <c r="D5025" s="722"/>
      <c r="E5025" s="722"/>
      <c r="F5025" s="757"/>
      <c r="G5025" s="757"/>
      <c r="H5025" s="757"/>
      <c r="I5025" s="757"/>
      <c r="J5025" s="757"/>
      <c r="K5025" s="758"/>
      <c r="L5025" s="758"/>
      <c r="M5025" s="722"/>
      <c r="N5025" s="736"/>
      <c r="O5025" s="736"/>
      <c r="P5025" s="736"/>
      <c r="Q5025" s="736"/>
      <c r="R5025" s="736"/>
      <c r="S5025" s="736"/>
      <c r="T5025" s="736"/>
      <c r="U5025" s="736"/>
      <c r="BA5025" s="722"/>
      <c r="BB5025" s="722"/>
      <c r="BC5025" s="722"/>
      <c r="BD5025" s="722"/>
      <c r="BE5025" s="722"/>
      <c r="BF5025" s="722"/>
      <c r="BG5025" s="722"/>
      <c r="BH5025" s="722"/>
      <c r="BI5025" s="722"/>
      <c r="BJ5025" s="722"/>
      <c r="BK5025" s="722"/>
      <c r="BL5025" s="722"/>
      <c r="BM5025" s="722"/>
      <c r="BN5025" s="722"/>
      <c r="BO5025" s="722"/>
      <c r="BP5025" s="722"/>
      <c r="BQ5025" s="722"/>
      <c r="BR5025" s="722"/>
      <c r="BS5025" s="722"/>
      <c r="BT5025" s="722"/>
      <c r="BU5025" s="722"/>
      <c r="BV5025" s="722"/>
      <c r="BW5025" s="722"/>
      <c r="BX5025" s="722"/>
      <c r="BY5025" s="722"/>
      <c r="BZ5025" s="722"/>
      <c r="CA5025" s="722"/>
      <c r="CB5025" s="722"/>
      <c r="CC5025" s="722"/>
      <c r="CD5025" s="722"/>
      <c r="CE5025" s="722"/>
      <c r="CF5025" s="722"/>
      <c r="CG5025" s="722"/>
      <c r="CH5025" s="722"/>
      <c r="CI5025" s="722"/>
      <c r="CJ5025" s="722"/>
      <c r="CK5025" s="722"/>
      <c r="CL5025" s="722"/>
      <c r="CM5025" s="722"/>
      <c r="CN5025" s="722"/>
      <c r="CO5025" s="722"/>
      <c r="CP5025" s="722"/>
      <c r="CQ5025" s="722"/>
      <c r="CR5025" s="722"/>
      <c r="CS5025" s="722"/>
    </row>
    <row r="5026" spans="1:97" s="1376" customFormat="1">
      <c r="A5026" s="722"/>
      <c r="B5026" s="722"/>
      <c r="C5026" s="722"/>
      <c r="D5026" s="722"/>
      <c r="E5026" s="722"/>
      <c r="F5026" s="757"/>
      <c r="G5026" s="757"/>
      <c r="H5026" s="757"/>
      <c r="I5026" s="757"/>
      <c r="J5026" s="757"/>
      <c r="K5026" s="758"/>
      <c r="L5026" s="758"/>
      <c r="M5026" s="722"/>
      <c r="N5026" s="736"/>
      <c r="O5026" s="736"/>
      <c r="P5026" s="736"/>
      <c r="Q5026" s="736"/>
      <c r="R5026" s="736"/>
      <c r="S5026" s="736"/>
      <c r="T5026" s="736"/>
      <c r="U5026" s="736"/>
      <c r="BA5026" s="722"/>
      <c r="BB5026" s="722"/>
      <c r="BC5026" s="722"/>
      <c r="BD5026" s="722"/>
      <c r="BE5026" s="722"/>
      <c r="BF5026" s="722"/>
      <c r="BG5026" s="722"/>
      <c r="BH5026" s="722"/>
      <c r="BI5026" s="722"/>
      <c r="BJ5026" s="722"/>
      <c r="BK5026" s="722"/>
      <c r="BL5026" s="722"/>
      <c r="BM5026" s="722"/>
      <c r="BN5026" s="722"/>
      <c r="BO5026" s="722"/>
      <c r="BP5026" s="722"/>
      <c r="BQ5026" s="722"/>
      <c r="BR5026" s="722"/>
      <c r="BS5026" s="722"/>
      <c r="BT5026" s="722"/>
      <c r="BU5026" s="722"/>
      <c r="BV5026" s="722"/>
      <c r="BW5026" s="722"/>
      <c r="BX5026" s="722"/>
      <c r="BY5026" s="722"/>
      <c r="BZ5026" s="722"/>
      <c r="CA5026" s="722"/>
      <c r="CB5026" s="722"/>
      <c r="CC5026" s="722"/>
      <c r="CD5026" s="722"/>
      <c r="CE5026" s="722"/>
      <c r="CF5026" s="722"/>
      <c r="CG5026" s="722"/>
      <c r="CH5026" s="722"/>
      <c r="CI5026" s="722"/>
      <c r="CJ5026" s="722"/>
      <c r="CK5026" s="722"/>
      <c r="CL5026" s="722"/>
      <c r="CM5026" s="722"/>
      <c r="CN5026" s="722"/>
      <c r="CO5026" s="722"/>
      <c r="CP5026" s="722"/>
      <c r="CQ5026" s="722"/>
      <c r="CR5026" s="722"/>
      <c r="CS5026" s="722"/>
    </row>
    <row r="5027" spans="1:97" s="1376" customFormat="1">
      <c r="A5027" s="722"/>
      <c r="B5027" s="722"/>
      <c r="C5027" s="722"/>
      <c r="D5027" s="722"/>
      <c r="E5027" s="722"/>
      <c r="F5027" s="757"/>
      <c r="G5027" s="757"/>
      <c r="H5027" s="757"/>
      <c r="I5027" s="757"/>
      <c r="J5027" s="757"/>
      <c r="K5027" s="758"/>
      <c r="L5027" s="758"/>
      <c r="M5027" s="722"/>
      <c r="N5027" s="736"/>
      <c r="O5027" s="736"/>
      <c r="P5027" s="736"/>
      <c r="Q5027" s="736"/>
      <c r="R5027" s="736"/>
      <c r="S5027" s="736"/>
      <c r="T5027" s="736"/>
      <c r="U5027" s="736"/>
      <c r="BA5027" s="722"/>
      <c r="BB5027" s="722"/>
      <c r="BC5027" s="722"/>
      <c r="BD5027" s="722"/>
      <c r="BE5027" s="722"/>
      <c r="BF5027" s="722"/>
      <c r="BG5027" s="722"/>
      <c r="BH5027" s="722"/>
      <c r="BI5027" s="722"/>
      <c r="BJ5027" s="722"/>
      <c r="BK5027" s="722"/>
      <c r="BL5027" s="722"/>
      <c r="BM5027" s="722"/>
      <c r="BN5027" s="722"/>
      <c r="BO5027" s="722"/>
      <c r="BP5027" s="722"/>
      <c r="BQ5027" s="722"/>
      <c r="BR5027" s="722"/>
      <c r="BS5027" s="722"/>
      <c r="BT5027" s="722"/>
      <c r="BU5027" s="722"/>
      <c r="BV5027" s="722"/>
      <c r="BW5027" s="722"/>
      <c r="BX5027" s="722"/>
      <c r="BY5027" s="722"/>
      <c r="BZ5027" s="722"/>
      <c r="CA5027" s="722"/>
      <c r="CB5027" s="722"/>
      <c r="CC5027" s="722"/>
      <c r="CD5027" s="722"/>
      <c r="CE5027" s="722"/>
      <c r="CF5027" s="722"/>
      <c r="CG5027" s="722"/>
      <c r="CH5027" s="722"/>
      <c r="CI5027" s="722"/>
      <c r="CJ5027" s="722"/>
      <c r="CK5027" s="722"/>
      <c r="CL5027" s="722"/>
      <c r="CM5027" s="722"/>
      <c r="CN5027" s="722"/>
      <c r="CO5027" s="722"/>
      <c r="CP5027" s="722"/>
      <c r="CQ5027" s="722"/>
      <c r="CR5027" s="722"/>
      <c r="CS5027" s="722"/>
    </row>
    <row r="5028" spans="1:97" s="1376" customFormat="1">
      <c r="A5028" s="722"/>
      <c r="B5028" s="722"/>
      <c r="C5028" s="722"/>
      <c r="D5028" s="722"/>
      <c r="E5028" s="722"/>
      <c r="F5028" s="757"/>
      <c r="G5028" s="757"/>
      <c r="H5028" s="757"/>
      <c r="I5028" s="757"/>
      <c r="J5028" s="757"/>
      <c r="K5028" s="758"/>
      <c r="L5028" s="758"/>
      <c r="M5028" s="722"/>
      <c r="N5028" s="736"/>
      <c r="O5028" s="736"/>
      <c r="P5028" s="736"/>
      <c r="Q5028" s="736"/>
      <c r="R5028" s="736"/>
      <c r="S5028" s="736"/>
      <c r="T5028" s="736"/>
      <c r="U5028" s="736"/>
      <c r="BA5028" s="722"/>
      <c r="BB5028" s="722"/>
      <c r="BC5028" s="722"/>
      <c r="BD5028" s="722"/>
      <c r="BE5028" s="722"/>
      <c r="BF5028" s="722"/>
      <c r="BG5028" s="722"/>
      <c r="BH5028" s="722"/>
      <c r="BI5028" s="722"/>
      <c r="BJ5028" s="722"/>
      <c r="BK5028" s="722"/>
      <c r="BL5028" s="722"/>
      <c r="BM5028" s="722"/>
      <c r="BN5028" s="722"/>
      <c r="BO5028" s="722"/>
      <c r="BP5028" s="722"/>
      <c r="BQ5028" s="722"/>
      <c r="BR5028" s="722"/>
      <c r="BS5028" s="722"/>
      <c r="BT5028" s="722"/>
      <c r="BU5028" s="722"/>
      <c r="BV5028" s="722"/>
      <c r="BW5028" s="722"/>
      <c r="BX5028" s="722"/>
      <c r="BY5028" s="722"/>
      <c r="BZ5028" s="722"/>
      <c r="CA5028" s="722"/>
      <c r="CB5028" s="722"/>
      <c r="CC5028" s="722"/>
      <c r="CD5028" s="722"/>
      <c r="CE5028" s="722"/>
      <c r="CF5028" s="722"/>
      <c r="CG5028" s="722"/>
      <c r="CH5028" s="722"/>
      <c r="CI5028" s="722"/>
      <c r="CJ5028" s="722"/>
      <c r="CK5028" s="722"/>
      <c r="CL5028" s="722"/>
      <c r="CM5028" s="722"/>
      <c r="CN5028" s="722"/>
      <c r="CO5028" s="722"/>
      <c r="CP5028" s="722"/>
      <c r="CQ5028" s="722"/>
      <c r="CR5028" s="722"/>
      <c r="CS5028" s="722"/>
    </row>
    <row r="5029" spans="1:97" s="1376" customFormat="1">
      <c r="A5029" s="722"/>
      <c r="B5029" s="722"/>
      <c r="C5029" s="722"/>
      <c r="D5029" s="722"/>
      <c r="E5029" s="722"/>
      <c r="F5029" s="757"/>
      <c r="G5029" s="757"/>
      <c r="H5029" s="757"/>
      <c r="I5029" s="757"/>
      <c r="J5029" s="757"/>
      <c r="K5029" s="758"/>
      <c r="L5029" s="758"/>
      <c r="M5029" s="722"/>
      <c r="N5029" s="736"/>
      <c r="O5029" s="736"/>
      <c r="P5029" s="736"/>
      <c r="Q5029" s="736"/>
      <c r="R5029" s="736"/>
      <c r="S5029" s="736"/>
      <c r="T5029" s="736"/>
      <c r="U5029" s="736"/>
      <c r="BA5029" s="722"/>
      <c r="BB5029" s="722"/>
      <c r="BC5029" s="722"/>
      <c r="BD5029" s="722"/>
      <c r="BE5029" s="722"/>
      <c r="BF5029" s="722"/>
      <c r="BG5029" s="722"/>
      <c r="BH5029" s="722"/>
      <c r="BI5029" s="722"/>
      <c r="BJ5029" s="722"/>
      <c r="BK5029" s="722"/>
      <c r="BL5029" s="722"/>
      <c r="BM5029" s="722"/>
      <c r="BN5029" s="722"/>
      <c r="BO5029" s="722"/>
      <c r="BP5029" s="722"/>
      <c r="BQ5029" s="722"/>
      <c r="BR5029" s="722"/>
      <c r="BS5029" s="722"/>
      <c r="BT5029" s="722"/>
      <c r="BU5029" s="722"/>
      <c r="BV5029" s="722"/>
      <c r="BW5029" s="722"/>
      <c r="BX5029" s="722"/>
      <c r="BY5029" s="722"/>
      <c r="BZ5029" s="722"/>
      <c r="CA5029" s="722"/>
      <c r="CB5029" s="722"/>
      <c r="CC5029" s="722"/>
      <c r="CD5029" s="722"/>
      <c r="CE5029" s="722"/>
      <c r="CF5029" s="722"/>
      <c r="CG5029" s="722"/>
      <c r="CH5029" s="722"/>
      <c r="CI5029" s="722"/>
      <c r="CJ5029" s="722"/>
      <c r="CK5029" s="722"/>
      <c r="CL5029" s="722"/>
      <c r="CM5029" s="722"/>
      <c r="CN5029" s="722"/>
      <c r="CO5029" s="722"/>
      <c r="CP5029" s="722"/>
      <c r="CQ5029" s="722"/>
      <c r="CR5029" s="722"/>
      <c r="CS5029" s="722"/>
    </row>
    <row r="5030" spans="1:97" s="1376" customFormat="1">
      <c r="A5030" s="722"/>
      <c r="B5030" s="722"/>
      <c r="C5030" s="722"/>
      <c r="D5030" s="722"/>
      <c r="E5030" s="722"/>
      <c r="F5030" s="757"/>
      <c r="G5030" s="757"/>
      <c r="H5030" s="757"/>
      <c r="I5030" s="757"/>
      <c r="J5030" s="757"/>
      <c r="K5030" s="758"/>
      <c r="L5030" s="758"/>
      <c r="M5030" s="722"/>
      <c r="N5030" s="736"/>
      <c r="O5030" s="736"/>
      <c r="P5030" s="736"/>
      <c r="Q5030" s="736"/>
      <c r="R5030" s="736"/>
      <c r="S5030" s="736"/>
      <c r="T5030" s="736"/>
      <c r="U5030" s="736"/>
      <c r="BA5030" s="722"/>
      <c r="BB5030" s="722"/>
      <c r="BC5030" s="722"/>
      <c r="BD5030" s="722"/>
      <c r="BE5030" s="722"/>
      <c r="BF5030" s="722"/>
      <c r="BG5030" s="722"/>
      <c r="BH5030" s="722"/>
      <c r="BI5030" s="722"/>
      <c r="BJ5030" s="722"/>
      <c r="BK5030" s="722"/>
      <c r="BL5030" s="722"/>
      <c r="BM5030" s="722"/>
      <c r="BN5030" s="722"/>
      <c r="BO5030" s="722"/>
      <c r="BP5030" s="722"/>
      <c r="BQ5030" s="722"/>
      <c r="BR5030" s="722"/>
      <c r="BS5030" s="722"/>
      <c r="BT5030" s="722"/>
      <c r="BU5030" s="722"/>
      <c r="BV5030" s="722"/>
      <c r="BW5030" s="722"/>
      <c r="BX5030" s="722"/>
      <c r="BY5030" s="722"/>
      <c r="BZ5030" s="722"/>
      <c r="CA5030" s="722"/>
      <c r="CB5030" s="722"/>
      <c r="CC5030" s="722"/>
      <c r="CD5030" s="722"/>
      <c r="CE5030" s="722"/>
      <c r="CF5030" s="722"/>
      <c r="CG5030" s="722"/>
      <c r="CH5030" s="722"/>
      <c r="CI5030" s="722"/>
      <c r="CJ5030" s="722"/>
      <c r="CK5030" s="722"/>
      <c r="CL5030" s="722"/>
      <c r="CM5030" s="722"/>
      <c r="CN5030" s="722"/>
      <c r="CO5030" s="722"/>
      <c r="CP5030" s="722"/>
      <c r="CQ5030" s="722"/>
      <c r="CR5030" s="722"/>
      <c r="CS5030" s="722"/>
    </row>
    <row r="5031" spans="1:97" s="1376" customFormat="1">
      <c r="A5031" s="722"/>
      <c r="B5031" s="722"/>
      <c r="C5031" s="722"/>
      <c r="D5031" s="722"/>
      <c r="E5031" s="722"/>
      <c r="F5031" s="757"/>
      <c r="G5031" s="757"/>
      <c r="H5031" s="757"/>
      <c r="I5031" s="757"/>
      <c r="J5031" s="757"/>
      <c r="K5031" s="758"/>
      <c r="L5031" s="758"/>
      <c r="M5031" s="722"/>
      <c r="N5031" s="736"/>
      <c r="O5031" s="736"/>
      <c r="P5031" s="736"/>
      <c r="Q5031" s="736"/>
      <c r="R5031" s="736"/>
      <c r="S5031" s="736"/>
      <c r="T5031" s="736"/>
      <c r="U5031" s="736"/>
      <c r="BA5031" s="722"/>
      <c r="BB5031" s="722"/>
      <c r="BC5031" s="722"/>
      <c r="BD5031" s="722"/>
      <c r="BE5031" s="722"/>
      <c r="BF5031" s="722"/>
      <c r="BG5031" s="722"/>
      <c r="BH5031" s="722"/>
      <c r="BI5031" s="722"/>
      <c r="BJ5031" s="722"/>
      <c r="BK5031" s="722"/>
      <c r="BL5031" s="722"/>
      <c r="BM5031" s="722"/>
      <c r="BN5031" s="722"/>
      <c r="BO5031" s="722"/>
      <c r="BP5031" s="722"/>
      <c r="BQ5031" s="722"/>
      <c r="BR5031" s="722"/>
      <c r="BS5031" s="722"/>
      <c r="BT5031" s="722"/>
      <c r="BU5031" s="722"/>
      <c r="BV5031" s="722"/>
      <c r="BW5031" s="722"/>
      <c r="BX5031" s="722"/>
      <c r="BY5031" s="722"/>
      <c r="BZ5031" s="722"/>
      <c r="CA5031" s="722"/>
      <c r="CB5031" s="722"/>
      <c r="CC5031" s="722"/>
      <c r="CD5031" s="722"/>
      <c r="CE5031" s="722"/>
      <c r="CF5031" s="722"/>
      <c r="CG5031" s="722"/>
      <c r="CH5031" s="722"/>
      <c r="CI5031" s="722"/>
      <c r="CJ5031" s="722"/>
      <c r="CK5031" s="722"/>
      <c r="CL5031" s="722"/>
      <c r="CM5031" s="722"/>
      <c r="CN5031" s="722"/>
      <c r="CO5031" s="722"/>
      <c r="CP5031" s="722"/>
      <c r="CQ5031" s="722"/>
      <c r="CR5031" s="722"/>
      <c r="CS5031" s="722"/>
    </row>
    <row r="5032" spans="1:97" s="1376" customFormat="1">
      <c r="A5032" s="722"/>
      <c r="B5032" s="722"/>
      <c r="C5032" s="722"/>
      <c r="D5032" s="722"/>
      <c r="E5032" s="722"/>
      <c r="F5032" s="757"/>
      <c r="G5032" s="757"/>
      <c r="H5032" s="757"/>
      <c r="I5032" s="757"/>
      <c r="J5032" s="757"/>
      <c r="K5032" s="758"/>
      <c r="L5032" s="758"/>
      <c r="M5032" s="722"/>
      <c r="N5032" s="736"/>
      <c r="O5032" s="736"/>
      <c r="P5032" s="736"/>
      <c r="Q5032" s="736"/>
      <c r="R5032" s="736"/>
      <c r="S5032" s="736"/>
      <c r="T5032" s="736"/>
      <c r="U5032" s="736"/>
      <c r="BA5032" s="722"/>
      <c r="BB5032" s="722"/>
      <c r="BC5032" s="722"/>
      <c r="BD5032" s="722"/>
      <c r="BE5032" s="722"/>
      <c r="BF5032" s="722"/>
      <c r="BG5032" s="722"/>
      <c r="BH5032" s="722"/>
      <c r="BI5032" s="722"/>
      <c r="BJ5032" s="722"/>
      <c r="BK5032" s="722"/>
      <c r="BL5032" s="722"/>
      <c r="BM5032" s="722"/>
      <c r="BN5032" s="722"/>
      <c r="BO5032" s="722"/>
      <c r="BP5032" s="722"/>
      <c r="BQ5032" s="722"/>
      <c r="BR5032" s="722"/>
      <c r="BS5032" s="722"/>
      <c r="BT5032" s="722"/>
      <c r="BU5032" s="722"/>
      <c r="BV5032" s="722"/>
      <c r="BW5032" s="722"/>
      <c r="BX5032" s="722"/>
      <c r="BY5032" s="722"/>
      <c r="BZ5032" s="722"/>
      <c r="CA5032" s="722"/>
      <c r="CB5032" s="722"/>
      <c r="CC5032" s="722"/>
      <c r="CD5032" s="722"/>
      <c r="CE5032" s="722"/>
      <c r="CF5032" s="722"/>
      <c r="CG5032" s="722"/>
      <c r="CH5032" s="722"/>
      <c r="CI5032" s="722"/>
      <c r="CJ5032" s="722"/>
      <c r="CK5032" s="722"/>
      <c r="CL5032" s="722"/>
      <c r="CM5032" s="722"/>
      <c r="CN5032" s="722"/>
      <c r="CO5032" s="722"/>
      <c r="CP5032" s="722"/>
      <c r="CQ5032" s="722"/>
      <c r="CR5032" s="722"/>
      <c r="CS5032" s="722"/>
    </row>
    <row r="5033" spans="1:97" s="1376" customFormat="1">
      <c r="A5033" s="722"/>
      <c r="B5033" s="722"/>
      <c r="C5033" s="722"/>
      <c r="D5033" s="722"/>
      <c r="E5033" s="722"/>
      <c r="F5033" s="757"/>
      <c r="G5033" s="757"/>
      <c r="H5033" s="757"/>
      <c r="I5033" s="757"/>
      <c r="J5033" s="757"/>
      <c r="K5033" s="758"/>
      <c r="L5033" s="758"/>
      <c r="M5033" s="722"/>
      <c r="N5033" s="736"/>
      <c r="O5033" s="736"/>
      <c r="P5033" s="736"/>
      <c r="Q5033" s="736"/>
      <c r="R5033" s="736"/>
      <c r="S5033" s="736"/>
      <c r="T5033" s="736"/>
      <c r="U5033" s="736"/>
      <c r="BA5033" s="722"/>
      <c r="BB5033" s="722"/>
      <c r="BC5033" s="722"/>
      <c r="BD5033" s="722"/>
      <c r="BE5033" s="722"/>
      <c r="BF5033" s="722"/>
      <c r="BG5033" s="722"/>
      <c r="BH5033" s="722"/>
      <c r="BI5033" s="722"/>
      <c r="BJ5033" s="722"/>
      <c r="BK5033" s="722"/>
      <c r="BL5033" s="722"/>
      <c r="BM5033" s="722"/>
      <c r="BN5033" s="722"/>
      <c r="BO5033" s="722"/>
      <c r="BP5033" s="722"/>
      <c r="BQ5033" s="722"/>
      <c r="BR5033" s="722"/>
      <c r="BS5033" s="722"/>
      <c r="BT5033" s="722"/>
      <c r="BU5033" s="722"/>
      <c r="BV5033" s="722"/>
      <c r="BW5033" s="722"/>
      <c r="BX5033" s="722"/>
      <c r="BY5033" s="722"/>
      <c r="BZ5033" s="722"/>
      <c r="CA5033" s="722"/>
      <c r="CB5033" s="722"/>
      <c r="CC5033" s="722"/>
      <c r="CD5033" s="722"/>
      <c r="CE5033" s="722"/>
      <c r="CF5033" s="722"/>
      <c r="CG5033" s="722"/>
      <c r="CH5033" s="722"/>
      <c r="CI5033" s="722"/>
      <c r="CJ5033" s="722"/>
      <c r="CK5033" s="722"/>
      <c r="CL5033" s="722"/>
      <c r="CM5033" s="722"/>
      <c r="CN5033" s="722"/>
      <c r="CO5033" s="722"/>
      <c r="CP5033" s="722"/>
      <c r="CQ5033" s="722"/>
      <c r="CR5033" s="722"/>
      <c r="CS5033" s="722"/>
    </row>
    <row r="5034" spans="1:97" s="1376" customFormat="1">
      <c r="A5034" s="722"/>
      <c r="B5034" s="722"/>
      <c r="C5034" s="722"/>
      <c r="D5034" s="722"/>
      <c r="E5034" s="722"/>
      <c r="F5034" s="757"/>
      <c r="G5034" s="757"/>
      <c r="H5034" s="757"/>
      <c r="I5034" s="757"/>
      <c r="J5034" s="757"/>
      <c r="K5034" s="758"/>
      <c r="L5034" s="758"/>
      <c r="M5034" s="722"/>
      <c r="N5034" s="736"/>
      <c r="O5034" s="736"/>
      <c r="P5034" s="736"/>
      <c r="Q5034" s="736"/>
      <c r="R5034" s="736"/>
      <c r="S5034" s="736"/>
      <c r="T5034" s="736"/>
      <c r="U5034" s="736"/>
      <c r="BA5034" s="722"/>
      <c r="BB5034" s="722"/>
      <c r="BC5034" s="722"/>
      <c r="BD5034" s="722"/>
      <c r="BE5034" s="722"/>
      <c r="BF5034" s="722"/>
      <c r="BG5034" s="722"/>
      <c r="BH5034" s="722"/>
      <c r="BI5034" s="722"/>
      <c r="BJ5034" s="722"/>
      <c r="BK5034" s="722"/>
      <c r="BL5034" s="722"/>
      <c r="BM5034" s="722"/>
      <c r="BN5034" s="722"/>
      <c r="BO5034" s="722"/>
      <c r="BP5034" s="722"/>
      <c r="BQ5034" s="722"/>
      <c r="BR5034" s="722"/>
      <c r="BS5034" s="722"/>
      <c r="BT5034" s="722"/>
      <c r="BU5034" s="722"/>
      <c r="BV5034" s="722"/>
      <c r="BW5034" s="722"/>
      <c r="BX5034" s="722"/>
      <c r="BY5034" s="722"/>
      <c r="BZ5034" s="722"/>
      <c r="CA5034" s="722"/>
      <c r="CB5034" s="722"/>
      <c r="CC5034" s="722"/>
      <c r="CD5034" s="722"/>
      <c r="CE5034" s="722"/>
      <c r="CF5034" s="722"/>
      <c r="CG5034" s="722"/>
      <c r="CH5034" s="722"/>
      <c r="CI5034" s="722"/>
      <c r="CJ5034" s="722"/>
      <c r="CK5034" s="722"/>
      <c r="CL5034" s="722"/>
      <c r="CM5034" s="722"/>
      <c r="CN5034" s="722"/>
      <c r="CO5034" s="722"/>
      <c r="CP5034" s="722"/>
      <c r="CQ5034" s="722"/>
      <c r="CR5034" s="722"/>
      <c r="CS5034" s="722"/>
    </row>
    <row r="5035" spans="1:97" s="1376" customFormat="1">
      <c r="A5035" s="722"/>
      <c r="B5035" s="722"/>
      <c r="C5035" s="722"/>
      <c r="D5035" s="722"/>
      <c r="E5035" s="722"/>
      <c r="F5035" s="757"/>
      <c r="G5035" s="757"/>
      <c r="H5035" s="757"/>
      <c r="I5035" s="757"/>
      <c r="J5035" s="757"/>
      <c r="K5035" s="758"/>
      <c r="L5035" s="758"/>
      <c r="M5035" s="722"/>
      <c r="N5035" s="736"/>
      <c r="O5035" s="736"/>
      <c r="P5035" s="736"/>
      <c r="Q5035" s="736"/>
      <c r="R5035" s="736"/>
      <c r="S5035" s="736"/>
      <c r="T5035" s="736"/>
      <c r="U5035" s="736"/>
      <c r="BA5035" s="722"/>
      <c r="BB5035" s="722"/>
      <c r="BC5035" s="722"/>
      <c r="BD5035" s="722"/>
      <c r="BE5035" s="722"/>
      <c r="BF5035" s="722"/>
      <c r="BG5035" s="722"/>
      <c r="BH5035" s="722"/>
      <c r="BI5035" s="722"/>
      <c r="BJ5035" s="722"/>
      <c r="BK5035" s="722"/>
      <c r="BL5035" s="722"/>
      <c r="BM5035" s="722"/>
      <c r="BN5035" s="722"/>
      <c r="BO5035" s="722"/>
      <c r="BP5035" s="722"/>
      <c r="BQ5035" s="722"/>
      <c r="BR5035" s="722"/>
      <c r="BS5035" s="722"/>
      <c r="BT5035" s="722"/>
      <c r="BU5035" s="722"/>
      <c r="BV5035" s="722"/>
      <c r="BW5035" s="722"/>
      <c r="BX5035" s="722"/>
      <c r="BY5035" s="722"/>
      <c r="BZ5035" s="722"/>
      <c r="CA5035" s="722"/>
      <c r="CB5035" s="722"/>
      <c r="CC5035" s="722"/>
      <c r="CD5035" s="722"/>
      <c r="CE5035" s="722"/>
      <c r="CF5035" s="722"/>
      <c r="CG5035" s="722"/>
      <c r="CH5035" s="722"/>
      <c r="CI5035" s="722"/>
      <c r="CJ5035" s="722"/>
      <c r="CK5035" s="722"/>
      <c r="CL5035" s="722"/>
      <c r="CM5035" s="722"/>
      <c r="CN5035" s="722"/>
      <c r="CO5035" s="722"/>
      <c r="CP5035" s="722"/>
      <c r="CQ5035" s="722"/>
      <c r="CR5035" s="722"/>
      <c r="CS5035" s="722"/>
    </row>
    <row r="5036" spans="1:97" s="1376" customFormat="1">
      <c r="A5036" s="722"/>
      <c r="B5036" s="722"/>
      <c r="C5036" s="722"/>
      <c r="D5036" s="722"/>
      <c r="E5036" s="722"/>
      <c r="F5036" s="757"/>
      <c r="G5036" s="757"/>
      <c r="H5036" s="757"/>
      <c r="I5036" s="757"/>
      <c r="J5036" s="757"/>
      <c r="K5036" s="758"/>
      <c r="L5036" s="758"/>
      <c r="M5036" s="722"/>
      <c r="N5036" s="736"/>
      <c r="O5036" s="736"/>
      <c r="P5036" s="736"/>
      <c r="Q5036" s="736"/>
      <c r="R5036" s="736"/>
      <c r="S5036" s="736"/>
      <c r="T5036" s="736"/>
      <c r="U5036" s="736"/>
      <c r="BA5036" s="722"/>
      <c r="BB5036" s="722"/>
      <c r="BC5036" s="722"/>
      <c r="BD5036" s="722"/>
      <c r="BE5036" s="722"/>
      <c r="BF5036" s="722"/>
      <c r="BG5036" s="722"/>
      <c r="BH5036" s="722"/>
      <c r="BI5036" s="722"/>
      <c r="BJ5036" s="722"/>
      <c r="BK5036" s="722"/>
      <c r="BL5036" s="722"/>
      <c r="BM5036" s="722"/>
      <c r="BN5036" s="722"/>
      <c r="BO5036" s="722"/>
      <c r="BP5036" s="722"/>
      <c r="BQ5036" s="722"/>
      <c r="BR5036" s="722"/>
      <c r="BS5036" s="722"/>
      <c r="BT5036" s="722"/>
      <c r="BU5036" s="722"/>
      <c r="BV5036" s="722"/>
      <c r="BW5036" s="722"/>
      <c r="BX5036" s="722"/>
      <c r="BY5036" s="722"/>
      <c r="BZ5036" s="722"/>
      <c r="CA5036" s="722"/>
      <c r="CB5036" s="722"/>
      <c r="CC5036" s="722"/>
      <c r="CD5036" s="722"/>
      <c r="CE5036" s="722"/>
      <c r="CF5036" s="722"/>
      <c r="CG5036" s="722"/>
      <c r="CH5036" s="722"/>
      <c r="CI5036" s="722"/>
      <c r="CJ5036" s="722"/>
      <c r="CK5036" s="722"/>
      <c r="CL5036" s="722"/>
      <c r="CM5036" s="722"/>
      <c r="CN5036" s="722"/>
      <c r="CO5036" s="722"/>
      <c r="CP5036" s="722"/>
      <c r="CQ5036" s="722"/>
      <c r="CR5036" s="722"/>
      <c r="CS5036" s="722"/>
    </row>
    <row r="5037" spans="1:97" s="1376" customFormat="1">
      <c r="A5037" s="722"/>
      <c r="B5037" s="722"/>
      <c r="C5037" s="722"/>
      <c r="D5037" s="722"/>
      <c r="E5037" s="722"/>
      <c r="F5037" s="757"/>
      <c r="G5037" s="757"/>
      <c r="H5037" s="757"/>
      <c r="I5037" s="757"/>
      <c r="J5037" s="757"/>
      <c r="K5037" s="758"/>
      <c r="L5037" s="758"/>
      <c r="M5037" s="722"/>
      <c r="N5037" s="736"/>
      <c r="O5037" s="736"/>
      <c r="P5037" s="736"/>
      <c r="Q5037" s="736"/>
      <c r="R5037" s="736"/>
      <c r="S5037" s="736"/>
      <c r="T5037" s="736"/>
      <c r="U5037" s="736"/>
      <c r="BA5037" s="722"/>
      <c r="BB5037" s="722"/>
      <c r="BC5037" s="722"/>
      <c r="BD5037" s="722"/>
      <c r="BE5037" s="722"/>
      <c r="BF5037" s="722"/>
      <c r="BG5037" s="722"/>
      <c r="BH5037" s="722"/>
      <c r="BI5037" s="722"/>
      <c r="BJ5037" s="722"/>
      <c r="BK5037" s="722"/>
      <c r="BL5037" s="722"/>
      <c r="BM5037" s="722"/>
      <c r="BN5037" s="722"/>
      <c r="BO5037" s="722"/>
      <c r="BP5037" s="722"/>
      <c r="BQ5037" s="722"/>
      <c r="BR5037" s="722"/>
      <c r="BS5037" s="722"/>
      <c r="BT5037" s="722"/>
      <c r="BU5037" s="722"/>
      <c r="BV5037" s="722"/>
      <c r="BW5037" s="722"/>
      <c r="BX5037" s="722"/>
      <c r="BY5037" s="722"/>
      <c r="BZ5037" s="722"/>
      <c r="CA5037" s="722"/>
      <c r="CB5037" s="722"/>
      <c r="CC5037" s="722"/>
      <c r="CD5037" s="722"/>
      <c r="CE5037" s="722"/>
      <c r="CF5037" s="722"/>
      <c r="CG5037" s="722"/>
      <c r="CH5037" s="722"/>
      <c r="CI5037" s="722"/>
      <c r="CJ5037" s="722"/>
      <c r="CK5037" s="722"/>
      <c r="CL5037" s="722"/>
      <c r="CM5037" s="722"/>
      <c r="CN5037" s="722"/>
      <c r="CO5037" s="722"/>
      <c r="CP5037" s="722"/>
      <c r="CQ5037" s="722"/>
      <c r="CR5037" s="722"/>
      <c r="CS5037" s="722"/>
    </row>
    <row r="5038" spans="1:97" s="1376" customFormat="1">
      <c r="A5038" s="722"/>
      <c r="B5038" s="722"/>
      <c r="C5038" s="722"/>
      <c r="D5038" s="722"/>
      <c r="E5038" s="722"/>
      <c r="F5038" s="757"/>
      <c r="G5038" s="757"/>
      <c r="H5038" s="757"/>
      <c r="I5038" s="757"/>
      <c r="J5038" s="757"/>
      <c r="K5038" s="758"/>
      <c r="L5038" s="758"/>
      <c r="M5038" s="722"/>
      <c r="N5038" s="736"/>
      <c r="O5038" s="736"/>
      <c r="P5038" s="736"/>
      <c r="Q5038" s="736"/>
      <c r="R5038" s="736"/>
      <c r="S5038" s="736"/>
      <c r="T5038" s="736"/>
      <c r="U5038" s="736"/>
      <c r="BA5038" s="722"/>
      <c r="BB5038" s="722"/>
      <c r="BC5038" s="722"/>
      <c r="BD5038" s="722"/>
      <c r="BE5038" s="722"/>
      <c r="BF5038" s="722"/>
      <c r="BG5038" s="722"/>
      <c r="BH5038" s="722"/>
      <c r="BI5038" s="722"/>
      <c r="BJ5038" s="722"/>
      <c r="BK5038" s="722"/>
      <c r="BL5038" s="722"/>
      <c r="BM5038" s="722"/>
      <c r="BN5038" s="722"/>
      <c r="BO5038" s="722"/>
      <c r="BP5038" s="722"/>
      <c r="BQ5038" s="722"/>
      <c r="BR5038" s="722"/>
      <c r="BS5038" s="722"/>
      <c r="BT5038" s="722"/>
      <c r="BU5038" s="722"/>
      <c r="BV5038" s="722"/>
      <c r="BW5038" s="722"/>
      <c r="BX5038" s="722"/>
      <c r="BY5038" s="722"/>
      <c r="BZ5038" s="722"/>
      <c r="CA5038" s="722"/>
      <c r="CB5038" s="722"/>
      <c r="CC5038" s="722"/>
      <c r="CD5038" s="722"/>
      <c r="CE5038" s="722"/>
      <c r="CF5038" s="722"/>
      <c r="CG5038" s="722"/>
      <c r="CH5038" s="722"/>
      <c r="CI5038" s="722"/>
      <c r="CJ5038" s="722"/>
      <c r="CK5038" s="722"/>
      <c r="CL5038" s="722"/>
      <c r="CM5038" s="722"/>
      <c r="CN5038" s="722"/>
      <c r="CO5038" s="722"/>
      <c r="CP5038" s="722"/>
      <c r="CQ5038" s="722"/>
      <c r="CR5038" s="722"/>
      <c r="CS5038" s="722"/>
    </row>
    <row r="5039" spans="1:97" s="1376" customFormat="1">
      <c r="A5039" s="722"/>
      <c r="B5039" s="722"/>
      <c r="C5039" s="722"/>
      <c r="D5039" s="722"/>
      <c r="E5039" s="722"/>
      <c r="F5039" s="757"/>
      <c r="G5039" s="757"/>
      <c r="H5039" s="757"/>
      <c r="I5039" s="757"/>
      <c r="J5039" s="757"/>
      <c r="K5039" s="758"/>
      <c r="L5039" s="758"/>
      <c r="M5039" s="722"/>
      <c r="N5039" s="736"/>
      <c r="O5039" s="736"/>
      <c r="P5039" s="736"/>
      <c r="Q5039" s="736"/>
      <c r="R5039" s="736"/>
      <c r="S5039" s="736"/>
      <c r="T5039" s="736"/>
      <c r="U5039" s="736"/>
      <c r="BA5039" s="722"/>
      <c r="BB5039" s="722"/>
      <c r="BC5039" s="722"/>
      <c r="BD5039" s="722"/>
      <c r="BE5039" s="722"/>
      <c r="BF5039" s="722"/>
      <c r="BG5039" s="722"/>
      <c r="BH5039" s="722"/>
      <c r="BI5039" s="722"/>
      <c r="BJ5039" s="722"/>
      <c r="BK5039" s="722"/>
      <c r="BL5039" s="722"/>
      <c r="BM5039" s="722"/>
      <c r="BN5039" s="722"/>
      <c r="BO5039" s="722"/>
      <c r="BP5039" s="722"/>
      <c r="BQ5039" s="722"/>
      <c r="BR5039" s="722"/>
      <c r="BS5039" s="722"/>
      <c r="BT5039" s="722"/>
      <c r="BU5039" s="722"/>
      <c r="BV5039" s="722"/>
      <c r="BW5039" s="722"/>
      <c r="BX5039" s="722"/>
      <c r="BY5039" s="722"/>
      <c r="BZ5039" s="722"/>
      <c r="CA5039" s="722"/>
      <c r="CB5039" s="722"/>
      <c r="CC5039" s="722"/>
      <c r="CD5039" s="722"/>
      <c r="CE5039" s="722"/>
      <c r="CF5039" s="722"/>
      <c r="CG5039" s="722"/>
      <c r="CH5039" s="722"/>
      <c r="CI5039" s="722"/>
      <c r="CJ5039" s="722"/>
      <c r="CK5039" s="722"/>
      <c r="CL5039" s="722"/>
      <c r="CM5039" s="722"/>
      <c r="CN5039" s="722"/>
      <c r="CO5039" s="722"/>
      <c r="CP5039" s="722"/>
      <c r="CQ5039" s="722"/>
      <c r="CR5039" s="722"/>
      <c r="CS5039" s="722"/>
    </row>
    <row r="5040" spans="1:97" s="1376" customFormat="1">
      <c r="A5040" s="722"/>
      <c r="B5040" s="722"/>
      <c r="C5040" s="722"/>
      <c r="D5040" s="722"/>
      <c r="E5040" s="722"/>
      <c r="F5040" s="757"/>
      <c r="G5040" s="757"/>
      <c r="H5040" s="757"/>
      <c r="I5040" s="757"/>
      <c r="J5040" s="757"/>
      <c r="K5040" s="758"/>
      <c r="L5040" s="758"/>
      <c r="M5040" s="722"/>
      <c r="N5040" s="736"/>
      <c r="O5040" s="736"/>
      <c r="P5040" s="736"/>
      <c r="Q5040" s="736"/>
      <c r="R5040" s="736"/>
      <c r="S5040" s="736"/>
      <c r="T5040" s="736"/>
      <c r="U5040" s="736"/>
      <c r="BA5040" s="722"/>
      <c r="BB5040" s="722"/>
      <c r="BC5040" s="722"/>
      <c r="BD5040" s="722"/>
      <c r="BE5040" s="722"/>
      <c r="BF5040" s="722"/>
      <c r="BG5040" s="722"/>
      <c r="BH5040" s="722"/>
      <c r="BI5040" s="722"/>
      <c r="BJ5040" s="722"/>
      <c r="BK5040" s="722"/>
      <c r="BL5040" s="722"/>
      <c r="BM5040" s="722"/>
      <c r="BN5040" s="722"/>
      <c r="BO5040" s="722"/>
      <c r="BP5040" s="722"/>
      <c r="BQ5040" s="722"/>
      <c r="BR5040" s="722"/>
      <c r="BS5040" s="722"/>
      <c r="BT5040" s="722"/>
      <c r="BU5040" s="722"/>
      <c r="BV5040" s="722"/>
      <c r="BW5040" s="722"/>
      <c r="BX5040" s="722"/>
      <c r="BY5040" s="722"/>
      <c r="BZ5040" s="722"/>
      <c r="CA5040" s="722"/>
      <c r="CB5040" s="722"/>
      <c r="CC5040" s="722"/>
      <c r="CD5040" s="722"/>
      <c r="CE5040" s="722"/>
      <c r="CF5040" s="722"/>
      <c r="CG5040" s="722"/>
      <c r="CH5040" s="722"/>
      <c r="CI5040" s="722"/>
      <c r="CJ5040" s="722"/>
      <c r="CK5040" s="722"/>
      <c r="CL5040" s="722"/>
      <c r="CM5040" s="722"/>
      <c r="CN5040" s="722"/>
      <c r="CO5040" s="722"/>
      <c r="CP5040" s="722"/>
      <c r="CQ5040" s="722"/>
      <c r="CR5040" s="722"/>
      <c r="CS5040" s="722"/>
    </row>
    <row r="5041" spans="1:97" s="1376" customFormat="1">
      <c r="A5041" s="722"/>
      <c r="B5041" s="722"/>
      <c r="C5041" s="722"/>
      <c r="D5041" s="722"/>
      <c r="E5041" s="722"/>
      <c r="F5041" s="757"/>
      <c r="G5041" s="757"/>
      <c r="H5041" s="757"/>
      <c r="I5041" s="757"/>
      <c r="J5041" s="757"/>
      <c r="K5041" s="758"/>
      <c r="L5041" s="758"/>
      <c r="M5041" s="722"/>
      <c r="N5041" s="736"/>
      <c r="O5041" s="736"/>
      <c r="P5041" s="736"/>
      <c r="Q5041" s="736"/>
      <c r="R5041" s="736"/>
      <c r="S5041" s="736"/>
      <c r="T5041" s="736"/>
      <c r="U5041" s="736"/>
      <c r="BA5041" s="722"/>
      <c r="BB5041" s="722"/>
      <c r="BC5041" s="722"/>
      <c r="BD5041" s="722"/>
      <c r="BE5041" s="722"/>
      <c r="BF5041" s="722"/>
      <c r="BG5041" s="722"/>
      <c r="BH5041" s="722"/>
      <c r="BI5041" s="722"/>
      <c r="BJ5041" s="722"/>
      <c r="BK5041" s="722"/>
      <c r="BL5041" s="722"/>
      <c r="BM5041" s="722"/>
      <c r="BN5041" s="722"/>
      <c r="BO5041" s="722"/>
      <c r="BP5041" s="722"/>
      <c r="BQ5041" s="722"/>
      <c r="BR5041" s="722"/>
      <c r="BS5041" s="722"/>
      <c r="BT5041" s="722"/>
      <c r="BU5041" s="722"/>
      <c r="BV5041" s="722"/>
      <c r="BW5041" s="722"/>
      <c r="BX5041" s="722"/>
      <c r="BY5041" s="722"/>
      <c r="BZ5041" s="722"/>
      <c r="CA5041" s="722"/>
      <c r="CB5041" s="722"/>
      <c r="CC5041" s="722"/>
      <c r="CD5041" s="722"/>
      <c r="CE5041" s="722"/>
      <c r="CF5041" s="722"/>
      <c r="CG5041" s="722"/>
      <c r="CH5041" s="722"/>
      <c r="CI5041" s="722"/>
      <c r="CJ5041" s="722"/>
      <c r="CK5041" s="722"/>
      <c r="CL5041" s="722"/>
      <c r="CM5041" s="722"/>
      <c r="CN5041" s="722"/>
      <c r="CO5041" s="722"/>
      <c r="CP5041" s="722"/>
      <c r="CQ5041" s="722"/>
      <c r="CR5041" s="722"/>
      <c r="CS5041" s="722"/>
    </row>
    <row r="5042" spans="1:97" s="1376" customFormat="1">
      <c r="A5042" s="722"/>
      <c r="B5042" s="722"/>
      <c r="C5042" s="722"/>
      <c r="D5042" s="722"/>
      <c r="E5042" s="722"/>
      <c r="F5042" s="757"/>
      <c r="G5042" s="757"/>
      <c r="H5042" s="757"/>
      <c r="I5042" s="757"/>
      <c r="J5042" s="757"/>
      <c r="K5042" s="758"/>
      <c r="L5042" s="758"/>
      <c r="M5042" s="722"/>
      <c r="N5042" s="736"/>
      <c r="O5042" s="736"/>
      <c r="P5042" s="736"/>
      <c r="Q5042" s="736"/>
      <c r="R5042" s="736"/>
      <c r="S5042" s="736"/>
      <c r="T5042" s="736"/>
      <c r="U5042" s="736"/>
      <c r="BA5042" s="722"/>
      <c r="BB5042" s="722"/>
      <c r="BC5042" s="722"/>
      <c r="BD5042" s="722"/>
      <c r="BE5042" s="722"/>
      <c r="BF5042" s="722"/>
      <c r="BG5042" s="722"/>
      <c r="BH5042" s="722"/>
      <c r="BI5042" s="722"/>
      <c r="BJ5042" s="722"/>
      <c r="BK5042" s="722"/>
      <c r="BL5042" s="722"/>
      <c r="BM5042" s="722"/>
      <c r="BN5042" s="722"/>
      <c r="BO5042" s="722"/>
      <c r="BP5042" s="722"/>
      <c r="BQ5042" s="722"/>
      <c r="BR5042" s="722"/>
      <c r="BS5042" s="722"/>
      <c r="BT5042" s="722"/>
      <c r="BU5042" s="722"/>
      <c r="BV5042" s="722"/>
      <c r="BW5042" s="722"/>
      <c r="BX5042" s="722"/>
      <c r="BY5042" s="722"/>
      <c r="BZ5042" s="722"/>
      <c r="CA5042" s="722"/>
      <c r="CB5042" s="722"/>
      <c r="CC5042" s="722"/>
      <c r="CD5042" s="722"/>
      <c r="CE5042" s="722"/>
      <c r="CF5042" s="722"/>
      <c r="CG5042" s="722"/>
      <c r="CH5042" s="722"/>
      <c r="CI5042" s="722"/>
      <c r="CJ5042" s="722"/>
      <c r="CK5042" s="722"/>
      <c r="CL5042" s="722"/>
      <c r="CM5042" s="722"/>
      <c r="CN5042" s="722"/>
      <c r="CO5042" s="722"/>
      <c r="CP5042" s="722"/>
      <c r="CQ5042" s="722"/>
      <c r="CR5042" s="722"/>
      <c r="CS5042" s="722"/>
    </row>
    <row r="5043" spans="1:97" s="1376" customFormat="1">
      <c r="A5043" s="722"/>
      <c r="B5043" s="722"/>
      <c r="C5043" s="722"/>
      <c r="D5043" s="722"/>
      <c r="E5043" s="722"/>
      <c r="F5043" s="757"/>
      <c r="G5043" s="757"/>
      <c r="H5043" s="757"/>
      <c r="I5043" s="757"/>
      <c r="J5043" s="757"/>
      <c r="K5043" s="758"/>
      <c r="L5043" s="758"/>
      <c r="M5043" s="722"/>
      <c r="N5043" s="736"/>
      <c r="O5043" s="736"/>
      <c r="P5043" s="736"/>
      <c r="Q5043" s="736"/>
      <c r="R5043" s="736"/>
      <c r="S5043" s="736"/>
      <c r="T5043" s="736"/>
      <c r="U5043" s="736"/>
      <c r="BA5043" s="722"/>
      <c r="BB5043" s="722"/>
      <c r="BC5043" s="722"/>
      <c r="BD5043" s="722"/>
      <c r="BE5043" s="722"/>
      <c r="BF5043" s="722"/>
      <c r="BG5043" s="722"/>
      <c r="BH5043" s="722"/>
      <c r="BI5043" s="722"/>
      <c r="BJ5043" s="722"/>
      <c r="BK5043" s="722"/>
      <c r="BL5043" s="722"/>
      <c r="BM5043" s="722"/>
      <c r="BN5043" s="722"/>
      <c r="BO5043" s="722"/>
      <c r="BP5043" s="722"/>
      <c r="BQ5043" s="722"/>
      <c r="BR5043" s="722"/>
      <c r="BS5043" s="722"/>
      <c r="BT5043" s="722"/>
      <c r="BU5043" s="722"/>
      <c r="BV5043" s="722"/>
      <c r="BW5043" s="722"/>
      <c r="BX5043" s="722"/>
      <c r="BY5043" s="722"/>
      <c r="BZ5043" s="722"/>
      <c r="CA5043" s="722"/>
      <c r="CB5043" s="722"/>
      <c r="CC5043" s="722"/>
      <c r="CD5043" s="722"/>
      <c r="CE5043" s="722"/>
      <c r="CF5043" s="722"/>
      <c r="CG5043" s="722"/>
      <c r="CH5043" s="722"/>
      <c r="CI5043" s="722"/>
      <c r="CJ5043" s="722"/>
      <c r="CK5043" s="722"/>
      <c r="CL5043" s="722"/>
      <c r="CM5043" s="722"/>
      <c r="CN5043" s="722"/>
      <c r="CO5043" s="722"/>
      <c r="CP5043" s="722"/>
      <c r="CQ5043" s="722"/>
      <c r="CR5043" s="722"/>
      <c r="CS5043" s="722"/>
    </row>
    <row r="5044" spans="1:97" s="1376" customFormat="1">
      <c r="A5044" s="722"/>
      <c r="B5044" s="722"/>
      <c r="C5044" s="722"/>
      <c r="D5044" s="722"/>
      <c r="E5044" s="722"/>
      <c r="F5044" s="757"/>
      <c r="G5044" s="757"/>
      <c r="H5044" s="757"/>
      <c r="I5044" s="757"/>
      <c r="J5044" s="757"/>
      <c r="K5044" s="758"/>
      <c r="L5044" s="758"/>
      <c r="M5044" s="722"/>
      <c r="N5044" s="736"/>
      <c r="O5044" s="736"/>
      <c r="P5044" s="736"/>
      <c r="Q5044" s="736"/>
      <c r="R5044" s="736"/>
      <c r="S5044" s="736"/>
      <c r="T5044" s="736"/>
      <c r="U5044" s="736"/>
      <c r="BA5044" s="722"/>
      <c r="BB5044" s="722"/>
      <c r="BC5044" s="722"/>
      <c r="BD5044" s="722"/>
      <c r="BE5044" s="722"/>
      <c r="BF5044" s="722"/>
      <c r="BG5044" s="722"/>
      <c r="BH5044" s="722"/>
      <c r="BI5044" s="722"/>
      <c r="BJ5044" s="722"/>
      <c r="BK5044" s="722"/>
      <c r="BL5044" s="722"/>
      <c r="BM5044" s="722"/>
      <c r="BN5044" s="722"/>
      <c r="BO5044" s="722"/>
      <c r="BP5044" s="722"/>
      <c r="BQ5044" s="722"/>
      <c r="BR5044" s="722"/>
      <c r="BS5044" s="722"/>
      <c r="BT5044" s="722"/>
      <c r="BU5044" s="722"/>
      <c r="BV5044" s="722"/>
      <c r="BW5044" s="722"/>
      <c r="BX5044" s="722"/>
      <c r="BY5044" s="722"/>
      <c r="BZ5044" s="722"/>
      <c r="CA5044" s="722"/>
      <c r="CB5044" s="722"/>
      <c r="CC5044" s="722"/>
      <c r="CD5044" s="722"/>
      <c r="CE5044" s="722"/>
      <c r="CF5044" s="722"/>
      <c r="CG5044" s="722"/>
      <c r="CH5044" s="722"/>
      <c r="CI5044" s="722"/>
      <c r="CJ5044" s="722"/>
      <c r="CK5044" s="722"/>
      <c r="CL5044" s="722"/>
      <c r="CM5044" s="722"/>
      <c r="CN5044" s="722"/>
      <c r="CO5044" s="722"/>
      <c r="CP5044" s="722"/>
      <c r="CQ5044" s="722"/>
      <c r="CR5044" s="722"/>
      <c r="CS5044" s="722"/>
    </row>
    <row r="5045" spans="1:97" s="1376" customFormat="1">
      <c r="A5045" s="722"/>
      <c r="B5045" s="722"/>
      <c r="C5045" s="722"/>
      <c r="D5045" s="722"/>
      <c r="E5045" s="722"/>
      <c r="F5045" s="757"/>
      <c r="G5045" s="757"/>
      <c r="H5045" s="757"/>
      <c r="I5045" s="757"/>
      <c r="J5045" s="757"/>
      <c r="K5045" s="758"/>
      <c r="L5045" s="758"/>
      <c r="M5045" s="722"/>
      <c r="N5045" s="736"/>
      <c r="O5045" s="736"/>
      <c r="P5045" s="736"/>
      <c r="Q5045" s="736"/>
      <c r="R5045" s="736"/>
      <c r="S5045" s="736"/>
      <c r="T5045" s="736"/>
      <c r="U5045" s="736"/>
      <c r="BA5045" s="722"/>
      <c r="BB5045" s="722"/>
      <c r="BC5045" s="722"/>
      <c r="BD5045" s="722"/>
      <c r="BE5045" s="722"/>
      <c r="BF5045" s="722"/>
      <c r="BG5045" s="722"/>
      <c r="BH5045" s="722"/>
      <c r="BI5045" s="722"/>
      <c r="BJ5045" s="722"/>
      <c r="BK5045" s="722"/>
      <c r="BL5045" s="722"/>
      <c r="BM5045" s="722"/>
      <c r="BN5045" s="722"/>
      <c r="BO5045" s="722"/>
      <c r="BP5045" s="722"/>
      <c r="BQ5045" s="722"/>
      <c r="BR5045" s="722"/>
      <c r="BS5045" s="722"/>
      <c r="BT5045" s="722"/>
      <c r="BU5045" s="722"/>
      <c r="BV5045" s="722"/>
      <c r="BW5045" s="722"/>
      <c r="BX5045" s="722"/>
      <c r="BY5045" s="722"/>
      <c r="BZ5045" s="722"/>
      <c r="CA5045" s="722"/>
      <c r="CB5045" s="722"/>
      <c r="CC5045" s="722"/>
      <c r="CD5045" s="722"/>
      <c r="CE5045" s="722"/>
      <c r="CF5045" s="722"/>
      <c r="CG5045" s="722"/>
      <c r="CH5045" s="722"/>
      <c r="CI5045" s="722"/>
      <c r="CJ5045" s="722"/>
      <c r="CK5045" s="722"/>
      <c r="CL5045" s="722"/>
      <c r="CM5045" s="722"/>
      <c r="CN5045" s="722"/>
      <c r="CO5045" s="722"/>
      <c r="CP5045" s="722"/>
      <c r="CQ5045" s="722"/>
      <c r="CR5045" s="722"/>
      <c r="CS5045" s="722"/>
    </row>
    <row r="5046" spans="1:97" s="1376" customFormat="1">
      <c r="A5046" s="722"/>
      <c r="B5046" s="722"/>
      <c r="C5046" s="722"/>
      <c r="D5046" s="722"/>
      <c r="E5046" s="722"/>
      <c r="F5046" s="757"/>
      <c r="G5046" s="757"/>
      <c r="H5046" s="757"/>
      <c r="I5046" s="757"/>
      <c r="J5046" s="757"/>
      <c r="K5046" s="758"/>
      <c r="L5046" s="758"/>
      <c r="M5046" s="722"/>
      <c r="N5046" s="736"/>
      <c r="O5046" s="736"/>
      <c r="P5046" s="736"/>
      <c r="Q5046" s="736"/>
      <c r="R5046" s="736"/>
      <c r="S5046" s="736"/>
      <c r="T5046" s="736"/>
      <c r="U5046" s="736"/>
      <c r="BA5046" s="722"/>
      <c r="BB5046" s="722"/>
      <c r="BC5046" s="722"/>
      <c r="BD5046" s="722"/>
      <c r="BE5046" s="722"/>
      <c r="BF5046" s="722"/>
      <c r="BG5046" s="722"/>
      <c r="BH5046" s="722"/>
      <c r="BI5046" s="722"/>
      <c r="BJ5046" s="722"/>
      <c r="BK5046" s="722"/>
      <c r="BL5046" s="722"/>
      <c r="BM5046" s="722"/>
      <c r="BN5046" s="722"/>
      <c r="BO5046" s="722"/>
      <c r="BP5046" s="722"/>
      <c r="BQ5046" s="722"/>
      <c r="BR5046" s="722"/>
      <c r="BS5046" s="722"/>
      <c r="BT5046" s="722"/>
      <c r="BU5046" s="722"/>
      <c r="BV5046" s="722"/>
      <c r="BW5046" s="722"/>
      <c r="BX5046" s="722"/>
      <c r="BY5046" s="722"/>
      <c r="BZ5046" s="722"/>
      <c r="CA5046" s="722"/>
      <c r="CB5046" s="722"/>
      <c r="CC5046" s="722"/>
      <c r="CD5046" s="722"/>
      <c r="CE5046" s="722"/>
      <c r="CF5046" s="722"/>
      <c r="CG5046" s="722"/>
      <c r="CH5046" s="722"/>
      <c r="CI5046" s="722"/>
      <c r="CJ5046" s="722"/>
      <c r="CK5046" s="722"/>
      <c r="CL5046" s="722"/>
      <c r="CM5046" s="722"/>
      <c r="CN5046" s="722"/>
      <c r="CO5046" s="722"/>
      <c r="CP5046" s="722"/>
      <c r="CQ5046" s="722"/>
      <c r="CR5046" s="722"/>
      <c r="CS5046" s="722"/>
    </row>
    <row r="5047" spans="1:97" s="1376" customFormat="1">
      <c r="A5047" s="722"/>
      <c r="B5047" s="722"/>
      <c r="C5047" s="722"/>
      <c r="D5047" s="722"/>
      <c r="E5047" s="722"/>
      <c r="F5047" s="757"/>
      <c r="G5047" s="757"/>
      <c r="H5047" s="757"/>
      <c r="I5047" s="757"/>
      <c r="J5047" s="757"/>
      <c r="K5047" s="758"/>
      <c r="L5047" s="758"/>
      <c r="M5047" s="722"/>
      <c r="N5047" s="736"/>
      <c r="O5047" s="736"/>
      <c r="P5047" s="736"/>
      <c r="Q5047" s="736"/>
      <c r="R5047" s="736"/>
      <c r="S5047" s="736"/>
      <c r="T5047" s="736"/>
      <c r="U5047" s="736"/>
      <c r="BA5047" s="722"/>
      <c r="BB5047" s="722"/>
      <c r="BC5047" s="722"/>
      <c r="BD5047" s="722"/>
      <c r="BE5047" s="722"/>
      <c r="BF5047" s="722"/>
      <c r="BG5047" s="722"/>
      <c r="BH5047" s="722"/>
      <c r="BI5047" s="722"/>
      <c r="BJ5047" s="722"/>
      <c r="BK5047" s="722"/>
      <c r="BL5047" s="722"/>
      <c r="BM5047" s="722"/>
      <c r="BN5047" s="722"/>
      <c r="BO5047" s="722"/>
      <c r="BP5047" s="722"/>
      <c r="BQ5047" s="722"/>
      <c r="BR5047" s="722"/>
      <c r="BS5047" s="722"/>
      <c r="BT5047" s="722"/>
      <c r="BU5047" s="722"/>
      <c r="BV5047" s="722"/>
      <c r="BW5047" s="722"/>
      <c r="BX5047" s="722"/>
      <c r="BY5047" s="722"/>
      <c r="BZ5047" s="722"/>
      <c r="CA5047" s="722"/>
      <c r="CB5047" s="722"/>
      <c r="CC5047" s="722"/>
      <c r="CD5047" s="722"/>
      <c r="CE5047" s="722"/>
      <c r="CF5047" s="722"/>
      <c r="CG5047" s="722"/>
      <c r="CH5047" s="722"/>
      <c r="CI5047" s="722"/>
      <c r="CJ5047" s="722"/>
      <c r="CK5047" s="722"/>
      <c r="CL5047" s="722"/>
      <c r="CM5047" s="722"/>
      <c r="CN5047" s="722"/>
      <c r="CO5047" s="722"/>
      <c r="CP5047" s="722"/>
      <c r="CQ5047" s="722"/>
      <c r="CR5047" s="722"/>
      <c r="CS5047" s="722"/>
    </row>
    <row r="5048" spans="1:97" s="1376" customFormat="1">
      <c r="A5048" s="722"/>
      <c r="B5048" s="722"/>
      <c r="C5048" s="722"/>
      <c r="D5048" s="722"/>
      <c r="E5048" s="722"/>
      <c r="F5048" s="757"/>
      <c r="G5048" s="757"/>
      <c r="H5048" s="757"/>
      <c r="I5048" s="757"/>
      <c r="J5048" s="757"/>
      <c r="K5048" s="758"/>
      <c r="L5048" s="758"/>
      <c r="M5048" s="722"/>
      <c r="N5048" s="736"/>
      <c r="O5048" s="736"/>
      <c r="P5048" s="736"/>
      <c r="Q5048" s="736"/>
      <c r="R5048" s="736"/>
      <c r="S5048" s="736"/>
      <c r="T5048" s="736"/>
      <c r="U5048" s="736"/>
      <c r="BA5048" s="722"/>
      <c r="BB5048" s="722"/>
      <c r="BC5048" s="722"/>
      <c r="BD5048" s="722"/>
      <c r="BE5048" s="722"/>
      <c r="BF5048" s="722"/>
      <c r="BG5048" s="722"/>
      <c r="BH5048" s="722"/>
      <c r="BI5048" s="722"/>
      <c r="BJ5048" s="722"/>
      <c r="BK5048" s="722"/>
      <c r="BL5048" s="722"/>
      <c r="BM5048" s="722"/>
      <c r="BN5048" s="722"/>
      <c r="BO5048" s="722"/>
      <c r="BP5048" s="722"/>
      <c r="BQ5048" s="722"/>
      <c r="BR5048" s="722"/>
      <c r="BS5048" s="722"/>
      <c r="BT5048" s="722"/>
      <c r="BU5048" s="722"/>
      <c r="BV5048" s="722"/>
      <c r="BW5048" s="722"/>
      <c r="BX5048" s="722"/>
      <c r="BY5048" s="722"/>
      <c r="BZ5048" s="722"/>
      <c r="CA5048" s="722"/>
      <c r="CB5048" s="722"/>
      <c r="CC5048" s="722"/>
      <c r="CD5048" s="722"/>
      <c r="CE5048" s="722"/>
      <c r="CF5048" s="722"/>
      <c r="CG5048" s="722"/>
      <c r="CH5048" s="722"/>
      <c r="CI5048" s="722"/>
      <c r="CJ5048" s="722"/>
      <c r="CK5048" s="722"/>
      <c r="CL5048" s="722"/>
      <c r="CM5048" s="722"/>
      <c r="CN5048" s="722"/>
      <c r="CO5048" s="722"/>
      <c r="CP5048" s="722"/>
      <c r="CQ5048" s="722"/>
      <c r="CR5048" s="722"/>
      <c r="CS5048" s="722"/>
    </row>
    <row r="5049" spans="1:97" s="1376" customFormat="1">
      <c r="A5049" s="722"/>
      <c r="B5049" s="722"/>
      <c r="C5049" s="722"/>
      <c r="D5049" s="722"/>
      <c r="E5049" s="722"/>
      <c r="F5049" s="757"/>
      <c r="G5049" s="757"/>
      <c r="H5049" s="757"/>
      <c r="I5049" s="757"/>
      <c r="J5049" s="757"/>
      <c r="K5049" s="758"/>
      <c r="L5049" s="758"/>
      <c r="M5049" s="722"/>
      <c r="N5049" s="736"/>
      <c r="O5049" s="736"/>
      <c r="P5049" s="736"/>
      <c r="Q5049" s="736"/>
      <c r="R5049" s="736"/>
      <c r="S5049" s="736"/>
      <c r="T5049" s="736"/>
      <c r="U5049" s="736"/>
      <c r="BA5049" s="722"/>
      <c r="BB5049" s="722"/>
      <c r="BC5049" s="722"/>
      <c r="BD5049" s="722"/>
      <c r="BE5049" s="722"/>
      <c r="BF5049" s="722"/>
      <c r="BG5049" s="722"/>
      <c r="BH5049" s="722"/>
      <c r="BI5049" s="722"/>
      <c r="BJ5049" s="722"/>
      <c r="BK5049" s="722"/>
      <c r="BL5049" s="722"/>
      <c r="BM5049" s="722"/>
      <c r="BN5049" s="722"/>
      <c r="BO5049" s="722"/>
      <c r="BP5049" s="722"/>
      <c r="BQ5049" s="722"/>
      <c r="BR5049" s="722"/>
      <c r="BS5049" s="722"/>
      <c r="BT5049" s="722"/>
      <c r="BU5049" s="722"/>
      <c r="BV5049" s="722"/>
      <c r="BW5049" s="722"/>
      <c r="BX5049" s="722"/>
      <c r="BY5049" s="722"/>
      <c r="BZ5049" s="722"/>
      <c r="CA5049" s="722"/>
      <c r="CB5049" s="722"/>
      <c r="CC5049" s="722"/>
      <c r="CD5049" s="722"/>
      <c r="CE5049" s="722"/>
      <c r="CF5049" s="722"/>
      <c r="CG5049" s="722"/>
      <c r="CH5049" s="722"/>
      <c r="CI5049" s="722"/>
      <c r="CJ5049" s="722"/>
      <c r="CK5049" s="722"/>
      <c r="CL5049" s="722"/>
      <c r="CM5049" s="722"/>
      <c r="CN5049" s="722"/>
      <c r="CO5049" s="722"/>
      <c r="CP5049" s="722"/>
      <c r="CQ5049" s="722"/>
      <c r="CR5049" s="722"/>
      <c r="CS5049" s="722"/>
    </row>
    <row r="5050" spans="1:97" s="1376" customFormat="1">
      <c r="A5050" s="722"/>
      <c r="B5050" s="722"/>
      <c r="C5050" s="722"/>
      <c r="D5050" s="722"/>
      <c r="E5050" s="722"/>
      <c r="F5050" s="757"/>
      <c r="G5050" s="757"/>
      <c r="H5050" s="757"/>
      <c r="I5050" s="757"/>
      <c r="J5050" s="757"/>
      <c r="K5050" s="758"/>
      <c r="L5050" s="758"/>
      <c r="M5050" s="722"/>
      <c r="N5050" s="736"/>
      <c r="O5050" s="736"/>
      <c r="P5050" s="736"/>
      <c r="Q5050" s="736"/>
      <c r="R5050" s="736"/>
      <c r="S5050" s="736"/>
      <c r="T5050" s="736"/>
      <c r="U5050" s="736"/>
      <c r="BA5050" s="722"/>
      <c r="BB5050" s="722"/>
      <c r="BC5050" s="722"/>
      <c r="BD5050" s="722"/>
      <c r="BE5050" s="722"/>
      <c r="BF5050" s="722"/>
      <c r="BG5050" s="722"/>
      <c r="BH5050" s="722"/>
      <c r="BI5050" s="722"/>
      <c r="BJ5050" s="722"/>
      <c r="BK5050" s="722"/>
      <c r="BL5050" s="722"/>
      <c r="BM5050" s="722"/>
      <c r="BN5050" s="722"/>
      <c r="BO5050" s="722"/>
      <c r="BP5050" s="722"/>
      <c r="BQ5050" s="722"/>
      <c r="BR5050" s="722"/>
      <c r="BS5050" s="722"/>
      <c r="BT5050" s="722"/>
      <c r="BU5050" s="722"/>
      <c r="BV5050" s="722"/>
      <c r="BW5050" s="722"/>
      <c r="BX5050" s="722"/>
      <c r="BY5050" s="722"/>
      <c r="BZ5050" s="722"/>
      <c r="CA5050" s="722"/>
      <c r="CB5050" s="722"/>
      <c r="CC5050" s="722"/>
      <c r="CD5050" s="722"/>
      <c r="CE5050" s="722"/>
      <c r="CF5050" s="722"/>
      <c r="CG5050" s="722"/>
      <c r="CH5050" s="722"/>
      <c r="CI5050" s="722"/>
      <c r="CJ5050" s="722"/>
      <c r="CK5050" s="722"/>
      <c r="CL5050" s="722"/>
      <c r="CM5050" s="722"/>
      <c r="CN5050" s="722"/>
      <c r="CO5050" s="722"/>
      <c r="CP5050" s="722"/>
      <c r="CQ5050" s="722"/>
      <c r="CR5050" s="722"/>
      <c r="CS5050" s="722"/>
    </row>
    <row r="5051" spans="1:97" s="1376" customFormat="1">
      <c r="A5051" s="722"/>
      <c r="B5051" s="722"/>
      <c r="C5051" s="722"/>
      <c r="D5051" s="722"/>
      <c r="E5051" s="722"/>
      <c r="F5051" s="757"/>
      <c r="G5051" s="757"/>
      <c r="H5051" s="757"/>
      <c r="I5051" s="757"/>
      <c r="J5051" s="757"/>
      <c r="K5051" s="758"/>
      <c r="L5051" s="758"/>
      <c r="M5051" s="722"/>
      <c r="N5051" s="736"/>
      <c r="O5051" s="736"/>
      <c r="P5051" s="736"/>
      <c r="Q5051" s="736"/>
      <c r="R5051" s="736"/>
      <c r="S5051" s="736"/>
      <c r="T5051" s="736"/>
      <c r="U5051" s="736"/>
      <c r="BA5051" s="722"/>
      <c r="BB5051" s="722"/>
      <c r="BC5051" s="722"/>
      <c r="BD5051" s="722"/>
      <c r="BE5051" s="722"/>
      <c r="BF5051" s="722"/>
      <c r="BG5051" s="722"/>
      <c r="BH5051" s="722"/>
      <c r="BI5051" s="722"/>
      <c r="BJ5051" s="722"/>
      <c r="BK5051" s="722"/>
      <c r="BL5051" s="722"/>
      <c r="BM5051" s="722"/>
      <c r="BN5051" s="722"/>
      <c r="BO5051" s="722"/>
      <c r="BP5051" s="722"/>
      <c r="BQ5051" s="722"/>
      <c r="BR5051" s="722"/>
      <c r="BS5051" s="722"/>
      <c r="BT5051" s="722"/>
      <c r="BU5051" s="722"/>
      <c r="BV5051" s="722"/>
      <c r="BW5051" s="722"/>
      <c r="BX5051" s="722"/>
      <c r="BY5051" s="722"/>
      <c r="BZ5051" s="722"/>
      <c r="CA5051" s="722"/>
      <c r="CB5051" s="722"/>
      <c r="CC5051" s="722"/>
      <c r="CD5051" s="722"/>
      <c r="CE5051" s="722"/>
      <c r="CF5051" s="722"/>
      <c r="CG5051" s="722"/>
      <c r="CH5051" s="722"/>
      <c r="CI5051" s="722"/>
      <c r="CJ5051" s="722"/>
      <c r="CK5051" s="722"/>
      <c r="CL5051" s="722"/>
      <c r="CM5051" s="722"/>
      <c r="CN5051" s="722"/>
      <c r="CO5051" s="722"/>
      <c r="CP5051" s="722"/>
      <c r="CQ5051" s="722"/>
      <c r="CR5051" s="722"/>
      <c r="CS5051" s="722"/>
    </row>
    <row r="5052" spans="1:97" s="1376" customFormat="1">
      <c r="A5052" s="722"/>
      <c r="B5052" s="722"/>
      <c r="C5052" s="722"/>
      <c r="D5052" s="722"/>
      <c r="E5052" s="722"/>
      <c r="F5052" s="757"/>
      <c r="G5052" s="757"/>
      <c r="H5052" s="757"/>
      <c r="I5052" s="757"/>
      <c r="J5052" s="757"/>
      <c r="K5052" s="758"/>
      <c r="L5052" s="758"/>
      <c r="M5052" s="722"/>
      <c r="N5052" s="736"/>
      <c r="O5052" s="736"/>
      <c r="P5052" s="736"/>
      <c r="Q5052" s="736"/>
      <c r="R5052" s="736"/>
      <c r="S5052" s="736"/>
      <c r="T5052" s="736"/>
      <c r="U5052" s="736"/>
      <c r="BA5052" s="722"/>
      <c r="BB5052" s="722"/>
      <c r="BC5052" s="722"/>
      <c r="BD5052" s="722"/>
      <c r="BE5052" s="722"/>
      <c r="BF5052" s="722"/>
      <c r="BG5052" s="722"/>
      <c r="BH5052" s="722"/>
      <c r="BI5052" s="722"/>
      <c r="BJ5052" s="722"/>
      <c r="BK5052" s="722"/>
      <c r="BL5052" s="722"/>
      <c r="BM5052" s="722"/>
      <c r="BN5052" s="722"/>
      <c r="BO5052" s="722"/>
      <c r="BP5052" s="722"/>
      <c r="BQ5052" s="722"/>
      <c r="BR5052" s="722"/>
      <c r="BS5052" s="722"/>
      <c r="BT5052" s="722"/>
      <c r="BU5052" s="722"/>
      <c r="BV5052" s="722"/>
      <c r="BW5052" s="722"/>
      <c r="BX5052" s="722"/>
      <c r="BY5052" s="722"/>
      <c r="BZ5052" s="722"/>
      <c r="CA5052" s="722"/>
      <c r="CB5052" s="722"/>
      <c r="CC5052" s="722"/>
      <c r="CD5052" s="722"/>
      <c r="CE5052" s="722"/>
      <c r="CF5052" s="722"/>
      <c r="CG5052" s="722"/>
      <c r="CH5052" s="722"/>
      <c r="CI5052" s="722"/>
      <c r="CJ5052" s="722"/>
      <c r="CK5052" s="722"/>
      <c r="CL5052" s="722"/>
      <c r="CM5052" s="722"/>
      <c r="CN5052" s="722"/>
      <c r="CO5052" s="722"/>
      <c r="CP5052" s="722"/>
      <c r="CQ5052" s="722"/>
      <c r="CR5052" s="722"/>
      <c r="CS5052" s="722"/>
    </row>
    <row r="5053" spans="1:97" s="1376" customFormat="1">
      <c r="A5053" s="722"/>
      <c r="B5053" s="722"/>
      <c r="C5053" s="722"/>
      <c r="D5053" s="722"/>
      <c r="E5053" s="722"/>
      <c r="F5053" s="757"/>
      <c r="G5053" s="757"/>
      <c r="H5053" s="757"/>
      <c r="I5053" s="757"/>
      <c r="J5053" s="757"/>
      <c r="K5053" s="758"/>
      <c r="L5053" s="758"/>
      <c r="M5053" s="722"/>
      <c r="N5053" s="736"/>
      <c r="O5053" s="736"/>
      <c r="P5053" s="736"/>
      <c r="Q5053" s="736"/>
      <c r="R5053" s="736"/>
      <c r="S5053" s="736"/>
      <c r="T5053" s="736"/>
      <c r="U5053" s="736"/>
      <c r="BA5053" s="722"/>
      <c r="BB5053" s="722"/>
      <c r="BC5053" s="722"/>
      <c r="BD5053" s="722"/>
      <c r="BE5053" s="722"/>
      <c r="BF5053" s="722"/>
      <c r="BG5053" s="722"/>
      <c r="BH5053" s="722"/>
      <c r="BI5053" s="722"/>
      <c r="BJ5053" s="722"/>
      <c r="BK5053" s="722"/>
      <c r="BL5053" s="722"/>
      <c r="BM5053" s="722"/>
      <c r="BN5053" s="722"/>
      <c r="BO5053" s="722"/>
      <c r="BP5053" s="722"/>
      <c r="BQ5053" s="722"/>
      <c r="BR5053" s="722"/>
      <c r="BS5053" s="722"/>
      <c r="BT5053" s="722"/>
      <c r="BU5053" s="722"/>
      <c r="BV5053" s="722"/>
      <c r="BW5053" s="722"/>
      <c r="BX5053" s="722"/>
      <c r="BY5053" s="722"/>
      <c r="BZ5053" s="722"/>
      <c r="CA5053" s="722"/>
      <c r="CB5053" s="722"/>
      <c r="CC5053" s="722"/>
      <c r="CD5053" s="722"/>
      <c r="CE5053" s="722"/>
      <c r="CF5053" s="722"/>
      <c r="CG5053" s="722"/>
      <c r="CH5053" s="722"/>
      <c r="CI5053" s="722"/>
      <c r="CJ5053" s="722"/>
      <c r="CK5053" s="722"/>
      <c r="CL5053" s="722"/>
      <c r="CM5053" s="722"/>
      <c r="CN5053" s="722"/>
      <c r="CO5053" s="722"/>
      <c r="CP5053" s="722"/>
      <c r="CQ5053" s="722"/>
      <c r="CR5053" s="722"/>
      <c r="CS5053" s="722"/>
    </row>
    <row r="5054" spans="1:97" s="1376" customFormat="1">
      <c r="A5054" s="722"/>
      <c r="B5054" s="722"/>
      <c r="C5054" s="722"/>
      <c r="D5054" s="722"/>
      <c r="E5054" s="722"/>
      <c r="F5054" s="757"/>
      <c r="G5054" s="757"/>
      <c r="H5054" s="757"/>
      <c r="I5054" s="757"/>
      <c r="J5054" s="757"/>
      <c r="K5054" s="758"/>
      <c r="L5054" s="758"/>
      <c r="M5054" s="722"/>
      <c r="N5054" s="736"/>
      <c r="O5054" s="736"/>
      <c r="P5054" s="736"/>
      <c r="Q5054" s="736"/>
      <c r="R5054" s="736"/>
      <c r="S5054" s="736"/>
      <c r="T5054" s="736"/>
      <c r="U5054" s="736"/>
      <c r="BA5054" s="722"/>
      <c r="BB5054" s="722"/>
      <c r="BC5054" s="722"/>
      <c r="BD5054" s="722"/>
      <c r="BE5054" s="722"/>
      <c r="BF5054" s="722"/>
      <c r="BG5054" s="722"/>
      <c r="BH5054" s="722"/>
      <c r="BI5054" s="722"/>
      <c r="BJ5054" s="722"/>
      <c r="BK5054" s="722"/>
      <c r="BL5054" s="722"/>
      <c r="BM5054" s="722"/>
      <c r="BN5054" s="722"/>
      <c r="BO5054" s="722"/>
      <c r="BP5054" s="722"/>
      <c r="BQ5054" s="722"/>
      <c r="BR5054" s="722"/>
      <c r="BS5054" s="722"/>
      <c r="BT5054" s="722"/>
      <c r="BU5054" s="722"/>
      <c r="BV5054" s="722"/>
      <c r="BW5054" s="722"/>
      <c r="BX5054" s="722"/>
      <c r="BY5054" s="722"/>
      <c r="BZ5054" s="722"/>
      <c r="CA5054" s="722"/>
      <c r="CB5054" s="722"/>
      <c r="CC5054" s="722"/>
      <c r="CD5054" s="722"/>
      <c r="CE5054" s="722"/>
      <c r="CF5054" s="722"/>
      <c r="CG5054" s="722"/>
      <c r="CH5054" s="722"/>
      <c r="CI5054" s="722"/>
      <c r="CJ5054" s="722"/>
      <c r="CK5054" s="722"/>
      <c r="CL5054" s="722"/>
      <c r="CM5054" s="722"/>
      <c r="CN5054" s="722"/>
      <c r="CO5054" s="722"/>
      <c r="CP5054" s="722"/>
      <c r="CQ5054" s="722"/>
      <c r="CR5054" s="722"/>
      <c r="CS5054" s="722"/>
    </row>
    <row r="5055" spans="1:97" s="1376" customFormat="1">
      <c r="A5055" s="722"/>
      <c r="B5055" s="722"/>
      <c r="C5055" s="722"/>
      <c r="D5055" s="722"/>
      <c r="E5055" s="722"/>
      <c r="F5055" s="757"/>
      <c r="G5055" s="757"/>
      <c r="H5055" s="757"/>
      <c r="I5055" s="757"/>
      <c r="J5055" s="757"/>
      <c r="K5055" s="758"/>
      <c r="L5055" s="758"/>
      <c r="M5055" s="722"/>
      <c r="N5055" s="736"/>
      <c r="O5055" s="736"/>
      <c r="P5055" s="736"/>
      <c r="Q5055" s="736"/>
      <c r="R5055" s="736"/>
      <c r="S5055" s="736"/>
      <c r="T5055" s="736"/>
      <c r="U5055" s="736"/>
      <c r="BA5055" s="722"/>
      <c r="BB5055" s="722"/>
      <c r="BC5055" s="722"/>
      <c r="BD5055" s="722"/>
      <c r="BE5055" s="722"/>
      <c r="BF5055" s="722"/>
      <c r="BG5055" s="722"/>
      <c r="BH5055" s="722"/>
      <c r="BI5055" s="722"/>
      <c r="BJ5055" s="722"/>
      <c r="BK5055" s="722"/>
      <c r="BL5055" s="722"/>
      <c r="BM5055" s="722"/>
      <c r="BN5055" s="722"/>
      <c r="BO5055" s="722"/>
      <c r="BP5055" s="722"/>
      <c r="BQ5055" s="722"/>
      <c r="BR5055" s="722"/>
      <c r="BS5055" s="722"/>
      <c r="BT5055" s="722"/>
      <c r="BU5055" s="722"/>
      <c r="BV5055" s="722"/>
      <c r="BW5055" s="722"/>
      <c r="BX5055" s="722"/>
      <c r="BY5055" s="722"/>
      <c r="BZ5055" s="722"/>
      <c r="CA5055" s="722"/>
      <c r="CB5055" s="722"/>
      <c r="CC5055" s="722"/>
      <c r="CD5055" s="722"/>
      <c r="CE5055" s="722"/>
      <c r="CF5055" s="722"/>
      <c r="CG5055" s="722"/>
      <c r="CH5055" s="722"/>
      <c r="CI5055" s="722"/>
      <c r="CJ5055" s="722"/>
      <c r="CK5055" s="722"/>
      <c r="CL5055" s="722"/>
      <c r="CM5055" s="722"/>
      <c r="CN5055" s="722"/>
      <c r="CO5055" s="722"/>
      <c r="CP5055" s="722"/>
      <c r="CQ5055" s="722"/>
      <c r="CR5055" s="722"/>
      <c r="CS5055" s="722"/>
    </row>
    <row r="5056" spans="1:97" s="1376" customFormat="1">
      <c r="A5056" s="722"/>
      <c r="B5056" s="722"/>
      <c r="C5056" s="722"/>
      <c r="D5056" s="722"/>
      <c r="E5056" s="722"/>
      <c r="F5056" s="757"/>
      <c r="G5056" s="757"/>
      <c r="H5056" s="757"/>
      <c r="I5056" s="757"/>
      <c r="J5056" s="757"/>
      <c r="K5056" s="758"/>
      <c r="L5056" s="758"/>
      <c r="M5056" s="722"/>
      <c r="N5056" s="736"/>
      <c r="O5056" s="736"/>
      <c r="P5056" s="736"/>
      <c r="Q5056" s="736"/>
      <c r="R5056" s="736"/>
      <c r="S5056" s="736"/>
      <c r="T5056" s="736"/>
      <c r="U5056" s="736"/>
      <c r="BA5056" s="722"/>
      <c r="BB5056" s="722"/>
      <c r="BC5056" s="722"/>
      <c r="BD5056" s="722"/>
      <c r="BE5056" s="722"/>
      <c r="BF5056" s="722"/>
      <c r="BG5056" s="722"/>
      <c r="BH5056" s="722"/>
      <c r="BI5056" s="722"/>
      <c r="BJ5056" s="722"/>
      <c r="BK5056" s="722"/>
      <c r="BL5056" s="722"/>
      <c r="BM5056" s="722"/>
      <c r="BN5056" s="722"/>
      <c r="BO5056" s="722"/>
      <c r="BP5056" s="722"/>
      <c r="BQ5056" s="722"/>
      <c r="BR5056" s="722"/>
      <c r="BS5056" s="722"/>
      <c r="BT5056" s="722"/>
      <c r="BU5056" s="722"/>
      <c r="BV5056" s="722"/>
      <c r="BW5056" s="722"/>
      <c r="BX5056" s="722"/>
      <c r="BY5056" s="722"/>
      <c r="BZ5056" s="722"/>
      <c r="CA5056" s="722"/>
      <c r="CB5056" s="722"/>
      <c r="CC5056" s="722"/>
      <c r="CD5056" s="722"/>
      <c r="CE5056" s="722"/>
      <c r="CF5056" s="722"/>
      <c r="CG5056" s="722"/>
      <c r="CH5056" s="722"/>
      <c r="CI5056" s="722"/>
      <c r="CJ5056" s="722"/>
      <c r="CK5056" s="722"/>
      <c r="CL5056" s="722"/>
      <c r="CM5056" s="722"/>
      <c r="CN5056" s="722"/>
      <c r="CO5056" s="722"/>
      <c r="CP5056" s="722"/>
      <c r="CQ5056" s="722"/>
      <c r="CR5056" s="722"/>
      <c r="CS5056" s="722"/>
    </row>
    <row r="5057" spans="1:97" s="1376" customFormat="1">
      <c r="A5057" s="722"/>
      <c r="B5057" s="722"/>
      <c r="C5057" s="722"/>
      <c r="D5057" s="722"/>
      <c r="E5057" s="722"/>
      <c r="F5057" s="757"/>
      <c r="G5057" s="757"/>
      <c r="H5057" s="757"/>
      <c r="I5057" s="757"/>
      <c r="J5057" s="757"/>
      <c r="K5057" s="758"/>
      <c r="L5057" s="758"/>
      <c r="M5057" s="722"/>
      <c r="N5057" s="736"/>
      <c r="O5057" s="736"/>
      <c r="P5057" s="736"/>
      <c r="Q5057" s="736"/>
      <c r="R5057" s="736"/>
      <c r="S5057" s="736"/>
      <c r="T5057" s="736"/>
      <c r="U5057" s="736"/>
      <c r="BA5057" s="722"/>
      <c r="BB5057" s="722"/>
      <c r="BC5057" s="722"/>
      <c r="BD5057" s="722"/>
      <c r="BE5057" s="722"/>
      <c r="BF5057" s="722"/>
      <c r="BG5057" s="722"/>
      <c r="BH5057" s="722"/>
      <c r="BI5057" s="722"/>
      <c r="BJ5057" s="722"/>
      <c r="BK5057" s="722"/>
      <c r="BL5057" s="722"/>
      <c r="BM5057" s="722"/>
      <c r="BN5057" s="722"/>
      <c r="BO5057" s="722"/>
      <c r="BP5057" s="722"/>
      <c r="BQ5057" s="722"/>
      <c r="BR5057" s="722"/>
      <c r="BS5057" s="722"/>
      <c r="BT5057" s="722"/>
      <c r="BU5057" s="722"/>
      <c r="BV5057" s="722"/>
      <c r="BW5057" s="722"/>
      <c r="BX5057" s="722"/>
      <c r="BY5057" s="722"/>
      <c r="BZ5057" s="722"/>
      <c r="CA5057" s="722"/>
      <c r="CB5057" s="722"/>
      <c r="CC5057" s="722"/>
      <c r="CD5057" s="722"/>
      <c r="CE5057" s="722"/>
      <c r="CF5057" s="722"/>
      <c r="CG5057" s="722"/>
      <c r="CH5057" s="722"/>
      <c r="CI5057" s="722"/>
      <c r="CJ5057" s="722"/>
      <c r="CK5057" s="722"/>
      <c r="CL5057" s="722"/>
      <c r="CM5057" s="722"/>
      <c r="CN5057" s="722"/>
      <c r="CO5057" s="722"/>
      <c r="CP5057" s="722"/>
      <c r="CQ5057" s="722"/>
      <c r="CR5057" s="722"/>
      <c r="CS5057" s="722"/>
    </row>
    <row r="5058" spans="1:97" s="1376" customFormat="1">
      <c r="A5058" s="722"/>
      <c r="B5058" s="722"/>
      <c r="C5058" s="722"/>
      <c r="D5058" s="722"/>
      <c r="E5058" s="722"/>
      <c r="F5058" s="757"/>
      <c r="G5058" s="757"/>
      <c r="H5058" s="757"/>
      <c r="I5058" s="757"/>
      <c r="J5058" s="757"/>
      <c r="K5058" s="758"/>
      <c r="L5058" s="758"/>
      <c r="M5058" s="722"/>
      <c r="N5058" s="736"/>
      <c r="O5058" s="736"/>
      <c r="P5058" s="736"/>
      <c r="Q5058" s="736"/>
      <c r="R5058" s="736"/>
      <c r="S5058" s="736"/>
      <c r="T5058" s="736"/>
      <c r="U5058" s="736"/>
      <c r="BA5058" s="722"/>
      <c r="BB5058" s="722"/>
      <c r="BC5058" s="722"/>
      <c r="BD5058" s="722"/>
      <c r="BE5058" s="722"/>
      <c r="BF5058" s="722"/>
      <c r="BG5058" s="722"/>
      <c r="BH5058" s="722"/>
      <c r="BI5058" s="722"/>
      <c r="BJ5058" s="722"/>
      <c r="BK5058" s="722"/>
      <c r="BL5058" s="722"/>
      <c r="BM5058" s="722"/>
      <c r="BN5058" s="722"/>
      <c r="BO5058" s="722"/>
      <c r="BP5058" s="722"/>
      <c r="BQ5058" s="722"/>
      <c r="BR5058" s="722"/>
      <c r="BS5058" s="722"/>
      <c r="BT5058" s="722"/>
      <c r="BU5058" s="722"/>
      <c r="BV5058" s="722"/>
      <c r="BW5058" s="722"/>
      <c r="BX5058" s="722"/>
      <c r="BY5058" s="722"/>
      <c r="BZ5058" s="722"/>
      <c r="CA5058" s="722"/>
      <c r="CB5058" s="722"/>
      <c r="CC5058" s="722"/>
      <c r="CD5058" s="722"/>
      <c r="CE5058" s="722"/>
      <c r="CF5058" s="722"/>
      <c r="CG5058" s="722"/>
      <c r="CH5058" s="722"/>
      <c r="CI5058" s="722"/>
      <c r="CJ5058" s="722"/>
      <c r="CK5058" s="722"/>
      <c r="CL5058" s="722"/>
      <c r="CM5058" s="722"/>
      <c r="CN5058" s="722"/>
      <c r="CO5058" s="722"/>
      <c r="CP5058" s="722"/>
      <c r="CQ5058" s="722"/>
      <c r="CR5058" s="722"/>
      <c r="CS5058" s="722"/>
    </row>
    <row r="5059" spans="1:97" s="1376" customFormat="1">
      <c r="A5059" s="722"/>
      <c r="B5059" s="722"/>
      <c r="C5059" s="722"/>
      <c r="D5059" s="722"/>
      <c r="E5059" s="722"/>
      <c r="F5059" s="757"/>
      <c r="G5059" s="757"/>
      <c r="H5059" s="757"/>
      <c r="I5059" s="757"/>
      <c r="J5059" s="757"/>
      <c r="K5059" s="758"/>
      <c r="L5059" s="758"/>
      <c r="M5059" s="722"/>
      <c r="N5059" s="736"/>
      <c r="O5059" s="736"/>
      <c r="P5059" s="736"/>
      <c r="Q5059" s="736"/>
      <c r="R5059" s="736"/>
      <c r="S5059" s="736"/>
      <c r="T5059" s="736"/>
      <c r="U5059" s="736"/>
      <c r="BA5059" s="722"/>
      <c r="BB5059" s="722"/>
      <c r="BC5059" s="722"/>
      <c r="BD5059" s="722"/>
      <c r="BE5059" s="722"/>
      <c r="BF5059" s="722"/>
      <c r="BG5059" s="722"/>
      <c r="BH5059" s="722"/>
      <c r="BI5059" s="722"/>
      <c r="BJ5059" s="722"/>
      <c r="BK5059" s="722"/>
      <c r="BL5059" s="722"/>
      <c r="BM5059" s="722"/>
      <c r="BN5059" s="722"/>
      <c r="BO5059" s="722"/>
      <c r="BP5059" s="722"/>
      <c r="BQ5059" s="722"/>
      <c r="BR5059" s="722"/>
      <c r="BS5059" s="722"/>
      <c r="BT5059" s="722"/>
      <c r="BU5059" s="722"/>
      <c r="BV5059" s="722"/>
      <c r="BW5059" s="722"/>
      <c r="BX5059" s="722"/>
      <c r="BY5059" s="722"/>
      <c r="BZ5059" s="722"/>
      <c r="CA5059" s="722"/>
      <c r="CB5059" s="722"/>
      <c r="CC5059" s="722"/>
      <c r="CD5059" s="722"/>
      <c r="CE5059" s="722"/>
      <c r="CF5059" s="722"/>
      <c r="CG5059" s="722"/>
      <c r="CH5059" s="722"/>
      <c r="CI5059" s="722"/>
      <c r="CJ5059" s="722"/>
      <c r="CK5059" s="722"/>
      <c r="CL5059" s="722"/>
      <c r="CM5059" s="722"/>
      <c r="CN5059" s="722"/>
      <c r="CO5059" s="722"/>
      <c r="CP5059" s="722"/>
      <c r="CQ5059" s="722"/>
      <c r="CR5059" s="722"/>
      <c r="CS5059" s="722"/>
    </row>
    <row r="5060" spans="1:97" s="1376" customFormat="1">
      <c r="A5060" s="722"/>
      <c r="B5060" s="722"/>
      <c r="C5060" s="722"/>
      <c r="D5060" s="722"/>
      <c r="E5060" s="722"/>
      <c r="F5060" s="757"/>
      <c r="G5060" s="757"/>
      <c r="H5060" s="757"/>
      <c r="I5060" s="757"/>
      <c r="J5060" s="757"/>
      <c r="K5060" s="758"/>
      <c r="L5060" s="758"/>
      <c r="M5060" s="722"/>
      <c r="N5060" s="736"/>
      <c r="O5060" s="736"/>
      <c r="P5060" s="736"/>
      <c r="Q5060" s="736"/>
      <c r="R5060" s="736"/>
      <c r="S5060" s="736"/>
      <c r="T5060" s="736"/>
      <c r="U5060" s="736"/>
      <c r="BA5060" s="722"/>
      <c r="BB5060" s="722"/>
      <c r="BC5060" s="722"/>
      <c r="BD5060" s="722"/>
      <c r="BE5060" s="722"/>
      <c r="BF5060" s="722"/>
      <c r="BG5060" s="722"/>
      <c r="BH5060" s="722"/>
      <c r="BI5060" s="722"/>
      <c r="BJ5060" s="722"/>
      <c r="BK5060" s="722"/>
      <c r="BL5060" s="722"/>
      <c r="BM5060" s="722"/>
      <c r="BN5060" s="722"/>
      <c r="BO5060" s="722"/>
      <c r="BP5060" s="722"/>
      <c r="BQ5060" s="722"/>
      <c r="BR5060" s="722"/>
      <c r="BS5060" s="722"/>
      <c r="BT5060" s="722"/>
      <c r="BU5060" s="722"/>
      <c r="BV5060" s="722"/>
      <c r="BW5060" s="722"/>
      <c r="BX5060" s="722"/>
      <c r="BY5060" s="722"/>
      <c r="BZ5060" s="722"/>
      <c r="CA5060" s="722"/>
      <c r="CB5060" s="722"/>
      <c r="CC5060" s="722"/>
      <c r="CD5060" s="722"/>
      <c r="CE5060" s="722"/>
      <c r="CF5060" s="722"/>
      <c r="CG5060" s="722"/>
      <c r="CH5060" s="722"/>
      <c r="CI5060" s="722"/>
      <c r="CJ5060" s="722"/>
      <c r="CK5060" s="722"/>
      <c r="CL5060" s="722"/>
      <c r="CM5060" s="722"/>
      <c r="CN5060" s="722"/>
      <c r="CO5060" s="722"/>
      <c r="CP5060" s="722"/>
      <c r="CQ5060" s="722"/>
      <c r="CR5060" s="722"/>
      <c r="CS5060" s="722"/>
    </row>
    <row r="5061" spans="1:97" s="1376" customFormat="1">
      <c r="A5061" s="722"/>
      <c r="B5061" s="722"/>
      <c r="C5061" s="722"/>
      <c r="D5061" s="722"/>
      <c r="E5061" s="722"/>
      <c r="F5061" s="757"/>
      <c r="G5061" s="757"/>
      <c r="H5061" s="757"/>
      <c r="I5061" s="757"/>
      <c r="J5061" s="757"/>
      <c r="K5061" s="758"/>
      <c r="L5061" s="758"/>
      <c r="M5061" s="722"/>
      <c r="N5061" s="736"/>
      <c r="O5061" s="736"/>
      <c r="P5061" s="736"/>
      <c r="Q5061" s="736"/>
      <c r="R5061" s="736"/>
      <c r="S5061" s="736"/>
      <c r="T5061" s="736"/>
      <c r="U5061" s="736"/>
      <c r="BA5061" s="722"/>
      <c r="BB5061" s="722"/>
      <c r="BC5061" s="722"/>
      <c r="BD5061" s="722"/>
      <c r="BE5061" s="722"/>
      <c r="BF5061" s="722"/>
      <c r="BG5061" s="722"/>
      <c r="BH5061" s="722"/>
      <c r="BI5061" s="722"/>
      <c r="BJ5061" s="722"/>
      <c r="BK5061" s="722"/>
      <c r="BL5061" s="722"/>
      <c r="BM5061" s="722"/>
      <c r="BN5061" s="722"/>
      <c r="BO5061" s="722"/>
      <c r="BP5061" s="722"/>
      <c r="BQ5061" s="722"/>
      <c r="BR5061" s="722"/>
      <c r="BS5061" s="722"/>
      <c r="BT5061" s="722"/>
      <c r="BU5061" s="722"/>
      <c r="BV5061" s="722"/>
      <c r="BW5061" s="722"/>
      <c r="BX5061" s="722"/>
      <c r="BY5061" s="722"/>
      <c r="BZ5061" s="722"/>
      <c r="CA5061" s="722"/>
      <c r="CB5061" s="722"/>
      <c r="CC5061" s="722"/>
      <c r="CD5061" s="722"/>
      <c r="CE5061" s="722"/>
      <c r="CF5061" s="722"/>
      <c r="CG5061" s="722"/>
      <c r="CH5061" s="722"/>
      <c r="CI5061" s="722"/>
      <c r="CJ5061" s="722"/>
      <c r="CK5061" s="722"/>
      <c r="CL5061" s="722"/>
      <c r="CM5061" s="722"/>
      <c r="CN5061" s="722"/>
      <c r="CO5061" s="722"/>
      <c r="CP5061" s="722"/>
      <c r="CQ5061" s="722"/>
      <c r="CR5061" s="722"/>
      <c r="CS5061" s="722"/>
    </row>
    <row r="5062" spans="1:97" s="1376" customFormat="1">
      <c r="A5062" s="722"/>
      <c r="B5062" s="722"/>
      <c r="C5062" s="722"/>
      <c r="D5062" s="722"/>
      <c r="E5062" s="722"/>
      <c r="F5062" s="757"/>
      <c r="G5062" s="757"/>
      <c r="H5062" s="757"/>
      <c r="I5062" s="757"/>
      <c r="J5062" s="757"/>
      <c r="K5062" s="758"/>
      <c r="L5062" s="758"/>
      <c r="M5062" s="722"/>
      <c r="N5062" s="736"/>
      <c r="O5062" s="736"/>
      <c r="P5062" s="736"/>
      <c r="Q5062" s="736"/>
      <c r="R5062" s="736"/>
      <c r="S5062" s="736"/>
      <c r="T5062" s="736"/>
      <c r="U5062" s="736"/>
      <c r="BA5062" s="722"/>
      <c r="BB5062" s="722"/>
      <c r="BC5062" s="722"/>
      <c r="BD5062" s="722"/>
      <c r="BE5062" s="722"/>
      <c r="BF5062" s="722"/>
      <c r="BG5062" s="722"/>
      <c r="BH5062" s="722"/>
      <c r="BI5062" s="722"/>
      <c r="BJ5062" s="722"/>
      <c r="BK5062" s="722"/>
      <c r="BL5062" s="722"/>
      <c r="BM5062" s="722"/>
      <c r="BN5062" s="722"/>
      <c r="BO5062" s="722"/>
      <c r="BP5062" s="722"/>
      <c r="BQ5062" s="722"/>
      <c r="BR5062" s="722"/>
      <c r="BS5062" s="722"/>
      <c r="BT5062" s="722"/>
      <c r="BU5062" s="722"/>
      <c r="BV5062" s="722"/>
      <c r="BW5062" s="722"/>
      <c r="BX5062" s="722"/>
      <c r="BY5062" s="722"/>
      <c r="BZ5062" s="722"/>
      <c r="CA5062" s="722"/>
      <c r="CB5062" s="722"/>
      <c r="CC5062" s="722"/>
      <c r="CD5062" s="722"/>
      <c r="CE5062" s="722"/>
      <c r="CF5062" s="722"/>
      <c r="CG5062" s="722"/>
      <c r="CH5062" s="722"/>
      <c r="CI5062" s="722"/>
      <c r="CJ5062" s="722"/>
      <c r="CK5062" s="722"/>
      <c r="CL5062" s="722"/>
      <c r="CM5062" s="722"/>
      <c r="CN5062" s="722"/>
      <c r="CO5062" s="722"/>
      <c r="CP5062" s="722"/>
      <c r="CQ5062" s="722"/>
      <c r="CR5062" s="722"/>
      <c r="CS5062" s="722"/>
    </row>
    <row r="5063" spans="1:97" s="1376" customFormat="1">
      <c r="A5063" s="722"/>
      <c r="B5063" s="722"/>
      <c r="C5063" s="722"/>
      <c r="D5063" s="722"/>
      <c r="E5063" s="722"/>
      <c r="F5063" s="757"/>
      <c r="G5063" s="757"/>
      <c r="H5063" s="757"/>
      <c r="I5063" s="757"/>
      <c r="J5063" s="757"/>
      <c r="K5063" s="758"/>
      <c r="L5063" s="758"/>
      <c r="M5063" s="722"/>
      <c r="N5063" s="736"/>
      <c r="O5063" s="736"/>
      <c r="P5063" s="736"/>
      <c r="Q5063" s="736"/>
      <c r="R5063" s="736"/>
      <c r="S5063" s="736"/>
      <c r="T5063" s="736"/>
      <c r="U5063" s="736"/>
      <c r="BA5063" s="722"/>
      <c r="BB5063" s="722"/>
      <c r="BC5063" s="722"/>
      <c r="BD5063" s="722"/>
      <c r="BE5063" s="722"/>
      <c r="BF5063" s="722"/>
      <c r="BG5063" s="722"/>
      <c r="BH5063" s="722"/>
      <c r="BI5063" s="722"/>
      <c r="BJ5063" s="722"/>
      <c r="BK5063" s="722"/>
      <c r="BL5063" s="722"/>
      <c r="BM5063" s="722"/>
      <c r="BN5063" s="722"/>
      <c r="BO5063" s="722"/>
      <c r="BP5063" s="722"/>
      <c r="BQ5063" s="722"/>
      <c r="BR5063" s="722"/>
      <c r="BS5063" s="722"/>
      <c r="BT5063" s="722"/>
      <c r="BU5063" s="722"/>
      <c r="BV5063" s="722"/>
      <c r="BW5063" s="722"/>
      <c r="BX5063" s="722"/>
      <c r="BY5063" s="722"/>
      <c r="BZ5063" s="722"/>
      <c r="CA5063" s="722"/>
      <c r="CB5063" s="722"/>
      <c r="CC5063" s="722"/>
      <c r="CD5063" s="722"/>
      <c r="CE5063" s="722"/>
      <c r="CF5063" s="722"/>
      <c r="CG5063" s="722"/>
      <c r="CH5063" s="722"/>
      <c r="CI5063" s="722"/>
      <c r="CJ5063" s="722"/>
      <c r="CK5063" s="722"/>
      <c r="CL5063" s="722"/>
      <c r="CM5063" s="722"/>
      <c r="CN5063" s="722"/>
      <c r="CO5063" s="722"/>
      <c r="CP5063" s="722"/>
      <c r="CQ5063" s="722"/>
      <c r="CR5063" s="722"/>
      <c r="CS5063" s="722"/>
    </row>
    <row r="5064" spans="1:97" s="1376" customFormat="1">
      <c r="A5064" s="722"/>
      <c r="B5064" s="722"/>
      <c r="C5064" s="722"/>
      <c r="D5064" s="722"/>
      <c r="E5064" s="722"/>
      <c r="F5064" s="757"/>
      <c r="G5064" s="757"/>
      <c r="H5064" s="757"/>
      <c r="I5064" s="757"/>
      <c r="J5064" s="757"/>
      <c r="K5064" s="758"/>
      <c r="L5064" s="758"/>
      <c r="M5064" s="722"/>
      <c r="N5064" s="736"/>
      <c r="O5064" s="736"/>
      <c r="P5064" s="736"/>
      <c r="Q5064" s="736"/>
      <c r="R5064" s="736"/>
      <c r="S5064" s="736"/>
      <c r="T5064" s="736"/>
      <c r="U5064" s="736"/>
      <c r="BA5064" s="722"/>
      <c r="BB5064" s="722"/>
      <c r="BC5064" s="722"/>
      <c r="BD5064" s="722"/>
      <c r="BE5064" s="722"/>
      <c r="BF5064" s="722"/>
      <c r="BG5064" s="722"/>
      <c r="BH5064" s="722"/>
      <c r="BI5064" s="722"/>
      <c r="BJ5064" s="722"/>
      <c r="BK5064" s="722"/>
      <c r="BL5064" s="722"/>
      <c r="BM5064" s="722"/>
      <c r="BN5064" s="722"/>
      <c r="BO5064" s="722"/>
      <c r="BP5064" s="722"/>
      <c r="BQ5064" s="722"/>
      <c r="BR5064" s="722"/>
      <c r="BS5064" s="722"/>
      <c r="BT5064" s="722"/>
      <c r="BU5064" s="722"/>
      <c r="BV5064" s="722"/>
      <c r="BW5064" s="722"/>
      <c r="BX5064" s="722"/>
      <c r="BY5064" s="722"/>
      <c r="BZ5064" s="722"/>
      <c r="CA5064" s="722"/>
      <c r="CB5064" s="722"/>
      <c r="CC5064" s="722"/>
      <c r="CD5064" s="722"/>
      <c r="CE5064" s="722"/>
      <c r="CF5064" s="722"/>
      <c r="CG5064" s="722"/>
      <c r="CH5064" s="722"/>
      <c r="CI5064" s="722"/>
      <c r="CJ5064" s="722"/>
      <c r="CK5064" s="722"/>
      <c r="CL5064" s="722"/>
      <c r="CM5064" s="722"/>
      <c r="CN5064" s="722"/>
      <c r="CO5064" s="722"/>
      <c r="CP5064" s="722"/>
      <c r="CQ5064" s="722"/>
      <c r="CR5064" s="722"/>
      <c r="CS5064" s="722"/>
    </row>
    <row r="5065" spans="1:97" s="1376" customFormat="1">
      <c r="A5065" s="722"/>
      <c r="B5065" s="722"/>
      <c r="C5065" s="722"/>
      <c r="D5065" s="722"/>
      <c r="E5065" s="722"/>
      <c r="F5065" s="757"/>
      <c r="G5065" s="757"/>
      <c r="H5065" s="757"/>
      <c r="I5065" s="757"/>
      <c r="J5065" s="757"/>
      <c r="K5065" s="758"/>
      <c r="L5065" s="758"/>
      <c r="M5065" s="722"/>
      <c r="N5065" s="736"/>
      <c r="O5065" s="736"/>
      <c r="P5065" s="736"/>
      <c r="Q5065" s="736"/>
      <c r="R5065" s="736"/>
      <c r="S5065" s="736"/>
      <c r="T5065" s="736"/>
      <c r="U5065" s="736"/>
      <c r="BA5065" s="722"/>
      <c r="BB5065" s="722"/>
      <c r="BC5065" s="722"/>
      <c r="BD5065" s="722"/>
      <c r="BE5065" s="722"/>
      <c r="BF5065" s="722"/>
      <c r="BG5065" s="722"/>
      <c r="BH5065" s="722"/>
      <c r="BI5065" s="722"/>
      <c r="BJ5065" s="722"/>
      <c r="BK5065" s="722"/>
      <c r="BL5065" s="722"/>
      <c r="BM5065" s="722"/>
      <c r="BN5065" s="722"/>
      <c r="BO5065" s="722"/>
      <c r="BP5065" s="722"/>
      <c r="BQ5065" s="722"/>
      <c r="BR5065" s="722"/>
      <c r="BS5065" s="722"/>
      <c r="BT5065" s="722"/>
      <c r="BU5065" s="722"/>
      <c r="BV5065" s="722"/>
      <c r="BW5065" s="722"/>
      <c r="BX5065" s="722"/>
      <c r="BY5065" s="722"/>
      <c r="BZ5065" s="722"/>
      <c r="CA5065" s="722"/>
      <c r="CB5065" s="722"/>
      <c r="CC5065" s="722"/>
      <c r="CD5065" s="722"/>
      <c r="CE5065" s="722"/>
      <c r="CF5065" s="722"/>
      <c r="CG5065" s="722"/>
      <c r="CH5065" s="722"/>
      <c r="CI5065" s="722"/>
      <c r="CJ5065" s="722"/>
      <c r="CK5065" s="722"/>
      <c r="CL5065" s="722"/>
      <c r="CM5065" s="722"/>
      <c r="CN5065" s="722"/>
      <c r="CO5065" s="722"/>
      <c r="CP5065" s="722"/>
      <c r="CQ5065" s="722"/>
      <c r="CR5065" s="722"/>
      <c r="CS5065" s="722"/>
    </row>
    <row r="5066" spans="1:97" s="1376" customFormat="1">
      <c r="A5066" s="722"/>
      <c r="B5066" s="722"/>
      <c r="C5066" s="722"/>
      <c r="D5066" s="722"/>
      <c r="E5066" s="722"/>
      <c r="F5066" s="757"/>
      <c r="G5066" s="757"/>
      <c r="H5066" s="757"/>
      <c r="I5066" s="757"/>
      <c r="J5066" s="757"/>
      <c r="K5066" s="758"/>
      <c r="L5066" s="758"/>
      <c r="M5066" s="722"/>
      <c r="N5066" s="736"/>
      <c r="O5066" s="736"/>
      <c r="P5066" s="736"/>
      <c r="Q5066" s="736"/>
      <c r="R5066" s="736"/>
      <c r="S5066" s="736"/>
      <c r="T5066" s="736"/>
      <c r="U5066" s="736"/>
      <c r="BA5066" s="722"/>
      <c r="BB5066" s="722"/>
      <c r="BC5066" s="722"/>
      <c r="BD5066" s="722"/>
      <c r="BE5066" s="722"/>
      <c r="BF5066" s="722"/>
      <c r="BG5066" s="722"/>
      <c r="BH5066" s="722"/>
      <c r="BI5066" s="722"/>
      <c r="BJ5066" s="722"/>
      <c r="BK5066" s="722"/>
      <c r="BL5066" s="722"/>
      <c r="BM5066" s="722"/>
      <c r="BN5066" s="722"/>
      <c r="BO5066" s="722"/>
      <c r="BP5066" s="722"/>
      <c r="BQ5066" s="722"/>
      <c r="BR5066" s="722"/>
      <c r="BS5066" s="722"/>
      <c r="BT5066" s="722"/>
      <c r="BU5066" s="722"/>
      <c r="BV5066" s="722"/>
      <c r="BW5066" s="722"/>
      <c r="BX5066" s="722"/>
      <c r="BY5066" s="722"/>
      <c r="BZ5066" s="722"/>
      <c r="CA5066" s="722"/>
      <c r="CB5066" s="722"/>
      <c r="CC5066" s="722"/>
      <c r="CD5066" s="722"/>
      <c r="CE5066" s="722"/>
      <c r="CF5066" s="722"/>
      <c r="CG5066" s="722"/>
      <c r="CH5066" s="722"/>
      <c r="CI5066" s="722"/>
      <c r="CJ5066" s="722"/>
      <c r="CK5066" s="722"/>
      <c r="CL5066" s="722"/>
      <c r="CM5066" s="722"/>
      <c r="CN5066" s="722"/>
      <c r="CO5066" s="722"/>
      <c r="CP5066" s="722"/>
      <c r="CQ5066" s="722"/>
      <c r="CR5066" s="722"/>
      <c r="CS5066" s="722"/>
    </row>
    <row r="5067" spans="1:97" s="1376" customFormat="1">
      <c r="A5067" s="722"/>
      <c r="B5067" s="722"/>
      <c r="C5067" s="722"/>
      <c r="D5067" s="722"/>
      <c r="E5067" s="722"/>
      <c r="F5067" s="757"/>
      <c r="G5067" s="757"/>
      <c r="H5067" s="757"/>
      <c r="I5067" s="757"/>
      <c r="J5067" s="757"/>
      <c r="K5067" s="758"/>
      <c r="L5067" s="758"/>
      <c r="M5067" s="722"/>
      <c r="N5067" s="736"/>
      <c r="O5067" s="736"/>
      <c r="P5067" s="736"/>
      <c r="Q5067" s="736"/>
      <c r="R5067" s="736"/>
      <c r="S5067" s="736"/>
      <c r="T5067" s="736"/>
      <c r="U5067" s="736"/>
      <c r="BA5067" s="722"/>
      <c r="BB5067" s="722"/>
      <c r="BC5067" s="722"/>
      <c r="BD5067" s="722"/>
      <c r="BE5067" s="722"/>
      <c r="BF5067" s="722"/>
      <c r="BG5067" s="722"/>
      <c r="BH5067" s="722"/>
      <c r="BI5067" s="722"/>
      <c r="BJ5067" s="722"/>
      <c r="BK5067" s="722"/>
      <c r="BL5067" s="722"/>
      <c r="BM5067" s="722"/>
      <c r="BN5067" s="722"/>
      <c r="BO5067" s="722"/>
      <c r="BP5067" s="722"/>
      <c r="BQ5067" s="722"/>
      <c r="BR5067" s="722"/>
      <c r="BS5067" s="722"/>
      <c r="BT5067" s="722"/>
      <c r="BU5067" s="722"/>
      <c r="BV5067" s="722"/>
      <c r="BW5067" s="722"/>
      <c r="BX5067" s="722"/>
      <c r="BY5067" s="722"/>
      <c r="BZ5067" s="722"/>
      <c r="CA5067" s="722"/>
      <c r="CB5067" s="722"/>
      <c r="CC5067" s="722"/>
      <c r="CD5067" s="722"/>
      <c r="CE5067" s="722"/>
      <c r="CF5067" s="722"/>
      <c r="CG5067" s="722"/>
      <c r="CH5067" s="722"/>
      <c r="CI5067" s="722"/>
      <c r="CJ5067" s="722"/>
      <c r="CK5067" s="722"/>
      <c r="CL5067" s="722"/>
      <c r="CM5067" s="722"/>
      <c r="CN5067" s="722"/>
      <c r="CO5067" s="722"/>
      <c r="CP5067" s="722"/>
      <c r="CQ5067" s="722"/>
      <c r="CR5067" s="722"/>
      <c r="CS5067" s="722"/>
    </row>
    <row r="5068" spans="1:97" s="1376" customFormat="1">
      <c r="A5068" s="722"/>
      <c r="B5068" s="722"/>
      <c r="C5068" s="722"/>
      <c r="D5068" s="722"/>
      <c r="E5068" s="722"/>
      <c r="F5068" s="757"/>
      <c r="G5068" s="757"/>
      <c r="H5068" s="757"/>
      <c r="I5068" s="757"/>
      <c r="J5068" s="757"/>
      <c r="K5068" s="758"/>
      <c r="L5068" s="758"/>
      <c r="M5068" s="722"/>
      <c r="N5068" s="736"/>
      <c r="O5068" s="736"/>
      <c r="P5068" s="736"/>
      <c r="Q5068" s="736"/>
      <c r="R5068" s="736"/>
      <c r="S5068" s="736"/>
      <c r="T5068" s="736"/>
      <c r="U5068" s="736"/>
      <c r="BA5068" s="722"/>
      <c r="BB5068" s="722"/>
      <c r="BC5068" s="722"/>
      <c r="BD5068" s="722"/>
      <c r="BE5068" s="722"/>
      <c r="BF5068" s="722"/>
      <c r="BG5068" s="722"/>
      <c r="BH5068" s="722"/>
      <c r="BI5068" s="722"/>
      <c r="BJ5068" s="722"/>
      <c r="BK5068" s="722"/>
      <c r="BL5068" s="722"/>
      <c r="BM5068" s="722"/>
      <c r="BN5068" s="722"/>
      <c r="BO5068" s="722"/>
      <c r="BP5068" s="722"/>
      <c r="BQ5068" s="722"/>
      <c r="BR5068" s="722"/>
      <c r="BS5068" s="722"/>
      <c r="BT5068" s="722"/>
      <c r="BU5068" s="722"/>
      <c r="BV5068" s="722"/>
      <c r="BW5068" s="722"/>
      <c r="BX5068" s="722"/>
      <c r="BY5068" s="722"/>
      <c r="BZ5068" s="722"/>
      <c r="CA5068" s="722"/>
      <c r="CB5068" s="722"/>
      <c r="CC5068" s="722"/>
      <c r="CD5068" s="722"/>
      <c r="CE5068" s="722"/>
      <c r="CF5068" s="722"/>
      <c r="CG5068" s="722"/>
      <c r="CH5068" s="722"/>
      <c r="CI5068" s="722"/>
      <c r="CJ5068" s="722"/>
      <c r="CK5068" s="722"/>
      <c r="CL5068" s="722"/>
      <c r="CM5068" s="722"/>
      <c r="CN5068" s="722"/>
      <c r="CO5068" s="722"/>
      <c r="CP5068" s="722"/>
      <c r="CQ5068" s="722"/>
      <c r="CR5068" s="722"/>
      <c r="CS5068" s="722"/>
    </row>
    <row r="5069" spans="1:97" s="1376" customFormat="1">
      <c r="A5069" s="722"/>
      <c r="B5069" s="722"/>
      <c r="C5069" s="722"/>
      <c r="D5069" s="722"/>
      <c r="E5069" s="722"/>
      <c r="F5069" s="757"/>
      <c r="G5069" s="757"/>
      <c r="H5069" s="757"/>
      <c r="I5069" s="757"/>
      <c r="J5069" s="757"/>
      <c r="K5069" s="758"/>
      <c r="L5069" s="758"/>
      <c r="M5069" s="722"/>
      <c r="N5069" s="736"/>
      <c r="O5069" s="736"/>
      <c r="P5069" s="736"/>
      <c r="Q5069" s="736"/>
      <c r="R5069" s="736"/>
      <c r="S5069" s="736"/>
      <c r="T5069" s="736"/>
      <c r="U5069" s="736"/>
      <c r="BA5069" s="722"/>
      <c r="BB5069" s="722"/>
      <c r="BC5069" s="722"/>
      <c r="BD5069" s="722"/>
      <c r="BE5069" s="722"/>
      <c r="BF5069" s="722"/>
      <c r="BG5069" s="722"/>
      <c r="BH5069" s="722"/>
      <c r="BI5069" s="722"/>
      <c r="BJ5069" s="722"/>
      <c r="BK5069" s="722"/>
      <c r="BL5069" s="722"/>
      <c r="BM5069" s="722"/>
      <c r="BN5069" s="722"/>
      <c r="BO5069" s="722"/>
      <c r="BP5069" s="722"/>
      <c r="BQ5069" s="722"/>
      <c r="BR5069" s="722"/>
      <c r="BS5069" s="722"/>
      <c r="BT5069" s="722"/>
      <c r="BU5069" s="722"/>
      <c r="BV5069" s="722"/>
      <c r="BW5069" s="722"/>
      <c r="BX5069" s="722"/>
      <c r="BY5069" s="722"/>
      <c r="BZ5069" s="722"/>
      <c r="CA5069" s="722"/>
      <c r="CB5069" s="722"/>
      <c r="CC5069" s="722"/>
      <c r="CD5069" s="722"/>
      <c r="CE5069" s="722"/>
      <c r="CF5069" s="722"/>
      <c r="CG5069" s="722"/>
      <c r="CH5069" s="722"/>
      <c r="CI5069" s="722"/>
      <c r="CJ5069" s="722"/>
      <c r="CK5069" s="722"/>
      <c r="CL5069" s="722"/>
      <c r="CM5069" s="722"/>
      <c r="CN5069" s="722"/>
      <c r="CO5069" s="722"/>
      <c r="CP5069" s="722"/>
      <c r="CQ5069" s="722"/>
      <c r="CR5069" s="722"/>
      <c r="CS5069" s="722"/>
    </row>
    <row r="5070" spans="1:97" s="1376" customFormat="1">
      <c r="A5070" s="722"/>
      <c r="B5070" s="722"/>
      <c r="C5070" s="722"/>
      <c r="D5070" s="722"/>
      <c r="E5070" s="722"/>
      <c r="F5070" s="757"/>
      <c r="G5070" s="757"/>
      <c r="H5070" s="757"/>
      <c r="I5070" s="757"/>
      <c r="J5070" s="757"/>
      <c r="K5070" s="758"/>
      <c r="L5070" s="758"/>
      <c r="M5070" s="722"/>
      <c r="N5070" s="736"/>
      <c r="O5070" s="736"/>
      <c r="P5070" s="736"/>
      <c r="Q5070" s="736"/>
      <c r="R5070" s="736"/>
      <c r="S5070" s="736"/>
      <c r="T5070" s="736"/>
      <c r="U5070" s="736"/>
      <c r="BA5070" s="722"/>
      <c r="BB5070" s="722"/>
      <c r="BC5070" s="722"/>
      <c r="BD5070" s="722"/>
      <c r="BE5070" s="722"/>
      <c r="BF5070" s="722"/>
      <c r="BG5070" s="722"/>
      <c r="BH5070" s="722"/>
      <c r="BI5070" s="722"/>
      <c r="BJ5070" s="722"/>
      <c r="BK5070" s="722"/>
      <c r="BL5070" s="722"/>
      <c r="BM5070" s="722"/>
      <c r="BN5070" s="722"/>
      <c r="BO5070" s="722"/>
      <c r="BP5070" s="722"/>
      <c r="BQ5070" s="722"/>
      <c r="BR5070" s="722"/>
      <c r="BS5070" s="722"/>
      <c r="BT5070" s="722"/>
      <c r="BU5070" s="722"/>
      <c r="BV5070" s="722"/>
      <c r="BW5070" s="722"/>
      <c r="BX5070" s="722"/>
      <c r="BY5070" s="722"/>
      <c r="BZ5070" s="722"/>
      <c r="CA5070" s="722"/>
      <c r="CB5070" s="722"/>
      <c r="CC5070" s="722"/>
      <c r="CD5070" s="722"/>
      <c r="CE5070" s="722"/>
      <c r="CF5070" s="722"/>
      <c r="CG5070" s="722"/>
      <c r="CH5070" s="722"/>
      <c r="CI5070" s="722"/>
      <c r="CJ5070" s="722"/>
      <c r="CK5070" s="722"/>
      <c r="CL5070" s="722"/>
      <c r="CM5070" s="722"/>
      <c r="CN5070" s="722"/>
      <c r="CO5070" s="722"/>
      <c r="CP5070" s="722"/>
      <c r="CQ5070" s="722"/>
      <c r="CR5070" s="722"/>
      <c r="CS5070" s="722"/>
    </row>
    <row r="5071" spans="1:97" s="1376" customFormat="1">
      <c r="A5071" s="722"/>
      <c r="B5071" s="722"/>
      <c r="C5071" s="722"/>
      <c r="D5071" s="722"/>
      <c r="E5071" s="722"/>
      <c r="F5071" s="757"/>
      <c r="G5071" s="757"/>
      <c r="H5071" s="757"/>
      <c r="I5071" s="757"/>
      <c r="J5071" s="757"/>
      <c r="K5071" s="758"/>
      <c r="L5071" s="758"/>
      <c r="M5071" s="722"/>
      <c r="N5071" s="736"/>
      <c r="O5071" s="736"/>
      <c r="P5071" s="736"/>
      <c r="Q5071" s="736"/>
      <c r="R5071" s="736"/>
      <c r="S5071" s="736"/>
      <c r="T5071" s="736"/>
      <c r="U5071" s="736"/>
      <c r="BA5071" s="722"/>
      <c r="BB5071" s="722"/>
      <c r="BC5071" s="722"/>
      <c r="BD5071" s="722"/>
      <c r="BE5071" s="722"/>
      <c r="BF5071" s="722"/>
      <c r="BG5071" s="722"/>
      <c r="BH5071" s="722"/>
      <c r="BI5071" s="722"/>
      <c r="BJ5071" s="722"/>
      <c r="BK5071" s="722"/>
      <c r="BL5071" s="722"/>
      <c r="BM5071" s="722"/>
      <c r="BN5071" s="722"/>
      <c r="BO5071" s="722"/>
      <c r="BP5071" s="722"/>
      <c r="BQ5071" s="722"/>
      <c r="BR5071" s="722"/>
      <c r="BS5071" s="722"/>
      <c r="BT5071" s="722"/>
      <c r="BU5071" s="722"/>
      <c r="BV5071" s="722"/>
      <c r="BW5071" s="722"/>
      <c r="BX5071" s="722"/>
      <c r="BY5071" s="722"/>
      <c r="BZ5071" s="722"/>
      <c r="CA5071" s="722"/>
      <c r="CB5071" s="722"/>
      <c r="CC5071" s="722"/>
      <c r="CD5071" s="722"/>
      <c r="CE5071" s="722"/>
      <c r="CF5071" s="722"/>
      <c r="CG5071" s="722"/>
      <c r="CH5071" s="722"/>
      <c r="CI5071" s="722"/>
      <c r="CJ5071" s="722"/>
      <c r="CK5071" s="722"/>
      <c r="CL5071" s="722"/>
      <c r="CM5071" s="722"/>
      <c r="CN5071" s="722"/>
      <c r="CO5071" s="722"/>
      <c r="CP5071" s="722"/>
      <c r="CQ5071" s="722"/>
      <c r="CR5071" s="722"/>
      <c r="CS5071" s="722"/>
    </row>
    <row r="5072" spans="1:97" s="1376" customFormat="1">
      <c r="A5072" s="722"/>
      <c r="B5072" s="722"/>
      <c r="C5072" s="722"/>
      <c r="D5072" s="722"/>
      <c r="E5072" s="722"/>
      <c r="F5072" s="757"/>
      <c r="G5072" s="757"/>
      <c r="H5072" s="757"/>
      <c r="I5072" s="757"/>
      <c r="J5072" s="757"/>
      <c r="K5072" s="758"/>
      <c r="L5072" s="758"/>
      <c r="M5072" s="722"/>
      <c r="N5072" s="736"/>
      <c r="O5072" s="736"/>
      <c r="P5072" s="736"/>
      <c r="Q5072" s="736"/>
      <c r="R5072" s="736"/>
      <c r="S5072" s="736"/>
      <c r="T5072" s="736"/>
      <c r="U5072" s="736"/>
      <c r="BA5072" s="722"/>
      <c r="BB5072" s="722"/>
      <c r="BC5072" s="722"/>
      <c r="BD5072" s="722"/>
      <c r="BE5072" s="722"/>
      <c r="BF5072" s="722"/>
      <c r="BG5072" s="722"/>
      <c r="BH5072" s="722"/>
      <c r="BI5072" s="722"/>
      <c r="BJ5072" s="722"/>
      <c r="BK5072" s="722"/>
      <c r="BL5072" s="722"/>
      <c r="BM5072" s="722"/>
      <c r="BN5072" s="722"/>
      <c r="BO5072" s="722"/>
      <c r="BP5072" s="722"/>
      <c r="BQ5072" s="722"/>
      <c r="BR5072" s="722"/>
      <c r="BS5072" s="722"/>
      <c r="BT5072" s="722"/>
      <c r="BU5072" s="722"/>
      <c r="BV5072" s="722"/>
      <c r="BW5072" s="722"/>
      <c r="BX5072" s="722"/>
      <c r="BY5072" s="722"/>
      <c r="BZ5072" s="722"/>
      <c r="CA5072" s="722"/>
      <c r="CB5072" s="722"/>
      <c r="CC5072" s="722"/>
      <c r="CD5072" s="722"/>
      <c r="CE5072" s="722"/>
      <c r="CF5072" s="722"/>
      <c r="CG5072" s="722"/>
      <c r="CH5072" s="722"/>
      <c r="CI5072" s="722"/>
      <c r="CJ5072" s="722"/>
      <c r="CK5072" s="722"/>
      <c r="CL5072" s="722"/>
      <c r="CM5072" s="722"/>
      <c r="CN5072" s="722"/>
      <c r="CO5072" s="722"/>
      <c r="CP5072" s="722"/>
      <c r="CQ5072" s="722"/>
      <c r="CR5072" s="722"/>
      <c r="CS5072" s="722"/>
    </row>
    <row r="5073" spans="1:97" s="1376" customFormat="1">
      <c r="A5073" s="722"/>
      <c r="B5073" s="722"/>
      <c r="C5073" s="722"/>
      <c r="D5073" s="722"/>
      <c r="E5073" s="722"/>
      <c r="F5073" s="757"/>
      <c r="G5073" s="757"/>
      <c r="H5073" s="757"/>
      <c r="I5073" s="757"/>
      <c r="J5073" s="757"/>
      <c r="K5073" s="758"/>
      <c r="L5073" s="758"/>
      <c r="M5073" s="722"/>
      <c r="N5073" s="736"/>
      <c r="O5073" s="736"/>
      <c r="P5073" s="736"/>
      <c r="Q5073" s="736"/>
      <c r="R5073" s="736"/>
      <c r="S5073" s="736"/>
      <c r="T5073" s="736"/>
      <c r="U5073" s="736"/>
      <c r="BA5073" s="722"/>
      <c r="BB5073" s="722"/>
      <c r="BC5073" s="722"/>
      <c r="BD5073" s="722"/>
      <c r="BE5073" s="722"/>
      <c r="BF5073" s="722"/>
      <c r="BG5073" s="722"/>
      <c r="BH5073" s="722"/>
      <c r="BI5073" s="722"/>
      <c r="BJ5073" s="722"/>
      <c r="BK5073" s="722"/>
      <c r="BL5073" s="722"/>
      <c r="BM5073" s="722"/>
      <c r="BN5073" s="722"/>
      <c r="BO5073" s="722"/>
      <c r="BP5073" s="722"/>
      <c r="BQ5073" s="722"/>
      <c r="BR5073" s="722"/>
      <c r="BS5073" s="722"/>
      <c r="BT5073" s="722"/>
      <c r="BU5073" s="722"/>
      <c r="BV5073" s="722"/>
      <c r="BW5073" s="722"/>
      <c r="BX5073" s="722"/>
      <c r="BY5073" s="722"/>
      <c r="BZ5073" s="722"/>
      <c r="CA5073" s="722"/>
      <c r="CB5073" s="722"/>
      <c r="CC5073" s="722"/>
      <c r="CD5073" s="722"/>
      <c r="CE5073" s="722"/>
      <c r="CF5073" s="722"/>
      <c r="CG5073" s="722"/>
      <c r="CH5073" s="722"/>
      <c r="CI5073" s="722"/>
      <c r="CJ5073" s="722"/>
      <c r="CK5073" s="722"/>
      <c r="CL5073" s="722"/>
      <c r="CM5073" s="722"/>
      <c r="CN5073" s="722"/>
      <c r="CO5073" s="722"/>
      <c r="CP5073" s="722"/>
      <c r="CQ5073" s="722"/>
      <c r="CR5073" s="722"/>
      <c r="CS5073" s="722"/>
    </row>
    <row r="5074" spans="1:97" s="1376" customFormat="1">
      <c r="A5074" s="722"/>
      <c r="B5074" s="722"/>
      <c r="C5074" s="722"/>
      <c r="D5074" s="722"/>
      <c r="E5074" s="722"/>
      <c r="F5074" s="757"/>
      <c r="G5074" s="757"/>
      <c r="H5074" s="757"/>
      <c r="I5074" s="757"/>
      <c r="J5074" s="757"/>
      <c r="K5074" s="758"/>
      <c r="L5074" s="758"/>
      <c r="M5074" s="722"/>
      <c r="N5074" s="736"/>
      <c r="O5074" s="736"/>
      <c r="P5074" s="736"/>
      <c r="Q5074" s="736"/>
      <c r="R5074" s="736"/>
      <c r="S5074" s="736"/>
      <c r="T5074" s="736"/>
      <c r="U5074" s="736"/>
      <c r="BA5074" s="722"/>
      <c r="BB5074" s="722"/>
      <c r="BC5074" s="722"/>
      <c r="BD5074" s="722"/>
      <c r="BE5074" s="722"/>
      <c r="BF5074" s="722"/>
      <c r="BG5074" s="722"/>
      <c r="BH5074" s="722"/>
      <c r="BI5074" s="722"/>
      <c r="BJ5074" s="722"/>
      <c r="BK5074" s="722"/>
      <c r="BL5074" s="722"/>
      <c r="BM5074" s="722"/>
      <c r="BN5074" s="722"/>
      <c r="BO5074" s="722"/>
      <c r="BP5074" s="722"/>
      <c r="BQ5074" s="722"/>
      <c r="BR5074" s="722"/>
      <c r="BS5074" s="722"/>
      <c r="BT5074" s="722"/>
      <c r="BU5074" s="722"/>
      <c r="BV5074" s="722"/>
      <c r="BW5074" s="722"/>
      <c r="BX5074" s="722"/>
      <c r="BY5074" s="722"/>
      <c r="BZ5074" s="722"/>
      <c r="CA5074" s="722"/>
      <c r="CB5074" s="722"/>
      <c r="CC5074" s="722"/>
      <c r="CD5074" s="722"/>
      <c r="CE5074" s="722"/>
      <c r="CF5074" s="722"/>
      <c r="CG5074" s="722"/>
      <c r="CH5074" s="722"/>
      <c r="CI5074" s="722"/>
      <c r="CJ5074" s="722"/>
      <c r="CK5074" s="722"/>
      <c r="CL5074" s="722"/>
      <c r="CM5074" s="722"/>
      <c r="CN5074" s="722"/>
      <c r="CO5074" s="722"/>
      <c r="CP5074" s="722"/>
      <c r="CQ5074" s="722"/>
      <c r="CR5074" s="722"/>
      <c r="CS5074" s="722"/>
    </row>
    <row r="5075" spans="1:97" s="1376" customFormat="1">
      <c r="A5075" s="722"/>
      <c r="B5075" s="722"/>
      <c r="C5075" s="722"/>
      <c r="D5075" s="722"/>
      <c r="E5075" s="722"/>
      <c r="F5075" s="757"/>
      <c r="G5075" s="757"/>
      <c r="H5075" s="757"/>
      <c r="I5075" s="757"/>
      <c r="J5075" s="757"/>
      <c r="K5075" s="758"/>
      <c r="L5075" s="758"/>
      <c r="M5075" s="722"/>
      <c r="N5075" s="736"/>
      <c r="O5075" s="736"/>
      <c r="P5075" s="736"/>
      <c r="Q5075" s="736"/>
      <c r="R5075" s="736"/>
      <c r="S5075" s="736"/>
      <c r="T5075" s="736"/>
      <c r="U5075" s="736"/>
      <c r="BA5075" s="722"/>
      <c r="BB5075" s="722"/>
      <c r="BC5075" s="722"/>
      <c r="BD5075" s="722"/>
      <c r="BE5075" s="722"/>
      <c r="BF5075" s="722"/>
      <c r="BG5075" s="722"/>
      <c r="BH5075" s="722"/>
      <c r="BI5075" s="722"/>
      <c r="BJ5075" s="722"/>
      <c r="BK5075" s="722"/>
      <c r="BL5075" s="722"/>
      <c r="BM5075" s="722"/>
      <c r="BN5075" s="722"/>
      <c r="BO5075" s="722"/>
      <c r="BP5075" s="722"/>
      <c r="BQ5075" s="722"/>
      <c r="BR5075" s="722"/>
      <c r="BS5075" s="722"/>
      <c r="BT5075" s="722"/>
      <c r="BU5075" s="722"/>
      <c r="BV5075" s="722"/>
      <c r="BW5075" s="722"/>
      <c r="BX5075" s="722"/>
      <c r="BY5075" s="722"/>
      <c r="BZ5075" s="722"/>
      <c r="CA5075" s="722"/>
      <c r="CB5075" s="722"/>
      <c r="CC5075" s="722"/>
      <c r="CD5075" s="722"/>
      <c r="CE5075" s="722"/>
      <c r="CF5075" s="722"/>
      <c r="CG5075" s="722"/>
      <c r="CH5075" s="722"/>
      <c r="CI5075" s="722"/>
      <c r="CJ5075" s="722"/>
      <c r="CK5075" s="722"/>
      <c r="CL5075" s="722"/>
      <c r="CM5075" s="722"/>
      <c r="CN5075" s="722"/>
      <c r="CO5075" s="722"/>
      <c r="CP5075" s="722"/>
      <c r="CQ5075" s="722"/>
      <c r="CR5075" s="722"/>
      <c r="CS5075" s="722"/>
    </row>
    <row r="5076" spans="1:97" s="1376" customFormat="1">
      <c r="A5076" s="722"/>
      <c r="B5076" s="722"/>
      <c r="C5076" s="722"/>
      <c r="D5076" s="722"/>
      <c r="E5076" s="722"/>
      <c r="F5076" s="757"/>
      <c r="G5076" s="757"/>
      <c r="H5076" s="757"/>
      <c r="I5076" s="757"/>
      <c r="J5076" s="757"/>
      <c r="K5076" s="758"/>
      <c r="L5076" s="758"/>
      <c r="M5076" s="722"/>
      <c r="N5076" s="736"/>
      <c r="O5076" s="736"/>
      <c r="P5076" s="736"/>
      <c r="Q5076" s="736"/>
      <c r="R5076" s="736"/>
      <c r="S5076" s="736"/>
      <c r="T5076" s="736"/>
      <c r="U5076" s="736"/>
      <c r="BA5076" s="722"/>
      <c r="BB5076" s="722"/>
      <c r="BC5076" s="722"/>
      <c r="BD5076" s="722"/>
      <c r="BE5076" s="722"/>
      <c r="BF5076" s="722"/>
      <c r="BG5076" s="722"/>
      <c r="BH5076" s="722"/>
      <c r="BI5076" s="722"/>
      <c r="BJ5076" s="722"/>
      <c r="BK5076" s="722"/>
      <c r="BL5076" s="722"/>
      <c r="BM5076" s="722"/>
      <c r="BN5076" s="722"/>
      <c r="BO5076" s="722"/>
      <c r="BP5076" s="722"/>
      <c r="BQ5076" s="722"/>
      <c r="BR5076" s="722"/>
      <c r="BS5076" s="722"/>
      <c r="BT5076" s="722"/>
      <c r="BU5076" s="722"/>
      <c r="BV5076" s="722"/>
      <c r="BW5076" s="722"/>
      <c r="BX5076" s="722"/>
      <c r="BY5076" s="722"/>
      <c r="BZ5076" s="722"/>
      <c r="CA5076" s="722"/>
      <c r="CB5076" s="722"/>
      <c r="CC5076" s="722"/>
      <c r="CD5076" s="722"/>
      <c r="CE5076" s="722"/>
      <c r="CF5076" s="722"/>
      <c r="CG5076" s="722"/>
      <c r="CH5076" s="722"/>
      <c r="CI5076" s="722"/>
      <c r="CJ5076" s="722"/>
      <c r="CK5076" s="722"/>
      <c r="CL5076" s="722"/>
      <c r="CM5076" s="722"/>
      <c r="CN5076" s="722"/>
      <c r="CO5076" s="722"/>
      <c r="CP5076" s="722"/>
      <c r="CQ5076" s="722"/>
      <c r="CR5076" s="722"/>
      <c r="CS5076" s="722"/>
    </row>
    <row r="5077" spans="1:97" s="1376" customFormat="1">
      <c r="A5077" s="722"/>
      <c r="B5077" s="722"/>
      <c r="C5077" s="722"/>
      <c r="D5077" s="722"/>
      <c r="E5077" s="722"/>
      <c r="F5077" s="757"/>
      <c r="G5077" s="757"/>
      <c r="H5077" s="757"/>
      <c r="I5077" s="757"/>
      <c r="J5077" s="757"/>
      <c r="K5077" s="758"/>
      <c r="L5077" s="758"/>
      <c r="M5077" s="722"/>
      <c r="N5077" s="736"/>
      <c r="O5077" s="736"/>
      <c r="P5077" s="736"/>
      <c r="Q5077" s="736"/>
      <c r="R5077" s="736"/>
      <c r="S5077" s="736"/>
      <c r="T5077" s="736"/>
      <c r="U5077" s="736"/>
      <c r="BA5077" s="722"/>
      <c r="BB5077" s="722"/>
      <c r="BC5077" s="722"/>
      <c r="BD5077" s="722"/>
      <c r="BE5077" s="722"/>
      <c r="BF5077" s="722"/>
      <c r="BG5077" s="722"/>
      <c r="BH5077" s="722"/>
      <c r="BI5077" s="722"/>
      <c r="BJ5077" s="722"/>
      <c r="BK5077" s="722"/>
      <c r="BL5077" s="722"/>
      <c r="BM5077" s="722"/>
      <c r="BN5077" s="722"/>
      <c r="BO5077" s="722"/>
      <c r="BP5077" s="722"/>
      <c r="BQ5077" s="722"/>
      <c r="BR5077" s="722"/>
      <c r="BS5077" s="722"/>
      <c r="BT5077" s="722"/>
      <c r="BU5077" s="722"/>
      <c r="BV5077" s="722"/>
      <c r="BW5077" s="722"/>
      <c r="BX5077" s="722"/>
      <c r="BY5077" s="722"/>
      <c r="BZ5077" s="722"/>
      <c r="CA5077" s="722"/>
      <c r="CB5077" s="722"/>
      <c r="CC5077" s="722"/>
      <c r="CD5077" s="722"/>
      <c r="CE5077" s="722"/>
      <c r="CF5077" s="722"/>
      <c r="CG5077" s="722"/>
      <c r="CH5077" s="722"/>
      <c r="CI5077" s="722"/>
      <c r="CJ5077" s="722"/>
      <c r="CK5077" s="722"/>
      <c r="CL5077" s="722"/>
      <c r="CM5077" s="722"/>
      <c r="CN5077" s="722"/>
      <c r="CO5077" s="722"/>
      <c r="CP5077" s="722"/>
      <c r="CQ5077" s="722"/>
      <c r="CR5077" s="722"/>
      <c r="CS5077" s="722"/>
    </row>
    <row r="5078" spans="1:97" s="1376" customFormat="1">
      <c r="A5078" s="722"/>
      <c r="B5078" s="722"/>
      <c r="C5078" s="722"/>
      <c r="D5078" s="722"/>
      <c r="E5078" s="722"/>
      <c r="F5078" s="757"/>
      <c r="G5078" s="757"/>
      <c r="H5078" s="757"/>
      <c r="I5078" s="757"/>
      <c r="J5078" s="757"/>
      <c r="K5078" s="758"/>
      <c r="L5078" s="758"/>
      <c r="M5078" s="722"/>
      <c r="N5078" s="736"/>
      <c r="O5078" s="736"/>
      <c r="P5078" s="736"/>
      <c r="Q5078" s="736"/>
      <c r="R5078" s="736"/>
      <c r="S5078" s="736"/>
      <c r="T5078" s="736"/>
      <c r="U5078" s="736"/>
      <c r="BA5078" s="722"/>
      <c r="BB5078" s="722"/>
      <c r="BC5078" s="722"/>
      <c r="BD5078" s="722"/>
      <c r="BE5078" s="722"/>
      <c r="BF5078" s="722"/>
      <c r="BG5078" s="722"/>
      <c r="BH5078" s="722"/>
      <c r="BI5078" s="722"/>
      <c r="BJ5078" s="722"/>
      <c r="BK5078" s="722"/>
      <c r="BL5078" s="722"/>
      <c r="BM5078" s="722"/>
      <c r="BN5078" s="722"/>
      <c r="BO5078" s="722"/>
      <c r="BP5078" s="722"/>
      <c r="BQ5078" s="722"/>
      <c r="BR5078" s="722"/>
      <c r="BS5078" s="722"/>
      <c r="BT5078" s="722"/>
      <c r="BU5078" s="722"/>
      <c r="BV5078" s="722"/>
      <c r="BW5078" s="722"/>
      <c r="BX5078" s="722"/>
      <c r="BY5078" s="722"/>
      <c r="BZ5078" s="722"/>
      <c r="CA5078" s="722"/>
      <c r="CB5078" s="722"/>
      <c r="CC5078" s="722"/>
      <c r="CD5078" s="722"/>
      <c r="CE5078" s="722"/>
      <c r="CF5078" s="722"/>
      <c r="CG5078" s="722"/>
      <c r="CH5078" s="722"/>
      <c r="CI5078" s="722"/>
      <c r="CJ5078" s="722"/>
      <c r="CK5078" s="722"/>
      <c r="CL5078" s="722"/>
      <c r="CM5078" s="722"/>
      <c r="CN5078" s="722"/>
      <c r="CO5078" s="722"/>
      <c r="CP5078" s="722"/>
      <c r="CQ5078" s="722"/>
      <c r="CR5078" s="722"/>
      <c r="CS5078" s="722"/>
    </row>
    <row r="5079" spans="1:97" s="1376" customFormat="1">
      <c r="A5079" s="722"/>
      <c r="B5079" s="722"/>
      <c r="C5079" s="722"/>
      <c r="D5079" s="722"/>
      <c r="E5079" s="722"/>
      <c r="F5079" s="757"/>
      <c r="G5079" s="757"/>
      <c r="H5079" s="757"/>
      <c r="I5079" s="757"/>
      <c r="J5079" s="757"/>
      <c r="K5079" s="758"/>
      <c r="L5079" s="758"/>
      <c r="M5079" s="722"/>
      <c r="N5079" s="736"/>
      <c r="O5079" s="736"/>
      <c r="P5079" s="736"/>
      <c r="Q5079" s="736"/>
      <c r="R5079" s="736"/>
      <c r="S5079" s="736"/>
      <c r="T5079" s="736"/>
      <c r="U5079" s="736"/>
      <c r="BA5079" s="722"/>
      <c r="BB5079" s="722"/>
      <c r="BC5079" s="722"/>
      <c r="BD5079" s="722"/>
      <c r="BE5079" s="722"/>
      <c r="BF5079" s="722"/>
      <c r="BG5079" s="722"/>
      <c r="BH5079" s="722"/>
      <c r="BI5079" s="722"/>
      <c r="BJ5079" s="722"/>
      <c r="BK5079" s="722"/>
      <c r="BL5079" s="722"/>
      <c r="BM5079" s="722"/>
      <c r="BN5079" s="722"/>
      <c r="BO5079" s="722"/>
      <c r="BP5079" s="722"/>
      <c r="BQ5079" s="722"/>
      <c r="BR5079" s="722"/>
      <c r="BS5079" s="722"/>
      <c r="BT5079" s="722"/>
      <c r="BU5079" s="722"/>
      <c r="BV5079" s="722"/>
      <c r="BW5079" s="722"/>
      <c r="BX5079" s="722"/>
      <c r="BY5079" s="722"/>
      <c r="BZ5079" s="722"/>
      <c r="CA5079" s="722"/>
      <c r="CB5079" s="722"/>
      <c r="CC5079" s="722"/>
      <c r="CD5079" s="722"/>
      <c r="CE5079" s="722"/>
      <c r="CF5079" s="722"/>
      <c r="CG5079" s="722"/>
      <c r="CH5079" s="722"/>
      <c r="CI5079" s="722"/>
      <c r="CJ5079" s="722"/>
      <c r="CK5079" s="722"/>
      <c r="CL5079" s="722"/>
      <c r="CM5079" s="722"/>
      <c r="CN5079" s="722"/>
      <c r="CO5079" s="722"/>
      <c r="CP5079" s="722"/>
      <c r="CQ5079" s="722"/>
      <c r="CR5079" s="722"/>
      <c r="CS5079" s="722"/>
    </row>
    <row r="5080" spans="1:97" s="1376" customFormat="1">
      <c r="A5080" s="722"/>
      <c r="B5080" s="722"/>
      <c r="C5080" s="722"/>
      <c r="D5080" s="722"/>
      <c r="E5080" s="722"/>
      <c r="F5080" s="757"/>
      <c r="G5080" s="757"/>
      <c r="H5080" s="757"/>
      <c r="I5080" s="757"/>
      <c r="J5080" s="757"/>
      <c r="K5080" s="758"/>
      <c r="L5080" s="758"/>
      <c r="M5080" s="722"/>
      <c r="N5080" s="736"/>
      <c r="O5080" s="736"/>
      <c r="P5080" s="736"/>
      <c r="Q5080" s="736"/>
      <c r="R5080" s="736"/>
      <c r="S5080" s="736"/>
      <c r="T5080" s="736"/>
      <c r="U5080" s="736"/>
      <c r="BA5080" s="722"/>
      <c r="BB5080" s="722"/>
      <c r="BC5080" s="722"/>
      <c r="BD5080" s="722"/>
      <c r="BE5080" s="722"/>
      <c r="BF5080" s="722"/>
      <c r="BG5080" s="722"/>
      <c r="BH5080" s="722"/>
      <c r="BI5080" s="722"/>
      <c r="BJ5080" s="722"/>
      <c r="BK5080" s="722"/>
      <c r="BL5080" s="722"/>
      <c r="BM5080" s="722"/>
      <c r="BN5080" s="722"/>
      <c r="BO5080" s="722"/>
      <c r="BP5080" s="722"/>
      <c r="BQ5080" s="722"/>
      <c r="BR5080" s="722"/>
      <c r="BS5080" s="722"/>
      <c r="BT5080" s="722"/>
      <c r="BU5080" s="722"/>
      <c r="BV5080" s="722"/>
      <c r="BW5080" s="722"/>
      <c r="BX5080" s="722"/>
      <c r="BY5080" s="722"/>
      <c r="BZ5080" s="722"/>
      <c r="CA5080" s="722"/>
      <c r="CB5080" s="722"/>
      <c r="CC5080" s="722"/>
      <c r="CD5080" s="722"/>
      <c r="CE5080" s="722"/>
      <c r="CF5080" s="722"/>
      <c r="CG5080" s="722"/>
      <c r="CH5080" s="722"/>
      <c r="CI5080" s="722"/>
      <c r="CJ5080" s="722"/>
      <c r="CK5080" s="722"/>
      <c r="CL5080" s="722"/>
      <c r="CM5080" s="722"/>
      <c r="CN5080" s="722"/>
      <c r="CO5080" s="722"/>
      <c r="CP5080" s="722"/>
      <c r="CQ5080" s="722"/>
      <c r="CR5080" s="722"/>
      <c r="CS5080" s="722"/>
    </row>
    <row r="5081" spans="1:97" s="1376" customFormat="1">
      <c r="A5081" s="722"/>
      <c r="B5081" s="722"/>
      <c r="C5081" s="722"/>
      <c r="D5081" s="722"/>
      <c r="E5081" s="722"/>
      <c r="F5081" s="757"/>
      <c r="G5081" s="757"/>
      <c r="H5081" s="757"/>
      <c r="I5081" s="757"/>
      <c r="J5081" s="757"/>
      <c r="K5081" s="758"/>
      <c r="L5081" s="758"/>
      <c r="M5081" s="722"/>
      <c r="N5081" s="736"/>
      <c r="O5081" s="736"/>
      <c r="P5081" s="736"/>
      <c r="Q5081" s="736"/>
      <c r="R5081" s="736"/>
      <c r="S5081" s="736"/>
      <c r="T5081" s="736"/>
      <c r="U5081" s="736"/>
      <c r="BA5081" s="722"/>
      <c r="BB5081" s="722"/>
      <c r="BC5081" s="722"/>
      <c r="BD5081" s="722"/>
      <c r="BE5081" s="722"/>
      <c r="BF5081" s="722"/>
      <c r="BG5081" s="722"/>
      <c r="BH5081" s="722"/>
      <c r="BI5081" s="722"/>
      <c r="BJ5081" s="722"/>
      <c r="BK5081" s="722"/>
      <c r="BL5081" s="722"/>
      <c r="BM5081" s="722"/>
      <c r="BN5081" s="722"/>
      <c r="BO5081" s="722"/>
      <c r="BP5081" s="722"/>
      <c r="BQ5081" s="722"/>
      <c r="BR5081" s="722"/>
      <c r="BS5081" s="722"/>
      <c r="BT5081" s="722"/>
      <c r="BU5081" s="722"/>
      <c r="BV5081" s="722"/>
      <c r="BW5081" s="722"/>
      <c r="BX5081" s="722"/>
      <c r="BY5081" s="722"/>
      <c r="BZ5081" s="722"/>
      <c r="CA5081" s="722"/>
      <c r="CB5081" s="722"/>
      <c r="CC5081" s="722"/>
      <c r="CD5081" s="722"/>
      <c r="CE5081" s="722"/>
      <c r="CF5081" s="722"/>
      <c r="CG5081" s="722"/>
      <c r="CH5081" s="722"/>
      <c r="CI5081" s="722"/>
      <c r="CJ5081" s="722"/>
      <c r="CK5081" s="722"/>
      <c r="CL5081" s="722"/>
      <c r="CM5081" s="722"/>
      <c r="CN5081" s="722"/>
      <c r="CO5081" s="722"/>
      <c r="CP5081" s="722"/>
      <c r="CQ5081" s="722"/>
      <c r="CR5081" s="722"/>
      <c r="CS5081" s="722"/>
    </row>
    <row r="5082" spans="1:97" s="1376" customFormat="1">
      <c r="A5082" s="722"/>
      <c r="B5082" s="722"/>
      <c r="C5082" s="722"/>
      <c r="D5082" s="722"/>
      <c r="E5082" s="722"/>
      <c r="F5082" s="757"/>
      <c r="G5082" s="757"/>
      <c r="H5082" s="757"/>
      <c r="I5082" s="757"/>
      <c r="J5082" s="757"/>
      <c r="K5082" s="758"/>
      <c r="L5082" s="758"/>
      <c r="M5082" s="722"/>
      <c r="N5082" s="736"/>
      <c r="O5082" s="736"/>
      <c r="P5082" s="736"/>
      <c r="Q5082" s="736"/>
      <c r="R5082" s="736"/>
      <c r="S5082" s="736"/>
      <c r="T5082" s="736"/>
      <c r="U5082" s="736"/>
      <c r="BA5082" s="722"/>
      <c r="BB5082" s="722"/>
      <c r="BC5082" s="722"/>
      <c r="BD5082" s="722"/>
      <c r="BE5082" s="722"/>
      <c r="BF5082" s="722"/>
      <c r="BG5082" s="722"/>
      <c r="BH5082" s="722"/>
      <c r="BI5082" s="722"/>
      <c r="BJ5082" s="722"/>
      <c r="BK5082" s="722"/>
      <c r="BL5082" s="722"/>
      <c r="BM5082" s="722"/>
      <c r="BN5082" s="722"/>
      <c r="BO5082" s="722"/>
      <c r="BP5082" s="722"/>
      <c r="BQ5082" s="722"/>
      <c r="BR5082" s="722"/>
      <c r="BS5082" s="722"/>
      <c r="BT5082" s="722"/>
      <c r="BU5082" s="722"/>
      <c r="BV5082" s="722"/>
      <c r="BW5082" s="722"/>
      <c r="BX5082" s="722"/>
      <c r="BY5082" s="722"/>
      <c r="BZ5082" s="722"/>
      <c r="CA5082" s="722"/>
      <c r="CB5082" s="722"/>
      <c r="CC5082" s="722"/>
      <c r="CD5082" s="722"/>
      <c r="CE5082" s="722"/>
      <c r="CF5082" s="722"/>
      <c r="CG5082" s="722"/>
      <c r="CH5082" s="722"/>
      <c r="CI5082" s="722"/>
      <c r="CJ5082" s="722"/>
      <c r="CK5082" s="722"/>
      <c r="CL5082" s="722"/>
      <c r="CM5082" s="722"/>
      <c r="CN5082" s="722"/>
      <c r="CO5082" s="722"/>
      <c r="CP5082" s="722"/>
      <c r="CQ5082" s="722"/>
      <c r="CR5082" s="722"/>
      <c r="CS5082" s="722"/>
    </row>
    <row r="5083" spans="1:97" s="1376" customFormat="1">
      <c r="A5083" s="722"/>
      <c r="B5083" s="722"/>
      <c r="C5083" s="722"/>
      <c r="D5083" s="722"/>
      <c r="E5083" s="722"/>
      <c r="F5083" s="757"/>
      <c r="G5083" s="757"/>
      <c r="H5083" s="757"/>
      <c r="I5083" s="757"/>
      <c r="J5083" s="757"/>
      <c r="K5083" s="758"/>
      <c r="L5083" s="758"/>
      <c r="M5083" s="722"/>
      <c r="N5083" s="736"/>
      <c r="O5083" s="736"/>
      <c r="P5083" s="736"/>
      <c r="Q5083" s="736"/>
      <c r="R5083" s="736"/>
      <c r="S5083" s="736"/>
      <c r="T5083" s="736"/>
      <c r="U5083" s="736"/>
      <c r="BA5083" s="722"/>
      <c r="BB5083" s="722"/>
      <c r="BC5083" s="722"/>
      <c r="BD5083" s="722"/>
      <c r="BE5083" s="722"/>
      <c r="BF5083" s="722"/>
      <c r="BG5083" s="722"/>
      <c r="BH5083" s="722"/>
      <c r="BI5083" s="722"/>
      <c r="BJ5083" s="722"/>
      <c r="BK5083" s="722"/>
      <c r="BL5083" s="722"/>
      <c r="BM5083" s="722"/>
      <c r="BN5083" s="722"/>
      <c r="BO5083" s="722"/>
      <c r="BP5083" s="722"/>
      <c r="BQ5083" s="722"/>
      <c r="BR5083" s="722"/>
      <c r="BS5083" s="722"/>
      <c r="BT5083" s="722"/>
      <c r="BU5083" s="722"/>
      <c r="BV5083" s="722"/>
      <c r="BW5083" s="722"/>
      <c r="BX5083" s="722"/>
      <c r="BY5083" s="722"/>
      <c r="BZ5083" s="722"/>
      <c r="CA5083" s="722"/>
      <c r="CB5083" s="722"/>
      <c r="CC5083" s="722"/>
      <c r="CD5083" s="722"/>
      <c r="CE5083" s="722"/>
      <c r="CF5083" s="722"/>
      <c r="CG5083" s="722"/>
      <c r="CH5083" s="722"/>
      <c r="CI5083" s="722"/>
      <c r="CJ5083" s="722"/>
      <c r="CK5083" s="722"/>
      <c r="CL5083" s="722"/>
      <c r="CM5083" s="722"/>
      <c r="CN5083" s="722"/>
      <c r="CO5083" s="722"/>
      <c r="CP5083" s="722"/>
      <c r="CQ5083" s="722"/>
      <c r="CR5083" s="722"/>
      <c r="CS5083" s="722"/>
    </row>
    <row r="5084" spans="1:97" s="1376" customFormat="1">
      <c r="A5084" s="722"/>
      <c r="B5084" s="722"/>
      <c r="C5084" s="722"/>
      <c r="D5084" s="722"/>
      <c r="E5084" s="722"/>
      <c r="F5084" s="757"/>
      <c r="G5084" s="757"/>
      <c r="H5084" s="757"/>
      <c r="I5084" s="757"/>
      <c r="J5084" s="757"/>
      <c r="K5084" s="758"/>
      <c r="L5084" s="758"/>
      <c r="M5084" s="722"/>
      <c r="N5084" s="736"/>
      <c r="O5084" s="736"/>
      <c r="P5084" s="736"/>
      <c r="Q5084" s="736"/>
      <c r="R5084" s="736"/>
      <c r="S5084" s="736"/>
      <c r="T5084" s="736"/>
      <c r="U5084" s="736"/>
      <c r="BA5084" s="722"/>
      <c r="BB5084" s="722"/>
      <c r="BC5084" s="722"/>
      <c r="BD5084" s="722"/>
      <c r="BE5084" s="722"/>
      <c r="BF5084" s="722"/>
      <c r="BG5084" s="722"/>
      <c r="BH5084" s="722"/>
      <c r="BI5084" s="722"/>
      <c r="BJ5084" s="722"/>
      <c r="BK5084" s="722"/>
      <c r="BL5084" s="722"/>
      <c r="BM5084" s="722"/>
      <c r="BN5084" s="722"/>
      <c r="BO5084" s="722"/>
      <c r="BP5084" s="722"/>
      <c r="BQ5084" s="722"/>
      <c r="BR5084" s="722"/>
      <c r="BS5084" s="722"/>
      <c r="BT5084" s="722"/>
      <c r="BU5084" s="722"/>
      <c r="BV5084" s="722"/>
      <c r="BW5084" s="722"/>
      <c r="BX5084" s="722"/>
      <c r="BY5084" s="722"/>
      <c r="BZ5084" s="722"/>
      <c r="CA5084" s="722"/>
      <c r="CB5084" s="722"/>
      <c r="CC5084" s="722"/>
      <c r="CD5084" s="722"/>
      <c r="CE5084" s="722"/>
      <c r="CF5084" s="722"/>
      <c r="CG5084" s="722"/>
      <c r="CH5084" s="722"/>
      <c r="CI5084" s="722"/>
      <c r="CJ5084" s="722"/>
      <c r="CK5084" s="722"/>
      <c r="CL5084" s="722"/>
      <c r="CM5084" s="722"/>
      <c r="CN5084" s="722"/>
      <c r="CO5084" s="722"/>
      <c r="CP5084" s="722"/>
      <c r="CQ5084" s="722"/>
      <c r="CR5084" s="722"/>
      <c r="CS5084" s="722"/>
    </row>
    <row r="5085" spans="1:97" s="1376" customFormat="1">
      <c r="A5085" s="722"/>
      <c r="B5085" s="722"/>
      <c r="C5085" s="722"/>
      <c r="D5085" s="722"/>
      <c r="E5085" s="722"/>
      <c r="F5085" s="757"/>
      <c r="G5085" s="757"/>
      <c r="H5085" s="757"/>
      <c r="I5085" s="757"/>
      <c r="J5085" s="757"/>
      <c r="K5085" s="758"/>
      <c r="L5085" s="758"/>
      <c r="M5085" s="722"/>
      <c r="N5085" s="736"/>
      <c r="O5085" s="736"/>
      <c r="P5085" s="736"/>
      <c r="Q5085" s="736"/>
      <c r="R5085" s="736"/>
      <c r="S5085" s="736"/>
      <c r="T5085" s="736"/>
      <c r="U5085" s="736"/>
      <c r="BA5085" s="722"/>
      <c r="BB5085" s="722"/>
      <c r="BC5085" s="722"/>
      <c r="BD5085" s="722"/>
      <c r="BE5085" s="722"/>
      <c r="BF5085" s="722"/>
      <c r="BG5085" s="722"/>
      <c r="BH5085" s="722"/>
      <c r="BI5085" s="722"/>
      <c r="BJ5085" s="722"/>
      <c r="BK5085" s="722"/>
      <c r="BL5085" s="722"/>
      <c r="BM5085" s="722"/>
      <c r="BN5085" s="722"/>
      <c r="BO5085" s="722"/>
      <c r="BP5085" s="722"/>
      <c r="BQ5085" s="722"/>
      <c r="BR5085" s="722"/>
      <c r="BS5085" s="722"/>
      <c r="BT5085" s="722"/>
      <c r="BU5085" s="722"/>
      <c r="BV5085" s="722"/>
      <c r="BW5085" s="722"/>
      <c r="BX5085" s="722"/>
      <c r="BY5085" s="722"/>
      <c r="BZ5085" s="722"/>
      <c r="CA5085" s="722"/>
      <c r="CB5085" s="722"/>
      <c r="CC5085" s="722"/>
      <c r="CD5085" s="722"/>
      <c r="CE5085" s="722"/>
      <c r="CF5085" s="722"/>
      <c r="CG5085" s="722"/>
      <c r="CH5085" s="722"/>
      <c r="CI5085" s="722"/>
      <c r="CJ5085" s="722"/>
      <c r="CK5085" s="722"/>
      <c r="CL5085" s="722"/>
      <c r="CM5085" s="722"/>
      <c r="CN5085" s="722"/>
      <c r="CO5085" s="722"/>
      <c r="CP5085" s="722"/>
      <c r="CQ5085" s="722"/>
      <c r="CR5085" s="722"/>
      <c r="CS5085" s="722"/>
    </row>
    <row r="5086" spans="1:97" s="1376" customFormat="1">
      <c r="A5086" s="722"/>
      <c r="B5086" s="722"/>
      <c r="C5086" s="722"/>
      <c r="D5086" s="722"/>
      <c r="E5086" s="722"/>
      <c r="F5086" s="757"/>
      <c r="G5086" s="757"/>
      <c r="H5086" s="757"/>
      <c r="I5086" s="757"/>
      <c r="J5086" s="757"/>
      <c r="K5086" s="758"/>
      <c r="L5086" s="758"/>
      <c r="M5086" s="722"/>
      <c r="N5086" s="736"/>
      <c r="O5086" s="736"/>
      <c r="P5086" s="736"/>
      <c r="Q5086" s="736"/>
      <c r="R5086" s="736"/>
      <c r="S5086" s="736"/>
      <c r="T5086" s="736"/>
      <c r="U5086" s="736"/>
      <c r="BA5086" s="722"/>
      <c r="BB5086" s="722"/>
      <c r="BC5086" s="722"/>
      <c r="BD5086" s="722"/>
      <c r="BE5086" s="722"/>
      <c r="BF5086" s="722"/>
      <c r="BG5086" s="722"/>
      <c r="BH5086" s="722"/>
      <c r="BI5086" s="722"/>
      <c r="BJ5086" s="722"/>
      <c r="BK5086" s="722"/>
      <c r="BL5086" s="722"/>
      <c r="BM5086" s="722"/>
      <c r="BN5086" s="722"/>
      <c r="BO5086" s="722"/>
      <c r="BP5086" s="722"/>
      <c r="BQ5086" s="722"/>
      <c r="BR5086" s="722"/>
      <c r="BS5086" s="722"/>
      <c r="BT5086" s="722"/>
      <c r="BU5086" s="722"/>
      <c r="BV5086" s="722"/>
      <c r="BW5086" s="722"/>
      <c r="BX5086" s="722"/>
      <c r="BY5086" s="722"/>
      <c r="BZ5086" s="722"/>
      <c r="CA5086" s="722"/>
      <c r="CB5086" s="722"/>
      <c r="CC5086" s="722"/>
      <c r="CD5086" s="722"/>
      <c r="CE5086" s="722"/>
      <c r="CF5086" s="722"/>
      <c r="CG5086" s="722"/>
      <c r="CH5086" s="722"/>
      <c r="CI5086" s="722"/>
      <c r="CJ5086" s="722"/>
      <c r="CK5086" s="722"/>
      <c r="CL5086" s="722"/>
      <c r="CM5086" s="722"/>
      <c r="CN5086" s="722"/>
      <c r="CO5086" s="722"/>
      <c r="CP5086" s="722"/>
      <c r="CQ5086" s="722"/>
      <c r="CR5086" s="722"/>
      <c r="CS5086" s="722"/>
    </row>
    <row r="5087" spans="1:97" s="1376" customFormat="1">
      <c r="A5087" s="722"/>
      <c r="B5087" s="722"/>
      <c r="C5087" s="722"/>
      <c r="D5087" s="722"/>
      <c r="E5087" s="722"/>
      <c r="F5087" s="757"/>
      <c r="G5087" s="757"/>
      <c r="H5087" s="757"/>
      <c r="I5087" s="757"/>
      <c r="J5087" s="757"/>
      <c r="K5087" s="758"/>
      <c r="L5087" s="758"/>
      <c r="M5087" s="722"/>
      <c r="N5087" s="736"/>
      <c r="O5087" s="736"/>
      <c r="P5087" s="736"/>
      <c r="Q5087" s="736"/>
      <c r="R5087" s="736"/>
      <c r="S5087" s="736"/>
      <c r="T5087" s="736"/>
      <c r="U5087" s="736"/>
      <c r="BA5087" s="722"/>
      <c r="BB5087" s="722"/>
      <c r="BC5087" s="722"/>
      <c r="BD5087" s="722"/>
      <c r="BE5087" s="722"/>
      <c r="BF5087" s="722"/>
      <c r="BG5087" s="722"/>
      <c r="BH5087" s="722"/>
      <c r="BI5087" s="722"/>
      <c r="BJ5087" s="722"/>
      <c r="BK5087" s="722"/>
      <c r="BL5087" s="722"/>
      <c r="BM5087" s="722"/>
      <c r="BN5087" s="722"/>
      <c r="BO5087" s="722"/>
      <c r="BP5087" s="722"/>
      <c r="BQ5087" s="722"/>
      <c r="BR5087" s="722"/>
      <c r="BS5087" s="722"/>
      <c r="BT5087" s="722"/>
      <c r="BU5087" s="722"/>
      <c r="BV5087" s="722"/>
      <c r="BW5087" s="722"/>
      <c r="BX5087" s="722"/>
      <c r="BY5087" s="722"/>
      <c r="BZ5087" s="722"/>
      <c r="CA5087" s="722"/>
      <c r="CB5087" s="722"/>
      <c r="CC5087" s="722"/>
      <c r="CD5087" s="722"/>
      <c r="CE5087" s="722"/>
      <c r="CF5087" s="722"/>
      <c r="CG5087" s="722"/>
      <c r="CH5087" s="722"/>
      <c r="CI5087" s="722"/>
      <c r="CJ5087" s="722"/>
      <c r="CK5087" s="722"/>
      <c r="CL5087" s="722"/>
      <c r="CM5087" s="722"/>
      <c r="CN5087" s="722"/>
      <c r="CO5087" s="722"/>
      <c r="CP5087" s="722"/>
      <c r="CQ5087" s="722"/>
      <c r="CR5087" s="722"/>
      <c r="CS5087" s="722"/>
    </row>
    <row r="5088" spans="1:97" s="1376" customFormat="1">
      <c r="A5088" s="722"/>
      <c r="B5088" s="722"/>
      <c r="C5088" s="722"/>
      <c r="D5088" s="722"/>
      <c r="E5088" s="722"/>
      <c r="F5088" s="757"/>
      <c r="G5088" s="757"/>
      <c r="H5088" s="757"/>
      <c r="I5088" s="757"/>
      <c r="J5088" s="757"/>
      <c r="K5088" s="758"/>
      <c r="L5088" s="758"/>
      <c r="M5088" s="722"/>
      <c r="N5088" s="736"/>
      <c r="O5088" s="736"/>
      <c r="P5088" s="736"/>
      <c r="Q5088" s="736"/>
      <c r="R5088" s="736"/>
      <c r="S5088" s="736"/>
      <c r="T5088" s="736"/>
      <c r="U5088" s="736"/>
      <c r="BA5088" s="722"/>
      <c r="BB5088" s="722"/>
      <c r="BC5088" s="722"/>
      <c r="BD5088" s="722"/>
      <c r="BE5088" s="722"/>
      <c r="BF5088" s="722"/>
      <c r="BG5088" s="722"/>
      <c r="BH5088" s="722"/>
      <c r="BI5088" s="722"/>
      <c r="BJ5088" s="722"/>
      <c r="BK5088" s="722"/>
      <c r="BL5088" s="722"/>
      <c r="BM5088" s="722"/>
      <c r="BN5088" s="722"/>
      <c r="BO5088" s="722"/>
      <c r="BP5088" s="722"/>
      <c r="BQ5088" s="722"/>
      <c r="BR5088" s="722"/>
      <c r="BS5088" s="722"/>
      <c r="BT5088" s="722"/>
      <c r="BU5088" s="722"/>
      <c r="BV5088" s="722"/>
      <c r="BW5088" s="722"/>
      <c r="BX5088" s="722"/>
      <c r="BY5088" s="722"/>
      <c r="BZ5088" s="722"/>
      <c r="CA5088" s="722"/>
      <c r="CB5088" s="722"/>
      <c r="CC5088" s="722"/>
      <c r="CD5088" s="722"/>
      <c r="CE5088" s="722"/>
      <c r="CF5088" s="722"/>
      <c r="CG5088" s="722"/>
      <c r="CH5088" s="722"/>
      <c r="CI5088" s="722"/>
      <c r="CJ5088" s="722"/>
      <c r="CK5088" s="722"/>
      <c r="CL5088" s="722"/>
      <c r="CM5088" s="722"/>
      <c r="CN5088" s="722"/>
      <c r="CO5088" s="722"/>
      <c r="CP5088" s="722"/>
      <c r="CQ5088" s="722"/>
      <c r="CR5088" s="722"/>
      <c r="CS5088" s="722"/>
    </row>
    <row r="5089" spans="1:97" s="1376" customFormat="1">
      <c r="A5089" s="722"/>
      <c r="B5089" s="722"/>
      <c r="C5089" s="722"/>
      <c r="D5089" s="722"/>
      <c r="E5089" s="722"/>
      <c r="F5089" s="757"/>
      <c r="G5089" s="757"/>
      <c r="H5089" s="757"/>
      <c r="I5089" s="757"/>
      <c r="J5089" s="757"/>
      <c r="K5089" s="758"/>
      <c r="L5089" s="758"/>
      <c r="M5089" s="722"/>
      <c r="N5089" s="736"/>
      <c r="O5089" s="736"/>
      <c r="P5089" s="736"/>
      <c r="Q5089" s="736"/>
      <c r="R5089" s="736"/>
      <c r="S5089" s="736"/>
      <c r="T5089" s="736"/>
      <c r="U5089" s="736"/>
      <c r="BA5089" s="722"/>
      <c r="BB5089" s="722"/>
      <c r="BC5089" s="722"/>
      <c r="BD5089" s="722"/>
      <c r="BE5089" s="722"/>
      <c r="BF5089" s="722"/>
      <c r="BG5089" s="722"/>
      <c r="BH5089" s="722"/>
      <c r="BI5089" s="722"/>
      <c r="BJ5089" s="722"/>
      <c r="BK5089" s="722"/>
      <c r="BL5089" s="722"/>
      <c r="BM5089" s="722"/>
      <c r="BN5089" s="722"/>
      <c r="BO5089" s="722"/>
      <c r="BP5089" s="722"/>
      <c r="BQ5089" s="722"/>
      <c r="BR5089" s="722"/>
      <c r="BS5089" s="722"/>
      <c r="BT5089" s="722"/>
      <c r="BU5089" s="722"/>
      <c r="BV5089" s="722"/>
      <c r="BW5089" s="722"/>
      <c r="BX5089" s="722"/>
      <c r="BY5089" s="722"/>
      <c r="BZ5089" s="722"/>
      <c r="CA5089" s="722"/>
      <c r="CB5089" s="722"/>
      <c r="CC5089" s="722"/>
      <c r="CD5089" s="722"/>
      <c r="CE5089" s="722"/>
      <c r="CF5089" s="722"/>
      <c r="CG5089" s="722"/>
      <c r="CH5089" s="722"/>
      <c r="CI5089" s="722"/>
      <c r="CJ5089" s="722"/>
      <c r="CK5089" s="722"/>
      <c r="CL5089" s="722"/>
      <c r="CM5089" s="722"/>
      <c r="CN5089" s="722"/>
      <c r="CO5089" s="722"/>
      <c r="CP5089" s="722"/>
      <c r="CQ5089" s="722"/>
      <c r="CR5089" s="722"/>
      <c r="CS5089" s="722"/>
    </row>
    <row r="5090" spans="1:97" s="1376" customFormat="1">
      <c r="A5090" s="722"/>
      <c r="B5090" s="722"/>
      <c r="C5090" s="722"/>
      <c r="D5090" s="722"/>
      <c r="E5090" s="722"/>
      <c r="F5090" s="757"/>
      <c r="G5090" s="757"/>
      <c r="H5090" s="757"/>
      <c r="I5090" s="757"/>
      <c r="J5090" s="757"/>
      <c r="K5090" s="758"/>
      <c r="L5090" s="758"/>
      <c r="M5090" s="722"/>
      <c r="N5090" s="736"/>
      <c r="O5090" s="736"/>
      <c r="P5090" s="736"/>
      <c r="Q5090" s="736"/>
      <c r="R5090" s="736"/>
      <c r="S5090" s="736"/>
      <c r="T5090" s="736"/>
      <c r="U5090" s="736"/>
      <c r="BA5090" s="722"/>
      <c r="BB5090" s="722"/>
      <c r="BC5090" s="722"/>
      <c r="BD5090" s="722"/>
      <c r="BE5090" s="722"/>
      <c r="BF5090" s="722"/>
      <c r="BG5090" s="722"/>
      <c r="BH5090" s="722"/>
      <c r="BI5090" s="722"/>
      <c r="BJ5090" s="722"/>
      <c r="BK5090" s="722"/>
      <c r="BL5090" s="722"/>
      <c r="BM5090" s="722"/>
      <c r="BN5090" s="722"/>
      <c r="BO5090" s="722"/>
      <c r="BP5090" s="722"/>
      <c r="BQ5090" s="722"/>
      <c r="BR5090" s="722"/>
      <c r="BS5090" s="722"/>
      <c r="BT5090" s="722"/>
      <c r="BU5090" s="722"/>
      <c r="BV5090" s="722"/>
      <c r="BW5090" s="722"/>
      <c r="BX5090" s="722"/>
      <c r="BY5090" s="722"/>
      <c r="BZ5090" s="722"/>
      <c r="CA5090" s="722"/>
      <c r="CB5090" s="722"/>
      <c r="CC5090" s="722"/>
      <c r="CD5090" s="722"/>
      <c r="CE5090" s="722"/>
      <c r="CF5090" s="722"/>
      <c r="CG5090" s="722"/>
      <c r="CH5090" s="722"/>
      <c r="CI5090" s="722"/>
      <c r="CJ5090" s="722"/>
      <c r="CK5090" s="722"/>
      <c r="CL5090" s="722"/>
      <c r="CM5090" s="722"/>
      <c r="CN5090" s="722"/>
      <c r="CO5090" s="722"/>
      <c r="CP5090" s="722"/>
      <c r="CQ5090" s="722"/>
      <c r="CR5090" s="722"/>
      <c r="CS5090" s="722"/>
    </row>
    <row r="5091" spans="1:97" s="1376" customFormat="1">
      <c r="A5091" s="722"/>
      <c r="B5091" s="722"/>
      <c r="C5091" s="722"/>
      <c r="D5091" s="722"/>
      <c r="E5091" s="722"/>
      <c r="F5091" s="757"/>
      <c r="G5091" s="757"/>
      <c r="H5091" s="757"/>
      <c r="I5091" s="757"/>
      <c r="J5091" s="757"/>
      <c r="K5091" s="758"/>
      <c r="L5091" s="758"/>
      <c r="M5091" s="722"/>
      <c r="N5091" s="736"/>
      <c r="O5091" s="736"/>
      <c r="P5091" s="736"/>
      <c r="Q5091" s="736"/>
      <c r="R5091" s="736"/>
      <c r="S5091" s="736"/>
      <c r="T5091" s="736"/>
      <c r="U5091" s="736"/>
      <c r="BA5091" s="722"/>
      <c r="BB5091" s="722"/>
      <c r="BC5091" s="722"/>
      <c r="BD5091" s="722"/>
      <c r="BE5091" s="722"/>
      <c r="BF5091" s="722"/>
      <c r="BG5091" s="722"/>
      <c r="BH5091" s="722"/>
      <c r="BI5091" s="722"/>
      <c r="BJ5091" s="722"/>
      <c r="BK5091" s="722"/>
      <c r="BL5091" s="722"/>
      <c r="BM5091" s="722"/>
      <c r="BN5091" s="722"/>
      <c r="BO5091" s="722"/>
      <c r="BP5091" s="722"/>
      <c r="BQ5091" s="722"/>
      <c r="BR5091" s="722"/>
      <c r="BS5091" s="722"/>
      <c r="BT5091" s="722"/>
      <c r="BU5091" s="722"/>
      <c r="BV5091" s="722"/>
      <c r="BW5091" s="722"/>
      <c r="BX5091" s="722"/>
      <c r="BY5091" s="722"/>
      <c r="BZ5091" s="722"/>
      <c r="CA5091" s="722"/>
      <c r="CB5091" s="722"/>
      <c r="CC5091" s="722"/>
      <c r="CD5091" s="722"/>
      <c r="CE5091" s="722"/>
      <c r="CF5091" s="722"/>
      <c r="CG5091" s="722"/>
      <c r="CH5091" s="722"/>
      <c r="CI5091" s="722"/>
      <c r="CJ5091" s="722"/>
      <c r="CK5091" s="722"/>
      <c r="CL5091" s="722"/>
      <c r="CM5091" s="722"/>
      <c r="CN5091" s="722"/>
      <c r="CO5091" s="722"/>
      <c r="CP5091" s="722"/>
      <c r="CQ5091" s="722"/>
      <c r="CR5091" s="722"/>
      <c r="CS5091" s="722"/>
    </row>
    <row r="5092" spans="1:97" s="1376" customFormat="1">
      <c r="A5092" s="722"/>
      <c r="B5092" s="722"/>
      <c r="C5092" s="722"/>
      <c r="D5092" s="722"/>
      <c r="E5092" s="722"/>
      <c r="F5092" s="757"/>
      <c r="G5092" s="757"/>
      <c r="H5092" s="757"/>
      <c r="I5092" s="757"/>
      <c r="J5092" s="757"/>
      <c r="K5092" s="758"/>
      <c r="L5092" s="758"/>
      <c r="M5092" s="722"/>
      <c r="N5092" s="736"/>
      <c r="O5092" s="736"/>
      <c r="P5092" s="736"/>
      <c r="Q5092" s="736"/>
      <c r="R5092" s="736"/>
      <c r="S5092" s="736"/>
      <c r="T5092" s="736"/>
      <c r="U5092" s="736"/>
      <c r="BA5092" s="722"/>
      <c r="BB5092" s="722"/>
      <c r="BC5092" s="722"/>
      <c r="BD5092" s="722"/>
      <c r="BE5092" s="722"/>
      <c r="BF5092" s="722"/>
      <c r="BG5092" s="722"/>
      <c r="BH5092" s="722"/>
      <c r="BI5092" s="722"/>
      <c r="BJ5092" s="722"/>
      <c r="BK5092" s="722"/>
      <c r="BL5092" s="722"/>
      <c r="BM5092" s="722"/>
      <c r="BN5092" s="722"/>
      <c r="BO5092" s="722"/>
      <c r="BP5092" s="722"/>
      <c r="BQ5092" s="722"/>
      <c r="BR5092" s="722"/>
      <c r="BS5092" s="722"/>
      <c r="BT5092" s="722"/>
      <c r="BU5092" s="722"/>
      <c r="BV5092" s="722"/>
      <c r="BW5092" s="722"/>
      <c r="BX5092" s="722"/>
      <c r="BY5092" s="722"/>
      <c r="BZ5092" s="722"/>
      <c r="CA5092" s="722"/>
      <c r="CB5092" s="722"/>
      <c r="CC5092" s="722"/>
      <c r="CD5092" s="722"/>
      <c r="CE5092" s="722"/>
      <c r="CF5092" s="722"/>
      <c r="CG5092" s="722"/>
      <c r="CH5092" s="722"/>
      <c r="CI5092" s="722"/>
      <c r="CJ5092" s="722"/>
      <c r="CK5092" s="722"/>
      <c r="CL5092" s="722"/>
      <c r="CM5092" s="722"/>
      <c r="CN5092" s="722"/>
      <c r="CO5092" s="722"/>
      <c r="CP5092" s="722"/>
      <c r="CQ5092" s="722"/>
      <c r="CR5092" s="722"/>
      <c r="CS5092" s="722"/>
    </row>
    <row r="5093" spans="1:97" s="1376" customFormat="1">
      <c r="A5093" s="722"/>
      <c r="B5093" s="722"/>
      <c r="C5093" s="722"/>
      <c r="D5093" s="722"/>
      <c r="E5093" s="722"/>
      <c r="F5093" s="757"/>
      <c r="G5093" s="757"/>
      <c r="H5093" s="757"/>
      <c r="I5093" s="757"/>
      <c r="J5093" s="757"/>
      <c r="K5093" s="758"/>
      <c r="L5093" s="758"/>
      <c r="M5093" s="722"/>
      <c r="N5093" s="736"/>
      <c r="O5093" s="736"/>
      <c r="P5093" s="736"/>
      <c r="Q5093" s="736"/>
      <c r="R5093" s="736"/>
      <c r="S5093" s="736"/>
      <c r="T5093" s="736"/>
      <c r="U5093" s="736"/>
      <c r="BA5093" s="722"/>
      <c r="BB5093" s="722"/>
      <c r="BC5093" s="722"/>
      <c r="BD5093" s="722"/>
      <c r="BE5093" s="722"/>
      <c r="BF5093" s="722"/>
      <c r="BG5093" s="722"/>
      <c r="BH5093" s="722"/>
      <c r="BI5093" s="722"/>
      <c r="BJ5093" s="722"/>
      <c r="BK5093" s="722"/>
      <c r="BL5093" s="722"/>
      <c r="BM5093" s="722"/>
      <c r="BN5093" s="722"/>
      <c r="BO5093" s="722"/>
      <c r="BP5093" s="722"/>
      <c r="BQ5093" s="722"/>
      <c r="BR5093" s="722"/>
      <c r="BS5093" s="722"/>
      <c r="BT5093" s="722"/>
      <c r="BU5093" s="722"/>
      <c r="BV5093" s="722"/>
      <c r="BW5093" s="722"/>
      <c r="BX5093" s="722"/>
      <c r="BY5093" s="722"/>
      <c r="BZ5093" s="722"/>
      <c r="CA5093" s="722"/>
      <c r="CB5093" s="722"/>
      <c r="CC5093" s="722"/>
      <c r="CD5093" s="722"/>
      <c r="CE5093" s="722"/>
      <c r="CF5093" s="722"/>
      <c r="CG5093" s="722"/>
      <c r="CH5093" s="722"/>
      <c r="CI5093" s="722"/>
      <c r="CJ5093" s="722"/>
      <c r="CK5093" s="722"/>
      <c r="CL5093" s="722"/>
      <c r="CM5093" s="722"/>
      <c r="CN5093" s="722"/>
      <c r="CO5093" s="722"/>
      <c r="CP5093" s="722"/>
      <c r="CQ5093" s="722"/>
      <c r="CR5093" s="722"/>
      <c r="CS5093" s="722"/>
    </row>
    <row r="5094" spans="1:97" s="1376" customFormat="1">
      <c r="A5094" s="722"/>
      <c r="B5094" s="722"/>
      <c r="C5094" s="722"/>
      <c r="D5094" s="722"/>
      <c r="E5094" s="722"/>
      <c r="F5094" s="757"/>
      <c r="G5094" s="757"/>
      <c r="H5094" s="757"/>
      <c r="I5094" s="757"/>
      <c r="J5094" s="757"/>
      <c r="K5094" s="758"/>
      <c r="L5094" s="758"/>
      <c r="M5094" s="722"/>
      <c r="N5094" s="736"/>
      <c r="O5094" s="736"/>
      <c r="P5094" s="736"/>
      <c r="Q5094" s="736"/>
      <c r="R5094" s="736"/>
      <c r="S5094" s="736"/>
      <c r="T5094" s="736"/>
      <c r="U5094" s="736"/>
      <c r="BA5094" s="722"/>
      <c r="BB5094" s="722"/>
      <c r="BC5094" s="722"/>
      <c r="BD5094" s="722"/>
      <c r="BE5094" s="722"/>
      <c r="BF5094" s="722"/>
      <c r="BG5094" s="722"/>
      <c r="BH5094" s="722"/>
      <c r="BI5094" s="722"/>
      <c r="BJ5094" s="722"/>
      <c r="BK5094" s="722"/>
      <c r="BL5094" s="722"/>
      <c r="BM5094" s="722"/>
      <c r="BN5094" s="722"/>
      <c r="BO5094" s="722"/>
      <c r="BP5094" s="722"/>
      <c r="BQ5094" s="722"/>
      <c r="BR5094" s="722"/>
      <c r="BS5094" s="722"/>
      <c r="BT5094" s="722"/>
      <c r="BU5094" s="722"/>
      <c r="BV5094" s="722"/>
      <c r="BW5094" s="722"/>
      <c r="BX5094" s="722"/>
      <c r="BY5094" s="722"/>
      <c r="BZ5094" s="722"/>
      <c r="CA5094" s="722"/>
      <c r="CB5094" s="722"/>
      <c r="CC5094" s="722"/>
      <c r="CD5094" s="722"/>
      <c r="CE5094" s="722"/>
      <c r="CF5094" s="722"/>
      <c r="CG5094" s="722"/>
      <c r="CH5094" s="722"/>
      <c r="CI5094" s="722"/>
      <c r="CJ5094" s="722"/>
      <c r="CK5094" s="722"/>
      <c r="CL5094" s="722"/>
      <c r="CM5094" s="722"/>
      <c r="CN5094" s="722"/>
      <c r="CO5094" s="722"/>
      <c r="CP5094" s="722"/>
      <c r="CQ5094" s="722"/>
      <c r="CR5094" s="722"/>
      <c r="CS5094" s="722"/>
    </row>
    <row r="5095" spans="1:97" s="1376" customFormat="1">
      <c r="A5095" s="722"/>
      <c r="B5095" s="722"/>
      <c r="C5095" s="722"/>
      <c r="D5095" s="722"/>
      <c r="E5095" s="722"/>
      <c r="F5095" s="757"/>
      <c r="G5095" s="757"/>
      <c r="H5095" s="757"/>
      <c r="I5095" s="757"/>
      <c r="J5095" s="757"/>
      <c r="K5095" s="758"/>
      <c r="L5095" s="758"/>
      <c r="M5095" s="722"/>
      <c r="N5095" s="736"/>
      <c r="O5095" s="736"/>
      <c r="P5095" s="736"/>
      <c r="Q5095" s="736"/>
      <c r="R5095" s="736"/>
      <c r="S5095" s="736"/>
      <c r="T5095" s="736"/>
      <c r="U5095" s="736"/>
      <c r="BA5095" s="722"/>
      <c r="BB5095" s="722"/>
      <c r="BC5095" s="722"/>
      <c r="BD5095" s="722"/>
      <c r="BE5095" s="722"/>
      <c r="BF5095" s="722"/>
      <c r="BG5095" s="722"/>
      <c r="BH5095" s="722"/>
      <c r="BI5095" s="722"/>
      <c r="BJ5095" s="722"/>
      <c r="BK5095" s="722"/>
      <c r="BL5095" s="722"/>
      <c r="BM5095" s="722"/>
      <c r="BN5095" s="722"/>
      <c r="BO5095" s="722"/>
      <c r="BP5095" s="722"/>
      <c r="BQ5095" s="722"/>
      <c r="BR5095" s="722"/>
      <c r="BS5095" s="722"/>
      <c r="BT5095" s="722"/>
      <c r="BU5095" s="722"/>
      <c r="BV5095" s="722"/>
      <c r="BW5095" s="722"/>
      <c r="BX5095" s="722"/>
      <c r="BY5095" s="722"/>
      <c r="BZ5095" s="722"/>
      <c r="CA5095" s="722"/>
      <c r="CB5095" s="722"/>
      <c r="CC5095" s="722"/>
      <c r="CD5095" s="722"/>
      <c r="CE5095" s="722"/>
      <c r="CF5095" s="722"/>
      <c r="CG5095" s="722"/>
      <c r="CH5095" s="722"/>
      <c r="CI5095" s="722"/>
      <c r="CJ5095" s="722"/>
      <c r="CK5095" s="722"/>
      <c r="CL5095" s="722"/>
      <c r="CM5095" s="722"/>
      <c r="CN5095" s="722"/>
      <c r="CO5095" s="722"/>
      <c r="CP5095" s="722"/>
      <c r="CQ5095" s="722"/>
      <c r="CR5095" s="722"/>
      <c r="CS5095" s="722"/>
    </row>
    <row r="5096" spans="1:97" s="1376" customFormat="1">
      <c r="A5096" s="722"/>
      <c r="B5096" s="722"/>
      <c r="C5096" s="722"/>
      <c r="D5096" s="722"/>
      <c r="E5096" s="722"/>
      <c r="F5096" s="757"/>
      <c r="G5096" s="757"/>
      <c r="H5096" s="757"/>
      <c r="I5096" s="757"/>
      <c r="J5096" s="757"/>
      <c r="K5096" s="758"/>
      <c r="L5096" s="758"/>
      <c r="M5096" s="722"/>
      <c r="N5096" s="736"/>
      <c r="O5096" s="736"/>
      <c r="P5096" s="736"/>
      <c r="Q5096" s="736"/>
      <c r="R5096" s="736"/>
      <c r="S5096" s="736"/>
      <c r="T5096" s="736"/>
      <c r="U5096" s="736"/>
      <c r="BA5096" s="722"/>
      <c r="BB5096" s="722"/>
      <c r="BC5096" s="722"/>
      <c r="BD5096" s="722"/>
      <c r="BE5096" s="722"/>
      <c r="BF5096" s="722"/>
      <c r="BG5096" s="722"/>
      <c r="BH5096" s="722"/>
      <c r="BI5096" s="722"/>
      <c r="BJ5096" s="722"/>
      <c r="BK5096" s="722"/>
      <c r="BL5096" s="722"/>
      <c r="BM5096" s="722"/>
      <c r="BN5096" s="722"/>
      <c r="BO5096" s="722"/>
      <c r="BP5096" s="722"/>
      <c r="BQ5096" s="722"/>
      <c r="BR5096" s="722"/>
      <c r="BS5096" s="722"/>
      <c r="BT5096" s="722"/>
      <c r="BU5096" s="722"/>
      <c r="BV5096" s="722"/>
      <c r="BW5096" s="722"/>
      <c r="BX5096" s="722"/>
      <c r="BY5096" s="722"/>
      <c r="BZ5096" s="722"/>
      <c r="CA5096" s="722"/>
      <c r="CB5096" s="722"/>
      <c r="CC5096" s="722"/>
      <c r="CD5096" s="722"/>
      <c r="CE5096" s="722"/>
      <c r="CF5096" s="722"/>
      <c r="CG5096" s="722"/>
      <c r="CH5096" s="722"/>
      <c r="CI5096" s="722"/>
      <c r="CJ5096" s="722"/>
      <c r="CK5096" s="722"/>
      <c r="CL5096" s="722"/>
      <c r="CM5096" s="722"/>
      <c r="CN5096" s="722"/>
      <c r="CO5096" s="722"/>
      <c r="CP5096" s="722"/>
      <c r="CQ5096" s="722"/>
      <c r="CR5096" s="722"/>
      <c r="CS5096" s="722"/>
    </row>
    <row r="5097" spans="1:97" s="1376" customFormat="1">
      <c r="A5097" s="722"/>
      <c r="B5097" s="722"/>
      <c r="C5097" s="722"/>
      <c r="D5097" s="722"/>
      <c r="E5097" s="722"/>
      <c r="F5097" s="757"/>
      <c r="G5097" s="757"/>
      <c r="H5097" s="757"/>
      <c r="I5097" s="757"/>
      <c r="J5097" s="757"/>
      <c r="K5097" s="758"/>
      <c r="L5097" s="758"/>
      <c r="M5097" s="722"/>
      <c r="N5097" s="736"/>
      <c r="O5097" s="736"/>
      <c r="P5097" s="736"/>
      <c r="Q5097" s="736"/>
      <c r="R5097" s="736"/>
      <c r="S5097" s="736"/>
      <c r="T5097" s="736"/>
      <c r="U5097" s="736"/>
      <c r="BA5097" s="722"/>
      <c r="BB5097" s="722"/>
      <c r="BC5097" s="722"/>
      <c r="BD5097" s="722"/>
      <c r="BE5097" s="722"/>
      <c r="BF5097" s="722"/>
      <c r="BG5097" s="722"/>
      <c r="BH5097" s="722"/>
      <c r="BI5097" s="722"/>
      <c r="BJ5097" s="722"/>
      <c r="BK5097" s="722"/>
      <c r="BL5097" s="722"/>
      <c r="BM5097" s="722"/>
      <c r="BN5097" s="722"/>
      <c r="BO5097" s="722"/>
      <c r="BP5097" s="722"/>
      <c r="BQ5097" s="722"/>
      <c r="BR5097" s="722"/>
      <c r="BS5097" s="722"/>
      <c r="BT5097" s="722"/>
      <c r="BU5097" s="722"/>
      <c r="BV5097" s="722"/>
      <c r="BW5097" s="722"/>
      <c r="BX5097" s="722"/>
      <c r="BY5097" s="722"/>
      <c r="BZ5097" s="722"/>
      <c r="CA5097" s="722"/>
      <c r="CB5097" s="722"/>
      <c r="CC5097" s="722"/>
      <c r="CD5097" s="722"/>
      <c r="CE5097" s="722"/>
      <c r="CF5097" s="722"/>
      <c r="CG5097" s="722"/>
      <c r="CH5097" s="722"/>
      <c r="CI5097" s="722"/>
      <c r="CJ5097" s="722"/>
      <c r="CK5097" s="722"/>
      <c r="CL5097" s="722"/>
      <c r="CM5097" s="722"/>
      <c r="CN5097" s="722"/>
      <c r="CO5097" s="722"/>
      <c r="CP5097" s="722"/>
      <c r="CQ5097" s="722"/>
      <c r="CR5097" s="722"/>
      <c r="CS5097" s="722"/>
    </row>
    <row r="5098" spans="1:97" s="1376" customFormat="1">
      <c r="A5098" s="722"/>
      <c r="B5098" s="722"/>
      <c r="C5098" s="722"/>
      <c r="D5098" s="722"/>
      <c r="E5098" s="722"/>
      <c r="F5098" s="757"/>
      <c r="G5098" s="757"/>
      <c r="H5098" s="757"/>
      <c r="I5098" s="757"/>
      <c r="J5098" s="757"/>
      <c r="K5098" s="758"/>
      <c r="L5098" s="758"/>
      <c r="M5098" s="722"/>
      <c r="N5098" s="736"/>
      <c r="O5098" s="736"/>
      <c r="P5098" s="736"/>
      <c r="Q5098" s="736"/>
      <c r="R5098" s="736"/>
      <c r="S5098" s="736"/>
      <c r="T5098" s="736"/>
      <c r="U5098" s="736"/>
      <c r="BA5098" s="722"/>
      <c r="BB5098" s="722"/>
      <c r="BC5098" s="722"/>
      <c r="BD5098" s="722"/>
      <c r="BE5098" s="722"/>
      <c r="BF5098" s="722"/>
      <c r="BG5098" s="722"/>
      <c r="BH5098" s="722"/>
      <c r="BI5098" s="722"/>
      <c r="BJ5098" s="722"/>
      <c r="BK5098" s="722"/>
      <c r="BL5098" s="722"/>
      <c r="BM5098" s="722"/>
      <c r="BN5098" s="722"/>
      <c r="BO5098" s="722"/>
      <c r="BP5098" s="722"/>
      <c r="BQ5098" s="722"/>
      <c r="BR5098" s="722"/>
      <c r="BS5098" s="722"/>
      <c r="BT5098" s="722"/>
      <c r="BU5098" s="722"/>
      <c r="BV5098" s="722"/>
      <c r="BW5098" s="722"/>
      <c r="BX5098" s="722"/>
      <c r="BY5098" s="722"/>
      <c r="BZ5098" s="722"/>
      <c r="CA5098" s="722"/>
      <c r="CB5098" s="722"/>
      <c r="CC5098" s="722"/>
      <c r="CD5098" s="722"/>
      <c r="CE5098" s="722"/>
      <c r="CF5098" s="722"/>
      <c r="CG5098" s="722"/>
      <c r="CH5098" s="722"/>
      <c r="CI5098" s="722"/>
      <c r="CJ5098" s="722"/>
      <c r="CK5098" s="722"/>
      <c r="CL5098" s="722"/>
      <c r="CM5098" s="722"/>
      <c r="CN5098" s="722"/>
      <c r="CO5098" s="722"/>
      <c r="CP5098" s="722"/>
      <c r="CQ5098" s="722"/>
      <c r="CR5098" s="722"/>
      <c r="CS5098" s="722"/>
    </row>
    <row r="5099" spans="1:97" s="1376" customFormat="1">
      <c r="A5099" s="722"/>
      <c r="B5099" s="722"/>
      <c r="C5099" s="722"/>
      <c r="D5099" s="722"/>
      <c r="E5099" s="722"/>
      <c r="F5099" s="757"/>
      <c r="G5099" s="757"/>
      <c r="H5099" s="757"/>
      <c r="I5099" s="757"/>
      <c r="J5099" s="757"/>
      <c r="K5099" s="758"/>
      <c r="L5099" s="758"/>
      <c r="M5099" s="722"/>
      <c r="N5099" s="736"/>
      <c r="O5099" s="736"/>
      <c r="P5099" s="736"/>
      <c r="Q5099" s="736"/>
      <c r="R5099" s="736"/>
      <c r="S5099" s="736"/>
      <c r="T5099" s="736"/>
      <c r="U5099" s="736"/>
      <c r="BA5099" s="722"/>
      <c r="BB5099" s="722"/>
      <c r="BC5099" s="722"/>
      <c r="BD5099" s="722"/>
      <c r="BE5099" s="722"/>
      <c r="BF5099" s="722"/>
      <c r="BG5099" s="722"/>
      <c r="BH5099" s="722"/>
      <c r="BI5099" s="722"/>
      <c r="BJ5099" s="722"/>
      <c r="BK5099" s="722"/>
      <c r="BL5099" s="722"/>
      <c r="BM5099" s="722"/>
      <c r="BN5099" s="722"/>
      <c r="BO5099" s="722"/>
      <c r="BP5099" s="722"/>
      <c r="BQ5099" s="722"/>
      <c r="BR5099" s="722"/>
      <c r="BS5099" s="722"/>
      <c r="BT5099" s="722"/>
      <c r="BU5099" s="722"/>
      <c r="BV5099" s="722"/>
      <c r="BW5099" s="722"/>
      <c r="BX5099" s="722"/>
      <c r="BY5099" s="722"/>
      <c r="BZ5099" s="722"/>
      <c r="CA5099" s="722"/>
      <c r="CB5099" s="722"/>
      <c r="CC5099" s="722"/>
      <c r="CD5099" s="722"/>
      <c r="CE5099" s="722"/>
      <c r="CF5099" s="722"/>
      <c r="CG5099" s="722"/>
      <c r="CH5099" s="722"/>
      <c r="CI5099" s="722"/>
      <c r="CJ5099" s="722"/>
      <c r="CK5099" s="722"/>
      <c r="CL5099" s="722"/>
      <c r="CM5099" s="722"/>
      <c r="CN5099" s="722"/>
      <c r="CO5099" s="722"/>
      <c r="CP5099" s="722"/>
      <c r="CQ5099" s="722"/>
      <c r="CR5099" s="722"/>
      <c r="CS5099" s="722"/>
    </row>
    <row r="5100" spans="1:97" s="1376" customFormat="1">
      <c r="A5100" s="722"/>
      <c r="B5100" s="722"/>
      <c r="C5100" s="722"/>
      <c r="D5100" s="722"/>
      <c r="E5100" s="722"/>
      <c r="F5100" s="757"/>
      <c r="G5100" s="757"/>
      <c r="H5100" s="757"/>
      <c r="I5100" s="757"/>
      <c r="J5100" s="757"/>
      <c r="K5100" s="758"/>
      <c r="L5100" s="758"/>
      <c r="M5100" s="722"/>
      <c r="N5100" s="736"/>
      <c r="O5100" s="736"/>
      <c r="P5100" s="736"/>
      <c r="Q5100" s="736"/>
      <c r="R5100" s="736"/>
      <c r="S5100" s="736"/>
      <c r="T5100" s="736"/>
      <c r="U5100" s="736"/>
      <c r="BA5100" s="722"/>
      <c r="BB5100" s="722"/>
      <c r="BC5100" s="722"/>
      <c r="BD5100" s="722"/>
      <c r="BE5100" s="722"/>
      <c r="BF5100" s="722"/>
      <c r="BG5100" s="722"/>
      <c r="BH5100" s="722"/>
      <c r="BI5100" s="722"/>
      <c r="BJ5100" s="722"/>
      <c r="BK5100" s="722"/>
      <c r="BL5100" s="722"/>
      <c r="BM5100" s="722"/>
      <c r="BN5100" s="722"/>
      <c r="BO5100" s="722"/>
      <c r="BP5100" s="722"/>
      <c r="BQ5100" s="722"/>
      <c r="BR5100" s="722"/>
      <c r="BS5100" s="722"/>
      <c r="BT5100" s="722"/>
      <c r="BU5100" s="722"/>
      <c r="BV5100" s="722"/>
      <c r="BW5100" s="722"/>
      <c r="BX5100" s="722"/>
      <c r="BY5100" s="722"/>
      <c r="BZ5100" s="722"/>
      <c r="CA5100" s="722"/>
      <c r="CB5100" s="722"/>
      <c r="CC5100" s="722"/>
      <c r="CD5100" s="722"/>
      <c r="CE5100" s="722"/>
      <c r="CF5100" s="722"/>
      <c r="CG5100" s="722"/>
      <c r="CH5100" s="722"/>
      <c r="CI5100" s="722"/>
      <c r="CJ5100" s="722"/>
      <c r="CK5100" s="722"/>
      <c r="CL5100" s="722"/>
      <c r="CM5100" s="722"/>
      <c r="CN5100" s="722"/>
      <c r="CO5100" s="722"/>
      <c r="CP5100" s="722"/>
      <c r="CQ5100" s="722"/>
      <c r="CR5100" s="722"/>
      <c r="CS5100" s="722"/>
    </row>
    <row r="5101" spans="1:97" s="1376" customFormat="1">
      <c r="A5101" s="722"/>
      <c r="B5101" s="722"/>
      <c r="C5101" s="722"/>
      <c r="D5101" s="722"/>
      <c r="E5101" s="722"/>
      <c r="F5101" s="757"/>
      <c r="G5101" s="757"/>
      <c r="H5101" s="757"/>
      <c r="I5101" s="757"/>
      <c r="J5101" s="757"/>
      <c r="K5101" s="758"/>
      <c r="L5101" s="758"/>
      <c r="M5101" s="722"/>
      <c r="N5101" s="736"/>
      <c r="O5101" s="736"/>
      <c r="P5101" s="736"/>
      <c r="Q5101" s="736"/>
      <c r="R5101" s="736"/>
      <c r="S5101" s="736"/>
      <c r="T5101" s="736"/>
      <c r="U5101" s="736"/>
      <c r="BA5101" s="722"/>
      <c r="BB5101" s="722"/>
      <c r="BC5101" s="722"/>
      <c r="BD5101" s="722"/>
      <c r="BE5101" s="722"/>
      <c r="BF5101" s="722"/>
      <c r="BG5101" s="722"/>
      <c r="BH5101" s="722"/>
      <c r="BI5101" s="722"/>
      <c r="BJ5101" s="722"/>
      <c r="BK5101" s="722"/>
      <c r="BL5101" s="722"/>
      <c r="BM5101" s="722"/>
      <c r="BN5101" s="722"/>
      <c r="BO5101" s="722"/>
      <c r="BP5101" s="722"/>
      <c r="BQ5101" s="722"/>
      <c r="BR5101" s="722"/>
      <c r="BS5101" s="722"/>
      <c r="BT5101" s="722"/>
      <c r="BU5101" s="722"/>
      <c r="BV5101" s="722"/>
      <c r="BW5101" s="722"/>
      <c r="BX5101" s="722"/>
      <c r="BY5101" s="722"/>
      <c r="BZ5101" s="722"/>
      <c r="CA5101" s="722"/>
      <c r="CB5101" s="722"/>
      <c r="CC5101" s="722"/>
      <c r="CD5101" s="722"/>
      <c r="CE5101" s="722"/>
      <c r="CF5101" s="722"/>
      <c r="CG5101" s="722"/>
      <c r="CH5101" s="722"/>
      <c r="CI5101" s="722"/>
      <c r="CJ5101" s="722"/>
      <c r="CK5101" s="722"/>
      <c r="CL5101" s="722"/>
      <c r="CM5101" s="722"/>
      <c r="CN5101" s="722"/>
      <c r="CO5101" s="722"/>
      <c r="CP5101" s="722"/>
      <c r="CQ5101" s="722"/>
      <c r="CR5101" s="722"/>
      <c r="CS5101" s="722"/>
    </row>
    <row r="5102" spans="1:97" s="1376" customFormat="1">
      <c r="A5102" s="722"/>
      <c r="B5102" s="722"/>
      <c r="C5102" s="722"/>
      <c r="D5102" s="722"/>
      <c r="E5102" s="722"/>
      <c r="F5102" s="757"/>
      <c r="G5102" s="757"/>
      <c r="H5102" s="757"/>
      <c r="I5102" s="757"/>
      <c r="J5102" s="757"/>
      <c r="K5102" s="758"/>
      <c r="L5102" s="758"/>
      <c r="M5102" s="722"/>
      <c r="N5102" s="736"/>
      <c r="O5102" s="736"/>
      <c r="P5102" s="736"/>
      <c r="Q5102" s="736"/>
      <c r="R5102" s="736"/>
      <c r="S5102" s="736"/>
      <c r="T5102" s="736"/>
      <c r="U5102" s="736"/>
      <c r="BA5102" s="722"/>
      <c r="BB5102" s="722"/>
      <c r="BC5102" s="722"/>
      <c r="BD5102" s="722"/>
      <c r="BE5102" s="722"/>
      <c r="BF5102" s="722"/>
      <c r="BG5102" s="722"/>
      <c r="BH5102" s="722"/>
      <c r="BI5102" s="722"/>
      <c r="BJ5102" s="722"/>
      <c r="BK5102" s="722"/>
      <c r="BL5102" s="722"/>
      <c r="BM5102" s="722"/>
      <c r="BN5102" s="722"/>
      <c r="BO5102" s="722"/>
      <c r="BP5102" s="722"/>
      <c r="BQ5102" s="722"/>
      <c r="BR5102" s="722"/>
      <c r="BS5102" s="722"/>
      <c r="BT5102" s="722"/>
      <c r="BU5102" s="722"/>
      <c r="BV5102" s="722"/>
      <c r="BW5102" s="722"/>
      <c r="BX5102" s="722"/>
      <c r="BY5102" s="722"/>
      <c r="BZ5102" s="722"/>
      <c r="CA5102" s="722"/>
      <c r="CB5102" s="722"/>
      <c r="CC5102" s="722"/>
      <c r="CD5102" s="722"/>
      <c r="CE5102" s="722"/>
      <c r="CF5102" s="722"/>
      <c r="CG5102" s="722"/>
      <c r="CH5102" s="722"/>
      <c r="CI5102" s="722"/>
      <c r="CJ5102" s="722"/>
      <c r="CK5102" s="722"/>
      <c r="CL5102" s="722"/>
      <c r="CM5102" s="722"/>
      <c r="CN5102" s="722"/>
      <c r="CO5102" s="722"/>
      <c r="CP5102" s="722"/>
      <c r="CQ5102" s="722"/>
      <c r="CR5102" s="722"/>
      <c r="CS5102" s="722"/>
    </row>
    <row r="5103" spans="1:97" s="1376" customFormat="1">
      <c r="A5103" s="722"/>
      <c r="B5103" s="722"/>
      <c r="C5103" s="722"/>
      <c r="D5103" s="722"/>
      <c r="E5103" s="722"/>
      <c r="F5103" s="757"/>
      <c r="G5103" s="757"/>
      <c r="H5103" s="757"/>
      <c r="I5103" s="757"/>
      <c r="J5103" s="757"/>
      <c r="K5103" s="758"/>
      <c r="L5103" s="758"/>
      <c r="M5103" s="722"/>
      <c r="N5103" s="736"/>
      <c r="O5103" s="736"/>
      <c r="P5103" s="736"/>
      <c r="Q5103" s="736"/>
      <c r="R5103" s="736"/>
      <c r="S5103" s="736"/>
      <c r="T5103" s="736"/>
      <c r="U5103" s="736"/>
      <c r="BA5103" s="722"/>
      <c r="BB5103" s="722"/>
      <c r="BC5103" s="722"/>
      <c r="BD5103" s="722"/>
      <c r="BE5103" s="722"/>
      <c r="BF5103" s="722"/>
      <c r="BG5103" s="722"/>
      <c r="BH5103" s="722"/>
      <c r="BI5103" s="722"/>
      <c r="BJ5103" s="722"/>
      <c r="BK5103" s="722"/>
      <c r="BL5103" s="722"/>
      <c r="BM5103" s="722"/>
      <c r="BN5103" s="722"/>
      <c r="BO5103" s="722"/>
      <c r="BP5103" s="722"/>
      <c r="BQ5103" s="722"/>
      <c r="BR5103" s="722"/>
      <c r="BS5103" s="722"/>
      <c r="BT5103" s="722"/>
      <c r="BU5103" s="722"/>
      <c r="BV5103" s="722"/>
      <c r="BW5103" s="722"/>
      <c r="BX5103" s="722"/>
      <c r="BY5103" s="722"/>
      <c r="BZ5103" s="722"/>
      <c r="CA5103" s="722"/>
      <c r="CB5103" s="722"/>
      <c r="CC5103" s="722"/>
      <c r="CD5103" s="722"/>
      <c r="CE5103" s="722"/>
      <c r="CF5103" s="722"/>
      <c r="CG5103" s="722"/>
      <c r="CH5103" s="722"/>
      <c r="CI5103" s="722"/>
      <c r="CJ5103" s="722"/>
      <c r="CK5103" s="722"/>
      <c r="CL5103" s="722"/>
      <c r="CM5103" s="722"/>
      <c r="CN5103" s="722"/>
      <c r="CO5103" s="722"/>
      <c r="CP5103" s="722"/>
      <c r="CQ5103" s="722"/>
      <c r="CR5103" s="722"/>
      <c r="CS5103" s="722"/>
    </row>
    <row r="5104" spans="1:97" s="1376" customFormat="1">
      <c r="A5104" s="722"/>
      <c r="B5104" s="722"/>
      <c r="C5104" s="722"/>
      <c r="D5104" s="722"/>
      <c r="E5104" s="722"/>
      <c r="F5104" s="757"/>
      <c r="G5104" s="757"/>
      <c r="H5104" s="757"/>
      <c r="I5104" s="757"/>
      <c r="J5104" s="757"/>
      <c r="K5104" s="758"/>
      <c r="L5104" s="758"/>
      <c r="M5104" s="722"/>
      <c r="N5104" s="736"/>
      <c r="O5104" s="736"/>
      <c r="P5104" s="736"/>
      <c r="Q5104" s="736"/>
      <c r="R5104" s="736"/>
      <c r="S5104" s="736"/>
      <c r="T5104" s="736"/>
      <c r="U5104" s="736"/>
      <c r="BA5104" s="722"/>
      <c r="BB5104" s="722"/>
      <c r="BC5104" s="722"/>
      <c r="BD5104" s="722"/>
      <c r="BE5104" s="722"/>
      <c r="BF5104" s="722"/>
      <c r="BG5104" s="722"/>
      <c r="BH5104" s="722"/>
      <c r="BI5104" s="722"/>
      <c r="BJ5104" s="722"/>
      <c r="BK5104" s="722"/>
      <c r="BL5104" s="722"/>
      <c r="BM5104" s="722"/>
      <c r="BN5104" s="722"/>
      <c r="BO5104" s="722"/>
      <c r="BP5104" s="722"/>
      <c r="BQ5104" s="722"/>
      <c r="BR5104" s="722"/>
      <c r="BS5104" s="722"/>
      <c r="BT5104" s="722"/>
      <c r="BU5104" s="722"/>
      <c r="BV5104" s="722"/>
      <c r="BW5104" s="722"/>
      <c r="BX5104" s="722"/>
      <c r="BY5104" s="722"/>
      <c r="BZ5104" s="722"/>
      <c r="CA5104" s="722"/>
      <c r="CB5104" s="722"/>
      <c r="CC5104" s="722"/>
      <c r="CD5104" s="722"/>
      <c r="CE5104" s="722"/>
      <c r="CF5104" s="722"/>
      <c r="CG5104" s="722"/>
      <c r="CH5104" s="722"/>
      <c r="CI5104" s="722"/>
      <c r="CJ5104" s="722"/>
      <c r="CK5104" s="722"/>
      <c r="CL5104" s="722"/>
      <c r="CM5104" s="722"/>
      <c r="CN5104" s="722"/>
      <c r="CO5104" s="722"/>
      <c r="CP5104" s="722"/>
      <c r="CQ5104" s="722"/>
      <c r="CR5104" s="722"/>
      <c r="CS5104" s="722"/>
    </row>
    <row r="5105" spans="1:97" s="1376" customFormat="1">
      <c r="A5105" s="722"/>
      <c r="B5105" s="722"/>
      <c r="C5105" s="722"/>
      <c r="D5105" s="722"/>
      <c r="E5105" s="722"/>
      <c r="F5105" s="757"/>
      <c r="G5105" s="757"/>
      <c r="H5105" s="757"/>
      <c r="I5105" s="757"/>
      <c r="J5105" s="757"/>
      <c r="K5105" s="758"/>
      <c r="L5105" s="758"/>
      <c r="M5105" s="722"/>
      <c r="N5105" s="736"/>
      <c r="O5105" s="736"/>
      <c r="P5105" s="736"/>
      <c r="Q5105" s="736"/>
      <c r="R5105" s="736"/>
      <c r="S5105" s="736"/>
      <c r="T5105" s="736"/>
      <c r="U5105" s="736"/>
      <c r="BA5105" s="722"/>
      <c r="BB5105" s="722"/>
      <c r="BC5105" s="722"/>
      <c r="BD5105" s="722"/>
      <c r="BE5105" s="722"/>
      <c r="BF5105" s="722"/>
      <c r="BG5105" s="722"/>
      <c r="BH5105" s="722"/>
      <c r="BI5105" s="722"/>
      <c r="BJ5105" s="722"/>
      <c r="BK5105" s="722"/>
      <c r="BL5105" s="722"/>
      <c r="BM5105" s="722"/>
      <c r="BN5105" s="722"/>
      <c r="BO5105" s="722"/>
      <c r="BP5105" s="722"/>
      <c r="BQ5105" s="722"/>
      <c r="BR5105" s="722"/>
      <c r="BS5105" s="722"/>
      <c r="BT5105" s="722"/>
      <c r="BU5105" s="722"/>
      <c r="BV5105" s="722"/>
      <c r="BW5105" s="722"/>
      <c r="BX5105" s="722"/>
      <c r="BY5105" s="722"/>
      <c r="BZ5105" s="722"/>
      <c r="CA5105" s="722"/>
      <c r="CB5105" s="722"/>
      <c r="CC5105" s="722"/>
      <c r="CD5105" s="722"/>
      <c r="CE5105" s="722"/>
      <c r="CF5105" s="722"/>
      <c r="CG5105" s="722"/>
      <c r="CH5105" s="722"/>
      <c r="CI5105" s="722"/>
      <c r="CJ5105" s="722"/>
      <c r="CK5105" s="722"/>
      <c r="CL5105" s="722"/>
      <c r="CM5105" s="722"/>
      <c r="CN5105" s="722"/>
      <c r="CO5105" s="722"/>
      <c r="CP5105" s="722"/>
      <c r="CQ5105" s="722"/>
      <c r="CR5105" s="722"/>
      <c r="CS5105" s="722"/>
    </row>
    <row r="5106" spans="1:97" s="1376" customFormat="1">
      <c r="A5106" s="722"/>
      <c r="B5106" s="722"/>
      <c r="C5106" s="722"/>
      <c r="D5106" s="722"/>
      <c r="E5106" s="722"/>
      <c r="F5106" s="757"/>
      <c r="G5106" s="757"/>
      <c r="H5106" s="757"/>
      <c r="I5106" s="757"/>
      <c r="J5106" s="757"/>
      <c r="K5106" s="758"/>
      <c r="L5106" s="758"/>
      <c r="M5106" s="722"/>
      <c r="N5106" s="736"/>
      <c r="O5106" s="736"/>
      <c r="P5106" s="736"/>
      <c r="Q5106" s="736"/>
      <c r="R5106" s="736"/>
      <c r="S5106" s="736"/>
      <c r="T5106" s="736"/>
      <c r="U5106" s="736"/>
      <c r="BA5106" s="722"/>
      <c r="BB5106" s="722"/>
      <c r="BC5106" s="722"/>
      <c r="BD5106" s="722"/>
      <c r="BE5106" s="722"/>
      <c r="BF5106" s="722"/>
      <c r="BG5106" s="722"/>
      <c r="BH5106" s="722"/>
      <c r="BI5106" s="722"/>
      <c r="BJ5106" s="722"/>
      <c r="BK5106" s="722"/>
      <c r="BL5106" s="722"/>
      <c r="BM5106" s="722"/>
      <c r="BN5106" s="722"/>
      <c r="BO5106" s="722"/>
      <c r="BP5106" s="722"/>
      <c r="BQ5106" s="722"/>
      <c r="BR5106" s="722"/>
      <c r="BS5106" s="722"/>
      <c r="BT5106" s="722"/>
      <c r="BU5106" s="722"/>
      <c r="BV5106" s="722"/>
      <c r="BW5106" s="722"/>
      <c r="BX5106" s="722"/>
      <c r="BY5106" s="722"/>
      <c r="BZ5106" s="722"/>
      <c r="CA5106" s="722"/>
      <c r="CB5106" s="722"/>
      <c r="CC5106" s="722"/>
      <c r="CD5106" s="722"/>
      <c r="CE5106" s="722"/>
      <c r="CF5106" s="722"/>
      <c r="CG5106" s="722"/>
      <c r="CH5106" s="722"/>
      <c r="CI5106" s="722"/>
      <c r="CJ5106" s="722"/>
      <c r="CK5106" s="722"/>
      <c r="CL5106" s="722"/>
      <c r="CM5106" s="722"/>
      <c r="CN5106" s="722"/>
      <c r="CO5106" s="722"/>
      <c r="CP5106" s="722"/>
      <c r="CQ5106" s="722"/>
      <c r="CR5106" s="722"/>
      <c r="CS5106" s="722"/>
    </row>
    <row r="5107" spans="1:97" s="1376" customFormat="1">
      <c r="A5107" s="722"/>
      <c r="B5107" s="722"/>
      <c r="C5107" s="722"/>
      <c r="D5107" s="722"/>
      <c r="E5107" s="722"/>
      <c r="F5107" s="757"/>
      <c r="G5107" s="757"/>
      <c r="H5107" s="757"/>
      <c r="I5107" s="757"/>
      <c r="J5107" s="757"/>
      <c r="K5107" s="758"/>
      <c r="L5107" s="758"/>
      <c r="M5107" s="722"/>
      <c r="N5107" s="736"/>
      <c r="O5107" s="736"/>
      <c r="P5107" s="736"/>
      <c r="Q5107" s="736"/>
      <c r="R5107" s="736"/>
      <c r="S5107" s="736"/>
      <c r="T5107" s="736"/>
      <c r="U5107" s="736"/>
      <c r="BA5107" s="722"/>
      <c r="BB5107" s="722"/>
      <c r="BC5107" s="722"/>
      <c r="BD5107" s="722"/>
      <c r="BE5107" s="722"/>
      <c r="BF5107" s="722"/>
      <c r="BG5107" s="722"/>
      <c r="BH5107" s="722"/>
      <c r="BI5107" s="722"/>
      <c r="BJ5107" s="722"/>
      <c r="BK5107" s="722"/>
      <c r="BL5107" s="722"/>
      <c r="BM5107" s="722"/>
      <c r="BN5107" s="722"/>
      <c r="BO5107" s="722"/>
      <c r="BP5107" s="722"/>
      <c r="BQ5107" s="722"/>
      <c r="BR5107" s="722"/>
      <c r="BS5107" s="722"/>
      <c r="BT5107" s="722"/>
      <c r="BU5107" s="722"/>
      <c r="BV5107" s="722"/>
      <c r="BW5107" s="722"/>
      <c r="BX5107" s="722"/>
      <c r="BY5107" s="722"/>
      <c r="BZ5107" s="722"/>
      <c r="CA5107" s="722"/>
      <c r="CB5107" s="722"/>
      <c r="CC5107" s="722"/>
      <c r="CD5107" s="722"/>
      <c r="CE5107" s="722"/>
      <c r="CF5107" s="722"/>
      <c r="CG5107" s="722"/>
      <c r="CH5107" s="722"/>
      <c r="CI5107" s="722"/>
      <c r="CJ5107" s="722"/>
      <c r="CK5107" s="722"/>
      <c r="CL5107" s="722"/>
      <c r="CM5107" s="722"/>
      <c r="CN5107" s="722"/>
      <c r="CO5107" s="722"/>
      <c r="CP5107" s="722"/>
      <c r="CQ5107" s="722"/>
      <c r="CR5107" s="722"/>
      <c r="CS5107" s="722"/>
    </row>
    <row r="5108" spans="1:97" s="1376" customFormat="1">
      <c r="A5108" s="722"/>
      <c r="B5108" s="722"/>
      <c r="C5108" s="722"/>
      <c r="D5108" s="722"/>
      <c r="E5108" s="722"/>
      <c r="F5108" s="757"/>
      <c r="G5108" s="757"/>
      <c r="H5108" s="757"/>
      <c r="I5108" s="757"/>
      <c r="J5108" s="757"/>
      <c r="K5108" s="758"/>
      <c r="L5108" s="758"/>
      <c r="M5108" s="722"/>
      <c r="N5108" s="736"/>
      <c r="O5108" s="736"/>
      <c r="P5108" s="736"/>
      <c r="Q5108" s="736"/>
      <c r="R5108" s="736"/>
      <c r="S5108" s="736"/>
      <c r="T5108" s="736"/>
      <c r="U5108" s="736"/>
      <c r="BA5108" s="722"/>
      <c r="BB5108" s="722"/>
      <c r="BC5108" s="722"/>
      <c r="BD5108" s="722"/>
      <c r="BE5108" s="722"/>
      <c r="BF5108" s="722"/>
      <c r="BG5108" s="722"/>
      <c r="BH5108" s="722"/>
      <c r="BI5108" s="722"/>
      <c r="BJ5108" s="722"/>
      <c r="BK5108" s="722"/>
      <c r="BL5108" s="722"/>
      <c r="BM5108" s="722"/>
      <c r="BN5108" s="722"/>
      <c r="BO5108" s="722"/>
      <c r="BP5108" s="722"/>
      <c r="BQ5108" s="722"/>
      <c r="BR5108" s="722"/>
      <c r="BS5108" s="722"/>
      <c r="BT5108" s="722"/>
      <c r="BU5108" s="722"/>
      <c r="BV5108" s="722"/>
      <c r="BW5108" s="722"/>
      <c r="BX5108" s="722"/>
      <c r="BY5108" s="722"/>
      <c r="BZ5108" s="722"/>
      <c r="CA5108" s="722"/>
      <c r="CB5108" s="722"/>
      <c r="CC5108" s="722"/>
      <c r="CD5108" s="722"/>
      <c r="CE5108" s="722"/>
      <c r="CF5108" s="722"/>
      <c r="CG5108" s="722"/>
      <c r="CH5108" s="722"/>
      <c r="CI5108" s="722"/>
      <c r="CJ5108" s="722"/>
      <c r="CK5108" s="722"/>
      <c r="CL5108" s="722"/>
      <c r="CM5108" s="722"/>
      <c r="CN5108" s="722"/>
      <c r="CO5108" s="722"/>
      <c r="CP5108" s="722"/>
      <c r="CQ5108" s="722"/>
      <c r="CR5108" s="722"/>
      <c r="CS5108" s="722"/>
    </row>
    <row r="5109" spans="1:97" s="1376" customFormat="1">
      <c r="A5109" s="722"/>
      <c r="B5109" s="722"/>
      <c r="C5109" s="722"/>
      <c r="D5109" s="722"/>
      <c r="E5109" s="722"/>
      <c r="F5109" s="757"/>
      <c r="G5109" s="757"/>
      <c r="H5109" s="757"/>
      <c r="I5109" s="757"/>
      <c r="J5109" s="757"/>
      <c r="K5109" s="758"/>
      <c r="L5109" s="758"/>
      <c r="M5109" s="722"/>
      <c r="N5109" s="736"/>
      <c r="O5109" s="736"/>
      <c r="P5109" s="736"/>
      <c r="Q5109" s="736"/>
      <c r="R5109" s="736"/>
      <c r="S5109" s="736"/>
      <c r="T5109" s="736"/>
      <c r="U5109" s="736"/>
      <c r="BA5109" s="722"/>
      <c r="BB5109" s="722"/>
      <c r="BC5109" s="722"/>
      <c r="BD5109" s="722"/>
      <c r="BE5109" s="722"/>
      <c r="BF5109" s="722"/>
      <c r="BG5109" s="722"/>
      <c r="BH5109" s="722"/>
      <c r="BI5109" s="722"/>
      <c r="BJ5109" s="722"/>
      <c r="BK5109" s="722"/>
      <c r="BL5109" s="722"/>
      <c r="BM5109" s="722"/>
      <c r="BN5109" s="722"/>
      <c r="BO5109" s="722"/>
      <c r="BP5109" s="722"/>
      <c r="BQ5109" s="722"/>
      <c r="BR5109" s="722"/>
      <c r="BS5109" s="722"/>
      <c r="BT5109" s="722"/>
      <c r="BU5109" s="722"/>
      <c r="BV5109" s="722"/>
      <c r="BW5109" s="722"/>
      <c r="BX5109" s="722"/>
      <c r="BY5109" s="722"/>
      <c r="BZ5109" s="722"/>
      <c r="CA5109" s="722"/>
      <c r="CB5109" s="722"/>
      <c r="CC5109" s="722"/>
      <c r="CD5109" s="722"/>
      <c r="CE5109" s="722"/>
      <c r="CF5109" s="722"/>
      <c r="CG5109" s="722"/>
      <c r="CH5109" s="722"/>
      <c r="CI5109" s="722"/>
      <c r="CJ5109" s="722"/>
      <c r="CK5109" s="722"/>
      <c r="CL5109" s="722"/>
      <c r="CM5109" s="722"/>
      <c r="CN5109" s="722"/>
      <c r="CO5109" s="722"/>
      <c r="CP5109" s="722"/>
      <c r="CQ5109" s="722"/>
      <c r="CR5109" s="722"/>
      <c r="CS5109" s="722"/>
    </row>
    <row r="5110" spans="1:97" s="1376" customFormat="1">
      <c r="A5110" s="722"/>
      <c r="B5110" s="722"/>
      <c r="C5110" s="722"/>
      <c r="D5110" s="722"/>
      <c r="E5110" s="722"/>
      <c r="F5110" s="757"/>
      <c r="G5110" s="757"/>
      <c r="H5110" s="757"/>
      <c r="I5110" s="757"/>
      <c r="J5110" s="757"/>
      <c r="K5110" s="758"/>
      <c r="L5110" s="758"/>
      <c r="M5110" s="722"/>
      <c r="N5110" s="736"/>
      <c r="O5110" s="736"/>
      <c r="P5110" s="736"/>
      <c r="Q5110" s="736"/>
      <c r="R5110" s="736"/>
      <c r="S5110" s="736"/>
      <c r="T5110" s="736"/>
      <c r="U5110" s="736"/>
      <c r="BA5110" s="722"/>
      <c r="BB5110" s="722"/>
      <c r="BC5110" s="722"/>
      <c r="BD5110" s="722"/>
      <c r="BE5110" s="722"/>
      <c r="BF5110" s="722"/>
      <c r="BG5110" s="722"/>
      <c r="BH5110" s="722"/>
      <c r="BI5110" s="722"/>
      <c r="BJ5110" s="722"/>
      <c r="BK5110" s="722"/>
      <c r="BL5110" s="722"/>
      <c r="BM5110" s="722"/>
      <c r="BN5110" s="722"/>
      <c r="BO5110" s="722"/>
      <c r="BP5110" s="722"/>
      <c r="BQ5110" s="722"/>
      <c r="BR5110" s="722"/>
      <c r="BS5110" s="722"/>
      <c r="BT5110" s="722"/>
      <c r="BU5110" s="722"/>
      <c r="BV5110" s="722"/>
      <c r="BW5110" s="722"/>
      <c r="BX5110" s="722"/>
      <c r="BY5110" s="722"/>
      <c r="BZ5110" s="722"/>
      <c r="CA5110" s="722"/>
      <c r="CB5110" s="722"/>
      <c r="CC5110" s="722"/>
      <c r="CD5110" s="722"/>
      <c r="CE5110" s="722"/>
      <c r="CF5110" s="722"/>
      <c r="CG5110" s="722"/>
      <c r="CH5110" s="722"/>
      <c r="CI5110" s="722"/>
      <c r="CJ5110" s="722"/>
      <c r="CK5110" s="722"/>
      <c r="CL5110" s="722"/>
      <c r="CM5110" s="722"/>
      <c r="CN5110" s="722"/>
      <c r="CO5110" s="722"/>
      <c r="CP5110" s="722"/>
      <c r="CQ5110" s="722"/>
      <c r="CR5110" s="722"/>
      <c r="CS5110" s="722"/>
    </row>
    <row r="5111" spans="1:97" s="1376" customFormat="1">
      <c r="A5111" s="722"/>
      <c r="B5111" s="722"/>
      <c r="C5111" s="722"/>
      <c r="D5111" s="722"/>
      <c r="E5111" s="722"/>
      <c r="F5111" s="757"/>
      <c r="G5111" s="757"/>
      <c r="H5111" s="757"/>
      <c r="I5111" s="757"/>
      <c r="J5111" s="757"/>
      <c r="K5111" s="758"/>
      <c r="L5111" s="758"/>
      <c r="M5111" s="722"/>
      <c r="N5111" s="736"/>
      <c r="O5111" s="736"/>
      <c r="P5111" s="736"/>
      <c r="Q5111" s="736"/>
      <c r="R5111" s="736"/>
      <c r="S5111" s="736"/>
      <c r="T5111" s="736"/>
      <c r="U5111" s="736"/>
      <c r="BA5111" s="722"/>
      <c r="BB5111" s="722"/>
      <c r="BC5111" s="722"/>
      <c r="BD5111" s="722"/>
      <c r="BE5111" s="722"/>
      <c r="BF5111" s="722"/>
      <c r="BG5111" s="722"/>
      <c r="BH5111" s="722"/>
      <c r="BI5111" s="722"/>
      <c r="BJ5111" s="722"/>
      <c r="BK5111" s="722"/>
      <c r="BL5111" s="722"/>
      <c r="BM5111" s="722"/>
      <c r="BN5111" s="722"/>
      <c r="BO5111" s="722"/>
      <c r="BP5111" s="722"/>
      <c r="BQ5111" s="722"/>
      <c r="BR5111" s="722"/>
      <c r="BS5111" s="722"/>
      <c r="BT5111" s="722"/>
      <c r="BU5111" s="722"/>
      <c r="BV5111" s="722"/>
      <c r="BW5111" s="722"/>
      <c r="BX5111" s="722"/>
      <c r="BY5111" s="722"/>
      <c r="BZ5111" s="722"/>
      <c r="CA5111" s="722"/>
      <c r="CB5111" s="722"/>
      <c r="CC5111" s="722"/>
      <c r="CD5111" s="722"/>
      <c r="CE5111" s="722"/>
      <c r="CF5111" s="722"/>
      <c r="CG5111" s="722"/>
      <c r="CH5111" s="722"/>
      <c r="CI5111" s="722"/>
      <c r="CJ5111" s="722"/>
      <c r="CK5111" s="722"/>
      <c r="CL5111" s="722"/>
      <c r="CM5111" s="722"/>
      <c r="CN5111" s="722"/>
      <c r="CO5111" s="722"/>
      <c r="CP5111" s="722"/>
      <c r="CQ5111" s="722"/>
      <c r="CR5111" s="722"/>
      <c r="CS5111" s="722"/>
    </row>
    <row r="5112" spans="1:97" s="1376" customFormat="1">
      <c r="A5112" s="722"/>
      <c r="B5112" s="722"/>
      <c r="C5112" s="722"/>
      <c r="D5112" s="722"/>
      <c r="E5112" s="722"/>
      <c r="F5112" s="757"/>
      <c r="G5112" s="757"/>
      <c r="H5112" s="757"/>
      <c r="I5112" s="757"/>
      <c r="J5112" s="757"/>
      <c r="K5112" s="758"/>
      <c r="L5112" s="758"/>
      <c r="M5112" s="722"/>
      <c r="N5112" s="736"/>
      <c r="O5112" s="736"/>
      <c r="P5112" s="736"/>
      <c r="Q5112" s="736"/>
      <c r="R5112" s="736"/>
      <c r="S5112" s="736"/>
      <c r="T5112" s="736"/>
      <c r="U5112" s="736"/>
      <c r="BA5112" s="722"/>
      <c r="BB5112" s="722"/>
      <c r="BC5112" s="722"/>
      <c r="BD5112" s="722"/>
      <c r="BE5112" s="722"/>
      <c r="BF5112" s="722"/>
      <c r="BG5112" s="722"/>
      <c r="BH5112" s="722"/>
      <c r="BI5112" s="722"/>
      <c r="BJ5112" s="722"/>
      <c r="BK5112" s="722"/>
      <c r="BL5112" s="722"/>
      <c r="BM5112" s="722"/>
      <c r="BN5112" s="722"/>
      <c r="BO5112" s="722"/>
      <c r="BP5112" s="722"/>
      <c r="BQ5112" s="722"/>
      <c r="BR5112" s="722"/>
      <c r="BS5112" s="722"/>
      <c r="BT5112" s="722"/>
      <c r="BU5112" s="722"/>
      <c r="BV5112" s="722"/>
      <c r="BW5112" s="722"/>
      <c r="BX5112" s="722"/>
      <c r="BY5112" s="722"/>
      <c r="BZ5112" s="722"/>
      <c r="CA5112" s="722"/>
      <c r="CB5112" s="722"/>
      <c r="CC5112" s="722"/>
      <c r="CD5112" s="722"/>
      <c r="CE5112" s="722"/>
      <c r="CF5112" s="722"/>
      <c r="CG5112" s="722"/>
      <c r="CH5112" s="722"/>
      <c r="CI5112" s="722"/>
      <c r="CJ5112" s="722"/>
      <c r="CK5112" s="722"/>
      <c r="CL5112" s="722"/>
      <c r="CM5112" s="722"/>
      <c r="CN5112" s="722"/>
      <c r="CO5112" s="722"/>
      <c r="CP5112" s="722"/>
      <c r="CQ5112" s="722"/>
      <c r="CR5112" s="722"/>
      <c r="CS5112" s="722"/>
    </row>
    <row r="5113" spans="1:97" s="1376" customFormat="1">
      <c r="A5113" s="722"/>
      <c r="B5113" s="722"/>
      <c r="C5113" s="722"/>
      <c r="D5113" s="722"/>
      <c r="E5113" s="722"/>
      <c r="F5113" s="757"/>
      <c r="G5113" s="757"/>
      <c r="H5113" s="757"/>
      <c r="I5113" s="757"/>
      <c r="J5113" s="757"/>
      <c r="K5113" s="758"/>
      <c r="L5113" s="758"/>
      <c r="M5113" s="722"/>
      <c r="N5113" s="736"/>
      <c r="O5113" s="736"/>
      <c r="P5113" s="736"/>
      <c r="Q5113" s="736"/>
      <c r="R5113" s="736"/>
      <c r="S5113" s="736"/>
      <c r="T5113" s="736"/>
      <c r="U5113" s="736"/>
      <c r="BA5113" s="722"/>
      <c r="BB5113" s="722"/>
      <c r="BC5113" s="722"/>
      <c r="BD5113" s="722"/>
      <c r="BE5113" s="722"/>
      <c r="BF5113" s="722"/>
      <c r="BG5113" s="722"/>
      <c r="BH5113" s="722"/>
      <c r="BI5113" s="722"/>
      <c r="BJ5113" s="722"/>
      <c r="BK5113" s="722"/>
      <c r="BL5113" s="722"/>
      <c r="BM5113" s="722"/>
      <c r="BN5113" s="722"/>
      <c r="BO5113" s="722"/>
      <c r="BP5113" s="722"/>
      <c r="BQ5113" s="722"/>
      <c r="BR5113" s="722"/>
      <c r="BS5113" s="722"/>
      <c r="BT5113" s="722"/>
      <c r="BU5113" s="722"/>
      <c r="BV5113" s="722"/>
      <c r="BW5113" s="722"/>
      <c r="BX5113" s="722"/>
      <c r="BY5113" s="722"/>
      <c r="BZ5113" s="722"/>
      <c r="CA5113" s="722"/>
      <c r="CB5113" s="722"/>
      <c r="CC5113" s="722"/>
      <c r="CD5113" s="722"/>
      <c r="CE5113" s="722"/>
      <c r="CF5113" s="722"/>
      <c r="CG5113" s="722"/>
      <c r="CH5113" s="722"/>
      <c r="CI5113" s="722"/>
      <c r="CJ5113" s="722"/>
      <c r="CK5113" s="722"/>
      <c r="CL5113" s="722"/>
      <c r="CM5113" s="722"/>
      <c r="CN5113" s="722"/>
      <c r="CO5113" s="722"/>
      <c r="CP5113" s="722"/>
      <c r="CQ5113" s="722"/>
      <c r="CR5113" s="722"/>
      <c r="CS5113" s="722"/>
    </row>
    <row r="5114" spans="1:97" s="1376" customFormat="1">
      <c r="A5114" s="722"/>
      <c r="B5114" s="722"/>
      <c r="C5114" s="722"/>
      <c r="D5114" s="722"/>
      <c r="E5114" s="722"/>
      <c r="F5114" s="757"/>
      <c r="G5114" s="757"/>
      <c r="H5114" s="757"/>
      <c r="I5114" s="757"/>
      <c r="J5114" s="757"/>
      <c r="K5114" s="758"/>
      <c r="L5114" s="758"/>
      <c r="M5114" s="722"/>
      <c r="N5114" s="736"/>
      <c r="O5114" s="736"/>
      <c r="P5114" s="736"/>
      <c r="Q5114" s="736"/>
      <c r="R5114" s="736"/>
      <c r="S5114" s="736"/>
      <c r="T5114" s="736"/>
      <c r="U5114" s="736"/>
      <c r="BA5114" s="722"/>
      <c r="BB5114" s="722"/>
      <c r="BC5114" s="722"/>
      <c r="BD5114" s="722"/>
      <c r="BE5114" s="722"/>
      <c r="BF5114" s="722"/>
      <c r="BG5114" s="722"/>
      <c r="BH5114" s="722"/>
      <c r="BI5114" s="722"/>
      <c r="BJ5114" s="722"/>
      <c r="BK5114" s="722"/>
      <c r="BL5114" s="722"/>
      <c r="BM5114" s="722"/>
      <c r="BN5114" s="722"/>
      <c r="BO5114" s="722"/>
      <c r="BP5114" s="722"/>
      <c r="BQ5114" s="722"/>
      <c r="BR5114" s="722"/>
      <c r="BS5114" s="722"/>
      <c r="BT5114" s="722"/>
      <c r="BU5114" s="722"/>
      <c r="BV5114" s="722"/>
      <c r="BW5114" s="722"/>
      <c r="BX5114" s="722"/>
      <c r="BY5114" s="722"/>
      <c r="BZ5114" s="722"/>
      <c r="CA5114" s="722"/>
      <c r="CB5114" s="722"/>
      <c r="CC5114" s="722"/>
      <c r="CD5114" s="722"/>
      <c r="CE5114" s="722"/>
      <c r="CF5114" s="722"/>
      <c r="CG5114" s="722"/>
      <c r="CH5114" s="722"/>
      <c r="CI5114" s="722"/>
      <c r="CJ5114" s="722"/>
      <c r="CK5114" s="722"/>
      <c r="CL5114" s="722"/>
      <c r="CM5114" s="722"/>
      <c r="CN5114" s="722"/>
      <c r="CO5114" s="722"/>
      <c r="CP5114" s="722"/>
      <c r="CQ5114" s="722"/>
      <c r="CR5114" s="722"/>
      <c r="CS5114" s="722"/>
    </row>
    <row r="5115" spans="1:97" s="1376" customFormat="1">
      <c r="A5115" s="722"/>
      <c r="B5115" s="722"/>
      <c r="C5115" s="722"/>
      <c r="D5115" s="722"/>
      <c r="E5115" s="722"/>
      <c r="F5115" s="757"/>
      <c r="G5115" s="757"/>
      <c r="H5115" s="757"/>
      <c r="I5115" s="757"/>
      <c r="J5115" s="757"/>
      <c r="K5115" s="758"/>
      <c r="L5115" s="758"/>
      <c r="M5115" s="722"/>
      <c r="N5115" s="736"/>
      <c r="O5115" s="736"/>
      <c r="P5115" s="736"/>
      <c r="Q5115" s="736"/>
      <c r="R5115" s="736"/>
      <c r="S5115" s="736"/>
      <c r="T5115" s="736"/>
      <c r="U5115" s="736"/>
      <c r="BA5115" s="722"/>
      <c r="BB5115" s="722"/>
      <c r="BC5115" s="722"/>
      <c r="BD5115" s="722"/>
      <c r="BE5115" s="722"/>
      <c r="BF5115" s="722"/>
      <c r="BG5115" s="722"/>
      <c r="BH5115" s="722"/>
      <c r="BI5115" s="722"/>
      <c r="BJ5115" s="722"/>
      <c r="BK5115" s="722"/>
      <c r="BL5115" s="722"/>
      <c r="BM5115" s="722"/>
      <c r="BN5115" s="722"/>
      <c r="BO5115" s="722"/>
      <c r="BP5115" s="722"/>
      <c r="BQ5115" s="722"/>
      <c r="BR5115" s="722"/>
      <c r="BS5115" s="722"/>
      <c r="BT5115" s="722"/>
      <c r="BU5115" s="722"/>
      <c r="BV5115" s="722"/>
      <c r="BW5115" s="722"/>
      <c r="BX5115" s="722"/>
      <c r="BY5115" s="722"/>
      <c r="BZ5115" s="722"/>
      <c r="CA5115" s="722"/>
      <c r="CB5115" s="722"/>
      <c r="CC5115" s="722"/>
      <c r="CD5115" s="722"/>
      <c r="CE5115" s="722"/>
      <c r="CF5115" s="722"/>
      <c r="CG5115" s="722"/>
      <c r="CH5115" s="722"/>
      <c r="CI5115" s="722"/>
      <c r="CJ5115" s="722"/>
      <c r="CK5115" s="722"/>
      <c r="CL5115" s="722"/>
      <c r="CM5115" s="722"/>
      <c r="CN5115" s="722"/>
      <c r="CO5115" s="722"/>
      <c r="CP5115" s="722"/>
      <c r="CQ5115" s="722"/>
      <c r="CR5115" s="722"/>
      <c r="CS5115" s="722"/>
    </row>
    <row r="5116" spans="1:97" s="1376" customFormat="1">
      <c r="A5116" s="722"/>
      <c r="B5116" s="722"/>
      <c r="C5116" s="722"/>
      <c r="D5116" s="722"/>
      <c r="E5116" s="722"/>
      <c r="F5116" s="757"/>
      <c r="G5116" s="757"/>
      <c r="H5116" s="757"/>
      <c r="I5116" s="757"/>
      <c r="J5116" s="757"/>
      <c r="K5116" s="758"/>
      <c r="L5116" s="758"/>
      <c r="M5116" s="722"/>
      <c r="N5116" s="736"/>
      <c r="O5116" s="736"/>
      <c r="P5116" s="736"/>
      <c r="Q5116" s="736"/>
      <c r="R5116" s="736"/>
      <c r="S5116" s="736"/>
      <c r="T5116" s="736"/>
      <c r="U5116" s="736"/>
      <c r="BA5116" s="722"/>
      <c r="BB5116" s="722"/>
      <c r="BC5116" s="722"/>
      <c r="BD5116" s="722"/>
      <c r="BE5116" s="722"/>
      <c r="BF5116" s="722"/>
      <c r="BG5116" s="722"/>
      <c r="BH5116" s="722"/>
      <c r="BI5116" s="722"/>
      <c r="BJ5116" s="722"/>
      <c r="BK5116" s="722"/>
      <c r="BL5116" s="722"/>
      <c r="BM5116" s="722"/>
      <c r="BN5116" s="722"/>
      <c r="BO5116" s="722"/>
      <c r="BP5116" s="722"/>
      <c r="BQ5116" s="722"/>
      <c r="BR5116" s="722"/>
      <c r="BS5116" s="722"/>
      <c r="BT5116" s="722"/>
      <c r="BU5116" s="722"/>
      <c r="BV5116" s="722"/>
      <c r="BW5116" s="722"/>
      <c r="BX5116" s="722"/>
      <c r="BY5116" s="722"/>
      <c r="BZ5116" s="722"/>
      <c r="CA5116" s="722"/>
      <c r="CB5116" s="722"/>
      <c r="CC5116" s="722"/>
      <c r="CD5116" s="722"/>
      <c r="CE5116" s="722"/>
      <c r="CF5116" s="722"/>
      <c r="CG5116" s="722"/>
      <c r="CH5116" s="722"/>
      <c r="CI5116" s="722"/>
      <c r="CJ5116" s="722"/>
      <c r="CK5116" s="722"/>
      <c r="CL5116" s="722"/>
      <c r="CM5116" s="722"/>
      <c r="CN5116" s="722"/>
      <c r="CO5116" s="722"/>
      <c r="CP5116" s="722"/>
      <c r="CQ5116" s="722"/>
      <c r="CR5116" s="722"/>
      <c r="CS5116" s="722"/>
    </row>
    <row r="5117" spans="1:97" s="1376" customFormat="1">
      <c r="A5117" s="722"/>
      <c r="B5117" s="722"/>
      <c r="C5117" s="722"/>
      <c r="D5117" s="722"/>
      <c r="E5117" s="722"/>
      <c r="F5117" s="757"/>
      <c r="G5117" s="757"/>
      <c r="H5117" s="757"/>
      <c r="I5117" s="757"/>
      <c r="J5117" s="757"/>
      <c r="K5117" s="758"/>
      <c r="L5117" s="758"/>
      <c r="M5117" s="722"/>
      <c r="N5117" s="736"/>
      <c r="O5117" s="736"/>
      <c r="P5117" s="736"/>
      <c r="Q5117" s="736"/>
      <c r="R5117" s="736"/>
      <c r="S5117" s="736"/>
      <c r="T5117" s="736"/>
      <c r="U5117" s="736"/>
      <c r="BA5117" s="722"/>
      <c r="BB5117" s="722"/>
      <c r="BC5117" s="722"/>
      <c r="BD5117" s="722"/>
      <c r="BE5117" s="722"/>
      <c r="BF5117" s="722"/>
      <c r="BG5117" s="722"/>
      <c r="BH5117" s="722"/>
      <c r="BI5117" s="722"/>
      <c r="BJ5117" s="722"/>
      <c r="BK5117" s="722"/>
      <c r="BL5117" s="722"/>
      <c r="BM5117" s="722"/>
      <c r="BN5117" s="722"/>
      <c r="BO5117" s="722"/>
      <c r="BP5117" s="722"/>
      <c r="BQ5117" s="722"/>
      <c r="BR5117" s="722"/>
      <c r="BS5117" s="722"/>
      <c r="BT5117" s="722"/>
      <c r="BU5117" s="722"/>
      <c r="BV5117" s="722"/>
      <c r="BW5117" s="722"/>
      <c r="BX5117" s="722"/>
      <c r="BY5117" s="722"/>
      <c r="BZ5117" s="722"/>
      <c r="CA5117" s="722"/>
      <c r="CB5117" s="722"/>
      <c r="CC5117" s="722"/>
      <c r="CD5117" s="722"/>
      <c r="CE5117" s="722"/>
      <c r="CF5117" s="722"/>
      <c r="CG5117" s="722"/>
      <c r="CH5117" s="722"/>
      <c r="CI5117" s="722"/>
      <c r="CJ5117" s="722"/>
      <c r="CK5117" s="722"/>
      <c r="CL5117" s="722"/>
      <c r="CM5117" s="722"/>
      <c r="CN5117" s="722"/>
      <c r="CO5117" s="722"/>
      <c r="CP5117" s="722"/>
      <c r="CQ5117" s="722"/>
      <c r="CR5117" s="722"/>
      <c r="CS5117" s="722"/>
    </row>
    <row r="5118" spans="1:97" s="1376" customFormat="1">
      <c r="A5118" s="722"/>
      <c r="B5118" s="722"/>
      <c r="C5118" s="722"/>
      <c r="D5118" s="722"/>
      <c r="E5118" s="722"/>
      <c r="F5118" s="757"/>
      <c r="G5118" s="757"/>
      <c r="H5118" s="757"/>
      <c r="I5118" s="757"/>
      <c r="J5118" s="757"/>
      <c r="K5118" s="758"/>
      <c r="L5118" s="758"/>
      <c r="M5118" s="722"/>
      <c r="N5118" s="736"/>
      <c r="O5118" s="736"/>
      <c r="P5118" s="736"/>
      <c r="Q5118" s="736"/>
      <c r="R5118" s="736"/>
      <c r="S5118" s="736"/>
      <c r="T5118" s="736"/>
      <c r="U5118" s="736"/>
      <c r="BA5118" s="722"/>
      <c r="BB5118" s="722"/>
      <c r="BC5118" s="722"/>
      <c r="BD5118" s="722"/>
      <c r="BE5118" s="722"/>
      <c r="BF5118" s="722"/>
      <c r="BG5118" s="722"/>
      <c r="BH5118" s="722"/>
      <c r="BI5118" s="722"/>
      <c r="BJ5118" s="722"/>
      <c r="BK5118" s="722"/>
      <c r="BL5118" s="722"/>
      <c r="BM5118" s="722"/>
      <c r="BN5118" s="722"/>
      <c r="BO5118" s="722"/>
      <c r="BP5118" s="722"/>
      <c r="BQ5118" s="722"/>
      <c r="BR5118" s="722"/>
      <c r="BS5118" s="722"/>
      <c r="BT5118" s="722"/>
      <c r="BU5118" s="722"/>
      <c r="BV5118" s="722"/>
      <c r="BW5118" s="722"/>
      <c r="BX5118" s="722"/>
      <c r="BY5118" s="722"/>
      <c r="BZ5118" s="722"/>
      <c r="CA5118" s="722"/>
      <c r="CB5118" s="722"/>
      <c r="CC5118" s="722"/>
      <c r="CD5118" s="722"/>
      <c r="CE5118" s="722"/>
      <c r="CF5118" s="722"/>
      <c r="CG5118" s="722"/>
      <c r="CH5118" s="722"/>
      <c r="CI5118" s="722"/>
      <c r="CJ5118" s="722"/>
      <c r="CK5118" s="722"/>
      <c r="CL5118" s="722"/>
      <c r="CM5118" s="722"/>
      <c r="CN5118" s="722"/>
      <c r="CO5118" s="722"/>
      <c r="CP5118" s="722"/>
      <c r="CQ5118" s="722"/>
      <c r="CR5118" s="722"/>
      <c r="CS5118" s="722"/>
    </row>
    <row r="5119" spans="1:97" s="1376" customFormat="1">
      <c r="A5119" s="722"/>
      <c r="B5119" s="722"/>
      <c r="C5119" s="722"/>
      <c r="D5119" s="722"/>
      <c r="E5119" s="722"/>
      <c r="F5119" s="757"/>
      <c r="G5119" s="757"/>
      <c r="H5119" s="757"/>
      <c r="I5119" s="757"/>
      <c r="J5119" s="757"/>
      <c r="K5119" s="758"/>
      <c r="L5119" s="758"/>
      <c r="M5119" s="722"/>
      <c r="N5119" s="736"/>
      <c r="O5119" s="736"/>
      <c r="P5119" s="736"/>
      <c r="Q5119" s="736"/>
      <c r="R5119" s="736"/>
      <c r="S5119" s="736"/>
      <c r="T5119" s="736"/>
      <c r="U5119" s="736"/>
      <c r="BA5119" s="722"/>
      <c r="BB5119" s="722"/>
      <c r="BC5119" s="722"/>
      <c r="BD5119" s="722"/>
      <c r="BE5119" s="722"/>
      <c r="BF5119" s="722"/>
      <c r="BG5119" s="722"/>
      <c r="BH5119" s="722"/>
      <c r="BI5119" s="722"/>
      <c r="BJ5119" s="722"/>
      <c r="BK5119" s="722"/>
      <c r="BL5119" s="722"/>
      <c r="BM5119" s="722"/>
      <c r="BN5119" s="722"/>
      <c r="BO5119" s="722"/>
      <c r="BP5119" s="722"/>
      <c r="BQ5119" s="722"/>
      <c r="BR5119" s="722"/>
      <c r="BS5119" s="722"/>
      <c r="BT5119" s="722"/>
      <c r="BU5119" s="722"/>
      <c r="BV5119" s="722"/>
      <c r="BW5119" s="722"/>
      <c r="BX5119" s="722"/>
      <c r="BY5119" s="722"/>
      <c r="BZ5119" s="722"/>
      <c r="CA5119" s="722"/>
      <c r="CB5119" s="722"/>
      <c r="CC5119" s="722"/>
      <c r="CD5119" s="722"/>
      <c r="CE5119" s="722"/>
      <c r="CF5119" s="722"/>
      <c r="CG5119" s="722"/>
      <c r="CH5119" s="722"/>
      <c r="CI5119" s="722"/>
      <c r="CJ5119" s="722"/>
      <c r="CK5119" s="722"/>
      <c r="CL5119" s="722"/>
      <c r="CM5119" s="722"/>
      <c r="CN5119" s="722"/>
      <c r="CO5119" s="722"/>
      <c r="CP5119" s="722"/>
      <c r="CQ5119" s="722"/>
      <c r="CR5119" s="722"/>
      <c r="CS5119" s="722"/>
    </row>
    <row r="5120" spans="1:97" s="1376" customFormat="1">
      <c r="A5120" s="722"/>
      <c r="B5120" s="722"/>
      <c r="C5120" s="722"/>
      <c r="D5120" s="722"/>
      <c r="E5120" s="722"/>
      <c r="F5120" s="757"/>
      <c r="G5120" s="757"/>
      <c r="H5120" s="757"/>
      <c r="I5120" s="757"/>
      <c r="J5120" s="757"/>
      <c r="K5120" s="758"/>
      <c r="L5120" s="758"/>
      <c r="M5120" s="722"/>
      <c r="N5120" s="736"/>
      <c r="O5120" s="736"/>
      <c r="P5120" s="736"/>
      <c r="Q5120" s="736"/>
      <c r="R5120" s="736"/>
      <c r="S5120" s="736"/>
      <c r="T5120" s="736"/>
      <c r="U5120" s="736"/>
      <c r="BA5120" s="722"/>
      <c r="BB5120" s="722"/>
      <c r="BC5120" s="722"/>
      <c r="BD5120" s="722"/>
      <c r="BE5120" s="722"/>
      <c r="BF5120" s="722"/>
      <c r="BG5120" s="722"/>
      <c r="BH5120" s="722"/>
      <c r="BI5120" s="722"/>
      <c r="BJ5120" s="722"/>
      <c r="BK5120" s="722"/>
      <c r="BL5120" s="722"/>
      <c r="BM5120" s="722"/>
      <c r="BN5120" s="722"/>
      <c r="BO5120" s="722"/>
      <c r="BP5120" s="722"/>
      <c r="BQ5120" s="722"/>
      <c r="BR5120" s="722"/>
      <c r="BS5120" s="722"/>
      <c r="BT5120" s="722"/>
      <c r="BU5120" s="722"/>
      <c r="BV5120" s="722"/>
      <c r="BW5120" s="722"/>
      <c r="BX5120" s="722"/>
      <c r="BY5120" s="722"/>
      <c r="BZ5120" s="722"/>
      <c r="CA5120" s="722"/>
      <c r="CB5120" s="722"/>
      <c r="CC5120" s="722"/>
      <c r="CD5120" s="722"/>
      <c r="CE5120" s="722"/>
      <c r="CF5120" s="722"/>
      <c r="CG5120" s="722"/>
      <c r="CH5120" s="722"/>
      <c r="CI5120" s="722"/>
      <c r="CJ5120" s="722"/>
      <c r="CK5120" s="722"/>
      <c r="CL5120" s="722"/>
      <c r="CM5120" s="722"/>
      <c r="CN5120" s="722"/>
      <c r="CO5120" s="722"/>
      <c r="CP5120" s="722"/>
      <c r="CQ5120" s="722"/>
      <c r="CR5120" s="722"/>
      <c r="CS5120" s="722"/>
    </row>
    <row r="5121" spans="1:97" s="1376" customFormat="1">
      <c r="A5121" s="722"/>
      <c r="B5121" s="722"/>
      <c r="C5121" s="722"/>
      <c r="D5121" s="722"/>
      <c r="E5121" s="722"/>
      <c r="F5121" s="757"/>
      <c r="G5121" s="757"/>
      <c r="H5121" s="757"/>
      <c r="I5121" s="757"/>
      <c r="J5121" s="757"/>
      <c r="K5121" s="758"/>
      <c r="L5121" s="758"/>
      <c r="M5121" s="722"/>
      <c r="N5121" s="736"/>
      <c r="O5121" s="736"/>
      <c r="P5121" s="736"/>
      <c r="Q5121" s="736"/>
      <c r="R5121" s="736"/>
      <c r="S5121" s="736"/>
      <c r="T5121" s="736"/>
      <c r="U5121" s="736"/>
      <c r="BA5121" s="722"/>
      <c r="BB5121" s="722"/>
      <c r="BC5121" s="722"/>
      <c r="BD5121" s="722"/>
      <c r="BE5121" s="722"/>
      <c r="BF5121" s="722"/>
      <c r="BG5121" s="722"/>
      <c r="BH5121" s="722"/>
      <c r="BI5121" s="722"/>
      <c r="BJ5121" s="722"/>
      <c r="BK5121" s="722"/>
      <c r="BL5121" s="722"/>
      <c r="BM5121" s="722"/>
      <c r="BN5121" s="722"/>
      <c r="BO5121" s="722"/>
      <c r="BP5121" s="722"/>
      <c r="BQ5121" s="722"/>
      <c r="BR5121" s="722"/>
      <c r="BS5121" s="722"/>
      <c r="BT5121" s="722"/>
      <c r="BU5121" s="722"/>
      <c r="BV5121" s="722"/>
      <c r="BW5121" s="722"/>
      <c r="BX5121" s="722"/>
      <c r="BY5121" s="722"/>
      <c r="BZ5121" s="722"/>
      <c r="CA5121" s="722"/>
      <c r="CB5121" s="722"/>
      <c r="CC5121" s="722"/>
      <c r="CD5121" s="722"/>
      <c r="CE5121" s="722"/>
      <c r="CF5121" s="722"/>
      <c r="CG5121" s="722"/>
      <c r="CH5121" s="722"/>
      <c r="CI5121" s="722"/>
      <c r="CJ5121" s="722"/>
      <c r="CK5121" s="722"/>
      <c r="CL5121" s="722"/>
      <c r="CM5121" s="722"/>
      <c r="CN5121" s="722"/>
      <c r="CO5121" s="722"/>
      <c r="CP5121" s="722"/>
      <c r="CQ5121" s="722"/>
      <c r="CR5121" s="722"/>
      <c r="CS5121" s="722"/>
    </row>
    <row r="5122" spans="1:97" s="1376" customFormat="1">
      <c r="A5122" s="722"/>
      <c r="B5122" s="722"/>
      <c r="C5122" s="722"/>
      <c r="D5122" s="722"/>
      <c r="E5122" s="722"/>
      <c r="F5122" s="757"/>
      <c r="G5122" s="757"/>
      <c r="H5122" s="757"/>
      <c r="I5122" s="757"/>
      <c r="J5122" s="757"/>
      <c r="K5122" s="758"/>
      <c r="L5122" s="758"/>
      <c r="M5122" s="722"/>
      <c r="N5122" s="736"/>
      <c r="O5122" s="736"/>
      <c r="P5122" s="736"/>
      <c r="Q5122" s="736"/>
      <c r="R5122" s="736"/>
      <c r="S5122" s="736"/>
      <c r="T5122" s="736"/>
      <c r="U5122" s="736"/>
      <c r="BA5122" s="722"/>
      <c r="BB5122" s="722"/>
      <c r="BC5122" s="722"/>
      <c r="BD5122" s="722"/>
      <c r="BE5122" s="722"/>
      <c r="BF5122" s="722"/>
      <c r="BG5122" s="722"/>
      <c r="BH5122" s="722"/>
      <c r="BI5122" s="722"/>
      <c r="BJ5122" s="722"/>
      <c r="BK5122" s="722"/>
      <c r="BL5122" s="722"/>
      <c r="BM5122" s="722"/>
      <c r="BN5122" s="722"/>
      <c r="BO5122" s="722"/>
      <c r="BP5122" s="722"/>
      <c r="BQ5122" s="722"/>
      <c r="BR5122" s="722"/>
      <c r="BS5122" s="722"/>
      <c r="BT5122" s="722"/>
      <c r="BU5122" s="722"/>
      <c r="BV5122" s="722"/>
      <c r="BW5122" s="722"/>
      <c r="BX5122" s="722"/>
      <c r="BY5122" s="722"/>
      <c r="BZ5122" s="722"/>
      <c r="CA5122" s="722"/>
      <c r="CB5122" s="722"/>
      <c r="CC5122" s="722"/>
      <c r="CD5122" s="722"/>
      <c r="CE5122" s="722"/>
      <c r="CF5122" s="722"/>
      <c r="CG5122" s="722"/>
      <c r="CH5122" s="722"/>
      <c r="CI5122" s="722"/>
      <c r="CJ5122" s="722"/>
      <c r="CK5122" s="722"/>
      <c r="CL5122" s="722"/>
      <c r="CM5122" s="722"/>
      <c r="CN5122" s="722"/>
      <c r="CO5122" s="722"/>
      <c r="CP5122" s="722"/>
      <c r="CQ5122" s="722"/>
      <c r="CR5122" s="722"/>
      <c r="CS5122" s="722"/>
    </row>
    <row r="5123" spans="1:97" s="1376" customFormat="1">
      <c r="A5123" s="722"/>
      <c r="B5123" s="722"/>
      <c r="C5123" s="722"/>
      <c r="D5123" s="722"/>
      <c r="E5123" s="722"/>
      <c r="F5123" s="757"/>
      <c r="G5123" s="757"/>
      <c r="H5123" s="757"/>
      <c r="I5123" s="757"/>
      <c r="J5123" s="757"/>
      <c r="K5123" s="758"/>
      <c r="L5123" s="758"/>
      <c r="M5123" s="722"/>
      <c r="N5123" s="736"/>
      <c r="O5123" s="736"/>
      <c r="P5123" s="736"/>
      <c r="Q5123" s="736"/>
      <c r="R5123" s="736"/>
      <c r="S5123" s="736"/>
      <c r="T5123" s="736"/>
      <c r="U5123" s="736"/>
      <c r="BA5123" s="722"/>
      <c r="BB5123" s="722"/>
      <c r="BC5123" s="722"/>
      <c r="BD5123" s="722"/>
      <c r="BE5123" s="722"/>
      <c r="BF5123" s="722"/>
      <c r="BG5123" s="722"/>
      <c r="BH5123" s="722"/>
      <c r="BI5123" s="722"/>
      <c r="BJ5123" s="722"/>
      <c r="BK5123" s="722"/>
      <c r="BL5123" s="722"/>
      <c r="BM5123" s="722"/>
      <c r="BN5123" s="722"/>
      <c r="BO5123" s="722"/>
      <c r="BP5123" s="722"/>
      <c r="BQ5123" s="722"/>
      <c r="BR5123" s="722"/>
      <c r="BS5123" s="722"/>
      <c r="BT5123" s="722"/>
      <c r="BU5123" s="722"/>
      <c r="BV5123" s="722"/>
      <c r="BW5123" s="722"/>
      <c r="BX5123" s="722"/>
      <c r="BY5123" s="722"/>
      <c r="BZ5123" s="722"/>
      <c r="CA5123" s="722"/>
      <c r="CB5123" s="722"/>
      <c r="CC5123" s="722"/>
      <c r="CD5123" s="722"/>
      <c r="CE5123" s="722"/>
      <c r="CF5123" s="722"/>
      <c r="CG5123" s="722"/>
      <c r="CH5123" s="722"/>
      <c r="CI5123" s="722"/>
      <c r="CJ5123" s="722"/>
      <c r="CK5123" s="722"/>
      <c r="CL5123" s="722"/>
      <c r="CM5123" s="722"/>
      <c r="CN5123" s="722"/>
      <c r="CO5123" s="722"/>
      <c r="CP5123" s="722"/>
      <c r="CQ5123" s="722"/>
      <c r="CR5123" s="722"/>
      <c r="CS5123" s="722"/>
    </row>
    <row r="5124" spans="1:97" s="1376" customFormat="1">
      <c r="A5124" s="722"/>
      <c r="B5124" s="722"/>
      <c r="C5124" s="722"/>
      <c r="D5124" s="722"/>
      <c r="E5124" s="722"/>
      <c r="F5124" s="757"/>
      <c r="G5124" s="757"/>
      <c r="H5124" s="757"/>
      <c r="I5124" s="757"/>
      <c r="J5124" s="757"/>
      <c r="K5124" s="758"/>
      <c r="L5124" s="758"/>
      <c r="M5124" s="722"/>
      <c r="N5124" s="736"/>
      <c r="O5124" s="736"/>
      <c r="P5124" s="736"/>
      <c r="Q5124" s="736"/>
      <c r="R5124" s="736"/>
      <c r="S5124" s="736"/>
      <c r="T5124" s="736"/>
      <c r="U5124" s="736"/>
      <c r="BA5124" s="722"/>
      <c r="BB5124" s="722"/>
      <c r="BC5124" s="722"/>
      <c r="BD5124" s="722"/>
      <c r="BE5124" s="722"/>
      <c r="BF5124" s="722"/>
      <c r="BG5124" s="722"/>
      <c r="BH5124" s="722"/>
      <c r="BI5124" s="722"/>
      <c r="BJ5124" s="722"/>
      <c r="BK5124" s="722"/>
      <c r="BL5124" s="722"/>
      <c r="BM5124" s="722"/>
      <c r="BN5124" s="722"/>
      <c r="BO5124" s="722"/>
      <c r="BP5124" s="722"/>
      <c r="BQ5124" s="722"/>
      <c r="BR5124" s="722"/>
      <c r="BS5124" s="722"/>
      <c r="BT5124" s="722"/>
      <c r="BU5124" s="722"/>
      <c r="BV5124" s="722"/>
      <c r="BW5124" s="722"/>
      <c r="BX5124" s="722"/>
      <c r="BY5124" s="722"/>
      <c r="BZ5124" s="722"/>
      <c r="CA5124" s="722"/>
      <c r="CB5124" s="722"/>
      <c r="CC5124" s="722"/>
      <c r="CD5124" s="722"/>
      <c r="CE5124" s="722"/>
      <c r="CF5124" s="722"/>
      <c r="CG5124" s="722"/>
      <c r="CH5124" s="722"/>
      <c r="CI5124" s="722"/>
      <c r="CJ5124" s="722"/>
      <c r="CK5124" s="722"/>
      <c r="CL5124" s="722"/>
      <c r="CM5124" s="722"/>
      <c r="CN5124" s="722"/>
      <c r="CO5124" s="722"/>
      <c r="CP5124" s="722"/>
      <c r="CQ5124" s="722"/>
      <c r="CR5124" s="722"/>
      <c r="CS5124" s="722"/>
    </row>
    <row r="5125" spans="1:97" s="1376" customFormat="1">
      <c r="A5125" s="722"/>
      <c r="B5125" s="722"/>
      <c r="C5125" s="722"/>
      <c r="D5125" s="722"/>
      <c r="E5125" s="722"/>
      <c r="F5125" s="757"/>
      <c r="G5125" s="757"/>
      <c r="H5125" s="757"/>
      <c r="I5125" s="757"/>
      <c r="J5125" s="757"/>
      <c r="K5125" s="758"/>
      <c r="L5125" s="758"/>
      <c r="M5125" s="722"/>
      <c r="N5125" s="736"/>
      <c r="O5125" s="736"/>
      <c r="P5125" s="736"/>
      <c r="Q5125" s="736"/>
      <c r="R5125" s="736"/>
      <c r="S5125" s="736"/>
      <c r="T5125" s="736"/>
      <c r="U5125" s="736"/>
      <c r="BA5125" s="722"/>
      <c r="BB5125" s="722"/>
      <c r="BC5125" s="722"/>
      <c r="BD5125" s="722"/>
      <c r="BE5125" s="722"/>
      <c r="BF5125" s="722"/>
      <c r="BG5125" s="722"/>
      <c r="BH5125" s="722"/>
      <c r="BI5125" s="722"/>
      <c r="BJ5125" s="722"/>
      <c r="BK5125" s="722"/>
      <c r="BL5125" s="722"/>
      <c r="BM5125" s="722"/>
      <c r="BN5125" s="722"/>
      <c r="BO5125" s="722"/>
      <c r="BP5125" s="722"/>
      <c r="BQ5125" s="722"/>
      <c r="BR5125" s="722"/>
      <c r="BS5125" s="722"/>
      <c r="BT5125" s="722"/>
      <c r="BU5125" s="722"/>
      <c r="BV5125" s="722"/>
      <c r="BW5125" s="722"/>
      <c r="BX5125" s="722"/>
      <c r="BY5125" s="722"/>
      <c r="BZ5125" s="722"/>
      <c r="CA5125" s="722"/>
      <c r="CB5125" s="722"/>
      <c r="CC5125" s="722"/>
      <c r="CD5125" s="722"/>
      <c r="CE5125" s="722"/>
      <c r="CF5125" s="722"/>
      <c r="CG5125" s="722"/>
      <c r="CH5125" s="722"/>
      <c r="CI5125" s="722"/>
      <c r="CJ5125" s="722"/>
      <c r="CK5125" s="722"/>
      <c r="CL5125" s="722"/>
      <c r="CM5125" s="722"/>
      <c r="CN5125" s="722"/>
      <c r="CO5125" s="722"/>
      <c r="CP5125" s="722"/>
      <c r="CQ5125" s="722"/>
      <c r="CR5125" s="722"/>
      <c r="CS5125" s="722"/>
    </row>
    <row r="5126" spans="1:97" s="1376" customFormat="1">
      <c r="A5126" s="722"/>
      <c r="B5126" s="722"/>
      <c r="C5126" s="722"/>
      <c r="D5126" s="722"/>
      <c r="E5126" s="722"/>
      <c r="F5126" s="757"/>
      <c r="G5126" s="757"/>
      <c r="H5126" s="757"/>
      <c r="I5126" s="757"/>
      <c r="J5126" s="757"/>
      <c r="K5126" s="758"/>
      <c r="L5126" s="758"/>
      <c r="M5126" s="722"/>
      <c r="N5126" s="736"/>
      <c r="O5126" s="736"/>
      <c r="P5126" s="736"/>
      <c r="Q5126" s="736"/>
      <c r="R5126" s="736"/>
      <c r="S5126" s="736"/>
      <c r="T5126" s="736"/>
      <c r="U5126" s="736"/>
      <c r="BA5126" s="722"/>
      <c r="BB5126" s="722"/>
      <c r="BC5126" s="722"/>
      <c r="BD5126" s="722"/>
      <c r="BE5126" s="722"/>
      <c r="BF5126" s="722"/>
      <c r="BG5126" s="722"/>
      <c r="BH5126" s="722"/>
      <c r="BI5126" s="722"/>
      <c r="BJ5126" s="722"/>
      <c r="BK5126" s="722"/>
      <c r="BL5126" s="722"/>
      <c r="BM5126" s="722"/>
      <c r="BN5126" s="722"/>
      <c r="BO5126" s="722"/>
      <c r="BP5126" s="722"/>
      <c r="BQ5126" s="722"/>
      <c r="BR5126" s="722"/>
      <c r="BS5126" s="722"/>
      <c r="BT5126" s="722"/>
      <c r="BU5126" s="722"/>
      <c r="BV5126" s="722"/>
      <c r="BW5126" s="722"/>
      <c r="BX5126" s="722"/>
      <c r="BY5126" s="722"/>
      <c r="BZ5126" s="722"/>
      <c r="CA5126" s="722"/>
      <c r="CB5126" s="722"/>
      <c r="CC5126" s="722"/>
      <c r="CD5126" s="722"/>
      <c r="CE5126" s="722"/>
      <c r="CF5126" s="722"/>
      <c r="CG5126" s="722"/>
      <c r="CH5126" s="722"/>
      <c r="CI5126" s="722"/>
      <c r="CJ5126" s="722"/>
      <c r="CK5126" s="722"/>
      <c r="CL5126" s="722"/>
      <c r="CM5126" s="722"/>
      <c r="CN5126" s="722"/>
      <c r="CO5126" s="722"/>
      <c r="CP5126" s="722"/>
      <c r="CQ5126" s="722"/>
      <c r="CR5126" s="722"/>
      <c r="CS5126" s="722"/>
    </row>
    <row r="5127" spans="1:97" s="1376" customFormat="1">
      <c r="A5127" s="722"/>
      <c r="B5127" s="722"/>
      <c r="C5127" s="722"/>
      <c r="D5127" s="722"/>
      <c r="E5127" s="722"/>
      <c r="F5127" s="757"/>
      <c r="G5127" s="757"/>
      <c r="H5127" s="757"/>
      <c r="I5127" s="757"/>
      <c r="J5127" s="757"/>
      <c r="K5127" s="758"/>
      <c r="L5127" s="758"/>
      <c r="M5127" s="722"/>
      <c r="N5127" s="736"/>
      <c r="O5127" s="736"/>
      <c r="P5127" s="736"/>
      <c r="Q5127" s="736"/>
      <c r="R5127" s="736"/>
      <c r="S5127" s="736"/>
      <c r="T5127" s="736"/>
      <c r="U5127" s="736"/>
      <c r="BA5127" s="722"/>
      <c r="BB5127" s="722"/>
      <c r="BC5127" s="722"/>
      <c r="BD5127" s="722"/>
      <c r="BE5127" s="722"/>
      <c r="BF5127" s="722"/>
      <c r="BG5127" s="722"/>
      <c r="BH5127" s="722"/>
      <c r="BI5127" s="722"/>
      <c r="BJ5127" s="722"/>
      <c r="BK5127" s="722"/>
      <c r="BL5127" s="722"/>
      <c r="BM5127" s="722"/>
      <c r="BN5127" s="722"/>
      <c r="BO5127" s="722"/>
      <c r="BP5127" s="722"/>
      <c r="BQ5127" s="722"/>
      <c r="BR5127" s="722"/>
      <c r="BS5127" s="722"/>
      <c r="BT5127" s="722"/>
      <c r="BU5127" s="722"/>
      <c r="BV5127" s="722"/>
      <c r="BW5127" s="722"/>
      <c r="BX5127" s="722"/>
      <c r="BY5127" s="722"/>
      <c r="BZ5127" s="722"/>
      <c r="CA5127" s="722"/>
      <c r="CB5127" s="722"/>
      <c r="CC5127" s="722"/>
      <c r="CD5127" s="722"/>
      <c r="CE5127" s="722"/>
      <c r="CF5127" s="722"/>
      <c r="CG5127" s="722"/>
      <c r="CH5127" s="722"/>
      <c r="CI5127" s="722"/>
      <c r="CJ5127" s="722"/>
      <c r="CK5127" s="722"/>
      <c r="CL5127" s="722"/>
      <c r="CM5127" s="722"/>
      <c r="CN5127" s="722"/>
      <c r="CO5127" s="722"/>
      <c r="CP5127" s="722"/>
      <c r="CQ5127" s="722"/>
      <c r="CR5127" s="722"/>
      <c r="CS5127" s="722"/>
    </row>
    <row r="5128" spans="1:97" s="1376" customFormat="1">
      <c r="A5128" s="722"/>
      <c r="B5128" s="722"/>
      <c r="C5128" s="722"/>
      <c r="D5128" s="722"/>
      <c r="E5128" s="722"/>
      <c r="F5128" s="757"/>
      <c r="G5128" s="757"/>
      <c r="H5128" s="757"/>
      <c r="I5128" s="757"/>
      <c r="J5128" s="757"/>
      <c r="K5128" s="758"/>
      <c r="L5128" s="758"/>
      <c r="M5128" s="722"/>
      <c r="N5128" s="736"/>
      <c r="O5128" s="736"/>
      <c r="P5128" s="736"/>
      <c r="Q5128" s="736"/>
      <c r="R5128" s="736"/>
      <c r="S5128" s="736"/>
      <c r="T5128" s="736"/>
      <c r="U5128" s="736"/>
      <c r="BA5128" s="722"/>
      <c r="BB5128" s="722"/>
      <c r="BC5128" s="722"/>
      <c r="BD5128" s="722"/>
      <c r="BE5128" s="722"/>
      <c r="BF5128" s="722"/>
      <c r="BG5128" s="722"/>
      <c r="BH5128" s="722"/>
      <c r="BI5128" s="722"/>
      <c r="BJ5128" s="722"/>
      <c r="BK5128" s="722"/>
      <c r="BL5128" s="722"/>
      <c r="BM5128" s="722"/>
      <c r="BN5128" s="722"/>
      <c r="BO5128" s="722"/>
      <c r="BP5128" s="722"/>
      <c r="BQ5128" s="722"/>
      <c r="BR5128" s="722"/>
      <c r="BS5128" s="722"/>
      <c r="BT5128" s="722"/>
      <c r="BU5128" s="722"/>
      <c r="BV5128" s="722"/>
      <c r="BW5128" s="722"/>
      <c r="BX5128" s="722"/>
      <c r="BY5128" s="722"/>
      <c r="BZ5128" s="722"/>
      <c r="CA5128" s="722"/>
      <c r="CB5128" s="722"/>
      <c r="CC5128" s="722"/>
      <c r="CD5128" s="722"/>
      <c r="CE5128" s="722"/>
      <c r="CF5128" s="722"/>
      <c r="CG5128" s="722"/>
      <c r="CH5128" s="722"/>
      <c r="CI5128" s="722"/>
      <c r="CJ5128" s="722"/>
      <c r="CK5128" s="722"/>
      <c r="CL5128" s="722"/>
      <c r="CM5128" s="722"/>
      <c r="CN5128" s="722"/>
      <c r="CO5128" s="722"/>
      <c r="CP5128" s="722"/>
      <c r="CQ5128" s="722"/>
      <c r="CR5128" s="722"/>
      <c r="CS5128" s="722"/>
    </row>
    <row r="5129" spans="1:97" s="1376" customFormat="1">
      <c r="A5129" s="722"/>
      <c r="B5129" s="722"/>
      <c r="C5129" s="722"/>
      <c r="D5129" s="722"/>
      <c r="E5129" s="722"/>
      <c r="F5129" s="757"/>
      <c r="G5129" s="757"/>
      <c r="H5129" s="757"/>
      <c r="I5129" s="757"/>
      <c r="J5129" s="757"/>
      <c r="K5129" s="758"/>
      <c r="L5129" s="758"/>
      <c r="M5129" s="722"/>
      <c r="N5129" s="736"/>
      <c r="O5129" s="736"/>
      <c r="P5129" s="736"/>
      <c r="Q5129" s="736"/>
      <c r="R5129" s="736"/>
      <c r="S5129" s="736"/>
      <c r="T5129" s="736"/>
      <c r="U5129" s="736"/>
      <c r="BA5129" s="722"/>
      <c r="BB5129" s="722"/>
      <c r="BC5129" s="722"/>
      <c r="BD5129" s="722"/>
      <c r="BE5129" s="722"/>
      <c r="BF5129" s="722"/>
      <c r="BG5129" s="722"/>
      <c r="BH5129" s="722"/>
      <c r="BI5129" s="722"/>
      <c r="BJ5129" s="722"/>
      <c r="BK5129" s="722"/>
      <c r="BL5129" s="722"/>
      <c r="BM5129" s="722"/>
      <c r="BN5129" s="722"/>
      <c r="BO5129" s="722"/>
      <c r="BP5129" s="722"/>
      <c r="BQ5129" s="722"/>
      <c r="BR5129" s="722"/>
      <c r="BS5129" s="722"/>
      <c r="BT5129" s="722"/>
      <c r="BU5129" s="722"/>
      <c r="BV5129" s="722"/>
      <c r="BW5129" s="722"/>
      <c r="BX5129" s="722"/>
      <c r="BY5129" s="722"/>
      <c r="BZ5129" s="722"/>
      <c r="CA5129" s="722"/>
      <c r="CB5129" s="722"/>
      <c r="CC5129" s="722"/>
      <c r="CD5129" s="722"/>
      <c r="CE5129" s="722"/>
      <c r="CF5129" s="722"/>
      <c r="CG5129" s="722"/>
      <c r="CH5129" s="722"/>
      <c r="CI5129" s="722"/>
      <c r="CJ5129" s="722"/>
      <c r="CK5129" s="722"/>
      <c r="CL5129" s="722"/>
      <c r="CM5129" s="722"/>
      <c r="CN5129" s="722"/>
      <c r="CO5129" s="722"/>
      <c r="CP5129" s="722"/>
      <c r="CQ5129" s="722"/>
      <c r="CR5129" s="722"/>
      <c r="CS5129" s="722"/>
    </row>
    <row r="5130" spans="1:97" s="1376" customFormat="1">
      <c r="A5130" s="722"/>
      <c r="B5130" s="722"/>
      <c r="C5130" s="722"/>
      <c r="D5130" s="722"/>
      <c r="E5130" s="722"/>
      <c r="F5130" s="757"/>
      <c r="G5130" s="757"/>
      <c r="H5130" s="757"/>
      <c r="I5130" s="757"/>
      <c r="J5130" s="757"/>
      <c r="K5130" s="758"/>
      <c r="L5130" s="758"/>
      <c r="M5130" s="722"/>
      <c r="N5130" s="736"/>
      <c r="O5130" s="736"/>
      <c r="P5130" s="736"/>
      <c r="Q5130" s="736"/>
      <c r="R5130" s="736"/>
      <c r="S5130" s="736"/>
      <c r="T5130" s="736"/>
      <c r="U5130" s="736"/>
      <c r="BA5130" s="722"/>
      <c r="BB5130" s="722"/>
      <c r="BC5130" s="722"/>
      <c r="BD5130" s="722"/>
      <c r="BE5130" s="722"/>
      <c r="BF5130" s="722"/>
      <c r="BG5130" s="722"/>
      <c r="BH5130" s="722"/>
      <c r="BI5130" s="722"/>
      <c r="BJ5130" s="722"/>
      <c r="BK5130" s="722"/>
      <c r="BL5130" s="722"/>
      <c r="BM5130" s="722"/>
      <c r="BN5130" s="722"/>
      <c r="BO5130" s="722"/>
      <c r="BP5130" s="722"/>
      <c r="BQ5130" s="722"/>
      <c r="BR5130" s="722"/>
      <c r="BS5130" s="722"/>
      <c r="BT5130" s="722"/>
      <c r="BU5130" s="722"/>
      <c r="BV5130" s="722"/>
      <c r="BW5130" s="722"/>
      <c r="BX5130" s="722"/>
      <c r="BY5130" s="722"/>
      <c r="BZ5130" s="722"/>
      <c r="CA5130" s="722"/>
      <c r="CB5130" s="722"/>
      <c r="CC5130" s="722"/>
      <c r="CD5130" s="722"/>
      <c r="CE5130" s="722"/>
      <c r="CF5130" s="722"/>
      <c r="CG5130" s="722"/>
      <c r="CH5130" s="722"/>
      <c r="CI5130" s="722"/>
      <c r="CJ5130" s="722"/>
      <c r="CK5130" s="722"/>
      <c r="CL5130" s="722"/>
      <c r="CM5130" s="722"/>
      <c r="CN5130" s="722"/>
      <c r="CO5130" s="722"/>
      <c r="CP5130" s="722"/>
      <c r="CQ5130" s="722"/>
      <c r="CR5130" s="722"/>
      <c r="CS5130" s="722"/>
    </row>
    <row r="5131" spans="1:97" s="1376" customFormat="1">
      <c r="A5131" s="722"/>
      <c r="B5131" s="722"/>
      <c r="C5131" s="722"/>
      <c r="D5131" s="722"/>
      <c r="E5131" s="722"/>
      <c r="F5131" s="757"/>
      <c r="G5131" s="757"/>
      <c r="H5131" s="757"/>
      <c r="I5131" s="757"/>
      <c r="J5131" s="757"/>
      <c r="K5131" s="758"/>
      <c r="L5131" s="758"/>
      <c r="M5131" s="722"/>
      <c r="N5131" s="736"/>
      <c r="O5131" s="736"/>
      <c r="P5131" s="736"/>
      <c r="Q5131" s="736"/>
      <c r="R5131" s="736"/>
      <c r="S5131" s="736"/>
      <c r="T5131" s="736"/>
      <c r="U5131" s="736"/>
      <c r="BA5131" s="722"/>
      <c r="BB5131" s="722"/>
      <c r="BC5131" s="722"/>
      <c r="BD5131" s="722"/>
      <c r="BE5131" s="722"/>
      <c r="BF5131" s="722"/>
      <c r="BG5131" s="722"/>
      <c r="BH5131" s="722"/>
      <c r="BI5131" s="722"/>
      <c r="BJ5131" s="722"/>
      <c r="BK5131" s="722"/>
      <c r="BL5131" s="722"/>
      <c r="BM5131" s="722"/>
      <c r="BN5131" s="722"/>
      <c r="BO5131" s="722"/>
      <c r="BP5131" s="722"/>
      <c r="BQ5131" s="722"/>
      <c r="BR5131" s="722"/>
      <c r="BS5131" s="722"/>
      <c r="BT5131" s="722"/>
      <c r="BU5131" s="722"/>
      <c r="BV5131" s="722"/>
      <c r="BW5131" s="722"/>
      <c r="BX5131" s="722"/>
      <c r="BY5131" s="722"/>
      <c r="BZ5131" s="722"/>
      <c r="CA5131" s="722"/>
      <c r="CB5131" s="722"/>
      <c r="CC5131" s="722"/>
      <c r="CD5131" s="722"/>
      <c r="CE5131" s="722"/>
      <c r="CF5131" s="722"/>
      <c r="CG5131" s="722"/>
      <c r="CH5131" s="722"/>
      <c r="CI5131" s="722"/>
      <c r="CJ5131" s="722"/>
      <c r="CK5131" s="722"/>
      <c r="CL5131" s="722"/>
      <c r="CM5131" s="722"/>
      <c r="CN5131" s="722"/>
      <c r="CO5131" s="722"/>
      <c r="CP5131" s="722"/>
      <c r="CQ5131" s="722"/>
      <c r="CR5131" s="722"/>
      <c r="CS5131" s="722"/>
    </row>
    <row r="5132" spans="1:97" s="1376" customFormat="1">
      <c r="A5132" s="722"/>
      <c r="B5132" s="722"/>
      <c r="C5132" s="722"/>
      <c r="D5132" s="722"/>
      <c r="E5132" s="722"/>
      <c r="F5132" s="757"/>
      <c r="G5132" s="757"/>
      <c r="H5132" s="757"/>
      <c r="I5132" s="757"/>
      <c r="J5132" s="757"/>
      <c r="K5132" s="758"/>
      <c r="L5132" s="758"/>
      <c r="M5132" s="722"/>
      <c r="N5132" s="736"/>
      <c r="O5132" s="736"/>
      <c r="P5132" s="736"/>
      <c r="Q5132" s="736"/>
      <c r="R5132" s="736"/>
      <c r="S5132" s="736"/>
      <c r="T5132" s="736"/>
      <c r="U5132" s="736"/>
      <c r="BA5132" s="722"/>
      <c r="BB5132" s="722"/>
      <c r="BC5132" s="722"/>
      <c r="BD5132" s="722"/>
      <c r="BE5132" s="722"/>
      <c r="BF5132" s="722"/>
      <c r="BG5132" s="722"/>
      <c r="BH5132" s="722"/>
      <c r="BI5132" s="722"/>
      <c r="BJ5132" s="722"/>
      <c r="BK5132" s="722"/>
      <c r="BL5132" s="722"/>
      <c r="BM5132" s="722"/>
      <c r="BN5132" s="722"/>
      <c r="BO5132" s="722"/>
      <c r="BP5132" s="722"/>
      <c r="BQ5132" s="722"/>
      <c r="BR5132" s="722"/>
      <c r="BS5132" s="722"/>
      <c r="BT5132" s="722"/>
      <c r="BU5132" s="722"/>
      <c r="BV5132" s="722"/>
      <c r="BW5132" s="722"/>
      <c r="BX5132" s="722"/>
      <c r="BY5132" s="722"/>
      <c r="BZ5132" s="722"/>
      <c r="CA5132" s="722"/>
      <c r="CB5132" s="722"/>
      <c r="CC5132" s="722"/>
      <c r="CD5132" s="722"/>
      <c r="CE5132" s="722"/>
      <c r="CF5132" s="722"/>
      <c r="CG5132" s="722"/>
      <c r="CH5132" s="722"/>
      <c r="CI5132" s="722"/>
      <c r="CJ5132" s="722"/>
      <c r="CK5132" s="722"/>
      <c r="CL5132" s="722"/>
      <c r="CM5132" s="722"/>
      <c r="CN5132" s="722"/>
      <c r="CO5132" s="722"/>
      <c r="CP5132" s="722"/>
      <c r="CQ5132" s="722"/>
      <c r="CR5132" s="722"/>
      <c r="CS5132" s="722"/>
    </row>
    <row r="5133" spans="1:97" s="1376" customFormat="1">
      <c r="A5133" s="722"/>
      <c r="B5133" s="722"/>
      <c r="C5133" s="722"/>
      <c r="D5133" s="722"/>
      <c r="E5133" s="722"/>
      <c r="F5133" s="757"/>
      <c r="G5133" s="757"/>
      <c r="H5133" s="757"/>
      <c r="I5133" s="757"/>
      <c r="J5133" s="757"/>
      <c r="K5133" s="758"/>
      <c r="L5133" s="758"/>
      <c r="M5133" s="722"/>
      <c r="N5133" s="736"/>
      <c r="O5133" s="736"/>
      <c r="P5133" s="736"/>
      <c r="Q5133" s="736"/>
      <c r="R5133" s="736"/>
      <c r="S5133" s="736"/>
      <c r="T5133" s="736"/>
      <c r="U5133" s="736"/>
      <c r="BA5133" s="722"/>
      <c r="BB5133" s="722"/>
      <c r="BC5133" s="722"/>
      <c r="BD5133" s="722"/>
      <c r="BE5133" s="722"/>
      <c r="BF5133" s="722"/>
      <c r="BG5133" s="722"/>
      <c r="BH5133" s="722"/>
      <c r="BI5133" s="722"/>
      <c r="BJ5133" s="722"/>
      <c r="BK5133" s="722"/>
      <c r="BL5133" s="722"/>
      <c r="BM5133" s="722"/>
      <c r="BN5133" s="722"/>
      <c r="BO5133" s="722"/>
      <c r="BP5133" s="722"/>
      <c r="BQ5133" s="722"/>
      <c r="BR5133" s="722"/>
      <c r="BS5133" s="722"/>
      <c r="BT5133" s="722"/>
      <c r="BU5133" s="722"/>
      <c r="BV5133" s="722"/>
      <c r="BW5133" s="722"/>
      <c r="BX5133" s="722"/>
      <c r="BY5133" s="722"/>
      <c r="BZ5133" s="722"/>
      <c r="CA5133" s="722"/>
      <c r="CB5133" s="722"/>
      <c r="CC5133" s="722"/>
      <c r="CD5133" s="722"/>
      <c r="CE5133" s="722"/>
      <c r="CF5133" s="722"/>
      <c r="CG5133" s="722"/>
      <c r="CH5133" s="722"/>
      <c r="CI5133" s="722"/>
      <c r="CJ5133" s="722"/>
      <c r="CK5133" s="722"/>
      <c r="CL5133" s="722"/>
      <c r="CM5133" s="722"/>
      <c r="CN5133" s="722"/>
      <c r="CO5133" s="722"/>
      <c r="CP5133" s="722"/>
      <c r="CQ5133" s="722"/>
      <c r="CR5133" s="722"/>
      <c r="CS5133" s="722"/>
    </row>
    <row r="5134" spans="1:97" s="1376" customFormat="1">
      <c r="A5134" s="722"/>
      <c r="B5134" s="722"/>
      <c r="C5134" s="722"/>
      <c r="D5134" s="722"/>
      <c r="E5134" s="722"/>
      <c r="F5134" s="757"/>
      <c r="G5134" s="757"/>
      <c r="H5134" s="757"/>
      <c r="I5134" s="757"/>
      <c r="J5134" s="757"/>
      <c r="K5134" s="758"/>
      <c r="L5134" s="758"/>
      <c r="M5134" s="722"/>
      <c r="N5134" s="736"/>
      <c r="O5134" s="736"/>
      <c r="P5134" s="736"/>
      <c r="Q5134" s="736"/>
      <c r="R5134" s="736"/>
      <c r="S5134" s="736"/>
      <c r="T5134" s="736"/>
      <c r="U5134" s="736"/>
      <c r="BA5134" s="722"/>
      <c r="BB5134" s="722"/>
      <c r="BC5134" s="722"/>
      <c r="BD5134" s="722"/>
      <c r="BE5134" s="722"/>
      <c r="BF5134" s="722"/>
      <c r="BG5134" s="722"/>
      <c r="BH5134" s="722"/>
      <c r="BI5134" s="722"/>
      <c r="BJ5134" s="722"/>
      <c r="BK5134" s="722"/>
      <c r="BL5134" s="722"/>
      <c r="BM5134" s="722"/>
      <c r="BN5134" s="722"/>
      <c r="BO5134" s="722"/>
      <c r="BP5134" s="722"/>
      <c r="BQ5134" s="722"/>
      <c r="BR5134" s="722"/>
      <c r="BS5134" s="722"/>
      <c r="BT5134" s="722"/>
      <c r="BU5134" s="722"/>
      <c r="BV5134" s="722"/>
      <c r="BW5134" s="722"/>
      <c r="BX5134" s="722"/>
      <c r="BY5134" s="722"/>
      <c r="BZ5134" s="722"/>
      <c r="CA5134" s="722"/>
      <c r="CB5134" s="722"/>
      <c r="CC5134" s="722"/>
      <c r="CD5134" s="722"/>
      <c r="CE5134" s="722"/>
      <c r="CF5134" s="722"/>
      <c r="CG5134" s="722"/>
      <c r="CH5134" s="722"/>
      <c r="CI5134" s="722"/>
      <c r="CJ5134" s="722"/>
      <c r="CK5134" s="722"/>
      <c r="CL5134" s="722"/>
      <c r="CM5134" s="722"/>
      <c r="CN5134" s="722"/>
      <c r="CO5134" s="722"/>
      <c r="CP5134" s="722"/>
      <c r="CQ5134" s="722"/>
      <c r="CR5134" s="722"/>
      <c r="CS5134" s="722"/>
    </row>
    <row r="5135" spans="1:97" s="1376" customFormat="1">
      <c r="A5135" s="722"/>
      <c r="B5135" s="722"/>
      <c r="C5135" s="722"/>
      <c r="D5135" s="722"/>
      <c r="E5135" s="722"/>
      <c r="F5135" s="757"/>
      <c r="G5135" s="757"/>
      <c r="H5135" s="757"/>
      <c r="I5135" s="757"/>
      <c r="J5135" s="757"/>
      <c r="K5135" s="758"/>
      <c r="L5135" s="758"/>
      <c r="M5135" s="722"/>
      <c r="N5135" s="736"/>
      <c r="O5135" s="736"/>
      <c r="P5135" s="736"/>
      <c r="Q5135" s="736"/>
      <c r="R5135" s="736"/>
      <c r="S5135" s="736"/>
      <c r="T5135" s="736"/>
      <c r="U5135" s="736"/>
      <c r="BA5135" s="722"/>
      <c r="BB5135" s="722"/>
      <c r="BC5135" s="722"/>
      <c r="BD5135" s="722"/>
      <c r="BE5135" s="722"/>
      <c r="BF5135" s="722"/>
      <c r="BG5135" s="722"/>
      <c r="BH5135" s="722"/>
      <c r="BI5135" s="722"/>
      <c r="BJ5135" s="722"/>
      <c r="BK5135" s="722"/>
      <c r="BL5135" s="722"/>
      <c r="BM5135" s="722"/>
      <c r="BN5135" s="722"/>
      <c r="BO5135" s="722"/>
      <c r="BP5135" s="722"/>
      <c r="BQ5135" s="722"/>
      <c r="BR5135" s="722"/>
      <c r="BS5135" s="722"/>
      <c r="BT5135" s="722"/>
      <c r="BU5135" s="722"/>
      <c r="BV5135" s="722"/>
      <c r="BW5135" s="722"/>
      <c r="BX5135" s="722"/>
      <c r="BY5135" s="722"/>
      <c r="BZ5135" s="722"/>
      <c r="CA5135" s="722"/>
      <c r="CB5135" s="722"/>
      <c r="CC5135" s="722"/>
      <c r="CD5135" s="722"/>
      <c r="CE5135" s="722"/>
      <c r="CF5135" s="722"/>
      <c r="CG5135" s="722"/>
      <c r="CH5135" s="722"/>
      <c r="CI5135" s="722"/>
      <c r="CJ5135" s="722"/>
      <c r="CK5135" s="722"/>
      <c r="CL5135" s="722"/>
      <c r="CM5135" s="722"/>
      <c r="CN5135" s="722"/>
      <c r="CO5135" s="722"/>
      <c r="CP5135" s="722"/>
      <c r="CQ5135" s="722"/>
      <c r="CR5135" s="722"/>
      <c r="CS5135" s="722"/>
    </row>
    <row r="5136" spans="1:97" s="1376" customFormat="1">
      <c r="A5136" s="722"/>
      <c r="B5136" s="722"/>
      <c r="C5136" s="722"/>
      <c r="D5136" s="722"/>
      <c r="E5136" s="722"/>
      <c r="F5136" s="757"/>
      <c r="G5136" s="757"/>
      <c r="H5136" s="757"/>
      <c r="I5136" s="757"/>
      <c r="J5136" s="757"/>
      <c r="K5136" s="758"/>
      <c r="L5136" s="758"/>
      <c r="M5136" s="722"/>
      <c r="N5136" s="736"/>
      <c r="O5136" s="736"/>
      <c r="P5136" s="736"/>
      <c r="Q5136" s="736"/>
      <c r="R5136" s="736"/>
      <c r="S5136" s="736"/>
      <c r="T5136" s="736"/>
      <c r="U5136" s="736"/>
      <c r="BA5136" s="722"/>
      <c r="BB5136" s="722"/>
      <c r="BC5136" s="722"/>
      <c r="BD5136" s="722"/>
      <c r="BE5136" s="722"/>
      <c r="BF5136" s="722"/>
      <c r="BG5136" s="722"/>
      <c r="BH5136" s="722"/>
      <c r="BI5136" s="722"/>
      <c r="BJ5136" s="722"/>
      <c r="BK5136" s="722"/>
      <c r="BL5136" s="722"/>
      <c r="BM5136" s="722"/>
      <c r="BN5136" s="722"/>
      <c r="BO5136" s="722"/>
      <c r="BP5136" s="722"/>
      <c r="BQ5136" s="722"/>
      <c r="BR5136" s="722"/>
      <c r="BS5136" s="722"/>
      <c r="BT5136" s="722"/>
      <c r="BU5136" s="722"/>
      <c r="BV5136" s="722"/>
      <c r="BW5136" s="722"/>
      <c r="BX5136" s="722"/>
      <c r="BY5136" s="722"/>
      <c r="BZ5136" s="722"/>
      <c r="CA5136" s="722"/>
      <c r="CB5136" s="722"/>
      <c r="CC5136" s="722"/>
      <c r="CD5136" s="722"/>
      <c r="CE5136" s="722"/>
      <c r="CF5136" s="722"/>
      <c r="CG5136" s="722"/>
      <c r="CH5136" s="722"/>
      <c r="CI5136" s="722"/>
      <c r="CJ5136" s="722"/>
      <c r="CK5136" s="722"/>
      <c r="CL5136" s="722"/>
      <c r="CM5136" s="722"/>
      <c r="CN5136" s="722"/>
      <c r="CO5136" s="722"/>
      <c r="CP5136" s="722"/>
      <c r="CQ5136" s="722"/>
      <c r="CR5136" s="722"/>
      <c r="CS5136" s="722"/>
    </row>
    <row r="5137" spans="1:97" s="1376" customFormat="1">
      <c r="A5137" s="722"/>
      <c r="B5137" s="722"/>
      <c r="C5137" s="722"/>
      <c r="D5137" s="722"/>
      <c r="E5137" s="722"/>
      <c r="F5137" s="757"/>
      <c r="G5137" s="757"/>
      <c r="H5137" s="757"/>
      <c r="I5137" s="757"/>
      <c r="J5137" s="757"/>
      <c r="K5137" s="758"/>
      <c r="L5137" s="758"/>
      <c r="M5137" s="722"/>
      <c r="N5137" s="736"/>
      <c r="O5137" s="736"/>
      <c r="P5137" s="736"/>
      <c r="Q5137" s="736"/>
      <c r="R5137" s="736"/>
      <c r="S5137" s="736"/>
      <c r="T5137" s="736"/>
      <c r="U5137" s="736"/>
      <c r="BA5137" s="722"/>
      <c r="BB5137" s="722"/>
      <c r="BC5137" s="722"/>
      <c r="BD5137" s="722"/>
      <c r="BE5137" s="722"/>
      <c r="BF5137" s="722"/>
      <c r="BG5137" s="722"/>
      <c r="BH5137" s="722"/>
      <c r="BI5137" s="722"/>
      <c r="BJ5137" s="722"/>
      <c r="BK5137" s="722"/>
      <c r="BL5137" s="722"/>
      <c r="BM5137" s="722"/>
      <c r="BN5137" s="722"/>
      <c r="BO5137" s="722"/>
      <c r="BP5137" s="722"/>
      <c r="BQ5137" s="722"/>
      <c r="BR5137" s="722"/>
      <c r="BS5137" s="722"/>
      <c r="BT5137" s="722"/>
      <c r="BU5137" s="722"/>
      <c r="BV5137" s="722"/>
      <c r="BW5137" s="722"/>
      <c r="BX5137" s="722"/>
      <c r="BY5137" s="722"/>
      <c r="BZ5137" s="722"/>
      <c r="CA5137" s="722"/>
      <c r="CB5137" s="722"/>
      <c r="CC5137" s="722"/>
      <c r="CD5137" s="722"/>
      <c r="CE5137" s="722"/>
      <c r="CF5137" s="722"/>
      <c r="CG5137" s="722"/>
      <c r="CH5137" s="722"/>
      <c r="CI5137" s="722"/>
      <c r="CJ5137" s="722"/>
      <c r="CK5137" s="722"/>
      <c r="CL5137" s="722"/>
      <c r="CM5137" s="722"/>
      <c r="CN5137" s="722"/>
      <c r="CO5137" s="722"/>
      <c r="CP5137" s="722"/>
      <c r="CQ5137" s="722"/>
      <c r="CR5137" s="722"/>
      <c r="CS5137" s="722"/>
    </row>
    <row r="5138" spans="1:97" s="1376" customFormat="1">
      <c r="A5138" s="722"/>
      <c r="B5138" s="722"/>
      <c r="C5138" s="722"/>
      <c r="D5138" s="722"/>
      <c r="E5138" s="722"/>
      <c r="F5138" s="757"/>
      <c r="G5138" s="757"/>
      <c r="H5138" s="757"/>
      <c r="I5138" s="757"/>
      <c r="J5138" s="757"/>
      <c r="K5138" s="758"/>
      <c r="L5138" s="758"/>
      <c r="M5138" s="722"/>
      <c r="N5138" s="736"/>
      <c r="O5138" s="736"/>
      <c r="P5138" s="736"/>
      <c r="Q5138" s="736"/>
      <c r="R5138" s="736"/>
      <c r="S5138" s="736"/>
      <c r="T5138" s="736"/>
      <c r="U5138" s="736"/>
      <c r="BA5138" s="722"/>
      <c r="BB5138" s="722"/>
      <c r="BC5138" s="722"/>
      <c r="BD5138" s="722"/>
      <c r="BE5138" s="722"/>
      <c r="BF5138" s="722"/>
      <c r="BG5138" s="722"/>
      <c r="BH5138" s="722"/>
      <c r="BI5138" s="722"/>
      <c r="BJ5138" s="722"/>
      <c r="BK5138" s="722"/>
      <c r="BL5138" s="722"/>
      <c r="BM5138" s="722"/>
      <c r="BN5138" s="722"/>
      <c r="BO5138" s="722"/>
      <c r="BP5138" s="722"/>
      <c r="BQ5138" s="722"/>
      <c r="BR5138" s="722"/>
      <c r="BS5138" s="722"/>
      <c r="BT5138" s="722"/>
      <c r="BU5138" s="722"/>
      <c r="BV5138" s="722"/>
      <c r="BW5138" s="722"/>
      <c r="BX5138" s="722"/>
      <c r="BY5138" s="722"/>
      <c r="BZ5138" s="722"/>
      <c r="CA5138" s="722"/>
      <c r="CB5138" s="722"/>
      <c r="CC5138" s="722"/>
      <c r="CD5138" s="722"/>
      <c r="CE5138" s="722"/>
      <c r="CF5138" s="722"/>
      <c r="CG5138" s="722"/>
      <c r="CH5138" s="722"/>
      <c r="CI5138" s="722"/>
      <c r="CJ5138" s="722"/>
      <c r="CK5138" s="722"/>
      <c r="CL5138" s="722"/>
      <c r="CM5138" s="722"/>
      <c r="CN5138" s="722"/>
      <c r="CO5138" s="722"/>
      <c r="CP5138" s="722"/>
      <c r="CQ5138" s="722"/>
      <c r="CR5138" s="722"/>
      <c r="CS5138" s="722"/>
    </row>
    <row r="5139" spans="1:97" s="1376" customFormat="1">
      <c r="A5139" s="722"/>
      <c r="B5139" s="722"/>
      <c r="C5139" s="722"/>
      <c r="D5139" s="722"/>
      <c r="E5139" s="722"/>
      <c r="F5139" s="757"/>
      <c r="G5139" s="757"/>
      <c r="H5139" s="757"/>
      <c r="I5139" s="757"/>
      <c r="J5139" s="757"/>
      <c r="K5139" s="758"/>
      <c r="L5139" s="758"/>
      <c r="M5139" s="722"/>
      <c r="N5139" s="736"/>
      <c r="O5139" s="736"/>
      <c r="P5139" s="736"/>
      <c r="Q5139" s="736"/>
      <c r="R5139" s="736"/>
      <c r="S5139" s="736"/>
      <c r="T5139" s="736"/>
      <c r="U5139" s="736"/>
      <c r="BA5139" s="722"/>
      <c r="BB5139" s="722"/>
      <c r="BC5139" s="722"/>
      <c r="BD5139" s="722"/>
      <c r="BE5139" s="722"/>
      <c r="BF5139" s="722"/>
      <c r="BG5139" s="722"/>
      <c r="BH5139" s="722"/>
      <c r="BI5139" s="722"/>
      <c r="BJ5139" s="722"/>
      <c r="BK5139" s="722"/>
      <c r="BL5139" s="722"/>
      <c r="BM5139" s="722"/>
      <c r="BN5139" s="722"/>
      <c r="BO5139" s="722"/>
      <c r="BP5139" s="722"/>
      <c r="BQ5139" s="722"/>
      <c r="BR5139" s="722"/>
      <c r="BS5139" s="722"/>
      <c r="BT5139" s="722"/>
      <c r="BU5139" s="722"/>
      <c r="BV5139" s="722"/>
      <c r="BW5139" s="722"/>
      <c r="BX5139" s="722"/>
      <c r="BY5139" s="722"/>
      <c r="BZ5139" s="722"/>
      <c r="CA5139" s="722"/>
      <c r="CB5139" s="722"/>
      <c r="CC5139" s="722"/>
      <c r="CD5139" s="722"/>
      <c r="CE5139" s="722"/>
      <c r="CF5139" s="722"/>
      <c r="CG5139" s="722"/>
      <c r="CH5139" s="722"/>
      <c r="CI5139" s="722"/>
      <c r="CJ5139" s="722"/>
      <c r="CK5139" s="722"/>
      <c r="CL5139" s="722"/>
      <c r="CM5139" s="722"/>
      <c r="CN5139" s="722"/>
      <c r="CO5139" s="722"/>
      <c r="CP5139" s="722"/>
      <c r="CQ5139" s="722"/>
      <c r="CR5139" s="722"/>
      <c r="CS5139" s="722"/>
    </row>
    <row r="5140" spans="1:97" s="1376" customFormat="1">
      <c r="A5140" s="722"/>
      <c r="B5140" s="722"/>
      <c r="C5140" s="722"/>
      <c r="D5140" s="722"/>
      <c r="E5140" s="722"/>
      <c r="F5140" s="757"/>
      <c r="G5140" s="757"/>
      <c r="H5140" s="757"/>
      <c r="I5140" s="757"/>
      <c r="J5140" s="757"/>
      <c r="K5140" s="758"/>
      <c r="L5140" s="758"/>
      <c r="M5140" s="722"/>
      <c r="N5140" s="736"/>
      <c r="O5140" s="736"/>
      <c r="P5140" s="736"/>
      <c r="Q5140" s="736"/>
      <c r="R5140" s="736"/>
      <c r="S5140" s="736"/>
      <c r="T5140" s="736"/>
      <c r="U5140" s="736"/>
      <c r="BA5140" s="722"/>
      <c r="BB5140" s="722"/>
      <c r="BC5140" s="722"/>
      <c r="BD5140" s="722"/>
      <c r="BE5140" s="722"/>
      <c r="BF5140" s="722"/>
      <c r="BG5140" s="722"/>
      <c r="BH5140" s="722"/>
      <c r="BI5140" s="722"/>
      <c r="BJ5140" s="722"/>
      <c r="BK5140" s="722"/>
      <c r="BL5140" s="722"/>
      <c r="BM5140" s="722"/>
      <c r="BN5140" s="722"/>
      <c r="BO5140" s="722"/>
      <c r="BP5140" s="722"/>
      <c r="BQ5140" s="722"/>
      <c r="BR5140" s="722"/>
      <c r="BS5140" s="722"/>
      <c r="BT5140" s="722"/>
      <c r="BU5140" s="722"/>
      <c r="BV5140" s="722"/>
      <c r="BW5140" s="722"/>
      <c r="BX5140" s="722"/>
      <c r="BY5140" s="722"/>
      <c r="BZ5140" s="722"/>
      <c r="CA5140" s="722"/>
      <c r="CB5140" s="722"/>
      <c r="CC5140" s="722"/>
      <c r="CD5140" s="722"/>
      <c r="CE5140" s="722"/>
      <c r="CF5140" s="722"/>
      <c r="CG5140" s="722"/>
      <c r="CH5140" s="722"/>
      <c r="CI5140" s="722"/>
      <c r="CJ5140" s="722"/>
      <c r="CK5140" s="722"/>
      <c r="CL5140" s="722"/>
      <c r="CM5140" s="722"/>
      <c r="CN5140" s="722"/>
      <c r="CO5140" s="722"/>
      <c r="CP5140" s="722"/>
      <c r="CQ5140" s="722"/>
      <c r="CR5140" s="722"/>
      <c r="CS5140" s="722"/>
    </row>
    <row r="5141" spans="1:97" s="1376" customFormat="1">
      <c r="A5141" s="722"/>
      <c r="B5141" s="722"/>
      <c r="C5141" s="722"/>
      <c r="D5141" s="722"/>
      <c r="E5141" s="722"/>
      <c r="F5141" s="757"/>
      <c r="G5141" s="757"/>
      <c r="H5141" s="757"/>
      <c r="I5141" s="757"/>
      <c r="J5141" s="757"/>
      <c r="K5141" s="758"/>
      <c r="L5141" s="758"/>
      <c r="M5141" s="722"/>
      <c r="N5141" s="736"/>
      <c r="O5141" s="736"/>
      <c r="P5141" s="736"/>
      <c r="Q5141" s="736"/>
      <c r="R5141" s="736"/>
      <c r="S5141" s="736"/>
      <c r="T5141" s="736"/>
      <c r="U5141" s="736"/>
      <c r="BA5141" s="722"/>
      <c r="BB5141" s="722"/>
      <c r="BC5141" s="722"/>
      <c r="BD5141" s="722"/>
      <c r="BE5141" s="722"/>
      <c r="BF5141" s="722"/>
      <c r="BG5141" s="722"/>
      <c r="BH5141" s="722"/>
      <c r="BI5141" s="722"/>
      <c r="BJ5141" s="722"/>
      <c r="BK5141" s="722"/>
      <c r="BL5141" s="722"/>
      <c r="BM5141" s="722"/>
      <c r="BN5141" s="722"/>
      <c r="BO5141" s="722"/>
      <c r="BP5141" s="722"/>
      <c r="BQ5141" s="722"/>
      <c r="BR5141" s="722"/>
      <c r="BS5141" s="722"/>
      <c r="BT5141" s="722"/>
      <c r="BU5141" s="722"/>
      <c r="BV5141" s="722"/>
      <c r="BW5141" s="722"/>
      <c r="BX5141" s="722"/>
      <c r="BY5141" s="722"/>
      <c r="BZ5141" s="722"/>
      <c r="CA5141" s="722"/>
      <c r="CB5141" s="722"/>
      <c r="CC5141" s="722"/>
      <c r="CD5141" s="722"/>
      <c r="CE5141" s="722"/>
      <c r="CF5141" s="722"/>
      <c r="CG5141" s="722"/>
      <c r="CH5141" s="722"/>
      <c r="CI5141" s="722"/>
      <c r="CJ5141" s="722"/>
      <c r="CK5141" s="722"/>
      <c r="CL5141" s="722"/>
      <c r="CM5141" s="722"/>
      <c r="CN5141" s="722"/>
      <c r="CO5141" s="722"/>
      <c r="CP5141" s="722"/>
      <c r="CQ5141" s="722"/>
      <c r="CR5141" s="722"/>
      <c r="CS5141" s="722"/>
    </row>
    <row r="5142" spans="1:97" s="1376" customFormat="1">
      <c r="A5142" s="722"/>
      <c r="B5142" s="722"/>
      <c r="C5142" s="722"/>
      <c r="D5142" s="722"/>
      <c r="E5142" s="722"/>
      <c r="F5142" s="757"/>
      <c r="G5142" s="757"/>
      <c r="H5142" s="757"/>
      <c r="I5142" s="757"/>
      <c r="J5142" s="757"/>
      <c r="K5142" s="758"/>
      <c r="L5142" s="758"/>
      <c r="M5142" s="722"/>
      <c r="N5142" s="736"/>
      <c r="O5142" s="736"/>
      <c r="P5142" s="736"/>
      <c r="Q5142" s="736"/>
      <c r="R5142" s="736"/>
      <c r="S5142" s="736"/>
      <c r="T5142" s="736"/>
      <c r="U5142" s="736"/>
      <c r="BA5142" s="722"/>
      <c r="BB5142" s="722"/>
      <c r="BC5142" s="722"/>
      <c r="BD5142" s="722"/>
      <c r="BE5142" s="722"/>
      <c r="BF5142" s="722"/>
      <c r="BG5142" s="722"/>
      <c r="BH5142" s="722"/>
      <c r="BI5142" s="722"/>
      <c r="BJ5142" s="722"/>
      <c r="BK5142" s="722"/>
      <c r="BL5142" s="722"/>
      <c r="BM5142" s="722"/>
      <c r="BN5142" s="722"/>
      <c r="BO5142" s="722"/>
      <c r="BP5142" s="722"/>
      <c r="BQ5142" s="722"/>
      <c r="BR5142" s="722"/>
      <c r="BS5142" s="722"/>
      <c r="BT5142" s="722"/>
      <c r="BU5142" s="722"/>
      <c r="BV5142" s="722"/>
      <c r="BW5142" s="722"/>
      <c r="BX5142" s="722"/>
      <c r="BY5142" s="722"/>
      <c r="BZ5142" s="722"/>
      <c r="CA5142" s="722"/>
      <c r="CB5142" s="722"/>
      <c r="CC5142" s="722"/>
      <c r="CD5142" s="722"/>
      <c r="CE5142" s="722"/>
      <c r="CF5142" s="722"/>
      <c r="CG5142" s="722"/>
      <c r="CH5142" s="722"/>
      <c r="CI5142" s="722"/>
      <c r="CJ5142" s="722"/>
      <c r="CK5142" s="722"/>
      <c r="CL5142" s="722"/>
      <c r="CM5142" s="722"/>
      <c r="CN5142" s="722"/>
      <c r="CO5142" s="722"/>
      <c r="CP5142" s="722"/>
      <c r="CQ5142" s="722"/>
      <c r="CR5142" s="722"/>
      <c r="CS5142" s="722"/>
    </row>
    <row r="5143" spans="1:97" s="1376" customFormat="1">
      <c r="A5143" s="722"/>
      <c r="B5143" s="722"/>
      <c r="C5143" s="722"/>
      <c r="D5143" s="722"/>
      <c r="E5143" s="722"/>
      <c r="F5143" s="757"/>
      <c r="G5143" s="757"/>
      <c r="H5143" s="757"/>
      <c r="I5143" s="757"/>
      <c r="J5143" s="757"/>
      <c r="K5143" s="758"/>
      <c r="L5143" s="758"/>
      <c r="M5143" s="722"/>
      <c r="N5143" s="736"/>
      <c r="O5143" s="736"/>
      <c r="P5143" s="736"/>
      <c r="Q5143" s="736"/>
      <c r="R5143" s="736"/>
      <c r="S5143" s="736"/>
      <c r="T5143" s="736"/>
      <c r="U5143" s="736"/>
      <c r="BA5143" s="722"/>
      <c r="BB5143" s="722"/>
      <c r="BC5143" s="722"/>
      <c r="BD5143" s="722"/>
      <c r="BE5143" s="722"/>
      <c r="BF5143" s="722"/>
      <c r="BG5143" s="722"/>
      <c r="BH5143" s="722"/>
      <c r="BI5143" s="722"/>
      <c r="BJ5143" s="722"/>
      <c r="BK5143" s="722"/>
      <c r="BL5143" s="722"/>
      <c r="BM5143" s="722"/>
      <c r="BN5143" s="722"/>
      <c r="BO5143" s="722"/>
      <c r="BP5143" s="722"/>
      <c r="BQ5143" s="722"/>
      <c r="BR5143" s="722"/>
      <c r="BS5143" s="722"/>
      <c r="BT5143" s="722"/>
      <c r="BU5143" s="722"/>
      <c r="BV5143" s="722"/>
      <c r="BW5143" s="722"/>
      <c r="BX5143" s="722"/>
      <c r="BY5143" s="722"/>
      <c r="BZ5143" s="722"/>
      <c r="CA5143" s="722"/>
      <c r="CB5143" s="722"/>
      <c r="CC5143" s="722"/>
      <c r="CD5143" s="722"/>
      <c r="CE5143" s="722"/>
      <c r="CF5143" s="722"/>
      <c r="CG5143" s="722"/>
      <c r="CH5143" s="722"/>
      <c r="CI5143" s="722"/>
      <c r="CJ5143" s="722"/>
      <c r="CK5143" s="722"/>
      <c r="CL5143" s="722"/>
      <c r="CM5143" s="722"/>
      <c r="CN5143" s="722"/>
      <c r="CO5143" s="722"/>
      <c r="CP5143" s="722"/>
      <c r="CQ5143" s="722"/>
      <c r="CR5143" s="722"/>
      <c r="CS5143" s="722"/>
    </row>
    <row r="5144" spans="1:97" s="1376" customFormat="1">
      <c r="A5144" s="722"/>
      <c r="B5144" s="722"/>
      <c r="C5144" s="722"/>
      <c r="D5144" s="722"/>
      <c r="E5144" s="722"/>
      <c r="F5144" s="757"/>
      <c r="G5144" s="757"/>
      <c r="H5144" s="757"/>
      <c r="I5144" s="757"/>
      <c r="J5144" s="757"/>
      <c r="K5144" s="758"/>
      <c r="L5144" s="758"/>
      <c r="M5144" s="722"/>
      <c r="N5144" s="736"/>
      <c r="O5144" s="736"/>
      <c r="P5144" s="736"/>
      <c r="Q5144" s="736"/>
      <c r="R5144" s="736"/>
      <c r="S5144" s="736"/>
      <c r="T5144" s="736"/>
      <c r="U5144" s="736"/>
      <c r="BA5144" s="722"/>
      <c r="BB5144" s="722"/>
      <c r="BC5144" s="722"/>
      <c r="BD5144" s="722"/>
      <c r="BE5144" s="722"/>
      <c r="BF5144" s="722"/>
      <c r="BG5144" s="722"/>
      <c r="BH5144" s="722"/>
      <c r="BI5144" s="722"/>
      <c r="BJ5144" s="722"/>
      <c r="BK5144" s="722"/>
      <c r="BL5144" s="722"/>
      <c r="BM5144" s="722"/>
      <c r="BN5144" s="722"/>
      <c r="BO5144" s="722"/>
      <c r="BP5144" s="722"/>
      <c r="BQ5144" s="722"/>
      <c r="BR5144" s="722"/>
      <c r="BS5144" s="722"/>
      <c r="BT5144" s="722"/>
      <c r="BU5144" s="722"/>
      <c r="BV5144" s="722"/>
      <c r="BW5144" s="722"/>
      <c r="BX5144" s="722"/>
      <c r="BY5144" s="722"/>
      <c r="BZ5144" s="722"/>
      <c r="CA5144" s="722"/>
      <c r="CB5144" s="722"/>
      <c r="CC5144" s="722"/>
      <c r="CD5144" s="722"/>
      <c r="CE5144" s="722"/>
      <c r="CF5144" s="722"/>
      <c r="CG5144" s="722"/>
      <c r="CH5144" s="722"/>
      <c r="CI5144" s="722"/>
      <c r="CJ5144" s="722"/>
      <c r="CK5144" s="722"/>
      <c r="CL5144" s="722"/>
      <c r="CM5144" s="722"/>
      <c r="CN5144" s="722"/>
      <c r="CO5144" s="722"/>
      <c r="CP5144" s="722"/>
      <c r="CQ5144" s="722"/>
      <c r="CR5144" s="722"/>
      <c r="CS5144" s="722"/>
    </row>
    <row r="5145" spans="1:97" s="1376" customFormat="1">
      <c r="A5145" s="722"/>
      <c r="B5145" s="722"/>
      <c r="C5145" s="722"/>
      <c r="D5145" s="722"/>
      <c r="E5145" s="722"/>
      <c r="F5145" s="757"/>
      <c r="G5145" s="757"/>
      <c r="H5145" s="757"/>
      <c r="I5145" s="757"/>
      <c r="J5145" s="757"/>
      <c r="K5145" s="758"/>
      <c r="L5145" s="758"/>
      <c r="M5145" s="722"/>
      <c r="N5145" s="736"/>
      <c r="O5145" s="736"/>
      <c r="P5145" s="736"/>
      <c r="Q5145" s="736"/>
      <c r="R5145" s="736"/>
      <c r="S5145" s="736"/>
      <c r="T5145" s="736"/>
      <c r="U5145" s="736"/>
      <c r="BA5145" s="722"/>
      <c r="BB5145" s="722"/>
      <c r="BC5145" s="722"/>
      <c r="BD5145" s="722"/>
      <c r="BE5145" s="722"/>
      <c r="BF5145" s="722"/>
      <c r="BG5145" s="722"/>
      <c r="BH5145" s="722"/>
      <c r="BI5145" s="722"/>
      <c r="BJ5145" s="722"/>
      <c r="BK5145" s="722"/>
      <c r="BL5145" s="722"/>
      <c r="BM5145" s="722"/>
      <c r="BN5145" s="722"/>
      <c r="BO5145" s="722"/>
      <c r="BP5145" s="722"/>
      <c r="BQ5145" s="722"/>
      <c r="BR5145" s="722"/>
      <c r="BS5145" s="722"/>
      <c r="BT5145" s="722"/>
      <c r="BU5145" s="722"/>
      <c r="BV5145" s="722"/>
      <c r="BW5145" s="722"/>
      <c r="BX5145" s="722"/>
      <c r="BY5145" s="722"/>
      <c r="BZ5145" s="722"/>
      <c r="CA5145" s="722"/>
      <c r="CB5145" s="722"/>
      <c r="CC5145" s="722"/>
      <c r="CD5145" s="722"/>
      <c r="CE5145" s="722"/>
      <c r="CF5145" s="722"/>
      <c r="CG5145" s="722"/>
      <c r="CH5145" s="722"/>
      <c r="CI5145" s="722"/>
      <c r="CJ5145" s="722"/>
      <c r="CK5145" s="722"/>
      <c r="CL5145" s="722"/>
      <c r="CM5145" s="722"/>
      <c r="CN5145" s="722"/>
      <c r="CO5145" s="722"/>
      <c r="CP5145" s="722"/>
      <c r="CQ5145" s="722"/>
      <c r="CR5145" s="722"/>
      <c r="CS5145" s="722"/>
    </row>
    <row r="5146" spans="1:97" s="1376" customFormat="1">
      <c r="A5146" s="722"/>
      <c r="B5146" s="722"/>
      <c r="C5146" s="722"/>
      <c r="D5146" s="722"/>
      <c r="E5146" s="722"/>
      <c r="F5146" s="757"/>
      <c r="G5146" s="757"/>
      <c r="H5146" s="757"/>
      <c r="I5146" s="757"/>
      <c r="J5146" s="757"/>
      <c r="K5146" s="758"/>
      <c r="L5146" s="758"/>
      <c r="M5146" s="722"/>
      <c r="N5146" s="736"/>
      <c r="O5146" s="736"/>
      <c r="P5146" s="736"/>
      <c r="Q5146" s="736"/>
      <c r="R5146" s="736"/>
      <c r="S5146" s="736"/>
      <c r="T5146" s="736"/>
      <c r="U5146" s="736"/>
      <c r="BA5146" s="722"/>
      <c r="BB5146" s="722"/>
      <c r="BC5146" s="722"/>
      <c r="BD5146" s="722"/>
      <c r="BE5146" s="722"/>
      <c r="BF5146" s="722"/>
      <c r="BG5146" s="722"/>
      <c r="BH5146" s="722"/>
      <c r="BI5146" s="722"/>
      <c r="BJ5146" s="722"/>
      <c r="BK5146" s="722"/>
      <c r="BL5146" s="722"/>
      <c r="BM5146" s="722"/>
      <c r="BN5146" s="722"/>
      <c r="BO5146" s="722"/>
      <c r="BP5146" s="722"/>
      <c r="BQ5146" s="722"/>
      <c r="BR5146" s="722"/>
      <c r="BS5146" s="722"/>
      <c r="BT5146" s="722"/>
      <c r="BU5146" s="722"/>
      <c r="BV5146" s="722"/>
      <c r="BW5146" s="722"/>
      <c r="BX5146" s="722"/>
      <c r="BY5146" s="722"/>
      <c r="BZ5146" s="722"/>
      <c r="CA5146" s="722"/>
      <c r="CB5146" s="722"/>
      <c r="CC5146" s="722"/>
      <c r="CD5146" s="722"/>
      <c r="CE5146" s="722"/>
      <c r="CF5146" s="722"/>
      <c r="CG5146" s="722"/>
      <c r="CH5146" s="722"/>
      <c r="CI5146" s="722"/>
      <c r="CJ5146" s="722"/>
      <c r="CK5146" s="722"/>
      <c r="CL5146" s="722"/>
      <c r="CM5146" s="722"/>
      <c r="CN5146" s="722"/>
      <c r="CO5146" s="722"/>
      <c r="CP5146" s="722"/>
      <c r="CQ5146" s="722"/>
      <c r="CR5146" s="722"/>
      <c r="CS5146" s="722"/>
    </row>
    <row r="5147" spans="1:97" s="1376" customFormat="1">
      <c r="A5147" s="722"/>
      <c r="B5147" s="722"/>
      <c r="C5147" s="722"/>
      <c r="D5147" s="722"/>
      <c r="E5147" s="722"/>
      <c r="F5147" s="757"/>
      <c r="G5147" s="757"/>
      <c r="H5147" s="757"/>
      <c r="I5147" s="757"/>
      <c r="J5147" s="757"/>
      <c r="K5147" s="758"/>
      <c r="L5147" s="758"/>
      <c r="M5147" s="722"/>
      <c r="N5147" s="736"/>
      <c r="O5147" s="736"/>
      <c r="P5147" s="736"/>
      <c r="Q5147" s="736"/>
      <c r="R5147" s="736"/>
      <c r="S5147" s="736"/>
      <c r="T5147" s="736"/>
      <c r="U5147" s="736"/>
      <c r="BA5147" s="722"/>
      <c r="BB5147" s="722"/>
      <c r="BC5147" s="722"/>
      <c r="BD5147" s="722"/>
      <c r="BE5147" s="722"/>
      <c r="BF5147" s="722"/>
      <c r="BG5147" s="722"/>
      <c r="BH5147" s="722"/>
      <c r="BI5147" s="722"/>
      <c r="BJ5147" s="722"/>
      <c r="BK5147" s="722"/>
      <c r="BL5147" s="722"/>
      <c r="BM5147" s="722"/>
      <c r="BN5147" s="722"/>
      <c r="BO5147" s="722"/>
      <c r="BP5147" s="722"/>
      <c r="BQ5147" s="722"/>
      <c r="BR5147" s="722"/>
      <c r="BS5147" s="722"/>
      <c r="BT5147" s="722"/>
      <c r="BU5147" s="722"/>
      <c r="BV5147" s="722"/>
      <c r="BW5147" s="722"/>
      <c r="BX5147" s="722"/>
      <c r="BY5147" s="722"/>
      <c r="BZ5147" s="722"/>
      <c r="CA5147" s="722"/>
      <c r="CB5147" s="722"/>
      <c r="CC5147" s="722"/>
      <c r="CD5147" s="722"/>
      <c r="CE5147" s="722"/>
      <c r="CF5147" s="722"/>
      <c r="CG5147" s="722"/>
      <c r="CH5147" s="722"/>
      <c r="CI5147" s="722"/>
      <c r="CJ5147" s="722"/>
      <c r="CK5147" s="722"/>
      <c r="CL5147" s="722"/>
      <c r="CM5147" s="722"/>
      <c r="CN5147" s="722"/>
      <c r="CO5147" s="722"/>
      <c r="CP5147" s="722"/>
      <c r="CQ5147" s="722"/>
      <c r="CR5147" s="722"/>
      <c r="CS5147" s="722"/>
    </row>
    <row r="5148" spans="1:97" s="1376" customFormat="1">
      <c r="A5148" s="722"/>
      <c r="B5148" s="722"/>
      <c r="C5148" s="722"/>
      <c r="D5148" s="722"/>
      <c r="E5148" s="722"/>
      <c r="F5148" s="757"/>
      <c r="G5148" s="757"/>
      <c r="H5148" s="757"/>
      <c r="I5148" s="757"/>
      <c r="J5148" s="757"/>
      <c r="K5148" s="758"/>
      <c r="L5148" s="758"/>
      <c r="M5148" s="722"/>
      <c r="N5148" s="736"/>
      <c r="O5148" s="736"/>
      <c r="P5148" s="736"/>
      <c r="Q5148" s="736"/>
      <c r="R5148" s="736"/>
      <c r="S5148" s="736"/>
      <c r="T5148" s="736"/>
      <c r="U5148" s="736"/>
      <c r="BA5148" s="722"/>
      <c r="BB5148" s="722"/>
      <c r="BC5148" s="722"/>
      <c r="BD5148" s="722"/>
      <c r="BE5148" s="722"/>
      <c r="BF5148" s="722"/>
      <c r="BG5148" s="722"/>
      <c r="BH5148" s="722"/>
      <c r="BI5148" s="722"/>
      <c r="BJ5148" s="722"/>
      <c r="BK5148" s="722"/>
      <c r="BL5148" s="722"/>
      <c r="BM5148" s="722"/>
      <c r="BN5148" s="722"/>
      <c r="BO5148" s="722"/>
      <c r="BP5148" s="722"/>
      <c r="BQ5148" s="722"/>
      <c r="BR5148" s="722"/>
      <c r="BS5148" s="722"/>
      <c r="BT5148" s="722"/>
      <c r="BU5148" s="722"/>
      <c r="BV5148" s="722"/>
      <c r="BW5148" s="722"/>
      <c r="BX5148" s="722"/>
      <c r="BY5148" s="722"/>
      <c r="BZ5148" s="722"/>
      <c r="CA5148" s="722"/>
      <c r="CB5148" s="722"/>
      <c r="CC5148" s="722"/>
      <c r="CD5148" s="722"/>
      <c r="CE5148" s="722"/>
      <c r="CF5148" s="722"/>
      <c r="CG5148" s="722"/>
      <c r="CH5148" s="722"/>
      <c r="CI5148" s="722"/>
      <c r="CJ5148" s="722"/>
      <c r="CK5148" s="722"/>
      <c r="CL5148" s="722"/>
      <c r="CM5148" s="722"/>
      <c r="CN5148" s="722"/>
      <c r="CO5148" s="722"/>
      <c r="CP5148" s="722"/>
      <c r="CQ5148" s="722"/>
      <c r="CR5148" s="722"/>
      <c r="CS5148" s="722"/>
    </row>
    <row r="5149" spans="1:97" s="1376" customFormat="1">
      <c r="A5149" s="722"/>
      <c r="B5149" s="722"/>
      <c r="C5149" s="722"/>
      <c r="D5149" s="722"/>
      <c r="E5149" s="722"/>
      <c r="F5149" s="757"/>
      <c r="G5149" s="757"/>
      <c r="H5149" s="757"/>
      <c r="I5149" s="757"/>
      <c r="J5149" s="757"/>
      <c r="K5149" s="758"/>
      <c r="L5149" s="758"/>
      <c r="M5149" s="722"/>
      <c r="N5149" s="736"/>
      <c r="O5149" s="736"/>
      <c r="P5149" s="736"/>
      <c r="Q5149" s="736"/>
      <c r="R5149" s="736"/>
      <c r="S5149" s="736"/>
      <c r="T5149" s="736"/>
      <c r="U5149" s="736"/>
      <c r="BA5149" s="722"/>
      <c r="BB5149" s="722"/>
      <c r="BC5149" s="722"/>
      <c r="BD5149" s="722"/>
      <c r="BE5149" s="722"/>
      <c r="BF5149" s="722"/>
      <c r="BG5149" s="722"/>
      <c r="BH5149" s="722"/>
      <c r="BI5149" s="722"/>
      <c r="BJ5149" s="722"/>
      <c r="BK5149" s="722"/>
      <c r="BL5149" s="722"/>
      <c r="BM5149" s="722"/>
      <c r="BN5149" s="722"/>
      <c r="BO5149" s="722"/>
      <c r="BP5149" s="722"/>
      <c r="BQ5149" s="722"/>
      <c r="BR5149" s="722"/>
      <c r="BS5149" s="722"/>
      <c r="BT5149" s="722"/>
      <c r="BU5149" s="722"/>
      <c r="BV5149" s="722"/>
      <c r="BW5149" s="722"/>
      <c r="BX5149" s="722"/>
      <c r="BY5149" s="722"/>
      <c r="BZ5149" s="722"/>
      <c r="CA5149" s="722"/>
      <c r="CB5149" s="722"/>
      <c r="CC5149" s="722"/>
      <c r="CD5149" s="722"/>
      <c r="CE5149" s="722"/>
      <c r="CF5149" s="722"/>
      <c r="CG5149" s="722"/>
      <c r="CH5149" s="722"/>
      <c r="CI5149" s="722"/>
      <c r="CJ5149" s="722"/>
      <c r="CK5149" s="722"/>
      <c r="CL5149" s="722"/>
      <c r="CM5149" s="722"/>
      <c r="CN5149" s="722"/>
      <c r="CO5149" s="722"/>
      <c r="CP5149" s="722"/>
      <c r="CQ5149" s="722"/>
      <c r="CR5149" s="722"/>
      <c r="CS5149" s="722"/>
    </row>
    <row r="5150" spans="1:97" s="1376" customFormat="1">
      <c r="A5150" s="722"/>
      <c r="B5150" s="722"/>
      <c r="C5150" s="722"/>
      <c r="D5150" s="722"/>
      <c r="E5150" s="722"/>
      <c r="F5150" s="757"/>
      <c r="G5150" s="757"/>
      <c r="H5150" s="757"/>
      <c r="I5150" s="757"/>
      <c r="J5150" s="757"/>
      <c r="K5150" s="758"/>
      <c r="L5150" s="758"/>
      <c r="M5150" s="722"/>
      <c r="N5150" s="736"/>
      <c r="O5150" s="736"/>
      <c r="P5150" s="736"/>
      <c r="Q5150" s="736"/>
      <c r="R5150" s="736"/>
      <c r="S5150" s="736"/>
      <c r="T5150" s="736"/>
      <c r="U5150" s="736"/>
      <c r="BA5150" s="722"/>
      <c r="BB5150" s="722"/>
      <c r="BC5150" s="722"/>
      <c r="BD5150" s="722"/>
      <c r="BE5150" s="722"/>
      <c r="BF5150" s="722"/>
      <c r="BG5150" s="722"/>
      <c r="BH5150" s="722"/>
      <c r="BI5150" s="722"/>
      <c r="BJ5150" s="722"/>
      <c r="BK5150" s="722"/>
      <c r="BL5150" s="722"/>
      <c r="BM5150" s="722"/>
      <c r="BN5150" s="722"/>
      <c r="BO5150" s="722"/>
      <c r="BP5150" s="722"/>
      <c r="BQ5150" s="722"/>
      <c r="BR5150" s="722"/>
      <c r="BS5150" s="722"/>
      <c r="BT5150" s="722"/>
      <c r="BU5150" s="722"/>
      <c r="BV5150" s="722"/>
      <c r="BW5150" s="722"/>
      <c r="BX5150" s="722"/>
      <c r="BY5150" s="722"/>
      <c r="BZ5150" s="722"/>
      <c r="CA5150" s="722"/>
      <c r="CB5150" s="722"/>
      <c r="CC5150" s="722"/>
      <c r="CD5150" s="722"/>
      <c r="CE5150" s="722"/>
      <c r="CF5150" s="722"/>
      <c r="CG5150" s="722"/>
      <c r="CH5150" s="722"/>
      <c r="CI5150" s="722"/>
      <c r="CJ5150" s="722"/>
      <c r="CK5150" s="722"/>
      <c r="CL5150" s="722"/>
      <c r="CM5150" s="722"/>
      <c r="CN5150" s="722"/>
      <c r="CO5150" s="722"/>
      <c r="CP5150" s="722"/>
      <c r="CQ5150" s="722"/>
      <c r="CR5150" s="722"/>
      <c r="CS5150" s="722"/>
    </row>
    <row r="5151" spans="1:97" s="1376" customFormat="1">
      <c r="A5151" s="722"/>
      <c r="B5151" s="722"/>
      <c r="C5151" s="722"/>
      <c r="D5151" s="722"/>
      <c r="E5151" s="722"/>
      <c r="F5151" s="757"/>
      <c r="G5151" s="757"/>
      <c r="H5151" s="757"/>
      <c r="I5151" s="757"/>
      <c r="J5151" s="757"/>
      <c r="K5151" s="758"/>
      <c r="L5151" s="758"/>
      <c r="M5151" s="722"/>
      <c r="N5151" s="736"/>
      <c r="O5151" s="736"/>
      <c r="P5151" s="736"/>
      <c r="Q5151" s="736"/>
      <c r="R5151" s="736"/>
      <c r="S5151" s="736"/>
      <c r="T5151" s="736"/>
      <c r="U5151" s="736"/>
      <c r="BA5151" s="722"/>
      <c r="BB5151" s="722"/>
      <c r="BC5151" s="722"/>
      <c r="BD5151" s="722"/>
      <c r="BE5151" s="722"/>
      <c r="BF5151" s="722"/>
      <c r="BG5151" s="722"/>
      <c r="BH5151" s="722"/>
      <c r="BI5151" s="722"/>
      <c r="BJ5151" s="722"/>
      <c r="BK5151" s="722"/>
      <c r="BL5151" s="722"/>
      <c r="BM5151" s="722"/>
      <c r="BN5151" s="722"/>
      <c r="BO5151" s="722"/>
      <c r="BP5151" s="722"/>
      <c r="BQ5151" s="722"/>
      <c r="BR5151" s="722"/>
      <c r="BS5151" s="722"/>
      <c r="BT5151" s="722"/>
      <c r="BU5151" s="722"/>
      <c r="BV5151" s="722"/>
      <c r="BW5151" s="722"/>
      <c r="BX5151" s="722"/>
      <c r="BY5151" s="722"/>
      <c r="BZ5151" s="722"/>
      <c r="CA5151" s="722"/>
      <c r="CB5151" s="722"/>
      <c r="CC5151" s="722"/>
      <c r="CD5151" s="722"/>
      <c r="CE5151" s="722"/>
      <c r="CF5151" s="722"/>
      <c r="CG5151" s="722"/>
      <c r="CH5151" s="722"/>
      <c r="CI5151" s="722"/>
      <c r="CJ5151" s="722"/>
      <c r="CK5151" s="722"/>
      <c r="CL5151" s="722"/>
      <c r="CM5151" s="722"/>
      <c r="CN5151" s="722"/>
      <c r="CO5151" s="722"/>
      <c r="CP5151" s="722"/>
      <c r="CQ5151" s="722"/>
      <c r="CR5151" s="722"/>
      <c r="CS5151" s="722"/>
    </row>
    <row r="5152" spans="1:97" s="1376" customFormat="1">
      <c r="A5152" s="722"/>
      <c r="B5152" s="722"/>
      <c r="C5152" s="722"/>
      <c r="D5152" s="722"/>
      <c r="E5152" s="722"/>
      <c r="F5152" s="757"/>
      <c r="G5152" s="757"/>
      <c r="H5152" s="757"/>
      <c r="I5152" s="757"/>
      <c r="J5152" s="757"/>
      <c r="K5152" s="758"/>
      <c r="L5152" s="758"/>
      <c r="M5152" s="722"/>
      <c r="N5152" s="736"/>
      <c r="O5152" s="736"/>
      <c r="P5152" s="736"/>
      <c r="Q5152" s="736"/>
      <c r="R5152" s="736"/>
      <c r="S5152" s="736"/>
      <c r="T5152" s="736"/>
      <c r="U5152" s="736"/>
      <c r="BA5152" s="722"/>
      <c r="BB5152" s="722"/>
      <c r="BC5152" s="722"/>
      <c r="BD5152" s="722"/>
      <c r="BE5152" s="722"/>
      <c r="BF5152" s="722"/>
      <c r="BG5152" s="722"/>
      <c r="BH5152" s="722"/>
      <c r="BI5152" s="722"/>
      <c r="BJ5152" s="722"/>
      <c r="BK5152" s="722"/>
      <c r="BL5152" s="722"/>
      <c r="BM5152" s="722"/>
      <c r="BN5152" s="722"/>
      <c r="BO5152" s="722"/>
      <c r="BP5152" s="722"/>
      <c r="BQ5152" s="722"/>
      <c r="BR5152" s="722"/>
      <c r="BS5152" s="722"/>
      <c r="BT5152" s="722"/>
      <c r="BU5152" s="722"/>
      <c r="BV5152" s="722"/>
      <c r="BW5152" s="722"/>
      <c r="BX5152" s="722"/>
      <c r="BY5152" s="722"/>
      <c r="BZ5152" s="722"/>
      <c r="CA5152" s="722"/>
      <c r="CB5152" s="722"/>
      <c r="CC5152" s="722"/>
      <c r="CD5152" s="722"/>
      <c r="CE5152" s="722"/>
      <c r="CF5152" s="722"/>
      <c r="CG5152" s="722"/>
      <c r="CH5152" s="722"/>
      <c r="CI5152" s="722"/>
      <c r="CJ5152" s="722"/>
      <c r="CK5152" s="722"/>
      <c r="CL5152" s="722"/>
      <c r="CM5152" s="722"/>
      <c r="CN5152" s="722"/>
      <c r="CO5152" s="722"/>
      <c r="CP5152" s="722"/>
      <c r="CQ5152" s="722"/>
      <c r="CR5152" s="722"/>
      <c r="CS5152" s="722"/>
    </row>
    <row r="5153" spans="1:97" s="1376" customFormat="1">
      <c r="A5153" s="722"/>
      <c r="B5153" s="722"/>
      <c r="C5153" s="722"/>
      <c r="D5153" s="722"/>
      <c r="E5153" s="722"/>
      <c r="F5153" s="757"/>
      <c r="G5153" s="757"/>
      <c r="H5153" s="757"/>
      <c r="I5153" s="757"/>
      <c r="J5153" s="757"/>
      <c r="K5153" s="758"/>
      <c r="L5153" s="758"/>
      <c r="M5153" s="722"/>
      <c r="N5153" s="736"/>
      <c r="O5153" s="736"/>
      <c r="P5153" s="736"/>
      <c r="Q5153" s="736"/>
      <c r="R5153" s="736"/>
      <c r="S5153" s="736"/>
      <c r="T5153" s="736"/>
      <c r="U5153" s="736"/>
      <c r="BA5153" s="722"/>
      <c r="BB5153" s="722"/>
      <c r="BC5153" s="722"/>
      <c r="BD5153" s="722"/>
      <c r="BE5153" s="722"/>
      <c r="BF5153" s="722"/>
      <c r="BG5153" s="722"/>
      <c r="BH5153" s="722"/>
      <c r="BI5153" s="722"/>
      <c r="BJ5153" s="722"/>
      <c r="BK5153" s="722"/>
      <c r="BL5153" s="722"/>
      <c r="BM5153" s="722"/>
      <c r="BN5153" s="722"/>
      <c r="BO5153" s="722"/>
      <c r="BP5153" s="722"/>
      <c r="BQ5153" s="722"/>
      <c r="BR5153" s="722"/>
      <c r="BS5153" s="722"/>
      <c r="BT5153" s="722"/>
      <c r="BU5153" s="722"/>
      <c r="BV5153" s="722"/>
      <c r="BW5153" s="722"/>
      <c r="BX5153" s="722"/>
      <c r="BY5153" s="722"/>
      <c r="BZ5153" s="722"/>
      <c r="CA5153" s="722"/>
      <c r="CB5153" s="722"/>
      <c r="CC5153" s="722"/>
      <c r="CD5153" s="722"/>
      <c r="CE5153" s="722"/>
      <c r="CF5153" s="722"/>
      <c r="CG5153" s="722"/>
      <c r="CH5153" s="722"/>
      <c r="CI5153" s="722"/>
      <c r="CJ5153" s="722"/>
      <c r="CK5153" s="722"/>
      <c r="CL5153" s="722"/>
      <c r="CM5153" s="722"/>
      <c r="CN5153" s="722"/>
      <c r="CO5153" s="722"/>
      <c r="CP5153" s="722"/>
      <c r="CQ5153" s="722"/>
      <c r="CR5153" s="722"/>
      <c r="CS5153" s="722"/>
    </row>
    <row r="5154" spans="1:97" s="1376" customFormat="1">
      <c r="A5154" s="722"/>
      <c r="B5154" s="722"/>
      <c r="C5154" s="722"/>
      <c r="D5154" s="722"/>
      <c r="E5154" s="722"/>
      <c r="F5154" s="757"/>
      <c r="G5154" s="757"/>
      <c r="H5154" s="757"/>
      <c r="I5154" s="757"/>
      <c r="J5154" s="757"/>
      <c r="K5154" s="758"/>
      <c r="L5154" s="758"/>
      <c r="M5154" s="722"/>
      <c r="N5154" s="736"/>
      <c r="O5154" s="736"/>
      <c r="P5154" s="736"/>
      <c r="Q5154" s="736"/>
      <c r="R5154" s="736"/>
      <c r="S5154" s="736"/>
      <c r="T5154" s="736"/>
      <c r="U5154" s="736"/>
      <c r="BA5154" s="722"/>
      <c r="BB5154" s="722"/>
      <c r="BC5154" s="722"/>
      <c r="BD5154" s="722"/>
      <c r="BE5154" s="722"/>
      <c r="BF5154" s="722"/>
      <c r="BG5154" s="722"/>
      <c r="BH5154" s="722"/>
      <c r="BI5154" s="722"/>
      <c r="BJ5154" s="722"/>
      <c r="BK5154" s="722"/>
      <c r="BL5154" s="722"/>
      <c r="BM5154" s="722"/>
      <c r="BN5154" s="722"/>
      <c r="BO5154" s="722"/>
      <c r="BP5154" s="722"/>
      <c r="BQ5154" s="722"/>
      <c r="BR5154" s="722"/>
      <c r="BS5154" s="722"/>
      <c r="BT5154" s="722"/>
      <c r="BU5154" s="722"/>
      <c r="BV5154" s="722"/>
      <c r="BW5154" s="722"/>
      <c r="BX5154" s="722"/>
      <c r="BY5154" s="722"/>
      <c r="BZ5154" s="722"/>
      <c r="CA5154" s="722"/>
      <c r="CB5154" s="722"/>
      <c r="CC5154" s="722"/>
      <c r="CD5154" s="722"/>
      <c r="CE5154" s="722"/>
      <c r="CF5154" s="722"/>
      <c r="CG5154" s="722"/>
      <c r="CH5154" s="722"/>
      <c r="CI5154" s="722"/>
      <c r="CJ5154" s="722"/>
      <c r="CK5154" s="722"/>
      <c r="CL5154" s="722"/>
      <c r="CM5154" s="722"/>
      <c r="CN5154" s="722"/>
      <c r="CO5154" s="722"/>
      <c r="CP5154" s="722"/>
      <c r="CQ5154" s="722"/>
      <c r="CR5154" s="722"/>
      <c r="CS5154" s="722"/>
    </row>
    <row r="5155" spans="1:97" s="1376" customFormat="1">
      <c r="A5155" s="722"/>
      <c r="B5155" s="722"/>
      <c r="C5155" s="722"/>
      <c r="D5155" s="722"/>
      <c r="E5155" s="722"/>
      <c r="F5155" s="757"/>
      <c r="G5155" s="757"/>
      <c r="H5155" s="757"/>
      <c r="I5155" s="757"/>
      <c r="J5155" s="757"/>
      <c r="K5155" s="758"/>
      <c r="L5155" s="758"/>
      <c r="M5155" s="722"/>
      <c r="N5155" s="736"/>
      <c r="O5155" s="736"/>
      <c r="P5155" s="736"/>
      <c r="Q5155" s="736"/>
      <c r="R5155" s="736"/>
      <c r="S5155" s="736"/>
      <c r="T5155" s="736"/>
      <c r="U5155" s="736"/>
      <c r="BA5155" s="722"/>
      <c r="BB5155" s="722"/>
      <c r="BC5155" s="722"/>
      <c r="BD5155" s="722"/>
      <c r="BE5155" s="722"/>
      <c r="BF5155" s="722"/>
      <c r="BG5155" s="722"/>
      <c r="BH5155" s="722"/>
      <c r="BI5155" s="722"/>
      <c r="BJ5155" s="722"/>
      <c r="BK5155" s="722"/>
      <c r="BL5155" s="722"/>
      <c r="BM5155" s="722"/>
      <c r="BN5155" s="722"/>
      <c r="BO5155" s="722"/>
      <c r="BP5155" s="722"/>
      <c r="BQ5155" s="722"/>
      <c r="BR5155" s="722"/>
      <c r="BS5155" s="722"/>
      <c r="BT5155" s="722"/>
      <c r="BU5155" s="722"/>
      <c r="BV5155" s="722"/>
      <c r="BW5155" s="722"/>
      <c r="BX5155" s="722"/>
      <c r="BY5155" s="722"/>
      <c r="BZ5155" s="722"/>
      <c r="CA5155" s="722"/>
      <c r="CB5155" s="722"/>
      <c r="CC5155" s="722"/>
      <c r="CD5155" s="722"/>
      <c r="CE5155" s="722"/>
      <c r="CF5155" s="722"/>
      <c r="CG5155" s="722"/>
      <c r="CH5155" s="722"/>
      <c r="CI5155" s="722"/>
      <c r="CJ5155" s="722"/>
      <c r="CK5155" s="722"/>
      <c r="CL5155" s="722"/>
      <c r="CM5155" s="722"/>
      <c r="CN5155" s="722"/>
      <c r="CO5155" s="722"/>
      <c r="CP5155" s="722"/>
      <c r="CQ5155" s="722"/>
      <c r="CR5155" s="722"/>
      <c r="CS5155" s="722"/>
    </row>
    <row r="5156" spans="1:97" s="1376" customFormat="1">
      <c r="A5156" s="722"/>
      <c r="B5156" s="722"/>
      <c r="C5156" s="722"/>
      <c r="D5156" s="722"/>
      <c r="E5156" s="722"/>
      <c r="F5156" s="757"/>
      <c r="G5156" s="757"/>
      <c r="H5156" s="757"/>
      <c r="I5156" s="757"/>
      <c r="J5156" s="757"/>
      <c r="K5156" s="758"/>
      <c r="L5156" s="758"/>
      <c r="M5156" s="722"/>
      <c r="N5156" s="736"/>
      <c r="O5156" s="736"/>
      <c r="P5156" s="736"/>
      <c r="Q5156" s="736"/>
      <c r="R5156" s="736"/>
      <c r="S5156" s="736"/>
      <c r="T5156" s="736"/>
      <c r="U5156" s="736"/>
      <c r="BA5156" s="722"/>
      <c r="BB5156" s="722"/>
      <c r="BC5156" s="722"/>
      <c r="BD5156" s="722"/>
      <c r="BE5156" s="722"/>
      <c r="BF5156" s="722"/>
      <c r="BG5156" s="722"/>
      <c r="BH5156" s="722"/>
      <c r="BI5156" s="722"/>
      <c r="BJ5156" s="722"/>
      <c r="BK5156" s="722"/>
      <c r="BL5156" s="722"/>
      <c r="BM5156" s="722"/>
      <c r="BN5156" s="722"/>
      <c r="BO5156" s="722"/>
      <c r="BP5156" s="722"/>
      <c r="BQ5156" s="722"/>
      <c r="BR5156" s="722"/>
      <c r="BS5156" s="722"/>
      <c r="BT5156" s="722"/>
      <c r="BU5156" s="722"/>
      <c r="BV5156" s="722"/>
      <c r="BW5156" s="722"/>
      <c r="BX5156" s="722"/>
      <c r="BY5156" s="722"/>
      <c r="BZ5156" s="722"/>
      <c r="CA5156" s="722"/>
      <c r="CB5156" s="722"/>
      <c r="CC5156" s="722"/>
      <c r="CD5156" s="722"/>
      <c r="CE5156" s="722"/>
      <c r="CF5156" s="722"/>
      <c r="CG5156" s="722"/>
      <c r="CH5156" s="722"/>
      <c r="CI5156" s="722"/>
      <c r="CJ5156" s="722"/>
      <c r="CK5156" s="722"/>
      <c r="CL5156" s="722"/>
      <c r="CM5156" s="722"/>
      <c r="CN5156" s="722"/>
      <c r="CO5156" s="722"/>
      <c r="CP5156" s="722"/>
      <c r="CQ5156" s="722"/>
      <c r="CR5156" s="722"/>
      <c r="CS5156" s="722"/>
    </row>
    <row r="5157" spans="1:97" s="1376" customFormat="1">
      <c r="A5157" s="722"/>
      <c r="B5157" s="722"/>
      <c r="C5157" s="722"/>
      <c r="D5157" s="722"/>
      <c r="E5157" s="722"/>
      <c r="F5157" s="757"/>
      <c r="G5157" s="757"/>
      <c r="H5157" s="757"/>
      <c r="I5157" s="757"/>
      <c r="J5157" s="757"/>
      <c r="K5157" s="758"/>
      <c r="L5157" s="758"/>
      <c r="M5157" s="722"/>
      <c r="N5157" s="736"/>
      <c r="O5157" s="736"/>
      <c r="P5157" s="736"/>
      <c r="Q5157" s="736"/>
      <c r="R5157" s="736"/>
      <c r="S5157" s="736"/>
      <c r="T5157" s="736"/>
      <c r="U5157" s="736"/>
      <c r="BA5157" s="722"/>
      <c r="BB5157" s="722"/>
      <c r="BC5157" s="722"/>
      <c r="BD5157" s="722"/>
      <c r="BE5157" s="722"/>
      <c r="BF5157" s="722"/>
      <c r="BG5157" s="722"/>
      <c r="BH5157" s="722"/>
      <c r="BI5157" s="722"/>
      <c r="BJ5157" s="722"/>
      <c r="BK5157" s="722"/>
      <c r="BL5157" s="722"/>
      <c r="BM5157" s="722"/>
      <c r="BN5157" s="722"/>
      <c r="BO5157" s="722"/>
      <c r="BP5157" s="722"/>
      <c r="BQ5157" s="722"/>
      <c r="BR5157" s="722"/>
      <c r="BS5157" s="722"/>
      <c r="BT5157" s="722"/>
      <c r="BU5157" s="722"/>
      <c r="BV5157" s="722"/>
      <c r="BW5157" s="722"/>
      <c r="BX5157" s="722"/>
      <c r="BY5157" s="722"/>
      <c r="BZ5157" s="722"/>
      <c r="CA5157" s="722"/>
      <c r="CB5157" s="722"/>
      <c r="CC5157" s="722"/>
      <c r="CD5157" s="722"/>
      <c r="CE5157" s="722"/>
      <c r="CF5157" s="722"/>
      <c r="CG5157" s="722"/>
      <c r="CH5157" s="722"/>
      <c r="CI5157" s="722"/>
      <c r="CJ5157" s="722"/>
      <c r="CK5157" s="722"/>
      <c r="CL5157" s="722"/>
      <c r="CM5157" s="722"/>
      <c r="CN5157" s="722"/>
      <c r="CO5157" s="722"/>
      <c r="CP5157" s="722"/>
      <c r="CQ5157" s="722"/>
      <c r="CR5157" s="722"/>
      <c r="CS5157" s="722"/>
    </row>
    <row r="5158" spans="1:97" s="1376" customFormat="1">
      <c r="A5158" s="722"/>
      <c r="B5158" s="722"/>
      <c r="C5158" s="722"/>
      <c r="D5158" s="722"/>
      <c r="E5158" s="722"/>
      <c r="F5158" s="757"/>
      <c r="G5158" s="757"/>
      <c r="H5158" s="757"/>
      <c r="I5158" s="757"/>
      <c r="J5158" s="757"/>
      <c r="K5158" s="758"/>
      <c r="L5158" s="758"/>
      <c r="M5158" s="722"/>
      <c r="N5158" s="736"/>
      <c r="O5158" s="736"/>
      <c r="P5158" s="736"/>
      <c r="Q5158" s="736"/>
      <c r="R5158" s="736"/>
      <c r="S5158" s="736"/>
      <c r="T5158" s="736"/>
      <c r="U5158" s="736"/>
      <c r="BA5158" s="722"/>
      <c r="BB5158" s="722"/>
      <c r="BC5158" s="722"/>
      <c r="BD5158" s="722"/>
      <c r="BE5158" s="722"/>
      <c r="BF5158" s="722"/>
      <c r="BG5158" s="722"/>
      <c r="BH5158" s="722"/>
      <c r="BI5158" s="722"/>
      <c r="BJ5158" s="722"/>
      <c r="BK5158" s="722"/>
      <c r="BL5158" s="722"/>
      <c r="BM5158" s="722"/>
      <c r="BN5158" s="722"/>
      <c r="BO5158" s="722"/>
      <c r="BP5158" s="722"/>
      <c r="BQ5158" s="722"/>
      <c r="BR5158" s="722"/>
      <c r="BS5158" s="722"/>
      <c r="BT5158" s="722"/>
      <c r="BU5158" s="722"/>
      <c r="BV5158" s="722"/>
      <c r="BW5158" s="722"/>
      <c r="BX5158" s="722"/>
      <c r="BY5158" s="722"/>
      <c r="BZ5158" s="722"/>
      <c r="CA5158" s="722"/>
      <c r="CB5158" s="722"/>
      <c r="CC5158" s="722"/>
      <c r="CD5158" s="722"/>
      <c r="CE5158" s="722"/>
      <c r="CF5158" s="722"/>
      <c r="CG5158" s="722"/>
      <c r="CH5158" s="722"/>
      <c r="CI5158" s="722"/>
      <c r="CJ5158" s="722"/>
      <c r="CK5158" s="722"/>
      <c r="CL5158" s="722"/>
      <c r="CM5158" s="722"/>
      <c r="CN5158" s="722"/>
      <c r="CO5158" s="722"/>
      <c r="CP5158" s="722"/>
      <c r="CQ5158" s="722"/>
      <c r="CR5158" s="722"/>
      <c r="CS5158" s="722"/>
    </row>
    <row r="5159" spans="1:97" s="1376" customFormat="1">
      <c r="A5159" s="722"/>
      <c r="B5159" s="722"/>
      <c r="C5159" s="722"/>
      <c r="D5159" s="722"/>
      <c r="E5159" s="722"/>
      <c r="F5159" s="757"/>
      <c r="G5159" s="757"/>
      <c r="H5159" s="757"/>
      <c r="I5159" s="757"/>
      <c r="J5159" s="757"/>
      <c r="K5159" s="758"/>
      <c r="L5159" s="758"/>
      <c r="M5159" s="722"/>
      <c r="N5159" s="736"/>
      <c r="O5159" s="736"/>
      <c r="P5159" s="736"/>
      <c r="Q5159" s="736"/>
      <c r="R5159" s="736"/>
      <c r="S5159" s="736"/>
      <c r="T5159" s="736"/>
      <c r="U5159" s="736"/>
      <c r="BA5159" s="722"/>
      <c r="BB5159" s="722"/>
      <c r="BC5159" s="722"/>
      <c r="BD5159" s="722"/>
      <c r="BE5159" s="722"/>
      <c r="BF5159" s="722"/>
      <c r="BG5159" s="722"/>
      <c r="BH5159" s="722"/>
      <c r="BI5159" s="722"/>
      <c r="BJ5159" s="722"/>
      <c r="BK5159" s="722"/>
      <c r="BL5159" s="722"/>
      <c r="BM5159" s="722"/>
      <c r="BN5159" s="722"/>
      <c r="BO5159" s="722"/>
      <c r="BP5159" s="722"/>
      <c r="BQ5159" s="722"/>
      <c r="BR5159" s="722"/>
      <c r="BS5159" s="722"/>
      <c r="BT5159" s="722"/>
      <c r="BU5159" s="722"/>
      <c r="BV5159" s="722"/>
      <c r="BW5159" s="722"/>
      <c r="BX5159" s="722"/>
      <c r="BY5159" s="722"/>
      <c r="BZ5159" s="722"/>
      <c r="CA5159" s="722"/>
      <c r="CB5159" s="722"/>
      <c r="CC5159" s="722"/>
      <c r="CD5159" s="722"/>
      <c r="CE5159" s="722"/>
      <c r="CF5159" s="722"/>
      <c r="CG5159" s="722"/>
      <c r="CH5159" s="722"/>
      <c r="CI5159" s="722"/>
      <c r="CJ5159" s="722"/>
      <c r="CK5159" s="722"/>
      <c r="CL5159" s="722"/>
      <c r="CM5159" s="722"/>
      <c r="CN5159" s="722"/>
      <c r="CO5159" s="722"/>
      <c r="CP5159" s="722"/>
      <c r="CQ5159" s="722"/>
      <c r="CR5159" s="722"/>
      <c r="CS5159" s="722"/>
    </row>
    <row r="5160" spans="1:97" s="1376" customFormat="1">
      <c r="A5160" s="722"/>
      <c r="B5160" s="722"/>
      <c r="C5160" s="722"/>
      <c r="D5160" s="722"/>
      <c r="E5160" s="722"/>
      <c r="F5160" s="757"/>
      <c r="G5160" s="757"/>
      <c r="H5160" s="757"/>
      <c r="I5160" s="757"/>
      <c r="J5160" s="757"/>
      <c r="K5160" s="758"/>
      <c r="L5160" s="758"/>
      <c r="M5160" s="722"/>
      <c r="N5160" s="736"/>
      <c r="O5160" s="736"/>
      <c r="P5160" s="736"/>
      <c r="Q5160" s="736"/>
      <c r="R5160" s="736"/>
      <c r="S5160" s="736"/>
      <c r="T5160" s="736"/>
      <c r="U5160" s="736"/>
      <c r="BA5160" s="722"/>
      <c r="BB5160" s="722"/>
      <c r="BC5160" s="722"/>
      <c r="BD5160" s="722"/>
      <c r="BE5160" s="722"/>
      <c r="BF5160" s="722"/>
      <c r="BG5160" s="722"/>
      <c r="BH5160" s="722"/>
      <c r="BI5160" s="722"/>
      <c r="BJ5160" s="722"/>
      <c r="BK5160" s="722"/>
      <c r="BL5160" s="722"/>
      <c r="BM5160" s="722"/>
      <c r="BN5160" s="722"/>
      <c r="BO5160" s="722"/>
      <c r="BP5160" s="722"/>
      <c r="BQ5160" s="722"/>
      <c r="BR5160" s="722"/>
      <c r="BS5160" s="722"/>
      <c r="BT5160" s="722"/>
      <c r="BU5160" s="722"/>
      <c r="BV5160" s="722"/>
      <c r="BW5160" s="722"/>
      <c r="BX5160" s="722"/>
      <c r="BY5160" s="722"/>
      <c r="BZ5160" s="722"/>
      <c r="CA5160" s="722"/>
      <c r="CB5160" s="722"/>
      <c r="CC5160" s="722"/>
      <c r="CD5160" s="722"/>
      <c r="CE5160" s="722"/>
      <c r="CF5160" s="722"/>
      <c r="CG5160" s="722"/>
      <c r="CH5160" s="722"/>
      <c r="CI5160" s="722"/>
      <c r="CJ5160" s="722"/>
      <c r="CK5160" s="722"/>
      <c r="CL5160" s="722"/>
      <c r="CM5160" s="722"/>
      <c r="CN5160" s="722"/>
      <c r="CO5160" s="722"/>
      <c r="CP5160" s="722"/>
      <c r="CQ5160" s="722"/>
      <c r="CR5160" s="722"/>
      <c r="CS5160" s="722"/>
    </row>
    <row r="5161" spans="1:97" s="1376" customFormat="1">
      <c r="A5161" s="722"/>
      <c r="B5161" s="722"/>
      <c r="C5161" s="722"/>
      <c r="D5161" s="722"/>
      <c r="E5161" s="722"/>
      <c r="F5161" s="757"/>
      <c r="G5161" s="757"/>
      <c r="H5161" s="757"/>
      <c r="I5161" s="757"/>
      <c r="J5161" s="757"/>
      <c r="K5161" s="758"/>
      <c r="L5161" s="758"/>
      <c r="M5161" s="722"/>
      <c r="N5161" s="736"/>
      <c r="O5161" s="736"/>
      <c r="P5161" s="736"/>
      <c r="Q5161" s="736"/>
      <c r="R5161" s="736"/>
      <c r="S5161" s="736"/>
      <c r="T5161" s="736"/>
      <c r="U5161" s="736"/>
      <c r="BA5161" s="722"/>
      <c r="BB5161" s="722"/>
      <c r="BC5161" s="722"/>
      <c r="BD5161" s="722"/>
      <c r="BE5161" s="722"/>
      <c r="BF5161" s="722"/>
      <c r="BG5161" s="722"/>
      <c r="BH5161" s="722"/>
      <c r="BI5161" s="722"/>
      <c r="BJ5161" s="722"/>
      <c r="BK5161" s="722"/>
      <c r="BL5161" s="722"/>
      <c r="BM5161" s="722"/>
      <c r="BN5161" s="722"/>
      <c r="BO5161" s="722"/>
      <c r="BP5161" s="722"/>
      <c r="BQ5161" s="722"/>
      <c r="BR5161" s="722"/>
      <c r="BS5161" s="722"/>
      <c r="BT5161" s="722"/>
      <c r="BU5161" s="722"/>
      <c r="BV5161" s="722"/>
      <c r="BW5161" s="722"/>
      <c r="BX5161" s="722"/>
      <c r="BY5161" s="722"/>
      <c r="BZ5161" s="722"/>
      <c r="CA5161" s="722"/>
      <c r="CB5161" s="722"/>
      <c r="CC5161" s="722"/>
      <c r="CD5161" s="722"/>
      <c r="CE5161" s="722"/>
      <c r="CF5161" s="722"/>
      <c r="CG5161" s="722"/>
      <c r="CH5161" s="722"/>
      <c r="CI5161" s="722"/>
      <c r="CJ5161" s="722"/>
      <c r="CK5161" s="722"/>
      <c r="CL5161" s="722"/>
      <c r="CM5161" s="722"/>
      <c r="CN5161" s="722"/>
      <c r="CO5161" s="722"/>
      <c r="CP5161" s="722"/>
      <c r="CQ5161" s="722"/>
      <c r="CR5161" s="722"/>
      <c r="CS5161" s="722"/>
    </row>
    <row r="5162" spans="1:97" s="1376" customFormat="1">
      <c r="A5162" s="722"/>
      <c r="B5162" s="722"/>
      <c r="C5162" s="722"/>
      <c r="D5162" s="722"/>
      <c r="E5162" s="722"/>
      <c r="F5162" s="757"/>
      <c r="G5162" s="757"/>
      <c r="H5162" s="757"/>
      <c r="I5162" s="757"/>
      <c r="J5162" s="757"/>
      <c r="K5162" s="758"/>
      <c r="L5162" s="758"/>
      <c r="M5162" s="722"/>
      <c r="N5162" s="736"/>
      <c r="O5162" s="736"/>
      <c r="P5162" s="736"/>
      <c r="Q5162" s="736"/>
      <c r="R5162" s="736"/>
      <c r="S5162" s="736"/>
      <c r="T5162" s="736"/>
      <c r="U5162" s="736"/>
      <c r="BA5162" s="722"/>
      <c r="BB5162" s="722"/>
      <c r="BC5162" s="722"/>
      <c r="BD5162" s="722"/>
      <c r="BE5162" s="722"/>
      <c r="BF5162" s="722"/>
      <c r="BG5162" s="722"/>
      <c r="BH5162" s="722"/>
      <c r="BI5162" s="722"/>
      <c r="BJ5162" s="722"/>
      <c r="BK5162" s="722"/>
      <c r="BL5162" s="722"/>
      <c r="BM5162" s="722"/>
      <c r="BN5162" s="722"/>
      <c r="BO5162" s="722"/>
      <c r="BP5162" s="722"/>
      <c r="BQ5162" s="722"/>
      <c r="BR5162" s="722"/>
      <c r="BS5162" s="722"/>
      <c r="BT5162" s="722"/>
      <c r="BU5162" s="722"/>
      <c r="BV5162" s="722"/>
      <c r="BW5162" s="722"/>
      <c r="BX5162" s="722"/>
      <c r="BY5162" s="722"/>
      <c r="BZ5162" s="722"/>
      <c r="CA5162" s="722"/>
      <c r="CB5162" s="722"/>
      <c r="CC5162" s="722"/>
      <c r="CD5162" s="722"/>
      <c r="CE5162" s="722"/>
      <c r="CF5162" s="722"/>
      <c r="CG5162" s="722"/>
      <c r="CH5162" s="722"/>
      <c r="CI5162" s="722"/>
      <c r="CJ5162" s="722"/>
      <c r="CK5162" s="722"/>
      <c r="CL5162" s="722"/>
      <c r="CM5162" s="722"/>
      <c r="CN5162" s="722"/>
      <c r="CO5162" s="722"/>
      <c r="CP5162" s="722"/>
      <c r="CQ5162" s="722"/>
      <c r="CR5162" s="722"/>
      <c r="CS5162" s="722"/>
    </row>
    <row r="5163" spans="1:97" s="1376" customFormat="1">
      <c r="A5163" s="722"/>
      <c r="B5163" s="722"/>
      <c r="C5163" s="722"/>
      <c r="D5163" s="722"/>
      <c r="E5163" s="722"/>
      <c r="F5163" s="757"/>
      <c r="G5163" s="757"/>
      <c r="H5163" s="757"/>
      <c r="I5163" s="757"/>
      <c r="J5163" s="757"/>
      <c r="K5163" s="758"/>
      <c r="L5163" s="758"/>
      <c r="M5163" s="722"/>
      <c r="N5163" s="736"/>
      <c r="O5163" s="736"/>
      <c r="P5163" s="736"/>
      <c r="Q5163" s="736"/>
      <c r="R5163" s="736"/>
      <c r="S5163" s="736"/>
      <c r="T5163" s="736"/>
      <c r="U5163" s="736"/>
      <c r="BA5163" s="722"/>
      <c r="BB5163" s="722"/>
      <c r="BC5163" s="722"/>
      <c r="BD5163" s="722"/>
      <c r="BE5163" s="722"/>
      <c r="BF5163" s="722"/>
      <c r="BG5163" s="722"/>
      <c r="BH5163" s="722"/>
      <c r="BI5163" s="722"/>
      <c r="BJ5163" s="722"/>
      <c r="BK5163" s="722"/>
      <c r="BL5163" s="722"/>
      <c r="BM5163" s="722"/>
      <c r="BN5163" s="722"/>
      <c r="BO5163" s="722"/>
      <c r="BP5163" s="722"/>
      <c r="BQ5163" s="722"/>
      <c r="BR5163" s="722"/>
      <c r="BS5163" s="722"/>
      <c r="BT5163" s="722"/>
      <c r="BU5163" s="722"/>
      <c r="BV5163" s="722"/>
      <c r="BW5163" s="722"/>
      <c r="BX5163" s="722"/>
      <c r="BY5163" s="722"/>
      <c r="BZ5163" s="722"/>
      <c r="CA5163" s="722"/>
      <c r="CB5163" s="722"/>
      <c r="CC5163" s="722"/>
      <c r="CD5163" s="722"/>
      <c r="CE5163" s="722"/>
      <c r="CF5163" s="722"/>
      <c r="CG5163" s="722"/>
      <c r="CH5163" s="722"/>
      <c r="CI5163" s="722"/>
      <c r="CJ5163" s="722"/>
      <c r="CK5163" s="722"/>
      <c r="CL5163" s="722"/>
      <c r="CM5163" s="722"/>
      <c r="CN5163" s="722"/>
      <c r="CO5163" s="722"/>
      <c r="CP5163" s="722"/>
      <c r="CQ5163" s="722"/>
      <c r="CR5163" s="722"/>
      <c r="CS5163" s="722"/>
    </row>
    <row r="5164" spans="1:97" s="1376" customFormat="1">
      <c r="A5164" s="722"/>
      <c r="B5164" s="722"/>
      <c r="C5164" s="722"/>
      <c r="D5164" s="722"/>
      <c r="E5164" s="722"/>
      <c r="F5164" s="757"/>
      <c r="G5164" s="757"/>
      <c r="H5164" s="757"/>
      <c r="I5164" s="757"/>
      <c r="J5164" s="757"/>
      <c r="K5164" s="758"/>
      <c r="L5164" s="758"/>
      <c r="M5164" s="722"/>
      <c r="N5164" s="736"/>
      <c r="O5164" s="736"/>
      <c r="P5164" s="736"/>
      <c r="Q5164" s="736"/>
      <c r="R5164" s="736"/>
      <c r="S5164" s="736"/>
      <c r="T5164" s="736"/>
      <c r="U5164" s="736"/>
      <c r="BA5164" s="722"/>
      <c r="BB5164" s="722"/>
      <c r="BC5164" s="722"/>
      <c r="BD5164" s="722"/>
      <c r="BE5164" s="722"/>
      <c r="BF5164" s="722"/>
      <c r="BG5164" s="722"/>
      <c r="BH5164" s="722"/>
      <c r="BI5164" s="722"/>
      <c r="BJ5164" s="722"/>
      <c r="BK5164" s="722"/>
      <c r="BL5164" s="722"/>
      <c r="BM5164" s="722"/>
      <c r="BN5164" s="722"/>
      <c r="BO5164" s="722"/>
      <c r="BP5164" s="722"/>
      <c r="BQ5164" s="722"/>
      <c r="BR5164" s="722"/>
      <c r="BS5164" s="722"/>
      <c r="BT5164" s="722"/>
      <c r="BU5164" s="722"/>
      <c r="BV5164" s="722"/>
      <c r="BW5164" s="722"/>
      <c r="BX5164" s="722"/>
      <c r="BY5164" s="722"/>
      <c r="BZ5164" s="722"/>
      <c r="CA5164" s="722"/>
      <c r="CB5164" s="722"/>
      <c r="CC5164" s="722"/>
      <c r="CD5164" s="722"/>
      <c r="CE5164" s="722"/>
      <c r="CF5164" s="722"/>
      <c r="CG5164" s="722"/>
      <c r="CH5164" s="722"/>
      <c r="CI5164" s="722"/>
      <c r="CJ5164" s="722"/>
      <c r="CK5164" s="722"/>
      <c r="CL5164" s="722"/>
      <c r="CM5164" s="722"/>
      <c r="CN5164" s="722"/>
      <c r="CO5164" s="722"/>
      <c r="CP5164" s="722"/>
      <c r="CQ5164" s="722"/>
      <c r="CR5164" s="722"/>
      <c r="CS5164" s="722"/>
    </row>
    <row r="5165" spans="1:97" s="1376" customFormat="1">
      <c r="A5165" s="722"/>
      <c r="B5165" s="722"/>
      <c r="C5165" s="722"/>
      <c r="D5165" s="722"/>
      <c r="E5165" s="722"/>
      <c r="F5165" s="757"/>
      <c r="G5165" s="757"/>
      <c r="H5165" s="757"/>
      <c r="I5165" s="757"/>
      <c r="J5165" s="757"/>
      <c r="K5165" s="758"/>
      <c r="L5165" s="758"/>
      <c r="M5165" s="722"/>
      <c r="N5165" s="736"/>
      <c r="O5165" s="736"/>
      <c r="P5165" s="736"/>
      <c r="Q5165" s="736"/>
      <c r="R5165" s="736"/>
      <c r="S5165" s="736"/>
      <c r="T5165" s="736"/>
      <c r="U5165" s="736"/>
      <c r="BA5165" s="722"/>
      <c r="BB5165" s="722"/>
      <c r="BC5165" s="722"/>
      <c r="BD5165" s="722"/>
      <c r="BE5165" s="722"/>
      <c r="BF5165" s="722"/>
      <c r="BG5165" s="722"/>
      <c r="BH5165" s="722"/>
      <c r="BI5165" s="722"/>
      <c r="BJ5165" s="722"/>
      <c r="BK5165" s="722"/>
      <c r="BL5165" s="722"/>
      <c r="BM5165" s="722"/>
      <c r="BN5165" s="722"/>
      <c r="BO5165" s="722"/>
      <c r="BP5165" s="722"/>
      <c r="BQ5165" s="722"/>
      <c r="BR5165" s="722"/>
      <c r="BS5165" s="722"/>
      <c r="BT5165" s="722"/>
      <c r="BU5165" s="722"/>
      <c r="BV5165" s="722"/>
      <c r="BW5165" s="722"/>
      <c r="BX5165" s="722"/>
      <c r="BY5165" s="722"/>
      <c r="BZ5165" s="722"/>
      <c r="CA5165" s="722"/>
      <c r="CB5165" s="722"/>
      <c r="CC5165" s="722"/>
      <c r="CD5165" s="722"/>
      <c r="CE5165" s="722"/>
      <c r="CF5165" s="722"/>
      <c r="CG5165" s="722"/>
      <c r="CH5165" s="722"/>
      <c r="CI5165" s="722"/>
      <c r="CJ5165" s="722"/>
      <c r="CK5165" s="722"/>
      <c r="CL5165" s="722"/>
      <c r="CM5165" s="722"/>
      <c r="CN5165" s="722"/>
      <c r="CO5165" s="722"/>
      <c r="CP5165" s="722"/>
      <c r="CQ5165" s="722"/>
      <c r="CR5165" s="722"/>
      <c r="CS5165" s="722"/>
    </row>
    <row r="5166" spans="1:97" s="1376" customFormat="1">
      <c r="A5166" s="722"/>
      <c r="B5166" s="722"/>
      <c r="C5166" s="722"/>
      <c r="D5166" s="722"/>
      <c r="E5166" s="722"/>
      <c r="F5166" s="757"/>
      <c r="G5166" s="757"/>
      <c r="H5166" s="757"/>
      <c r="I5166" s="757"/>
      <c r="J5166" s="757"/>
      <c r="K5166" s="758"/>
      <c r="L5166" s="758"/>
      <c r="M5166" s="722"/>
      <c r="N5166" s="736"/>
      <c r="O5166" s="736"/>
      <c r="P5166" s="736"/>
      <c r="Q5166" s="736"/>
      <c r="R5166" s="736"/>
      <c r="S5166" s="736"/>
      <c r="T5166" s="736"/>
      <c r="U5166" s="736"/>
      <c r="BA5166" s="722"/>
      <c r="BB5166" s="722"/>
      <c r="BC5166" s="722"/>
      <c r="BD5166" s="722"/>
      <c r="BE5166" s="722"/>
      <c r="BF5166" s="722"/>
      <c r="BG5166" s="722"/>
      <c r="BH5166" s="722"/>
      <c r="BI5166" s="722"/>
      <c r="BJ5166" s="722"/>
      <c r="BK5166" s="722"/>
      <c r="BL5166" s="722"/>
      <c r="BM5166" s="722"/>
      <c r="BN5166" s="722"/>
      <c r="BO5166" s="722"/>
      <c r="BP5166" s="722"/>
      <c r="BQ5166" s="722"/>
      <c r="BR5166" s="722"/>
      <c r="BS5166" s="722"/>
      <c r="BT5166" s="722"/>
      <c r="BU5166" s="722"/>
      <c r="BV5166" s="722"/>
      <c r="BW5166" s="722"/>
      <c r="BX5166" s="722"/>
      <c r="BY5166" s="722"/>
      <c r="BZ5166" s="722"/>
      <c r="CA5166" s="722"/>
      <c r="CB5166" s="722"/>
      <c r="CC5166" s="722"/>
      <c r="CD5166" s="722"/>
      <c r="CE5166" s="722"/>
      <c r="CF5166" s="722"/>
      <c r="CG5166" s="722"/>
      <c r="CH5166" s="722"/>
      <c r="CI5166" s="722"/>
      <c r="CJ5166" s="722"/>
      <c r="CK5166" s="722"/>
      <c r="CL5166" s="722"/>
      <c r="CM5166" s="722"/>
      <c r="CN5166" s="722"/>
      <c r="CO5166" s="722"/>
      <c r="CP5166" s="722"/>
      <c r="CQ5166" s="722"/>
      <c r="CR5166" s="722"/>
      <c r="CS5166" s="722"/>
    </row>
    <row r="5167" spans="1:97" s="1376" customFormat="1">
      <c r="A5167" s="722"/>
      <c r="B5167" s="722"/>
      <c r="C5167" s="722"/>
      <c r="D5167" s="722"/>
      <c r="E5167" s="722"/>
      <c r="F5167" s="757"/>
      <c r="G5167" s="757"/>
      <c r="H5167" s="757"/>
      <c r="I5167" s="757"/>
      <c r="J5167" s="757"/>
      <c r="K5167" s="758"/>
      <c r="L5167" s="758"/>
      <c r="M5167" s="722"/>
      <c r="N5167" s="736"/>
      <c r="O5167" s="736"/>
      <c r="P5167" s="736"/>
      <c r="Q5167" s="736"/>
      <c r="R5167" s="736"/>
      <c r="S5167" s="736"/>
      <c r="T5167" s="736"/>
      <c r="U5167" s="736"/>
      <c r="BA5167" s="722"/>
      <c r="BB5167" s="722"/>
      <c r="BC5167" s="722"/>
      <c r="BD5167" s="722"/>
      <c r="BE5167" s="722"/>
      <c r="BF5167" s="722"/>
      <c r="BG5167" s="722"/>
      <c r="BH5167" s="722"/>
      <c r="BI5167" s="722"/>
      <c r="BJ5167" s="722"/>
      <c r="BK5167" s="722"/>
      <c r="BL5167" s="722"/>
      <c r="BM5167" s="722"/>
      <c r="BN5167" s="722"/>
      <c r="BO5167" s="722"/>
      <c r="BP5167" s="722"/>
      <c r="BQ5167" s="722"/>
      <c r="BR5167" s="722"/>
      <c r="BS5167" s="722"/>
      <c r="BT5167" s="722"/>
      <c r="BU5167" s="722"/>
      <c r="BV5167" s="722"/>
      <c r="BW5167" s="722"/>
      <c r="BX5167" s="722"/>
      <c r="BY5167" s="722"/>
      <c r="BZ5167" s="722"/>
      <c r="CA5167" s="722"/>
      <c r="CB5167" s="722"/>
      <c r="CC5167" s="722"/>
      <c r="CD5167" s="722"/>
      <c r="CE5167" s="722"/>
      <c r="CF5167" s="722"/>
      <c r="CG5167" s="722"/>
      <c r="CH5167" s="722"/>
      <c r="CI5167" s="722"/>
      <c r="CJ5167" s="722"/>
      <c r="CK5167" s="722"/>
      <c r="CL5167" s="722"/>
      <c r="CM5167" s="722"/>
      <c r="CN5167" s="722"/>
      <c r="CO5167" s="722"/>
      <c r="CP5167" s="722"/>
      <c r="CQ5167" s="722"/>
      <c r="CR5167" s="722"/>
      <c r="CS5167" s="722"/>
    </row>
    <row r="5168" spans="1:97" s="1376" customFormat="1">
      <c r="A5168" s="722"/>
      <c r="B5168" s="722"/>
      <c r="C5168" s="722"/>
      <c r="D5168" s="722"/>
      <c r="E5168" s="722"/>
      <c r="F5168" s="757"/>
      <c r="G5168" s="757"/>
      <c r="H5168" s="757"/>
      <c r="I5168" s="757"/>
      <c r="J5168" s="757"/>
      <c r="K5168" s="758"/>
      <c r="L5168" s="758"/>
      <c r="M5168" s="722"/>
      <c r="N5168" s="736"/>
      <c r="O5168" s="736"/>
      <c r="P5168" s="736"/>
      <c r="Q5168" s="736"/>
      <c r="R5168" s="736"/>
      <c r="S5168" s="736"/>
      <c r="T5168" s="736"/>
      <c r="U5168" s="736"/>
      <c r="BA5168" s="722"/>
      <c r="BB5168" s="722"/>
      <c r="BC5168" s="722"/>
      <c r="BD5168" s="722"/>
      <c r="BE5168" s="722"/>
      <c r="BF5168" s="722"/>
      <c r="BG5168" s="722"/>
      <c r="BH5168" s="722"/>
      <c r="BI5168" s="722"/>
      <c r="BJ5168" s="722"/>
      <c r="BK5168" s="722"/>
      <c r="BL5168" s="722"/>
      <c r="BM5168" s="722"/>
      <c r="BN5168" s="722"/>
      <c r="BO5168" s="722"/>
      <c r="BP5168" s="722"/>
      <c r="BQ5168" s="722"/>
      <c r="BR5168" s="722"/>
      <c r="BS5168" s="722"/>
      <c r="BT5168" s="722"/>
      <c r="BU5168" s="722"/>
      <c r="BV5168" s="722"/>
      <c r="BW5168" s="722"/>
      <c r="BX5168" s="722"/>
      <c r="BY5168" s="722"/>
      <c r="BZ5168" s="722"/>
      <c r="CA5168" s="722"/>
      <c r="CB5168" s="722"/>
      <c r="CC5168" s="722"/>
      <c r="CD5168" s="722"/>
      <c r="CE5168" s="722"/>
      <c r="CF5168" s="722"/>
      <c r="CG5168" s="722"/>
      <c r="CH5168" s="722"/>
      <c r="CI5168" s="722"/>
      <c r="CJ5168" s="722"/>
      <c r="CK5168" s="722"/>
      <c r="CL5168" s="722"/>
      <c r="CM5168" s="722"/>
      <c r="CN5168" s="722"/>
      <c r="CO5168" s="722"/>
      <c r="CP5168" s="722"/>
      <c r="CQ5168" s="722"/>
      <c r="CR5168" s="722"/>
      <c r="CS5168" s="722"/>
    </row>
    <row r="5169" spans="1:97" s="1376" customFormat="1">
      <c r="A5169" s="722"/>
      <c r="B5169" s="722"/>
      <c r="C5169" s="722"/>
      <c r="D5169" s="722"/>
      <c r="E5169" s="722"/>
      <c r="F5169" s="757"/>
      <c r="G5169" s="757"/>
      <c r="H5169" s="757"/>
      <c r="I5169" s="757"/>
      <c r="J5169" s="757"/>
      <c r="K5169" s="758"/>
      <c r="L5169" s="758"/>
      <c r="M5169" s="722"/>
      <c r="N5169" s="736"/>
      <c r="O5169" s="736"/>
      <c r="P5169" s="736"/>
      <c r="Q5169" s="736"/>
      <c r="R5169" s="736"/>
      <c r="S5169" s="736"/>
      <c r="T5169" s="736"/>
      <c r="U5169" s="736"/>
      <c r="BA5169" s="722"/>
      <c r="BB5169" s="722"/>
      <c r="BC5169" s="722"/>
      <c r="BD5169" s="722"/>
      <c r="BE5169" s="722"/>
      <c r="BF5169" s="722"/>
      <c r="BG5169" s="722"/>
      <c r="BH5169" s="722"/>
      <c r="BI5169" s="722"/>
      <c r="BJ5169" s="722"/>
      <c r="BK5169" s="722"/>
      <c r="BL5169" s="722"/>
      <c r="BM5169" s="722"/>
      <c r="BN5169" s="722"/>
      <c r="BO5169" s="722"/>
      <c r="BP5169" s="722"/>
      <c r="BQ5169" s="722"/>
      <c r="BR5169" s="722"/>
      <c r="BS5169" s="722"/>
      <c r="BT5169" s="722"/>
      <c r="BU5169" s="722"/>
      <c r="BV5169" s="722"/>
      <c r="BW5169" s="722"/>
      <c r="BX5169" s="722"/>
      <c r="BY5169" s="722"/>
      <c r="BZ5169" s="722"/>
      <c r="CA5169" s="722"/>
      <c r="CB5169" s="722"/>
      <c r="CC5169" s="722"/>
      <c r="CD5169" s="722"/>
      <c r="CE5169" s="722"/>
      <c r="CF5169" s="722"/>
      <c r="CG5169" s="722"/>
      <c r="CH5169" s="722"/>
      <c r="CI5169" s="722"/>
      <c r="CJ5169" s="722"/>
      <c r="CK5169" s="722"/>
      <c r="CL5169" s="722"/>
      <c r="CM5169" s="722"/>
      <c r="CN5169" s="722"/>
      <c r="CO5169" s="722"/>
      <c r="CP5169" s="722"/>
      <c r="CQ5169" s="722"/>
      <c r="CR5169" s="722"/>
      <c r="CS5169" s="722"/>
    </row>
    <row r="5170" spans="1:97" s="1376" customFormat="1">
      <c r="A5170" s="722"/>
      <c r="B5170" s="722"/>
      <c r="C5170" s="722"/>
      <c r="D5170" s="722"/>
      <c r="E5170" s="722"/>
      <c r="F5170" s="757"/>
      <c r="G5170" s="757"/>
      <c r="H5170" s="757"/>
      <c r="I5170" s="757"/>
      <c r="J5170" s="757"/>
      <c r="K5170" s="758"/>
      <c r="L5170" s="758"/>
      <c r="M5170" s="722"/>
      <c r="N5170" s="736"/>
      <c r="O5170" s="736"/>
      <c r="P5170" s="736"/>
      <c r="Q5170" s="736"/>
      <c r="R5170" s="736"/>
      <c r="S5170" s="736"/>
      <c r="T5170" s="736"/>
      <c r="U5170" s="736"/>
      <c r="BA5170" s="722"/>
      <c r="BB5170" s="722"/>
      <c r="BC5170" s="722"/>
      <c r="BD5170" s="722"/>
      <c r="BE5170" s="722"/>
      <c r="BF5170" s="722"/>
      <c r="BG5170" s="722"/>
      <c r="BH5170" s="722"/>
      <c r="BI5170" s="722"/>
      <c r="BJ5170" s="722"/>
      <c r="BK5170" s="722"/>
      <c r="BL5170" s="722"/>
      <c r="BM5170" s="722"/>
      <c r="BN5170" s="722"/>
      <c r="BO5170" s="722"/>
      <c r="BP5170" s="722"/>
      <c r="BQ5170" s="722"/>
      <c r="BR5170" s="722"/>
      <c r="BS5170" s="722"/>
      <c r="BT5170" s="722"/>
      <c r="BU5170" s="722"/>
      <c r="BV5170" s="722"/>
      <c r="BW5170" s="722"/>
      <c r="BX5170" s="722"/>
      <c r="BY5170" s="722"/>
      <c r="BZ5170" s="722"/>
      <c r="CA5170" s="722"/>
      <c r="CB5170" s="722"/>
      <c r="CC5170" s="722"/>
      <c r="CD5170" s="722"/>
      <c r="CE5170" s="722"/>
      <c r="CF5170" s="722"/>
      <c r="CG5170" s="722"/>
      <c r="CH5170" s="722"/>
      <c r="CI5170" s="722"/>
      <c r="CJ5170" s="722"/>
      <c r="CK5170" s="722"/>
      <c r="CL5170" s="722"/>
      <c r="CM5170" s="722"/>
      <c r="CN5170" s="722"/>
      <c r="CO5170" s="722"/>
      <c r="CP5170" s="722"/>
      <c r="CQ5170" s="722"/>
      <c r="CR5170" s="722"/>
      <c r="CS5170" s="722"/>
    </row>
    <row r="5171" spans="1:97" s="1376" customFormat="1">
      <c r="A5171" s="722"/>
      <c r="B5171" s="722"/>
      <c r="C5171" s="722"/>
      <c r="D5171" s="722"/>
      <c r="E5171" s="722"/>
      <c r="F5171" s="757"/>
      <c r="G5171" s="757"/>
      <c r="H5171" s="757"/>
      <c r="I5171" s="757"/>
      <c r="J5171" s="757"/>
      <c r="K5171" s="758"/>
      <c r="L5171" s="758"/>
      <c r="M5171" s="722"/>
      <c r="N5171" s="736"/>
      <c r="O5171" s="736"/>
      <c r="P5171" s="736"/>
      <c r="Q5171" s="736"/>
      <c r="R5171" s="736"/>
      <c r="S5171" s="736"/>
      <c r="T5171" s="736"/>
      <c r="U5171" s="736"/>
      <c r="BA5171" s="722"/>
      <c r="BB5171" s="722"/>
      <c r="BC5171" s="722"/>
      <c r="BD5171" s="722"/>
      <c r="BE5171" s="722"/>
      <c r="BF5171" s="722"/>
      <c r="BG5171" s="722"/>
      <c r="BH5171" s="722"/>
      <c r="BI5171" s="722"/>
      <c r="BJ5171" s="722"/>
      <c r="BK5171" s="722"/>
      <c r="BL5171" s="722"/>
      <c r="BM5171" s="722"/>
      <c r="BN5171" s="722"/>
      <c r="BO5171" s="722"/>
      <c r="BP5171" s="722"/>
      <c r="BQ5171" s="722"/>
      <c r="BR5171" s="722"/>
      <c r="BS5171" s="722"/>
      <c r="BT5171" s="722"/>
      <c r="BU5171" s="722"/>
      <c r="BV5171" s="722"/>
      <c r="BW5171" s="722"/>
      <c r="BX5171" s="722"/>
      <c r="BY5171" s="722"/>
      <c r="BZ5171" s="722"/>
      <c r="CA5171" s="722"/>
      <c r="CB5171" s="722"/>
      <c r="CC5171" s="722"/>
      <c r="CD5171" s="722"/>
      <c r="CE5171" s="722"/>
      <c r="CF5171" s="722"/>
      <c r="CG5171" s="722"/>
      <c r="CH5171" s="722"/>
      <c r="CI5171" s="722"/>
      <c r="CJ5171" s="722"/>
      <c r="CK5171" s="722"/>
      <c r="CL5171" s="722"/>
      <c r="CM5171" s="722"/>
      <c r="CN5171" s="722"/>
      <c r="CO5171" s="722"/>
      <c r="CP5171" s="722"/>
      <c r="CQ5171" s="722"/>
      <c r="CR5171" s="722"/>
      <c r="CS5171" s="722"/>
    </row>
    <row r="5172" spans="1:97" s="1376" customFormat="1">
      <c r="A5172" s="722"/>
      <c r="B5172" s="722"/>
      <c r="C5172" s="722"/>
      <c r="D5172" s="722"/>
      <c r="E5172" s="722"/>
      <c r="F5172" s="757"/>
      <c r="G5172" s="757"/>
      <c r="H5172" s="757"/>
      <c r="I5172" s="757"/>
      <c r="J5172" s="757"/>
      <c r="K5172" s="758"/>
      <c r="L5172" s="758"/>
      <c r="M5172" s="722"/>
      <c r="N5172" s="736"/>
      <c r="O5172" s="736"/>
      <c r="P5172" s="736"/>
      <c r="Q5172" s="736"/>
      <c r="R5172" s="736"/>
      <c r="S5172" s="736"/>
      <c r="T5172" s="736"/>
      <c r="U5172" s="736"/>
      <c r="BA5172" s="722"/>
      <c r="BB5172" s="722"/>
      <c r="BC5172" s="722"/>
      <c r="BD5172" s="722"/>
      <c r="BE5172" s="722"/>
      <c r="BF5172" s="722"/>
      <c r="BG5172" s="722"/>
      <c r="BH5172" s="722"/>
      <c r="BI5172" s="722"/>
      <c r="BJ5172" s="722"/>
      <c r="BK5172" s="722"/>
      <c r="BL5172" s="722"/>
      <c r="BM5172" s="722"/>
      <c r="BN5172" s="722"/>
      <c r="BO5172" s="722"/>
      <c r="BP5172" s="722"/>
      <c r="BQ5172" s="722"/>
      <c r="BR5172" s="722"/>
      <c r="BS5172" s="722"/>
      <c r="BT5172" s="722"/>
      <c r="BU5172" s="722"/>
      <c r="BV5172" s="722"/>
      <c r="BW5172" s="722"/>
      <c r="BX5172" s="722"/>
      <c r="BY5172" s="722"/>
      <c r="BZ5172" s="722"/>
      <c r="CA5172" s="722"/>
      <c r="CB5172" s="722"/>
      <c r="CC5172" s="722"/>
      <c r="CD5172" s="722"/>
      <c r="CE5172" s="722"/>
      <c r="CF5172" s="722"/>
      <c r="CG5172" s="722"/>
      <c r="CH5172" s="722"/>
      <c r="CI5172" s="722"/>
      <c r="CJ5172" s="722"/>
      <c r="CK5172" s="722"/>
      <c r="CL5172" s="722"/>
      <c r="CM5172" s="722"/>
      <c r="CN5172" s="722"/>
      <c r="CO5172" s="722"/>
      <c r="CP5172" s="722"/>
      <c r="CQ5172" s="722"/>
      <c r="CR5172" s="722"/>
      <c r="CS5172" s="722"/>
    </row>
    <row r="5173" spans="1:97" s="1376" customFormat="1">
      <c r="A5173" s="722"/>
      <c r="B5173" s="722"/>
      <c r="C5173" s="722"/>
      <c r="D5173" s="722"/>
      <c r="E5173" s="722"/>
      <c r="F5173" s="757"/>
      <c r="G5173" s="757"/>
      <c r="H5173" s="757"/>
      <c r="I5173" s="757"/>
      <c r="J5173" s="757"/>
      <c r="K5173" s="758"/>
      <c r="L5173" s="758"/>
      <c r="M5173" s="722"/>
      <c r="N5173" s="736"/>
      <c r="O5173" s="736"/>
      <c r="P5173" s="736"/>
      <c r="Q5173" s="736"/>
      <c r="R5173" s="736"/>
      <c r="S5173" s="736"/>
      <c r="T5173" s="736"/>
      <c r="U5173" s="736"/>
      <c r="BA5173" s="722"/>
      <c r="BB5173" s="722"/>
      <c r="BC5173" s="722"/>
      <c r="BD5173" s="722"/>
      <c r="BE5173" s="722"/>
      <c r="BF5173" s="722"/>
      <c r="BG5173" s="722"/>
      <c r="BH5173" s="722"/>
      <c r="BI5173" s="722"/>
      <c r="BJ5173" s="722"/>
      <c r="BK5173" s="722"/>
      <c r="BL5173" s="722"/>
      <c r="BM5173" s="722"/>
      <c r="BN5173" s="722"/>
      <c r="BO5173" s="722"/>
      <c r="BP5173" s="722"/>
      <c r="BQ5173" s="722"/>
      <c r="BR5173" s="722"/>
      <c r="BS5173" s="722"/>
      <c r="BT5173" s="722"/>
      <c r="BU5173" s="722"/>
      <c r="BV5173" s="722"/>
      <c r="BW5173" s="722"/>
      <c r="BX5173" s="722"/>
      <c r="BY5173" s="722"/>
      <c r="BZ5173" s="722"/>
      <c r="CA5173" s="722"/>
      <c r="CB5173" s="722"/>
      <c r="CC5173" s="722"/>
      <c r="CD5173" s="722"/>
      <c r="CE5173" s="722"/>
      <c r="CF5173" s="722"/>
      <c r="CG5173" s="722"/>
      <c r="CH5173" s="722"/>
      <c r="CI5173" s="722"/>
      <c r="CJ5173" s="722"/>
      <c r="CK5173" s="722"/>
      <c r="CL5173" s="722"/>
      <c r="CM5173" s="722"/>
      <c r="CN5173" s="722"/>
      <c r="CO5173" s="722"/>
      <c r="CP5173" s="722"/>
      <c r="CQ5173" s="722"/>
      <c r="CR5173" s="722"/>
      <c r="CS5173" s="722"/>
    </row>
    <row r="5174" spans="1:97" s="1376" customFormat="1">
      <c r="A5174" s="722"/>
      <c r="B5174" s="722"/>
      <c r="C5174" s="722"/>
      <c r="D5174" s="722"/>
      <c r="E5174" s="722"/>
      <c r="F5174" s="757"/>
      <c r="G5174" s="757"/>
      <c r="H5174" s="757"/>
      <c r="I5174" s="757"/>
      <c r="J5174" s="757"/>
      <c r="K5174" s="758"/>
      <c r="L5174" s="758"/>
      <c r="M5174" s="722"/>
      <c r="N5174" s="736"/>
      <c r="O5174" s="736"/>
      <c r="P5174" s="736"/>
      <c r="Q5174" s="736"/>
      <c r="R5174" s="736"/>
      <c r="S5174" s="736"/>
      <c r="T5174" s="736"/>
      <c r="U5174" s="736"/>
      <c r="BA5174" s="722"/>
      <c r="BB5174" s="722"/>
      <c r="BC5174" s="722"/>
      <c r="BD5174" s="722"/>
      <c r="BE5174" s="722"/>
      <c r="BF5174" s="722"/>
      <c r="BG5174" s="722"/>
      <c r="BH5174" s="722"/>
      <c r="BI5174" s="722"/>
      <c r="BJ5174" s="722"/>
      <c r="BK5174" s="722"/>
      <c r="BL5174" s="722"/>
      <c r="BM5174" s="722"/>
      <c r="BN5174" s="722"/>
      <c r="BO5174" s="722"/>
      <c r="BP5174" s="722"/>
      <c r="BQ5174" s="722"/>
      <c r="BR5174" s="722"/>
      <c r="BS5174" s="722"/>
      <c r="BT5174" s="722"/>
      <c r="BU5174" s="722"/>
      <c r="BV5174" s="722"/>
      <c r="BW5174" s="722"/>
      <c r="BX5174" s="722"/>
      <c r="BY5174" s="722"/>
      <c r="BZ5174" s="722"/>
      <c r="CA5174" s="722"/>
      <c r="CB5174" s="722"/>
      <c r="CC5174" s="722"/>
      <c r="CD5174" s="722"/>
      <c r="CE5174" s="722"/>
      <c r="CF5174" s="722"/>
      <c r="CG5174" s="722"/>
      <c r="CH5174" s="722"/>
      <c r="CI5174" s="722"/>
      <c r="CJ5174" s="722"/>
      <c r="CK5174" s="722"/>
      <c r="CL5174" s="722"/>
      <c r="CM5174" s="722"/>
      <c r="CN5174" s="722"/>
      <c r="CO5174" s="722"/>
      <c r="CP5174" s="722"/>
      <c r="CQ5174" s="722"/>
      <c r="CR5174" s="722"/>
      <c r="CS5174" s="722"/>
    </row>
    <row r="5175" spans="1:97" s="1376" customFormat="1">
      <c r="A5175" s="722"/>
      <c r="B5175" s="722"/>
      <c r="C5175" s="722"/>
      <c r="D5175" s="722"/>
      <c r="E5175" s="722"/>
      <c r="F5175" s="757"/>
      <c r="G5175" s="757"/>
      <c r="H5175" s="757"/>
      <c r="I5175" s="757"/>
      <c r="J5175" s="757"/>
      <c r="K5175" s="758"/>
      <c r="L5175" s="758"/>
      <c r="M5175" s="722"/>
      <c r="N5175" s="736"/>
      <c r="O5175" s="736"/>
      <c r="P5175" s="736"/>
      <c r="Q5175" s="736"/>
      <c r="R5175" s="736"/>
      <c r="S5175" s="736"/>
      <c r="T5175" s="736"/>
      <c r="U5175" s="736"/>
      <c r="BA5175" s="722"/>
      <c r="BB5175" s="722"/>
      <c r="BC5175" s="722"/>
      <c r="BD5175" s="722"/>
      <c r="BE5175" s="722"/>
      <c r="BF5175" s="722"/>
      <c r="BG5175" s="722"/>
      <c r="BH5175" s="722"/>
      <c r="BI5175" s="722"/>
      <c r="BJ5175" s="722"/>
      <c r="BK5175" s="722"/>
      <c r="BL5175" s="722"/>
      <c r="BM5175" s="722"/>
      <c r="BN5175" s="722"/>
      <c r="BO5175" s="722"/>
      <c r="BP5175" s="722"/>
      <c r="BQ5175" s="722"/>
      <c r="BR5175" s="722"/>
      <c r="BS5175" s="722"/>
      <c r="BT5175" s="722"/>
      <c r="BU5175" s="722"/>
      <c r="BV5175" s="722"/>
      <c r="BW5175" s="722"/>
      <c r="BX5175" s="722"/>
      <c r="BY5175" s="722"/>
      <c r="BZ5175" s="722"/>
      <c r="CA5175" s="722"/>
      <c r="CB5175" s="722"/>
      <c r="CC5175" s="722"/>
      <c r="CD5175" s="722"/>
      <c r="CE5175" s="722"/>
      <c r="CF5175" s="722"/>
      <c r="CG5175" s="722"/>
      <c r="CH5175" s="722"/>
      <c r="CI5175" s="722"/>
      <c r="CJ5175" s="722"/>
      <c r="CK5175" s="722"/>
      <c r="CL5175" s="722"/>
      <c r="CM5175" s="722"/>
      <c r="CN5175" s="722"/>
      <c r="CO5175" s="722"/>
      <c r="CP5175" s="722"/>
      <c r="CQ5175" s="722"/>
      <c r="CR5175" s="722"/>
      <c r="CS5175" s="722"/>
    </row>
    <row r="5176" spans="1:97" s="1376" customFormat="1">
      <c r="A5176" s="722"/>
      <c r="B5176" s="722"/>
      <c r="C5176" s="722"/>
      <c r="D5176" s="722"/>
      <c r="E5176" s="722"/>
      <c r="F5176" s="757"/>
      <c r="G5176" s="757"/>
      <c r="H5176" s="757"/>
      <c r="I5176" s="757"/>
      <c r="J5176" s="757"/>
      <c r="K5176" s="758"/>
      <c r="L5176" s="758"/>
      <c r="M5176" s="722"/>
      <c r="N5176" s="736"/>
      <c r="O5176" s="736"/>
      <c r="P5176" s="736"/>
      <c r="Q5176" s="736"/>
      <c r="R5176" s="736"/>
      <c r="S5176" s="736"/>
      <c r="T5176" s="736"/>
      <c r="U5176" s="736"/>
      <c r="BA5176" s="722"/>
      <c r="BB5176" s="722"/>
      <c r="BC5176" s="722"/>
      <c r="BD5176" s="722"/>
      <c r="BE5176" s="722"/>
      <c r="BF5176" s="722"/>
      <c r="BG5176" s="722"/>
      <c r="BH5176" s="722"/>
      <c r="BI5176" s="722"/>
      <c r="BJ5176" s="722"/>
      <c r="BK5176" s="722"/>
      <c r="BL5176" s="722"/>
      <c r="BM5176" s="722"/>
      <c r="BN5176" s="722"/>
      <c r="BO5176" s="722"/>
      <c r="BP5176" s="722"/>
      <c r="BQ5176" s="722"/>
      <c r="BR5176" s="722"/>
      <c r="BS5176" s="722"/>
      <c r="BT5176" s="722"/>
      <c r="BU5176" s="722"/>
      <c r="BV5176" s="722"/>
      <c r="BW5176" s="722"/>
      <c r="BX5176" s="722"/>
      <c r="BY5176" s="722"/>
      <c r="BZ5176" s="722"/>
      <c r="CA5176" s="722"/>
      <c r="CB5176" s="722"/>
      <c r="CC5176" s="722"/>
      <c r="CD5176" s="722"/>
      <c r="CE5176" s="722"/>
      <c r="CF5176" s="722"/>
      <c r="CG5176" s="722"/>
      <c r="CH5176" s="722"/>
      <c r="CI5176" s="722"/>
      <c r="CJ5176" s="722"/>
      <c r="CK5176" s="722"/>
      <c r="CL5176" s="722"/>
      <c r="CM5176" s="722"/>
      <c r="CN5176" s="722"/>
      <c r="CO5176" s="722"/>
      <c r="CP5176" s="722"/>
      <c r="CQ5176" s="722"/>
      <c r="CR5176" s="722"/>
      <c r="CS5176" s="722"/>
    </row>
    <row r="5177" spans="1:97" s="1376" customFormat="1">
      <c r="A5177" s="722"/>
      <c r="B5177" s="722"/>
      <c r="C5177" s="722"/>
      <c r="D5177" s="722"/>
      <c r="E5177" s="722"/>
      <c r="F5177" s="757"/>
      <c r="G5177" s="757"/>
      <c r="H5177" s="757"/>
      <c r="I5177" s="757"/>
      <c r="J5177" s="757"/>
      <c r="K5177" s="758"/>
      <c r="L5177" s="758"/>
      <c r="M5177" s="722"/>
      <c r="N5177" s="736"/>
      <c r="O5177" s="736"/>
      <c r="P5177" s="736"/>
      <c r="Q5177" s="736"/>
      <c r="R5177" s="736"/>
      <c r="S5177" s="736"/>
      <c r="T5177" s="736"/>
      <c r="U5177" s="736"/>
      <c r="BA5177" s="722"/>
      <c r="BB5177" s="722"/>
      <c r="BC5177" s="722"/>
      <c r="BD5177" s="722"/>
      <c r="BE5177" s="722"/>
      <c r="BF5177" s="722"/>
      <c r="BG5177" s="722"/>
      <c r="BH5177" s="722"/>
      <c r="BI5177" s="722"/>
      <c r="BJ5177" s="722"/>
      <c r="BK5177" s="722"/>
      <c r="BL5177" s="722"/>
      <c r="BM5177" s="722"/>
      <c r="BN5177" s="722"/>
      <c r="BO5177" s="722"/>
      <c r="BP5177" s="722"/>
      <c r="BQ5177" s="722"/>
      <c r="BR5177" s="722"/>
      <c r="BS5177" s="722"/>
      <c r="BT5177" s="722"/>
      <c r="BU5177" s="722"/>
      <c r="BV5177" s="722"/>
      <c r="BW5177" s="722"/>
      <c r="BX5177" s="722"/>
      <c r="BY5177" s="722"/>
      <c r="BZ5177" s="722"/>
      <c r="CA5177" s="722"/>
      <c r="CB5177" s="722"/>
      <c r="CC5177" s="722"/>
      <c r="CD5177" s="722"/>
      <c r="CE5177" s="722"/>
      <c r="CF5177" s="722"/>
      <c r="CG5177" s="722"/>
      <c r="CH5177" s="722"/>
      <c r="CI5177" s="722"/>
      <c r="CJ5177" s="722"/>
      <c r="CK5177" s="722"/>
      <c r="CL5177" s="722"/>
      <c r="CM5177" s="722"/>
      <c r="CN5177" s="722"/>
      <c r="CO5177" s="722"/>
      <c r="CP5177" s="722"/>
      <c r="CQ5177" s="722"/>
      <c r="CR5177" s="722"/>
      <c r="CS5177" s="722"/>
    </row>
    <row r="5178" spans="1:97" s="1376" customFormat="1">
      <c r="A5178" s="722"/>
      <c r="B5178" s="722"/>
      <c r="C5178" s="722"/>
      <c r="D5178" s="722"/>
      <c r="E5178" s="722"/>
      <c r="F5178" s="757"/>
      <c r="G5178" s="757"/>
      <c r="H5178" s="757"/>
      <c r="I5178" s="757"/>
      <c r="J5178" s="757"/>
      <c r="K5178" s="758"/>
      <c r="L5178" s="758"/>
      <c r="M5178" s="722"/>
      <c r="N5178" s="736"/>
      <c r="O5178" s="736"/>
      <c r="P5178" s="736"/>
      <c r="Q5178" s="736"/>
      <c r="R5178" s="736"/>
      <c r="S5178" s="736"/>
      <c r="T5178" s="736"/>
      <c r="U5178" s="736"/>
      <c r="BA5178" s="722"/>
      <c r="BB5178" s="722"/>
      <c r="BC5178" s="722"/>
      <c r="BD5178" s="722"/>
      <c r="BE5178" s="722"/>
      <c r="BF5178" s="722"/>
      <c r="BG5178" s="722"/>
      <c r="BH5178" s="722"/>
      <c r="BI5178" s="722"/>
      <c r="BJ5178" s="722"/>
      <c r="BK5178" s="722"/>
      <c r="BL5178" s="722"/>
      <c r="BM5178" s="722"/>
      <c r="BN5178" s="722"/>
      <c r="BO5178" s="722"/>
      <c r="BP5178" s="722"/>
      <c r="BQ5178" s="722"/>
      <c r="BR5178" s="722"/>
      <c r="BS5178" s="722"/>
      <c r="BT5178" s="722"/>
      <c r="BU5178" s="722"/>
      <c r="BV5178" s="722"/>
      <c r="BW5178" s="722"/>
      <c r="BX5178" s="722"/>
      <c r="BY5178" s="722"/>
      <c r="BZ5178" s="722"/>
      <c r="CA5178" s="722"/>
      <c r="CB5178" s="722"/>
      <c r="CC5178" s="722"/>
      <c r="CD5178" s="722"/>
      <c r="CE5178" s="722"/>
      <c r="CF5178" s="722"/>
      <c r="CG5178" s="722"/>
      <c r="CH5178" s="722"/>
      <c r="CI5178" s="722"/>
      <c r="CJ5178" s="722"/>
      <c r="CK5178" s="722"/>
      <c r="CL5178" s="722"/>
      <c r="CM5178" s="722"/>
      <c r="CN5178" s="722"/>
      <c r="CO5178" s="722"/>
      <c r="CP5178" s="722"/>
      <c r="CQ5178" s="722"/>
      <c r="CR5178" s="722"/>
      <c r="CS5178" s="722"/>
    </row>
    <row r="5179" spans="1:97" s="1376" customFormat="1">
      <c r="A5179" s="722"/>
      <c r="B5179" s="722"/>
      <c r="C5179" s="722"/>
      <c r="D5179" s="722"/>
      <c r="E5179" s="722"/>
      <c r="F5179" s="757"/>
      <c r="G5179" s="757"/>
      <c r="H5179" s="757"/>
      <c r="I5179" s="757"/>
      <c r="J5179" s="757"/>
      <c r="K5179" s="758"/>
      <c r="L5179" s="758"/>
      <c r="M5179" s="722"/>
      <c r="N5179" s="736"/>
      <c r="O5179" s="736"/>
      <c r="P5179" s="736"/>
      <c r="Q5179" s="736"/>
      <c r="R5179" s="736"/>
      <c r="S5179" s="736"/>
      <c r="T5179" s="736"/>
      <c r="U5179" s="736"/>
      <c r="BA5179" s="722"/>
      <c r="BB5179" s="722"/>
      <c r="BC5179" s="722"/>
      <c r="BD5179" s="722"/>
      <c r="BE5179" s="722"/>
      <c r="BF5179" s="722"/>
      <c r="BG5179" s="722"/>
      <c r="BH5179" s="722"/>
      <c r="BI5179" s="722"/>
      <c r="BJ5179" s="722"/>
      <c r="BK5179" s="722"/>
      <c r="BL5179" s="722"/>
      <c r="BM5179" s="722"/>
      <c r="BN5179" s="722"/>
      <c r="BO5179" s="722"/>
      <c r="BP5179" s="722"/>
      <c r="BQ5179" s="722"/>
      <c r="BR5179" s="722"/>
      <c r="BS5179" s="722"/>
      <c r="BT5179" s="722"/>
      <c r="BU5179" s="722"/>
      <c r="BV5179" s="722"/>
      <c r="BW5179" s="722"/>
      <c r="BX5179" s="722"/>
      <c r="BY5179" s="722"/>
      <c r="BZ5179" s="722"/>
      <c r="CA5179" s="722"/>
      <c r="CB5179" s="722"/>
      <c r="CC5179" s="722"/>
      <c r="CD5179" s="722"/>
      <c r="CE5179" s="722"/>
      <c r="CF5179" s="722"/>
      <c r="CG5179" s="722"/>
      <c r="CH5179" s="722"/>
      <c r="CI5179" s="722"/>
      <c r="CJ5179" s="722"/>
      <c r="CK5179" s="722"/>
      <c r="CL5179" s="722"/>
      <c r="CM5179" s="722"/>
      <c r="CN5179" s="722"/>
      <c r="CO5179" s="722"/>
      <c r="CP5179" s="722"/>
      <c r="CQ5179" s="722"/>
      <c r="CR5179" s="722"/>
      <c r="CS5179" s="722"/>
    </row>
    <row r="5180" spans="1:97" s="1376" customFormat="1">
      <c r="A5180" s="722"/>
      <c r="B5180" s="722"/>
      <c r="C5180" s="722"/>
      <c r="D5180" s="722"/>
      <c r="E5180" s="722"/>
      <c r="F5180" s="757"/>
      <c r="G5180" s="757"/>
      <c r="H5180" s="757"/>
      <c r="I5180" s="757"/>
      <c r="J5180" s="757"/>
      <c r="K5180" s="758"/>
      <c r="L5180" s="758"/>
      <c r="M5180" s="722"/>
      <c r="N5180" s="736"/>
      <c r="O5180" s="736"/>
      <c r="P5180" s="736"/>
      <c r="Q5180" s="736"/>
      <c r="R5180" s="736"/>
      <c r="S5180" s="736"/>
      <c r="T5180" s="736"/>
      <c r="U5180" s="736"/>
      <c r="BA5180" s="722"/>
      <c r="BB5180" s="722"/>
      <c r="BC5180" s="722"/>
      <c r="BD5180" s="722"/>
      <c r="BE5180" s="722"/>
      <c r="BF5180" s="722"/>
      <c r="BG5180" s="722"/>
      <c r="BH5180" s="722"/>
      <c r="BI5180" s="722"/>
      <c r="BJ5180" s="722"/>
      <c r="BK5180" s="722"/>
      <c r="BL5180" s="722"/>
      <c r="BM5180" s="722"/>
      <c r="BN5180" s="722"/>
      <c r="BO5180" s="722"/>
      <c r="BP5180" s="722"/>
      <c r="BQ5180" s="722"/>
      <c r="BR5180" s="722"/>
      <c r="BS5180" s="722"/>
      <c r="BT5180" s="722"/>
      <c r="BU5180" s="722"/>
      <c r="BV5180" s="722"/>
      <c r="BW5180" s="722"/>
      <c r="BX5180" s="722"/>
      <c r="BY5180" s="722"/>
      <c r="BZ5180" s="722"/>
      <c r="CA5180" s="722"/>
      <c r="CB5180" s="722"/>
      <c r="CC5180" s="722"/>
      <c r="CD5180" s="722"/>
      <c r="CE5180" s="722"/>
      <c r="CF5180" s="722"/>
      <c r="CG5180" s="722"/>
      <c r="CH5180" s="722"/>
      <c r="CI5180" s="722"/>
      <c r="CJ5180" s="722"/>
      <c r="CK5180" s="722"/>
      <c r="CL5180" s="722"/>
      <c r="CM5180" s="722"/>
      <c r="CN5180" s="722"/>
      <c r="CO5180" s="722"/>
      <c r="CP5180" s="722"/>
      <c r="CQ5180" s="722"/>
      <c r="CR5180" s="722"/>
      <c r="CS5180" s="722"/>
    </row>
    <row r="5181" spans="1:97" s="1376" customFormat="1">
      <c r="A5181" s="722"/>
      <c r="B5181" s="722"/>
      <c r="C5181" s="722"/>
      <c r="D5181" s="722"/>
      <c r="E5181" s="722"/>
      <c r="F5181" s="757"/>
      <c r="G5181" s="757"/>
      <c r="H5181" s="757"/>
      <c r="I5181" s="757"/>
      <c r="J5181" s="757"/>
      <c r="K5181" s="758"/>
      <c r="L5181" s="758"/>
      <c r="M5181" s="722"/>
      <c r="N5181" s="736"/>
      <c r="O5181" s="736"/>
      <c r="P5181" s="736"/>
      <c r="Q5181" s="736"/>
      <c r="R5181" s="736"/>
      <c r="S5181" s="736"/>
      <c r="T5181" s="736"/>
      <c r="U5181" s="736"/>
      <c r="BA5181" s="722"/>
      <c r="BB5181" s="722"/>
      <c r="BC5181" s="722"/>
      <c r="BD5181" s="722"/>
      <c r="BE5181" s="722"/>
      <c r="BF5181" s="722"/>
      <c r="BG5181" s="722"/>
      <c r="BH5181" s="722"/>
      <c r="BI5181" s="722"/>
      <c r="BJ5181" s="722"/>
      <c r="BK5181" s="722"/>
      <c r="BL5181" s="722"/>
      <c r="BM5181" s="722"/>
      <c r="BN5181" s="722"/>
      <c r="BO5181" s="722"/>
      <c r="BP5181" s="722"/>
      <c r="BQ5181" s="722"/>
      <c r="BR5181" s="722"/>
      <c r="BS5181" s="722"/>
      <c r="BT5181" s="722"/>
      <c r="BU5181" s="722"/>
      <c r="BV5181" s="722"/>
      <c r="BW5181" s="722"/>
      <c r="BX5181" s="722"/>
      <c r="BY5181" s="722"/>
      <c r="BZ5181" s="722"/>
      <c r="CA5181" s="722"/>
      <c r="CB5181" s="722"/>
      <c r="CC5181" s="722"/>
      <c r="CD5181" s="722"/>
      <c r="CE5181" s="722"/>
      <c r="CF5181" s="722"/>
      <c r="CG5181" s="722"/>
      <c r="CH5181" s="722"/>
      <c r="CI5181" s="722"/>
      <c r="CJ5181" s="722"/>
      <c r="CK5181" s="722"/>
      <c r="CL5181" s="722"/>
      <c r="CM5181" s="722"/>
      <c r="CN5181" s="722"/>
      <c r="CO5181" s="722"/>
      <c r="CP5181" s="722"/>
      <c r="CQ5181" s="722"/>
      <c r="CR5181" s="722"/>
      <c r="CS5181" s="722"/>
    </row>
    <row r="5182" spans="1:97" s="1376" customFormat="1">
      <c r="A5182" s="722"/>
      <c r="B5182" s="722"/>
      <c r="C5182" s="722"/>
      <c r="D5182" s="722"/>
      <c r="E5182" s="722"/>
      <c r="F5182" s="757"/>
      <c r="G5182" s="757"/>
      <c r="H5182" s="757"/>
      <c r="I5182" s="757"/>
      <c r="J5182" s="757"/>
      <c r="K5182" s="758"/>
      <c r="L5182" s="758"/>
      <c r="M5182" s="722"/>
      <c r="N5182" s="736"/>
      <c r="O5182" s="736"/>
      <c r="P5182" s="736"/>
      <c r="Q5182" s="736"/>
      <c r="R5182" s="736"/>
      <c r="S5182" s="736"/>
      <c r="T5182" s="736"/>
      <c r="U5182" s="736"/>
      <c r="BA5182" s="722"/>
      <c r="BB5182" s="722"/>
      <c r="BC5182" s="722"/>
      <c r="BD5182" s="722"/>
      <c r="BE5182" s="722"/>
      <c r="BF5182" s="722"/>
      <c r="BG5182" s="722"/>
      <c r="BH5182" s="722"/>
      <c r="BI5182" s="722"/>
      <c r="BJ5182" s="722"/>
      <c r="BK5182" s="722"/>
      <c r="BL5182" s="722"/>
      <c r="BM5182" s="722"/>
      <c r="BN5182" s="722"/>
      <c r="BO5182" s="722"/>
      <c r="BP5182" s="722"/>
      <c r="BQ5182" s="722"/>
      <c r="BR5182" s="722"/>
      <c r="BS5182" s="722"/>
      <c r="BT5182" s="722"/>
      <c r="BU5182" s="722"/>
      <c r="BV5182" s="722"/>
      <c r="BW5182" s="722"/>
      <c r="BX5182" s="722"/>
      <c r="BY5182" s="722"/>
      <c r="BZ5182" s="722"/>
      <c r="CA5182" s="722"/>
      <c r="CB5182" s="722"/>
      <c r="CC5182" s="722"/>
      <c r="CD5182" s="722"/>
      <c r="CE5182" s="722"/>
      <c r="CF5182" s="722"/>
      <c r="CG5182" s="722"/>
      <c r="CH5182" s="722"/>
      <c r="CI5182" s="722"/>
      <c r="CJ5182" s="722"/>
      <c r="CK5182" s="722"/>
      <c r="CL5182" s="722"/>
      <c r="CM5182" s="722"/>
      <c r="CN5182" s="722"/>
      <c r="CO5182" s="722"/>
      <c r="CP5182" s="722"/>
      <c r="CQ5182" s="722"/>
      <c r="CR5182" s="722"/>
      <c r="CS5182" s="722"/>
    </row>
    <row r="5183" spans="1:97" s="1376" customFormat="1">
      <c r="A5183" s="722"/>
      <c r="B5183" s="722"/>
      <c r="C5183" s="722"/>
      <c r="D5183" s="722"/>
      <c r="E5183" s="722"/>
      <c r="F5183" s="757"/>
      <c r="G5183" s="757"/>
      <c r="H5183" s="757"/>
      <c r="I5183" s="757"/>
      <c r="J5183" s="757"/>
      <c r="K5183" s="758"/>
      <c r="L5183" s="758"/>
      <c r="M5183" s="722"/>
      <c r="N5183" s="736"/>
      <c r="O5183" s="736"/>
      <c r="P5183" s="736"/>
      <c r="Q5183" s="736"/>
      <c r="R5183" s="736"/>
      <c r="S5183" s="736"/>
      <c r="T5183" s="736"/>
      <c r="U5183" s="736"/>
      <c r="BA5183" s="722"/>
      <c r="BB5183" s="722"/>
      <c r="BC5183" s="722"/>
      <c r="BD5183" s="722"/>
      <c r="BE5183" s="722"/>
      <c r="BF5183" s="722"/>
      <c r="BG5183" s="722"/>
      <c r="BH5183" s="722"/>
      <c r="BI5183" s="722"/>
      <c r="BJ5183" s="722"/>
      <c r="BK5183" s="722"/>
      <c r="BL5183" s="722"/>
      <c r="BM5183" s="722"/>
      <c r="BN5183" s="722"/>
      <c r="BO5183" s="722"/>
      <c r="BP5183" s="722"/>
      <c r="BQ5183" s="722"/>
      <c r="BR5183" s="722"/>
      <c r="BS5183" s="722"/>
      <c r="BT5183" s="722"/>
      <c r="BU5183" s="722"/>
      <c r="BV5183" s="722"/>
      <c r="BW5183" s="722"/>
      <c r="BX5183" s="722"/>
      <c r="BY5183" s="722"/>
      <c r="BZ5183" s="722"/>
      <c r="CA5183" s="722"/>
      <c r="CB5183" s="722"/>
      <c r="CC5183" s="722"/>
      <c r="CD5183" s="722"/>
      <c r="CE5183" s="722"/>
      <c r="CF5183" s="722"/>
      <c r="CG5183" s="722"/>
      <c r="CH5183" s="722"/>
      <c r="CI5183" s="722"/>
      <c r="CJ5183" s="722"/>
      <c r="CK5183" s="722"/>
      <c r="CL5183" s="722"/>
      <c r="CM5183" s="722"/>
      <c r="CN5183" s="722"/>
      <c r="CO5183" s="722"/>
      <c r="CP5183" s="722"/>
      <c r="CQ5183" s="722"/>
      <c r="CR5183" s="722"/>
      <c r="CS5183" s="722"/>
    </row>
    <row r="5184" spans="1:97" s="1376" customFormat="1">
      <c r="A5184" s="722"/>
      <c r="B5184" s="722"/>
      <c r="C5184" s="722"/>
      <c r="D5184" s="722"/>
      <c r="E5184" s="722"/>
      <c r="F5184" s="757"/>
      <c r="G5184" s="757"/>
      <c r="H5184" s="757"/>
      <c r="I5184" s="757"/>
      <c r="J5184" s="757"/>
      <c r="K5184" s="758"/>
      <c r="L5184" s="758"/>
      <c r="M5184" s="722"/>
      <c r="N5184" s="736"/>
      <c r="O5184" s="736"/>
      <c r="P5184" s="736"/>
      <c r="Q5184" s="736"/>
      <c r="R5184" s="736"/>
      <c r="S5184" s="736"/>
      <c r="T5184" s="736"/>
      <c r="U5184" s="736"/>
      <c r="BA5184" s="722"/>
      <c r="BB5184" s="722"/>
      <c r="BC5184" s="722"/>
      <c r="BD5184" s="722"/>
      <c r="BE5184" s="722"/>
      <c r="BF5184" s="722"/>
      <c r="BG5184" s="722"/>
      <c r="BH5184" s="722"/>
      <c r="BI5184" s="722"/>
      <c r="BJ5184" s="722"/>
      <c r="BK5184" s="722"/>
      <c r="BL5184" s="722"/>
      <c r="BM5184" s="722"/>
      <c r="BN5184" s="722"/>
      <c r="BO5184" s="722"/>
      <c r="BP5184" s="722"/>
      <c r="BQ5184" s="722"/>
      <c r="BR5184" s="722"/>
      <c r="BS5184" s="722"/>
      <c r="BT5184" s="722"/>
      <c r="BU5184" s="722"/>
      <c r="BV5184" s="722"/>
      <c r="BW5184" s="722"/>
      <c r="BX5184" s="722"/>
      <c r="BY5184" s="722"/>
      <c r="BZ5184" s="722"/>
      <c r="CA5184" s="722"/>
      <c r="CB5184" s="722"/>
      <c r="CC5184" s="722"/>
      <c r="CD5184" s="722"/>
      <c r="CE5184" s="722"/>
      <c r="CF5184" s="722"/>
      <c r="CG5184" s="722"/>
      <c r="CH5184" s="722"/>
      <c r="CI5184" s="722"/>
      <c r="CJ5184" s="722"/>
      <c r="CK5184" s="722"/>
      <c r="CL5184" s="722"/>
      <c r="CM5184" s="722"/>
      <c r="CN5184" s="722"/>
      <c r="CO5184" s="722"/>
      <c r="CP5184" s="722"/>
      <c r="CQ5184" s="722"/>
      <c r="CR5184" s="722"/>
      <c r="CS5184" s="722"/>
    </row>
    <row r="5185" spans="1:97" s="1376" customFormat="1">
      <c r="A5185" s="722"/>
      <c r="B5185" s="722"/>
      <c r="C5185" s="722"/>
      <c r="D5185" s="722"/>
      <c r="E5185" s="722"/>
      <c r="F5185" s="757"/>
      <c r="G5185" s="757"/>
      <c r="H5185" s="757"/>
      <c r="I5185" s="757"/>
      <c r="J5185" s="757"/>
      <c r="K5185" s="758"/>
      <c r="L5185" s="758"/>
      <c r="M5185" s="722"/>
      <c r="N5185" s="736"/>
      <c r="O5185" s="736"/>
      <c r="P5185" s="736"/>
      <c r="Q5185" s="736"/>
      <c r="R5185" s="736"/>
      <c r="S5185" s="736"/>
      <c r="T5185" s="736"/>
      <c r="U5185" s="736"/>
      <c r="BA5185" s="722"/>
      <c r="BB5185" s="722"/>
      <c r="BC5185" s="722"/>
      <c r="BD5185" s="722"/>
      <c r="BE5185" s="722"/>
      <c r="BF5185" s="722"/>
      <c r="BG5185" s="722"/>
      <c r="BH5185" s="722"/>
      <c r="BI5185" s="722"/>
      <c r="BJ5185" s="722"/>
      <c r="BK5185" s="722"/>
      <c r="BL5185" s="722"/>
      <c r="BM5185" s="722"/>
      <c r="BN5185" s="722"/>
      <c r="BO5185" s="722"/>
      <c r="BP5185" s="722"/>
      <c r="BQ5185" s="722"/>
      <c r="BR5185" s="722"/>
      <c r="BS5185" s="722"/>
      <c r="BT5185" s="722"/>
      <c r="BU5185" s="722"/>
      <c r="BV5185" s="722"/>
      <c r="BW5185" s="722"/>
      <c r="BX5185" s="722"/>
      <c r="BY5185" s="722"/>
      <c r="BZ5185" s="722"/>
      <c r="CA5185" s="722"/>
      <c r="CB5185" s="722"/>
      <c r="CC5185" s="722"/>
      <c r="CD5185" s="722"/>
      <c r="CE5185" s="722"/>
      <c r="CF5185" s="722"/>
      <c r="CG5185" s="722"/>
      <c r="CH5185" s="722"/>
      <c r="CI5185" s="722"/>
      <c r="CJ5185" s="722"/>
      <c r="CK5185" s="722"/>
      <c r="CL5185" s="722"/>
      <c r="CM5185" s="722"/>
      <c r="CN5185" s="722"/>
      <c r="CO5185" s="722"/>
      <c r="CP5185" s="722"/>
      <c r="CQ5185" s="722"/>
      <c r="CR5185" s="722"/>
      <c r="CS5185" s="722"/>
    </row>
    <row r="5186" spans="1:97" s="1376" customFormat="1">
      <c r="A5186" s="722"/>
      <c r="B5186" s="722"/>
      <c r="C5186" s="722"/>
      <c r="D5186" s="722"/>
      <c r="E5186" s="722"/>
      <c r="F5186" s="757"/>
      <c r="G5186" s="757"/>
      <c r="H5186" s="757"/>
      <c r="I5186" s="757"/>
      <c r="J5186" s="757"/>
      <c r="K5186" s="758"/>
      <c r="L5186" s="758"/>
      <c r="M5186" s="722"/>
      <c r="N5186" s="736"/>
      <c r="O5186" s="736"/>
      <c r="P5186" s="736"/>
      <c r="Q5186" s="736"/>
      <c r="R5186" s="736"/>
      <c r="S5186" s="736"/>
      <c r="T5186" s="736"/>
      <c r="U5186" s="736"/>
      <c r="BA5186" s="722"/>
      <c r="BB5186" s="722"/>
      <c r="BC5186" s="722"/>
      <c r="BD5186" s="722"/>
      <c r="BE5186" s="722"/>
      <c r="BF5186" s="722"/>
      <c r="BG5186" s="722"/>
      <c r="BH5186" s="722"/>
      <c r="BI5186" s="722"/>
      <c r="BJ5186" s="722"/>
      <c r="BK5186" s="722"/>
      <c r="BL5186" s="722"/>
      <c r="BM5186" s="722"/>
      <c r="BN5186" s="722"/>
      <c r="BO5186" s="722"/>
      <c r="BP5186" s="722"/>
      <c r="BQ5186" s="722"/>
      <c r="BR5186" s="722"/>
      <c r="BS5186" s="722"/>
      <c r="BT5186" s="722"/>
      <c r="BU5186" s="722"/>
      <c r="BV5186" s="722"/>
      <c r="BW5186" s="722"/>
      <c r="BX5186" s="722"/>
      <c r="BY5186" s="722"/>
      <c r="BZ5186" s="722"/>
      <c r="CA5186" s="722"/>
      <c r="CB5186" s="722"/>
      <c r="CC5186" s="722"/>
      <c r="CD5186" s="722"/>
      <c r="CE5186" s="722"/>
      <c r="CF5186" s="722"/>
      <c r="CG5186" s="722"/>
      <c r="CH5186" s="722"/>
      <c r="CI5186" s="722"/>
      <c r="CJ5186" s="722"/>
      <c r="CK5186" s="722"/>
      <c r="CL5186" s="722"/>
      <c r="CM5186" s="722"/>
      <c r="CN5186" s="722"/>
      <c r="CO5186" s="722"/>
      <c r="CP5186" s="722"/>
      <c r="CQ5186" s="722"/>
      <c r="CR5186" s="722"/>
      <c r="CS5186" s="722"/>
    </row>
    <row r="5187" spans="1:97" s="1376" customFormat="1">
      <c r="A5187" s="722"/>
      <c r="B5187" s="722"/>
      <c r="C5187" s="722"/>
      <c r="D5187" s="722"/>
      <c r="E5187" s="722"/>
      <c r="F5187" s="757"/>
      <c r="G5187" s="757"/>
      <c r="H5187" s="757"/>
      <c r="I5187" s="757"/>
      <c r="J5187" s="757"/>
      <c r="K5187" s="758"/>
      <c r="L5187" s="758"/>
      <c r="M5187" s="722"/>
      <c r="N5187" s="736"/>
      <c r="O5187" s="736"/>
      <c r="P5187" s="736"/>
      <c r="Q5187" s="736"/>
      <c r="R5187" s="736"/>
      <c r="S5187" s="736"/>
      <c r="T5187" s="736"/>
      <c r="U5187" s="736"/>
      <c r="BA5187" s="722"/>
      <c r="BB5187" s="722"/>
      <c r="BC5187" s="722"/>
      <c r="BD5187" s="722"/>
      <c r="BE5187" s="722"/>
      <c r="BF5187" s="722"/>
      <c r="BG5187" s="722"/>
      <c r="BH5187" s="722"/>
      <c r="BI5187" s="722"/>
      <c r="BJ5187" s="722"/>
      <c r="BK5187" s="722"/>
      <c r="BL5187" s="722"/>
      <c r="BM5187" s="722"/>
      <c r="BN5187" s="722"/>
      <c r="BO5187" s="722"/>
      <c r="BP5187" s="722"/>
      <c r="BQ5187" s="722"/>
      <c r="BR5187" s="722"/>
      <c r="BS5187" s="722"/>
      <c r="BT5187" s="722"/>
      <c r="BU5187" s="722"/>
      <c r="BV5187" s="722"/>
      <c r="BW5187" s="722"/>
      <c r="BX5187" s="722"/>
      <c r="BY5187" s="722"/>
      <c r="BZ5187" s="722"/>
      <c r="CA5187" s="722"/>
      <c r="CB5187" s="722"/>
      <c r="CC5187" s="722"/>
      <c r="CD5187" s="722"/>
      <c r="CE5187" s="722"/>
      <c r="CF5187" s="722"/>
      <c r="CG5187" s="722"/>
      <c r="CH5187" s="722"/>
      <c r="CI5187" s="722"/>
      <c r="CJ5187" s="722"/>
      <c r="CK5187" s="722"/>
      <c r="CL5187" s="722"/>
      <c r="CM5187" s="722"/>
      <c r="CN5187" s="722"/>
      <c r="CO5187" s="722"/>
      <c r="CP5187" s="722"/>
      <c r="CQ5187" s="722"/>
      <c r="CR5187" s="722"/>
      <c r="CS5187" s="722"/>
    </row>
    <row r="5188" spans="1:97" s="1376" customFormat="1">
      <c r="A5188" s="722"/>
      <c r="B5188" s="722"/>
      <c r="C5188" s="722"/>
      <c r="D5188" s="722"/>
      <c r="E5188" s="722"/>
      <c r="F5188" s="757"/>
      <c r="G5188" s="757"/>
      <c r="H5188" s="757"/>
      <c r="I5188" s="757"/>
      <c r="J5188" s="757"/>
      <c r="K5188" s="758"/>
      <c r="L5188" s="758"/>
      <c r="M5188" s="722"/>
      <c r="N5188" s="736"/>
      <c r="O5188" s="736"/>
      <c r="P5188" s="736"/>
      <c r="Q5188" s="736"/>
      <c r="R5188" s="736"/>
      <c r="S5188" s="736"/>
      <c r="T5188" s="736"/>
      <c r="U5188" s="736"/>
      <c r="BA5188" s="722"/>
      <c r="BB5188" s="722"/>
      <c r="BC5188" s="722"/>
      <c r="BD5188" s="722"/>
      <c r="BE5188" s="722"/>
      <c r="BF5188" s="722"/>
      <c r="BG5188" s="722"/>
      <c r="BH5188" s="722"/>
      <c r="BI5188" s="722"/>
      <c r="BJ5188" s="722"/>
      <c r="BK5188" s="722"/>
      <c r="BL5188" s="722"/>
      <c r="BM5188" s="722"/>
      <c r="BN5188" s="722"/>
      <c r="BO5188" s="722"/>
      <c r="BP5188" s="722"/>
      <c r="BQ5188" s="722"/>
      <c r="BR5188" s="722"/>
      <c r="BS5188" s="722"/>
      <c r="BT5188" s="722"/>
      <c r="BU5188" s="722"/>
      <c r="BV5188" s="722"/>
      <c r="BW5188" s="722"/>
      <c r="BX5188" s="722"/>
      <c r="BY5188" s="722"/>
      <c r="BZ5188" s="722"/>
      <c r="CA5188" s="722"/>
      <c r="CB5188" s="722"/>
      <c r="CC5188" s="722"/>
      <c r="CD5188" s="722"/>
      <c r="CE5188" s="722"/>
      <c r="CF5188" s="722"/>
      <c r="CG5188" s="722"/>
      <c r="CH5188" s="722"/>
      <c r="CI5188" s="722"/>
      <c r="CJ5188" s="722"/>
      <c r="CK5188" s="722"/>
      <c r="CL5188" s="722"/>
      <c r="CM5188" s="722"/>
      <c r="CN5188" s="722"/>
      <c r="CO5188" s="722"/>
      <c r="CP5188" s="722"/>
      <c r="CQ5188" s="722"/>
      <c r="CR5188" s="722"/>
      <c r="CS5188" s="722"/>
    </row>
    <row r="5189" spans="1:97" s="1376" customFormat="1">
      <c r="A5189" s="722"/>
      <c r="B5189" s="722"/>
      <c r="C5189" s="722"/>
      <c r="D5189" s="722"/>
      <c r="E5189" s="722"/>
      <c r="F5189" s="757"/>
      <c r="G5189" s="757"/>
      <c r="H5189" s="757"/>
      <c r="I5189" s="757"/>
      <c r="J5189" s="757"/>
      <c r="K5189" s="758"/>
      <c r="L5189" s="758"/>
      <c r="M5189" s="722"/>
      <c r="N5189" s="736"/>
      <c r="O5189" s="736"/>
      <c r="P5189" s="736"/>
      <c r="Q5189" s="736"/>
      <c r="R5189" s="736"/>
      <c r="S5189" s="736"/>
      <c r="T5189" s="736"/>
      <c r="U5189" s="736"/>
      <c r="BA5189" s="722"/>
      <c r="BB5189" s="722"/>
      <c r="BC5189" s="722"/>
      <c r="BD5189" s="722"/>
      <c r="BE5189" s="722"/>
      <c r="BF5189" s="722"/>
      <c r="BG5189" s="722"/>
      <c r="BH5189" s="722"/>
      <c r="BI5189" s="722"/>
      <c r="BJ5189" s="722"/>
      <c r="BK5189" s="722"/>
      <c r="BL5189" s="722"/>
      <c r="BM5189" s="722"/>
      <c r="BN5189" s="722"/>
      <c r="BO5189" s="722"/>
      <c r="BP5189" s="722"/>
      <c r="BQ5189" s="722"/>
      <c r="BR5189" s="722"/>
      <c r="BS5189" s="722"/>
      <c r="BT5189" s="722"/>
      <c r="BU5189" s="722"/>
      <c r="BV5189" s="722"/>
      <c r="BW5189" s="722"/>
      <c r="BX5189" s="722"/>
      <c r="BY5189" s="722"/>
      <c r="BZ5189" s="722"/>
      <c r="CA5189" s="722"/>
      <c r="CB5189" s="722"/>
      <c r="CC5189" s="722"/>
      <c r="CD5189" s="722"/>
      <c r="CE5189" s="722"/>
      <c r="CF5189" s="722"/>
      <c r="CG5189" s="722"/>
      <c r="CH5189" s="722"/>
      <c r="CI5189" s="722"/>
      <c r="CJ5189" s="722"/>
      <c r="CK5189" s="722"/>
      <c r="CL5189" s="722"/>
      <c r="CM5189" s="722"/>
      <c r="CN5189" s="722"/>
      <c r="CO5189" s="722"/>
      <c r="CP5189" s="722"/>
      <c r="CQ5189" s="722"/>
      <c r="CR5189" s="722"/>
      <c r="CS5189" s="722"/>
    </row>
    <row r="5190" spans="1:97" s="1376" customFormat="1">
      <c r="A5190" s="722"/>
      <c r="B5190" s="722"/>
      <c r="C5190" s="722"/>
      <c r="D5190" s="722"/>
      <c r="E5190" s="722"/>
      <c r="F5190" s="757"/>
      <c r="G5190" s="757"/>
      <c r="H5190" s="757"/>
      <c r="I5190" s="757"/>
      <c r="J5190" s="757"/>
      <c r="K5190" s="758"/>
      <c r="L5190" s="758"/>
      <c r="M5190" s="722"/>
      <c r="N5190" s="736"/>
      <c r="O5190" s="736"/>
      <c r="P5190" s="736"/>
      <c r="Q5190" s="736"/>
      <c r="R5190" s="736"/>
      <c r="S5190" s="736"/>
      <c r="T5190" s="736"/>
      <c r="U5190" s="736"/>
      <c r="BA5190" s="722"/>
      <c r="BB5190" s="722"/>
      <c r="BC5190" s="722"/>
      <c r="BD5190" s="722"/>
      <c r="BE5190" s="722"/>
      <c r="BF5190" s="722"/>
      <c r="BG5190" s="722"/>
      <c r="BH5190" s="722"/>
      <c r="BI5190" s="722"/>
      <c r="BJ5190" s="722"/>
      <c r="BK5190" s="722"/>
      <c r="BL5190" s="722"/>
      <c r="BM5190" s="722"/>
      <c r="BN5190" s="722"/>
      <c r="BO5190" s="722"/>
      <c r="BP5190" s="722"/>
      <c r="BQ5190" s="722"/>
      <c r="BR5190" s="722"/>
      <c r="BS5190" s="722"/>
      <c r="BT5190" s="722"/>
      <c r="BU5190" s="722"/>
      <c r="BV5190" s="722"/>
      <c r="BW5190" s="722"/>
      <c r="BX5190" s="722"/>
      <c r="BY5190" s="722"/>
      <c r="BZ5190" s="722"/>
      <c r="CA5190" s="722"/>
      <c r="CB5190" s="722"/>
      <c r="CC5190" s="722"/>
      <c r="CD5190" s="722"/>
      <c r="CE5190" s="722"/>
      <c r="CF5190" s="722"/>
      <c r="CG5190" s="722"/>
      <c r="CH5190" s="722"/>
      <c r="CI5190" s="722"/>
      <c r="CJ5190" s="722"/>
      <c r="CK5190" s="722"/>
      <c r="CL5190" s="722"/>
      <c r="CM5190" s="722"/>
      <c r="CN5190" s="722"/>
      <c r="CO5190" s="722"/>
      <c r="CP5190" s="722"/>
      <c r="CQ5190" s="722"/>
      <c r="CR5190" s="722"/>
      <c r="CS5190" s="722"/>
    </row>
    <row r="5191" spans="1:97" s="1376" customFormat="1">
      <c r="A5191" s="722"/>
      <c r="B5191" s="722"/>
      <c r="C5191" s="722"/>
      <c r="D5191" s="722"/>
      <c r="E5191" s="722"/>
      <c r="F5191" s="757"/>
      <c r="G5191" s="757"/>
      <c r="H5191" s="757"/>
      <c r="I5191" s="757"/>
      <c r="J5191" s="757"/>
      <c r="K5191" s="758"/>
      <c r="L5191" s="758"/>
      <c r="M5191" s="722"/>
      <c r="N5191" s="736"/>
      <c r="O5191" s="736"/>
      <c r="P5191" s="736"/>
      <c r="Q5191" s="736"/>
      <c r="R5191" s="736"/>
      <c r="S5191" s="736"/>
      <c r="T5191" s="736"/>
      <c r="U5191" s="736"/>
      <c r="BA5191" s="722"/>
      <c r="BB5191" s="722"/>
      <c r="BC5191" s="722"/>
      <c r="BD5191" s="722"/>
      <c r="BE5191" s="722"/>
      <c r="BF5191" s="722"/>
      <c r="BG5191" s="722"/>
      <c r="BH5191" s="722"/>
      <c r="BI5191" s="722"/>
      <c r="BJ5191" s="722"/>
      <c r="BK5191" s="722"/>
      <c r="BL5191" s="722"/>
      <c r="BM5191" s="722"/>
      <c r="BN5191" s="722"/>
      <c r="BO5191" s="722"/>
      <c r="BP5191" s="722"/>
      <c r="BQ5191" s="722"/>
      <c r="BR5191" s="722"/>
      <c r="BS5191" s="722"/>
      <c r="BT5191" s="722"/>
      <c r="BU5191" s="722"/>
      <c r="BV5191" s="722"/>
      <c r="BW5191" s="722"/>
      <c r="BX5191" s="722"/>
      <c r="BY5191" s="722"/>
      <c r="BZ5191" s="722"/>
      <c r="CA5191" s="722"/>
      <c r="CB5191" s="722"/>
      <c r="CC5191" s="722"/>
      <c r="CD5191" s="722"/>
      <c r="CE5191" s="722"/>
      <c r="CF5191" s="722"/>
      <c r="CG5191" s="722"/>
      <c r="CH5191" s="722"/>
      <c r="CI5191" s="722"/>
      <c r="CJ5191" s="722"/>
      <c r="CK5191" s="722"/>
      <c r="CL5191" s="722"/>
      <c r="CM5191" s="722"/>
      <c r="CN5191" s="722"/>
      <c r="CO5191" s="722"/>
      <c r="CP5191" s="722"/>
      <c r="CQ5191" s="722"/>
      <c r="CR5191" s="722"/>
      <c r="CS5191" s="722"/>
    </row>
    <row r="5192" spans="1:97" s="1376" customFormat="1">
      <c r="A5192" s="722"/>
      <c r="B5192" s="722"/>
      <c r="C5192" s="722"/>
      <c r="D5192" s="722"/>
      <c r="E5192" s="722"/>
      <c r="F5192" s="757"/>
      <c r="G5192" s="757"/>
      <c r="H5192" s="757"/>
      <c r="I5192" s="757"/>
      <c r="J5192" s="757"/>
      <c r="K5192" s="758"/>
      <c r="L5192" s="758"/>
      <c r="M5192" s="722"/>
      <c r="N5192" s="736"/>
      <c r="O5192" s="736"/>
      <c r="P5192" s="736"/>
      <c r="Q5192" s="736"/>
      <c r="R5192" s="736"/>
      <c r="S5192" s="736"/>
      <c r="T5192" s="736"/>
      <c r="U5192" s="736"/>
      <c r="BA5192" s="722"/>
      <c r="BB5192" s="722"/>
      <c r="BC5192" s="722"/>
      <c r="BD5192" s="722"/>
      <c r="BE5192" s="722"/>
      <c r="BF5192" s="722"/>
      <c r="BG5192" s="722"/>
      <c r="BH5192" s="722"/>
      <c r="BI5192" s="722"/>
      <c r="BJ5192" s="722"/>
      <c r="BK5192" s="722"/>
      <c r="BL5192" s="722"/>
      <c r="BM5192" s="722"/>
      <c r="BN5192" s="722"/>
      <c r="BO5192" s="722"/>
      <c r="BP5192" s="722"/>
      <c r="BQ5192" s="722"/>
      <c r="BR5192" s="722"/>
      <c r="BS5192" s="722"/>
      <c r="BT5192" s="722"/>
      <c r="BU5192" s="722"/>
      <c r="BV5192" s="722"/>
      <c r="BW5192" s="722"/>
      <c r="BX5192" s="722"/>
      <c r="BY5192" s="722"/>
      <c r="BZ5192" s="722"/>
      <c r="CA5192" s="722"/>
      <c r="CB5192" s="722"/>
      <c r="CC5192" s="722"/>
      <c r="CD5192" s="722"/>
      <c r="CE5192" s="722"/>
      <c r="CF5192" s="722"/>
      <c r="CG5192" s="722"/>
      <c r="CH5192" s="722"/>
      <c r="CI5192" s="722"/>
      <c r="CJ5192" s="722"/>
      <c r="CK5192" s="722"/>
      <c r="CL5192" s="722"/>
      <c r="CM5192" s="722"/>
      <c r="CN5192" s="722"/>
      <c r="CO5192" s="722"/>
      <c r="CP5192" s="722"/>
      <c r="CQ5192" s="722"/>
      <c r="CR5192" s="722"/>
      <c r="CS5192" s="722"/>
    </row>
    <row r="5193" spans="1:97" s="1376" customFormat="1">
      <c r="A5193" s="722"/>
      <c r="B5193" s="722"/>
      <c r="C5193" s="722"/>
      <c r="D5193" s="722"/>
      <c r="E5193" s="722"/>
      <c r="F5193" s="757"/>
      <c r="G5193" s="757"/>
      <c r="H5193" s="757"/>
      <c r="I5193" s="757"/>
      <c r="J5193" s="757"/>
      <c r="K5193" s="758"/>
      <c r="L5193" s="758"/>
      <c r="M5193" s="722"/>
      <c r="N5193" s="736"/>
      <c r="O5193" s="736"/>
      <c r="P5193" s="736"/>
      <c r="Q5193" s="736"/>
      <c r="R5193" s="736"/>
      <c r="S5193" s="736"/>
      <c r="T5193" s="736"/>
      <c r="U5193" s="736"/>
      <c r="BA5193" s="722"/>
      <c r="BB5193" s="722"/>
      <c r="BC5193" s="722"/>
      <c r="BD5193" s="722"/>
      <c r="BE5193" s="722"/>
      <c r="BF5193" s="722"/>
      <c r="BG5193" s="722"/>
      <c r="BH5193" s="722"/>
      <c r="BI5193" s="722"/>
      <c r="BJ5193" s="722"/>
      <c r="BK5193" s="722"/>
      <c r="BL5193" s="722"/>
      <c r="BM5193" s="722"/>
      <c r="BN5193" s="722"/>
      <c r="BO5193" s="722"/>
      <c r="BP5193" s="722"/>
      <c r="BQ5193" s="722"/>
      <c r="BR5193" s="722"/>
      <c r="BS5193" s="722"/>
      <c r="BT5193" s="722"/>
      <c r="BU5193" s="722"/>
      <c r="BV5193" s="722"/>
      <c r="BW5193" s="722"/>
      <c r="BX5193" s="722"/>
      <c r="BY5193" s="722"/>
      <c r="BZ5193" s="722"/>
      <c r="CA5193" s="722"/>
      <c r="CB5193" s="722"/>
      <c r="CC5193" s="722"/>
      <c r="CD5193" s="722"/>
      <c r="CE5193" s="722"/>
      <c r="CF5193" s="722"/>
      <c r="CG5193" s="722"/>
      <c r="CH5193" s="722"/>
      <c r="CI5193" s="722"/>
      <c r="CJ5193" s="722"/>
      <c r="CK5193" s="722"/>
      <c r="CL5193" s="722"/>
      <c r="CM5193" s="722"/>
      <c r="CN5193" s="722"/>
      <c r="CO5193" s="722"/>
      <c r="CP5193" s="722"/>
      <c r="CQ5193" s="722"/>
      <c r="CR5193" s="722"/>
      <c r="CS5193" s="722"/>
    </row>
    <row r="5194" spans="1:97" s="1376" customFormat="1">
      <c r="A5194" s="722"/>
      <c r="B5194" s="722"/>
      <c r="C5194" s="722"/>
      <c r="D5194" s="722"/>
      <c r="E5194" s="722"/>
      <c r="F5194" s="757"/>
      <c r="G5194" s="757"/>
      <c r="H5194" s="757"/>
      <c r="I5194" s="757"/>
      <c r="J5194" s="757"/>
      <c r="K5194" s="758"/>
      <c r="L5194" s="758"/>
      <c r="M5194" s="722"/>
      <c r="N5194" s="736"/>
      <c r="O5194" s="736"/>
      <c r="P5194" s="736"/>
      <c r="Q5194" s="736"/>
      <c r="R5194" s="736"/>
      <c r="S5194" s="736"/>
      <c r="T5194" s="736"/>
      <c r="U5194" s="736"/>
      <c r="BA5194" s="722"/>
      <c r="BB5194" s="722"/>
      <c r="BC5194" s="722"/>
      <c r="BD5194" s="722"/>
      <c r="BE5194" s="722"/>
      <c r="BF5194" s="722"/>
      <c r="BG5194" s="722"/>
      <c r="BH5194" s="722"/>
      <c r="BI5194" s="722"/>
      <c r="BJ5194" s="722"/>
      <c r="BK5194" s="722"/>
      <c r="BL5194" s="722"/>
      <c r="BM5194" s="722"/>
      <c r="BN5194" s="722"/>
      <c r="BO5194" s="722"/>
      <c r="BP5194" s="722"/>
      <c r="BQ5194" s="722"/>
      <c r="BR5194" s="722"/>
      <c r="BS5194" s="722"/>
      <c r="BT5194" s="722"/>
      <c r="BU5194" s="722"/>
      <c r="BV5194" s="722"/>
      <c r="BW5194" s="722"/>
      <c r="BX5194" s="722"/>
      <c r="BY5194" s="722"/>
      <c r="BZ5194" s="722"/>
      <c r="CA5194" s="722"/>
      <c r="CB5194" s="722"/>
      <c r="CC5194" s="722"/>
      <c r="CD5194" s="722"/>
      <c r="CE5194" s="722"/>
      <c r="CF5194" s="722"/>
      <c r="CG5194" s="722"/>
      <c r="CH5194" s="722"/>
      <c r="CI5194" s="722"/>
      <c r="CJ5194" s="722"/>
      <c r="CK5194" s="722"/>
      <c r="CL5194" s="722"/>
      <c r="CM5194" s="722"/>
      <c r="CN5194" s="722"/>
      <c r="CO5194" s="722"/>
      <c r="CP5194" s="722"/>
      <c r="CQ5194" s="722"/>
      <c r="CR5194" s="722"/>
      <c r="CS5194" s="722"/>
    </row>
    <row r="5195" spans="1:97" s="1376" customFormat="1">
      <c r="A5195" s="722"/>
      <c r="B5195" s="722"/>
      <c r="C5195" s="722"/>
      <c r="D5195" s="722"/>
      <c r="E5195" s="722"/>
      <c r="F5195" s="757"/>
      <c r="G5195" s="757"/>
      <c r="H5195" s="757"/>
      <c r="I5195" s="757"/>
      <c r="J5195" s="757"/>
      <c r="K5195" s="758"/>
      <c r="L5195" s="758"/>
      <c r="M5195" s="722"/>
      <c r="N5195" s="736"/>
      <c r="O5195" s="736"/>
      <c r="P5195" s="736"/>
      <c r="Q5195" s="736"/>
      <c r="R5195" s="736"/>
      <c r="S5195" s="736"/>
      <c r="T5195" s="736"/>
      <c r="U5195" s="736"/>
      <c r="BA5195" s="722"/>
      <c r="BB5195" s="722"/>
      <c r="BC5195" s="722"/>
      <c r="BD5195" s="722"/>
      <c r="BE5195" s="722"/>
      <c r="BF5195" s="722"/>
      <c r="BG5195" s="722"/>
      <c r="BH5195" s="722"/>
      <c r="BI5195" s="722"/>
      <c r="BJ5195" s="722"/>
      <c r="BK5195" s="722"/>
      <c r="BL5195" s="722"/>
      <c r="BM5195" s="722"/>
      <c r="BN5195" s="722"/>
      <c r="BO5195" s="722"/>
      <c r="BP5195" s="722"/>
      <c r="BQ5195" s="722"/>
      <c r="BR5195" s="722"/>
      <c r="BS5195" s="722"/>
      <c r="BT5195" s="722"/>
      <c r="BU5195" s="722"/>
      <c r="BV5195" s="722"/>
      <c r="BW5195" s="722"/>
      <c r="BX5195" s="722"/>
      <c r="BY5195" s="722"/>
      <c r="BZ5195" s="722"/>
      <c r="CA5195" s="722"/>
      <c r="CB5195" s="722"/>
      <c r="CC5195" s="722"/>
      <c r="CD5195" s="722"/>
      <c r="CE5195" s="722"/>
      <c r="CF5195" s="722"/>
      <c r="CG5195" s="722"/>
      <c r="CH5195" s="722"/>
      <c r="CI5195" s="722"/>
      <c r="CJ5195" s="722"/>
      <c r="CK5195" s="722"/>
      <c r="CL5195" s="722"/>
      <c r="CM5195" s="722"/>
      <c r="CN5195" s="722"/>
      <c r="CO5195" s="722"/>
      <c r="CP5195" s="722"/>
      <c r="CQ5195" s="722"/>
      <c r="CR5195" s="722"/>
      <c r="CS5195" s="722"/>
    </row>
    <row r="5196" spans="1:97" s="1376" customFormat="1">
      <c r="A5196" s="722"/>
      <c r="B5196" s="722"/>
      <c r="C5196" s="722"/>
      <c r="D5196" s="722"/>
      <c r="E5196" s="722"/>
      <c r="F5196" s="757"/>
      <c r="G5196" s="757"/>
      <c r="H5196" s="757"/>
      <c r="I5196" s="757"/>
      <c r="J5196" s="757"/>
      <c r="K5196" s="758"/>
      <c r="L5196" s="758"/>
      <c r="M5196" s="722"/>
      <c r="N5196" s="736"/>
      <c r="O5196" s="736"/>
      <c r="P5196" s="736"/>
      <c r="Q5196" s="736"/>
      <c r="R5196" s="736"/>
      <c r="S5196" s="736"/>
      <c r="T5196" s="736"/>
      <c r="U5196" s="736"/>
      <c r="BA5196" s="722"/>
      <c r="BB5196" s="722"/>
      <c r="BC5196" s="722"/>
      <c r="BD5196" s="722"/>
      <c r="BE5196" s="722"/>
      <c r="BF5196" s="722"/>
      <c r="BG5196" s="722"/>
      <c r="BH5196" s="722"/>
      <c r="BI5196" s="722"/>
      <c r="BJ5196" s="722"/>
      <c r="BK5196" s="722"/>
      <c r="BL5196" s="722"/>
      <c r="BM5196" s="722"/>
      <c r="BN5196" s="722"/>
      <c r="BO5196" s="722"/>
      <c r="BP5196" s="722"/>
      <c r="BQ5196" s="722"/>
      <c r="BR5196" s="722"/>
      <c r="BS5196" s="722"/>
      <c r="BT5196" s="722"/>
      <c r="BU5196" s="722"/>
      <c r="BV5196" s="722"/>
      <c r="BW5196" s="722"/>
      <c r="BX5196" s="722"/>
      <c r="BY5196" s="722"/>
      <c r="BZ5196" s="722"/>
      <c r="CA5196" s="722"/>
      <c r="CB5196" s="722"/>
      <c r="CC5196" s="722"/>
      <c r="CD5196" s="722"/>
      <c r="CE5196" s="722"/>
      <c r="CF5196" s="722"/>
      <c r="CG5196" s="722"/>
      <c r="CH5196" s="722"/>
      <c r="CI5196" s="722"/>
      <c r="CJ5196" s="722"/>
      <c r="CK5196" s="722"/>
      <c r="CL5196" s="722"/>
      <c r="CM5196" s="722"/>
      <c r="CN5196" s="722"/>
      <c r="CO5196" s="722"/>
      <c r="CP5196" s="722"/>
      <c r="CQ5196" s="722"/>
      <c r="CR5196" s="722"/>
      <c r="CS5196" s="722"/>
    </row>
    <row r="5197" spans="1:97" s="1376" customFormat="1">
      <c r="A5197" s="722"/>
      <c r="B5197" s="722"/>
      <c r="C5197" s="722"/>
      <c r="D5197" s="722"/>
      <c r="E5197" s="722"/>
      <c r="F5197" s="757"/>
      <c r="G5197" s="757"/>
      <c r="H5197" s="757"/>
      <c r="I5197" s="757"/>
      <c r="J5197" s="757"/>
      <c r="K5197" s="758"/>
      <c r="L5197" s="758"/>
      <c r="M5197" s="722"/>
      <c r="N5197" s="736"/>
      <c r="O5197" s="736"/>
      <c r="P5197" s="736"/>
      <c r="Q5197" s="736"/>
      <c r="R5197" s="736"/>
      <c r="S5197" s="736"/>
      <c r="T5197" s="736"/>
      <c r="U5197" s="736"/>
      <c r="BA5197" s="722"/>
      <c r="BB5197" s="722"/>
      <c r="BC5197" s="722"/>
      <c r="BD5197" s="722"/>
      <c r="BE5197" s="722"/>
      <c r="BF5197" s="722"/>
      <c r="BG5197" s="722"/>
      <c r="BH5197" s="722"/>
      <c r="BI5197" s="722"/>
      <c r="BJ5197" s="722"/>
      <c r="BK5197" s="722"/>
      <c r="BL5197" s="722"/>
      <c r="BM5197" s="722"/>
      <c r="BN5197" s="722"/>
      <c r="BO5197" s="722"/>
      <c r="BP5197" s="722"/>
      <c r="BQ5197" s="722"/>
      <c r="BR5197" s="722"/>
      <c r="BS5197" s="722"/>
      <c r="BT5197" s="722"/>
      <c r="BU5197" s="722"/>
      <c r="BV5197" s="722"/>
      <c r="BW5197" s="722"/>
      <c r="BX5197" s="722"/>
      <c r="BY5197" s="722"/>
      <c r="BZ5197" s="722"/>
      <c r="CA5197" s="722"/>
      <c r="CB5197" s="722"/>
      <c r="CC5197" s="722"/>
      <c r="CD5197" s="722"/>
      <c r="CE5197" s="722"/>
      <c r="CF5197" s="722"/>
      <c r="CG5197" s="722"/>
      <c r="CH5197" s="722"/>
      <c r="CI5197" s="722"/>
      <c r="CJ5197" s="722"/>
      <c r="CK5197" s="722"/>
      <c r="CL5197" s="722"/>
      <c r="CM5197" s="722"/>
      <c r="CN5197" s="722"/>
      <c r="CO5197" s="722"/>
      <c r="CP5197" s="722"/>
      <c r="CQ5197" s="722"/>
      <c r="CR5197" s="722"/>
      <c r="CS5197" s="722"/>
    </row>
    <row r="5198" spans="1:97" s="1376" customFormat="1">
      <c r="A5198" s="722"/>
      <c r="B5198" s="722"/>
      <c r="C5198" s="722"/>
      <c r="D5198" s="722"/>
      <c r="E5198" s="722"/>
      <c r="F5198" s="757"/>
      <c r="G5198" s="757"/>
      <c r="H5198" s="757"/>
      <c r="I5198" s="757"/>
      <c r="J5198" s="757"/>
      <c r="K5198" s="758"/>
      <c r="L5198" s="758"/>
      <c r="M5198" s="722"/>
      <c r="N5198" s="736"/>
      <c r="O5198" s="736"/>
      <c r="P5198" s="736"/>
      <c r="Q5198" s="736"/>
      <c r="R5198" s="736"/>
      <c r="S5198" s="736"/>
      <c r="T5198" s="736"/>
      <c r="U5198" s="736"/>
      <c r="BA5198" s="722"/>
      <c r="BB5198" s="722"/>
      <c r="BC5198" s="722"/>
      <c r="BD5198" s="722"/>
      <c r="BE5198" s="722"/>
      <c r="BF5198" s="722"/>
      <c r="BG5198" s="722"/>
      <c r="BH5198" s="722"/>
      <c r="BI5198" s="722"/>
      <c r="BJ5198" s="722"/>
      <c r="BK5198" s="722"/>
      <c r="BL5198" s="722"/>
      <c r="BM5198" s="722"/>
      <c r="BN5198" s="722"/>
      <c r="BO5198" s="722"/>
      <c r="BP5198" s="722"/>
      <c r="BQ5198" s="722"/>
      <c r="BR5198" s="722"/>
      <c r="BS5198" s="722"/>
      <c r="BT5198" s="722"/>
      <c r="BU5198" s="722"/>
      <c r="BV5198" s="722"/>
      <c r="BW5198" s="722"/>
      <c r="BX5198" s="722"/>
      <c r="BY5198" s="722"/>
      <c r="BZ5198" s="722"/>
      <c r="CA5198" s="722"/>
      <c r="CB5198" s="722"/>
      <c r="CC5198" s="722"/>
      <c r="CD5198" s="722"/>
      <c r="CE5198" s="722"/>
      <c r="CF5198" s="722"/>
      <c r="CG5198" s="722"/>
      <c r="CH5198" s="722"/>
      <c r="CI5198" s="722"/>
      <c r="CJ5198" s="722"/>
      <c r="CK5198" s="722"/>
      <c r="CL5198" s="722"/>
      <c r="CM5198" s="722"/>
      <c r="CN5198" s="722"/>
      <c r="CO5198" s="722"/>
      <c r="CP5198" s="722"/>
      <c r="CQ5198" s="722"/>
      <c r="CR5198" s="722"/>
      <c r="CS5198" s="722"/>
    </row>
    <row r="5199" spans="1:97" s="1376" customFormat="1">
      <c r="A5199" s="722"/>
      <c r="B5199" s="722"/>
      <c r="C5199" s="722"/>
      <c r="D5199" s="722"/>
      <c r="E5199" s="722"/>
      <c r="F5199" s="757"/>
      <c r="G5199" s="757"/>
      <c r="H5199" s="757"/>
      <c r="I5199" s="757"/>
      <c r="J5199" s="757"/>
      <c r="K5199" s="758"/>
      <c r="L5199" s="758"/>
      <c r="M5199" s="722"/>
      <c r="N5199" s="736"/>
      <c r="O5199" s="736"/>
      <c r="P5199" s="736"/>
      <c r="Q5199" s="736"/>
      <c r="R5199" s="736"/>
      <c r="S5199" s="736"/>
      <c r="T5199" s="736"/>
      <c r="U5199" s="736"/>
      <c r="BA5199" s="722"/>
      <c r="BB5199" s="722"/>
      <c r="BC5199" s="722"/>
      <c r="BD5199" s="722"/>
      <c r="BE5199" s="722"/>
      <c r="BF5199" s="722"/>
      <c r="BG5199" s="722"/>
      <c r="BH5199" s="722"/>
      <c r="BI5199" s="722"/>
      <c r="BJ5199" s="722"/>
      <c r="BK5199" s="722"/>
      <c r="BL5199" s="722"/>
      <c r="BM5199" s="722"/>
      <c r="BN5199" s="722"/>
      <c r="BO5199" s="722"/>
      <c r="BP5199" s="722"/>
      <c r="BQ5199" s="722"/>
      <c r="BR5199" s="722"/>
      <c r="BS5199" s="722"/>
      <c r="BT5199" s="722"/>
      <c r="BU5199" s="722"/>
      <c r="BV5199" s="722"/>
      <c r="BW5199" s="722"/>
      <c r="BX5199" s="722"/>
      <c r="BY5199" s="722"/>
      <c r="BZ5199" s="722"/>
      <c r="CA5199" s="722"/>
      <c r="CB5199" s="722"/>
      <c r="CC5199" s="722"/>
      <c r="CD5199" s="722"/>
      <c r="CE5199" s="722"/>
      <c r="CF5199" s="722"/>
      <c r="CG5199" s="722"/>
      <c r="CH5199" s="722"/>
      <c r="CI5199" s="722"/>
      <c r="CJ5199" s="722"/>
      <c r="CK5199" s="722"/>
      <c r="CL5199" s="722"/>
      <c r="CM5199" s="722"/>
      <c r="CN5199" s="722"/>
      <c r="CO5199" s="722"/>
      <c r="CP5199" s="722"/>
      <c r="CQ5199" s="722"/>
      <c r="CR5199" s="722"/>
      <c r="CS5199" s="722"/>
    </row>
    <row r="5200" spans="1:97" s="1376" customFormat="1">
      <c r="A5200" s="722"/>
      <c r="B5200" s="722"/>
      <c r="C5200" s="722"/>
      <c r="D5200" s="722"/>
      <c r="E5200" s="722"/>
      <c r="F5200" s="757"/>
      <c r="G5200" s="757"/>
      <c r="H5200" s="757"/>
      <c r="I5200" s="757"/>
      <c r="J5200" s="757"/>
      <c r="K5200" s="758"/>
      <c r="L5200" s="758"/>
      <c r="M5200" s="722"/>
      <c r="N5200" s="736"/>
      <c r="O5200" s="736"/>
      <c r="P5200" s="736"/>
      <c r="Q5200" s="736"/>
      <c r="R5200" s="736"/>
      <c r="S5200" s="736"/>
      <c r="T5200" s="736"/>
      <c r="U5200" s="736"/>
      <c r="BA5200" s="722"/>
      <c r="BB5200" s="722"/>
      <c r="BC5200" s="722"/>
      <c r="BD5200" s="722"/>
      <c r="BE5200" s="722"/>
      <c r="BF5200" s="722"/>
      <c r="BG5200" s="722"/>
      <c r="BH5200" s="722"/>
      <c r="BI5200" s="722"/>
      <c r="BJ5200" s="722"/>
      <c r="BK5200" s="722"/>
      <c r="BL5200" s="722"/>
      <c r="BM5200" s="722"/>
      <c r="BN5200" s="722"/>
      <c r="BO5200" s="722"/>
      <c r="BP5200" s="722"/>
      <c r="BQ5200" s="722"/>
      <c r="BR5200" s="722"/>
      <c r="BS5200" s="722"/>
      <c r="BT5200" s="722"/>
      <c r="BU5200" s="722"/>
      <c r="BV5200" s="722"/>
      <c r="BW5200" s="722"/>
      <c r="BX5200" s="722"/>
      <c r="BY5200" s="722"/>
      <c r="BZ5200" s="722"/>
      <c r="CA5200" s="722"/>
      <c r="CB5200" s="722"/>
      <c r="CC5200" s="722"/>
      <c r="CD5200" s="722"/>
      <c r="CE5200" s="722"/>
      <c r="CF5200" s="722"/>
      <c r="CG5200" s="722"/>
      <c r="CH5200" s="722"/>
      <c r="CI5200" s="722"/>
      <c r="CJ5200" s="722"/>
      <c r="CK5200" s="722"/>
      <c r="CL5200" s="722"/>
      <c r="CM5200" s="722"/>
      <c r="CN5200" s="722"/>
      <c r="CO5200" s="722"/>
      <c r="CP5200" s="722"/>
      <c r="CQ5200" s="722"/>
      <c r="CR5200" s="722"/>
      <c r="CS5200" s="722"/>
    </row>
    <row r="5201" spans="1:97" s="1376" customFormat="1">
      <c r="A5201" s="722"/>
      <c r="B5201" s="722"/>
      <c r="C5201" s="722"/>
      <c r="D5201" s="722"/>
      <c r="E5201" s="722"/>
      <c r="F5201" s="757"/>
      <c r="G5201" s="757"/>
      <c r="H5201" s="757"/>
      <c r="I5201" s="757"/>
      <c r="J5201" s="757"/>
      <c r="K5201" s="758"/>
      <c r="L5201" s="758"/>
      <c r="M5201" s="722"/>
      <c r="N5201" s="736"/>
      <c r="O5201" s="736"/>
      <c r="P5201" s="736"/>
      <c r="Q5201" s="736"/>
      <c r="R5201" s="736"/>
      <c r="S5201" s="736"/>
      <c r="T5201" s="736"/>
      <c r="U5201" s="736"/>
      <c r="BA5201" s="722"/>
      <c r="BB5201" s="722"/>
      <c r="BC5201" s="722"/>
      <c r="BD5201" s="722"/>
      <c r="BE5201" s="722"/>
      <c r="BF5201" s="722"/>
      <c r="BG5201" s="722"/>
      <c r="BH5201" s="722"/>
      <c r="BI5201" s="722"/>
      <c r="BJ5201" s="722"/>
      <c r="BK5201" s="722"/>
      <c r="BL5201" s="722"/>
      <c r="BM5201" s="722"/>
      <c r="BN5201" s="722"/>
      <c r="BO5201" s="722"/>
      <c r="BP5201" s="722"/>
      <c r="BQ5201" s="722"/>
      <c r="BR5201" s="722"/>
      <c r="BS5201" s="722"/>
      <c r="BT5201" s="722"/>
      <c r="BU5201" s="722"/>
      <c r="BV5201" s="722"/>
      <c r="BW5201" s="722"/>
      <c r="BX5201" s="722"/>
      <c r="BY5201" s="722"/>
      <c r="BZ5201" s="722"/>
      <c r="CA5201" s="722"/>
      <c r="CB5201" s="722"/>
      <c r="CC5201" s="722"/>
      <c r="CD5201" s="722"/>
      <c r="CE5201" s="722"/>
      <c r="CF5201" s="722"/>
      <c r="CG5201" s="722"/>
      <c r="CH5201" s="722"/>
      <c r="CI5201" s="722"/>
      <c r="CJ5201" s="722"/>
      <c r="CK5201" s="722"/>
      <c r="CL5201" s="722"/>
      <c r="CM5201" s="722"/>
      <c r="CN5201" s="722"/>
      <c r="CO5201" s="722"/>
      <c r="CP5201" s="722"/>
      <c r="CQ5201" s="722"/>
      <c r="CR5201" s="722"/>
      <c r="CS5201" s="722"/>
    </row>
    <row r="5202" spans="1:97" s="1376" customFormat="1">
      <c r="A5202" s="722"/>
      <c r="B5202" s="722"/>
      <c r="C5202" s="722"/>
      <c r="D5202" s="722"/>
      <c r="E5202" s="722"/>
      <c r="F5202" s="757"/>
      <c r="G5202" s="757"/>
      <c r="H5202" s="757"/>
      <c r="I5202" s="757"/>
      <c r="J5202" s="757"/>
      <c r="K5202" s="758"/>
      <c r="L5202" s="758"/>
      <c r="M5202" s="722"/>
      <c r="N5202" s="736"/>
      <c r="O5202" s="736"/>
      <c r="P5202" s="736"/>
      <c r="Q5202" s="736"/>
      <c r="R5202" s="736"/>
      <c r="S5202" s="736"/>
      <c r="T5202" s="736"/>
      <c r="U5202" s="736"/>
      <c r="BA5202" s="722"/>
      <c r="BB5202" s="722"/>
      <c r="BC5202" s="722"/>
      <c r="BD5202" s="722"/>
      <c r="BE5202" s="722"/>
      <c r="BF5202" s="722"/>
      <c r="BG5202" s="722"/>
      <c r="BH5202" s="722"/>
      <c r="BI5202" s="722"/>
      <c r="BJ5202" s="722"/>
      <c r="BK5202" s="722"/>
      <c r="BL5202" s="722"/>
      <c r="BM5202" s="722"/>
      <c r="BN5202" s="722"/>
      <c r="BO5202" s="722"/>
      <c r="BP5202" s="722"/>
      <c r="BQ5202" s="722"/>
      <c r="BR5202" s="722"/>
      <c r="BS5202" s="722"/>
      <c r="BT5202" s="722"/>
      <c r="BU5202" s="722"/>
      <c r="BV5202" s="722"/>
      <c r="BW5202" s="722"/>
      <c r="BX5202" s="722"/>
      <c r="BY5202" s="722"/>
      <c r="BZ5202" s="722"/>
      <c r="CA5202" s="722"/>
      <c r="CB5202" s="722"/>
      <c r="CC5202" s="722"/>
      <c r="CD5202" s="722"/>
      <c r="CE5202" s="722"/>
      <c r="CF5202" s="722"/>
      <c r="CG5202" s="722"/>
      <c r="CH5202" s="722"/>
      <c r="CI5202" s="722"/>
      <c r="CJ5202" s="722"/>
      <c r="CK5202" s="722"/>
      <c r="CL5202" s="722"/>
      <c r="CM5202" s="722"/>
      <c r="CN5202" s="722"/>
      <c r="CO5202" s="722"/>
      <c r="CP5202" s="722"/>
      <c r="CQ5202" s="722"/>
      <c r="CR5202" s="722"/>
      <c r="CS5202" s="722"/>
    </row>
    <row r="5203" spans="1:97" s="1376" customFormat="1">
      <c r="A5203" s="722"/>
      <c r="B5203" s="722"/>
      <c r="C5203" s="722"/>
      <c r="D5203" s="722"/>
      <c r="E5203" s="722"/>
      <c r="F5203" s="757"/>
      <c r="G5203" s="757"/>
      <c r="H5203" s="757"/>
      <c r="I5203" s="757"/>
      <c r="J5203" s="757"/>
      <c r="K5203" s="758"/>
      <c r="L5203" s="758"/>
      <c r="M5203" s="722"/>
      <c r="N5203" s="736"/>
      <c r="O5203" s="736"/>
      <c r="P5203" s="736"/>
      <c r="Q5203" s="736"/>
      <c r="R5203" s="736"/>
      <c r="S5203" s="736"/>
      <c r="T5203" s="736"/>
      <c r="U5203" s="736"/>
      <c r="BA5203" s="722"/>
      <c r="BB5203" s="722"/>
      <c r="BC5203" s="722"/>
      <c r="BD5203" s="722"/>
      <c r="BE5203" s="722"/>
      <c r="BF5203" s="722"/>
      <c r="BG5203" s="722"/>
      <c r="BH5203" s="722"/>
      <c r="BI5203" s="722"/>
      <c r="BJ5203" s="722"/>
      <c r="BK5203" s="722"/>
      <c r="BL5203" s="722"/>
      <c r="BM5203" s="722"/>
      <c r="BN5203" s="722"/>
      <c r="BO5203" s="722"/>
      <c r="BP5203" s="722"/>
      <c r="BQ5203" s="722"/>
      <c r="BR5203" s="722"/>
      <c r="BS5203" s="722"/>
      <c r="BT5203" s="722"/>
      <c r="BU5203" s="722"/>
      <c r="BV5203" s="722"/>
      <c r="BW5203" s="722"/>
      <c r="BX5203" s="722"/>
      <c r="BY5203" s="722"/>
      <c r="BZ5203" s="722"/>
      <c r="CA5203" s="722"/>
      <c r="CB5203" s="722"/>
      <c r="CC5203" s="722"/>
      <c r="CD5203" s="722"/>
      <c r="CE5203" s="722"/>
      <c r="CF5203" s="722"/>
      <c r="CG5203" s="722"/>
      <c r="CH5203" s="722"/>
      <c r="CI5203" s="722"/>
      <c r="CJ5203" s="722"/>
      <c r="CK5203" s="722"/>
      <c r="CL5203" s="722"/>
      <c r="CM5203" s="722"/>
      <c r="CN5203" s="722"/>
      <c r="CO5203" s="722"/>
      <c r="CP5203" s="722"/>
      <c r="CQ5203" s="722"/>
      <c r="CR5203" s="722"/>
      <c r="CS5203" s="722"/>
    </row>
    <row r="5204" spans="1:97" s="1376" customFormat="1">
      <c r="A5204" s="722"/>
      <c r="B5204" s="722"/>
      <c r="C5204" s="722"/>
      <c r="D5204" s="722"/>
      <c r="E5204" s="722"/>
      <c r="F5204" s="757"/>
      <c r="G5204" s="757"/>
      <c r="H5204" s="757"/>
      <c r="I5204" s="757"/>
      <c r="J5204" s="757"/>
      <c r="K5204" s="758"/>
      <c r="L5204" s="758"/>
      <c r="M5204" s="722"/>
      <c r="N5204" s="736"/>
      <c r="O5204" s="736"/>
      <c r="P5204" s="736"/>
      <c r="Q5204" s="736"/>
      <c r="R5204" s="736"/>
      <c r="S5204" s="736"/>
      <c r="T5204" s="736"/>
      <c r="U5204" s="736"/>
      <c r="BA5204" s="722"/>
      <c r="BB5204" s="722"/>
      <c r="BC5204" s="722"/>
      <c r="BD5204" s="722"/>
      <c r="BE5204" s="722"/>
      <c r="BF5204" s="722"/>
      <c r="BG5204" s="722"/>
      <c r="BH5204" s="722"/>
      <c r="BI5204" s="722"/>
      <c r="BJ5204" s="722"/>
      <c r="BK5204" s="722"/>
      <c r="BL5204" s="722"/>
      <c r="BM5204" s="722"/>
      <c r="BN5204" s="722"/>
      <c r="BO5204" s="722"/>
      <c r="BP5204" s="722"/>
      <c r="BQ5204" s="722"/>
      <c r="BR5204" s="722"/>
      <c r="BS5204" s="722"/>
      <c r="BT5204" s="722"/>
      <c r="BU5204" s="722"/>
      <c r="BV5204" s="722"/>
      <c r="BW5204" s="722"/>
      <c r="BX5204" s="722"/>
      <c r="BY5204" s="722"/>
      <c r="BZ5204" s="722"/>
      <c r="CA5204" s="722"/>
      <c r="CB5204" s="722"/>
      <c r="CC5204" s="722"/>
      <c r="CD5204" s="722"/>
      <c r="CE5204" s="722"/>
      <c r="CF5204" s="722"/>
      <c r="CG5204" s="722"/>
      <c r="CH5204" s="722"/>
      <c r="CI5204" s="722"/>
      <c r="CJ5204" s="722"/>
      <c r="CK5204" s="722"/>
      <c r="CL5204" s="722"/>
      <c r="CM5204" s="722"/>
      <c r="CN5204" s="722"/>
      <c r="CO5204" s="722"/>
      <c r="CP5204" s="722"/>
      <c r="CQ5204" s="722"/>
      <c r="CR5204" s="722"/>
      <c r="CS5204" s="722"/>
    </row>
    <row r="5205" spans="1:97" s="1376" customFormat="1">
      <c r="A5205" s="722"/>
      <c r="B5205" s="722"/>
      <c r="C5205" s="722"/>
      <c r="D5205" s="722"/>
      <c r="E5205" s="722"/>
      <c r="F5205" s="757"/>
      <c r="G5205" s="757"/>
      <c r="H5205" s="757"/>
      <c r="I5205" s="757"/>
      <c r="J5205" s="757"/>
      <c r="K5205" s="758"/>
      <c r="L5205" s="758"/>
      <c r="M5205" s="722"/>
      <c r="N5205" s="736"/>
      <c r="O5205" s="736"/>
      <c r="P5205" s="736"/>
      <c r="Q5205" s="736"/>
      <c r="R5205" s="736"/>
      <c r="S5205" s="736"/>
      <c r="T5205" s="736"/>
      <c r="U5205" s="736"/>
      <c r="BA5205" s="722"/>
      <c r="BB5205" s="722"/>
      <c r="BC5205" s="722"/>
      <c r="BD5205" s="722"/>
      <c r="BE5205" s="722"/>
      <c r="BF5205" s="722"/>
      <c r="BG5205" s="722"/>
      <c r="BH5205" s="722"/>
      <c r="BI5205" s="722"/>
      <c r="BJ5205" s="722"/>
      <c r="BK5205" s="722"/>
      <c r="BL5205" s="722"/>
      <c r="BM5205" s="722"/>
      <c r="BN5205" s="722"/>
      <c r="BO5205" s="722"/>
      <c r="BP5205" s="722"/>
      <c r="BQ5205" s="722"/>
      <c r="BR5205" s="722"/>
      <c r="BS5205" s="722"/>
      <c r="BT5205" s="722"/>
      <c r="BU5205" s="722"/>
      <c r="BV5205" s="722"/>
      <c r="BW5205" s="722"/>
      <c r="BX5205" s="722"/>
      <c r="BY5205" s="722"/>
      <c r="BZ5205" s="722"/>
      <c r="CA5205" s="722"/>
      <c r="CB5205" s="722"/>
      <c r="CC5205" s="722"/>
      <c r="CD5205" s="722"/>
      <c r="CE5205" s="722"/>
      <c r="CF5205" s="722"/>
      <c r="CG5205" s="722"/>
      <c r="CH5205" s="722"/>
      <c r="CI5205" s="722"/>
      <c r="CJ5205" s="722"/>
      <c r="CK5205" s="722"/>
      <c r="CL5205" s="722"/>
      <c r="CM5205" s="722"/>
      <c r="CN5205" s="722"/>
      <c r="CO5205" s="722"/>
      <c r="CP5205" s="722"/>
      <c r="CQ5205" s="722"/>
      <c r="CR5205" s="722"/>
      <c r="CS5205" s="722"/>
    </row>
    <row r="5206" spans="1:97" s="1376" customFormat="1">
      <c r="A5206" s="722"/>
      <c r="B5206" s="722"/>
      <c r="C5206" s="722"/>
      <c r="D5206" s="722"/>
      <c r="E5206" s="722"/>
      <c r="F5206" s="757"/>
      <c r="G5206" s="757"/>
      <c r="H5206" s="757"/>
      <c r="I5206" s="757"/>
      <c r="J5206" s="757"/>
      <c r="K5206" s="758"/>
      <c r="L5206" s="758"/>
      <c r="M5206" s="722"/>
      <c r="N5206" s="736"/>
      <c r="O5206" s="736"/>
      <c r="P5206" s="736"/>
      <c r="Q5206" s="736"/>
      <c r="R5206" s="736"/>
      <c r="S5206" s="736"/>
      <c r="T5206" s="736"/>
      <c r="U5206" s="736"/>
      <c r="BA5206" s="722"/>
      <c r="BB5206" s="722"/>
      <c r="BC5206" s="722"/>
      <c r="BD5206" s="722"/>
      <c r="BE5206" s="722"/>
      <c r="BF5206" s="722"/>
      <c r="BG5206" s="722"/>
      <c r="BH5206" s="722"/>
      <c r="BI5206" s="722"/>
      <c r="BJ5206" s="722"/>
      <c r="BK5206" s="722"/>
      <c r="BL5206" s="722"/>
      <c r="BM5206" s="722"/>
      <c r="BN5206" s="722"/>
      <c r="BO5206" s="722"/>
      <c r="BP5206" s="722"/>
      <c r="BQ5206" s="722"/>
      <c r="BR5206" s="722"/>
      <c r="BS5206" s="722"/>
      <c r="BT5206" s="722"/>
      <c r="BU5206" s="722"/>
      <c r="BV5206" s="722"/>
      <c r="BW5206" s="722"/>
      <c r="BX5206" s="722"/>
      <c r="BY5206" s="722"/>
      <c r="BZ5206" s="722"/>
      <c r="CA5206" s="722"/>
      <c r="CB5206" s="722"/>
      <c r="CC5206" s="722"/>
      <c r="CD5206" s="722"/>
      <c r="CE5206" s="722"/>
      <c r="CF5206" s="722"/>
      <c r="CG5206" s="722"/>
      <c r="CH5206" s="722"/>
      <c r="CI5206" s="722"/>
      <c r="CJ5206" s="722"/>
      <c r="CK5206" s="722"/>
      <c r="CL5206" s="722"/>
      <c r="CM5206" s="722"/>
      <c r="CN5206" s="722"/>
      <c r="CO5206" s="722"/>
      <c r="CP5206" s="722"/>
      <c r="CQ5206" s="722"/>
      <c r="CR5206" s="722"/>
      <c r="CS5206" s="722"/>
    </row>
    <row r="5207" spans="1:97" s="1376" customFormat="1">
      <c r="A5207" s="722"/>
      <c r="B5207" s="722"/>
      <c r="C5207" s="722"/>
      <c r="D5207" s="722"/>
      <c r="E5207" s="722"/>
      <c r="F5207" s="757"/>
      <c r="G5207" s="757"/>
      <c r="H5207" s="757"/>
      <c r="I5207" s="757"/>
      <c r="J5207" s="757"/>
      <c r="K5207" s="758"/>
      <c r="L5207" s="758"/>
      <c r="M5207" s="722"/>
      <c r="N5207" s="736"/>
      <c r="O5207" s="736"/>
      <c r="P5207" s="736"/>
      <c r="Q5207" s="736"/>
      <c r="R5207" s="736"/>
      <c r="S5207" s="736"/>
      <c r="T5207" s="736"/>
      <c r="U5207" s="736"/>
      <c r="BA5207" s="722"/>
      <c r="BB5207" s="722"/>
      <c r="BC5207" s="722"/>
      <c r="BD5207" s="722"/>
      <c r="BE5207" s="722"/>
      <c r="BF5207" s="722"/>
      <c r="BG5207" s="722"/>
      <c r="BH5207" s="722"/>
      <c r="BI5207" s="722"/>
      <c r="BJ5207" s="722"/>
      <c r="BK5207" s="722"/>
      <c r="BL5207" s="722"/>
      <c r="BM5207" s="722"/>
      <c r="BN5207" s="722"/>
      <c r="BO5207" s="722"/>
      <c r="BP5207" s="722"/>
      <c r="BQ5207" s="722"/>
      <c r="BR5207" s="722"/>
      <c r="BS5207" s="722"/>
      <c r="BT5207" s="722"/>
      <c r="BU5207" s="722"/>
      <c r="BV5207" s="722"/>
      <c r="BW5207" s="722"/>
      <c r="BX5207" s="722"/>
      <c r="BY5207" s="722"/>
      <c r="BZ5207" s="722"/>
      <c r="CA5207" s="722"/>
      <c r="CB5207" s="722"/>
      <c r="CC5207" s="722"/>
      <c r="CD5207" s="722"/>
      <c r="CE5207" s="722"/>
      <c r="CF5207" s="722"/>
      <c r="CG5207" s="722"/>
      <c r="CH5207" s="722"/>
      <c r="CI5207" s="722"/>
      <c r="CJ5207" s="722"/>
      <c r="CK5207" s="722"/>
      <c r="CL5207" s="722"/>
      <c r="CM5207" s="722"/>
      <c r="CN5207" s="722"/>
      <c r="CO5207" s="722"/>
      <c r="CP5207" s="722"/>
      <c r="CQ5207" s="722"/>
      <c r="CR5207" s="722"/>
      <c r="CS5207" s="722"/>
    </row>
    <row r="5208" spans="1:97" s="1376" customFormat="1">
      <c r="A5208" s="722"/>
      <c r="B5208" s="722"/>
      <c r="C5208" s="722"/>
      <c r="D5208" s="722"/>
      <c r="E5208" s="722"/>
      <c r="F5208" s="757"/>
      <c r="G5208" s="757"/>
      <c r="H5208" s="757"/>
      <c r="I5208" s="757"/>
      <c r="J5208" s="757"/>
      <c r="K5208" s="758"/>
      <c r="L5208" s="758"/>
      <c r="M5208" s="722"/>
      <c r="N5208" s="736"/>
      <c r="O5208" s="736"/>
      <c r="P5208" s="736"/>
      <c r="Q5208" s="736"/>
      <c r="R5208" s="736"/>
      <c r="S5208" s="736"/>
      <c r="T5208" s="736"/>
      <c r="U5208" s="736"/>
      <c r="BA5208" s="722"/>
      <c r="BB5208" s="722"/>
      <c r="BC5208" s="722"/>
      <c r="BD5208" s="722"/>
      <c r="BE5208" s="722"/>
      <c r="BF5208" s="722"/>
      <c r="BG5208" s="722"/>
      <c r="BH5208" s="722"/>
      <c r="BI5208" s="722"/>
      <c r="BJ5208" s="722"/>
      <c r="BK5208" s="722"/>
      <c r="BL5208" s="722"/>
      <c r="BM5208" s="722"/>
      <c r="BN5208" s="722"/>
      <c r="BO5208" s="722"/>
      <c r="BP5208" s="722"/>
      <c r="BQ5208" s="722"/>
      <c r="BR5208" s="722"/>
      <c r="BS5208" s="722"/>
      <c r="BT5208" s="722"/>
      <c r="BU5208" s="722"/>
      <c r="BV5208" s="722"/>
      <c r="BW5208" s="722"/>
      <c r="BX5208" s="722"/>
      <c r="BY5208" s="722"/>
      <c r="BZ5208" s="722"/>
      <c r="CA5208" s="722"/>
      <c r="CB5208" s="722"/>
      <c r="CC5208" s="722"/>
      <c r="CD5208" s="722"/>
      <c r="CE5208" s="722"/>
      <c r="CF5208" s="722"/>
      <c r="CG5208" s="722"/>
      <c r="CH5208" s="722"/>
      <c r="CI5208" s="722"/>
      <c r="CJ5208" s="722"/>
      <c r="CK5208" s="722"/>
      <c r="CL5208" s="722"/>
      <c r="CM5208" s="722"/>
      <c r="CN5208" s="722"/>
      <c r="CO5208" s="722"/>
      <c r="CP5208" s="722"/>
      <c r="CQ5208" s="722"/>
      <c r="CR5208" s="722"/>
      <c r="CS5208" s="722"/>
    </row>
    <row r="5209" spans="1:97" s="1376" customFormat="1">
      <c r="A5209" s="722"/>
      <c r="B5209" s="722"/>
      <c r="C5209" s="722"/>
      <c r="D5209" s="722"/>
      <c r="E5209" s="722"/>
      <c r="F5209" s="757"/>
      <c r="G5209" s="757"/>
      <c r="H5209" s="757"/>
      <c r="I5209" s="757"/>
      <c r="J5209" s="757"/>
      <c r="K5209" s="758"/>
      <c r="L5209" s="758"/>
      <c r="M5209" s="722"/>
      <c r="N5209" s="736"/>
      <c r="O5209" s="736"/>
      <c r="P5209" s="736"/>
      <c r="Q5209" s="736"/>
      <c r="R5209" s="736"/>
      <c r="S5209" s="736"/>
      <c r="T5209" s="736"/>
      <c r="U5209" s="736"/>
      <c r="BA5209" s="722"/>
      <c r="BB5209" s="722"/>
      <c r="BC5209" s="722"/>
      <c r="BD5209" s="722"/>
      <c r="BE5209" s="722"/>
      <c r="BF5209" s="722"/>
      <c r="BG5209" s="722"/>
      <c r="BH5209" s="722"/>
      <c r="BI5209" s="722"/>
      <c r="BJ5209" s="722"/>
      <c r="BK5209" s="722"/>
      <c r="BL5209" s="722"/>
      <c r="BM5209" s="722"/>
      <c r="BN5209" s="722"/>
      <c r="BO5209" s="722"/>
      <c r="BP5209" s="722"/>
      <c r="BQ5209" s="722"/>
      <c r="BR5209" s="722"/>
      <c r="BS5209" s="722"/>
      <c r="BT5209" s="722"/>
      <c r="BU5209" s="722"/>
      <c r="BV5209" s="722"/>
      <c r="BW5209" s="722"/>
      <c r="BX5209" s="722"/>
      <c r="BY5209" s="722"/>
      <c r="BZ5209" s="722"/>
      <c r="CA5209" s="722"/>
      <c r="CB5209" s="722"/>
      <c r="CC5209" s="722"/>
      <c r="CD5209" s="722"/>
      <c r="CE5209" s="722"/>
      <c r="CF5209" s="722"/>
      <c r="CG5209" s="722"/>
      <c r="CH5209" s="722"/>
      <c r="CI5209" s="722"/>
      <c r="CJ5209" s="722"/>
      <c r="CK5209" s="722"/>
      <c r="CL5209" s="722"/>
      <c r="CM5209" s="722"/>
      <c r="CN5209" s="722"/>
      <c r="CO5209" s="722"/>
      <c r="CP5209" s="722"/>
      <c r="CQ5209" s="722"/>
      <c r="CR5209" s="722"/>
      <c r="CS5209" s="722"/>
    </row>
    <row r="5210" spans="1:97" s="1376" customFormat="1">
      <c r="A5210" s="722"/>
      <c r="B5210" s="722"/>
      <c r="C5210" s="722"/>
      <c r="D5210" s="722"/>
      <c r="E5210" s="722"/>
      <c r="F5210" s="757"/>
      <c r="G5210" s="757"/>
      <c r="H5210" s="757"/>
      <c r="I5210" s="757"/>
      <c r="J5210" s="757"/>
      <c r="K5210" s="758"/>
      <c r="L5210" s="758"/>
      <c r="M5210" s="722"/>
      <c r="N5210" s="736"/>
      <c r="O5210" s="736"/>
      <c r="P5210" s="736"/>
      <c r="Q5210" s="736"/>
      <c r="R5210" s="736"/>
      <c r="S5210" s="736"/>
      <c r="T5210" s="736"/>
      <c r="U5210" s="736"/>
      <c r="BA5210" s="722"/>
      <c r="BB5210" s="722"/>
      <c r="BC5210" s="722"/>
      <c r="BD5210" s="722"/>
      <c r="BE5210" s="722"/>
      <c r="BF5210" s="722"/>
      <c r="BG5210" s="722"/>
      <c r="BH5210" s="722"/>
      <c r="BI5210" s="722"/>
      <c r="BJ5210" s="722"/>
      <c r="BK5210" s="722"/>
      <c r="BL5210" s="722"/>
      <c r="BM5210" s="722"/>
      <c r="BN5210" s="722"/>
      <c r="BO5210" s="722"/>
      <c r="BP5210" s="722"/>
      <c r="BQ5210" s="722"/>
      <c r="BR5210" s="722"/>
      <c r="BS5210" s="722"/>
      <c r="BT5210" s="722"/>
      <c r="BU5210" s="722"/>
      <c r="BV5210" s="722"/>
      <c r="BW5210" s="722"/>
      <c r="BX5210" s="722"/>
      <c r="BY5210" s="722"/>
      <c r="BZ5210" s="722"/>
      <c r="CA5210" s="722"/>
      <c r="CB5210" s="722"/>
      <c r="CC5210" s="722"/>
      <c r="CD5210" s="722"/>
      <c r="CE5210" s="722"/>
      <c r="CF5210" s="722"/>
      <c r="CG5210" s="722"/>
      <c r="CH5210" s="722"/>
      <c r="CI5210" s="722"/>
      <c r="CJ5210" s="722"/>
      <c r="CK5210" s="722"/>
      <c r="CL5210" s="722"/>
      <c r="CM5210" s="722"/>
      <c r="CN5210" s="722"/>
      <c r="CO5210" s="722"/>
      <c r="CP5210" s="722"/>
      <c r="CQ5210" s="722"/>
      <c r="CR5210" s="722"/>
      <c r="CS5210" s="722"/>
    </row>
    <row r="5211" spans="1:97" s="1376" customFormat="1">
      <c r="A5211" s="722"/>
      <c r="B5211" s="722"/>
      <c r="C5211" s="722"/>
      <c r="D5211" s="722"/>
      <c r="E5211" s="722"/>
      <c r="F5211" s="757"/>
      <c r="G5211" s="757"/>
      <c r="H5211" s="757"/>
      <c r="I5211" s="757"/>
      <c r="J5211" s="757"/>
      <c r="K5211" s="758"/>
      <c r="L5211" s="758"/>
      <c r="M5211" s="722"/>
      <c r="N5211" s="736"/>
      <c r="O5211" s="736"/>
      <c r="P5211" s="736"/>
      <c r="Q5211" s="736"/>
      <c r="R5211" s="736"/>
      <c r="S5211" s="736"/>
      <c r="T5211" s="736"/>
      <c r="U5211" s="736"/>
      <c r="BA5211" s="722"/>
      <c r="BB5211" s="722"/>
      <c r="BC5211" s="722"/>
      <c r="BD5211" s="722"/>
      <c r="BE5211" s="722"/>
      <c r="BF5211" s="722"/>
      <c r="BG5211" s="722"/>
      <c r="BH5211" s="722"/>
      <c r="BI5211" s="722"/>
      <c r="BJ5211" s="722"/>
      <c r="BK5211" s="722"/>
      <c r="BL5211" s="722"/>
      <c r="BM5211" s="722"/>
      <c r="BN5211" s="722"/>
      <c r="BO5211" s="722"/>
      <c r="BP5211" s="722"/>
      <c r="BQ5211" s="722"/>
      <c r="BR5211" s="722"/>
      <c r="BS5211" s="722"/>
      <c r="BT5211" s="722"/>
      <c r="BU5211" s="722"/>
      <c r="BV5211" s="722"/>
      <c r="BW5211" s="722"/>
      <c r="BX5211" s="722"/>
      <c r="BY5211" s="722"/>
      <c r="BZ5211" s="722"/>
      <c r="CA5211" s="722"/>
      <c r="CB5211" s="722"/>
      <c r="CC5211" s="722"/>
      <c r="CD5211" s="722"/>
      <c r="CE5211" s="722"/>
      <c r="CF5211" s="722"/>
      <c r="CG5211" s="722"/>
      <c r="CH5211" s="722"/>
      <c r="CI5211" s="722"/>
      <c r="CJ5211" s="722"/>
      <c r="CK5211" s="722"/>
      <c r="CL5211" s="722"/>
      <c r="CM5211" s="722"/>
      <c r="CN5211" s="722"/>
      <c r="CO5211" s="722"/>
      <c r="CP5211" s="722"/>
      <c r="CQ5211" s="722"/>
      <c r="CR5211" s="722"/>
      <c r="CS5211" s="722"/>
    </row>
    <row r="5212" spans="1:97" s="1376" customFormat="1">
      <c r="A5212" s="722"/>
      <c r="B5212" s="722"/>
      <c r="C5212" s="722"/>
      <c r="D5212" s="722"/>
      <c r="E5212" s="722"/>
      <c r="F5212" s="757"/>
      <c r="G5212" s="757"/>
      <c r="H5212" s="757"/>
      <c r="I5212" s="757"/>
      <c r="J5212" s="757"/>
      <c r="K5212" s="758"/>
      <c r="L5212" s="758"/>
      <c r="M5212" s="722"/>
      <c r="N5212" s="736"/>
      <c r="O5212" s="736"/>
      <c r="P5212" s="736"/>
      <c r="Q5212" s="736"/>
      <c r="R5212" s="736"/>
      <c r="S5212" s="736"/>
      <c r="T5212" s="736"/>
      <c r="U5212" s="736"/>
      <c r="BA5212" s="722"/>
      <c r="BB5212" s="722"/>
      <c r="BC5212" s="722"/>
      <c r="BD5212" s="722"/>
      <c r="BE5212" s="722"/>
      <c r="BF5212" s="722"/>
      <c r="BG5212" s="722"/>
      <c r="BH5212" s="722"/>
      <c r="BI5212" s="722"/>
      <c r="BJ5212" s="722"/>
      <c r="BK5212" s="722"/>
      <c r="BL5212" s="722"/>
      <c r="BM5212" s="722"/>
      <c r="BN5212" s="722"/>
      <c r="BO5212" s="722"/>
      <c r="BP5212" s="722"/>
      <c r="BQ5212" s="722"/>
      <c r="BR5212" s="722"/>
      <c r="BS5212" s="722"/>
      <c r="BT5212" s="722"/>
      <c r="BU5212" s="722"/>
      <c r="BV5212" s="722"/>
      <c r="BW5212" s="722"/>
      <c r="BX5212" s="722"/>
      <c r="BY5212" s="722"/>
      <c r="BZ5212" s="722"/>
      <c r="CA5212" s="722"/>
      <c r="CB5212" s="722"/>
      <c r="CC5212" s="722"/>
      <c r="CD5212" s="722"/>
      <c r="CE5212" s="722"/>
      <c r="CF5212" s="722"/>
      <c r="CG5212" s="722"/>
      <c r="CH5212" s="722"/>
      <c r="CI5212" s="722"/>
      <c r="CJ5212" s="722"/>
      <c r="CK5212" s="722"/>
      <c r="CL5212" s="722"/>
      <c r="CM5212" s="722"/>
      <c r="CN5212" s="722"/>
      <c r="CO5212" s="722"/>
      <c r="CP5212" s="722"/>
      <c r="CQ5212" s="722"/>
      <c r="CR5212" s="722"/>
      <c r="CS5212" s="722"/>
    </row>
    <row r="5213" spans="1:97" s="1376" customFormat="1">
      <c r="A5213" s="722"/>
      <c r="B5213" s="722"/>
      <c r="C5213" s="722"/>
      <c r="D5213" s="722"/>
      <c r="E5213" s="722"/>
      <c r="F5213" s="757"/>
      <c r="G5213" s="757"/>
      <c r="H5213" s="757"/>
      <c r="I5213" s="757"/>
      <c r="J5213" s="757"/>
      <c r="K5213" s="758"/>
      <c r="L5213" s="758"/>
      <c r="M5213" s="722"/>
      <c r="N5213" s="736"/>
      <c r="O5213" s="736"/>
      <c r="P5213" s="736"/>
      <c r="Q5213" s="736"/>
      <c r="R5213" s="736"/>
      <c r="S5213" s="736"/>
      <c r="T5213" s="736"/>
      <c r="U5213" s="736"/>
      <c r="BA5213" s="722"/>
      <c r="BB5213" s="722"/>
      <c r="BC5213" s="722"/>
      <c r="BD5213" s="722"/>
      <c r="BE5213" s="722"/>
      <c r="BF5213" s="722"/>
      <c r="BG5213" s="722"/>
      <c r="BH5213" s="722"/>
      <c r="BI5213" s="722"/>
      <c r="BJ5213" s="722"/>
      <c r="BK5213" s="722"/>
      <c r="BL5213" s="722"/>
      <c r="BM5213" s="722"/>
      <c r="BN5213" s="722"/>
      <c r="BO5213" s="722"/>
      <c r="BP5213" s="722"/>
      <c r="BQ5213" s="722"/>
      <c r="BR5213" s="722"/>
      <c r="BS5213" s="722"/>
      <c r="BT5213" s="722"/>
      <c r="BU5213" s="722"/>
      <c r="BV5213" s="722"/>
      <c r="BW5213" s="722"/>
      <c r="BX5213" s="722"/>
      <c r="BY5213" s="722"/>
      <c r="BZ5213" s="722"/>
      <c r="CA5213" s="722"/>
      <c r="CB5213" s="722"/>
      <c r="CC5213" s="722"/>
      <c r="CD5213" s="722"/>
      <c r="CE5213" s="722"/>
      <c r="CF5213" s="722"/>
      <c r="CG5213" s="722"/>
      <c r="CH5213" s="722"/>
      <c r="CI5213" s="722"/>
      <c r="CJ5213" s="722"/>
      <c r="CK5213" s="722"/>
      <c r="CL5213" s="722"/>
      <c r="CM5213" s="722"/>
      <c r="CN5213" s="722"/>
      <c r="CO5213" s="722"/>
      <c r="CP5213" s="722"/>
      <c r="CQ5213" s="722"/>
      <c r="CR5213" s="722"/>
      <c r="CS5213" s="722"/>
    </row>
    <row r="5214" spans="1:97" s="1376" customFormat="1">
      <c r="A5214" s="722"/>
      <c r="B5214" s="722"/>
      <c r="C5214" s="722"/>
      <c r="D5214" s="722"/>
      <c r="E5214" s="722"/>
      <c r="F5214" s="757"/>
      <c r="G5214" s="757"/>
      <c r="H5214" s="757"/>
      <c r="I5214" s="757"/>
      <c r="J5214" s="757"/>
      <c r="K5214" s="758"/>
      <c r="L5214" s="758"/>
      <c r="M5214" s="722"/>
      <c r="N5214" s="736"/>
      <c r="O5214" s="736"/>
      <c r="P5214" s="736"/>
      <c r="Q5214" s="736"/>
      <c r="R5214" s="736"/>
      <c r="S5214" s="736"/>
      <c r="T5214" s="736"/>
      <c r="U5214" s="736"/>
      <c r="BA5214" s="722"/>
      <c r="BB5214" s="722"/>
      <c r="BC5214" s="722"/>
      <c r="BD5214" s="722"/>
      <c r="BE5214" s="722"/>
      <c r="BF5214" s="722"/>
      <c r="BG5214" s="722"/>
      <c r="BH5214" s="722"/>
      <c r="BI5214" s="722"/>
      <c r="BJ5214" s="722"/>
      <c r="BK5214" s="722"/>
      <c r="BL5214" s="722"/>
      <c r="BM5214" s="722"/>
      <c r="BN5214" s="722"/>
      <c r="BO5214" s="722"/>
      <c r="BP5214" s="722"/>
      <c r="BQ5214" s="722"/>
      <c r="BR5214" s="722"/>
      <c r="BS5214" s="722"/>
      <c r="BT5214" s="722"/>
      <c r="BU5214" s="722"/>
      <c r="BV5214" s="722"/>
      <c r="BW5214" s="722"/>
      <c r="BX5214" s="722"/>
      <c r="BY5214" s="722"/>
      <c r="BZ5214" s="722"/>
      <c r="CA5214" s="722"/>
      <c r="CB5214" s="722"/>
      <c r="CC5214" s="722"/>
      <c r="CD5214" s="722"/>
      <c r="CE5214" s="722"/>
      <c r="CF5214" s="722"/>
      <c r="CG5214" s="722"/>
      <c r="CH5214" s="722"/>
      <c r="CI5214" s="722"/>
      <c r="CJ5214" s="722"/>
      <c r="CK5214" s="722"/>
      <c r="CL5214" s="722"/>
      <c r="CM5214" s="722"/>
      <c r="CN5214" s="722"/>
      <c r="CO5214" s="722"/>
      <c r="CP5214" s="722"/>
      <c r="CQ5214" s="722"/>
      <c r="CR5214" s="722"/>
      <c r="CS5214" s="722"/>
    </row>
    <row r="5215" spans="1:97" s="1376" customFormat="1">
      <c r="A5215" s="722"/>
      <c r="B5215" s="722"/>
      <c r="C5215" s="722"/>
      <c r="D5215" s="722"/>
      <c r="E5215" s="722"/>
      <c r="F5215" s="757"/>
      <c r="G5215" s="757"/>
      <c r="H5215" s="757"/>
      <c r="I5215" s="757"/>
      <c r="J5215" s="757"/>
      <c r="K5215" s="758"/>
      <c r="L5215" s="758"/>
      <c r="M5215" s="722"/>
      <c r="N5215" s="736"/>
      <c r="O5215" s="736"/>
      <c r="P5215" s="736"/>
      <c r="Q5215" s="736"/>
      <c r="R5215" s="736"/>
      <c r="S5215" s="736"/>
      <c r="T5215" s="736"/>
      <c r="U5215" s="736"/>
      <c r="BA5215" s="722"/>
      <c r="BB5215" s="722"/>
      <c r="BC5215" s="722"/>
      <c r="BD5215" s="722"/>
      <c r="BE5215" s="722"/>
      <c r="BF5215" s="722"/>
      <c r="BG5215" s="722"/>
      <c r="BH5215" s="722"/>
      <c r="BI5215" s="722"/>
      <c r="BJ5215" s="722"/>
      <c r="BK5215" s="722"/>
      <c r="BL5215" s="722"/>
      <c r="BM5215" s="722"/>
      <c r="BN5215" s="722"/>
      <c r="BO5215" s="722"/>
      <c r="BP5215" s="722"/>
      <c r="BQ5215" s="722"/>
      <c r="BR5215" s="722"/>
      <c r="BS5215" s="722"/>
      <c r="BT5215" s="722"/>
      <c r="BU5215" s="722"/>
      <c r="BV5215" s="722"/>
      <c r="BW5215" s="722"/>
      <c r="BX5215" s="722"/>
      <c r="BY5215" s="722"/>
      <c r="BZ5215" s="722"/>
      <c r="CA5215" s="722"/>
      <c r="CB5215" s="722"/>
      <c r="CC5215" s="722"/>
      <c r="CD5215" s="722"/>
      <c r="CE5215" s="722"/>
      <c r="CF5215" s="722"/>
      <c r="CG5215" s="722"/>
      <c r="CH5215" s="722"/>
      <c r="CI5215" s="722"/>
      <c r="CJ5215" s="722"/>
      <c r="CK5215" s="722"/>
      <c r="CL5215" s="722"/>
      <c r="CM5215" s="722"/>
      <c r="CN5215" s="722"/>
      <c r="CO5215" s="722"/>
      <c r="CP5215" s="722"/>
      <c r="CQ5215" s="722"/>
      <c r="CR5215" s="722"/>
      <c r="CS5215" s="722"/>
    </row>
    <row r="5216" spans="1:97" s="1376" customFormat="1">
      <c r="A5216" s="722"/>
      <c r="B5216" s="722"/>
      <c r="C5216" s="722"/>
      <c r="D5216" s="722"/>
      <c r="E5216" s="722"/>
      <c r="F5216" s="757"/>
      <c r="G5216" s="757"/>
      <c r="H5216" s="757"/>
      <c r="I5216" s="757"/>
      <c r="J5216" s="757"/>
      <c r="K5216" s="758"/>
      <c r="L5216" s="758"/>
      <c r="M5216" s="722"/>
      <c r="N5216" s="736"/>
      <c r="O5216" s="736"/>
      <c r="P5216" s="736"/>
      <c r="Q5216" s="736"/>
      <c r="R5216" s="736"/>
      <c r="S5216" s="736"/>
      <c r="T5216" s="736"/>
      <c r="U5216" s="736"/>
      <c r="BA5216" s="722"/>
      <c r="BB5216" s="722"/>
      <c r="BC5216" s="722"/>
      <c r="BD5216" s="722"/>
      <c r="BE5216" s="722"/>
      <c r="BF5216" s="722"/>
      <c r="BG5216" s="722"/>
      <c r="BH5216" s="722"/>
      <c r="BI5216" s="722"/>
      <c r="BJ5216" s="722"/>
      <c r="BK5216" s="722"/>
      <c r="BL5216" s="722"/>
      <c r="BM5216" s="722"/>
      <c r="BN5216" s="722"/>
      <c r="BO5216" s="722"/>
      <c r="BP5216" s="722"/>
      <c r="BQ5216" s="722"/>
      <c r="BR5216" s="722"/>
      <c r="BS5216" s="722"/>
      <c r="BT5216" s="722"/>
      <c r="BU5216" s="722"/>
      <c r="BV5216" s="722"/>
      <c r="BW5216" s="722"/>
      <c r="BX5216" s="722"/>
      <c r="BY5216" s="722"/>
      <c r="BZ5216" s="722"/>
      <c r="CA5216" s="722"/>
      <c r="CB5216" s="722"/>
      <c r="CC5216" s="722"/>
      <c r="CD5216" s="722"/>
      <c r="CE5216" s="722"/>
      <c r="CF5216" s="722"/>
      <c r="CG5216" s="722"/>
      <c r="CH5216" s="722"/>
      <c r="CI5216" s="722"/>
      <c r="CJ5216" s="722"/>
      <c r="CK5216" s="722"/>
      <c r="CL5216" s="722"/>
      <c r="CM5216" s="722"/>
      <c r="CN5216" s="722"/>
      <c r="CO5216" s="722"/>
      <c r="CP5216" s="722"/>
      <c r="CQ5216" s="722"/>
      <c r="CR5216" s="722"/>
      <c r="CS5216" s="722"/>
    </row>
    <row r="5217" spans="1:97" s="1376" customFormat="1">
      <c r="A5217" s="722"/>
      <c r="B5217" s="722"/>
      <c r="C5217" s="722"/>
      <c r="D5217" s="722"/>
      <c r="E5217" s="722"/>
      <c r="F5217" s="757"/>
      <c r="G5217" s="757"/>
      <c r="H5217" s="757"/>
      <c r="I5217" s="757"/>
      <c r="J5217" s="757"/>
      <c r="K5217" s="758"/>
      <c r="L5217" s="758"/>
      <c r="M5217" s="722"/>
      <c r="N5217" s="736"/>
      <c r="O5217" s="736"/>
      <c r="P5217" s="736"/>
      <c r="Q5217" s="736"/>
      <c r="R5217" s="736"/>
      <c r="S5217" s="736"/>
      <c r="T5217" s="736"/>
      <c r="U5217" s="736"/>
      <c r="BA5217" s="722"/>
      <c r="BB5217" s="722"/>
      <c r="BC5217" s="722"/>
      <c r="BD5217" s="722"/>
      <c r="BE5217" s="722"/>
      <c r="BF5217" s="722"/>
      <c r="BG5217" s="722"/>
      <c r="BH5217" s="722"/>
      <c r="BI5217" s="722"/>
      <c r="BJ5217" s="722"/>
      <c r="BK5217" s="722"/>
      <c r="BL5217" s="722"/>
      <c r="BM5217" s="722"/>
      <c r="BN5217" s="722"/>
      <c r="BO5217" s="722"/>
      <c r="BP5217" s="722"/>
      <c r="BQ5217" s="722"/>
      <c r="BR5217" s="722"/>
      <c r="BS5217" s="722"/>
      <c r="BT5217" s="722"/>
      <c r="BU5217" s="722"/>
      <c r="BV5217" s="722"/>
      <c r="BW5217" s="722"/>
      <c r="BX5217" s="722"/>
      <c r="BY5217" s="722"/>
      <c r="BZ5217" s="722"/>
      <c r="CA5217" s="722"/>
      <c r="CB5217" s="722"/>
      <c r="CC5217" s="722"/>
      <c r="CD5217" s="722"/>
      <c r="CE5217" s="722"/>
      <c r="CF5217" s="722"/>
      <c r="CG5217" s="722"/>
      <c r="CH5217" s="722"/>
      <c r="CI5217" s="722"/>
      <c r="CJ5217" s="722"/>
      <c r="CK5217" s="722"/>
      <c r="CL5217" s="722"/>
      <c r="CM5217" s="722"/>
      <c r="CN5217" s="722"/>
      <c r="CO5217" s="722"/>
      <c r="CP5217" s="722"/>
      <c r="CQ5217" s="722"/>
      <c r="CR5217" s="722"/>
      <c r="CS5217" s="722"/>
    </row>
    <row r="5218" spans="1:97" s="1376" customFormat="1">
      <c r="A5218" s="722"/>
      <c r="B5218" s="722"/>
      <c r="C5218" s="722"/>
      <c r="D5218" s="722"/>
      <c r="E5218" s="722"/>
      <c r="F5218" s="757"/>
      <c r="G5218" s="757"/>
      <c r="H5218" s="757"/>
      <c r="I5218" s="757"/>
      <c r="J5218" s="757"/>
      <c r="K5218" s="758"/>
      <c r="L5218" s="758"/>
      <c r="M5218" s="722"/>
      <c r="N5218" s="736"/>
      <c r="O5218" s="736"/>
      <c r="P5218" s="736"/>
      <c r="Q5218" s="736"/>
      <c r="R5218" s="736"/>
      <c r="S5218" s="736"/>
      <c r="T5218" s="736"/>
      <c r="U5218" s="736"/>
      <c r="BA5218" s="722"/>
      <c r="BB5218" s="722"/>
      <c r="BC5218" s="722"/>
      <c r="BD5218" s="722"/>
      <c r="BE5218" s="722"/>
      <c r="BF5218" s="722"/>
      <c r="BG5218" s="722"/>
      <c r="BH5218" s="722"/>
      <c r="BI5218" s="722"/>
      <c r="BJ5218" s="722"/>
      <c r="BK5218" s="722"/>
      <c r="BL5218" s="722"/>
      <c r="BM5218" s="722"/>
      <c r="BN5218" s="722"/>
      <c r="BO5218" s="722"/>
      <c r="BP5218" s="722"/>
      <c r="BQ5218" s="722"/>
      <c r="BR5218" s="722"/>
      <c r="BS5218" s="722"/>
      <c r="BT5218" s="722"/>
      <c r="BU5218" s="722"/>
      <c r="BV5218" s="722"/>
      <c r="BW5218" s="722"/>
      <c r="BX5218" s="722"/>
      <c r="BY5218" s="722"/>
      <c r="BZ5218" s="722"/>
      <c r="CA5218" s="722"/>
      <c r="CB5218" s="722"/>
      <c r="CC5218" s="722"/>
      <c r="CD5218" s="722"/>
      <c r="CE5218" s="722"/>
      <c r="CF5218" s="722"/>
      <c r="CG5218" s="722"/>
      <c r="CH5218" s="722"/>
      <c r="CI5218" s="722"/>
      <c r="CJ5218" s="722"/>
      <c r="CK5218" s="722"/>
      <c r="CL5218" s="722"/>
      <c r="CM5218" s="722"/>
      <c r="CN5218" s="722"/>
      <c r="CO5218" s="722"/>
      <c r="CP5218" s="722"/>
      <c r="CQ5218" s="722"/>
      <c r="CR5218" s="722"/>
      <c r="CS5218" s="722"/>
    </row>
    <row r="5219" spans="1:97" s="1376" customFormat="1">
      <c r="A5219" s="722"/>
      <c r="B5219" s="722"/>
      <c r="C5219" s="722"/>
      <c r="D5219" s="722"/>
      <c r="E5219" s="722"/>
      <c r="F5219" s="757"/>
      <c r="G5219" s="757"/>
      <c r="H5219" s="757"/>
      <c r="I5219" s="757"/>
      <c r="J5219" s="757"/>
      <c r="K5219" s="758"/>
      <c r="L5219" s="758"/>
      <c r="M5219" s="722"/>
      <c r="N5219" s="736"/>
      <c r="O5219" s="736"/>
      <c r="P5219" s="736"/>
      <c r="Q5219" s="736"/>
      <c r="R5219" s="736"/>
      <c r="S5219" s="736"/>
      <c r="T5219" s="736"/>
      <c r="U5219" s="736"/>
      <c r="BA5219" s="722"/>
      <c r="BB5219" s="722"/>
      <c r="BC5219" s="722"/>
      <c r="BD5219" s="722"/>
      <c r="BE5219" s="722"/>
      <c r="BF5219" s="722"/>
      <c r="BG5219" s="722"/>
      <c r="BH5219" s="722"/>
      <c r="BI5219" s="722"/>
      <c r="BJ5219" s="722"/>
      <c r="BK5219" s="722"/>
      <c r="BL5219" s="722"/>
      <c r="BM5219" s="722"/>
      <c r="BN5219" s="722"/>
      <c r="BO5219" s="722"/>
      <c r="BP5219" s="722"/>
      <c r="BQ5219" s="722"/>
      <c r="BR5219" s="722"/>
      <c r="BS5219" s="722"/>
      <c r="BT5219" s="722"/>
      <c r="BU5219" s="722"/>
      <c r="BV5219" s="722"/>
      <c r="BW5219" s="722"/>
      <c r="BX5219" s="722"/>
      <c r="BY5219" s="722"/>
      <c r="BZ5219" s="722"/>
      <c r="CA5219" s="722"/>
      <c r="CB5219" s="722"/>
      <c r="CC5219" s="722"/>
      <c r="CD5219" s="722"/>
      <c r="CE5219" s="722"/>
      <c r="CF5219" s="722"/>
      <c r="CG5219" s="722"/>
      <c r="CH5219" s="722"/>
      <c r="CI5219" s="722"/>
      <c r="CJ5219" s="722"/>
      <c r="CK5219" s="722"/>
      <c r="CL5219" s="722"/>
      <c r="CM5219" s="722"/>
      <c r="CN5219" s="722"/>
      <c r="CO5219" s="722"/>
      <c r="CP5219" s="722"/>
      <c r="CQ5219" s="722"/>
      <c r="CR5219" s="722"/>
      <c r="CS5219" s="722"/>
    </row>
    <row r="5220" spans="1:97" s="1376" customFormat="1">
      <c r="A5220" s="722"/>
      <c r="B5220" s="722"/>
      <c r="C5220" s="722"/>
      <c r="D5220" s="722"/>
      <c r="E5220" s="722"/>
      <c r="F5220" s="757"/>
      <c r="G5220" s="757"/>
      <c r="H5220" s="757"/>
      <c r="I5220" s="757"/>
      <c r="J5220" s="757"/>
      <c r="K5220" s="758"/>
      <c r="L5220" s="758"/>
      <c r="M5220" s="722"/>
      <c r="N5220" s="736"/>
      <c r="O5220" s="736"/>
      <c r="P5220" s="736"/>
      <c r="Q5220" s="736"/>
      <c r="R5220" s="736"/>
      <c r="S5220" s="736"/>
      <c r="T5220" s="736"/>
      <c r="U5220" s="736"/>
      <c r="BA5220" s="722"/>
      <c r="BB5220" s="722"/>
      <c r="BC5220" s="722"/>
      <c r="BD5220" s="722"/>
      <c r="BE5220" s="722"/>
      <c r="BF5220" s="722"/>
      <c r="BG5220" s="722"/>
      <c r="BH5220" s="722"/>
      <c r="BI5220" s="722"/>
      <c r="BJ5220" s="722"/>
      <c r="BK5220" s="722"/>
      <c r="BL5220" s="722"/>
      <c r="BM5220" s="722"/>
      <c r="BN5220" s="722"/>
      <c r="BO5220" s="722"/>
      <c r="BP5220" s="722"/>
      <c r="BQ5220" s="722"/>
      <c r="BR5220" s="722"/>
      <c r="BS5220" s="722"/>
      <c r="BT5220" s="722"/>
      <c r="BU5220" s="722"/>
      <c r="BV5220" s="722"/>
      <c r="BW5220" s="722"/>
      <c r="BX5220" s="722"/>
      <c r="BY5220" s="722"/>
      <c r="BZ5220" s="722"/>
      <c r="CA5220" s="722"/>
      <c r="CB5220" s="722"/>
      <c r="CC5220" s="722"/>
      <c r="CD5220" s="722"/>
      <c r="CE5220" s="722"/>
      <c r="CF5220" s="722"/>
      <c r="CG5220" s="722"/>
      <c r="CH5220" s="722"/>
      <c r="CI5220" s="722"/>
      <c r="CJ5220" s="722"/>
      <c r="CK5220" s="722"/>
      <c r="CL5220" s="722"/>
      <c r="CM5220" s="722"/>
      <c r="CN5220" s="722"/>
      <c r="CO5220" s="722"/>
      <c r="CP5220" s="722"/>
      <c r="CQ5220" s="722"/>
      <c r="CR5220" s="722"/>
      <c r="CS5220" s="722"/>
    </row>
    <row r="5221" spans="1:97" s="1376" customFormat="1">
      <c r="A5221" s="722"/>
      <c r="B5221" s="722"/>
      <c r="C5221" s="722"/>
      <c r="D5221" s="722"/>
      <c r="E5221" s="722"/>
      <c r="F5221" s="757"/>
      <c r="G5221" s="757"/>
      <c r="H5221" s="757"/>
      <c r="I5221" s="757"/>
      <c r="J5221" s="757"/>
      <c r="K5221" s="758"/>
      <c r="L5221" s="758"/>
      <c r="M5221" s="722"/>
      <c r="N5221" s="736"/>
      <c r="O5221" s="736"/>
      <c r="P5221" s="736"/>
      <c r="Q5221" s="736"/>
      <c r="R5221" s="736"/>
      <c r="S5221" s="736"/>
      <c r="T5221" s="736"/>
      <c r="U5221" s="736"/>
      <c r="BA5221" s="722"/>
      <c r="BB5221" s="722"/>
      <c r="BC5221" s="722"/>
      <c r="BD5221" s="722"/>
      <c r="BE5221" s="722"/>
      <c r="BF5221" s="722"/>
      <c r="BG5221" s="722"/>
      <c r="BH5221" s="722"/>
      <c r="BI5221" s="722"/>
      <c r="BJ5221" s="722"/>
      <c r="BK5221" s="722"/>
      <c r="BL5221" s="722"/>
      <c r="BM5221" s="722"/>
      <c r="BN5221" s="722"/>
      <c r="BO5221" s="722"/>
      <c r="BP5221" s="722"/>
      <c r="BQ5221" s="722"/>
      <c r="BR5221" s="722"/>
      <c r="BS5221" s="722"/>
      <c r="BT5221" s="722"/>
      <c r="BU5221" s="722"/>
      <c r="BV5221" s="722"/>
      <c r="BW5221" s="722"/>
      <c r="BX5221" s="722"/>
      <c r="BY5221" s="722"/>
      <c r="BZ5221" s="722"/>
      <c r="CA5221" s="722"/>
      <c r="CB5221" s="722"/>
      <c r="CC5221" s="722"/>
      <c r="CD5221" s="722"/>
      <c r="CE5221" s="722"/>
      <c r="CF5221" s="722"/>
      <c r="CG5221" s="722"/>
      <c r="CH5221" s="722"/>
      <c r="CI5221" s="722"/>
      <c r="CJ5221" s="722"/>
      <c r="CK5221" s="722"/>
      <c r="CL5221" s="722"/>
      <c r="CM5221" s="722"/>
      <c r="CN5221" s="722"/>
      <c r="CO5221" s="722"/>
      <c r="CP5221" s="722"/>
      <c r="CQ5221" s="722"/>
      <c r="CR5221" s="722"/>
      <c r="CS5221" s="722"/>
    </row>
    <row r="5222" spans="1:97" s="1376" customFormat="1">
      <c r="A5222" s="722"/>
      <c r="B5222" s="722"/>
      <c r="C5222" s="722"/>
      <c r="D5222" s="722"/>
      <c r="E5222" s="722"/>
      <c r="F5222" s="757"/>
      <c r="G5222" s="757"/>
      <c r="H5222" s="757"/>
      <c r="I5222" s="757"/>
      <c r="J5222" s="757"/>
      <c r="K5222" s="758"/>
      <c r="L5222" s="758"/>
      <c r="M5222" s="722"/>
      <c r="N5222" s="736"/>
      <c r="O5222" s="736"/>
      <c r="P5222" s="736"/>
      <c r="Q5222" s="736"/>
      <c r="R5222" s="736"/>
      <c r="S5222" s="736"/>
      <c r="T5222" s="736"/>
      <c r="U5222" s="736"/>
      <c r="BA5222" s="722"/>
      <c r="BB5222" s="722"/>
      <c r="BC5222" s="722"/>
      <c r="BD5222" s="722"/>
      <c r="BE5222" s="722"/>
      <c r="BF5222" s="722"/>
      <c r="BG5222" s="722"/>
      <c r="BH5222" s="722"/>
      <c r="BI5222" s="722"/>
      <c r="BJ5222" s="722"/>
      <c r="BK5222" s="722"/>
      <c r="BL5222" s="722"/>
      <c r="BM5222" s="722"/>
      <c r="BN5222" s="722"/>
      <c r="BO5222" s="722"/>
      <c r="BP5222" s="722"/>
      <c r="BQ5222" s="722"/>
      <c r="BR5222" s="722"/>
      <c r="BS5222" s="722"/>
      <c r="BT5222" s="722"/>
      <c r="BU5222" s="722"/>
      <c r="BV5222" s="722"/>
      <c r="BW5222" s="722"/>
      <c r="BX5222" s="722"/>
      <c r="BY5222" s="722"/>
      <c r="BZ5222" s="722"/>
      <c r="CA5222" s="722"/>
      <c r="CB5222" s="722"/>
      <c r="CC5222" s="722"/>
      <c r="CD5222" s="722"/>
      <c r="CE5222" s="722"/>
      <c r="CF5222" s="722"/>
      <c r="CG5222" s="722"/>
      <c r="CH5222" s="722"/>
      <c r="CI5222" s="722"/>
      <c r="CJ5222" s="722"/>
      <c r="CK5222" s="722"/>
      <c r="CL5222" s="722"/>
      <c r="CM5222" s="722"/>
      <c r="CN5222" s="722"/>
      <c r="CO5222" s="722"/>
      <c r="CP5222" s="722"/>
      <c r="CQ5222" s="722"/>
      <c r="CR5222" s="722"/>
      <c r="CS5222" s="722"/>
    </row>
    <row r="5223" spans="1:97" s="1376" customFormat="1">
      <c r="A5223" s="722"/>
      <c r="B5223" s="722"/>
      <c r="C5223" s="722"/>
      <c r="D5223" s="722"/>
      <c r="E5223" s="722"/>
      <c r="F5223" s="757"/>
      <c r="G5223" s="757"/>
      <c r="H5223" s="757"/>
      <c r="I5223" s="757"/>
      <c r="J5223" s="757"/>
      <c r="K5223" s="758"/>
      <c r="L5223" s="758"/>
      <c r="M5223" s="722"/>
      <c r="N5223" s="736"/>
      <c r="O5223" s="736"/>
      <c r="P5223" s="736"/>
      <c r="Q5223" s="736"/>
      <c r="R5223" s="736"/>
      <c r="S5223" s="736"/>
      <c r="T5223" s="736"/>
      <c r="U5223" s="736"/>
      <c r="BA5223" s="722"/>
      <c r="BB5223" s="722"/>
      <c r="BC5223" s="722"/>
      <c r="BD5223" s="722"/>
      <c r="BE5223" s="722"/>
      <c r="BF5223" s="722"/>
      <c r="BG5223" s="722"/>
      <c r="BH5223" s="722"/>
      <c r="BI5223" s="722"/>
      <c r="BJ5223" s="722"/>
      <c r="BK5223" s="722"/>
      <c r="BL5223" s="722"/>
      <c r="BM5223" s="722"/>
      <c r="BN5223" s="722"/>
      <c r="BO5223" s="722"/>
      <c r="BP5223" s="722"/>
      <c r="BQ5223" s="722"/>
      <c r="BR5223" s="722"/>
      <c r="BS5223" s="722"/>
      <c r="BT5223" s="722"/>
      <c r="BU5223" s="722"/>
      <c r="BV5223" s="722"/>
      <c r="BW5223" s="722"/>
      <c r="BX5223" s="722"/>
      <c r="BY5223" s="722"/>
      <c r="BZ5223" s="722"/>
      <c r="CA5223" s="722"/>
      <c r="CB5223" s="722"/>
      <c r="CC5223" s="722"/>
      <c r="CD5223" s="722"/>
      <c r="CE5223" s="722"/>
      <c r="CF5223" s="722"/>
      <c r="CG5223" s="722"/>
      <c r="CH5223" s="722"/>
      <c r="CI5223" s="722"/>
      <c r="CJ5223" s="722"/>
      <c r="CK5223" s="722"/>
      <c r="CL5223" s="722"/>
      <c r="CM5223" s="722"/>
      <c r="CN5223" s="722"/>
      <c r="CO5223" s="722"/>
      <c r="CP5223" s="722"/>
      <c r="CQ5223" s="722"/>
      <c r="CR5223" s="722"/>
      <c r="CS5223" s="722"/>
    </row>
    <row r="5224" spans="1:97" s="1376" customFormat="1">
      <c r="A5224" s="722"/>
      <c r="B5224" s="722"/>
      <c r="C5224" s="722"/>
      <c r="D5224" s="722"/>
      <c r="E5224" s="722"/>
      <c r="F5224" s="757"/>
      <c r="G5224" s="757"/>
      <c r="H5224" s="757"/>
      <c r="I5224" s="757"/>
      <c r="J5224" s="757"/>
      <c r="K5224" s="758"/>
      <c r="L5224" s="758"/>
      <c r="M5224" s="722"/>
      <c r="N5224" s="736"/>
      <c r="O5224" s="736"/>
      <c r="P5224" s="736"/>
      <c r="Q5224" s="736"/>
      <c r="R5224" s="736"/>
      <c r="S5224" s="736"/>
      <c r="T5224" s="736"/>
      <c r="U5224" s="736"/>
      <c r="BA5224" s="722"/>
      <c r="BB5224" s="722"/>
      <c r="BC5224" s="722"/>
      <c r="BD5224" s="722"/>
      <c r="BE5224" s="722"/>
      <c r="BF5224" s="722"/>
      <c r="BG5224" s="722"/>
      <c r="BH5224" s="722"/>
      <c r="BI5224" s="722"/>
      <c r="BJ5224" s="722"/>
      <c r="BK5224" s="722"/>
      <c r="BL5224" s="722"/>
      <c r="BM5224" s="722"/>
      <c r="BN5224" s="722"/>
      <c r="BO5224" s="722"/>
      <c r="BP5224" s="722"/>
      <c r="BQ5224" s="722"/>
      <c r="BR5224" s="722"/>
      <c r="BS5224" s="722"/>
      <c r="BT5224" s="722"/>
      <c r="BU5224" s="722"/>
      <c r="BV5224" s="722"/>
      <c r="BW5224" s="722"/>
      <c r="BX5224" s="722"/>
      <c r="BY5224" s="722"/>
      <c r="BZ5224" s="722"/>
      <c r="CA5224" s="722"/>
      <c r="CB5224" s="722"/>
      <c r="CC5224" s="722"/>
      <c r="CD5224" s="722"/>
      <c r="CE5224" s="722"/>
      <c r="CF5224" s="722"/>
      <c r="CG5224" s="722"/>
      <c r="CH5224" s="722"/>
      <c r="CI5224" s="722"/>
      <c r="CJ5224" s="722"/>
      <c r="CK5224" s="722"/>
      <c r="CL5224" s="722"/>
      <c r="CM5224" s="722"/>
      <c r="CN5224" s="722"/>
      <c r="CO5224" s="722"/>
      <c r="CP5224" s="722"/>
      <c r="CQ5224" s="722"/>
      <c r="CR5224" s="722"/>
      <c r="CS5224" s="722"/>
    </row>
    <row r="5225" spans="1:97" s="1376" customFormat="1">
      <c r="A5225" s="722"/>
      <c r="B5225" s="722"/>
      <c r="C5225" s="722"/>
      <c r="D5225" s="722"/>
      <c r="E5225" s="722"/>
      <c r="F5225" s="757"/>
      <c r="G5225" s="757"/>
      <c r="H5225" s="757"/>
      <c r="I5225" s="757"/>
      <c r="J5225" s="757"/>
      <c r="K5225" s="758"/>
      <c r="L5225" s="758"/>
      <c r="M5225" s="722"/>
      <c r="N5225" s="736"/>
      <c r="O5225" s="736"/>
      <c r="P5225" s="736"/>
      <c r="Q5225" s="736"/>
      <c r="R5225" s="736"/>
      <c r="S5225" s="736"/>
      <c r="T5225" s="736"/>
      <c r="U5225" s="736"/>
      <c r="BA5225" s="722"/>
      <c r="BB5225" s="722"/>
      <c r="BC5225" s="722"/>
      <c r="BD5225" s="722"/>
      <c r="BE5225" s="722"/>
      <c r="BF5225" s="722"/>
      <c r="BG5225" s="722"/>
      <c r="BH5225" s="722"/>
      <c r="BI5225" s="722"/>
      <c r="BJ5225" s="722"/>
      <c r="BK5225" s="722"/>
      <c r="BL5225" s="722"/>
      <c r="BM5225" s="722"/>
      <c r="BN5225" s="722"/>
      <c r="BO5225" s="722"/>
      <c r="BP5225" s="722"/>
      <c r="BQ5225" s="722"/>
      <c r="BR5225" s="722"/>
      <c r="BS5225" s="722"/>
      <c r="BT5225" s="722"/>
      <c r="BU5225" s="722"/>
      <c r="BV5225" s="722"/>
      <c r="BW5225" s="722"/>
      <c r="BX5225" s="722"/>
      <c r="BY5225" s="722"/>
      <c r="BZ5225" s="722"/>
      <c r="CA5225" s="722"/>
      <c r="CB5225" s="722"/>
      <c r="CC5225" s="722"/>
      <c r="CD5225" s="722"/>
      <c r="CE5225" s="722"/>
      <c r="CF5225" s="722"/>
      <c r="CG5225" s="722"/>
      <c r="CH5225" s="722"/>
      <c r="CI5225" s="722"/>
      <c r="CJ5225" s="722"/>
      <c r="CK5225" s="722"/>
      <c r="CL5225" s="722"/>
      <c r="CM5225" s="722"/>
      <c r="CN5225" s="722"/>
      <c r="CO5225" s="722"/>
      <c r="CP5225" s="722"/>
      <c r="CQ5225" s="722"/>
      <c r="CR5225" s="722"/>
      <c r="CS5225" s="722"/>
    </row>
    <row r="5226" spans="1:97" s="1376" customFormat="1">
      <c r="A5226" s="722"/>
      <c r="B5226" s="722"/>
      <c r="C5226" s="722"/>
      <c r="D5226" s="722"/>
      <c r="E5226" s="722"/>
      <c r="F5226" s="757"/>
      <c r="G5226" s="757"/>
      <c r="H5226" s="757"/>
      <c r="I5226" s="757"/>
      <c r="J5226" s="757"/>
      <c r="K5226" s="758"/>
      <c r="L5226" s="758"/>
      <c r="M5226" s="722"/>
      <c r="N5226" s="736"/>
      <c r="O5226" s="736"/>
      <c r="P5226" s="736"/>
      <c r="Q5226" s="736"/>
      <c r="R5226" s="736"/>
      <c r="S5226" s="736"/>
      <c r="T5226" s="736"/>
      <c r="U5226" s="736"/>
      <c r="BA5226" s="722"/>
      <c r="BB5226" s="722"/>
      <c r="BC5226" s="722"/>
      <c r="BD5226" s="722"/>
      <c r="BE5226" s="722"/>
      <c r="BF5226" s="722"/>
      <c r="BG5226" s="722"/>
      <c r="BH5226" s="722"/>
      <c r="BI5226" s="722"/>
      <c r="BJ5226" s="722"/>
      <c r="BK5226" s="722"/>
      <c r="BL5226" s="722"/>
      <c r="BM5226" s="722"/>
      <c r="BN5226" s="722"/>
      <c r="BO5226" s="722"/>
      <c r="BP5226" s="722"/>
      <c r="BQ5226" s="722"/>
      <c r="BR5226" s="722"/>
      <c r="BS5226" s="722"/>
      <c r="BT5226" s="722"/>
      <c r="BU5226" s="722"/>
      <c r="BV5226" s="722"/>
      <c r="BW5226" s="722"/>
      <c r="BX5226" s="722"/>
      <c r="BY5226" s="722"/>
      <c r="BZ5226" s="722"/>
      <c r="CA5226" s="722"/>
      <c r="CB5226" s="722"/>
      <c r="CC5226" s="722"/>
      <c r="CD5226" s="722"/>
      <c r="CE5226" s="722"/>
      <c r="CF5226" s="722"/>
      <c r="CG5226" s="722"/>
      <c r="CH5226" s="722"/>
      <c r="CI5226" s="722"/>
      <c r="CJ5226" s="722"/>
      <c r="CK5226" s="722"/>
      <c r="CL5226" s="722"/>
      <c r="CM5226" s="722"/>
      <c r="CN5226" s="722"/>
      <c r="CO5226" s="722"/>
      <c r="CP5226" s="722"/>
      <c r="CQ5226" s="722"/>
      <c r="CR5226" s="722"/>
      <c r="CS5226" s="722"/>
    </row>
    <row r="5227" spans="1:97" s="1376" customFormat="1">
      <c r="A5227" s="722"/>
      <c r="B5227" s="722"/>
      <c r="C5227" s="722"/>
      <c r="D5227" s="722"/>
      <c r="E5227" s="722"/>
      <c r="F5227" s="757"/>
      <c r="G5227" s="757"/>
      <c r="H5227" s="757"/>
      <c r="I5227" s="757"/>
      <c r="J5227" s="757"/>
      <c r="K5227" s="758"/>
      <c r="L5227" s="758"/>
      <c r="M5227" s="722"/>
      <c r="N5227" s="736"/>
      <c r="O5227" s="736"/>
      <c r="P5227" s="736"/>
      <c r="Q5227" s="736"/>
      <c r="R5227" s="736"/>
      <c r="S5227" s="736"/>
      <c r="T5227" s="736"/>
      <c r="U5227" s="736"/>
      <c r="BA5227" s="722"/>
      <c r="BB5227" s="722"/>
      <c r="BC5227" s="722"/>
      <c r="BD5227" s="722"/>
      <c r="BE5227" s="722"/>
      <c r="BF5227" s="722"/>
      <c r="BG5227" s="722"/>
      <c r="BH5227" s="722"/>
      <c r="BI5227" s="722"/>
      <c r="BJ5227" s="722"/>
      <c r="BK5227" s="722"/>
      <c r="BL5227" s="722"/>
      <c r="BM5227" s="722"/>
      <c r="BN5227" s="722"/>
      <c r="BO5227" s="722"/>
      <c r="BP5227" s="722"/>
      <c r="BQ5227" s="722"/>
      <c r="BR5227" s="722"/>
      <c r="BS5227" s="722"/>
      <c r="BT5227" s="722"/>
      <c r="BU5227" s="722"/>
      <c r="BV5227" s="722"/>
      <c r="BW5227" s="722"/>
      <c r="BX5227" s="722"/>
      <c r="BY5227" s="722"/>
      <c r="BZ5227" s="722"/>
      <c r="CA5227" s="722"/>
      <c r="CB5227" s="722"/>
      <c r="CC5227" s="722"/>
      <c r="CD5227" s="722"/>
      <c r="CE5227" s="722"/>
      <c r="CF5227" s="722"/>
      <c r="CG5227" s="722"/>
      <c r="CH5227" s="722"/>
      <c r="CI5227" s="722"/>
      <c r="CJ5227" s="722"/>
      <c r="CK5227" s="722"/>
      <c r="CL5227" s="722"/>
      <c r="CM5227" s="722"/>
      <c r="CN5227" s="722"/>
      <c r="CO5227" s="722"/>
      <c r="CP5227" s="722"/>
      <c r="CQ5227" s="722"/>
      <c r="CR5227" s="722"/>
      <c r="CS5227" s="722"/>
    </row>
    <row r="5228" spans="1:97" s="1376" customFormat="1">
      <c r="A5228" s="722"/>
      <c r="B5228" s="722"/>
      <c r="C5228" s="722"/>
      <c r="D5228" s="722"/>
      <c r="E5228" s="722"/>
      <c r="F5228" s="757"/>
      <c r="G5228" s="757"/>
      <c r="H5228" s="757"/>
      <c r="I5228" s="757"/>
      <c r="J5228" s="757"/>
      <c r="K5228" s="758"/>
      <c r="L5228" s="758"/>
      <c r="M5228" s="722"/>
      <c r="N5228" s="736"/>
      <c r="O5228" s="736"/>
      <c r="P5228" s="736"/>
      <c r="Q5228" s="736"/>
      <c r="R5228" s="736"/>
      <c r="S5228" s="736"/>
      <c r="T5228" s="736"/>
      <c r="U5228" s="736"/>
      <c r="BA5228" s="722"/>
      <c r="BB5228" s="722"/>
      <c r="BC5228" s="722"/>
      <c r="BD5228" s="722"/>
      <c r="BE5228" s="722"/>
      <c r="BF5228" s="722"/>
      <c r="BG5228" s="722"/>
      <c r="BH5228" s="722"/>
      <c r="BI5228" s="722"/>
      <c r="BJ5228" s="722"/>
      <c r="BK5228" s="722"/>
      <c r="BL5228" s="722"/>
      <c r="BM5228" s="722"/>
      <c r="BN5228" s="722"/>
      <c r="BO5228" s="722"/>
      <c r="BP5228" s="722"/>
      <c r="BQ5228" s="722"/>
      <c r="BR5228" s="722"/>
      <c r="BS5228" s="722"/>
      <c r="BT5228" s="722"/>
      <c r="BU5228" s="722"/>
      <c r="BV5228" s="722"/>
      <c r="BW5228" s="722"/>
      <c r="BX5228" s="722"/>
      <c r="BY5228" s="722"/>
      <c r="BZ5228" s="722"/>
      <c r="CA5228" s="722"/>
      <c r="CB5228" s="722"/>
      <c r="CC5228" s="722"/>
      <c r="CD5228" s="722"/>
      <c r="CE5228" s="722"/>
      <c r="CF5228" s="722"/>
      <c r="CG5228" s="722"/>
      <c r="CH5228" s="722"/>
      <c r="CI5228" s="722"/>
      <c r="CJ5228" s="722"/>
      <c r="CK5228" s="722"/>
      <c r="CL5228" s="722"/>
      <c r="CM5228" s="722"/>
      <c r="CN5228" s="722"/>
      <c r="CO5228" s="722"/>
      <c r="CP5228" s="722"/>
      <c r="CQ5228" s="722"/>
      <c r="CR5228" s="722"/>
      <c r="CS5228" s="722"/>
    </row>
    <row r="5229" spans="1:97" s="1376" customFormat="1">
      <c r="A5229" s="722"/>
      <c r="B5229" s="722"/>
      <c r="C5229" s="722"/>
      <c r="D5229" s="722"/>
      <c r="E5229" s="722"/>
      <c r="F5229" s="757"/>
      <c r="G5229" s="757"/>
      <c r="H5229" s="757"/>
      <c r="I5229" s="757"/>
      <c r="J5229" s="757"/>
      <c r="K5229" s="758"/>
      <c r="L5229" s="758"/>
      <c r="M5229" s="722"/>
      <c r="N5229" s="736"/>
      <c r="O5229" s="736"/>
      <c r="P5229" s="736"/>
      <c r="Q5229" s="736"/>
      <c r="R5229" s="736"/>
      <c r="S5229" s="736"/>
      <c r="T5229" s="736"/>
      <c r="U5229" s="736"/>
      <c r="BA5229" s="722"/>
      <c r="BB5229" s="722"/>
      <c r="BC5229" s="722"/>
      <c r="BD5229" s="722"/>
      <c r="BE5229" s="722"/>
      <c r="BF5229" s="722"/>
      <c r="BG5229" s="722"/>
      <c r="BH5229" s="722"/>
      <c r="BI5229" s="722"/>
      <c r="BJ5229" s="722"/>
      <c r="BK5229" s="722"/>
      <c r="BL5229" s="722"/>
      <c r="BM5229" s="722"/>
      <c r="BN5229" s="722"/>
      <c r="BO5229" s="722"/>
      <c r="BP5229" s="722"/>
      <c r="BQ5229" s="722"/>
      <c r="BR5229" s="722"/>
      <c r="BS5229" s="722"/>
      <c r="BT5229" s="722"/>
      <c r="BU5229" s="722"/>
      <c r="BV5229" s="722"/>
      <c r="BW5229" s="722"/>
      <c r="BX5229" s="722"/>
      <c r="BY5229" s="722"/>
      <c r="BZ5229" s="722"/>
      <c r="CA5229" s="722"/>
      <c r="CB5229" s="722"/>
      <c r="CC5229" s="722"/>
      <c r="CD5229" s="722"/>
      <c r="CE5229" s="722"/>
      <c r="CF5229" s="722"/>
      <c r="CG5229" s="722"/>
      <c r="CH5229" s="722"/>
      <c r="CI5229" s="722"/>
      <c r="CJ5229" s="722"/>
      <c r="CK5229" s="722"/>
      <c r="CL5229" s="722"/>
      <c r="CM5229" s="722"/>
      <c r="CN5229" s="722"/>
      <c r="CO5229" s="722"/>
      <c r="CP5229" s="722"/>
      <c r="CQ5229" s="722"/>
      <c r="CR5229" s="722"/>
      <c r="CS5229" s="722"/>
    </row>
    <row r="5230" spans="1:97" s="1376" customFormat="1">
      <c r="A5230" s="722"/>
      <c r="B5230" s="722"/>
      <c r="C5230" s="722"/>
      <c r="D5230" s="722"/>
      <c r="E5230" s="722"/>
      <c r="F5230" s="757"/>
      <c r="G5230" s="757"/>
      <c r="H5230" s="757"/>
      <c r="I5230" s="757"/>
      <c r="J5230" s="757"/>
      <c r="K5230" s="758"/>
      <c r="L5230" s="758"/>
      <c r="M5230" s="722"/>
      <c r="N5230" s="736"/>
      <c r="O5230" s="736"/>
      <c r="P5230" s="736"/>
      <c r="Q5230" s="736"/>
      <c r="R5230" s="736"/>
      <c r="S5230" s="736"/>
      <c r="T5230" s="736"/>
      <c r="U5230" s="736"/>
      <c r="BA5230" s="722"/>
      <c r="BB5230" s="722"/>
      <c r="BC5230" s="722"/>
      <c r="BD5230" s="722"/>
      <c r="BE5230" s="722"/>
      <c r="BF5230" s="722"/>
      <c r="BG5230" s="722"/>
      <c r="BH5230" s="722"/>
      <c r="BI5230" s="722"/>
      <c r="BJ5230" s="722"/>
      <c r="BK5230" s="722"/>
      <c r="BL5230" s="722"/>
      <c r="BM5230" s="722"/>
      <c r="BN5230" s="722"/>
      <c r="BO5230" s="722"/>
      <c r="BP5230" s="722"/>
      <c r="BQ5230" s="722"/>
      <c r="BR5230" s="722"/>
      <c r="BS5230" s="722"/>
      <c r="BT5230" s="722"/>
      <c r="BU5230" s="722"/>
      <c r="BV5230" s="722"/>
      <c r="BW5230" s="722"/>
      <c r="BX5230" s="722"/>
      <c r="BY5230" s="722"/>
      <c r="BZ5230" s="722"/>
      <c r="CA5230" s="722"/>
      <c r="CB5230" s="722"/>
      <c r="CC5230" s="722"/>
      <c r="CD5230" s="722"/>
      <c r="CE5230" s="722"/>
      <c r="CF5230" s="722"/>
      <c r="CG5230" s="722"/>
      <c r="CH5230" s="722"/>
      <c r="CI5230" s="722"/>
      <c r="CJ5230" s="722"/>
      <c r="CK5230" s="722"/>
      <c r="CL5230" s="722"/>
      <c r="CM5230" s="722"/>
      <c r="CN5230" s="722"/>
      <c r="CO5230" s="722"/>
      <c r="CP5230" s="722"/>
      <c r="CQ5230" s="722"/>
      <c r="CR5230" s="722"/>
      <c r="CS5230" s="722"/>
    </row>
    <row r="5231" spans="1:97" s="1376" customFormat="1">
      <c r="A5231" s="722"/>
      <c r="B5231" s="722"/>
      <c r="C5231" s="722"/>
      <c r="D5231" s="722"/>
      <c r="E5231" s="722"/>
      <c r="F5231" s="757"/>
      <c r="G5231" s="757"/>
      <c r="H5231" s="757"/>
      <c r="I5231" s="757"/>
      <c r="J5231" s="757"/>
      <c r="K5231" s="758"/>
      <c r="L5231" s="758"/>
      <c r="M5231" s="722"/>
      <c r="N5231" s="736"/>
      <c r="O5231" s="736"/>
      <c r="P5231" s="736"/>
      <c r="Q5231" s="736"/>
      <c r="R5231" s="736"/>
      <c r="S5231" s="736"/>
      <c r="T5231" s="736"/>
      <c r="U5231" s="736"/>
      <c r="BA5231" s="722"/>
      <c r="BB5231" s="722"/>
      <c r="BC5231" s="722"/>
      <c r="BD5231" s="722"/>
      <c r="BE5231" s="722"/>
      <c r="BF5231" s="722"/>
      <c r="BG5231" s="722"/>
      <c r="BH5231" s="722"/>
      <c r="BI5231" s="722"/>
      <c r="BJ5231" s="722"/>
      <c r="BK5231" s="722"/>
      <c r="BL5231" s="722"/>
      <c r="BM5231" s="722"/>
      <c r="BN5231" s="722"/>
      <c r="BO5231" s="722"/>
      <c r="BP5231" s="722"/>
      <c r="BQ5231" s="722"/>
      <c r="BR5231" s="722"/>
      <c r="BS5231" s="722"/>
      <c r="BT5231" s="722"/>
      <c r="BU5231" s="722"/>
      <c r="BV5231" s="722"/>
      <c r="BW5231" s="722"/>
      <c r="BX5231" s="722"/>
      <c r="BY5231" s="722"/>
      <c r="BZ5231" s="722"/>
      <c r="CA5231" s="722"/>
      <c r="CB5231" s="722"/>
      <c r="CC5231" s="722"/>
      <c r="CD5231" s="722"/>
      <c r="CE5231" s="722"/>
      <c r="CF5231" s="722"/>
      <c r="CG5231" s="722"/>
      <c r="CH5231" s="722"/>
      <c r="CI5231" s="722"/>
      <c r="CJ5231" s="722"/>
      <c r="CK5231" s="722"/>
      <c r="CL5231" s="722"/>
      <c r="CM5231" s="722"/>
      <c r="CN5231" s="722"/>
      <c r="CO5231" s="722"/>
      <c r="CP5231" s="722"/>
      <c r="CQ5231" s="722"/>
      <c r="CR5231" s="722"/>
      <c r="CS5231" s="722"/>
    </row>
    <row r="5232" spans="1:97" s="1376" customFormat="1">
      <c r="A5232" s="722"/>
      <c r="B5232" s="722"/>
      <c r="C5232" s="722"/>
      <c r="D5232" s="722"/>
      <c r="E5232" s="722"/>
      <c r="F5232" s="757"/>
      <c r="G5232" s="757"/>
      <c r="H5232" s="757"/>
      <c r="I5232" s="757"/>
      <c r="J5232" s="757"/>
      <c r="K5232" s="758"/>
      <c r="L5232" s="758"/>
      <c r="M5232" s="722"/>
      <c r="N5232" s="736"/>
      <c r="O5232" s="736"/>
      <c r="P5232" s="736"/>
      <c r="Q5232" s="736"/>
      <c r="R5232" s="736"/>
      <c r="S5232" s="736"/>
      <c r="T5232" s="736"/>
      <c r="U5232" s="736"/>
      <c r="BA5232" s="722"/>
      <c r="BB5232" s="722"/>
      <c r="BC5232" s="722"/>
      <c r="BD5232" s="722"/>
      <c r="BE5232" s="722"/>
      <c r="BF5232" s="722"/>
      <c r="BG5232" s="722"/>
      <c r="BH5232" s="722"/>
      <c r="BI5232" s="722"/>
      <c r="BJ5232" s="722"/>
      <c r="BK5232" s="722"/>
      <c r="BL5232" s="722"/>
      <c r="BM5232" s="722"/>
      <c r="BN5232" s="722"/>
      <c r="BO5232" s="722"/>
      <c r="BP5232" s="722"/>
      <c r="BQ5232" s="722"/>
      <c r="BR5232" s="722"/>
      <c r="BS5232" s="722"/>
      <c r="BT5232" s="722"/>
      <c r="BU5232" s="722"/>
      <c r="BV5232" s="722"/>
      <c r="BW5232" s="722"/>
      <c r="BX5232" s="722"/>
      <c r="BY5232" s="722"/>
      <c r="BZ5232" s="722"/>
      <c r="CA5232" s="722"/>
      <c r="CB5232" s="722"/>
      <c r="CC5232" s="722"/>
      <c r="CD5232" s="722"/>
      <c r="CE5232" s="722"/>
      <c r="CF5232" s="722"/>
      <c r="CG5232" s="722"/>
      <c r="CH5232" s="722"/>
      <c r="CI5232" s="722"/>
      <c r="CJ5232" s="722"/>
      <c r="CK5232" s="722"/>
      <c r="CL5232" s="722"/>
      <c r="CM5232" s="722"/>
      <c r="CN5232" s="722"/>
      <c r="CO5232" s="722"/>
      <c r="CP5232" s="722"/>
      <c r="CQ5232" s="722"/>
      <c r="CR5232" s="722"/>
      <c r="CS5232" s="722"/>
    </row>
    <row r="5233" spans="1:97" s="1376" customFormat="1">
      <c r="A5233" s="722"/>
      <c r="B5233" s="722"/>
      <c r="C5233" s="722"/>
      <c r="D5233" s="722"/>
      <c r="E5233" s="722"/>
      <c r="F5233" s="757"/>
      <c r="G5233" s="757"/>
      <c r="H5233" s="757"/>
      <c r="I5233" s="757"/>
      <c r="J5233" s="757"/>
      <c r="K5233" s="758"/>
      <c r="L5233" s="758"/>
      <c r="M5233" s="722"/>
      <c r="N5233" s="736"/>
      <c r="O5233" s="736"/>
      <c r="P5233" s="736"/>
      <c r="Q5233" s="736"/>
      <c r="R5233" s="736"/>
      <c r="S5233" s="736"/>
      <c r="T5233" s="736"/>
      <c r="U5233" s="736"/>
      <c r="BA5233" s="722"/>
      <c r="BB5233" s="722"/>
      <c r="BC5233" s="722"/>
      <c r="BD5233" s="722"/>
      <c r="BE5233" s="722"/>
      <c r="BF5233" s="722"/>
      <c r="BG5233" s="722"/>
      <c r="BH5233" s="722"/>
      <c r="BI5233" s="722"/>
      <c r="BJ5233" s="722"/>
      <c r="BK5233" s="722"/>
      <c r="BL5233" s="722"/>
      <c r="BM5233" s="722"/>
      <c r="BN5233" s="722"/>
      <c r="BO5233" s="722"/>
      <c r="BP5233" s="722"/>
      <c r="BQ5233" s="722"/>
      <c r="BR5233" s="722"/>
      <c r="BS5233" s="722"/>
      <c r="BT5233" s="722"/>
      <c r="BU5233" s="722"/>
      <c r="BV5233" s="722"/>
      <c r="BW5233" s="722"/>
      <c r="BX5233" s="722"/>
      <c r="BY5233" s="722"/>
      <c r="BZ5233" s="722"/>
      <c r="CA5233" s="722"/>
      <c r="CB5233" s="722"/>
      <c r="CC5233" s="722"/>
      <c r="CD5233" s="722"/>
      <c r="CE5233" s="722"/>
      <c r="CF5233" s="722"/>
      <c r="CG5233" s="722"/>
      <c r="CH5233" s="722"/>
      <c r="CI5233" s="722"/>
      <c r="CJ5233" s="722"/>
      <c r="CK5233" s="722"/>
      <c r="CL5233" s="722"/>
      <c r="CM5233" s="722"/>
      <c r="CN5233" s="722"/>
      <c r="CO5233" s="722"/>
      <c r="CP5233" s="722"/>
      <c r="CQ5233" s="722"/>
      <c r="CR5233" s="722"/>
      <c r="CS5233" s="722"/>
    </row>
    <row r="5234" spans="1:97" s="1376" customFormat="1">
      <c r="A5234" s="722"/>
      <c r="B5234" s="722"/>
      <c r="C5234" s="722"/>
      <c r="D5234" s="722"/>
      <c r="E5234" s="722"/>
      <c r="F5234" s="757"/>
      <c r="G5234" s="757"/>
      <c r="H5234" s="757"/>
      <c r="I5234" s="757"/>
      <c r="J5234" s="757"/>
      <c r="K5234" s="758"/>
      <c r="L5234" s="758"/>
      <c r="M5234" s="722"/>
      <c r="N5234" s="736"/>
      <c r="O5234" s="736"/>
      <c r="P5234" s="736"/>
      <c r="Q5234" s="736"/>
      <c r="R5234" s="736"/>
      <c r="S5234" s="736"/>
      <c r="T5234" s="736"/>
      <c r="U5234" s="736"/>
      <c r="BA5234" s="722"/>
      <c r="BB5234" s="722"/>
      <c r="BC5234" s="722"/>
      <c r="BD5234" s="722"/>
      <c r="BE5234" s="722"/>
      <c r="BF5234" s="722"/>
      <c r="BG5234" s="722"/>
      <c r="BH5234" s="722"/>
      <c r="BI5234" s="722"/>
      <c r="BJ5234" s="722"/>
      <c r="BK5234" s="722"/>
      <c r="BL5234" s="722"/>
      <c r="BM5234" s="722"/>
      <c r="BN5234" s="722"/>
      <c r="BO5234" s="722"/>
      <c r="BP5234" s="722"/>
      <c r="BQ5234" s="722"/>
      <c r="BR5234" s="722"/>
      <c r="BS5234" s="722"/>
      <c r="BT5234" s="722"/>
      <c r="BU5234" s="722"/>
      <c r="BV5234" s="722"/>
      <c r="BW5234" s="722"/>
      <c r="BX5234" s="722"/>
      <c r="BY5234" s="722"/>
      <c r="BZ5234" s="722"/>
      <c r="CA5234" s="722"/>
      <c r="CB5234" s="722"/>
      <c r="CC5234" s="722"/>
      <c r="CD5234" s="722"/>
      <c r="CE5234" s="722"/>
      <c r="CF5234" s="722"/>
      <c r="CG5234" s="722"/>
      <c r="CH5234" s="722"/>
      <c r="CI5234" s="722"/>
      <c r="CJ5234" s="722"/>
      <c r="CK5234" s="722"/>
      <c r="CL5234" s="722"/>
      <c r="CM5234" s="722"/>
      <c r="CN5234" s="722"/>
      <c r="CO5234" s="722"/>
      <c r="CP5234" s="722"/>
      <c r="CQ5234" s="722"/>
      <c r="CR5234" s="722"/>
      <c r="CS5234" s="722"/>
    </row>
    <row r="5235" spans="1:97" s="1376" customFormat="1">
      <c r="A5235" s="722"/>
      <c r="B5235" s="722"/>
      <c r="C5235" s="722"/>
      <c r="D5235" s="722"/>
      <c r="E5235" s="722"/>
      <c r="F5235" s="757"/>
      <c r="G5235" s="757"/>
      <c r="H5235" s="757"/>
      <c r="I5235" s="757"/>
      <c r="J5235" s="757"/>
      <c r="K5235" s="758"/>
      <c r="L5235" s="758"/>
      <c r="M5235" s="722"/>
      <c r="N5235" s="736"/>
      <c r="O5235" s="736"/>
      <c r="P5235" s="736"/>
      <c r="Q5235" s="736"/>
      <c r="R5235" s="736"/>
      <c r="S5235" s="736"/>
      <c r="T5235" s="736"/>
      <c r="U5235" s="736"/>
      <c r="BA5235" s="722"/>
      <c r="BB5235" s="722"/>
      <c r="BC5235" s="722"/>
      <c r="BD5235" s="722"/>
      <c r="BE5235" s="722"/>
      <c r="BF5235" s="722"/>
      <c r="BG5235" s="722"/>
      <c r="BH5235" s="722"/>
      <c r="BI5235" s="722"/>
      <c r="BJ5235" s="722"/>
      <c r="BK5235" s="722"/>
      <c r="BL5235" s="722"/>
      <c r="BM5235" s="722"/>
      <c r="BN5235" s="722"/>
      <c r="BO5235" s="722"/>
      <c r="BP5235" s="722"/>
      <c r="BQ5235" s="722"/>
      <c r="BR5235" s="722"/>
      <c r="BS5235" s="722"/>
      <c r="BT5235" s="722"/>
      <c r="BU5235" s="722"/>
      <c r="BV5235" s="722"/>
      <c r="BW5235" s="722"/>
      <c r="BX5235" s="722"/>
      <c r="BY5235" s="722"/>
      <c r="BZ5235" s="722"/>
      <c r="CA5235" s="722"/>
      <c r="CB5235" s="722"/>
      <c r="CC5235" s="722"/>
      <c r="CD5235" s="722"/>
      <c r="CE5235" s="722"/>
      <c r="CF5235" s="722"/>
      <c r="CG5235" s="722"/>
      <c r="CH5235" s="722"/>
      <c r="CI5235" s="722"/>
      <c r="CJ5235" s="722"/>
      <c r="CK5235" s="722"/>
      <c r="CL5235" s="722"/>
      <c r="CM5235" s="722"/>
      <c r="CN5235" s="722"/>
      <c r="CO5235" s="722"/>
      <c r="CP5235" s="722"/>
      <c r="CQ5235" s="722"/>
      <c r="CR5235" s="722"/>
      <c r="CS5235" s="722"/>
    </row>
    <row r="5236" spans="1:97" s="1376" customFormat="1">
      <c r="A5236" s="722"/>
      <c r="B5236" s="722"/>
      <c r="C5236" s="722"/>
      <c r="D5236" s="722"/>
      <c r="E5236" s="722"/>
      <c r="F5236" s="757"/>
      <c r="G5236" s="757"/>
      <c r="H5236" s="757"/>
      <c r="I5236" s="757"/>
      <c r="J5236" s="757"/>
      <c r="K5236" s="758"/>
      <c r="L5236" s="758"/>
      <c r="M5236" s="722"/>
      <c r="N5236" s="736"/>
      <c r="O5236" s="736"/>
      <c r="P5236" s="736"/>
      <c r="Q5236" s="736"/>
      <c r="R5236" s="736"/>
      <c r="S5236" s="736"/>
      <c r="T5236" s="736"/>
      <c r="U5236" s="736"/>
      <c r="BA5236" s="722"/>
      <c r="BB5236" s="722"/>
      <c r="BC5236" s="722"/>
      <c r="BD5236" s="722"/>
      <c r="BE5236" s="722"/>
      <c r="BF5236" s="722"/>
      <c r="BG5236" s="722"/>
      <c r="BH5236" s="722"/>
      <c r="BI5236" s="722"/>
      <c r="BJ5236" s="722"/>
      <c r="BK5236" s="722"/>
      <c r="BL5236" s="722"/>
      <c r="BM5236" s="722"/>
      <c r="BN5236" s="722"/>
      <c r="BO5236" s="722"/>
      <c r="BP5236" s="722"/>
      <c r="BQ5236" s="722"/>
      <c r="BR5236" s="722"/>
      <c r="BS5236" s="722"/>
      <c r="BT5236" s="722"/>
      <c r="BU5236" s="722"/>
      <c r="BV5236" s="722"/>
      <c r="BW5236" s="722"/>
      <c r="BX5236" s="722"/>
      <c r="BY5236" s="722"/>
      <c r="BZ5236" s="722"/>
      <c r="CA5236" s="722"/>
      <c r="CB5236" s="722"/>
      <c r="CC5236" s="722"/>
      <c r="CD5236" s="722"/>
      <c r="CE5236" s="722"/>
      <c r="CF5236" s="722"/>
      <c r="CG5236" s="722"/>
      <c r="CH5236" s="722"/>
      <c r="CI5236" s="722"/>
      <c r="CJ5236" s="722"/>
      <c r="CK5236" s="722"/>
      <c r="CL5236" s="722"/>
      <c r="CM5236" s="722"/>
      <c r="CN5236" s="722"/>
      <c r="CO5236" s="722"/>
      <c r="CP5236" s="722"/>
      <c r="CQ5236" s="722"/>
      <c r="CR5236" s="722"/>
      <c r="CS5236" s="722"/>
    </row>
    <row r="5237" spans="1:97" s="1376" customFormat="1">
      <c r="A5237" s="722"/>
      <c r="B5237" s="722"/>
      <c r="C5237" s="722"/>
      <c r="D5237" s="722"/>
      <c r="E5237" s="722"/>
      <c r="F5237" s="757"/>
      <c r="G5237" s="757"/>
      <c r="H5237" s="757"/>
      <c r="I5237" s="757"/>
      <c r="J5237" s="757"/>
      <c r="K5237" s="758"/>
      <c r="L5237" s="758"/>
      <c r="M5237" s="722"/>
      <c r="N5237" s="736"/>
      <c r="O5237" s="736"/>
      <c r="P5237" s="736"/>
      <c r="Q5237" s="736"/>
      <c r="R5237" s="736"/>
      <c r="S5237" s="736"/>
      <c r="T5237" s="736"/>
      <c r="U5237" s="736"/>
      <c r="BA5237" s="722"/>
      <c r="BB5237" s="722"/>
      <c r="BC5237" s="722"/>
      <c r="BD5237" s="722"/>
      <c r="BE5237" s="722"/>
      <c r="BF5237" s="722"/>
      <c r="BG5237" s="722"/>
      <c r="BH5237" s="722"/>
      <c r="BI5237" s="722"/>
      <c r="BJ5237" s="722"/>
      <c r="BK5237" s="722"/>
      <c r="BL5237" s="722"/>
      <c r="BM5237" s="722"/>
      <c r="BN5237" s="722"/>
      <c r="BO5237" s="722"/>
      <c r="BP5237" s="722"/>
      <c r="BQ5237" s="722"/>
      <c r="BR5237" s="722"/>
      <c r="BS5237" s="722"/>
      <c r="BT5237" s="722"/>
      <c r="BU5237" s="722"/>
      <c r="BV5237" s="722"/>
      <c r="BW5237" s="722"/>
      <c r="BX5237" s="722"/>
      <c r="BY5237" s="722"/>
      <c r="BZ5237" s="722"/>
      <c r="CA5237" s="722"/>
      <c r="CB5237" s="722"/>
      <c r="CC5237" s="722"/>
      <c r="CD5237" s="722"/>
      <c r="CE5237" s="722"/>
      <c r="CF5237" s="722"/>
      <c r="CG5237" s="722"/>
      <c r="CH5237" s="722"/>
      <c r="CI5237" s="722"/>
      <c r="CJ5237" s="722"/>
      <c r="CK5237" s="722"/>
      <c r="CL5237" s="722"/>
      <c r="CM5237" s="722"/>
      <c r="CN5237" s="722"/>
      <c r="CO5237" s="722"/>
      <c r="CP5237" s="722"/>
      <c r="CQ5237" s="722"/>
      <c r="CR5237" s="722"/>
      <c r="CS5237" s="722"/>
    </row>
    <row r="5238" spans="1:97" s="1376" customFormat="1">
      <c r="A5238" s="722"/>
      <c r="B5238" s="722"/>
      <c r="C5238" s="722"/>
      <c r="D5238" s="722"/>
      <c r="E5238" s="722"/>
      <c r="F5238" s="757"/>
      <c r="G5238" s="757"/>
      <c r="H5238" s="757"/>
      <c r="I5238" s="757"/>
      <c r="J5238" s="757"/>
      <c r="K5238" s="758"/>
      <c r="L5238" s="758"/>
      <c r="M5238" s="722"/>
      <c r="N5238" s="736"/>
      <c r="O5238" s="736"/>
      <c r="P5238" s="736"/>
      <c r="Q5238" s="736"/>
      <c r="R5238" s="736"/>
      <c r="S5238" s="736"/>
      <c r="T5238" s="736"/>
      <c r="U5238" s="736"/>
      <c r="BA5238" s="722"/>
      <c r="BB5238" s="722"/>
      <c r="BC5238" s="722"/>
      <c r="BD5238" s="722"/>
      <c r="BE5238" s="722"/>
      <c r="BF5238" s="722"/>
      <c r="BG5238" s="722"/>
      <c r="BH5238" s="722"/>
      <c r="BI5238" s="722"/>
      <c r="BJ5238" s="722"/>
      <c r="BK5238" s="722"/>
      <c r="BL5238" s="722"/>
      <c r="BM5238" s="722"/>
      <c r="BN5238" s="722"/>
      <c r="BO5238" s="722"/>
      <c r="BP5238" s="722"/>
      <c r="BQ5238" s="722"/>
      <c r="BR5238" s="722"/>
      <c r="BS5238" s="722"/>
      <c r="BT5238" s="722"/>
      <c r="BU5238" s="722"/>
      <c r="BV5238" s="722"/>
      <c r="BW5238" s="722"/>
      <c r="BX5238" s="722"/>
      <c r="BY5238" s="722"/>
      <c r="BZ5238" s="722"/>
      <c r="CA5238" s="722"/>
      <c r="CB5238" s="722"/>
      <c r="CC5238" s="722"/>
      <c r="CD5238" s="722"/>
      <c r="CE5238" s="722"/>
      <c r="CF5238" s="722"/>
      <c r="CG5238" s="722"/>
      <c r="CH5238" s="722"/>
      <c r="CI5238" s="722"/>
      <c r="CJ5238" s="722"/>
      <c r="CK5238" s="722"/>
      <c r="CL5238" s="722"/>
      <c r="CM5238" s="722"/>
      <c r="CN5238" s="722"/>
      <c r="CO5238" s="722"/>
      <c r="CP5238" s="722"/>
      <c r="CQ5238" s="722"/>
      <c r="CR5238" s="722"/>
      <c r="CS5238" s="722"/>
    </row>
    <row r="5239" spans="1:97" s="1376" customFormat="1">
      <c r="A5239" s="722"/>
      <c r="B5239" s="722"/>
      <c r="C5239" s="722"/>
      <c r="D5239" s="722"/>
      <c r="E5239" s="722"/>
      <c r="F5239" s="757"/>
      <c r="G5239" s="757"/>
      <c r="H5239" s="757"/>
      <c r="I5239" s="757"/>
      <c r="J5239" s="757"/>
      <c r="K5239" s="758"/>
      <c r="L5239" s="758"/>
      <c r="M5239" s="722"/>
      <c r="N5239" s="736"/>
      <c r="O5239" s="736"/>
      <c r="P5239" s="736"/>
      <c r="Q5239" s="736"/>
      <c r="R5239" s="736"/>
      <c r="S5239" s="736"/>
      <c r="T5239" s="736"/>
      <c r="U5239" s="736"/>
      <c r="BA5239" s="722"/>
      <c r="BB5239" s="722"/>
      <c r="BC5239" s="722"/>
      <c r="BD5239" s="722"/>
      <c r="BE5239" s="722"/>
      <c r="BF5239" s="722"/>
      <c r="BG5239" s="722"/>
      <c r="BH5239" s="722"/>
      <c r="BI5239" s="722"/>
      <c r="BJ5239" s="722"/>
      <c r="BK5239" s="722"/>
      <c r="BL5239" s="722"/>
      <c r="BM5239" s="722"/>
      <c r="BN5239" s="722"/>
      <c r="BO5239" s="722"/>
      <c r="BP5239" s="722"/>
      <c r="BQ5239" s="722"/>
      <c r="BR5239" s="722"/>
      <c r="BS5239" s="722"/>
      <c r="BT5239" s="722"/>
      <c r="BU5239" s="722"/>
      <c r="BV5239" s="722"/>
      <c r="BW5239" s="722"/>
      <c r="BX5239" s="722"/>
      <c r="BY5239" s="722"/>
      <c r="BZ5239" s="722"/>
      <c r="CA5239" s="722"/>
      <c r="CB5239" s="722"/>
      <c r="CC5239" s="722"/>
      <c r="CD5239" s="722"/>
      <c r="CE5239" s="722"/>
      <c r="CF5239" s="722"/>
      <c r="CG5239" s="722"/>
      <c r="CH5239" s="722"/>
      <c r="CI5239" s="722"/>
      <c r="CJ5239" s="722"/>
      <c r="CK5239" s="722"/>
      <c r="CL5239" s="722"/>
      <c r="CM5239" s="722"/>
      <c r="CN5239" s="722"/>
      <c r="CO5239" s="722"/>
      <c r="CP5239" s="722"/>
      <c r="CQ5239" s="722"/>
      <c r="CR5239" s="722"/>
      <c r="CS5239" s="722"/>
    </row>
    <row r="5240" spans="1:97" s="1376" customFormat="1">
      <c r="A5240" s="722"/>
      <c r="B5240" s="722"/>
      <c r="C5240" s="722"/>
      <c r="D5240" s="722"/>
      <c r="E5240" s="722"/>
      <c r="F5240" s="757"/>
      <c r="G5240" s="757"/>
      <c r="H5240" s="757"/>
      <c r="I5240" s="757"/>
      <c r="J5240" s="757"/>
      <c r="K5240" s="758"/>
      <c r="L5240" s="758"/>
      <c r="M5240" s="722"/>
      <c r="N5240" s="736"/>
      <c r="O5240" s="736"/>
      <c r="P5240" s="736"/>
      <c r="Q5240" s="736"/>
      <c r="R5240" s="736"/>
      <c r="S5240" s="736"/>
      <c r="T5240" s="736"/>
      <c r="U5240" s="736"/>
      <c r="BA5240" s="722"/>
      <c r="BB5240" s="722"/>
      <c r="BC5240" s="722"/>
      <c r="BD5240" s="722"/>
      <c r="BE5240" s="722"/>
      <c r="BF5240" s="722"/>
      <c r="BG5240" s="722"/>
      <c r="BH5240" s="722"/>
      <c r="BI5240" s="722"/>
      <c r="BJ5240" s="722"/>
      <c r="BK5240" s="722"/>
      <c r="BL5240" s="722"/>
      <c r="BM5240" s="722"/>
      <c r="BN5240" s="722"/>
      <c r="BO5240" s="722"/>
      <c r="BP5240" s="722"/>
      <c r="BQ5240" s="722"/>
      <c r="BR5240" s="722"/>
      <c r="BS5240" s="722"/>
      <c r="BT5240" s="722"/>
      <c r="BU5240" s="722"/>
      <c r="BV5240" s="722"/>
      <c r="BW5240" s="722"/>
      <c r="BX5240" s="722"/>
      <c r="BY5240" s="722"/>
      <c r="BZ5240" s="722"/>
      <c r="CA5240" s="722"/>
      <c r="CB5240" s="722"/>
      <c r="CC5240" s="722"/>
      <c r="CD5240" s="722"/>
      <c r="CE5240" s="722"/>
      <c r="CF5240" s="722"/>
      <c r="CG5240" s="722"/>
      <c r="CH5240" s="722"/>
      <c r="CI5240" s="722"/>
      <c r="CJ5240" s="722"/>
      <c r="CK5240" s="722"/>
      <c r="CL5240" s="722"/>
      <c r="CM5240" s="722"/>
      <c r="CN5240" s="722"/>
      <c r="CO5240" s="722"/>
      <c r="CP5240" s="722"/>
      <c r="CQ5240" s="722"/>
      <c r="CR5240" s="722"/>
      <c r="CS5240" s="722"/>
    </row>
    <row r="5241" spans="1:97" s="1376" customFormat="1">
      <c r="A5241" s="722"/>
      <c r="B5241" s="722"/>
      <c r="C5241" s="722"/>
      <c r="D5241" s="722"/>
      <c r="E5241" s="722"/>
      <c r="F5241" s="757"/>
      <c r="G5241" s="757"/>
      <c r="H5241" s="757"/>
      <c r="I5241" s="757"/>
      <c r="J5241" s="757"/>
      <c r="K5241" s="758"/>
      <c r="L5241" s="758"/>
      <c r="M5241" s="722"/>
      <c r="N5241" s="736"/>
      <c r="O5241" s="736"/>
      <c r="P5241" s="736"/>
      <c r="Q5241" s="736"/>
      <c r="R5241" s="736"/>
      <c r="S5241" s="736"/>
      <c r="T5241" s="736"/>
      <c r="U5241" s="736"/>
      <c r="BA5241" s="722"/>
      <c r="BB5241" s="722"/>
      <c r="BC5241" s="722"/>
      <c r="BD5241" s="722"/>
      <c r="BE5241" s="722"/>
      <c r="BF5241" s="722"/>
      <c r="BG5241" s="722"/>
      <c r="BH5241" s="722"/>
      <c r="BI5241" s="722"/>
      <c r="BJ5241" s="722"/>
      <c r="BK5241" s="722"/>
      <c r="BL5241" s="722"/>
      <c r="BM5241" s="722"/>
      <c r="BN5241" s="722"/>
      <c r="BO5241" s="722"/>
      <c r="BP5241" s="722"/>
      <c r="BQ5241" s="722"/>
      <c r="BR5241" s="722"/>
      <c r="BS5241" s="722"/>
      <c r="BT5241" s="722"/>
      <c r="BU5241" s="722"/>
      <c r="BV5241" s="722"/>
      <c r="BW5241" s="722"/>
      <c r="BX5241" s="722"/>
      <c r="BY5241" s="722"/>
      <c r="BZ5241" s="722"/>
      <c r="CA5241" s="722"/>
      <c r="CB5241" s="722"/>
      <c r="CC5241" s="722"/>
      <c r="CD5241" s="722"/>
      <c r="CE5241" s="722"/>
      <c r="CF5241" s="722"/>
      <c r="CG5241" s="722"/>
      <c r="CH5241" s="722"/>
      <c r="CI5241" s="722"/>
      <c r="CJ5241" s="722"/>
      <c r="CK5241" s="722"/>
      <c r="CL5241" s="722"/>
      <c r="CM5241" s="722"/>
      <c r="CN5241" s="722"/>
      <c r="CO5241" s="722"/>
      <c r="CP5241" s="722"/>
      <c r="CQ5241" s="722"/>
      <c r="CR5241" s="722"/>
      <c r="CS5241" s="722"/>
    </row>
    <row r="5242" spans="1:97" s="1376" customFormat="1">
      <c r="A5242" s="722"/>
      <c r="B5242" s="722"/>
      <c r="C5242" s="722"/>
      <c r="D5242" s="722"/>
      <c r="E5242" s="722"/>
      <c r="F5242" s="757"/>
      <c r="G5242" s="757"/>
      <c r="H5242" s="757"/>
      <c r="I5242" s="757"/>
      <c r="J5242" s="757"/>
      <c r="K5242" s="758"/>
      <c r="L5242" s="758"/>
      <c r="M5242" s="722"/>
      <c r="N5242" s="736"/>
      <c r="O5242" s="736"/>
      <c r="P5242" s="736"/>
      <c r="Q5242" s="736"/>
      <c r="R5242" s="736"/>
      <c r="S5242" s="736"/>
      <c r="T5242" s="736"/>
      <c r="U5242" s="736"/>
      <c r="BA5242" s="722"/>
      <c r="BB5242" s="722"/>
      <c r="BC5242" s="722"/>
      <c r="BD5242" s="722"/>
      <c r="BE5242" s="722"/>
      <c r="BF5242" s="722"/>
      <c r="BG5242" s="722"/>
      <c r="BH5242" s="722"/>
      <c r="BI5242" s="722"/>
      <c r="BJ5242" s="722"/>
      <c r="BK5242" s="722"/>
      <c r="BL5242" s="722"/>
      <c r="BM5242" s="722"/>
      <c r="BN5242" s="722"/>
      <c r="BO5242" s="722"/>
      <c r="BP5242" s="722"/>
      <c r="BQ5242" s="722"/>
      <c r="BR5242" s="722"/>
      <c r="BS5242" s="722"/>
      <c r="BT5242" s="722"/>
      <c r="BU5242" s="722"/>
      <c r="BV5242" s="722"/>
      <c r="BW5242" s="722"/>
      <c r="BX5242" s="722"/>
      <c r="BY5242" s="722"/>
      <c r="BZ5242" s="722"/>
      <c r="CA5242" s="722"/>
      <c r="CB5242" s="722"/>
      <c r="CC5242" s="722"/>
      <c r="CD5242" s="722"/>
      <c r="CE5242" s="722"/>
      <c r="CF5242" s="722"/>
      <c r="CG5242" s="722"/>
      <c r="CH5242" s="722"/>
      <c r="CI5242" s="722"/>
      <c r="CJ5242" s="722"/>
      <c r="CK5242" s="722"/>
      <c r="CL5242" s="722"/>
      <c r="CM5242" s="722"/>
      <c r="CN5242" s="722"/>
      <c r="CO5242" s="722"/>
      <c r="CP5242" s="722"/>
      <c r="CQ5242" s="722"/>
      <c r="CR5242" s="722"/>
      <c r="CS5242" s="722"/>
    </row>
    <row r="5243" spans="1:97" s="1376" customFormat="1">
      <c r="A5243" s="722"/>
      <c r="B5243" s="722"/>
      <c r="C5243" s="722"/>
      <c r="D5243" s="722"/>
      <c r="E5243" s="722"/>
      <c r="F5243" s="757"/>
      <c r="G5243" s="757"/>
      <c r="H5243" s="757"/>
      <c r="I5243" s="757"/>
      <c r="J5243" s="757"/>
      <c r="K5243" s="758"/>
      <c r="L5243" s="758"/>
      <c r="M5243" s="722"/>
      <c r="N5243" s="736"/>
      <c r="O5243" s="736"/>
      <c r="P5243" s="736"/>
      <c r="Q5243" s="736"/>
      <c r="R5243" s="736"/>
      <c r="S5243" s="736"/>
      <c r="T5243" s="736"/>
      <c r="U5243" s="736"/>
      <c r="BA5243" s="722"/>
      <c r="BB5243" s="722"/>
      <c r="BC5243" s="722"/>
      <c r="BD5243" s="722"/>
      <c r="BE5243" s="722"/>
      <c r="BF5243" s="722"/>
      <c r="BG5243" s="722"/>
      <c r="BH5243" s="722"/>
      <c r="BI5243" s="722"/>
      <c r="BJ5243" s="722"/>
      <c r="BK5243" s="722"/>
      <c r="BL5243" s="722"/>
      <c r="BM5243" s="722"/>
      <c r="BN5243" s="722"/>
      <c r="BO5243" s="722"/>
      <c r="BP5243" s="722"/>
      <c r="BQ5243" s="722"/>
      <c r="BR5243" s="722"/>
      <c r="BS5243" s="722"/>
      <c r="BT5243" s="722"/>
      <c r="BU5243" s="722"/>
      <c r="BV5243" s="722"/>
      <c r="BW5243" s="722"/>
      <c r="BX5243" s="722"/>
      <c r="BY5243" s="722"/>
      <c r="BZ5243" s="722"/>
      <c r="CA5243" s="722"/>
      <c r="CB5243" s="722"/>
      <c r="CC5243" s="722"/>
      <c r="CD5243" s="722"/>
      <c r="CE5243" s="722"/>
      <c r="CF5243" s="722"/>
      <c r="CG5243" s="722"/>
      <c r="CH5243" s="722"/>
      <c r="CI5243" s="722"/>
      <c r="CJ5243" s="722"/>
      <c r="CK5243" s="722"/>
      <c r="CL5243" s="722"/>
      <c r="CM5243" s="722"/>
      <c r="CN5243" s="722"/>
      <c r="CO5243" s="722"/>
      <c r="CP5243" s="722"/>
      <c r="CQ5243" s="722"/>
      <c r="CR5243" s="722"/>
      <c r="CS5243" s="722"/>
    </row>
    <row r="5244" spans="1:97" s="1376" customFormat="1">
      <c r="A5244" s="722"/>
      <c r="B5244" s="722"/>
      <c r="C5244" s="722"/>
      <c r="D5244" s="722"/>
      <c r="E5244" s="722"/>
      <c r="F5244" s="757"/>
      <c r="G5244" s="757"/>
      <c r="H5244" s="757"/>
      <c r="I5244" s="757"/>
      <c r="J5244" s="757"/>
      <c r="K5244" s="758"/>
      <c r="L5244" s="758"/>
      <c r="M5244" s="722"/>
      <c r="N5244" s="736"/>
      <c r="O5244" s="736"/>
      <c r="P5244" s="736"/>
      <c r="Q5244" s="736"/>
      <c r="R5244" s="736"/>
      <c r="S5244" s="736"/>
      <c r="T5244" s="736"/>
      <c r="U5244" s="736"/>
      <c r="BA5244" s="722"/>
      <c r="BB5244" s="722"/>
      <c r="BC5244" s="722"/>
      <c r="BD5244" s="722"/>
      <c r="BE5244" s="722"/>
      <c r="BF5244" s="722"/>
      <c r="BG5244" s="722"/>
      <c r="BH5244" s="722"/>
      <c r="BI5244" s="722"/>
      <c r="BJ5244" s="722"/>
      <c r="BK5244" s="722"/>
      <c r="BL5244" s="722"/>
      <c r="BM5244" s="722"/>
      <c r="BN5244" s="722"/>
      <c r="BO5244" s="722"/>
      <c r="BP5244" s="722"/>
      <c r="BQ5244" s="722"/>
      <c r="BR5244" s="722"/>
      <c r="BS5244" s="722"/>
      <c r="BT5244" s="722"/>
      <c r="BU5244" s="722"/>
      <c r="BV5244" s="722"/>
      <c r="BW5244" s="722"/>
      <c r="BX5244" s="722"/>
      <c r="BY5244" s="722"/>
      <c r="BZ5244" s="722"/>
      <c r="CA5244" s="722"/>
      <c r="CB5244" s="722"/>
      <c r="CC5244" s="722"/>
      <c r="CD5244" s="722"/>
      <c r="CE5244" s="722"/>
      <c r="CF5244" s="722"/>
      <c r="CG5244" s="722"/>
      <c r="CH5244" s="722"/>
      <c r="CI5244" s="722"/>
      <c r="CJ5244" s="722"/>
      <c r="CK5244" s="722"/>
      <c r="CL5244" s="722"/>
      <c r="CM5244" s="722"/>
      <c r="CN5244" s="722"/>
      <c r="CO5244" s="722"/>
      <c r="CP5244" s="722"/>
      <c r="CQ5244" s="722"/>
      <c r="CR5244" s="722"/>
      <c r="CS5244" s="722"/>
    </row>
    <row r="5245" spans="1:97" s="1376" customFormat="1">
      <c r="A5245" s="722"/>
      <c r="B5245" s="722"/>
      <c r="C5245" s="722"/>
      <c r="D5245" s="722"/>
      <c r="E5245" s="722"/>
      <c r="F5245" s="757"/>
      <c r="G5245" s="757"/>
      <c r="H5245" s="757"/>
      <c r="I5245" s="757"/>
      <c r="J5245" s="757"/>
      <c r="K5245" s="758"/>
      <c r="L5245" s="758"/>
      <c r="M5245" s="722"/>
      <c r="N5245" s="736"/>
      <c r="O5245" s="736"/>
      <c r="P5245" s="736"/>
      <c r="Q5245" s="736"/>
      <c r="R5245" s="736"/>
      <c r="S5245" s="736"/>
      <c r="T5245" s="736"/>
      <c r="U5245" s="736"/>
      <c r="BA5245" s="722"/>
      <c r="BB5245" s="722"/>
      <c r="BC5245" s="722"/>
      <c r="BD5245" s="722"/>
      <c r="BE5245" s="722"/>
      <c r="BF5245" s="722"/>
      <c r="BG5245" s="722"/>
      <c r="BH5245" s="722"/>
      <c r="BI5245" s="722"/>
      <c r="BJ5245" s="722"/>
      <c r="BK5245" s="722"/>
      <c r="BL5245" s="722"/>
      <c r="BM5245" s="722"/>
      <c r="BN5245" s="722"/>
      <c r="BO5245" s="722"/>
      <c r="BP5245" s="722"/>
      <c r="BQ5245" s="722"/>
      <c r="BR5245" s="722"/>
      <c r="BS5245" s="722"/>
      <c r="BT5245" s="722"/>
      <c r="BU5245" s="722"/>
      <c r="BV5245" s="722"/>
      <c r="BW5245" s="722"/>
      <c r="BX5245" s="722"/>
      <c r="BY5245" s="722"/>
      <c r="BZ5245" s="722"/>
      <c r="CA5245" s="722"/>
      <c r="CB5245" s="722"/>
      <c r="CC5245" s="722"/>
      <c r="CD5245" s="722"/>
      <c r="CE5245" s="722"/>
      <c r="CF5245" s="722"/>
      <c r="CG5245" s="722"/>
      <c r="CH5245" s="722"/>
      <c r="CI5245" s="722"/>
      <c r="CJ5245" s="722"/>
      <c r="CK5245" s="722"/>
      <c r="CL5245" s="722"/>
      <c r="CM5245" s="722"/>
      <c r="CN5245" s="722"/>
      <c r="CO5245" s="722"/>
      <c r="CP5245" s="722"/>
      <c r="CQ5245" s="722"/>
      <c r="CR5245" s="722"/>
      <c r="CS5245" s="722"/>
    </row>
    <row r="5246" spans="1:97" s="1376" customFormat="1">
      <c r="A5246" s="722"/>
      <c r="B5246" s="722"/>
      <c r="C5246" s="722"/>
      <c r="D5246" s="722"/>
      <c r="E5246" s="722"/>
      <c r="F5246" s="757"/>
      <c r="G5246" s="757"/>
      <c r="H5246" s="757"/>
      <c r="I5246" s="757"/>
      <c r="J5246" s="757"/>
      <c r="K5246" s="758"/>
      <c r="L5246" s="758"/>
      <c r="M5246" s="722"/>
      <c r="N5246" s="736"/>
      <c r="O5246" s="736"/>
      <c r="P5246" s="736"/>
      <c r="Q5246" s="736"/>
      <c r="R5246" s="736"/>
      <c r="S5246" s="736"/>
      <c r="T5246" s="736"/>
      <c r="U5246" s="736"/>
      <c r="BA5246" s="722"/>
      <c r="BB5246" s="722"/>
      <c r="BC5246" s="722"/>
      <c r="BD5246" s="722"/>
      <c r="BE5246" s="722"/>
      <c r="BF5246" s="722"/>
      <c r="BG5246" s="722"/>
      <c r="BH5246" s="722"/>
      <c r="BI5246" s="722"/>
      <c r="BJ5246" s="722"/>
      <c r="BK5246" s="722"/>
      <c r="BL5246" s="722"/>
      <c r="BM5246" s="722"/>
      <c r="BN5246" s="722"/>
      <c r="BO5246" s="722"/>
      <c r="BP5246" s="722"/>
      <c r="BQ5246" s="722"/>
      <c r="BR5246" s="722"/>
      <c r="BS5246" s="722"/>
      <c r="BT5246" s="722"/>
      <c r="BU5246" s="722"/>
      <c r="BV5246" s="722"/>
      <c r="BW5246" s="722"/>
      <c r="BX5246" s="722"/>
      <c r="BY5246" s="722"/>
      <c r="BZ5246" s="722"/>
      <c r="CA5246" s="722"/>
      <c r="CB5246" s="722"/>
      <c r="CC5246" s="722"/>
      <c r="CD5246" s="722"/>
      <c r="CE5246" s="722"/>
      <c r="CF5246" s="722"/>
      <c r="CG5246" s="722"/>
      <c r="CH5246" s="722"/>
      <c r="CI5246" s="722"/>
      <c r="CJ5246" s="722"/>
      <c r="CK5246" s="722"/>
      <c r="CL5246" s="722"/>
      <c r="CM5246" s="722"/>
      <c r="CN5246" s="722"/>
      <c r="CO5246" s="722"/>
      <c r="CP5246" s="722"/>
      <c r="CQ5246" s="722"/>
      <c r="CR5246" s="722"/>
      <c r="CS5246" s="722"/>
    </row>
    <row r="5247" spans="1:97" s="1376" customFormat="1">
      <c r="A5247" s="722"/>
      <c r="B5247" s="722"/>
      <c r="C5247" s="722"/>
      <c r="D5247" s="722"/>
      <c r="E5247" s="722"/>
      <c r="F5247" s="757"/>
      <c r="G5247" s="757"/>
      <c r="H5247" s="757"/>
      <c r="I5247" s="757"/>
      <c r="J5247" s="757"/>
      <c r="K5247" s="758"/>
      <c r="L5247" s="758"/>
      <c r="M5247" s="722"/>
      <c r="N5247" s="736"/>
      <c r="O5247" s="736"/>
      <c r="P5247" s="736"/>
      <c r="Q5247" s="736"/>
      <c r="R5247" s="736"/>
      <c r="S5247" s="736"/>
      <c r="T5247" s="736"/>
      <c r="U5247" s="736"/>
      <c r="BA5247" s="722"/>
      <c r="BB5247" s="722"/>
      <c r="BC5247" s="722"/>
      <c r="BD5247" s="722"/>
      <c r="BE5247" s="722"/>
      <c r="BF5247" s="722"/>
      <c r="BG5247" s="722"/>
      <c r="BH5247" s="722"/>
      <c r="BI5247" s="722"/>
      <c r="BJ5247" s="722"/>
      <c r="BK5247" s="722"/>
      <c r="BL5247" s="722"/>
      <c r="BM5247" s="722"/>
      <c r="BN5247" s="722"/>
      <c r="BO5247" s="722"/>
      <c r="BP5247" s="722"/>
      <c r="BQ5247" s="722"/>
      <c r="BR5247" s="722"/>
      <c r="BS5247" s="722"/>
      <c r="BT5247" s="722"/>
      <c r="BU5247" s="722"/>
      <c r="BV5247" s="722"/>
      <c r="BW5247" s="722"/>
      <c r="BX5247" s="722"/>
      <c r="BY5247" s="722"/>
      <c r="BZ5247" s="722"/>
      <c r="CA5247" s="722"/>
      <c r="CB5247" s="722"/>
      <c r="CC5247" s="722"/>
      <c r="CD5247" s="722"/>
      <c r="CE5247" s="722"/>
      <c r="CF5247" s="722"/>
      <c r="CG5247" s="722"/>
      <c r="CH5247" s="722"/>
      <c r="CI5247" s="722"/>
      <c r="CJ5247" s="722"/>
      <c r="CK5247" s="722"/>
      <c r="CL5247" s="722"/>
      <c r="CM5247" s="722"/>
      <c r="CN5247" s="722"/>
      <c r="CO5247" s="722"/>
      <c r="CP5247" s="722"/>
      <c r="CQ5247" s="722"/>
      <c r="CR5247" s="722"/>
      <c r="CS5247" s="722"/>
    </row>
    <row r="5248" spans="1:97" s="1376" customFormat="1">
      <c r="A5248" s="722"/>
      <c r="B5248" s="722"/>
      <c r="C5248" s="722"/>
      <c r="D5248" s="722"/>
      <c r="E5248" s="722"/>
      <c r="F5248" s="757"/>
      <c r="G5248" s="757"/>
      <c r="H5248" s="757"/>
      <c r="I5248" s="757"/>
      <c r="J5248" s="757"/>
      <c r="K5248" s="758"/>
      <c r="L5248" s="758"/>
      <c r="M5248" s="722"/>
      <c r="N5248" s="736"/>
      <c r="O5248" s="736"/>
      <c r="P5248" s="736"/>
      <c r="Q5248" s="736"/>
      <c r="R5248" s="736"/>
      <c r="S5248" s="736"/>
      <c r="T5248" s="736"/>
      <c r="U5248" s="736"/>
      <c r="BA5248" s="722"/>
      <c r="BB5248" s="722"/>
      <c r="BC5248" s="722"/>
      <c r="BD5248" s="722"/>
      <c r="BE5248" s="722"/>
      <c r="BF5248" s="722"/>
      <c r="BG5248" s="722"/>
      <c r="BH5248" s="722"/>
      <c r="BI5248" s="722"/>
      <c r="BJ5248" s="722"/>
      <c r="BK5248" s="722"/>
      <c r="BL5248" s="722"/>
      <c r="BM5248" s="722"/>
      <c r="BN5248" s="722"/>
      <c r="BO5248" s="722"/>
      <c r="BP5248" s="722"/>
      <c r="BQ5248" s="722"/>
      <c r="BR5248" s="722"/>
      <c r="BS5248" s="722"/>
      <c r="BT5248" s="722"/>
      <c r="BU5248" s="722"/>
      <c r="BV5248" s="722"/>
      <c r="BW5248" s="722"/>
      <c r="BX5248" s="722"/>
      <c r="BY5248" s="722"/>
      <c r="BZ5248" s="722"/>
      <c r="CA5248" s="722"/>
      <c r="CB5248" s="722"/>
      <c r="CC5248" s="722"/>
      <c r="CD5248" s="722"/>
      <c r="CE5248" s="722"/>
      <c r="CF5248" s="722"/>
      <c r="CG5248" s="722"/>
      <c r="CH5248" s="722"/>
      <c r="CI5248" s="722"/>
      <c r="CJ5248" s="722"/>
      <c r="CK5248" s="722"/>
      <c r="CL5248" s="722"/>
      <c r="CM5248" s="722"/>
      <c r="CN5248" s="722"/>
      <c r="CO5248" s="722"/>
      <c r="CP5248" s="722"/>
      <c r="CQ5248" s="722"/>
      <c r="CR5248" s="722"/>
      <c r="CS5248" s="722"/>
    </row>
    <row r="5249" spans="1:97" s="1376" customFormat="1">
      <c r="A5249" s="722"/>
      <c r="B5249" s="722"/>
      <c r="C5249" s="722"/>
      <c r="D5249" s="722"/>
      <c r="E5249" s="722"/>
      <c r="F5249" s="757"/>
      <c r="G5249" s="757"/>
      <c r="H5249" s="757"/>
      <c r="I5249" s="757"/>
      <c r="J5249" s="757"/>
      <c r="K5249" s="758"/>
      <c r="L5249" s="758"/>
      <c r="M5249" s="722"/>
      <c r="N5249" s="736"/>
      <c r="O5249" s="736"/>
      <c r="P5249" s="736"/>
      <c r="Q5249" s="736"/>
      <c r="R5249" s="736"/>
      <c r="S5249" s="736"/>
      <c r="T5249" s="736"/>
      <c r="U5249" s="736"/>
      <c r="BA5249" s="722"/>
      <c r="BB5249" s="722"/>
      <c r="BC5249" s="722"/>
      <c r="BD5249" s="722"/>
      <c r="BE5249" s="722"/>
      <c r="BF5249" s="722"/>
      <c r="BG5249" s="722"/>
      <c r="BH5249" s="722"/>
      <c r="BI5249" s="722"/>
      <c r="BJ5249" s="722"/>
      <c r="BK5249" s="722"/>
      <c r="BL5249" s="722"/>
      <c r="BM5249" s="722"/>
      <c r="BN5249" s="722"/>
      <c r="BO5249" s="722"/>
      <c r="BP5249" s="722"/>
      <c r="BQ5249" s="722"/>
      <c r="BR5249" s="722"/>
      <c r="BS5249" s="722"/>
      <c r="BT5249" s="722"/>
      <c r="BU5249" s="722"/>
      <c r="BV5249" s="722"/>
      <c r="BW5249" s="722"/>
      <c r="BX5249" s="722"/>
      <c r="BY5249" s="722"/>
      <c r="BZ5249" s="722"/>
      <c r="CA5249" s="722"/>
      <c r="CB5249" s="722"/>
      <c r="CC5249" s="722"/>
      <c r="CD5249" s="722"/>
      <c r="CE5249" s="722"/>
      <c r="CF5249" s="722"/>
      <c r="CG5249" s="722"/>
      <c r="CH5249" s="722"/>
      <c r="CI5249" s="722"/>
      <c r="CJ5249" s="722"/>
      <c r="CK5249" s="722"/>
      <c r="CL5249" s="722"/>
      <c r="CM5249" s="722"/>
      <c r="CN5249" s="722"/>
      <c r="CO5249" s="722"/>
      <c r="CP5249" s="722"/>
      <c r="CQ5249" s="722"/>
      <c r="CR5249" s="722"/>
      <c r="CS5249" s="722"/>
    </row>
    <row r="5250" spans="1:97" s="1376" customFormat="1">
      <c r="A5250" s="722"/>
      <c r="B5250" s="722"/>
      <c r="C5250" s="722"/>
      <c r="D5250" s="722"/>
      <c r="E5250" s="722"/>
      <c r="F5250" s="757"/>
      <c r="G5250" s="757"/>
      <c r="H5250" s="757"/>
      <c r="I5250" s="757"/>
      <c r="J5250" s="757"/>
      <c r="K5250" s="758"/>
      <c r="L5250" s="758"/>
      <c r="M5250" s="722"/>
      <c r="N5250" s="736"/>
      <c r="O5250" s="736"/>
      <c r="P5250" s="736"/>
      <c r="Q5250" s="736"/>
      <c r="R5250" s="736"/>
      <c r="S5250" s="736"/>
      <c r="T5250" s="736"/>
      <c r="U5250" s="736"/>
      <c r="BA5250" s="722"/>
      <c r="BB5250" s="722"/>
      <c r="BC5250" s="722"/>
      <c r="BD5250" s="722"/>
      <c r="BE5250" s="722"/>
      <c r="BF5250" s="722"/>
      <c r="BG5250" s="722"/>
      <c r="BH5250" s="722"/>
      <c r="BI5250" s="722"/>
      <c r="BJ5250" s="722"/>
      <c r="BK5250" s="722"/>
      <c r="BL5250" s="722"/>
      <c r="BM5250" s="722"/>
      <c r="BN5250" s="722"/>
      <c r="BO5250" s="722"/>
      <c r="BP5250" s="722"/>
      <c r="BQ5250" s="722"/>
      <c r="BR5250" s="722"/>
      <c r="BS5250" s="722"/>
      <c r="BT5250" s="722"/>
      <c r="BU5250" s="722"/>
      <c r="BV5250" s="722"/>
      <c r="BW5250" s="722"/>
      <c r="BX5250" s="722"/>
      <c r="BY5250" s="722"/>
      <c r="BZ5250" s="722"/>
      <c r="CA5250" s="722"/>
      <c r="CB5250" s="722"/>
      <c r="CC5250" s="722"/>
      <c r="CD5250" s="722"/>
      <c r="CE5250" s="722"/>
      <c r="CF5250" s="722"/>
      <c r="CG5250" s="722"/>
      <c r="CH5250" s="722"/>
      <c r="CI5250" s="722"/>
      <c r="CJ5250" s="722"/>
      <c r="CK5250" s="722"/>
      <c r="CL5250" s="722"/>
      <c r="CM5250" s="722"/>
      <c r="CN5250" s="722"/>
      <c r="CO5250" s="722"/>
      <c r="CP5250" s="722"/>
      <c r="CQ5250" s="722"/>
      <c r="CR5250" s="722"/>
      <c r="CS5250" s="722"/>
    </row>
    <row r="5251" spans="1:97" s="1376" customFormat="1">
      <c r="A5251" s="722"/>
      <c r="B5251" s="722"/>
      <c r="C5251" s="722"/>
      <c r="D5251" s="722"/>
      <c r="E5251" s="722"/>
      <c r="F5251" s="757"/>
      <c r="G5251" s="757"/>
      <c r="H5251" s="757"/>
      <c r="I5251" s="757"/>
      <c r="J5251" s="757"/>
      <c r="K5251" s="758"/>
      <c r="L5251" s="758"/>
      <c r="M5251" s="722"/>
      <c r="N5251" s="736"/>
      <c r="O5251" s="736"/>
      <c r="P5251" s="736"/>
      <c r="Q5251" s="736"/>
      <c r="R5251" s="736"/>
      <c r="S5251" s="736"/>
      <c r="T5251" s="736"/>
      <c r="U5251" s="736"/>
      <c r="BA5251" s="722"/>
      <c r="BB5251" s="722"/>
      <c r="BC5251" s="722"/>
      <c r="BD5251" s="722"/>
      <c r="BE5251" s="722"/>
      <c r="BF5251" s="722"/>
      <c r="BG5251" s="722"/>
      <c r="BH5251" s="722"/>
      <c r="BI5251" s="722"/>
      <c r="BJ5251" s="722"/>
      <c r="BK5251" s="722"/>
      <c r="BL5251" s="722"/>
      <c r="BM5251" s="722"/>
      <c r="BN5251" s="722"/>
      <c r="BO5251" s="722"/>
      <c r="BP5251" s="722"/>
      <c r="BQ5251" s="722"/>
      <c r="BR5251" s="722"/>
      <c r="BS5251" s="722"/>
      <c r="BT5251" s="722"/>
      <c r="BU5251" s="722"/>
      <c r="BV5251" s="722"/>
      <c r="BW5251" s="722"/>
      <c r="BX5251" s="722"/>
      <c r="BY5251" s="722"/>
      <c r="BZ5251" s="722"/>
      <c r="CA5251" s="722"/>
      <c r="CB5251" s="722"/>
      <c r="CC5251" s="722"/>
      <c r="CD5251" s="722"/>
      <c r="CE5251" s="722"/>
      <c r="CF5251" s="722"/>
      <c r="CG5251" s="722"/>
      <c r="CH5251" s="722"/>
      <c r="CI5251" s="722"/>
      <c r="CJ5251" s="722"/>
      <c r="CK5251" s="722"/>
      <c r="CL5251" s="722"/>
      <c r="CM5251" s="722"/>
      <c r="CN5251" s="722"/>
      <c r="CO5251" s="722"/>
      <c r="CP5251" s="722"/>
      <c r="CQ5251" s="722"/>
      <c r="CR5251" s="722"/>
      <c r="CS5251" s="722"/>
    </row>
    <row r="5252" spans="1:97" s="1376" customFormat="1">
      <c r="A5252" s="722"/>
      <c r="B5252" s="722"/>
      <c r="C5252" s="722"/>
      <c r="D5252" s="722"/>
      <c r="E5252" s="722"/>
      <c r="F5252" s="757"/>
      <c r="G5252" s="757"/>
      <c r="H5252" s="757"/>
      <c r="I5252" s="757"/>
      <c r="J5252" s="757"/>
      <c r="K5252" s="758"/>
      <c r="L5252" s="758"/>
      <c r="M5252" s="722"/>
      <c r="N5252" s="736"/>
      <c r="O5252" s="736"/>
      <c r="P5252" s="736"/>
      <c r="Q5252" s="736"/>
      <c r="R5252" s="736"/>
      <c r="S5252" s="736"/>
      <c r="T5252" s="736"/>
      <c r="U5252" s="736"/>
      <c r="BA5252" s="722"/>
      <c r="BB5252" s="722"/>
      <c r="BC5252" s="722"/>
      <c r="BD5252" s="722"/>
      <c r="BE5252" s="722"/>
      <c r="BF5252" s="722"/>
      <c r="BG5252" s="722"/>
      <c r="BH5252" s="722"/>
      <c r="BI5252" s="722"/>
      <c r="BJ5252" s="722"/>
      <c r="BK5252" s="722"/>
      <c r="BL5252" s="722"/>
      <c r="BM5252" s="722"/>
      <c r="BN5252" s="722"/>
      <c r="BO5252" s="722"/>
      <c r="BP5252" s="722"/>
      <c r="BQ5252" s="722"/>
      <c r="BR5252" s="722"/>
      <c r="BS5252" s="722"/>
      <c r="BT5252" s="722"/>
      <c r="BU5252" s="722"/>
      <c r="BV5252" s="722"/>
      <c r="BW5252" s="722"/>
      <c r="BX5252" s="722"/>
      <c r="BY5252" s="722"/>
      <c r="BZ5252" s="722"/>
      <c r="CA5252" s="722"/>
      <c r="CB5252" s="722"/>
      <c r="CC5252" s="722"/>
      <c r="CD5252" s="722"/>
      <c r="CE5252" s="722"/>
      <c r="CF5252" s="722"/>
      <c r="CG5252" s="722"/>
      <c r="CH5252" s="722"/>
      <c r="CI5252" s="722"/>
      <c r="CJ5252" s="722"/>
      <c r="CK5252" s="722"/>
      <c r="CL5252" s="722"/>
      <c r="CM5252" s="722"/>
      <c r="CN5252" s="722"/>
      <c r="CO5252" s="722"/>
      <c r="CP5252" s="722"/>
      <c r="CQ5252" s="722"/>
      <c r="CR5252" s="722"/>
      <c r="CS5252" s="722"/>
    </row>
    <row r="5253" spans="1:97" s="1376" customFormat="1">
      <c r="A5253" s="722"/>
      <c r="B5253" s="722"/>
      <c r="C5253" s="722"/>
      <c r="D5253" s="722"/>
      <c r="E5253" s="722"/>
      <c r="F5253" s="757"/>
      <c r="G5253" s="757"/>
      <c r="H5253" s="757"/>
      <c r="I5253" s="757"/>
      <c r="J5253" s="757"/>
      <c r="K5253" s="758"/>
      <c r="L5253" s="758"/>
      <c r="M5253" s="722"/>
      <c r="N5253" s="736"/>
      <c r="O5253" s="736"/>
      <c r="P5253" s="736"/>
      <c r="Q5253" s="736"/>
      <c r="R5253" s="736"/>
      <c r="S5253" s="736"/>
      <c r="T5253" s="736"/>
      <c r="U5253" s="736"/>
      <c r="BA5253" s="722"/>
      <c r="BB5253" s="722"/>
      <c r="BC5253" s="722"/>
      <c r="BD5253" s="722"/>
      <c r="BE5253" s="722"/>
      <c r="BF5253" s="722"/>
      <c r="BG5253" s="722"/>
      <c r="BH5253" s="722"/>
      <c r="BI5253" s="722"/>
      <c r="BJ5253" s="722"/>
      <c r="BK5253" s="722"/>
      <c r="BL5253" s="722"/>
      <c r="BM5253" s="722"/>
      <c r="BN5253" s="722"/>
      <c r="BO5253" s="722"/>
      <c r="BP5253" s="722"/>
      <c r="BQ5253" s="722"/>
      <c r="BR5253" s="722"/>
      <c r="BS5253" s="722"/>
      <c r="BT5253" s="722"/>
      <c r="BU5253" s="722"/>
      <c r="BV5253" s="722"/>
      <c r="BW5253" s="722"/>
      <c r="BX5253" s="722"/>
      <c r="BY5253" s="722"/>
      <c r="BZ5253" s="722"/>
      <c r="CA5253" s="722"/>
      <c r="CB5253" s="722"/>
      <c r="CC5253" s="722"/>
      <c r="CD5253" s="722"/>
      <c r="CE5253" s="722"/>
      <c r="CF5253" s="722"/>
      <c r="CG5253" s="722"/>
      <c r="CH5253" s="722"/>
      <c r="CI5253" s="722"/>
      <c r="CJ5253" s="722"/>
      <c r="CK5253" s="722"/>
      <c r="CL5253" s="722"/>
      <c r="CM5253" s="722"/>
      <c r="CN5253" s="722"/>
      <c r="CO5253" s="722"/>
      <c r="CP5253" s="722"/>
      <c r="CQ5253" s="722"/>
      <c r="CR5253" s="722"/>
      <c r="CS5253" s="722"/>
    </row>
    <row r="5254" spans="1:97" s="1376" customFormat="1">
      <c r="A5254" s="722"/>
      <c r="B5254" s="722"/>
      <c r="C5254" s="722"/>
      <c r="D5254" s="722"/>
      <c r="E5254" s="722"/>
      <c r="F5254" s="757"/>
      <c r="G5254" s="757"/>
      <c r="H5254" s="757"/>
      <c r="I5254" s="757"/>
      <c r="J5254" s="757"/>
      <c r="K5254" s="758"/>
      <c r="L5254" s="758"/>
      <c r="M5254" s="722"/>
      <c r="N5254" s="736"/>
      <c r="O5254" s="736"/>
      <c r="P5254" s="736"/>
      <c r="Q5254" s="736"/>
      <c r="R5254" s="736"/>
      <c r="S5254" s="736"/>
      <c r="T5254" s="736"/>
      <c r="U5254" s="736"/>
      <c r="BA5254" s="722"/>
      <c r="BB5254" s="722"/>
      <c r="BC5254" s="722"/>
      <c r="BD5254" s="722"/>
      <c r="BE5254" s="722"/>
      <c r="BF5254" s="722"/>
      <c r="BG5254" s="722"/>
      <c r="BH5254" s="722"/>
      <c r="BI5254" s="722"/>
      <c r="BJ5254" s="722"/>
      <c r="BK5254" s="722"/>
      <c r="BL5254" s="722"/>
      <c r="BM5254" s="722"/>
      <c r="BN5254" s="722"/>
      <c r="BO5254" s="722"/>
      <c r="BP5254" s="722"/>
      <c r="BQ5254" s="722"/>
      <c r="BR5254" s="722"/>
      <c r="BS5254" s="722"/>
      <c r="BT5254" s="722"/>
      <c r="BU5254" s="722"/>
      <c r="BV5254" s="722"/>
      <c r="BW5254" s="722"/>
      <c r="BX5254" s="722"/>
      <c r="BY5254" s="722"/>
      <c r="BZ5254" s="722"/>
      <c r="CA5254" s="722"/>
      <c r="CB5254" s="722"/>
      <c r="CC5254" s="722"/>
      <c r="CD5254" s="722"/>
      <c r="CE5254" s="722"/>
      <c r="CF5254" s="722"/>
      <c r="CG5254" s="722"/>
      <c r="CH5254" s="722"/>
      <c r="CI5254" s="722"/>
      <c r="CJ5254" s="722"/>
      <c r="CK5254" s="722"/>
      <c r="CL5254" s="722"/>
      <c r="CM5254" s="722"/>
      <c r="CN5254" s="722"/>
      <c r="CO5254" s="722"/>
      <c r="CP5254" s="722"/>
      <c r="CQ5254" s="722"/>
      <c r="CR5254" s="722"/>
      <c r="CS5254" s="722"/>
    </row>
    <row r="5255" spans="1:97" s="1376" customFormat="1">
      <c r="A5255" s="722"/>
      <c r="B5255" s="722"/>
      <c r="C5255" s="722"/>
      <c r="D5255" s="722"/>
      <c r="E5255" s="722"/>
      <c r="F5255" s="757"/>
      <c r="G5255" s="757"/>
      <c r="H5255" s="757"/>
      <c r="I5255" s="757"/>
      <c r="J5255" s="757"/>
      <c r="K5255" s="758"/>
      <c r="L5255" s="758"/>
      <c r="M5255" s="722"/>
      <c r="N5255" s="736"/>
      <c r="O5255" s="736"/>
      <c r="P5255" s="736"/>
      <c r="Q5255" s="736"/>
      <c r="R5255" s="736"/>
      <c r="S5255" s="736"/>
      <c r="T5255" s="736"/>
      <c r="U5255" s="736"/>
      <c r="BA5255" s="722"/>
      <c r="BB5255" s="722"/>
      <c r="BC5255" s="722"/>
      <c r="BD5255" s="722"/>
      <c r="BE5255" s="722"/>
      <c r="BF5255" s="722"/>
      <c r="BG5255" s="722"/>
      <c r="BH5255" s="722"/>
      <c r="BI5255" s="722"/>
      <c r="BJ5255" s="722"/>
      <c r="BK5255" s="722"/>
      <c r="BL5255" s="722"/>
      <c r="BM5255" s="722"/>
      <c r="BN5255" s="722"/>
      <c r="BO5255" s="722"/>
      <c r="BP5255" s="722"/>
      <c r="BQ5255" s="722"/>
      <c r="BR5255" s="722"/>
      <c r="BS5255" s="722"/>
      <c r="BT5255" s="722"/>
      <c r="BU5255" s="722"/>
      <c r="BV5255" s="722"/>
      <c r="BW5255" s="722"/>
      <c r="BX5255" s="722"/>
      <c r="BY5255" s="722"/>
      <c r="BZ5255" s="722"/>
      <c r="CA5255" s="722"/>
      <c r="CB5255" s="722"/>
      <c r="CC5255" s="722"/>
      <c r="CD5255" s="722"/>
      <c r="CE5255" s="722"/>
      <c r="CF5255" s="722"/>
      <c r="CG5255" s="722"/>
      <c r="CH5255" s="722"/>
      <c r="CI5255" s="722"/>
      <c r="CJ5255" s="722"/>
      <c r="CK5255" s="722"/>
      <c r="CL5255" s="722"/>
      <c r="CM5255" s="722"/>
      <c r="CN5255" s="722"/>
      <c r="CO5255" s="722"/>
      <c r="CP5255" s="722"/>
      <c r="CQ5255" s="722"/>
      <c r="CR5255" s="722"/>
      <c r="CS5255" s="722"/>
    </row>
    <row r="5256" spans="1:97" s="1376" customFormat="1">
      <c r="A5256" s="722"/>
      <c r="B5256" s="722"/>
      <c r="C5256" s="722"/>
      <c r="D5256" s="722"/>
      <c r="E5256" s="722"/>
      <c r="F5256" s="757"/>
      <c r="G5256" s="757"/>
      <c r="H5256" s="757"/>
      <c r="I5256" s="757"/>
      <c r="J5256" s="757"/>
      <c r="K5256" s="758"/>
      <c r="L5256" s="758"/>
      <c r="M5256" s="722"/>
      <c r="N5256" s="736"/>
      <c r="O5256" s="736"/>
      <c r="P5256" s="736"/>
      <c r="Q5256" s="736"/>
      <c r="R5256" s="736"/>
      <c r="S5256" s="736"/>
      <c r="T5256" s="736"/>
      <c r="U5256" s="736"/>
      <c r="BA5256" s="722"/>
      <c r="BB5256" s="722"/>
      <c r="BC5256" s="722"/>
      <c r="BD5256" s="722"/>
      <c r="BE5256" s="722"/>
      <c r="BF5256" s="722"/>
      <c r="BG5256" s="722"/>
      <c r="BH5256" s="722"/>
      <c r="BI5256" s="722"/>
      <c r="BJ5256" s="722"/>
      <c r="BK5256" s="722"/>
      <c r="BL5256" s="722"/>
      <c r="BM5256" s="722"/>
      <c r="BN5256" s="722"/>
      <c r="BO5256" s="722"/>
      <c r="BP5256" s="722"/>
      <c r="BQ5256" s="722"/>
      <c r="BR5256" s="722"/>
      <c r="BS5256" s="722"/>
      <c r="BT5256" s="722"/>
      <c r="BU5256" s="722"/>
      <c r="BV5256" s="722"/>
      <c r="BW5256" s="722"/>
      <c r="BX5256" s="722"/>
      <c r="BY5256" s="722"/>
      <c r="BZ5256" s="722"/>
      <c r="CA5256" s="722"/>
      <c r="CB5256" s="722"/>
      <c r="CC5256" s="722"/>
      <c r="CD5256" s="722"/>
      <c r="CE5256" s="722"/>
      <c r="CF5256" s="722"/>
      <c r="CG5256" s="722"/>
      <c r="CH5256" s="722"/>
      <c r="CI5256" s="722"/>
      <c r="CJ5256" s="722"/>
      <c r="CK5256" s="722"/>
      <c r="CL5256" s="722"/>
      <c r="CM5256" s="722"/>
      <c r="CN5256" s="722"/>
      <c r="CO5256" s="722"/>
      <c r="CP5256" s="722"/>
      <c r="CQ5256" s="722"/>
      <c r="CR5256" s="722"/>
      <c r="CS5256" s="722"/>
    </row>
    <row r="5257" spans="1:97" s="1376" customFormat="1">
      <c r="A5257" s="722"/>
      <c r="B5257" s="722"/>
      <c r="C5257" s="722"/>
      <c r="D5257" s="722"/>
      <c r="E5257" s="722"/>
      <c r="F5257" s="757"/>
      <c r="G5257" s="757"/>
      <c r="H5257" s="757"/>
      <c r="I5257" s="757"/>
      <c r="J5257" s="757"/>
      <c r="K5257" s="758"/>
      <c r="L5257" s="758"/>
      <c r="M5257" s="722"/>
      <c r="N5257" s="736"/>
      <c r="O5257" s="736"/>
      <c r="P5257" s="736"/>
      <c r="Q5257" s="736"/>
      <c r="R5257" s="736"/>
      <c r="S5257" s="736"/>
      <c r="T5257" s="736"/>
      <c r="U5257" s="736"/>
      <c r="BA5257" s="722"/>
      <c r="BB5257" s="722"/>
      <c r="BC5257" s="722"/>
      <c r="BD5257" s="722"/>
      <c r="BE5257" s="722"/>
      <c r="BF5257" s="722"/>
      <c r="BG5257" s="722"/>
      <c r="BH5257" s="722"/>
      <c r="BI5257" s="722"/>
      <c r="BJ5257" s="722"/>
      <c r="BK5257" s="722"/>
      <c r="BL5257" s="722"/>
      <c r="BM5257" s="722"/>
      <c r="BN5257" s="722"/>
      <c r="BO5257" s="722"/>
      <c r="BP5257" s="722"/>
      <c r="BQ5257" s="722"/>
      <c r="BR5257" s="722"/>
      <c r="BS5257" s="722"/>
      <c r="BT5257" s="722"/>
      <c r="BU5257" s="722"/>
      <c r="BV5257" s="722"/>
      <c r="BW5257" s="722"/>
      <c r="BX5257" s="722"/>
      <c r="BY5257" s="722"/>
      <c r="BZ5257" s="722"/>
      <c r="CA5257" s="722"/>
      <c r="CB5257" s="722"/>
      <c r="CC5257" s="722"/>
      <c r="CD5257" s="722"/>
      <c r="CE5257" s="722"/>
      <c r="CF5257" s="722"/>
      <c r="CG5257" s="722"/>
      <c r="CH5257" s="722"/>
      <c r="CI5257" s="722"/>
      <c r="CJ5257" s="722"/>
      <c r="CK5257" s="722"/>
      <c r="CL5257" s="722"/>
      <c r="CM5257" s="722"/>
      <c r="CN5257" s="722"/>
      <c r="CO5257" s="722"/>
      <c r="CP5257" s="722"/>
      <c r="CQ5257" s="722"/>
      <c r="CR5257" s="722"/>
      <c r="CS5257" s="722"/>
    </row>
    <row r="5258" spans="1:97" s="1376" customFormat="1">
      <c r="A5258" s="722"/>
      <c r="B5258" s="722"/>
      <c r="C5258" s="722"/>
      <c r="D5258" s="722"/>
      <c r="E5258" s="722"/>
      <c r="F5258" s="757"/>
      <c r="G5258" s="757"/>
      <c r="H5258" s="757"/>
      <c r="I5258" s="757"/>
      <c r="J5258" s="757"/>
      <c r="K5258" s="758"/>
      <c r="L5258" s="758"/>
      <c r="M5258" s="722"/>
      <c r="N5258" s="736"/>
      <c r="O5258" s="736"/>
      <c r="P5258" s="736"/>
      <c r="Q5258" s="736"/>
      <c r="R5258" s="736"/>
      <c r="S5258" s="736"/>
      <c r="T5258" s="736"/>
      <c r="U5258" s="736"/>
      <c r="BA5258" s="722"/>
      <c r="BB5258" s="722"/>
      <c r="BC5258" s="722"/>
      <c r="BD5258" s="722"/>
      <c r="BE5258" s="722"/>
      <c r="BF5258" s="722"/>
      <c r="BG5258" s="722"/>
      <c r="BH5258" s="722"/>
      <c r="BI5258" s="722"/>
      <c r="BJ5258" s="722"/>
      <c r="BK5258" s="722"/>
      <c r="BL5258" s="722"/>
      <c r="BM5258" s="722"/>
      <c r="BN5258" s="722"/>
      <c r="BO5258" s="722"/>
      <c r="BP5258" s="722"/>
      <c r="BQ5258" s="722"/>
      <c r="BR5258" s="722"/>
      <c r="BS5258" s="722"/>
      <c r="BT5258" s="722"/>
      <c r="BU5258" s="722"/>
      <c r="BV5258" s="722"/>
      <c r="BW5258" s="722"/>
      <c r="BX5258" s="722"/>
      <c r="BY5258" s="722"/>
      <c r="BZ5258" s="722"/>
      <c r="CA5258" s="722"/>
      <c r="CB5258" s="722"/>
      <c r="CC5258" s="722"/>
      <c r="CD5258" s="722"/>
      <c r="CE5258" s="722"/>
      <c r="CF5258" s="722"/>
      <c r="CG5258" s="722"/>
      <c r="CH5258" s="722"/>
      <c r="CI5258" s="722"/>
      <c r="CJ5258" s="722"/>
      <c r="CK5258" s="722"/>
      <c r="CL5258" s="722"/>
      <c r="CM5258" s="722"/>
      <c r="CN5258" s="722"/>
      <c r="CO5258" s="722"/>
      <c r="CP5258" s="722"/>
      <c r="CQ5258" s="722"/>
      <c r="CR5258" s="722"/>
      <c r="CS5258" s="722"/>
    </row>
    <row r="5259" spans="1:97" s="1376" customFormat="1">
      <c r="A5259" s="722"/>
      <c r="B5259" s="722"/>
      <c r="C5259" s="722"/>
      <c r="D5259" s="722"/>
      <c r="E5259" s="722"/>
      <c r="F5259" s="757"/>
      <c r="G5259" s="757"/>
      <c r="H5259" s="757"/>
      <c r="I5259" s="757"/>
      <c r="J5259" s="757"/>
      <c r="K5259" s="758"/>
      <c r="L5259" s="758"/>
      <c r="M5259" s="722"/>
      <c r="N5259" s="736"/>
      <c r="O5259" s="736"/>
      <c r="P5259" s="736"/>
      <c r="Q5259" s="736"/>
      <c r="R5259" s="736"/>
      <c r="S5259" s="736"/>
      <c r="T5259" s="736"/>
      <c r="U5259" s="736"/>
      <c r="BA5259" s="722"/>
      <c r="BB5259" s="722"/>
      <c r="BC5259" s="722"/>
      <c r="BD5259" s="722"/>
      <c r="BE5259" s="722"/>
      <c r="BF5259" s="722"/>
      <c r="BG5259" s="722"/>
      <c r="BH5259" s="722"/>
      <c r="BI5259" s="722"/>
      <c r="BJ5259" s="722"/>
      <c r="BK5259" s="722"/>
      <c r="BL5259" s="722"/>
      <c r="BM5259" s="722"/>
      <c r="BN5259" s="722"/>
      <c r="BO5259" s="722"/>
      <c r="BP5259" s="722"/>
      <c r="BQ5259" s="722"/>
      <c r="BR5259" s="722"/>
      <c r="BS5259" s="722"/>
      <c r="BT5259" s="722"/>
      <c r="BU5259" s="722"/>
      <c r="BV5259" s="722"/>
      <c r="BW5259" s="722"/>
      <c r="BX5259" s="722"/>
      <c r="BY5259" s="722"/>
      <c r="BZ5259" s="722"/>
      <c r="CA5259" s="722"/>
      <c r="CB5259" s="722"/>
      <c r="CC5259" s="722"/>
      <c r="CD5259" s="722"/>
      <c r="CE5259" s="722"/>
      <c r="CF5259" s="722"/>
      <c r="CG5259" s="722"/>
      <c r="CH5259" s="722"/>
      <c r="CI5259" s="722"/>
      <c r="CJ5259" s="722"/>
      <c r="CK5259" s="722"/>
      <c r="CL5259" s="722"/>
      <c r="CM5259" s="722"/>
      <c r="CN5259" s="722"/>
      <c r="CO5259" s="722"/>
      <c r="CP5259" s="722"/>
      <c r="CQ5259" s="722"/>
      <c r="CR5259" s="722"/>
      <c r="CS5259" s="722"/>
    </row>
    <row r="5260" spans="1:97" s="1376" customFormat="1">
      <c r="A5260" s="722"/>
      <c r="B5260" s="722"/>
      <c r="C5260" s="722"/>
      <c r="D5260" s="722"/>
      <c r="E5260" s="722"/>
      <c r="F5260" s="757"/>
      <c r="G5260" s="757"/>
      <c r="H5260" s="757"/>
      <c r="I5260" s="757"/>
      <c r="J5260" s="757"/>
      <c r="K5260" s="758"/>
      <c r="L5260" s="758"/>
      <c r="M5260" s="722"/>
      <c r="N5260" s="736"/>
      <c r="O5260" s="736"/>
      <c r="P5260" s="736"/>
      <c r="Q5260" s="736"/>
      <c r="R5260" s="736"/>
      <c r="S5260" s="736"/>
      <c r="T5260" s="736"/>
      <c r="U5260" s="736"/>
      <c r="BA5260" s="722"/>
      <c r="BB5260" s="722"/>
      <c r="BC5260" s="722"/>
      <c r="BD5260" s="722"/>
      <c r="BE5260" s="722"/>
      <c r="BF5260" s="722"/>
      <c r="BG5260" s="722"/>
      <c r="BH5260" s="722"/>
      <c r="BI5260" s="722"/>
      <c r="BJ5260" s="722"/>
      <c r="BK5260" s="722"/>
      <c r="BL5260" s="722"/>
      <c r="BM5260" s="722"/>
      <c r="BN5260" s="722"/>
      <c r="BO5260" s="722"/>
      <c r="BP5260" s="722"/>
      <c r="BQ5260" s="722"/>
      <c r="BR5260" s="722"/>
      <c r="BS5260" s="722"/>
      <c r="BT5260" s="722"/>
      <c r="BU5260" s="722"/>
      <c r="BV5260" s="722"/>
      <c r="BW5260" s="722"/>
      <c r="BX5260" s="722"/>
      <c r="BY5260" s="722"/>
      <c r="BZ5260" s="722"/>
      <c r="CA5260" s="722"/>
      <c r="CB5260" s="722"/>
      <c r="CC5260" s="722"/>
      <c r="CD5260" s="722"/>
      <c r="CE5260" s="722"/>
      <c r="CF5260" s="722"/>
      <c r="CG5260" s="722"/>
      <c r="CH5260" s="722"/>
      <c r="CI5260" s="722"/>
      <c r="CJ5260" s="722"/>
      <c r="CK5260" s="722"/>
      <c r="CL5260" s="722"/>
      <c r="CM5260" s="722"/>
      <c r="CN5260" s="722"/>
      <c r="CO5260" s="722"/>
      <c r="CP5260" s="722"/>
      <c r="CQ5260" s="722"/>
      <c r="CR5260" s="722"/>
      <c r="CS5260" s="722"/>
    </row>
    <row r="5261" spans="1:97" s="1376" customFormat="1">
      <c r="A5261" s="722"/>
      <c r="B5261" s="722"/>
      <c r="C5261" s="722"/>
      <c r="D5261" s="722"/>
      <c r="E5261" s="722"/>
      <c r="F5261" s="757"/>
      <c r="G5261" s="757"/>
      <c r="H5261" s="757"/>
      <c r="I5261" s="757"/>
      <c r="J5261" s="757"/>
      <c r="K5261" s="758"/>
      <c r="L5261" s="758"/>
      <c r="M5261" s="722"/>
      <c r="N5261" s="736"/>
      <c r="O5261" s="736"/>
      <c r="P5261" s="736"/>
      <c r="Q5261" s="736"/>
      <c r="R5261" s="736"/>
      <c r="S5261" s="736"/>
      <c r="T5261" s="736"/>
      <c r="U5261" s="736"/>
      <c r="BA5261" s="722"/>
      <c r="BB5261" s="722"/>
      <c r="BC5261" s="722"/>
      <c r="BD5261" s="722"/>
      <c r="BE5261" s="722"/>
      <c r="BF5261" s="722"/>
      <c r="BG5261" s="722"/>
      <c r="BH5261" s="722"/>
      <c r="BI5261" s="722"/>
      <c r="BJ5261" s="722"/>
      <c r="BK5261" s="722"/>
      <c r="BL5261" s="722"/>
      <c r="BM5261" s="722"/>
      <c r="BN5261" s="722"/>
      <c r="BO5261" s="722"/>
      <c r="BP5261" s="722"/>
      <c r="BQ5261" s="722"/>
      <c r="BR5261" s="722"/>
      <c r="BS5261" s="722"/>
      <c r="BT5261" s="722"/>
      <c r="BU5261" s="722"/>
      <c r="BV5261" s="722"/>
      <c r="BW5261" s="722"/>
      <c r="BX5261" s="722"/>
      <c r="BY5261" s="722"/>
      <c r="BZ5261" s="722"/>
      <c r="CA5261" s="722"/>
      <c r="CB5261" s="722"/>
      <c r="CC5261" s="722"/>
      <c r="CD5261" s="722"/>
      <c r="CE5261" s="722"/>
      <c r="CF5261" s="722"/>
      <c r="CG5261" s="722"/>
      <c r="CH5261" s="722"/>
      <c r="CI5261" s="722"/>
      <c r="CJ5261" s="722"/>
      <c r="CK5261" s="722"/>
      <c r="CL5261" s="722"/>
      <c r="CM5261" s="722"/>
      <c r="CN5261" s="722"/>
      <c r="CO5261" s="722"/>
      <c r="CP5261" s="722"/>
      <c r="CQ5261" s="722"/>
      <c r="CR5261" s="722"/>
      <c r="CS5261" s="722"/>
    </row>
    <row r="5262" spans="1:97" s="1376" customFormat="1">
      <c r="A5262" s="722"/>
      <c r="B5262" s="722"/>
      <c r="C5262" s="722"/>
      <c r="D5262" s="722"/>
      <c r="E5262" s="722"/>
      <c r="F5262" s="757"/>
      <c r="G5262" s="757"/>
      <c r="H5262" s="757"/>
      <c r="I5262" s="757"/>
      <c r="J5262" s="757"/>
      <c r="K5262" s="758"/>
      <c r="L5262" s="758"/>
      <c r="M5262" s="722"/>
      <c r="N5262" s="736"/>
      <c r="O5262" s="736"/>
      <c r="P5262" s="736"/>
      <c r="Q5262" s="736"/>
      <c r="R5262" s="736"/>
      <c r="S5262" s="736"/>
      <c r="T5262" s="736"/>
      <c r="U5262" s="736"/>
      <c r="BA5262" s="722"/>
      <c r="BB5262" s="722"/>
      <c r="BC5262" s="722"/>
      <c r="BD5262" s="722"/>
      <c r="BE5262" s="722"/>
      <c r="BF5262" s="722"/>
      <c r="BG5262" s="722"/>
      <c r="BH5262" s="722"/>
      <c r="BI5262" s="722"/>
      <c r="BJ5262" s="722"/>
      <c r="BK5262" s="722"/>
      <c r="BL5262" s="722"/>
      <c r="BM5262" s="722"/>
      <c r="BN5262" s="722"/>
      <c r="BO5262" s="722"/>
      <c r="BP5262" s="722"/>
      <c r="BQ5262" s="722"/>
      <c r="BR5262" s="722"/>
      <c r="BS5262" s="722"/>
      <c r="BT5262" s="722"/>
      <c r="BU5262" s="722"/>
      <c r="BV5262" s="722"/>
      <c r="BW5262" s="722"/>
      <c r="BX5262" s="722"/>
      <c r="BY5262" s="722"/>
      <c r="BZ5262" s="722"/>
      <c r="CA5262" s="722"/>
      <c r="CB5262" s="722"/>
      <c r="CC5262" s="722"/>
      <c r="CD5262" s="722"/>
      <c r="CE5262" s="722"/>
      <c r="CF5262" s="722"/>
      <c r="CG5262" s="722"/>
      <c r="CH5262" s="722"/>
      <c r="CI5262" s="722"/>
      <c r="CJ5262" s="722"/>
      <c r="CK5262" s="722"/>
      <c r="CL5262" s="722"/>
      <c r="CM5262" s="722"/>
      <c r="CN5262" s="722"/>
      <c r="CO5262" s="722"/>
      <c r="CP5262" s="722"/>
      <c r="CQ5262" s="722"/>
      <c r="CR5262" s="722"/>
      <c r="CS5262" s="722"/>
    </row>
    <row r="5263" spans="1:97" s="1376" customFormat="1">
      <c r="A5263" s="722"/>
      <c r="B5263" s="722"/>
      <c r="C5263" s="722"/>
      <c r="D5263" s="722"/>
      <c r="E5263" s="722"/>
      <c r="F5263" s="757"/>
      <c r="G5263" s="757"/>
      <c r="H5263" s="757"/>
      <c r="I5263" s="757"/>
      <c r="J5263" s="757"/>
      <c r="K5263" s="758"/>
      <c r="L5263" s="758"/>
      <c r="M5263" s="722"/>
      <c r="N5263" s="736"/>
      <c r="O5263" s="736"/>
      <c r="P5263" s="736"/>
      <c r="Q5263" s="736"/>
      <c r="R5263" s="736"/>
      <c r="S5263" s="736"/>
      <c r="T5263" s="736"/>
      <c r="U5263" s="736"/>
      <c r="BA5263" s="722"/>
      <c r="BB5263" s="722"/>
      <c r="BC5263" s="722"/>
      <c r="BD5263" s="722"/>
      <c r="BE5263" s="722"/>
      <c r="BF5263" s="722"/>
      <c r="BG5263" s="722"/>
      <c r="BH5263" s="722"/>
      <c r="BI5263" s="722"/>
      <c r="BJ5263" s="722"/>
      <c r="BK5263" s="722"/>
      <c r="BL5263" s="722"/>
      <c r="BM5263" s="722"/>
      <c r="BN5263" s="722"/>
      <c r="BO5263" s="722"/>
      <c r="BP5263" s="722"/>
      <c r="BQ5263" s="722"/>
      <c r="BR5263" s="722"/>
      <c r="BS5263" s="722"/>
      <c r="BT5263" s="722"/>
      <c r="BU5263" s="722"/>
      <c r="BV5263" s="722"/>
      <c r="BW5263" s="722"/>
      <c r="BX5263" s="722"/>
      <c r="BY5263" s="722"/>
      <c r="BZ5263" s="722"/>
      <c r="CA5263" s="722"/>
      <c r="CB5263" s="722"/>
      <c r="CC5263" s="722"/>
      <c r="CD5263" s="722"/>
      <c r="CE5263" s="722"/>
      <c r="CF5263" s="722"/>
      <c r="CG5263" s="722"/>
      <c r="CH5263" s="722"/>
      <c r="CI5263" s="722"/>
      <c r="CJ5263" s="722"/>
      <c r="CK5263" s="722"/>
      <c r="CL5263" s="722"/>
      <c r="CM5263" s="722"/>
      <c r="CN5263" s="722"/>
      <c r="CO5263" s="722"/>
      <c r="CP5263" s="722"/>
      <c r="CQ5263" s="722"/>
      <c r="CR5263" s="722"/>
      <c r="CS5263" s="722"/>
    </row>
    <row r="5264" spans="1:97" s="1376" customFormat="1">
      <c r="A5264" s="722"/>
      <c r="B5264" s="722"/>
      <c r="C5264" s="722"/>
      <c r="D5264" s="722"/>
      <c r="E5264" s="722"/>
      <c r="F5264" s="757"/>
      <c r="G5264" s="757"/>
      <c r="H5264" s="757"/>
      <c r="I5264" s="757"/>
      <c r="J5264" s="757"/>
      <c r="K5264" s="758"/>
      <c r="L5264" s="758"/>
      <c r="M5264" s="722"/>
      <c r="N5264" s="736"/>
      <c r="O5264" s="736"/>
      <c r="P5264" s="736"/>
      <c r="Q5264" s="736"/>
      <c r="R5264" s="736"/>
      <c r="S5264" s="736"/>
      <c r="T5264" s="736"/>
      <c r="U5264" s="736"/>
      <c r="BA5264" s="722"/>
      <c r="BB5264" s="722"/>
      <c r="BC5264" s="722"/>
      <c r="BD5264" s="722"/>
      <c r="BE5264" s="722"/>
      <c r="BF5264" s="722"/>
      <c r="BG5264" s="722"/>
      <c r="BH5264" s="722"/>
      <c r="BI5264" s="722"/>
      <c r="BJ5264" s="722"/>
      <c r="BK5264" s="722"/>
      <c r="BL5264" s="722"/>
      <c r="BM5264" s="722"/>
      <c r="BN5264" s="722"/>
      <c r="BO5264" s="722"/>
      <c r="BP5264" s="722"/>
      <c r="BQ5264" s="722"/>
      <c r="BR5264" s="722"/>
      <c r="BS5264" s="722"/>
      <c r="BT5264" s="722"/>
      <c r="BU5264" s="722"/>
      <c r="BV5264" s="722"/>
      <c r="BW5264" s="722"/>
      <c r="BX5264" s="722"/>
      <c r="BY5264" s="722"/>
      <c r="BZ5264" s="722"/>
      <c r="CA5264" s="722"/>
      <c r="CB5264" s="722"/>
      <c r="CC5264" s="722"/>
      <c r="CD5264" s="722"/>
      <c r="CE5264" s="722"/>
      <c r="CF5264" s="722"/>
      <c r="CG5264" s="722"/>
      <c r="CH5264" s="722"/>
      <c r="CI5264" s="722"/>
      <c r="CJ5264" s="722"/>
      <c r="CK5264" s="722"/>
      <c r="CL5264" s="722"/>
      <c r="CM5264" s="722"/>
      <c r="CN5264" s="722"/>
      <c r="CO5264" s="722"/>
      <c r="CP5264" s="722"/>
      <c r="CQ5264" s="722"/>
      <c r="CR5264" s="722"/>
      <c r="CS5264" s="722"/>
    </row>
    <row r="5265" spans="1:97" s="1376" customFormat="1">
      <c r="A5265" s="722"/>
      <c r="B5265" s="722"/>
      <c r="C5265" s="722"/>
      <c r="D5265" s="722"/>
      <c r="E5265" s="722"/>
      <c r="F5265" s="757"/>
      <c r="G5265" s="757"/>
      <c r="H5265" s="757"/>
      <c r="I5265" s="757"/>
      <c r="J5265" s="757"/>
      <c r="K5265" s="758"/>
      <c r="L5265" s="758"/>
      <c r="M5265" s="722"/>
      <c r="N5265" s="736"/>
      <c r="O5265" s="736"/>
      <c r="P5265" s="736"/>
      <c r="Q5265" s="736"/>
      <c r="R5265" s="736"/>
      <c r="S5265" s="736"/>
      <c r="T5265" s="736"/>
      <c r="U5265" s="736"/>
      <c r="BA5265" s="722"/>
      <c r="BB5265" s="722"/>
      <c r="BC5265" s="722"/>
      <c r="BD5265" s="722"/>
      <c r="BE5265" s="722"/>
      <c r="BF5265" s="722"/>
      <c r="BG5265" s="722"/>
      <c r="BH5265" s="722"/>
      <c r="BI5265" s="722"/>
      <c r="BJ5265" s="722"/>
      <c r="BK5265" s="722"/>
      <c r="BL5265" s="722"/>
      <c r="BM5265" s="722"/>
      <c r="BN5265" s="722"/>
      <c r="BO5265" s="722"/>
      <c r="BP5265" s="722"/>
      <c r="BQ5265" s="722"/>
      <c r="BR5265" s="722"/>
      <c r="BS5265" s="722"/>
      <c r="BT5265" s="722"/>
      <c r="BU5265" s="722"/>
      <c r="BV5265" s="722"/>
      <c r="BW5265" s="722"/>
      <c r="BX5265" s="722"/>
      <c r="BY5265" s="722"/>
      <c r="BZ5265" s="722"/>
      <c r="CA5265" s="722"/>
      <c r="CB5265" s="722"/>
      <c r="CC5265" s="722"/>
      <c r="CD5265" s="722"/>
      <c r="CE5265" s="722"/>
      <c r="CF5265" s="722"/>
      <c r="CG5265" s="722"/>
      <c r="CH5265" s="722"/>
      <c r="CI5265" s="722"/>
      <c r="CJ5265" s="722"/>
      <c r="CK5265" s="722"/>
      <c r="CL5265" s="722"/>
      <c r="CM5265" s="722"/>
      <c r="CN5265" s="722"/>
      <c r="CO5265" s="722"/>
      <c r="CP5265" s="722"/>
      <c r="CQ5265" s="722"/>
      <c r="CR5265" s="722"/>
      <c r="CS5265" s="722"/>
    </row>
    <row r="5266" spans="1:97" s="1376" customFormat="1">
      <c r="A5266" s="722"/>
      <c r="B5266" s="722"/>
      <c r="C5266" s="722"/>
      <c r="D5266" s="722"/>
      <c r="E5266" s="722"/>
      <c r="F5266" s="757"/>
      <c r="G5266" s="757"/>
      <c r="H5266" s="757"/>
      <c r="I5266" s="757"/>
      <c r="J5266" s="757"/>
      <c r="K5266" s="758"/>
      <c r="L5266" s="758"/>
      <c r="M5266" s="722"/>
      <c r="N5266" s="736"/>
      <c r="O5266" s="736"/>
      <c r="P5266" s="736"/>
      <c r="Q5266" s="736"/>
      <c r="R5266" s="736"/>
      <c r="S5266" s="736"/>
      <c r="T5266" s="736"/>
      <c r="U5266" s="736"/>
      <c r="BA5266" s="722"/>
      <c r="BB5266" s="722"/>
      <c r="BC5266" s="722"/>
      <c r="BD5266" s="722"/>
      <c r="BE5266" s="722"/>
      <c r="BF5266" s="722"/>
      <c r="BG5266" s="722"/>
      <c r="BH5266" s="722"/>
      <c r="BI5266" s="722"/>
      <c r="BJ5266" s="722"/>
      <c r="BK5266" s="722"/>
      <c r="BL5266" s="722"/>
      <c r="BM5266" s="722"/>
      <c r="BN5266" s="722"/>
      <c r="BO5266" s="722"/>
      <c r="BP5266" s="722"/>
      <c r="BQ5266" s="722"/>
      <c r="BR5266" s="722"/>
      <c r="BS5266" s="722"/>
      <c r="BT5266" s="722"/>
      <c r="BU5266" s="722"/>
      <c r="BV5266" s="722"/>
      <c r="BW5266" s="722"/>
      <c r="BX5266" s="722"/>
      <c r="BY5266" s="722"/>
      <c r="BZ5266" s="722"/>
      <c r="CA5266" s="722"/>
      <c r="CB5266" s="722"/>
      <c r="CC5266" s="722"/>
      <c r="CD5266" s="722"/>
      <c r="CE5266" s="722"/>
      <c r="CF5266" s="722"/>
      <c r="CG5266" s="722"/>
      <c r="CH5266" s="722"/>
      <c r="CI5266" s="722"/>
      <c r="CJ5266" s="722"/>
      <c r="CK5266" s="722"/>
      <c r="CL5266" s="722"/>
      <c r="CM5266" s="722"/>
      <c r="CN5266" s="722"/>
      <c r="CO5266" s="722"/>
      <c r="CP5266" s="722"/>
      <c r="CQ5266" s="722"/>
      <c r="CR5266" s="722"/>
      <c r="CS5266" s="722"/>
    </row>
    <row r="5267" spans="1:97" s="1376" customFormat="1">
      <c r="A5267" s="722"/>
      <c r="B5267" s="722"/>
      <c r="C5267" s="722"/>
      <c r="D5267" s="722"/>
      <c r="E5267" s="722"/>
      <c r="F5267" s="757"/>
      <c r="G5267" s="757"/>
      <c r="H5267" s="757"/>
      <c r="I5267" s="757"/>
      <c r="J5267" s="757"/>
      <c r="K5267" s="758"/>
      <c r="L5267" s="758"/>
      <c r="M5267" s="722"/>
      <c r="N5267" s="736"/>
      <c r="O5267" s="736"/>
      <c r="P5267" s="736"/>
      <c r="Q5267" s="736"/>
      <c r="R5267" s="736"/>
      <c r="S5267" s="736"/>
      <c r="T5267" s="736"/>
      <c r="U5267" s="736"/>
      <c r="BA5267" s="722"/>
      <c r="BB5267" s="722"/>
      <c r="BC5267" s="722"/>
      <c r="BD5267" s="722"/>
      <c r="BE5267" s="722"/>
      <c r="BF5267" s="722"/>
      <c r="BG5267" s="722"/>
      <c r="BH5267" s="722"/>
      <c r="BI5267" s="722"/>
      <c r="BJ5267" s="722"/>
      <c r="BK5267" s="722"/>
      <c r="BL5267" s="722"/>
      <c r="BM5267" s="722"/>
      <c r="BN5267" s="722"/>
      <c r="BO5267" s="722"/>
      <c r="BP5267" s="722"/>
      <c r="BQ5267" s="722"/>
      <c r="BR5267" s="722"/>
      <c r="BS5267" s="722"/>
      <c r="BT5267" s="722"/>
      <c r="BU5267" s="722"/>
      <c r="BV5267" s="722"/>
      <c r="BW5267" s="722"/>
      <c r="BX5267" s="722"/>
      <c r="BY5267" s="722"/>
      <c r="BZ5267" s="722"/>
      <c r="CA5267" s="722"/>
      <c r="CB5267" s="722"/>
      <c r="CC5267" s="722"/>
      <c r="CD5267" s="722"/>
      <c r="CE5267" s="722"/>
      <c r="CF5267" s="722"/>
      <c r="CG5267" s="722"/>
      <c r="CH5267" s="722"/>
      <c r="CI5267" s="722"/>
      <c r="CJ5267" s="722"/>
      <c r="CK5267" s="722"/>
      <c r="CL5267" s="722"/>
      <c r="CM5267" s="722"/>
      <c r="CN5267" s="722"/>
      <c r="CO5267" s="722"/>
      <c r="CP5267" s="722"/>
      <c r="CQ5267" s="722"/>
      <c r="CR5267" s="722"/>
      <c r="CS5267" s="722"/>
    </row>
    <row r="5268" spans="1:97" s="1376" customFormat="1">
      <c r="A5268" s="722"/>
      <c r="B5268" s="722"/>
      <c r="C5268" s="722"/>
      <c r="D5268" s="722"/>
      <c r="E5268" s="722"/>
      <c r="F5268" s="757"/>
      <c r="G5268" s="757"/>
      <c r="H5268" s="757"/>
      <c r="I5268" s="757"/>
      <c r="J5268" s="757"/>
      <c r="K5268" s="758"/>
      <c r="L5268" s="758"/>
      <c r="M5268" s="722"/>
      <c r="N5268" s="736"/>
      <c r="O5268" s="736"/>
      <c r="P5268" s="736"/>
      <c r="Q5268" s="736"/>
      <c r="R5268" s="736"/>
      <c r="S5268" s="736"/>
      <c r="T5268" s="736"/>
      <c r="U5268" s="736"/>
      <c r="BA5268" s="722"/>
      <c r="BB5268" s="722"/>
      <c r="BC5268" s="722"/>
      <c r="BD5268" s="722"/>
      <c r="BE5268" s="722"/>
      <c r="BF5268" s="722"/>
      <c r="BG5268" s="722"/>
      <c r="BH5268" s="722"/>
      <c r="BI5268" s="722"/>
      <c r="BJ5268" s="722"/>
      <c r="BK5268" s="722"/>
      <c r="BL5268" s="722"/>
      <c r="BM5268" s="722"/>
      <c r="BN5268" s="722"/>
      <c r="BO5268" s="722"/>
      <c r="BP5268" s="722"/>
      <c r="BQ5268" s="722"/>
      <c r="BR5268" s="722"/>
      <c r="BS5268" s="722"/>
      <c r="BT5268" s="722"/>
      <c r="BU5268" s="722"/>
      <c r="BV5268" s="722"/>
      <c r="BW5268" s="722"/>
      <c r="BX5268" s="722"/>
      <c r="BY5268" s="722"/>
      <c r="BZ5268" s="722"/>
      <c r="CA5268" s="722"/>
      <c r="CB5268" s="722"/>
      <c r="CC5268" s="722"/>
      <c r="CD5268" s="722"/>
      <c r="CE5268" s="722"/>
      <c r="CF5268" s="722"/>
      <c r="CG5268" s="722"/>
      <c r="CH5268" s="722"/>
      <c r="CI5268" s="722"/>
      <c r="CJ5268" s="722"/>
      <c r="CK5268" s="722"/>
      <c r="CL5268" s="722"/>
      <c r="CM5268" s="722"/>
      <c r="CN5268" s="722"/>
      <c r="CO5268" s="722"/>
      <c r="CP5268" s="722"/>
      <c r="CQ5268" s="722"/>
      <c r="CR5268" s="722"/>
      <c r="CS5268" s="722"/>
    </row>
    <row r="5269" spans="1:97" s="1376" customFormat="1">
      <c r="A5269" s="722"/>
      <c r="B5269" s="722"/>
      <c r="C5269" s="722"/>
      <c r="D5269" s="722"/>
      <c r="E5269" s="722"/>
      <c r="F5269" s="757"/>
      <c r="G5269" s="757"/>
      <c r="H5269" s="757"/>
      <c r="I5269" s="757"/>
      <c r="J5269" s="757"/>
      <c r="K5269" s="758"/>
      <c r="L5269" s="758"/>
      <c r="M5269" s="722"/>
      <c r="N5269" s="736"/>
      <c r="O5269" s="736"/>
      <c r="P5269" s="736"/>
      <c r="Q5269" s="736"/>
      <c r="R5269" s="736"/>
      <c r="S5269" s="736"/>
      <c r="T5269" s="736"/>
      <c r="U5269" s="736"/>
      <c r="BA5269" s="722"/>
      <c r="BB5269" s="722"/>
      <c r="BC5269" s="722"/>
      <c r="BD5269" s="722"/>
      <c r="BE5269" s="722"/>
      <c r="BF5269" s="722"/>
      <c r="BG5269" s="722"/>
      <c r="BH5269" s="722"/>
      <c r="BI5269" s="722"/>
      <c r="BJ5269" s="722"/>
      <c r="BK5269" s="722"/>
      <c r="BL5269" s="722"/>
      <c r="BM5269" s="722"/>
      <c r="BN5269" s="722"/>
      <c r="BO5269" s="722"/>
      <c r="BP5269" s="722"/>
      <c r="BQ5269" s="722"/>
      <c r="BR5269" s="722"/>
      <c r="BS5269" s="722"/>
      <c r="BT5269" s="722"/>
      <c r="BU5269" s="722"/>
      <c r="BV5269" s="722"/>
      <c r="BW5269" s="722"/>
      <c r="BX5269" s="722"/>
      <c r="BY5269" s="722"/>
      <c r="BZ5269" s="722"/>
      <c r="CA5269" s="722"/>
      <c r="CB5269" s="722"/>
      <c r="CC5269" s="722"/>
      <c r="CD5269" s="722"/>
      <c r="CE5269" s="722"/>
      <c r="CF5269" s="722"/>
      <c r="CG5269" s="722"/>
      <c r="CH5269" s="722"/>
      <c r="CI5269" s="722"/>
      <c r="CJ5269" s="722"/>
      <c r="CK5269" s="722"/>
      <c r="CL5269" s="722"/>
      <c r="CM5269" s="722"/>
      <c r="CN5269" s="722"/>
      <c r="CO5269" s="722"/>
      <c r="CP5269" s="722"/>
      <c r="CQ5269" s="722"/>
      <c r="CR5269" s="722"/>
      <c r="CS5269" s="722"/>
    </row>
    <row r="5270" spans="1:97" s="1376" customFormat="1">
      <c r="A5270" s="722"/>
      <c r="B5270" s="722"/>
      <c r="C5270" s="722"/>
      <c r="D5270" s="722"/>
      <c r="E5270" s="722"/>
      <c r="F5270" s="757"/>
      <c r="G5270" s="757"/>
      <c r="H5270" s="757"/>
      <c r="I5270" s="757"/>
      <c r="J5270" s="757"/>
      <c r="K5270" s="758"/>
      <c r="L5270" s="758"/>
      <c r="M5270" s="722"/>
      <c r="N5270" s="736"/>
      <c r="O5270" s="736"/>
      <c r="P5270" s="736"/>
      <c r="Q5270" s="736"/>
      <c r="R5270" s="736"/>
      <c r="S5270" s="736"/>
      <c r="T5270" s="736"/>
      <c r="U5270" s="736"/>
      <c r="BA5270" s="722"/>
      <c r="BB5270" s="722"/>
      <c r="BC5270" s="722"/>
      <c r="BD5270" s="722"/>
      <c r="BE5270" s="722"/>
      <c r="BF5270" s="722"/>
      <c r="BG5270" s="722"/>
      <c r="BH5270" s="722"/>
      <c r="BI5270" s="722"/>
      <c r="BJ5270" s="722"/>
      <c r="BK5270" s="722"/>
      <c r="BL5270" s="722"/>
      <c r="BM5270" s="722"/>
      <c r="BN5270" s="722"/>
      <c r="BO5270" s="722"/>
      <c r="BP5270" s="722"/>
      <c r="BQ5270" s="722"/>
      <c r="BR5270" s="722"/>
      <c r="BS5270" s="722"/>
      <c r="BT5270" s="722"/>
      <c r="BU5270" s="722"/>
      <c r="BV5270" s="722"/>
      <c r="BW5270" s="722"/>
      <c r="BX5270" s="722"/>
      <c r="BY5270" s="722"/>
      <c r="BZ5270" s="722"/>
      <c r="CA5270" s="722"/>
      <c r="CB5270" s="722"/>
      <c r="CC5270" s="722"/>
      <c r="CD5270" s="722"/>
      <c r="CE5270" s="722"/>
      <c r="CF5270" s="722"/>
      <c r="CG5270" s="722"/>
      <c r="CH5270" s="722"/>
      <c r="CI5270" s="722"/>
      <c r="CJ5270" s="722"/>
      <c r="CK5270" s="722"/>
      <c r="CL5270" s="722"/>
      <c r="CM5270" s="722"/>
      <c r="CN5270" s="722"/>
      <c r="CO5270" s="722"/>
      <c r="CP5270" s="722"/>
      <c r="CQ5270" s="722"/>
      <c r="CR5270" s="722"/>
      <c r="CS5270" s="722"/>
    </row>
    <row r="5271" spans="1:97" s="1376" customFormat="1">
      <c r="A5271" s="722"/>
      <c r="B5271" s="722"/>
      <c r="C5271" s="722"/>
      <c r="D5271" s="722"/>
      <c r="E5271" s="722"/>
      <c r="F5271" s="757"/>
      <c r="G5271" s="757"/>
      <c r="H5271" s="757"/>
      <c r="I5271" s="757"/>
      <c r="J5271" s="757"/>
      <c r="K5271" s="758"/>
      <c r="L5271" s="758"/>
      <c r="M5271" s="722"/>
      <c r="N5271" s="736"/>
      <c r="O5271" s="736"/>
      <c r="P5271" s="736"/>
      <c r="Q5271" s="736"/>
      <c r="R5271" s="736"/>
      <c r="S5271" s="736"/>
      <c r="T5271" s="736"/>
      <c r="U5271" s="736"/>
      <c r="BA5271" s="722"/>
      <c r="BB5271" s="722"/>
      <c r="BC5271" s="722"/>
      <c r="BD5271" s="722"/>
      <c r="BE5271" s="722"/>
      <c r="BF5271" s="722"/>
      <c r="BG5271" s="722"/>
      <c r="BH5271" s="722"/>
      <c r="BI5271" s="722"/>
      <c r="BJ5271" s="722"/>
      <c r="BK5271" s="722"/>
      <c r="BL5271" s="722"/>
      <c r="BM5271" s="722"/>
      <c r="BN5271" s="722"/>
      <c r="BO5271" s="722"/>
      <c r="BP5271" s="722"/>
      <c r="BQ5271" s="722"/>
      <c r="BR5271" s="722"/>
      <c r="BS5271" s="722"/>
      <c r="BT5271" s="722"/>
      <c r="BU5271" s="722"/>
      <c r="BV5271" s="722"/>
      <c r="BW5271" s="722"/>
      <c r="BX5271" s="722"/>
      <c r="BY5271" s="722"/>
      <c r="BZ5271" s="722"/>
      <c r="CA5271" s="722"/>
      <c r="CB5271" s="722"/>
      <c r="CC5271" s="722"/>
      <c r="CD5271" s="722"/>
      <c r="CE5271" s="722"/>
      <c r="CF5271" s="722"/>
      <c r="CG5271" s="722"/>
      <c r="CH5271" s="722"/>
      <c r="CI5271" s="722"/>
      <c r="CJ5271" s="722"/>
      <c r="CK5271" s="722"/>
      <c r="CL5271" s="722"/>
      <c r="CM5271" s="722"/>
      <c r="CN5271" s="722"/>
      <c r="CO5271" s="722"/>
      <c r="CP5271" s="722"/>
      <c r="CQ5271" s="722"/>
      <c r="CR5271" s="722"/>
      <c r="CS5271" s="722"/>
    </row>
    <row r="5272" spans="1:97" s="1376" customFormat="1">
      <c r="A5272" s="722"/>
      <c r="B5272" s="722"/>
      <c r="C5272" s="722"/>
      <c r="D5272" s="722"/>
      <c r="E5272" s="722"/>
      <c r="F5272" s="757"/>
      <c r="G5272" s="757"/>
      <c r="H5272" s="757"/>
      <c r="I5272" s="757"/>
      <c r="J5272" s="757"/>
      <c r="K5272" s="758"/>
      <c r="L5272" s="758"/>
      <c r="M5272" s="722"/>
      <c r="N5272" s="736"/>
      <c r="O5272" s="736"/>
      <c r="P5272" s="736"/>
      <c r="Q5272" s="736"/>
      <c r="R5272" s="736"/>
      <c r="S5272" s="736"/>
      <c r="T5272" s="736"/>
      <c r="U5272" s="736"/>
      <c r="BA5272" s="722"/>
      <c r="BB5272" s="722"/>
      <c r="BC5272" s="722"/>
      <c r="BD5272" s="722"/>
      <c r="BE5272" s="722"/>
      <c r="BF5272" s="722"/>
      <c r="BG5272" s="722"/>
      <c r="BH5272" s="722"/>
      <c r="BI5272" s="722"/>
      <c r="BJ5272" s="722"/>
      <c r="BK5272" s="722"/>
      <c r="BL5272" s="722"/>
      <c r="BM5272" s="722"/>
      <c r="BN5272" s="722"/>
      <c r="BO5272" s="722"/>
      <c r="BP5272" s="722"/>
      <c r="BQ5272" s="722"/>
      <c r="BR5272" s="722"/>
      <c r="BS5272" s="722"/>
      <c r="BT5272" s="722"/>
      <c r="BU5272" s="722"/>
      <c r="BV5272" s="722"/>
      <c r="BW5272" s="722"/>
      <c r="BX5272" s="722"/>
      <c r="BY5272" s="722"/>
      <c r="BZ5272" s="722"/>
      <c r="CA5272" s="722"/>
      <c r="CB5272" s="722"/>
      <c r="CC5272" s="722"/>
      <c r="CD5272" s="722"/>
      <c r="CE5272" s="722"/>
      <c r="CF5272" s="722"/>
      <c r="CG5272" s="722"/>
      <c r="CH5272" s="722"/>
      <c r="CI5272" s="722"/>
      <c r="CJ5272" s="722"/>
      <c r="CK5272" s="722"/>
      <c r="CL5272" s="722"/>
      <c r="CM5272" s="722"/>
      <c r="CN5272" s="722"/>
      <c r="CO5272" s="722"/>
      <c r="CP5272" s="722"/>
      <c r="CQ5272" s="722"/>
      <c r="CR5272" s="722"/>
      <c r="CS5272" s="722"/>
    </row>
    <row r="5273" spans="1:97" s="1376" customFormat="1">
      <c r="A5273" s="722"/>
      <c r="B5273" s="722"/>
      <c r="C5273" s="722"/>
      <c r="D5273" s="722"/>
      <c r="E5273" s="722"/>
      <c r="F5273" s="757"/>
      <c r="G5273" s="757"/>
      <c r="H5273" s="757"/>
      <c r="I5273" s="757"/>
      <c r="J5273" s="757"/>
      <c r="K5273" s="758"/>
      <c r="L5273" s="758"/>
      <c r="M5273" s="722"/>
      <c r="N5273" s="736"/>
      <c r="O5273" s="736"/>
      <c r="P5273" s="736"/>
      <c r="Q5273" s="736"/>
      <c r="R5273" s="736"/>
      <c r="S5273" s="736"/>
      <c r="T5273" s="736"/>
      <c r="U5273" s="736"/>
      <c r="BA5273" s="722"/>
      <c r="BB5273" s="722"/>
      <c r="BC5273" s="722"/>
      <c r="BD5273" s="722"/>
      <c r="BE5273" s="722"/>
      <c r="BF5273" s="722"/>
      <c r="BG5273" s="722"/>
      <c r="BH5273" s="722"/>
      <c r="BI5273" s="722"/>
      <c r="BJ5273" s="722"/>
      <c r="BK5273" s="722"/>
      <c r="BL5273" s="722"/>
      <c r="BM5273" s="722"/>
      <c r="BN5273" s="722"/>
      <c r="BO5273" s="722"/>
      <c r="BP5273" s="722"/>
      <c r="BQ5273" s="722"/>
      <c r="BR5273" s="722"/>
      <c r="BS5273" s="722"/>
      <c r="BT5273" s="722"/>
      <c r="BU5273" s="722"/>
      <c r="BV5273" s="722"/>
      <c r="BW5273" s="722"/>
      <c r="BX5273" s="722"/>
      <c r="BY5273" s="722"/>
      <c r="BZ5273" s="722"/>
      <c r="CA5273" s="722"/>
      <c r="CB5273" s="722"/>
      <c r="CC5273" s="722"/>
      <c r="CD5273" s="722"/>
      <c r="CE5273" s="722"/>
      <c r="CF5273" s="722"/>
      <c r="CG5273" s="722"/>
      <c r="CH5273" s="722"/>
      <c r="CI5273" s="722"/>
      <c r="CJ5273" s="722"/>
      <c r="CK5273" s="722"/>
      <c r="CL5273" s="722"/>
      <c r="CM5273" s="722"/>
      <c r="CN5273" s="722"/>
      <c r="CO5273" s="722"/>
      <c r="CP5273" s="722"/>
      <c r="CQ5273" s="722"/>
      <c r="CR5273" s="722"/>
      <c r="CS5273" s="722"/>
    </row>
    <row r="5274" spans="1:97" s="1376" customFormat="1">
      <c r="A5274" s="722"/>
      <c r="B5274" s="722"/>
      <c r="C5274" s="722"/>
      <c r="D5274" s="722"/>
      <c r="E5274" s="722"/>
      <c r="F5274" s="757"/>
      <c r="G5274" s="757"/>
      <c r="H5274" s="757"/>
      <c r="I5274" s="757"/>
      <c r="J5274" s="757"/>
      <c r="K5274" s="758"/>
      <c r="L5274" s="758"/>
      <c r="M5274" s="722"/>
      <c r="N5274" s="736"/>
      <c r="O5274" s="736"/>
      <c r="P5274" s="736"/>
      <c r="Q5274" s="736"/>
      <c r="R5274" s="736"/>
      <c r="S5274" s="736"/>
      <c r="T5274" s="736"/>
      <c r="U5274" s="736"/>
      <c r="BA5274" s="722"/>
      <c r="BB5274" s="722"/>
      <c r="BC5274" s="722"/>
      <c r="BD5274" s="722"/>
      <c r="BE5274" s="722"/>
      <c r="BF5274" s="722"/>
      <c r="BG5274" s="722"/>
      <c r="BH5274" s="722"/>
      <c r="BI5274" s="722"/>
      <c r="BJ5274" s="722"/>
      <c r="BK5274" s="722"/>
      <c r="BL5274" s="722"/>
      <c r="BM5274" s="722"/>
      <c r="BN5274" s="722"/>
      <c r="BO5274" s="722"/>
      <c r="BP5274" s="722"/>
      <c r="BQ5274" s="722"/>
      <c r="BR5274" s="722"/>
      <c r="BS5274" s="722"/>
      <c r="BT5274" s="722"/>
      <c r="BU5274" s="722"/>
      <c r="BV5274" s="722"/>
      <c r="BW5274" s="722"/>
      <c r="BX5274" s="722"/>
      <c r="BY5274" s="722"/>
      <c r="BZ5274" s="722"/>
      <c r="CA5274" s="722"/>
      <c r="CB5274" s="722"/>
      <c r="CC5274" s="722"/>
      <c r="CD5274" s="722"/>
      <c r="CE5274" s="722"/>
      <c r="CF5274" s="722"/>
      <c r="CG5274" s="722"/>
      <c r="CH5274" s="722"/>
      <c r="CI5274" s="722"/>
      <c r="CJ5274" s="722"/>
      <c r="CK5274" s="722"/>
      <c r="CL5274" s="722"/>
      <c r="CM5274" s="722"/>
      <c r="CN5274" s="722"/>
      <c r="CO5274" s="722"/>
      <c r="CP5274" s="722"/>
      <c r="CQ5274" s="722"/>
      <c r="CR5274" s="722"/>
      <c r="CS5274" s="722"/>
    </row>
    <row r="5275" spans="1:97" s="1376" customFormat="1">
      <c r="A5275" s="722"/>
      <c r="B5275" s="722"/>
      <c r="C5275" s="722"/>
      <c r="D5275" s="722"/>
      <c r="E5275" s="722"/>
      <c r="F5275" s="757"/>
      <c r="G5275" s="757"/>
      <c r="H5275" s="757"/>
      <c r="I5275" s="757"/>
      <c r="J5275" s="757"/>
      <c r="K5275" s="758"/>
      <c r="L5275" s="758"/>
      <c r="M5275" s="722"/>
      <c r="N5275" s="736"/>
      <c r="O5275" s="736"/>
      <c r="P5275" s="736"/>
      <c r="Q5275" s="736"/>
      <c r="R5275" s="736"/>
      <c r="S5275" s="736"/>
      <c r="T5275" s="736"/>
      <c r="U5275" s="736"/>
      <c r="BA5275" s="722"/>
      <c r="BB5275" s="722"/>
      <c r="BC5275" s="722"/>
      <c r="BD5275" s="722"/>
      <c r="BE5275" s="722"/>
      <c r="BF5275" s="722"/>
      <c r="BG5275" s="722"/>
      <c r="BH5275" s="722"/>
      <c r="BI5275" s="722"/>
      <c r="BJ5275" s="722"/>
      <c r="BK5275" s="722"/>
      <c r="BL5275" s="722"/>
      <c r="BM5275" s="722"/>
      <c r="BN5275" s="722"/>
      <c r="BO5275" s="722"/>
      <c r="BP5275" s="722"/>
      <c r="BQ5275" s="722"/>
      <c r="BR5275" s="722"/>
      <c r="BS5275" s="722"/>
      <c r="BT5275" s="722"/>
      <c r="BU5275" s="722"/>
      <c r="BV5275" s="722"/>
      <c r="BW5275" s="722"/>
      <c r="BX5275" s="722"/>
      <c r="BY5275" s="722"/>
      <c r="BZ5275" s="722"/>
      <c r="CA5275" s="722"/>
      <c r="CB5275" s="722"/>
      <c r="CC5275" s="722"/>
      <c r="CD5275" s="722"/>
      <c r="CE5275" s="722"/>
      <c r="CF5275" s="722"/>
      <c r="CG5275" s="722"/>
      <c r="CH5275" s="722"/>
      <c r="CI5275" s="722"/>
      <c r="CJ5275" s="722"/>
      <c r="CK5275" s="722"/>
      <c r="CL5275" s="722"/>
      <c r="CM5275" s="722"/>
      <c r="CN5275" s="722"/>
      <c r="CO5275" s="722"/>
      <c r="CP5275" s="722"/>
      <c r="CQ5275" s="722"/>
      <c r="CR5275" s="722"/>
      <c r="CS5275" s="722"/>
    </row>
    <row r="5276" spans="1:97" s="1376" customFormat="1">
      <c r="A5276" s="722"/>
      <c r="B5276" s="722"/>
      <c r="C5276" s="722"/>
      <c r="D5276" s="722"/>
      <c r="E5276" s="722"/>
      <c r="F5276" s="757"/>
      <c r="G5276" s="757"/>
      <c r="H5276" s="757"/>
      <c r="I5276" s="757"/>
      <c r="J5276" s="757"/>
      <c r="K5276" s="758"/>
      <c r="L5276" s="758"/>
      <c r="M5276" s="722"/>
      <c r="N5276" s="736"/>
      <c r="O5276" s="736"/>
      <c r="P5276" s="736"/>
      <c r="Q5276" s="736"/>
      <c r="R5276" s="736"/>
      <c r="S5276" s="736"/>
      <c r="T5276" s="736"/>
      <c r="U5276" s="736"/>
      <c r="BA5276" s="722"/>
      <c r="BB5276" s="722"/>
      <c r="BC5276" s="722"/>
      <c r="BD5276" s="722"/>
      <c r="BE5276" s="722"/>
      <c r="BF5276" s="722"/>
      <c r="BG5276" s="722"/>
      <c r="BH5276" s="722"/>
      <c r="BI5276" s="722"/>
      <c r="BJ5276" s="722"/>
      <c r="BK5276" s="722"/>
      <c r="BL5276" s="722"/>
      <c r="BM5276" s="722"/>
      <c r="BN5276" s="722"/>
      <c r="BO5276" s="722"/>
      <c r="BP5276" s="722"/>
      <c r="BQ5276" s="722"/>
      <c r="BR5276" s="722"/>
      <c r="BS5276" s="722"/>
      <c r="BT5276" s="722"/>
      <c r="BU5276" s="722"/>
      <c r="BV5276" s="722"/>
      <c r="BW5276" s="722"/>
      <c r="BX5276" s="722"/>
      <c r="BY5276" s="722"/>
      <c r="BZ5276" s="722"/>
      <c r="CA5276" s="722"/>
      <c r="CB5276" s="722"/>
      <c r="CC5276" s="722"/>
      <c r="CD5276" s="722"/>
      <c r="CE5276" s="722"/>
      <c r="CF5276" s="722"/>
      <c r="CG5276" s="722"/>
      <c r="CH5276" s="722"/>
      <c r="CI5276" s="722"/>
      <c r="CJ5276" s="722"/>
      <c r="CK5276" s="722"/>
      <c r="CL5276" s="722"/>
      <c r="CM5276" s="722"/>
      <c r="CN5276" s="722"/>
      <c r="CO5276" s="722"/>
      <c r="CP5276" s="722"/>
      <c r="CQ5276" s="722"/>
      <c r="CR5276" s="722"/>
      <c r="CS5276" s="722"/>
    </row>
    <row r="5277" spans="1:97" s="1376" customFormat="1">
      <c r="A5277" s="722"/>
      <c r="B5277" s="722"/>
      <c r="C5277" s="722"/>
      <c r="D5277" s="722"/>
      <c r="E5277" s="722"/>
      <c r="F5277" s="757"/>
      <c r="G5277" s="757"/>
      <c r="H5277" s="757"/>
      <c r="I5277" s="757"/>
      <c r="J5277" s="757"/>
      <c r="K5277" s="758"/>
      <c r="L5277" s="758"/>
      <c r="M5277" s="722"/>
      <c r="N5277" s="736"/>
      <c r="O5277" s="736"/>
      <c r="P5277" s="736"/>
      <c r="Q5277" s="736"/>
      <c r="R5277" s="736"/>
      <c r="S5277" s="736"/>
      <c r="T5277" s="736"/>
      <c r="U5277" s="736"/>
      <c r="BA5277" s="722"/>
      <c r="BB5277" s="722"/>
      <c r="BC5277" s="722"/>
      <c r="BD5277" s="722"/>
      <c r="BE5277" s="722"/>
      <c r="BF5277" s="722"/>
      <c r="BG5277" s="722"/>
      <c r="BH5277" s="722"/>
      <c r="BI5277" s="722"/>
      <c r="BJ5277" s="722"/>
      <c r="BK5277" s="722"/>
      <c r="BL5277" s="722"/>
      <c r="BM5277" s="722"/>
      <c r="BN5277" s="722"/>
      <c r="BO5277" s="722"/>
      <c r="BP5277" s="722"/>
      <c r="BQ5277" s="722"/>
      <c r="BR5277" s="722"/>
      <c r="BS5277" s="722"/>
      <c r="BT5277" s="722"/>
      <c r="BU5277" s="722"/>
      <c r="BV5277" s="722"/>
      <c r="BW5277" s="722"/>
      <c r="BX5277" s="722"/>
      <c r="BY5277" s="722"/>
      <c r="BZ5277" s="722"/>
      <c r="CA5277" s="722"/>
      <c r="CB5277" s="722"/>
      <c r="CC5277" s="722"/>
      <c r="CD5277" s="722"/>
      <c r="CE5277" s="722"/>
      <c r="CF5277" s="722"/>
      <c r="CG5277" s="722"/>
      <c r="CH5277" s="722"/>
      <c r="CI5277" s="722"/>
      <c r="CJ5277" s="722"/>
      <c r="CK5277" s="722"/>
      <c r="CL5277" s="722"/>
      <c r="CM5277" s="722"/>
      <c r="CN5277" s="722"/>
      <c r="CO5277" s="722"/>
      <c r="CP5277" s="722"/>
      <c r="CQ5277" s="722"/>
      <c r="CR5277" s="722"/>
      <c r="CS5277" s="722"/>
    </row>
    <row r="5278" spans="1:97" s="1376" customFormat="1">
      <c r="A5278" s="722"/>
      <c r="B5278" s="722"/>
      <c r="C5278" s="722"/>
      <c r="D5278" s="722"/>
      <c r="E5278" s="722"/>
      <c r="F5278" s="757"/>
      <c r="G5278" s="757"/>
      <c r="H5278" s="757"/>
      <c r="I5278" s="757"/>
      <c r="J5278" s="757"/>
      <c r="K5278" s="758"/>
      <c r="L5278" s="758"/>
      <c r="M5278" s="722"/>
      <c r="N5278" s="736"/>
      <c r="O5278" s="736"/>
      <c r="P5278" s="736"/>
      <c r="Q5278" s="736"/>
      <c r="R5278" s="736"/>
      <c r="S5278" s="736"/>
      <c r="T5278" s="736"/>
      <c r="U5278" s="736"/>
      <c r="BA5278" s="722"/>
      <c r="BB5278" s="722"/>
      <c r="BC5278" s="722"/>
      <c r="BD5278" s="722"/>
      <c r="BE5278" s="722"/>
      <c r="BF5278" s="722"/>
      <c r="BG5278" s="722"/>
      <c r="BH5278" s="722"/>
      <c r="BI5278" s="722"/>
      <c r="BJ5278" s="722"/>
      <c r="BK5278" s="722"/>
      <c r="BL5278" s="722"/>
      <c r="BM5278" s="722"/>
      <c r="BN5278" s="722"/>
      <c r="BO5278" s="722"/>
      <c r="BP5278" s="722"/>
      <c r="BQ5278" s="722"/>
      <c r="BR5278" s="722"/>
      <c r="BS5278" s="722"/>
      <c r="BT5278" s="722"/>
      <c r="BU5278" s="722"/>
      <c r="BV5278" s="722"/>
      <c r="BW5278" s="722"/>
      <c r="BX5278" s="722"/>
      <c r="BY5278" s="722"/>
      <c r="BZ5278" s="722"/>
      <c r="CA5278" s="722"/>
      <c r="CB5278" s="722"/>
      <c r="CC5278" s="722"/>
      <c r="CD5278" s="722"/>
      <c r="CE5278" s="722"/>
      <c r="CF5278" s="722"/>
      <c r="CG5278" s="722"/>
      <c r="CH5278" s="722"/>
      <c r="CI5278" s="722"/>
      <c r="CJ5278" s="722"/>
      <c r="CK5278" s="722"/>
      <c r="CL5278" s="722"/>
      <c r="CM5278" s="722"/>
      <c r="CN5278" s="722"/>
      <c r="CO5278" s="722"/>
      <c r="CP5278" s="722"/>
      <c r="CQ5278" s="722"/>
      <c r="CR5278" s="722"/>
      <c r="CS5278" s="722"/>
    </row>
    <row r="5279" spans="1:97" s="1376" customFormat="1">
      <c r="A5279" s="722"/>
      <c r="B5279" s="722"/>
      <c r="C5279" s="722"/>
      <c r="D5279" s="722"/>
      <c r="E5279" s="722"/>
      <c r="F5279" s="757"/>
      <c r="G5279" s="757"/>
      <c r="H5279" s="757"/>
      <c r="I5279" s="757"/>
      <c r="J5279" s="757"/>
      <c r="K5279" s="758"/>
      <c r="L5279" s="758"/>
      <c r="M5279" s="722"/>
      <c r="N5279" s="736"/>
      <c r="O5279" s="736"/>
      <c r="P5279" s="736"/>
      <c r="Q5279" s="736"/>
      <c r="R5279" s="736"/>
      <c r="S5279" s="736"/>
      <c r="T5279" s="736"/>
      <c r="U5279" s="736"/>
      <c r="BA5279" s="722"/>
      <c r="BB5279" s="722"/>
      <c r="BC5279" s="722"/>
      <c r="BD5279" s="722"/>
      <c r="BE5279" s="722"/>
      <c r="BF5279" s="722"/>
      <c r="BG5279" s="722"/>
      <c r="BH5279" s="722"/>
      <c r="BI5279" s="722"/>
      <c r="BJ5279" s="722"/>
      <c r="BK5279" s="722"/>
      <c r="BL5279" s="722"/>
      <c r="BM5279" s="722"/>
      <c r="BN5279" s="722"/>
      <c r="BO5279" s="722"/>
      <c r="BP5279" s="722"/>
      <c r="BQ5279" s="722"/>
      <c r="BR5279" s="722"/>
      <c r="BS5279" s="722"/>
      <c r="BT5279" s="722"/>
      <c r="BU5279" s="722"/>
      <c r="BV5279" s="722"/>
      <c r="BW5279" s="722"/>
      <c r="BX5279" s="722"/>
      <c r="BY5279" s="722"/>
      <c r="BZ5279" s="722"/>
      <c r="CA5279" s="722"/>
      <c r="CB5279" s="722"/>
      <c r="CC5279" s="722"/>
      <c r="CD5279" s="722"/>
      <c r="CE5279" s="722"/>
      <c r="CF5279" s="722"/>
      <c r="CG5279" s="722"/>
      <c r="CH5279" s="722"/>
      <c r="CI5279" s="722"/>
      <c r="CJ5279" s="722"/>
      <c r="CK5279" s="722"/>
      <c r="CL5279" s="722"/>
      <c r="CM5279" s="722"/>
      <c r="CN5279" s="722"/>
      <c r="CO5279" s="722"/>
      <c r="CP5279" s="722"/>
      <c r="CQ5279" s="722"/>
      <c r="CR5279" s="722"/>
      <c r="CS5279" s="722"/>
    </row>
    <row r="5280" spans="1:97" s="1376" customFormat="1">
      <c r="A5280" s="722"/>
      <c r="B5280" s="722"/>
      <c r="C5280" s="722"/>
      <c r="D5280" s="722"/>
      <c r="E5280" s="722"/>
      <c r="F5280" s="757"/>
      <c r="G5280" s="757"/>
      <c r="H5280" s="757"/>
      <c r="I5280" s="757"/>
      <c r="J5280" s="757"/>
      <c r="K5280" s="758"/>
      <c r="L5280" s="758"/>
      <c r="M5280" s="722"/>
      <c r="N5280" s="736"/>
      <c r="O5280" s="736"/>
      <c r="P5280" s="736"/>
      <c r="Q5280" s="736"/>
      <c r="R5280" s="736"/>
      <c r="S5280" s="736"/>
      <c r="T5280" s="736"/>
      <c r="U5280" s="736"/>
      <c r="BA5280" s="722"/>
      <c r="BB5280" s="722"/>
      <c r="BC5280" s="722"/>
      <c r="BD5280" s="722"/>
      <c r="BE5280" s="722"/>
      <c r="BF5280" s="722"/>
      <c r="BG5280" s="722"/>
      <c r="BH5280" s="722"/>
      <c r="BI5280" s="722"/>
      <c r="BJ5280" s="722"/>
      <c r="BK5280" s="722"/>
      <c r="BL5280" s="722"/>
      <c r="BM5280" s="722"/>
      <c r="BN5280" s="722"/>
      <c r="BO5280" s="722"/>
      <c r="BP5280" s="722"/>
      <c r="BQ5280" s="722"/>
      <c r="BR5280" s="722"/>
      <c r="BS5280" s="722"/>
      <c r="BT5280" s="722"/>
      <c r="BU5280" s="722"/>
      <c r="BV5280" s="722"/>
      <c r="BW5280" s="722"/>
      <c r="BX5280" s="722"/>
      <c r="BY5280" s="722"/>
      <c r="BZ5280" s="722"/>
      <c r="CA5280" s="722"/>
      <c r="CB5280" s="722"/>
      <c r="CC5280" s="722"/>
      <c r="CD5280" s="722"/>
      <c r="CE5280" s="722"/>
      <c r="CF5280" s="722"/>
      <c r="CG5280" s="722"/>
      <c r="CH5280" s="722"/>
      <c r="CI5280" s="722"/>
      <c r="CJ5280" s="722"/>
      <c r="CK5280" s="722"/>
      <c r="CL5280" s="722"/>
      <c r="CM5280" s="722"/>
      <c r="CN5280" s="722"/>
      <c r="CO5280" s="722"/>
      <c r="CP5280" s="722"/>
      <c r="CQ5280" s="722"/>
      <c r="CR5280" s="722"/>
      <c r="CS5280" s="722"/>
    </row>
    <row r="5281" spans="1:97" s="1376" customFormat="1">
      <c r="A5281" s="722"/>
      <c r="B5281" s="722"/>
      <c r="C5281" s="722"/>
      <c r="D5281" s="722"/>
      <c r="E5281" s="722"/>
      <c r="F5281" s="757"/>
      <c r="G5281" s="757"/>
      <c r="H5281" s="757"/>
      <c r="I5281" s="757"/>
      <c r="J5281" s="757"/>
      <c r="K5281" s="758"/>
      <c r="L5281" s="758"/>
      <c r="M5281" s="722"/>
      <c r="N5281" s="736"/>
      <c r="O5281" s="736"/>
      <c r="P5281" s="736"/>
      <c r="Q5281" s="736"/>
      <c r="R5281" s="736"/>
      <c r="S5281" s="736"/>
      <c r="T5281" s="736"/>
      <c r="U5281" s="736"/>
      <c r="BA5281" s="722"/>
      <c r="BB5281" s="722"/>
      <c r="BC5281" s="722"/>
      <c r="BD5281" s="722"/>
      <c r="BE5281" s="722"/>
      <c r="BF5281" s="722"/>
      <c r="BG5281" s="722"/>
      <c r="BH5281" s="722"/>
      <c r="BI5281" s="722"/>
      <c r="BJ5281" s="722"/>
      <c r="BK5281" s="722"/>
      <c r="BL5281" s="722"/>
      <c r="BM5281" s="722"/>
      <c r="BN5281" s="722"/>
      <c r="BO5281" s="722"/>
      <c r="BP5281" s="722"/>
      <c r="BQ5281" s="722"/>
      <c r="BR5281" s="722"/>
      <c r="BS5281" s="722"/>
      <c r="BT5281" s="722"/>
      <c r="BU5281" s="722"/>
      <c r="BV5281" s="722"/>
      <c r="BW5281" s="722"/>
      <c r="BX5281" s="722"/>
      <c r="BY5281" s="722"/>
      <c r="BZ5281" s="722"/>
      <c r="CA5281" s="722"/>
      <c r="CB5281" s="722"/>
      <c r="CC5281" s="722"/>
      <c r="CD5281" s="722"/>
      <c r="CE5281" s="722"/>
      <c r="CF5281" s="722"/>
      <c r="CG5281" s="722"/>
      <c r="CH5281" s="722"/>
      <c r="CI5281" s="722"/>
      <c r="CJ5281" s="722"/>
      <c r="CK5281" s="722"/>
      <c r="CL5281" s="722"/>
      <c r="CM5281" s="722"/>
      <c r="CN5281" s="722"/>
      <c r="CO5281" s="722"/>
      <c r="CP5281" s="722"/>
      <c r="CQ5281" s="722"/>
      <c r="CR5281" s="722"/>
      <c r="CS5281" s="722"/>
    </row>
    <row r="5282" spans="1:97" s="1376" customFormat="1">
      <c r="A5282" s="722"/>
      <c r="B5282" s="722"/>
      <c r="C5282" s="722"/>
      <c r="D5282" s="722"/>
      <c r="E5282" s="722"/>
      <c r="F5282" s="757"/>
      <c r="G5282" s="757"/>
      <c r="H5282" s="757"/>
      <c r="I5282" s="757"/>
      <c r="J5282" s="757"/>
      <c r="K5282" s="758"/>
      <c r="L5282" s="758"/>
      <c r="M5282" s="722"/>
      <c r="N5282" s="736"/>
      <c r="O5282" s="736"/>
      <c r="P5282" s="736"/>
      <c r="Q5282" s="736"/>
      <c r="R5282" s="736"/>
      <c r="S5282" s="736"/>
      <c r="T5282" s="736"/>
      <c r="U5282" s="736"/>
      <c r="BA5282" s="722"/>
      <c r="BB5282" s="722"/>
      <c r="BC5282" s="722"/>
      <c r="BD5282" s="722"/>
      <c r="BE5282" s="722"/>
      <c r="BF5282" s="722"/>
      <c r="BG5282" s="722"/>
      <c r="BH5282" s="722"/>
      <c r="BI5282" s="722"/>
      <c r="BJ5282" s="722"/>
      <c r="BK5282" s="722"/>
      <c r="BL5282" s="722"/>
      <c r="BM5282" s="722"/>
      <c r="BN5282" s="722"/>
      <c r="BO5282" s="722"/>
      <c r="BP5282" s="722"/>
      <c r="BQ5282" s="722"/>
      <c r="BR5282" s="722"/>
      <c r="BS5282" s="722"/>
      <c r="BT5282" s="722"/>
      <c r="BU5282" s="722"/>
      <c r="BV5282" s="722"/>
      <c r="BW5282" s="722"/>
      <c r="BX5282" s="722"/>
      <c r="BY5282" s="722"/>
      <c r="BZ5282" s="722"/>
      <c r="CA5282" s="722"/>
      <c r="CB5282" s="722"/>
      <c r="CC5282" s="722"/>
      <c r="CD5282" s="722"/>
      <c r="CE5282" s="722"/>
      <c r="CF5282" s="722"/>
      <c r="CG5282" s="722"/>
      <c r="CH5282" s="722"/>
      <c r="CI5282" s="722"/>
      <c r="CJ5282" s="722"/>
      <c r="CK5282" s="722"/>
      <c r="CL5282" s="722"/>
      <c r="CM5282" s="722"/>
      <c r="CN5282" s="722"/>
      <c r="CO5282" s="722"/>
      <c r="CP5282" s="722"/>
      <c r="CQ5282" s="722"/>
      <c r="CR5282" s="722"/>
      <c r="CS5282" s="722"/>
    </row>
    <row r="5283" spans="1:97" s="1376" customFormat="1">
      <c r="A5283" s="722"/>
      <c r="B5283" s="722"/>
      <c r="C5283" s="722"/>
      <c r="D5283" s="722"/>
      <c r="E5283" s="722"/>
      <c r="F5283" s="757"/>
      <c r="G5283" s="757"/>
      <c r="H5283" s="757"/>
      <c r="I5283" s="757"/>
      <c r="J5283" s="757"/>
      <c r="K5283" s="758"/>
      <c r="L5283" s="758"/>
      <c r="M5283" s="722"/>
      <c r="N5283" s="736"/>
      <c r="O5283" s="736"/>
      <c r="P5283" s="736"/>
      <c r="Q5283" s="736"/>
      <c r="R5283" s="736"/>
      <c r="S5283" s="736"/>
      <c r="T5283" s="736"/>
      <c r="U5283" s="736"/>
      <c r="BA5283" s="722"/>
      <c r="BB5283" s="722"/>
      <c r="BC5283" s="722"/>
      <c r="BD5283" s="722"/>
      <c r="BE5283" s="722"/>
      <c r="BF5283" s="722"/>
      <c r="BG5283" s="722"/>
      <c r="BH5283" s="722"/>
      <c r="BI5283" s="722"/>
      <c r="BJ5283" s="722"/>
      <c r="BK5283" s="722"/>
      <c r="BL5283" s="722"/>
      <c r="BM5283" s="722"/>
      <c r="BN5283" s="722"/>
      <c r="BO5283" s="722"/>
      <c r="BP5283" s="722"/>
      <c r="BQ5283" s="722"/>
      <c r="BR5283" s="722"/>
      <c r="BS5283" s="722"/>
      <c r="BT5283" s="722"/>
      <c r="BU5283" s="722"/>
      <c r="BV5283" s="722"/>
      <c r="BW5283" s="722"/>
      <c r="BX5283" s="722"/>
      <c r="BY5283" s="722"/>
      <c r="BZ5283" s="722"/>
      <c r="CA5283" s="722"/>
      <c r="CB5283" s="722"/>
      <c r="CC5283" s="722"/>
      <c r="CD5283" s="722"/>
      <c r="CE5283" s="722"/>
      <c r="CF5283" s="722"/>
      <c r="CG5283" s="722"/>
      <c r="CH5283" s="722"/>
      <c r="CI5283" s="722"/>
      <c r="CJ5283" s="722"/>
      <c r="CK5283" s="722"/>
      <c r="CL5283" s="722"/>
      <c r="CM5283" s="722"/>
      <c r="CN5283" s="722"/>
      <c r="CO5283" s="722"/>
      <c r="CP5283" s="722"/>
      <c r="CQ5283" s="722"/>
      <c r="CR5283" s="722"/>
      <c r="CS5283" s="722"/>
    </row>
    <row r="5284" spans="1:97" s="1376" customFormat="1">
      <c r="A5284" s="722"/>
      <c r="B5284" s="722"/>
      <c r="C5284" s="722"/>
      <c r="D5284" s="722"/>
      <c r="E5284" s="722"/>
      <c r="F5284" s="757"/>
      <c r="G5284" s="757"/>
      <c r="H5284" s="757"/>
      <c r="I5284" s="757"/>
      <c r="J5284" s="757"/>
      <c r="K5284" s="758"/>
      <c r="L5284" s="758"/>
      <c r="M5284" s="722"/>
      <c r="N5284" s="736"/>
      <c r="O5284" s="736"/>
      <c r="P5284" s="736"/>
      <c r="Q5284" s="736"/>
      <c r="R5284" s="736"/>
      <c r="S5284" s="736"/>
      <c r="T5284" s="736"/>
      <c r="U5284" s="736"/>
      <c r="BA5284" s="722"/>
      <c r="BB5284" s="722"/>
      <c r="BC5284" s="722"/>
      <c r="BD5284" s="722"/>
      <c r="BE5284" s="722"/>
      <c r="BF5284" s="722"/>
      <c r="BG5284" s="722"/>
      <c r="BH5284" s="722"/>
      <c r="BI5284" s="722"/>
      <c r="BJ5284" s="722"/>
      <c r="BK5284" s="722"/>
      <c r="BL5284" s="722"/>
      <c r="BM5284" s="722"/>
      <c r="BN5284" s="722"/>
      <c r="BO5284" s="722"/>
      <c r="BP5284" s="722"/>
      <c r="BQ5284" s="722"/>
      <c r="BR5284" s="722"/>
      <c r="BS5284" s="722"/>
      <c r="BT5284" s="722"/>
      <c r="BU5284" s="722"/>
      <c r="BV5284" s="722"/>
      <c r="BW5284" s="722"/>
      <c r="BX5284" s="722"/>
      <c r="BY5284" s="722"/>
      <c r="BZ5284" s="722"/>
      <c r="CA5284" s="722"/>
      <c r="CB5284" s="722"/>
      <c r="CC5284" s="722"/>
      <c r="CD5284" s="722"/>
      <c r="CE5284" s="722"/>
      <c r="CF5284" s="722"/>
      <c r="CG5284" s="722"/>
      <c r="CH5284" s="722"/>
      <c r="CI5284" s="722"/>
      <c r="CJ5284" s="722"/>
      <c r="CK5284" s="722"/>
      <c r="CL5284" s="722"/>
      <c r="CM5284" s="722"/>
      <c r="CN5284" s="722"/>
      <c r="CO5284" s="722"/>
      <c r="CP5284" s="722"/>
      <c r="CQ5284" s="722"/>
      <c r="CR5284" s="722"/>
      <c r="CS5284" s="722"/>
    </row>
    <row r="5285" spans="1:97" s="1376" customFormat="1">
      <c r="A5285" s="722"/>
      <c r="B5285" s="722"/>
      <c r="C5285" s="722"/>
      <c r="D5285" s="722"/>
      <c r="E5285" s="722"/>
      <c r="F5285" s="757"/>
      <c r="G5285" s="757"/>
      <c r="H5285" s="757"/>
      <c r="I5285" s="757"/>
      <c r="J5285" s="757"/>
      <c r="K5285" s="758"/>
      <c r="L5285" s="758"/>
      <c r="M5285" s="722"/>
      <c r="N5285" s="736"/>
      <c r="O5285" s="736"/>
      <c r="P5285" s="736"/>
      <c r="Q5285" s="736"/>
      <c r="R5285" s="736"/>
      <c r="S5285" s="736"/>
      <c r="T5285" s="736"/>
      <c r="U5285" s="736"/>
      <c r="BA5285" s="722"/>
      <c r="BB5285" s="722"/>
      <c r="BC5285" s="722"/>
      <c r="BD5285" s="722"/>
      <c r="BE5285" s="722"/>
      <c r="BF5285" s="722"/>
      <c r="BG5285" s="722"/>
      <c r="BH5285" s="722"/>
      <c r="BI5285" s="722"/>
      <c r="BJ5285" s="722"/>
      <c r="BK5285" s="722"/>
      <c r="BL5285" s="722"/>
      <c r="BM5285" s="722"/>
      <c r="BN5285" s="722"/>
      <c r="BO5285" s="722"/>
      <c r="BP5285" s="722"/>
      <c r="BQ5285" s="722"/>
      <c r="BR5285" s="722"/>
      <c r="BS5285" s="722"/>
      <c r="BT5285" s="722"/>
      <c r="BU5285" s="722"/>
      <c r="BV5285" s="722"/>
      <c r="BW5285" s="722"/>
      <c r="BX5285" s="722"/>
      <c r="BY5285" s="722"/>
      <c r="BZ5285" s="722"/>
      <c r="CA5285" s="722"/>
      <c r="CB5285" s="722"/>
      <c r="CC5285" s="722"/>
      <c r="CD5285" s="722"/>
      <c r="CE5285" s="722"/>
      <c r="CF5285" s="722"/>
      <c r="CG5285" s="722"/>
      <c r="CH5285" s="722"/>
      <c r="CI5285" s="722"/>
      <c r="CJ5285" s="722"/>
      <c r="CK5285" s="722"/>
      <c r="CL5285" s="722"/>
      <c r="CM5285" s="722"/>
      <c r="CN5285" s="722"/>
      <c r="CO5285" s="722"/>
      <c r="CP5285" s="722"/>
      <c r="CQ5285" s="722"/>
      <c r="CR5285" s="722"/>
      <c r="CS5285" s="722"/>
    </row>
    <row r="5286" spans="1:97" s="1376" customFormat="1">
      <c r="A5286" s="722"/>
      <c r="B5286" s="722"/>
      <c r="C5286" s="722"/>
      <c r="D5286" s="722"/>
      <c r="E5286" s="722"/>
      <c r="F5286" s="757"/>
      <c r="G5286" s="757"/>
      <c r="H5286" s="757"/>
      <c r="I5286" s="757"/>
      <c r="J5286" s="757"/>
      <c r="K5286" s="758"/>
      <c r="L5286" s="758"/>
      <c r="M5286" s="722"/>
      <c r="N5286" s="736"/>
      <c r="O5286" s="736"/>
      <c r="P5286" s="736"/>
      <c r="Q5286" s="736"/>
      <c r="R5286" s="736"/>
      <c r="S5286" s="736"/>
      <c r="T5286" s="736"/>
      <c r="U5286" s="736"/>
      <c r="BA5286" s="722"/>
      <c r="BB5286" s="722"/>
      <c r="BC5286" s="722"/>
      <c r="BD5286" s="722"/>
      <c r="BE5286" s="722"/>
      <c r="BF5286" s="722"/>
      <c r="BG5286" s="722"/>
      <c r="BH5286" s="722"/>
      <c r="BI5286" s="722"/>
      <c r="BJ5286" s="722"/>
      <c r="BK5286" s="722"/>
      <c r="BL5286" s="722"/>
      <c r="BM5286" s="722"/>
      <c r="BN5286" s="722"/>
      <c r="BO5286" s="722"/>
      <c r="BP5286" s="722"/>
      <c r="BQ5286" s="722"/>
      <c r="BR5286" s="722"/>
      <c r="BS5286" s="722"/>
      <c r="BT5286" s="722"/>
      <c r="BU5286" s="722"/>
      <c r="BV5286" s="722"/>
      <c r="BW5286" s="722"/>
      <c r="BX5286" s="722"/>
      <c r="BY5286" s="722"/>
      <c r="BZ5286" s="722"/>
      <c r="CA5286" s="722"/>
      <c r="CB5286" s="722"/>
      <c r="CC5286" s="722"/>
      <c r="CD5286" s="722"/>
      <c r="CE5286" s="722"/>
      <c r="CF5286" s="722"/>
      <c r="CG5286" s="722"/>
      <c r="CH5286" s="722"/>
      <c r="CI5286" s="722"/>
      <c r="CJ5286" s="722"/>
      <c r="CK5286" s="722"/>
      <c r="CL5286" s="722"/>
      <c r="CM5286" s="722"/>
      <c r="CN5286" s="722"/>
      <c r="CO5286" s="722"/>
      <c r="CP5286" s="722"/>
      <c r="CQ5286" s="722"/>
      <c r="CR5286" s="722"/>
      <c r="CS5286" s="722"/>
    </row>
    <row r="5287" spans="1:97" s="1376" customFormat="1">
      <c r="A5287" s="722"/>
      <c r="B5287" s="722"/>
      <c r="C5287" s="722"/>
      <c r="D5287" s="722"/>
      <c r="E5287" s="722"/>
      <c r="F5287" s="757"/>
      <c r="G5287" s="757"/>
      <c r="H5287" s="757"/>
      <c r="I5287" s="757"/>
      <c r="J5287" s="757"/>
      <c r="K5287" s="758"/>
      <c r="L5287" s="758"/>
      <c r="M5287" s="722"/>
      <c r="N5287" s="736"/>
      <c r="O5287" s="736"/>
      <c r="P5287" s="736"/>
      <c r="Q5287" s="736"/>
      <c r="R5287" s="736"/>
      <c r="S5287" s="736"/>
      <c r="T5287" s="736"/>
      <c r="U5287" s="736"/>
      <c r="BA5287" s="722"/>
      <c r="BB5287" s="722"/>
      <c r="BC5287" s="722"/>
      <c r="BD5287" s="722"/>
      <c r="BE5287" s="722"/>
      <c r="BF5287" s="722"/>
      <c r="BG5287" s="722"/>
      <c r="BH5287" s="722"/>
      <c r="BI5287" s="722"/>
      <c r="BJ5287" s="722"/>
      <c r="BK5287" s="722"/>
      <c r="BL5287" s="722"/>
      <c r="BM5287" s="722"/>
      <c r="BN5287" s="722"/>
      <c r="BO5287" s="722"/>
      <c r="BP5287" s="722"/>
      <c r="BQ5287" s="722"/>
      <c r="BR5287" s="722"/>
      <c r="BS5287" s="722"/>
      <c r="BT5287" s="722"/>
      <c r="BU5287" s="722"/>
      <c r="BV5287" s="722"/>
      <c r="BW5287" s="722"/>
      <c r="BX5287" s="722"/>
      <c r="BY5287" s="722"/>
      <c r="BZ5287" s="722"/>
      <c r="CA5287" s="722"/>
      <c r="CB5287" s="722"/>
      <c r="CC5287" s="722"/>
      <c r="CD5287" s="722"/>
      <c r="CE5287" s="722"/>
      <c r="CF5287" s="722"/>
      <c r="CG5287" s="722"/>
      <c r="CH5287" s="722"/>
      <c r="CI5287" s="722"/>
      <c r="CJ5287" s="722"/>
      <c r="CK5287" s="722"/>
      <c r="CL5287" s="722"/>
      <c r="CM5287" s="722"/>
      <c r="CN5287" s="722"/>
      <c r="CO5287" s="722"/>
      <c r="CP5287" s="722"/>
      <c r="CQ5287" s="722"/>
      <c r="CR5287" s="722"/>
      <c r="CS5287" s="722"/>
    </row>
    <row r="5288" spans="1:97" s="1376" customFormat="1">
      <c r="A5288" s="722"/>
      <c r="B5288" s="722"/>
      <c r="C5288" s="722"/>
      <c r="D5288" s="722"/>
      <c r="E5288" s="722"/>
      <c r="F5288" s="757"/>
      <c r="G5288" s="757"/>
      <c r="H5288" s="757"/>
      <c r="I5288" s="757"/>
      <c r="J5288" s="757"/>
      <c r="K5288" s="758"/>
      <c r="L5288" s="758"/>
      <c r="M5288" s="722"/>
      <c r="N5288" s="736"/>
      <c r="O5288" s="736"/>
      <c r="P5288" s="736"/>
      <c r="Q5288" s="736"/>
      <c r="R5288" s="736"/>
      <c r="S5288" s="736"/>
      <c r="T5288" s="736"/>
      <c r="U5288" s="736"/>
      <c r="BA5288" s="722"/>
      <c r="BB5288" s="722"/>
      <c r="BC5288" s="722"/>
      <c r="BD5288" s="722"/>
      <c r="BE5288" s="722"/>
      <c r="BF5288" s="722"/>
      <c r="BG5288" s="722"/>
      <c r="BH5288" s="722"/>
      <c r="BI5288" s="722"/>
      <c r="BJ5288" s="722"/>
      <c r="BK5288" s="722"/>
      <c r="BL5288" s="722"/>
      <c r="BM5288" s="722"/>
      <c r="BN5288" s="722"/>
      <c r="BO5288" s="722"/>
      <c r="BP5288" s="722"/>
      <c r="BQ5288" s="722"/>
      <c r="BR5288" s="722"/>
      <c r="BS5288" s="722"/>
      <c r="BT5288" s="722"/>
      <c r="BU5288" s="722"/>
      <c r="BV5288" s="722"/>
      <c r="BW5288" s="722"/>
      <c r="BX5288" s="722"/>
      <c r="BY5288" s="722"/>
      <c r="BZ5288" s="722"/>
      <c r="CA5288" s="722"/>
      <c r="CB5288" s="722"/>
      <c r="CC5288" s="722"/>
      <c r="CD5288" s="722"/>
      <c r="CE5288" s="722"/>
      <c r="CF5288" s="722"/>
      <c r="CG5288" s="722"/>
      <c r="CH5288" s="722"/>
      <c r="CI5288" s="722"/>
      <c r="CJ5288" s="722"/>
      <c r="CK5288" s="722"/>
      <c r="CL5288" s="722"/>
      <c r="CM5288" s="722"/>
      <c r="CN5288" s="722"/>
      <c r="CO5288" s="722"/>
      <c r="CP5288" s="722"/>
      <c r="CQ5288" s="722"/>
      <c r="CR5288" s="722"/>
      <c r="CS5288" s="722"/>
    </row>
    <row r="5289" spans="1:97" s="1376" customFormat="1">
      <c r="A5289" s="722"/>
      <c r="B5289" s="722"/>
      <c r="C5289" s="722"/>
      <c r="D5289" s="722"/>
      <c r="E5289" s="722"/>
      <c r="F5289" s="757"/>
      <c r="G5289" s="757"/>
      <c r="H5289" s="757"/>
      <c r="I5289" s="757"/>
      <c r="J5289" s="757"/>
      <c r="K5289" s="758"/>
      <c r="L5289" s="758"/>
      <c r="M5289" s="722"/>
      <c r="N5289" s="736"/>
      <c r="O5289" s="736"/>
      <c r="P5289" s="736"/>
      <c r="Q5289" s="736"/>
      <c r="R5289" s="736"/>
      <c r="S5289" s="736"/>
      <c r="T5289" s="736"/>
      <c r="U5289" s="736"/>
      <c r="BA5289" s="722"/>
      <c r="BB5289" s="722"/>
      <c r="BC5289" s="722"/>
      <c r="BD5289" s="722"/>
      <c r="BE5289" s="722"/>
      <c r="BF5289" s="722"/>
      <c r="BG5289" s="722"/>
      <c r="BH5289" s="722"/>
      <c r="BI5289" s="722"/>
      <c r="BJ5289" s="722"/>
      <c r="BK5289" s="722"/>
      <c r="BL5289" s="722"/>
      <c r="BM5289" s="722"/>
      <c r="BN5289" s="722"/>
      <c r="BO5289" s="722"/>
      <c r="BP5289" s="722"/>
      <c r="BQ5289" s="722"/>
      <c r="BR5289" s="722"/>
      <c r="BS5289" s="722"/>
      <c r="BT5289" s="722"/>
      <c r="BU5289" s="722"/>
      <c r="BV5289" s="722"/>
      <c r="BW5289" s="722"/>
      <c r="BX5289" s="722"/>
      <c r="BY5289" s="722"/>
      <c r="BZ5289" s="722"/>
      <c r="CA5289" s="722"/>
      <c r="CB5289" s="722"/>
      <c r="CC5289" s="722"/>
      <c r="CD5289" s="722"/>
      <c r="CE5289" s="722"/>
      <c r="CF5289" s="722"/>
      <c r="CG5289" s="722"/>
      <c r="CH5289" s="722"/>
      <c r="CI5289" s="722"/>
      <c r="CJ5289" s="722"/>
      <c r="CK5289" s="722"/>
      <c r="CL5289" s="722"/>
      <c r="CM5289" s="722"/>
      <c r="CN5289" s="722"/>
      <c r="CO5289" s="722"/>
      <c r="CP5289" s="722"/>
      <c r="CQ5289" s="722"/>
      <c r="CR5289" s="722"/>
      <c r="CS5289" s="722"/>
    </row>
    <row r="5290" spans="1:97" s="1376" customFormat="1">
      <c r="A5290" s="722"/>
      <c r="B5290" s="722"/>
      <c r="C5290" s="722"/>
      <c r="D5290" s="722"/>
      <c r="E5290" s="722"/>
      <c r="F5290" s="757"/>
      <c r="G5290" s="757"/>
      <c r="H5290" s="757"/>
      <c r="I5290" s="757"/>
      <c r="J5290" s="757"/>
      <c r="K5290" s="758"/>
      <c r="L5290" s="758"/>
      <c r="M5290" s="722"/>
      <c r="N5290" s="736"/>
      <c r="O5290" s="736"/>
      <c r="P5290" s="736"/>
      <c r="Q5290" s="736"/>
      <c r="R5290" s="736"/>
      <c r="S5290" s="736"/>
      <c r="T5290" s="736"/>
      <c r="U5290" s="736"/>
      <c r="BA5290" s="722"/>
      <c r="BB5290" s="722"/>
      <c r="BC5290" s="722"/>
      <c r="BD5290" s="722"/>
      <c r="BE5290" s="722"/>
      <c r="BF5290" s="722"/>
      <c r="BG5290" s="722"/>
      <c r="BH5290" s="722"/>
      <c r="BI5290" s="722"/>
      <c r="BJ5290" s="722"/>
      <c r="BK5290" s="722"/>
      <c r="BL5290" s="722"/>
      <c r="BM5290" s="722"/>
      <c r="BN5290" s="722"/>
      <c r="BO5290" s="722"/>
      <c r="BP5290" s="722"/>
      <c r="BQ5290" s="722"/>
      <c r="BR5290" s="722"/>
      <c r="BS5290" s="722"/>
      <c r="BT5290" s="722"/>
      <c r="BU5290" s="722"/>
      <c r="BV5290" s="722"/>
      <c r="BW5290" s="722"/>
      <c r="BX5290" s="722"/>
      <c r="BY5290" s="722"/>
      <c r="BZ5290" s="722"/>
      <c r="CA5290" s="722"/>
      <c r="CB5290" s="722"/>
      <c r="CC5290" s="722"/>
      <c r="CD5290" s="722"/>
      <c r="CE5290" s="722"/>
      <c r="CF5290" s="722"/>
      <c r="CG5290" s="722"/>
      <c r="CH5290" s="722"/>
      <c r="CI5290" s="722"/>
      <c r="CJ5290" s="722"/>
      <c r="CK5290" s="722"/>
      <c r="CL5290" s="722"/>
      <c r="CM5290" s="722"/>
      <c r="CN5290" s="722"/>
      <c r="CO5290" s="722"/>
      <c r="CP5290" s="722"/>
      <c r="CQ5290" s="722"/>
      <c r="CR5290" s="722"/>
      <c r="CS5290" s="722"/>
    </row>
    <row r="5291" spans="1:97" s="1376" customFormat="1">
      <c r="A5291" s="722"/>
      <c r="B5291" s="722"/>
      <c r="C5291" s="722"/>
      <c r="D5291" s="722"/>
      <c r="E5291" s="722"/>
      <c r="F5291" s="757"/>
      <c r="G5291" s="757"/>
      <c r="H5291" s="757"/>
      <c r="I5291" s="757"/>
      <c r="J5291" s="757"/>
      <c r="K5291" s="758"/>
      <c r="L5291" s="758"/>
      <c r="M5291" s="722"/>
      <c r="N5291" s="736"/>
      <c r="O5291" s="736"/>
      <c r="P5291" s="736"/>
      <c r="Q5291" s="736"/>
      <c r="R5291" s="736"/>
      <c r="S5291" s="736"/>
      <c r="T5291" s="736"/>
      <c r="U5291" s="736"/>
      <c r="BA5291" s="722"/>
      <c r="BB5291" s="722"/>
      <c r="BC5291" s="722"/>
      <c r="BD5291" s="722"/>
      <c r="BE5291" s="722"/>
      <c r="BF5291" s="722"/>
      <c r="BG5291" s="722"/>
      <c r="BH5291" s="722"/>
      <c r="BI5291" s="722"/>
      <c r="BJ5291" s="722"/>
      <c r="BK5291" s="722"/>
      <c r="BL5291" s="722"/>
      <c r="BM5291" s="722"/>
      <c r="BN5291" s="722"/>
      <c r="BO5291" s="722"/>
      <c r="BP5291" s="722"/>
      <c r="BQ5291" s="722"/>
      <c r="BR5291" s="722"/>
      <c r="BS5291" s="722"/>
      <c r="BT5291" s="722"/>
      <c r="BU5291" s="722"/>
      <c r="BV5291" s="722"/>
      <c r="BW5291" s="722"/>
      <c r="BX5291" s="722"/>
      <c r="BY5291" s="722"/>
      <c r="BZ5291" s="722"/>
      <c r="CA5291" s="722"/>
      <c r="CB5291" s="722"/>
      <c r="CC5291" s="722"/>
      <c r="CD5291" s="722"/>
      <c r="CE5291" s="722"/>
      <c r="CF5291" s="722"/>
      <c r="CG5291" s="722"/>
      <c r="CH5291" s="722"/>
      <c r="CI5291" s="722"/>
      <c r="CJ5291" s="722"/>
      <c r="CK5291" s="722"/>
      <c r="CL5291" s="722"/>
      <c r="CM5291" s="722"/>
      <c r="CN5291" s="722"/>
      <c r="CO5291" s="722"/>
      <c r="CP5291" s="722"/>
      <c r="CQ5291" s="722"/>
      <c r="CR5291" s="722"/>
      <c r="CS5291" s="722"/>
    </row>
    <row r="5292" spans="1:97" s="1376" customFormat="1">
      <c r="A5292" s="722"/>
      <c r="B5292" s="722"/>
      <c r="C5292" s="722"/>
      <c r="D5292" s="722"/>
      <c r="E5292" s="722"/>
      <c r="F5292" s="757"/>
      <c r="G5292" s="757"/>
      <c r="H5292" s="757"/>
      <c r="I5292" s="757"/>
      <c r="J5292" s="757"/>
      <c r="K5292" s="758"/>
      <c r="L5292" s="758"/>
      <c r="M5292" s="722"/>
      <c r="N5292" s="736"/>
      <c r="O5292" s="736"/>
      <c r="P5292" s="736"/>
      <c r="Q5292" s="736"/>
      <c r="R5292" s="736"/>
      <c r="S5292" s="736"/>
      <c r="T5292" s="736"/>
      <c r="U5292" s="736"/>
      <c r="BA5292" s="722"/>
      <c r="BB5292" s="722"/>
      <c r="BC5292" s="722"/>
      <c r="BD5292" s="722"/>
      <c r="BE5292" s="722"/>
      <c r="BF5292" s="722"/>
      <c r="BG5292" s="722"/>
      <c r="BH5292" s="722"/>
      <c r="BI5292" s="722"/>
      <c r="BJ5292" s="722"/>
      <c r="BK5292" s="722"/>
      <c r="BL5292" s="722"/>
      <c r="BM5292" s="722"/>
      <c r="BN5292" s="722"/>
      <c r="BO5292" s="722"/>
      <c r="BP5292" s="722"/>
      <c r="BQ5292" s="722"/>
      <c r="BR5292" s="722"/>
      <c r="BS5292" s="722"/>
      <c r="BT5292" s="722"/>
      <c r="BU5292" s="722"/>
      <c r="BV5292" s="722"/>
      <c r="BW5292" s="722"/>
      <c r="BX5292" s="722"/>
      <c r="BY5292" s="722"/>
      <c r="BZ5292" s="722"/>
      <c r="CA5292" s="722"/>
      <c r="CB5292" s="722"/>
      <c r="CC5292" s="722"/>
      <c r="CD5292" s="722"/>
      <c r="CE5292" s="722"/>
      <c r="CF5292" s="722"/>
      <c r="CG5292" s="722"/>
      <c r="CH5292" s="722"/>
      <c r="CI5292" s="722"/>
      <c r="CJ5292" s="722"/>
      <c r="CK5292" s="722"/>
      <c r="CL5292" s="722"/>
      <c r="CM5292" s="722"/>
      <c r="CN5292" s="722"/>
      <c r="CO5292" s="722"/>
      <c r="CP5292" s="722"/>
      <c r="CQ5292" s="722"/>
      <c r="CR5292" s="722"/>
      <c r="CS5292" s="722"/>
    </row>
    <row r="5293" spans="1:97" s="1376" customFormat="1">
      <c r="A5293" s="722"/>
      <c r="B5293" s="722"/>
      <c r="C5293" s="722"/>
      <c r="D5293" s="722"/>
      <c r="E5293" s="722"/>
      <c r="F5293" s="757"/>
      <c r="G5293" s="757"/>
      <c r="H5293" s="757"/>
      <c r="I5293" s="757"/>
      <c r="J5293" s="757"/>
      <c r="K5293" s="758"/>
      <c r="L5293" s="758"/>
      <c r="M5293" s="722"/>
      <c r="N5293" s="736"/>
      <c r="O5293" s="736"/>
      <c r="P5293" s="736"/>
      <c r="Q5293" s="736"/>
      <c r="R5293" s="736"/>
      <c r="S5293" s="736"/>
      <c r="T5293" s="736"/>
      <c r="U5293" s="736"/>
      <c r="BA5293" s="722"/>
      <c r="BB5293" s="722"/>
      <c r="BC5293" s="722"/>
      <c r="BD5293" s="722"/>
      <c r="BE5293" s="722"/>
      <c r="BF5293" s="722"/>
      <c r="BG5293" s="722"/>
      <c r="BH5293" s="722"/>
      <c r="BI5293" s="722"/>
      <c r="BJ5293" s="722"/>
      <c r="BK5293" s="722"/>
      <c r="BL5293" s="722"/>
      <c r="BM5293" s="722"/>
      <c r="BN5293" s="722"/>
      <c r="BO5293" s="722"/>
      <c r="BP5293" s="722"/>
      <c r="BQ5293" s="722"/>
      <c r="BR5293" s="722"/>
      <c r="BS5293" s="722"/>
      <c r="BT5293" s="722"/>
      <c r="BU5293" s="722"/>
      <c r="BV5293" s="722"/>
      <c r="BW5293" s="722"/>
      <c r="BX5293" s="722"/>
      <c r="BY5293" s="722"/>
      <c r="BZ5293" s="722"/>
      <c r="CA5293" s="722"/>
      <c r="CB5293" s="722"/>
      <c r="CC5293" s="722"/>
      <c r="CD5293" s="722"/>
      <c r="CE5293" s="722"/>
      <c r="CF5293" s="722"/>
      <c r="CG5293" s="722"/>
      <c r="CH5293" s="722"/>
      <c r="CI5293" s="722"/>
      <c r="CJ5293" s="722"/>
      <c r="CK5293" s="722"/>
      <c r="CL5293" s="722"/>
      <c r="CM5293" s="722"/>
      <c r="CN5293" s="722"/>
      <c r="CO5293" s="722"/>
      <c r="CP5293" s="722"/>
      <c r="CQ5293" s="722"/>
      <c r="CR5293" s="722"/>
      <c r="CS5293" s="722"/>
    </row>
    <row r="5294" spans="1:97" s="1376" customFormat="1">
      <c r="A5294" s="722"/>
      <c r="B5294" s="722"/>
      <c r="C5294" s="722"/>
      <c r="D5294" s="722"/>
      <c r="E5294" s="722"/>
      <c r="F5294" s="757"/>
      <c r="G5294" s="757"/>
      <c r="H5294" s="757"/>
      <c r="I5294" s="757"/>
      <c r="J5294" s="757"/>
      <c r="K5294" s="758"/>
      <c r="L5294" s="758"/>
      <c r="M5294" s="722"/>
      <c r="N5294" s="736"/>
      <c r="O5294" s="736"/>
      <c r="P5294" s="736"/>
      <c r="Q5294" s="736"/>
      <c r="R5294" s="736"/>
      <c r="S5294" s="736"/>
      <c r="T5294" s="736"/>
      <c r="U5294" s="736"/>
      <c r="BA5294" s="722"/>
      <c r="BB5294" s="722"/>
      <c r="BC5294" s="722"/>
      <c r="BD5294" s="722"/>
      <c r="BE5294" s="722"/>
      <c r="BF5294" s="722"/>
      <c r="BG5294" s="722"/>
      <c r="BH5294" s="722"/>
      <c r="BI5294" s="722"/>
      <c r="BJ5294" s="722"/>
      <c r="BK5294" s="722"/>
      <c r="BL5294" s="722"/>
      <c r="BM5294" s="722"/>
      <c r="BN5294" s="722"/>
      <c r="BO5294" s="722"/>
      <c r="BP5294" s="722"/>
      <c r="BQ5294" s="722"/>
      <c r="BR5294" s="722"/>
      <c r="BS5294" s="722"/>
      <c r="BT5294" s="722"/>
      <c r="BU5294" s="722"/>
      <c r="BV5294" s="722"/>
      <c r="BW5294" s="722"/>
      <c r="BX5294" s="722"/>
      <c r="BY5294" s="722"/>
      <c r="BZ5294" s="722"/>
      <c r="CA5294" s="722"/>
      <c r="CB5294" s="722"/>
      <c r="CC5294" s="722"/>
      <c r="CD5294" s="722"/>
      <c r="CE5294" s="722"/>
      <c r="CF5294" s="722"/>
      <c r="CG5294" s="722"/>
      <c r="CH5294" s="722"/>
      <c r="CI5294" s="722"/>
      <c r="CJ5294" s="722"/>
      <c r="CK5294" s="722"/>
      <c r="CL5294" s="722"/>
      <c r="CM5294" s="722"/>
      <c r="CN5294" s="722"/>
      <c r="CO5294" s="722"/>
      <c r="CP5294" s="722"/>
      <c r="CQ5294" s="722"/>
      <c r="CR5294" s="722"/>
      <c r="CS5294" s="722"/>
    </row>
    <row r="5295" spans="1:97" s="1376" customFormat="1">
      <c r="A5295" s="722"/>
      <c r="B5295" s="722"/>
      <c r="C5295" s="722"/>
      <c r="D5295" s="722"/>
      <c r="E5295" s="722"/>
      <c r="F5295" s="757"/>
      <c r="G5295" s="757"/>
      <c r="H5295" s="757"/>
      <c r="I5295" s="757"/>
      <c r="J5295" s="757"/>
      <c r="K5295" s="758"/>
      <c r="L5295" s="758"/>
      <c r="M5295" s="722"/>
      <c r="N5295" s="736"/>
      <c r="O5295" s="736"/>
      <c r="P5295" s="736"/>
      <c r="Q5295" s="736"/>
      <c r="R5295" s="736"/>
      <c r="S5295" s="736"/>
      <c r="T5295" s="736"/>
      <c r="U5295" s="736"/>
      <c r="BA5295" s="722"/>
      <c r="BB5295" s="722"/>
      <c r="BC5295" s="722"/>
      <c r="BD5295" s="722"/>
      <c r="BE5295" s="722"/>
      <c r="BF5295" s="722"/>
      <c r="BG5295" s="722"/>
      <c r="BH5295" s="722"/>
      <c r="BI5295" s="722"/>
      <c r="BJ5295" s="722"/>
      <c r="BK5295" s="722"/>
      <c r="BL5295" s="722"/>
      <c r="BM5295" s="722"/>
      <c r="BN5295" s="722"/>
      <c r="BO5295" s="722"/>
      <c r="BP5295" s="722"/>
      <c r="BQ5295" s="722"/>
      <c r="BR5295" s="722"/>
      <c r="BS5295" s="722"/>
      <c r="BT5295" s="722"/>
      <c r="BU5295" s="722"/>
      <c r="BV5295" s="722"/>
      <c r="BW5295" s="722"/>
      <c r="BX5295" s="722"/>
      <c r="BY5295" s="722"/>
      <c r="BZ5295" s="722"/>
      <c r="CA5295" s="722"/>
      <c r="CB5295" s="722"/>
      <c r="CC5295" s="722"/>
      <c r="CD5295" s="722"/>
      <c r="CE5295" s="722"/>
      <c r="CF5295" s="722"/>
      <c r="CG5295" s="722"/>
      <c r="CH5295" s="722"/>
      <c r="CI5295" s="722"/>
      <c r="CJ5295" s="722"/>
      <c r="CK5295" s="722"/>
      <c r="CL5295" s="722"/>
      <c r="CM5295" s="722"/>
      <c r="CN5295" s="722"/>
      <c r="CO5295" s="722"/>
      <c r="CP5295" s="722"/>
      <c r="CQ5295" s="722"/>
      <c r="CR5295" s="722"/>
      <c r="CS5295" s="722"/>
    </row>
    <row r="5296" spans="1:97" s="1376" customFormat="1">
      <c r="A5296" s="722"/>
      <c r="B5296" s="722"/>
      <c r="C5296" s="722"/>
      <c r="D5296" s="722"/>
      <c r="E5296" s="722"/>
      <c r="F5296" s="757"/>
      <c r="G5296" s="757"/>
      <c r="H5296" s="757"/>
      <c r="I5296" s="757"/>
      <c r="J5296" s="757"/>
      <c r="K5296" s="758"/>
      <c r="L5296" s="758"/>
      <c r="M5296" s="722"/>
      <c r="N5296" s="736"/>
      <c r="O5296" s="736"/>
      <c r="P5296" s="736"/>
      <c r="Q5296" s="736"/>
      <c r="R5296" s="736"/>
      <c r="S5296" s="736"/>
      <c r="T5296" s="736"/>
      <c r="U5296" s="736"/>
      <c r="BA5296" s="722"/>
      <c r="BB5296" s="722"/>
      <c r="BC5296" s="722"/>
      <c r="BD5296" s="722"/>
      <c r="BE5296" s="722"/>
      <c r="BF5296" s="722"/>
      <c r="BG5296" s="722"/>
      <c r="BH5296" s="722"/>
      <c r="BI5296" s="722"/>
      <c r="BJ5296" s="722"/>
      <c r="BK5296" s="722"/>
      <c r="BL5296" s="722"/>
      <c r="BM5296" s="722"/>
      <c r="BN5296" s="722"/>
      <c r="BO5296" s="722"/>
      <c r="BP5296" s="722"/>
      <c r="BQ5296" s="722"/>
      <c r="BR5296" s="722"/>
      <c r="BS5296" s="722"/>
      <c r="BT5296" s="722"/>
      <c r="BU5296" s="722"/>
      <c r="BV5296" s="722"/>
      <c r="BW5296" s="722"/>
      <c r="BX5296" s="722"/>
      <c r="BY5296" s="722"/>
      <c r="BZ5296" s="722"/>
      <c r="CA5296" s="722"/>
      <c r="CB5296" s="722"/>
      <c r="CC5296" s="722"/>
      <c r="CD5296" s="722"/>
      <c r="CE5296" s="722"/>
      <c r="CF5296" s="722"/>
      <c r="CG5296" s="722"/>
      <c r="CH5296" s="722"/>
      <c r="CI5296" s="722"/>
      <c r="CJ5296" s="722"/>
      <c r="CK5296" s="722"/>
      <c r="CL5296" s="722"/>
      <c r="CM5296" s="722"/>
      <c r="CN5296" s="722"/>
      <c r="CO5296" s="722"/>
      <c r="CP5296" s="722"/>
      <c r="CQ5296" s="722"/>
      <c r="CR5296" s="722"/>
      <c r="CS5296" s="722"/>
    </row>
    <row r="5297" spans="1:97" s="1376" customFormat="1">
      <c r="A5297" s="722"/>
      <c r="B5297" s="722"/>
      <c r="C5297" s="722"/>
      <c r="D5297" s="722"/>
      <c r="E5297" s="722"/>
      <c r="F5297" s="757"/>
      <c r="G5297" s="757"/>
      <c r="H5297" s="757"/>
      <c r="I5297" s="757"/>
      <c r="J5297" s="757"/>
      <c r="K5297" s="758"/>
      <c r="L5297" s="758"/>
      <c r="M5297" s="722"/>
      <c r="N5297" s="736"/>
      <c r="O5297" s="736"/>
      <c r="P5297" s="736"/>
      <c r="Q5297" s="736"/>
      <c r="R5297" s="736"/>
      <c r="S5297" s="736"/>
      <c r="T5297" s="736"/>
      <c r="U5297" s="736"/>
      <c r="BA5297" s="722"/>
      <c r="BB5297" s="722"/>
      <c r="BC5297" s="722"/>
      <c r="BD5297" s="722"/>
      <c r="BE5297" s="722"/>
      <c r="BF5297" s="722"/>
      <c r="BG5297" s="722"/>
      <c r="BH5297" s="722"/>
      <c r="BI5297" s="722"/>
      <c r="BJ5297" s="722"/>
      <c r="BK5297" s="722"/>
      <c r="BL5297" s="722"/>
      <c r="BM5297" s="722"/>
      <c r="BN5297" s="722"/>
      <c r="BO5297" s="722"/>
      <c r="BP5297" s="722"/>
      <c r="BQ5297" s="722"/>
      <c r="BR5297" s="722"/>
      <c r="BS5297" s="722"/>
      <c r="BT5297" s="722"/>
      <c r="BU5297" s="722"/>
      <c r="BV5297" s="722"/>
      <c r="BW5297" s="722"/>
      <c r="BX5297" s="722"/>
      <c r="BY5297" s="722"/>
      <c r="BZ5297" s="722"/>
      <c r="CA5297" s="722"/>
      <c r="CB5297" s="722"/>
      <c r="CC5297" s="722"/>
      <c r="CD5297" s="722"/>
      <c r="CE5297" s="722"/>
      <c r="CF5297" s="722"/>
      <c r="CG5297" s="722"/>
      <c r="CH5297" s="722"/>
      <c r="CI5297" s="722"/>
      <c r="CJ5297" s="722"/>
      <c r="CK5297" s="722"/>
      <c r="CL5297" s="722"/>
      <c r="CM5297" s="722"/>
      <c r="CN5297" s="722"/>
      <c r="CO5297" s="722"/>
      <c r="CP5297" s="722"/>
      <c r="CQ5297" s="722"/>
      <c r="CR5297" s="722"/>
      <c r="CS5297" s="722"/>
    </row>
    <row r="5298" spans="1:97" s="1376" customFormat="1">
      <c r="A5298" s="722"/>
      <c r="B5298" s="722"/>
      <c r="C5298" s="722"/>
      <c r="D5298" s="722"/>
      <c r="E5298" s="722"/>
      <c r="F5298" s="757"/>
      <c r="G5298" s="757"/>
      <c r="H5298" s="757"/>
      <c r="I5298" s="757"/>
      <c r="J5298" s="757"/>
      <c r="K5298" s="758"/>
      <c r="L5298" s="758"/>
      <c r="M5298" s="722"/>
      <c r="N5298" s="736"/>
      <c r="O5298" s="736"/>
      <c r="P5298" s="736"/>
      <c r="Q5298" s="736"/>
      <c r="R5298" s="736"/>
      <c r="S5298" s="736"/>
      <c r="T5298" s="736"/>
      <c r="U5298" s="736"/>
      <c r="BA5298" s="722"/>
      <c r="BB5298" s="722"/>
      <c r="BC5298" s="722"/>
      <c r="BD5298" s="722"/>
      <c r="BE5298" s="722"/>
      <c r="BF5298" s="722"/>
      <c r="BG5298" s="722"/>
      <c r="BH5298" s="722"/>
      <c r="BI5298" s="722"/>
      <c r="BJ5298" s="722"/>
      <c r="BK5298" s="722"/>
      <c r="BL5298" s="722"/>
      <c r="BM5298" s="722"/>
      <c r="BN5298" s="722"/>
      <c r="BO5298" s="722"/>
      <c r="BP5298" s="722"/>
      <c r="BQ5298" s="722"/>
      <c r="BR5298" s="722"/>
      <c r="BS5298" s="722"/>
      <c r="BT5298" s="722"/>
      <c r="BU5298" s="722"/>
      <c r="BV5298" s="722"/>
      <c r="BW5298" s="722"/>
      <c r="BX5298" s="722"/>
      <c r="BY5298" s="722"/>
      <c r="BZ5298" s="722"/>
      <c r="CA5298" s="722"/>
      <c r="CB5298" s="722"/>
      <c r="CC5298" s="722"/>
      <c r="CD5298" s="722"/>
      <c r="CE5298" s="722"/>
      <c r="CF5298" s="722"/>
      <c r="CG5298" s="722"/>
      <c r="CH5298" s="722"/>
      <c r="CI5298" s="722"/>
      <c r="CJ5298" s="722"/>
      <c r="CK5298" s="722"/>
      <c r="CL5298" s="722"/>
      <c r="CM5298" s="722"/>
      <c r="CN5298" s="722"/>
      <c r="CO5298" s="722"/>
      <c r="CP5298" s="722"/>
      <c r="CQ5298" s="722"/>
      <c r="CR5298" s="722"/>
      <c r="CS5298" s="722"/>
    </row>
    <row r="5299" spans="1:97" s="1376" customFormat="1">
      <c r="A5299" s="722"/>
      <c r="B5299" s="722"/>
      <c r="C5299" s="722"/>
      <c r="D5299" s="722"/>
      <c r="E5299" s="722"/>
      <c r="F5299" s="757"/>
      <c r="G5299" s="757"/>
      <c r="H5299" s="757"/>
      <c r="I5299" s="757"/>
      <c r="J5299" s="757"/>
      <c r="K5299" s="758"/>
      <c r="L5299" s="758"/>
      <c r="M5299" s="722"/>
      <c r="N5299" s="736"/>
      <c r="O5299" s="736"/>
      <c r="P5299" s="736"/>
      <c r="Q5299" s="736"/>
      <c r="R5299" s="736"/>
      <c r="S5299" s="736"/>
      <c r="T5299" s="736"/>
      <c r="U5299" s="736"/>
      <c r="BA5299" s="722"/>
      <c r="BB5299" s="722"/>
      <c r="BC5299" s="722"/>
      <c r="BD5299" s="722"/>
      <c r="BE5299" s="722"/>
      <c r="BF5299" s="722"/>
      <c r="BG5299" s="722"/>
      <c r="BH5299" s="722"/>
      <c r="BI5299" s="722"/>
      <c r="BJ5299" s="722"/>
      <c r="BK5299" s="722"/>
      <c r="BL5299" s="722"/>
      <c r="BM5299" s="722"/>
      <c r="BN5299" s="722"/>
      <c r="BO5299" s="722"/>
      <c r="BP5299" s="722"/>
      <c r="BQ5299" s="722"/>
      <c r="BR5299" s="722"/>
      <c r="BS5299" s="722"/>
      <c r="BT5299" s="722"/>
      <c r="BU5299" s="722"/>
      <c r="BV5299" s="722"/>
      <c r="BW5299" s="722"/>
      <c r="BX5299" s="722"/>
      <c r="BY5299" s="722"/>
      <c r="BZ5299" s="722"/>
      <c r="CA5299" s="722"/>
      <c r="CB5299" s="722"/>
      <c r="CC5299" s="722"/>
      <c r="CD5299" s="722"/>
      <c r="CE5299" s="722"/>
      <c r="CF5299" s="722"/>
      <c r="CG5299" s="722"/>
      <c r="CH5299" s="722"/>
      <c r="CI5299" s="722"/>
      <c r="CJ5299" s="722"/>
      <c r="CK5299" s="722"/>
      <c r="CL5299" s="722"/>
      <c r="CM5299" s="722"/>
      <c r="CN5299" s="722"/>
      <c r="CO5299" s="722"/>
      <c r="CP5299" s="722"/>
      <c r="CQ5299" s="722"/>
      <c r="CR5299" s="722"/>
      <c r="CS5299" s="722"/>
    </row>
    <row r="5300" spans="1:97" s="1376" customFormat="1">
      <c r="A5300" s="722"/>
      <c r="B5300" s="722"/>
      <c r="C5300" s="722"/>
      <c r="D5300" s="722"/>
      <c r="E5300" s="722"/>
      <c r="F5300" s="757"/>
      <c r="G5300" s="757"/>
      <c r="H5300" s="757"/>
      <c r="I5300" s="757"/>
      <c r="J5300" s="757"/>
      <c r="K5300" s="758"/>
      <c r="L5300" s="758"/>
      <c r="M5300" s="722"/>
      <c r="N5300" s="736"/>
      <c r="O5300" s="736"/>
      <c r="P5300" s="736"/>
      <c r="Q5300" s="736"/>
      <c r="R5300" s="736"/>
      <c r="S5300" s="736"/>
      <c r="T5300" s="736"/>
      <c r="U5300" s="736"/>
      <c r="BA5300" s="722"/>
      <c r="BB5300" s="722"/>
      <c r="BC5300" s="722"/>
      <c r="BD5300" s="722"/>
      <c r="BE5300" s="722"/>
      <c r="BF5300" s="722"/>
      <c r="BG5300" s="722"/>
      <c r="BH5300" s="722"/>
      <c r="BI5300" s="722"/>
      <c r="BJ5300" s="722"/>
      <c r="BK5300" s="722"/>
      <c r="BL5300" s="722"/>
      <c r="BM5300" s="722"/>
      <c r="BN5300" s="722"/>
      <c r="BO5300" s="722"/>
      <c r="BP5300" s="722"/>
      <c r="BQ5300" s="722"/>
      <c r="BR5300" s="722"/>
      <c r="BS5300" s="722"/>
      <c r="BT5300" s="722"/>
      <c r="BU5300" s="722"/>
      <c r="BV5300" s="722"/>
      <c r="BW5300" s="722"/>
      <c r="BX5300" s="722"/>
      <c r="BY5300" s="722"/>
      <c r="BZ5300" s="722"/>
      <c r="CA5300" s="722"/>
      <c r="CB5300" s="722"/>
      <c r="CC5300" s="722"/>
      <c r="CD5300" s="722"/>
      <c r="CE5300" s="722"/>
      <c r="CF5300" s="722"/>
      <c r="CG5300" s="722"/>
      <c r="CH5300" s="722"/>
      <c r="CI5300" s="722"/>
      <c r="CJ5300" s="722"/>
      <c r="CK5300" s="722"/>
      <c r="CL5300" s="722"/>
      <c r="CM5300" s="722"/>
      <c r="CN5300" s="722"/>
      <c r="CO5300" s="722"/>
      <c r="CP5300" s="722"/>
      <c r="CQ5300" s="722"/>
      <c r="CR5300" s="722"/>
      <c r="CS5300" s="722"/>
    </row>
    <row r="5301" spans="1:97" s="1376" customFormat="1">
      <c r="A5301" s="722"/>
      <c r="B5301" s="722"/>
      <c r="C5301" s="722"/>
      <c r="D5301" s="722"/>
      <c r="E5301" s="722"/>
      <c r="F5301" s="757"/>
      <c r="G5301" s="757"/>
      <c r="H5301" s="757"/>
      <c r="I5301" s="757"/>
      <c r="J5301" s="757"/>
      <c r="K5301" s="758"/>
      <c r="L5301" s="758"/>
      <c r="M5301" s="722"/>
      <c r="N5301" s="736"/>
      <c r="O5301" s="736"/>
      <c r="P5301" s="736"/>
      <c r="Q5301" s="736"/>
      <c r="R5301" s="736"/>
      <c r="S5301" s="736"/>
      <c r="T5301" s="736"/>
      <c r="U5301" s="736"/>
      <c r="BA5301" s="722"/>
      <c r="BB5301" s="722"/>
      <c r="BC5301" s="722"/>
      <c r="BD5301" s="722"/>
      <c r="BE5301" s="722"/>
      <c r="BF5301" s="722"/>
      <c r="BG5301" s="722"/>
      <c r="BH5301" s="722"/>
      <c r="BI5301" s="722"/>
      <c r="BJ5301" s="722"/>
      <c r="BK5301" s="722"/>
      <c r="BL5301" s="722"/>
      <c r="BM5301" s="722"/>
      <c r="BN5301" s="722"/>
      <c r="BO5301" s="722"/>
      <c r="BP5301" s="722"/>
      <c r="BQ5301" s="722"/>
      <c r="BR5301" s="722"/>
      <c r="BS5301" s="722"/>
      <c r="BT5301" s="722"/>
      <c r="BU5301" s="722"/>
      <c r="BV5301" s="722"/>
      <c r="BW5301" s="722"/>
      <c r="BX5301" s="722"/>
      <c r="BY5301" s="722"/>
      <c r="BZ5301" s="722"/>
      <c r="CA5301" s="722"/>
      <c r="CB5301" s="722"/>
      <c r="CC5301" s="722"/>
      <c r="CD5301" s="722"/>
      <c r="CE5301" s="722"/>
      <c r="CF5301" s="722"/>
      <c r="CG5301" s="722"/>
      <c r="CH5301" s="722"/>
      <c r="CI5301" s="722"/>
      <c r="CJ5301" s="722"/>
      <c r="CK5301" s="722"/>
      <c r="CL5301" s="722"/>
      <c r="CM5301" s="722"/>
      <c r="CN5301" s="722"/>
      <c r="CO5301" s="722"/>
      <c r="CP5301" s="722"/>
      <c r="CQ5301" s="722"/>
      <c r="CR5301" s="722"/>
      <c r="CS5301" s="722"/>
    </row>
    <row r="5302" spans="1:97" s="1376" customFormat="1">
      <c r="A5302" s="722"/>
      <c r="B5302" s="722"/>
      <c r="C5302" s="722"/>
      <c r="D5302" s="722"/>
      <c r="E5302" s="722"/>
      <c r="F5302" s="757"/>
      <c r="G5302" s="757"/>
      <c r="H5302" s="757"/>
      <c r="I5302" s="757"/>
      <c r="J5302" s="757"/>
      <c r="K5302" s="758"/>
      <c r="L5302" s="758"/>
      <c r="M5302" s="722"/>
      <c r="N5302" s="736"/>
      <c r="O5302" s="736"/>
      <c r="P5302" s="736"/>
      <c r="Q5302" s="736"/>
      <c r="R5302" s="736"/>
      <c r="S5302" s="736"/>
      <c r="T5302" s="736"/>
      <c r="U5302" s="736"/>
      <c r="BA5302" s="722"/>
      <c r="BB5302" s="722"/>
      <c r="BC5302" s="722"/>
      <c r="BD5302" s="722"/>
      <c r="BE5302" s="722"/>
      <c r="BF5302" s="722"/>
      <c r="BG5302" s="722"/>
      <c r="BH5302" s="722"/>
      <c r="BI5302" s="722"/>
      <c r="BJ5302" s="722"/>
      <c r="BK5302" s="722"/>
      <c r="BL5302" s="722"/>
      <c r="BM5302" s="722"/>
      <c r="BN5302" s="722"/>
      <c r="BO5302" s="722"/>
      <c r="BP5302" s="722"/>
      <c r="BQ5302" s="722"/>
      <c r="BR5302" s="722"/>
      <c r="BS5302" s="722"/>
      <c r="BT5302" s="722"/>
      <c r="BU5302" s="722"/>
      <c r="BV5302" s="722"/>
      <c r="BW5302" s="722"/>
      <c r="BX5302" s="722"/>
      <c r="BY5302" s="722"/>
      <c r="BZ5302" s="722"/>
      <c r="CA5302" s="722"/>
      <c r="CB5302" s="722"/>
      <c r="CC5302" s="722"/>
      <c r="CD5302" s="722"/>
      <c r="CE5302" s="722"/>
      <c r="CF5302" s="722"/>
      <c r="CG5302" s="722"/>
      <c r="CH5302" s="722"/>
      <c r="CI5302" s="722"/>
      <c r="CJ5302" s="722"/>
      <c r="CK5302" s="722"/>
      <c r="CL5302" s="722"/>
      <c r="CM5302" s="722"/>
      <c r="CN5302" s="722"/>
      <c r="CO5302" s="722"/>
      <c r="CP5302" s="722"/>
      <c r="CQ5302" s="722"/>
      <c r="CR5302" s="722"/>
      <c r="CS5302" s="722"/>
    </row>
    <row r="5303" spans="1:97" s="1376" customFormat="1">
      <c r="A5303" s="722"/>
      <c r="B5303" s="722"/>
      <c r="C5303" s="722"/>
      <c r="D5303" s="722"/>
      <c r="E5303" s="722"/>
      <c r="F5303" s="757"/>
      <c r="G5303" s="757"/>
      <c r="H5303" s="757"/>
      <c r="I5303" s="757"/>
      <c r="J5303" s="757"/>
      <c r="K5303" s="758"/>
      <c r="L5303" s="758"/>
      <c r="M5303" s="722"/>
      <c r="N5303" s="736"/>
      <c r="O5303" s="736"/>
      <c r="P5303" s="736"/>
      <c r="Q5303" s="736"/>
      <c r="R5303" s="736"/>
      <c r="S5303" s="736"/>
      <c r="T5303" s="736"/>
      <c r="U5303" s="736"/>
      <c r="BA5303" s="722"/>
      <c r="BB5303" s="722"/>
      <c r="BC5303" s="722"/>
      <c r="BD5303" s="722"/>
      <c r="BE5303" s="722"/>
      <c r="BF5303" s="722"/>
      <c r="BG5303" s="722"/>
      <c r="BH5303" s="722"/>
      <c r="BI5303" s="722"/>
      <c r="BJ5303" s="722"/>
      <c r="BK5303" s="722"/>
      <c r="BL5303" s="722"/>
      <c r="BM5303" s="722"/>
      <c r="BN5303" s="722"/>
      <c r="BO5303" s="722"/>
      <c r="BP5303" s="722"/>
      <c r="BQ5303" s="722"/>
      <c r="BR5303" s="722"/>
      <c r="BS5303" s="722"/>
      <c r="BT5303" s="722"/>
      <c r="BU5303" s="722"/>
      <c r="BV5303" s="722"/>
      <c r="BW5303" s="722"/>
      <c r="BX5303" s="722"/>
      <c r="BY5303" s="722"/>
      <c r="BZ5303" s="722"/>
      <c r="CA5303" s="722"/>
      <c r="CB5303" s="722"/>
      <c r="CC5303" s="722"/>
      <c r="CD5303" s="722"/>
      <c r="CE5303" s="722"/>
      <c r="CF5303" s="722"/>
      <c r="CG5303" s="722"/>
      <c r="CH5303" s="722"/>
      <c r="CI5303" s="722"/>
      <c r="CJ5303" s="722"/>
      <c r="CK5303" s="722"/>
      <c r="CL5303" s="722"/>
      <c r="CM5303" s="722"/>
      <c r="CN5303" s="722"/>
      <c r="CO5303" s="722"/>
      <c r="CP5303" s="722"/>
      <c r="CQ5303" s="722"/>
      <c r="CR5303" s="722"/>
      <c r="CS5303" s="722"/>
    </row>
    <row r="5304" spans="1:97" s="1376" customFormat="1">
      <c r="A5304" s="722"/>
      <c r="B5304" s="722"/>
      <c r="C5304" s="722"/>
      <c r="D5304" s="722"/>
      <c r="E5304" s="722"/>
      <c r="F5304" s="757"/>
      <c r="G5304" s="757"/>
      <c r="H5304" s="757"/>
      <c r="I5304" s="757"/>
      <c r="J5304" s="757"/>
      <c r="K5304" s="758"/>
      <c r="L5304" s="758"/>
      <c r="M5304" s="722"/>
      <c r="N5304" s="736"/>
      <c r="O5304" s="736"/>
      <c r="P5304" s="736"/>
      <c r="Q5304" s="736"/>
      <c r="R5304" s="736"/>
      <c r="S5304" s="736"/>
      <c r="T5304" s="736"/>
      <c r="U5304" s="736"/>
      <c r="BA5304" s="722"/>
      <c r="BB5304" s="722"/>
      <c r="BC5304" s="722"/>
      <c r="BD5304" s="722"/>
      <c r="BE5304" s="722"/>
      <c r="BF5304" s="722"/>
      <c r="BG5304" s="722"/>
      <c r="BH5304" s="722"/>
      <c r="BI5304" s="722"/>
      <c r="BJ5304" s="722"/>
      <c r="BK5304" s="722"/>
      <c r="BL5304" s="722"/>
      <c r="BM5304" s="722"/>
      <c r="BN5304" s="722"/>
      <c r="BO5304" s="722"/>
      <c r="BP5304" s="722"/>
      <c r="BQ5304" s="722"/>
      <c r="BR5304" s="722"/>
      <c r="BS5304" s="722"/>
      <c r="BT5304" s="722"/>
      <c r="BU5304" s="722"/>
      <c r="BV5304" s="722"/>
      <c r="BW5304" s="722"/>
      <c r="BX5304" s="722"/>
      <c r="BY5304" s="722"/>
      <c r="BZ5304" s="722"/>
      <c r="CA5304" s="722"/>
      <c r="CB5304" s="722"/>
      <c r="CC5304" s="722"/>
      <c r="CD5304" s="722"/>
      <c r="CE5304" s="722"/>
      <c r="CF5304" s="722"/>
      <c r="CG5304" s="722"/>
      <c r="CH5304" s="722"/>
      <c r="CI5304" s="722"/>
      <c r="CJ5304" s="722"/>
      <c r="CK5304" s="722"/>
      <c r="CL5304" s="722"/>
      <c r="CM5304" s="722"/>
      <c r="CN5304" s="722"/>
      <c r="CO5304" s="722"/>
      <c r="CP5304" s="722"/>
      <c r="CQ5304" s="722"/>
      <c r="CR5304" s="722"/>
      <c r="CS5304" s="722"/>
    </row>
    <row r="5305" spans="1:97" s="1376" customFormat="1">
      <c r="A5305" s="722"/>
      <c r="B5305" s="722"/>
      <c r="C5305" s="722"/>
      <c r="D5305" s="722"/>
      <c r="E5305" s="722"/>
      <c r="F5305" s="757"/>
      <c r="G5305" s="757"/>
      <c r="H5305" s="757"/>
      <c r="I5305" s="757"/>
      <c r="J5305" s="757"/>
      <c r="K5305" s="758"/>
      <c r="L5305" s="758"/>
      <c r="M5305" s="722"/>
      <c r="N5305" s="736"/>
      <c r="O5305" s="736"/>
      <c r="P5305" s="736"/>
      <c r="Q5305" s="736"/>
      <c r="R5305" s="736"/>
      <c r="S5305" s="736"/>
      <c r="T5305" s="736"/>
      <c r="U5305" s="736"/>
      <c r="BA5305" s="722"/>
      <c r="BB5305" s="722"/>
      <c r="BC5305" s="722"/>
      <c r="BD5305" s="722"/>
      <c r="BE5305" s="722"/>
      <c r="BF5305" s="722"/>
      <c r="BG5305" s="722"/>
      <c r="BH5305" s="722"/>
      <c r="BI5305" s="722"/>
      <c r="BJ5305" s="722"/>
      <c r="BK5305" s="722"/>
      <c r="BL5305" s="722"/>
      <c r="BM5305" s="722"/>
      <c r="BN5305" s="722"/>
      <c r="BO5305" s="722"/>
      <c r="BP5305" s="722"/>
      <c r="BQ5305" s="722"/>
      <c r="BR5305" s="722"/>
      <c r="BS5305" s="722"/>
      <c r="BT5305" s="722"/>
      <c r="BU5305" s="722"/>
      <c r="BV5305" s="722"/>
      <c r="BW5305" s="722"/>
      <c r="BX5305" s="722"/>
      <c r="BY5305" s="722"/>
      <c r="BZ5305" s="722"/>
      <c r="CA5305" s="722"/>
      <c r="CB5305" s="722"/>
      <c r="CC5305" s="722"/>
      <c r="CD5305" s="722"/>
      <c r="CE5305" s="722"/>
      <c r="CF5305" s="722"/>
      <c r="CG5305" s="722"/>
      <c r="CH5305" s="722"/>
      <c r="CI5305" s="722"/>
      <c r="CJ5305" s="722"/>
      <c r="CK5305" s="722"/>
      <c r="CL5305" s="722"/>
      <c r="CM5305" s="722"/>
      <c r="CN5305" s="722"/>
      <c r="CO5305" s="722"/>
      <c r="CP5305" s="722"/>
      <c r="CQ5305" s="722"/>
      <c r="CR5305" s="722"/>
      <c r="CS5305" s="722"/>
    </row>
    <row r="5306" spans="1:97" s="1376" customFormat="1">
      <c r="A5306" s="722"/>
      <c r="B5306" s="722"/>
      <c r="C5306" s="722"/>
      <c r="D5306" s="722"/>
      <c r="E5306" s="722"/>
      <c r="F5306" s="757"/>
      <c r="G5306" s="757"/>
      <c r="H5306" s="757"/>
      <c r="I5306" s="757"/>
      <c r="J5306" s="757"/>
      <c r="K5306" s="758"/>
      <c r="L5306" s="758"/>
      <c r="M5306" s="722"/>
      <c r="N5306" s="736"/>
      <c r="O5306" s="736"/>
      <c r="P5306" s="736"/>
      <c r="Q5306" s="736"/>
      <c r="R5306" s="736"/>
      <c r="S5306" s="736"/>
      <c r="T5306" s="736"/>
      <c r="U5306" s="736"/>
      <c r="BA5306" s="722"/>
      <c r="BB5306" s="722"/>
      <c r="BC5306" s="722"/>
      <c r="BD5306" s="722"/>
      <c r="BE5306" s="722"/>
      <c r="BF5306" s="722"/>
      <c r="BG5306" s="722"/>
      <c r="BH5306" s="722"/>
      <c r="BI5306" s="722"/>
      <c r="BJ5306" s="722"/>
      <c r="BK5306" s="722"/>
      <c r="BL5306" s="722"/>
      <c r="BM5306" s="722"/>
      <c r="BN5306" s="722"/>
      <c r="BO5306" s="722"/>
      <c r="BP5306" s="722"/>
      <c r="BQ5306" s="722"/>
      <c r="BR5306" s="722"/>
      <c r="BS5306" s="722"/>
      <c r="BT5306" s="722"/>
      <c r="BU5306" s="722"/>
      <c r="BV5306" s="722"/>
      <c r="BW5306" s="722"/>
      <c r="BX5306" s="722"/>
      <c r="BY5306" s="722"/>
      <c r="BZ5306" s="722"/>
      <c r="CA5306" s="722"/>
      <c r="CB5306" s="722"/>
      <c r="CC5306" s="722"/>
      <c r="CD5306" s="722"/>
      <c r="CE5306" s="722"/>
      <c r="CF5306" s="722"/>
      <c r="CG5306" s="722"/>
      <c r="CH5306" s="722"/>
      <c r="CI5306" s="722"/>
      <c r="CJ5306" s="722"/>
      <c r="CK5306" s="722"/>
      <c r="CL5306" s="722"/>
      <c r="CM5306" s="722"/>
      <c r="CN5306" s="722"/>
      <c r="CO5306" s="722"/>
      <c r="CP5306" s="722"/>
      <c r="CQ5306" s="722"/>
      <c r="CR5306" s="722"/>
      <c r="CS5306" s="722"/>
    </row>
    <row r="5307" spans="1:97" s="1376" customFormat="1">
      <c r="A5307" s="722"/>
      <c r="B5307" s="722"/>
      <c r="C5307" s="722"/>
      <c r="D5307" s="722"/>
      <c r="E5307" s="722"/>
      <c r="F5307" s="757"/>
      <c r="G5307" s="757"/>
      <c r="H5307" s="757"/>
      <c r="I5307" s="757"/>
      <c r="J5307" s="757"/>
      <c r="K5307" s="758"/>
      <c r="L5307" s="758"/>
      <c r="M5307" s="722"/>
      <c r="N5307" s="736"/>
      <c r="O5307" s="736"/>
      <c r="P5307" s="736"/>
      <c r="Q5307" s="736"/>
      <c r="R5307" s="736"/>
      <c r="S5307" s="736"/>
      <c r="T5307" s="736"/>
      <c r="U5307" s="736"/>
      <c r="BA5307" s="722"/>
      <c r="BB5307" s="722"/>
      <c r="BC5307" s="722"/>
      <c r="BD5307" s="722"/>
      <c r="BE5307" s="722"/>
      <c r="BF5307" s="722"/>
      <c r="BG5307" s="722"/>
      <c r="BH5307" s="722"/>
      <c r="BI5307" s="722"/>
      <c r="BJ5307" s="722"/>
      <c r="BK5307" s="722"/>
      <c r="BL5307" s="722"/>
      <c r="BM5307" s="722"/>
      <c r="BN5307" s="722"/>
      <c r="BO5307" s="722"/>
      <c r="BP5307" s="722"/>
      <c r="BQ5307" s="722"/>
      <c r="BR5307" s="722"/>
      <c r="BS5307" s="722"/>
      <c r="BT5307" s="722"/>
      <c r="BU5307" s="722"/>
      <c r="BV5307" s="722"/>
      <c r="BW5307" s="722"/>
      <c r="BX5307" s="722"/>
      <c r="BY5307" s="722"/>
      <c r="BZ5307" s="722"/>
      <c r="CA5307" s="722"/>
      <c r="CB5307" s="722"/>
      <c r="CC5307" s="722"/>
      <c r="CD5307" s="722"/>
      <c r="CE5307" s="722"/>
      <c r="CF5307" s="722"/>
      <c r="CG5307" s="722"/>
      <c r="CH5307" s="722"/>
      <c r="CI5307" s="722"/>
      <c r="CJ5307" s="722"/>
      <c r="CK5307" s="722"/>
      <c r="CL5307" s="722"/>
      <c r="CM5307" s="722"/>
      <c r="CN5307" s="722"/>
      <c r="CO5307" s="722"/>
      <c r="CP5307" s="722"/>
      <c r="CQ5307" s="722"/>
      <c r="CR5307" s="722"/>
      <c r="CS5307" s="722"/>
    </row>
    <row r="5308" spans="1:97" s="1376" customFormat="1">
      <c r="A5308" s="722"/>
      <c r="B5308" s="722"/>
      <c r="C5308" s="722"/>
      <c r="D5308" s="722"/>
      <c r="E5308" s="722"/>
      <c r="F5308" s="757"/>
      <c r="G5308" s="757"/>
      <c r="H5308" s="757"/>
      <c r="I5308" s="757"/>
      <c r="J5308" s="757"/>
      <c r="K5308" s="758"/>
      <c r="L5308" s="758"/>
      <c r="M5308" s="722"/>
      <c r="N5308" s="736"/>
      <c r="O5308" s="736"/>
      <c r="P5308" s="736"/>
      <c r="Q5308" s="736"/>
      <c r="R5308" s="736"/>
      <c r="S5308" s="736"/>
      <c r="T5308" s="736"/>
      <c r="U5308" s="736"/>
      <c r="BA5308" s="722"/>
      <c r="BB5308" s="722"/>
      <c r="BC5308" s="722"/>
      <c r="BD5308" s="722"/>
      <c r="BE5308" s="722"/>
      <c r="BF5308" s="722"/>
      <c r="BG5308" s="722"/>
      <c r="BH5308" s="722"/>
      <c r="BI5308" s="722"/>
      <c r="BJ5308" s="722"/>
      <c r="BK5308" s="722"/>
      <c r="BL5308" s="722"/>
      <c r="BM5308" s="722"/>
      <c r="BN5308" s="722"/>
      <c r="BO5308" s="722"/>
      <c r="BP5308" s="722"/>
      <c r="BQ5308" s="722"/>
      <c r="BR5308" s="722"/>
      <c r="BS5308" s="722"/>
      <c r="BT5308" s="722"/>
      <c r="BU5308" s="722"/>
      <c r="BV5308" s="722"/>
      <c r="BW5308" s="722"/>
      <c r="BX5308" s="722"/>
      <c r="BY5308" s="722"/>
      <c r="BZ5308" s="722"/>
      <c r="CA5308" s="722"/>
      <c r="CB5308" s="722"/>
      <c r="CC5308" s="722"/>
      <c r="CD5308" s="722"/>
      <c r="CE5308" s="722"/>
      <c r="CF5308" s="722"/>
      <c r="CG5308" s="722"/>
      <c r="CH5308" s="722"/>
      <c r="CI5308" s="722"/>
      <c r="CJ5308" s="722"/>
      <c r="CK5308" s="722"/>
      <c r="CL5308" s="722"/>
      <c r="CM5308" s="722"/>
      <c r="CN5308" s="722"/>
      <c r="CO5308" s="722"/>
      <c r="CP5308" s="722"/>
      <c r="CQ5308" s="722"/>
      <c r="CR5308" s="722"/>
      <c r="CS5308" s="722"/>
    </row>
    <row r="5309" spans="1:97" s="1376" customFormat="1">
      <c r="A5309" s="722"/>
      <c r="B5309" s="722"/>
      <c r="C5309" s="722"/>
      <c r="D5309" s="722"/>
      <c r="E5309" s="722"/>
      <c r="F5309" s="757"/>
      <c r="G5309" s="757"/>
      <c r="H5309" s="757"/>
      <c r="I5309" s="757"/>
      <c r="J5309" s="757"/>
      <c r="K5309" s="758"/>
      <c r="L5309" s="758"/>
      <c r="M5309" s="722"/>
      <c r="N5309" s="736"/>
      <c r="O5309" s="736"/>
      <c r="P5309" s="736"/>
      <c r="Q5309" s="736"/>
      <c r="R5309" s="736"/>
      <c r="S5309" s="736"/>
      <c r="T5309" s="736"/>
      <c r="U5309" s="736"/>
      <c r="BA5309" s="722"/>
      <c r="BB5309" s="722"/>
      <c r="BC5309" s="722"/>
      <c r="BD5309" s="722"/>
      <c r="BE5309" s="722"/>
      <c r="BF5309" s="722"/>
      <c r="BG5309" s="722"/>
      <c r="BH5309" s="722"/>
      <c r="BI5309" s="722"/>
      <c r="BJ5309" s="722"/>
      <c r="BK5309" s="722"/>
      <c r="BL5309" s="722"/>
      <c r="BM5309" s="722"/>
      <c r="BN5309" s="722"/>
      <c r="BO5309" s="722"/>
      <c r="BP5309" s="722"/>
      <c r="BQ5309" s="722"/>
      <c r="BR5309" s="722"/>
      <c r="BS5309" s="722"/>
      <c r="BT5309" s="722"/>
      <c r="BU5309" s="722"/>
      <c r="BV5309" s="722"/>
      <c r="BW5309" s="722"/>
      <c r="BX5309" s="722"/>
      <c r="BY5309" s="722"/>
      <c r="BZ5309" s="722"/>
      <c r="CA5309" s="722"/>
      <c r="CB5309" s="722"/>
      <c r="CC5309" s="722"/>
      <c r="CD5309" s="722"/>
      <c r="CE5309" s="722"/>
      <c r="CF5309" s="722"/>
      <c r="CG5309" s="722"/>
      <c r="CH5309" s="722"/>
      <c r="CI5309" s="722"/>
      <c r="CJ5309" s="722"/>
      <c r="CK5309" s="722"/>
      <c r="CL5309" s="722"/>
      <c r="CM5309" s="722"/>
      <c r="CN5309" s="722"/>
      <c r="CO5309" s="722"/>
      <c r="CP5309" s="722"/>
      <c r="CQ5309" s="722"/>
      <c r="CR5309" s="722"/>
      <c r="CS5309" s="722"/>
    </row>
    <row r="5310" spans="1:97" s="1376" customFormat="1">
      <c r="A5310" s="722"/>
      <c r="B5310" s="722"/>
      <c r="C5310" s="722"/>
      <c r="D5310" s="722"/>
      <c r="E5310" s="722"/>
      <c r="F5310" s="757"/>
      <c r="G5310" s="757"/>
      <c r="H5310" s="757"/>
      <c r="I5310" s="757"/>
      <c r="J5310" s="757"/>
      <c r="K5310" s="758"/>
      <c r="L5310" s="758"/>
      <c r="M5310" s="722"/>
      <c r="N5310" s="736"/>
      <c r="O5310" s="736"/>
      <c r="P5310" s="736"/>
      <c r="Q5310" s="736"/>
      <c r="R5310" s="736"/>
      <c r="S5310" s="736"/>
      <c r="T5310" s="736"/>
      <c r="U5310" s="736"/>
      <c r="BA5310" s="722"/>
      <c r="BB5310" s="722"/>
      <c r="BC5310" s="722"/>
      <c r="BD5310" s="722"/>
      <c r="BE5310" s="722"/>
      <c r="BF5310" s="722"/>
      <c r="BG5310" s="722"/>
      <c r="BH5310" s="722"/>
      <c r="BI5310" s="722"/>
      <c r="BJ5310" s="722"/>
      <c r="BK5310" s="722"/>
      <c r="BL5310" s="722"/>
      <c r="BM5310" s="722"/>
      <c r="BN5310" s="722"/>
      <c r="BO5310" s="722"/>
      <c r="BP5310" s="722"/>
      <c r="BQ5310" s="722"/>
      <c r="BR5310" s="722"/>
      <c r="BS5310" s="722"/>
      <c r="BT5310" s="722"/>
      <c r="BU5310" s="722"/>
      <c r="BV5310" s="722"/>
      <c r="BW5310" s="722"/>
      <c r="BX5310" s="722"/>
      <c r="BY5310" s="722"/>
      <c r="BZ5310" s="722"/>
      <c r="CA5310" s="722"/>
      <c r="CB5310" s="722"/>
      <c r="CC5310" s="722"/>
      <c r="CD5310" s="722"/>
      <c r="CE5310" s="722"/>
      <c r="CF5310" s="722"/>
      <c r="CG5310" s="722"/>
      <c r="CH5310" s="722"/>
      <c r="CI5310" s="722"/>
      <c r="CJ5310" s="722"/>
      <c r="CK5310" s="722"/>
      <c r="CL5310" s="722"/>
      <c r="CM5310" s="722"/>
      <c r="CN5310" s="722"/>
      <c r="CO5310" s="722"/>
      <c r="CP5310" s="722"/>
      <c r="CQ5310" s="722"/>
      <c r="CR5310" s="722"/>
      <c r="CS5310" s="722"/>
    </row>
    <row r="5311" spans="1:97" s="1376" customFormat="1">
      <c r="A5311" s="722"/>
      <c r="B5311" s="722"/>
      <c r="C5311" s="722"/>
      <c r="D5311" s="722"/>
      <c r="E5311" s="722"/>
      <c r="F5311" s="757"/>
      <c r="G5311" s="757"/>
      <c r="H5311" s="757"/>
      <c r="I5311" s="757"/>
      <c r="J5311" s="757"/>
      <c r="K5311" s="758"/>
      <c r="L5311" s="758"/>
      <c r="M5311" s="722"/>
      <c r="N5311" s="736"/>
      <c r="O5311" s="736"/>
      <c r="P5311" s="736"/>
      <c r="Q5311" s="736"/>
      <c r="R5311" s="736"/>
      <c r="S5311" s="736"/>
      <c r="T5311" s="736"/>
      <c r="U5311" s="736"/>
      <c r="BA5311" s="722"/>
      <c r="BB5311" s="722"/>
      <c r="BC5311" s="722"/>
      <c r="BD5311" s="722"/>
      <c r="BE5311" s="722"/>
      <c r="BF5311" s="722"/>
      <c r="BG5311" s="722"/>
      <c r="BH5311" s="722"/>
      <c r="BI5311" s="722"/>
      <c r="BJ5311" s="722"/>
      <c r="BK5311" s="722"/>
      <c r="BL5311" s="722"/>
      <c r="BM5311" s="722"/>
      <c r="BN5311" s="722"/>
      <c r="BO5311" s="722"/>
      <c r="BP5311" s="722"/>
      <c r="BQ5311" s="722"/>
      <c r="BR5311" s="722"/>
      <c r="BS5311" s="722"/>
      <c r="BT5311" s="722"/>
      <c r="BU5311" s="722"/>
      <c r="BV5311" s="722"/>
      <c r="BW5311" s="722"/>
      <c r="BX5311" s="722"/>
      <c r="BY5311" s="722"/>
      <c r="BZ5311" s="722"/>
      <c r="CA5311" s="722"/>
      <c r="CB5311" s="722"/>
      <c r="CC5311" s="722"/>
      <c r="CD5311" s="722"/>
      <c r="CE5311" s="722"/>
      <c r="CF5311" s="722"/>
      <c r="CG5311" s="722"/>
      <c r="CH5311" s="722"/>
      <c r="CI5311" s="722"/>
      <c r="CJ5311" s="722"/>
      <c r="CK5311" s="722"/>
      <c r="CL5311" s="722"/>
      <c r="CM5311" s="722"/>
      <c r="CN5311" s="722"/>
      <c r="CO5311" s="722"/>
      <c r="CP5311" s="722"/>
      <c r="CQ5311" s="722"/>
      <c r="CR5311" s="722"/>
      <c r="CS5311" s="722"/>
    </row>
    <row r="5312" spans="1:97" s="1376" customFormat="1">
      <c r="A5312" s="722"/>
      <c r="B5312" s="722"/>
      <c r="C5312" s="722"/>
      <c r="D5312" s="722"/>
      <c r="E5312" s="722"/>
      <c r="F5312" s="757"/>
      <c r="G5312" s="757"/>
      <c r="H5312" s="757"/>
      <c r="I5312" s="757"/>
      <c r="J5312" s="757"/>
      <c r="K5312" s="758"/>
      <c r="L5312" s="758"/>
      <c r="M5312" s="722"/>
      <c r="N5312" s="736"/>
      <c r="O5312" s="736"/>
      <c r="P5312" s="736"/>
      <c r="Q5312" s="736"/>
      <c r="R5312" s="736"/>
      <c r="S5312" s="736"/>
      <c r="T5312" s="736"/>
      <c r="U5312" s="736"/>
      <c r="BA5312" s="722"/>
      <c r="BB5312" s="722"/>
      <c r="BC5312" s="722"/>
      <c r="BD5312" s="722"/>
      <c r="BE5312" s="722"/>
      <c r="BF5312" s="722"/>
      <c r="BG5312" s="722"/>
      <c r="BH5312" s="722"/>
      <c r="BI5312" s="722"/>
      <c r="BJ5312" s="722"/>
      <c r="BK5312" s="722"/>
      <c r="BL5312" s="722"/>
      <c r="BM5312" s="722"/>
      <c r="BN5312" s="722"/>
      <c r="BO5312" s="722"/>
      <c r="BP5312" s="722"/>
      <c r="BQ5312" s="722"/>
      <c r="BR5312" s="722"/>
      <c r="BS5312" s="722"/>
      <c r="BT5312" s="722"/>
      <c r="BU5312" s="722"/>
      <c r="BV5312" s="722"/>
      <c r="BW5312" s="722"/>
      <c r="BX5312" s="722"/>
      <c r="BY5312" s="722"/>
      <c r="BZ5312" s="722"/>
      <c r="CA5312" s="722"/>
      <c r="CB5312" s="722"/>
      <c r="CC5312" s="722"/>
      <c r="CD5312" s="722"/>
      <c r="CE5312" s="722"/>
      <c r="CF5312" s="722"/>
      <c r="CG5312" s="722"/>
      <c r="CH5312" s="722"/>
      <c r="CI5312" s="722"/>
      <c r="CJ5312" s="722"/>
      <c r="CK5312" s="722"/>
      <c r="CL5312" s="722"/>
      <c r="CM5312" s="722"/>
      <c r="CN5312" s="722"/>
      <c r="CO5312" s="722"/>
      <c r="CP5312" s="722"/>
      <c r="CQ5312" s="722"/>
      <c r="CR5312" s="722"/>
      <c r="CS5312" s="722"/>
    </row>
    <row r="5313" spans="1:97" s="1376" customFormat="1">
      <c r="A5313" s="722"/>
      <c r="B5313" s="722"/>
      <c r="C5313" s="722"/>
      <c r="D5313" s="722"/>
      <c r="E5313" s="722"/>
      <c r="F5313" s="757"/>
      <c r="G5313" s="757"/>
      <c r="H5313" s="757"/>
      <c r="I5313" s="757"/>
      <c r="J5313" s="757"/>
      <c r="K5313" s="758"/>
      <c r="L5313" s="758"/>
      <c r="M5313" s="722"/>
      <c r="N5313" s="736"/>
      <c r="O5313" s="736"/>
      <c r="P5313" s="736"/>
      <c r="Q5313" s="736"/>
      <c r="R5313" s="736"/>
      <c r="S5313" s="736"/>
      <c r="T5313" s="736"/>
      <c r="U5313" s="736"/>
      <c r="BA5313" s="722"/>
      <c r="BB5313" s="722"/>
      <c r="BC5313" s="722"/>
      <c r="BD5313" s="722"/>
      <c r="BE5313" s="722"/>
      <c r="BF5313" s="722"/>
      <c r="BG5313" s="722"/>
      <c r="BH5313" s="722"/>
      <c r="BI5313" s="722"/>
      <c r="BJ5313" s="722"/>
      <c r="BK5313" s="722"/>
      <c r="BL5313" s="722"/>
      <c r="BM5313" s="722"/>
      <c r="BN5313" s="722"/>
      <c r="BO5313" s="722"/>
      <c r="BP5313" s="722"/>
      <c r="BQ5313" s="722"/>
      <c r="BR5313" s="722"/>
      <c r="BS5313" s="722"/>
      <c r="BT5313" s="722"/>
      <c r="BU5313" s="722"/>
      <c r="BV5313" s="722"/>
      <c r="BW5313" s="722"/>
      <c r="BX5313" s="722"/>
      <c r="BY5313" s="722"/>
      <c r="BZ5313" s="722"/>
      <c r="CA5313" s="722"/>
      <c r="CB5313" s="722"/>
      <c r="CC5313" s="722"/>
      <c r="CD5313" s="722"/>
      <c r="CE5313" s="722"/>
      <c r="CF5313" s="722"/>
      <c r="CG5313" s="722"/>
      <c r="CH5313" s="722"/>
      <c r="CI5313" s="722"/>
      <c r="CJ5313" s="722"/>
      <c r="CK5313" s="722"/>
      <c r="CL5313" s="722"/>
      <c r="CM5313" s="722"/>
      <c r="CN5313" s="722"/>
      <c r="CO5313" s="722"/>
      <c r="CP5313" s="722"/>
      <c r="CQ5313" s="722"/>
      <c r="CR5313" s="722"/>
      <c r="CS5313" s="722"/>
    </row>
    <row r="5314" spans="1:97" s="1376" customFormat="1">
      <c r="A5314" s="722"/>
      <c r="B5314" s="722"/>
      <c r="C5314" s="722"/>
      <c r="D5314" s="722"/>
      <c r="E5314" s="722"/>
      <c r="F5314" s="757"/>
      <c r="G5314" s="757"/>
      <c r="H5314" s="757"/>
      <c r="I5314" s="757"/>
      <c r="J5314" s="757"/>
      <c r="K5314" s="758"/>
      <c r="L5314" s="758"/>
      <c r="M5314" s="722"/>
      <c r="N5314" s="736"/>
      <c r="O5314" s="736"/>
      <c r="P5314" s="736"/>
      <c r="Q5314" s="736"/>
      <c r="R5314" s="736"/>
      <c r="S5314" s="736"/>
      <c r="T5314" s="736"/>
      <c r="U5314" s="736"/>
      <c r="BA5314" s="722"/>
      <c r="BB5314" s="722"/>
      <c r="BC5314" s="722"/>
      <c r="BD5314" s="722"/>
      <c r="BE5314" s="722"/>
      <c r="BF5314" s="722"/>
      <c r="BG5314" s="722"/>
      <c r="BH5314" s="722"/>
      <c r="BI5314" s="722"/>
      <c r="BJ5314" s="722"/>
      <c r="BK5314" s="722"/>
      <c r="BL5314" s="722"/>
      <c r="BM5314" s="722"/>
      <c r="BN5314" s="722"/>
      <c r="BO5314" s="722"/>
      <c r="BP5314" s="722"/>
      <c r="BQ5314" s="722"/>
      <c r="BR5314" s="722"/>
      <c r="BS5314" s="722"/>
      <c r="BT5314" s="722"/>
      <c r="BU5314" s="722"/>
      <c r="BV5314" s="722"/>
      <c r="BW5314" s="722"/>
      <c r="BX5314" s="722"/>
      <c r="BY5314" s="722"/>
      <c r="BZ5314" s="722"/>
      <c r="CA5314" s="722"/>
      <c r="CB5314" s="722"/>
      <c r="CC5314" s="722"/>
      <c r="CD5314" s="722"/>
      <c r="CE5314" s="722"/>
      <c r="CF5314" s="722"/>
      <c r="CG5314" s="722"/>
      <c r="CH5314" s="722"/>
      <c r="CI5314" s="722"/>
      <c r="CJ5314" s="722"/>
      <c r="CK5314" s="722"/>
      <c r="CL5314" s="722"/>
      <c r="CM5314" s="722"/>
      <c r="CN5314" s="722"/>
      <c r="CO5314" s="722"/>
      <c r="CP5314" s="722"/>
      <c r="CQ5314" s="722"/>
      <c r="CR5314" s="722"/>
      <c r="CS5314" s="722"/>
    </row>
    <row r="5315" spans="1:97" s="1376" customFormat="1">
      <c r="A5315" s="722"/>
      <c r="B5315" s="722"/>
      <c r="C5315" s="722"/>
      <c r="D5315" s="722"/>
      <c r="E5315" s="722"/>
      <c r="F5315" s="757"/>
      <c r="G5315" s="757"/>
      <c r="H5315" s="757"/>
      <c r="I5315" s="757"/>
      <c r="J5315" s="757"/>
      <c r="K5315" s="758"/>
      <c r="L5315" s="758"/>
      <c r="M5315" s="722"/>
      <c r="N5315" s="736"/>
      <c r="O5315" s="736"/>
      <c r="P5315" s="736"/>
      <c r="Q5315" s="736"/>
      <c r="R5315" s="736"/>
      <c r="S5315" s="736"/>
      <c r="T5315" s="736"/>
      <c r="U5315" s="736"/>
      <c r="BA5315" s="722"/>
      <c r="BB5315" s="722"/>
      <c r="BC5315" s="722"/>
      <c r="BD5315" s="722"/>
      <c r="BE5315" s="722"/>
      <c r="BF5315" s="722"/>
      <c r="BG5315" s="722"/>
      <c r="BH5315" s="722"/>
      <c r="BI5315" s="722"/>
      <c r="BJ5315" s="722"/>
      <c r="BK5315" s="722"/>
      <c r="BL5315" s="722"/>
      <c r="BM5315" s="722"/>
      <c r="BN5315" s="722"/>
      <c r="BO5315" s="722"/>
      <c r="BP5315" s="722"/>
      <c r="BQ5315" s="722"/>
      <c r="BR5315" s="722"/>
      <c r="BS5315" s="722"/>
      <c r="BT5315" s="722"/>
      <c r="BU5315" s="722"/>
      <c r="BV5315" s="722"/>
      <c r="BW5315" s="722"/>
      <c r="BX5315" s="722"/>
      <c r="BY5315" s="722"/>
      <c r="BZ5315" s="722"/>
      <c r="CA5315" s="722"/>
      <c r="CB5315" s="722"/>
      <c r="CC5315" s="722"/>
      <c r="CD5315" s="722"/>
      <c r="CE5315" s="722"/>
      <c r="CF5315" s="722"/>
      <c r="CG5315" s="722"/>
      <c r="CH5315" s="722"/>
      <c r="CI5315" s="722"/>
      <c r="CJ5315" s="722"/>
      <c r="CK5315" s="722"/>
      <c r="CL5315" s="722"/>
      <c r="CM5315" s="722"/>
      <c r="CN5315" s="722"/>
      <c r="CO5315" s="722"/>
      <c r="CP5315" s="722"/>
      <c r="CQ5315" s="722"/>
      <c r="CR5315" s="722"/>
      <c r="CS5315" s="722"/>
    </row>
    <row r="5316" spans="1:97" s="1376" customFormat="1">
      <c r="A5316" s="722"/>
      <c r="B5316" s="722"/>
      <c r="C5316" s="722"/>
      <c r="D5316" s="722"/>
      <c r="E5316" s="722"/>
      <c r="F5316" s="757"/>
      <c r="G5316" s="757"/>
      <c r="H5316" s="757"/>
      <c r="I5316" s="757"/>
      <c r="J5316" s="757"/>
      <c r="K5316" s="758"/>
      <c r="L5316" s="758"/>
      <c r="M5316" s="722"/>
      <c r="N5316" s="736"/>
      <c r="O5316" s="736"/>
      <c r="P5316" s="736"/>
      <c r="Q5316" s="736"/>
      <c r="R5316" s="736"/>
      <c r="S5316" s="736"/>
      <c r="T5316" s="736"/>
      <c r="U5316" s="736"/>
      <c r="BA5316" s="722"/>
      <c r="BB5316" s="722"/>
      <c r="BC5316" s="722"/>
      <c r="BD5316" s="722"/>
      <c r="BE5316" s="722"/>
      <c r="BF5316" s="722"/>
      <c r="BG5316" s="722"/>
      <c r="BH5316" s="722"/>
      <c r="BI5316" s="722"/>
      <c r="BJ5316" s="722"/>
      <c r="BK5316" s="722"/>
      <c r="BL5316" s="722"/>
      <c r="BM5316" s="722"/>
      <c r="BN5316" s="722"/>
      <c r="BO5316" s="722"/>
      <c r="BP5316" s="722"/>
      <c r="BQ5316" s="722"/>
      <c r="BR5316" s="722"/>
      <c r="BS5316" s="722"/>
      <c r="BT5316" s="722"/>
      <c r="BU5316" s="722"/>
      <c r="BV5316" s="722"/>
      <c r="BW5316" s="722"/>
      <c r="BX5316" s="722"/>
      <c r="BY5316" s="722"/>
      <c r="BZ5316" s="722"/>
      <c r="CA5316" s="722"/>
      <c r="CB5316" s="722"/>
      <c r="CC5316" s="722"/>
      <c r="CD5316" s="722"/>
      <c r="CE5316" s="722"/>
      <c r="CF5316" s="722"/>
      <c r="CG5316" s="722"/>
      <c r="CH5316" s="722"/>
      <c r="CI5316" s="722"/>
      <c r="CJ5316" s="722"/>
      <c r="CK5316" s="722"/>
      <c r="CL5316" s="722"/>
      <c r="CM5316" s="722"/>
      <c r="CN5316" s="722"/>
      <c r="CO5316" s="722"/>
      <c r="CP5316" s="722"/>
      <c r="CQ5316" s="722"/>
      <c r="CR5316" s="722"/>
      <c r="CS5316" s="722"/>
    </row>
    <row r="5317" spans="1:97" s="1376" customFormat="1">
      <c r="A5317" s="722"/>
      <c r="B5317" s="722"/>
      <c r="C5317" s="722"/>
      <c r="D5317" s="722"/>
      <c r="E5317" s="722"/>
      <c r="F5317" s="757"/>
      <c r="G5317" s="757"/>
      <c r="H5317" s="757"/>
      <c r="I5317" s="757"/>
      <c r="J5317" s="757"/>
      <c r="K5317" s="758"/>
      <c r="L5317" s="758"/>
      <c r="M5317" s="722"/>
      <c r="N5317" s="736"/>
      <c r="O5317" s="736"/>
      <c r="P5317" s="736"/>
      <c r="Q5317" s="736"/>
      <c r="R5317" s="736"/>
      <c r="S5317" s="736"/>
      <c r="T5317" s="736"/>
      <c r="U5317" s="736"/>
      <c r="BA5317" s="722"/>
      <c r="BB5317" s="722"/>
      <c r="BC5317" s="722"/>
      <c r="BD5317" s="722"/>
      <c r="BE5317" s="722"/>
      <c r="BF5317" s="722"/>
      <c r="BG5317" s="722"/>
      <c r="BH5317" s="722"/>
      <c r="BI5317" s="722"/>
      <c r="BJ5317" s="722"/>
      <c r="BK5317" s="722"/>
      <c r="BL5317" s="722"/>
      <c r="BM5317" s="722"/>
      <c r="BN5317" s="722"/>
      <c r="BO5317" s="722"/>
      <c r="BP5317" s="722"/>
      <c r="BQ5317" s="722"/>
      <c r="BR5317" s="722"/>
      <c r="BS5317" s="722"/>
      <c r="BT5317" s="722"/>
      <c r="BU5317" s="722"/>
      <c r="BV5317" s="722"/>
      <c r="BW5317" s="722"/>
      <c r="BX5317" s="722"/>
      <c r="BY5317" s="722"/>
      <c r="BZ5317" s="722"/>
      <c r="CA5317" s="722"/>
      <c r="CB5317" s="722"/>
      <c r="CC5317" s="722"/>
      <c r="CD5317" s="722"/>
      <c r="CE5317" s="722"/>
      <c r="CF5317" s="722"/>
      <c r="CG5317" s="722"/>
      <c r="CH5317" s="722"/>
      <c r="CI5317" s="722"/>
      <c r="CJ5317" s="722"/>
      <c r="CK5317" s="722"/>
      <c r="CL5317" s="722"/>
      <c r="CM5317" s="722"/>
      <c r="CN5317" s="722"/>
      <c r="CO5317" s="722"/>
      <c r="CP5317" s="722"/>
      <c r="CQ5317" s="722"/>
      <c r="CR5317" s="722"/>
      <c r="CS5317" s="722"/>
    </row>
    <row r="5318" spans="1:97" s="1376" customFormat="1">
      <c r="A5318" s="722"/>
      <c r="B5318" s="722"/>
      <c r="C5318" s="722"/>
      <c r="D5318" s="722"/>
      <c r="E5318" s="722"/>
      <c r="F5318" s="757"/>
      <c r="G5318" s="757"/>
      <c r="H5318" s="757"/>
      <c r="I5318" s="757"/>
      <c r="J5318" s="757"/>
      <c r="K5318" s="758"/>
      <c r="L5318" s="758"/>
      <c r="M5318" s="722"/>
      <c r="N5318" s="736"/>
      <c r="O5318" s="736"/>
      <c r="P5318" s="736"/>
      <c r="Q5318" s="736"/>
      <c r="R5318" s="736"/>
      <c r="S5318" s="736"/>
      <c r="T5318" s="736"/>
      <c r="U5318" s="736"/>
      <c r="BA5318" s="722"/>
      <c r="BB5318" s="722"/>
      <c r="BC5318" s="722"/>
      <c r="BD5318" s="722"/>
      <c r="BE5318" s="722"/>
      <c r="BF5318" s="722"/>
      <c r="BG5318" s="722"/>
      <c r="BH5318" s="722"/>
      <c r="BI5318" s="722"/>
      <c r="BJ5318" s="722"/>
      <c r="BK5318" s="722"/>
      <c r="BL5318" s="722"/>
      <c r="BM5318" s="722"/>
      <c r="BN5318" s="722"/>
      <c r="BO5318" s="722"/>
      <c r="BP5318" s="722"/>
      <c r="BQ5318" s="722"/>
      <c r="BR5318" s="722"/>
      <c r="BS5318" s="722"/>
      <c r="BT5318" s="722"/>
      <c r="BU5318" s="722"/>
      <c r="BV5318" s="722"/>
      <c r="BW5318" s="722"/>
      <c r="BX5318" s="722"/>
      <c r="BY5318" s="722"/>
      <c r="BZ5318" s="722"/>
      <c r="CA5318" s="722"/>
      <c r="CB5318" s="722"/>
      <c r="CC5318" s="722"/>
      <c r="CD5318" s="722"/>
      <c r="CE5318" s="722"/>
      <c r="CF5318" s="722"/>
      <c r="CG5318" s="722"/>
      <c r="CH5318" s="722"/>
      <c r="CI5318" s="722"/>
      <c r="CJ5318" s="722"/>
      <c r="CK5318" s="722"/>
      <c r="CL5318" s="722"/>
      <c r="CM5318" s="722"/>
      <c r="CN5318" s="722"/>
      <c r="CO5318" s="722"/>
      <c r="CP5318" s="722"/>
      <c r="CQ5318" s="722"/>
      <c r="CR5318" s="722"/>
      <c r="CS5318" s="722"/>
    </row>
    <row r="5319" spans="1:97" s="1376" customFormat="1">
      <c r="A5319" s="722"/>
      <c r="B5319" s="722"/>
      <c r="C5319" s="722"/>
      <c r="D5319" s="722"/>
      <c r="E5319" s="722"/>
      <c r="F5319" s="757"/>
      <c r="G5319" s="757"/>
      <c r="H5319" s="757"/>
      <c r="I5319" s="757"/>
      <c r="J5319" s="757"/>
      <c r="K5319" s="758"/>
      <c r="L5319" s="758"/>
      <c r="M5319" s="722"/>
      <c r="N5319" s="736"/>
      <c r="O5319" s="736"/>
      <c r="P5319" s="736"/>
      <c r="Q5319" s="736"/>
      <c r="R5319" s="736"/>
      <c r="S5319" s="736"/>
      <c r="T5319" s="736"/>
      <c r="U5319" s="736"/>
      <c r="BA5319" s="722"/>
      <c r="BB5319" s="722"/>
      <c r="BC5319" s="722"/>
      <c r="BD5319" s="722"/>
      <c r="BE5319" s="722"/>
      <c r="BF5319" s="722"/>
      <c r="BG5319" s="722"/>
      <c r="BH5319" s="722"/>
      <c r="BI5319" s="722"/>
      <c r="BJ5319" s="722"/>
      <c r="BK5319" s="722"/>
      <c r="BL5319" s="722"/>
      <c r="BM5319" s="722"/>
      <c r="BN5319" s="722"/>
      <c r="BO5319" s="722"/>
      <c r="BP5319" s="722"/>
      <c r="BQ5319" s="722"/>
      <c r="BR5319" s="722"/>
      <c r="BS5319" s="722"/>
      <c r="BT5319" s="722"/>
      <c r="BU5319" s="722"/>
      <c r="BV5319" s="722"/>
      <c r="BW5319" s="722"/>
      <c r="BX5319" s="722"/>
      <c r="BY5319" s="722"/>
      <c r="BZ5319" s="722"/>
      <c r="CA5319" s="722"/>
      <c r="CB5319" s="722"/>
      <c r="CC5319" s="722"/>
      <c r="CD5319" s="722"/>
      <c r="CE5319" s="722"/>
      <c r="CF5319" s="722"/>
      <c r="CG5319" s="722"/>
      <c r="CH5319" s="722"/>
      <c r="CI5319" s="722"/>
      <c r="CJ5319" s="722"/>
      <c r="CK5319" s="722"/>
      <c r="CL5319" s="722"/>
      <c r="CM5319" s="722"/>
      <c r="CN5319" s="722"/>
      <c r="CO5319" s="722"/>
      <c r="CP5319" s="722"/>
      <c r="CQ5319" s="722"/>
      <c r="CR5319" s="722"/>
      <c r="CS5319" s="722"/>
    </row>
    <row r="5320" spans="1:97" s="1376" customFormat="1">
      <c r="A5320" s="722"/>
      <c r="B5320" s="722"/>
      <c r="C5320" s="722"/>
      <c r="D5320" s="722"/>
      <c r="E5320" s="722"/>
      <c r="F5320" s="757"/>
      <c r="G5320" s="757"/>
      <c r="H5320" s="757"/>
      <c r="I5320" s="757"/>
      <c r="J5320" s="757"/>
      <c r="K5320" s="758"/>
      <c r="L5320" s="758"/>
      <c r="M5320" s="722"/>
      <c r="N5320" s="736"/>
      <c r="O5320" s="736"/>
      <c r="P5320" s="736"/>
      <c r="Q5320" s="736"/>
      <c r="R5320" s="736"/>
      <c r="S5320" s="736"/>
      <c r="T5320" s="736"/>
      <c r="U5320" s="736"/>
      <c r="BA5320" s="722"/>
      <c r="BB5320" s="722"/>
      <c r="BC5320" s="722"/>
      <c r="BD5320" s="722"/>
      <c r="BE5320" s="722"/>
      <c r="BF5320" s="722"/>
      <c r="BG5320" s="722"/>
      <c r="BH5320" s="722"/>
      <c r="BI5320" s="722"/>
      <c r="BJ5320" s="722"/>
      <c r="BK5320" s="722"/>
      <c r="BL5320" s="722"/>
      <c r="BM5320" s="722"/>
      <c r="BN5320" s="722"/>
      <c r="BO5320" s="722"/>
      <c r="BP5320" s="722"/>
      <c r="BQ5320" s="722"/>
      <c r="BR5320" s="722"/>
      <c r="BS5320" s="722"/>
      <c r="BT5320" s="722"/>
      <c r="BU5320" s="722"/>
      <c r="BV5320" s="722"/>
      <c r="BW5320" s="722"/>
      <c r="BX5320" s="722"/>
      <c r="BY5320" s="722"/>
      <c r="BZ5320" s="722"/>
      <c r="CA5320" s="722"/>
      <c r="CB5320" s="722"/>
      <c r="CC5320" s="722"/>
      <c r="CD5320" s="722"/>
      <c r="CE5320" s="722"/>
      <c r="CF5320" s="722"/>
      <c r="CG5320" s="722"/>
      <c r="CH5320" s="722"/>
      <c r="CI5320" s="722"/>
      <c r="CJ5320" s="722"/>
      <c r="CK5320" s="722"/>
      <c r="CL5320" s="722"/>
      <c r="CM5320" s="722"/>
      <c r="CN5320" s="722"/>
      <c r="CO5320" s="722"/>
      <c r="CP5320" s="722"/>
      <c r="CQ5320" s="722"/>
      <c r="CR5320" s="722"/>
      <c r="CS5320" s="722"/>
    </row>
    <row r="5321" spans="1:97" s="1376" customFormat="1">
      <c r="A5321" s="722"/>
      <c r="B5321" s="722"/>
      <c r="C5321" s="722"/>
      <c r="D5321" s="722"/>
      <c r="E5321" s="722"/>
      <c r="F5321" s="757"/>
      <c r="G5321" s="757"/>
      <c r="H5321" s="757"/>
      <c r="I5321" s="757"/>
      <c r="J5321" s="757"/>
      <c r="K5321" s="758"/>
      <c r="L5321" s="758"/>
      <c r="M5321" s="722"/>
      <c r="N5321" s="736"/>
      <c r="O5321" s="736"/>
      <c r="P5321" s="736"/>
      <c r="Q5321" s="736"/>
      <c r="R5321" s="736"/>
      <c r="S5321" s="736"/>
      <c r="T5321" s="736"/>
      <c r="U5321" s="736"/>
      <c r="BA5321" s="722"/>
      <c r="BB5321" s="722"/>
      <c r="BC5321" s="722"/>
      <c r="BD5321" s="722"/>
      <c r="BE5321" s="722"/>
      <c r="BF5321" s="722"/>
      <c r="BG5321" s="722"/>
      <c r="BH5321" s="722"/>
      <c r="BI5321" s="722"/>
      <c r="BJ5321" s="722"/>
      <c r="BK5321" s="722"/>
      <c r="BL5321" s="722"/>
      <c r="BM5321" s="722"/>
      <c r="BN5321" s="722"/>
      <c r="BO5321" s="722"/>
      <c r="BP5321" s="722"/>
      <c r="BQ5321" s="722"/>
      <c r="BR5321" s="722"/>
      <c r="BS5321" s="722"/>
      <c r="BT5321" s="722"/>
      <c r="BU5321" s="722"/>
      <c r="BV5321" s="722"/>
      <c r="BW5321" s="722"/>
      <c r="BX5321" s="722"/>
      <c r="BY5321" s="722"/>
      <c r="BZ5321" s="722"/>
      <c r="CA5321" s="722"/>
      <c r="CB5321" s="722"/>
      <c r="CC5321" s="722"/>
      <c r="CD5321" s="722"/>
      <c r="CE5321" s="722"/>
      <c r="CF5321" s="722"/>
      <c r="CG5321" s="722"/>
      <c r="CH5321" s="722"/>
      <c r="CI5321" s="722"/>
      <c r="CJ5321" s="722"/>
      <c r="CK5321" s="722"/>
      <c r="CL5321" s="722"/>
      <c r="CM5321" s="722"/>
      <c r="CN5321" s="722"/>
      <c r="CO5321" s="722"/>
      <c r="CP5321" s="722"/>
      <c r="CQ5321" s="722"/>
      <c r="CR5321" s="722"/>
      <c r="CS5321" s="722"/>
    </row>
    <row r="5322" spans="1:97" s="1376" customFormat="1">
      <c r="A5322" s="722"/>
      <c r="B5322" s="722"/>
      <c r="C5322" s="722"/>
      <c r="D5322" s="722"/>
      <c r="E5322" s="722"/>
      <c r="F5322" s="757"/>
      <c r="G5322" s="757"/>
      <c r="H5322" s="757"/>
      <c r="I5322" s="757"/>
      <c r="J5322" s="757"/>
      <c r="K5322" s="758"/>
      <c r="L5322" s="758"/>
      <c r="M5322" s="722"/>
      <c r="N5322" s="736"/>
      <c r="O5322" s="736"/>
      <c r="P5322" s="736"/>
      <c r="Q5322" s="736"/>
      <c r="R5322" s="736"/>
      <c r="S5322" s="736"/>
      <c r="T5322" s="736"/>
      <c r="U5322" s="736"/>
      <c r="BA5322" s="722"/>
      <c r="BB5322" s="722"/>
      <c r="BC5322" s="722"/>
      <c r="BD5322" s="722"/>
      <c r="BE5322" s="722"/>
      <c r="BF5322" s="722"/>
      <c r="BG5322" s="722"/>
      <c r="BH5322" s="722"/>
      <c r="BI5322" s="722"/>
      <c r="BJ5322" s="722"/>
      <c r="BK5322" s="722"/>
      <c r="BL5322" s="722"/>
      <c r="BM5322" s="722"/>
      <c r="BN5322" s="722"/>
      <c r="BO5322" s="722"/>
      <c r="BP5322" s="722"/>
      <c r="BQ5322" s="722"/>
      <c r="BR5322" s="722"/>
      <c r="BS5322" s="722"/>
      <c r="BT5322" s="722"/>
      <c r="BU5322" s="722"/>
      <c r="BV5322" s="722"/>
      <c r="BW5322" s="722"/>
      <c r="BX5322" s="722"/>
      <c r="BY5322" s="722"/>
      <c r="BZ5322" s="722"/>
      <c r="CA5322" s="722"/>
      <c r="CB5322" s="722"/>
      <c r="CC5322" s="722"/>
      <c r="CD5322" s="722"/>
      <c r="CE5322" s="722"/>
      <c r="CF5322" s="722"/>
      <c r="CG5322" s="722"/>
      <c r="CH5322" s="722"/>
      <c r="CI5322" s="722"/>
      <c r="CJ5322" s="722"/>
      <c r="CK5322" s="722"/>
      <c r="CL5322" s="722"/>
      <c r="CM5322" s="722"/>
      <c r="CN5322" s="722"/>
      <c r="CO5322" s="722"/>
      <c r="CP5322" s="722"/>
      <c r="CQ5322" s="722"/>
      <c r="CR5322" s="722"/>
      <c r="CS5322" s="722"/>
    </row>
    <row r="5323" spans="1:97" s="1376" customFormat="1">
      <c r="A5323" s="722"/>
      <c r="B5323" s="722"/>
      <c r="C5323" s="722"/>
      <c r="D5323" s="722"/>
      <c r="E5323" s="722"/>
      <c r="F5323" s="757"/>
      <c r="G5323" s="757"/>
      <c r="H5323" s="757"/>
      <c r="I5323" s="757"/>
      <c r="J5323" s="757"/>
      <c r="K5323" s="758"/>
      <c r="L5323" s="758"/>
      <c r="M5323" s="722"/>
      <c r="N5323" s="736"/>
      <c r="O5323" s="736"/>
      <c r="P5323" s="736"/>
      <c r="Q5323" s="736"/>
      <c r="R5323" s="736"/>
      <c r="S5323" s="736"/>
      <c r="T5323" s="736"/>
      <c r="U5323" s="736"/>
      <c r="BA5323" s="722"/>
      <c r="BB5323" s="722"/>
      <c r="BC5323" s="722"/>
      <c r="BD5323" s="722"/>
      <c r="BE5323" s="722"/>
      <c r="BF5323" s="722"/>
      <c r="BG5323" s="722"/>
      <c r="BH5323" s="722"/>
      <c r="BI5323" s="722"/>
      <c r="BJ5323" s="722"/>
      <c r="BK5323" s="722"/>
      <c r="BL5323" s="722"/>
      <c r="BM5323" s="722"/>
      <c r="BN5323" s="722"/>
      <c r="BO5323" s="722"/>
      <c r="BP5323" s="722"/>
      <c r="BQ5323" s="722"/>
      <c r="BR5323" s="722"/>
      <c r="BS5323" s="722"/>
      <c r="BT5323" s="722"/>
      <c r="BU5323" s="722"/>
      <c r="BV5323" s="722"/>
      <c r="BW5323" s="722"/>
      <c r="BX5323" s="722"/>
      <c r="BY5323" s="722"/>
      <c r="BZ5323" s="722"/>
      <c r="CA5323" s="722"/>
      <c r="CB5323" s="722"/>
      <c r="CC5323" s="722"/>
      <c r="CD5323" s="722"/>
      <c r="CE5323" s="722"/>
      <c r="CF5323" s="722"/>
      <c r="CG5323" s="722"/>
      <c r="CH5323" s="722"/>
      <c r="CI5323" s="722"/>
      <c r="CJ5323" s="722"/>
      <c r="CK5323" s="722"/>
      <c r="CL5323" s="722"/>
      <c r="CM5323" s="722"/>
      <c r="CN5323" s="722"/>
      <c r="CO5323" s="722"/>
      <c r="CP5323" s="722"/>
      <c r="CQ5323" s="722"/>
      <c r="CR5323" s="722"/>
      <c r="CS5323" s="722"/>
    </row>
    <row r="5324" spans="1:97" s="1376" customFormat="1">
      <c r="A5324" s="722"/>
      <c r="B5324" s="722"/>
      <c r="C5324" s="722"/>
      <c r="D5324" s="722"/>
      <c r="E5324" s="722"/>
      <c r="F5324" s="757"/>
      <c r="G5324" s="757"/>
      <c r="H5324" s="757"/>
      <c r="I5324" s="757"/>
      <c r="J5324" s="757"/>
      <c r="K5324" s="758"/>
      <c r="L5324" s="758"/>
      <c r="M5324" s="722"/>
      <c r="N5324" s="736"/>
      <c r="O5324" s="736"/>
      <c r="P5324" s="736"/>
      <c r="Q5324" s="736"/>
      <c r="R5324" s="736"/>
      <c r="S5324" s="736"/>
      <c r="T5324" s="736"/>
      <c r="U5324" s="736"/>
      <c r="BA5324" s="722"/>
      <c r="BB5324" s="722"/>
      <c r="BC5324" s="722"/>
      <c r="BD5324" s="722"/>
      <c r="BE5324" s="722"/>
      <c r="BF5324" s="722"/>
      <c r="BG5324" s="722"/>
      <c r="BH5324" s="722"/>
      <c r="BI5324" s="722"/>
      <c r="BJ5324" s="722"/>
      <c r="BK5324" s="722"/>
      <c r="BL5324" s="722"/>
      <c r="BM5324" s="722"/>
      <c r="BN5324" s="722"/>
      <c r="BO5324" s="722"/>
      <c r="BP5324" s="722"/>
      <c r="BQ5324" s="722"/>
      <c r="BR5324" s="722"/>
      <c r="BS5324" s="722"/>
      <c r="BT5324" s="722"/>
      <c r="BU5324" s="722"/>
      <c r="BV5324" s="722"/>
      <c r="BW5324" s="722"/>
      <c r="BX5324" s="722"/>
      <c r="BY5324" s="722"/>
      <c r="BZ5324" s="722"/>
      <c r="CA5324" s="722"/>
      <c r="CB5324" s="722"/>
      <c r="CC5324" s="722"/>
      <c r="CD5324" s="722"/>
      <c r="CE5324" s="722"/>
      <c r="CF5324" s="722"/>
      <c r="CG5324" s="722"/>
      <c r="CH5324" s="722"/>
      <c r="CI5324" s="722"/>
      <c r="CJ5324" s="722"/>
      <c r="CK5324" s="722"/>
      <c r="CL5324" s="722"/>
      <c r="CM5324" s="722"/>
      <c r="CN5324" s="722"/>
      <c r="CO5324" s="722"/>
      <c r="CP5324" s="722"/>
      <c r="CQ5324" s="722"/>
      <c r="CR5324" s="722"/>
      <c r="CS5324" s="722"/>
    </row>
    <row r="5325" spans="1:97" s="1376" customFormat="1">
      <c r="A5325" s="722"/>
      <c r="B5325" s="722"/>
      <c r="C5325" s="722"/>
      <c r="D5325" s="722"/>
      <c r="E5325" s="722"/>
      <c r="F5325" s="757"/>
      <c r="G5325" s="757"/>
      <c r="H5325" s="757"/>
      <c r="I5325" s="757"/>
      <c r="J5325" s="757"/>
      <c r="K5325" s="758"/>
      <c r="L5325" s="758"/>
      <c r="M5325" s="722"/>
      <c r="N5325" s="736"/>
      <c r="O5325" s="736"/>
      <c r="P5325" s="736"/>
      <c r="Q5325" s="736"/>
      <c r="R5325" s="736"/>
      <c r="S5325" s="736"/>
      <c r="T5325" s="736"/>
      <c r="U5325" s="736"/>
      <c r="BA5325" s="722"/>
      <c r="BB5325" s="722"/>
      <c r="BC5325" s="722"/>
      <c r="BD5325" s="722"/>
      <c r="BE5325" s="722"/>
      <c r="BF5325" s="722"/>
      <c r="BG5325" s="722"/>
      <c r="BH5325" s="722"/>
      <c r="BI5325" s="722"/>
      <c r="BJ5325" s="722"/>
      <c r="BK5325" s="722"/>
      <c r="BL5325" s="722"/>
      <c r="BM5325" s="722"/>
      <c r="BN5325" s="722"/>
      <c r="BO5325" s="722"/>
      <c r="BP5325" s="722"/>
      <c r="BQ5325" s="722"/>
      <c r="BR5325" s="722"/>
      <c r="BS5325" s="722"/>
      <c r="BT5325" s="722"/>
      <c r="BU5325" s="722"/>
      <c r="BV5325" s="722"/>
      <c r="BW5325" s="722"/>
      <c r="BX5325" s="722"/>
      <c r="BY5325" s="722"/>
      <c r="BZ5325" s="722"/>
      <c r="CA5325" s="722"/>
      <c r="CB5325" s="722"/>
      <c r="CC5325" s="722"/>
      <c r="CD5325" s="722"/>
      <c r="CE5325" s="722"/>
      <c r="CF5325" s="722"/>
      <c r="CG5325" s="722"/>
      <c r="CH5325" s="722"/>
      <c r="CI5325" s="722"/>
      <c r="CJ5325" s="722"/>
      <c r="CK5325" s="722"/>
      <c r="CL5325" s="722"/>
      <c r="CM5325" s="722"/>
      <c r="CN5325" s="722"/>
      <c r="CO5325" s="722"/>
      <c r="CP5325" s="722"/>
      <c r="CQ5325" s="722"/>
      <c r="CR5325" s="722"/>
      <c r="CS5325" s="722"/>
    </row>
    <row r="5326" spans="1:97" s="1376" customFormat="1">
      <c r="A5326" s="722"/>
      <c r="B5326" s="722"/>
      <c r="C5326" s="722"/>
      <c r="D5326" s="722"/>
      <c r="E5326" s="722"/>
      <c r="F5326" s="757"/>
      <c r="G5326" s="757"/>
      <c r="H5326" s="757"/>
      <c r="I5326" s="757"/>
      <c r="J5326" s="757"/>
      <c r="K5326" s="758"/>
      <c r="L5326" s="758"/>
      <c r="M5326" s="722"/>
      <c r="N5326" s="736"/>
      <c r="O5326" s="736"/>
      <c r="P5326" s="736"/>
      <c r="Q5326" s="736"/>
      <c r="R5326" s="736"/>
      <c r="S5326" s="736"/>
      <c r="T5326" s="736"/>
      <c r="U5326" s="736"/>
      <c r="BA5326" s="722"/>
      <c r="BB5326" s="722"/>
      <c r="BC5326" s="722"/>
      <c r="BD5326" s="722"/>
      <c r="BE5326" s="722"/>
      <c r="BF5326" s="722"/>
      <c r="BG5326" s="722"/>
      <c r="BH5326" s="722"/>
      <c r="BI5326" s="722"/>
      <c r="BJ5326" s="722"/>
      <c r="BK5326" s="722"/>
      <c r="BL5326" s="722"/>
      <c r="BM5326" s="722"/>
      <c r="BN5326" s="722"/>
      <c r="BO5326" s="722"/>
      <c r="BP5326" s="722"/>
      <c r="BQ5326" s="722"/>
      <c r="BR5326" s="722"/>
      <c r="BS5326" s="722"/>
      <c r="BT5326" s="722"/>
      <c r="BU5326" s="722"/>
      <c r="BV5326" s="722"/>
      <c r="BW5326" s="722"/>
      <c r="BX5326" s="722"/>
      <c r="BY5326" s="722"/>
      <c r="BZ5326" s="722"/>
      <c r="CA5326" s="722"/>
      <c r="CB5326" s="722"/>
      <c r="CC5326" s="722"/>
      <c r="CD5326" s="722"/>
      <c r="CE5326" s="722"/>
      <c r="CF5326" s="722"/>
      <c r="CG5326" s="722"/>
      <c r="CH5326" s="722"/>
      <c r="CI5326" s="722"/>
      <c r="CJ5326" s="722"/>
      <c r="CK5326" s="722"/>
      <c r="CL5326" s="722"/>
      <c r="CM5326" s="722"/>
      <c r="CN5326" s="722"/>
      <c r="CO5326" s="722"/>
      <c r="CP5326" s="722"/>
      <c r="CQ5326" s="722"/>
      <c r="CR5326" s="722"/>
      <c r="CS5326" s="722"/>
    </row>
    <row r="5327" spans="1:97" s="1376" customFormat="1">
      <c r="A5327" s="722"/>
      <c r="B5327" s="722"/>
      <c r="C5327" s="722"/>
      <c r="D5327" s="722"/>
      <c r="E5327" s="722"/>
      <c r="F5327" s="757"/>
      <c r="G5327" s="757"/>
      <c r="H5327" s="757"/>
      <c r="I5327" s="757"/>
      <c r="J5327" s="757"/>
      <c r="K5327" s="758"/>
      <c r="L5327" s="758"/>
      <c r="M5327" s="722"/>
      <c r="N5327" s="736"/>
      <c r="O5327" s="736"/>
      <c r="P5327" s="736"/>
      <c r="Q5327" s="736"/>
      <c r="R5327" s="736"/>
      <c r="S5327" s="736"/>
      <c r="T5327" s="736"/>
      <c r="U5327" s="736"/>
      <c r="BA5327" s="722"/>
      <c r="BB5327" s="722"/>
      <c r="BC5327" s="722"/>
      <c r="BD5327" s="722"/>
      <c r="BE5327" s="722"/>
      <c r="BF5327" s="722"/>
      <c r="BG5327" s="722"/>
      <c r="BH5327" s="722"/>
      <c r="BI5327" s="722"/>
      <c r="BJ5327" s="722"/>
      <c r="BK5327" s="722"/>
      <c r="BL5327" s="722"/>
      <c r="BM5327" s="722"/>
      <c r="BN5327" s="722"/>
      <c r="BO5327" s="722"/>
      <c r="BP5327" s="722"/>
      <c r="BQ5327" s="722"/>
      <c r="BR5327" s="722"/>
      <c r="BS5327" s="722"/>
      <c r="BT5327" s="722"/>
      <c r="BU5327" s="722"/>
      <c r="BV5327" s="722"/>
      <c r="BW5327" s="722"/>
      <c r="BX5327" s="722"/>
      <c r="BY5327" s="722"/>
      <c r="BZ5327" s="722"/>
      <c r="CA5327" s="722"/>
      <c r="CB5327" s="722"/>
      <c r="CC5327" s="722"/>
      <c r="CD5327" s="722"/>
      <c r="CE5327" s="722"/>
      <c r="CF5327" s="722"/>
      <c r="CG5327" s="722"/>
      <c r="CH5327" s="722"/>
      <c r="CI5327" s="722"/>
      <c r="CJ5327" s="722"/>
      <c r="CK5327" s="722"/>
      <c r="CL5327" s="722"/>
      <c r="CM5327" s="722"/>
      <c r="CN5327" s="722"/>
      <c r="CO5327" s="722"/>
      <c r="CP5327" s="722"/>
      <c r="CQ5327" s="722"/>
      <c r="CR5327" s="722"/>
      <c r="CS5327" s="722"/>
    </row>
    <row r="5328" spans="1:97" s="1376" customFormat="1">
      <c r="A5328" s="722"/>
      <c r="B5328" s="722"/>
      <c r="C5328" s="722"/>
      <c r="D5328" s="722"/>
      <c r="E5328" s="722"/>
      <c r="F5328" s="757"/>
      <c r="G5328" s="757"/>
      <c r="H5328" s="757"/>
      <c r="I5328" s="757"/>
      <c r="J5328" s="757"/>
      <c r="K5328" s="758"/>
      <c r="L5328" s="758"/>
      <c r="M5328" s="722"/>
      <c r="N5328" s="736"/>
      <c r="O5328" s="736"/>
      <c r="P5328" s="736"/>
      <c r="Q5328" s="736"/>
      <c r="R5328" s="736"/>
      <c r="S5328" s="736"/>
      <c r="T5328" s="736"/>
      <c r="U5328" s="736"/>
      <c r="BA5328" s="722"/>
      <c r="BB5328" s="722"/>
      <c r="BC5328" s="722"/>
      <c r="BD5328" s="722"/>
      <c r="BE5328" s="722"/>
      <c r="BF5328" s="722"/>
      <c r="BG5328" s="722"/>
      <c r="BH5328" s="722"/>
      <c r="BI5328" s="722"/>
      <c r="BJ5328" s="722"/>
      <c r="BK5328" s="722"/>
      <c r="BL5328" s="722"/>
      <c r="BM5328" s="722"/>
      <c r="BN5328" s="722"/>
      <c r="BO5328" s="722"/>
      <c r="BP5328" s="722"/>
      <c r="BQ5328" s="722"/>
      <c r="BR5328" s="722"/>
      <c r="BS5328" s="722"/>
      <c r="BT5328" s="722"/>
      <c r="BU5328" s="722"/>
      <c r="BV5328" s="722"/>
      <c r="BW5328" s="722"/>
      <c r="BX5328" s="722"/>
      <c r="BY5328" s="722"/>
      <c r="BZ5328" s="722"/>
      <c r="CA5328" s="722"/>
      <c r="CB5328" s="722"/>
      <c r="CC5328" s="722"/>
      <c r="CD5328" s="722"/>
      <c r="CE5328" s="722"/>
      <c r="CF5328" s="722"/>
      <c r="CG5328" s="722"/>
      <c r="CH5328" s="722"/>
      <c r="CI5328" s="722"/>
      <c r="CJ5328" s="722"/>
      <c r="CK5328" s="722"/>
      <c r="CL5328" s="722"/>
      <c r="CM5328" s="722"/>
      <c r="CN5328" s="722"/>
      <c r="CO5328" s="722"/>
      <c r="CP5328" s="722"/>
      <c r="CQ5328" s="722"/>
      <c r="CR5328" s="722"/>
      <c r="CS5328" s="722"/>
    </row>
    <row r="5329" spans="1:97" s="1376" customFormat="1">
      <c r="A5329" s="722"/>
      <c r="B5329" s="722"/>
      <c r="C5329" s="722"/>
      <c r="D5329" s="722"/>
      <c r="E5329" s="722"/>
      <c r="F5329" s="757"/>
      <c r="G5329" s="757"/>
      <c r="H5329" s="757"/>
      <c r="I5329" s="757"/>
      <c r="J5329" s="757"/>
      <c r="K5329" s="758"/>
      <c r="L5329" s="758"/>
      <c r="M5329" s="722"/>
      <c r="N5329" s="736"/>
      <c r="O5329" s="736"/>
      <c r="P5329" s="736"/>
      <c r="Q5329" s="736"/>
      <c r="R5329" s="736"/>
      <c r="S5329" s="736"/>
      <c r="T5329" s="736"/>
      <c r="U5329" s="736"/>
      <c r="BA5329" s="722"/>
      <c r="BB5329" s="722"/>
      <c r="BC5329" s="722"/>
      <c r="BD5329" s="722"/>
      <c r="BE5329" s="722"/>
      <c r="BF5329" s="722"/>
      <c r="BG5329" s="722"/>
      <c r="BH5329" s="722"/>
      <c r="BI5329" s="722"/>
      <c r="BJ5329" s="722"/>
      <c r="BK5329" s="722"/>
      <c r="BL5329" s="722"/>
      <c r="BM5329" s="722"/>
      <c r="BN5329" s="722"/>
      <c r="BO5329" s="722"/>
      <c r="BP5329" s="722"/>
      <c r="BQ5329" s="722"/>
      <c r="BR5329" s="722"/>
      <c r="BS5329" s="722"/>
      <c r="BT5329" s="722"/>
      <c r="BU5329" s="722"/>
      <c r="BV5329" s="722"/>
      <c r="BW5329" s="722"/>
      <c r="BX5329" s="722"/>
      <c r="BY5329" s="722"/>
      <c r="BZ5329" s="722"/>
      <c r="CA5329" s="722"/>
      <c r="CB5329" s="722"/>
      <c r="CC5329" s="722"/>
      <c r="CD5329" s="722"/>
      <c r="CE5329" s="722"/>
      <c r="CF5329" s="722"/>
      <c r="CG5329" s="722"/>
      <c r="CH5329" s="722"/>
      <c r="CI5329" s="722"/>
      <c r="CJ5329" s="722"/>
      <c r="CK5329" s="722"/>
      <c r="CL5329" s="722"/>
      <c r="CM5329" s="722"/>
      <c r="CN5329" s="722"/>
      <c r="CO5329" s="722"/>
      <c r="CP5329" s="722"/>
      <c r="CQ5329" s="722"/>
      <c r="CR5329" s="722"/>
      <c r="CS5329" s="722"/>
    </row>
    <row r="5330" spans="1:97" s="1376" customFormat="1">
      <c r="A5330" s="722"/>
      <c r="B5330" s="722"/>
      <c r="C5330" s="722"/>
      <c r="D5330" s="722"/>
      <c r="E5330" s="722"/>
      <c r="F5330" s="757"/>
      <c r="G5330" s="757"/>
      <c r="H5330" s="757"/>
      <c r="I5330" s="757"/>
      <c r="J5330" s="757"/>
      <c r="K5330" s="758"/>
      <c r="L5330" s="758"/>
      <c r="M5330" s="722"/>
      <c r="N5330" s="736"/>
      <c r="O5330" s="736"/>
      <c r="P5330" s="736"/>
      <c r="Q5330" s="736"/>
      <c r="R5330" s="736"/>
      <c r="S5330" s="736"/>
      <c r="T5330" s="736"/>
      <c r="U5330" s="736"/>
      <c r="BA5330" s="722"/>
      <c r="BB5330" s="722"/>
      <c r="BC5330" s="722"/>
      <c r="BD5330" s="722"/>
      <c r="BE5330" s="722"/>
      <c r="BF5330" s="722"/>
      <c r="BG5330" s="722"/>
      <c r="BH5330" s="722"/>
      <c r="BI5330" s="722"/>
      <c r="BJ5330" s="722"/>
      <c r="BK5330" s="722"/>
      <c r="BL5330" s="722"/>
      <c r="BM5330" s="722"/>
      <c r="BN5330" s="722"/>
      <c r="BO5330" s="722"/>
      <c r="BP5330" s="722"/>
      <c r="BQ5330" s="722"/>
      <c r="BR5330" s="722"/>
      <c r="BS5330" s="722"/>
      <c r="BT5330" s="722"/>
      <c r="BU5330" s="722"/>
      <c r="BV5330" s="722"/>
      <c r="BW5330" s="722"/>
      <c r="BX5330" s="722"/>
      <c r="BY5330" s="722"/>
      <c r="BZ5330" s="722"/>
      <c r="CA5330" s="722"/>
      <c r="CB5330" s="722"/>
      <c r="CC5330" s="722"/>
      <c r="CD5330" s="722"/>
      <c r="CE5330" s="722"/>
      <c r="CF5330" s="722"/>
      <c r="CG5330" s="722"/>
      <c r="CH5330" s="722"/>
      <c r="CI5330" s="722"/>
      <c r="CJ5330" s="722"/>
      <c r="CK5330" s="722"/>
      <c r="CL5330" s="722"/>
      <c r="CM5330" s="722"/>
      <c r="CN5330" s="722"/>
      <c r="CO5330" s="722"/>
      <c r="CP5330" s="722"/>
      <c r="CQ5330" s="722"/>
      <c r="CR5330" s="722"/>
      <c r="CS5330" s="722"/>
    </row>
    <row r="5331" spans="1:97" s="1376" customFormat="1">
      <c r="A5331" s="722"/>
      <c r="B5331" s="722"/>
      <c r="C5331" s="722"/>
      <c r="D5331" s="722"/>
      <c r="E5331" s="722"/>
      <c r="F5331" s="757"/>
      <c r="G5331" s="757"/>
      <c r="H5331" s="757"/>
      <c r="I5331" s="757"/>
      <c r="J5331" s="757"/>
      <c r="K5331" s="758"/>
      <c r="L5331" s="758"/>
      <c r="M5331" s="722"/>
      <c r="N5331" s="736"/>
      <c r="O5331" s="736"/>
      <c r="P5331" s="736"/>
      <c r="Q5331" s="736"/>
      <c r="R5331" s="736"/>
      <c r="S5331" s="736"/>
      <c r="T5331" s="736"/>
      <c r="U5331" s="736"/>
      <c r="BA5331" s="722"/>
      <c r="BB5331" s="722"/>
      <c r="BC5331" s="722"/>
      <c r="BD5331" s="722"/>
      <c r="BE5331" s="722"/>
      <c r="BF5331" s="722"/>
      <c r="BG5331" s="722"/>
      <c r="BH5331" s="722"/>
      <c r="BI5331" s="722"/>
      <c r="BJ5331" s="722"/>
      <c r="BK5331" s="722"/>
      <c r="BL5331" s="722"/>
      <c r="BM5331" s="722"/>
      <c r="BN5331" s="722"/>
      <c r="BO5331" s="722"/>
      <c r="BP5331" s="722"/>
      <c r="BQ5331" s="722"/>
      <c r="BR5331" s="722"/>
      <c r="BS5331" s="722"/>
      <c r="BT5331" s="722"/>
      <c r="BU5331" s="722"/>
      <c r="BV5331" s="722"/>
      <c r="BW5331" s="722"/>
      <c r="BX5331" s="722"/>
      <c r="BY5331" s="722"/>
      <c r="BZ5331" s="722"/>
      <c r="CA5331" s="722"/>
      <c r="CB5331" s="722"/>
      <c r="CC5331" s="722"/>
      <c r="CD5331" s="722"/>
      <c r="CE5331" s="722"/>
      <c r="CF5331" s="722"/>
      <c r="CG5331" s="722"/>
      <c r="CH5331" s="722"/>
      <c r="CI5331" s="722"/>
      <c r="CJ5331" s="722"/>
      <c r="CK5331" s="722"/>
      <c r="CL5331" s="722"/>
      <c r="CM5331" s="722"/>
      <c r="CN5331" s="722"/>
      <c r="CO5331" s="722"/>
      <c r="CP5331" s="722"/>
      <c r="CQ5331" s="722"/>
      <c r="CR5331" s="722"/>
      <c r="CS5331" s="722"/>
    </row>
    <row r="5332" spans="1:97" s="1376" customFormat="1">
      <c r="A5332" s="722"/>
      <c r="B5332" s="722"/>
      <c r="C5332" s="722"/>
      <c r="D5332" s="722"/>
      <c r="E5332" s="722"/>
      <c r="F5332" s="757"/>
      <c r="G5332" s="757"/>
      <c r="H5332" s="757"/>
      <c r="I5332" s="757"/>
      <c r="J5332" s="757"/>
      <c r="K5332" s="758"/>
      <c r="L5332" s="758"/>
      <c r="M5332" s="722"/>
      <c r="N5332" s="736"/>
      <c r="O5332" s="736"/>
      <c r="P5332" s="736"/>
      <c r="Q5332" s="736"/>
      <c r="R5332" s="736"/>
      <c r="S5332" s="736"/>
      <c r="T5332" s="736"/>
      <c r="U5332" s="736"/>
      <c r="BA5332" s="722"/>
      <c r="BB5332" s="722"/>
      <c r="BC5332" s="722"/>
      <c r="BD5332" s="722"/>
      <c r="BE5332" s="722"/>
      <c r="BF5332" s="722"/>
      <c r="BG5332" s="722"/>
      <c r="BH5332" s="722"/>
      <c r="BI5332" s="722"/>
      <c r="BJ5332" s="722"/>
      <c r="BK5332" s="722"/>
      <c r="BL5332" s="722"/>
      <c r="BM5332" s="722"/>
      <c r="BN5332" s="722"/>
      <c r="BO5332" s="722"/>
      <c r="BP5332" s="722"/>
      <c r="BQ5332" s="722"/>
      <c r="BR5332" s="722"/>
      <c r="BS5332" s="722"/>
      <c r="BT5332" s="722"/>
      <c r="BU5332" s="722"/>
      <c r="BV5332" s="722"/>
      <c r="BW5332" s="722"/>
      <c r="BX5332" s="722"/>
      <c r="BY5332" s="722"/>
      <c r="BZ5332" s="722"/>
      <c r="CA5332" s="722"/>
      <c r="CB5332" s="722"/>
      <c r="CC5332" s="722"/>
      <c r="CD5332" s="722"/>
      <c r="CE5332" s="722"/>
      <c r="CF5332" s="722"/>
      <c r="CG5332" s="722"/>
      <c r="CH5332" s="722"/>
      <c r="CI5332" s="722"/>
      <c r="CJ5332" s="722"/>
      <c r="CK5332" s="722"/>
      <c r="CL5332" s="722"/>
      <c r="CM5332" s="722"/>
      <c r="CN5332" s="722"/>
      <c r="CO5332" s="722"/>
      <c r="CP5332" s="722"/>
      <c r="CQ5332" s="722"/>
      <c r="CR5332" s="722"/>
      <c r="CS5332" s="722"/>
    </row>
    <row r="5333" spans="1:97" s="1376" customFormat="1">
      <c r="A5333" s="722"/>
      <c r="B5333" s="722"/>
      <c r="C5333" s="722"/>
      <c r="D5333" s="722"/>
      <c r="E5333" s="722"/>
      <c r="F5333" s="757"/>
      <c r="G5333" s="757"/>
      <c r="H5333" s="757"/>
      <c r="I5333" s="757"/>
      <c r="J5333" s="757"/>
      <c r="K5333" s="758"/>
      <c r="L5333" s="758"/>
      <c r="M5333" s="722"/>
      <c r="N5333" s="736"/>
      <c r="O5333" s="736"/>
      <c r="P5333" s="736"/>
      <c r="Q5333" s="736"/>
      <c r="R5333" s="736"/>
      <c r="S5333" s="736"/>
      <c r="T5333" s="736"/>
      <c r="U5333" s="736"/>
      <c r="BA5333" s="722"/>
      <c r="BB5333" s="722"/>
      <c r="BC5333" s="722"/>
      <c r="BD5333" s="722"/>
      <c r="BE5333" s="722"/>
      <c r="BF5333" s="722"/>
      <c r="BG5333" s="722"/>
      <c r="BH5333" s="722"/>
      <c r="BI5333" s="722"/>
      <c r="BJ5333" s="722"/>
      <c r="BK5333" s="722"/>
      <c r="BL5333" s="722"/>
      <c r="BM5333" s="722"/>
      <c r="BN5333" s="722"/>
      <c r="BO5333" s="722"/>
      <c r="BP5333" s="722"/>
      <c r="BQ5333" s="722"/>
      <c r="BR5333" s="722"/>
      <c r="BS5333" s="722"/>
      <c r="BT5333" s="722"/>
      <c r="BU5333" s="722"/>
      <c r="BV5333" s="722"/>
      <c r="BW5333" s="722"/>
      <c r="BX5333" s="722"/>
      <c r="BY5333" s="722"/>
      <c r="BZ5333" s="722"/>
      <c r="CA5333" s="722"/>
      <c r="CB5333" s="722"/>
      <c r="CC5333" s="722"/>
      <c r="CD5333" s="722"/>
      <c r="CE5333" s="722"/>
      <c r="CF5333" s="722"/>
      <c r="CG5333" s="722"/>
      <c r="CH5333" s="722"/>
      <c r="CI5333" s="722"/>
      <c r="CJ5333" s="722"/>
      <c r="CK5333" s="722"/>
      <c r="CL5333" s="722"/>
      <c r="CM5333" s="722"/>
      <c r="CN5333" s="722"/>
      <c r="CO5333" s="722"/>
      <c r="CP5333" s="722"/>
      <c r="CQ5333" s="722"/>
      <c r="CR5333" s="722"/>
      <c r="CS5333" s="722"/>
    </row>
    <row r="5334" spans="1:97" s="1376" customFormat="1">
      <c r="A5334" s="722"/>
      <c r="B5334" s="722"/>
      <c r="C5334" s="722"/>
      <c r="D5334" s="722"/>
      <c r="E5334" s="722"/>
      <c r="F5334" s="757"/>
      <c r="G5334" s="757"/>
      <c r="H5334" s="757"/>
      <c r="I5334" s="757"/>
      <c r="J5334" s="757"/>
      <c r="K5334" s="758"/>
      <c r="L5334" s="758"/>
      <c r="M5334" s="722"/>
      <c r="N5334" s="736"/>
      <c r="O5334" s="736"/>
      <c r="P5334" s="736"/>
      <c r="Q5334" s="736"/>
      <c r="R5334" s="736"/>
      <c r="S5334" s="736"/>
      <c r="T5334" s="736"/>
      <c r="U5334" s="736"/>
      <c r="BA5334" s="722"/>
      <c r="BB5334" s="722"/>
      <c r="BC5334" s="722"/>
      <c r="BD5334" s="722"/>
      <c r="BE5334" s="722"/>
      <c r="BF5334" s="722"/>
      <c r="BG5334" s="722"/>
      <c r="BH5334" s="722"/>
      <c r="BI5334" s="722"/>
      <c r="BJ5334" s="722"/>
      <c r="BK5334" s="722"/>
      <c r="BL5334" s="722"/>
      <c r="BM5334" s="722"/>
      <c r="BN5334" s="722"/>
      <c r="BO5334" s="722"/>
      <c r="BP5334" s="722"/>
      <c r="BQ5334" s="722"/>
      <c r="BR5334" s="722"/>
      <c r="BS5334" s="722"/>
      <c r="BT5334" s="722"/>
      <c r="BU5334" s="722"/>
      <c r="BV5334" s="722"/>
      <c r="BW5334" s="722"/>
      <c r="BX5334" s="722"/>
      <c r="BY5334" s="722"/>
      <c r="BZ5334" s="722"/>
      <c r="CA5334" s="722"/>
      <c r="CB5334" s="722"/>
      <c r="CC5334" s="722"/>
      <c r="CD5334" s="722"/>
      <c r="CE5334" s="722"/>
      <c r="CF5334" s="722"/>
      <c r="CG5334" s="722"/>
      <c r="CH5334" s="722"/>
      <c r="CI5334" s="722"/>
      <c r="CJ5334" s="722"/>
      <c r="CK5334" s="722"/>
      <c r="CL5334" s="722"/>
      <c r="CM5334" s="722"/>
      <c r="CN5334" s="722"/>
      <c r="CO5334" s="722"/>
      <c r="CP5334" s="722"/>
      <c r="CQ5334" s="722"/>
      <c r="CR5334" s="722"/>
      <c r="CS5334" s="722"/>
    </row>
    <row r="5335" spans="1:97" s="1376" customFormat="1">
      <c r="A5335" s="722"/>
      <c r="B5335" s="722"/>
      <c r="C5335" s="722"/>
      <c r="D5335" s="722"/>
      <c r="E5335" s="722"/>
      <c r="F5335" s="757"/>
      <c r="G5335" s="757"/>
      <c r="H5335" s="757"/>
      <c r="I5335" s="757"/>
      <c r="J5335" s="757"/>
      <c r="K5335" s="758"/>
      <c r="L5335" s="758"/>
      <c r="M5335" s="722"/>
      <c r="N5335" s="736"/>
      <c r="O5335" s="736"/>
      <c r="P5335" s="736"/>
      <c r="Q5335" s="736"/>
      <c r="R5335" s="736"/>
      <c r="S5335" s="736"/>
      <c r="T5335" s="736"/>
      <c r="U5335" s="736"/>
      <c r="BA5335" s="722"/>
      <c r="BB5335" s="722"/>
      <c r="BC5335" s="722"/>
      <c r="BD5335" s="722"/>
      <c r="BE5335" s="722"/>
      <c r="BF5335" s="722"/>
      <c r="BG5335" s="722"/>
      <c r="BH5335" s="722"/>
      <c r="BI5335" s="722"/>
      <c r="BJ5335" s="722"/>
      <c r="BK5335" s="722"/>
      <c r="BL5335" s="722"/>
      <c r="BM5335" s="722"/>
      <c r="BN5335" s="722"/>
      <c r="BO5335" s="722"/>
      <c r="BP5335" s="722"/>
      <c r="BQ5335" s="722"/>
      <c r="BR5335" s="722"/>
      <c r="BS5335" s="722"/>
      <c r="BT5335" s="722"/>
      <c r="BU5335" s="722"/>
      <c r="BV5335" s="722"/>
      <c r="BW5335" s="722"/>
      <c r="BX5335" s="722"/>
      <c r="BY5335" s="722"/>
      <c r="BZ5335" s="722"/>
      <c r="CA5335" s="722"/>
      <c r="CB5335" s="722"/>
      <c r="CC5335" s="722"/>
      <c r="CD5335" s="722"/>
      <c r="CE5335" s="722"/>
      <c r="CF5335" s="722"/>
      <c r="CG5335" s="722"/>
      <c r="CH5335" s="722"/>
      <c r="CI5335" s="722"/>
      <c r="CJ5335" s="722"/>
      <c r="CK5335" s="722"/>
      <c r="CL5335" s="722"/>
      <c r="CM5335" s="722"/>
      <c r="CN5335" s="722"/>
      <c r="CO5335" s="722"/>
      <c r="CP5335" s="722"/>
      <c r="CQ5335" s="722"/>
      <c r="CR5335" s="722"/>
      <c r="CS5335" s="722"/>
    </row>
    <row r="5336" spans="1:97" s="1376" customFormat="1">
      <c r="A5336" s="722"/>
      <c r="B5336" s="722"/>
      <c r="C5336" s="722"/>
      <c r="D5336" s="722"/>
      <c r="E5336" s="722"/>
      <c r="F5336" s="757"/>
      <c r="G5336" s="757"/>
      <c r="H5336" s="757"/>
      <c r="I5336" s="757"/>
      <c r="J5336" s="757"/>
      <c r="K5336" s="758"/>
      <c r="L5336" s="758"/>
      <c r="M5336" s="722"/>
      <c r="N5336" s="736"/>
      <c r="O5336" s="736"/>
      <c r="P5336" s="736"/>
      <c r="Q5336" s="736"/>
      <c r="R5336" s="736"/>
      <c r="S5336" s="736"/>
      <c r="T5336" s="736"/>
      <c r="U5336" s="736"/>
      <c r="BA5336" s="722"/>
      <c r="BB5336" s="722"/>
      <c r="BC5336" s="722"/>
      <c r="BD5336" s="722"/>
      <c r="BE5336" s="722"/>
      <c r="BF5336" s="722"/>
      <c r="BG5336" s="722"/>
      <c r="BH5336" s="722"/>
      <c r="BI5336" s="722"/>
      <c r="BJ5336" s="722"/>
      <c r="BK5336" s="722"/>
      <c r="BL5336" s="722"/>
      <c r="BM5336" s="722"/>
      <c r="BN5336" s="722"/>
      <c r="BO5336" s="722"/>
      <c r="BP5336" s="722"/>
      <c r="BQ5336" s="722"/>
      <c r="BR5336" s="722"/>
      <c r="BS5336" s="722"/>
      <c r="BT5336" s="722"/>
      <c r="BU5336" s="722"/>
      <c r="BV5336" s="722"/>
      <c r="BW5336" s="722"/>
      <c r="BX5336" s="722"/>
      <c r="BY5336" s="722"/>
      <c r="BZ5336" s="722"/>
      <c r="CA5336" s="722"/>
      <c r="CB5336" s="722"/>
      <c r="CC5336" s="722"/>
      <c r="CD5336" s="722"/>
      <c r="CE5336" s="722"/>
      <c r="CF5336" s="722"/>
      <c r="CG5336" s="722"/>
      <c r="CH5336" s="722"/>
      <c r="CI5336" s="722"/>
      <c r="CJ5336" s="722"/>
      <c r="CK5336" s="722"/>
      <c r="CL5336" s="722"/>
      <c r="CM5336" s="722"/>
      <c r="CN5336" s="722"/>
      <c r="CO5336" s="722"/>
      <c r="CP5336" s="722"/>
      <c r="CQ5336" s="722"/>
      <c r="CR5336" s="722"/>
      <c r="CS5336" s="722"/>
    </row>
    <row r="5337" spans="1:97" s="1376" customFormat="1">
      <c r="A5337" s="722"/>
      <c r="B5337" s="722"/>
      <c r="C5337" s="722"/>
      <c r="D5337" s="722"/>
      <c r="E5337" s="722"/>
      <c r="F5337" s="757"/>
      <c r="G5337" s="757"/>
      <c r="H5337" s="757"/>
      <c r="I5337" s="757"/>
      <c r="J5337" s="757"/>
      <c r="K5337" s="758"/>
      <c r="L5337" s="758"/>
      <c r="M5337" s="722"/>
      <c r="N5337" s="736"/>
      <c r="O5337" s="736"/>
      <c r="P5337" s="736"/>
      <c r="Q5337" s="736"/>
      <c r="R5337" s="736"/>
      <c r="S5337" s="736"/>
      <c r="T5337" s="736"/>
      <c r="U5337" s="736"/>
      <c r="BA5337" s="722"/>
      <c r="BB5337" s="722"/>
      <c r="BC5337" s="722"/>
      <c r="BD5337" s="722"/>
      <c r="BE5337" s="722"/>
      <c r="BF5337" s="722"/>
      <c r="BG5337" s="722"/>
      <c r="BH5337" s="722"/>
      <c r="BI5337" s="722"/>
      <c r="BJ5337" s="722"/>
      <c r="BK5337" s="722"/>
      <c r="BL5337" s="722"/>
      <c r="BM5337" s="722"/>
      <c r="BN5337" s="722"/>
      <c r="BO5337" s="722"/>
      <c r="BP5337" s="722"/>
      <c r="BQ5337" s="722"/>
      <c r="BR5337" s="722"/>
      <c r="BS5337" s="722"/>
      <c r="BT5337" s="722"/>
      <c r="BU5337" s="722"/>
      <c r="BV5337" s="722"/>
      <c r="BW5337" s="722"/>
      <c r="BX5337" s="722"/>
      <c r="BY5337" s="722"/>
      <c r="BZ5337" s="722"/>
      <c r="CA5337" s="722"/>
      <c r="CB5337" s="722"/>
      <c r="CC5337" s="722"/>
      <c r="CD5337" s="722"/>
      <c r="CE5337" s="722"/>
      <c r="CF5337" s="722"/>
      <c r="CG5337" s="722"/>
      <c r="CH5337" s="722"/>
      <c r="CI5337" s="722"/>
      <c r="CJ5337" s="722"/>
      <c r="CK5337" s="722"/>
      <c r="CL5337" s="722"/>
      <c r="CM5337" s="722"/>
      <c r="CN5337" s="722"/>
      <c r="CO5337" s="722"/>
      <c r="CP5337" s="722"/>
      <c r="CQ5337" s="722"/>
      <c r="CR5337" s="722"/>
      <c r="CS5337" s="722"/>
    </row>
    <row r="5338" spans="1:97" s="1376" customFormat="1">
      <c r="A5338" s="722"/>
      <c r="B5338" s="722"/>
      <c r="C5338" s="722"/>
      <c r="D5338" s="722"/>
      <c r="E5338" s="722"/>
      <c r="F5338" s="757"/>
      <c r="G5338" s="757"/>
      <c r="H5338" s="757"/>
      <c r="I5338" s="757"/>
      <c r="J5338" s="757"/>
      <c r="K5338" s="758"/>
      <c r="L5338" s="758"/>
      <c r="M5338" s="722"/>
      <c r="N5338" s="736"/>
      <c r="O5338" s="736"/>
      <c r="P5338" s="736"/>
      <c r="Q5338" s="736"/>
      <c r="R5338" s="736"/>
      <c r="S5338" s="736"/>
      <c r="T5338" s="736"/>
      <c r="U5338" s="736"/>
      <c r="BA5338" s="722"/>
      <c r="BB5338" s="722"/>
      <c r="BC5338" s="722"/>
      <c r="BD5338" s="722"/>
      <c r="BE5338" s="722"/>
      <c r="BF5338" s="722"/>
      <c r="BG5338" s="722"/>
      <c r="BH5338" s="722"/>
      <c r="BI5338" s="722"/>
      <c r="BJ5338" s="722"/>
      <c r="BK5338" s="722"/>
      <c r="BL5338" s="722"/>
      <c r="BM5338" s="722"/>
      <c r="BN5338" s="722"/>
      <c r="BO5338" s="722"/>
      <c r="BP5338" s="722"/>
      <c r="BQ5338" s="722"/>
      <c r="BR5338" s="722"/>
      <c r="BS5338" s="722"/>
      <c r="BT5338" s="722"/>
      <c r="BU5338" s="722"/>
      <c r="BV5338" s="722"/>
      <c r="BW5338" s="722"/>
      <c r="BX5338" s="722"/>
      <c r="BY5338" s="722"/>
      <c r="BZ5338" s="722"/>
      <c r="CA5338" s="722"/>
      <c r="CB5338" s="722"/>
      <c r="CC5338" s="722"/>
      <c r="CD5338" s="722"/>
      <c r="CE5338" s="722"/>
      <c r="CF5338" s="722"/>
      <c r="CG5338" s="722"/>
      <c r="CH5338" s="722"/>
      <c r="CI5338" s="722"/>
      <c r="CJ5338" s="722"/>
      <c r="CK5338" s="722"/>
      <c r="CL5338" s="722"/>
      <c r="CM5338" s="722"/>
      <c r="CN5338" s="722"/>
      <c r="CO5338" s="722"/>
      <c r="CP5338" s="722"/>
      <c r="CQ5338" s="722"/>
      <c r="CR5338" s="722"/>
      <c r="CS5338" s="722"/>
    </row>
    <row r="5339" spans="1:97" s="1376" customFormat="1">
      <c r="A5339" s="722"/>
      <c r="B5339" s="722"/>
      <c r="C5339" s="722"/>
      <c r="D5339" s="722"/>
      <c r="E5339" s="722"/>
      <c r="F5339" s="757"/>
      <c r="G5339" s="757"/>
      <c r="H5339" s="757"/>
      <c r="I5339" s="757"/>
      <c r="J5339" s="757"/>
      <c r="K5339" s="758"/>
      <c r="L5339" s="758"/>
      <c r="M5339" s="722"/>
      <c r="N5339" s="736"/>
      <c r="O5339" s="736"/>
      <c r="P5339" s="736"/>
      <c r="Q5339" s="736"/>
      <c r="R5339" s="736"/>
      <c r="S5339" s="736"/>
      <c r="T5339" s="736"/>
      <c r="U5339" s="736"/>
      <c r="BA5339" s="722"/>
      <c r="BB5339" s="722"/>
      <c r="BC5339" s="722"/>
      <c r="BD5339" s="722"/>
      <c r="BE5339" s="722"/>
      <c r="BF5339" s="722"/>
      <c r="BG5339" s="722"/>
      <c r="BH5339" s="722"/>
      <c r="BI5339" s="722"/>
      <c r="BJ5339" s="722"/>
      <c r="BK5339" s="722"/>
      <c r="BL5339" s="722"/>
      <c r="BM5339" s="722"/>
      <c r="BN5339" s="722"/>
      <c r="BO5339" s="722"/>
      <c r="BP5339" s="722"/>
      <c r="BQ5339" s="722"/>
      <c r="BR5339" s="722"/>
      <c r="BS5339" s="722"/>
      <c r="BT5339" s="722"/>
      <c r="BU5339" s="722"/>
      <c r="BV5339" s="722"/>
      <c r="BW5339" s="722"/>
      <c r="BX5339" s="722"/>
      <c r="BY5339" s="722"/>
      <c r="BZ5339" s="722"/>
      <c r="CA5339" s="722"/>
      <c r="CB5339" s="722"/>
      <c r="CC5339" s="722"/>
      <c r="CD5339" s="722"/>
      <c r="CE5339" s="722"/>
      <c r="CF5339" s="722"/>
      <c r="CG5339" s="722"/>
      <c r="CH5339" s="722"/>
      <c r="CI5339" s="722"/>
      <c r="CJ5339" s="722"/>
      <c r="CK5339" s="722"/>
      <c r="CL5339" s="722"/>
      <c r="CM5339" s="722"/>
      <c r="CN5339" s="722"/>
      <c r="CO5339" s="722"/>
      <c r="CP5339" s="722"/>
      <c r="CQ5339" s="722"/>
      <c r="CR5339" s="722"/>
      <c r="CS5339" s="722"/>
    </row>
    <row r="5340" spans="1:97" s="1376" customFormat="1">
      <c r="A5340" s="722"/>
      <c r="B5340" s="722"/>
      <c r="C5340" s="722"/>
      <c r="D5340" s="722"/>
      <c r="E5340" s="722"/>
      <c r="F5340" s="757"/>
      <c r="G5340" s="757"/>
      <c r="H5340" s="757"/>
      <c r="I5340" s="757"/>
      <c r="J5340" s="757"/>
      <c r="K5340" s="758"/>
      <c r="L5340" s="758"/>
      <c r="M5340" s="722"/>
      <c r="N5340" s="736"/>
      <c r="O5340" s="736"/>
      <c r="P5340" s="736"/>
      <c r="Q5340" s="736"/>
      <c r="R5340" s="736"/>
      <c r="S5340" s="736"/>
      <c r="T5340" s="736"/>
      <c r="U5340" s="736"/>
      <c r="BA5340" s="722"/>
      <c r="BB5340" s="722"/>
      <c r="BC5340" s="722"/>
      <c r="BD5340" s="722"/>
      <c r="BE5340" s="722"/>
      <c r="BF5340" s="722"/>
      <c r="BG5340" s="722"/>
      <c r="BH5340" s="722"/>
      <c r="BI5340" s="722"/>
      <c r="BJ5340" s="722"/>
      <c r="BK5340" s="722"/>
      <c r="BL5340" s="722"/>
      <c r="BM5340" s="722"/>
      <c r="BN5340" s="722"/>
      <c r="BO5340" s="722"/>
      <c r="BP5340" s="722"/>
      <c r="BQ5340" s="722"/>
      <c r="BR5340" s="722"/>
      <c r="BS5340" s="722"/>
      <c r="BT5340" s="722"/>
      <c r="BU5340" s="722"/>
      <c r="BV5340" s="722"/>
      <c r="BW5340" s="722"/>
      <c r="BX5340" s="722"/>
      <c r="BY5340" s="722"/>
      <c r="BZ5340" s="722"/>
      <c r="CA5340" s="722"/>
      <c r="CB5340" s="722"/>
      <c r="CC5340" s="722"/>
      <c r="CD5340" s="722"/>
      <c r="CE5340" s="722"/>
      <c r="CF5340" s="722"/>
      <c r="CG5340" s="722"/>
      <c r="CH5340" s="722"/>
      <c r="CI5340" s="722"/>
      <c r="CJ5340" s="722"/>
      <c r="CK5340" s="722"/>
      <c r="CL5340" s="722"/>
      <c r="CM5340" s="722"/>
      <c r="CN5340" s="722"/>
      <c r="CO5340" s="722"/>
      <c r="CP5340" s="722"/>
      <c r="CQ5340" s="722"/>
      <c r="CR5340" s="722"/>
      <c r="CS5340" s="722"/>
    </row>
    <row r="5341" spans="1:97" s="1376" customFormat="1">
      <c r="A5341" s="722"/>
      <c r="B5341" s="722"/>
      <c r="C5341" s="722"/>
      <c r="D5341" s="722"/>
      <c r="E5341" s="722"/>
      <c r="F5341" s="757"/>
      <c r="G5341" s="757"/>
      <c r="H5341" s="757"/>
      <c r="I5341" s="757"/>
      <c r="J5341" s="757"/>
      <c r="K5341" s="758"/>
      <c r="L5341" s="758"/>
      <c r="M5341" s="722"/>
      <c r="N5341" s="736"/>
      <c r="O5341" s="736"/>
      <c r="P5341" s="736"/>
      <c r="Q5341" s="736"/>
      <c r="R5341" s="736"/>
      <c r="S5341" s="736"/>
      <c r="T5341" s="736"/>
      <c r="U5341" s="736"/>
      <c r="BA5341" s="722"/>
      <c r="BB5341" s="722"/>
      <c r="BC5341" s="722"/>
      <c r="BD5341" s="722"/>
      <c r="BE5341" s="722"/>
      <c r="BF5341" s="722"/>
      <c r="BG5341" s="722"/>
      <c r="BH5341" s="722"/>
      <c r="BI5341" s="722"/>
      <c r="BJ5341" s="722"/>
      <c r="BK5341" s="722"/>
      <c r="BL5341" s="722"/>
      <c r="BM5341" s="722"/>
      <c r="BN5341" s="722"/>
      <c r="BO5341" s="722"/>
      <c r="BP5341" s="722"/>
      <c r="BQ5341" s="722"/>
      <c r="BR5341" s="722"/>
      <c r="BS5341" s="722"/>
      <c r="BT5341" s="722"/>
      <c r="BU5341" s="722"/>
      <c r="BV5341" s="722"/>
      <c r="BW5341" s="722"/>
      <c r="BX5341" s="722"/>
      <c r="BY5341" s="722"/>
      <c r="BZ5341" s="722"/>
      <c r="CA5341" s="722"/>
      <c r="CB5341" s="722"/>
      <c r="CC5341" s="722"/>
      <c r="CD5341" s="722"/>
      <c r="CE5341" s="722"/>
      <c r="CF5341" s="722"/>
      <c r="CG5341" s="722"/>
      <c r="CH5341" s="722"/>
      <c r="CI5341" s="722"/>
      <c r="CJ5341" s="722"/>
      <c r="CK5341" s="722"/>
      <c r="CL5341" s="722"/>
      <c r="CM5341" s="722"/>
      <c r="CN5341" s="722"/>
      <c r="CO5341" s="722"/>
      <c r="CP5341" s="722"/>
      <c r="CQ5341" s="722"/>
      <c r="CR5341" s="722"/>
      <c r="CS5341" s="722"/>
    </row>
    <row r="5342" spans="1:97" s="1376" customFormat="1">
      <c r="A5342" s="722"/>
      <c r="B5342" s="722"/>
      <c r="C5342" s="722"/>
      <c r="D5342" s="722"/>
      <c r="E5342" s="722"/>
      <c r="F5342" s="757"/>
      <c r="G5342" s="757"/>
      <c r="H5342" s="757"/>
      <c r="I5342" s="757"/>
      <c r="J5342" s="757"/>
      <c r="K5342" s="758"/>
      <c r="L5342" s="758"/>
      <c r="M5342" s="722"/>
      <c r="N5342" s="736"/>
      <c r="O5342" s="736"/>
      <c r="P5342" s="736"/>
      <c r="Q5342" s="736"/>
      <c r="R5342" s="736"/>
      <c r="S5342" s="736"/>
      <c r="T5342" s="736"/>
      <c r="U5342" s="736"/>
      <c r="BA5342" s="722"/>
      <c r="BB5342" s="722"/>
      <c r="BC5342" s="722"/>
      <c r="BD5342" s="722"/>
      <c r="BE5342" s="722"/>
      <c r="BF5342" s="722"/>
      <c r="BG5342" s="722"/>
      <c r="BH5342" s="722"/>
      <c r="BI5342" s="722"/>
      <c r="BJ5342" s="722"/>
      <c r="BK5342" s="722"/>
      <c r="BL5342" s="722"/>
      <c r="BM5342" s="722"/>
      <c r="BN5342" s="722"/>
      <c r="BO5342" s="722"/>
      <c r="BP5342" s="722"/>
      <c r="BQ5342" s="722"/>
      <c r="BR5342" s="722"/>
      <c r="BS5342" s="722"/>
      <c r="BT5342" s="722"/>
      <c r="BU5342" s="722"/>
      <c r="BV5342" s="722"/>
      <c r="BW5342" s="722"/>
      <c r="BX5342" s="722"/>
      <c r="BY5342" s="722"/>
      <c r="BZ5342" s="722"/>
      <c r="CA5342" s="722"/>
      <c r="CB5342" s="722"/>
      <c r="CC5342" s="722"/>
      <c r="CD5342" s="722"/>
      <c r="CE5342" s="722"/>
      <c r="CF5342" s="722"/>
      <c r="CG5342" s="722"/>
      <c r="CH5342" s="722"/>
      <c r="CI5342" s="722"/>
      <c r="CJ5342" s="722"/>
      <c r="CK5342" s="722"/>
      <c r="CL5342" s="722"/>
      <c r="CM5342" s="722"/>
      <c r="CN5342" s="722"/>
      <c r="CO5342" s="722"/>
      <c r="CP5342" s="722"/>
      <c r="CQ5342" s="722"/>
      <c r="CR5342" s="722"/>
      <c r="CS5342" s="722"/>
    </row>
    <row r="5343" spans="1:97" s="1376" customFormat="1">
      <c r="A5343" s="722"/>
      <c r="B5343" s="722"/>
      <c r="C5343" s="722"/>
      <c r="D5343" s="722"/>
      <c r="E5343" s="722"/>
      <c r="F5343" s="757"/>
      <c r="G5343" s="757"/>
      <c r="H5343" s="757"/>
      <c r="I5343" s="757"/>
      <c r="J5343" s="757"/>
      <c r="K5343" s="758"/>
      <c r="L5343" s="758"/>
      <c r="M5343" s="722"/>
      <c r="N5343" s="736"/>
      <c r="O5343" s="736"/>
      <c r="P5343" s="736"/>
      <c r="Q5343" s="736"/>
      <c r="R5343" s="736"/>
      <c r="S5343" s="736"/>
      <c r="T5343" s="736"/>
      <c r="U5343" s="736"/>
      <c r="BA5343" s="722"/>
      <c r="BB5343" s="722"/>
      <c r="BC5343" s="722"/>
      <c r="BD5343" s="722"/>
      <c r="BE5343" s="722"/>
      <c r="BF5343" s="722"/>
      <c r="BG5343" s="722"/>
      <c r="BH5343" s="722"/>
      <c r="BI5343" s="722"/>
      <c r="BJ5343" s="722"/>
      <c r="BK5343" s="722"/>
      <c r="BL5343" s="722"/>
      <c r="BM5343" s="722"/>
      <c r="BN5343" s="722"/>
      <c r="BO5343" s="722"/>
      <c r="BP5343" s="722"/>
      <c r="BQ5343" s="722"/>
      <c r="BR5343" s="722"/>
      <c r="BS5343" s="722"/>
      <c r="BT5343" s="722"/>
      <c r="BU5343" s="722"/>
      <c r="BV5343" s="722"/>
      <c r="BW5343" s="722"/>
      <c r="BX5343" s="722"/>
      <c r="BY5343" s="722"/>
      <c r="BZ5343" s="722"/>
      <c r="CA5343" s="722"/>
      <c r="CB5343" s="722"/>
      <c r="CC5343" s="722"/>
      <c r="CD5343" s="722"/>
      <c r="CE5343" s="722"/>
      <c r="CF5343" s="722"/>
      <c r="CG5343" s="722"/>
      <c r="CH5343" s="722"/>
      <c r="CI5343" s="722"/>
      <c r="CJ5343" s="722"/>
      <c r="CK5343" s="722"/>
      <c r="CL5343" s="722"/>
      <c r="CM5343" s="722"/>
      <c r="CN5343" s="722"/>
      <c r="CO5343" s="722"/>
      <c r="CP5343" s="722"/>
      <c r="CQ5343" s="722"/>
      <c r="CR5343" s="722"/>
      <c r="CS5343" s="722"/>
    </row>
    <row r="5344" spans="1:97" s="1376" customFormat="1">
      <c r="A5344" s="722"/>
      <c r="B5344" s="722"/>
      <c r="C5344" s="722"/>
      <c r="D5344" s="722"/>
      <c r="E5344" s="722"/>
      <c r="F5344" s="757"/>
      <c r="G5344" s="757"/>
      <c r="H5344" s="757"/>
      <c r="I5344" s="757"/>
      <c r="J5344" s="757"/>
      <c r="K5344" s="758"/>
      <c r="L5344" s="758"/>
      <c r="M5344" s="722"/>
      <c r="N5344" s="736"/>
      <c r="O5344" s="736"/>
      <c r="P5344" s="736"/>
      <c r="Q5344" s="736"/>
      <c r="R5344" s="736"/>
      <c r="S5344" s="736"/>
      <c r="T5344" s="736"/>
      <c r="U5344" s="736"/>
      <c r="BA5344" s="722"/>
      <c r="BB5344" s="722"/>
      <c r="BC5344" s="722"/>
      <c r="BD5344" s="722"/>
      <c r="BE5344" s="722"/>
      <c r="BF5344" s="722"/>
      <c r="BG5344" s="722"/>
      <c r="BH5344" s="722"/>
      <c r="BI5344" s="722"/>
      <c r="BJ5344" s="722"/>
      <c r="BK5344" s="722"/>
      <c r="BL5344" s="722"/>
      <c r="BM5344" s="722"/>
      <c r="BN5344" s="722"/>
      <c r="BO5344" s="722"/>
      <c r="BP5344" s="722"/>
      <c r="BQ5344" s="722"/>
      <c r="BR5344" s="722"/>
      <c r="BS5344" s="722"/>
      <c r="BT5344" s="722"/>
      <c r="BU5344" s="722"/>
      <c r="BV5344" s="722"/>
      <c r="BW5344" s="722"/>
      <c r="BX5344" s="722"/>
      <c r="BY5344" s="722"/>
      <c r="BZ5344" s="722"/>
      <c r="CA5344" s="722"/>
      <c r="CB5344" s="722"/>
      <c r="CC5344" s="722"/>
      <c r="CD5344" s="722"/>
      <c r="CE5344" s="722"/>
      <c r="CF5344" s="722"/>
      <c r="CG5344" s="722"/>
      <c r="CH5344" s="722"/>
      <c r="CI5344" s="722"/>
      <c r="CJ5344" s="722"/>
      <c r="CK5344" s="722"/>
      <c r="CL5344" s="722"/>
      <c r="CM5344" s="722"/>
      <c r="CN5344" s="722"/>
      <c r="CO5344" s="722"/>
      <c r="CP5344" s="722"/>
      <c r="CQ5344" s="722"/>
      <c r="CR5344" s="722"/>
      <c r="CS5344" s="722"/>
    </row>
    <row r="5345" spans="1:97" s="1376" customFormat="1">
      <c r="A5345" s="722"/>
      <c r="B5345" s="722"/>
      <c r="C5345" s="722"/>
      <c r="D5345" s="722"/>
      <c r="E5345" s="722"/>
      <c r="F5345" s="757"/>
      <c r="G5345" s="757"/>
      <c r="H5345" s="757"/>
      <c r="I5345" s="757"/>
      <c r="J5345" s="757"/>
      <c r="K5345" s="758"/>
      <c r="L5345" s="758"/>
      <c r="M5345" s="722"/>
      <c r="N5345" s="736"/>
      <c r="O5345" s="736"/>
      <c r="P5345" s="736"/>
      <c r="Q5345" s="736"/>
      <c r="R5345" s="736"/>
      <c r="S5345" s="736"/>
      <c r="T5345" s="736"/>
      <c r="U5345" s="736"/>
      <c r="BA5345" s="722"/>
      <c r="BB5345" s="722"/>
      <c r="BC5345" s="722"/>
      <c r="BD5345" s="722"/>
      <c r="BE5345" s="722"/>
      <c r="BF5345" s="722"/>
      <c r="BG5345" s="722"/>
      <c r="BH5345" s="722"/>
      <c r="BI5345" s="722"/>
      <c r="BJ5345" s="722"/>
      <c r="BK5345" s="722"/>
      <c r="BL5345" s="722"/>
      <c r="BM5345" s="722"/>
      <c r="BN5345" s="722"/>
      <c r="BO5345" s="722"/>
      <c r="BP5345" s="722"/>
      <c r="BQ5345" s="722"/>
      <c r="BR5345" s="722"/>
      <c r="BS5345" s="722"/>
      <c r="BT5345" s="722"/>
      <c r="BU5345" s="722"/>
      <c r="BV5345" s="722"/>
      <c r="BW5345" s="722"/>
      <c r="BX5345" s="722"/>
      <c r="BY5345" s="722"/>
      <c r="BZ5345" s="722"/>
      <c r="CA5345" s="722"/>
      <c r="CB5345" s="722"/>
      <c r="CC5345" s="722"/>
      <c r="CD5345" s="722"/>
      <c r="CE5345" s="722"/>
      <c r="CF5345" s="722"/>
      <c r="CG5345" s="722"/>
      <c r="CH5345" s="722"/>
      <c r="CI5345" s="722"/>
      <c r="CJ5345" s="722"/>
      <c r="CK5345" s="722"/>
      <c r="CL5345" s="722"/>
      <c r="CM5345" s="722"/>
      <c r="CN5345" s="722"/>
      <c r="CO5345" s="722"/>
      <c r="CP5345" s="722"/>
      <c r="CQ5345" s="722"/>
      <c r="CR5345" s="722"/>
      <c r="CS5345" s="722"/>
    </row>
    <row r="5346" spans="1:97" s="1376" customFormat="1">
      <c r="A5346" s="722"/>
      <c r="B5346" s="722"/>
      <c r="C5346" s="722"/>
      <c r="D5346" s="722"/>
      <c r="E5346" s="722"/>
      <c r="F5346" s="757"/>
      <c r="G5346" s="757"/>
      <c r="H5346" s="757"/>
      <c r="I5346" s="757"/>
      <c r="J5346" s="757"/>
      <c r="K5346" s="758"/>
      <c r="L5346" s="758"/>
      <c r="M5346" s="722"/>
      <c r="N5346" s="736"/>
      <c r="O5346" s="736"/>
      <c r="P5346" s="736"/>
      <c r="Q5346" s="736"/>
      <c r="R5346" s="736"/>
      <c r="S5346" s="736"/>
      <c r="T5346" s="736"/>
      <c r="U5346" s="736"/>
      <c r="BA5346" s="722"/>
      <c r="BB5346" s="722"/>
      <c r="BC5346" s="722"/>
      <c r="BD5346" s="722"/>
      <c r="BE5346" s="722"/>
      <c r="BF5346" s="722"/>
      <c r="BG5346" s="722"/>
      <c r="BH5346" s="722"/>
      <c r="BI5346" s="722"/>
      <c r="BJ5346" s="722"/>
      <c r="BK5346" s="722"/>
      <c r="BL5346" s="722"/>
      <c r="BM5346" s="722"/>
      <c r="BN5346" s="722"/>
      <c r="BO5346" s="722"/>
      <c r="BP5346" s="722"/>
      <c r="BQ5346" s="722"/>
      <c r="BR5346" s="722"/>
      <c r="BS5346" s="722"/>
      <c r="BT5346" s="722"/>
      <c r="BU5346" s="722"/>
      <c r="BV5346" s="722"/>
      <c r="BW5346" s="722"/>
      <c r="BX5346" s="722"/>
      <c r="BY5346" s="722"/>
      <c r="BZ5346" s="722"/>
      <c r="CA5346" s="722"/>
      <c r="CB5346" s="722"/>
      <c r="CC5346" s="722"/>
      <c r="CD5346" s="722"/>
      <c r="CE5346" s="722"/>
      <c r="CF5346" s="722"/>
      <c r="CG5346" s="722"/>
      <c r="CH5346" s="722"/>
      <c r="CI5346" s="722"/>
      <c r="CJ5346" s="722"/>
      <c r="CK5346" s="722"/>
      <c r="CL5346" s="722"/>
      <c r="CM5346" s="722"/>
      <c r="CN5346" s="722"/>
      <c r="CO5346" s="722"/>
      <c r="CP5346" s="722"/>
      <c r="CQ5346" s="722"/>
      <c r="CR5346" s="722"/>
      <c r="CS5346" s="722"/>
    </row>
    <row r="5347" spans="1:97" s="1376" customFormat="1">
      <c r="A5347" s="722"/>
      <c r="B5347" s="722"/>
      <c r="C5347" s="722"/>
      <c r="D5347" s="722"/>
      <c r="E5347" s="722"/>
      <c r="F5347" s="757"/>
      <c r="G5347" s="757"/>
      <c r="H5347" s="757"/>
      <c r="I5347" s="757"/>
      <c r="J5347" s="757"/>
      <c r="K5347" s="758"/>
      <c r="L5347" s="758"/>
      <c r="M5347" s="722"/>
      <c r="N5347" s="736"/>
      <c r="O5347" s="736"/>
      <c r="P5347" s="736"/>
      <c r="Q5347" s="736"/>
      <c r="R5347" s="736"/>
      <c r="S5347" s="736"/>
      <c r="T5347" s="736"/>
      <c r="U5347" s="736"/>
      <c r="BA5347" s="722"/>
      <c r="BB5347" s="722"/>
      <c r="BC5347" s="722"/>
      <c r="BD5347" s="722"/>
      <c r="BE5347" s="722"/>
      <c r="BF5347" s="722"/>
      <c r="BG5347" s="722"/>
      <c r="BH5347" s="722"/>
      <c r="BI5347" s="722"/>
      <c r="BJ5347" s="722"/>
      <c r="BK5347" s="722"/>
      <c r="BL5347" s="722"/>
      <c r="BM5347" s="722"/>
      <c r="BN5347" s="722"/>
      <c r="BO5347" s="722"/>
      <c r="BP5347" s="722"/>
      <c r="BQ5347" s="722"/>
      <c r="BR5347" s="722"/>
      <c r="BS5347" s="722"/>
      <c r="BT5347" s="722"/>
      <c r="BU5347" s="722"/>
      <c r="BV5347" s="722"/>
      <c r="BW5347" s="722"/>
      <c r="BX5347" s="722"/>
      <c r="BY5347" s="722"/>
      <c r="BZ5347" s="722"/>
      <c r="CA5347" s="722"/>
      <c r="CB5347" s="722"/>
      <c r="CC5347" s="722"/>
      <c r="CD5347" s="722"/>
      <c r="CE5347" s="722"/>
      <c r="CF5347" s="722"/>
      <c r="CG5347" s="722"/>
      <c r="CH5347" s="722"/>
      <c r="CI5347" s="722"/>
      <c r="CJ5347" s="722"/>
      <c r="CK5347" s="722"/>
      <c r="CL5347" s="722"/>
      <c r="CM5347" s="722"/>
      <c r="CN5347" s="722"/>
      <c r="CO5347" s="722"/>
      <c r="CP5347" s="722"/>
      <c r="CQ5347" s="722"/>
      <c r="CR5347" s="722"/>
      <c r="CS5347" s="722"/>
    </row>
    <row r="5348" spans="1:97" s="1376" customFormat="1">
      <c r="A5348" s="722"/>
      <c r="B5348" s="722"/>
      <c r="C5348" s="722"/>
      <c r="D5348" s="722"/>
      <c r="E5348" s="722"/>
      <c r="F5348" s="757"/>
      <c r="G5348" s="757"/>
      <c r="H5348" s="757"/>
      <c r="I5348" s="757"/>
      <c r="J5348" s="757"/>
      <c r="K5348" s="758"/>
      <c r="L5348" s="758"/>
      <c r="M5348" s="722"/>
      <c r="N5348" s="736"/>
      <c r="O5348" s="736"/>
      <c r="P5348" s="736"/>
      <c r="Q5348" s="736"/>
      <c r="R5348" s="736"/>
      <c r="S5348" s="736"/>
      <c r="T5348" s="736"/>
      <c r="U5348" s="736"/>
      <c r="BA5348" s="722"/>
      <c r="BB5348" s="722"/>
      <c r="BC5348" s="722"/>
      <c r="BD5348" s="722"/>
      <c r="BE5348" s="722"/>
      <c r="BF5348" s="722"/>
      <c r="BG5348" s="722"/>
      <c r="BH5348" s="722"/>
      <c r="BI5348" s="722"/>
      <c r="BJ5348" s="722"/>
      <c r="BK5348" s="722"/>
      <c r="BL5348" s="722"/>
      <c r="BM5348" s="722"/>
      <c r="BN5348" s="722"/>
      <c r="BO5348" s="722"/>
      <c r="BP5348" s="722"/>
      <c r="BQ5348" s="722"/>
      <c r="BR5348" s="722"/>
      <c r="BS5348" s="722"/>
      <c r="BT5348" s="722"/>
      <c r="BU5348" s="722"/>
      <c r="BV5348" s="722"/>
      <c r="BW5348" s="722"/>
      <c r="BX5348" s="722"/>
      <c r="BY5348" s="722"/>
      <c r="BZ5348" s="722"/>
      <c r="CA5348" s="722"/>
      <c r="CB5348" s="722"/>
      <c r="CC5348" s="722"/>
      <c r="CD5348" s="722"/>
      <c r="CE5348" s="722"/>
      <c r="CF5348" s="722"/>
      <c r="CG5348" s="722"/>
      <c r="CH5348" s="722"/>
      <c r="CI5348" s="722"/>
      <c r="CJ5348" s="722"/>
      <c r="CK5348" s="722"/>
      <c r="CL5348" s="722"/>
      <c r="CM5348" s="722"/>
      <c r="CN5348" s="722"/>
      <c r="CO5348" s="722"/>
      <c r="CP5348" s="722"/>
      <c r="CQ5348" s="722"/>
      <c r="CR5348" s="722"/>
      <c r="CS5348" s="722"/>
    </row>
    <row r="5349" spans="1:97" s="1376" customFormat="1">
      <c r="A5349" s="722"/>
      <c r="B5349" s="722"/>
      <c r="C5349" s="722"/>
      <c r="D5349" s="722"/>
      <c r="E5349" s="722"/>
      <c r="F5349" s="757"/>
      <c r="G5349" s="757"/>
      <c r="H5349" s="757"/>
      <c r="I5349" s="757"/>
      <c r="J5349" s="757"/>
      <c r="K5349" s="758"/>
      <c r="L5349" s="758"/>
      <c r="M5349" s="722"/>
      <c r="N5349" s="736"/>
      <c r="O5349" s="736"/>
      <c r="P5349" s="736"/>
      <c r="Q5349" s="736"/>
      <c r="R5349" s="736"/>
      <c r="S5349" s="736"/>
      <c r="T5349" s="736"/>
      <c r="U5349" s="736"/>
      <c r="BA5349" s="722"/>
      <c r="BB5349" s="722"/>
      <c r="BC5349" s="722"/>
      <c r="BD5349" s="722"/>
      <c r="BE5349" s="722"/>
      <c r="BF5349" s="722"/>
      <c r="BG5349" s="722"/>
      <c r="BH5349" s="722"/>
      <c r="BI5349" s="722"/>
      <c r="BJ5349" s="722"/>
      <c r="BK5349" s="722"/>
      <c r="BL5349" s="722"/>
      <c r="BM5349" s="722"/>
      <c r="BN5349" s="722"/>
      <c r="BO5349" s="722"/>
      <c r="BP5349" s="722"/>
      <c r="BQ5349" s="722"/>
      <c r="BR5349" s="722"/>
      <c r="BS5349" s="722"/>
      <c r="BT5349" s="722"/>
      <c r="BU5349" s="722"/>
      <c r="BV5349" s="722"/>
      <c r="BW5349" s="722"/>
      <c r="BX5349" s="722"/>
      <c r="BY5349" s="722"/>
      <c r="BZ5349" s="722"/>
      <c r="CA5349" s="722"/>
      <c r="CB5349" s="722"/>
      <c r="CC5349" s="722"/>
      <c r="CD5349" s="722"/>
      <c r="CE5349" s="722"/>
      <c r="CF5349" s="722"/>
      <c r="CG5349" s="722"/>
      <c r="CH5349" s="722"/>
      <c r="CI5349" s="722"/>
      <c r="CJ5349" s="722"/>
      <c r="CK5349" s="722"/>
      <c r="CL5349" s="722"/>
      <c r="CM5349" s="722"/>
      <c r="CN5349" s="722"/>
      <c r="CO5349" s="722"/>
      <c r="CP5349" s="722"/>
      <c r="CQ5349" s="722"/>
      <c r="CR5349" s="722"/>
      <c r="CS5349" s="722"/>
    </row>
    <row r="5350" spans="1:97" s="1376" customFormat="1">
      <c r="A5350" s="722"/>
      <c r="B5350" s="722"/>
      <c r="C5350" s="722"/>
      <c r="D5350" s="722"/>
      <c r="E5350" s="722"/>
      <c r="F5350" s="757"/>
      <c r="G5350" s="757"/>
      <c r="H5350" s="757"/>
      <c r="I5350" s="757"/>
      <c r="J5350" s="757"/>
      <c r="K5350" s="758"/>
      <c r="L5350" s="758"/>
      <c r="M5350" s="722"/>
      <c r="N5350" s="736"/>
      <c r="O5350" s="736"/>
      <c r="P5350" s="736"/>
      <c r="Q5350" s="736"/>
      <c r="R5350" s="736"/>
      <c r="S5350" s="736"/>
      <c r="T5350" s="736"/>
      <c r="U5350" s="736"/>
      <c r="BA5350" s="722"/>
      <c r="BB5350" s="722"/>
      <c r="BC5350" s="722"/>
      <c r="BD5350" s="722"/>
      <c r="BE5350" s="722"/>
      <c r="BF5350" s="722"/>
      <c r="BG5350" s="722"/>
      <c r="BH5350" s="722"/>
      <c r="BI5350" s="722"/>
      <c r="BJ5350" s="722"/>
      <c r="BK5350" s="722"/>
      <c r="BL5350" s="722"/>
      <c r="BM5350" s="722"/>
      <c r="BN5350" s="722"/>
      <c r="BO5350" s="722"/>
      <c r="BP5350" s="722"/>
      <c r="BQ5350" s="722"/>
      <c r="BR5350" s="722"/>
      <c r="BS5350" s="722"/>
      <c r="BT5350" s="722"/>
      <c r="BU5350" s="722"/>
      <c r="BV5350" s="722"/>
      <c r="BW5350" s="722"/>
      <c r="BX5350" s="722"/>
      <c r="BY5350" s="722"/>
      <c r="BZ5350" s="722"/>
      <c r="CA5350" s="722"/>
      <c r="CB5350" s="722"/>
      <c r="CC5350" s="722"/>
      <c r="CD5350" s="722"/>
      <c r="CE5350" s="722"/>
      <c r="CF5350" s="722"/>
      <c r="CG5350" s="722"/>
      <c r="CH5350" s="722"/>
      <c r="CI5350" s="722"/>
      <c r="CJ5350" s="722"/>
      <c r="CK5350" s="722"/>
      <c r="CL5350" s="722"/>
      <c r="CM5350" s="722"/>
      <c r="CN5350" s="722"/>
      <c r="CO5350" s="722"/>
      <c r="CP5350" s="722"/>
      <c r="CQ5350" s="722"/>
      <c r="CR5350" s="722"/>
      <c r="CS5350" s="722"/>
    </row>
    <row r="5351" spans="1:97" s="1376" customFormat="1">
      <c r="A5351" s="722"/>
      <c r="B5351" s="722"/>
      <c r="C5351" s="722"/>
      <c r="D5351" s="722"/>
      <c r="E5351" s="722"/>
      <c r="F5351" s="757"/>
      <c r="G5351" s="757"/>
      <c r="H5351" s="757"/>
      <c r="I5351" s="757"/>
      <c r="J5351" s="757"/>
      <c r="K5351" s="758"/>
      <c r="L5351" s="758"/>
      <c r="M5351" s="722"/>
      <c r="N5351" s="736"/>
      <c r="O5351" s="736"/>
      <c r="P5351" s="736"/>
      <c r="Q5351" s="736"/>
      <c r="R5351" s="736"/>
      <c r="S5351" s="736"/>
      <c r="T5351" s="736"/>
      <c r="U5351" s="736"/>
      <c r="BA5351" s="722"/>
      <c r="BB5351" s="722"/>
      <c r="BC5351" s="722"/>
      <c r="BD5351" s="722"/>
      <c r="BE5351" s="722"/>
      <c r="BF5351" s="722"/>
      <c r="BG5351" s="722"/>
      <c r="BH5351" s="722"/>
      <c r="BI5351" s="722"/>
      <c r="BJ5351" s="722"/>
      <c r="BK5351" s="722"/>
      <c r="BL5351" s="722"/>
      <c r="BM5351" s="722"/>
      <c r="BN5351" s="722"/>
      <c r="BO5351" s="722"/>
      <c r="BP5351" s="722"/>
      <c r="BQ5351" s="722"/>
      <c r="BR5351" s="722"/>
      <c r="BS5351" s="722"/>
      <c r="BT5351" s="722"/>
      <c r="BU5351" s="722"/>
      <c r="BV5351" s="722"/>
      <c r="BW5351" s="722"/>
      <c r="BX5351" s="722"/>
      <c r="BY5351" s="722"/>
      <c r="BZ5351" s="722"/>
      <c r="CA5351" s="722"/>
      <c r="CB5351" s="722"/>
      <c r="CC5351" s="722"/>
      <c r="CD5351" s="722"/>
      <c r="CE5351" s="722"/>
      <c r="CF5351" s="722"/>
      <c r="CG5351" s="722"/>
      <c r="CH5351" s="722"/>
      <c r="CI5351" s="722"/>
      <c r="CJ5351" s="722"/>
      <c r="CK5351" s="722"/>
      <c r="CL5351" s="722"/>
      <c r="CM5351" s="722"/>
      <c r="CN5351" s="722"/>
      <c r="CO5351" s="722"/>
      <c r="CP5351" s="722"/>
      <c r="CQ5351" s="722"/>
      <c r="CR5351" s="722"/>
      <c r="CS5351" s="722"/>
    </row>
    <row r="5352" spans="1:97" s="1376" customFormat="1">
      <c r="A5352" s="722"/>
      <c r="B5352" s="722"/>
      <c r="C5352" s="722"/>
      <c r="D5352" s="722"/>
      <c r="E5352" s="722"/>
      <c r="F5352" s="757"/>
      <c r="G5352" s="757"/>
      <c r="H5352" s="757"/>
      <c r="I5352" s="757"/>
      <c r="J5352" s="757"/>
      <c r="K5352" s="758"/>
      <c r="L5352" s="758"/>
      <c r="M5352" s="722"/>
      <c r="N5352" s="736"/>
      <c r="O5352" s="736"/>
      <c r="P5352" s="736"/>
      <c r="Q5352" s="736"/>
      <c r="R5352" s="736"/>
      <c r="S5352" s="736"/>
      <c r="T5352" s="736"/>
      <c r="U5352" s="736"/>
      <c r="BA5352" s="722"/>
      <c r="BB5352" s="722"/>
      <c r="BC5352" s="722"/>
      <c r="BD5352" s="722"/>
      <c r="BE5352" s="722"/>
      <c r="BF5352" s="722"/>
      <c r="BG5352" s="722"/>
      <c r="BH5352" s="722"/>
      <c r="BI5352" s="722"/>
      <c r="BJ5352" s="722"/>
      <c r="BK5352" s="722"/>
      <c r="BL5352" s="722"/>
      <c r="BM5352" s="722"/>
      <c r="BN5352" s="722"/>
      <c r="BO5352" s="722"/>
      <c r="BP5352" s="722"/>
      <c r="BQ5352" s="722"/>
      <c r="BR5352" s="722"/>
      <c r="BS5352" s="722"/>
      <c r="BT5352" s="722"/>
      <c r="BU5352" s="722"/>
      <c r="BV5352" s="722"/>
      <c r="BW5352" s="722"/>
      <c r="BX5352" s="722"/>
      <c r="BY5352" s="722"/>
      <c r="BZ5352" s="722"/>
      <c r="CA5352" s="722"/>
      <c r="CB5352" s="722"/>
      <c r="CC5352" s="722"/>
      <c r="CD5352" s="722"/>
      <c r="CE5352" s="722"/>
      <c r="CF5352" s="722"/>
      <c r="CG5352" s="722"/>
      <c r="CH5352" s="722"/>
      <c r="CI5352" s="722"/>
      <c r="CJ5352" s="722"/>
      <c r="CK5352" s="722"/>
      <c r="CL5352" s="722"/>
      <c r="CM5352" s="722"/>
      <c r="CN5352" s="722"/>
      <c r="CO5352" s="722"/>
      <c r="CP5352" s="722"/>
      <c r="CQ5352" s="722"/>
      <c r="CR5352" s="722"/>
      <c r="CS5352" s="722"/>
    </row>
    <row r="5353" spans="1:97" s="1376" customFormat="1">
      <c r="A5353" s="722"/>
      <c r="B5353" s="722"/>
      <c r="C5353" s="722"/>
      <c r="D5353" s="722"/>
      <c r="E5353" s="722"/>
      <c r="F5353" s="757"/>
      <c r="G5353" s="757"/>
      <c r="H5353" s="757"/>
      <c r="I5353" s="757"/>
      <c r="J5353" s="757"/>
      <c r="K5353" s="758"/>
      <c r="L5353" s="758"/>
      <c r="M5353" s="722"/>
      <c r="N5353" s="736"/>
      <c r="O5353" s="736"/>
      <c r="P5353" s="736"/>
      <c r="Q5353" s="736"/>
      <c r="R5353" s="736"/>
      <c r="S5353" s="736"/>
      <c r="T5353" s="736"/>
      <c r="U5353" s="736"/>
      <c r="BA5353" s="722"/>
      <c r="BB5353" s="722"/>
      <c r="BC5353" s="722"/>
      <c r="BD5353" s="722"/>
      <c r="BE5353" s="722"/>
      <c r="BF5353" s="722"/>
      <c r="BG5353" s="722"/>
      <c r="BH5353" s="722"/>
      <c r="BI5353" s="722"/>
      <c r="BJ5353" s="722"/>
      <c r="BK5353" s="722"/>
      <c r="BL5353" s="722"/>
      <c r="BM5353" s="722"/>
      <c r="BN5353" s="722"/>
      <c r="BO5353" s="722"/>
      <c r="BP5353" s="722"/>
      <c r="BQ5353" s="722"/>
      <c r="BR5353" s="722"/>
      <c r="BS5353" s="722"/>
      <c r="BT5353" s="722"/>
      <c r="BU5353" s="722"/>
      <c r="BV5353" s="722"/>
      <c r="BW5353" s="722"/>
      <c r="BX5353" s="722"/>
      <c r="BY5353" s="722"/>
      <c r="BZ5353" s="722"/>
      <c r="CA5353" s="722"/>
      <c r="CB5353" s="722"/>
      <c r="CC5353" s="722"/>
      <c r="CD5353" s="722"/>
      <c r="CE5353" s="722"/>
      <c r="CF5353" s="722"/>
      <c r="CG5353" s="722"/>
      <c r="CH5353" s="722"/>
      <c r="CI5353" s="722"/>
      <c r="CJ5353" s="722"/>
      <c r="CK5353" s="722"/>
      <c r="CL5353" s="722"/>
      <c r="CM5353" s="722"/>
      <c r="CN5353" s="722"/>
      <c r="CO5353" s="722"/>
      <c r="CP5353" s="722"/>
      <c r="CQ5353" s="722"/>
      <c r="CR5353" s="722"/>
      <c r="CS5353" s="722"/>
    </row>
    <row r="5354" spans="1:97" s="1376" customFormat="1">
      <c r="A5354" s="722"/>
      <c r="B5354" s="722"/>
      <c r="C5354" s="722"/>
      <c r="D5354" s="722"/>
      <c r="E5354" s="722"/>
      <c r="F5354" s="757"/>
      <c r="G5354" s="757"/>
      <c r="H5354" s="757"/>
      <c r="I5354" s="757"/>
      <c r="J5354" s="757"/>
      <c r="K5354" s="758"/>
      <c r="L5354" s="758"/>
      <c r="M5354" s="722"/>
      <c r="N5354" s="736"/>
      <c r="O5354" s="736"/>
      <c r="P5354" s="736"/>
      <c r="Q5354" s="736"/>
      <c r="R5354" s="736"/>
      <c r="S5354" s="736"/>
      <c r="T5354" s="736"/>
      <c r="U5354" s="736"/>
      <c r="BA5354" s="722"/>
      <c r="BB5354" s="722"/>
      <c r="BC5354" s="722"/>
      <c r="BD5354" s="722"/>
      <c r="BE5354" s="722"/>
      <c r="BF5354" s="722"/>
      <c r="BG5354" s="722"/>
      <c r="BH5354" s="722"/>
      <c r="BI5354" s="722"/>
      <c r="BJ5354" s="722"/>
      <c r="BK5354" s="722"/>
      <c r="BL5354" s="722"/>
      <c r="BM5354" s="722"/>
      <c r="BN5354" s="722"/>
      <c r="BO5354" s="722"/>
      <c r="BP5354" s="722"/>
      <c r="BQ5354" s="722"/>
      <c r="BR5354" s="722"/>
      <c r="BS5354" s="722"/>
      <c r="BT5354" s="722"/>
      <c r="BU5354" s="722"/>
      <c r="BV5354" s="722"/>
      <c r="BW5354" s="722"/>
      <c r="BX5354" s="722"/>
      <c r="BY5354" s="722"/>
      <c r="BZ5354" s="722"/>
      <c r="CA5354" s="722"/>
      <c r="CB5354" s="722"/>
      <c r="CC5354" s="722"/>
      <c r="CD5354" s="722"/>
      <c r="CE5354" s="722"/>
      <c r="CF5354" s="722"/>
      <c r="CG5354" s="722"/>
      <c r="CH5354" s="722"/>
      <c r="CI5354" s="722"/>
      <c r="CJ5354" s="722"/>
      <c r="CK5354" s="722"/>
      <c r="CL5354" s="722"/>
      <c r="CM5354" s="722"/>
      <c r="CN5354" s="722"/>
      <c r="CO5354" s="722"/>
      <c r="CP5354" s="722"/>
      <c r="CQ5354" s="722"/>
      <c r="CR5354" s="722"/>
      <c r="CS5354" s="722"/>
    </row>
    <row r="5355" spans="1:97" s="1376" customFormat="1">
      <c r="A5355" s="722"/>
      <c r="B5355" s="722"/>
      <c r="C5355" s="722"/>
      <c r="D5355" s="722"/>
      <c r="E5355" s="722"/>
      <c r="F5355" s="757"/>
      <c r="G5355" s="757"/>
      <c r="H5355" s="757"/>
      <c r="I5355" s="757"/>
      <c r="J5355" s="757"/>
      <c r="K5355" s="758"/>
      <c r="L5355" s="758"/>
      <c r="M5355" s="722"/>
      <c r="N5355" s="736"/>
      <c r="O5355" s="736"/>
      <c r="P5355" s="736"/>
      <c r="Q5355" s="736"/>
      <c r="R5355" s="736"/>
      <c r="S5355" s="736"/>
      <c r="T5355" s="736"/>
      <c r="U5355" s="736"/>
      <c r="BA5355" s="722"/>
      <c r="BB5355" s="722"/>
      <c r="BC5355" s="722"/>
      <c r="BD5355" s="722"/>
      <c r="BE5355" s="722"/>
      <c r="BF5355" s="722"/>
      <c r="BG5355" s="722"/>
      <c r="BH5355" s="722"/>
      <c r="BI5355" s="722"/>
      <c r="BJ5355" s="722"/>
      <c r="BK5355" s="722"/>
      <c r="BL5355" s="722"/>
      <c r="BM5355" s="722"/>
      <c r="BN5355" s="722"/>
      <c r="BO5355" s="722"/>
      <c r="BP5355" s="722"/>
      <c r="BQ5355" s="722"/>
      <c r="BR5355" s="722"/>
      <c r="BS5355" s="722"/>
      <c r="BT5355" s="722"/>
      <c r="BU5355" s="722"/>
      <c r="BV5355" s="722"/>
      <c r="BW5355" s="722"/>
      <c r="BX5355" s="722"/>
      <c r="BY5355" s="722"/>
      <c r="BZ5355" s="722"/>
      <c r="CA5355" s="722"/>
      <c r="CB5355" s="722"/>
      <c r="CC5355" s="722"/>
      <c r="CD5355" s="722"/>
      <c r="CE5355" s="722"/>
      <c r="CF5355" s="722"/>
      <c r="CG5355" s="722"/>
      <c r="CH5355" s="722"/>
      <c r="CI5355" s="722"/>
      <c r="CJ5355" s="722"/>
      <c r="CK5355" s="722"/>
      <c r="CL5355" s="722"/>
      <c r="CM5355" s="722"/>
      <c r="CN5355" s="722"/>
      <c r="CO5355" s="722"/>
      <c r="CP5355" s="722"/>
      <c r="CQ5355" s="722"/>
      <c r="CR5355" s="722"/>
      <c r="CS5355" s="722"/>
    </row>
    <row r="5356" spans="1:97" s="1376" customFormat="1">
      <c r="A5356" s="722"/>
      <c r="B5356" s="722"/>
      <c r="C5356" s="722"/>
      <c r="D5356" s="722"/>
      <c r="E5356" s="722"/>
      <c r="F5356" s="757"/>
      <c r="G5356" s="757"/>
      <c r="H5356" s="757"/>
      <c r="I5356" s="757"/>
      <c r="J5356" s="757"/>
      <c r="K5356" s="758"/>
      <c r="L5356" s="758"/>
      <c r="M5356" s="722"/>
      <c r="N5356" s="736"/>
      <c r="O5356" s="736"/>
      <c r="P5356" s="736"/>
      <c r="Q5356" s="736"/>
      <c r="R5356" s="736"/>
      <c r="S5356" s="736"/>
      <c r="T5356" s="736"/>
      <c r="U5356" s="736"/>
      <c r="BA5356" s="722"/>
      <c r="BB5356" s="722"/>
      <c r="BC5356" s="722"/>
      <c r="BD5356" s="722"/>
      <c r="BE5356" s="722"/>
      <c r="BF5356" s="722"/>
      <c r="BG5356" s="722"/>
      <c r="BH5356" s="722"/>
      <c r="BI5356" s="722"/>
      <c r="BJ5356" s="722"/>
      <c r="BK5356" s="722"/>
      <c r="BL5356" s="722"/>
      <c r="BM5356" s="722"/>
      <c r="BN5356" s="722"/>
      <c r="BO5356" s="722"/>
      <c r="BP5356" s="722"/>
      <c r="BQ5356" s="722"/>
      <c r="BR5356" s="722"/>
      <c r="BS5356" s="722"/>
      <c r="BT5356" s="722"/>
      <c r="BU5356" s="722"/>
      <c r="BV5356" s="722"/>
      <c r="BW5356" s="722"/>
      <c r="BX5356" s="722"/>
      <c r="BY5356" s="722"/>
      <c r="BZ5356" s="722"/>
      <c r="CA5356" s="722"/>
      <c r="CB5356" s="722"/>
      <c r="CC5356" s="722"/>
      <c r="CD5356" s="722"/>
      <c r="CE5356" s="722"/>
      <c r="CF5356" s="722"/>
      <c r="CG5356" s="722"/>
      <c r="CH5356" s="722"/>
      <c r="CI5356" s="722"/>
      <c r="CJ5356" s="722"/>
      <c r="CK5356" s="722"/>
      <c r="CL5356" s="722"/>
      <c r="CM5356" s="722"/>
      <c r="CN5356" s="722"/>
      <c r="CO5356" s="722"/>
      <c r="CP5356" s="722"/>
      <c r="CQ5356" s="722"/>
      <c r="CR5356" s="722"/>
      <c r="CS5356" s="722"/>
    </row>
    <row r="5357" spans="1:97" s="1376" customFormat="1">
      <c r="A5357" s="722"/>
      <c r="B5357" s="722"/>
      <c r="C5357" s="722"/>
      <c r="D5357" s="722"/>
      <c r="E5357" s="722"/>
      <c r="F5357" s="757"/>
      <c r="G5357" s="757"/>
      <c r="H5357" s="757"/>
      <c r="I5357" s="757"/>
      <c r="J5357" s="757"/>
      <c r="K5357" s="758"/>
      <c r="L5357" s="758"/>
      <c r="M5357" s="722"/>
      <c r="N5357" s="736"/>
      <c r="O5357" s="736"/>
      <c r="P5357" s="736"/>
      <c r="Q5357" s="736"/>
      <c r="R5357" s="736"/>
      <c r="S5357" s="736"/>
      <c r="T5357" s="736"/>
      <c r="U5357" s="736"/>
      <c r="BA5357" s="722"/>
      <c r="BB5357" s="722"/>
      <c r="BC5357" s="722"/>
      <c r="BD5357" s="722"/>
      <c r="BE5357" s="722"/>
      <c r="BF5357" s="722"/>
      <c r="BG5357" s="722"/>
      <c r="BH5357" s="722"/>
      <c r="BI5357" s="722"/>
      <c r="BJ5357" s="722"/>
      <c r="BK5357" s="722"/>
      <c r="BL5357" s="722"/>
      <c r="BM5357" s="722"/>
      <c r="BN5357" s="722"/>
      <c r="BO5357" s="722"/>
      <c r="BP5357" s="722"/>
      <c r="BQ5357" s="722"/>
      <c r="BR5357" s="722"/>
      <c r="BS5357" s="722"/>
      <c r="BT5357" s="722"/>
      <c r="BU5357" s="722"/>
      <c r="BV5357" s="722"/>
      <c r="BW5357" s="722"/>
      <c r="BX5357" s="722"/>
      <c r="BY5357" s="722"/>
      <c r="BZ5357" s="722"/>
      <c r="CA5357" s="722"/>
      <c r="CB5357" s="722"/>
      <c r="CC5357" s="722"/>
      <c r="CD5357" s="722"/>
      <c r="CE5357" s="722"/>
      <c r="CF5357" s="722"/>
      <c r="CG5357" s="722"/>
      <c r="CH5357" s="722"/>
      <c r="CI5357" s="722"/>
      <c r="CJ5357" s="722"/>
      <c r="CK5357" s="722"/>
      <c r="CL5357" s="722"/>
      <c r="CM5357" s="722"/>
      <c r="CN5357" s="722"/>
      <c r="CO5357" s="722"/>
      <c r="CP5357" s="722"/>
      <c r="CQ5357" s="722"/>
      <c r="CR5357" s="722"/>
      <c r="CS5357" s="722"/>
    </row>
    <row r="5358" spans="1:97" s="1376" customFormat="1">
      <c r="A5358" s="722"/>
      <c r="B5358" s="722"/>
      <c r="C5358" s="722"/>
      <c r="D5358" s="722"/>
      <c r="E5358" s="722"/>
      <c r="F5358" s="757"/>
      <c r="G5358" s="757"/>
      <c r="H5358" s="757"/>
      <c r="I5358" s="757"/>
      <c r="J5358" s="757"/>
      <c r="K5358" s="758"/>
      <c r="L5358" s="758"/>
      <c r="M5358" s="722"/>
      <c r="N5358" s="736"/>
      <c r="O5358" s="736"/>
      <c r="P5358" s="736"/>
      <c r="Q5358" s="736"/>
      <c r="R5358" s="736"/>
      <c r="S5358" s="736"/>
      <c r="T5358" s="736"/>
      <c r="U5358" s="736"/>
      <c r="BA5358" s="722"/>
      <c r="BB5358" s="722"/>
      <c r="BC5358" s="722"/>
      <c r="BD5358" s="722"/>
      <c r="BE5358" s="722"/>
      <c r="BF5358" s="722"/>
      <c r="BG5358" s="722"/>
      <c r="BH5358" s="722"/>
      <c r="BI5358" s="722"/>
      <c r="BJ5358" s="722"/>
      <c r="BK5358" s="722"/>
      <c r="BL5358" s="722"/>
      <c r="BM5358" s="722"/>
      <c r="BN5358" s="722"/>
      <c r="BO5358" s="722"/>
      <c r="BP5358" s="722"/>
      <c r="BQ5358" s="722"/>
      <c r="BR5358" s="722"/>
      <c r="BS5358" s="722"/>
      <c r="BT5358" s="722"/>
      <c r="BU5358" s="722"/>
      <c r="BV5358" s="722"/>
      <c r="BW5358" s="722"/>
      <c r="BX5358" s="722"/>
      <c r="BY5358" s="722"/>
      <c r="BZ5358" s="722"/>
      <c r="CA5358" s="722"/>
      <c r="CB5358" s="722"/>
      <c r="CC5358" s="722"/>
      <c r="CD5358" s="722"/>
      <c r="CE5358" s="722"/>
      <c r="CF5358" s="722"/>
      <c r="CG5358" s="722"/>
      <c r="CH5358" s="722"/>
      <c r="CI5358" s="722"/>
      <c r="CJ5358" s="722"/>
      <c r="CK5358" s="722"/>
      <c r="CL5358" s="722"/>
      <c r="CM5358" s="722"/>
      <c r="CN5358" s="722"/>
      <c r="CO5358" s="722"/>
      <c r="CP5358" s="722"/>
      <c r="CQ5358" s="722"/>
      <c r="CR5358" s="722"/>
      <c r="CS5358" s="722"/>
    </row>
    <row r="5359" spans="1:97" s="1376" customFormat="1">
      <c r="A5359" s="722"/>
      <c r="B5359" s="722"/>
      <c r="C5359" s="722"/>
      <c r="D5359" s="722"/>
      <c r="E5359" s="722"/>
      <c r="F5359" s="757"/>
      <c r="G5359" s="757"/>
      <c r="H5359" s="757"/>
      <c r="I5359" s="757"/>
      <c r="J5359" s="757"/>
      <c r="K5359" s="758"/>
      <c r="L5359" s="758"/>
      <c r="M5359" s="722"/>
      <c r="N5359" s="736"/>
      <c r="O5359" s="736"/>
      <c r="P5359" s="736"/>
      <c r="Q5359" s="736"/>
      <c r="R5359" s="736"/>
      <c r="S5359" s="736"/>
      <c r="T5359" s="736"/>
      <c r="U5359" s="736"/>
      <c r="BA5359" s="722"/>
      <c r="BB5359" s="722"/>
      <c r="BC5359" s="722"/>
      <c r="BD5359" s="722"/>
      <c r="BE5359" s="722"/>
      <c r="BF5359" s="722"/>
      <c r="BG5359" s="722"/>
      <c r="BH5359" s="722"/>
      <c r="BI5359" s="722"/>
      <c r="BJ5359" s="722"/>
      <c r="BK5359" s="722"/>
      <c r="BL5359" s="722"/>
      <c r="BM5359" s="722"/>
      <c r="BN5359" s="722"/>
      <c r="BO5359" s="722"/>
      <c r="BP5359" s="722"/>
      <c r="BQ5359" s="722"/>
      <c r="BR5359" s="722"/>
      <c r="BS5359" s="722"/>
      <c r="BT5359" s="722"/>
      <c r="BU5359" s="722"/>
      <c r="BV5359" s="722"/>
      <c r="BW5359" s="722"/>
      <c r="BX5359" s="722"/>
      <c r="BY5359" s="722"/>
      <c r="BZ5359" s="722"/>
      <c r="CA5359" s="722"/>
      <c r="CB5359" s="722"/>
      <c r="CC5359" s="722"/>
      <c r="CD5359" s="722"/>
      <c r="CE5359" s="722"/>
      <c r="CF5359" s="722"/>
      <c r="CG5359" s="722"/>
      <c r="CH5359" s="722"/>
      <c r="CI5359" s="722"/>
      <c r="CJ5359" s="722"/>
      <c r="CK5359" s="722"/>
      <c r="CL5359" s="722"/>
      <c r="CM5359" s="722"/>
      <c r="CN5359" s="722"/>
      <c r="CO5359" s="722"/>
      <c r="CP5359" s="722"/>
      <c r="CQ5359" s="722"/>
      <c r="CR5359" s="722"/>
      <c r="CS5359" s="722"/>
    </row>
    <row r="5360" spans="1:97" s="1376" customFormat="1">
      <c r="A5360" s="722"/>
      <c r="B5360" s="722"/>
      <c r="C5360" s="722"/>
      <c r="D5360" s="722"/>
      <c r="E5360" s="722"/>
      <c r="F5360" s="757"/>
      <c r="G5360" s="757"/>
      <c r="H5360" s="757"/>
      <c r="I5360" s="757"/>
      <c r="J5360" s="757"/>
      <c r="K5360" s="758"/>
      <c r="L5360" s="758"/>
      <c r="M5360" s="722"/>
      <c r="N5360" s="736"/>
      <c r="O5360" s="736"/>
      <c r="P5360" s="736"/>
      <c r="Q5360" s="736"/>
      <c r="R5360" s="736"/>
      <c r="S5360" s="736"/>
      <c r="T5360" s="736"/>
      <c r="U5360" s="736"/>
      <c r="BA5360" s="722"/>
      <c r="BB5360" s="722"/>
      <c r="BC5360" s="722"/>
      <c r="BD5360" s="722"/>
      <c r="BE5360" s="722"/>
      <c r="BF5360" s="722"/>
      <c r="BG5360" s="722"/>
      <c r="BH5360" s="722"/>
      <c r="BI5360" s="722"/>
      <c r="BJ5360" s="722"/>
      <c r="BK5360" s="722"/>
      <c r="BL5360" s="722"/>
      <c r="BM5360" s="722"/>
      <c r="BN5360" s="722"/>
      <c r="BO5360" s="722"/>
      <c r="BP5360" s="722"/>
      <c r="BQ5360" s="722"/>
      <c r="BR5360" s="722"/>
      <c r="BS5360" s="722"/>
      <c r="BT5360" s="722"/>
      <c r="BU5360" s="722"/>
      <c r="BV5360" s="722"/>
      <c r="BW5360" s="722"/>
      <c r="BX5360" s="722"/>
      <c r="BY5360" s="722"/>
      <c r="BZ5360" s="722"/>
      <c r="CA5360" s="722"/>
      <c r="CB5360" s="722"/>
      <c r="CC5360" s="722"/>
      <c r="CD5360" s="722"/>
      <c r="CE5360" s="722"/>
      <c r="CF5360" s="722"/>
      <c r="CG5360" s="722"/>
      <c r="CH5360" s="722"/>
      <c r="CI5360" s="722"/>
      <c r="CJ5360" s="722"/>
      <c r="CK5360" s="722"/>
      <c r="CL5360" s="722"/>
      <c r="CM5360" s="722"/>
      <c r="CN5360" s="722"/>
      <c r="CO5360" s="722"/>
      <c r="CP5360" s="722"/>
      <c r="CQ5360" s="722"/>
      <c r="CR5360" s="722"/>
      <c r="CS5360" s="722"/>
    </row>
    <row r="5361" spans="1:97" s="1376" customFormat="1">
      <c r="A5361" s="722"/>
      <c r="B5361" s="722"/>
      <c r="C5361" s="722"/>
      <c r="D5361" s="722"/>
      <c r="E5361" s="722"/>
      <c r="F5361" s="757"/>
      <c r="G5361" s="757"/>
      <c r="H5361" s="757"/>
      <c r="I5361" s="757"/>
      <c r="J5361" s="757"/>
      <c r="K5361" s="758"/>
      <c r="L5361" s="758"/>
      <c r="M5361" s="722"/>
      <c r="N5361" s="736"/>
      <c r="O5361" s="736"/>
      <c r="P5361" s="736"/>
      <c r="Q5361" s="736"/>
      <c r="R5361" s="736"/>
      <c r="S5361" s="736"/>
      <c r="T5361" s="736"/>
      <c r="U5361" s="736"/>
      <c r="BA5361" s="722"/>
      <c r="BB5361" s="722"/>
      <c r="BC5361" s="722"/>
      <c r="BD5361" s="722"/>
      <c r="BE5361" s="722"/>
      <c r="BF5361" s="722"/>
      <c r="BG5361" s="722"/>
      <c r="BH5361" s="722"/>
      <c r="BI5361" s="722"/>
      <c r="BJ5361" s="722"/>
      <c r="BK5361" s="722"/>
      <c r="BL5361" s="722"/>
      <c r="BM5361" s="722"/>
      <c r="BN5361" s="722"/>
      <c r="BO5361" s="722"/>
      <c r="BP5361" s="722"/>
      <c r="BQ5361" s="722"/>
      <c r="BR5361" s="722"/>
      <c r="BS5361" s="722"/>
      <c r="BT5361" s="722"/>
      <c r="BU5361" s="722"/>
      <c r="BV5361" s="722"/>
      <c r="BW5361" s="722"/>
      <c r="BX5361" s="722"/>
      <c r="BY5361" s="722"/>
      <c r="BZ5361" s="722"/>
      <c r="CA5361" s="722"/>
      <c r="CB5361" s="722"/>
      <c r="CC5361" s="722"/>
      <c r="CD5361" s="722"/>
      <c r="CE5361" s="722"/>
      <c r="CF5361" s="722"/>
      <c r="CG5361" s="722"/>
      <c r="CH5361" s="722"/>
      <c r="CI5361" s="722"/>
      <c r="CJ5361" s="722"/>
      <c r="CK5361" s="722"/>
      <c r="CL5361" s="722"/>
      <c r="CM5361" s="722"/>
      <c r="CN5361" s="722"/>
      <c r="CO5361" s="722"/>
      <c r="CP5361" s="722"/>
      <c r="CQ5361" s="722"/>
      <c r="CR5361" s="722"/>
      <c r="CS5361" s="722"/>
    </row>
    <row r="5362" spans="1:97" s="1376" customFormat="1">
      <c r="A5362" s="722"/>
      <c r="B5362" s="722"/>
      <c r="C5362" s="722"/>
      <c r="D5362" s="722"/>
      <c r="E5362" s="722"/>
      <c r="F5362" s="757"/>
      <c r="G5362" s="757"/>
      <c r="H5362" s="757"/>
      <c r="I5362" s="757"/>
      <c r="J5362" s="757"/>
      <c r="K5362" s="758"/>
      <c r="L5362" s="758"/>
      <c r="M5362" s="722"/>
      <c r="N5362" s="736"/>
      <c r="O5362" s="736"/>
      <c r="P5362" s="736"/>
      <c r="Q5362" s="736"/>
      <c r="R5362" s="736"/>
      <c r="S5362" s="736"/>
      <c r="T5362" s="736"/>
      <c r="U5362" s="736"/>
      <c r="BA5362" s="722"/>
      <c r="BB5362" s="722"/>
      <c r="BC5362" s="722"/>
      <c r="BD5362" s="722"/>
      <c r="BE5362" s="722"/>
      <c r="BF5362" s="722"/>
      <c r="BG5362" s="722"/>
      <c r="BH5362" s="722"/>
      <c r="BI5362" s="722"/>
      <c r="BJ5362" s="722"/>
      <c r="BK5362" s="722"/>
      <c r="BL5362" s="722"/>
      <c r="BM5362" s="722"/>
      <c r="BN5362" s="722"/>
      <c r="BO5362" s="722"/>
      <c r="BP5362" s="722"/>
      <c r="BQ5362" s="722"/>
      <c r="BR5362" s="722"/>
      <c r="BS5362" s="722"/>
      <c r="BT5362" s="722"/>
      <c r="BU5362" s="722"/>
      <c r="BV5362" s="722"/>
      <c r="BW5362" s="722"/>
      <c r="BX5362" s="722"/>
      <c r="BY5362" s="722"/>
      <c r="BZ5362" s="722"/>
      <c r="CA5362" s="722"/>
      <c r="CB5362" s="722"/>
      <c r="CC5362" s="722"/>
      <c r="CD5362" s="722"/>
      <c r="CE5362" s="722"/>
      <c r="CF5362" s="722"/>
      <c r="CG5362" s="722"/>
      <c r="CH5362" s="722"/>
      <c r="CI5362" s="722"/>
      <c r="CJ5362" s="722"/>
      <c r="CK5362" s="722"/>
      <c r="CL5362" s="722"/>
      <c r="CM5362" s="722"/>
      <c r="CN5362" s="722"/>
      <c r="CO5362" s="722"/>
      <c r="CP5362" s="722"/>
      <c r="CQ5362" s="722"/>
      <c r="CR5362" s="722"/>
      <c r="CS5362" s="722"/>
    </row>
    <row r="5363" spans="1:97" s="1376" customFormat="1">
      <c r="A5363" s="722"/>
      <c r="B5363" s="722"/>
      <c r="C5363" s="722"/>
      <c r="D5363" s="722"/>
      <c r="E5363" s="722"/>
      <c r="F5363" s="757"/>
      <c r="G5363" s="757"/>
      <c r="H5363" s="757"/>
      <c r="I5363" s="757"/>
      <c r="J5363" s="757"/>
      <c r="K5363" s="758"/>
      <c r="L5363" s="758"/>
      <c r="M5363" s="722"/>
      <c r="N5363" s="736"/>
      <c r="O5363" s="736"/>
      <c r="P5363" s="736"/>
      <c r="Q5363" s="736"/>
      <c r="R5363" s="736"/>
      <c r="S5363" s="736"/>
      <c r="T5363" s="736"/>
      <c r="U5363" s="736"/>
      <c r="BA5363" s="722"/>
      <c r="BB5363" s="722"/>
      <c r="BC5363" s="722"/>
      <c r="BD5363" s="722"/>
      <c r="BE5363" s="722"/>
      <c r="BF5363" s="722"/>
      <c r="BG5363" s="722"/>
      <c r="BH5363" s="722"/>
      <c r="BI5363" s="722"/>
      <c r="BJ5363" s="722"/>
      <c r="BK5363" s="722"/>
      <c r="BL5363" s="722"/>
      <c r="BM5363" s="722"/>
      <c r="BN5363" s="722"/>
      <c r="BO5363" s="722"/>
      <c r="BP5363" s="722"/>
      <c r="BQ5363" s="722"/>
      <c r="BR5363" s="722"/>
      <c r="BS5363" s="722"/>
      <c r="BT5363" s="722"/>
      <c r="BU5363" s="722"/>
      <c r="BV5363" s="722"/>
      <c r="BW5363" s="722"/>
      <c r="BX5363" s="722"/>
      <c r="BY5363" s="722"/>
      <c r="BZ5363" s="722"/>
      <c r="CA5363" s="722"/>
      <c r="CB5363" s="722"/>
      <c r="CC5363" s="722"/>
      <c r="CD5363" s="722"/>
      <c r="CE5363" s="722"/>
      <c r="CF5363" s="722"/>
      <c r="CG5363" s="722"/>
      <c r="CH5363" s="722"/>
      <c r="CI5363" s="722"/>
      <c r="CJ5363" s="722"/>
      <c r="CK5363" s="722"/>
      <c r="CL5363" s="722"/>
      <c r="CM5363" s="722"/>
      <c r="CN5363" s="722"/>
      <c r="CO5363" s="722"/>
      <c r="CP5363" s="722"/>
      <c r="CQ5363" s="722"/>
      <c r="CR5363" s="722"/>
      <c r="CS5363" s="722"/>
    </row>
    <row r="5364" spans="1:97" s="1376" customFormat="1">
      <c r="A5364" s="722"/>
      <c r="B5364" s="722"/>
      <c r="C5364" s="722"/>
      <c r="D5364" s="722"/>
      <c r="E5364" s="722"/>
      <c r="F5364" s="757"/>
      <c r="G5364" s="757"/>
      <c r="H5364" s="757"/>
      <c r="I5364" s="757"/>
      <c r="J5364" s="757"/>
      <c r="K5364" s="758"/>
      <c r="L5364" s="758"/>
      <c r="M5364" s="722"/>
      <c r="N5364" s="736"/>
      <c r="O5364" s="736"/>
      <c r="P5364" s="736"/>
      <c r="Q5364" s="736"/>
      <c r="R5364" s="736"/>
      <c r="S5364" s="736"/>
      <c r="T5364" s="736"/>
      <c r="U5364" s="736"/>
      <c r="BA5364" s="722"/>
      <c r="BB5364" s="722"/>
      <c r="BC5364" s="722"/>
      <c r="BD5364" s="722"/>
      <c r="BE5364" s="722"/>
      <c r="BF5364" s="722"/>
      <c r="BG5364" s="722"/>
      <c r="BH5364" s="722"/>
      <c r="BI5364" s="722"/>
      <c r="BJ5364" s="722"/>
      <c r="BK5364" s="722"/>
      <c r="BL5364" s="722"/>
      <c r="BM5364" s="722"/>
      <c r="BN5364" s="722"/>
      <c r="BO5364" s="722"/>
      <c r="BP5364" s="722"/>
      <c r="BQ5364" s="722"/>
      <c r="BR5364" s="722"/>
      <c r="BS5364" s="722"/>
      <c r="BT5364" s="722"/>
      <c r="BU5364" s="722"/>
      <c r="BV5364" s="722"/>
      <c r="BW5364" s="722"/>
      <c r="BX5364" s="722"/>
      <c r="BY5364" s="722"/>
      <c r="BZ5364" s="722"/>
      <c r="CA5364" s="722"/>
      <c r="CB5364" s="722"/>
      <c r="CC5364" s="722"/>
      <c r="CD5364" s="722"/>
      <c r="CE5364" s="722"/>
      <c r="CF5364" s="722"/>
      <c r="CG5364" s="722"/>
      <c r="CH5364" s="722"/>
      <c r="CI5364" s="722"/>
      <c r="CJ5364" s="722"/>
      <c r="CK5364" s="722"/>
      <c r="CL5364" s="722"/>
      <c r="CM5364" s="722"/>
      <c r="CN5364" s="722"/>
      <c r="CO5364" s="722"/>
      <c r="CP5364" s="722"/>
      <c r="CQ5364" s="722"/>
      <c r="CR5364" s="722"/>
      <c r="CS5364" s="722"/>
    </row>
    <row r="5365" spans="1:97" s="1376" customFormat="1">
      <c r="A5365" s="722"/>
      <c r="B5365" s="722"/>
      <c r="C5365" s="722"/>
      <c r="D5365" s="722"/>
      <c r="E5365" s="722"/>
      <c r="F5365" s="757"/>
      <c r="G5365" s="757"/>
      <c r="H5365" s="757"/>
      <c r="I5365" s="757"/>
      <c r="J5365" s="757"/>
      <c r="K5365" s="758"/>
      <c r="L5365" s="758"/>
      <c r="M5365" s="722"/>
      <c r="N5365" s="736"/>
      <c r="O5365" s="736"/>
      <c r="P5365" s="736"/>
      <c r="Q5365" s="736"/>
      <c r="R5365" s="736"/>
      <c r="S5365" s="736"/>
      <c r="T5365" s="736"/>
      <c r="U5365" s="736"/>
      <c r="BA5365" s="722"/>
      <c r="BB5365" s="722"/>
      <c r="BC5365" s="722"/>
      <c r="BD5365" s="722"/>
      <c r="BE5365" s="722"/>
      <c r="BF5365" s="722"/>
      <c r="BG5365" s="722"/>
      <c r="BH5365" s="722"/>
      <c r="BI5365" s="722"/>
      <c r="BJ5365" s="722"/>
      <c r="BK5365" s="722"/>
      <c r="BL5365" s="722"/>
      <c r="BM5365" s="722"/>
      <c r="BN5365" s="722"/>
      <c r="BO5365" s="722"/>
      <c r="BP5365" s="722"/>
      <c r="BQ5365" s="722"/>
      <c r="BR5365" s="722"/>
      <c r="BS5365" s="722"/>
      <c r="BT5365" s="722"/>
      <c r="BU5365" s="722"/>
      <c r="BV5365" s="722"/>
      <c r="BW5365" s="722"/>
      <c r="BX5365" s="722"/>
      <c r="BY5365" s="722"/>
      <c r="BZ5365" s="722"/>
      <c r="CA5365" s="722"/>
      <c r="CB5365" s="722"/>
      <c r="CC5365" s="722"/>
      <c r="CD5365" s="722"/>
      <c r="CE5365" s="722"/>
      <c r="CF5365" s="722"/>
      <c r="CG5365" s="722"/>
      <c r="CH5365" s="722"/>
      <c r="CI5365" s="722"/>
      <c r="CJ5365" s="722"/>
      <c r="CK5365" s="722"/>
      <c r="CL5365" s="722"/>
      <c r="CM5365" s="722"/>
      <c r="CN5365" s="722"/>
      <c r="CO5365" s="722"/>
      <c r="CP5365" s="722"/>
      <c r="CQ5365" s="722"/>
      <c r="CR5365" s="722"/>
      <c r="CS5365" s="722"/>
    </row>
    <row r="5366" spans="1:97" s="1376" customFormat="1">
      <c r="A5366" s="722"/>
      <c r="B5366" s="722"/>
      <c r="C5366" s="722"/>
      <c r="D5366" s="722"/>
      <c r="E5366" s="722"/>
      <c r="F5366" s="757"/>
      <c r="G5366" s="757"/>
      <c r="H5366" s="757"/>
      <c r="I5366" s="757"/>
      <c r="J5366" s="757"/>
      <c r="K5366" s="758"/>
      <c r="L5366" s="758"/>
      <c r="M5366" s="722"/>
      <c r="N5366" s="736"/>
      <c r="O5366" s="736"/>
      <c r="P5366" s="736"/>
      <c r="Q5366" s="736"/>
      <c r="R5366" s="736"/>
      <c r="S5366" s="736"/>
      <c r="T5366" s="736"/>
      <c r="U5366" s="736"/>
      <c r="BA5366" s="722"/>
      <c r="BB5366" s="722"/>
      <c r="BC5366" s="722"/>
      <c r="BD5366" s="722"/>
      <c r="BE5366" s="722"/>
      <c r="BF5366" s="722"/>
      <c r="BG5366" s="722"/>
      <c r="BH5366" s="722"/>
      <c r="BI5366" s="722"/>
      <c r="BJ5366" s="722"/>
      <c r="BK5366" s="722"/>
      <c r="BL5366" s="722"/>
      <c r="BM5366" s="722"/>
      <c r="BN5366" s="722"/>
      <c r="BO5366" s="722"/>
      <c r="BP5366" s="722"/>
      <c r="BQ5366" s="722"/>
      <c r="BR5366" s="722"/>
      <c r="BS5366" s="722"/>
      <c r="BT5366" s="722"/>
      <c r="BU5366" s="722"/>
      <c r="BV5366" s="722"/>
      <c r="BW5366" s="722"/>
      <c r="BX5366" s="722"/>
      <c r="BY5366" s="722"/>
      <c r="BZ5366" s="722"/>
      <c r="CA5366" s="722"/>
      <c r="CB5366" s="722"/>
      <c r="CC5366" s="722"/>
      <c r="CD5366" s="722"/>
      <c r="CE5366" s="722"/>
      <c r="CF5366" s="722"/>
      <c r="CG5366" s="722"/>
      <c r="CH5366" s="722"/>
      <c r="CI5366" s="722"/>
      <c r="CJ5366" s="722"/>
      <c r="CK5366" s="722"/>
      <c r="CL5366" s="722"/>
      <c r="CM5366" s="722"/>
      <c r="CN5366" s="722"/>
      <c r="CO5366" s="722"/>
      <c r="CP5366" s="722"/>
      <c r="CQ5366" s="722"/>
      <c r="CR5366" s="722"/>
      <c r="CS5366" s="722"/>
    </row>
    <row r="5367" spans="1:97" s="1376" customFormat="1">
      <c r="A5367" s="722"/>
      <c r="B5367" s="722"/>
      <c r="C5367" s="722"/>
      <c r="D5367" s="722"/>
      <c r="E5367" s="722"/>
      <c r="F5367" s="757"/>
      <c r="G5367" s="757"/>
      <c r="H5367" s="757"/>
      <c r="I5367" s="757"/>
      <c r="J5367" s="757"/>
      <c r="K5367" s="758"/>
      <c r="L5367" s="758"/>
      <c r="M5367" s="722"/>
      <c r="N5367" s="736"/>
      <c r="O5367" s="736"/>
      <c r="P5367" s="736"/>
      <c r="Q5367" s="736"/>
      <c r="R5367" s="736"/>
      <c r="S5367" s="736"/>
      <c r="T5367" s="736"/>
      <c r="U5367" s="736"/>
      <c r="BA5367" s="722"/>
      <c r="BB5367" s="722"/>
      <c r="BC5367" s="722"/>
      <c r="BD5367" s="722"/>
      <c r="BE5367" s="722"/>
      <c r="BF5367" s="722"/>
      <c r="BG5367" s="722"/>
      <c r="BH5367" s="722"/>
      <c r="BI5367" s="722"/>
      <c r="BJ5367" s="722"/>
      <c r="BK5367" s="722"/>
      <c r="BL5367" s="722"/>
      <c r="BM5367" s="722"/>
      <c r="BN5367" s="722"/>
      <c r="BO5367" s="722"/>
      <c r="BP5367" s="722"/>
      <c r="BQ5367" s="722"/>
      <c r="BR5367" s="722"/>
      <c r="BS5367" s="722"/>
      <c r="BT5367" s="722"/>
      <c r="BU5367" s="722"/>
      <c r="BV5367" s="722"/>
      <c r="BW5367" s="722"/>
      <c r="BX5367" s="722"/>
      <c r="BY5367" s="722"/>
      <c r="BZ5367" s="722"/>
      <c r="CA5367" s="722"/>
      <c r="CB5367" s="722"/>
      <c r="CC5367" s="722"/>
      <c r="CD5367" s="722"/>
      <c r="CE5367" s="722"/>
      <c r="CF5367" s="722"/>
      <c r="CG5367" s="722"/>
      <c r="CH5367" s="722"/>
      <c r="CI5367" s="722"/>
      <c r="CJ5367" s="722"/>
      <c r="CK5367" s="722"/>
      <c r="CL5367" s="722"/>
      <c r="CM5367" s="722"/>
      <c r="CN5367" s="722"/>
      <c r="CO5367" s="722"/>
      <c r="CP5367" s="722"/>
      <c r="CQ5367" s="722"/>
      <c r="CR5367" s="722"/>
      <c r="CS5367" s="722"/>
    </row>
    <row r="5368" spans="1:97" s="1376" customFormat="1">
      <c r="A5368" s="722"/>
      <c r="B5368" s="722"/>
      <c r="C5368" s="722"/>
      <c r="D5368" s="722"/>
      <c r="E5368" s="722"/>
      <c r="F5368" s="757"/>
      <c r="G5368" s="757"/>
      <c r="H5368" s="757"/>
      <c r="I5368" s="757"/>
      <c r="J5368" s="757"/>
      <c r="K5368" s="758"/>
      <c r="L5368" s="758"/>
      <c r="M5368" s="722"/>
      <c r="N5368" s="736"/>
      <c r="O5368" s="736"/>
      <c r="P5368" s="736"/>
      <c r="Q5368" s="736"/>
      <c r="R5368" s="736"/>
      <c r="S5368" s="736"/>
      <c r="T5368" s="736"/>
      <c r="U5368" s="736"/>
      <c r="BA5368" s="722"/>
      <c r="BB5368" s="722"/>
      <c r="BC5368" s="722"/>
      <c r="BD5368" s="722"/>
      <c r="BE5368" s="722"/>
      <c r="BF5368" s="722"/>
      <c r="BG5368" s="722"/>
      <c r="BH5368" s="722"/>
      <c r="BI5368" s="722"/>
      <c r="BJ5368" s="722"/>
      <c r="BK5368" s="722"/>
      <c r="BL5368" s="722"/>
      <c r="BM5368" s="722"/>
      <c r="BN5368" s="722"/>
      <c r="BO5368" s="722"/>
      <c r="BP5368" s="722"/>
      <c r="BQ5368" s="722"/>
      <c r="BR5368" s="722"/>
      <c r="BS5368" s="722"/>
      <c r="BT5368" s="722"/>
      <c r="BU5368" s="722"/>
      <c r="BV5368" s="722"/>
      <c r="BW5368" s="722"/>
      <c r="BX5368" s="722"/>
      <c r="BY5368" s="722"/>
      <c r="BZ5368" s="722"/>
      <c r="CA5368" s="722"/>
      <c r="CB5368" s="722"/>
      <c r="CC5368" s="722"/>
      <c r="CD5368" s="722"/>
      <c r="CE5368" s="722"/>
      <c r="CF5368" s="722"/>
      <c r="CG5368" s="722"/>
      <c r="CH5368" s="722"/>
      <c r="CI5368" s="722"/>
      <c r="CJ5368" s="722"/>
      <c r="CK5368" s="722"/>
      <c r="CL5368" s="722"/>
      <c r="CM5368" s="722"/>
      <c r="CN5368" s="722"/>
      <c r="CO5368" s="722"/>
      <c r="CP5368" s="722"/>
      <c r="CQ5368" s="722"/>
      <c r="CR5368" s="722"/>
      <c r="CS5368" s="722"/>
    </row>
    <row r="5369" spans="1:97" s="1376" customFormat="1">
      <c r="A5369" s="722"/>
      <c r="B5369" s="722"/>
      <c r="C5369" s="722"/>
      <c r="D5369" s="722"/>
      <c r="E5369" s="722"/>
      <c r="F5369" s="757"/>
      <c r="G5369" s="757"/>
      <c r="H5369" s="757"/>
      <c r="I5369" s="757"/>
      <c r="J5369" s="757"/>
      <c r="K5369" s="758"/>
      <c r="L5369" s="758"/>
      <c r="M5369" s="722"/>
      <c r="N5369" s="736"/>
      <c r="O5369" s="736"/>
      <c r="P5369" s="736"/>
      <c r="Q5369" s="736"/>
      <c r="R5369" s="736"/>
      <c r="S5369" s="736"/>
      <c r="T5369" s="736"/>
      <c r="U5369" s="736"/>
      <c r="BA5369" s="722"/>
      <c r="BB5369" s="722"/>
      <c r="BC5369" s="722"/>
      <c r="BD5369" s="722"/>
      <c r="BE5369" s="722"/>
      <c r="BF5369" s="722"/>
      <c r="BG5369" s="722"/>
      <c r="BH5369" s="722"/>
      <c r="BI5369" s="722"/>
      <c r="BJ5369" s="722"/>
      <c r="BK5369" s="722"/>
      <c r="BL5369" s="722"/>
      <c r="BM5369" s="722"/>
      <c r="BN5369" s="722"/>
      <c r="BO5369" s="722"/>
      <c r="BP5369" s="722"/>
      <c r="BQ5369" s="722"/>
      <c r="BR5369" s="722"/>
      <c r="BS5369" s="722"/>
      <c r="BT5369" s="722"/>
      <c r="BU5369" s="722"/>
      <c r="BV5369" s="722"/>
      <c r="BW5369" s="722"/>
      <c r="BX5369" s="722"/>
      <c r="BY5369" s="722"/>
      <c r="BZ5369" s="722"/>
      <c r="CA5369" s="722"/>
      <c r="CB5369" s="722"/>
      <c r="CC5369" s="722"/>
      <c r="CD5369" s="722"/>
      <c r="CE5369" s="722"/>
      <c r="CF5369" s="722"/>
      <c r="CG5369" s="722"/>
      <c r="CH5369" s="722"/>
      <c r="CI5369" s="722"/>
      <c r="CJ5369" s="722"/>
      <c r="CK5369" s="722"/>
      <c r="CL5369" s="722"/>
      <c r="CM5369" s="722"/>
      <c r="CN5369" s="722"/>
      <c r="CO5369" s="722"/>
      <c r="CP5369" s="722"/>
      <c r="CQ5369" s="722"/>
      <c r="CR5369" s="722"/>
      <c r="CS5369" s="722"/>
    </row>
    <row r="5370" spans="1:97" s="1376" customFormat="1">
      <c r="A5370" s="722"/>
      <c r="B5370" s="722"/>
      <c r="C5370" s="722"/>
      <c r="D5370" s="722"/>
      <c r="E5370" s="722"/>
      <c r="F5370" s="757"/>
      <c r="G5370" s="757"/>
      <c r="H5370" s="757"/>
      <c r="I5370" s="757"/>
      <c r="J5370" s="757"/>
      <c r="K5370" s="758"/>
      <c r="L5370" s="758"/>
      <c r="M5370" s="722"/>
      <c r="N5370" s="736"/>
      <c r="O5370" s="736"/>
      <c r="P5370" s="736"/>
      <c r="Q5370" s="736"/>
      <c r="R5370" s="736"/>
      <c r="S5370" s="736"/>
      <c r="T5370" s="736"/>
      <c r="U5370" s="736"/>
      <c r="BA5370" s="722"/>
      <c r="BB5370" s="722"/>
      <c r="BC5370" s="722"/>
      <c r="BD5370" s="722"/>
      <c r="BE5370" s="722"/>
      <c r="BF5370" s="722"/>
      <c r="BG5370" s="722"/>
      <c r="BH5370" s="722"/>
      <c r="BI5370" s="722"/>
      <c r="BJ5370" s="722"/>
      <c r="BK5370" s="722"/>
      <c r="BL5370" s="722"/>
      <c r="BM5370" s="722"/>
      <c r="BN5370" s="722"/>
      <c r="BO5370" s="722"/>
      <c r="BP5370" s="722"/>
      <c r="BQ5370" s="722"/>
      <c r="BR5370" s="722"/>
      <c r="BS5370" s="722"/>
      <c r="BT5370" s="722"/>
      <c r="BU5370" s="722"/>
      <c r="BV5370" s="722"/>
      <c r="BW5370" s="722"/>
      <c r="BX5370" s="722"/>
      <c r="BY5370" s="722"/>
      <c r="BZ5370" s="722"/>
      <c r="CA5370" s="722"/>
      <c r="CB5370" s="722"/>
      <c r="CC5370" s="722"/>
      <c r="CD5370" s="722"/>
      <c r="CE5370" s="722"/>
      <c r="CF5370" s="722"/>
      <c r="CG5370" s="722"/>
      <c r="CH5370" s="722"/>
      <c r="CI5370" s="722"/>
      <c r="CJ5370" s="722"/>
      <c r="CK5370" s="722"/>
      <c r="CL5370" s="722"/>
      <c r="CM5370" s="722"/>
      <c r="CN5370" s="722"/>
      <c r="CO5370" s="722"/>
      <c r="CP5370" s="722"/>
      <c r="CQ5370" s="722"/>
      <c r="CR5370" s="722"/>
      <c r="CS5370" s="722"/>
    </row>
    <row r="5371" spans="1:97" s="1376" customFormat="1">
      <c r="A5371" s="722"/>
      <c r="B5371" s="722"/>
      <c r="C5371" s="722"/>
      <c r="D5371" s="722"/>
      <c r="E5371" s="722"/>
      <c r="F5371" s="757"/>
      <c r="G5371" s="757"/>
      <c r="H5371" s="757"/>
      <c r="I5371" s="757"/>
      <c r="J5371" s="757"/>
      <c r="K5371" s="758"/>
      <c r="L5371" s="758"/>
      <c r="M5371" s="722"/>
      <c r="N5371" s="736"/>
      <c r="O5371" s="736"/>
      <c r="P5371" s="736"/>
      <c r="Q5371" s="736"/>
      <c r="R5371" s="736"/>
      <c r="S5371" s="736"/>
      <c r="T5371" s="736"/>
      <c r="U5371" s="736"/>
      <c r="BA5371" s="722"/>
      <c r="BB5371" s="722"/>
      <c r="BC5371" s="722"/>
      <c r="BD5371" s="722"/>
      <c r="BE5371" s="722"/>
      <c r="BF5371" s="722"/>
      <c r="BG5371" s="722"/>
      <c r="BH5371" s="722"/>
      <c r="BI5371" s="722"/>
      <c r="BJ5371" s="722"/>
      <c r="BK5371" s="722"/>
      <c r="BL5371" s="722"/>
      <c r="BM5371" s="722"/>
      <c r="BN5371" s="722"/>
      <c r="BO5371" s="722"/>
      <c r="BP5371" s="722"/>
      <c r="BQ5371" s="722"/>
      <c r="BR5371" s="722"/>
      <c r="BS5371" s="722"/>
      <c r="BT5371" s="722"/>
      <c r="BU5371" s="722"/>
      <c r="BV5371" s="722"/>
      <c r="BW5371" s="722"/>
      <c r="BX5371" s="722"/>
      <c r="BY5371" s="722"/>
      <c r="BZ5371" s="722"/>
      <c r="CA5371" s="722"/>
      <c r="CB5371" s="722"/>
      <c r="CC5371" s="722"/>
      <c r="CD5371" s="722"/>
      <c r="CE5371" s="722"/>
      <c r="CF5371" s="722"/>
      <c r="CG5371" s="722"/>
      <c r="CH5371" s="722"/>
      <c r="CI5371" s="722"/>
      <c r="CJ5371" s="722"/>
      <c r="CK5371" s="722"/>
      <c r="CL5371" s="722"/>
      <c r="CM5371" s="722"/>
      <c r="CN5371" s="722"/>
      <c r="CO5371" s="722"/>
      <c r="CP5371" s="722"/>
      <c r="CQ5371" s="722"/>
      <c r="CR5371" s="722"/>
      <c r="CS5371" s="722"/>
    </row>
    <row r="5372" spans="1:97" s="1376" customFormat="1">
      <c r="A5372" s="722"/>
      <c r="B5372" s="722"/>
      <c r="C5372" s="722"/>
      <c r="D5372" s="722"/>
      <c r="E5372" s="722"/>
      <c r="F5372" s="757"/>
      <c r="G5372" s="757"/>
      <c r="H5372" s="757"/>
      <c r="I5372" s="757"/>
      <c r="J5372" s="757"/>
      <c r="K5372" s="758"/>
      <c r="L5372" s="758"/>
      <c r="M5372" s="722"/>
      <c r="N5372" s="736"/>
      <c r="O5372" s="736"/>
      <c r="P5372" s="736"/>
      <c r="Q5372" s="736"/>
      <c r="R5372" s="736"/>
      <c r="S5372" s="736"/>
      <c r="T5372" s="736"/>
      <c r="U5372" s="736"/>
      <c r="BA5372" s="722"/>
      <c r="BB5372" s="722"/>
      <c r="BC5372" s="722"/>
      <c r="BD5372" s="722"/>
      <c r="BE5372" s="722"/>
      <c r="BF5372" s="722"/>
      <c r="BG5372" s="722"/>
      <c r="BH5372" s="722"/>
      <c r="BI5372" s="722"/>
      <c r="BJ5372" s="722"/>
      <c r="BK5372" s="722"/>
      <c r="BL5372" s="722"/>
      <c r="BM5372" s="722"/>
      <c r="BN5372" s="722"/>
      <c r="BO5372" s="722"/>
      <c r="BP5372" s="722"/>
      <c r="BQ5372" s="722"/>
      <c r="BR5372" s="722"/>
      <c r="BS5372" s="722"/>
      <c r="BT5372" s="722"/>
      <c r="BU5372" s="722"/>
      <c r="BV5372" s="722"/>
      <c r="BW5372" s="722"/>
      <c r="BX5372" s="722"/>
      <c r="BY5372" s="722"/>
      <c r="BZ5372" s="722"/>
      <c r="CA5372" s="722"/>
      <c r="CB5372" s="722"/>
      <c r="CC5372" s="722"/>
      <c r="CD5372" s="722"/>
      <c r="CE5372" s="722"/>
      <c r="CF5372" s="722"/>
      <c r="CG5372" s="722"/>
      <c r="CH5372" s="722"/>
      <c r="CI5372" s="722"/>
      <c r="CJ5372" s="722"/>
      <c r="CK5372" s="722"/>
      <c r="CL5372" s="722"/>
      <c r="CM5372" s="722"/>
      <c r="CN5372" s="722"/>
      <c r="CO5372" s="722"/>
      <c r="CP5372" s="722"/>
      <c r="CQ5372" s="722"/>
      <c r="CR5372" s="722"/>
      <c r="CS5372" s="722"/>
    </row>
    <row r="5373" spans="1:97" s="1376" customFormat="1">
      <c r="A5373" s="722"/>
      <c r="B5373" s="722"/>
      <c r="C5373" s="722"/>
      <c r="D5373" s="722"/>
      <c r="E5373" s="722"/>
      <c r="F5373" s="757"/>
      <c r="G5373" s="757"/>
      <c r="H5373" s="757"/>
      <c r="I5373" s="757"/>
      <c r="J5373" s="757"/>
      <c r="K5373" s="758"/>
      <c r="L5373" s="758"/>
      <c r="M5373" s="722"/>
      <c r="N5373" s="736"/>
      <c r="O5373" s="736"/>
      <c r="P5373" s="736"/>
      <c r="Q5373" s="736"/>
      <c r="R5373" s="736"/>
      <c r="S5373" s="736"/>
      <c r="T5373" s="736"/>
      <c r="U5373" s="736"/>
      <c r="BA5373" s="722"/>
      <c r="BB5373" s="722"/>
      <c r="BC5373" s="722"/>
      <c r="BD5373" s="722"/>
      <c r="BE5373" s="722"/>
      <c r="BF5373" s="722"/>
      <c r="BG5373" s="722"/>
      <c r="BH5373" s="722"/>
      <c r="BI5373" s="722"/>
      <c r="BJ5373" s="722"/>
      <c r="BK5373" s="722"/>
      <c r="BL5373" s="722"/>
      <c r="BM5373" s="722"/>
      <c r="BN5373" s="722"/>
      <c r="BO5373" s="722"/>
      <c r="BP5373" s="722"/>
      <c r="BQ5373" s="722"/>
      <c r="BR5373" s="722"/>
      <c r="BS5373" s="722"/>
      <c r="BT5373" s="722"/>
      <c r="BU5373" s="722"/>
      <c r="BV5373" s="722"/>
      <c r="BW5373" s="722"/>
      <c r="BX5373" s="722"/>
      <c r="BY5373" s="722"/>
      <c r="BZ5373" s="722"/>
      <c r="CA5373" s="722"/>
      <c r="CB5373" s="722"/>
      <c r="CC5373" s="722"/>
      <c r="CD5373" s="722"/>
      <c r="CE5373" s="722"/>
      <c r="CF5373" s="722"/>
      <c r="CG5373" s="722"/>
      <c r="CH5373" s="722"/>
      <c r="CI5373" s="722"/>
      <c r="CJ5373" s="722"/>
      <c r="CK5373" s="722"/>
      <c r="CL5373" s="722"/>
      <c r="CM5373" s="722"/>
      <c r="CN5373" s="722"/>
      <c r="CO5373" s="722"/>
      <c r="CP5373" s="722"/>
      <c r="CQ5373" s="722"/>
      <c r="CR5373" s="722"/>
      <c r="CS5373" s="722"/>
    </row>
    <row r="5374" spans="1:97" s="1376" customFormat="1">
      <c r="A5374" s="722"/>
      <c r="B5374" s="722"/>
      <c r="C5374" s="722"/>
      <c r="D5374" s="722"/>
      <c r="E5374" s="722"/>
      <c r="F5374" s="757"/>
      <c r="G5374" s="757"/>
      <c r="H5374" s="757"/>
      <c r="I5374" s="757"/>
      <c r="J5374" s="757"/>
      <c r="K5374" s="758"/>
      <c r="L5374" s="758"/>
      <c r="M5374" s="722"/>
      <c r="N5374" s="736"/>
      <c r="O5374" s="736"/>
      <c r="P5374" s="736"/>
      <c r="Q5374" s="736"/>
      <c r="R5374" s="736"/>
      <c r="S5374" s="736"/>
      <c r="T5374" s="736"/>
      <c r="U5374" s="736"/>
      <c r="BA5374" s="722"/>
      <c r="BB5374" s="722"/>
      <c r="BC5374" s="722"/>
      <c r="BD5374" s="722"/>
      <c r="BE5374" s="722"/>
      <c r="BF5374" s="722"/>
      <c r="BG5374" s="722"/>
      <c r="BH5374" s="722"/>
      <c r="BI5374" s="722"/>
      <c r="BJ5374" s="722"/>
      <c r="BK5374" s="722"/>
      <c r="BL5374" s="722"/>
      <c r="BM5374" s="722"/>
      <c r="BN5374" s="722"/>
      <c r="BO5374" s="722"/>
      <c r="BP5374" s="722"/>
      <c r="BQ5374" s="722"/>
      <c r="BR5374" s="722"/>
      <c r="BS5374" s="722"/>
      <c r="BT5374" s="722"/>
      <c r="BU5374" s="722"/>
      <c r="BV5374" s="722"/>
      <c r="BW5374" s="722"/>
      <c r="BX5374" s="722"/>
      <c r="BY5374" s="722"/>
      <c r="BZ5374" s="722"/>
      <c r="CA5374" s="722"/>
      <c r="CB5374" s="722"/>
      <c r="CC5374" s="722"/>
      <c r="CD5374" s="722"/>
      <c r="CE5374" s="722"/>
      <c r="CF5374" s="722"/>
      <c r="CG5374" s="722"/>
      <c r="CH5374" s="722"/>
      <c r="CI5374" s="722"/>
      <c r="CJ5374" s="722"/>
      <c r="CK5374" s="722"/>
      <c r="CL5374" s="722"/>
      <c r="CM5374" s="722"/>
      <c r="CN5374" s="722"/>
      <c r="CO5374" s="722"/>
      <c r="CP5374" s="722"/>
      <c r="CQ5374" s="722"/>
      <c r="CR5374" s="722"/>
      <c r="CS5374" s="722"/>
    </row>
    <row r="5375" spans="1:97" s="1376" customFormat="1">
      <c r="A5375" s="722"/>
      <c r="B5375" s="722"/>
      <c r="C5375" s="722"/>
      <c r="D5375" s="722"/>
      <c r="E5375" s="722"/>
      <c r="F5375" s="757"/>
      <c r="G5375" s="757"/>
      <c r="H5375" s="757"/>
      <c r="I5375" s="757"/>
      <c r="J5375" s="757"/>
      <c r="K5375" s="758"/>
      <c r="L5375" s="758"/>
      <c r="M5375" s="722"/>
      <c r="N5375" s="736"/>
      <c r="O5375" s="736"/>
      <c r="P5375" s="736"/>
      <c r="Q5375" s="736"/>
      <c r="R5375" s="736"/>
      <c r="S5375" s="736"/>
      <c r="T5375" s="736"/>
      <c r="U5375" s="736"/>
      <c r="BA5375" s="722"/>
      <c r="BB5375" s="722"/>
      <c r="BC5375" s="722"/>
      <c r="BD5375" s="722"/>
      <c r="BE5375" s="722"/>
      <c r="BF5375" s="722"/>
      <c r="BG5375" s="722"/>
      <c r="BH5375" s="722"/>
      <c r="BI5375" s="722"/>
      <c r="BJ5375" s="722"/>
      <c r="BK5375" s="722"/>
      <c r="BL5375" s="722"/>
      <c r="BM5375" s="722"/>
      <c r="BN5375" s="722"/>
      <c r="BO5375" s="722"/>
      <c r="BP5375" s="722"/>
      <c r="BQ5375" s="722"/>
      <c r="BR5375" s="722"/>
      <c r="BS5375" s="722"/>
      <c r="BT5375" s="722"/>
      <c r="BU5375" s="722"/>
      <c r="BV5375" s="722"/>
      <c r="BW5375" s="722"/>
      <c r="BX5375" s="722"/>
      <c r="BY5375" s="722"/>
      <c r="BZ5375" s="722"/>
      <c r="CA5375" s="722"/>
      <c r="CB5375" s="722"/>
      <c r="CC5375" s="722"/>
      <c r="CD5375" s="722"/>
      <c r="CE5375" s="722"/>
      <c r="CF5375" s="722"/>
      <c r="CG5375" s="722"/>
      <c r="CH5375" s="722"/>
      <c r="CI5375" s="722"/>
      <c r="CJ5375" s="722"/>
      <c r="CK5375" s="722"/>
      <c r="CL5375" s="722"/>
      <c r="CM5375" s="722"/>
      <c r="CN5375" s="722"/>
      <c r="CO5375" s="722"/>
      <c r="CP5375" s="722"/>
      <c r="CQ5375" s="722"/>
      <c r="CR5375" s="722"/>
      <c r="CS5375" s="722"/>
    </row>
    <row r="5376" spans="1:97" s="1376" customFormat="1">
      <c r="A5376" s="722"/>
      <c r="B5376" s="722"/>
      <c r="C5376" s="722"/>
      <c r="D5376" s="722"/>
      <c r="E5376" s="722"/>
      <c r="F5376" s="757"/>
      <c r="G5376" s="757"/>
      <c r="H5376" s="757"/>
      <c r="I5376" s="757"/>
      <c r="J5376" s="757"/>
      <c r="K5376" s="758"/>
      <c r="L5376" s="758"/>
      <c r="M5376" s="722"/>
      <c r="N5376" s="736"/>
      <c r="O5376" s="736"/>
      <c r="P5376" s="736"/>
      <c r="Q5376" s="736"/>
      <c r="R5376" s="736"/>
      <c r="S5376" s="736"/>
      <c r="T5376" s="736"/>
      <c r="U5376" s="736"/>
      <c r="BA5376" s="722"/>
      <c r="BB5376" s="722"/>
      <c r="BC5376" s="722"/>
      <c r="BD5376" s="722"/>
      <c r="BE5376" s="722"/>
      <c r="BF5376" s="722"/>
      <c r="BG5376" s="722"/>
      <c r="BH5376" s="722"/>
      <c r="BI5376" s="722"/>
      <c r="BJ5376" s="722"/>
      <c r="BK5376" s="722"/>
      <c r="BL5376" s="722"/>
      <c r="BM5376" s="722"/>
      <c r="BN5376" s="722"/>
      <c r="BO5376" s="722"/>
      <c r="BP5376" s="722"/>
      <c r="BQ5376" s="722"/>
      <c r="BR5376" s="722"/>
      <c r="BS5376" s="722"/>
      <c r="BT5376" s="722"/>
      <c r="BU5376" s="722"/>
      <c r="BV5376" s="722"/>
      <c r="BW5376" s="722"/>
      <c r="BX5376" s="722"/>
      <c r="BY5376" s="722"/>
      <c r="BZ5376" s="722"/>
      <c r="CA5376" s="722"/>
      <c r="CB5376" s="722"/>
      <c r="CC5376" s="722"/>
      <c r="CD5376" s="722"/>
      <c r="CE5376" s="722"/>
      <c r="CF5376" s="722"/>
      <c r="CG5376" s="722"/>
      <c r="CH5376" s="722"/>
      <c r="CI5376" s="722"/>
      <c r="CJ5376" s="722"/>
      <c r="CK5376" s="722"/>
      <c r="CL5376" s="722"/>
      <c r="CM5376" s="722"/>
      <c r="CN5376" s="722"/>
      <c r="CO5376" s="722"/>
      <c r="CP5376" s="722"/>
      <c r="CQ5376" s="722"/>
      <c r="CR5376" s="722"/>
      <c r="CS5376" s="722"/>
    </row>
    <row r="5377" spans="1:97" s="1376" customFormat="1">
      <c r="A5377" s="722"/>
      <c r="B5377" s="722"/>
      <c r="C5377" s="722"/>
      <c r="D5377" s="722"/>
      <c r="E5377" s="722"/>
      <c r="F5377" s="757"/>
      <c r="G5377" s="757"/>
      <c r="H5377" s="757"/>
      <c r="I5377" s="757"/>
      <c r="J5377" s="757"/>
      <c r="K5377" s="758"/>
      <c r="L5377" s="758"/>
      <c r="M5377" s="722"/>
      <c r="N5377" s="736"/>
      <c r="O5377" s="736"/>
      <c r="P5377" s="736"/>
      <c r="Q5377" s="736"/>
      <c r="R5377" s="736"/>
      <c r="S5377" s="736"/>
      <c r="T5377" s="736"/>
      <c r="U5377" s="736"/>
      <c r="BA5377" s="722"/>
      <c r="BB5377" s="722"/>
      <c r="BC5377" s="722"/>
      <c r="BD5377" s="722"/>
      <c r="BE5377" s="722"/>
      <c r="BF5377" s="722"/>
      <c r="BG5377" s="722"/>
      <c r="BH5377" s="722"/>
      <c r="BI5377" s="722"/>
      <c r="BJ5377" s="722"/>
      <c r="BK5377" s="722"/>
      <c r="BL5377" s="722"/>
      <c r="BM5377" s="722"/>
      <c r="BN5377" s="722"/>
      <c r="BO5377" s="722"/>
      <c r="BP5377" s="722"/>
      <c r="BQ5377" s="722"/>
      <c r="BR5377" s="722"/>
      <c r="BS5377" s="722"/>
      <c r="BT5377" s="722"/>
      <c r="BU5377" s="722"/>
      <c r="BV5377" s="722"/>
      <c r="BW5377" s="722"/>
      <c r="BX5377" s="722"/>
      <c r="BY5377" s="722"/>
      <c r="BZ5377" s="722"/>
      <c r="CA5377" s="722"/>
      <c r="CB5377" s="722"/>
      <c r="CC5377" s="722"/>
      <c r="CD5377" s="722"/>
      <c r="CE5377" s="722"/>
      <c r="CF5377" s="722"/>
      <c r="CG5377" s="722"/>
      <c r="CH5377" s="722"/>
      <c r="CI5377" s="722"/>
      <c r="CJ5377" s="722"/>
      <c r="CK5377" s="722"/>
      <c r="CL5377" s="722"/>
      <c r="CM5377" s="722"/>
      <c r="CN5377" s="722"/>
      <c r="CO5377" s="722"/>
      <c r="CP5377" s="722"/>
      <c r="CQ5377" s="722"/>
      <c r="CR5377" s="722"/>
      <c r="CS5377" s="722"/>
    </row>
    <row r="5378" spans="1:97" s="1376" customFormat="1">
      <c r="A5378" s="722"/>
      <c r="B5378" s="722"/>
      <c r="C5378" s="722"/>
      <c r="D5378" s="722"/>
      <c r="E5378" s="722"/>
      <c r="F5378" s="757"/>
      <c r="G5378" s="757"/>
      <c r="H5378" s="757"/>
      <c r="I5378" s="757"/>
      <c r="J5378" s="757"/>
      <c r="K5378" s="758"/>
      <c r="L5378" s="758"/>
      <c r="M5378" s="722"/>
      <c r="N5378" s="736"/>
      <c r="O5378" s="736"/>
      <c r="P5378" s="736"/>
      <c r="Q5378" s="736"/>
      <c r="R5378" s="736"/>
      <c r="S5378" s="736"/>
      <c r="T5378" s="736"/>
      <c r="U5378" s="736"/>
      <c r="BA5378" s="722"/>
      <c r="BB5378" s="722"/>
      <c r="BC5378" s="722"/>
      <c r="BD5378" s="722"/>
      <c r="BE5378" s="722"/>
      <c r="BF5378" s="722"/>
      <c r="BG5378" s="722"/>
      <c r="BH5378" s="722"/>
      <c r="BI5378" s="722"/>
      <c r="BJ5378" s="722"/>
      <c r="BK5378" s="722"/>
      <c r="BL5378" s="722"/>
      <c r="BM5378" s="722"/>
      <c r="BN5378" s="722"/>
      <c r="BO5378" s="722"/>
      <c r="BP5378" s="722"/>
      <c r="BQ5378" s="722"/>
      <c r="BR5378" s="722"/>
      <c r="BS5378" s="722"/>
      <c r="BT5378" s="722"/>
      <c r="BU5378" s="722"/>
      <c r="BV5378" s="722"/>
      <c r="BW5378" s="722"/>
      <c r="BX5378" s="722"/>
      <c r="BY5378" s="722"/>
      <c r="BZ5378" s="722"/>
      <c r="CA5378" s="722"/>
      <c r="CB5378" s="722"/>
      <c r="CC5378" s="722"/>
      <c r="CD5378" s="722"/>
      <c r="CE5378" s="722"/>
      <c r="CF5378" s="722"/>
      <c r="CG5378" s="722"/>
      <c r="CH5378" s="722"/>
      <c r="CI5378" s="722"/>
      <c r="CJ5378" s="722"/>
      <c r="CK5378" s="722"/>
      <c r="CL5378" s="722"/>
      <c r="CM5378" s="722"/>
      <c r="CN5378" s="722"/>
      <c r="CO5378" s="722"/>
      <c r="CP5378" s="722"/>
      <c r="CQ5378" s="722"/>
      <c r="CR5378" s="722"/>
      <c r="CS5378" s="722"/>
    </row>
    <row r="5379" spans="1:97" s="1376" customFormat="1">
      <c r="A5379" s="722"/>
      <c r="B5379" s="722"/>
      <c r="C5379" s="722"/>
      <c r="D5379" s="722"/>
      <c r="E5379" s="722"/>
      <c r="F5379" s="757"/>
      <c r="G5379" s="757"/>
      <c r="H5379" s="757"/>
      <c r="I5379" s="757"/>
      <c r="J5379" s="757"/>
      <c r="K5379" s="758"/>
      <c r="L5379" s="758"/>
      <c r="M5379" s="722"/>
      <c r="N5379" s="736"/>
      <c r="O5379" s="736"/>
      <c r="P5379" s="736"/>
      <c r="Q5379" s="736"/>
      <c r="R5379" s="736"/>
      <c r="S5379" s="736"/>
      <c r="T5379" s="736"/>
      <c r="U5379" s="736"/>
      <c r="BA5379" s="722"/>
      <c r="BB5379" s="722"/>
      <c r="BC5379" s="722"/>
      <c r="BD5379" s="722"/>
      <c r="BE5379" s="722"/>
      <c r="BF5379" s="722"/>
      <c r="BG5379" s="722"/>
      <c r="BH5379" s="722"/>
      <c r="BI5379" s="722"/>
      <c r="BJ5379" s="722"/>
      <c r="BK5379" s="722"/>
      <c r="BL5379" s="722"/>
      <c r="BM5379" s="722"/>
      <c r="BN5379" s="722"/>
      <c r="BO5379" s="722"/>
      <c r="BP5379" s="722"/>
      <c r="BQ5379" s="722"/>
      <c r="BR5379" s="722"/>
      <c r="BS5379" s="722"/>
      <c r="BT5379" s="722"/>
      <c r="BU5379" s="722"/>
      <c r="BV5379" s="722"/>
      <c r="BW5379" s="722"/>
      <c r="BX5379" s="722"/>
      <c r="BY5379" s="722"/>
      <c r="BZ5379" s="722"/>
      <c r="CA5379" s="722"/>
      <c r="CB5379" s="722"/>
      <c r="CC5379" s="722"/>
      <c r="CD5379" s="722"/>
      <c r="CE5379" s="722"/>
      <c r="CF5379" s="722"/>
      <c r="CG5379" s="722"/>
      <c r="CH5379" s="722"/>
      <c r="CI5379" s="722"/>
      <c r="CJ5379" s="722"/>
      <c r="CK5379" s="722"/>
      <c r="CL5379" s="722"/>
      <c r="CM5379" s="722"/>
      <c r="CN5379" s="722"/>
      <c r="CO5379" s="722"/>
      <c r="CP5379" s="722"/>
      <c r="CQ5379" s="722"/>
      <c r="CR5379" s="722"/>
      <c r="CS5379" s="722"/>
    </row>
    <row r="5380" spans="1:97">
      <c r="M5380" s="722"/>
      <c r="N5380" s="736"/>
      <c r="O5380" s="736"/>
      <c r="P5380" s="736"/>
      <c r="Q5380" s="736"/>
      <c r="R5380" s="736"/>
      <c r="S5380" s="736"/>
      <c r="T5380" s="736"/>
      <c r="U5380" s="736"/>
    </row>
    <row r="5381" spans="1:97">
      <c r="M5381" s="722"/>
      <c r="N5381" s="736"/>
      <c r="O5381" s="736"/>
      <c r="P5381" s="736"/>
      <c r="Q5381" s="736"/>
      <c r="R5381" s="736"/>
      <c r="S5381" s="736"/>
      <c r="T5381" s="736"/>
      <c r="U5381" s="736"/>
    </row>
    <row r="5382" spans="1:97">
      <c r="M5382" s="722"/>
      <c r="N5382" s="736"/>
      <c r="O5382" s="736"/>
      <c r="P5382" s="736"/>
      <c r="Q5382" s="736"/>
      <c r="R5382" s="736"/>
      <c r="S5382" s="736"/>
      <c r="T5382" s="736"/>
      <c r="U5382" s="736"/>
    </row>
    <row r="5383" spans="1:97">
      <c r="M5383" s="722"/>
      <c r="N5383" s="736"/>
      <c r="O5383" s="736"/>
      <c r="P5383" s="736"/>
      <c r="Q5383" s="736"/>
      <c r="R5383" s="736"/>
      <c r="S5383" s="736"/>
      <c r="T5383" s="736"/>
      <c r="U5383" s="736"/>
    </row>
    <row r="5384" spans="1:97">
      <c r="M5384" s="722"/>
      <c r="N5384" s="736"/>
      <c r="O5384" s="736"/>
      <c r="P5384" s="736"/>
      <c r="Q5384" s="736"/>
      <c r="R5384" s="736"/>
      <c r="S5384" s="736"/>
      <c r="T5384" s="736"/>
      <c r="U5384" s="736"/>
    </row>
    <row r="5385" spans="1:97">
      <c r="M5385" s="722"/>
      <c r="N5385" s="736"/>
      <c r="O5385" s="736"/>
      <c r="P5385" s="736"/>
      <c r="Q5385" s="736"/>
      <c r="R5385" s="736"/>
      <c r="S5385" s="736"/>
      <c r="T5385" s="736"/>
      <c r="U5385" s="736"/>
    </row>
    <row r="5386" spans="1:97">
      <c r="M5386" s="722"/>
    </row>
    <row r="5387" spans="1:97">
      <c r="M5387" s="722"/>
    </row>
    <row r="5388" spans="1:97">
      <c r="M5388" s="722"/>
    </row>
    <row r="5389" spans="1:97">
      <c r="M5389" s="722"/>
    </row>
    <row r="5390" spans="1:97">
      <c r="M5390" s="722"/>
    </row>
    <row r="5391" spans="1:97">
      <c r="M5391" s="722"/>
    </row>
    <row r="5392" spans="1:97">
      <c r="M5392" s="722"/>
    </row>
    <row r="5393" spans="3:55">
      <c r="C5393" s="757"/>
      <c r="D5393" s="757"/>
      <c r="E5393" s="757"/>
      <c r="M5393" s="722"/>
    </row>
    <row r="5394" spans="3:55" s="757" customFormat="1">
      <c r="K5394" s="758"/>
      <c r="L5394" s="758"/>
      <c r="M5394" s="722"/>
      <c r="P5394" s="722"/>
      <c r="Q5394" s="722"/>
      <c r="R5394" s="722"/>
      <c r="S5394" s="722"/>
      <c r="T5394" s="722"/>
      <c r="U5394" s="722"/>
      <c r="V5394" s="1376"/>
      <c r="W5394" s="1376"/>
      <c r="X5394" s="1376"/>
      <c r="Y5394" s="1376"/>
      <c r="Z5394" s="1376"/>
      <c r="AA5394" s="1376"/>
      <c r="AB5394" s="1376"/>
      <c r="AC5394" s="1376"/>
      <c r="AD5394" s="1376"/>
      <c r="AE5394" s="1376"/>
      <c r="AF5394" s="1376"/>
      <c r="AG5394" s="1376"/>
      <c r="AH5394" s="1376"/>
      <c r="AI5394" s="1376"/>
      <c r="AJ5394" s="1376"/>
      <c r="AK5394" s="1376"/>
      <c r="AL5394" s="1376"/>
      <c r="AM5394" s="1376"/>
      <c r="AN5394" s="1376"/>
      <c r="AO5394" s="1376"/>
      <c r="AP5394" s="1376"/>
      <c r="AQ5394" s="1376"/>
      <c r="AR5394" s="1376"/>
      <c r="AS5394" s="1376"/>
      <c r="AT5394" s="1376"/>
      <c r="AU5394" s="1376"/>
      <c r="AV5394" s="1376"/>
      <c r="AW5394" s="1376"/>
      <c r="AX5394" s="1376"/>
      <c r="AY5394" s="1376"/>
      <c r="AZ5394" s="1376"/>
      <c r="BA5394" s="722"/>
      <c r="BB5394" s="722"/>
      <c r="BC5394" s="722"/>
    </row>
    <row r="5395" spans="3:55" s="757" customFormat="1">
      <c r="K5395" s="758"/>
      <c r="L5395" s="758"/>
      <c r="M5395" s="722"/>
      <c r="P5395" s="722"/>
      <c r="Q5395" s="722"/>
      <c r="R5395" s="722"/>
      <c r="S5395" s="722"/>
      <c r="T5395" s="722"/>
      <c r="U5395" s="722"/>
      <c r="V5395" s="1376"/>
      <c r="W5395" s="1376"/>
      <c r="X5395" s="1376"/>
      <c r="Y5395" s="1376"/>
      <c r="Z5395" s="1376"/>
      <c r="AA5395" s="1376"/>
      <c r="AB5395" s="1376"/>
      <c r="AC5395" s="1376"/>
      <c r="AD5395" s="1376"/>
      <c r="AE5395" s="1376"/>
      <c r="AF5395" s="1376"/>
      <c r="AG5395" s="1376"/>
      <c r="AH5395" s="1376"/>
      <c r="AI5395" s="1376"/>
      <c r="AJ5395" s="1376"/>
      <c r="AK5395" s="1376"/>
      <c r="AL5395" s="1376"/>
      <c r="AM5395" s="1376"/>
      <c r="AN5395" s="1376"/>
      <c r="AO5395" s="1376"/>
      <c r="AP5395" s="1376"/>
      <c r="AQ5395" s="1376"/>
      <c r="AR5395" s="1376"/>
      <c r="AS5395" s="1376"/>
      <c r="AT5395" s="1376"/>
      <c r="AU5395" s="1376"/>
      <c r="AV5395" s="1376"/>
      <c r="AW5395" s="1376"/>
      <c r="AX5395" s="1376"/>
      <c r="AY5395" s="1376"/>
      <c r="AZ5395" s="1376"/>
      <c r="BA5395" s="722"/>
      <c r="BB5395" s="722"/>
      <c r="BC5395" s="722"/>
    </row>
    <row r="5396" spans="3:55" s="757" customFormat="1">
      <c r="K5396" s="758"/>
      <c r="L5396" s="758"/>
      <c r="M5396" s="722"/>
      <c r="P5396" s="722"/>
      <c r="Q5396" s="722"/>
      <c r="R5396" s="722"/>
      <c r="S5396" s="722"/>
      <c r="T5396" s="722"/>
      <c r="U5396" s="722"/>
      <c r="V5396" s="1376"/>
      <c r="W5396" s="1376"/>
      <c r="X5396" s="1376"/>
      <c r="Y5396" s="1376"/>
      <c r="Z5396" s="1376"/>
      <c r="AA5396" s="1376"/>
      <c r="AB5396" s="1376"/>
      <c r="AC5396" s="1376"/>
      <c r="AD5396" s="1376"/>
      <c r="AE5396" s="1376"/>
      <c r="AF5396" s="1376"/>
      <c r="AG5396" s="1376"/>
      <c r="AH5396" s="1376"/>
      <c r="AI5396" s="1376"/>
      <c r="AJ5396" s="1376"/>
      <c r="AK5396" s="1376"/>
      <c r="AL5396" s="1376"/>
      <c r="AM5396" s="1376"/>
      <c r="AN5396" s="1376"/>
      <c r="AO5396" s="1376"/>
      <c r="AP5396" s="1376"/>
      <c r="AQ5396" s="1376"/>
      <c r="AR5396" s="1376"/>
      <c r="AS5396" s="1376"/>
      <c r="AT5396" s="1376"/>
      <c r="AU5396" s="1376"/>
      <c r="AV5396" s="1376"/>
      <c r="AW5396" s="1376"/>
      <c r="AX5396" s="1376"/>
      <c r="AY5396" s="1376"/>
      <c r="AZ5396" s="1376"/>
      <c r="BA5396" s="722"/>
      <c r="BB5396" s="722"/>
      <c r="BC5396" s="722"/>
    </row>
    <row r="5397" spans="3:55" s="757" customFormat="1">
      <c r="K5397" s="758"/>
      <c r="L5397" s="758"/>
      <c r="M5397" s="722"/>
      <c r="P5397" s="722"/>
      <c r="Q5397" s="722"/>
      <c r="R5397" s="722"/>
      <c r="S5397" s="722"/>
      <c r="T5397" s="722"/>
      <c r="U5397" s="722"/>
      <c r="V5397" s="1376"/>
      <c r="W5397" s="1376"/>
      <c r="X5397" s="1376"/>
      <c r="Y5397" s="1376"/>
      <c r="Z5397" s="1376"/>
      <c r="AA5397" s="1376"/>
      <c r="AB5397" s="1376"/>
      <c r="AC5397" s="1376"/>
      <c r="AD5397" s="1376"/>
      <c r="AE5397" s="1376"/>
      <c r="AF5397" s="1376"/>
      <c r="AG5397" s="1376"/>
      <c r="AH5397" s="1376"/>
      <c r="AI5397" s="1376"/>
      <c r="AJ5397" s="1376"/>
      <c r="AK5397" s="1376"/>
      <c r="AL5397" s="1376"/>
      <c r="AM5397" s="1376"/>
      <c r="AN5397" s="1376"/>
      <c r="AO5397" s="1376"/>
      <c r="AP5397" s="1376"/>
      <c r="AQ5397" s="1376"/>
      <c r="AR5397" s="1376"/>
      <c r="AS5397" s="1376"/>
      <c r="AT5397" s="1376"/>
      <c r="AU5397" s="1376"/>
      <c r="AV5397" s="1376"/>
      <c r="AW5397" s="1376"/>
      <c r="AX5397" s="1376"/>
      <c r="AY5397" s="1376"/>
      <c r="AZ5397" s="1376"/>
      <c r="BA5397" s="722"/>
      <c r="BB5397" s="722"/>
      <c r="BC5397" s="722"/>
    </row>
    <row r="5398" spans="3:55" s="757" customFormat="1">
      <c r="K5398" s="758"/>
      <c r="L5398" s="758"/>
      <c r="M5398" s="722"/>
      <c r="P5398" s="722"/>
      <c r="Q5398" s="722"/>
      <c r="R5398" s="722"/>
      <c r="S5398" s="722"/>
      <c r="T5398" s="722"/>
      <c r="U5398" s="722"/>
      <c r="V5398" s="1376"/>
      <c r="W5398" s="1376"/>
      <c r="X5398" s="1376"/>
      <c r="Y5398" s="1376"/>
      <c r="Z5398" s="1376"/>
      <c r="AA5398" s="1376"/>
      <c r="AB5398" s="1376"/>
      <c r="AC5398" s="1376"/>
      <c r="AD5398" s="1376"/>
      <c r="AE5398" s="1376"/>
      <c r="AF5398" s="1376"/>
      <c r="AG5398" s="1376"/>
      <c r="AH5398" s="1376"/>
      <c r="AI5398" s="1376"/>
      <c r="AJ5398" s="1376"/>
      <c r="AK5398" s="1376"/>
      <c r="AL5398" s="1376"/>
      <c r="AM5398" s="1376"/>
      <c r="AN5398" s="1376"/>
      <c r="AO5398" s="1376"/>
      <c r="AP5398" s="1376"/>
      <c r="AQ5398" s="1376"/>
      <c r="AR5398" s="1376"/>
      <c r="AS5398" s="1376"/>
      <c r="AT5398" s="1376"/>
      <c r="AU5398" s="1376"/>
      <c r="AV5398" s="1376"/>
      <c r="AW5398" s="1376"/>
      <c r="AX5398" s="1376"/>
      <c r="AY5398" s="1376"/>
      <c r="AZ5398" s="1376"/>
      <c r="BA5398" s="722"/>
      <c r="BB5398" s="722"/>
      <c r="BC5398" s="722"/>
    </row>
    <row r="5399" spans="3:55" s="757" customFormat="1">
      <c r="K5399" s="758"/>
      <c r="L5399" s="758"/>
      <c r="M5399" s="722"/>
      <c r="P5399" s="722"/>
      <c r="Q5399" s="722"/>
      <c r="R5399" s="722"/>
      <c r="S5399" s="722"/>
      <c r="T5399" s="722"/>
      <c r="U5399" s="722"/>
      <c r="V5399" s="1376"/>
      <c r="W5399" s="1376"/>
      <c r="X5399" s="1376"/>
      <c r="Y5399" s="1376"/>
      <c r="Z5399" s="1376"/>
      <c r="AA5399" s="1376"/>
      <c r="AB5399" s="1376"/>
      <c r="AC5399" s="1376"/>
      <c r="AD5399" s="1376"/>
      <c r="AE5399" s="1376"/>
      <c r="AF5399" s="1376"/>
      <c r="AG5399" s="1376"/>
      <c r="AH5399" s="1376"/>
      <c r="AI5399" s="1376"/>
      <c r="AJ5399" s="1376"/>
      <c r="AK5399" s="1376"/>
      <c r="AL5399" s="1376"/>
      <c r="AM5399" s="1376"/>
      <c r="AN5399" s="1376"/>
      <c r="AO5399" s="1376"/>
      <c r="AP5399" s="1376"/>
      <c r="AQ5399" s="1376"/>
      <c r="AR5399" s="1376"/>
      <c r="AS5399" s="1376"/>
      <c r="AT5399" s="1376"/>
      <c r="AU5399" s="1376"/>
      <c r="AV5399" s="1376"/>
      <c r="AW5399" s="1376"/>
      <c r="AX5399" s="1376"/>
      <c r="AY5399" s="1376"/>
      <c r="AZ5399" s="1376"/>
      <c r="BA5399" s="722"/>
      <c r="BB5399" s="722"/>
      <c r="BC5399" s="722"/>
    </row>
    <row r="5400" spans="3:55" s="757" customFormat="1">
      <c r="K5400" s="758"/>
      <c r="L5400" s="758"/>
      <c r="M5400" s="722"/>
      <c r="P5400" s="722"/>
      <c r="Q5400" s="722"/>
      <c r="R5400" s="722"/>
      <c r="S5400" s="722"/>
      <c r="T5400" s="722"/>
      <c r="U5400" s="722"/>
      <c r="V5400" s="1376"/>
      <c r="W5400" s="1376"/>
      <c r="X5400" s="1376"/>
      <c r="Y5400" s="1376"/>
      <c r="Z5400" s="1376"/>
      <c r="AA5400" s="1376"/>
      <c r="AB5400" s="1376"/>
      <c r="AC5400" s="1376"/>
      <c r="AD5400" s="1376"/>
      <c r="AE5400" s="1376"/>
      <c r="AF5400" s="1376"/>
      <c r="AG5400" s="1376"/>
      <c r="AH5400" s="1376"/>
      <c r="AI5400" s="1376"/>
      <c r="AJ5400" s="1376"/>
      <c r="AK5400" s="1376"/>
      <c r="AL5400" s="1376"/>
      <c r="AM5400" s="1376"/>
      <c r="AN5400" s="1376"/>
      <c r="AO5400" s="1376"/>
      <c r="AP5400" s="1376"/>
      <c r="AQ5400" s="1376"/>
      <c r="AR5400" s="1376"/>
      <c r="AS5400" s="1376"/>
      <c r="AT5400" s="1376"/>
      <c r="AU5400" s="1376"/>
      <c r="AV5400" s="1376"/>
      <c r="AW5400" s="1376"/>
      <c r="AX5400" s="1376"/>
      <c r="AY5400" s="1376"/>
      <c r="AZ5400" s="1376"/>
      <c r="BA5400" s="722"/>
      <c r="BB5400" s="722"/>
      <c r="BC5400" s="722"/>
    </row>
    <row r="5401" spans="3:55" s="757" customFormat="1">
      <c r="K5401" s="758"/>
      <c r="L5401" s="758"/>
      <c r="M5401" s="722"/>
      <c r="P5401" s="722"/>
      <c r="Q5401" s="722"/>
      <c r="R5401" s="722"/>
      <c r="S5401" s="722"/>
      <c r="T5401" s="722"/>
      <c r="U5401" s="722"/>
      <c r="V5401" s="1376"/>
      <c r="W5401" s="1376"/>
      <c r="X5401" s="1376"/>
      <c r="Y5401" s="1376"/>
      <c r="Z5401" s="1376"/>
      <c r="AA5401" s="1376"/>
      <c r="AB5401" s="1376"/>
      <c r="AC5401" s="1376"/>
      <c r="AD5401" s="1376"/>
      <c r="AE5401" s="1376"/>
      <c r="AF5401" s="1376"/>
      <c r="AG5401" s="1376"/>
      <c r="AH5401" s="1376"/>
      <c r="AI5401" s="1376"/>
      <c r="AJ5401" s="1376"/>
      <c r="AK5401" s="1376"/>
      <c r="AL5401" s="1376"/>
      <c r="AM5401" s="1376"/>
      <c r="AN5401" s="1376"/>
      <c r="AO5401" s="1376"/>
      <c r="AP5401" s="1376"/>
      <c r="AQ5401" s="1376"/>
      <c r="AR5401" s="1376"/>
      <c r="AS5401" s="1376"/>
      <c r="AT5401" s="1376"/>
      <c r="AU5401" s="1376"/>
      <c r="AV5401" s="1376"/>
      <c r="AW5401" s="1376"/>
      <c r="AX5401" s="1376"/>
      <c r="AY5401" s="1376"/>
      <c r="AZ5401" s="1376"/>
      <c r="BA5401" s="722"/>
      <c r="BB5401" s="722"/>
      <c r="BC5401" s="722"/>
    </row>
    <row r="5402" spans="3:55" s="757" customFormat="1">
      <c r="K5402" s="758"/>
      <c r="L5402" s="758"/>
      <c r="M5402" s="722"/>
      <c r="P5402" s="722"/>
      <c r="Q5402" s="722"/>
      <c r="R5402" s="722"/>
      <c r="S5402" s="722"/>
      <c r="T5402" s="722"/>
      <c r="U5402" s="722"/>
      <c r="V5402" s="1376"/>
      <c r="W5402" s="1376"/>
      <c r="X5402" s="1376"/>
      <c r="Y5402" s="1376"/>
      <c r="Z5402" s="1376"/>
      <c r="AA5402" s="1376"/>
      <c r="AB5402" s="1376"/>
      <c r="AC5402" s="1376"/>
      <c r="AD5402" s="1376"/>
      <c r="AE5402" s="1376"/>
      <c r="AF5402" s="1376"/>
      <c r="AG5402" s="1376"/>
      <c r="AH5402" s="1376"/>
      <c r="AI5402" s="1376"/>
      <c r="AJ5402" s="1376"/>
      <c r="AK5402" s="1376"/>
      <c r="AL5402" s="1376"/>
      <c r="AM5402" s="1376"/>
      <c r="AN5402" s="1376"/>
      <c r="AO5402" s="1376"/>
      <c r="AP5402" s="1376"/>
      <c r="AQ5402" s="1376"/>
      <c r="AR5402" s="1376"/>
      <c r="AS5402" s="1376"/>
      <c r="AT5402" s="1376"/>
      <c r="AU5402" s="1376"/>
      <c r="AV5402" s="1376"/>
      <c r="AW5402" s="1376"/>
      <c r="AX5402" s="1376"/>
      <c r="AY5402" s="1376"/>
      <c r="AZ5402" s="1376"/>
      <c r="BA5402" s="722"/>
      <c r="BB5402" s="722"/>
      <c r="BC5402" s="722"/>
    </row>
    <row r="5403" spans="3:55" s="757" customFormat="1">
      <c r="K5403" s="758"/>
      <c r="L5403" s="758"/>
      <c r="M5403" s="722"/>
      <c r="P5403" s="722"/>
      <c r="Q5403" s="722"/>
      <c r="R5403" s="722"/>
      <c r="S5403" s="722"/>
      <c r="T5403" s="722"/>
      <c r="U5403" s="722"/>
      <c r="V5403" s="1376"/>
      <c r="W5403" s="1376"/>
      <c r="X5403" s="1376"/>
      <c r="Y5403" s="1376"/>
      <c r="Z5403" s="1376"/>
      <c r="AA5403" s="1376"/>
      <c r="AB5403" s="1376"/>
      <c r="AC5403" s="1376"/>
      <c r="AD5403" s="1376"/>
      <c r="AE5403" s="1376"/>
      <c r="AF5403" s="1376"/>
      <c r="AG5403" s="1376"/>
      <c r="AH5403" s="1376"/>
      <c r="AI5403" s="1376"/>
      <c r="AJ5403" s="1376"/>
      <c r="AK5403" s="1376"/>
      <c r="AL5403" s="1376"/>
      <c r="AM5403" s="1376"/>
      <c r="AN5403" s="1376"/>
      <c r="AO5403" s="1376"/>
      <c r="AP5403" s="1376"/>
      <c r="AQ5403" s="1376"/>
      <c r="AR5403" s="1376"/>
      <c r="AS5403" s="1376"/>
      <c r="AT5403" s="1376"/>
      <c r="AU5403" s="1376"/>
      <c r="AV5403" s="1376"/>
      <c r="AW5403" s="1376"/>
      <c r="AX5403" s="1376"/>
      <c r="AY5403" s="1376"/>
      <c r="AZ5403" s="1376"/>
      <c r="BA5403" s="722"/>
      <c r="BB5403" s="722"/>
      <c r="BC5403" s="722"/>
    </row>
    <row r="5404" spans="3:55" s="757" customFormat="1">
      <c r="K5404" s="758"/>
      <c r="L5404" s="758"/>
      <c r="M5404" s="722"/>
      <c r="P5404" s="722"/>
      <c r="Q5404" s="722"/>
      <c r="R5404" s="722"/>
      <c r="S5404" s="722"/>
      <c r="T5404" s="722"/>
      <c r="U5404" s="722"/>
      <c r="V5404" s="1376"/>
      <c r="W5404" s="1376"/>
      <c r="X5404" s="1376"/>
      <c r="Y5404" s="1376"/>
      <c r="Z5404" s="1376"/>
      <c r="AA5404" s="1376"/>
      <c r="AB5404" s="1376"/>
      <c r="AC5404" s="1376"/>
      <c r="AD5404" s="1376"/>
      <c r="AE5404" s="1376"/>
      <c r="AF5404" s="1376"/>
      <c r="AG5404" s="1376"/>
      <c r="AH5404" s="1376"/>
      <c r="AI5404" s="1376"/>
      <c r="AJ5404" s="1376"/>
      <c r="AK5404" s="1376"/>
      <c r="AL5404" s="1376"/>
      <c r="AM5404" s="1376"/>
      <c r="AN5404" s="1376"/>
      <c r="AO5404" s="1376"/>
      <c r="AP5404" s="1376"/>
      <c r="AQ5404" s="1376"/>
      <c r="AR5404" s="1376"/>
      <c r="AS5404" s="1376"/>
      <c r="AT5404" s="1376"/>
      <c r="AU5404" s="1376"/>
      <c r="AV5404" s="1376"/>
      <c r="AW5404" s="1376"/>
      <c r="AX5404" s="1376"/>
      <c r="AY5404" s="1376"/>
      <c r="AZ5404" s="1376"/>
      <c r="BA5404" s="722"/>
      <c r="BB5404" s="722"/>
      <c r="BC5404" s="722"/>
    </row>
    <row r="5405" spans="3:55" s="757" customFormat="1">
      <c r="K5405" s="758"/>
      <c r="L5405" s="758"/>
      <c r="M5405" s="722"/>
      <c r="P5405" s="722"/>
      <c r="Q5405" s="722"/>
      <c r="R5405" s="722"/>
      <c r="S5405" s="722"/>
      <c r="T5405" s="722"/>
      <c r="U5405" s="722"/>
      <c r="V5405" s="1376"/>
      <c r="W5405" s="1376"/>
      <c r="X5405" s="1376"/>
      <c r="Y5405" s="1376"/>
      <c r="Z5405" s="1376"/>
      <c r="AA5405" s="1376"/>
      <c r="AB5405" s="1376"/>
      <c r="AC5405" s="1376"/>
      <c r="AD5405" s="1376"/>
      <c r="AE5405" s="1376"/>
      <c r="AF5405" s="1376"/>
      <c r="AG5405" s="1376"/>
      <c r="AH5405" s="1376"/>
      <c r="AI5405" s="1376"/>
      <c r="AJ5405" s="1376"/>
      <c r="AK5405" s="1376"/>
      <c r="AL5405" s="1376"/>
      <c r="AM5405" s="1376"/>
      <c r="AN5405" s="1376"/>
      <c r="AO5405" s="1376"/>
      <c r="AP5405" s="1376"/>
      <c r="AQ5405" s="1376"/>
      <c r="AR5405" s="1376"/>
      <c r="AS5405" s="1376"/>
      <c r="AT5405" s="1376"/>
      <c r="AU5405" s="1376"/>
      <c r="AV5405" s="1376"/>
      <c r="AW5405" s="1376"/>
      <c r="AX5405" s="1376"/>
      <c r="AY5405" s="1376"/>
      <c r="AZ5405" s="1376"/>
      <c r="BA5405" s="722"/>
      <c r="BB5405" s="722"/>
      <c r="BC5405" s="722"/>
    </row>
    <row r="5406" spans="3:55" s="757" customFormat="1">
      <c r="K5406" s="758"/>
      <c r="L5406" s="758"/>
      <c r="M5406" s="722"/>
      <c r="P5406" s="722"/>
      <c r="Q5406" s="722"/>
      <c r="R5406" s="722"/>
      <c r="S5406" s="722"/>
      <c r="T5406" s="722"/>
      <c r="U5406" s="722"/>
      <c r="V5406" s="1376"/>
      <c r="W5406" s="1376"/>
      <c r="X5406" s="1376"/>
      <c r="Y5406" s="1376"/>
      <c r="Z5406" s="1376"/>
      <c r="AA5406" s="1376"/>
      <c r="AB5406" s="1376"/>
      <c r="AC5406" s="1376"/>
      <c r="AD5406" s="1376"/>
      <c r="AE5406" s="1376"/>
      <c r="AF5406" s="1376"/>
      <c r="AG5406" s="1376"/>
      <c r="AH5406" s="1376"/>
      <c r="AI5406" s="1376"/>
      <c r="AJ5406" s="1376"/>
      <c r="AK5406" s="1376"/>
      <c r="AL5406" s="1376"/>
      <c r="AM5406" s="1376"/>
      <c r="AN5406" s="1376"/>
      <c r="AO5406" s="1376"/>
      <c r="AP5406" s="1376"/>
      <c r="AQ5406" s="1376"/>
      <c r="AR5406" s="1376"/>
      <c r="AS5406" s="1376"/>
      <c r="AT5406" s="1376"/>
      <c r="AU5406" s="1376"/>
      <c r="AV5406" s="1376"/>
      <c r="AW5406" s="1376"/>
      <c r="AX5406" s="1376"/>
      <c r="AY5406" s="1376"/>
      <c r="AZ5406" s="1376"/>
      <c r="BA5406" s="722"/>
      <c r="BB5406" s="722"/>
      <c r="BC5406" s="722"/>
    </row>
    <row r="5407" spans="3:55" s="757" customFormat="1">
      <c r="K5407" s="758"/>
      <c r="L5407" s="758"/>
      <c r="M5407" s="722"/>
      <c r="P5407" s="722"/>
      <c r="Q5407" s="722"/>
      <c r="R5407" s="722"/>
      <c r="S5407" s="722"/>
      <c r="T5407" s="722"/>
      <c r="U5407" s="722"/>
      <c r="V5407" s="1376"/>
      <c r="W5407" s="1376"/>
      <c r="X5407" s="1376"/>
      <c r="Y5407" s="1376"/>
      <c r="Z5407" s="1376"/>
      <c r="AA5407" s="1376"/>
      <c r="AB5407" s="1376"/>
      <c r="AC5407" s="1376"/>
      <c r="AD5407" s="1376"/>
      <c r="AE5407" s="1376"/>
      <c r="AF5407" s="1376"/>
      <c r="AG5407" s="1376"/>
      <c r="AH5407" s="1376"/>
      <c r="AI5407" s="1376"/>
      <c r="AJ5407" s="1376"/>
      <c r="AK5407" s="1376"/>
      <c r="AL5407" s="1376"/>
      <c r="AM5407" s="1376"/>
      <c r="AN5407" s="1376"/>
      <c r="AO5407" s="1376"/>
      <c r="AP5407" s="1376"/>
      <c r="AQ5407" s="1376"/>
      <c r="AR5407" s="1376"/>
      <c r="AS5407" s="1376"/>
      <c r="AT5407" s="1376"/>
      <c r="AU5407" s="1376"/>
      <c r="AV5407" s="1376"/>
      <c r="AW5407" s="1376"/>
      <c r="AX5407" s="1376"/>
      <c r="AY5407" s="1376"/>
      <c r="AZ5407" s="1376"/>
      <c r="BA5407" s="722"/>
      <c r="BB5407" s="722"/>
      <c r="BC5407" s="722"/>
    </row>
    <row r="5408" spans="3:55" s="757" customFormat="1">
      <c r="K5408" s="758"/>
      <c r="L5408" s="758"/>
      <c r="M5408" s="722"/>
      <c r="P5408" s="722"/>
      <c r="Q5408" s="722"/>
      <c r="R5408" s="722"/>
      <c r="S5408" s="722"/>
      <c r="T5408" s="722"/>
      <c r="U5408" s="722"/>
      <c r="V5408" s="1376"/>
      <c r="W5408" s="1376"/>
      <c r="X5408" s="1376"/>
      <c r="Y5408" s="1376"/>
      <c r="Z5408" s="1376"/>
      <c r="AA5408" s="1376"/>
      <c r="AB5408" s="1376"/>
      <c r="AC5408" s="1376"/>
      <c r="AD5408" s="1376"/>
      <c r="AE5408" s="1376"/>
      <c r="AF5408" s="1376"/>
      <c r="AG5408" s="1376"/>
      <c r="AH5408" s="1376"/>
      <c r="AI5408" s="1376"/>
      <c r="AJ5408" s="1376"/>
      <c r="AK5408" s="1376"/>
      <c r="AL5408" s="1376"/>
      <c r="AM5408" s="1376"/>
      <c r="AN5408" s="1376"/>
      <c r="AO5408" s="1376"/>
      <c r="AP5408" s="1376"/>
      <c r="AQ5408" s="1376"/>
      <c r="AR5408" s="1376"/>
      <c r="AS5408" s="1376"/>
      <c r="AT5408" s="1376"/>
      <c r="AU5408" s="1376"/>
      <c r="AV5408" s="1376"/>
      <c r="AW5408" s="1376"/>
      <c r="AX5408" s="1376"/>
      <c r="AY5408" s="1376"/>
      <c r="AZ5408" s="1376"/>
      <c r="BA5408" s="722"/>
      <c r="BB5408" s="722"/>
      <c r="BC5408" s="722"/>
    </row>
    <row r="5409" spans="11:55" s="757" customFormat="1">
      <c r="K5409" s="758"/>
      <c r="L5409" s="758"/>
      <c r="M5409" s="722"/>
      <c r="P5409" s="722"/>
      <c r="Q5409" s="722"/>
      <c r="R5409" s="722"/>
      <c r="S5409" s="722"/>
      <c r="T5409" s="722"/>
      <c r="U5409" s="722"/>
      <c r="V5409" s="1376"/>
      <c r="W5409" s="1376"/>
      <c r="X5409" s="1376"/>
      <c r="Y5409" s="1376"/>
      <c r="Z5409" s="1376"/>
      <c r="AA5409" s="1376"/>
      <c r="AB5409" s="1376"/>
      <c r="AC5409" s="1376"/>
      <c r="AD5409" s="1376"/>
      <c r="AE5409" s="1376"/>
      <c r="AF5409" s="1376"/>
      <c r="AG5409" s="1376"/>
      <c r="AH5409" s="1376"/>
      <c r="AI5409" s="1376"/>
      <c r="AJ5409" s="1376"/>
      <c r="AK5409" s="1376"/>
      <c r="AL5409" s="1376"/>
      <c r="AM5409" s="1376"/>
      <c r="AN5409" s="1376"/>
      <c r="AO5409" s="1376"/>
      <c r="AP5409" s="1376"/>
      <c r="AQ5409" s="1376"/>
      <c r="AR5409" s="1376"/>
      <c r="AS5409" s="1376"/>
      <c r="AT5409" s="1376"/>
      <c r="AU5409" s="1376"/>
      <c r="AV5409" s="1376"/>
      <c r="AW5409" s="1376"/>
      <c r="AX5409" s="1376"/>
      <c r="AY5409" s="1376"/>
      <c r="AZ5409" s="1376"/>
      <c r="BA5409" s="722"/>
      <c r="BB5409" s="722"/>
      <c r="BC5409" s="722"/>
    </row>
    <row r="5410" spans="11:55" s="757" customFormat="1">
      <c r="K5410" s="758"/>
      <c r="L5410" s="758"/>
      <c r="M5410" s="722"/>
      <c r="P5410" s="722"/>
      <c r="Q5410" s="722"/>
      <c r="R5410" s="722"/>
      <c r="S5410" s="722"/>
      <c r="T5410" s="722"/>
      <c r="U5410" s="722"/>
      <c r="V5410" s="1376"/>
      <c r="W5410" s="1376"/>
      <c r="X5410" s="1376"/>
      <c r="Y5410" s="1376"/>
      <c r="Z5410" s="1376"/>
      <c r="AA5410" s="1376"/>
      <c r="AB5410" s="1376"/>
      <c r="AC5410" s="1376"/>
      <c r="AD5410" s="1376"/>
      <c r="AE5410" s="1376"/>
      <c r="AF5410" s="1376"/>
      <c r="AG5410" s="1376"/>
      <c r="AH5410" s="1376"/>
      <c r="AI5410" s="1376"/>
      <c r="AJ5410" s="1376"/>
      <c r="AK5410" s="1376"/>
      <c r="AL5410" s="1376"/>
      <c r="AM5410" s="1376"/>
      <c r="AN5410" s="1376"/>
      <c r="AO5410" s="1376"/>
      <c r="AP5410" s="1376"/>
      <c r="AQ5410" s="1376"/>
      <c r="AR5410" s="1376"/>
      <c r="AS5410" s="1376"/>
      <c r="AT5410" s="1376"/>
      <c r="AU5410" s="1376"/>
      <c r="AV5410" s="1376"/>
      <c r="AW5410" s="1376"/>
      <c r="AX5410" s="1376"/>
      <c r="AY5410" s="1376"/>
      <c r="AZ5410" s="1376"/>
      <c r="BA5410" s="722"/>
      <c r="BB5410" s="722"/>
      <c r="BC5410" s="722"/>
    </row>
    <row r="5411" spans="11:55" s="757" customFormat="1">
      <c r="K5411" s="758"/>
      <c r="L5411" s="758"/>
      <c r="M5411" s="722"/>
      <c r="P5411" s="722"/>
      <c r="Q5411" s="722"/>
      <c r="R5411" s="722"/>
      <c r="S5411" s="722"/>
      <c r="T5411" s="722"/>
      <c r="U5411" s="722"/>
      <c r="V5411" s="1376"/>
      <c r="W5411" s="1376"/>
      <c r="X5411" s="1376"/>
      <c r="Y5411" s="1376"/>
      <c r="Z5411" s="1376"/>
      <c r="AA5411" s="1376"/>
      <c r="AB5411" s="1376"/>
      <c r="AC5411" s="1376"/>
      <c r="AD5411" s="1376"/>
      <c r="AE5411" s="1376"/>
      <c r="AF5411" s="1376"/>
      <c r="AG5411" s="1376"/>
      <c r="AH5411" s="1376"/>
      <c r="AI5411" s="1376"/>
      <c r="AJ5411" s="1376"/>
      <c r="AK5411" s="1376"/>
      <c r="AL5411" s="1376"/>
      <c r="AM5411" s="1376"/>
      <c r="AN5411" s="1376"/>
      <c r="AO5411" s="1376"/>
      <c r="AP5411" s="1376"/>
      <c r="AQ5411" s="1376"/>
      <c r="AR5411" s="1376"/>
      <c r="AS5411" s="1376"/>
      <c r="AT5411" s="1376"/>
      <c r="AU5411" s="1376"/>
      <c r="AV5411" s="1376"/>
      <c r="AW5411" s="1376"/>
      <c r="AX5411" s="1376"/>
      <c r="AY5411" s="1376"/>
      <c r="AZ5411" s="1376"/>
      <c r="BA5411" s="722"/>
      <c r="BB5411" s="722"/>
      <c r="BC5411" s="722"/>
    </row>
    <row r="5412" spans="11:55" s="757" customFormat="1">
      <c r="K5412" s="758"/>
      <c r="L5412" s="758"/>
      <c r="M5412" s="722"/>
      <c r="P5412" s="722"/>
      <c r="Q5412" s="722"/>
      <c r="R5412" s="722"/>
      <c r="S5412" s="722"/>
      <c r="T5412" s="722"/>
      <c r="U5412" s="722"/>
      <c r="V5412" s="1376"/>
      <c r="W5412" s="1376"/>
      <c r="X5412" s="1376"/>
      <c r="Y5412" s="1376"/>
      <c r="Z5412" s="1376"/>
      <c r="AA5412" s="1376"/>
      <c r="AB5412" s="1376"/>
      <c r="AC5412" s="1376"/>
      <c r="AD5412" s="1376"/>
      <c r="AE5412" s="1376"/>
      <c r="AF5412" s="1376"/>
      <c r="AG5412" s="1376"/>
      <c r="AH5412" s="1376"/>
      <c r="AI5412" s="1376"/>
      <c r="AJ5412" s="1376"/>
      <c r="AK5412" s="1376"/>
      <c r="AL5412" s="1376"/>
      <c r="AM5412" s="1376"/>
      <c r="AN5412" s="1376"/>
      <c r="AO5412" s="1376"/>
      <c r="AP5412" s="1376"/>
      <c r="AQ5412" s="1376"/>
      <c r="AR5412" s="1376"/>
      <c r="AS5412" s="1376"/>
      <c r="AT5412" s="1376"/>
      <c r="AU5412" s="1376"/>
      <c r="AV5412" s="1376"/>
      <c r="AW5412" s="1376"/>
      <c r="AX5412" s="1376"/>
      <c r="AY5412" s="1376"/>
      <c r="AZ5412" s="1376"/>
      <c r="BA5412" s="722"/>
      <c r="BB5412" s="722"/>
      <c r="BC5412" s="722"/>
    </row>
    <row r="5413" spans="11:55" s="757" customFormat="1">
      <c r="K5413" s="758"/>
      <c r="L5413" s="758"/>
      <c r="M5413" s="722"/>
      <c r="P5413" s="722"/>
      <c r="Q5413" s="722"/>
      <c r="R5413" s="722"/>
      <c r="S5413" s="722"/>
      <c r="T5413" s="722"/>
      <c r="U5413" s="722"/>
      <c r="V5413" s="1376"/>
      <c r="W5413" s="1376"/>
      <c r="X5413" s="1376"/>
      <c r="Y5413" s="1376"/>
      <c r="Z5413" s="1376"/>
      <c r="AA5413" s="1376"/>
      <c r="AB5413" s="1376"/>
      <c r="AC5413" s="1376"/>
      <c r="AD5413" s="1376"/>
      <c r="AE5413" s="1376"/>
      <c r="AF5413" s="1376"/>
      <c r="AG5413" s="1376"/>
      <c r="AH5413" s="1376"/>
      <c r="AI5413" s="1376"/>
      <c r="AJ5413" s="1376"/>
      <c r="AK5413" s="1376"/>
      <c r="AL5413" s="1376"/>
      <c r="AM5413" s="1376"/>
      <c r="AN5413" s="1376"/>
      <c r="AO5413" s="1376"/>
      <c r="AP5413" s="1376"/>
      <c r="AQ5413" s="1376"/>
      <c r="AR5413" s="1376"/>
      <c r="AS5413" s="1376"/>
      <c r="AT5413" s="1376"/>
      <c r="AU5413" s="1376"/>
      <c r="AV5413" s="1376"/>
      <c r="AW5413" s="1376"/>
      <c r="AX5413" s="1376"/>
      <c r="AY5413" s="1376"/>
      <c r="AZ5413" s="1376"/>
      <c r="BA5413" s="722"/>
      <c r="BB5413" s="722"/>
      <c r="BC5413" s="722"/>
    </row>
    <row r="5414" spans="11:55" s="757" customFormat="1">
      <c r="K5414" s="758"/>
      <c r="L5414" s="758"/>
      <c r="M5414" s="722"/>
      <c r="P5414" s="722"/>
      <c r="Q5414" s="722"/>
      <c r="R5414" s="722"/>
      <c r="S5414" s="722"/>
      <c r="T5414" s="722"/>
      <c r="U5414" s="722"/>
      <c r="V5414" s="1376"/>
      <c r="W5414" s="1376"/>
      <c r="X5414" s="1376"/>
      <c r="Y5414" s="1376"/>
      <c r="Z5414" s="1376"/>
      <c r="AA5414" s="1376"/>
      <c r="AB5414" s="1376"/>
      <c r="AC5414" s="1376"/>
      <c r="AD5414" s="1376"/>
      <c r="AE5414" s="1376"/>
      <c r="AF5414" s="1376"/>
      <c r="AG5414" s="1376"/>
      <c r="AH5414" s="1376"/>
      <c r="AI5414" s="1376"/>
      <c r="AJ5414" s="1376"/>
      <c r="AK5414" s="1376"/>
      <c r="AL5414" s="1376"/>
      <c r="AM5414" s="1376"/>
      <c r="AN5414" s="1376"/>
      <c r="AO5414" s="1376"/>
      <c r="AP5414" s="1376"/>
      <c r="AQ5414" s="1376"/>
      <c r="AR5414" s="1376"/>
      <c r="AS5414" s="1376"/>
      <c r="AT5414" s="1376"/>
      <c r="AU5414" s="1376"/>
      <c r="AV5414" s="1376"/>
      <c r="AW5414" s="1376"/>
      <c r="AX5414" s="1376"/>
      <c r="AY5414" s="1376"/>
      <c r="AZ5414" s="1376"/>
      <c r="BA5414" s="722"/>
      <c r="BB5414" s="722"/>
      <c r="BC5414" s="722"/>
    </row>
    <row r="5415" spans="11:55" s="757" customFormat="1">
      <c r="K5415" s="758"/>
      <c r="L5415" s="758"/>
      <c r="M5415" s="722"/>
      <c r="P5415" s="722"/>
      <c r="Q5415" s="722"/>
      <c r="R5415" s="722"/>
      <c r="S5415" s="722"/>
      <c r="T5415" s="722"/>
      <c r="U5415" s="722"/>
      <c r="V5415" s="1376"/>
      <c r="W5415" s="1376"/>
      <c r="X5415" s="1376"/>
      <c r="Y5415" s="1376"/>
      <c r="Z5415" s="1376"/>
      <c r="AA5415" s="1376"/>
      <c r="AB5415" s="1376"/>
      <c r="AC5415" s="1376"/>
      <c r="AD5415" s="1376"/>
      <c r="AE5415" s="1376"/>
      <c r="AF5415" s="1376"/>
      <c r="AG5415" s="1376"/>
      <c r="AH5415" s="1376"/>
      <c r="AI5415" s="1376"/>
      <c r="AJ5415" s="1376"/>
      <c r="AK5415" s="1376"/>
      <c r="AL5415" s="1376"/>
      <c r="AM5415" s="1376"/>
      <c r="AN5415" s="1376"/>
      <c r="AO5415" s="1376"/>
      <c r="AP5415" s="1376"/>
      <c r="AQ5415" s="1376"/>
      <c r="AR5415" s="1376"/>
      <c r="AS5415" s="1376"/>
      <c r="AT5415" s="1376"/>
      <c r="AU5415" s="1376"/>
      <c r="AV5415" s="1376"/>
      <c r="AW5415" s="1376"/>
      <c r="AX5415" s="1376"/>
      <c r="AY5415" s="1376"/>
      <c r="AZ5415" s="1376"/>
      <c r="BA5415" s="722"/>
      <c r="BB5415" s="722"/>
      <c r="BC5415" s="722"/>
    </row>
    <row r="5416" spans="11:55" s="757" customFormat="1">
      <c r="K5416" s="758"/>
      <c r="L5416" s="758"/>
      <c r="M5416" s="722"/>
      <c r="P5416" s="722"/>
      <c r="Q5416" s="722"/>
      <c r="R5416" s="722"/>
      <c r="S5416" s="722"/>
      <c r="T5416" s="722"/>
      <c r="U5416" s="722"/>
      <c r="V5416" s="1376"/>
      <c r="W5416" s="1376"/>
      <c r="X5416" s="1376"/>
      <c r="Y5416" s="1376"/>
      <c r="Z5416" s="1376"/>
      <c r="AA5416" s="1376"/>
      <c r="AB5416" s="1376"/>
      <c r="AC5416" s="1376"/>
      <c r="AD5416" s="1376"/>
      <c r="AE5416" s="1376"/>
      <c r="AF5416" s="1376"/>
      <c r="AG5416" s="1376"/>
      <c r="AH5416" s="1376"/>
      <c r="AI5416" s="1376"/>
      <c r="AJ5416" s="1376"/>
      <c r="AK5416" s="1376"/>
      <c r="AL5416" s="1376"/>
      <c r="AM5416" s="1376"/>
      <c r="AN5416" s="1376"/>
      <c r="AO5416" s="1376"/>
      <c r="AP5416" s="1376"/>
      <c r="AQ5416" s="1376"/>
      <c r="AR5416" s="1376"/>
      <c r="AS5416" s="1376"/>
      <c r="AT5416" s="1376"/>
      <c r="AU5416" s="1376"/>
      <c r="AV5416" s="1376"/>
      <c r="AW5416" s="1376"/>
      <c r="AX5416" s="1376"/>
      <c r="AY5416" s="1376"/>
      <c r="AZ5416" s="1376"/>
      <c r="BA5416" s="722"/>
      <c r="BB5416" s="722"/>
      <c r="BC5416" s="722"/>
    </row>
    <row r="5417" spans="11:55" s="757" customFormat="1">
      <c r="K5417" s="758"/>
      <c r="L5417" s="758"/>
      <c r="M5417" s="722"/>
      <c r="P5417" s="722"/>
      <c r="Q5417" s="722"/>
      <c r="R5417" s="722"/>
      <c r="S5417" s="722"/>
      <c r="T5417" s="722"/>
      <c r="U5417" s="722"/>
      <c r="V5417" s="1376"/>
      <c r="W5417" s="1376"/>
      <c r="X5417" s="1376"/>
      <c r="Y5417" s="1376"/>
      <c r="Z5417" s="1376"/>
      <c r="AA5417" s="1376"/>
      <c r="AB5417" s="1376"/>
      <c r="AC5417" s="1376"/>
      <c r="AD5417" s="1376"/>
      <c r="AE5417" s="1376"/>
      <c r="AF5417" s="1376"/>
      <c r="AG5417" s="1376"/>
      <c r="AH5417" s="1376"/>
      <c r="AI5417" s="1376"/>
      <c r="AJ5417" s="1376"/>
      <c r="AK5417" s="1376"/>
      <c r="AL5417" s="1376"/>
      <c r="AM5417" s="1376"/>
      <c r="AN5417" s="1376"/>
      <c r="AO5417" s="1376"/>
      <c r="AP5417" s="1376"/>
      <c r="AQ5417" s="1376"/>
      <c r="AR5417" s="1376"/>
      <c r="AS5417" s="1376"/>
      <c r="AT5417" s="1376"/>
      <c r="AU5417" s="1376"/>
      <c r="AV5417" s="1376"/>
      <c r="AW5417" s="1376"/>
      <c r="AX5417" s="1376"/>
      <c r="AY5417" s="1376"/>
      <c r="AZ5417" s="1376"/>
      <c r="BA5417" s="722"/>
      <c r="BB5417" s="722"/>
      <c r="BC5417" s="722"/>
    </row>
    <row r="5418" spans="11:55" s="757" customFormat="1">
      <c r="K5418" s="758"/>
      <c r="L5418" s="758"/>
      <c r="M5418" s="722"/>
      <c r="P5418" s="722"/>
      <c r="Q5418" s="722"/>
      <c r="R5418" s="722"/>
      <c r="S5418" s="722"/>
      <c r="T5418" s="722"/>
      <c r="U5418" s="722"/>
      <c r="V5418" s="1376"/>
      <c r="W5418" s="1376"/>
      <c r="X5418" s="1376"/>
      <c r="Y5418" s="1376"/>
      <c r="Z5418" s="1376"/>
      <c r="AA5418" s="1376"/>
      <c r="AB5418" s="1376"/>
      <c r="AC5418" s="1376"/>
      <c r="AD5418" s="1376"/>
      <c r="AE5418" s="1376"/>
      <c r="AF5418" s="1376"/>
      <c r="AG5418" s="1376"/>
      <c r="AH5418" s="1376"/>
      <c r="AI5418" s="1376"/>
      <c r="AJ5418" s="1376"/>
      <c r="AK5418" s="1376"/>
      <c r="AL5418" s="1376"/>
      <c r="AM5418" s="1376"/>
      <c r="AN5418" s="1376"/>
      <c r="AO5418" s="1376"/>
      <c r="AP5418" s="1376"/>
      <c r="AQ5418" s="1376"/>
      <c r="AR5418" s="1376"/>
      <c r="AS5418" s="1376"/>
      <c r="AT5418" s="1376"/>
      <c r="AU5418" s="1376"/>
      <c r="AV5418" s="1376"/>
      <c r="AW5418" s="1376"/>
      <c r="AX5418" s="1376"/>
      <c r="AY5418" s="1376"/>
      <c r="AZ5418" s="1376"/>
      <c r="BA5418" s="722"/>
      <c r="BB5418" s="722"/>
      <c r="BC5418" s="722"/>
    </row>
    <row r="5419" spans="11:55" s="757" customFormat="1">
      <c r="K5419" s="758"/>
      <c r="L5419" s="758"/>
      <c r="M5419" s="722"/>
      <c r="P5419" s="722"/>
      <c r="Q5419" s="722"/>
      <c r="R5419" s="722"/>
      <c r="S5419" s="722"/>
      <c r="T5419" s="722"/>
      <c r="U5419" s="722"/>
      <c r="V5419" s="1376"/>
      <c r="W5419" s="1376"/>
      <c r="X5419" s="1376"/>
      <c r="Y5419" s="1376"/>
      <c r="Z5419" s="1376"/>
      <c r="AA5419" s="1376"/>
      <c r="AB5419" s="1376"/>
      <c r="AC5419" s="1376"/>
      <c r="AD5419" s="1376"/>
      <c r="AE5419" s="1376"/>
      <c r="AF5419" s="1376"/>
      <c r="AG5419" s="1376"/>
      <c r="AH5419" s="1376"/>
      <c r="AI5419" s="1376"/>
      <c r="AJ5419" s="1376"/>
      <c r="AK5419" s="1376"/>
      <c r="AL5419" s="1376"/>
      <c r="AM5419" s="1376"/>
      <c r="AN5419" s="1376"/>
      <c r="AO5419" s="1376"/>
      <c r="AP5419" s="1376"/>
      <c r="AQ5419" s="1376"/>
      <c r="AR5419" s="1376"/>
      <c r="AS5419" s="1376"/>
      <c r="AT5419" s="1376"/>
      <c r="AU5419" s="1376"/>
      <c r="AV5419" s="1376"/>
      <c r="AW5419" s="1376"/>
      <c r="AX5419" s="1376"/>
      <c r="AY5419" s="1376"/>
      <c r="AZ5419" s="1376"/>
      <c r="BA5419" s="722"/>
      <c r="BB5419" s="722"/>
      <c r="BC5419" s="722"/>
    </row>
    <row r="5420" spans="11:55" s="757" customFormat="1">
      <c r="K5420" s="758"/>
      <c r="L5420" s="758"/>
      <c r="M5420" s="722"/>
      <c r="P5420" s="722"/>
      <c r="Q5420" s="722"/>
      <c r="R5420" s="722"/>
      <c r="S5420" s="722"/>
      <c r="T5420" s="722"/>
      <c r="U5420" s="722"/>
      <c r="V5420" s="1376"/>
      <c r="W5420" s="1376"/>
      <c r="X5420" s="1376"/>
      <c r="Y5420" s="1376"/>
      <c r="Z5420" s="1376"/>
      <c r="AA5420" s="1376"/>
      <c r="AB5420" s="1376"/>
      <c r="AC5420" s="1376"/>
      <c r="AD5420" s="1376"/>
      <c r="AE5420" s="1376"/>
      <c r="AF5420" s="1376"/>
      <c r="AG5420" s="1376"/>
      <c r="AH5420" s="1376"/>
      <c r="AI5420" s="1376"/>
      <c r="AJ5420" s="1376"/>
      <c r="AK5420" s="1376"/>
      <c r="AL5420" s="1376"/>
      <c r="AM5420" s="1376"/>
      <c r="AN5420" s="1376"/>
      <c r="AO5420" s="1376"/>
      <c r="AP5420" s="1376"/>
      <c r="AQ5420" s="1376"/>
      <c r="AR5420" s="1376"/>
      <c r="AS5420" s="1376"/>
      <c r="AT5420" s="1376"/>
      <c r="AU5420" s="1376"/>
      <c r="AV5420" s="1376"/>
      <c r="AW5420" s="1376"/>
      <c r="AX5420" s="1376"/>
      <c r="AY5420" s="1376"/>
      <c r="AZ5420" s="1376"/>
      <c r="BA5420" s="722"/>
      <c r="BB5420" s="722"/>
      <c r="BC5420" s="722"/>
    </row>
    <row r="5421" spans="11:55" s="757" customFormat="1">
      <c r="K5421" s="758"/>
      <c r="L5421" s="758"/>
      <c r="M5421" s="722"/>
      <c r="P5421" s="722"/>
      <c r="Q5421" s="722"/>
      <c r="R5421" s="722"/>
      <c r="S5421" s="722"/>
      <c r="T5421" s="722"/>
      <c r="U5421" s="722"/>
      <c r="V5421" s="1376"/>
      <c r="W5421" s="1376"/>
      <c r="X5421" s="1376"/>
      <c r="Y5421" s="1376"/>
      <c r="Z5421" s="1376"/>
      <c r="AA5421" s="1376"/>
      <c r="AB5421" s="1376"/>
      <c r="AC5421" s="1376"/>
      <c r="AD5421" s="1376"/>
      <c r="AE5421" s="1376"/>
      <c r="AF5421" s="1376"/>
      <c r="AG5421" s="1376"/>
      <c r="AH5421" s="1376"/>
      <c r="AI5421" s="1376"/>
      <c r="AJ5421" s="1376"/>
      <c r="AK5421" s="1376"/>
      <c r="AL5421" s="1376"/>
      <c r="AM5421" s="1376"/>
      <c r="AN5421" s="1376"/>
      <c r="AO5421" s="1376"/>
      <c r="AP5421" s="1376"/>
      <c r="AQ5421" s="1376"/>
      <c r="AR5421" s="1376"/>
      <c r="AS5421" s="1376"/>
      <c r="AT5421" s="1376"/>
      <c r="AU5421" s="1376"/>
      <c r="AV5421" s="1376"/>
      <c r="AW5421" s="1376"/>
      <c r="AX5421" s="1376"/>
      <c r="AY5421" s="1376"/>
      <c r="AZ5421" s="1376"/>
      <c r="BA5421" s="722"/>
      <c r="BB5421" s="722"/>
      <c r="BC5421" s="722"/>
    </row>
    <row r="5422" spans="11:55" s="757" customFormat="1">
      <c r="K5422" s="758"/>
      <c r="L5422" s="758"/>
      <c r="M5422" s="722"/>
      <c r="P5422" s="722"/>
      <c r="Q5422" s="722"/>
      <c r="R5422" s="722"/>
      <c r="S5422" s="722"/>
      <c r="T5422" s="722"/>
      <c r="U5422" s="722"/>
      <c r="V5422" s="1376"/>
      <c r="W5422" s="1376"/>
      <c r="X5422" s="1376"/>
      <c r="Y5422" s="1376"/>
      <c r="Z5422" s="1376"/>
      <c r="AA5422" s="1376"/>
      <c r="AB5422" s="1376"/>
      <c r="AC5422" s="1376"/>
      <c r="AD5422" s="1376"/>
      <c r="AE5422" s="1376"/>
      <c r="AF5422" s="1376"/>
      <c r="AG5422" s="1376"/>
      <c r="AH5422" s="1376"/>
      <c r="AI5422" s="1376"/>
      <c r="AJ5422" s="1376"/>
      <c r="AK5422" s="1376"/>
      <c r="AL5422" s="1376"/>
      <c r="AM5422" s="1376"/>
      <c r="AN5422" s="1376"/>
      <c r="AO5422" s="1376"/>
      <c r="AP5422" s="1376"/>
      <c r="AQ5422" s="1376"/>
      <c r="AR5422" s="1376"/>
      <c r="AS5422" s="1376"/>
      <c r="AT5422" s="1376"/>
      <c r="AU5422" s="1376"/>
      <c r="AV5422" s="1376"/>
      <c r="AW5422" s="1376"/>
      <c r="AX5422" s="1376"/>
      <c r="AY5422" s="1376"/>
      <c r="AZ5422" s="1376"/>
      <c r="BA5422" s="722"/>
      <c r="BB5422" s="722"/>
      <c r="BC5422" s="722"/>
    </row>
    <row r="5423" spans="11:55" s="757" customFormat="1">
      <c r="K5423" s="758"/>
      <c r="L5423" s="758"/>
      <c r="M5423" s="722"/>
      <c r="P5423" s="722"/>
      <c r="Q5423" s="722"/>
      <c r="R5423" s="722"/>
      <c r="S5423" s="722"/>
      <c r="T5423" s="722"/>
      <c r="U5423" s="722"/>
      <c r="V5423" s="1376"/>
      <c r="W5423" s="1376"/>
      <c r="X5423" s="1376"/>
      <c r="Y5423" s="1376"/>
      <c r="Z5423" s="1376"/>
      <c r="AA5423" s="1376"/>
      <c r="AB5423" s="1376"/>
      <c r="AC5423" s="1376"/>
      <c r="AD5423" s="1376"/>
      <c r="AE5423" s="1376"/>
      <c r="AF5423" s="1376"/>
      <c r="AG5423" s="1376"/>
      <c r="AH5423" s="1376"/>
      <c r="AI5423" s="1376"/>
      <c r="AJ5423" s="1376"/>
      <c r="AK5423" s="1376"/>
      <c r="AL5423" s="1376"/>
      <c r="AM5423" s="1376"/>
      <c r="AN5423" s="1376"/>
      <c r="AO5423" s="1376"/>
      <c r="AP5423" s="1376"/>
      <c r="AQ5423" s="1376"/>
      <c r="AR5423" s="1376"/>
      <c r="AS5423" s="1376"/>
      <c r="AT5423" s="1376"/>
      <c r="AU5423" s="1376"/>
      <c r="AV5423" s="1376"/>
      <c r="AW5423" s="1376"/>
      <c r="AX5423" s="1376"/>
      <c r="AY5423" s="1376"/>
      <c r="AZ5423" s="1376"/>
      <c r="BA5423" s="722"/>
      <c r="BB5423" s="722"/>
      <c r="BC5423" s="722"/>
    </row>
    <row r="5424" spans="11:55" s="757" customFormat="1">
      <c r="K5424" s="758"/>
      <c r="L5424" s="758"/>
      <c r="M5424" s="722"/>
      <c r="P5424" s="722"/>
      <c r="Q5424" s="722"/>
      <c r="R5424" s="722"/>
      <c r="S5424" s="722"/>
      <c r="T5424" s="722"/>
      <c r="U5424" s="722"/>
      <c r="V5424" s="1376"/>
      <c r="W5424" s="1376"/>
      <c r="X5424" s="1376"/>
      <c r="Y5424" s="1376"/>
      <c r="Z5424" s="1376"/>
      <c r="AA5424" s="1376"/>
      <c r="AB5424" s="1376"/>
      <c r="AC5424" s="1376"/>
      <c r="AD5424" s="1376"/>
      <c r="AE5424" s="1376"/>
      <c r="AF5424" s="1376"/>
      <c r="AG5424" s="1376"/>
      <c r="AH5424" s="1376"/>
      <c r="AI5424" s="1376"/>
      <c r="AJ5424" s="1376"/>
      <c r="AK5424" s="1376"/>
      <c r="AL5424" s="1376"/>
      <c r="AM5424" s="1376"/>
      <c r="AN5424" s="1376"/>
      <c r="AO5424" s="1376"/>
      <c r="AP5424" s="1376"/>
      <c r="AQ5424" s="1376"/>
      <c r="AR5424" s="1376"/>
      <c r="AS5424" s="1376"/>
      <c r="AT5424" s="1376"/>
      <c r="AU5424" s="1376"/>
      <c r="AV5424" s="1376"/>
      <c r="AW5424" s="1376"/>
      <c r="AX5424" s="1376"/>
      <c r="AY5424" s="1376"/>
      <c r="AZ5424" s="1376"/>
      <c r="BA5424" s="722"/>
      <c r="BB5424" s="722"/>
      <c r="BC5424" s="722"/>
    </row>
    <row r="5425" spans="11:55" s="757" customFormat="1">
      <c r="K5425" s="758"/>
      <c r="L5425" s="758"/>
      <c r="M5425" s="722"/>
      <c r="P5425" s="722"/>
      <c r="Q5425" s="722"/>
      <c r="R5425" s="722"/>
      <c r="S5425" s="722"/>
      <c r="T5425" s="722"/>
      <c r="U5425" s="722"/>
      <c r="V5425" s="1376"/>
      <c r="W5425" s="1376"/>
      <c r="X5425" s="1376"/>
      <c r="Y5425" s="1376"/>
      <c r="Z5425" s="1376"/>
      <c r="AA5425" s="1376"/>
      <c r="AB5425" s="1376"/>
      <c r="AC5425" s="1376"/>
      <c r="AD5425" s="1376"/>
      <c r="AE5425" s="1376"/>
      <c r="AF5425" s="1376"/>
      <c r="AG5425" s="1376"/>
      <c r="AH5425" s="1376"/>
      <c r="AI5425" s="1376"/>
      <c r="AJ5425" s="1376"/>
      <c r="AK5425" s="1376"/>
      <c r="AL5425" s="1376"/>
      <c r="AM5425" s="1376"/>
      <c r="AN5425" s="1376"/>
      <c r="AO5425" s="1376"/>
      <c r="AP5425" s="1376"/>
      <c r="AQ5425" s="1376"/>
      <c r="AR5425" s="1376"/>
      <c r="AS5425" s="1376"/>
      <c r="AT5425" s="1376"/>
      <c r="AU5425" s="1376"/>
      <c r="AV5425" s="1376"/>
      <c r="AW5425" s="1376"/>
      <c r="AX5425" s="1376"/>
      <c r="AY5425" s="1376"/>
      <c r="AZ5425" s="1376"/>
      <c r="BA5425" s="722"/>
      <c r="BB5425" s="722"/>
      <c r="BC5425" s="722"/>
    </row>
    <row r="5426" spans="11:55" s="757" customFormat="1">
      <c r="K5426" s="758"/>
      <c r="L5426" s="758"/>
      <c r="M5426" s="722"/>
      <c r="P5426" s="722"/>
      <c r="Q5426" s="722"/>
      <c r="R5426" s="722"/>
      <c r="S5426" s="722"/>
      <c r="T5426" s="722"/>
      <c r="U5426" s="722"/>
      <c r="V5426" s="1376"/>
      <c r="W5426" s="1376"/>
      <c r="X5426" s="1376"/>
      <c r="Y5426" s="1376"/>
      <c r="Z5426" s="1376"/>
      <c r="AA5426" s="1376"/>
      <c r="AB5426" s="1376"/>
      <c r="AC5426" s="1376"/>
      <c r="AD5426" s="1376"/>
      <c r="AE5426" s="1376"/>
      <c r="AF5426" s="1376"/>
      <c r="AG5426" s="1376"/>
      <c r="AH5426" s="1376"/>
      <c r="AI5426" s="1376"/>
      <c r="AJ5426" s="1376"/>
      <c r="AK5426" s="1376"/>
      <c r="AL5426" s="1376"/>
      <c r="AM5426" s="1376"/>
      <c r="AN5426" s="1376"/>
      <c r="AO5426" s="1376"/>
      <c r="AP5426" s="1376"/>
      <c r="AQ5426" s="1376"/>
      <c r="AR5426" s="1376"/>
      <c r="AS5426" s="1376"/>
      <c r="AT5426" s="1376"/>
      <c r="AU5426" s="1376"/>
      <c r="AV5426" s="1376"/>
      <c r="AW5426" s="1376"/>
      <c r="AX5426" s="1376"/>
      <c r="AY5426" s="1376"/>
      <c r="AZ5426" s="1376"/>
      <c r="BA5426" s="722"/>
      <c r="BB5426" s="722"/>
      <c r="BC5426" s="722"/>
    </row>
    <row r="5427" spans="11:55" s="757" customFormat="1">
      <c r="K5427" s="758"/>
      <c r="L5427" s="758"/>
      <c r="M5427" s="722"/>
      <c r="P5427" s="722"/>
      <c r="Q5427" s="722"/>
      <c r="R5427" s="722"/>
      <c r="S5427" s="722"/>
      <c r="T5427" s="722"/>
      <c r="U5427" s="722"/>
      <c r="V5427" s="1376"/>
      <c r="W5427" s="1376"/>
      <c r="X5427" s="1376"/>
      <c r="Y5427" s="1376"/>
      <c r="Z5427" s="1376"/>
      <c r="AA5427" s="1376"/>
      <c r="AB5427" s="1376"/>
      <c r="AC5427" s="1376"/>
      <c r="AD5427" s="1376"/>
      <c r="AE5427" s="1376"/>
      <c r="AF5427" s="1376"/>
      <c r="AG5427" s="1376"/>
      <c r="AH5427" s="1376"/>
      <c r="AI5427" s="1376"/>
      <c r="AJ5427" s="1376"/>
      <c r="AK5427" s="1376"/>
      <c r="AL5427" s="1376"/>
      <c r="AM5427" s="1376"/>
      <c r="AN5427" s="1376"/>
      <c r="AO5427" s="1376"/>
      <c r="AP5427" s="1376"/>
      <c r="AQ5427" s="1376"/>
      <c r="AR5427" s="1376"/>
      <c r="AS5427" s="1376"/>
      <c r="AT5427" s="1376"/>
      <c r="AU5427" s="1376"/>
      <c r="AV5427" s="1376"/>
      <c r="AW5427" s="1376"/>
      <c r="AX5427" s="1376"/>
      <c r="AY5427" s="1376"/>
      <c r="AZ5427" s="1376"/>
      <c r="BA5427" s="722"/>
      <c r="BB5427" s="722"/>
      <c r="BC5427" s="722"/>
    </row>
    <row r="5428" spans="11:55" s="757" customFormat="1">
      <c r="K5428" s="758"/>
      <c r="L5428" s="758"/>
      <c r="M5428" s="722"/>
      <c r="P5428" s="722"/>
      <c r="Q5428" s="722"/>
      <c r="R5428" s="722"/>
      <c r="S5428" s="722"/>
      <c r="T5428" s="722"/>
      <c r="U5428" s="722"/>
      <c r="V5428" s="1376"/>
      <c r="W5428" s="1376"/>
      <c r="X5428" s="1376"/>
      <c r="Y5428" s="1376"/>
      <c r="Z5428" s="1376"/>
      <c r="AA5428" s="1376"/>
      <c r="AB5428" s="1376"/>
      <c r="AC5428" s="1376"/>
      <c r="AD5428" s="1376"/>
      <c r="AE5428" s="1376"/>
      <c r="AF5428" s="1376"/>
      <c r="AG5428" s="1376"/>
      <c r="AH5428" s="1376"/>
      <c r="AI5428" s="1376"/>
      <c r="AJ5428" s="1376"/>
      <c r="AK5428" s="1376"/>
      <c r="AL5428" s="1376"/>
      <c r="AM5428" s="1376"/>
      <c r="AN5428" s="1376"/>
      <c r="AO5428" s="1376"/>
      <c r="AP5428" s="1376"/>
      <c r="AQ5428" s="1376"/>
      <c r="AR5428" s="1376"/>
      <c r="AS5428" s="1376"/>
      <c r="AT5428" s="1376"/>
      <c r="AU5428" s="1376"/>
      <c r="AV5428" s="1376"/>
      <c r="AW5428" s="1376"/>
      <c r="AX5428" s="1376"/>
      <c r="AY5428" s="1376"/>
      <c r="AZ5428" s="1376"/>
      <c r="BA5428" s="722"/>
      <c r="BB5428" s="722"/>
      <c r="BC5428" s="722"/>
    </row>
    <row r="5429" spans="11:55" s="757" customFormat="1">
      <c r="K5429" s="758"/>
      <c r="L5429" s="758"/>
      <c r="M5429" s="722"/>
      <c r="P5429" s="722"/>
      <c r="Q5429" s="722"/>
      <c r="R5429" s="722"/>
      <c r="S5429" s="722"/>
      <c r="T5429" s="722"/>
      <c r="U5429" s="722"/>
      <c r="V5429" s="1376"/>
      <c r="W5429" s="1376"/>
      <c r="X5429" s="1376"/>
      <c r="Y5429" s="1376"/>
      <c r="Z5429" s="1376"/>
      <c r="AA5429" s="1376"/>
      <c r="AB5429" s="1376"/>
      <c r="AC5429" s="1376"/>
      <c r="AD5429" s="1376"/>
      <c r="AE5429" s="1376"/>
      <c r="AF5429" s="1376"/>
      <c r="AG5429" s="1376"/>
      <c r="AH5429" s="1376"/>
      <c r="AI5429" s="1376"/>
      <c r="AJ5429" s="1376"/>
      <c r="AK5429" s="1376"/>
      <c r="AL5429" s="1376"/>
      <c r="AM5429" s="1376"/>
      <c r="AN5429" s="1376"/>
      <c r="AO5429" s="1376"/>
      <c r="AP5429" s="1376"/>
      <c r="AQ5429" s="1376"/>
      <c r="AR5429" s="1376"/>
      <c r="AS5429" s="1376"/>
      <c r="AT5429" s="1376"/>
      <c r="AU5429" s="1376"/>
      <c r="AV5429" s="1376"/>
      <c r="AW5429" s="1376"/>
      <c r="AX5429" s="1376"/>
      <c r="AY5429" s="1376"/>
      <c r="AZ5429" s="1376"/>
      <c r="BA5429" s="722"/>
      <c r="BB5429" s="722"/>
      <c r="BC5429" s="722"/>
    </row>
    <row r="5430" spans="11:55" s="757" customFormat="1">
      <c r="K5430" s="758"/>
      <c r="L5430" s="758"/>
      <c r="M5430" s="722"/>
      <c r="P5430" s="722"/>
      <c r="Q5430" s="722"/>
      <c r="R5430" s="722"/>
      <c r="S5430" s="722"/>
      <c r="T5430" s="722"/>
      <c r="U5430" s="722"/>
      <c r="V5430" s="1376"/>
      <c r="W5430" s="1376"/>
      <c r="X5430" s="1376"/>
      <c r="Y5430" s="1376"/>
      <c r="Z5430" s="1376"/>
      <c r="AA5430" s="1376"/>
      <c r="AB5430" s="1376"/>
      <c r="AC5430" s="1376"/>
      <c r="AD5430" s="1376"/>
      <c r="AE5430" s="1376"/>
      <c r="AF5430" s="1376"/>
      <c r="AG5430" s="1376"/>
      <c r="AH5430" s="1376"/>
      <c r="AI5430" s="1376"/>
      <c r="AJ5430" s="1376"/>
      <c r="AK5430" s="1376"/>
      <c r="AL5430" s="1376"/>
      <c r="AM5430" s="1376"/>
      <c r="AN5430" s="1376"/>
      <c r="AO5430" s="1376"/>
      <c r="AP5430" s="1376"/>
      <c r="AQ5430" s="1376"/>
      <c r="AR5430" s="1376"/>
      <c r="AS5430" s="1376"/>
      <c r="AT5430" s="1376"/>
      <c r="AU5430" s="1376"/>
      <c r="AV5430" s="1376"/>
      <c r="AW5430" s="1376"/>
      <c r="AX5430" s="1376"/>
      <c r="AY5430" s="1376"/>
      <c r="AZ5430" s="1376"/>
      <c r="BA5430" s="722"/>
      <c r="BB5430" s="722"/>
      <c r="BC5430" s="722"/>
    </row>
    <row r="5431" spans="11:55" s="757" customFormat="1">
      <c r="K5431" s="758"/>
      <c r="L5431" s="758"/>
      <c r="M5431" s="722"/>
      <c r="P5431" s="722"/>
      <c r="Q5431" s="722"/>
      <c r="R5431" s="722"/>
      <c r="S5431" s="722"/>
      <c r="T5431" s="722"/>
      <c r="U5431" s="722"/>
      <c r="V5431" s="1376"/>
      <c r="W5431" s="1376"/>
      <c r="X5431" s="1376"/>
      <c r="Y5431" s="1376"/>
      <c r="Z5431" s="1376"/>
      <c r="AA5431" s="1376"/>
      <c r="AB5431" s="1376"/>
      <c r="AC5431" s="1376"/>
      <c r="AD5431" s="1376"/>
      <c r="AE5431" s="1376"/>
      <c r="AF5431" s="1376"/>
      <c r="AG5431" s="1376"/>
      <c r="AH5431" s="1376"/>
      <c r="AI5431" s="1376"/>
      <c r="AJ5431" s="1376"/>
      <c r="AK5431" s="1376"/>
      <c r="AL5431" s="1376"/>
      <c r="AM5431" s="1376"/>
      <c r="AN5431" s="1376"/>
      <c r="AO5431" s="1376"/>
      <c r="AP5431" s="1376"/>
      <c r="AQ5431" s="1376"/>
      <c r="AR5431" s="1376"/>
      <c r="AS5431" s="1376"/>
      <c r="AT5431" s="1376"/>
      <c r="AU5431" s="1376"/>
      <c r="AV5431" s="1376"/>
      <c r="AW5431" s="1376"/>
      <c r="AX5431" s="1376"/>
      <c r="AY5431" s="1376"/>
      <c r="AZ5431" s="1376"/>
      <c r="BA5431" s="722"/>
      <c r="BB5431" s="722"/>
      <c r="BC5431" s="722"/>
    </row>
    <row r="5432" spans="11:55" s="757" customFormat="1">
      <c r="K5432" s="758"/>
      <c r="L5432" s="758"/>
      <c r="M5432" s="722"/>
      <c r="P5432" s="722"/>
      <c r="Q5432" s="722"/>
      <c r="R5432" s="722"/>
      <c r="S5432" s="722"/>
      <c r="T5432" s="722"/>
      <c r="U5432" s="722"/>
      <c r="V5432" s="1376"/>
      <c r="W5432" s="1376"/>
      <c r="X5432" s="1376"/>
      <c r="Y5432" s="1376"/>
      <c r="Z5432" s="1376"/>
      <c r="AA5432" s="1376"/>
      <c r="AB5432" s="1376"/>
      <c r="AC5432" s="1376"/>
      <c r="AD5432" s="1376"/>
      <c r="AE5432" s="1376"/>
      <c r="AF5432" s="1376"/>
      <c r="AG5432" s="1376"/>
      <c r="AH5432" s="1376"/>
      <c r="AI5432" s="1376"/>
      <c r="AJ5432" s="1376"/>
      <c r="AK5432" s="1376"/>
      <c r="AL5432" s="1376"/>
      <c r="AM5432" s="1376"/>
      <c r="AN5432" s="1376"/>
      <c r="AO5432" s="1376"/>
      <c r="AP5432" s="1376"/>
      <c r="AQ5432" s="1376"/>
      <c r="AR5432" s="1376"/>
      <c r="AS5432" s="1376"/>
      <c r="AT5432" s="1376"/>
      <c r="AU5432" s="1376"/>
      <c r="AV5432" s="1376"/>
      <c r="AW5432" s="1376"/>
      <c r="AX5432" s="1376"/>
      <c r="AY5432" s="1376"/>
      <c r="AZ5432" s="1376"/>
      <c r="BA5432" s="722"/>
      <c r="BB5432" s="722"/>
      <c r="BC5432" s="722"/>
    </row>
    <row r="5433" spans="11:55" s="757" customFormat="1">
      <c r="K5433" s="758"/>
      <c r="L5433" s="758"/>
      <c r="M5433" s="722"/>
      <c r="P5433" s="722"/>
      <c r="Q5433" s="722"/>
      <c r="R5433" s="722"/>
      <c r="S5433" s="722"/>
      <c r="T5433" s="722"/>
      <c r="U5433" s="722"/>
      <c r="V5433" s="1376"/>
      <c r="W5433" s="1376"/>
      <c r="X5433" s="1376"/>
      <c r="Y5433" s="1376"/>
      <c r="Z5433" s="1376"/>
      <c r="AA5433" s="1376"/>
      <c r="AB5433" s="1376"/>
      <c r="AC5433" s="1376"/>
      <c r="AD5433" s="1376"/>
      <c r="AE5433" s="1376"/>
      <c r="AF5433" s="1376"/>
      <c r="AG5433" s="1376"/>
      <c r="AH5433" s="1376"/>
      <c r="AI5433" s="1376"/>
      <c r="AJ5433" s="1376"/>
      <c r="AK5433" s="1376"/>
      <c r="AL5433" s="1376"/>
      <c r="AM5433" s="1376"/>
      <c r="AN5433" s="1376"/>
      <c r="AO5433" s="1376"/>
      <c r="AP5433" s="1376"/>
      <c r="AQ5433" s="1376"/>
      <c r="AR5433" s="1376"/>
      <c r="AS5433" s="1376"/>
      <c r="AT5433" s="1376"/>
      <c r="AU5433" s="1376"/>
      <c r="AV5433" s="1376"/>
      <c r="AW5433" s="1376"/>
      <c r="AX5433" s="1376"/>
      <c r="AY5433" s="1376"/>
      <c r="AZ5433" s="1376"/>
      <c r="BA5433" s="722"/>
      <c r="BB5433" s="722"/>
      <c r="BC5433" s="722"/>
    </row>
    <row r="5434" spans="11:55" s="757" customFormat="1">
      <c r="K5434" s="758"/>
      <c r="L5434" s="758"/>
      <c r="M5434" s="722"/>
      <c r="P5434" s="722"/>
      <c r="Q5434" s="722"/>
      <c r="R5434" s="722"/>
      <c r="S5434" s="722"/>
      <c r="T5434" s="722"/>
      <c r="U5434" s="722"/>
      <c r="V5434" s="1376"/>
      <c r="W5434" s="1376"/>
      <c r="X5434" s="1376"/>
      <c r="Y5434" s="1376"/>
      <c r="Z5434" s="1376"/>
      <c r="AA5434" s="1376"/>
      <c r="AB5434" s="1376"/>
      <c r="AC5434" s="1376"/>
      <c r="AD5434" s="1376"/>
      <c r="AE5434" s="1376"/>
      <c r="AF5434" s="1376"/>
      <c r="AG5434" s="1376"/>
      <c r="AH5434" s="1376"/>
      <c r="AI5434" s="1376"/>
      <c r="AJ5434" s="1376"/>
      <c r="AK5434" s="1376"/>
      <c r="AL5434" s="1376"/>
      <c r="AM5434" s="1376"/>
      <c r="AN5434" s="1376"/>
      <c r="AO5434" s="1376"/>
      <c r="AP5434" s="1376"/>
      <c r="AQ5434" s="1376"/>
      <c r="AR5434" s="1376"/>
      <c r="AS5434" s="1376"/>
      <c r="AT5434" s="1376"/>
      <c r="AU5434" s="1376"/>
      <c r="AV5434" s="1376"/>
      <c r="AW5434" s="1376"/>
      <c r="AX5434" s="1376"/>
      <c r="AY5434" s="1376"/>
      <c r="AZ5434" s="1376"/>
      <c r="BA5434" s="722"/>
      <c r="BB5434" s="722"/>
      <c r="BC5434" s="722"/>
    </row>
    <row r="5435" spans="11:55" s="757" customFormat="1">
      <c r="K5435" s="758"/>
      <c r="L5435" s="758"/>
      <c r="M5435" s="722"/>
      <c r="P5435" s="722"/>
      <c r="Q5435" s="722"/>
      <c r="R5435" s="722"/>
      <c r="S5435" s="722"/>
      <c r="T5435" s="722"/>
      <c r="U5435" s="722"/>
      <c r="V5435" s="1376"/>
      <c r="W5435" s="1376"/>
      <c r="X5435" s="1376"/>
      <c r="Y5435" s="1376"/>
      <c r="Z5435" s="1376"/>
      <c r="AA5435" s="1376"/>
      <c r="AB5435" s="1376"/>
      <c r="AC5435" s="1376"/>
      <c r="AD5435" s="1376"/>
      <c r="AE5435" s="1376"/>
      <c r="AF5435" s="1376"/>
      <c r="AG5435" s="1376"/>
      <c r="AH5435" s="1376"/>
      <c r="AI5435" s="1376"/>
      <c r="AJ5435" s="1376"/>
      <c r="AK5435" s="1376"/>
      <c r="AL5435" s="1376"/>
      <c r="AM5435" s="1376"/>
      <c r="AN5435" s="1376"/>
      <c r="AO5435" s="1376"/>
      <c r="AP5435" s="1376"/>
      <c r="AQ5435" s="1376"/>
      <c r="AR5435" s="1376"/>
      <c r="AS5435" s="1376"/>
      <c r="AT5435" s="1376"/>
      <c r="AU5435" s="1376"/>
      <c r="AV5435" s="1376"/>
      <c r="AW5435" s="1376"/>
      <c r="AX5435" s="1376"/>
      <c r="AY5435" s="1376"/>
      <c r="AZ5435" s="1376"/>
      <c r="BA5435" s="722"/>
      <c r="BB5435" s="722"/>
      <c r="BC5435" s="722"/>
    </row>
    <row r="5436" spans="11:55" s="757" customFormat="1">
      <c r="K5436" s="758"/>
      <c r="L5436" s="758"/>
      <c r="M5436" s="722"/>
      <c r="P5436" s="722"/>
      <c r="Q5436" s="722"/>
      <c r="R5436" s="722"/>
      <c r="S5436" s="722"/>
      <c r="T5436" s="722"/>
      <c r="U5436" s="722"/>
      <c r="V5436" s="1376"/>
      <c r="W5436" s="1376"/>
      <c r="X5436" s="1376"/>
      <c r="Y5436" s="1376"/>
      <c r="Z5436" s="1376"/>
      <c r="AA5436" s="1376"/>
      <c r="AB5436" s="1376"/>
      <c r="AC5436" s="1376"/>
      <c r="AD5436" s="1376"/>
      <c r="AE5436" s="1376"/>
      <c r="AF5436" s="1376"/>
      <c r="AG5436" s="1376"/>
      <c r="AH5436" s="1376"/>
      <c r="AI5436" s="1376"/>
      <c r="AJ5436" s="1376"/>
      <c r="AK5436" s="1376"/>
      <c r="AL5436" s="1376"/>
      <c r="AM5436" s="1376"/>
      <c r="AN5436" s="1376"/>
      <c r="AO5436" s="1376"/>
      <c r="AP5436" s="1376"/>
      <c r="AQ5436" s="1376"/>
      <c r="AR5436" s="1376"/>
      <c r="AS5436" s="1376"/>
      <c r="AT5436" s="1376"/>
      <c r="AU5436" s="1376"/>
      <c r="AV5436" s="1376"/>
      <c r="AW5436" s="1376"/>
      <c r="AX5436" s="1376"/>
      <c r="AY5436" s="1376"/>
      <c r="AZ5436" s="1376"/>
      <c r="BA5436" s="722"/>
      <c r="BB5436" s="722"/>
      <c r="BC5436" s="722"/>
    </row>
    <row r="5437" spans="11:55" s="757" customFormat="1">
      <c r="K5437" s="758"/>
      <c r="L5437" s="758"/>
      <c r="M5437" s="722"/>
      <c r="P5437" s="722"/>
      <c r="Q5437" s="722"/>
      <c r="R5437" s="722"/>
      <c r="S5437" s="722"/>
      <c r="T5437" s="722"/>
      <c r="U5437" s="722"/>
      <c r="V5437" s="1376"/>
      <c r="W5437" s="1376"/>
      <c r="X5437" s="1376"/>
      <c r="Y5437" s="1376"/>
      <c r="Z5437" s="1376"/>
      <c r="AA5437" s="1376"/>
      <c r="AB5437" s="1376"/>
      <c r="AC5437" s="1376"/>
      <c r="AD5437" s="1376"/>
      <c r="AE5437" s="1376"/>
      <c r="AF5437" s="1376"/>
      <c r="AG5437" s="1376"/>
      <c r="AH5437" s="1376"/>
      <c r="AI5437" s="1376"/>
      <c r="AJ5437" s="1376"/>
      <c r="AK5437" s="1376"/>
      <c r="AL5437" s="1376"/>
      <c r="AM5437" s="1376"/>
      <c r="AN5437" s="1376"/>
      <c r="AO5437" s="1376"/>
      <c r="AP5437" s="1376"/>
      <c r="AQ5437" s="1376"/>
      <c r="AR5437" s="1376"/>
      <c r="AS5437" s="1376"/>
      <c r="AT5437" s="1376"/>
      <c r="AU5437" s="1376"/>
      <c r="AV5437" s="1376"/>
      <c r="AW5437" s="1376"/>
      <c r="AX5437" s="1376"/>
      <c r="AY5437" s="1376"/>
      <c r="AZ5437" s="1376"/>
      <c r="BA5437" s="722"/>
      <c r="BB5437" s="722"/>
      <c r="BC5437" s="722"/>
    </row>
    <row r="5438" spans="11:55" s="757" customFormat="1">
      <c r="K5438" s="758"/>
      <c r="L5438" s="758"/>
      <c r="M5438" s="722"/>
      <c r="P5438" s="722"/>
      <c r="Q5438" s="722"/>
      <c r="R5438" s="722"/>
      <c r="S5438" s="722"/>
      <c r="T5438" s="722"/>
      <c r="U5438" s="722"/>
      <c r="V5438" s="1376"/>
      <c r="W5438" s="1376"/>
      <c r="X5438" s="1376"/>
      <c r="Y5438" s="1376"/>
      <c r="Z5438" s="1376"/>
      <c r="AA5438" s="1376"/>
      <c r="AB5438" s="1376"/>
      <c r="AC5438" s="1376"/>
      <c r="AD5438" s="1376"/>
      <c r="AE5438" s="1376"/>
      <c r="AF5438" s="1376"/>
      <c r="AG5438" s="1376"/>
      <c r="AH5438" s="1376"/>
      <c r="AI5438" s="1376"/>
      <c r="AJ5438" s="1376"/>
      <c r="AK5438" s="1376"/>
      <c r="AL5438" s="1376"/>
      <c r="AM5438" s="1376"/>
      <c r="AN5438" s="1376"/>
      <c r="AO5438" s="1376"/>
      <c r="AP5438" s="1376"/>
      <c r="AQ5438" s="1376"/>
      <c r="AR5438" s="1376"/>
      <c r="AS5438" s="1376"/>
      <c r="AT5438" s="1376"/>
      <c r="AU5438" s="1376"/>
      <c r="AV5438" s="1376"/>
      <c r="AW5438" s="1376"/>
      <c r="AX5438" s="1376"/>
      <c r="AY5438" s="1376"/>
      <c r="AZ5438" s="1376"/>
      <c r="BA5438" s="722"/>
      <c r="BB5438" s="722"/>
      <c r="BC5438" s="722"/>
    </row>
    <row r="5439" spans="11:55" s="757" customFormat="1">
      <c r="K5439" s="758"/>
      <c r="L5439" s="758"/>
      <c r="M5439" s="722"/>
      <c r="P5439" s="722"/>
      <c r="Q5439" s="722"/>
      <c r="R5439" s="722"/>
      <c r="S5439" s="722"/>
      <c r="T5439" s="722"/>
      <c r="U5439" s="722"/>
      <c r="V5439" s="1376"/>
      <c r="W5439" s="1376"/>
      <c r="X5439" s="1376"/>
      <c r="Y5439" s="1376"/>
      <c r="Z5439" s="1376"/>
      <c r="AA5439" s="1376"/>
      <c r="AB5439" s="1376"/>
      <c r="AC5439" s="1376"/>
      <c r="AD5439" s="1376"/>
      <c r="AE5439" s="1376"/>
      <c r="AF5439" s="1376"/>
      <c r="AG5439" s="1376"/>
      <c r="AH5439" s="1376"/>
      <c r="AI5439" s="1376"/>
      <c r="AJ5439" s="1376"/>
      <c r="AK5439" s="1376"/>
      <c r="AL5439" s="1376"/>
      <c r="AM5439" s="1376"/>
      <c r="AN5439" s="1376"/>
      <c r="AO5439" s="1376"/>
      <c r="AP5439" s="1376"/>
      <c r="AQ5439" s="1376"/>
      <c r="AR5439" s="1376"/>
      <c r="AS5439" s="1376"/>
      <c r="AT5439" s="1376"/>
      <c r="AU5439" s="1376"/>
      <c r="AV5439" s="1376"/>
      <c r="AW5439" s="1376"/>
      <c r="AX5439" s="1376"/>
      <c r="AY5439" s="1376"/>
      <c r="AZ5439" s="1376"/>
      <c r="BA5439" s="722"/>
      <c r="BB5439" s="722"/>
      <c r="BC5439" s="722"/>
    </row>
    <row r="5440" spans="11:55" s="757" customFormat="1">
      <c r="K5440" s="758"/>
      <c r="L5440" s="758"/>
      <c r="M5440" s="722"/>
      <c r="P5440" s="722"/>
      <c r="Q5440" s="722"/>
      <c r="R5440" s="722"/>
      <c r="S5440" s="722"/>
      <c r="T5440" s="722"/>
      <c r="U5440" s="722"/>
      <c r="V5440" s="1376"/>
      <c r="W5440" s="1376"/>
      <c r="X5440" s="1376"/>
      <c r="Y5440" s="1376"/>
      <c r="Z5440" s="1376"/>
      <c r="AA5440" s="1376"/>
      <c r="AB5440" s="1376"/>
      <c r="AC5440" s="1376"/>
      <c r="AD5440" s="1376"/>
      <c r="AE5440" s="1376"/>
      <c r="AF5440" s="1376"/>
      <c r="AG5440" s="1376"/>
      <c r="AH5440" s="1376"/>
      <c r="AI5440" s="1376"/>
      <c r="AJ5440" s="1376"/>
      <c r="AK5440" s="1376"/>
      <c r="AL5440" s="1376"/>
      <c r="AM5440" s="1376"/>
      <c r="AN5440" s="1376"/>
      <c r="AO5440" s="1376"/>
      <c r="AP5440" s="1376"/>
      <c r="AQ5440" s="1376"/>
      <c r="AR5440" s="1376"/>
      <c r="AS5440" s="1376"/>
      <c r="AT5440" s="1376"/>
      <c r="AU5440" s="1376"/>
      <c r="AV5440" s="1376"/>
      <c r="AW5440" s="1376"/>
      <c r="AX5440" s="1376"/>
      <c r="AY5440" s="1376"/>
      <c r="AZ5440" s="1376"/>
      <c r="BA5440" s="722"/>
      <c r="BB5440" s="722"/>
      <c r="BC5440" s="722"/>
    </row>
    <row r="5441" spans="11:55" s="757" customFormat="1">
      <c r="K5441" s="758"/>
      <c r="L5441" s="758"/>
      <c r="M5441" s="722"/>
      <c r="P5441" s="722"/>
      <c r="Q5441" s="722"/>
      <c r="R5441" s="722"/>
      <c r="S5441" s="722"/>
      <c r="T5441" s="722"/>
      <c r="U5441" s="722"/>
      <c r="V5441" s="1376"/>
      <c r="W5441" s="1376"/>
      <c r="X5441" s="1376"/>
      <c r="Y5441" s="1376"/>
      <c r="Z5441" s="1376"/>
      <c r="AA5441" s="1376"/>
      <c r="AB5441" s="1376"/>
      <c r="AC5441" s="1376"/>
      <c r="AD5441" s="1376"/>
      <c r="AE5441" s="1376"/>
      <c r="AF5441" s="1376"/>
      <c r="AG5441" s="1376"/>
      <c r="AH5441" s="1376"/>
      <c r="AI5441" s="1376"/>
      <c r="AJ5441" s="1376"/>
      <c r="AK5441" s="1376"/>
      <c r="AL5441" s="1376"/>
      <c r="AM5441" s="1376"/>
      <c r="AN5441" s="1376"/>
      <c r="AO5441" s="1376"/>
      <c r="AP5441" s="1376"/>
      <c r="AQ5441" s="1376"/>
      <c r="AR5441" s="1376"/>
      <c r="AS5441" s="1376"/>
      <c r="AT5441" s="1376"/>
      <c r="AU5441" s="1376"/>
      <c r="AV5441" s="1376"/>
      <c r="AW5441" s="1376"/>
      <c r="AX5441" s="1376"/>
      <c r="AY5441" s="1376"/>
      <c r="AZ5441" s="1376"/>
      <c r="BA5441" s="722"/>
      <c r="BB5441" s="722"/>
      <c r="BC5441" s="722"/>
    </row>
    <row r="5442" spans="11:55" s="757" customFormat="1">
      <c r="K5442" s="758"/>
      <c r="L5442" s="758"/>
      <c r="M5442" s="722"/>
      <c r="P5442" s="722"/>
      <c r="Q5442" s="722"/>
      <c r="R5442" s="722"/>
      <c r="S5442" s="722"/>
      <c r="T5442" s="722"/>
      <c r="U5442" s="722"/>
      <c r="V5442" s="1376"/>
      <c r="W5442" s="1376"/>
      <c r="X5442" s="1376"/>
      <c r="Y5442" s="1376"/>
      <c r="Z5442" s="1376"/>
      <c r="AA5442" s="1376"/>
      <c r="AB5442" s="1376"/>
      <c r="AC5442" s="1376"/>
      <c r="AD5442" s="1376"/>
      <c r="AE5442" s="1376"/>
      <c r="AF5442" s="1376"/>
      <c r="AG5442" s="1376"/>
      <c r="AH5442" s="1376"/>
      <c r="AI5442" s="1376"/>
      <c r="AJ5442" s="1376"/>
      <c r="AK5442" s="1376"/>
      <c r="AL5442" s="1376"/>
      <c r="AM5442" s="1376"/>
      <c r="AN5442" s="1376"/>
      <c r="AO5442" s="1376"/>
      <c r="AP5442" s="1376"/>
      <c r="AQ5442" s="1376"/>
      <c r="AR5442" s="1376"/>
      <c r="AS5442" s="1376"/>
      <c r="AT5442" s="1376"/>
      <c r="AU5442" s="1376"/>
      <c r="AV5442" s="1376"/>
      <c r="AW5442" s="1376"/>
      <c r="AX5442" s="1376"/>
      <c r="AY5442" s="1376"/>
      <c r="AZ5442" s="1376"/>
      <c r="BA5442" s="722"/>
      <c r="BB5442" s="722"/>
      <c r="BC5442" s="722"/>
    </row>
    <row r="5443" spans="11:55" s="757" customFormat="1">
      <c r="K5443" s="758"/>
      <c r="L5443" s="758"/>
      <c r="M5443" s="722"/>
      <c r="P5443" s="722"/>
      <c r="Q5443" s="722"/>
      <c r="R5443" s="722"/>
      <c r="S5443" s="722"/>
      <c r="T5443" s="722"/>
      <c r="U5443" s="722"/>
      <c r="V5443" s="1376"/>
      <c r="W5443" s="1376"/>
      <c r="X5443" s="1376"/>
      <c r="Y5443" s="1376"/>
      <c r="Z5443" s="1376"/>
      <c r="AA5443" s="1376"/>
      <c r="AB5443" s="1376"/>
      <c r="AC5443" s="1376"/>
      <c r="AD5443" s="1376"/>
      <c r="AE5443" s="1376"/>
      <c r="AF5443" s="1376"/>
      <c r="AG5443" s="1376"/>
      <c r="AH5443" s="1376"/>
      <c r="AI5443" s="1376"/>
      <c r="AJ5443" s="1376"/>
      <c r="AK5443" s="1376"/>
      <c r="AL5443" s="1376"/>
      <c r="AM5443" s="1376"/>
      <c r="AN5443" s="1376"/>
      <c r="AO5443" s="1376"/>
      <c r="AP5443" s="1376"/>
      <c r="AQ5443" s="1376"/>
      <c r="AR5443" s="1376"/>
      <c r="AS5443" s="1376"/>
      <c r="AT5443" s="1376"/>
      <c r="AU5443" s="1376"/>
      <c r="AV5443" s="1376"/>
      <c r="AW5443" s="1376"/>
      <c r="AX5443" s="1376"/>
      <c r="AY5443" s="1376"/>
      <c r="AZ5443" s="1376"/>
      <c r="BA5443" s="722"/>
      <c r="BB5443" s="722"/>
      <c r="BC5443" s="722"/>
    </row>
    <row r="5444" spans="11:55" s="757" customFormat="1">
      <c r="K5444" s="758"/>
      <c r="L5444" s="758"/>
      <c r="M5444" s="722"/>
      <c r="P5444" s="722"/>
      <c r="Q5444" s="722"/>
      <c r="R5444" s="722"/>
      <c r="S5444" s="722"/>
      <c r="T5444" s="722"/>
      <c r="U5444" s="722"/>
      <c r="V5444" s="1376"/>
      <c r="W5444" s="1376"/>
      <c r="X5444" s="1376"/>
      <c r="Y5444" s="1376"/>
      <c r="Z5444" s="1376"/>
      <c r="AA5444" s="1376"/>
      <c r="AB5444" s="1376"/>
      <c r="AC5444" s="1376"/>
      <c r="AD5444" s="1376"/>
      <c r="AE5444" s="1376"/>
      <c r="AF5444" s="1376"/>
      <c r="AG5444" s="1376"/>
      <c r="AH5444" s="1376"/>
      <c r="AI5444" s="1376"/>
      <c r="AJ5444" s="1376"/>
      <c r="AK5444" s="1376"/>
      <c r="AL5444" s="1376"/>
      <c r="AM5444" s="1376"/>
      <c r="AN5444" s="1376"/>
      <c r="AO5444" s="1376"/>
      <c r="AP5444" s="1376"/>
      <c r="AQ5444" s="1376"/>
      <c r="AR5444" s="1376"/>
      <c r="AS5444" s="1376"/>
      <c r="AT5444" s="1376"/>
      <c r="AU5444" s="1376"/>
      <c r="AV5444" s="1376"/>
      <c r="AW5444" s="1376"/>
      <c r="AX5444" s="1376"/>
      <c r="AY5444" s="1376"/>
      <c r="AZ5444" s="1376"/>
      <c r="BA5444" s="722"/>
      <c r="BB5444" s="722"/>
      <c r="BC5444" s="722"/>
    </row>
    <row r="5445" spans="11:55" s="757" customFormat="1">
      <c r="K5445" s="758"/>
      <c r="L5445" s="758"/>
      <c r="M5445" s="722"/>
      <c r="P5445" s="722"/>
      <c r="Q5445" s="722"/>
      <c r="R5445" s="722"/>
      <c r="S5445" s="722"/>
      <c r="T5445" s="722"/>
      <c r="U5445" s="722"/>
      <c r="V5445" s="1376"/>
      <c r="W5445" s="1376"/>
      <c r="X5445" s="1376"/>
      <c r="Y5445" s="1376"/>
      <c r="Z5445" s="1376"/>
      <c r="AA5445" s="1376"/>
      <c r="AB5445" s="1376"/>
      <c r="AC5445" s="1376"/>
      <c r="AD5445" s="1376"/>
      <c r="AE5445" s="1376"/>
      <c r="AF5445" s="1376"/>
      <c r="AG5445" s="1376"/>
      <c r="AH5445" s="1376"/>
      <c r="AI5445" s="1376"/>
      <c r="AJ5445" s="1376"/>
      <c r="AK5445" s="1376"/>
      <c r="AL5445" s="1376"/>
      <c r="AM5445" s="1376"/>
      <c r="AN5445" s="1376"/>
      <c r="AO5445" s="1376"/>
      <c r="AP5445" s="1376"/>
      <c r="AQ5445" s="1376"/>
      <c r="AR5445" s="1376"/>
      <c r="AS5445" s="1376"/>
      <c r="AT5445" s="1376"/>
      <c r="AU5445" s="1376"/>
      <c r="AV5445" s="1376"/>
      <c r="AW5445" s="1376"/>
      <c r="AX5445" s="1376"/>
      <c r="AY5445" s="1376"/>
      <c r="AZ5445" s="1376"/>
      <c r="BA5445" s="722"/>
      <c r="BB5445" s="722"/>
      <c r="BC5445" s="722"/>
    </row>
    <row r="5446" spans="11:55" s="757" customFormat="1">
      <c r="K5446" s="758"/>
      <c r="L5446" s="758"/>
      <c r="M5446" s="722"/>
      <c r="P5446" s="722"/>
      <c r="Q5446" s="722"/>
      <c r="R5446" s="722"/>
      <c r="S5446" s="722"/>
      <c r="T5446" s="722"/>
      <c r="U5446" s="722"/>
      <c r="V5446" s="1376"/>
      <c r="W5446" s="1376"/>
      <c r="X5446" s="1376"/>
      <c r="Y5446" s="1376"/>
      <c r="Z5446" s="1376"/>
      <c r="AA5446" s="1376"/>
      <c r="AB5446" s="1376"/>
      <c r="AC5446" s="1376"/>
      <c r="AD5446" s="1376"/>
      <c r="AE5446" s="1376"/>
      <c r="AF5446" s="1376"/>
      <c r="AG5446" s="1376"/>
      <c r="AH5446" s="1376"/>
      <c r="AI5446" s="1376"/>
      <c r="AJ5446" s="1376"/>
      <c r="AK5446" s="1376"/>
      <c r="AL5446" s="1376"/>
      <c r="AM5446" s="1376"/>
      <c r="AN5446" s="1376"/>
      <c r="AO5446" s="1376"/>
      <c r="AP5446" s="1376"/>
      <c r="AQ5446" s="1376"/>
      <c r="AR5446" s="1376"/>
      <c r="AS5446" s="1376"/>
      <c r="AT5446" s="1376"/>
      <c r="AU5446" s="1376"/>
      <c r="AV5446" s="1376"/>
      <c r="AW5446" s="1376"/>
      <c r="AX5446" s="1376"/>
      <c r="AY5446" s="1376"/>
      <c r="AZ5446" s="1376"/>
      <c r="BA5446" s="722"/>
      <c r="BB5446" s="722"/>
      <c r="BC5446" s="722"/>
    </row>
    <row r="5447" spans="11:55" s="757" customFormat="1">
      <c r="K5447" s="758"/>
      <c r="L5447" s="758"/>
      <c r="M5447" s="722"/>
      <c r="P5447" s="722"/>
      <c r="Q5447" s="722"/>
      <c r="R5447" s="722"/>
      <c r="S5447" s="722"/>
      <c r="T5447" s="722"/>
      <c r="U5447" s="722"/>
      <c r="V5447" s="1376"/>
      <c r="W5447" s="1376"/>
      <c r="X5447" s="1376"/>
      <c r="Y5447" s="1376"/>
      <c r="Z5447" s="1376"/>
      <c r="AA5447" s="1376"/>
      <c r="AB5447" s="1376"/>
      <c r="AC5447" s="1376"/>
      <c r="AD5447" s="1376"/>
      <c r="AE5447" s="1376"/>
      <c r="AF5447" s="1376"/>
      <c r="AG5447" s="1376"/>
      <c r="AH5447" s="1376"/>
      <c r="AI5447" s="1376"/>
      <c r="AJ5447" s="1376"/>
      <c r="AK5447" s="1376"/>
      <c r="AL5447" s="1376"/>
      <c r="AM5447" s="1376"/>
      <c r="AN5447" s="1376"/>
      <c r="AO5447" s="1376"/>
      <c r="AP5447" s="1376"/>
      <c r="AQ5447" s="1376"/>
      <c r="AR5447" s="1376"/>
      <c r="AS5447" s="1376"/>
      <c r="AT5447" s="1376"/>
      <c r="AU5447" s="1376"/>
      <c r="AV5447" s="1376"/>
      <c r="AW5447" s="1376"/>
      <c r="AX5447" s="1376"/>
      <c r="AY5447" s="1376"/>
      <c r="AZ5447" s="1376"/>
      <c r="BA5447" s="722"/>
      <c r="BB5447" s="722"/>
      <c r="BC5447" s="722"/>
    </row>
    <row r="5448" spans="11:55" s="757" customFormat="1">
      <c r="K5448" s="758"/>
      <c r="L5448" s="758"/>
      <c r="M5448" s="722"/>
      <c r="P5448" s="722"/>
      <c r="Q5448" s="722"/>
      <c r="R5448" s="722"/>
      <c r="S5448" s="722"/>
      <c r="T5448" s="722"/>
      <c r="U5448" s="722"/>
      <c r="V5448" s="1376"/>
      <c r="W5448" s="1376"/>
      <c r="X5448" s="1376"/>
      <c r="Y5448" s="1376"/>
      <c r="Z5448" s="1376"/>
      <c r="AA5448" s="1376"/>
      <c r="AB5448" s="1376"/>
      <c r="AC5448" s="1376"/>
      <c r="AD5448" s="1376"/>
      <c r="AE5448" s="1376"/>
      <c r="AF5448" s="1376"/>
      <c r="AG5448" s="1376"/>
      <c r="AH5448" s="1376"/>
      <c r="AI5448" s="1376"/>
      <c r="AJ5448" s="1376"/>
      <c r="AK5448" s="1376"/>
      <c r="AL5448" s="1376"/>
      <c r="AM5448" s="1376"/>
      <c r="AN5448" s="1376"/>
      <c r="AO5448" s="1376"/>
      <c r="AP5448" s="1376"/>
      <c r="AQ5448" s="1376"/>
      <c r="AR5448" s="1376"/>
      <c r="AS5448" s="1376"/>
      <c r="AT5448" s="1376"/>
      <c r="AU5448" s="1376"/>
      <c r="AV5448" s="1376"/>
      <c r="AW5448" s="1376"/>
      <c r="AX5448" s="1376"/>
      <c r="AY5448" s="1376"/>
      <c r="AZ5448" s="1376"/>
      <c r="BA5448" s="722"/>
      <c r="BB5448" s="722"/>
      <c r="BC5448" s="722"/>
    </row>
    <row r="5449" spans="11:55" s="757" customFormat="1">
      <c r="K5449" s="758"/>
      <c r="L5449" s="758"/>
      <c r="M5449" s="722"/>
      <c r="P5449" s="722"/>
      <c r="Q5449" s="722"/>
      <c r="R5449" s="722"/>
      <c r="S5449" s="722"/>
      <c r="T5449" s="722"/>
      <c r="U5449" s="722"/>
      <c r="V5449" s="1376"/>
      <c r="W5449" s="1376"/>
      <c r="X5449" s="1376"/>
      <c r="Y5449" s="1376"/>
      <c r="Z5449" s="1376"/>
      <c r="AA5449" s="1376"/>
      <c r="AB5449" s="1376"/>
      <c r="AC5449" s="1376"/>
      <c r="AD5449" s="1376"/>
      <c r="AE5449" s="1376"/>
      <c r="AF5449" s="1376"/>
      <c r="AG5449" s="1376"/>
      <c r="AH5449" s="1376"/>
      <c r="AI5449" s="1376"/>
      <c r="AJ5449" s="1376"/>
      <c r="AK5449" s="1376"/>
      <c r="AL5449" s="1376"/>
      <c r="AM5449" s="1376"/>
      <c r="AN5449" s="1376"/>
      <c r="AO5449" s="1376"/>
      <c r="AP5449" s="1376"/>
      <c r="AQ5449" s="1376"/>
      <c r="AR5449" s="1376"/>
      <c r="AS5449" s="1376"/>
      <c r="AT5449" s="1376"/>
      <c r="AU5449" s="1376"/>
      <c r="AV5449" s="1376"/>
      <c r="AW5449" s="1376"/>
      <c r="AX5449" s="1376"/>
      <c r="AY5449" s="1376"/>
      <c r="AZ5449" s="1376"/>
      <c r="BA5449" s="722"/>
      <c r="BB5449" s="722"/>
      <c r="BC5449" s="722"/>
    </row>
    <row r="5450" spans="11:55" s="757" customFormat="1">
      <c r="K5450" s="758"/>
      <c r="L5450" s="758"/>
      <c r="M5450" s="722"/>
      <c r="P5450" s="722"/>
      <c r="Q5450" s="722"/>
      <c r="R5450" s="722"/>
      <c r="S5450" s="722"/>
      <c r="T5450" s="722"/>
      <c r="U5450" s="722"/>
      <c r="V5450" s="1376"/>
      <c r="W5450" s="1376"/>
      <c r="X5450" s="1376"/>
      <c r="Y5450" s="1376"/>
      <c r="Z5450" s="1376"/>
      <c r="AA5450" s="1376"/>
      <c r="AB5450" s="1376"/>
      <c r="AC5450" s="1376"/>
      <c r="AD5450" s="1376"/>
      <c r="AE5450" s="1376"/>
      <c r="AF5450" s="1376"/>
      <c r="AG5450" s="1376"/>
      <c r="AH5450" s="1376"/>
      <c r="AI5450" s="1376"/>
      <c r="AJ5450" s="1376"/>
      <c r="AK5450" s="1376"/>
      <c r="AL5450" s="1376"/>
      <c r="AM5450" s="1376"/>
      <c r="AN5450" s="1376"/>
      <c r="AO5450" s="1376"/>
      <c r="AP5450" s="1376"/>
      <c r="AQ5450" s="1376"/>
      <c r="AR5450" s="1376"/>
      <c r="AS5450" s="1376"/>
      <c r="AT5450" s="1376"/>
      <c r="AU5450" s="1376"/>
      <c r="AV5450" s="1376"/>
      <c r="AW5450" s="1376"/>
      <c r="AX5450" s="1376"/>
      <c r="AY5450" s="1376"/>
      <c r="AZ5450" s="1376"/>
      <c r="BA5450" s="722"/>
      <c r="BB5450" s="722"/>
      <c r="BC5450" s="722"/>
    </row>
    <row r="5451" spans="11:55" s="757" customFormat="1">
      <c r="K5451" s="758"/>
      <c r="L5451" s="758"/>
      <c r="M5451" s="722"/>
      <c r="P5451" s="722"/>
      <c r="Q5451" s="722"/>
      <c r="R5451" s="722"/>
      <c r="S5451" s="722"/>
      <c r="T5451" s="722"/>
      <c r="U5451" s="722"/>
      <c r="V5451" s="1376"/>
      <c r="W5451" s="1376"/>
      <c r="X5451" s="1376"/>
      <c r="Y5451" s="1376"/>
      <c r="Z5451" s="1376"/>
      <c r="AA5451" s="1376"/>
      <c r="AB5451" s="1376"/>
      <c r="AC5451" s="1376"/>
      <c r="AD5451" s="1376"/>
      <c r="AE5451" s="1376"/>
      <c r="AF5451" s="1376"/>
      <c r="AG5451" s="1376"/>
      <c r="AH5451" s="1376"/>
      <c r="AI5451" s="1376"/>
      <c r="AJ5451" s="1376"/>
      <c r="AK5451" s="1376"/>
      <c r="AL5451" s="1376"/>
      <c r="AM5451" s="1376"/>
      <c r="AN5451" s="1376"/>
      <c r="AO5451" s="1376"/>
      <c r="AP5451" s="1376"/>
      <c r="AQ5451" s="1376"/>
      <c r="AR5451" s="1376"/>
      <c r="AS5451" s="1376"/>
      <c r="AT5451" s="1376"/>
      <c r="AU5451" s="1376"/>
      <c r="AV5451" s="1376"/>
      <c r="AW5451" s="1376"/>
      <c r="AX5451" s="1376"/>
      <c r="AY5451" s="1376"/>
      <c r="AZ5451" s="1376"/>
      <c r="BA5451" s="722"/>
      <c r="BB5451" s="722"/>
      <c r="BC5451" s="722"/>
    </row>
    <row r="5452" spans="11:55" s="757" customFormat="1">
      <c r="K5452" s="758"/>
      <c r="L5452" s="758"/>
      <c r="M5452" s="722"/>
      <c r="P5452" s="722"/>
      <c r="Q5452" s="722"/>
      <c r="R5452" s="722"/>
      <c r="S5452" s="722"/>
      <c r="T5452" s="722"/>
      <c r="U5452" s="722"/>
      <c r="V5452" s="1376"/>
      <c r="W5452" s="1376"/>
      <c r="X5452" s="1376"/>
      <c r="Y5452" s="1376"/>
      <c r="Z5452" s="1376"/>
      <c r="AA5452" s="1376"/>
      <c r="AB5452" s="1376"/>
      <c r="AC5452" s="1376"/>
      <c r="AD5452" s="1376"/>
      <c r="AE5452" s="1376"/>
      <c r="AF5452" s="1376"/>
      <c r="AG5452" s="1376"/>
      <c r="AH5452" s="1376"/>
      <c r="AI5452" s="1376"/>
      <c r="AJ5452" s="1376"/>
      <c r="AK5452" s="1376"/>
      <c r="AL5452" s="1376"/>
      <c r="AM5452" s="1376"/>
      <c r="AN5452" s="1376"/>
      <c r="AO5452" s="1376"/>
      <c r="AP5452" s="1376"/>
      <c r="AQ5452" s="1376"/>
      <c r="AR5452" s="1376"/>
      <c r="AS5452" s="1376"/>
      <c r="AT5452" s="1376"/>
      <c r="AU5452" s="1376"/>
      <c r="AV5452" s="1376"/>
      <c r="AW5452" s="1376"/>
      <c r="AX5452" s="1376"/>
      <c r="AY5452" s="1376"/>
      <c r="AZ5452" s="1376"/>
      <c r="BA5452" s="722"/>
      <c r="BB5452" s="722"/>
      <c r="BC5452" s="722"/>
    </row>
    <row r="5453" spans="11:55" s="757" customFormat="1">
      <c r="K5453" s="758"/>
      <c r="L5453" s="758"/>
      <c r="M5453" s="722"/>
      <c r="P5453" s="722"/>
      <c r="Q5453" s="722"/>
      <c r="R5453" s="722"/>
      <c r="S5453" s="722"/>
      <c r="T5453" s="722"/>
      <c r="U5453" s="722"/>
      <c r="V5453" s="1376"/>
      <c r="W5453" s="1376"/>
      <c r="X5453" s="1376"/>
      <c r="Y5453" s="1376"/>
      <c r="Z5453" s="1376"/>
      <c r="AA5453" s="1376"/>
      <c r="AB5453" s="1376"/>
      <c r="AC5453" s="1376"/>
      <c r="AD5453" s="1376"/>
      <c r="AE5453" s="1376"/>
      <c r="AF5453" s="1376"/>
      <c r="AG5453" s="1376"/>
      <c r="AH5453" s="1376"/>
      <c r="AI5453" s="1376"/>
      <c r="AJ5453" s="1376"/>
      <c r="AK5453" s="1376"/>
      <c r="AL5453" s="1376"/>
      <c r="AM5453" s="1376"/>
      <c r="AN5453" s="1376"/>
      <c r="AO5453" s="1376"/>
      <c r="AP5453" s="1376"/>
      <c r="AQ5453" s="1376"/>
      <c r="AR5453" s="1376"/>
      <c r="AS5453" s="1376"/>
      <c r="AT5453" s="1376"/>
      <c r="AU5453" s="1376"/>
      <c r="AV5453" s="1376"/>
      <c r="AW5453" s="1376"/>
      <c r="AX5453" s="1376"/>
      <c r="AY5453" s="1376"/>
      <c r="AZ5453" s="1376"/>
      <c r="BA5453" s="722"/>
      <c r="BB5453" s="722"/>
      <c r="BC5453" s="722"/>
    </row>
    <row r="5454" spans="11:55" s="757" customFormat="1">
      <c r="K5454" s="758"/>
      <c r="L5454" s="758"/>
      <c r="M5454" s="722"/>
      <c r="P5454" s="722"/>
      <c r="Q5454" s="722"/>
      <c r="R5454" s="722"/>
      <c r="S5454" s="722"/>
      <c r="T5454" s="722"/>
      <c r="U5454" s="722"/>
      <c r="V5454" s="1376"/>
      <c r="W5454" s="1376"/>
      <c r="X5454" s="1376"/>
      <c r="Y5454" s="1376"/>
      <c r="Z5454" s="1376"/>
      <c r="AA5454" s="1376"/>
      <c r="AB5454" s="1376"/>
      <c r="AC5454" s="1376"/>
      <c r="AD5454" s="1376"/>
      <c r="AE5454" s="1376"/>
      <c r="AF5454" s="1376"/>
      <c r="AG5454" s="1376"/>
      <c r="AH5454" s="1376"/>
      <c r="AI5454" s="1376"/>
      <c r="AJ5454" s="1376"/>
      <c r="AK5454" s="1376"/>
      <c r="AL5454" s="1376"/>
      <c r="AM5454" s="1376"/>
      <c r="AN5454" s="1376"/>
      <c r="AO5454" s="1376"/>
      <c r="AP5454" s="1376"/>
      <c r="AQ5454" s="1376"/>
      <c r="AR5454" s="1376"/>
      <c r="AS5454" s="1376"/>
      <c r="AT5454" s="1376"/>
      <c r="AU5454" s="1376"/>
      <c r="AV5454" s="1376"/>
      <c r="AW5454" s="1376"/>
      <c r="AX5454" s="1376"/>
      <c r="AY5454" s="1376"/>
      <c r="AZ5454" s="1376"/>
      <c r="BA5454" s="722"/>
      <c r="BB5454" s="722"/>
      <c r="BC5454" s="722"/>
    </row>
    <row r="5455" spans="11:55" s="757" customFormat="1">
      <c r="K5455" s="758"/>
      <c r="L5455" s="758"/>
      <c r="M5455" s="722"/>
      <c r="P5455" s="722"/>
      <c r="Q5455" s="722"/>
      <c r="R5455" s="722"/>
      <c r="S5455" s="722"/>
      <c r="T5455" s="722"/>
      <c r="U5455" s="722"/>
      <c r="V5455" s="1376"/>
      <c r="W5455" s="1376"/>
      <c r="X5455" s="1376"/>
      <c r="Y5455" s="1376"/>
      <c r="Z5455" s="1376"/>
      <c r="AA5455" s="1376"/>
      <c r="AB5455" s="1376"/>
      <c r="AC5455" s="1376"/>
      <c r="AD5455" s="1376"/>
      <c r="AE5455" s="1376"/>
      <c r="AF5455" s="1376"/>
      <c r="AG5455" s="1376"/>
      <c r="AH5455" s="1376"/>
      <c r="AI5455" s="1376"/>
      <c r="AJ5455" s="1376"/>
      <c r="AK5455" s="1376"/>
      <c r="AL5455" s="1376"/>
      <c r="AM5455" s="1376"/>
      <c r="AN5455" s="1376"/>
      <c r="AO5455" s="1376"/>
      <c r="AP5455" s="1376"/>
      <c r="AQ5455" s="1376"/>
      <c r="AR5455" s="1376"/>
      <c r="AS5455" s="1376"/>
      <c r="AT5455" s="1376"/>
      <c r="AU5455" s="1376"/>
      <c r="AV5455" s="1376"/>
      <c r="AW5455" s="1376"/>
      <c r="AX5455" s="1376"/>
      <c r="AY5455" s="1376"/>
      <c r="AZ5455" s="1376"/>
      <c r="BA5455" s="722"/>
      <c r="BB5455" s="722"/>
      <c r="BC5455" s="722"/>
    </row>
    <row r="5456" spans="11:55" s="757" customFormat="1">
      <c r="K5456" s="758"/>
      <c r="L5456" s="758"/>
      <c r="M5456" s="722"/>
      <c r="P5456" s="722"/>
      <c r="Q5456" s="722"/>
      <c r="R5456" s="722"/>
      <c r="S5456" s="722"/>
      <c r="T5456" s="722"/>
      <c r="U5456" s="722"/>
      <c r="V5456" s="1376"/>
      <c r="W5456" s="1376"/>
      <c r="X5456" s="1376"/>
      <c r="Y5456" s="1376"/>
      <c r="Z5456" s="1376"/>
      <c r="AA5456" s="1376"/>
      <c r="AB5456" s="1376"/>
      <c r="AC5456" s="1376"/>
      <c r="AD5456" s="1376"/>
      <c r="AE5456" s="1376"/>
      <c r="AF5456" s="1376"/>
      <c r="AG5456" s="1376"/>
      <c r="AH5456" s="1376"/>
      <c r="AI5456" s="1376"/>
      <c r="AJ5456" s="1376"/>
      <c r="AK5456" s="1376"/>
      <c r="AL5456" s="1376"/>
      <c r="AM5456" s="1376"/>
      <c r="AN5456" s="1376"/>
      <c r="AO5456" s="1376"/>
      <c r="AP5456" s="1376"/>
      <c r="AQ5456" s="1376"/>
      <c r="AR5456" s="1376"/>
      <c r="AS5456" s="1376"/>
      <c r="AT5456" s="1376"/>
      <c r="AU5456" s="1376"/>
      <c r="AV5456" s="1376"/>
      <c r="AW5456" s="1376"/>
      <c r="AX5456" s="1376"/>
      <c r="AY5456" s="1376"/>
      <c r="AZ5456" s="1376"/>
      <c r="BA5456" s="722"/>
      <c r="BB5456" s="722"/>
      <c r="BC5456" s="722"/>
    </row>
    <row r="5457" spans="11:55" s="757" customFormat="1">
      <c r="K5457" s="758"/>
      <c r="L5457" s="758"/>
      <c r="M5457" s="722"/>
      <c r="P5457" s="722"/>
      <c r="Q5457" s="722"/>
      <c r="R5457" s="722"/>
      <c r="S5457" s="722"/>
      <c r="T5457" s="722"/>
      <c r="U5457" s="722"/>
      <c r="V5457" s="1376"/>
      <c r="W5457" s="1376"/>
      <c r="X5457" s="1376"/>
      <c r="Y5457" s="1376"/>
      <c r="Z5457" s="1376"/>
      <c r="AA5457" s="1376"/>
      <c r="AB5457" s="1376"/>
      <c r="AC5457" s="1376"/>
      <c r="AD5457" s="1376"/>
      <c r="AE5457" s="1376"/>
      <c r="AF5457" s="1376"/>
      <c r="AG5457" s="1376"/>
      <c r="AH5457" s="1376"/>
      <c r="AI5457" s="1376"/>
      <c r="AJ5457" s="1376"/>
      <c r="AK5457" s="1376"/>
      <c r="AL5457" s="1376"/>
      <c r="AM5457" s="1376"/>
      <c r="AN5457" s="1376"/>
      <c r="AO5457" s="1376"/>
      <c r="AP5457" s="1376"/>
      <c r="AQ5457" s="1376"/>
      <c r="AR5457" s="1376"/>
      <c r="AS5457" s="1376"/>
      <c r="AT5457" s="1376"/>
      <c r="AU5457" s="1376"/>
      <c r="AV5457" s="1376"/>
      <c r="AW5457" s="1376"/>
      <c r="AX5457" s="1376"/>
      <c r="AY5457" s="1376"/>
      <c r="AZ5457" s="1376"/>
      <c r="BA5457" s="722"/>
      <c r="BB5457" s="722"/>
      <c r="BC5457" s="722"/>
    </row>
    <row r="5458" spans="11:55" s="757" customFormat="1">
      <c r="K5458" s="758"/>
      <c r="L5458" s="758"/>
      <c r="M5458" s="722"/>
      <c r="P5458" s="722"/>
      <c r="Q5458" s="722"/>
      <c r="R5458" s="722"/>
      <c r="S5458" s="722"/>
      <c r="T5458" s="722"/>
      <c r="U5458" s="722"/>
      <c r="V5458" s="1376"/>
      <c r="W5458" s="1376"/>
      <c r="X5458" s="1376"/>
      <c r="Y5458" s="1376"/>
      <c r="Z5458" s="1376"/>
      <c r="AA5458" s="1376"/>
      <c r="AB5458" s="1376"/>
      <c r="AC5458" s="1376"/>
      <c r="AD5458" s="1376"/>
      <c r="AE5458" s="1376"/>
      <c r="AF5458" s="1376"/>
      <c r="AG5458" s="1376"/>
      <c r="AH5458" s="1376"/>
      <c r="AI5458" s="1376"/>
      <c r="AJ5458" s="1376"/>
      <c r="AK5458" s="1376"/>
      <c r="AL5458" s="1376"/>
      <c r="AM5458" s="1376"/>
      <c r="AN5458" s="1376"/>
      <c r="AO5458" s="1376"/>
      <c r="AP5458" s="1376"/>
      <c r="AQ5458" s="1376"/>
      <c r="AR5458" s="1376"/>
      <c r="AS5458" s="1376"/>
      <c r="AT5458" s="1376"/>
      <c r="AU5458" s="1376"/>
      <c r="AV5458" s="1376"/>
      <c r="AW5458" s="1376"/>
      <c r="AX5458" s="1376"/>
      <c r="AY5458" s="1376"/>
      <c r="AZ5458" s="1376"/>
      <c r="BA5458" s="722"/>
      <c r="BB5458" s="722"/>
      <c r="BC5458" s="722"/>
    </row>
    <row r="5459" spans="11:55" s="757" customFormat="1">
      <c r="K5459" s="758"/>
      <c r="L5459" s="758"/>
      <c r="M5459" s="722"/>
      <c r="P5459" s="722"/>
      <c r="Q5459" s="722"/>
      <c r="R5459" s="722"/>
      <c r="S5459" s="722"/>
      <c r="T5459" s="722"/>
      <c r="U5459" s="722"/>
      <c r="V5459" s="1376"/>
      <c r="W5459" s="1376"/>
      <c r="X5459" s="1376"/>
      <c r="Y5459" s="1376"/>
      <c r="Z5459" s="1376"/>
      <c r="AA5459" s="1376"/>
      <c r="AB5459" s="1376"/>
      <c r="AC5459" s="1376"/>
      <c r="AD5459" s="1376"/>
      <c r="AE5459" s="1376"/>
      <c r="AF5459" s="1376"/>
      <c r="AG5459" s="1376"/>
      <c r="AH5459" s="1376"/>
      <c r="AI5459" s="1376"/>
      <c r="AJ5459" s="1376"/>
      <c r="AK5459" s="1376"/>
      <c r="AL5459" s="1376"/>
      <c r="AM5459" s="1376"/>
      <c r="AN5459" s="1376"/>
      <c r="AO5459" s="1376"/>
      <c r="AP5459" s="1376"/>
      <c r="AQ5459" s="1376"/>
      <c r="AR5459" s="1376"/>
      <c r="AS5459" s="1376"/>
      <c r="AT5459" s="1376"/>
      <c r="AU5459" s="1376"/>
      <c r="AV5459" s="1376"/>
      <c r="AW5459" s="1376"/>
      <c r="AX5459" s="1376"/>
      <c r="AY5459" s="1376"/>
      <c r="AZ5459" s="1376"/>
      <c r="BA5459" s="722"/>
      <c r="BB5459" s="722"/>
      <c r="BC5459" s="722"/>
    </row>
    <row r="5460" spans="11:55" s="757" customFormat="1">
      <c r="K5460" s="758"/>
      <c r="L5460" s="758"/>
      <c r="M5460" s="722"/>
      <c r="P5460" s="722"/>
      <c r="Q5460" s="722"/>
      <c r="R5460" s="722"/>
      <c r="S5460" s="722"/>
      <c r="T5460" s="722"/>
      <c r="U5460" s="722"/>
      <c r="V5460" s="1376"/>
      <c r="W5460" s="1376"/>
      <c r="X5460" s="1376"/>
      <c r="Y5460" s="1376"/>
      <c r="Z5460" s="1376"/>
      <c r="AA5460" s="1376"/>
      <c r="AB5460" s="1376"/>
      <c r="AC5460" s="1376"/>
      <c r="AD5460" s="1376"/>
      <c r="AE5460" s="1376"/>
      <c r="AF5460" s="1376"/>
      <c r="AG5460" s="1376"/>
      <c r="AH5460" s="1376"/>
      <c r="AI5460" s="1376"/>
      <c r="AJ5460" s="1376"/>
      <c r="AK5460" s="1376"/>
      <c r="AL5460" s="1376"/>
      <c r="AM5460" s="1376"/>
      <c r="AN5460" s="1376"/>
      <c r="AO5460" s="1376"/>
      <c r="AP5460" s="1376"/>
      <c r="AQ5460" s="1376"/>
      <c r="AR5460" s="1376"/>
      <c r="AS5460" s="1376"/>
      <c r="AT5460" s="1376"/>
      <c r="AU5460" s="1376"/>
      <c r="AV5460" s="1376"/>
      <c r="AW5460" s="1376"/>
      <c r="AX5460" s="1376"/>
      <c r="AY5460" s="1376"/>
      <c r="AZ5460" s="1376"/>
      <c r="BA5460" s="722"/>
      <c r="BB5460" s="722"/>
      <c r="BC5460" s="722"/>
    </row>
    <row r="5461" spans="11:55" s="757" customFormat="1">
      <c r="K5461" s="758"/>
      <c r="L5461" s="758"/>
      <c r="M5461" s="722"/>
      <c r="P5461" s="722"/>
      <c r="Q5461" s="722"/>
      <c r="R5461" s="722"/>
      <c r="S5461" s="722"/>
      <c r="T5461" s="722"/>
      <c r="U5461" s="722"/>
      <c r="V5461" s="1376"/>
      <c r="W5461" s="1376"/>
      <c r="X5461" s="1376"/>
      <c r="Y5461" s="1376"/>
      <c r="Z5461" s="1376"/>
      <c r="AA5461" s="1376"/>
      <c r="AB5461" s="1376"/>
      <c r="AC5461" s="1376"/>
      <c r="AD5461" s="1376"/>
      <c r="AE5461" s="1376"/>
      <c r="AF5461" s="1376"/>
      <c r="AG5461" s="1376"/>
      <c r="AH5461" s="1376"/>
      <c r="AI5461" s="1376"/>
      <c r="AJ5461" s="1376"/>
      <c r="AK5461" s="1376"/>
      <c r="AL5461" s="1376"/>
      <c r="AM5461" s="1376"/>
      <c r="AN5461" s="1376"/>
      <c r="AO5461" s="1376"/>
      <c r="AP5461" s="1376"/>
      <c r="AQ5461" s="1376"/>
      <c r="AR5461" s="1376"/>
      <c r="AS5461" s="1376"/>
      <c r="AT5461" s="1376"/>
      <c r="AU5461" s="1376"/>
      <c r="AV5461" s="1376"/>
      <c r="AW5461" s="1376"/>
      <c r="AX5461" s="1376"/>
      <c r="AY5461" s="1376"/>
      <c r="AZ5461" s="1376"/>
      <c r="BA5461" s="722"/>
      <c r="BB5461" s="722"/>
      <c r="BC5461" s="722"/>
    </row>
    <row r="5462" spans="11:55" s="757" customFormat="1">
      <c r="K5462" s="758"/>
      <c r="L5462" s="758"/>
      <c r="M5462" s="722"/>
      <c r="P5462" s="722"/>
      <c r="Q5462" s="722"/>
      <c r="R5462" s="722"/>
      <c r="S5462" s="722"/>
      <c r="T5462" s="722"/>
      <c r="U5462" s="722"/>
      <c r="V5462" s="1376"/>
      <c r="W5462" s="1376"/>
      <c r="X5462" s="1376"/>
      <c r="Y5462" s="1376"/>
      <c r="Z5462" s="1376"/>
      <c r="AA5462" s="1376"/>
      <c r="AB5462" s="1376"/>
      <c r="AC5462" s="1376"/>
      <c r="AD5462" s="1376"/>
      <c r="AE5462" s="1376"/>
      <c r="AF5462" s="1376"/>
      <c r="AG5462" s="1376"/>
      <c r="AH5462" s="1376"/>
      <c r="AI5462" s="1376"/>
      <c r="AJ5462" s="1376"/>
      <c r="AK5462" s="1376"/>
      <c r="AL5462" s="1376"/>
      <c r="AM5462" s="1376"/>
      <c r="AN5462" s="1376"/>
      <c r="AO5462" s="1376"/>
      <c r="AP5462" s="1376"/>
      <c r="AQ5462" s="1376"/>
      <c r="AR5462" s="1376"/>
      <c r="AS5462" s="1376"/>
      <c r="AT5462" s="1376"/>
      <c r="AU5462" s="1376"/>
      <c r="AV5462" s="1376"/>
      <c r="AW5462" s="1376"/>
      <c r="AX5462" s="1376"/>
      <c r="AY5462" s="1376"/>
      <c r="AZ5462" s="1376"/>
      <c r="BA5462" s="722"/>
      <c r="BB5462" s="722"/>
      <c r="BC5462" s="722"/>
    </row>
    <row r="5463" spans="11:55" s="757" customFormat="1">
      <c r="K5463" s="758"/>
      <c r="L5463" s="758"/>
      <c r="M5463" s="722"/>
      <c r="P5463" s="722"/>
      <c r="Q5463" s="722"/>
      <c r="R5463" s="722"/>
      <c r="S5463" s="722"/>
      <c r="T5463" s="722"/>
      <c r="U5463" s="722"/>
      <c r="V5463" s="1376"/>
      <c r="W5463" s="1376"/>
      <c r="X5463" s="1376"/>
      <c r="Y5463" s="1376"/>
      <c r="Z5463" s="1376"/>
      <c r="AA5463" s="1376"/>
      <c r="AB5463" s="1376"/>
      <c r="AC5463" s="1376"/>
      <c r="AD5463" s="1376"/>
      <c r="AE5463" s="1376"/>
      <c r="AF5463" s="1376"/>
      <c r="AG5463" s="1376"/>
      <c r="AH5463" s="1376"/>
      <c r="AI5463" s="1376"/>
      <c r="AJ5463" s="1376"/>
      <c r="AK5463" s="1376"/>
      <c r="AL5463" s="1376"/>
      <c r="AM5463" s="1376"/>
      <c r="AN5463" s="1376"/>
      <c r="AO5463" s="1376"/>
      <c r="AP5463" s="1376"/>
      <c r="AQ5463" s="1376"/>
      <c r="AR5463" s="1376"/>
      <c r="AS5463" s="1376"/>
      <c r="AT5463" s="1376"/>
      <c r="AU5463" s="1376"/>
      <c r="AV5463" s="1376"/>
      <c r="AW5463" s="1376"/>
      <c r="AX5463" s="1376"/>
      <c r="AY5463" s="1376"/>
      <c r="AZ5463" s="1376"/>
      <c r="BA5463" s="722"/>
      <c r="BB5463" s="722"/>
      <c r="BC5463" s="722"/>
    </row>
    <row r="5464" spans="11:55" s="757" customFormat="1">
      <c r="K5464" s="758"/>
      <c r="L5464" s="758"/>
      <c r="M5464" s="722"/>
      <c r="P5464" s="722"/>
      <c r="Q5464" s="722"/>
      <c r="R5464" s="722"/>
      <c r="S5464" s="722"/>
      <c r="T5464" s="722"/>
      <c r="U5464" s="722"/>
      <c r="V5464" s="1376"/>
      <c r="W5464" s="1376"/>
      <c r="X5464" s="1376"/>
      <c r="Y5464" s="1376"/>
      <c r="Z5464" s="1376"/>
      <c r="AA5464" s="1376"/>
      <c r="AB5464" s="1376"/>
      <c r="AC5464" s="1376"/>
      <c r="AD5464" s="1376"/>
      <c r="AE5464" s="1376"/>
      <c r="AF5464" s="1376"/>
      <c r="AG5464" s="1376"/>
      <c r="AH5464" s="1376"/>
      <c r="AI5464" s="1376"/>
      <c r="AJ5464" s="1376"/>
      <c r="AK5464" s="1376"/>
      <c r="AL5464" s="1376"/>
      <c r="AM5464" s="1376"/>
      <c r="AN5464" s="1376"/>
      <c r="AO5464" s="1376"/>
      <c r="AP5464" s="1376"/>
      <c r="AQ5464" s="1376"/>
      <c r="AR5464" s="1376"/>
      <c r="AS5464" s="1376"/>
      <c r="AT5464" s="1376"/>
      <c r="AU5464" s="1376"/>
      <c r="AV5464" s="1376"/>
      <c r="AW5464" s="1376"/>
      <c r="AX5464" s="1376"/>
      <c r="AY5464" s="1376"/>
      <c r="AZ5464" s="1376"/>
      <c r="BA5464" s="722"/>
      <c r="BB5464" s="722"/>
      <c r="BC5464" s="722"/>
    </row>
    <row r="5465" spans="11:55" s="757" customFormat="1">
      <c r="K5465" s="758"/>
      <c r="L5465" s="758"/>
      <c r="M5465" s="722"/>
      <c r="P5465" s="722"/>
      <c r="Q5465" s="722"/>
      <c r="R5465" s="722"/>
      <c r="S5465" s="722"/>
      <c r="T5465" s="722"/>
      <c r="U5465" s="722"/>
      <c r="V5465" s="1376"/>
      <c r="W5465" s="1376"/>
      <c r="X5465" s="1376"/>
      <c r="Y5465" s="1376"/>
      <c r="Z5465" s="1376"/>
      <c r="AA5465" s="1376"/>
      <c r="AB5465" s="1376"/>
      <c r="AC5465" s="1376"/>
      <c r="AD5465" s="1376"/>
      <c r="AE5465" s="1376"/>
      <c r="AF5465" s="1376"/>
      <c r="AG5465" s="1376"/>
      <c r="AH5465" s="1376"/>
      <c r="AI5465" s="1376"/>
      <c r="AJ5465" s="1376"/>
      <c r="AK5465" s="1376"/>
      <c r="AL5465" s="1376"/>
      <c r="AM5465" s="1376"/>
      <c r="AN5465" s="1376"/>
      <c r="AO5465" s="1376"/>
      <c r="AP5465" s="1376"/>
      <c r="AQ5465" s="1376"/>
      <c r="AR5465" s="1376"/>
      <c r="AS5465" s="1376"/>
      <c r="AT5465" s="1376"/>
      <c r="AU5465" s="1376"/>
      <c r="AV5465" s="1376"/>
      <c r="AW5465" s="1376"/>
      <c r="AX5465" s="1376"/>
      <c r="AY5465" s="1376"/>
      <c r="AZ5465" s="1376"/>
      <c r="BA5465" s="722"/>
      <c r="BB5465" s="722"/>
      <c r="BC5465" s="722"/>
    </row>
    <row r="5466" spans="11:55" s="757" customFormat="1">
      <c r="K5466" s="758"/>
      <c r="L5466" s="758"/>
      <c r="M5466" s="722"/>
      <c r="P5466" s="722"/>
      <c r="Q5466" s="722"/>
      <c r="R5466" s="722"/>
      <c r="S5466" s="722"/>
      <c r="T5466" s="722"/>
      <c r="U5466" s="722"/>
      <c r="V5466" s="1376"/>
      <c r="W5466" s="1376"/>
      <c r="X5466" s="1376"/>
      <c r="Y5466" s="1376"/>
      <c r="Z5466" s="1376"/>
      <c r="AA5466" s="1376"/>
      <c r="AB5466" s="1376"/>
      <c r="AC5466" s="1376"/>
      <c r="AD5466" s="1376"/>
      <c r="AE5466" s="1376"/>
      <c r="AF5466" s="1376"/>
      <c r="AG5466" s="1376"/>
      <c r="AH5466" s="1376"/>
      <c r="AI5466" s="1376"/>
      <c r="AJ5466" s="1376"/>
      <c r="AK5466" s="1376"/>
      <c r="AL5466" s="1376"/>
      <c r="AM5466" s="1376"/>
      <c r="AN5466" s="1376"/>
      <c r="AO5466" s="1376"/>
      <c r="AP5466" s="1376"/>
      <c r="AQ5466" s="1376"/>
      <c r="AR5466" s="1376"/>
      <c r="AS5466" s="1376"/>
      <c r="AT5466" s="1376"/>
      <c r="AU5466" s="1376"/>
      <c r="AV5466" s="1376"/>
      <c r="AW5466" s="1376"/>
      <c r="AX5466" s="1376"/>
      <c r="AY5466" s="1376"/>
      <c r="AZ5466" s="1376"/>
      <c r="BA5466" s="722"/>
      <c r="BB5466" s="722"/>
      <c r="BC5466" s="722"/>
    </row>
    <row r="5467" spans="11:55" s="757" customFormat="1">
      <c r="K5467" s="758"/>
      <c r="L5467" s="758"/>
      <c r="M5467" s="722"/>
      <c r="P5467" s="722"/>
      <c r="Q5467" s="722"/>
      <c r="R5467" s="722"/>
      <c r="S5467" s="722"/>
      <c r="T5467" s="722"/>
      <c r="U5467" s="722"/>
      <c r="V5467" s="1376"/>
      <c r="W5467" s="1376"/>
      <c r="X5467" s="1376"/>
      <c r="Y5467" s="1376"/>
      <c r="Z5467" s="1376"/>
      <c r="AA5467" s="1376"/>
      <c r="AB5467" s="1376"/>
      <c r="AC5467" s="1376"/>
      <c r="AD5467" s="1376"/>
      <c r="AE5467" s="1376"/>
      <c r="AF5467" s="1376"/>
      <c r="AG5467" s="1376"/>
      <c r="AH5467" s="1376"/>
      <c r="AI5467" s="1376"/>
      <c r="AJ5467" s="1376"/>
      <c r="AK5467" s="1376"/>
      <c r="AL5467" s="1376"/>
      <c r="AM5467" s="1376"/>
      <c r="AN5467" s="1376"/>
      <c r="AO5467" s="1376"/>
      <c r="AP5467" s="1376"/>
      <c r="AQ5467" s="1376"/>
      <c r="AR5467" s="1376"/>
      <c r="AS5467" s="1376"/>
      <c r="AT5467" s="1376"/>
      <c r="AU5467" s="1376"/>
      <c r="AV5467" s="1376"/>
      <c r="AW5467" s="1376"/>
      <c r="AX5467" s="1376"/>
      <c r="AY5467" s="1376"/>
      <c r="AZ5467" s="1376"/>
      <c r="BA5467" s="722"/>
      <c r="BB5467" s="722"/>
      <c r="BC5467" s="722"/>
    </row>
    <row r="5468" spans="11:55" s="757" customFormat="1">
      <c r="K5468" s="758"/>
      <c r="L5468" s="758"/>
      <c r="M5468" s="722"/>
      <c r="P5468" s="722"/>
      <c r="Q5468" s="722"/>
      <c r="R5468" s="722"/>
      <c r="S5468" s="722"/>
      <c r="T5468" s="722"/>
      <c r="U5468" s="722"/>
      <c r="V5468" s="1376"/>
      <c r="W5468" s="1376"/>
      <c r="X5468" s="1376"/>
      <c r="Y5468" s="1376"/>
      <c r="Z5468" s="1376"/>
      <c r="AA5468" s="1376"/>
      <c r="AB5468" s="1376"/>
      <c r="AC5468" s="1376"/>
      <c r="AD5468" s="1376"/>
      <c r="AE5468" s="1376"/>
      <c r="AF5468" s="1376"/>
      <c r="AG5468" s="1376"/>
      <c r="AH5468" s="1376"/>
      <c r="AI5468" s="1376"/>
      <c r="AJ5468" s="1376"/>
      <c r="AK5468" s="1376"/>
      <c r="AL5468" s="1376"/>
      <c r="AM5468" s="1376"/>
      <c r="AN5468" s="1376"/>
      <c r="AO5468" s="1376"/>
      <c r="AP5468" s="1376"/>
      <c r="AQ5468" s="1376"/>
      <c r="AR5468" s="1376"/>
      <c r="AS5468" s="1376"/>
      <c r="AT5468" s="1376"/>
      <c r="AU5468" s="1376"/>
      <c r="AV5468" s="1376"/>
      <c r="AW5468" s="1376"/>
      <c r="AX5468" s="1376"/>
      <c r="AY5468" s="1376"/>
      <c r="AZ5468" s="1376"/>
      <c r="BA5468" s="722"/>
      <c r="BB5468" s="722"/>
      <c r="BC5468" s="722"/>
    </row>
    <row r="5469" spans="11:55" s="757" customFormat="1">
      <c r="K5469" s="758"/>
      <c r="L5469" s="758"/>
      <c r="M5469" s="722"/>
      <c r="P5469" s="722"/>
      <c r="Q5469" s="722"/>
      <c r="R5469" s="722"/>
      <c r="S5469" s="722"/>
      <c r="T5469" s="722"/>
      <c r="U5469" s="722"/>
      <c r="V5469" s="1376"/>
      <c r="W5469" s="1376"/>
      <c r="X5469" s="1376"/>
      <c r="Y5469" s="1376"/>
      <c r="Z5469" s="1376"/>
      <c r="AA5469" s="1376"/>
      <c r="AB5469" s="1376"/>
      <c r="AC5469" s="1376"/>
      <c r="AD5469" s="1376"/>
      <c r="AE5469" s="1376"/>
      <c r="AF5469" s="1376"/>
      <c r="AG5469" s="1376"/>
      <c r="AH5469" s="1376"/>
      <c r="AI5469" s="1376"/>
      <c r="AJ5469" s="1376"/>
      <c r="AK5469" s="1376"/>
      <c r="AL5469" s="1376"/>
      <c r="AM5469" s="1376"/>
      <c r="AN5469" s="1376"/>
      <c r="AO5469" s="1376"/>
      <c r="AP5469" s="1376"/>
      <c r="AQ5469" s="1376"/>
      <c r="AR5469" s="1376"/>
      <c r="AS5469" s="1376"/>
      <c r="AT5469" s="1376"/>
      <c r="AU5469" s="1376"/>
      <c r="AV5469" s="1376"/>
      <c r="AW5469" s="1376"/>
      <c r="AX5469" s="1376"/>
      <c r="AY5469" s="1376"/>
      <c r="AZ5469" s="1376"/>
      <c r="BA5469" s="722"/>
      <c r="BB5469" s="722"/>
      <c r="BC5469" s="722"/>
    </row>
    <row r="5470" spans="11:55" s="757" customFormat="1">
      <c r="K5470" s="758"/>
      <c r="L5470" s="758"/>
      <c r="M5470" s="722"/>
      <c r="P5470" s="722"/>
      <c r="Q5470" s="722"/>
      <c r="R5470" s="722"/>
      <c r="S5470" s="722"/>
      <c r="T5470" s="722"/>
      <c r="U5470" s="722"/>
      <c r="V5470" s="1376"/>
      <c r="W5470" s="1376"/>
      <c r="X5470" s="1376"/>
      <c r="Y5470" s="1376"/>
      <c r="Z5470" s="1376"/>
      <c r="AA5470" s="1376"/>
      <c r="AB5470" s="1376"/>
      <c r="AC5470" s="1376"/>
      <c r="AD5470" s="1376"/>
      <c r="AE5470" s="1376"/>
      <c r="AF5470" s="1376"/>
      <c r="AG5470" s="1376"/>
      <c r="AH5470" s="1376"/>
      <c r="AI5470" s="1376"/>
      <c r="AJ5470" s="1376"/>
      <c r="AK5470" s="1376"/>
      <c r="AL5470" s="1376"/>
      <c r="AM5470" s="1376"/>
      <c r="AN5470" s="1376"/>
      <c r="AO5470" s="1376"/>
      <c r="AP5470" s="1376"/>
      <c r="AQ5470" s="1376"/>
      <c r="AR5470" s="1376"/>
      <c r="AS5470" s="1376"/>
      <c r="AT5470" s="1376"/>
      <c r="AU5470" s="1376"/>
      <c r="AV5470" s="1376"/>
      <c r="AW5470" s="1376"/>
      <c r="AX5470" s="1376"/>
      <c r="AY5470" s="1376"/>
      <c r="AZ5470" s="1376"/>
      <c r="BA5470" s="722"/>
      <c r="BB5470" s="722"/>
      <c r="BC5470" s="722"/>
    </row>
    <row r="5471" spans="11:55" s="757" customFormat="1">
      <c r="K5471" s="758"/>
      <c r="L5471" s="758"/>
      <c r="M5471" s="722"/>
      <c r="P5471" s="722"/>
      <c r="Q5471" s="722"/>
      <c r="R5471" s="722"/>
      <c r="S5471" s="722"/>
      <c r="T5471" s="722"/>
      <c r="U5471" s="722"/>
      <c r="V5471" s="1376"/>
      <c r="W5471" s="1376"/>
      <c r="X5471" s="1376"/>
      <c r="Y5471" s="1376"/>
      <c r="Z5471" s="1376"/>
      <c r="AA5471" s="1376"/>
      <c r="AB5471" s="1376"/>
      <c r="AC5471" s="1376"/>
      <c r="AD5471" s="1376"/>
      <c r="AE5471" s="1376"/>
      <c r="AF5471" s="1376"/>
      <c r="AG5471" s="1376"/>
      <c r="AH5471" s="1376"/>
      <c r="AI5471" s="1376"/>
      <c r="AJ5471" s="1376"/>
      <c r="AK5471" s="1376"/>
      <c r="AL5471" s="1376"/>
      <c r="AM5471" s="1376"/>
      <c r="AN5471" s="1376"/>
      <c r="AO5471" s="1376"/>
      <c r="AP5471" s="1376"/>
      <c r="AQ5471" s="1376"/>
      <c r="AR5471" s="1376"/>
      <c r="AS5471" s="1376"/>
      <c r="AT5471" s="1376"/>
      <c r="AU5471" s="1376"/>
      <c r="AV5471" s="1376"/>
      <c r="AW5471" s="1376"/>
      <c r="AX5471" s="1376"/>
      <c r="AY5471" s="1376"/>
      <c r="AZ5471" s="1376"/>
      <c r="BA5471" s="722"/>
      <c r="BB5471" s="722"/>
      <c r="BC5471" s="722"/>
    </row>
    <row r="5472" spans="11:55" s="757" customFormat="1">
      <c r="K5472" s="758"/>
      <c r="L5472" s="758"/>
      <c r="M5472" s="722"/>
      <c r="P5472" s="722"/>
      <c r="Q5472" s="722"/>
      <c r="R5472" s="722"/>
      <c r="S5472" s="722"/>
      <c r="T5472" s="722"/>
      <c r="U5472" s="722"/>
      <c r="V5472" s="1376"/>
      <c r="W5472" s="1376"/>
      <c r="X5472" s="1376"/>
      <c r="Y5472" s="1376"/>
      <c r="Z5472" s="1376"/>
      <c r="AA5472" s="1376"/>
      <c r="AB5472" s="1376"/>
      <c r="AC5472" s="1376"/>
      <c r="AD5472" s="1376"/>
      <c r="AE5472" s="1376"/>
      <c r="AF5472" s="1376"/>
      <c r="AG5472" s="1376"/>
      <c r="AH5472" s="1376"/>
      <c r="AI5472" s="1376"/>
      <c r="AJ5472" s="1376"/>
      <c r="AK5472" s="1376"/>
      <c r="AL5472" s="1376"/>
      <c r="AM5472" s="1376"/>
      <c r="AN5472" s="1376"/>
      <c r="AO5472" s="1376"/>
      <c r="AP5472" s="1376"/>
      <c r="AQ5472" s="1376"/>
      <c r="AR5472" s="1376"/>
      <c r="AS5472" s="1376"/>
      <c r="AT5472" s="1376"/>
      <c r="AU5472" s="1376"/>
      <c r="AV5472" s="1376"/>
      <c r="AW5472" s="1376"/>
      <c r="AX5472" s="1376"/>
      <c r="AY5472" s="1376"/>
      <c r="AZ5472" s="1376"/>
      <c r="BA5472" s="722"/>
      <c r="BB5472" s="722"/>
      <c r="BC5472" s="722"/>
    </row>
    <row r="5473" spans="11:55" s="757" customFormat="1">
      <c r="K5473" s="758"/>
      <c r="L5473" s="758"/>
      <c r="M5473" s="722"/>
      <c r="P5473" s="722"/>
      <c r="Q5473" s="722"/>
      <c r="R5473" s="722"/>
      <c r="S5473" s="722"/>
      <c r="T5473" s="722"/>
      <c r="U5473" s="722"/>
      <c r="V5473" s="1376"/>
      <c r="W5473" s="1376"/>
      <c r="X5473" s="1376"/>
      <c r="Y5473" s="1376"/>
      <c r="Z5473" s="1376"/>
      <c r="AA5473" s="1376"/>
      <c r="AB5473" s="1376"/>
      <c r="AC5473" s="1376"/>
      <c r="AD5473" s="1376"/>
      <c r="AE5473" s="1376"/>
      <c r="AF5473" s="1376"/>
      <c r="AG5473" s="1376"/>
      <c r="AH5473" s="1376"/>
      <c r="AI5473" s="1376"/>
      <c r="AJ5473" s="1376"/>
      <c r="AK5473" s="1376"/>
      <c r="AL5473" s="1376"/>
      <c r="AM5473" s="1376"/>
      <c r="AN5473" s="1376"/>
      <c r="AO5473" s="1376"/>
      <c r="AP5473" s="1376"/>
      <c r="AQ5473" s="1376"/>
      <c r="AR5473" s="1376"/>
      <c r="AS5473" s="1376"/>
      <c r="AT5473" s="1376"/>
      <c r="AU5473" s="1376"/>
      <c r="AV5473" s="1376"/>
      <c r="AW5473" s="1376"/>
      <c r="AX5473" s="1376"/>
      <c r="AY5473" s="1376"/>
      <c r="AZ5473" s="1376"/>
      <c r="BA5473" s="722"/>
      <c r="BB5473" s="722"/>
      <c r="BC5473" s="722"/>
    </row>
    <row r="5474" spans="11:55" s="757" customFormat="1">
      <c r="K5474" s="758"/>
      <c r="L5474" s="758"/>
      <c r="M5474" s="722"/>
      <c r="P5474" s="722"/>
      <c r="Q5474" s="722"/>
      <c r="R5474" s="722"/>
      <c r="S5474" s="722"/>
      <c r="T5474" s="722"/>
      <c r="U5474" s="722"/>
      <c r="V5474" s="1376"/>
      <c r="W5474" s="1376"/>
      <c r="X5474" s="1376"/>
      <c r="Y5474" s="1376"/>
      <c r="Z5474" s="1376"/>
      <c r="AA5474" s="1376"/>
      <c r="AB5474" s="1376"/>
      <c r="AC5474" s="1376"/>
      <c r="AD5474" s="1376"/>
      <c r="AE5474" s="1376"/>
      <c r="AF5474" s="1376"/>
      <c r="AG5474" s="1376"/>
      <c r="AH5474" s="1376"/>
      <c r="AI5474" s="1376"/>
      <c r="AJ5474" s="1376"/>
      <c r="AK5474" s="1376"/>
      <c r="AL5474" s="1376"/>
      <c r="AM5474" s="1376"/>
      <c r="AN5474" s="1376"/>
      <c r="AO5474" s="1376"/>
      <c r="AP5474" s="1376"/>
      <c r="AQ5474" s="1376"/>
      <c r="AR5474" s="1376"/>
      <c r="AS5474" s="1376"/>
      <c r="AT5474" s="1376"/>
      <c r="AU5474" s="1376"/>
      <c r="AV5474" s="1376"/>
      <c r="AW5474" s="1376"/>
      <c r="AX5474" s="1376"/>
      <c r="AY5474" s="1376"/>
      <c r="AZ5474" s="1376"/>
      <c r="BA5474" s="722"/>
      <c r="BB5474" s="722"/>
      <c r="BC5474" s="722"/>
    </row>
    <row r="5475" spans="11:55" s="757" customFormat="1">
      <c r="K5475" s="758"/>
      <c r="L5475" s="758"/>
      <c r="M5475" s="722"/>
      <c r="P5475" s="722"/>
      <c r="Q5475" s="722"/>
      <c r="R5475" s="722"/>
      <c r="S5475" s="722"/>
      <c r="T5475" s="722"/>
      <c r="U5475" s="722"/>
      <c r="V5475" s="1376"/>
      <c r="W5475" s="1376"/>
      <c r="X5475" s="1376"/>
      <c r="Y5475" s="1376"/>
      <c r="Z5475" s="1376"/>
      <c r="AA5475" s="1376"/>
      <c r="AB5475" s="1376"/>
      <c r="AC5475" s="1376"/>
      <c r="AD5475" s="1376"/>
      <c r="AE5475" s="1376"/>
      <c r="AF5475" s="1376"/>
      <c r="AG5475" s="1376"/>
      <c r="AH5475" s="1376"/>
      <c r="AI5475" s="1376"/>
      <c r="AJ5475" s="1376"/>
      <c r="AK5475" s="1376"/>
      <c r="AL5475" s="1376"/>
      <c r="AM5475" s="1376"/>
      <c r="AN5475" s="1376"/>
      <c r="AO5475" s="1376"/>
      <c r="AP5475" s="1376"/>
      <c r="AQ5475" s="1376"/>
      <c r="AR5475" s="1376"/>
      <c r="AS5475" s="1376"/>
      <c r="AT5475" s="1376"/>
      <c r="AU5475" s="1376"/>
      <c r="AV5475" s="1376"/>
      <c r="AW5475" s="1376"/>
      <c r="AX5475" s="1376"/>
      <c r="AY5475" s="1376"/>
      <c r="AZ5475" s="1376"/>
      <c r="BA5475" s="722"/>
      <c r="BB5475" s="722"/>
      <c r="BC5475" s="722"/>
    </row>
    <row r="5476" spans="11:55" s="757" customFormat="1">
      <c r="K5476" s="758"/>
      <c r="L5476" s="758"/>
      <c r="M5476" s="722"/>
      <c r="P5476" s="722"/>
      <c r="Q5476" s="722"/>
      <c r="R5476" s="722"/>
      <c r="S5476" s="722"/>
      <c r="T5476" s="722"/>
      <c r="U5476" s="722"/>
      <c r="V5476" s="1376"/>
      <c r="W5476" s="1376"/>
      <c r="X5476" s="1376"/>
      <c r="Y5476" s="1376"/>
      <c r="Z5476" s="1376"/>
      <c r="AA5476" s="1376"/>
      <c r="AB5476" s="1376"/>
      <c r="AC5476" s="1376"/>
      <c r="AD5476" s="1376"/>
      <c r="AE5476" s="1376"/>
      <c r="AF5476" s="1376"/>
      <c r="AG5476" s="1376"/>
      <c r="AH5476" s="1376"/>
      <c r="AI5476" s="1376"/>
      <c r="AJ5476" s="1376"/>
      <c r="AK5476" s="1376"/>
      <c r="AL5476" s="1376"/>
      <c r="AM5476" s="1376"/>
      <c r="AN5476" s="1376"/>
      <c r="AO5476" s="1376"/>
      <c r="AP5476" s="1376"/>
      <c r="AQ5476" s="1376"/>
      <c r="AR5476" s="1376"/>
      <c r="AS5476" s="1376"/>
      <c r="AT5476" s="1376"/>
      <c r="AU5476" s="1376"/>
      <c r="AV5476" s="1376"/>
      <c r="AW5476" s="1376"/>
      <c r="AX5476" s="1376"/>
      <c r="AY5476" s="1376"/>
      <c r="AZ5476" s="1376"/>
      <c r="BA5476" s="722"/>
      <c r="BB5476" s="722"/>
      <c r="BC5476" s="722"/>
    </row>
    <row r="5477" spans="11:55" s="757" customFormat="1">
      <c r="K5477" s="758"/>
      <c r="L5477" s="758"/>
      <c r="M5477" s="722"/>
      <c r="P5477" s="722"/>
      <c r="Q5477" s="722"/>
      <c r="R5477" s="722"/>
      <c r="S5477" s="722"/>
      <c r="T5477" s="722"/>
      <c r="U5477" s="722"/>
      <c r="V5477" s="1376"/>
      <c r="W5477" s="1376"/>
      <c r="X5477" s="1376"/>
      <c r="Y5477" s="1376"/>
      <c r="Z5477" s="1376"/>
      <c r="AA5477" s="1376"/>
      <c r="AB5477" s="1376"/>
      <c r="AC5477" s="1376"/>
      <c r="AD5477" s="1376"/>
      <c r="AE5477" s="1376"/>
      <c r="AF5477" s="1376"/>
      <c r="AG5477" s="1376"/>
      <c r="AH5477" s="1376"/>
      <c r="AI5477" s="1376"/>
      <c r="AJ5477" s="1376"/>
      <c r="AK5477" s="1376"/>
      <c r="AL5477" s="1376"/>
      <c r="AM5477" s="1376"/>
      <c r="AN5477" s="1376"/>
      <c r="AO5477" s="1376"/>
      <c r="AP5477" s="1376"/>
      <c r="AQ5477" s="1376"/>
      <c r="AR5477" s="1376"/>
      <c r="AS5477" s="1376"/>
      <c r="AT5477" s="1376"/>
      <c r="AU5477" s="1376"/>
      <c r="AV5477" s="1376"/>
      <c r="AW5477" s="1376"/>
      <c r="AX5477" s="1376"/>
      <c r="AY5477" s="1376"/>
      <c r="AZ5477" s="1376"/>
      <c r="BA5477" s="722"/>
      <c r="BB5477" s="722"/>
      <c r="BC5477" s="722"/>
    </row>
    <row r="5478" spans="11:55" s="757" customFormat="1">
      <c r="K5478" s="758"/>
      <c r="L5478" s="758"/>
      <c r="M5478" s="722"/>
      <c r="P5478" s="722"/>
      <c r="Q5478" s="722"/>
      <c r="R5478" s="722"/>
      <c r="S5478" s="722"/>
      <c r="T5478" s="722"/>
      <c r="U5478" s="722"/>
      <c r="V5478" s="1376"/>
      <c r="W5478" s="1376"/>
      <c r="X5478" s="1376"/>
      <c r="Y5478" s="1376"/>
      <c r="Z5478" s="1376"/>
      <c r="AA5478" s="1376"/>
      <c r="AB5478" s="1376"/>
      <c r="AC5478" s="1376"/>
      <c r="AD5478" s="1376"/>
      <c r="AE5478" s="1376"/>
      <c r="AF5478" s="1376"/>
      <c r="AG5478" s="1376"/>
      <c r="AH5478" s="1376"/>
      <c r="AI5478" s="1376"/>
      <c r="AJ5478" s="1376"/>
      <c r="AK5478" s="1376"/>
      <c r="AL5478" s="1376"/>
      <c r="AM5478" s="1376"/>
      <c r="AN5478" s="1376"/>
      <c r="AO5478" s="1376"/>
      <c r="AP5478" s="1376"/>
      <c r="AQ5478" s="1376"/>
      <c r="AR5478" s="1376"/>
      <c r="AS5478" s="1376"/>
      <c r="AT5478" s="1376"/>
      <c r="AU5478" s="1376"/>
      <c r="AV5478" s="1376"/>
      <c r="AW5478" s="1376"/>
      <c r="AX5478" s="1376"/>
      <c r="AY5478" s="1376"/>
      <c r="AZ5478" s="1376"/>
      <c r="BA5478" s="722"/>
      <c r="BB5478" s="722"/>
      <c r="BC5478" s="722"/>
    </row>
    <row r="5479" spans="11:55" s="757" customFormat="1">
      <c r="K5479" s="758"/>
      <c r="L5479" s="758"/>
      <c r="M5479" s="722"/>
      <c r="P5479" s="722"/>
      <c r="Q5479" s="722"/>
      <c r="R5479" s="722"/>
      <c r="S5479" s="722"/>
      <c r="T5479" s="722"/>
      <c r="U5479" s="722"/>
      <c r="V5479" s="1376"/>
      <c r="W5479" s="1376"/>
      <c r="X5479" s="1376"/>
      <c r="Y5479" s="1376"/>
      <c r="Z5479" s="1376"/>
      <c r="AA5479" s="1376"/>
      <c r="AB5479" s="1376"/>
      <c r="AC5479" s="1376"/>
      <c r="AD5479" s="1376"/>
      <c r="AE5479" s="1376"/>
      <c r="AF5479" s="1376"/>
      <c r="AG5479" s="1376"/>
      <c r="AH5479" s="1376"/>
      <c r="AI5479" s="1376"/>
      <c r="AJ5479" s="1376"/>
      <c r="AK5479" s="1376"/>
      <c r="AL5479" s="1376"/>
      <c r="AM5479" s="1376"/>
      <c r="AN5479" s="1376"/>
      <c r="AO5479" s="1376"/>
      <c r="AP5479" s="1376"/>
      <c r="AQ5479" s="1376"/>
      <c r="AR5479" s="1376"/>
      <c r="AS5479" s="1376"/>
      <c r="AT5479" s="1376"/>
      <c r="AU5479" s="1376"/>
      <c r="AV5479" s="1376"/>
      <c r="AW5479" s="1376"/>
      <c r="AX5479" s="1376"/>
      <c r="AY5479" s="1376"/>
      <c r="AZ5479" s="1376"/>
      <c r="BA5479" s="722"/>
      <c r="BB5479" s="722"/>
      <c r="BC5479" s="722"/>
    </row>
    <row r="5480" spans="11:55" s="757" customFormat="1">
      <c r="K5480" s="758"/>
      <c r="L5480" s="758"/>
      <c r="M5480" s="722"/>
      <c r="P5480" s="722"/>
      <c r="Q5480" s="722"/>
      <c r="R5480" s="722"/>
      <c r="S5480" s="722"/>
      <c r="T5480" s="722"/>
      <c r="U5480" s="722"/>
      <c r="V5480" s="1376"/>
      <c r="W5480" s="1376"/>
      <c r="X5480" s="1376"/>
      <c r="Y5480" s="1376"/>
      <c r="Z5480" s="1376"/>
      <c r="AA5480" s="1376"/>
      <c r="AB5480" s="1376"/>
      <c r="AC5480" s="1376"/>
      <c r="AD5480" s="1376"/>
      <c r="AE5480" s="1376"/>
      <c r="AF5480" s="1376"/>
      <c r="AG5480" s="1376"/>
      <c r="AH5480" s="1376"/>
      <c r="AI5480" s="1376"/>
      <c r="AJ5480" s="1376"/>
      <c r="AK5480" s="1376"/>
      <c r="AL5480" s="1376"/>
      <c r="AM5480" s="1376"/>
      <c r="AN5480" s="1376"/>
      <c r="AO5480" s="1376"/>
      <c r="AP5480" s="1376"/>
      <c r="AQ5480" s="1376"/>
      <c r="AR5480" s="1376"/>
      <c r="AS5480" s="1376"/>
      <c r="AT5480" s="1376"/>
      <c r="AU5480" s="1376"/>
      <c r="AV5480" s="1376"/>
      <c r="AW5480" s="1376"/>
      <c r="AX5480" s="1376"/>
      <c r="AY5480" s="1376"/>
      <c r="AZ5480" s="1376"/>
      <c r="BA5480" s="722"/>
      <c r="BB5480" s="722"/>
      <c r="BC5480" s="722"/>
    </row>
    <row r="5481" spans="11:55" s="757" customFormat="1">
      <c r="K5481" s="758"/>
      <c r="L5481" s="758"/>
      <c r="M5481" s="722"/>
      <c r="P5481" s="722"/>
      <c r="Q5481" s="722"/>
      <c r="R5481" s="722"/>
      <c r="S5481" s="722"/>
      <c r="T5481" s="722"/>
      <c r="U5481" s="722"/>
      <c r="V5481" s="1376"/>
      <c r="W5481" s="1376"/>
      <c r="X5481" s="1376"/>
      <c r="Y5481" s="1376"/>
      <c r="Z5481" s="1376"/>
      <c r="AA5481" s="1376"/>
      <c r="AB5481" s="1376"/>
      <c r="AC5481" s="1376"/>
      <c r="AD5481" s="1376"/>
      <c r="AE5481" s="1376"/>
      <c r="AF5481" s="1376"/>
      <c r="AG5481" s="1376"/>
      <c r="AH5481" s="1376"/>
      <c r="AI5481" s="1376"/>
      <c r="AJ5481" s="1376"/>
      <c r="AK5481" s="1376"/>
      <c r="AL5481" s="1376"/>
      <c r="AM5481" s="1376"/>
      <c r="AN5481" s="1376"/>
      <c r="AO5481" s="1376"/>
      <c r="AP5481" s="1376"/>
      <c r="AQ5481" s="1376"/>
      <c r="AR5481" s="1376"/>
      <c r="AS5481" s="1376"/>
      <c r="AT5481" s="1376"/>
      <c r="AU5481" s="1376"/>
      <c r="AV5481" s="1376"/>
      <c r="AW5481" s="1376"/>
      <c r="AX5481" s="1376"/>
      <c r="AY5481" s="1376"/>
      <c r="AZ5481" s="1376"/>
      <c r="BA5481" s="722"/>
      <c r="BB5481" s="722"/>
      <c r="BC5481" s="722"/>
    </row>
    <row r="5482" spans="11:55" s="757" customFormat="1">
      <c r="K5482" s="758"/>
      <c r="L5482" s="758"/>
      <c r="M5482" s="722"/>
      <c r="P5482" s="722"/>
      <c r="Q5482" s="722"/>
      <c r="R5482" s="722"/>
      <c r="S5482" s="722"/>
      <c r="T5482" s="722"/>
      <c r="U5482" s="722"/>
      <c r="V5482" s="1376"/>
      <c r="W5482" s="1376"/>
      <c r="X5482" s="1376"/>
      <c r="Y5482" s="1376"/>
      <c r="Z5482" s="1376"/>
      <c r="AA5482" s="1376"/>
      <c r="AB5482" s="1376"/>
      <c r="AC5482" s="1376"/>
      <c r="AD5482" s="1376"/>
      <c r="AE5482" s="1376"/>
      <c r="AF5482" s="1376"/>
      <c r="AG5482" s="1376"/>
      <c r="AH5482" s="1376"/>
      <c r="AI5482" s="1376"/>
      <c r="AJ5482" s="1376"/>
      <c r="AK5482" s="1376"/>
      <c r="AL5482" s="1376"/>
      <c r="AM5482" s="1376"/>
      <c r="AN5482" s="1376"/>
      <c r="AO5482" s="1376"/>
      <c r="AP5482" s="1376"/>
      <c r="AQ5482" s="1376"/>
      <c r="AR5482" s="1376"/>
      <c r="AS5482" s="1376"/>
      <c r="AT5482" s="1376"/>
      <c r="AU5482" s="1376"/>
      <c r="AV5482" s="1376"/>
      <c r="AW5482" s="1376"/>
      <c r="AX5482" s="1376"/>
      <c r="AY5482" s="1376"/>
      <c r="AZ5482" s="1376"/>
      <c r="BA5482" s="722"/>
      <c r="BB5482" s="722"/>
      <c r="BC5482" s="722"/>
    </row>
    <row r="5483" spans="11:55" s="757" customFormat="1">
      <c r="K5483" s="758"/>
      <c r="L5483" s="758"/>
      <c r="M5483" s="722"/>
      <c r="P5483" s="722"/>
      <c r="Q5483" s="722"/>
      <c r="R5483" s="722"/>
      <c r="S5483" s="722"/>
      <c r="T5483" s="722"/>
      <c r="U5483" s="722"/>
      <c r="V5483" s="1376"/>
      <c r="W5483" s="1376"/>
      <c r="X5483" s="1376"/>
      <c r="Y5483" s="1376"/>
      <c r="Z5483" s="1376"/>
      <c r="AA5483" s="1376"/>
      <c r="AB5483" s="1376"/>
      <c r="AC5483" s="1376"/>
      <c r="AD5483" s="1376"/>
      <c r="AE5483" s="1376"/>
      <c r="AF5483" s="1376"/>
      <c r="AG5483" s="1376"/>
      <c r="AH5483" s="1376"/>
      <c r="AI5483" s="1376"/>
      <c r="AJ5483" s="1376"/>
      <c r="AK5483" s="1376"/>
      <c r="AL5483" s="1376"/>
      <c r="AM5483" s="1376"/>
      <c r="AN5483" s="1376"/>
      <c r="AO5483" s="1376"/>
      <c r="AP5483" s="1376"/>
      <c r="AQ5483" s="1376"/>
      <c r="AR5483" s="1376"/>
      <c r="AS5483" s="1376"/>
      <c r="AT5483" s="1376"/>
      <c r="AU5483" s="1376"/>
      <c r="AV5483" s="1376"/>
      <c r="AW5483" s="1376"/>
      <c r="AX5483" s="1376"/>
      <c r="AY5483" s="1376"/>
      <c r="AZ5483" s="1376"/>
      <c r="BA5483" s="722"/>
      <c r="BB5483" s="722"/>
      <c r="BC5483" s="722"/>
    </row>
    <row r="5484" spans="11:55" s="757" customFormat="1">
      <c r="K5484" s="758"/>
      <c r="L5484" s="758"/>
      <c r="M5484" s="722"/>
      <c r="P5484" s="722"/>
      <c r="Q5484" s="722"/>
      <c r="R5484" s="722"/>
      <c r="S5484" s="722"/>
      <c r="T5484" s="722"/>
      <c r="U5484" s="722"/>
      <c r="V5484" s="1376"/>
      <c r="W5484" s="1376"/>
      <c r="X5484" s="1376"/>
      <c r="Y5484" s="1376"/>
      <c r="Z5484" s="1376"/>
      <c r="AA5484" s="1376"/>
      <c r="AB5484" s="1376"/>
      <c r="AC5484" s="1376"/>
      <c r="AD5484" s="1376"/>
      <c r="AE5484" s="1376"/>
      <c r="AF5484" s="1376"/>
      <c r="AG5484" s="1376"/>
      <c r="AH5484" s="1376"/>
      <c r="AI5484" s="1376"/>
      <c r="AJ5484" s="1376"/>
      <c r="AK5484" s="1376"/>
      <c r="AL5484" s="1376"/>
      <c r="AM5484" s="1376"/>
      <c r="AN5484" s="1376"/>
      <c r="AO5484" s="1376"/>
      <c r="AP5484" s="1376"/>
      <c r="AQ5484" s="1376"/>
      <c r="AR5484" s="1376"/>
      <c r="AS5484" s="1376"/>
      <c r="AT5484" s="1376"/>
      <c r="AU5484" s="1376"/>
      <c r="AV5484" s="1376"/>
      <c r="AW5484" s="1376"/>
      <c r="AX5484" s="1376"/>
      <c r="AY5484" s="1376"/>
      <c r="AZ5484" s="1376"/>
      <c r="BA5484" s="722"/>
      <c r="BB5484" s="722"/>
      <c r="BC5484" s="722"/>
    </row>
    <row r="5485" spans="11:55" s="757" customFormat="1">
      <c r="K5485" s="758"/>
      <c r="L5485" s="758"/>
      <c r="M5485" s="722"/>
      <c r="P5485" s="722"/>
      <c r="Q5485" s="722"/>
      <c r="R5485" s="722"/>
      <c r="S5485" s="722"/>
      <c r="T5485" s="722"/>
      <c r="U5485" s="722"/>
      <c r="V5485" s="1376"/>
      <c r="W5485" s="1376"/>
      <c r="X5485" s="1376"/>
      <c r="Y5485" s="1376"/>
      <c r="Z5485" s="1376"/>
      <c r="AA5485" s="1376"/>
      <c r="AB5485" s="1376"/>
      <c r="AC5485" s="1376"/>
      <c r="AD5485" s="1376"/>
      <c r="AE5485" s="1376"/>
      <c r="AF5485" s="1376"/>
      <c r="AG5485" s="1376"/>
      <c r="AH5485" s="1376"/>
      <c r="AI5485" s="1376"/>
      <c r="AJ5485" s="1376"/>
      <c r="AK5485" s="1376"/>
      <c r="AL5485" s="1376"/>
      <c r="AM5485" s="1376"/>
      <c r="AN5485" s="1376"/>
      <c r="AO5485" s="1376"/>
      <c r="AP5485" s="1376"/>
      <c r="AQ5485" s="1376"/>
      <c r="AR5485" s="1376"/>
      <c r="AS5485" s="1376"/>
      <c r="AT5485" s="1376"/>
      <c r="AU5485" s="1376"/>
      <c r="AV5485" s="1376"/>
      <c r="AW5485" s="1376"/>
      <c r="AX5485" s="1376"/>
      <c r="AY5485" s="1376"/>
      <c r="AZ5485" s="1376"/>
      <c r="BA5485" s="722"/>
      <c r="BB5485" s="722"/>
      <c r="BC5485" s="722"/>
    </row>
    <row r="5486" spans="11:55" s="757" customFormat="1">
      <c r="K5486" s="758"/>
      <c r="L5486" s="758"/>
      <c r="M5486" s="722"/>
      <c r="P5486" s="722"/>
      <c r="Q5486" s="722"/>
      <c r="R5486" s="722"/>
      <c r="S5486" s="722"/>
      <c r="T5486" s="722"/>
      <c r="U5486" s="722"/>
      <c r="V5486" s="1376"/>
      <c r="W5486" s="1376"/>
      <c r="X5486" s="1376"/>
      <c r="Y5486" s="1376"/>
      <c r="Z5486" s="1376"/>
      <c r="AA5486" s="1376"/>
      <c r="AB5486" s="1376"/>
      <c r="AC5486" s="1376"/>
      <c r="AD5486" s="1376"/>
      <c r="AE5486" s="1376"/>
      <c r="AF5486" s="1376"/>
      <c r="AG5486" s="1376"/>
      <c r="AH5486" s="1376"/>
      <c r="AI5486" s="1376"/>
      <c r="AJ5486" s="1376"/>
      <c r="AK5486" s="1376"/>
      <c r="AL5486" s="1376"/>
      <c r="AM5486" s="1376"/>
      <c r="AN5486" s="1376"/>
      <c r="AO5486" s="1376"/>
      <c r="AP5486" s="1376"/>
      <c r="AQ5486" s="1376"/>
      <c r="AR5486" s="1376"/>
      <c r="AS5486" s="1376"/>
      <c r="AT5486" s="1376"/>
      <c r="AU5486" s="1376"/>
      <c r="AV5486" s="1376"/>
      <c r="AW5486" s="1376"/>
      <c r="AX5486" s="1376"/>
      <c r="AY5486" s="1376"/>
      <c r="AZ5486" s="1376"/>
      <c r="BA5486" s="722"/>
      <c r="BB5486" s="722"/>
      <c r="BC5486" s="722"/>
    </row>
    <row r="5487" spans="11:55" s="757" customFormat="1">
      <c r="K5487" s="758"/>
      <c r="L5487" s="758"/>
      <c r="M5487" s="722"/>
      <c r="P5487" s="722"/>
      <c r="Q5487" s="722"/>
      <c r="R5487" s="722"/>
      <c r="S5487" s="722"/>
      <c r="T5487" s="722"/>
      <c r="U5487" s="722"/>
      <c r="V5487" s="1376"/>
      <c r="W5487" s="1376"/>
      <c r="X5487" s="1376"/>
      <c r="Y5487" s="1376"/>
      <c r="Z5487" s="1376"/>
      <c r="AA5487" s="1376"/>
      <c r="AB5487" s="1376"/>
      <c r="AC5487" s="1376"/>
      <c r="AD5487" s="1376"/>
      <c r="AE5487" s="1376"/>
      <c r="AF5487" s="1376"/>
      <c r="AG5487" s="1376"/>
      <c r="AH5487" s="1376"/>
      <c r="AI5487" s="1376"/>
      <c r="AJ5487" s="1376"/>
      <c r="AK5487" s="1376"/>
      <c r="AL5487" s="1376"/>
      <c r="AM5487" s="1376"/>
      <c r="AN5487" s="1376"/>
      <c r="AO5487" s="1376"/>
      <c r="AP5487" s="1376"/>
      <c r="AQ5487" s="1376"/>
      <c r="AR5487" s="1376"/>
      <c r="AS5487" s="1376"/>
      <c r="AT5487" s="1376"/>
      <c r="AU5487" s="1376"/>
      <c r="AV5487" s="1376"/>
      <c r="AW5487" s="1376"/>
      <c r="AX5487" s="1376"/>
      <c r="AY5487" s="1376"/>
      <c r="AZ5487" s="1376"/>
      <c r="BA5487" s="722"/>
      <c r="BB5487" s="722"/>
      <c r="BC5487" s="722"/>
    </row>
    <row r="5488" spans="11:55" s="757" customFormat="1">
      <c r="K5488" s="758"/>
      <c r="L5488" s="758"/>
      <c r="M5488" s="722"/>
      <c r="P5488" s="722"/>
      <c r="Q5488" s="722"/>
      <c r="R5488" s="722"/>
      <c r="S5488" s="722"/>
      <c r="T5488" s="722"/>
      <c r="U5488" s="722"/>
      <c r="V5488" s="1376"/>
      <c r="W5488" s="1376"/>
      <c r="X5488" s="1376"/>
      <c r="Y5488" s="1376"/>
      <c r="Z5488" s="1376"/>
      <c r="AA5488" s="1376"/>
      <c r="AB5488" s="1376"/>
      <c r="AC5488" s="1376"/>
      <c r="AD5488" s="1376"/>
      <c r="AE5488" s="1376"/>
      <c r="AF5488" s="1376"/>
      <c r="AG5488" s="1376"/>
      <c r="AH5488" s="1376"/>
      <c r="AI5488" s="1376"/>
      <c r="AJ5488" s="1376"/>
      <c r="AK5488" s="1376"/>
      <c r="AL5488" s="1376"/>
      <c r="AM5488" s="1376"/>
      <c r="AN5488" s="1376"/>
      <c r="AO5488" s="1376"/>
      <c r="AP5488" s="1376"/>
      <c r="AQ5488" s="1376"/>
      <c r="AR5488" s="1376"/>
      <c r="AS5488" s="1376"/>
      <c r="AT5488" s="1376"/>
      <c r="AU5488" s="1376"/>
      <c r="AV5488" s="1376"/>
      <c r="AW5488" s="1376"/>
      <c r="AX5488" s="1376"/>
      <c r="AY5488" s="1376"/>
      <c r="AZ5488" s="1376"/>
      <c r="BA5488" s="722"/>
      <c r="BB5488" s="722"/>
      <c r="BC5488" s="722"/>
    </row>
    <row r="5489" spans="11:55" s="757" customFormat="1">
      <c r="K5489" s="758"/>
      <c r="L5489" s="758"/>
      <c r="M5489" s="722"/>
      <c r="P5489" s="722"/>
      <c r="Q5489" s="722"/>
      <c r="R5489" s="722"/>
      <c r="S5489" s="722"/>
      <c r="T5489" s="722"/>
      <c r="U5489" s="722"/>
      <c r="V5489" s="1376"/>
      <c r="W5489" s="1376"/>
      <c r="X5489" s="1376"/>
      <c r="Y5489" s="1376"/>
      <c r="Z5489" s="1376"/>
      <c r="AA5489" s="1376"/>
      <c r="AB5489" s="1376"/>
      <c r="AC5489" s="1376"/>
      <c r="AD5489" s="1376"/>
      <c r="AE5489" s="1376"/>
      <c r="AF5489" s="1376"/>
      <c r="AG5489" s="1376"/>
      <c r="AH5489" s="1376"/>
      <c r="AI5489" s="1376"/>
      <c r="AJ5489" s="1376"/>
      <c r="AK5489" s="1376"/>
      <c r="AL5489" s="1376"/>
      <c r="AM5489" s="1376"/>
      <c r="AN5489" s="1376"/>
      <c r="AO5489" s="1376"/>
      <c r="AP5489" s="1376"/>
      <c r="AQ5489" s="1376"/>
      <c r="AR5489" s="1376"/>
      <c r="AS5489" s="1376"/>
      <c r="AT5489" s="1376"/>
      <c r="AU5489" s="1376"/>
      <c r="AV5489" s="1376"/>
      <c r="AW5489" s="1376"/>
      <c r="AX5489" s="1376"/>
      <c r="AY5489" s="1376"/>
      <c r="AZ5489" s="1376"/>
      <c r="BA5489" s="722"/>
      <c r="BB5489" s="722"/>
      <c r="BC5489" s="722"/>
    </row>
    <row r="5490" spans="11:55" s="757" customFormat="1">
      <c r="K5490" s="758"/>
      <c r="L5490" s="758"/>
      <c r="M5490" s="722"/>
      <c r="P5490" s="722"/>
      <c r="Q5490" s="722"/>
      <c r="R5490" s="722"/>
      <c r="S5490" s="722"/>
      <c r="T5490" s="722"/>
      <c r="U5490" s="722"/>
      <c r="V5490" s="1376"/>
      <c r="W5490" s="1376"/>
      <c r="X5490" s="1376"/>
      <c r="Y5490" s="1376"/>
      <c r="Z5490" s="1376"/>
      <c r="AA5490" s="1376"/>
      <c r="AB5490" s="1376"/>
      <c r="AC5490" s="1376"/>
      <c r="AD5490" s="1376"/>
      <c r="AE5490" s="1376"/>
      <c r="AF5490" s="1376"/>
      <c r="AG5490" s="1376"/>
      <c r="AH5490" s="1376"/>
      <c r="AI5490" s="1376"/>
      <c r="AJ5490" s="1376"/>
      <c r="AK5490" s="1376"/>
      <c r="AL5490" s="1376"/>
      <c r="AM5490" s="1376"/>
      <c r="AN5490" s="1376"/>
      <c r="AO5490" s="1376"/>
      <c r="AP5490" s="1376"/>
      <c r="AQ5490" s="1376"/>
      <c r="AR5490" s="1376"/>
      <c r="AS5490" s="1376"/>
      <c r="AT5490" s="1376"/>
      <c r="AU5490" s="1376"/>
      <c r="AV5490" s="1376"/>
      <c r="AW5490" s="1376"/>
      <c r="AX5490" s="1376"/>
      <c r="AY5490" s="1376"/>
      <c r="AZ5490" s="1376"/>
      <c r="BA5490" s="722"/>
      <c r="BB5490" s="722"/>
      <c r="BC5490" s="722"/>
    </row>
    <row r="5491" spans="11:55" s="757" customFormat="1">
      <c r="K5491" s="758"/>
      <c r="L5491" s="758"/>
      <c r="M5491" s="722"/>
      <c r="P5491" s="722"/>
      <c r="Q5491" s="722"/>
      <c r="R5491" s="722"/>
      <c r="S5491" s="722"/>
      <c r="T5491" s="722"/>
      <c r="U5491" s="722"/>
      <c r="V5491" s="1376"/>
      <c r="W5491" s="1376"/>
      <c r="X5491" s="1376"/>
      <c r="Y5491" s="1376"/>
      <c r="Z5491" s="1376"/>
      <c r="AA5491" s="1376"/>
      <c r="AB5491" s="1376"/>
      <c r="AC5491" s="1376"/>
      <c r="AD5491" s="1376"/>
      <c r="AE5491" s="1376"/>
      <c r="AF5491" s="1376"/>
      <c r="AG5491" s="1376"/>
      <c r="AH5491" s="1376"/>
      <c r="AI5491" s="1376"/>
      <c r="AJ5491" s="1376"/>
      <c r="AK5491" s="1376"/>
      <c r="AL5491" s="1376"/>
      <c r="AM5491" s="1376"/>
      <c r="AN5491" s="1376"/>
      <c r="AO5491" s="1376"/>
      <c r="AP5491" s="1376"/>
      <c r="AQ5491" s="1376"/>
      <c r="AR5491" s="1376"/>
      <c r="AS5491" s="1376"/>
      <c r="AT5491" s="1376"/>
      <c r="AU5491" s="1376"/>
      <c r="AV5491" s="1376"/>
      <c r="AW5491" s="1376"/>
      <c r="AX5491" s="1376"/>
      <c r="AY5491" s="1376"/>
      <c r="AZ5491" s="1376"/>
      <c r="BA5491" s="722"/>
      <c r="BB5491" s="722"/>
      <c r="BC5491" s="722"/>
    </row>
    <row r="5492" spans="11:55" s="757" customFormat="1">
      <c r="K5492" s="758"/>
      <c r="L5492" s="758"/>
      <c r="M5492" s="722"/>
      <c r="P5492" s="722"/>
      <c r="Q5492" s="722"/>
      <c r="R5492" s="722"/>
      <c r="S5492" s="722"/>
      <c r="T5492" s="722"/>
      <c r="U5492" s="722"/>
      <c r="V5492" s="1376"/>
      <c r="W5492" s="1376"/>
      <c r="X5492" s="1376"/>
      <c r="Y5492" s="1376"/>
      <c r="Z5492" s="1376"/>
      <c r="AA5492" s="1376"/>
      <c r="AB5492" s="1376"/>
      <c r="AC5492" s="1376"/>
      <c r="AD5492" s="1376"/>
      <c r="AE5492" s="1376"/>
      <c r="AF5492" s="1376"/>
      <c r="AG5492" s="1376"/>
      <c r="AH5492" s="1376"/>
      <c r="AI5492" s="1376"/>
      <c r="AJ5492" s="1376"/>
      <c r="AK5492" s="1376"/>
      <c r="AL5492" s="1376"/>
      <c r="AM5492" s="1376"/>
      <c r="AN5492" s="1376"/>
      <c r="AO5492" s="1376"/>
      <c r="AP5492" s="1376"/>
      <c r="AQ5492" s="1376"/>
      <c r="AR5492" s="1376"/>
      <c r="AS5492" s="1376"/>
      <c r="AT5492" s="1376"/>
      <c r="AU5492" s="1376"/>
      <c r="AV5492" s="1376"/>
      <c r="AW5492" s="1376"/>
      <c r="AX5492" s="1376"/>
      <c r="AY5492" s="1376"/>
      <c r="AZ5492" s="1376"/>
      <c r="BA5492" s="722"/>
      <c r="BB5492" s="722"/>
      <c r="BC5492" s="722"/>
    </row>
    <row r="5493" spans="11:55" s="757" customFormat="1">
      <c r="K5493" s="758"/>
      <c r="L5493" s="758"/>
      <c r="M5493" s="722"/>
      <c r="P5493" s="722"/>
      <c r="Q5493" s="722"/>
      <c r="R5493" s="722"/>
      <c r="S5493" s="722"/>
      <c r="T5493" s="722"/>
      <c r="U5493" s="722"/>
      <c r="V5493" s="1376"/>
      <c r="W5493" s="1376"/>
      <c r="X5493" s="1376"/>
      <c r="Y5493" s="1376"/>
      <c r="Z5493" s="1376"/>
      <c r="AA5493" s="1376"/>
      <c r="AB5493" s="1376"/>
      <c r="AC5493" s="1376"/>
      <c r="AD5493" s="1376"/>
      <c r="AE5493" s="1376"/>
      <c r="AF5493" s="1376"/>
      <c r="AG5493" s="1376"/>
      <c r="AH5493" s="1376"/>
      <c r="AI5493" s="1376"/>
      <c r="AJ5493" s="1376"/>
      <c r="AK5493" s="1376"/>
      <c r="AL5493" s="1376"/>
      <c r="AM5493" s="1376"/>
      <c r="AN5493" s="1376"/>
      <c r="AO5493" s="1376"/>
      <c r="AP5493" s="1376"/>
      <c r="AQ5493" s="1376"/>
      <c r="AR5493" s="1376"/>
      <c r="AS5493" s="1376"/>
      <c r="AT5493" s="1376"/>
      <c r="AU5493" s="1376"/>
      <c r="AV5493" s="1376"/>
      <c r="AW5493" s="1376"/>
      <c r="AX5493" s="1376"/>
      <c r="AY5493" s="1376"/>
      <c r="AZ5493" s="1376"/>
      <c r="BA5493" s="722"/>
      <c r="BB5493" s="722"/>
      <c r="BC5493" s="722"/>
    </row>
    <row r="5494" spans="11:55" s="757" customFormat="1">
      <c r="K5494" s="758"/>
      <c r="L5494" s="758"/>
      <c r="M5494" s="722"/>
      <c r="P5494" s="722"/>
      <c r="Q5494" s="722"/>
      <c r="R5494" s="722"/>
      <c r="S5494" s="722"/>
      <c r="T5494" s="722"/>
      <c r="U5494" s="722"/>
      <c r="V5494" s="1376"/>
      <c r="W5494" s="1376"/>
      <c r="X5494" s="1376"/>
      <c r="Y5494" s="1376"/>
      <c r="Z5494" s="1376"/>
      <c r="AA5494" s="1376"/>
      <c r="AB5494" s="1376"/>
      <c r="AC5494" s="1376"/>
      <c r="AD5494" s="1376"/>
      <c r="AE5494" s="1376"/>
      <c r="AF5494" s="1376"/>
      <c r="AG5494" s="1376"/>
      <c r="AH5494" s="1376"/>
      <c r="AI5494" s="1376"/>
      <c r="AJ5494" s="1376"/>
      <c r="AK5494" s="1376"/>
      <c r="AL5494" s="1376"/>
      <c r="AM5494" s="1376"/>
      <c r="AN5494" s="1376"/>
      <c r="AO5494" s="1376"/>
      <c r="AP5494" s="1376"/>
      <c r="AQ5494" s="1376"/>
      <c r="AR5494" s="1376"/>
      <c r="AS5494" s="1376"/>
      <c r="AT5494" s="1376"/>
      <c r="AU5494" s="1376"/>
      <c r="AV5494" s="1376"/>
      <c r="AW5494" s="1376"/>
      <c r="AX5494" s="1376"/>
      <c r="AY5494" s="1376"/>
      <c r="AZ5494" s="1376"/>
      <c r="BA5494" s="722"/>
      <c r="BB5494" s="722"/>
      <c r="BC5494" s="722"/>
    </row>
    <row r="5495" spans="11:55" s="757" customFormat="1">
      <c r="K5495" s="758"/>
      <c r="L5495" s="758"/>
      <c r="M5495" s="722"/>
      <c r="P5495" s="722"/>
      <c r="Q5495" s="722"/>
      <c r="R5495" s="722"/>
      <c r="S5495" s="722"/>
      <c r="T5495" s="722"/>
      <c r="U5495" s="722"/>
      <c r="V5495" s="1376"/>
      <c r="W5495" s="1376"/>
      <c r="X5495" s="1376"/>
      <c r="Y5495" s="1376"/>
      <c r="Z5495" s="1376"/>
      <c r="AA5495" s="1376"/>
      <c r="AB5495" s="1376"/>
      <c r="AC5495" s="1376"/>
      <c r="AD5495" s="1376"/>
      <c r="AE5495" s="1376"/>
      <c r="AF5495" s="1376"/>
      <c r="AG5495" s="1376"/>
      <c r="AH5495" s="1376"/>
      <c r="AI5495" s="1376"/>
      <c r="AJ5495" s="1376"/>
      <c r="AK5495" s="1376"/>
      <c r="AL5495" s="1376"/>
      <c r="AM5495" s="1376"/>
      <c r="AN5495" s="1376"/>
      <c r="AO5495" s="1376"/>
      <c r="AP5495" s="1376"/>
      <c r="AQ5495" s="1376"/>
      <c r="AR5495" s="1376"/>
      <c r="AS5495" s="1376"/>
      <c r="AT5495" s="1376"/>
      <c r="AU5495" s="1376"/>
      <c r="AV5495" s="1376"/>
      <c r="AW5495" s="1376"/>
      <c r="AX5495" s="1376"/>
      <c r="AY5495" s="1376"/>
      <c r="AZ5495" s="1376"/>
      <c r="BA5495" s="722"/>
      <c r="BB5495" s="722"/>
      <c r="BC5495" s="722"/>
    </row>
    <row r="5496" spans="11:55" s="757" customFormat="1">
      <c r="K5496" s="758"/>
      <c r="L5496" s="758"/>
      <c r="M5496" s="722"/>
      <c r="P5496" s="722"/>
      <c r="Q5496" s="722"/>
      <c r="R5496" s="722"/>
      <c r="S5496" s="722"/>
      <c r="T5496" s="722"/>
      <c r="U5496" s="722"/>
      <c r="V5496" s="1376"/>
      <c r="W5496" s="1376"/>
      <c r="X5496" s="1376"/>
      <c r="Y5496" s="1376"/>
      <c r="Z5496" s="1376"/>
      <c r="AA5496" s="1376"/>
      <c r="AB5496" s="1376"/>
      <c r="AC5496" s="1376"/>
      <c r="AD5496" s="1376"/>
      <c r="AE5496" s="1376"/>
      <c r="AF5496" s="1376"/>
      <c r="AG5496" s="1376"/>
      <c r="AH5496" s="1376"/>
      <c r="AI5496" s="1376"/>
      <c r="AJ5496" s="1376"/>
      <c r="AK5496" s="1376"/>
      <c r="AL5496" s="1376"/>
      <c r="AM5496" s="1376"/>
      <c r="AN5496" s="1376"/>
      <c r="AO5496" s="1376"/>
      <c r="AP5496" s="1376"/>
      <c r="AQ5496" s="1376"/>
      <c r="AR5496" s="1376"/>
      <c r="AS5496" s="1376"/>
      <c r="AT5496" s="1376"/>
      <c r="AU5496" s="1376"/>
      <c r="AV5496" s="1376"/>
      <c r="AW5496" s="1376"/>
      <c r="AX5496" s="1376"/>
      <c r="AY5496" s="1376"/>
      <c r="AZ5496" s="1376"/>
      <c r="BA5496" s="722"/>
      <c r="BB5496" s="722"/>
      <c r="BC5496" s="722"/>
    </row>
    <row r="5497" spans="11:55" s="757" customFormat="1">
      <c r="K5497" s="758"/>
      <c r="L5497" s="758"/>
      <c r="M5497" s="722"/>
      <c r="P5497" s="722"/>
      <c r="Q5497" s="722"/>
      <c r="R5497" s="722"/>
      <c r="S5497" s="722"/>
      <c r="T5497" s="722"/>
      <c r="U5497" s="722"/>
      <c r="V5497" s="1376"/>
      <c r="W5497" s="1376"/>
      <c r="X5497" s="1376"/>
      <c r="Y5497" s="1376"/>
      <c r="Z5497" s="1376"/>
      <c r="AA5497" s="1376"/>
      <c r="AB5497" s="1376"/>
      <c r="AC5497" s="1376"/>
      <c r="AD5497" s="1376"/>
      <c r="AE5497" s="1376"/>
      <c r="AF5497" s="1376"/>
      <c r="AG5497" s="1376"/>
      <c r="AH5497" s="1376"/>
      <c r="AI5497" s="1376"/>
      <c r="AJ5497" s="1376"/>
      <c r="AK5497" s="1376"/>
      <c r="AL5497" s="1376"/>
      <c r="AM5497" s="1376"/>
      <c r="AN5497" s="1376"/>
      <c r="AO5497" s="1376"/>
      <c r="AP5497" s="1376"/>
      <c r="AQ5497" s="1376"/>
      <c r="AR5497" s="1376"/>
      <c r="AS5497" s="1376"/>
      <c r="AT5497" s="1376"/>
      <c r="AU5497" s="1376"/>
      <c r="AV5497" s="1376"/>
      <c r="AW5497" s="1376"/>
      <c r="AX5497" s="1376"/>
      <c r="AY5497" s="1376"/>
      <c r="AZ5497" s="1376"/>
      <c r="BA5497" s="722"/>
      <c r="BB5497" s="722"/>
      <c r="BC5497" s="722"/>
    </row>
    <row r="5498" spans="11:55" s="757" customFormat="1">
      <c r="K5498" s="758"/>
      <c r="L5498" s="758"/>
      <c r="M5498" s="722"/>
      <c r="P5498" s="722"/>
      <c r="Q5498" s="722"/>
      <c r="R5498" s="722"/>
      <c r="S5498" s="722"/>
      <c r="T5498" s="722"/>
      <c r="U5498" s="722"/>
      <c r="V5498" s="1376"/>
      <c r="W5498" s="1376"/>
      <c r="X5498" s="1376"/>
      <c r="Y5498" s="1376"/>
      <c r="Z5498" s="1376"/>
      <c r="AA5498" s="1376"/>
      <c r="AB5498" s="1376"/>
      <c r="AC5498" s="1376"/>
      <c r="AD5498" s="1376"/>
      <c r="AE5498" s="1376"/>
      <c r="AF5498" s="1376"/>
      <c r="AG5498" s="1376"/>
      <c r="AH5498" s="1376"/>
      <c r="AI5498" s="1376"/>
      <c r="AJ5498" s="1376"/>
      <c r="AK5498" s="1376"/>
      <c r="AL5498" s="1376"/>
      <c r="AM5498" s="1376"/>
      <c r="AN5498" s="1376"/>
      <c r="AO5498" s="1376"/>
      <c r="AP5498" s="1376"/>
      <c r="AQ5498" s="1376"/>
      <c r="AR5498" s="1376"/>
      <c r="AS5498" s="1376"/>
      <c r="AT5498" s="1376"/>
      <c r="AU5498" s="1376"/>
      <c r="AV5498" s="1376"/>
      <c r="AW5498" s="1376"/>
      <c r="AX5498" s="1376"/>
      <c r="AY5498" s="1376"/>
      <c r="AZ5498" s="1376"/>
      <c r="BA5498" s="722"/>
      <c r="BB5498" s="722"/>
      <c r="BC5498" s="722"/>
    </row>
    <row r="5499" spans="11:55" s="757" customFormat="1">
      <c r="K5499" s="758"/>
      <c r="L5499" s="758"/>
      <c r="M5499" s="722"/>
      <c r="P5499" s="722"/>
      <c r="Q5499" s="722"/>
      <c r="R5499" s="722"/>
      <c r="S5499" s="722"/>
      <c r="T5499" s="722"/>
      <c r="U5499" s="722"/>
      <c r="V5499" s="1376"/>
      <c r="W5499" s="1376"/>
      <c r="X5499" s="1376"/>
      <c r="Y5499" s="1376"/>
      <c r="Z5499" s="1376"/>
      <c r="AA5499" s="1376"/>
      <c r="AB5499" s="1376"/>
      <c r="AC5499" s="1376"/>
      <c r="AD5499" s="1376"/>
      <c r="AE5499" s="1376"/>
      <c r="AF5499" s="1376"/>
      <c r="AG5499" s="1376"/>
      <c r="AH5499" s="1376"/>
      <c r="AI5499" s="1376"/>
      <c r="AJ5499" s="1376"/>
      <c r="AK5499" s="1376"/>
      <c r="AL5499" s="1376"/>
      <c r="AM5499" s="1376"/>
      <c r="AN5499" s="1376"/>
      <c r="AO5499" s="1376"/>
      <c r="AP5499" s="1376"/>
      <c r="AQ5499" s="1376"/>
      <c r="AR5499" s="1376"/>
      <c r="AS5499" s="1376"/>
      <c r="AT5499" s="1376"/>
      <c r="AU5499" s="1376"/>
      <c r="AV5499" s="1376"/>
      <c r="AW5499" s="1376"/>
      <c r="AX5499" s="1376"/>
      <c r="AY5499" s="1376"/>
      <c r="AZ5499" s="1376"/>
      <c r="BA5499" s="722"/>
      <c r="BB5499" s="722"/>
      <c r="BC5499" s="722"/>
    </row>
    <row r="5500" spans="11:55" s="757" customFormat="1">
      <c r="K5500" s="758"/>
      <c r="L5500" s="758"/>
      <c r="M5500" s="722"/>
      <c r="P5500" s="722"/>
      <c r="Q5500" s="722"/>
      <c r="R5500" s="722"/>
      <c r="S5500" s="722"/>
      <c r="T5500" s="722"/>
      <c r="U5500" s="722"/>
      <c r="V5500" s="1376"/>
      <c r="W5500" s="1376"/>
      <c r="X5500" s="1376"/>
      <c r="Y5500" s="1376"/>
      <c r="Z5500" s="1376"/>
      <c r="AA5500" s="1376"/>
      <c r="AB5500" s="1376"/>
      <c r="AC5500" s="1376"/>
      <c r="AD5500" s="1376"/>
      <c r="AE5500" s="1376"/>
      <c r="AF5500" s="1376"/>
      <c r="AG5500" s="1376"/>
      <c r="AH5500" s="1376"/>
      <c r="AI5500" s="1376"/>
      <c r="AJ5500" s="1376"/>
      <c r="AK5500" s="1376"/>
      <c r="AL5500" s="1376"/>
      <c r="AM5500" s="1376"/>
      <c r="AN5500" s="1376"/>
      <c r="AO5500" s="1376"/>
      <c r="AP5500" s="1376"/>
      <c r="AQ5500" s="1376"/>
      <c r="AR5500" s="1376"/>
      <c r="AS5500" s="1376"/>
      <c r="AT5500" s="1376"/>
      <c r="AU5500" s="1376"/>
      <c r="AV5500" s="1376"/>
      <c r="AW5500" s="1376"/>
      <c r="AX5500" s="1376"/>
      <c r="AY5500" s="1376"/>
      <c r="AZ5500" s="1376"/>
      <c r="BA5500" s="722"/>
      <c r="BB5500" s="722"/>
      <c r="BC5500" s="722"/>
    </row>
    <row r="5501" spans="11:55" s="757" customFormat="1">
      <c r="K5501" s="758"/>
      <c r="L5501" s="758"/>
      <c r="M5501" s="722"/>
      <c r="P5501" s="722"/>
      <c r="Q5501" s="722"/>
      <c r="R5501" s="722"/>
      <c r="S5501" s="722"/>
      <c r="T5501" s="722"/>
      <c r="U5501" s="722"/>
      <c r="V5501" s="1376"/>
      <c r="W5501" s="1376"/>
      <c r="X5501" s="1376"/>
      <c r="Y5501" s="1376"/>
      <c r="Z5501" s="1376"/>
      <c r="AA5501" s="1376"/>
      <c r="AB5501" s="1376"/>
      <c r="AC5501" s="1376"/>
      <c r="AD5501" s="1376"/>
      <c r="AE5501" s="1376"/>
      <c r="AF5501" s="1376"/>
      <c r="AG5501" s="1376"/>
      <c r="AH5501" s="1376"/>
      <c r="AI5501" s="1376"/>
      <c r="AJ5501" s="1376"/>
      <c r="AK5501" s="1376"/>
      <c r="AL5501" s="1376"/>
      <c r="AM5501" s="1376"/>
      <c r="AN5501" s="1376"/>
      <c r="AO5501" s="1376"/>
      <c r="AP5501" s="1376"/>
      <c r="AQ5501" s="1376"/>
      <c r="AR5501" s="1376"/>
      <c r="AS5501" s="1376"/>
      <c r="AT5501" s="1376"/>
      <c r="AU5501" s="1376"/>
      <c r="AV5501" s="1376"/>
      <c r="AW5501" s="1376"/>
      <c r="AX5501" s="1376"/>
      <c r="AY5501" s="1376"/>
      <c r="AZ5501" s="1376"/>
      <c r="BA5501" s="722"/>
      <c r="BB5501" s="722"/>
      <c r="BC5501" s="722"/>
    </row>
    <row r="5502" spans="11:55" s="757" customFormat="1">
      <c r="K5502" s="758"/>
      <c r="L5502" s="758"/>
      <c r="M5502" s="722"/>
      <c r="P5502" s="722"/>
      <c r="Q5502" s="722"/>
      <c r="R5502" s="722"/>
      <c r="S5502" s="722"/>
      <c r="T5502" s="722"/>
      <c r="U5502" s="722"/>
      <c r="V5502" s="1376"/>
      <c r="W5502" s="1376"/>
      <c r="X5502" s="1376"/>
      <c r="Y5502" s="1376"/>
      <c r="Z5502" s="1376"/>
      <c r="AA5502" s="1376"/>
      <c r="AB5502" s="1376"/>
      <c r="AC5502" s="1376"/>
      <c r="AD5502" s="1376"/>
      <c r="AE5502" s="1376"/>
      <c r="AF5502" s="1376"/>
      <c r="AG5502" s="1376"/>
      <c r="AH5502" s="1376"/>
      <c r="AI5502" s="1376"/>
      <c r="AJ5502" s="1376"/>
      <c r="AK5502" s="1376"/>
      <c r="AL5502" s="1376"/>
      <c r="AM5502" s="1376"/>
      <c r="AN5502" s="1376"/>
      <c r="AO5502" s="1376"/>
      <c r="AP5502" s="1376"/>
      <c r="AQ5502" s="1376"/>
      <c r="AR5502" s="1376"/>
      <c r="AS5502" s="1376"/>
      <c r="AT5502" s="1376"/>
      <c r="AU5502" s="1376"/>
      <c r="AV5502" s="1376"/>
      <c r="AW5502" s="1376"/>
      <c r="AX5502" s="1376"/>
      <c r="AY5502" s="1376"/>
      <c r="AZ5502" s="1376"/>
      <c r="BA5502" s="722"/>
      <c r="BB5502" s="722"/>
      <c r="BC5502" s="722"/>
    </row>
    <row r="5503" spans="11:55" s="757" customFormat="1">
      <c r="K5503" s="758"/>
      <c r="L5503" s="758"/>
      <c r="M5503" s="722"/>
      <c r="P5503" s="722"/>
      <c r="Q5503" s="722"/>
      <c r="R5503" s="722"/>
      <c r="S5503" s="722"/>
      <c r="T5503" s="722"/>
      <c r="U5503" s="722"/>
      <c r="V5503" s="1376"/>
      <c r="W5503" s="1376"/>
      <c r="X5503" s="1376"/>
      <c r="Y5503" s="1376"/>
      <c r="Z5503" s="1376"/>
      <c r="AA5503" s="1376"/>
      <c r="AB5503" s="1376"/>
      <c r="AC5503" s="1376"/>
      <c r="AD5503" s="1376"/>
      <c r="AE5503" s="1376"/>
      <c r="AF5503" s="1376"/>
      <c r="AG5503" s="1376"/>
      <c r="AH5503" s="1376"/>
      <c r="AI5503" s="1376"/>
      <c r="AJ5503" s="1376"/>
      <c r="AK5503" s="1376"/>
      <c r="AL5503" s="1376"/>
      <c r="AM5503" s="1376"/>
      <c r="AN5503" s="1376"/>
      <c r="AO5503" s="1376"/>
      <c r="AP5503" s="1376"/>
      <c r="AQ5503" s="1376"/>
      <c r="AR5503" s="1376"/>
      <c r="AS5503" s="1376"/>
      <c r="AT5503" s="1376"/>
      <c r="AU5503" s="1376"/>
      <c r="AV5503" s="1376"/>
      <c r="AW5503" s="1376"/>
      <c r="AX5503" s="1376"/>
      <c r="AY5503" s="1376"/>
      <c r="AZ5503" s="1376"/>
      <c r="BA5503" s="722"/>
      <c r="BB5503" s="722"/>
      <c r="BC5503" s="722"/>
    </row>
    <row r="5504" spans="11:55" s="757" customFormat="1">
      <c r="K5504" s="758"/>
      <c r="L5504" s="758"/>
      <c r="M5504" s="722"/>
      <c r="P5504" s="722"/>
      <c r="Q5504" s="722"/>
      <c r="R5504" s="722"/>
      <c r="S5504" s="722"/>
      <c r="T5504" s="722"/>
      <c r="U5504" s="722"/>
      <c r="V5504" s="1376"/>
      <c r="W5504" s="1376"/>
      <c r="X5504" s="1376"/>
      <c r="Y5504" s="1376"/>
      <c r="Z5504" s="1376"/>
      <c r="AA5504" s="1376"/>
      <c r="AB5504" s="1376"/>
      <c r="AC5504" s="1376"/>
      <c r="AD5504" s="1376"/>
      <c r="AE5504" s="1376"/>
      <c r="AF5504" s="1376"/>
      <c r="AG5504" s="1376"/>
      <c r="AH5504" s="1376"/>
      <c r="AI5504" s="1376"/>
      <c r="AJ5504" s="1376"/>
      <c r="AK5504" s="1376"/>
      <c r="AL5504" s="1376"/>
      <c r="AM5504" s="1376"/>
      <c r="AN5504" s="1376"/>
      <c r="AO5504" s="1376"/>
      <c r="AP5504" s="1376"/>
      <c r="AQ5504" s="1376"/>
      <c r="AR5504" s="1376"/>
      <c r="AS5504" s="1376"/>
      <c r="AT5504" s="1376"/>
      <c r="AU5504" s="1376"/>
      <c r="AV5504" s="1376"/>
      <c r="AW5504" s="1376"/>
      <c r="AX5504" s="1376"/>
      <c r="AY5504" s="1376"/>
      <c r="AZ5504" s="1376"/>
      <c r="BA5504" s="722"/>
      <c r="BB5504" s="722"/>
      <c r="BC5504" s="722"/>
    </row>
    <row r="5505" spans="11:55" s="757" customFormat="1">
      <c r="K5505" s="758"/>
      <c r="L5505" s="758"/>
      <c r="M5505" s="722"/>
      <c r="P5505" s="722"/>
      <c r="Q5505" s="722"/>
      <c r="R5505" s="722"/>
      <c r="S5505" s="722"/>
      <c r="T5505" s="722"/>
      <c r="U5505" s="722"/>
      <c r="V5505" s="1376"/>
      <c r="W5505" s="1376"/>
      <c r="X5505" s="1376"/>
      <c r="Y5505" s="1376"/>
      <c r="Z5505" s="1376"/>
      <c r="AA5505" s="1376"/>
      <c r="AB5505" s="1376"/>
      <c r="AC5505" s="1376"/>
      <c r="AD5505" s="1376"/>
      <c r="AE5505" s="1376"/>
      <c r="AF5505" s="1376"/>
      <c r="AG5505" s="1376"/>
      <c r="AH5505" s="1376"/>
      <c r="AI5505" s="1376"/>
      <c r="AJ5505" s="1376"/>
      <c r="AK5505" s="1376"/>
      <c r="AL5505" s="1376"/>
      <c r="AM5505" s="1376"/>
      <c r="AN5505" s="1376"/>
      <c r="AO5505" s="1376"/>
      <c r="AP5505" s="1376"/>
      <c r="AQ5505" s="1376"/>
      <c r="AR5505" s="1376"/>
      <c r="AS5505" s="1376"/>
      <c r="AT5505" s="1376"/>
      <c r="AU5505" s="1376"/>
      <c r="AV5505" s="1376"/>
      <c r="AW5505" s="1376"/>
      <c r="AX5505" s="1376"/>
      <c r="AY5505" s="1376"/>
      <c r="AZ5505" s="1376"/>
      <c r="BA5505" s="722"/>
      <c r="BB5505" s="722"/>
      <c r="BC5505" s="722"/>
    </row>
    <row r="5506" spans="11:55" s="757" customFormat="1">
      <c r="K5506" s="758"/>
      <c r="L5506" s="758"/>
      <c r="M5506" s="722"/>
      <c r="P5506" s="722"/>
      <c r="Q5506" s="722"/>
      <c r="R5506" s="722"/>
      <c r="S5506" s="722"/>
      <c r="T5506" s="722"/>
      <c r="U5506" s="722"/>
      <c r="V5506" s="1376"/>
      <c r="W5506" s="1376"/>
      <c r="X5506" s="1376"/>
      <c r="Y5506" s="1376"/>
      <c r="Z5506" s="1376"/>
      <c r="AA5506" s="1376"/>
      <c r="AB5506" s="1376"/>
      <c r="AC5506" s="1376"/>
      <c r="AD5506" s="1376"/>
      <c r="AE5506" s="1376"/>
      <c r="AF5506" s="1376"/>
      <c r="AG5506" s="1376"/>
      <c r="AH5506" s="1376"/>
      <c r="AI5506" s="1376"/>
      <c r="AJ5506" s="1376"/>
      <c r="AK5506" s="1376"/>
      <c r="AL5506" s="1376"/>
      <c r="AM5506" s="1376"/>
      <c r="AN5506" s="1376"/>
      <c r="AO5506" s="1376"/>
      <c r="AP5506" s="1376"/>
      <c r="AQ5506" s="1376"/>
      <c r="AR5506" s="1376"/>
      <c r="AS5506" s="1376"/>
      <c r="AT5506" s="1376"/>
      <c r="AU5506" s="1376"/>
      <c r="AV5506" s="1376"/>
      <c r="AW5506" s="1376"/>
      <c r="AX5506" s="1376"/>
      <c r="AY5506" s="1376"/>
      <c r="AZ5506" s="1376"/>
      <c r="BA5506" s="722"/>
      <c r="BB5506" s="722"/>
      <c r="BC5506" s="722"/>
    </row>
    <row r="5507" spans="11:55" s="757" customFormat="1">
      <c r="K5507" s="758"/>
      <c r="L5507" s="758"/>
      <c r="M5507" s="722"/>
      <c r="P5507" s="722"/>
      <c r="Q5507" s="722"/>
      <c r="R5507" s="722"/>
      <c r="S5507" s="722"/>
      <c r="T5507" s="722"/>
      <c r="U5507" s="722"/>
      <c r="V5507" s="1376"/>
      <c r="W5507" s="1376"/>
      <c r="X5507" s="1376"/>
      <c r="Y5507" s="1376"/>
      <c r="Z5507" s="1376"/>
      <c r="AA5507" s="1376"/>
      <c r="AB5507" s="1376"/>
      <c r="AC5507" s="1376"/>
      <c r="AD5507" s="1376"/>
      <c r="AE5507" s="1376"/>
      <c r="AF5507" s="1376"/>
      <c r="AG5507" s="1376"/>
      <c r="AH5507" s="1376"/>
      <c r="AI5507" s="1376"/>
      <c r="AJ5507" s="1376"/>
      <c r="AK5507" s="1376"/>
      <c r="AL5507" s="1376"/>
      <c r="AM5507" s="1376"/>
      <c r="AN5507" s="1376"/>
      <c r="AO5507" s="1376"/>
      <c r="AP5507" s="1376"/>
      <c r="AQ5507" s="1376"/>
      <c r="AR5507" s="1376"/>
      <c r="AS5507" s="1376"/>
      <c r="AT5507" s="1376"/>
      <c r="AU5507" s="1376"/>
      <c r="AV5507" s="1376"/>
      <c r="AW5507" s="1376"/>
      <c r="AX5507" s="1376"/>
      <c r="AY5507" s="1376"/>
      <c r="AZ5507" s="1376"/>
      <c r="BA5507" s="722"/>
      <c r="BB5507" s="722"/>
      <c r="BC5507" s="722"/>
    </row>
    <row r="5508" spans="11:55" s="757" customFormat="1">
      <c r="K5508" s="758"/>
      <c r="L5508" s="758"/>
      <c r="M5508" s="722"/>
      <c r="P5508" s="722"/>
      <c r="Q5508" s="722"/>
      <c r="R5508" s="722"/>
      <c r="S5508" s="722"/>
      <c r="T5508" s="722"/>
      <c r="U5508" s="722"/>
      <c r="V5508" s="1376"/>
      <c r="W5508" s="1376"/>
      <c r="X5508" s="1376"/>
      <c r="Y5508" s="1376"/>
      <c r="Z5508" s="1376"/>
      <c r="AA5508" s="1376"/>
      <c r="AB5508" s="1376"/>
      <c r="AC5508" s="1376"/>
      <c r="AD5508" s="1376"/>
      <c r="AE5508" s="1376"/>
      <c r="AF5508" s="1376"/>
      <c r="AG5508" s="1376"/>
      <c r="AH5508" s="1376"/>
      <c r="AI5508" s="1376"/>
      <c r="AJ5508" s="1376"/>
      <c r="AK5508" s="1376"/>
      <c r="AL5508" s="1376"/>
      <c r="AM5508" s="1376"/>
      <c r="AN5508" s="1376"/>
      <c r="AO5508" s="1376"/>
      <c r="AP5508" s="1376"/>
      <c r="AQ5508" s="1376"/>
      <c r="AR5508" s="1376"/>
      <c r="AS5508" s="1376"/>
      <c r="AT5508" s="1376"/>
      <c r="AU5508" s="1376"/>
      <c r="AV5508" s="1376"/>
      <c r="AW5508" s="1376"/>
      <c r="AX5508" s="1376"/>
      <c r="AY5508" s="1376"/>
      <c r="AZ5508" s="1376"/>
      <c r="BA5508" s="722"/>
      <c r="BB5508" s="722"/>
      <c r="BC5508" s="722"/>
    </row>
    <row r="5509" spans="11:55" s="757" customFormat="1">
      <c r="K5509" s="758"/>
      <c r="L5509" s="758"/>
      <c r="M5509" s="722"/>
      <c r="P5509" s="722"/>
      <c r="Q5509" s="722"/>
      <c r="R5509" s="722"/>
      <c r="S5509" s="722"/>
      <c r="T5509" s="722"/>
      <c r="U5509" s="722"/>
      <c r="V5509" s="1376"/>
      <c r="W5509" s="1376"/>
      <c r="X5509" s="1376"/>
      <c r="Y5509" s="1376"/>
      <c r="Z5509" s="1376"/>
      <c r="AA5509" s="1376"/>
      <c r="AB5509" s="1376"/>
      <c r="AC5509" s="1376"/>
      <c r="AD5509" s="1376"/>
      <c r="AE5509" s="1376"/>
      <c r="AF5509" s="1376"/>
      <c r="AG5509" s="1376"/>
      <c r="AH5509" s="1376"/>
      <c r="AI5509" s="1376"/>
      <c r="AJ5509" s="1376"/>
      <c r="AK5509" s="1376"/>
      <c r="AL5509" s="1376"/>
      <c r="AM5509" s="1376"/>
      <c r="AN5509" s="1376"/>
      <c r="AO5509" s="1376"/>
      <c r="AP5509" s="1376"/>
      <c r="AQ5509" s="1376"/>
      <c r="AR5509" s="1376"/>
      <c r="AS5509" s="1376"/>
      <c r="AT5509" s="1376"/>
      <c r="AU5509" s="1376"/>
      <c r="AV5509" s="1376"/>
      <c r="AW5509" s="1376"/>
      <c r="AX5509" s="1376"/>
      <c r="AY5509" s="1376"/>
      <c r="AZ5509" s="1376"/>
      <c r="BA5509" s="722"/>
      <c r="BB5509" s="722"/>
      <c r="BC5509" s="722"/>
    </row>
    <row r="5510" spans="11:55" s="757" customFormat="1">
      <c r="K5510" s="758"/>
      <c r="L5510" s="758"/>
      <c r="M5510" s="722"/>
      <c r="P5510" s="722"/>
      <c r="Q5510" s="722"/>
      <c r="R5510" s="722"/>
      <c r="S5510" s="722"/>
      <c r="T5510" s="722"/>
      <c r="U5510" s="722"/>
      <c r="V5510" s="1376"/>
      <c r="W5510" s="1376"/>
      <c r="X5510" s="1376"/>
      <c r="Y5510" s="1376"/>
      <c r="Z5510" s="1376"/>
      <c r="AA5510" s="1376"/>
      <c r="AB5510" s="1376"/>
      <c r="AC5510" s="1376"/>
      <c r="AD5510" s="1376"/>
      <c r="AE5510" s="1376"/>
      <c r="AF5510" s="1376"/>
      <c r="AG5510" s="1376"/>
      <c r="AH5510" s="1376"/>
      <c r="AI5510" s="1376"/>
      <c r="AJ5510" s="1376"/>
      <c r="AK5510" s="1376"/>
      <c r="AL5510" s="1376"/>
      <c r="AM5510" s="1376"/>
      <c r="AN5510" s="1376"/>
      <c r="AO5510" s="1376"/>
      <c r="AP5510" s="1376"/>
      <c r="AQ5510" s="1376"/>
      <c r="AR5510" s="1376"/>
      <c r="AS5510" s="1376"/>
      <c r="AT5510" s="1376"/>
      <c r="AU5510" s="1376"/>
      <c r="AV5510" s="1376"/>
      <c r="AW5510" s="1376"/>
      <c r="AX5510" s="1376"/>
      <c r="AY5510" s="1376"/>
      <c r="AZ5510" s="1376"/>
      <c r="BA5510" s="722"/>
      <c r="BB5510" s="722"/>
      <c r="BC5510" s="722"/>
    </row>
    <row r="5511" spans="11:55" s="757" customFormat="1">
      <c r="K5511" s="758"/>
      <c r="L5511" s="758"/>
      <c r="M5511" s="722"/>
      <c r="P5511" s="722"/>
      <c r="Q5511" s="722"/>
      <c r="R5511" s="722"/>
      <c r="S5511" s="722"/>
      <c r="T5511" s="722"/>
      <c r="U5511" s="722"/>
      <c r="V5511" s="1376"/>
      <c r="W5511" s="1376"/>
      <c r="X5511" s="1376"/>
      <c r="Y5511" s="1376"/>
      <c r="Z5511" s="1376"/>
      <c r="AA5511" s="1376"/>
      <c r="AB5511" s="1376"/>
      <c r="AC5511" s="1376"/>
      <c r="AD5511" s="1376"/>
      <c r="AE5511" s="1376"/>
      <c r="AF5511" s="1376"/>
      <c r="AG5511" s="1376"/>
      <c r="AH5511" s="1376"/>
      <c r="AI5511" s="1376"/>
      <c r="AJ5511" s="1376"/>
      <c r="AK5511" s="1376"/>
      <c r="AL5511" s="1376"/>
      <c r="AM5511" s="1376"/>
      <c r="AN5511" s="1376"/>
      <c r="AO5511" s="1376"/>
      <c r="AP5511" s="1376"/>
      <c r="AQ5511" s="1376"/>
      <c r="AR5511" s="1376"/>
      <c r="AS5511" s="1376"/>
      <c r="AT5511" s="1376"/>
      <c r="AU5511" s="1376"/>
      <c r="AV5511" s="1376"/>
      <c r="AW5511" s="1376"/>
      <c r="AX5511" s="1376"/>
      <c r="AY5511" s="1376"/>
      <c r="AZ5511" s="1376"/>
      <c r="BA5511" s="722"/>
      <c r="BB5511" s="722"/>
      <c r="BC5511" s="722"/>
    </row>
    <row r="5512" spans="11:55" s="757" customFormat="1">
      <c r="K5512" s="758"/>
      <c r="L5512" s="758"/>
      <c r="M5512" s="722"/>
      <c r="P5512" s="722"/>
      <c r="Q5512" s="722"/>
      <c r="R5512" s="722"/>
      <c r="S5512" s="722"/>
      <c r="T5512" s="722"/>
      <c r="U5512" s="722"/>
      <c r="V5512" s="1376"/>
      <c r="W5512" s="1376"/>
      <c r="X5512" s="1376"/>
      <c r="Y5512" s="1376"/>
      <c r="Z5512" s="1376"/>
      <c r="AA5512" s="1376"/>
      <c r="AB5512" s="1376"/>
      <c r="AC5512" s="1376"/>
      <c r="AD5512" s="1376"/>
      <c r="AE5512" s="1376"/>
      <c r="AF5512" s="1376"/>
      <c r="AG5512" s="1376"/>
      <c r="AH5512" s="1376"/>
      <c r="AI5512" s="1376"/>
      <c r="AJ5512" s="1376"/>
      <c r="AK5512" s="1376"/>
      <c r="AL5512" s="1376"/>
      <c r="AM5512" s="1376"/>
      <c r="AN5512" s="1376"/>
      <c r="AO5512" s="1376"/>
      <c r="AP5512" s="1376"/>
      <c r="AQ5512" s="1376"/>
      <c r="AR5512" s="1376"/>
      <c r="AS5512" s="1376"/>
      <c r="AT5512" s="1376"/>
      <c r="AU5512" s="1376"/>
      <c r="AV5512" s="1376"/>
      <c r="AW5512" s="1376"/>
      <c r="AX5512" s="1376"/>
      <c r="AY5512" s="1376"/>
      <c r="AZ5512" s="1376"/>
      <c r="BA5512" s="722"/>
      <c r="BB5512" s="722"/>
      <c r="BC5512" s="722"/>
    </row>
    <row r="5513" spans="11:55" s="757" customFormat="1">
      <c r="K5513" s="758"/>
      <c r="L5513" s="758"/>
      <c r="M5513" s="722"/>
      <c r="P5513" s="722"/>
      <c r="Q5513" s="722"/>
      <c r="R5513" s="722"/>
      <c r="S5513" s="722"/>
      <c r="T5513" s="722"/>
      <c r="U5513" s="722"/>
      <c r="V5513" s="1376"/>
      <c r="W5513" s="1376"/>
      <c r="X5513" s="1376"/>
      <c r="Y5513" s="1376"/>
      <c r="Z5513" s="1376"/>
      <c r="AA5513" s="1376"/>
      <c r="AB5513" s="1376"/>
      <c r="AC5513" s="1376"/>
      <c r="AD5513" s="1376"/>
      <c r="AE5513" s="1376"/>
      <c r="AF5513" s="1376"/>
      <c r="AG5513" s="1376"/>
      <c r="AH5513" s="1376"/>
      <c r="AI5513" s="1376"/>
      <c r="AJ5513" s="1376"/>
      <c r="AK5513" s="1376"/>
      <c r="AL5513" s="1376"/>
      <c r="AM5513" s="1376"/>
      <c r="AN5513" s="1376"/>
      <c r="AO5513" s="1376"/>
      <c r="AP5513" s="1376"/>
      <c r="AQ5513" s="1376"/>
      <c r="AR5513" s="1376"/>
      <c r="AS5513" s="1376"/>
      <c r="AT5513" s="1376"/>
      <c r="AU5513" s="1376"/>
      <c r="AV5513" s="1376"/>
      <c r="AW5513" s="1376"/>
      <c r="AX5513" s="1376"/>
      <c r="AY5513" s="1376"/>
      <c r="AZ5513" s="1376"/>
      <c r="BA5513" s="722"/>
      <c r="BB5513" s="722"/>
      <c r="BC5513" s="722"/>
    </row>
    <row r="5514" spans="11:55" s="757" customFormat="1">
      <c r="K5514" s="758"/>
      <c r="L5514" s="758"/>
      <c r="M5514" s="722"/>
      <c r="P5514" s="722"/>
      <c r="Q5514" s="722"/>
      <c r="R5514" s="722"/>
      <c r="S5514" s="722"/>
      <c r="T5514" s="722"/>
      <c r="U5514" s="722"/>
      <c r="V5514" s="1376"/>
      <c r="W5514" s="1376"/>
      <c r="X5514" s="1376"/>
      <c r="Y5514" s="1376"/>
      <c r="Z5514" s="1376"/>
      <c r="AA5514" s="1376"/>
      <c r="AB5514" s="1376"/>
      <c r="AC5514" s="1376"/>
      <c r="AD5514" s="1376"/>
      <c r="AE5514" s="1376"/>
      <c r="AF5514" s="1376"/>
      <c r="AG5514" s="1376"/>
      <c r="AH5514" s="1376"/>
      <c r="AI5514" s="1376"/>
      <c r="AJ5514" s="1376"/>
      <c r="AK5514" s="1376"/>
      <c r="AL5514" s="1376"/>
      <c r="AM5514" s="1376"/>
      <c r="AN5514" s="1376"/>
      <c r="AO5514" s="1376"/>
      <c r="AP5514" s="1376"/>
      <c r="AQ5514" s="1376"/>
      <c r="AR5514" s="1376"/>
      <c r="AS5514" s="1376"/>
      <c r="AT5514" s="1376"/>
      <c r="AU5514" s="1376"/>
      <c r="AV5514" s="1376"/>
      <c r="AW5514" s="1376"/>
      <c r="AX5514" s="1376"/>
      <c r="AY5514" s="1376"/>
      <c r="AZ5514" s="1376"/>
      <c r="BA5514" s="722"/>
      <c r="BB5514" s="722"/>
      <c r="BC5514" s="722"/>
    </row>
    <row r="5515" spans="11:55" s="757" customFormat="1">
      <c r="K5515" s="758"/>
      <c r="L5515" s="758"/>
      <c r="M5515" s="722"/>
      <c r="P5515" s="722"/>
      <c r="Q5515" s="722"/>
      <c r="R5515" s="722"/>
      <c r="S5515" s="722"/>
      <c r="T5515" s="722"/>
      <c r="U5515" s="722"/>
      <c r="V5515" s="1376"/>
      <c r="W5515" s="1376"/>
      <c r="X5515" s="1376"/>
      <c r="Y5515" s="1376"/>
      <c r="Z5515" s="1376"/>
      <c r="AA5515" s="1376"/>
      <c r="AB5515" s="1376"/>
      <c r="AC5515" s="1376"/>
      <c r="AD5515" s="1376"/>
      <c r="AE5515" s="1376"/>
      <c r="AF5515" s="1376"/>
      <c r="AG5515" s="1376"/>
      <c r="AH5515" s="1376"/>
      <c r="AI5515" s="1376"/>
      <c r="AJ5515" s="1376"/>
      <c r="AK5515" s="1376"/>
      <c r="AL5515" s="1376"/>
      <c r="AM5515" s="1376"/>
      <c r="AN5515" s="1376"/>
      <c r="AO5515" s="1376"/>
      <c r="AP5515" s="1376"/>
      <c r="AQ5515" s="1376"/>
      <c r="AR5515" s="1376"/>
      <c r="AS5515" s="1376"/>
      <c r="AT5515" s="1376"/>
      <c r="AU5515" s="1376"/>
      <c r="AV5515" s="1376"/>
      <c r="AW5515" s="1376"/>
      <c r="AX5515" s="1376"/>
      <c r="AY5515" s="1376"/>
      <c r="AZ5515" s="1376"/>
      <c r="BA5515" s="722"/>
      <c r="BB5515" s="722"/>
      <c r="BC5515" s="722"/>
    </row>
    <row r="5516" spans="11:55" s="757" customFormat="1">
      <c r="K5516" s="758"/>
      <c r="L5516" s="758"/>
      <c r="M5516" s="722"/>
      <c r="P5516" s="722"/>
      <c r="Q5516" s="722"/>
      <c r="R5516" s="722"/>
      <c r="S5516" s="722"/>
      <c r="T5516" s="722"/>
      <c r="U5516" s="722"/>
      <c r="V5516" s="1376"/>
      <c r="W5516" s="1376"/>
      <c r="X5516" s="1376"/>
      <c r="Y5516" s="1376"/>
      <c r="Z5516" s="1376"/>
      <c r="AA5516" s="1376"/>
      <c r="AB5516" s="1376"/>
      <c r="AC5516" s="1376"/>
      <c r="AD5516" s="1376"/>
      <c r="AE5516" s="1376"/>
      <c r="AF5516" s="1376"/>
      <c r="AG5516" s="1376"/>
      <c r="AH5516" s="1376"/>
      <c r="AI5516" s="1376"/>
      <c r="AJ5516" s="1376"/>
      <c r="AK5516" s="1376"/>
      <c r="AL5516" s="1376"/>
      <c r="AM5516" s="1376"/>
      <c r="AN5516" s="1376"/>
      <c r="AO5516" s="1376"/>
      <c r="AP5516" s="1376"/>
      <c r="AQ5516" s="1376"/>
      <c r="AR5516" s="1376"/>
      <c r="AS5516" s="1376"/>
      <c r="AT5516" s="1376"/>
      <c r="AU5516" s="1376"/>
      <c r="AV5516" s="1376"/>
      <c r="AW5516" s="1376"/>
      <c r="AX5516" s="1376"/>
      <c r="AY5516" s="1376"/>
      <c r="AZ5516" s="1376"/>
      <c r="BA5516" s="722"/>
      <c r="BB5516" s="722"/>
      <c r="BC5516" s="722"/>
    </row>
    <row r="5517" spans="11:55" s="757" customFormat="1">
      <c r="K5517" s="758"/>
      <c r="L5517" s="758"/>
      <c r="M5517" s="722"/>
      <c r="P5517" s="722"/>
      <c r="Q5517" s="722"/>
      <c r="R5517" s="722"/>
      <c r="S5517" s="722"/>
      <c r="T5517" s="722"/>
      <c r="U5517" s="722"/>
      <c r="V5517" s="1376"/>
      <c r="W5517" s="1376"/>
      <c r="X5517" s="1376"/>
      <c r="Y5517" s="1376"/>
      <c r="Z5517" s="1376"/>
      <c r="AA5517" s="1376"/>
      <c r="AB5517" s="1376"/>
      <c r="AC5517" s="1376"/>
      <c r="AD5517" s="1376"/>
      <c r="AE5517" s="1376"/>
      <c r="AF5517" s="1376"/>
      <c r="AG5517" s="1376"/>
      <c r="AH5517" s="1376"/>
      <c r="AI5517" s="1376"/>
      <c r="AJ5517" s="1376"/>
      <c r="AK5517" s="1376"/>
      <c r="AL5517" s="1376"/>
      <c r="AM5517" s="1376"/>
      <c r="AN5517" s="1376"/>
      <c r="AO5517" s="1376"/>
      <c r="AP5517" s="1376"/>
      <c r="AQ5517" s="1376"/>
      <c r="AR5517" s="1376"/>
      <c r="AS5517" s="1376"/>
      <c r="AT5517" s="1376"/>
      <c r="AU5517" s="1376"/>
      <c r="AV5517" s="1376"/>
      <c r="AW5517" s="1376"/>
      <c r="AX5517" s="1376"/>
      <c r="AY5517" s="1376"/>
      <c r="AZ5517" s="1376"/>
      <c r="BA5517" s="722"/>
      <c r="BB5517" s="722"/>
      <c r="BC5517" s="722"/>
    </row>
    <row r="5518" spans="11:55" s="757" customFormat="1">
      <c r="K5518" s="758"/>
      <c r="L5518" s="758"/>
      <c r="M5518" s="722"/>
      <c r="P5518" s="722"/>
      <c r="Q5518" s="722"/>
      <c r="R5518" s="722"/>
      <c r="S5518" s="722"/>
      <c r="T5518" s="722"/>
      <c r="U5518" s="722"/>
      <c r="V5518" s="1376"/>
      <c r="W5518" s="1376"/>
      <c r="X5518" s="1376"/>
      <c r="Y5518" s="1376"/>
      <c r="Z5518" s="1376"/>
      <c r="AA5518" s="1376"/>
      <c r="AB5518" s="1376"/>
      <c r="AC5518" s="1376"/>
      <c r="AD5518" s="1376"/>
      <c r="AE5518" s="1376"/>
      <c r="AF5518" s="1376"/>
      <c r="AG5518" s="1376"/>
      <c r="AH5518" s="1376"/>
      <c r="AI5518" s="1376"/>
      <c r="AJ5518" s="1376"/>
      <c r="AK5518" s="1376"/>
      <c r="AL5518" s="1376"/>
      <c r="AM5518" s="1376"/>
      <c r="AN5518" s="1376"/>
      <c r="AO5518" s="1376"/>
      <c r="AP5518" s="1376"/>
      <c r="AQ5518" s="1376"/>
      <c r="AR5518" s="1376"/>
      <c r="AS5518" s="1376"/>
      <c r="AT5518" s="1376"/>
      <c r="AU5518" s="1376"/>
      <c r="AV5518" s="1376"/>
      <c r="AW5518" s="1376"/>
      <c r="AX5518" s="1376"/>
      <c r="AY5518" s="1376"/>
      <c r="AZ5518" s="1376"/>
      <c r="BA5518" s="722"/>
      <c r="BB5518" s="722"/>
      <c r="BC5518" s="722"/>
    </row>
    <row r="5519" spans="11:55" s="757" customFormat="1">
      <c r="K5519" s="758"/>
      <c r="L5519" s="758"/>
      <c r="M5519" s="722"/>
      <c r="P5519" s="722"/>
      <c r="Q5519" s="722"/>
      <c r="R5519" s="722"/>
      <c r="S5519" s="722"/>
      <c r="T5519" s="722"/>
      <c r="U5519" s="722"/>
      <c r="V5519" s="1376"/>
      <c r="W5519" s="1376"/>
      <c r="X5519" s="1376"/>
      <c r="Y5519" s="1376"/>
      <c r="Z5519" s="1376"/>
      <c r="AA5519" s="1376"/>
      <c r="AB5519" s="1376"/>
      <c r="AC5519" s="1376"/>
      <c r="AD5519" s="1376"/>
      <c r="AE5519" s="1376"/>
      <c r="AF5519" s="1376"/>
      <c r="AG5519" s="1376"/>
      <c r="AH5519" s="1376"/>
      <c r="AI5519" s="1376"/>
      <c r="AJ5519" s="1376"/>
      <c r="AK5519" s="1376"/>
      <c r="AL5519" s="1376"/>
      <c r="AM5519" s="1376"/>
      <c r="AN5519" s="1376"/>
      <c r="AO5519" s="1376"/>
      <c r="AP5519" s="1376"/>
      <c r="AQ5519" s="1376"/>
      <c r="AR5519" s="1376"/>
      <c r="AS5519" s="1376"/>
      <c r="AT5519" s="1376"/>
      <c r="AU5519" s="1376"/>
      <c r="AV5519" s="1376"/>
      <c r="AW5519" s="1376"/>
      <c r="AX5519" s="1376"/>
      <c r="AY5519" s="1376"/>
      <c r="AZ5519" s="1376"/>
      <c r="BA5519" s="722"/>
      <c r="BB5519" s="722"/>
      <c r="BC5519" s="722"/>
    </row>
    <row r="5520" spans="11:55" s="757" customFormat="1">
      <c r="K5520" s="758"/>
      <c r="L5520" s="758"/>
      <c r="M5520" s="722"/>
      <c r="P5520" s="722"/>
      <c r="Q5520" s="722"/>
      <c r="R5520" s="722"/>
      <c r="S5520" s="722"/>
      <c r="T5520" s="722"/>
      <c r="U5520" s="722"/>
      <c r="V5520" s="1376"/>
      <c r="W5520" s="1376"/>
      <c r="X5520" s="1376"/>
      <c r="Y5520" s="1376"/>
      <c r="Z5520" s="1376"/>
      <c r="AA5520" s="1376"/>
      <c r="AB5520" s="1376"/>
      <c r="AC5520" s="1376"/>
      <c r="AD5520" s="1376"/>
      <c r="AE5520" s="1376"/>
      <c r="AF5520" s="1376"/>
      <c r="AG5520" s="1376"/>
      <c r="AH5520" s="1376"/>
      <c r="AI5520" s="1376"/>
      <c r="AJ5520" s="1376"/>
      <c r="AK5520" s="1376"/>
      <c r="AL5520" s="1376"/>
      <c r="AM5520" s="1376"/>
      <c r="AN5520" s="1376"/>
      <c r="AO5520" s="1376"/>
      <c r="AP5520" s="1376"/>
      <c r="AQ5520" s="1376"/>
      <c r="AR5520" s="1376"/>
      <c r="AS5520" s="1376"/>
      <c r="AT5520" s="1376"/>
      <c r="AU5520" s="1376"/>
      <c r="AV5520" s="1376"/>
      <c r="AW5520" s="1376"/>
      <c r="AX5520" s="1376"/>
      <c r="AY5520" s="1376"/>
      <c r="AZ5520" s="1376"/>
      <c r="BA5520" s="722"/>
      <c r="BB5520" s="722"/>
      <c r="BC5520" s="722"/>
    </row>
    <row r="5521" spans="11:55" s="757" customFormat="1">
      <c r="K5521" s="758"/>
      <c r="L5521" s="758"/>
      <c r="M5521" s="722"/>
      <c r="P5521" s="722"/>
      <c r="Q5521" s="722"/>
      <c r="R5521" s="722"/>
      <c r="S5521" s="722"/>
      <c r="T5521" s="722"/>
      <c r="U5521" s="722"/>
      <c r="V5521" s="1376"/>
      <c r="W5521" s="1376"/>
      <c r="X5521" s="1376"/>
      <c r="Y5521" s="1376"/>
      <c r="Z5521" s="1376"/>
      <c r="AA5521" s="1376"/>
      <c r="AB5521" s="1376"/>
      <c r="AC5521" s="1376"/>
      <c r="AD5521" s="1376"/>
      <c r="AE5521" s="1376"/>
      <c r="AF5521" s="1376"/>
      <c r="AG5521" s="1376"/>
      <c r="AH5521" s="1376"/>
      <c r="AI5521" s="1376"/>
      <c r="AJ5521" s="1376"/>
      <c r="AK5521" s="1376"/>
      <c r="AL5521" s="1376"/>
      <c r="AM5521" s="1376"/>
      <c r="AN5521" s="1376"/>
      <c r="AO5521" s="1376"/>
      <c r="AP5521" s="1376"/>
      <c r="AQ5521" s="1376"/>
      <c r="AR5521" s="1376"/>
      <c r="AS5521" s="1376"/>
      <c r="AT5521" s="1376"/>
      <c r="AU5521" s="1376"/>
      <c r="AV5521" s="1376"/>
      <c r="AW5521" s="1376"/>
      <c r="AX5521" s="1376"/>
      <c r="AY5521" s="1376"/>
      <c r="AZ5521" s="1376"/>
      <c r="BA5521" s="722"/>
      <c r="BB5521" s="722"/>
      <c r="BC5521" s="722"/>
    </row>
    <row r="5522" spans="11:55" s="757" customFormat="1">
      <c r="K5522" s="758"/>
      <c r="L5522" s="758"/>
      <c r="M5522" s="722"/>
      <c r="P5522" s="722"/>
      <c r="Q5522" s="722"/>
      <c r="R5522" s="722"/>
      <c r="S5522" s="722"/>
      <c r="T5522" s="722"/>
      <c r="U5522" s="722"/>
      <c r="V5522" s="1376"/>
      <c r="W5522" s="1376"/>
      <c r="X5522" s="1376"/>
      <c r="Y5522" s="1376"/>
      <c r="Z5522" s="1376"/>
      <c r="AA5522" s="1376"/>
      <c r="AB5522" s="1376"/>
      <c r="AC5522" s="1376"/>
      <c r="AD5522" s="1376"/>
      <c r="AE5522" s="1376"/>
      <c r="AF5522" s="1376"/>
      <c r="AG5522" s="1376"/>
      <c r="AH5522" s="1376"/>
      <c r="AI5522" s="1376"/>
      <c r="AJ5522" s="1376"/>
      <c r="AK5522" s="1376"/>
      <c r="AL5522" s="1376"/>
      <c r="AM5522" s="1376"/>
      <c r="AN5522" s="1376"/>
      <c r="AO5522" s="1376"/>
      <c r="AP5522" s="1376"/>
      <c r="AQ5522" s="1376"/>
      <c r="AR5522" s="1376"/>
      <c r="AS5522" s="1376"/>
      <c r="AT5522" s="1376"/>
      <c r="AU5522" s="1376"/>
      <c r="AV5522" s="1376"/>
      <c r="AW5522" s="1376"/>
      <c r="AX5522" s="1376"/>
      <c r="AY5522" s="1376"/>
      <c r="AZ5522" s="1376"/>
      <c r="BA5522" s="722"/>
      <c r="BB5522" s="722"/>
      <c r="BC5522" s="722"/>
    </row>
    <row r="5523" spans="11:55" s="757" customFormat="1">
      <c r="K5523" s="758"/>
      <c r="L5523" s="758"/>
      <c r="M5523" s="722"/>
      <c r="P5523" s="722"/>
      <c r="Q5523" s="722"/>
      <c r="R5523" s="722"/>
      <c r="S5523" s="722"/>
      <c r="T5523" s="722"/>
      <c r="U5523" s="722"/>
      <c r="V5523" s="1376"/>
      <c r="W5523" s="1376"/>
      <c r="X5523" s="1376"/>
      <c r="Y5523" s="1376"/>
      <c r="Z5523" s="1376"/>
      <c r="AA5523" s="1376"/>
      <c r="AB5523" s="1376"/>
      <c r="AC5523" s="1376"/>
      <c r="AD5523" s="1376"/>
      <c r="AE5523" s="1376"/>
      <c r="AF5523" s="1376"/>
      <c r="AG5523" s="1376"/>
      <c r="AH5523" s="1376"/>
      <c r="AI5523" s="1376"/>
      <c r="AJ5523" s="1376"/>
      <c r="AK5523" s="1376"/>
      <c r="AL5523" s="1376"/>
      <c r="AM5523" s="1376"/>
      <c r="AN5523" s="1376"/>
      <c r="AO5523" s="1376"/>
      <c r="AP5523" s="1376"/>
      <c r="AQ5523" s="1376"/>
      <c r="AR5523" s="1376"/>
      <c r="AS5523" s="1376"/>
      <c r="AT5523" s="1376"/>
      <c r="AU5523" s="1376"/>
      <c r="AV5523" s="1376"/>
      <c r="AW5523" s="1376"/>
      <c r="AX5523" s="1376"/>
      <c r="AY5523" s="1376"/>
      <c r="AZ5523" s="1376"/>
      <c r="BA5523" s="722"/>
      <c r="BB5523" s="722"/>
      <c r="BC5523" s="722"/>
    </row>
    <row r="5524" spans="11:55" s="757" customFormat="1">
      <c r="K5524" s="758"/>
      <c r="L5524" s="758"/>
      <c r="M5524" s="722"/>
      <c r="P5524" s="722"/>
      <c r="Q5524" s="722"/>
      <c r="R5524" s="722"/>
      <c r="S5524" s="722"/>
      <c r="T5524" s="722"/>
      <c r="U5524" s="722"/>
      <c r="V5524" s="1376"/>
      <c r="W5524" s="1376"/>
      <c r="X5524" s="1376"/>
      <c r="Y5524" s="1376"/>
      <c r="Z5524" s="1376"/>
      <c r="AA5524" s="1376"/>
      <c r="AB5524" s="1376"/>
      <c r="AC5524" s="1376"/>
      <c r="AD5524" s="1376"/>
      <c r="AE5524" s="1376"/>
      <c r="AF5524" s="1376"/>
      <c r="AG5524" s="1376"/>
      <c r="AH5524" s="1376"/>
      <c r="AI5524" s="1376"/>
      <c r="AJ5524" s="1376"/>
      <c r="AK5524" s="1376"/>
      <c r="AL5524" s="1376"/>
      <c r="AM5524" s="1376"/>
      <c r="AN5524" s="1376"/>
      <c r="AO5524" s="1376"/>
      <c r="AP5524" s="1376"/>
      <c r="AQ5524" s="1376"/>
      <c r="AR5524" s="1376"/>
      <c r="AS5524" s="1376"/>
      <c r="AT5524" s="1376"/>
      <c r="AU5524" s="1376"/>
      <c r="AV5524" s="1376"/>
      <c r="AW5524" s="1376"/>
      <c r="AX5524" s="1376"/>
      <c r="AY5524" s="1376"/>
      <c r="AZ5524" s="1376"/>
      <c r="BA5524" s="722"/>
      <c r="BB5524" s="722"/>
      <c r="BC5524" s="722"/>
    </row>
    <row r="5525" spans="11:55" s="757" customFormat="1">
      <c r="K5525" s="758"/>
      <c r="L5525" s="758"/>
      <c r="M5525" s="722"/>
      <c r="P5525" s="722"/>
      <c r="Q5525" s="722"/>
      <c r="R5525" s="722"/>
      <c r="S5525" s="722"/>
      <c r="T5525" s="722"/>
      <c r="U5525" s="722"/>
      <c r="V5525" s="1376"/>
      <c r="W5525" s="1376"/>
      <c r="X5525" s="1376"/>
      <c r="Y5525" s="1376"/>
      <c r="Z5525" s="1376"/>
      <c r="AA5525" s="1376"/>
      <c r="AB5525" s="1376"/>
      <c r="AC5525" s="1376"/>
      <c r="AD5525" s="1376"/>
      <c r="AE5525" s="1376"/>
      <c r="AF5525" s="1376"/>
      <c r="AG5525" s="1376"/>
      <c r="AH5525" s="1376"/>
      <c r="AI5525" s="1376"/>
      <c r="AJ5525" s="1376"/>
      <c r="AK5525" s="1376"/>
      <c r="AL5525" s="1376"/>
      <c r="AM5525" s="1376"/>
      <c r="AN5525" s="1376"/>
      <c r="AO5525" s="1376"/>
      <c r="AP5525" s="1376"/>
      <c r="AQ5525" s="1376"/>
      <c r="AR5525" s="1376"/>
      <c r="AS5525" s="1376"/>
      <c r="AT5525" s="1376"/>
      <c r="AU5525" s="1376"/>
      <c r="AV5525" s="1376"/>
      <c r="AW5525" s="1376"/>
      <c r="AX5525" s="1376"/>
      <c r="AY5525" s="1376"/>
      <c r="AZ5525" s="1376"/>
      <c r="BA5525" s="722"/>
      <c r="BB5525" s="722"/>
      <c r="BC5525" s="722"/>
    </row>
    <row r="5526" spans="11:55" s="757" customFormat="1">
      <c r="K5526" s="758"/>
      <c r="L5526" s="758"/>
      <c r="M5526" s="722"/>
      <c r="P5526" s="722"/>
      <c r="Q5526" s="722"/>
      <c r="R5526" s="722"/>
      <c r="S5526" s="722"/>
      <c r="T5526" s="722"/>
      <c r="U5526" s="722"/>
      <c r="V5526" s="1376"/>
      <c r="W5526" s="1376"/>
      <c r="X5526" s="1376"/>
      <c r="Y5526" s="1376"/>
      <c r="Z5526" s="1376"/>
      <c r="AA5526" s="1376"/>
      <c r="AB5526" s="1376"/>
      <c r="AC5526" s="1376"/>
      <c r="AD5526" s="1376"/>
      <c r="AE5526" s="1376"/>
      <c r="AF5526" s="1376"/>
      <c r="AG5526" s="1376"/>
      <c r="AH5526" s="1376"/>
      <c r="AI5526" s="1376"/>
      <c r="AJ5526" s="1376"/>
      <c r="AK5526" s="1376"/>
      <c r="AL5526" s="1376"/>
      <c r="AM5526" s="1376"/>
      <c r="AN5526" s="1376"/>
      <c r="AO5526" s="1376"/>
      <c r="AP5526" s="1376"/>
      <c r="AQ5526" s="1376"/>
      <c r="AR5526" s="1376"/>
      <c r="AS5526" s="1376"/>
      <c r="AT5526" s="1376"/>
      <c r="AU5526" s="1376"/>
      <c r="AV5526" s="1376"/>
      <c r="AW5526" s="1376"/>
      <c r="AX5526" s="1376"/>
      <c r="AY5526" s="1376"/>
      <c r="AZ5526" s="1376"/>
      <c r="BA5526" s="722"/>
      <c r="BB5526" s="722"/>
      <c r="BC5526" s="722"/>
    </row>
    <row r="5527" spans="11:55" s="757" customFormat="1">
      <c r="K5527" s="758"/>
      <c r="L5527" s="758"/>
      <c r="M5527" s="722"/>
      <c r="P5527" s="722"/>
      <c r="Q5527" s="722"/>
      <c r="R5527" s="722"/>
      <c r="S5527" s="722"/>
      <c r="T5527" s="722"/>
      <c r="U5527" s="722"/>
      <c r="V5527" s="1376"/>
      <c r="W5527" s="1376"/>
      <c r="X5527" s="1376"/>
      <c r="Y5527" s="1376"/>
      <c r="Z5527" s="1376"/>
      <c r="AA5527" s="1376"/>
      <c r="AB5527" s="1376"/>
      <c r="AC5527" s="1376"/>
      <c r="AD5527" s="1376"/>
      <c r="AE5527" s="1376"/>
      <c r="AF5527" s="1376"/>
      <c r="AG5527" s="1376"/>
      <c r="AH5527" s="1376"/>
      <c r="AI5527" s="1376"/>
      <c r="AJ5527" s="1376"/>
      <c r="AK5527" s="1376"/>
      <c r="AL5527" s="1376"/>
      <c r="AM5527" s="1376"/>
      <c r="AN5527" s="1376"/>
      <c r="AO5527" s="1376"/>
      <c r="AP5527" s="1376"/>
      <c r="AQ5527" s="1376"/>
      <c r="AR5527" s="1376"/>
      <c r="AS5527" s="1376"/>
      <c r="AT5527" s="1376"/>
      <c r="AU5527" s="1376"/>
      <c r="AV5527" s="1376"/>
      <c r="AW5527" s="1376"/>
      <c r="AX5527" s="1376"/>
      <c r="AY5527" s="1376"/>
      <c r="AZ5527" s="1376"/>
      <c r="BA5527" s="722"/>
      <c r="BB5527" s="722"/>
      <c r="BC5527" s="722"/>
    </row>
    <row r="5528" spans="11:55" s="757" customFormat="1">
      <c r="K5528" s="758"/>
      <c r="L5528" s="758"/>
      <c r="M5528" s="722"/>
      <c r="P5528" s="722"/>
      <c r="Q5528" s="722"/>
      <c r="R5528" s="722"/>
      <c r="S5528" s="722"/>
      <c r="T5528" s="722"/>
      <c r="U5528" s="722"/>
      <c r="V5528" s="1376"/>
      <c r="W5528" s="1376"/>
      <c r="X5528" s="1376"/>
      <c r="Y5528" s="1376"/>
      <c r="Z5528" s="1376"/>
      <c r="AA5528" s="1376"/>
      <c r="AB5528" s="1376"/>
      <c r="AC5528" s="1376"/>
      <c r="AD5528" s="1376"/>
      <c r="AE5528" s="1376"/>
      <c r="AF5528" s="1376"/>
      <c r="AG5528" s="1376"/>
      <c r="AH5528" s="1376"/>
      <c r="AI5528" s="1376"/>
      <c r="AJ5528" s="1376"/>
      <c r="AK5528" s="1376"/>
      <c r="AL5528" s="1376"/>
      <c r="AM5528" s="1376"/>
      <c r="AN5528" s="1376"/>
      <c r="AO5528" s="1376"/>
      <c r="AP5528" s="1376"/>
      <c r="AQ5528" s="1376"/>
      <c r="AR5528" s="1376"/>
      <c r="AS5528" s="1376"/>
      <c r="AT5528" s="1376"/>
      <c r="AU5528" s="1376"/>
      <c r="AV5528" s="1376"/>
      <c r="AW5528" s="1376"/>
      <c r="AX5528" s="1376"/>
      <c r="AY5528" s="1376"/>
      <c r="AZ5528" s="1376"/>
      <c r="BA5528" s="722"/>
      <c r="BB5528" s="722"/>
      <c r="BC5528" s="722"/>
    </row>
    <row r="5529" spans="11:55" s="757" customFormat="1">
      <c r="K5529" s="758"/>
      <c r="L5529" s="758"/>
      <c r="M5529" s="722"/>
      <c r="P5529" s="722"/>
      <c r="Q5529" s="722"/>
      <c r="R5529" s="722"/>
      <c r="S5529" s="722"/>
      <c r="T5529" s="722"/>
      <c r="U5529" s="722"/>
      <c r="V5529" s="1376"/>
      <c r="W5529" s="1376"/>
      <c r="X5529" s="1376"/>
      <c r="Y5529" s="1376"/>
      <c r="Z5529" s="1376"/>
      <c r="AA5529" s="1376"/>
      <c r="AB5529" s="1376"/>
      <c r="AC5529" s="1376"/>
      <c r="AD5529" s="1376"/>
      <c r="AE5529" s="1376"/>
      <c r="AF5529" s="1376"/>
      <c r="AG5529" s="1376"/>
      <c r="AH5529" s="1376"/>
      <c r="AI5529" s="1376"/>
      <c r="AJ5529" s="1376"/>
      <c r="AK5529" s="1376"/>
      <c r="AL5529" s="1376"/>
      <c r="AM5529" s="1376"/>
      <c r="AN5529" s="1376"/>
      <c r="AO5529" s="1376"/>
      <c r="AP5529" s="1376"/>
      <c r="AQ5529" s="1376"/>
      <c r="AR5529" s="1376"/>
      <c r="AS5529" s="1376"/>
      <c r="AT5529" s="1376"/>
      <c r="AU5529" s="1376"/>
      <c r="AV5529" s="1376"/>
      <c r="AW5529" s="1376"/>
      <c r="AX5529" s="1376"/>
      <c r="AY5529" s="1376"/>
      <c r="AZ5529" s="1376"/>
      <c r="BA5529" s="722"/>
      <c r="BB5529" s="722"/>
      <c r="BC5529" s="722"/>
    </row>
    <row r="5530" spans="11:55" s="757" customFormat="1">
      <c r="K5530" s="758"/>
      <c r="L5530" s="758"/>
      <c r="M5530" s="722"/>
      <c r="P5530" s="722"/>
      <c r="Q5530" s="722"/>
      <c r="R5530" s="722"/>
      <c r="S5530" s="722"/>
      <c r="T5530" s="722"/>
      <c r="U5530" s="722"/>
      <c r="V5530" s="1376"/>
      <c r="W5530" s="1376"/>
      <c r="X5530" s="1376"/>
      <c r="Y5530" s="1376"/>
      <c r="Z5530" s="1376"/>
      <c r="AA5530" s="1376"/>
      <c r="AB5530" s="1376"/>
      <c r="AC5530" s="1376"/>
      <c r="AD5530" s="1376"/>
      <c r="AE5530" s="1376"/>
      <c r="AF5530" s="1376"/>
      <c r="AG5530" s="1376"/>
      <c r="AH5530" s="1376"/>
      <c r="AI5530" s="1376"/>
      <c r="AJ5530" s="1376"/>
      <c r="AK5530" s="1376"/>
      <c r="AL5530" s="1376"/>
      <c r="AM5530" s="1376"/>
      <c r="AN5530" s="1376"/>
      <c r="AO5530" s="1376"/>
      <c r="AP5530" s="1376"/>
      <c r="AQ5530" s="1376"/>
      <c r="AR5530" s="1376"/>
      <c r="AS5530" s="1376"/>
      <c r="AT5530" s="1376"/>
      <c r="AU5530" s="1376"/>
      <c r="AV5530" s="1376"/>
      <c r="AW5530" s="1376"/>
      <c r="AX5530" s="1376"/>
      <c r="AY5530" s="1376"/>
      <c r="AZ5530" s="1376"/>
      <c r="BA5530" s="722"/>
      <c r="BB5530" s="722"/>
      <c r="BC5530" s="722"/>
    </row>
    <row r="5531" spans="11:55" s="757" customFormat="1">
      <c r="K5531" s="758"/>
      <c r="L5531" s="758"/>
      <c r="M5531" s="722"/>
      <c r="P5531" s="722"/>
      <c r="Q5531" s="722"/>
      <c r="R5531" s="722"/>
      <c r="S5531" s="722"/>
      <c r="T5531" s="722"/>
      <c r="U5531" s="722"/>
      <c r="V5531" s="1376"/>
      <c r="W5531" s="1376"/>
      <c r="X5531" s="1376"/>
      <c r="Y5531" s="1376"/>
      <c r="Z5531" s="1376"/>
      <c r="AA5531" s="1376"/>
      <c r="AB5531" s="1376"/>
      <c r="AC5531" s="1376"/>
      <c r="AD5531" s="1376"/>
      <c r="AE5531" s="1376"/>
      <c r="AF5531" s="1376"/>
      <c r="AG5531" s="1376"/>
      <c r="AH5531" s="1376"/>
      <c r="AI5531" s="1376"/>
      <c r="AJ5531" s="1376"/>
      <c r="AK5531" s="1376"/>
      <c r="AL5531" s="1376"/>
      <c r="AM5531" s="1376"/>
      <c r="AN5531" s="1376"/>
      <c r="AO5531" s="1376"/>
      <c r="AP5531" s="1376"/>
      <c r="AQ5531" s="1376"/>
      <c r="AR5531" s="1376"/>
      <c r="AS5531" s="1376"/>
      <c r="AT5531" s="1376"/>
      <c r="AU5531" s="1376"/>
      <c r="AV5531" s="1376"/>
      <c r="AW5531" s="1376"/>
      <c r="AX5531" s="1376"/>
      <c r="AY5531" s="1376"/>
      <c r="AZ5531" s="1376"/>
      <c r="BA5531" s="722"/>
      <c r="BB5531" s="722"/>
      <c r="BC5531" s="722"/>
    </row>
    <row r="5532" spans="11:55" s="757" customFormat="1">
      <c r="K5532" s="758"/>
      <c r="L5532" s="758"/>
      <c r="M5532" s="722"/>
      <c r="P5532" s="722"/>
      <c r="Q5532" s="722"/>
      <c r="R5532" s="722"/>
      <c r="S5532" s="722"/>
      <c r="T5532" s="722"/>
      <c r="U5532" s="722"/>
      <c r="V5532" s="1376"/>
      <c r="W5532" s="1376"/>
      <c r="X5532" s="1376"/>
      <c r="Y5532" s="1376"/>
      <c r="Z5532" s="1376"/>
      <c r="AA5532" s="1376"/>
      <c r="AB5532" s="1376"/>
      <c r="AC5532" s="1376"/>
      <c r="AD5532" s="1376"/>
      <c r="AE5532" s="1376"/>
      <c r="AF5532" s="1376"/>
      <c r="AG5532" s="1376"/>
      <c r="AH5532" s="1376"/>
      <c r="AI5532" s="1376"/>
      <c r="AJ5532" s="1376"/>
      <c r="AK5532" s="1376"/>
      <c r="AL5532" s="1376"/>
      <c r="AM5532" s="1376"/>
      <c r="AN5532" s="1376"/>
      <c r="AO5532" s="1376"/>
      <c r="AP5532" s="1376"/>
      <c r="AQ5532" s="1376"/>
      <c r="AR5532" s="1376"/>
      <c r="AS5532" s="1376"/>
      <c r="AT5532" s="1376"/>
      <c r="AU5532" s="1376"/>
      <c r="AV5532" s="1376"/>
      <c r="AW5532" s="1376"/>
      <c r="AX5532" s="1376"/>
      <c r="AY5532" s="1376"/>
      <c r="AZ5532" s="1376"/>
      <c r="BA5532" s="722"/>
      <c r="BB5532" s="722"/>
      <c r="BC5532" s="722"/>
    </row>
    <row r="5533" spans="11:55" s="757" customFormat="1">
      <c r="K5533" s="758"/>
      <c r="L5533" s="758"/>
      <c r="M5533" s="722"/>
      <c r="P5533" s="722"/>
      <c r="Q5533" s="722"/>
      <c r="R5533" s="722"/>
      <c r="S5533" s="722"/>
      <c r="T5533" s="722"/>
      <c r="U5533" s="722"/>
      <c r="V5533" s="1376"/>
      <c r="W5533" s="1376"/>
      <c r="X5533" s="1376"/>
      <c r="Y5533" s="1376"/>
      <c r="Z5533" s="1376"/>
      <c r="AA5533" s="1376"/>
      <c r="AB5533" s="1376"/>
      <c r="AC5533" s="1376"/>
      <c r="AD5533" s="1376"/>
      <c r="AE5533" s="1376"/>
      <c r="AF5533" s="1376"/>
      <c r="AG5533" s="1376"/>
      <c r="AH5533" s="1376"/>
      <c r="AI5533" s="1376"/>
      <c r="AJ5533" s="1376"/>
      <c r="AK5533" s="1376"/>
      <c r="AL5533" s="1376"/>
      <c r="AM5533" s="1376"/>
      <c r="AN5533" s="1376"/>
      <c r="AO5533" s="1376"/>
      <c r="AP5533" s="1376"/>
      <c r="AQ5533" s="1376"/>
      <c r="AR5533" s="1376"/>
      <c r="AS5533" s="1376"/>
      <c r="AT5533" s="1376"/>
      <c r="AU5533" s="1376"/>
      <c r="AV5533" s="1376"/>
      <c r="AW5533" s="1376"/>
      <c r="AX5533" s="1376"/>
      <c r="AY5533" s="1376"/>
      <c r="AZ5533" s="1376"/>
      <c r="BA5533" s="722"/>
      <c r="BB5533" s="722"/>
      <c r="BC5533" s="722"/>
    </row>
    <row r="5534" spans="11:55" s="757" customFormat="1">
      <c r="K5534" s="758"/>
      <c r="L5534" s="758"/>
      <c r="M5534" s="722"/>
      <c r="P5534" s="722"/>
      <c r="Q5534" s="722"/>
      <c r="R5534" s="722"/>
      <c r="S5534" s="722"/>
      <c r="T5534" s="722"/>
      <c r="U5534" s="722"/>
      <c r="V5534" s="1376"/>
      <c r="W5534" s="1376"/>
      <c r="X5534" s="1376"/>
      <c r="Y5534" s="1376"/>
      <c r="Z5534" s="1376"/>
      <c r="AA5534" s="1376"/>
      <c r="AB5534" s="1376"/>
      <c r="AC5534" s="1376"/>
      <c r="AD5534" s="1376"/>
      <c r="AE5534" s="1376"/>
      <c r="AF5534" s="1376"/>
      <c r="AG5534" s="1376"/>
      <c r="AH5534" s="1376"/>
      <c r="AI5534" s="1376"/>
      <c r="AJ5534" s="1376"/>
      <c r="AK5534" s="1376"/>
      <c r="AL5534" s="1376"/>
      <c r="AM5534" s="1376"/>
      <c r="AN5534" s="1376"/>
      <c r="AO5534" s="1376"/>
      <c r="AP5534" s="1376"/>
      <c r="AQ5534" s="1376"/>
      <c r="AR5534" s="1376"/>
      <c r="AS5534" s="1376"/>
      <c r="AT5534" s="1376"/>
      <c r="AU5534" s="1376"/>
      <c r="AV5534" s="1376"/>
      <c r="AW5534" s="1376"/>
      <c r="AX5534" s="1376"/>
      <c r="AY5534" s="1376"/>
      <c r="AZ5534" s="1376"/>
      <c r="BA5534" s="722"/>
      <c r="BB5534" s="722"/>
      <c r="BC5534" s="722"/>
    </row>
    <row r="5535" spans="11:55" s="757" customFormat="1">
      <c r="K5535" s="758"/>
      <c r="L5535" s="758"/>
      <c r="M5535" s="722"/>
      <c r="P5535" s="722"/>
      <c r="Q5535" s="722"/>
      <c r="R5535" s="722"/>
      <c r="S5535" s="722"/>
      <c r="T5535" s="722"/>
      <c r="U5535" s="722"/>
      <c r="V5535" s="1376"/>
      <c r="W5535" s="1376"/>
      <c r="X5535" s="1376"/>
      <c r="Y5535" s="1376"/>
      <c r="Z5535" s="1376"/>
      <c r="AA5535" s="1376"/>
      <c r="AB5535" s="1376"/>
      <c r="AC5535" s="1376"/>
      <c r="AD5535" s="1376"/>
      <c r="AE5535" s="1376"/>
      <c r="AF5535" s="1376"/>
      <c r="AG5535" s="1376"/>
      <c r="AH5535" s="1376"/>
      <c r="AI5535" s="1376"/>
      <c r="AJ5535" s="1376"/>
      <c r="AK5535" s="1376"/>
      <c r="AL5535" s="1376"/>
      <c r="AM5535" s="1376"/>
      <c r="AN5535" s="1376"/>
      <c r="AO5535" s="1376"/>
      <c r="AP5535" s="1376"/>
      <c r="AQ5535" s="1376"/>
      <c r="AR5535" s="1376"/>
      <c r="AS5535" s="1376"/>
      <c r="AT5535" s="1376"/>
      <c r="AU5535" s="1376"/>
      <c r="AV5535" s="1376"/>
      <c r="AW5535" s="1376"/>
      <c r="AX5535" s="1376"/>
      <c r="AY5535" s="1376"/>
      <c r="AZ5535" s="1376"/>
      <c r="BA5535" s="722"/>
      <c r="BB5535" s="722"/>
      <c r="BC5535" s="722"/>
    </row>
    <row r="5536" spans="11:55" s="757" customFormat="1">
      <c r="K5536" s="758"/>
      <c r="L5536" s="758"/>
      <c r="M5536" s="722"/>
      <c r="P5536" s="722"/>
      <c r="Q5536" s="722"/>
      <c r="R5536" s="722"/>
      <c r="S5536" s="722"/>
      <c r="T5536" s="722"/>
      <c r="U5536" s="722"/>
      <c r="V5536" s="1376"/>
      <c r="W5536" s="1376"/>
      <c r="X5536" s="1376"/>
      <c r="Y5536" s="1376"/>
      <c r="Z5536" s="1376"/>
      <c r="AA5536" s="1376"/>
      <c r="AB5536" s="1376"/>
      <c r="AC5536" s="1376"/>
      <c r="AD5536" s="1376"/>
      <c r="AE5536" s="1376"/>
      <c r="AF5536" s="1376"/>
      <c r="AG5536" s="1376"/>
      <c r="AH5536" s="1376"/>
      <c r="AI5536" s="1376"/>
      <c r="AJ5536" s="1376"/>
      <c r="AK5536" s="1376"/>
      <c r="AL5536" s="1376"/>
      <c r="AM5536" s="1376"/>
      <c r="AN5536" s="1376"/>
      <c r="AO5536" s="1376"/>
      <c r="AP5536" s="1376"/>
      <c r="AQ5536" s="1376"/>
      <c r="AR5536" s="1376"/>
      <c r="AS5536" s="1376"/>
      <c r="AT5536" s="1376"/>
      <c r="AU5536" s="1376"/>
      <c r="AV5536" s="1376"/>
      <c r="AW5536" s="1376"/>
      <c r="AX5536" s="1376"/>
      <c r="AY5536" s="1376"/>
      <c r="AZ5536" s="1376"/>
      <c r="BA5536" s="722"/>
      <c r="BB5536" s="722"/>
      <c r="BC5536" s="722"/>
    </row>
    <row r="5537" spans="11:55" s="757" customFormat="1">
      <c r="K5537" s="758"/>
      <c r="L5537" s="758"/>
      <c r="M5537" s="722"/>
      <c r="P5537" s="722"/>
      <c r="Q5537" s="722"/>
      <c r="R5537" s="722"/>
      <c r="S5537" s="722"/>
      <c r="T5537" s="722"/>
      <c r="U5537" s="722"/>
      <c r="V5537" s="1376"/>
      <c r="W5537" s="1376"/>
      <c r="X5537" s="1376"/>
      <c r="Y5537" s="1376"/>
      <c r="Z5537" s="1376"/>
      <c r="AA5537" s="1376"/>
      <c r="AB5537" s="1376"/>
      <c r="AC5537" s="1376"/>
      <c r="AD5537" s="1376"/>
      <c r="AE5537" s="1376"/>
      <c r="AF5537" s="1376"/>
      <c r="AG5537" s="1376"/>
      <c r="AH5537" s="1376"/>
      <c r="AI5537" s="1376"/>
      <c r="AJ5537" s="1376"/>
      <c r="AK5537" s="1376"/>
      <c r="AL5537" s="1376"/>
      <c r="AM5537" s="1376"/>
      <c r="AN5537" s="1376"/>
      <c r="AO5537" s="1376"/>
      <c r="AP5537" s="1376"/>
      <c r="AQ5537" s="1376"/>
      <c r="AR5537" s="1376"/>
      <c r="AS5537" s="1376"/>
      <c r="AT5537" s="1376"/>
      <c r="AU5537" s="1376"/>
      <c r="AV5537" s="1376"/>
      <c r="AW5537" s="1376"/>
      <c r="AX5537" s="1376"/>
      <c r="AY5537" s="1376"/>
      <c r="AZ5537" s="1376"/>
      <c r="BA5537" s="722"/>
      <c r="BB5537" s="722"/>
      <c r="BC5537" s="722"/>
    </row>
    <row r="5538" spans="11:55" s="757" customFormat="1">
      <c r="K5538" s="758"/>
      <c r="L5538" s="758"/>
      <c r="M5538" s="722"/>
      <c r="P5538" s="722"/>
      <c r="Q5538" s="722"/>
      <c r="R5538" s="722"/>
      <c r="S5538" s="722"/>
      <c r="T5538" s="722"/>
      <c r="U5538" s="722"/>
      <c r="V5538" s="1376"/>
      <c r="W5538" s="1376"/>
      <c r="X5538" s="1376"/>
      <c r="Y5538" s="1376"/>
      <c r="Z5538" s="1376"/>
      <c r="AA5538" s="1376"/>
      <c r="AB5538" s="1376"/>
      <c r="AC5538" s="1376"/>
      <c r="AD5538" s="1376"/>
      <c r="AE5538" s="1376"/>
      <c r="AF5538" s="1376"/>
      <c r="AG5538" s="1376"/>
      <c r="AH5538" s="1376"/>
      <c r="AI5538" s="1376"/>
      <c r="AJ5538" s="1376"/>
      <c r="AK5538" s="1376"/>
      <c r="AL5538" s="1376"/>
      <c r="AM5538" s="1376"/>
      <c r="AN5538" s="1376"/>
      <c r="AO5538" s="1376"/>
      <c r="AP5538" s="1376"/>
      <c r="AQ5538" s="1376"/>
      <c r="AR5538" s="1376"/>
      <c r="AS5538" s="1376"/>
      <c r="AT5538" s="1376"/>
      <c r="AU5538" s="1376"/>
      <c r="AV5538" s="1376"/>
      <c r="AW5538" s="1376"/>
      <c r="AX5538" s="1376"/>
      <c r="AY5538" s="1376"/>
      <c r="AZ5538" s="1376"/>
      <c r="BA5538" s="722"/>
      <c r="BB5538" s="722"/>
      <c r="BC5538" s="722"/>
    </row>
    <row r="5539" spans="11:55" s="757" customFormat="1">
      <c r="K5539" s="758"/>
      <c r="L5539" s="758"/>
      <c r="M5539" s="722"/>
      <c r="P5539" s="722"/>
      <c r="Q5539" s="722"/>
      <c r="R5539" s="722"/>
      <c r="S5539" s="722"/>
      <c r="T5539" s="722"/>
      <c r="U5539" s="722"/>
      <c r="V5539" s="1376"/>
      <c r="W5539" s="1376"/>
      <c r="X5539" s="1376"/>
      <c r="Y5539" s="1376"/>
      <c r="Z5539" s="1376"/>
      <c r="AA5539" s="1376"/>
      <c r="AB5539" s="1376"/>
      <c r="AC5539" s="1376"/>
      <c r="AD5539" s="1376"/>
      <c r="AE5539" s="1376"/>
      <c r="AF5539" s="1376"/>
      <c r="AG5539" s="1376"/>
      <c r="AH5539" s="1376"/>
      <c r="AI5539" s="1376"/>
      <c r="AJ5539" s="1376"/>
      <c r="AK5539" s="1376"/>
      <c r="AL5539" s="1376"/>
      <c r="AM5539" s="1376"/>
      <c r="AN5539" s="1376"/>
      <c r="AO5539" s="1376"/>
      <c r="AP5539" s="1376"/>
      <c r="AQ5539" s="1376"/>
      <c r="AR5539" s="1376"/>
      <c r="AS5539" s="1376"/>
      <c r="AT5539" s="1376"/>
      <c r="AU5539" s="1376"/>
      <c r="AV5539" s="1376"/>
      <c r="AW5539" s="1376"/>
      <c r="AX5539" s="1376"/>
      <c r="AY5539" s="1376"/>
      <c r="AZ5539" s="1376"/>
      <c r="BA5539" s="722"/>
      <c r="BB5539" s="722"/>
      <c r="BC5539" s="722"/>
    </row>
    <row r="5540" spans="11:55" s="757" customFormat="1">
      <c r="K5540" s="758"/>
      <c r="L5540" s="758"/>
      <c r="M5540" s="722"/>
      <c r="P5540" s="722"/>
      <c r="Q5540" s="722"/>
      <c r="R5540" s="722"/>
      <c r="S5540" s="722"/>
      <c r="T5540" s="722"/>
      <c r="U5540" s="722"/>
      <c r="V5540" s="1376"/>
      <c r="W5540" s="1376"/>
      <c r="X5540" s="1376"/>
      <c r="Y5540" s="1376"/>
      <c r="Z5540" s="1376"/>
      <c r="AA5540" s="1376"/>
      <c r="AB5540" s="1376"/>
      <c r="AC5540" s="1376"/>
      <c r="AD5540" s="1376"/>
      <c r="AE5540" s="1376"/>
      <c r="AF5540" s="1376"/>
      <c r="AG5540" s="1376"/>
      <c r="AH5540" s="1376"/>
      <c r="AI5540" s="1376"/>
      <c r="AJ5540" s="1376"/>
      <c r="AK5540" s="1376"/>
      <c r="AL5540" s="1376"/>
      <c r="AM5540" s="1376"/>
      <c r="AN5540" s="1376"/>
      <c r="AO5540" s="1376"/>
      <c r="AP5540" s="1376"/>
      <c r="AQ5540" s="1376"/>
      <c r="AR5540" s="1376"/>
      <c r="AS5540" s="1376"/>
      <c r="AT5540" s="1376"/>
      <c r="AU5540" s="1376"/>
      <c r="AV5540" s="1376"/>
      <c r="AW5540" s="1376"/>
      <c r="AX5540" s="1376"/>
      <c r="AY5540" s="1376"/>
      <c r="AZ5540" s="1376"/>
      <c r="BA5540" s="722"/>
      <c r="BB5540" s="722"/>
      <c r="BC5540" s="722"/>
    </row>
    <row r="5541" spans="11:55" s="757" customFormat="1">
      <c r="K5541" s="758"/>
      <c r="L5541" s="758"/>
      <c r="M5541" s="722"/>
      <c r="P5541" s="722"/>
      <c r="Q5541" s="722"/>
      <c r="R5541" s="722"/>
      <c r="S5541" s="722"/>
      <c r="T5541" s="722"/>
      <c r="U5541" s="722"/>
      <c r="V5541" s="1376"/>
      <c r="W5541" s="1376"/>
      <c r="X5541" s="1376"/>
      <c r="Y5541" s="1376"/>
      <c r="Z5541" s="1376"/>
      <c r="AA5541" s="1376"/>
      <c r="AB5541" s="1376"/>
      <c r="AC5541" s="1376"/>
      <c r="AD5541" s="1376"/>
      <c r="AE5541" s="1376"/>
      <c r="AF5541" s="1376"/>
      <c r="AG5541" s="1376"/>
      <c r="AH5541" s="1376"/>
      <c r="AI5541" s="1376"/>
      <c r="AJ5541" s="1376"/>
      <c r="AK5541" s="1376"/>
      <c r="AL5541" s="1376"/>
      <c r="AM5541" s="1376"/>
      <c r="AN5541" s="1376"/>
      <c r="AO5541" s="1376"/>
      <c r="AP5541" s="1376"/>
      <c r="AQ5541" s="1376"/>
      <c r="AR5541" s="1376"/>
      <c r="AS5541" s="1376"/>
      <c r="AT5541" s="1376"/>
      <c r="AU5541" s="1376"/>
      <c r="AV5541" s="1376"/>
      <c r="AW5541" s="1376"/>
      <c r="AX5541" s="1376"/>
      <c r="AY5541" s="1376"/>
      <c r="AZ5541" s="1376"/>
      <c r="BA5541" s="722"/>
      <c r="BB5541" s="722"/>
      <c r="BC5541" s="722"/>
    </row>
    <row r="5542" spans="11:55" s="757" customFormat="1">
      <c r="K5542" s="758"/>
      <c r="L5542" s="758"/>
      <c r="M5542" s="722"/>
      <c r="P5542" s="722"/>
      <c r="Q5542" s="722"/>
      <c r="R5542" s="722"/>
      <c r="S5542" s="722"/>
      <c r="T5542" s="722"/>
      <c r="U5542" s="722"/>
      <c r="V5542" s="1376"/>
      <c r="W5542" s="1376"/>
      <c r="X5542" s="1376"/>
      <c r="Y5542" s="1376"/>
      <c r="Z5542" s="1376"/>
      <c r="AA5542" s="1376"/>
      <c r="AB5542" s="1376"/>
      <c r="AC5542" s="1376"/>
      <c r="AD5542" s="1376"/>
      <c r="AE5542" s="1376"/>
      <c r="AF5542" s="1376"/>
      <c r="AG5542" s="1376"/>
      <c r="AH5542" s="1376"/>
      <c r="AI5542" s="1376"/>
      <c r="AJ5542" s="1376"/>
      <c r="AK5542" s="1376"/>
      <c r="AL5542" s="1376"/>
      <c r="AM5542" s="1376"/>
      <c r="AN5542" s="1376"/>
      <c r="AO5542" s="1376"/>
      <c r="AP5542" s="1376"/>
      <c r="AQ5542" s="1376"/>
      <c r="AR5542" s="1376"/>
      <c r="AS5542" s="1376"/>
      <c r="AT5542" s="1376"/>
      <c r="AU5542" s="1376"/>
      <c r="AV5542" s="1376"/>
      <c r="AW5542" s="1376"/>
      <c r="AX5542" s="1376"/>
      <c r="AY5542" s="1376"/>
      <c r="AZ5542" s="1376"/>
      <c r="BA5542" s="722"/>
      <c r="BB5542" s="722"/>
      <c r="BC5542" s="722"/>
    </row>
    <row r="5543" spans="11:55" s="757" customFormat="1">
      <c r="K5543" s="758"/>
      <c r="L5543" s="758"/>
      <c r="M5543" s="722"/>
      <c r="P5543" s="722"/>
      <c r="Q5543" s="722"/>
      <c r="R5543" s="722"/>
      <c r="S5543" s="722"/>
      <c r="T5543" s="722"/>
      <c r="U5543" s="722"/>
      <c r="V5543" s="1376"/>
      <c r="W5543" s="1376"/>
      <c r="X5543" s="1376"/>
      <c r="Y5543" s="1376"/>
      <c r="Z5543" s="1376"/>
      <c r="AA5543" s="1376"/>
      <c r="AB5543" s="1376"/>
      <c r="AC5543" s="1376"/>
      <c r="AD5543" s="1376"/>
      <c r="AE5543" s="1376"/>
      <c r="AF5543" s="1376"/>
      <c r="AG5543" s="1376"/>
      <c r="AH5543" s="1376"/>
      <c r="AI5543" s="1376"/>
      <c r="AJ5543" s="1376"/>
      <c r="AK5543" s="1376"/>
      <c r="AL5543" s="1376"/>
      <c r="AM5543" s="1376"/>
      <c r="AN5543" s="1376"/>
      <c r="AO5543" s="1376"/>
      <c r="AP5543" s="1376"/>
      <c r="AQ5543" s="1376"/>
      <c r="AR5543" s="1376"/>
      <c r="AS5543" s="1376"/>
      <c r="AT5543" s="1376"/>
      <c r="AU5543" s="1376"/>
      <c r="AV5543" s="1376"/>
      <c r="AW5543" s="1376"/>
      <c r="AX5543" s="1376"/>
      <c r="AY5543" s="1376"/>
      <c r="AZ5543" s="1376"/>
      <c r="BA5543" s="722"/>
      <c r="BB5543" s="722"/>
      <c r="BC5543" s="722"/>
    </row>
    <row r="5544" spans="11:55" s="757" customFormat="1">
      <c r="K5544" s="758"/>
      <c r="L5544" s="758"/>
      <c r="M5544" s="722"/>
      <c r="P5544" s="722"/>
      <c r="Q5544" s="722"/>
      <c r="R5544" s="722"/>
      <c r="S5544" s="722"/>
      <c r="T5544" s="722"/>
      <c r="U5544" s="722"/>
      <c r="V5544" s="1376"/>
      <c r="W5544" s="1376"/>
      <c r="X5544" s="1376"/>
      <c r="Y5544" s="1376"/>
      <c r="Z5544" s="1376"/>
      <c r="AA5544" s="1376"/>
      <c r="AB5544" s="1376"/>
      <c r="AC5544" s="1376"/>
      <c r="AD5544" s="1376"/>
      <c r="AE5544" s="1376"/>
      <c r="AF5544" s="1376"/>
      <c r="AG5544" s="1376"/>
      <c r="AH5544" s="1376"/>
      <c r="AI5544" s="1376"/>
      <c r="AJ5544" s="1376"/>
      <c r="AK5544" s="1376"/>
      <c r="AL5544" s="1376"/>
      <c r="AM5544" s="1376"/>
      <c r="AN5544" s="1376"/>
      <c r="AO5544" s="1376"/>
      <c r="AP5544" s="1376"/>
      <c r="AQ5544" s="1376"/>
      <c r="AR5544" s="1376"/>
      <c r="AS5544" s="1376"/>
      <c r="AT5544" s="1376"/>
      <c r="AU5544" s="1376"/>
      <c r="AV5544" s="1376"/>
      <c r="AW5544" s="1376"/>
      <c r="AX5544" s="1376"/>
      <c r="AY5544" s="1376"/>
      <c r="AZ5544" s="1376"/>
      <c r="BA5544" s="722"/>
      <c r="BB5544" s="722"/>
      <c r="BC5544" s="722"/>
    </row>
    <row r="5545" spans="11:55" s="757" customFormat="1">
      <c r="K5545" s="758"/>
      <c r="L5545" s="758"/>
      <c r="M5545" s="722"/>
      <c r="P5545" s="722"/>
      <c r="Q5545" s="722"/>
      <c r="R5545" s="722"/>
      <c r="S5545" s="722"/>
      <c r="T5545" s="722"/>
      <c r="U5545" s="722"/>
      <c r="V5545" s="1376"/>
      <c r="W5545" s="1376"/>
      <c r="X5545" s="1376"/>
      <c r="Y5545" s="1376"/>
      <c r="Z5545" s="1376"/>
      <c r="AA5545" s="1376"/>
      <c r="AB5545" s="1376"/>
      <c r="AC5545" s="1376"/>
      <c r="AD5545" s="1376"/>
      <c r="AE5545" s="1376"/>
      <c r="AF5545" s="1376"/>
      <c r="AG5545" s="1376"/>
      <c r="AH5545" s="1376"/>
      <c r="AI5545" s="1376"/>
      <c r="AJ5545" s="1376"/>
      <c r="AK5545" s="1376"/>
      <c r="AL5545" s="1376"/>
      <c r="AM5545" s="1376"/>
      <c r="AN5545" s="1376"/>
      <c r="AO5545" s="1376"/>
      <c r="AP5545" s="1376"/>
      <c r="AQ5545" s="1376"/>
      <c r="AR5545" s="1376"/>
      <c r="AS5545" s="1376"/>
      <c r="AT5545" s="1376"/>
      <c r="AU5545" s="1376"/>
      <c r="AV5545" s="1376"/>
      <c r="AW5545" s="1376"/>
      <c r="AX5545" s="1376"/>
      <c r="AY5545" s="1376"/>
      <c r="AZ5545" s="1376"/>
      <c r="BA5545" s="722"/>
      <c r="BB5545" s="722"/>
      <c r="BC5545" s="722"/>
    </row>
    <row r="5546" spans="11:55" s="757" customFormat="1">
      <c r="K5546" s="758"/>
      <c r="L5546" s="758"/>
      <c r="M5546" s="722"/>
      <c r="P5546" s="722"/>
      <c r="Q5546" s="722"/>
      <c r="R5546" s="722"/>
      <c r="S5546" s="722"/>
      <c r="T5546" s="722"/>
      <c r="U5546" s="722"/>
      <c r="V5546" s="1376"/>
      <c r="W5546" s="1376"/>
      <c r="X5546" s="1376"/>
      <c r="Y5546" s="1376"/>
      <c r="Z5546" s="1376"/>
      <c r="AA5546" s="1376"/>
      <c r="AB5546" s="1376"/>
      <c r="AC5546" s="1376"/>
      <c r="AD5546" s="1376"/>
      <c r="AE5546" s="1376"/>
      <c r="AF5546" s="1376"/>
      <c r="AG5546" s="1376"/>
      <c r="AH5546" s="1376"/>
      <c r="AI5546" s="1376"/>
      <c r="AJ5546" s="1376"/>
      <c r="AK5546" s="1376"/>
      <c r="AL5546" s="1376"/>
      <c r="AM5546" s="1376"/>
      <c r="AN5546" s="1376"/>
      <c r="AO5546" s="1376"/>
      <c r="AP5546" s="1376"/>
      <c r="AQ5546" s="1376"/>
      <c r="AR5546" s="1376"/>
      <c r="AS5546" s="1376"/>
      <c r="AT5546" s="1376"/>
      <c r="AU5546" s="1376"/>
      <c r="AV5546" s="1376"/>
      <c r="AW5546" s="1376"/>
      <c r="AX5546" s="1376"/>
      <c r="AY5546" s="1376"/>
      <c r="AZ5546" s="1376"/>
      <c r="BA5546" s="722"/>
      <c r="BB5546" s="722"/>
      <c r="BC5546" s="722"/>
    </row>
    <row r="5547" spans="11:55" s="757" customFormat="1">
      <c r="K5547" s="758"/>
      <c r="L5547" s="758"/>
      <c r="M5547" s="722"/>
      <c r="P5547" s="722"/>
      <c r="Q5547" s="722"/>
      <c r="R5547" s="722"/>
      <c r="S5547" s="722"/>
      <c r="T5547" s="722"/>
      <c r="U5547" s="722"/>
      <c r="V5547" s="1376"/>
      <c r="W5547" s="1376"/>
      <c r="X5547" s="1376"/>
      <c r="Y5547" s="1376"/>
      <c r="Z5547" s="1376"/>
      <c r="AA5547" s="1376"/>
      <c r="AB5547" s="1376"/>
      <c r="AC5547" s="1376"/>
      <c r="AD5547" s="1376"/>
      <c r="AE5547" s="1376"/>
      <c r="AF5547" s="1376"/>
      <c r="AG5547" s="1376"/>
      <c r="AH5547" s="1376"/>
      <c r="AI5547" s="1376"/>
      <c r="AJ5547" s="1376"/>
      <c r="AK5547" s="1376"/>
      <c r="AL5547" s="1376"/>
      <c r="AM5547" s="1376"/>
      <c r="AN5547" s="1376"/>
      <c r="AO5547" s="1376"/>
      <c r="AP5547" s="1376"/>
      <c r="AQ5547" s="1376"/>
      <c r="AR5547" s="1376"/>
      <c r="AS5547" s="1376"/>
      <c r="AT5547" s="1376"/>
      <c r="AU5547" s="1376"/>
      <c r="AV5547" s="1376"/>
      <c r="AW5547" s="1376"/>
      <c r="AX5547" s="1376"/>
      <c r="AY5547" s="1376"/>
      <c r="AZ5547" s="1376"/>
      <c r="BA5547" s="722"/>
      <c r="BB5547" s="722"/>
      <c r="BC5547" s="722"/>
    </row>
    <row r="5548" spans="11:55" s="757" customFormat="1">
      <c r="K5548" s="758"/>
      <c r="L5548" s="758"/>
      <c r="M5548" s="722"/>
      <c r="P5548" s="722"/>
      <c r="Q5548" s="722"/>
      <c r="R5548" s="722"/>
      <c r="S5548" s="722"/>
      <c r="T5548" s="722"/>
      <c r="U5548" s="722"/>
      <c r="V5548" s="1376"/>
      <c r="W5548" s="1376"/>
      <c r="X5548" s="1376"/>
      <c r="Y5548" s="1376"/>
      <c r="Z5548" s="1376"/>
      <c r="AA5548" s="1376"/>
      <c r="AB5548" s="1376"/>
      <c r="AC5548" s="1376"/>
      <c r="AD5548" s="1376"/>
      <c r="AE5548" s="1376"/>
      <c r="AF5548" s="1376"/>
      <c r="AG5548" s="1376"/>
      <c r="AH5548" s="1376"/>
      <c r="AI5548" s="1376"/>
      <c r="AJ5548" s="1376"/>
      <c r="AK5548" s="1376"/>
      <c r="AL5548" s="1376"/>
      <c r="AM5548" s="1376"/>
      <c r="AN5548" s="1376"/>
      <c r="AO5548" s="1376"/>
      <c r="AP5548" s="1376"/>
      <c r="AQ5548" s="1376"/>
      <c r="AR5548" s="1376"/>
      <c r="AS5548" s="1376"/>
      <c r="AT5548" s="1376"/>
      <c r="AU5548" s="1376"/>
      <c r="AV5548" s="1376"/>
      <c r="AW5548" s="1376"/>
      <c r="AX5548" s="1376"/>
      <c r="AY5548" s="1376"/>
      <c r="AZ5548" s="1376"/>
      <c r="BA5548" s="722"/>
      <c r="BB5548" s="722"/>
      <c r="BC5548" s="722"/>
    </row>
    <row r="5549" spans="11:55" s="757" customFormat="1">
      <c r="K5549" s="758"/>
      <c r="L5549" s="758"/>
      <c r="M5549" s="722"/>
      <c r="P5549" s="722"/>
      <c r="Q5549" s="722"/>
      <c r="R5549" s="722"/>
      <c r="S5549" s="722"/>
      <c r="T5549" s="722"/>
      <c r="U5549" s="722"/>
      <c r="V5549" s="1376"/>
      <c r="W5549" s="1376"/>
      <c r="X5549" s="1376"/>
      <c r="Y5549" s="1376"/>
      <c r="Z5549" s="1376"/>
      <c r="AA5549" s="1376"/>
      <c r="AB5549" s="1376"/>
      <c r="AC5549" s="1376"/>
      <c r="AD5549" s="1376"/>
      <c r="AE5549" s="1376"/>
      <c r="AF5549" s="1376"/>
      <c r="AG5549" s="1376"/>
      <c r="AH5549" s="1376"/>
      <c r="AI5549" s="1376"/>
      <c r="AJ5549" s="1376"/>
      <c r="AK5549" s="1376"/>
      <c r="AL5549" s="1376"/>
      <c r="AM5549" s="1376"/>
      <c r="AN5549" s="1376"/>
      <c r="AO5549" s="1376"/>
      <c r="AP5549" s="1376"/>
      <c r="AQ5549" s="1376"/>
      <c r="AR5549" s="1376"/>
      <c r="AS5549" s="1376"/>
      <c r="AT5549" s="1376"/>
      <c r="AU5549" s="1376"/>
      <c r="AV5549" s="1376"/>
      <c r="AW5549" s="1376"/>
      <c r="AX5549" s="1376"/>
      <c r="AY5549" s="1376"/>
      <c r="AZ5549" s="1376"/>
      <c r="BA5549" s="722"/>
      <c r="BB5549" s="722"/>
      <c r="BC5549" s="722"/>
    </row>
    <row r="5550" spans="11:55" s="757" customFormat="1">
      <c r="K5550" s="758"/>
      <c r="L5550" s="758"/>
      <c r="M5550" s="722"/>
      <c r="P5550" s="722"/>
      <c r="Q5550" s="722"/>
      <c r="R5550" s="722"/>
      <c r="S5550" s="722"/>
      <c r="T5550" s="722"/>
      <c r="U5550" s="722"/>
      <c r="V5550" s="1376"/>
      <c r="W5550" s="1376"/>
      <c r="X5550" s="1376"/>
      <c r="Y5550" s="1376"/>
      <c r="Z5550" s="1376"/>
      <c r="AA5550" s="1376"/>
      <c r="AB5550" s="1376"/>
      <c r="AC5550" s="1376"/>
      <c r="AD5550" s="1376"/>
      <c r="AE5550" s="1376"/>
      <c r="AF5550" s="1376"/>
      <c r="AG5550" s="1376"/>
      <c r="AH5550" s="1376"/>
      <c r="AI5550" s="1376"/>
      <c r="AJ5550" s="1376"/>
      <c r="AK5550" s="1376"/>
      <c r="AL5550" s="1376"/>
      <c r="AM5550" s="1376"/>
      <c r="AN5550" s="1376"/>
      <c r="AO5550" s="1376"/>
      <c r="AP5550" s="1376"/>
      <c r="AQ5550" s="1376"/>
      <c r="AR5550" s="1376"/>
      <c r="AS5550" s="1376"/>
      <c r="AT5550" s="1376"/>
      <c r="AU5550" s="1376"/>
      <c r="AV5550" s="1376"/>
      <c r="AW5550" s="1376"/>
      <c r="AX5550" s="1376"/>
      <c r="AY5550" s="1376"/>
      <c r="AZ5550" s="1376"/>
      <c r="BA5550" s="722"/>
      <c r="BB5550" s="722"/>
      <c r="BC5550" s="722"/>
    </row>
    <row r="5551" spans="11:55" s="757" customFormat="1">
      <c r="K5551" s="758"/>
      <c r="L5551" s="758"/>
      <c r="M5551" s="722"/>
      <c r="P5551" s="722"/>
      <c r="Q5551" s="722"/>
      <c r="R5551" s="722"/>
      <c r="S5551" s="722"/>
      <c r="T5551" s="722"/>
      <c r="U5551" s="722"/>
      <c r="V5551" s="1376"/>
      <c r="W5551" s="1376"/>
      <c r="X5551" s="1376"/>
      <c r="Y5551" s="1376"/>
      <c r="Z5551" s="1376"/>
      <c r="AA5551" s="1376"/>
      <c r="AB5551" s="1376"/>
      <c r="AC5551" s="1376"/>
      <c r="AD5551" s="1376"/>
      <c r="AE5551" s="1376"/>
      <c r="AF5551" s="1376"/>
      <c r="AG5551" s="1376"/>
      <c r="AH5551" s="1376"/>
      <c r="AI5551" s="1376"/>
      <c r="AJ5551" s="1376"/>
      <c r="AK5551" s="1376"/>
      <c r="AL5551" s="1376"/>
      <c r="AM5551" s="1376"/>
      <c r="AN5551" s="1376"/>
      <c r="AO5551" s="1376"/>
      <c r="AP5551" s="1376"/>
      <c r="AQ5551" s="1376"/>
      <c r="AR5551" s="1376"/>
      <c r="AS5551" s="1376"/>
      <c r="AT5551" s="1376"/>
      <c r="AU5551" s="1376"/>
      <c r="AV5551" s="1376"/>
      <c r="AW5551" s="1376"/>
      <c r="AX5551" s="1376"/>
      <c r="AY5551" s="1376"/>
      <c r="AZ5551" s="1376"/>
      <c r="BA5551" s="722"/>
      <c r="BB5551" s="722"/>
      <c r="BC5551" s="722"/>
    </row>
    <row r="5552" spans="11:55" s="757" customFormat="1">
      <c r="K5552" s="758"/>
      <c r="L5552" s="758"/>
      <c r="M5552" s="722"/>
      <c r="P5552" s="722"/>
      <c r="Q5552" s="722"/>
      <c r="R5552" s="722"/>
      <c r="S5552" s="722"/>
      <c r="T5552" s="722"/>
      <c r="U5552" s="722"/>
      <c r="V5552" s="1376"/>
      <c r="W5552" s="1376"/>
      <c r="X5552" s="1376"/>
      <c r="Y5552" s="1376"/>
      <c r="Z5552" s="1376"/>
      <c r="AA5552" s="1376"/>
      <c r="AB5552" s="1376"/>
      <c r="AC5552" s="1376"/>
      <c r="AD5552" s="1376"/>
      <c r="AE5552" s="1376"/>
      <c r="AF5552" s="1376"/>
      <c r="AG5552" s="1376"/>
      <c r="AH5552" s="1376"/>
      <c r="AI5552" s="1376"/>
      <c r="AJ5552" s="1376"/>
      <c r="AK5552" s="1376"/>
      <c r="AL5552" s="1376"/>
      <c r="AM5552" s="1376"/>
      <c r="AN5552" s="1376"/>
      <c r="AO5552" s="1376"/>
      <c r="AP5552" s="1376"/>
      <c r="AQ5552" s="1376"/>
      <c r="AR5552" s="1376"/>
      <c r="AS5552" s="1376"/>
      <c r="AT5552" s="1376"/>
      <c r="AU5552" s="1376"/>
      <c r="AV5552" s="1376"/>
      <c r="AW5552" s="1376"/>
      <c r="AX5552" s="1376"/>
      <c r="AY5552" s="1376"/>
      <c r="AZ5552" s="1376"/>
      <c r="BA5552" s="722"/>
      <c r="BB5552" s="722"/>
      <c r="BC5552" s="722"/>
    </row>
    <row r="5553" spans="11:55" s="757" customFormat="1">
      <c r="K5553" s="758"/>
      <c r="L5553" s="758"/>
      <c r="M5553" s="722"/>
      <c r="P5553" s="722"/>
      <c r="Q5553" s="722"/>
      <c r="R5553" s="722"/>
      <c r="S5553" s="722"/>
      <c r="T5553" s="722"/>
      <c r="U5553" s="722"/>
      <c r="V5553" s="1376"/>
      <c r="W5553" s="1376"/>
      <c r="X5553" s="1376"/>
      <c r="Y5553" s="1376"/>
      <c r="Z5553" s="1376"/>
      <c r="AA5553" s="1376"/>
      <c r="AB5553" s="1376"/>
      <c r="AC5553" s="1376"/>
      <c r="AD5553" s="1376"/>
      <c r="AE5553" s="1376"/>
      <c r="AF5553" s="1376"/>
      <c r="AG5553" s="1376"/>
      <c r="AH5553" s="1376"/>
      <c r="AI5553" s="1376"/>
      <c r="AJ5553" s="1376"/>
      <c r="AK5553" s="1376"/>
      <c r="AL5553" s="1376"/>
      <c r="AM5553" s="1376"/>
      <c r="AN5553" s="1376"/>
      <c r="AO5553" s="1376"/>
      <c r="AP5553" s="1376"/>
      <c r="AQ5553" s="1376"/>
      <c r="AR5553" s="1376"/>
      <c r="AS5553" s="1376"/>
      <c r="AT5553" s="1376"/>
      <c r="AU5553" s="1376"/>
      <c r="AV5553" s="1376"/>
      <c r="AW5553" s="1376"/>
      <c r="AX5553" s="1376"/>
      <c r="AY5553" s="1376"/>
      <c r="AZ5553" s="1376"/>
      <c r="BA5553" s="722"/>
      <c r="BB5553" s="722"/>
      <c r="BC5553" s="722"/>
    </row>
    <row r="5554" spans="11:55" s="757" customFormat="1">
      <c r="K5554" s="758"/>
      <c r="L5554" s="758"/>
      <c r="M5554" s="722"/>
      <c r="P5554" s="722"/>
      <c r="Q5554" s="722"/>
      <c r="R5554" s="722"/>
      <c r="S5554" s="722"/>
      <c r="T5554" s="722"/>
      <c r="U5554" s="722"/>
      <c r="V5554" s="1376"/>
      <c r="W5554" s="1376"/>
      <c r="X5554" s="1376"/>
      <c r="Y5554" s="1376"/>
      <c r="Z5554" s="1376"/>
      <c r="AA5554" s="1376"/>
      <c r="AB5554" s="1376"/>
      <c r="AC5554" s="1376"/>
      <c r="AD5554" s="1376"/>
      <c r="AE5554" s="1376"/>
      <c r="AF5554" s="1376"/>
      <c r="AG5554" s="1376"/>
      <c r="AH5554" s="1376"/>
      <c r="AI5554" s="1376"/>
      <c r="AJ5554" s="1376"/>
      <c r="AK5554" s="1376"/>
      <c r="AL5554" s="1376"/>
      <c r="AM5554" s="1376"/>
      <c r="AN5554" s="1376"/>
      <c r="AO5554" s="1376"/>
      <c r="AP5554" s="1376"/>
      <c r="AQ5554" s="1376"/>
      <c r="AR5554" s="1376"/>
      <c r="AS5554" s="1376"/>
      <c r="AT5554" s="1376"/>
      <c r="AU5554" s="1376"/>
      <c r="AV5554" s="1376"/>
      <c r="AW5554" s="1376"/>
      <c r="AX5554" s="1376"/>
      <c r="AY5554" s="1376"/>
      <c r="AZ5554" s="1376"/>
      <c r="BA5554" s="722"/>
      <c r="BB5554" s="722"/>
      <c r="BC5554" s="722"/>
    </row>
    <row r="5555" spans="11:55" s="757" customFormat="1">
      <c r="K5555" s="758"/>
      <c r="L5555" s="758"/>
      <c r="M5555" s="722"/>
      <c r="P5555" s="722"/>
      <c r="Q5555" s="722"/>
      <c r="R5555" s="722"/>
      <c r="S5555" s="722"/>
      <c r="T5555" s="722"/>
      <c r="U5555" s="722"/>
      <c r="V5555" s="1376"/>
      <c r="W5555" s="1376"/>
      <c r="X5555" s="1376"/>
      <c r="Y5555" s="1376"/>
      <c r="Z5555" s="1376"/>
      <c r="AA5555" s="1376"/>
      <c r="AB5555" s="1376"/>
      <c r="AC5555" s="1376"/>
      <c r="AD5555" s="1376"/>
      <c r="AE5555" s="1376"/>
      <c r="AF5555" s="1376"/>
      <c r="AG5555" s="1376"/>
      <c r="AH5555" s="1376"/>
      <c r="AI5555" s="1376"/>
      <c r="AJ5555" s="1376"/>
      <c r="AK5555" s="1376"/>
      <c r="AL5555" s="1376"/>
      <c r="AM5555" s="1376"/>
      <c r="AN5555" s="1376"/>
      <c r="AO5555" s="1376"/>
      <c r="AP5555" s="1376"/>
      <c r="AQ5555" s="1376"/>
      <c r="AR5555" s="1376"/>
      <c r="AS5555" s="1376"/>
      <c r="AT5555" s="1376"/>
      <c r="AU5555" s="1376"/>
      <c r="AV5555" s="1376"/>
      <c r="AW5555" s="1376"/>
      <c r="AX5555" s="1376"/>
      <c r="AY5555" s="1376"/>
      <c r="AZ5555" s="1376"/>
      <c r="BA5555" s="722"/>
      <c r="BB5555" s="722"/>
      <c r="BC5555" s="722"/>
    </row>
    <row r="5556" spans="11:55" s="757" customFormat="1">
      <c r="K5556" s="758"/>
      <c r="L5556" s="758"/>
      <c r="M5556" s="722"/>
      <c r="P5556" s="722"/>
      <c r="Q5556" s="722"/>
      <c r="R5556" s="722"/>
      <c r="S5556" s="722"/>
      <c r="T5556" s="722"/>
      <c r="U5556" s="722"/>
      <c r="V5556" s="1376"/>
      <c r="W5556" s="1376"/>
      <c r="X5556" s="1376"/>
      <c r="Y5556" s="1376"/>
      <c r="Z5556" s="1376"/>
      <c r="AA5556" s="1376"/>
      <c r="AB5556" s="1376"/>
      <c r="AC5556" s="1376"/>
      <c r="AD5556" s="1376"/>
      <c r="AE5556" s="1376"/>
      <c r="AF5556" s="1376"/>
      <c r="AG5556" s="1376"/>
      <c r="AH5556" s="1376"/>
      <c r="AI5556" s="1376"/>
      <c r="AJ5556" s="1376"/>
      <c r="AK5556" s="1376"/>
      <c r="AL5556" s="1376"/>
      <c r="AM5556" s="1376"/>
      <c r="AN5556" s="1376"/>
      <c r="AO5556" s="1376"/>
      <c r="AP5556" s="1376"/>
      <c r="AQ5556" s="1376"/>
      <c r="AR5556" s="1376"/>
      <c r="AS5556" s="1376"/>
      <c r="AT5556" s="1376"/>
      <c r="AU5556" s="1376"/>
      <c r="AV5556" s="1376"/>
      <c r="AW5556" s="1376"/>
      <c r="AX5556" s="1376"/>
      <c r="AY5556" s="1376"/>
      <c r="AZ5556" s="1376"/>
      <c r="BA5556" s="722"/>
      <c r="BB5556" s="722"/>
      <c r="BC5556" s="722"/>
    </row>
    <row r="5557" spans="11:55" s="757" customFormat="1">
      <c r="K5557" s="758"/>
      <c r="L5557" s="758"/>
      <c r="M5557" s="722"/>
      <c r="P5557" s="722"/>
      <c r="Q5557" s="722"/>
      <c r="R5557" s="722"/>
      <c r="S5557" s="722"/>
      <c r="T5557" s="722"/>
      <c r="U5557" s="722"/>
      <c r="V5557" s="1376"/>
      <c r="W5557" s="1376"/>
      <c r="X5557" s="1376"/>
      <c r="Y5557" s="1376"/>
      <c r="Z5557" s="1376"/>
      <c r="AA5557" s="1376"/>
      <c r="AB5557" s="1376"/>
      <c r="AC5557" s="1376"/>
      <c r="AD5557" s="1376"/>
      <c r="AE5557" s="1376"/>
      <c r="AF5557" s="1376"/>
      <c r="AG5557" s="1376"/>
      <c r="AH5557" s="1376"/>
      <c r="AI5557" s="1376"/>
      <c r="AJ5557" s="1376"/>
      <c r="AK5557" s="1376"/>
      <c r="AL5557" s="1376"/>
      <c r="AM5557" s="1376"/>
      <c r="AN5557" s="1376"/>
      <c r="AO5557" s="1376"/>
      <c r="AP5557" s="1376"/>
      <c r="AQ5557" s="1376"/>
      <c r="AR5557" s="1376"/>
      <c r="AS5557" s="1376"/>
      <c r="AT5557" s="1376"/>
      <c r="AU5557" s="1376"/>
      <c r="AV5557" s="1376"/>
      <c r="AW5557" s="1376"/>
      <c r="AX5557" s="1376"/>
      <c r="AY5557" s="1376"/>
      <c r="AZ5557" s="1376"/>
      <c r="BA5557" s="722"/>
      <c r="BB5557" s="722"/>
      <c r="BC5557" s="722"/>
    </row>
    <row r="5558" spans="11:55" s="757" customFormat="1">
      <c r="K5558" s="758"/>
      <c r="L5558" s="758"/>
      <c r="M5558" s="722"/>
      <c r="P5558" s="722"/>
      <c r="Q5558" s="722"/>
      <c r="R5558" s="722"/>
      <c r="S5558" s="722"/>
      <c r="T5558" s="722"/>
      <c r="U5558" s="722"/>
      <c r="V5558" s="1376"/>
      <c r="W5558" s="1376"/>
      <c r="X5558" s="1376"/>
      <c r="Y5558" s="1376"/>
      <c r="Z5558" s="1376"/>
      <c r="AA5558" s="1376"/>
      <c r="AB5558" s="1376"/>
      <c r="AC5558" s="1376"/>
      <c r="AD5558" s="1376"/>
      <c r="AE5558" s="1376"/>
      <c r="AF5558" s="1376"/>
      <c r="AG5558" s="1376"/>
      <c r="AH5558" s="1376"/>
      <c r="AI5558" s="1376"/>
      <c r="AJ5558" s="1376"/>
      <c r="AK5558" s="1376"/>
      <c r="AL5558" s="1376"/>
      <c r="AM5558" s="1376"/>
      <c r="AN5558" s="1376"/>
      <c r="AO5558" s="1376"/>
      <c r="AP5558" s="1376"/>
      <c r="AQ5558" s="1376"/>
      <c r="AR5558" s="1376"/>
      <c r="AS5558" s="1376"/>
      <c r="AT5558" s="1376"/>
      <c r="AU5558" s="1376"/>
      <c r="AV5558" s="1376"/>
      <c r="AW5558" s="1376"/>
      <c r="AX5558" s="1376"/>
      <c r="AY5558" s="1376"/>
      <c r="AZ5558" s="1376"/>
      <c r="BA5558" s="722"/>
      <c r="BB5558" s="722"/>
      <c r="BC5558" s="722"/>
    </row>
    <row r="5559" spans="11:55" s="757" customFormat="1">
      <c r="K5559" s="758"/>
      <c r="L5559" s="758"/>
      <c r="M5559" s="722"/>
      <c r="P5559" s="722"/>
      <c r="Q5559" s="722"/>
      <c r="R5559" s="722"/>
      <c r="S5559" s="722"/>
      <c r="T5559" s="722"/>
      <c r="U5559" s="722"/>
      <c r="V5559" s="1376"/>
      <c r="W5559" s="1376"/>
      <c r="X5559" s="1376"/>
      <c r="Y5559" s="1376"/>
      <c r="Z5559" s="1376"/>
      <c r="AA5559" s="1376"/>
      <c r="AB5559" s="1376"/>
      <c r="AC5559" s="1376"/>
      <c r="AD5559" s="1376"/>
      <c r="AE5559" s="1376"/>
      <c r="AF5559" s="1376"/>
      <c r="AG5559" s="1376"/>
      <c r="AH5559" s="1376"/>
      <c r="AI5559" s="1376"/>
      <c r="AJ5559" s="1376"/>
      <c r="AK5559" s="1376"/>
      <c r="AL5559" s="1376"/>
      <c r="AM5559" s="1376"/>
      <c r="AN5559" s="1376"/>
      <c r="AO5559" s="1376"/>
      <c r="AP5559" s="1376"/>
      <c r="AQ5559" s="1376"/>
      <c r="AR5559" s="1376"/>
      <c r="AS5559" s="1376"/>
      <c r="AT5559" s="1376"/>
      <c r="AU5559" s="1376"/>
      <c r="AV5559" s="1376"/>
      <c r="AW5559" s="1376"/>
      <c r="AX5559" s="1376"/>
      <c r="AY5559" s="1376"/>
      <c r="AZ5559" s="1376"/>
      <c r="BA5559" s="722"/>
      <c r="BB5559" s="722"/>
      <c r="BC5559" s="722"/>
    </row>
    <row r="5560" spans="11:55" s="757" customFormat="1">
      <c r="K5560" s="758"/>
      <c r="L5560" s="758"/>
      <c r="M5560" s="722"/>
      <c r="P5560" s="722"/>
      <c r="Q5560" s="722"/>
      <c r="R5560" s="722"/>
      <c r="S5560" s="722"/>
      <c r="T5560" s="722"/>
      <c r="U5560" s="722"/>
      <c r="V5560" s="1376"/>
      <c r="W5560" s="1376"/>
      <c r="X5560" s="1376"/>
      <c r="Y5560" s="1376"/>
      <c r="Z5560" s="1376"/>
      <c r="AA5560" s="1376"/>
      <c r="AB5560" s="1376"/>
      <c r="AC5560" s="1376"/>
      <c r="AD5560" s="1376"/>
      <c r="AE5560" s="1376"/>
      <c r="AF5560" s="1376"/>
      <c r="AG5560" s="1376"/>
      <c r="AH5560" s="1376"/>
      <c r="AI5560" s="1376"/>
      <c r="AJ5560" s="1376"/>
      <c r="AK5560" s="1376"/>
      <c r="AL5560" s="1376"/>
      <c r="AM5560" s="1376"/>
      <c r="AN5560" s="1376"/>
      <c r="AO5560" s="1376"/>
      <c r="AP5560" s="1376"/>
      <c r="AQ5560" s="1376"/>
      <c r="AR5560" s="1376"/>
      <c r="AS5560" s="1376"/>
      <c r="AT5560" s="1376"/>
      <c r="AU5560" s="1376"/>
      <c r="AV5560" s="1376"/>
      <c r="AW5560" s="1376"/>
      <c r="AX5560" s="1376"/>
      <c r="AY5560" s="1376"/>
      <c r="AZ5560" s="1376"/>
      <c r="BA5560" s="722"/>
      <c r="BB5560" s="722"/>
      <c r="BC5560" s="722"/>
    </row>
    <row r="5561" spans="11:55" s="757" customFormat="1">
      <c r="K5561" s="758"/>
      <c r="L5561" s="758"/>
      <c r="M5561" s="722"/>
      <c r="P5561" s="722"/>
      <c r="Q5561" s="722"/>
      <c r="R5561" s="722"/>
      <c r="S5561" s="722"/>
      <c r="T5561" s="722"/>
      <c r="U5561" s="722"/>
      <c r="V5561" s="1376"/>
      <c r="W5561" s="1376"/>
      <c r="X5561" s="1376"/>
      <c r="Y5561" s="1376"/>
      <c r="Z5561" s="1376"/>
      <c r="AA5561" s="1376"/>
      <c r="AB5561" s="1376"/>
      <c r="AC5561" s="1376"/>
      <c r="AD5561" s="1376"/>
      <c r="AE5561" s="1376"/>
      <c r="AF5561" s="1376"/>
      <c r="AG5561" s="1376"/>
      <c r="AH5561" s="1376"/>
      <c r="AI5561" s="1376"/>
      <c r="AJ5561" s="1376"/>
      <c r="AK5561" s="1376"/>
      <c r="AL5561" s="1376"/>
      <c r="AM5561" s="1376"/>
      <c r="AN5561" s="1376"/>
      <c r="AO5561" s="1376"/>
      <c r="AP5561" s="1376"/>
      <c r="AQ5561" s="1376"/>
      <c r="AR5561" s="1376"/>
      <c r="AS5561" s="1376"/>
      <c r="AT5561" s="1376"/>
      <c r="AU5561" s="1376"/>
      <c r="AV5561" s="1376"/>
      <c r="AW5561" s="1376"/>
      <c r="AX5561" s="1376"/>
      <c r="AY5561" s="1376"/>
      <c r="AZ5561" s="1376"/>
      <c r="BA5561" s="722"/>
      <c r="BB5561" s="722"/>
      <c r="BC5561" s="722"/>
    </row>
    <row r="5562" spans="11:55" s="757" customFormat="1">
      <c r="K5562" s="758"/>
      <c r="L5562" s="758"/>
      <c r="M5562" s="722"/>
      <c r="P5562" s="722"/>
      <c r="Q5562" s="722"/>
      <c r="R5562" s="722"/>
      <c r="S5562" s="722"/>
      <c r="T5562" s="722"/>
      <c r="U5562" s="722"/>
      <c r="V5562" s="1376"/>
      <c r="W5562" s="1376"/>
      <c r="X5562" s="1376"/>
      <c r="Y5562" s="1376"/>
      <c r="Z5562" s="1376"/>
      <c r="AA5562" s="1376"/>
      <c r="AB5562" s="1376"/>
      <c r="AC5562" s="1376"/>
      <c r="AD5562" s="1376"/>
      <c r="AE5562" s="1376"/>
      <c r="AF5562" s="1376"/>
      <c r="AG5562" s="1376"/>
      <c r="AH5562" s="1376"/>
      <c r="AI5562" s="1376"/>
      <c r="AJ5562" s="1376"/>
      <c r="AK5562" s="1376"/>
      <c r="AL5562" s="1376"/>
      <c r="AM5562" s="1376"/>
      <c r="AN5562" s="1376"/>
      <c r="AO5562" s="1376"/>
      <c r="AP5562" s="1376"/>
      <c r="AQ5562" s="1376"/>
      <c r="AR5562" s="1376"/>
      <c r="AS5562" s="1376"/>
      <c r="AT5562" s="1376"/>
      <c r="AU5562" s="1376"/>
      <c r="AV5562" s="1376"/>
      <c r="AW5562" s="1376"/>
      <c r="AX5562" s="1376"/>
      <c r="AY5562" s="1376"/>
      <c r="AZ5562" s="1376"/>
      <c r="BA5562" s="722"/>
      <c r="BB5562" s="722"/>
      <c r="BC5562" s="722"/>
    </row>
    <row r="5563" spans="11:55" s="757" customFormat="1">
      <c r="K5563" s="758"/>
      <c r="L5563" s="758"/>
      <c r="M5563" s="722"/>
      <c r="P5563" s="722"/>
      <c r="Q5563" s="722"/>
      <c r="R5563" s="722"/>
      <c r="S5563" s="722"/>
      <c r="T5563" s="722"/>
      <c r="U5563" s="722"/>
      <c r="V5563" s="1376"/>
      <c r="W5563" s="1376"/>
      <c r="X5563" s="1376"/>
      <c r="Y5563" s="1376"/>
      <c r="Z5563" s="1376"/>
      <c r="AA5563" s="1376"/>
      <c r="AB5563" s="1376"/>
      <c r="AC5563" s="1376"/>
      <c r="AD5563" s="1376"/>
      <c r="AE5563" s="1376"/>
      <c r="AF5563" s="1376"/>
      <c r="AG5563" s="1376"/>
      <c r="AH5563" s="1376"/>
      <c r="AI5563" s="1376"/>
      <c r="AJ5563" s="1376"/>
      <c r="AK5563" s="1376"/>
      <c r="AL5563" s="1376"/>
      <c r="AM5563" s="1376"/>
      <c r="AN5563" s="1376"/>
      <c r="AO5563" s="1376"/>
      <c r="AP5563" s="1376"/>
      <c r="AQ5563" s="1376"/>
      <c r="AR5563" s="1376"/>
      <c r="AS5563" s="1376"/>
      <c r="AT5563" s="1376"/>
      <c r="AU5563" s="1376"/>
      <c r="AV5563" s="1376"/>
      <c r="AW5563" s="1376"/>
      <c r="AX5563" s="1376"/>
      <c r="AY5563" s="1376"/>
      <c r="AZ5563" s="1376"/>
      <c r="BA5563" s="722"/>
      <c r="BB5563" s="722"/>
      <c r="BC5563" s="722"/>
    </row>
    <row r="5564" spans="11:55" s="757" customFormat="1">
      <c r="K5564" s="758"/>
      <c r="L5564" s="758"/>
      <c r="M5564" s="722"/>
      <c r="P5564" s="722"/>
      <c r="Q5564" s="722"/>
      <c r="R5564" s="722"/>
      <c r="S5564" s="722"/>
      <c r="T5564" s="722"/>
      <c r="U5564" s="722"/>
      <c r="V5564" s="1376"/>
      <c r="W5564" s="1376"/>
      <c r="X5564" s="1376"/>
      <c r="Y5564" s="1376"/>
      <c r="Z5564" s="1376"/>
      <c r="AA5564" s="1376"/>
      <c r="AB5564" s="1376"/>
      <c r="AC5564" s="1376"/>
      <c r="AD5564" s="1376"/>
      <c r="AE5564" s="1376"/>
      <c r="AF5564" s="1376"/>
      <c r="AG5564" s="1376"/>
      <c r="AH5564" s="1376"/>
      <c r="AI5564" s="1376"/>
      <c r="AJ5564" s="1376"/>
      <c r="AK5564" s="1376"/>
      <c r="AL5564" s="1376"/>
      <c r="AM5564" s="1376"/>
      <c r="AN5564" s="1376"/>
      <c r="AO5564" s="1376"/>
      <c r="AP5564" s="1376"/>
      <c r="AQ5564" s="1376"/>
      <c r="AR5564" s="1376"/>
      <c r="AS5564" s="1376"/>
      <c r="AT5564" s="1376"/>
      <c r="AU5564" s="1376"/>
      <c r="AV5564" s="1376"/>
      <c r="AW5564" s="1376"/>
      <c r="AX5564" s="1376"/>
      <c r="AY5564" s="1376"/>
      <c r="AZ5564" s="1376"/>
      <c r="BA5564" s="722"/>
      <c r="BB5564" s="722"/>
      <c r="BC5564" s="722"/>
    </row>
    <row r="5565" spans="11:55" s="757" customFormat="1">
      <c r="K5565" s="758"/>
      <c r="L5565" s="758"/>
      <c r="M5565" s="722"/>
      <c r="P5565" s="722"/>
      <c r="Q5565" s="722"/>
      <c r="R5565" s="722"/>
      <c r="S5565" s="722"/>
      <c r="T5565" s="722"/>
      <c r="U5565" s="722"/>
      <c r="V5565" s="1376"/>
      <c r="W5565" s="1376"/>
      <c r="X5565" s="1376"/>
      <c r="Y5565" s="1376"/>
      <c r="Z5565" s="1376"/>
      <c r="AA5565" s="1376"/>
      <c r="AB5565" s="1376"/>
      <c r="AC5565" s="1376"/>
      <c r="AD5565" s="1376"/>
      <c r="AE5565" s="1376"/>
      <c r="AF5565" s="1376"/>
      <c r="AG5565" s="1376"/>
      <c r="AH5565" s="1376"/>
      <c r="AI5565" s="1376"/>
      <c r="AJ5565" s="1376"/>
      <c r="AK5565" s="1376"/>
      <c r="AL5565" s="1376"/>
      <c r="AM5565" s="1376"/>
      <c r="AN5565" s="1376"/>
      <c r="AO5565" s="1376"/>
      <c r="AP5565" s="1376"/>
      <c r="AQ5565" s="1376"/>
      <c r="AR5565" s="1376"/>
      <c r="AS5565" s="1376"/>
      <c r="AT5565" s="1376"/>
      <c r="AU5565" s="1376"/>
      <c r="AV5565" s="1376"/>
      <c r="AW5565" s="1376"/>
      <c r="AX5565" s="1376"/>
      <c r="AY5565" s="1376"/>
      <c r="AZ5565" s="1376"/>
      <c r="BA5565" s="722"/>
      <c r="BB5565" s="722"/>
      <c r="BC5565" s="722"/>
    </row>
    <row r="5566" spans="11:55" s="757" customFormat="1">
      <c r="K5566" s="758"/>
      <c r="L5566" s="758"/>
      <c r="M5566" s="722"/>
      <c r="P5566" s="722"/>
      <c r="Q5566" s="722"/>
      <c r="R5566" s="722"/>
      <c r="S5566" s="722"/>
      <c r="T5566" s="722"/>
      <c r="U5566" s="722"/>
      <c r="V5566" s="1376"/>
      <c r="W5566" s="1376"/>
      <c r="X5566" s="1376"/>
      <c r="Y5566" s="1376"/>
      <c r="Z5566" s="1376"/>
      <c r="AA5566" s="1376"/>
      <c r="AB5566" s="1376"/>
      <c r="AC5566" s="1376"/>
      <c r="AD5566" s="1376"/>
      <c r="AE5566" s="1376"/>
      <c r="AF5566" s="1376"/>
      <c r="AG5566" s="1376"/>
      <c r="AH5566" s="1376"/>
      <c r="AI5566" s="1376"/>
      <c r="AJ5566" s="1376"/>
      <c r="AK5566" s="1376"/>
      <c r="AL5566" s="1376"/>
      <c r="AM5566" s="1376"/>
      <c r="AN5566" s="1376"/>
      <c r="AO5566" s="1376"/>
      <c r="AP5566" s="1376"/>
      <c r="AQ5566" s="1376"/>
      <c r="AR5566" s="1376"/>
      <c r="AS5566" s="1376"/>
      <c r="AT5566" s="1376"/>
      <c r="AU5566" s="1376"/>
      <c r="AV5566" s="1376"/>
      <c r="AW5566" s="1376"/>
      <c r="AX5566" s="1376"/>
      <c r="AY5566" s="1376"/>
      <c r="AZ5566" s="1376"/>
      <c r="BA5566" s="722"/>
      <c r="BB5566" s="722"/>
      <c r="BC5566" s="722"/>
    </row>
    <row r="5567" spans="11:55" s="757" customFormat="1">
      <c r="K5567" s="758"/>
      <c r="L5567" s="758"/>
      <c r="M5567" s="722"/>
      <c r="P5567" s="722"/>
      <c r="Q5567" s="722"/>
      <c r="R5567" s="722"/>
      <c r="S5567" s="722"/>
      <c r="T5567" s="722"/>
      <c r="U5567" s="722"/>
      <c r="V5567" s="1376"/>
      <c r="W5567" s="1376"/>
      <c r="X5567" s="1376"/>
      <c r="Y5567" s="1376"/>
      <c r="Z5567" s="1376"/>
      <c r="AA5567" s="1376"/>
      <c r="AB5567" s="1376"/>
      <c r="AC5567" s="1376"/>
      <c r="AD5567" s="1376"/>
      <c r="AE5567" s="1376"/>
      <c r="AF5567" s="1376"/>
      <c r="AG5567" s="1376"/>
      <c r="AH5567" s="1376"/>
      <c r="AI5567" s="1376"/>
      <c r="AJ5567" s="1376"/>
      <c r="AK5567" s="1376"/>
      <c r="AL5567" s="1376"/>
      <c r="AM5567" s="1376"/>
      <c r="AN5567" s="1376"/>
      <c r="AO5567" s="1376"/>
      <c r="AP5567" s="1376"/>
      <c r="AQ5567" s="1376"/>
      <c r="AR5567" s="1376"/>
      <c r="AS5567" s="1376"/>
      <c r="AT5567" s="1376"/>
      <c r="AU5567" s="1376"/>
      <c r="AV5567" s="1376"/>
      <c r="AW5567" s="1376"/>
      <c r="AX5567" s="1376"/>
      <c r="AY5567" s="1376"/>
      <c r="AZ5567" s="1376"/>
      <c r="BA5567" s="722"/>
      <c r="BB5567" s="722"/>
      <c r="BC5567" s="722"/>
    </row>
    <row r="5568" spans="11:55" s="757" customFormat="1">
      <c r="K5568" s="758"/>
      <c r="L5568" s="758"/>
      <c r="M5568" s="722"/>
      <c r="P5568" s="722"/>
      <c r="Q5568" s="722"/>
      <c r="R5568" s="722"/>
      <c r="S5568" s="722"/>
      <c r="T5568" s="722"/>
      <c r="U5568" s="722"/>
      <c r="V5568" s="1376"/>
      <c r="W5568" s="1376"/>
      <c r="X5568" s="1376"/>
      <c r="Y5568" s="1376"/>
      <c r="Z5568" s="1376"/>
      <c r="AA5568" s="1376"/>
      <c r="AB5568" s="1376"/>
      <c r="AC5568" s="1376"/>
      <c r="AD5568" s="1376"/>
      <c r="AE5568" s="1376"/>
      <c r="AF5568" s="1376"/>
      <c r="AG5568" s="1376"/>
      <c r="AH5568" s="1376"/>
      <c r="AI5568" s="1376"/>
      <c r="AJ5568" s="1376"/>
      <c r="AK5568" s="1376"/>
      <c r="AL5568" s="1376"/>
      <c r="AM5568" s="1376"/>
      <c r="AN5568" s="1376"/>
      <c r="AO5568" s="1376"/>
      <c r="AP5568" s="1376"/>
      <c r="AQ5568" s="1376"/>
      <c r="AR5568" s="1376"/>
      <c r="AS5568" s="1376"/>
      <c r="AT5568" s="1376"/>
      <c r="AU5568" s="1376"/>
      <c r="AV5568" s="1376"/>
      <c r="AW5568" s="1376"/>
      <c r="AX5568" s="1376"/>
      <c r="AY5568" s="1376"/>
      <c r="AZ5568" s="1376"/>
      <c r="BA5568" s="722"/>
      <c r="BB5568" s="722"/>
      <c r="BC5568" s="722"/>
    </row>
    <row r="5569" spans="11:55" s="757" customFormat="1">
      <c r="K5569" s="758"/>
      <c r="L5569" s="758"/>
      <c r="M5569" s="722"/>
      <c r="P5569" s="722"/>
      <c r="Q5569" s="722"/>
      <c r="R5569" s="722"/>
      <c r="S5569" s="722"/>
      <c r="T5569" s="722"/>
      <c r="U5569" s="722"/>
      <c r="V5569" s="1376"/>
      <c r="W5569" s="1376"/>
      <c r="X5569" s="1376"/>
      <c r="Y5569" s="1376"/>
      <c r="Z5569" s="1376"/>
      <c r="AA5569" s="1376"/>
      <c r="AB5569" s="1376"/>
      <c r="AC5569" s="1376"/>
      <c r="AD5569" s="1376"/>
      <c r="AE5569" s="1376"/>
      <c r="AF5569" s="1376"/>
      <c r="AG5569" s="1376"/>
      <c r="AH5569" s="1376"/>
      <c r="AI5569" s="1376"/>
      <c r="AJ5569" s="1376"/>
      <c r="AK5569" s="1376"/>
      <c r="AL5569" s="1376"/>
      <c r="AM5569" s="1376"/>
      <c r="AN5569" s="1376"/>
      <c r="AO5569" s="1376"/>
      <c r="AP5569" s="1376"/>
      <c r="AQ5569" s="1376"/>
      <c r="AR5569" s="1376"/>
      <c r="AS5569" s="1376"/>
      <c r="AT5569" s="1376"/>
      <c r="AU5569" s="1376"/>
      <c r="AV5569" s="1376"/>
      <c r="AW5569" s="1376"/>
      <c r="AX5569" s="1376"/>
      <c r="AY5569" s="1376"/>
      <c r="AZ5569" s="1376"/>
      <c r="BA5569" s="722"/>
      <c r="BB5569" s="722"/>
      <c r="BC5569" s="722"/>
    </row>
    <row r="5570" spans="11:55" s="757" customFormat="1">
      <c r="K5570" s="758"/>
      <c r="L5570" s="758"/>
      <c r="M5570" s="722"/>
      <c r="P5570" s="722"/>
      <c r="Q5570" s="722"/>
      <c r="R5570" s="722"/>
      <c r="S5570" s="722"/>
      <c r="T5570" s="722"/>
      <c r="U5570" s="722"/>
      <c r="V5570" s="1376"/>
      <c r="W5570" s="1376"/>
      <c r="X5570" s="1376"/>
      <c r="Y5570" s="1376"/>
      <c r="Z5570" s="1376"/>
      <c r="AA5570" s="1376"/>
      <c r="AB5570" s="1376"/>
      <c r="AC5570" s="1376"/>
      <c r="AD5570" s="1376"/>
      <c r="AE5570" s="1376"/>
      <c r="AF5570" s="1376"/>
      <c r="AG5570" s="1376"/>
      <c r="AH5570" s="1376"/>
      <c r="AI5570" s="1376"/>
      <c r="AJ5570" s="1376"/>
      <c r="AK5570" s="1376"/>
      <c r="AL5570" s="1376"/>
      <c r="AM5570" s="1376"/>
      <c r="AN5570" s="1376"/>
      <c r="AO5570" s="1376"/>
      <c r="AP5570" s="1376"/>
      <c r="AQ5570" s="1376"/>
      <c r="AR5570" s="1376"/>
      <c r="AS5570" s="1376"/>
      <c r="AT5570" s="1376"/>
      <c r="AU5570" s="1376"/>
      <c r="AV5570" s="1376"/>
      <c r="AW5570" s="1376"/>
      <c r="AX5570" s="1376"/>
      <c r="AY5570" s="1376"/>
      <c r="AZ5570" s="1376"/>
      <c r="BA5570" s="722"/>
      <c r="BB5570" s="722"/>
      <c r="BC5570" s="722"/>
    </row>
    <row r="5571" spans="11:55" s="757" customFormat="1">
      <c r="K5571" s="758"/>
      <c r="L5571" s="758"/>
      <c r="M5571" s="722"/>
      <c r="P5571" s="722"/>
      <c r="Q5571" s="722"/>
      <c r="R5571" s="722"/>
      <c r="S5571" s="722"/>
      <c r="T5571" s="722"/>
      <c r="U5571" s="722"/>
      <c r="V5571" s="1376"/>
      <c r="W5571" s="1376"/>
      <c r="X5571" s="1376"/>
      <c r="Y5571" s="1376"/>
      <c r="Z5571" s="1376"/>
      <c r="AA5571" s="1376"/>
      <c r="AB5571" s="1376"/>
      <c r="AC5571" s="1376"/>
      <c r="AD5571" s="1376"/>
      <c r="AE5571" s="1376"/>
      <c r="AF5571" s="1376"/>
      <c r="AG5571" s="1376"/>
      <c r="AH5571" s="1376"/>
      <c r="AI5571" s="1376"/>
      <c r="AJ5571" s="1376"/>
      <c r="AK5571" s="1376"/>
      <c r="AL5571" s="1376"/>
      <c r="AM5571" s="1376"/>
      <c r="AN5571" s="1376"/>
      <c r="AO5571" s="1376"/>
      <c r="AP5571" s="1376"/>
      <c r="AQ5571" s="1376"/>
      <c r="AR5571" s="1376"/>
      <c r="AS5571" s="1376"/>
      <c r="AT5571" s="1376"/>
      <c r="AU5571" s="1376"/>
      <c r="AV5571" s="1376"/>
      <c r="AW5571" s="1376"/>
      <c r="AX5571" s="1376"/>
      <c r="AY5571" s="1376"/>
      <c r="AZ5571" s="1376"/>
      <c r="BA5571" s="722"/>
      <c r="BB5571" s="722"/>
      <c r="BC5571" s="722"/>
    </row>
    <row r="5572" spans="11:55" s="757" customFormat="1">
      <c r="K5572" s="758"/>
      <c r="L5572" s="758"/>
      <c r="M5572" s="722"/>
      <c r="P5572" s="722"/>
      <c r="Q5572" s="722"/>
      <c r="R5572" s="722"/>
      <c r="S5572" s="722"/>
      <c r="T5572" s="722"/>
      <c r="U5572" s="722"/>
      <c r="V5572" s="1376"/>
      <c r="W5572" s="1376"/>
      <c r="X5572" s="1376"/>
      <c r="Y5572" s="1376"/>
      <c r="Z5572" s="1376"/>
      <c r="AA5572" s="1376"/>
      <c r="AB5572" s="1376"/>
      <c r="AC5572" s="1376"/>
      <c r="AD5572" s="1376"/>
      <c r="AE5572" s="1376"/>
      <c r="AF5572" s="1376"/>
      <c r="AG5572" s="1376"/>
      <c r="AH5572" s="1376"/>
      <c r="AI5572" s="1376"/>
      <c r="AJ5572" s="1376"/>
      <c r="AK5572" s="1376"/>
      <c r="AL5572" s="1376"/>
      <c r="AM5572" s="1376"/>
      <c r="AN5572" s="1376"/>
      <c r="AO5572" s="1376"/>
      <c r="AP5572" s="1376"/>
      <c r="AQ5572" s="1376"/>
      <c r="AR5572" s="1376"/>
      <c r="AS5572" s="1376"/>
      <c r="AT5572" s="1376"/>
      <c r="AU5572" s="1376"/>
      <c r="AV5572" s="1376"/>
      <c r="AW5572" s="1376"/>
      <c r="AX5572" s="1376"/>
      <c r="AY5572" s="1376"/>
      <c r="AZ5572" s="1376"/>
      <c r="BA5572" s="722"/>
      <c r="BB5572" s="722"/>
      <c r="BC5572" s="722"/>
    </row>
    <row r="5573" spans="11:55" s="757" customFormat="1">
      <c r="K5573" s="758"/>
      <c r="L5573" s="758"/>
      <c r="M5573" s="722"/>
      <c r="P5573" s="722"/>
      <c r="Q5573" s="722"/>
      <c r="R5573" s="722"/>
      <c r="S5573" s="722"/>
      <c r="T5573" s="722"/>
      <c r="U5573" s="722"/>
      <c r="V5573" s="1376"/>
      <c r="W5573" s="1376"/>
      <c r="X5573" s="1376"/>
      <c r="Y5573" s="1376"/>
      <c r="Z5573" s="1376"/>
      <c r="AA5573" s="1376"/>
      <c r="AB5573" s="1376"/>
      <c r="AC5573" s="1376"/>
      <c r="AD5573" s="1376"/>
      <c r="AE5573" s="1376"/>
      <c r="AF5573" s="1376"/>
      <c r="AG5573" s="1376"/>
      <c r="AH5573" s="1376"/>
      <c r="AI5573" s="1376"/>
      <c r="AJ5573" s="1376"/>
      <c r="AK5573" s="1376"/>
      <c r="AL5573" s="1376"/>
      <c r="AM5573" s="1376"/>
      <c r="AN5573" s="1376"/>
      <c r="AO5573" s="1376"/>
      <c r="AP5573" s="1376"/>
      <c r="AQ5573" s="1376"/>
      <c r="AR5573" s="1376"/>
      <c r="AS5573" s="1376"/>
      <c r="AT5573" s="1376"/>
      <c r="AU5573" s="1376"/>
      <c r="AV5573" s="1376"/>
      <c r="AW5573" s="1376"/>
      <c r="AX5573" s="1376"/>
      <c r="AY5573" s="1376"/>
      <c r="AZ5573" s="1376"/>
      <c r="BA5573" s="722"/>
      <c r="BB5573" s="722"/>
      <c r="BC5573" s="722"/>
    </row>
    <row r="5574" spans="11:55" s="757" customFormat="1">
      <c r="K5574" s="758"/>
      <c r="L5574" s="758"/>
      <c r="M5574" s="722"/>
      <c r="P5574" s="722"/>
      <c r="Q5574" s="722"/>
      <c r="R5574" s="722"/>
      <c r="S5574" s="722"/>
      <c r="T5574" s="722"/>
      <c r="U5574" s="722"/>
      <c r="V5574" s="1376"/>
      <c r="W5574" s="1376"/>
      <c r="X5574" s="1376"/>
      <c r="Y5574" s="1376"/>
      <c r="Z5574" s="1376"/>
      <c r="AA5574" s="1376"/>
      <c r="AB5574" s="1376"/>
      <c r="AC5574" s="1376"/>
      <c r="AD5574" s="1376"/>
      <c r="AE5574" s="1376"/>
      <c r="AF5574" s="1376"/>
      <c r="AG5574" s="1376"/>
      <c r="AH5574" s="1376"/>
      <c r="AI5574" s="1376"/>
      <c r="AJ5574" s="1376"/>
      <c r="AK5574" s="1376"/>
      <c r="AL5574" s="1376"/>
      <c r="AM5574" s="1376"/>
      <c r="AN5574" s="1376"/>
      <c r="AO5574" s="1376"/>
      <c r="AP5574" s="1376"/>
      <c r="AQ5574" s="1376"/>
      <c r="AR5574" s="1376"/>
      <c r="AS5574" s="1376"/>
      <c r="AT5574" s="1376"/>
      <c r="AU5574" s="1376"/>
      <c r="AV5574" s="1376"/>
      <c r="AW5574" s="1376"/>
      <c r="AX5574" s="1376"/>
      <c r="AY5574" s="1376"/>
      <c r="AZ5574" s="1376"/>
      <c r="BA5574" s="722"/>
      <c r="BB5574" s="722"/>
      <c r="BC5574" s="722"/>
    </row>
    <row r="5575" spans="11:55" s="757" customFormat="1">
      <c r="K5575" s="758"/>
      <c r="L5575" s="758"/>
      <c r="M5575" s="722"/>
      <c r="P5575" s="722"/>
      <c r="Q5575" s="722"/>
      <c r="R5575" s="722"/>
      <c r="S5575" s="722"/>
      <c r="T5575" s="722"/>
      <c r="U5575" s="722"/>
      <c r="V5575" s="1376"/>
      <c r="W5575" s="1376"/>
      <c r="X5575" s="1376"/>
      <c r="Y5575" s="1376"/>
      <c r="Z5575" s="1376"/>
      <c r="AA5575" s="1376"/>
      <c r="AB5575" s="1376"/>
      <c r="AC5575" s="1376"/>
      <c r="AD5575" s="1376"/>
      <c r="AE5575" s="1376"/>
      <c r="AF5575" s="1376"/>
      <c r="AG5575" s="1376"/>
      <c r="AH5575" s="1376"/>
      <c r="AI5575" s="1376"/>
      <c r="AJ5575" s="1376"/>
      <c r="AK5575" s="1376"/>
      <c r="AL5575" s="1376"/>
      <c r="AM5575" s="1376"/>
      <c r="AN5575" s="1376"/>
      <c r="AO5575" s="1376"/>
      <c r="AP5575" s="1376"/>
      <c r="AQ5575" s="1376"/>
      <c r="AR5575" s="1376"/>
      <c r="AS5575" s="1376"/>
      <c r="AT5575" s="1376"/>
      <c r="AU5575" s="1376"/>
      <c r="AV5575" s="1376"/>
      <c r="AW5575" s="1376"/>
      <c r="AX5575" s="1376"/>
      <c r="AY5575" s="1376"/>
      <c r="AZ5575" s="1376"/>
      <c r="BA5575" s="722"/>
      <c r="BB5575" s="722"/>
      <c r="BC5575" s="722"/>
    </row>
    <row r="5576" spans="11:55" s="757" customFormat="1">
      <c r="K5576" s="758"/>
      <c r="L5576" s="758"/>
      <c r="M5576" s="722"/>
      <c r="P5576" s="722"/>
      <c r="Q5576" s="722"/>
      <c r="R5576" s="722"/>
      <c r="S5576" s="722"/>
      <c r="T5576" s="722"/>
      <c r="U5576" s="722"/>
      <c r="V5576" s="1376"/>
      <c r="W5576" s="1376"/>
      <c r="X5576" s="1376"/>
      <c r="Y5576" s="1376"/>
      <c r="Z5576" s="1376"/>
      <c r="AA5576" s="1376"/>
      <c r="AB5576" s="1376"/>
      <c r="AC5576" s="1376"/>
      <c r="AD5576" s="1376"/>
      <c r="AE5576" s="1376"/>
      <c r="AF5576" s="1376"/>
      <c r="AG5576" s="1376"/>
      <c r="AH5576" s="1376"/>
      <c r="AI5576" s="1376"/>
      <c r="AJ5576" s="1376"/>
      <c r="AK5576" s="1376"/>
      <c r="AL5576" s="1376"/>
      <c r="AM5576" s="1376"/>
      <c r="AN5576" s="1376"/>
      <c r="AO5576" s="1376"/>
      <c r="AP5576" s="1376"/>
      <c r="AQ5576" s="1376"/>
      <c r="AR5576" s="1376"/>
      <c r="AS5576" s="1376"/>
      <c r="AT5576" s="1376"/>
      <c r="AU5576" s="1376"/>
      <c r="AV5576" s="1376"/>
      <c r="AW5576" s="1376"/>
      <c r="AX5576" s="1376"/>
      <c r="AY5576" s="1376"/>
      <c r="AZ5576" s="1376"/>
      <c r="BA5576" s="722"/>
      <c r="BB5576" s="722"/>
      <c r="BC5576" s="722"/>
    </row>
    <row r="5577" spans="11:55" s="757" customFormat="1">
      <c r="K5577" s="758"/>
      <c r="L5577" s="758"/>
      <c r="M5577" s="722"/>
      <c r="P5577" s="722"/>
      <c r="Q5577" s="722"/>
      <c r="R5577" s="722"/>
      <c r="S5577" s="722"/>
      <c r="T5577" s="722"/>
      <c r="U5577" s="722"/>
      <c r="V5577" s="1376"/>
      <c r="W5577" s="1376"/>
      <c r="X5577" s="1376"/>
      <c r="Y5577" s="1376"/>
      <c r="Z5577" s="1376"/>
      <c r="AA5577" s="1376"/>
      <c r="AB5577" s="1376"/>
      <c r="AC5577" s="1376"/>
      <c r="AD5577" s="1376"/>
      <c r="AE5577" s="1376"/>
      <c r="AF5577" s="1376"/>
      <c r="AG5577" s="1376"/>
      <c r="AH5577" s="1376"/>
      <c r="AI5577" s="1376"/>
      <c r="AJ5577" s="1376"/>
      <c r="AK5577" s="1376"/>
      <c r="AL5577" s="1376"/>
      <c r="AM5577" s="1376"/>
      <c r="AN5577" s="1376"/>
      <c r="AO5577" s="1376"/>
      <c r="AP5577" s="1376"/>
      <c r="AQ5577" s="1376"/>
      <c r="AR5577" s="1376"/>
      <c r="AS5577" s="1376"/>
      <c r="AT5577" s="1376"/>
      <c r="AU5577" s="1376"/>
      <c r="AV5577" s="1376"/>
      <c r="AW5577" s="1376"/>
      <c r="AX5577" s="1376"/>
      <c r="AY5577" s="1376"/>
      <c r="AZ5577" s="1376"/>
      <c r="BA5577" s="722"/>
      <c r="BB5577" s="722"/>
      <c r="BC5577" s="722"/>
    </row>
    <row r="5578" spans="11:55" s="757" customFormat="1">
      <c r="K5578" s="758"/>
      <c r="L5578" s="758"/>
      <c r="M5578" s="722"/>
      <c r="P5578" s="722"/>
      <c r="Q5578" s="722"/>
      <c r="R5578" s="722"/>
      <c r="S5578" s="722"/>
      <c r="T5578" s="722"/>
      <c r="U5578" s="722"/>
      <c r="V5578" s="1376"/>
      <c r="W5578" s="1376"/>
      <c r="X5578" s="1376"/>
      <c r="Y5578" s="1376"/>
      <c r="Z5578" s="1376"/>
      <c r="AA5578" s="1376"/>
      <c r="AB5578" s="1376"/>
      <c r="AC5578" s="1376"/>
      <c r="AD5578" s="1376"/>
      <c r="AE5578" s="1376"/>
      <c r="AF5578" s="1376"/>
      <c r="AG5578" s="1376"/>
      <c r="AH5578" s="1376"/>
      <c r="AI5578" s="1376"/>
      <c r="AJ5578" s="1376"/>
      <c r="AK5578" s="1376"/>
      <c r="AL5578" s="1376"/>
      <c r="AM5578" s="1376"/>
      <c r="AN5578" s="1376"/>
      <c r="AO5578" s="1376"/>
      <c r="AP5578" s="1376"/>
      <c r="AQ5578" s="1376"/>
      <c r="AR5578" s="1376"/>
      <c r="AS5578" s="1376"/>
      <c r="AT5578" s="1376"/>
      <c r="AU5578" s="1376"/>
      <c r="AV5578" s="1376"/>
      <c r="AW5578" s="1376"/>
      <c r="AX5578" s="1376"/>
      <c r="AY5578" s="1376"/>
      <c r="AZ5578" s="1376"/>
      <c r="BA5578" s="722"/>
      <c r="BB5578" s="722"/>
      <c r="BC5578" s="722"/>
    </row>
    <row r="5579" spans="11:55" s="757" customFormat="1">
      <c r="K5579" s="758"/>
      <c r="L5579" s="758"/>
      <c r="M5579" s="722"/>
      <c r="P5579" s="722"/>
      <c r="Q5579" s="722"/>
      <c r="R5579" s="722"/>
      <c r="S5579" s="722"/>
      <c r="T5579" s="722"/>
      <c r="U5579" s="722"/>
      <c r="V5579" s="1376"/>
      <c r="W5579" s="1376"/>
      <c r="X5579" s="1376"/>
      <c r="Y5579" s="1376"/>
      <c r="Z5579" s="1376"/>
      <c r="AA5579" s="1376"/>
      <c r="AB5579" s="1376"/>
      <c r="AC5579" s="1376"/>
      <c r="AD5579" s="1376"/>
      <c r="AE5579" s="1376"/>
      <c r="AF5579" s="1376"/>
      <c r="AG5579" s="1376"/>
      <c r="AH5579" s="1376"/>
      <c r="AI5579" s="1376"/>
      <c r="AJ5579" s="1376"/>
      <c r="AK5579" s="1376"/>
      <c r="AL5579" s="1376"/>
      <c r="AM5579" s="1376"/>
      <c r="AN5579" s="1376"/>
      <c r="AO5579" s="1376"/>
      <c r="AP5579" s="1376"/>
      <c r="AQ5579" s="1376"/>
      <c r="AR5579" s="1376"/>
      <c r="AS5579" s="1376"/>
      <c r="AT5579" s="1376"/>
      <c r="AU5579" s="1376"/>
      <c r="AV5579" s="1376"/>
      <c r="AW5579" s="1376"/>
      <c r="AX5579" s="1376"/>
      <c r="AY5579" s="1376"/>
      <c r="AZ5579" s="1376"/>
      <c r="BA5579" s="722"/>
      <c r="BB5579" s="722"/>
      <c r="BC5579" s="722"/>
    </row>
    <row r="5580" spans="11:55" s="757" customFormat="1">
      <c r="K5580" s="758"/>
      <c r="L5580" s="758"/>
      <c r="M5580" s="722"/>
      <c r="P5580" s="722"/>
      <c r="Q5580" s="722"/>
      <c r="R5580" s="722"/>
      <c r="S5580" s="722"/>
      <c r="T5580" s="722"/>
      <c r="U5580" s="722"/>
      <c r="V5580" s="1376"/>
      <c r="W5580" s="1376"/>
      <c r="X5580" s="1376"/>
      <c r="Y5580" s="1376"/>
      <c r="Z5580" s="1376"/>
      <c r="AA5580" s="1376"/>
      <c r="AB5580" s="1376"/>
      <c r="AC5580" s="1376"/>
      <c r="AD5580" s="1376"/>
      <c r="AE5580" s="1376"/>
      <c r="AF5580" s="1376"/>
      <c r="AG5580" s="1376"/>
      <c r="AH5580" s="1376"/>
      <c r="AI5580" s="1376"/>
      <c r="AJ5580" s="1376"/>
      <c r="AK5580" s="1376"/>
      <c r="AL5580" s="1376"/>
      <c r="AM5580" s="1376"/>
      <c r="AN5580" s="1376"/>
      <c r="AO5580" s="1376"/>
      <c r="AP5580" s="1376"/>
      <c r="AQ5580" s="1376"/>
      <c r="AR5580" s="1376"/>
      <c r="AS5580" s="1376"/>
      <c r="AT5580" s="1376"/>
      <c r="AU5580" s="1376"/>
      <c r="AV5580" s="1376"/>
      <c r="AW5580" s="1376"/>
      <c r="AX5580" s="1376"/>
      <c r="AY5580" s="1376"/>
      <c r="AZ5580" s="1376"/>
      <c r="BA5580" s="722"/>
      <c r="BB5580" s="722"/>
      <c r="BC5580" s="722"/>
    </row>
    <row r="5581" spans="11:55" s="757" customFormat="1">
      <c r="K5581" s="758"/>
      <c r="L5581" s="758"/>
      <c r="M5581" s="722"/>
      <c r="P5581" s="722"/>
      <c r="Q5581" s="722"/>
      <c r="R5581" s="722"/>
      <c r="S5581" s="722"/>
      <c r="T5581" s="722"/>
      <c r="U5581" s="722"/>
      <c r="V5581" s="1376"/>
      <c r="W5581" s="1376"/>
      <c r="X5581" s="1376"/>
      <c r="Y5581" s="1376"/>
      <c r="Z5581" s="1376"/>
      <c r="AA5581" s="1376"/>
      <c r="AB5581" s="1376"/>
      <c r="AC5581" s="1376"/>
      <c r="AD5581" s="1376"/>
      <c r="AE5581" s="1376"/>
      <c r="AF5581" s="1376"/>
      <c r="AG5581" s="1376"/>
      <c r="AH5581" s="1376"/>
      <c r="AI5581" s="1376"/>
      <c r="AJ5581" s="1376"/>
      <c r="AK5581" s="1376"/>
      <c r="AL5581" s="1376"/>
      <c r="AM5581" s="1376"/>
      <c r="AN5581" s="1376"/>
      <c r="AO5581" s="1376"/>
      <c r="AP5581" s="1376"/>
      <c r="AQ5581" s="1376"/>
      <c r="AR5581" s="1376"/>
      <c r="AS5581" s="1376"/>
      <c r="AT5581" s="1376"/>
      <c r="AU5581" s="1376"/>
      <c r="AV5581" s="1376"/>
      <c r="AW5581" s="1376"/>
      <c r="AX5581" s="1376"/>
      <c r="AY5581" s="1376"/>
      <c r="AZ5581" s="1376"/>
      <c r="BA5581" s="722"/>
      <c r="BB5581" s="722"/>
      <c r="BC5581" s="722"/>
    </row>
    <row r="5582" spans="11:55" s="757" customFormat="1">
      <c r="K5582" s="758"/>
      <c r="L5582" s="758"/>
      <c r="M5582" s="722"/>
      <c r="P5582" s="722"/>
      <c r="Q5582" s="722"/>
      <c r="R5582" s="722"/>
      <c r="S5582" s="722"/>
      <c r="T5582" s="722"/>
      <c r="U5582" s="722"/>
      <c r="V5582" s="1376"/>
      <c r="W5582" s="1376"/>
      <c r="X5582" s="1376"/>
      <c r="Y5582" s="1376"/>
      <c r="Z5582" s="1376"/>
      <c r="AA5582" s="1376"/>
      <c r="AB5582" s="1376"/>
      <c r="AC5582" s="1376"/>
      <c r="AD5582" s="1376"/>
      <c r="AE5582" s="1376"/>
      <c r="AF5582" s="1376"/>
      <c r="AG5582" s="1376"/>
      <c r="AH5582" s="1376"/>
      <c r="AI5582" s="1376"/>
      <c r="AJ5582" s="1376"/>
      <c r="AK5582" s="1376"/>
      <c r="AL5582" s="1376"/>
      <c r="AM5582" s="1376"/>
      <c r="AN5582" s="1376"/>
      <c r="AO5582" s="1376"/>
      <c r="AP5582" s="1376"/>
      <c r="AQ5582" s="1376"/>
      <c r="AR5582" s="1376"/>
      <c r="AS5582" s="1376"/>
      <c r="AT5582" s="1376"/>
      <c r="AU5582" s="1376"/>
      <c r="AV5582" s="1376"/>
      <c r="AW5582" s="1376"/>
      <c r="AX5582" s="1376"/>
      <c r="AY5582" s="1376"/>
      <c r="AZ5582" s="1376"/>
      <c r="BA5582" s="722"/>
      <c r="BB5582" s="722"/>
      <c r="BC5582" s="722"/>
    </row>
    <row r="5583" spans="11:55" s="757" customFormat="1">
      <c r="K5583" s="758"/>
      <c r="L5583" s="758"/>
      <c r="M5583" s="722"/>
      <c r="P5583" s="722"/>
      <c r="Q5583" s="722"/>
      <c r="R5583" s="722"/>
      <c r="S5583" s="722"/>
      <c r="T5583" s="722"/>
      <c r="U5583" s="722"/>
      <c r="V5583" s="1376"/>
      <c r="W5583" s="1376"/>
      <c r="X5583" s="1376"/>
      <c r="Y5583" s="1376"/>
      <c r="Z5583" s="1376"/>
      <c r="AA5583" s="1376"/>
      <c r="AB5583" s="1376"/>
      <c r="AC5583" s="1376"/>
      <c r="AD5583" s="1376"/>
      <c r="AE5583" s="1376"/>
      <c r="AF5583" s="1376"/>
      <c r="AG5583" s="1376"/>
      <c r="AH5583" s="1376"/>
      <c r="AI5583" s="1376"/>
      <c r="AJ5583" s="1376"/>
      <c r="AK5583" s="1376"/>
      <c r="AL5583" s="1376"/>
      <c r="AM5583" s="1376"/>
      <c r="AN5583" s="1376"/>
      <c r="AO5583" s="1376"/>
      <c r="AP5583" s="1376"/>
      <c r="AQ5583" s="1376"/>
      <c r="AR5583" s="1376"/>
      <c r="AS5583" s="1376"/>
      <c r="AT5583" s="1376"/>
      <c r="AU5583" s="1376"/>
      <c r="AV5583" s="1376"/>
      <c r="AW5583" s="1376"/>
      <c r="AX5583" s="1376"/>
      <c r="AY5583" s="1376"/>
      <c r="AZ5583" s="1376"/>
      <c r="BA5583" s="722"/>
      <c r="BB5583" s="722"/>
      <c r="BC5583" s="722"/>
    </row>
    <row r="5584" spans="11:55" s="757" customFormat="1">
      <c r="K5584" s="758"/>
      <c r="L5584" s="758"/>
      <c r="M5584" s="722"/>
      <c r="P5584" s="722"/>
      <c r="Q5584" s="722"/>
      <c r="R5584" s="722"/>
      <c r="S5584" s="722"/>
      <c r="T5584" s="722"/>
      <c r="U5584" s="722"/>
      <c r="V5584" s="1376"/>
      <c r="W5584" s="1376"/>
      <c r="X5584" s="1376"/>
      <c r="Y5584" s="1376"/>
      <c r="Z5584" s="1376"/>
      <c r="AA5584" s="1376"/>
      <c r="AB5584" s="1376"/>
      <c r="AC5584" s="1376"/>
      <c r="AD5584" s="1376"/>
      <c r="AE5584" s="1376"/>
      <c r="AF5584" s="1376"/>
      <c r="AG5584" s="1376"/>
      <c r="AH5584" s="1376"/>
      <c r="AI5584" s="1376"/>
      <c r="AJ5584" s="1376"/>
      <c r="AK5584" s="1376"/>
      <c r="AL5584" s="1376"/>
      <c r="AM5584" s="1376"/>
      <c r="AN5584" s="1376"/>
      <c r="AO5584" s="1376"/>
      <c r="AP5584" s="1376"/>
      <c r="AQ5584" s="1376"/>
      <c r="AR5584" s="1376"/>
      <c r="AS5584" s="1376"/>
      <c r="AT5584" s="1376"/>
      <c r="AU5584" s="1376"/>
      <c r="AV5584" s="1376"/>
      <c r="AW5584" s="1376"/>
      <c r="AX5584" s="1376"/>
      <c r="AY5584" s="1376"/>
      <c r="AZ5584" s="1376"/>
      <c r="BA5584" s="722"/>
      <c r="BB5584" s="722"/>
      <c r="BC5584" s="722"/>
    </row>
    <row r="5585" spans="11:55" s="757" customFormat="1">
      <c r="K5585" s="758"/>
      <c r="L5585" s="758"/>
      <c r="M5585" s="722"/>
      <c r="P5585" s="722"/>
      <c r="Q5585" s="722"/>
      <c r="R5585" s="722"/>
      <c r="S5585" s="722"/>
      <c r="T5585" s="722"/>
      <c r="U5585" s="722"/>
      <c r="V5585" s="1376"/>
      <c r="W5585" s="1376"/>
      <c r="X5585" s="1376"/>
      <c r="Y5585" s="1376"/>
      <c r="Z5585" s="1376"/>
      <c r="AA5585" s="1376"/>
      <c r="AB5585" s="1376"/>
      <c r="AC5585" s="1376"/>
      <c r="AD5585" s="1376"/>
      <c r="AE5585" s="1376"/>
      <c r="AF5585" s="1376"/>
      <c r="AG5585" s="1376"/>
      <c r="AH5585" s="1376"/>
      <c r="AI5585" s="1376"/>
      <c r="AJ5585" s="1376"/>
      <c r="AK5585" s="1376"/>
      <c r="AL5585" s="1376"/>
      <c r="AM5585" s="1376"/>
      <c r="AN5585" s="1376"/>
      <c r="AO5585" s="1376"/>
      <c r="AP5585" s="1376"/>
      <c r="AQ5585" s="1376"/>
      <c r="AR5585" s="1376"/>
      <c r="AS5585" s="1376"/>
      <c r="AT5585" s="1376"/>
      <c r="AU5585" s="1376"/>
      <c r="AV5585" s="1376"/>
      <c r="AW5585" s="1376"/>
      <c r="AX5585" s="1376"/>
      <c r="AY5585" s="1376"/>
      <c r="AZ5585" s="1376"/>
      <c r="BA5585" s="722"/>
      <c r="BB5585" s="722"/>
      <c r="BC5585" s="722"/>
    </row>
    <row r="5586" spans="11:55" s="757" customFormat="1">
      <c r="K5586" s="758"/>
      <c r="L5586" s="758"/>
      <c r="M5586" s="722"/>
      <c r="P5586" s="722"/>
      <c r="Q5586" s="722"/>
      <c r="R5586" s="722"/>
      <c r="S5586" s="722"/>
      <c r="T5586" s="722"/>
      <c r="U5586" s="722"/>
      <c r="V5586" s="1376"/>
      <c r="W5586" s="1376"/>
      <c r="X5586" s="1376"/>
      <c r="Y5586" s="1376"/>
      <c r="Z5586" s="1376"/>
      <c r="AA5586" s="1376"/>
      <c r="AB5586" s="1376"/>
      <c r="AC5586" s="1376"/>
      <c r="AD5586" s="1376"/>
      <c r="AE5586" s="1376"/>
      <c r="AF5586" s="1376"/>
      <c r="AG5586" s="1376"/>
      <c r="AH5586" s="1376"/>
      <c r="AI5586" s="1376"/>
      <c r="AJ5586" s="1376"/>
      <c r="AK5586" s="1376"/>
      <c r="AL5586" s="1376"/>
      <c r="AM5586" s="1376"/>
      <c r="AN5586" s="1376"/>
      <c r="AO5586" s="1376"/>
      <c r="AP5586" s="1376"/>
      <c r="AQ5586" s="1376"/>
      <c r="AR5586" s="1376"/>
      <c r="AS5586" s="1376"/>
      <c r="AT5586" s="1376"/>
      <c r="AU5586" s="1376"/>
      <c r="AV5586" s="1376"/>
      <c r="AW5586" s="1376"/>
      <c r="AX5586" s="1376"/>
      <c r="AY5586" s="1376"/>
      <c r="AZ5586" s="1376"/>
      <c r="BA5586" s="722"/>
      <c r="BB5586" s="722"/>
      <c r="BC5586" s="722"/>
    </row>
    <row r="5587" spans="11:55" s="757" customFormat="1">
      <c r="K5587" s="758"/>
      <c r="L5587" s="758"/>
      <c r="M5587" s="722"/>
      <c r="P5587" s="722"/>
      <c r="Q5587" s="722"/>
      <c r="R5587" s="722"/>
      <c r="S5587" s="722"/>
      <c r="T5587" s="722"/>
      <c r="U5587" s="722"/>
      <c r="V5587" s="1376"/>
      <c r="W5587" s="1376"/>
      <c r="X5587" s="1376"/>
      <c r="Y5587" s="1376"/>
      <c r="Z5587" s="1376"/>
      <c r="AA5587" s="1376"/>
      <c r="AB5587" s="1376"/>
      <c r="AC5587" s="1376"/>
      <c r="AD5587" s="1376"/>
      <c r="AE5587" s="1376"/>
      <c r="AF5587" s="1376"/>
      <c r="AG5587" s="1376"/>
      <c r="AH5587" s="1376"/>
      <c r="AI5587" s="1376"/>
      <c r="AJ5587" s="1376"/>
      <c r="AK5587" s="1376"/>
      <c r="AL5587" s="1376"/>
      <c r="AM5587" s="1376"/>
      <c r="AN5587" s="1376"/>
      <c r="AO5587" s="1376"/>
      <c r="AP5587" s="1376"/>
      <c r="AQ5587" s="1376"/>
      <c r="AR5587" s="1376"/>
      <c r="AS5587" s="1376"/>
      <c r="AT5587" s="1376"/>
      <c r="AU5587" s="1376"/>
      <c r="AV5587" s="1376"/>
      <c r="AW5587" s="1376"/>
      <c r="AX5587" s="1376"/>
      <c r="AY5587" s="1376"/>
      <c r="AZ5587" s="1376"/>
      <c r="BA5587" s="722"/>
      <c r="BB5587" s="722"/>
      <c r="BC5587" s="722"/>
    </row>
    <row r="5588" spans="11:55" s="757" customFormat="1">
      <c r="K5588" s="758"/>
      <c r="L5588" s="758"/>
      <c r="M5588" s="722"/>
      <c r="P5588" s="722"/>
      <c r="Q5588" s="722"/>
      <c r="R5588" s="722"/>
      <c r="S5588" s="722"/>
      <c r="T5588" s="722"/>
      <c r="U5588" s="722"/>
      <c r="V5588" s="1376"/>
      <c r="W5588" s="1376"/>
      <c r="X5588" s="1376"/>
      <c r="Y5588" s="1376"/>
      <c r="Z5588" s="1376"/>
      <c r="AA5588" s="1376"/>
      <c r="AB5588" s="1376"/>
      <c r="AC5588" s="1376"/>
      <c r="AD5588" s="1376"/>
      <c r="AE5588" s="1376"/>
      <c r="AF5588" s="1376"/>
      <c r="AG5588" s="1376"/>
      <c r="AH5588" s="1376"/>
      <c r="AI5588" s="1376"/>
      <c r="AJ5588" s="1376"/>
      <c r="AK5588" s="1376"/>
      <c r="AL5588" s="1376"/>
      <c r="AM5588" s="1376"/>
      <c r="AN5588" s="1376"/>
      <c r="AO5588" s="1376"/>
      <c r="AP5588" s="1376"/>
      <c r="AQ5588" s="1376"/>
      <c r="AR5588" s="1376"/>
      <c r="AS5588" s="1376"/>
      <c r="AT5588" s="1376"/>
      <c r="AU5588" s="1376"/>
      <c r="AV5588" s="1376"/>
      <c r="AW5588" s="1376"/>
      <c r="AX5588" s="1376"/>
      <c r="AY5588" s="1376"/>
      <c r="AZ5588" s="1376"/>
      <c r="BA5588" s="722"/>
      <c r="BB5588" s="722"/>
      <c r="BC5588" s="722"/>
    </row>
    <row r="5589" spans="11:55" s="757" customFormat="1">
      <c r="K5589" s="758"/>
      <c r="L5589" s="758"/>
      <c r="M5589" s="722"/>
      <c r="P5589" s="722"/>
      <c r="Q5589" s="722"/>
      <c r="R5589" s="722"/>
      <c r="S5589" s="722"/>
      <c r="T5589" s="722"/>
      <c r="U5589" s="722"/>
      <c r="V5589" s="1376"/>
      <c r="W5589" s="1376"/>
      <c r="X5589" s="1376"/>
      <c r="Y5589" s="1376"/>
      <c r="Z5589" s="1376"/>
      <c r="AA5589" s="1376"/>
      <c r="AB5589" s="1376"/>
      <c r="AC5589" s="1376"/>
      <c r="AD5589" s="1376"/>
      <c r="AE5589" s="1376"/>
      <c r="AF5589" s="1376"/>
      <c r="AG5589" s="1376"/>
      <c r="AH5589" s="1376"/>
      <c r="AI5589" s="1376"/>
      <c r="AJ5589" s="1376"/>
      <c r="AK5589" s="1376"/>
      <c r="AL5589" s="1376"/>
      <c r="AM5589" s="1376"/>
      <c r="AN5589" s="1376"/>
      <c r="AO5589" s="1376"/>
      <c r="AP5589" s="1376"/>
      <c r="AQ5589" s="1376"/>
      <c r="AR5589" s="1376"/>
      <c r="AS5589" s="1376"/>
      <c r="AT5589" s="1376"/>
      <c r="AU5589" s="1376"/>
      <c r="AV5589" s="1376"/>
      <c r="AW5589" s="1376"/>
      <c r="AX5589" s="1376"/>
      <c r="AY5589" s="1376"/>
      <c r="AZ5589" s="1376"/>
      <c r="BA5589" s="722"/>
      <c r="BB5589" s="722"/>
      <c r="BC5589" s="722"/>
    </row>
    <row r="5590" spans="11:55" s="757" customFormat="1">
      <c r="K5590" s="758"/>
      <c r="L5590" s="758"/>
      <c r="M5590" s="722"/>
      <c r="P5590" s="722"/>
      <c r="Q5590" s="722"/>
      <c r="R5590" s="722"/>
      <c r="S5590" s="722"/>
      <c r="T5590" s="722"/>
      <c r="U5590" s="722"/>
      <c r="V5590" s="1376"/>
      <c r="W5590" s="1376"/>
      <c r="X5590" s="1376"/>
      <c r="Y5590" s="1376"/>
      <c r="Z5590" s="1376"/>
      <c r="AA5590" s="1376"/>
      <c r="AB5590" s="1376"/>
      <c r="AC5590" s="1376"/>
      <c r="AD5590" s="1376"/>
      <c r="AE5590" s="1376"/>
      <c r="AF5590" s="1376"/>
      <c r="AG5590" s="1376"/>
      <c r="AH5590" s="1376"/>
      <c r="AI5590" s="1376"/>
      <c r="AJ5590" s="1376"/>
      <c r="AK5590" s="1376"/>
      <c r="AL5590" s="1376"/>
      <c r="AM5590" s="1376"/>
      <c r="AN5590" s="1376"/>
      <c r="AO5590" s="1376"/>
      <c r="AP5590" s="1376"/>
      <c r="AQ5590" s="1376"/>
      <c r="AR5590" s="1376"/>
      <c r="AS5590" s="1376"/>
      <c r="AT5590" s="1376"/>
      <c r="AU5590" s="1376"/>
      <c r="AV5590" s="1376"/>
      <c r="AW5590" s="1376"/>
      <c r="AX5590" s="1376"/>
      <c r="AY5590" s="1376"/>
      <c r="AZ5590" s="1376"/>
      <c r="BA5590" s="722"/>
      <c r="BB5590" s="722"/>
      <c r="BC5590" s="722"/>
    </row>
    <row r="5591" spans="11:55" s="757" customFormat="1">
      <c r="K5591" s="758"/>
      <c r="L5591" s="758"/>
      <c r="M5591" s="722"/>
      <c r="P5591" s="722"/>
      <c r="Q5591" s="722"/>
      <c r="R5591" s="722"/>
      <c r="S5591" s="722"/>
      <c r="T5591" s="722"/>
      <c r="U5591" s="722"/>
      <c r="V5591" s="1376"/>
      <c r="W5591" s="1376"/>
      <c r="X5591" s="1376"/>
      <c r="Y5591" s="1376"/>
      <c r="Z5591" s="1376"/>
      <c r="AA5591" s="1376"/>
      <c r="AB5591" s="1376"/>
      <c r="AC5591" s="1376"/>
      <c r="AD5591" s="1376"/>
      <c r="AE5591" s="1376"/>
      <c r="AF5591" s="1376"/>
      <c r="AG5591" s="1376"/>
      <c r="AH5591" s="1376"/>
      <c r="AI5591" s="1376"/>
      <c r="AJ5591" s="1376"/>
      <c r="AK5591" s="1376"/>
      <c r="AL5591" s="1376"/>
      <c r="AM5591" s="1376"/>
      <c r="AN5591" s="1376"/>
      <c r="AO5591" s="1376"/>
      <c r="AP5591" s="1376"/>
      <c r="AQ5591" s="1376"/>
      <c r="AR5591" s="1376"/>
      <c r="AS5591" s="1376"/>
      <c r="AT5591" s="1376"/>
      <c r="AU5591" s="1376"/>
      <c r="AV5591" s="1376"/>
      <c r="AW5591" s="1376"/>
      <c r="AX5591" s="1376"/>
      <c r="AY5591" s="1376"/>
      <c r="AZ5591" s="1376"/>
      <c r="BA5591" s="722"/>
      <c r="BB5591" s="722"/>
      <c r="BC5591" s="722"/>
    </row>
    <row r="5592" spans="11:55" s="757" customFormat="1">
      <c r="K5592" s="758"/>
      <c r="L5592" s="758"/>
      <c r="M5592" s="722"/>
      <c r="P5592" s="722"/>
      <c r="Q5592" s="722"/>
      <c r="R5592" s="722"/>
      <c r="S5592" s="722"/>
      <c r="T5592" s="722"/>
      <c r="U5592" s="722"/>
      <c r="V5592" s="1376"/>
      <c r="W5592" s="1376"/>
      <c r="X5592" s="1376"/>
      <c r="Y5592" s="1376"/>
      <c r="Z5592" s="1376"/>
      <c r="AA5592" s="1376"/>
      <c r="AB5592" s="1376"/>
      <c r="AC5592" s="1376"/>
      <c r="AD5592" s="1376"/>
      <c r="AE5592" s="1376"/>
      <c r="AF5592" s="1376"/>
      <c r="AG5592" s="1376"/>
      <c r="AH5592" s="1376"/>
      <c r="AI5592" s="1376"/>
      <c r="AJ5592" s="1376"/>
      <c r="AK5592" s="1376"/>
      <c r="AL5592" s="1376"/>
      <c r="AM5592" s="1376"/>
      <c r="AN5592" s="1376"/>
      <c r="AO5592" s="1376"/>
      <c r="AP5592" s="1376"/>
      <c r="AQ5592" s="1376"/>
      <c r="AR5592" s="1376"/>
      <c r="AS5592" s="1376"/>
      <c r="AT5592" s="1376"/>
      <c r="AU5592" s="1376"/>
      <c r="AV5592" s="1376"/>
      <c r="AW5592" s="1376"/>
      <c r="AX5592" s="1376"/>
      <c r="AY5592" s="1376"/>
      <c r="AZ5592" s="1376"/>
      <c r="BA5592" s="722"/>
      <c r="BB5592" s="722"/>
      <c r="BC5592" s="722"/>
    </row>
    <row r="5593" spans="11:55" s="757" customFormat="1">
      <c r="K5593" s="758"/>
      <c r="L5593" s="758"/>
      <c r="M5593" s="722"/>
      <c r="P5593" s="722"/>
      <c r="Q5593" s="722"/>
      <c r="R5593" s="722"/>
      <c r="S5593" s="722"/>
      <c r="T5593" s="722"/>
      <c r="U5593" s="722"/>
      <c r="V5593" s="1376"/>
      <c r="W5593" s="1376"/>
      <c r="X5593" s="1376"/>
      <c r="Y5593" s="1376"/>
      <c r="Z5593" s="1376"/>
      <c r="AA5593" s="1376"/>
      <c r="AB5593" s="1376"/>
      <c r="AC5593" s="1376"/>
      <c r="AD5593" s="1376"/>
      <c r="AE5593" s="1376"/>
      <c r="AF5593" s="1376"/>
      <c r="AG5593" s="1376"/>
      <c r="AH5593" s="1376"/>
      <c r="AI5593" s="1376"/>
      <c r="AJ5593" s="1376"/>
      <c r="AK5593" s="1376"/>
      <c r="AL5593" s="1376"/>
      <c r="AM5593" s="1376"/>
      <c r="AN5593" s="1376"/>
      <c r="AO5593" s="1376"/>
      <c r="AP5593" s="1376"/>
      <c r="AQ5593" s="1376"/>
      <c r="AR5593" s="1376"/>
      <c r="AS5593" s="1376"/>
      <c r="AT5593" s="1376"/>
      <c r="AU5593" s="1376"/>
      <c r="AV5593" s="1376"/>
      <c r="AW5593" s="1376"/>
      <c r="AX5593" s="1376"/>
      <c r="AY5593" s="1376"/>
      <c r="AZ5593" s="1376"/>
      <c r="BA5593" s="722"/>
      <c r="BB5593" s="722"/>
      <c r="BC5593" s="722"/>
    </row>
    <row r="5594" spans="11:55" s="757" customFormat="1">
      <c r="K5594" s="758"/>
      <c r="L5594" s="758"/>
      <c r="M5594" s="722"/>
      <c r="P5594" s="722"/>
      <c r="Q5594" s="722"/>
      <c r="R5594" s="722"/>
      <c r="S5594" s="722"/>
      <c r="T5594" s="722"/>
      <c r="U5594" s="722"/>
      <c r="V5594" s="1376"/>
      <c r="W5594" s="1376"/>
      <c r="X5594" s="1376"/>
      <c r="Y5594" s="1376"/>
      <c r="Z5594" s="1376"/>
      <c r="AA5594" s="1376"/>
      <c r="AB5594" s="1376"/>
      <c r="AC5594" s="1376"/>
      <c r="AD5594" s="1376"/>
      <c r="AE5594" s="1376"/>
      <c r="AF5594" s="1376"/>
      <c r="AG5594" s="1376"/>
      <c r="AH5594" s="1376"/>
      <c r="AI5594" s="1376"/>
      <c r="AJ5594" s="1376"/>
      <c r="AK5594" s="1376"/>
      <c r="AL5594" s="1376"/>
      <c r="AM5594" s="1376"/>
      <c r="AN5594" s="1376"/>
      <c r="AO5594" s="1376"/>
      <c r="AP5594" s="1376"/>
      <c r="AQ5594" s="1376"/>
      <c r="AR5594" s="1376"/>
      <c r="AS5594" s="1376"/>
      <c r="AT5594" s="1376"/>
      <c r="AU5594" s="1376"/>
      <c r="AV5594" s="1376"/>
      <c r="AW5594" s="1376"/>
      <c r="AX5594" s="1376"/>
      <c r="AY5594" s="1376"/>
      <c r="AZ5594" s="1376"/>
      <c r="BA5594" s="722"/>
      <c r="BB5594" s="722"/>
      <c r="BC5594" s="722"/>
    </row>
    <row r="5595" spans="11:55" s="757" customFormat="1">
      <c r="K5595" s="758"/>
      <c r="L5595" s="758"/>
      <c r="M5595" s="722"/>
      <c r="P5595" s="722"/>
      <c r="Q5595" s="722"/>
      <c r="R5595" s="722"/>
      <c r="S5595" s="722"/>
      <c r="T5595" s="722"/>
      <c r="U5595" s="722"/>
      <c r="V5595" s="1376"/>
      <c r="W5595" s="1376"/>
      <c r="X5595" s="1376"/>
      <c r="Y5595" s="1376"/>
      <c r="Z5595" s="1376"/>
      <c r="AA5595" s="1376"/>
      <c r="AB5595" s="1376"/>
      <c r="AC5595" s="1376"/>
      <c r="AD5595" s="1376"/>
      <c r="AE5595" s="1376"/>
      <c r="AF5595" s="1376"/>
      <c r="AG5595" s="1376"/>
      <c r="AH5595" s="1376"/>
      <c r="AI5595" s="1376"/>
      <c r="AJ5595" s="1376"/>
      <c r="AK5595" s="1376"/>
      <c r="AL5595" s="1376"/>
      <c r="AM5595" s="1376"/>
      <c r="AN5595" s="1376"/>
      <c r="AO5595" s="1376"/>
      <c r="AP5595" s="1376"/>
      <c r="AQ5595" s="1376"/>
      <c r="AR5595" s="1376"/>
      <c r="AS5595" s="1376"/>
      <c r="AT5595" s="1376"/>
      <c r="AU5595" s="1376"/>
      <c r="AV5595" s="1376"/>
      <c r="AW5595" s="1376"/>
      <c r="AX5595" s="1376"/>
      <c r="AY5595" s="1376"/>
      <c r="AZ5595" s="1376"/>
      <c r="BA5595" s="722"/>
      <c r="BB5595" s="722"/>
      <c r="BC5595" s="722"/>
    </row>
    <row r="5596" spans="11:55" s="757" customFormat="1">
      <c r="K5596" s="758"/>
      <c r="L5596" s="758"/>
      <c r="M5596" s="722"/>
      <c r="P5596" s="722"/>
      <c r="Q5596" s="722"/>
      <c r="R5596" s="722"/>
      <c r="S5596" s="722"/>
      <c r="T5596" s="722"/>
      <c r="U5596" s="722"/>
      <c r="V5596" s="1376"/>
      <c r="W5596" s="1376"/>
      <c r="X5596" s="1376"/>
      <c r="Y5596" s="1376"/>
      <c r="Z5596" s="1376"/>
      <c r="AA5596" s="1376"/>
      <c r="AB5596" s="1376"/>
      <c r="AC5596" s="1376"/>
      <c r="AD5596" s="1376"/>
      <c r="AE5596" s="1376"/>
      <c r="AF5596" s="1376"/>
      <c r="AG5596" s="1376"/>
      <c r="AH5596" s="1376"/>
      <c r="AI5596" s="1376"/>
      <c r="AJ5596" s="1376"/>
      <c r="AK5596" s="1376"/>
      <c r="AL5596" s="1376"/>
      <c r="AM5596" s="1376"/>
      <c r="AN5596" s="1376"/>
      <c r="AO5596" s="1376"/>
      <c r="AP5596" s="1376"/>
      <c r="AQ5596" s="1376"/>
      <c r="AR5596" s="1376"/>
      <c r="AS5596" s="1376"/>
      <c r="AT5596" s="1376"/>
      <c r="AU5596" s="1376"/>
      <c r="AV5596" s="1376"/>
      <c r="AW5596" s="1376"/>
      <c r="AX5596" s="1376"/>
      <c r="AY5596" s="1376"/>
      <c r="AZ5596" s="1376"/>
      <c r="BA5596" s="722"/>
      <c r="BB5596" s="722"/>
      <c r="BC5596" s="722"/>
    </row>
    <row r="5597" spans="11:55" s="757" customFormat="1">
      <c r="K5597" s="758"/>
      <c r="L5597" s="758"/>
      <c r="M5597" s="722"/>
      <c r="P5597" s="722"/>
      <c r="Q5597" s="722"/>
      <c r="R5597" s="722"/>
      <c r="S5597" s="722"/>
      <c r="T5597" s="722"/>
      <c r="U5597" s="722"/>
      <c r="V5597" s="1376"/>
      <c r="W5597" s="1376"/>
      <c r="X5597" s="1376"/>
      <c r="Y5597" s="1376"/>
      <c r="Z5597" s="1376"/>
      <c r="AA5597" s="1376"/>
      <c r="AB5597" s="1376"/>
      <c r="AC5597" s="1376"/>
      <c r="AD5597" s="1376"/>
      <c r="AE5597" s="1376"/>
      <c r="AF5597" s="1376"/>
      <c r="AG5597" s="1376"/>
      <c r="AH5597" s="1376"/>
      <c r="AI5597" s="1376"/>
      <c r="AJ5597" s="1376"/>
      <c r="AK5597" s="1376"/>
      <c r="AL5597" s="1376"/>
      <c r="AM5597" s="1376"/>
      <c r="AN5597" s="1376"/>
      <c r="AO5597" s="1376"/>
      <c r="AP5597" s="1376"/>
      <c r="AQ5597" s="1376"/>
      <c r="AR5597" s="1376"/>
      <c r="AS5597" s="1376"/>
      <c r="AT5597" s="1376"/>
      <c r="AU5597" s="1376"/>
      <c r="AV5597" s="1376"/>
      <c r="AW5597" s="1376"/>
      <c r="AX5597" s="1376"/>
      <c r="AY5597" s="1376"/>
      <c r="AZ5597" s="1376"/>
      <c r="BA5597" s="722"/>
      <c r="BB5597" s="722"/>
      <c r="BC5597" s="722"/>
    </row>
    <row r="5598" spans="11:55" s="757" customFormat="1">
      <c r="K5598" s="758"/>
      <c r="L5598" s="758"/>
      <c r="M5598" s="722"/>
      <c r="P5598" s="722"/>
      <c r="Q5598" s="722"/>
      <c r="R5598" s="722"/>
      <c r="S5598" s="722"/>
      <c r="T5598" s="722"/>
      <c r="U5598" s="722"/>
      <c r="V5598" s="1376"/>
      <c r="W5598" s="1376"/>
      <c r="X5598" s="1376"/>
      <c r="Y5598" s="1376"/>
      <c r="Z5598" s="1376"/>
      <c r="AA5598" s="1376"/>
      <c r="AB5598" s="1376"/>
      <c r="AC5598" s="1376"/>
      <c r="AD5598" s="1376"/>
      <c r="AE5598" s="1376"/>
      <c r="AF5598" s="1376"/>
      <c r="AG5598" s="1376"/>
      <c r="AH5598" s="1376"/>
      <c r="AI5598" s="1376"/>
      <c r="AJ5598" s="1376"/>
      <c r="AK5598" s="1376"/>
      <c r="AL5598" s="1376"/>
      <c r="AM5598" s="1376"/>
      <c r="AN5598" s="1376"/>
      <c r="AO5598" s="1376"/>
      <c r="AP5598" s="1376"/>
      <c r="AQ5598" s="1376"/>
      <c r="AR5598" s="1376"/>
      <c r="AS5598" s="1376"/>
      <c r="AT5598" s="1376"/>
      <c r="AU5598" s="1376"/>
      <c r="AV5598" s="1376"/>
      <c r="AW5598" s="1376"/>
      <c r="AX5598" s="1376"/>
      <c r="AY5598" s="1376"/>
      <c r="AZ5598" s="1376"/>
      <c r="BA5598" s="722"/>
      <c r="BB5598" s="722"/>
      <c r="BC5598" s="722"/>
    </row>
    <row r="5599" spans="11:55" s="757" customFormat="1">
      <c r="K5599" s="758"/>
      <c r="L5599" s="758"/>
      <c r="M5599" s="722"/>
      <c r="P5599" s="722"/>
      <c r="Q5599" s="722"/>
      <c r="R5599" s="722"/>
      <c r="S5599" s="722"/>
      <c r="T5599" s="722"/>
      <c r="U5599" s="722"/>
      <c r="V5599" s="1376"/>
      <c r="W5599" s="1376"/>
      <c r="X5599" s="1376"/>
      <c r="Y5599" s="1376"/>
      <c r="Z5599" s="1376"/>
      <c r="AA5599" s="1376"/>
      <c r="AB5599" s="1376"/>
      <c r="AC5599" s="1376"/>
      <c r="AD5599" s="1376"/>
      <c r="AE5599" s="1376"/>
      <c r="AF5599" s="1376"/>
      <c r="AG5599" s="1376"/>
      <c r="AH5599" s="1376"/>
      <c r="AI5599" s="1376"/>
      <c r="AJ5599" s="1376"/>
      <c r="AK5599" s="1376"/>
      <c r="AL5599" s="1376"/>
      <c r="AM5599" s="1376"/>
      <c r="AN5599" s="1376"/>
      <c r="AO5599" s="1376"/>
      <c r="AP5599" s="1376"/>
      <c r="AQ5599" s="1376"/>
      <c r="AR5599" s="1376"/>
      <c r="AS5599" s="1376"/>
      <c r="AT5599" s="1376"/>
      <c r="AU5599" s="1376"/>
      <c r="AV5599" s="1376"/>
      <c r="AW5599" s="1376"/>
      <c r="AX5599" s="1376"/>
      <c r="AY5599" s="1376"/>
      <c r="AZ5599" s="1376"/>
      <c r="BA5599" s="722"/>
      <c r="BB5599" s="722"/>
      <c r="BC5599" s="722"/>
    </row>
    <row r="5600" spans="11:55" s="757" customFormat="1">
      <c r="K5600" s="758"/>
      <c r="L5600" s="758"/>
      <c r="M5600" s="722"/>
      <c r="P5600" s="722"/>
      <c r="Q5600" s="722"/>
      <c r="R5600" s="722"/>
      <c r="S5600" s="722"/>
      <c r="T5600" s="722"/>
      <c r="U5600" s="722"/>
      <c r="V5600" s="1376"/>
      <c r="W5600" s="1376"/>
      <c r="X5600" s="1376"/>
      <c r="Y5600" s="1376"/>
      <c r="Z5600" s="1376"/>
      <c r="AA5600" s="1376"/>
      <c r="AB5600" s="1376"/>
      <c r="AC5600" s="1376"/>
      <c r="AD5600" s="1376"/>
      <c r="AE5600" s="1376"/>
      <c r="AF5600" s="1376"/>
      <c r="AG5600" s="1376"/>
      <c r="AH5600" s="1376"/>
      <c r="AI5600" s="1376"/>
      <c r="AJ5600" s="1376"/>
      <c r="AK5600" s="1376"/>
      <c r="AL5600" s="1376"/>
      <c r="AM5600" s="1376"/>
      <c r="AN5600" s="1376"/>
      <c r="AO5600" s="1376"/>
      <c r="AP5600" s="1376"/>
      <c r="AQ5600" s="1376"/>
      <c r="AR5600" s="1376"/>
      <c r="AS5600" s="1376"/>
      <c r="AT5600" s="1376"/>
      <c r="AU5600" s="1376"/>
      <c r="AV5600" s="1376"/>
      <c r="AW5600" s="1376"/>
      <c r="AX5600" s="1376"/>
      <c r="AY5600" s="1376"/>
      <c r="AZ5600" s="1376"/>
      <c r="BA5600" s="722"/>
      <c r="BB5600" s="722"/>
      <c r="BC5600" s="722"/>
    </row>
    <row r="5601" spans="11:55" s="757" customFormat="1">
      <c r="K5601" s="758"/>
      <c r="L5601" s="758"/>
      <c r="M5601" s="722"/>
      <c r="P5601" s="722"/>
      <c r="Q5601" s="722"/>
      <c r="R5601" s="722"/>
      <c r="S5601" s="722"/>
      <c r="T5601" s="722"/>
      <c r="U5601" s="722"/>
      <c r="V5601" s="1376"/>
      <c r="W5601" s="1376"/>
      <c r="X5601" s="1376"/>
      <c r="Y5601" s="1376"/>
      <c r="Z5601" s="1376"/>
      <c r="AA5601" s="1376"/>
      <c r="AB5601" s="1376"/>
      <c r="AC5601" s="1376"/>
      <c r="AD5601" s="1376"/>
      <c r="AE5601" s="1376"/>
      <c r="AF5601" s="1376"/>
      <c r="AG5601" s="1376"/>
      <c r="AH5601" s="1376"/>
      <c r="AI5601" s="1376"/>
      <c r="AJ5601" s="1376"/>
      <c r="AK5601" s="1376"/>
      <c r="AL5601" s="1376"/>
      <c r="AM5601" s="1376"/>
      <c r="AN5601" s="1376"/>
      <c r="AO5601" s="1376"/>
      <c r="AP5601" s="1376"/>
      <c r="AQ5601" s="1376"/>
      <c r="AR5601" s="1376"/>
      <c r="AS5601" s="1376"/>
      <c r="AT5601" s="1376"/>
      <c r="AU5601" s="1376"/>
      <c r="AV5601" s="1376"/>
      <c r="AW5601" s="1376"/>
      <c r="AX5601" s="1376"/>
      <c r="AY5601" s="1376"/>
      <c r="AZ5601" s="1376"/>
      <c r="BA5601" s="722"/>
      <c r="BB5601" s="722"/>
      <c r="BC5601" s="722"/>
    </row>
    <row r="5602" spans="11:55" s="757" customFormat="1">
      <c r="K5602" s="758"/>
      <c r="L5602" s="758"/>
      <c r="M5602" s="722"/>
      <c r="P5602" s="722"/>
      <c r="Q5602" s="722"/>
      <c r="R5602" s="722"/>
      <c r="S5602" s="722"/>
      <c r="T5602" s="722"/>
      <c r="U5602" s="722"/>
      <c r="V5602" s="1376"/>
      <c r="W5602" s="1376"/>
      <c r="X5602" s="1376"/>
      <c r="Y5602" s="1376"/>
      <c r="Z5602" s="1376"/>
      <c r="AA5602" s="1376"/>
      <c r="AB5602" s="1376"/>
      <c r="AC5602" s="1376"/>
      <c r="AD5602" s="1376"/>
      <c r="AE5602" s="1376"/>
      <c r="AF5602" s="1376"/>
      <c r="AG5602" s="1376"/>
      <c r="AH5602" s="1376"/>
      <c r="AI5602" s="1376"/>
      <c r="AJ5602" s="1376"/>
      <c r="AK5602" s="1376"/>
      <c r="AL5602" s="1376"/>
      <c r="AM5602" s="1376"/>
      <c r="AN5602" s="1376"/>
      <c r="AO5602" s="1376"/>
      <c r="AP5602" s="1376"/>
      <c r="AQ5602" s="1376"/>
      <c r="AR5602" s="1376"/>
      <c r="AS5602" s="1376"/>
      <c r="AT5602" s="1376"/>
      <c r="AU5602" s="1376"/>
      <c r="AV5602" s="1376"/>
      <c r="AW5602" s="1376"/>
      <c r="AX5602" s="1376"/>
      <c r="AY5602" s="1376"/>
      <c r="AZ5602" s="1376"/>
      <c r="BA5602" s="722"/>
      <c r="BB5602" s="722"/>
      <c r="BC5602" s="722"/>
    </row>
    <row r="5603" spans="11:55" s="757" customFormat="1">
      <c r="K5603" s="758"/>
      <c r="L5603" s="758"/>
      <c r="M5603" s="722"/>
      <c r="P5603" s="722"/>
      <c r="Q5603" s="722"/>
      <c r="R5603" s="722"/>
      <c r="S5603" s="722"/>
      <c r="T5603" s="722"/>
      <c r="U5603" s="722"/>
      <c r="V5603" s="1376"/>
      <c r="W5603" s="1376"/>
      <c r="X5603" s="1376"/>
      <c r="Y5603" s="1376"/>
      <c r="Z5603" s="1376"/>
      <c r="AA5603" s="1376"/>
      <c r="AB5603" s="1376"/>
      <c r="AC5603" s="1376"/>
      <c r="AD5603" s="1376"/>
      <c r="AE5603" s="1376"/>
      <c r="AF5603" s="1376"/>
      <c r="AG5603" s="1376"/>
      <c r="AH5603" s="1376"/>
      <c r="AI5603" s="1376"/>
      <c r="AJ5603" s="1376"/>
      <c r="AK5603" s="1376"/>
      <c r="AL5603" s="1376"/>
      <c r="AM5603" s="1376"/>
      <c r="AN5603" s="1376"/>
      <c r="AO5603" s="1376"/>
      <c r="AP5603" s="1376"/>
      <c r="AQ5603" s="1376"/>
      <c r="AR5603" s="1376"/>
      <c r="AS5603" s="1376"/>
      <c r="AT5603" s="1376"/>
      <c r="AU5603" s="1376"/>
      <c r="AV5603" s="1376"/>
      <c r="AW5603" s="1376"/>
      <c r="AX5603" s="1376"/>
      <c r="AY5603" s="1376"/>
      <c r="AZ5603" s="1376"/>
      <c r="BA5603" s="722"/>
      <c r="BB5603" s="722"/>
      <c r="BC5603" s="722"/>
    </row>
    <row r="5604" spans="11:55" s="757" customFormat="1">
      <c r="K5604" s="758"/>
      <c r="L5604" s="758"/>
      <c r="M5604" s="722"/>
      <c r="P5604" s="722"/>
      <c r="Q5604" s="722"/>
      <c r="R5604" s="722"/>
      <c r="S5604" s="722"/>
      <c r="T5604" s="722"/>
      <c r="U5604" s="722"/>
      <c r="V5604" s="1376"/>
      <c r="W5604" s="1376"/>
      <c r="X5604" s="1376"/>
      <c r="Y5604" s="1376"/>
      <c r="Z5604" s="1376"/>
      <c r="AA5604" s="1376"/>
      <c r="AB5604" s="1376"/>
      <c r="AC5604" s="1376"/>
      <c r="AD5604" s="1376"/>
      <c r="AE5604" s="1376"/>
      <c r="AF5604" s="1376"/>
      <c r="AG5604" s="1376"/>
      <c r="AH5604" s="1376"/>
      <c r="AI5604" s="1376"/>
      <c r="AJ5604" s="1376"/>
      <c r="AK5604" s="1376"/>
      <c r="AL5604" s="1376"/>
      <c r="AM5604" s="1376"/>
      <c r="AN5604" s="1376"/>
      <c r="AO5604" s="1376"/>
      <c r="AP5604" s="1376"/>
      <c r="AQ5604" s="1376"/>
      <c r="AR5604" s="1376"/>
      <c r="AS5604" s="1376"/>
      <c r="AT5604" s="1376"/>
      <c r="AU5604" s="1376"/>
      <c r="AV5604" s="1376"/>
      <c r="AW5604" s="1376"/>
      <c r="AX5604" s="1376"/>
      <c r="AY5604" s="1376"/>
      <c r="AZ5604" s="1376"/>
      <c r="BA5604" s="722"/>
      <c r="BB5604" s="722"/>
      <c r="BC5604" s="722"/>
    </row>
    <row r="5605" spans="11:55" s="757" customFormat="1">
      <c r="K5605" s="758"/>
      <c r="L5605" s="758"/>
      <c r="M5605" s="722"/>
      <c r="P5605" s="722"/>
      <c r="Q5605" s="722"/>
      <c r="R5605" s="722"/>
      <c r="S5605" s="722"/>
      <c r="T5605" s="722"/>
      <c r="U5605" s="722"/>
      <c r="V5605" s="1376"/>
      <c r="W5605" s="1376"/>
      <c r="X5605" s="1376"/>
      <c r="Y5605" s="1376"/>
      <c r="Z5605" s="1376"/>
      <c r="AA5605" s="1376"/>
      <c r="AB5605" s="1376"/>
      <c r="AC5605" s="1376"/>
      <c r="AD5605" s="1376"/>
      <c r="AE5605" s="1376"/>
      <c r="AF5605" s="1376"/>
      <c r="AG5605" s="1376"/>
      <c r="AH5605" s="1376"/>
      <c r="AI5605" s="1376"/>
      <c r="AJ5605" s="1376"/>
      <c r="AK5605" s="1376"/>
      <c r="AL5605" s="1376"/>
      <c r="AM5605" s="1376"/>
      <c r="AN5605" s="1376"/>
      <c r="AO5605" s="1376"/>
      <c r="AP5605" s="1376"/>
      <c r="AQ5605" s="1376"/>
      <c r="AR5605" s="1376"/>
      <c r="AS5605" s="1376"/>
      <c r="AT5605" s="1376"/>
      <c r="AU5605" s="1376"/>
      <c r="AV5605" s="1376"/>
      <c r="AW5605" s="1376"/>
      <c r="AX5605" s="1376"/>
      <c r="AY5605" s="1376"/>
      <c r="AZ5605" s="1376"/>
      <c r="BA5605" s="722"/>
      <c r="BB5605" s="722"/>
      <c r="BC5605" s="722"/>
    </row>
    <row r="5606" spans="11:55" s="757" customFormat="1">
      <c r="K5606" s="758"/>
      <c r="L5606" s="758"/>
      <c r="M5606" s="722"/>
      <c r="P5606" s="722"/>
      <c r="Q5606" s="722"/>
      <c r="R5606" s="722"/>
      <c r="S5606" s="722"/>
      <c r="T5606" s="722"/>
      <c r="U5606" s="722"/>
      <c r="V5606" s="1376"/>
      <c r="W5606" s="1376"/>
      <c r="X5606" s="1376"/>
      <c r="Y5606" s="1376"/>
      <c r="Z5606" s="1376"/>
      <c r="AA5606" s="1376"/>
      <c r="AB5606" s="1376"/>
      <c r="AC5606" s="1376"/>
      <c r="AD5606" s="1376"/>
      <c r="AE5606" s="1376"/>
      <c r="AF5606" s="1376"/>
      <c r="AG5606" s="1376"/>
      <c r="AH5606" s="1376"/>
      <c r="AI5606" s="1376"/>
      <c r="AJ5606" s="1376"/>
      <c r="AK5606" s="1376"/>
      <c r="AL5606" s="1376"/>
      <c r="AM5606" s="1376"/>
      <c r="AN5606" s="1376"/>
      <c r="AO5606" s="1376"/>
      <c r="AP5606" s="1376"/>
      <c r="AQ5606" s="1376"/>
      <c r="AR5606" s="1376"/>
      <c r="AS5606" s="1376"/>
      <c r="AT5606" s="1376"/>
      <c r="AU5606" s="1376"/>
      <c r="AV5606" s="1376"/>
      <c r="AW5606" s="1376"/>
      <c r="AX5606" s="1376"/>
      <c r="AY5606" s="1376"/>
      <c r="AZ5606" s="1376"/>
      <c r="BA5606" s="722"/>
      <c r="BB5606" s="722"/>
      <c r="BC5606" s="722"/>
    </row>
    <row r="5607" spans="11:55" s="757" customFormat="1">
      <c r="K5607" s="758"/>
      <c r="L5607" s="758"/>
      <c r="M5607" s="722"/>
      <c r="P5607" s="722"/>
      <c r="Q5607" s="722"/>
      <c r="R5607" s="722"/>
      <c r="S5607" s="722"/>
      <c r="T5607" s="722"/>
      <c r="U5607" s="722"/>
      <c r="V5607" s="1376"/>
      <c r="W5607" s="1376"/>
      <c r="X5607" s="1376"/>
      <c r="Y5607" s="1376"/>
      <c r="Z5607" s="1376"/>
      <c r="AA5607" s="1376"/>
      <c r="AB5607" s="1376"/>
      <c r="AC5607" s="1376"/>
      <c r="AD5607" s="1376"/>
      <c r="AE5607" s="1376"/>
      <c r="AF5607" s="1376"/>
      <c r="AG5607" s="1376"/>
      <c r="AH5607" s="1376"/>
      <c r="AI5607" s="1376"/>
      <c r="AJ5607" s="1376"/>
      <c r="AK5607" s="1376"/>
      <c r="AL5607" s="1376"/>
      <c r="AM5607" s="1376"/>
      <c r="AN5607" s="1376"/>
      <c r="AO5607" s="1376"/>
      <c r="AP5607" s="1376"/>
      <c r="AQ5607" s="1376"/>
      <c r="AR5607" s="1376"/>
      <c r="AS5607" s="1376"/>
      <c r="AT5607" s="1376"/>
      <c r="AU5607" s="1376"/>
      <c r="AV5607" s="1376"/>
      <c r="AW5607" s="1376"/>
      <c r="AX5607" s="1376"/>
      <c r="AY5607" s="1376"/>
      <c r="AZ5607" s="1376"/>
      <c r="BA5607" s="722"/>
      <c r="BB5607" s="722"/>
      <c r="BC5607" s="722"/>
    </row>
    <row r="5608" spans="11:55" s="757" customFormat="1">
      <c r="K5608" s="758"/>
      <c r="L5608" s="758"/>
      <c r="M5608" s="722"/>
      <c r="P5608" s="722"/>
      <c r="Q5608" s="722"/>
      <c r="R5608" s="722"/>
      <c r="S5608" s="722"/>
      <c r="T5608" s="722"/>
      <c r="U5608" s="722"/>
      <c r="V5608" s="1376"/>
      <c r="W5608" s="1376"/>
      <c r="X5608" s="1376"/>
      <c r="Y5608" s="1376"/>
      <c r="Z5608" s="1376"/>
      <c r="AA5608" s="1376"/>
      <c r="AB5608" s="1376"/>
      <c r="AC5608" s="1376"/>
      <c r="AD5608" s="1376"/>
      <c r="AE5608" s="1376"/>
      <c r="AF5608" s="1376"/>
      <c r="AG5608" s="1376"/>
      <c r="AH5608" s="1376"/>
      <c r="AI5608" s="1376"/>
      <c r="AJ5608" s="1376"/>
      <c r="AK5608" s="1376"/>
      <c r="AL5608" s="1376"/>
      <c r="AM5608" s="1376"/>
      <c r="AN5608" s="1376"/>
      <c r="AO5608" s="1376"/>
      <c r="AP5608" s="1376"/>
      <c r="AQ5608" s="1376"/>
      <c r="AR5608" s="1376"/>
      <c r="AS5608" s="1376"/>
      <c r="AT5608" s="1376"/>
      <c r="AU5608" s="1376"/>
      <c r="AV5608" s="1376"/>
      <c r="AW5608" s="1376"/>
      <c r="AX5608" s="1376"/>
      <c r="AY5608" s="1376"/>
      <c r="AZ5608" s="1376"/>
      <c r="BA5608" s="722"/>
      <c r="BB5608" s="722"/>
      <c r="BC5608" s="722"/>
    </row>
    <row r="5609" spans="11:55" s="757" customFormat="1">
      <c r="K5609" s="758"/>
      <c r="L5609" s="758"/>
      <c r="M5609" s="722"/>
      <c r="P5609" s="722"/>
      <c r="Q5609" s="722"/>
      <c r="R5609" s="722"/>
      <c r="S5609" s="722"/>
      <c r="T5609" s="722"/>
      <c r="U5609" s="722"/>
      <c r="V5609" s="1376"/>
      <c r="W5609" s="1376"/>
      <c r="X5609" s="1376"/>
      <c r="Y5609" s="1376"/>
      <c r="Z5609" s="1376"/>
      <c r="AA5609" s="1376"/>
      <c r="AB5609" s="1376"/>
      <c r="AC5609" s="1376"/>
      <c r="AD5609" s="1376"/>
      <c r="AE5609" s="1376"/>
      <c r="AF5609" s="1376"/>
      <c r="AG5609" s="1376"/>
      <c r="AH5609" s="1376"/>
      <c r="AI5609" s="1376"/>
      <c r="AJ5609" s="1376"/>
      <c r="AK5609" s="1376"/>
      <c r="AL5609" s="1376"/>
      <c r="AM5609" s="1376"/>
      <c r="AN5609" s="1376"/>
      <c r="AO5609" s="1376"/>
      <c r="AP5609" s="1376"/>
      <c r="AQ5609" s="1376"/>
      <c r="AR5609" s="1376"/>
      <c r="AS5609" s="1376"/>
      <c r="AT5609" s="1376"/>
      <c r="AU5609" s="1376"/>
      <c r="AV5609" s="1376"/>
      <c r="AW5609" s="1376"/>
      <c r="AX5609" s="1376"/>
      <c r="AY5609" s="1376"/>
      <c r="AZ5609" s="1376"/>
      <c r="BA5609" s="722"/>
      <c r="BB5609" s="722"/>
      <c r="BC5609" s="722"/>
    </row>
    <row r="5610" spans="11:55" s="757" customFormat="1">
      <c r="K5610" s="758"/>
      <c r="L5610" s="758"/>
      <c r="M5610" s="722"/>
      <c r="P5610" s="722"/>
      <c r="Q5610" s="722"/>
      <c r="R5610" s="722"/>
      <c r="S5610" s="722"/>
      <c r="T5610" s="722"/>
      <c r="U5610" s="722"/>
      <c r="V5610" s="1376"/>
      <c r="W5610" s="1376"/>
      <c r="X5610" s="1376"/>
      <c r="Y5610" s="1376"/>
      <c r="Z5610" s="1376"/>
      <c r="AA5610" s="1376"/>
      <c r="AB5610" s="1376"/>
      <c r="AC5610" s="1376"/>
      <c r="AD5610" s="1376"/>
      <c r="AE5610" s="1376"/>
      <c r="AF5610" s="1376"/>
      <c r="AG5610" s="1376"/>
      <c r="AH5610" s="1376"/>
      <c r="AI5610" s="1376"/>
      <c r="AJ5610" s="1376"/>
      <c r="AK5610" s="1376"/>
      <c r="AL5610" s="1376"/>
      <c r="AM5610" s="1376"/>
      <c r="AN5610" s="1376"/>
      <c r="AO5610" s="1376"/>
      <c r="AP5610" s="1376"/>
      <c r="AQ5610" s="1376"/>
      <c r="AR5610" s="1376"/>
      <c r="AS5610" s="1376"/>
      <c r="AT5610" s="1376"/>
      <c r="AU5610" s="1376"/>
      <c r="AV5610" s="1376"/>
      <c r="AW5610" s="1376"/>
      <c r="AX5610" s="1376"/>
      <c r="AY5610" s="1376"/>
      <c r="AZ5610" s="1376"/>
      <c r="BA5610" s="722"/>
      <c r="BB5610" s="722"/>
      <c r="BC5610" s="722"/>
    </row>
    <row r="5611" spans="11:55" s="757" customFormat="1">
      <c r="K5611" s="758"/>
      <c r="L5611" s="758"/>
      <c r="M5611" s="722"/>
      <c r="P5611" s="722"/>
      <c r="Q5611" s="722"/>
      <c r="R5611" s="722"/>
      <c r="S5611" s="722"/>
      <c r="T5611" s="722"/>
      <c r="U5611" s="722"/>
      <c r="V5611" s="1376"/>
      <c r="W5611" s="1376"/>
      <c r="X5611" s="1376"/>
      <c r="Y5611" s="1376"/>
      <c r="Z5611" s="1376"/>
      <c r="AA5611" s="1376"/>
      <c r="AB5611" s="1376"/>
      <c r="AC5611" s="1376"/>
      <c r="AD5611" s="1376"/>
      <c r="AE5611" s="1376"/>
      <c r="AF5611" s="1376"/>
      <c r="AG5611" s="1376"/>
      <c r="AH5611" s="1376"/>
      <c r="AI5611" s="1376"/>
      <c r="AJ5611" s="1376"/>
      <c r="AK5611" s="1376"/>
      <c r="AL5611" s="1376"/>
      <c r="AM5611" s="1376"/>
      <c r="AN5611" s="1376"/>
      <c r="AO5611" s="1376"/>
      <c r="AP5611" s="1376"/>
      <c r="AQ5611" s="1376"/>
      <c r="AR5611" s="1376"/>
      <c r="AS5611" s="1376"/>
      <c r="AT5611" s="1376"/>
      <c r="AU5611" s="1376"/>
      <c r="AV5611" s="1376"/>
      <c r="AW5611" s="1376"/>
      <c r="AX5611" s="1376"/>
      <c r="AY5611" s="1376"/>
      <c r="AZ5611" s="1376"/>
      <c r="BA5611" s="722"/>
      <c r="BB5611" s="722"/>
      <c r="BC5611" s="722"/>
    </row>
    <row r="5612" spans="11:55" s="757" customFormat="1">
      <c r="K5612" s="758"/>
      <c r="L5612" s="758"/>
      <c r="M5612" s="722"/>
      <c r="P5612" s="722"/>
      <c r="Q5612" s="722"/>
      <c r="R5612" s="722"/>
      <c r="S5612" s="722"/>
      <c r="T5612" s="722"/>
      <c r="U5612" s="722"/>
      <c r="V5612" s="1376"/>
      <c r="W5612" s="1376"/>
      <c r="X5612" s="1376"/>
      <c r="Y5612" s="1376"/>
      <c r="Z5612" s="1376"/>
      <c r="AA5612" s="1376"/>
      <c r="AB5612" s="1376"/>
      <c r="AC5612" s="1376"/>
      <c r="AD5612" s="1376"/>
      <c r="AE5612" s="1376"/>
      <c r="AF5612" s="1376"/>
      <c r="AG5612" s="1376"/>
      <c r="AH5612" s="1376"/>
      <c r="AI5612" s="1376"/>
      <c r="AJ5612" s="1376"/>
      <c r="AK5612" s="1376"/>
      <c r="AL5612" s="1376"/>
      <c r="AM5612" s="1376"/>
      <c r="AN5612" s="1376"/>
      <c r="AO5612" s="1376"/>
      <c r="AP5612" s="1376"/>
      <c r="AQ5612" s="1376"/>
      <c r="AR5612" s="1376"/>
      <c r="AS5612" s="1376"/>
      <c r="AT5612" s="1376"/>
      <c r="AU5612" s="1376"/>
      <c r="AV5612" s="1376"/>
      <c r="AW5612" s="1376"/>
      <c r="AX5612" s="1376"/>
      <c r="AY5612" s="1376"/>
      <c r="AZ5612" s="1376"/>
      <c r="BA5612" s="722"/>
      <c r="BB5612" s="722"/>
      <c r="BC5612" s="722"/>
    </row>
    <row r="5613" spans="11:55" s="757" customFormat="1">
      <c r="K5613" s="758"/>
      <c r="L5613" s="758"/>
      <c r="M5613" s="722"/>
      <c r="P5613" s="722"/>
      <c r="Q5613" s="722"/>
      <c r="R5613" s="722"/>
      <c r="S5613" s="722"/>
      <c r="T5613" s="722"/>
      <c r="U5613" s="722"/>
      <c r="V5613" s="1376"/>
      <c r="W5613" s="1376"/>
      <c r="X5613" s="1376"/>
      <c r="Y5613" s="1376"/>
      <c r="Z5613" s="1376"/>
      <c r="AA5613" s="1376"/>
      <c r="AB5613" s="1376"/>
      <c r="AC5613" s="1376"/>
      <c r="AD5613" s="1376"/>
      <c r="AE5613" s="1376"/>
      <c r="AF5613" s="1376"/>
      <c r="AG5613" s="1376"/>
      <c r="AH5613" s="1376"/>
      <c r="AI5613" s="1376"/>
      <c r="AJ5613" s="1376"/>
      <c r="AK5613" s="1376"/>
      <c r="AL5613" s="1376"/>
      <c r="AM5613" s="1376"/>
      <c r="AN5613" s="1376"/>
      <c r="AO5613" s="1376"/>
      <c r="AP5613" s="1376"/>
      <c r="AQ5613" s="1376"/>
      <c r="AR5613" s="1376"/>
      <c r="AS5613" s="1376"/>
      <c r="AT5613" s="1376"/>
      <c r="AU5613" s="1376"/>
      <c r="AV5613" s="1376"/>
      <c r="AW5613" s="1376"/>
      <c r="AX5613" s="1376"/>
      <c r="AY5613" s="1376"/>
      <c r="AZ5613" s="1376"/>
      <c r="BA5613" s="722"/>
      <c r="BB5613" s="722"/>
      <c r="BC5613" s="722"/>
    </row>
    <row r="5614" spans="11:55" s="757" customFormat="1">
      <c r="K5614" s="758"/>
      <c r="L5614" s="758"/>
      <c r="M5614" s="722"/>
      <c r="P5614" s="722"/>
      <c r="Q5614" s="722"/>
      <c r="R5614" s="722"/>
      <c r="S5614" s="722"/>
      <c r="T5614" s="722"/>
      <c r="U5614" s="722"/>
      <c r="V5614" s="1376"/>
      <c r="W5614" s="1376"/>
      <c r="X5614" s="1376"/>
      <c r="Y5614" s="1376"/>
      <c r="Z5614" s="1376"/>
      <c r="AA5614" s="1376"/>
      <c r="AB5614" s="1376"/>
      <c r="AC5614" s="1376"/>
      <c r="AD5614" s="1376"/>
      <c r="AE5614" s="1376"/>
      <c r="AF5614" s="1376"/>
      <c r="AG5614" s="1376"/>
      <c r="AH5614" s="1376"/>
      <c r="AI5614" s="1376"/>
      <c r="AJ5614" s="1376"/>
      <c r="AK5614" s="1376"/>
      <c r="AL5614" s="1376"/>
      <c r="AM5614" s="1376"/>
      <c r="AN5614" s="1376"/>
      <c r="AO5614" s="1376"/>
      <c r="AP5614" s="1376"/>
      <c r="AQ5614" s="1376"/>
      <c r="AR5614" s="1376"/>
      <c r="AS5614" s="1376"/>
      <c r="AT5614" s="1376"/>
      <c r="AU5614" s="1376"/>
      <c r="AV5614" s="1376"/>
      <c r="AW5614" s="1376"/>
      <c r="AX5614" s="1376"/>
      <c r="AY5614" s="1376"/>
      <c r="AZ5614" s="1376"/>
      <c r="BA5614" s="722"/>
      <c r="BB5614" s="722"/>
      <c r="BC5614" s="722"/>
    </row>
    <row r="5615" spans="11:55" s="757" customFormat="1">
      <c r="K5615" s="758"/>
      <c r="L5615" s="758"/>
      <c r="M5615" s="722"/>
      <c r="P5615" s="722"/>
      <c r="Q5615" s="722"/>
      <c r="R5615" s="722"/>
      <c r="S5615" s="722"/>
      <c r="T5615" s="722"/>
      <c r="U5615" s="722"/>
      <c r="V5615" s="1376"/>
      <c r="W5615" s="1376"/>
      <c r="X5615" s="1376"/>
      <c r="Y5615" s="1376"/>
      <c r="Z5615" s="1376"/>
      <c r="AA5615" s="1376"/>
      <c r="AB5615" s="1376"/>
      <c r="AC5615" s="1376"/>
      <c r="AD5615" s="1376"/>
      <c r="AE5615" s="1376"/>
      <c r="AF5615" s="1376"/>
      <c r="AG5615" s="1376"/>
      <c r="AH5615" s="1376"/>
      <c r="AI5615" s="1376"/>
      <c r="AJ5615" s="1376"/>
      <c r="AK5615" s="1376"/>
      <c r="AL5615" s="1376"/>
      <c r="AM5615" s="1376"/>
      <c r="AN5615" s="1376"/>
      <c r="AO5615" s="1376"/>
      <c r="AP5615" s="1376"/>
      <c r="AQ5615" s="1376"/>
      <c r="AR5615" s="1376"/>
      <c r="AS5615" s="1376"/>
      <c r="AT5615" s="1376"/>
      <c r="AU5615" s="1376"/>
      <c r="AV5615" s="1376"/>
      <c r="AW5615" s="1376"/>
      <c r="AX5615" s="1376"/>
      <c r="AY5615" s="1376"/>
      <c r="AZ5615" s="1376"/>
      <c r="BA5615" s="722"/>
      <c r="BB5615" s="722"/>
      <c r="BC5615" s="722"/>
    </row>
    <row r="5616" spans="11:55" s="757" customFormat="1">
      <c r="K5616" s="758"/>
      <c r="L5616" s="758"/>
      <c r="M5616" s="722"/>
      <c r="P5616" s="722"/>
      <c r="Q5616" s="722"/>
      <c r="R5616" s="722"/>
      <c r="S5616" s="722"/>
      <c r="T5616" s="722"/>
      <c r="U5616" s="722"/>
      <c r="V5616" s="1376"/>
      <c r="W5616" s="1376"/>
      <c r="X5616" s="1376"/>
      <c r="Y5616" s="1376"/>
      <c r="Z5616" s="1376"/>
      <c r="AA5616" s="1376"/>
      <c r="AB5616" s="1376"/>
      <c r="AC5616" s="1376"/>
      <c r="AD5616" s="1376"/>
      <c r="AE5616" s="1376"/>
      <c r="AF5616" s="1376"/>
      <c r="AG5616" s="1376"/>
      <c r="AH5616" s="1376"/>
      <c r="AI5616" s="1376"/>
      <c r="AJ5616" s="1376"/>
      <c r="AK5616" s="1376"/>
      <c r="AL5616" s="1376"/>
      <c r="AM5616" s="1376"/>
      <c r="AN5616" s="1376"/>
      <c r="AO5616" s="1376"/>
      <c r="AP5616" s="1376"/>
      <c r="AQ5616" s="1376"/>
      <c r="AR5616" s="1376"/>
      <c r="AS5616" s="1376"/>
      <c r="AT5616" s="1376"/>
      <c r="AU5616" s="1376"/>
      <c r="AV5616" s="1376"/>
      <c r="AW5616" s="1376"/>
      <c r="AX5616" s="1376"/>
      <c r="AY5616" s="1376"/>
      <c r="AZ5616" s="1376"/>
      <c r="BA5616" s="722"/>
      <c r="BB5616" s="722"/>
      <c r="BC5616" s="722"/>
    </row>
    <row r="5617" spans="11:55" s="757" customFormat="1">
      <c r="K5617" s="758"/>
      <c r="L5617" s="758"/>
      <c r="M5617" s="722"/>
      <c r="P5617" s="722"/>
      <c r="Q5617" s="722"/>
      <c r="R5617" s="722"/>
      <c r="S5617" s="722"/>
      <c r="T5617" s="722"/>
      <c r="U5617" s="722"/>
      <c r="V5617" s="1376"/>
      <c r="W5617" s="1376"/>
      <c r="X5617" s="1376"/>
      <c r="Y5617" s="1376"/>
      <c r="Z5617" s="1376"/>
      <c r="AA5617" s="1376"/>
      <c r="AB5617" s="1376"/>
      <c r="AC5617" s="1376"/>
      <c r="AD5617" s="1376"/>
      <c r="AE5617" s="1376"/>
      <c r="AF5617" s="1376"/>
      <c r="AG5617" s="1376"/>
      <c r="AH5617" s="1376"/>
      <c r="AI5617" s="1376"/>
      <c r="AJ5617" s="1376"/>
      <c r="AK5617" s="1376"/>
      <c r="AL5617" s="1376"/>
      <c r="AM5617" s="1376"/>
      <c r="AN5617" s="1376"/>
      <c r="AO5617" s="1376"/>
      <c r="AP5617" s="1376"/>
      <c r="AQ5617" s="1376"/>
      <c r="AR5617" s="1376"/>
      <c r="AS5617" s="1376"/>
      <c r="AT5617" s="1376"/>
      <c r="AU5617" s="1376"/>
      <c r="AV5617" s="1376"/>
      <c r="AW5617" s="1376"/>
      <c r="AX5617" s="1376"/>
      <c r="AY5617" s="1376"/>
      <c r="AZ5617" s="1376"/>
      <c r="BA5617" s="722"/>
      <c r="BB5617" s="722"/>
      <c r="BC5617" s="722"/>
    </row>
    <row r="5618" spans="11:55" s="757" customFormat="1">
      <c r="K5618" s="758"/>
      <c r="L5618" s="758"/>
      <c r="M5618" s="722"/>
      <c r="P5618" s="722"/>
      <c r="Q5618" s="722"/>
      <c r="R5618" s="722"/>
      <c r="S5618" s="722"/>
      <c r="T5618" s="722"/>
      <c r="U5618" s="722"/>
      <c r="V5618" s="1376"/>
      <c r="W5618" s="1376"/>
      <c r="X5618" s="1376"/>
      <c r="Y5618" s="1376"/>
      <c r="Z5618" s="1376"/>
      <c r="AA5618" s="1376"/>
      <c r="AB5618" s="1376"/>
      <c r="AC5618" s="1376"/>
      <c r="AD5618" s="1376"/>
      <c r="AE5618" s="1376"/>
      <c r="AF5618" s="1376"/>
      <c r="AG5618" s="1376"/>
      <c r="AH5618" s="1376"/>
      <c r="AI5618" s="1376"/>
      <c r="AJ5618" s="1376"/>
      <c r="AK5618" s="1376"/>
      <c r="AL5618" s="1376"/>
      <c r="AM5618" s="1376"/>
      <c r="AN5618" s="1376"/>
      <c r="AO5618" s="1376"/>
      <c r="AP5618" s="1376"/>
      <c r="AQ5618" s="1376"/>
      <c r="AR5618" s="1376"/>
      <c r="AS5618" s="1376"/>
      <c r="AT5618" s="1376"/>
      <c r="AU5618" s="1376"/>
      <c r="AV5618" s="1376"/>
      <c r="AW5618" s="1376"/>
      <c r="AX5618" s="1376"/>
      <c r="AY5618" s="1376"/>
      <c r="AZ5618" s="1376"/>
      <c r="BA5618" s="722"/>
      <c r="BB5618" s="722"/>
      <c r="BC5618" s="722"/>
    </row>
    <row r="5619" spans="11:55" s="757" customFormat="1">
      <c r="K5619" s="758"/>
      <c r="L5619" s="758"/>
      <c r="M5619" s="722"/>
      <c r="P5619" s="722"/>
      <c r="Q5619" s="722"/>
      <c r="R5619" s="722"/>
      <c r="S5619" s="722"/>
      <c r="T5619" s="722"/>
      <c r="U5619" s="722"/>
      <c r="V5619" s="1376"/>
      <c r="W5619" s="1376"/>
      <c r="X5619" s="1376"/>
      <c r="Y5619" s="1376"/>
      <c r="Z5619" s="1376"/>
      <c r="AA5619" s="1376"/>
      <c r="AB5619" s="1376"/>
      <c r="AC5619" s="1376"/>
      <c r="AD5619" s="1376"/>
      <c r="AE5619" s="1376"/>
      <c r="AF5619" s="1376"/>
      <c r="AG5619" s="1376"/>
      <c r="AH5619" s="1376"/>
      <c r="AI5619" s="1376"/>
      <c r="AJ5619" s="1376"/>
      <c r="AK5619" s="1376"/>
      <c r="AL5619" s="1376"/>
      <c r="AM5619" s="1376"/>
      <c r="AN5619" s="1376"/>
      <c r="AO5619" s="1376"/>
      <c r="AP5619" s="1376"/>
      <c r="AQ5619" s="1376"/>
      <c r="AR5619" s="1376"/>
      <c r="AS5619" s="1376"/>
      <c r="AT5619" s="1376"/>
      <c r="AU5619" s="1376"/>
      <c r="AV5619" s="1376"/>
      <c r="AW5619" s="1376"/>
      <c r="AX5619" s="1376"/>
      <c r="AY5619" s="1376"/>
      <c r="AZ5619" s="1376"/>
      <c r="BA5619" s="722"/>
      <c r="BB5619" s="722"/>
      <c r="BC5619" s="722"/>
    </row>
    <row r="5620" spans="11:55" s="757" customFormat="1">
      <c r="K5620" s="758"/>
      <c r="L5620" s="758"/>
      <c r="M5620" s="722"/>
      <c r="P5620" s="722"/>
      <c r="Q5620" s="722"/>
      <c r="R5620" s="722"/>
      <c r="S5620" s="722"/>
      <c r="T5620" s="722"/>
      <c r="U5620" s="722"/>
      <c r="V5620" s="1376"/>
      <c r="W5620" s="1376"/>
      <c r="X5620" s="1376"/>
      <c r="Y5620" s="1376"/>
      <c r="Z5620" s="1376"/>
      <c r="AA5620" s="1376"/>
      <c r="AB5620" s="1376"/>
      <c r="AC5620" s="1376"/>
      <c r="AD5620" s="1376"/>
      <c r="AE5620" s="1376"/>
      <c r="AF5620" s="1376"/>
      <c r="AG5620" s="1376"/>
      <c r="AH5620" s="1376"/>
      <c r="AI5620" s="1376"/>
      <c r="AJ5620" s="1376"/>
      <c r="AK5620" s="1376"/>
      <c r="AL5620" s="1376"/>
      <c r="AM5620" s="1376"/>
      <c r="AN5620" s="1376"/>
      <c r="AO5620" s="1376"/>
      <c r="AP5620" s="1376"/>
      <c r="AQ5620" s="1376"/>
      <c r="AR5620" s="1376"/>
      <c r="AS5620" s="1376"/>
      <c r="AT5620" s="1376"/>
      <c r="AU5620" s="1376"/>
      <c r="AV5620" s="1376"/>
      <c r="AW5620" s="1376"/>
      <c r="AX5620" s="1376"/>
      <c r="AY5620" s="1376"/>
      <c r="AZ5620" s="1376"/>
      <c r="BA5620" s="722"/>
      <c r="BB5620" s="722"/>
      <c r="BC5620" s="722"/>
    </row>
    <row r="5621" spans="11:55" s="757" customFormat="1">
      <c r="K5621" s="758"/>
      <c r="L5621" s="758"/>
      <c r="M5621" s="722"/>
      <c r="P5621" s="722"/>
      <c r="Q5621" s="722"/>
      <c r="R5621" s="722"/>
      <c r="S5621" s="722"/>
      <c r="T5621" s="722"/>
      <c r="U5621" s="722"/>
      <c r="V5621" s="1376"/>
      <c r="W5621" s="1376"/>
      <c r="X5621" s="1376"/>
      <c r="Y5621" s="1376"/>
      <c r="Z5621" s="1376"/>
      <c r="AA5621" s="1376"/>
      <c r="AB5621" s="1376"/>
      <c r="AC5621" s="1376"/>
      <c r="AD5621" s="1376"/>
      <c r="AE5621" s="1376"/>
      <c r="AF5621" s="1376"/>
      <c r="AG5621" s="1376"/>
      <c r="AH5621" s="1376"/>
      <c r="AI5621" s="1376"/>
      <c r="AJ5621" s="1376"/>
      <c r="AK5621" s="1376"/>
      <c r="AL5621" s="1376"/>
      <c r="AM5621" s="1376"/>
      <c r="AN5621" s="1376"/>
      <c r="AO5621" s="1376"/>
      <c r="AP5621" s="1376"/>
      <c r="AQ5621" s="1376"/>
      <c r="AR5621" s="1376"/>
      <c r="AS5621" s="1376"/>
      <c r="AT5621" s="1376"/>
      <c r="AU5621" s="1376"/>
      <c r="AV5621" s="1376"/>
      <c r="AW5621" s="1376"/>
      <c r="AX5621" s="1376"/>
      <c r="AY5621" s="1376"/>
      <c r="AZ5621" s="1376"/>
      <c r="BA5621" s="722"/>
      <c r="BB5621" s="722"/>
      <c r="BC5621" s="722"/>
    </row>
    <row r="5622" spans="11:55" s="757" customFormat="1">
      <c r="K5622" s="758"/>
      <c r="L5622" s="758"/>
      <c r="M5622" s="722"/>
      <c r="P5622" s="722"/>
      <c r="Q5622" s="722"/>
      <c r="R5622" s="722"/>
      <c r="S5622" s="722"/>
      <c r="T5622" s="722"/>
      <c r="U5622" s="722"/>
      <c r="V5622" s="1376"/>
      <c r="W5622" s="1376"/>
      <c r="X5622" s="1376"/>
      <c r="Y5622" s="1376"/>
      <c r="Z5622" s="1376"/>
      <c r="AA5622" s="1376"/>
      <c r="AB5622" s="1376"/>
      <c r="AC5622" s="1376"/>
      <c r="AD5622" s="1376"/>
      <c r="AE5622" s="1376"/>
      <c r="AF5622" s="1376"/>
      <c r="AG5622" s="1376"/>
      <c r="AH5622" s="1376"/>
      <c r="AI5622" s="1376"/>
      <c r="AJ5622" s="1376"/>
      <c r="AK5622" s="1376"/>
      <c r="AL5622" s="1376"/>
      <c r="AM5622" s="1376"/>
      <c r="AN5622" s="1376"/>
      <c r="AO5622" s="1376"/>
      <c r="AP5622" s="1376"/>
      <c r="AQ5622" s="1376"/>
      <c r="AR5622" s="1376"/>
      <c r="AS5622" s="1376"/>
      <c r="AT5622" s="1376"/>
      <c r="AU5622" s="1376"/>
      <c r="AV5622" s="1376"/>
      <c r="AW5622" s="1376"/>
      <c r="AX5622" s="1376"/>
      <c r="AY5622" s="1376"/>
      <c r="AZ5622" s="1376"/>
      <c r="BA5622" s="722"/>
      <c r="BB5622" s="722"/>
      <c r="BC5622" s="722"/>
    </row>
    <row r="5623" spans="11:55" s="757" customFormat="1">
      <c r="K5623" s="758"/>
      <c r="L5623" s="758"/>
      <c r="M5623" s="722"/>
      <c r="P5623" s="722"/>
      <c r="Q5623" s="722"/>
      <c r="R5623" s="722"/>
      <c r="S5623" s="722"/>
      <c r="T5623" s="722"/>
      <c r="U5623" s="722"/>
      <c r="V5623" s="1376"/>
      <c r="W5623" s="1376"/>
      <c r="X5623" s="1376"/>
      <c r="Y5623" s="1376"/>
      <c r="Z5623" s="1376"/>
      <c r="AA5623" s="1376"/>
      <c r="AB5623" s="1376"/>
      <c r="AC5623" s="1376"/>
      <c r="AD5623" s="1376"/>
      <c r="AE5623" s="1376"/>
      <c r="AF5623" s="1376"/>
      <c r="AG5623" s="1376"/>
      <c r="AH5623" s="1376"/>
      <c r="AI5623" s="1376"/>
      <c r="AJ5623" s="1376"/>
      <c r="AK5623" s="1376"/>
      <c r="AL5623" s="1376"/>
      <c r="AM5623" s="1376"/>
      <c r="AN5623" s="1376"/>
      <c r="AO5623" s="1376"/>
      <c r="AP5623" s="1376"/>
      <c r="AQ5623" s="1376"/>
      <c r="AR5623" s="1376"/>
      <c r="AS5623" s="1376"/>
      <c r="AT5623" s="1376"/>
      <c r="AU5623" s="1376"/>
      <c r="AV5623" s="1376"/>
      <c r="AW5623" s="1376"/>
      <c r="AX5623" s="1376"/>
      <c r="AY5623" s="1376"/>
      <c r="AZ5623" s="1376"/>
      <c r="BA5623" s="722"/>
      <c r="BB5623" s="722"/>
      <c r="BC5623" s="722"/>
    </row>
    <row r="5624" spans="11:55" s="757" customFormat="1">
      <c r="K5624" s="758"/>
      <c r="L5624" s="758"/>
      <c r="M5624" s="722"/>
      <c r="P5624" s="722"/>
      <c r="Q5624" s="722"/>
      <c r="R5624" s="722"/>
      <c r="S5624" s="722"/>
      <c r="T5624" s="722"/>
      <c r="U5624" s="722"/>
      <c r="V5624" s="1376"/>
      <c r="W5624" s="1376"/>
      <c r="X5624" s="1376"/>
      <c r="Y5624" s="1376"/>
      <c r="Z5624" s="1376"/>
      <c r="AA5624" s="1376"/>
      <c r="AB5624" s="1376"/>
      <c r="AC5624" s="1376"/>
      <c r="AD5624" s="1376"/>
      <c r="AE5624" s="1376"/>
      <c r="AF5624" s="1376"/>
      <c r="AG5624" s="1376"/>
      <c r="AH5624" s="1376"/>
      <c r="AI5624" s="1376"/>
      <c r="AJ5624" s="1376"/>
      <c r="AK5624" s="1376"/>
      <c r="AL5624" s="1376"/>
      <c r="AM5624" s="1376"/>
      <c r="AN5624" s="1376"/>
      <c r="AO5624" s="1376"/>
      <c r="AP5624" s="1376"/>
      <c r="AQ5624" s="1376"/>
      <c r="AR5624" s="1376"/>
      <c r="AS5624" s="1376"/>
      <c r="AT5624" s="1376"/>
      <c r="AU5624" s="1376"/>
      <c r="AV5624" s="1376"/>
      <c r="AW5624" s="1376"/>
      <c r="AX5624" s="1376"/>
      <c r="AY5624" s="1376"/>
      <c r="AZ5624" s="1376"/>
      <c r="BA5624" s="722"/>
      <c r="BB5624" s="722"/>
      <c r="BC5624" s="722"/>
    </row>
    <row r="5625" spans="11:55" s="757" customFormat="1">
      <c r="K5625" s="758"/>
      <c r="L5625" s="758"/>
      <c r="M5625" s="722"/>
      <c r="P5625" s="722"/>
      <c r="Q5625" s="722"/>
      <c r="R5625" s="722"/>
      <c r="S5625" s="722"/>
      <c r="T5625" s="722"/>
      <c r="U5625" s="722"/>
      <c r="V5625" s="1376"/>
      <c r="W5625" s="1376"/>
      <c r="X5625" s="1376"/>
      <c r="Y5625" s="1376"/>
      <c r="Z5625" s="1376"/>
      <c r="AA5625" s="1376"/>
      <c r="AB5625" s="1376"/>
      <c r="AC5625" s="1376"/>
      <c r="AD5625" s="1376"/>
      <c r="AE5625" s="1376"/>
      <c r="AF5625" s="1376"/>
      <c r="AG5625" s="1376"/>
      <c r="AH5625" s="1376"/>
      <c r="AI5625" s="1376"/>
      <c r="AJ5625" s="1376"/>
      <c r="AK5625" s="1376"/>
      <c r="AL5625" s="1376"/>
      <c r="AM5625" s="1376"/>
      <c r="AN5625" s="1376"/>
      <c r="AO5625" s="1376"/>
      <c r="AP5625" s="1376"/>
      <c r="AQ5625" s="1376"/>
      <c r="AR5625" s="1376"/>
      <c r="AS5625" s="1376"/>
      <c r="AT5625" s="1376"/>
      <c r="AU5625" s="1376"/>
      <c r="AV5625" s="1376"/>
      <c r="AW5625" s="1376"/>
      <c r="AX5625" s="1376"/>
      <c r="AY5625" s="1376"/>
      <c r="AZ5625" s="1376"/>
      <c r="BA5625" s="722"/>
      <c r="BB5625" s="722"/>
      <c r="BC5625" s="722"/>
    </row>
    <row r="5626" spans="11:55" s="757" customFormat="1">
      <c r="K5626" s="758"/>
      <c r="L5626" s="758"/>
      <c r="M5626" s="722"/>
      <c r="P5626" s="722"/>
      <c r="Q5626" s="722"/>
      <c r="R5626" s="722"/>
      <c r="S5626" s="722"/>
      <c r="T5626" s="722"/>
      <c r="U5626" s="722"/>
      <c r="V5626" s="1376"/>
      <c r="W5626" s="1376"/>
      <c r="X5626" s="1376"/>
      <c r="Y5626" s="1376"/>
      <c r="Z5626" s="1376"/>
      <c r="AA5626" s="1376"/>
      <c r="AB5626" s="1376"/>
      <c r="AC5626" s="1376"/>
      <c r="AD5626" s="1376"/>
      <c r="AE5626" s="1376"/>
      <c r="AF5626" s="1376"/>
      <c r="AG5626" s="1376"/>
      <c r="AH5626" s="1376"/>
      <c r="AI5626" s="1376"/>
      <c r="AJ5626" s="1376"/>
      <c r="AK5626" s="1376"/>
      <c r="AL5626" s="1376"/>
      <c r="AM5626" s="1376"/>
      <c r="AN5626" s="1376"/>
      <c r="AO5626" s="1376"/>
      <c r="AP5626" s="1376"/>
      <c r="AQ5626" s="1376"/>
      <c r="AR5626" s="1376"/>
      <c r="AS5626" s="1376"/>
      <c r="AT5626" s="1376"/>
      <c r="AU5626" s="1376"/>
      <c r="AV5626" s="1376"/>
      <c r="AW5626" s="1376"/>
      <c r="AX5626" s="1376"/>
      <c r="AY5626" s="1376"/>
      <c r="AZ5626" s="1376"/>
      <c r="BA5626" s="722"/>
      <c r="BB5626" s="722"/>
      <c r="BC5626" s="722"/>
    </row>
    <row r="5627" spans="11:55" s="757" customFormat="1">
      <c r="K5627" s="758"/>
      <c r="L5627" s="758"/>
      <c r="M5627" s="722"/>
      <c r="P5627" s="722"/>
      <c r="Q5627" s="722"/>
      <c r="R5627" s="722"/>
      <c r="S5627" s="722"/>
      <c r="T5627" s="722"/>
      <c r="U5627" s="722"/>
      <c r="V5627" s="1376"/>
      <c r="W5627" s="1376"/>
      <c r="X5627" s="1376"/>
      <c r="Y5627" s="1376"/>
      <c r="Z5627" s="1376"/>
      <c r="AA5627" s="1376"/>
      <c r="AB5627" s="1376"/>
      <c r="AC5627" s="1376"/>
      <c r="AD5627" s="1376"/>
      <c r="AE5627" s="1376"/>
      <c r="AF5627" s="1376"/>
      <c r="AG5627" s="1376"/>
      <c r="AH5627" s="1376"/>
      <c r="AI5627" s="1376"/>
      <c r="AJ5627" s="1376"/>
      <c r="AK5627" s="1376"/>
      <c r="AL5627" s="1376"/>
      <c r="AM5627" s="1376"/>
      <c r="AN5627" s="1376"/>
      <c r="AO5627" s="1376"/>
      <c r="AP5627" s="1376"/>
      <c r="AQ5627" s="1376"/>
      <c r="AR5627" s="1376"/>
      <c r="AS5627" s="1376"/>
      <c r="AT5627" s="1376"/>
      <c r="AU5627" s="1376"/>
      <c r="AV5627" s="1376"/>
      <c r="AW5627" s="1376"/>
      <c r="AX5627" s="1376"/>
      <c r="AY5627" s="1376"/>
      <c r="AZ5627" s="1376"/>
      <c r="BA5627" s="722"/>
      <c r="BB5627" s="722"/>
      <c r="BC5627" s="722"/>
    </row>
    <row r="5628" spans="11:55" s="757" customFormat="1">
      <c r="K5628" s="758"/>
      <c r="L5628" s="758"/>
      <c r="M5628" s="722"/>
      <c r="P5628" s="722"/>
      <c r="Q5628" s="722"/>
      <c r="R5628" s="722"/>
      <c r="S5628" s="722"/>
      <c r="T5628" s="722"/>
      <c r="U5628" s="722"/>
      <c r="V5628" s="1376"/>
      <c r="W5628" s="1376"/>
      <c r="X5628" s="1376"/>
      <c r="Y5628" s="1376"/>
      <c r="Z5628" s="1376"/>
      <c r="AA5628" s="1376"/>
      <c r="AB5628" s="1376"/>
      <c r="AC5628" s="1376"/>
      <c r="AD5628" s="1376"/>
      <c r="AE5628" s="1376"/>
      <c r="AF5628" s="1376"/>
      <c r="AG5628" s="1376"/>
      <c r="AH5628" s="1376"/>
      <c r="AI5628" s="1376"/>
      <c r="AJ5628" s="1376"/>
      <c r="AK5628" s="1376"/>
      <c r="AL5628" s="1376"/>
      <c r="AM5628" s="1376"/>
      <c r="AN5628" s="1376"/>
      <c r="AO5628" s="1376"/>
      <c r="AP5628" s="1376"/>
      <c r="AQ5628" s="1376"/>
      <c r="AR5628" s="1376"/>
      <c r="AS5628" s="1376"/>
      <c r="AT5628" s="1376"/>
      <c r="AU5628" s="1376"/>
      <c r="AV5628" s="1376"/>
      <c r="AW5628" s="1376"/>
      <c r="AX5628" s="1376"/>
      <c r="AY5628" s="1376"/>
      <c r="AZ5628" s="1376"/>
      <c r="BA5628" s="722"/>
      <c r="BB5628" s="722"/>
      <c r="BC5628" s="722"/>
    </row>
    <row r="5629" spans="11:55" s="757" customFormat="1">
      <c r="K5629" s="758"/>
      <c r="L5629" s="758"/>
      <c r="M5629" s="722"/>
      <c r="P5629" s="722"/>
      <c r="Q5629" s="722"/>
      <c r="R5629" s="722"/>
      <c r="S5629" s="722"/>
      <c r="T5629" s="722"/>
      <c r="U5629" s="722"/>
      <c r="V5629" s="1376"/>
      <c r="W5629" s="1376"/>
      <c r="X5629" s="1376"/>
      <c r="Y5629" s="1376"/>
      <c r="Z5629" s="1376"/>
      <c r="AA5629" s="1376"/>
      <c r="AB5629" s="1376"/>
      <c r="AC5629" s="1376"/>
      <c r="AD5629" s="1376"/>
      <c r="AE5629" s="1376"/>
      <c r="AF5629" s="1376"/>
      <c r="AG5629" s="1376"/>
      <c r="AH5629" s="1376"/>
      <c r="AI5629" s="1376"/>
      <c r="AJ5629" s="1376"/>
      <c r="AK5629" s="1376"/>
      <c r="AL5629" s="1376"/>
      <c r="AM5629" s="1376"/>
      <c r="AN5629" s="1376"/>
      <c r="AO5629" s="1376"/>
      <c r="AP5629" s="1376"/>
      <c r="AQ5629" s="1376"/>
      <c r="AR5629" s="1376"/>
      <c r="AS5629" s="1376"/>
      <c r="AT5629" s="1376"/>
      <c r="AU5629" s="1376"/>
      <c r="AV5629" s="1376"/>
      <c r="AW5629" s="1376"/>
      <c r="AX5629" s="1376"/>
      <c r="AY5629" s="1376"/>
      <c r="AZ5629" s="1376"/>
      <c r="BA5629" s="722"/>
      <c r="BB5629" s="722"/>
      <c r="BC5629" s="722"/>
    </row>
    <row r="5630" spans="11:55" s="757" customFormat="1">
      <c r="K5630" s="758"/>
      <c r="L5630" s="758"/>
      <c r="M5630" s="722"/>
      <c r="P5630" s="722"/>
      <c r="Q5630" s="722"/>
      <c r="R5630" s="722"/>
      <c r="S5630" s="722"/>
      <c r="T5630" s="722"/>
      <c r="U5630" s="722"/>
      <c r="V5630" s="1376"/>
      <c r="W5630" s="1376"/>
      <c r="X5630" s="1376"/>
      <c r="Y5630" s="1376"/>
      <c r="Z5630" s="1376"/>
      <c r="AA5630" s="1376"/>
      <c r="AB5630" s="1376"/>
      <c r="AC5630" s="1376"/>
      <c r="AD5630" s="1376"/>
      <c r="AE5630" s="1376"/>
      <c r="AF5630" s="1376"/>
      <c r="AG5630" s="1376"/>
      <c r="AH5630" s="1376"/>
      <c r="AI5630" s="1376"/>
      <c r="AJ5630" s="1376"/>
      <c r="AK5630" s="1376"/>
      <c r="AL5630" s="1376"/>
      <c r="AM5630" s="1376"/>
      <c r="AN5630" s="1376"/>
      <c r="AO5630" s="1376"/>
      <c r="AP5630" s="1376"/>
      <c r="AQ5630" s="1376"/>
      <c r="AR5630" s="1376"/>
      <c r="AS5630" s="1376"/>
      <c r="AT5630" s="1376"/>
      <c r="AU5630" s="1376"/>
      <c r="AV5630" s="1376"/>
      <c r="AW5630" s="1376"/>
      <c r="AX5630" s="1376"/>
      <c r="AY5630" s="1376"/>
      <c r="AZ5630" s="1376"/>
      <c r="BA5630" s="722"/>
      <c r="BB5630" s="722"/>
      <c r="BC5630" s="722"/>
    </row>
    <row r="5631" spans="11:55" s="757" customFormat="1">
      <c r="K5631" s="758"/>
      <c r="L5631" s="758"/>
      <c r="M5631" s="722"/>
      <c r="P5631" s="722"/>
      <c r="Q5631" s="722"/>
      <c r="R5631" s="722"/>
      <c r="S5631" s="722"/>
      <c r="T5631" s="722"/>
      <c r="U5631" s="722"/>
      <c r="V5631" s="1376"/>
      <c r="W5631" s="1376"/>
      <c r="X5631" s="1376"/>
      <c r="Y5631" s="1376"/>
      <c r="Z5631" s="1376"/>
      <c r="AA5631" s="1376"/>
      <c r="AB5631" s="1376"/>
      <c r="AC5631" s="1376"/>
      <c r="AD5631" s="1376"/>
      <c r="AE5631" s="1376"/>
      <c r="AF5631" s="1376"/>
      <c r="AG5631" s="1376"/>
      <c r="AH5631" s="1376"/>
      <c r="AI5631" s="1376"/>
      <c r="AJ5631" s="1376"/>
      <c r="AK5631" s="1376"/>
      <c r="AL5631" s="1376"/>
      <c r="AM5631" s="1376"/>
      <c r="AN5631" s="1376"/>
      <c r="AO5631" s="1376"/>
      <c r="AP5631" s="1376"/>
      <c r="AQ5631" s="1376"/>
      <c r="AR5631" s="1376"/>
      <c r="AS5631" s="1376"/>
      <c r="AT5631" s="1376"/>
      <c r="AU5631" s="1376"/>
      <c r="AV5631" s="1376"/>
      <c r="AW5631" s="1376"/>
      <c r="AX5631" s="1376"/>
      <c r="AY5631" s="1376"/>
      <c r="AZ5631" s="1376"/>
      <c r="BA5631" s="722"/>
      <c r="BB5631" s="722"/>
      <c r="BC5631" s="722"/>
    </row>
    <row r="5632" spans="11:55" s="757" customFormat="1">
      <c r="K5632" s="758"/>
      <c r="L5632" s="758"/>
      <c r="M5632" s="722"/>
      <c r="P5632" s="722"/>
      <c r="Q5632" s="722"/>
      <c r="R5632" s="722"/>
      <c r="S5632" s="722"/>
      <c r="T5632" s="722"/>
      <c r="U5632" s="722"/>
      <c r="V5632" s="1376"/>
      <c r="W5632" s="1376"/>
      <c r="X5632" s="1376"/>
      <c r="Y5632" s="1376"/>
      <c r="Z5632" s="1376"/>
      <c r="AA5632" s="1376"/>
      <c r="AB5632" s="1376"/>
      <c r="AC5632" s="1376"/>
      <c r="AD5632" s="1376"/>
      <c r="AE5632" s="1376"/>
      <c r="AF5632" s="1376"/>
      <c r="AG5632" s="1376"/>
      <c r="AH5632" s="1376"/>
      <c r="AI5632" s="1376"/>
      <c r="AJ5632" s="1376"/>
      <c r="AK5632" s="1376"/>
      <c r="AL5632" s="1376"/>
      <c r="AM5632" s="1376"/>
      <c r="AN5632" s="1376"/>
      <c r="AO5632" s="1376"/>
      <c r="AP5632" s="1376"/>
      <c r="AQ5632" s="1376"/>
      <c r="AR5632" s="1376"/>
      <c r="AS5632" s="1376"/>
      <c r="AT5632" s="1376"/>
      <c r="AU5632" s="1376"/>
      <c r="AV5632" s="1376"/>
      <c r="AW5632" s="1376"/>
      <c r="AX5632" s="1376"/>
      <c r="AY5632" s="1376"/>
      <c r="AZ5632" s="1376"/>
      <c r="BA5632" s="722"/>
      <c r="BB5632" s="722"/>
      <c r="BC5632" s="722"/>
    </row>
    <row r="5633" spans="11:55" s="757" customFormat="1">
      <c r="K5633" s="758"/>
      <c r="L5633" s="758"/>
      <c r="M5633" s="722"/>
      <c r="P5633" s="722"/>
      <c r="Q5633" s="722"/>
      <c r="R5633" s="722"/>
      <c r="S5633" s="722"/>
      <c r="T5633" s="722"/>
      <c r="U5633" s="722"/>
      <c r="V5633" s="1376"/>
      <c r="W5633" s="1376"/>
      <c r="X5633" s="1376"/>
      <c r="Y5633" s="1376"/>
      <c r="Z5633" s="1376"/>
      <c r="AA5633" s="1376"/>
      <c r="AB5633" s="1376"/>
      <c r="AC5633" s="1376"/>
      <c r="AD5633" s="1376"/>
      <c r="AE5633" s="1376"/>
      <c r="AF5633" s="1376"/>
      <c r="AG5633" s="1376"/>
      <c r="AH5633" s="1376"/>
      <c r="AI5633" s="1376"/>
      <c r="AJ5633" s="1376"/>
      <c r="AK5633" s="1376"/>
      <c r="AL5633" s="1376"/>
      <c r="AM5633" s="1376"/>
      <c r="AN5633" s="1376"/>
      <c r="AO5633" s="1376"/>
      <c r="AP5633" s="1376"/>
      <c r="AQ5633" s="1376"/>
      <c r="AR5633" s="1376"/>
      <c r="AS5633" s="1376"/>
      <c r="AT5633" s="1376"/>
      <c r="AU5633" s="1376"/>
      <c r="AV5633" s="1376"/>
      <c r="AW5633" s="1376"/>
      <c r="AX5633" s="1376"/>
      <c r="AY5633" s="1376"/>
      <c r="AZ5633" s="1376"/>
      <c r="BA5633" s="722"/>
      <c r="BB5633" s="722"/>
      <c r="BC5633" s="722"/>
    </row>
    <row r="5634" spans="11:55" s="757" customFormat="1">
      <c r="K5634" s="758"/>
      <c r="L5634" s="758"/>
      <c r="M5634" s="722"/>
      <c r="P5634" s="722"/>
      <c r="Q5634" s="722"/>
      <c r="R5634" s="722"/>
      <c r="S5634" s="722"/>
      <c r="T5634" s="722"/>
      <c r="U5634" s="722"/>
      <c r="V5634" s="1376"/>
      <c r="W5634" s="1376"/>
      <c r="X5634" s="1376"/>
      <c r="Y5634" s="1376"/>
      <c r="Z5634" s="1376"/>
      <c r="AA5634" s="1376"/>
      <c r="AB5634" s="1376"/>
      <c r="AC5634" s="1376"/>
      <c r="AD5634" s="1376"/>
      <c r="AE5634" s="1376"/>
      <c r="AF5634" s="1376"/>
      <c r="AG5634" s="1376"/>
      <c r="AH5634" s="1376"/>
      <c r="AI5634" s="1376"/>
      <c r="AJ5634" s="1376"/>
      <c r="AK5634" s="1376"/>
      <c r="AL5634" s="1376"/>
      <c r="AM5634" s="1376"/>
      <c r="AN5634" s="1376"/>
      <c r="AO5634" s="1376"/>
      <c r="AP5634" s="1376"/>
      <c r="AQ5634" s="1376"/>
      <c r="AR5634" s="1376"/>
      <c r="AS5634" s="1376"/>
      <c r="AT5634" s="1376"/>
      <c r="AU5634" s="1376"/>
      <c r="AV5634" s="1376"/>
      <c r="AW5634" s="1376"/>
      <c r="AX5634" s="1376"/>
      <c r="AY5634" s="1376"/>
      <c r="AZ5634" s="1376"/>
      <c r="BA5634" s="722"/>
      <c r="BB5634" s="722"/>
      <c r="BC5634" s="722"/>
    </row>
    <row r="5635" spans="11:55" s="757" customFormat="1">
      <c r="K5635" s="758"/>
      <c r="L5635" s="758"/>
      <c r="M5635" s="722"/>
      <c r="P5635" s="722"/>
      <c r="Q5635" s="722"/>
      <c r="R5635" s="722"/>
      <c r="S5635" s="722"/>
      <c r="T5635" s="722"/>
      <c r="U5635" s="722"/>
      <c r="V5635" s="1376"/>
      <c r="W5635" s="1376"/>
      <c r="X5635" s="1376"/>
      <c r="Y5635" s="1376"/>
      <c r="Z5635" s="1376"/>
      <c r="AA5635" s="1376"/>
      <c r="AB5635" s="1376"/>
      <c r="AC5635" s="1376"/>
      <c r="AD5635" s="1376"/>
      <c r="AE5635" s="1376"/>
      <c r="AF5635" s="1376"/>
      <c r="AG5635" s="1376"/>
      <c r="AH5635" s="1376"/>
      <c r="AI5635" s="1376"/>
      <c r="AJ5635" s="1376"/>
      <c r="AK5635" s="1376"/>
      <c r="AL5635" s="1376"/>
      <c r="AM5635" s="1376"/>
      <c r="AN5635" s="1376"/>
      <c r="AO5635" s="1376"/>
      <c r="AP5635" s="1376"/>
      <c r="AQ5635" s="1376"/>
      <c r="AR5635" s="1376"/>
      <c r="AS5635" s="1376"/>
      <c r="AT5635" s="1376"/>
      <c r="AU5635" s="1376"/>
      <c r="AV5635" s="1376"/>
      <c r="AW5635" s="1376"/>
      <c r="AX5635" s="1376"/>
      <c r="AY5635" s="1376"/>
      <c r="AZ5635" s="1376"/>
      <c r="BA5635" s="722"/>
      <c r="BB5635" s="722"/>
      <c r="BC5635" s="722"/>
    </row>
    <row r="5636" spans="11:55" s="757" customFormat="1">
      <c r="K5636" s="758"/>
      <c r="L5636" s="758"/>
      <c r="M5636" s="722"/>
      <c r="P5636" s="722"/>
      <c r="Q5636" s="722"/>
      <c r="R5636" s="722"/>
      <c r="S5636" s="722"/>
      <c r="T5636" s="722"/>
      <c r="U5636" s="722"/>
      <c r="V5636" s="1376"/>
      <c r="W5636" s="1376"/>
      <c r="X5636" s="1376"/>
      <c r="Y5636" s="1376"/>
      <c r="Z5636" s="1376"/>
      <c r="AA5636" s="1376"/>
      <c r="AB5636" s="1376"/>
      <c r="AC5636" s="1376"/>
      <c r="AD5636" s="1376"/>
      <c r="AE5636" s="1376"/>
      <c r="AF5636" s="1376"/>
      <c r="AG5636" s="1376"/>
      <c r="AH5636" s="1376"/>
      <c r="AI5636" s="1376"/>
      <c r="AJ5636" s="1376"/>
      <c r="AK5636" s="1376"/>
      <c r="AL5636" s="1376"/>
      <c r="AM5636" s="1376"/>
      <c r="AN5636" s="1376"/>
      <c r="AO5636" s="1376"/>
      <c r="AP5636" s="1376"/>
      <c r="AQ5636" s="1376"/>
      <c r="AR5636" s="1376"/>
      <c r="AS5636" s="1376"/>
      <c r="AT5636" s="1376"/>
      <c r="AU5636" s="1376"/>
      <c r="AV5636" s="1376"/>
      <c r="AW5636" s="1376"/>
      <c r="AX5636" s="1376"/>
      <c r="AY5636" s="1376"/>
      <c r="AZ5636" s="1376"/>
      <c r="BA5636" s="722"/>
      <c r="BB5636" s="722"/>
      <c r="BC5636" s="722"/>
    </row>
    <row r="5637" spans="11:55" s="757" customFormat="1">
      <c r="K5637" s="758"/>
      <c r="L5637" s="758"/>
      <c r="M5637" s="722"/>
      <c r="P5637" s="722"/>
      <c r="Q5637" s="722"/>
      <c r="R5637" s="722"/>
      <c r="S5637" s="722"/>
      <c r="T5637" s="722"/>
      <c r="U5637" s="722"/>
      <c r="V5637" s="1376"/>
      <c r="W5637" s="1376"/>
      <c r="X5637" s="1376"/>
      <c r="Y5637" s="1376"/>
      <c r="Z5637" s="1376"/>
      <c r="AA5637" s="1376"/>
      <c r="AB5637" s="1376"/>
      <c r="AC5637" s="1376"/>
      <c r="AD5637" s="1376"/>
      <c r="AE5637" s="1376"/>
      <c r="AF5637" s="1376"/>
      <c r="AG5637" s="1376"/>
      <c r="AH5637" s="1376"/>
      <c r="AI5637" s="1376"/>
      <c r="AJ5637" s="1376"/>
      <c r="AK5637" s="1376"/>
      <c r="AL5637" s="1376"/>
      <c r="AM5637" s="1376"/>
      <c r="AN5637" s="1376"/>
      <c r="AO5637" s="1376"/>
      <c r="AP5637" s="1376"/>
      <c r="AQ5637" s="1376"/>
      <c r="AR5637" s="1376"/>
      <c r="AS5637" s="1376"/>
      <c r="AT5637" s="1376"/>
      <c r="AU5637" s="1376"/>
      <c r="AV5637" s="1376"/>
      <c r="AW5637" s="1376"/>
      <c r="AX5637" s="1376"/>
      <c r="AY5637" s="1376"/>
      <c r="AZ5637" s="1376"/>
      <c r="BA5637" s="722"/>
      <c r="BB5637" s="722"/>
      <c r="BC5637" s="722"/>
    </row>
    <row r="5638" spans="11:55" s="757" customFormat="1">
      <c r="K5638" s="758"/>
      <c r="L5638" s="758"/>
      <c r="M5638" s="722"/>
      <c r="P5638" s="722"/>
      <c r="Q5638" s="722"/>
      <c r="R5638" s="722"/>
      <c r="S5638" s="722"/>
      <c r="T5638" s="722"/>
      <c r="U5638" s="722"/>
      <c r="V5638" s="1376"/>
      <c r="W5638" s="1376"/>
      <c r="X5638" s="1376"/>
      <c r="Y5638" s="1376"/>
      <c r="Z5638" s="1376"/>
      <c r="AA5638" s="1376"/>
      <c r="AB5638" s="1376"/>
      <c r="AC5638" s="1376"/>
      <c r="AD5638" s="1376"/>
      <c r="AE5638" s="1376"/>
      <c r="AF5638" s="1376"/>
      <c r="AG5638" s="1376"/>
      <c r="AH5638" s="1376"/>
      <c r="AI5638" s="1376"/>
      <c r="AJ5638" s="1376"/>
      <c r="AK5638" s="1376"/>
      <c r="AL5638" s="1376"/>
      <c r="AM5638" s="1376"/>
      <c r="AN5638" s="1376"/>
      <c r="AO5638" s="1376"/>
      <c r="AP5638" s="1376"/>
      <c r="AQ5638" s="1376"/>
      <c r="AR5638" s="1376"/>
      <c r="AS5638" s="1376"/>
      <c r="AT5638" s="1376"/>
      <c r="AU5638" s="1376"/>
      <c r="AV5638" s="1376"/>
      <c r="AW5638" s="1376"/>
      <c r="AX5638" s="1376"/>
      <c r="AY5638" s="1376"/>
      <c r="AZ5638" s="1376"/>
      <c r="BA5638" s="722"/>
      <c r="BB5638" s="722"/>
      <c r="BC5638" s="722"/>
    </row>
    <row r="5639" spans="11:55" s="757" customFormat="1">
      <c r="K5639" s="758"/>
      <c r="L5639" s="758"/>
      <c r="M5639" s="722"/>
      <c r="P5639" s="722"/>
      <c r="Q5639" s="722"/>
      <c r="R5639" s="722"/>
      <c r="S5639" s="722"/>
      <c r="T5639" s="722"/>
      <c r="U5639" s="722"/>
      <c r="V5639" s="1376"/>
      <c r="W5639" s="1376"/>
      <c r="X5639" s="1376"/>
      <c r="Y5639" s="1376"/>
      <c r="Z5639" s="1376"/>
      <c r="AA5639" s="1376"/>
      <c r="AB5639" s="1376"/>
      <c r="AC5639" s="1376"/>
      <c r="AD5639" s="1376"/>
      <c r="AE5639" s="1376"/>
      <c r="AF5639" s="1376"/>
      <c r="AG5639" s="1376"/>
      <c r="AH5639" s="1376"/>
      <c r="AI5639" s="1376"/>
      <c r="AJ5639" s="1376"/>
      <c r="AK5639" s="1376"/>
      <c r="AL5639" s="1376"/>
      <c r="AM5639" s="1376"/>
      <c r="AN5639" s="1376"/>
      <c r="AO5639" s="1376"/>
      <c r="AP5639" s="1376"/>
      <c r="AQ5639" s="1376"/>
      <c r="AR5639" s="1376"/>
      <c r="AS5639" s="1376"/>
      <c r="AT5639" s="1376"/>
      <c r="AU5639" s="1376"/>
      <c r="AV5639" s="1376"/>
      <c r="AW5639" s="1376"/>
      <c r="AX5639" s="1376"/>
      <c r="AY5639" s="1376"/>
      <c r="AZ5639" s="1376"/>
      <c r="BA5639" s="722"/>
      <c r="BB5639" s="722"/>
      <c r="BC5639" s="722"/>
    </row>
    <row r="5640" spans="11:55" s="757" customFormat="1">
      <c r="K5640" s="758"/>
      <c r="L5640" s="758"/>
      <c r="M5640" s="722"/>
      <c r="P5640" s="722"/>
      <c r="Q5640" s="722"/>
      <c r="R5640" s="722"/>
      <c r="S5640" s="722"/>
      <c r="T5640" s="722"/>
      <c r="U5640" s="722"/>
      <c r="V5640" s="1376"/>
      <c r="W5640" s="1376"/>
      <c r="X5640" s="1376"/>
      <c r="Y5640" s="1376"/>
      <c r="Z5640" s="1376"/>
      <c r="AA5640" s="1376"/>
      <c r="AB5640" s="1376"/>
      <c r="AC5640" s="1376"/>
      <c r="AD5640" s="1376"/>
      <c r="AE5640" s="1376"/>
      <c r="AF5640" s="1376"/>
      <c r="AG5640" s="1376"/>
      <c r="AH5640" s="1376"/>
      <c r="AI5640" s="1376"/>
      <c r="AJ5640" s="1376"/>
      <c r="AK5640" s="1376"/>
      <c r="AL5640" s="1376"/>
      <c r="AM5640" s="1376"/>
      <c r="AN5640" s="1376"/>
      <c r="AO5640" s="1376"/>
      <c r="AP5640" s="1376"/>
      <c r="AQ5640" s="1376"/>
      <c r="AR5640" s="1376"/>
      <c r="AS5640" s="1376"/>
      <c r="AT5640" s="1376"/>
      <c r="AU5640" s="1376"/>
      <c r="AV5640" s="1376"/>
      <c r="AW5640" s="1376"/>
      <c r="AX5640" s="1376"/>
      <c r="AY5640" s="1376"/>
      <c r="AZ5640" s="1376"/>
      <c r="BA5640" s="722"/>
      <c r="BB5640" s="722"/>
      <c r="BC5640" s="722"/>
    </row>
    <row r="5641" spans="11:55" s="757" customFormat="1">
      <c r="K5641" s="758"/>
      <c r="L5641" s="758"/>
      <c r="M5641" s="722"/>
      <c r="P5641" s="722"/>
      <c r="Q5641" s="722"/>
      <c r="R5641" s="722"/>
      <c r="S5641" s="722"/>
      <c r="T5641" s="722"/>
      <c r="U5641" s="722"/>
      <c r="V5641" s="1376"/>
      <c r="W5641" s="1376"/>
      <c r="X5641" s="1376"/>
      <c r="Y5641" s="1376"/>
      <c r="Z5641" s="1376"/>
      <c r="AA5641" s="1376"/>
      <c r="AB5641" s="1376"/>
      <c r="AC5641" s="1376"/>
      <c r="AD5641" s="1376"/>
      <c r="AE5641" s="1376"/>
      <c r="AF5641" s="1376"/>
      <c r="AG5641" s="1376"/>
      <c r="AH5641" s="1376"/>
      <c r="AI5641" s="1376"/>
      <c r="AJ5641" s="1376"/>
      <c r="AK5641" s="1376"/>
      <c r="AL5641" s="1376"/>
      <c r="AM5641" s="1376"/>
      <c r="AN5641" s="1376"/>
      <c r="AO5641" s="1376"/>
      <c r="AP5641" s="1376"/>
      <c r="AQ5641" s="1376"/>
      <c r="AR5641" s="1376"/>
      <c r="AS5641" s="1376"/>
      <c r="AT5641" s="1376"/>
      <c r="AU5641" s="1376"/>
      <c r="AV5641" s="1376"/>
      <c r="AW5641" s="1376"/>
      <c r="AX5641" s="1376"/>
      <c r="AY5641" s="1376"/>
      <c r="AZ5641" s="1376"/>
      <c r="BA5641" s="722"/>
      <c r="BB5641" s="722"/>
      <c r="BC5641" s="722"/>
    </row>
    <row r="5642" spans="11:55" s="757" customFormat="1">
      <c r="K5642" s="758"/>
      <c r="L5642" s="758"/>
      <c r="M5642" s="722"/>
      <c r="P5642" s="722"/>
      <c r="Q5642" s="722"/>
      <c r="R5642" s="722"/>
      <c r="S5642" s="722"/>
      <c r="T5642" s="722"/>
      <c r="U5642" s="722"/>
      <c r="V5642" s="1376"/>
      <c r="W5642" s="1376"/>
      <c r="X5642" s="1376"/>
      <c r="Y5642" s="1376"/>
      <c r="Z5642" s="1376"/>
      <c r="AA5642" s="1376"/>
      <c r="AB5642" s="1376"/>
      <c r="AC5642" s="1376"/>
      <c r="AD5642" s="1376"/>
      <c r="AE5642" s="1376"/>
      <c r="AF5642" s="1376"/>
      <c r="AG5642" s="1376"/>
      <c r="AH5642" s="1376"/>
      <c r="AI5642" s="1376"/>
      <c r="AJ5642" s="1376"/>
      <c r="AK5642" s="1376"/>
      <c r="AL5642" s="1376"/>
      <c r="AM5642" s="1376"/>
      <c r="AN5642" s="1376"/>
      <c r="AO5642" s="1376"/>
      <c r="AP5642" s="1376"/>
      <c r="AQ5642" s="1376"/>
      <c r="AR5642" s="1376"/>
      <c r="AS5642" s="1376"/>
      <c r="AT5642" s="1376"/>
      <c r="AU5642" s="1376"/>
      <c r="AV5642" s="1376"/>
      <c r="AW5642" s="1376"/>
      <c r="AX5642" s="1376"/>
      <c r="AY5642" s="1376"/>
      <c r="AZ5642" s="1376"/>
      <c r="BA5642" s="722"/>
      <c r="BB5642" s="722"/>
      <c r="BC5642" s="722"/>
    </row>
    <row r="5643" spans="11:55" s="757" customFormat="1">
      <c r="K5643" s="758"/>
      <c r="L5643" s="758"/>
      <c r="M5643" s="722"/>
      <c r="P5643" s="722"/>
      <c r="Q5643" s="722"/>
      <c r="R5643" s="722"/>
      <c r="S5643" s="722"/>
      <c r="T5643" s="722"/>
      <c r="U5643" s="722"/>
      <c r="V5643" s="1376"/>
      <c r="W5643" s="1376"/>
      <c r="X5643" s="1376"/>
      <c r="Y5643" s="1376"/>
      <c r="Z5643" s="1376"/>
      <c r="AA5643" s="1376"/>
      <c r="AB5643" s="1376"/>
      <c r="AC5643" s="1376"/>
      <c r="AD5643" s="1376"/>
      <c r="AE5643" s="1376"/>
      <c r="AF5643" s="1376"/>
      <c r="AG5643" s="1376"/>
      <c r="AH5643" s="1376"/>
      <c r="AI5643" s="1376"/>
      <c r="AJ5643" s="1376"/>
      <c r="AK5643" s="1376"/>
      <c r="AL5643" s="1376"/>
      <c r="AM5643" s="1376"/>
      <c r="AN5643" s="1376"/>
      <c r="AO5643" s="1376"/>
      <c r="AP5643" s="1376"/>
      <c r="AQ5643" s="1376"/>
      <c r="AR5643" s="1376"/>
      <c r="AS5643" s="1376"/>
      <c r="AT5643" s="1376"/>
      <c r="AU5643" s="1376"/>
      <c r="AV5643" s="1376"/>
      <c r="AW5643" s="1376"/>
      <c r="AX5643" s="1376"/>
      <c r="AY5643" s="1376"/>
      <c r="AZ5643" s="1376"/>
      <c r="BA5643" s="722"/>
      <c r="BB5643" s="722"/>
      <c r="BC5643" s="722"/>
    </row>
    <row r="5644" spans="11:55" s="757" customFormat="1">
      <c r="K5644" s="758"/>
      <c r="L5644" s="758"/>
      <c r="M5644" s="722"/>
      <c r="P5644" s="722"/>
      <c r="Q5644" s="722"/>
      <c r="R5644" s="722"/>
      <c r="S5644" s="722"/>
      <c r="T5644" s="722"/>
      <c r="U5644" s="722"/>
      <c r="V5644" s="1376"/>
      <c r="W5644" s="1376"/>
      <c r="X5644" s="1376"/>
      <c r="Y5644" s="1376"/>
      <c r="Z5644" s="1376"/>
      <c r="AA5644" s="1376"/>
      <c r="AB5644" s="1376"/>
      <c r="AC5644" s="1376"/>
      <c r="AD5644" s="1376"/>
      <c r="AE5644" s="1376"/>
      <c r="AF5644" s="1376"/>
      <c r="AG5644" s="1376"/>
      <c r="AH5644" s="1376"/>
      <c r="AI5644" s="1376"/>
      <c r="AJ5644" s="1376"/>
      <c r="AK5644" s="1376"/>
      <c r="AL5644" s="1376"/>
      <c r="AM5644" s="1376"/>
      <c r="AN5644" s="1376"/>
      <c r="AO5644" s="1376"/>
      <c r="AP5644" s="1376"/>
      <c r="AQ5644" s="1376"/>
      <c r="AR5644" s="1376"/>
      <c r="AS5644" s="1376"/>
      <c r="AT5644" s="1376"/>
      <c r="AU5644" s="1376"/>
      <c r="AV5644" s="1376"/>
      <c r="AW5644" s="1376"/>
      <c r="AX5644" s="1376"/>
      <c r="AY5644" s="1376"/>
      <c r="AZ5644" s="1376"/>
      <c r="BA5644" s="722"/>
      <c r="BB5644" s="722"/>
      <c r="BC5644" s="722"/>
    </row>
    <row r="5645" spans="11:55" s="757" customFormat="1">
      <c r="K5645" s="758"/>
      <c r="L5645" s="758"/>
      <c r="M5645" s="722"/>
      <c r="P5645" s="722"/>
      <c r="Q5645" s="722"/>
      <c r="R5645" s="722"/>
      <c r="S5645" s="722"/>
      <c r="T5645" s="722"/>
      <c r="U5645" s="722"/>
      <c r="V5645" s="1376"/>
      <c r="W5645" s="1376"/>
      <c r="X5645" s="1376"/>
      <c r="Y5645" s="1376"/>
      <c r="Z5645" s="1376"/>
      <c r="AA5645" s="1376"/>
      <c r="AB5645" s="1376"/>
      <c r="AC5645" s="1376"/>
      <c r="AD5645" s="1376"/>
      <c r="AE5645" s="1376"/>
      <c r="AF5645" s="1376"/>
      <c r="AG5645" s="1376"/>
      <c r="AH5645" s="1376"/>
      <c r="AI5645" s="1376"/>
      <c r="AJ5645" s="1376"/>
      <c r="AK5645" s="1376"/>
      <c r="AL5645" s="1376"/>
      <c r="AM5645" s="1376"/>
      <c r="AN5645" s="1376"/>
      <c r="AO5645" s="1376"/>
      <c r="AP5645" s="1376"/>
      <c r="AQ5645" s="1376"/>
      <c r="AR5645" s="1376"/>
      <c r="AS5645" s="1376"/>
      <c r="AT5645" s="1376"/>
      <c r="AU5645" s="1376"/>
      <c r="AV5645" s="1376"/>
      <c r="AW5645" s="1376"/>
      <c r="AX5645" s="1376"/>
      <c r="AY5645" s="1376"/>
      <c r="AZ5645" s="1376"/>
      <c r="BA5645" s="722"/>
      <c r="BB5645" s="722"/>
      <c r="BC5645" s="722"/>
    </row>
    <row r="5646" spans="11:55" s="757" customFormat="1">
      <c r="K5646" s="758"/>
      <c r="L5646" s="758"/>
      <c r="M5646" s="722"/>
      <c r="P5646" s="722"/>
      <c r="Q5646" s="722"/>
      <c r="R5646" s="722"/>
      <c r="S5646" s="722"/>
      <c r="T5646" s="722"/>
      <c r="U5646" s="722"/>
      <c r="V5646" s="1376"/>
      <c r="W5646" s="1376"/>
      <c r="X5646" s="1376"/>
      <c r="Y5646" s="1376"/>
      <c r="Z5646" s="1376"/>
      <c r="AA5646" s="1376"/>
      <c r="AB5646" s="1376"/>
      <c r="AC5646" s="1376"/>
      <c r="AD5646" s="1376"/>
      <c r="AE5646" s="1376"/>
      <c r="AF5646" s="1376"/>
      <c r="AG5646" s="1376"/>
      <c r="AH5646" s="1376"/>
      <c r="AI5646" s="1376"/>
      <c r="AJ5646" s="1376"/>
      <c r="AK5646" s="1376"/>
      <c r="AL5646" s="1376"/>
      <c r="AM5646" s="1376"/>
      <c r="AN5646" s="1376"/>
      <c r="AO5646" s="1376"/>
      <c r="AP5646" s="1376"/>
      <c r="AQ5646" s="1376"/>
      <c r="AR5646" s="1376"/>
      <c r="AS5646" s="1376"/>
      <c r="AT5646" s="1376"/>
      <c r="AU5646" s="1376"/>
      <c r="AV5646" s="1376"/>
      <c r="AW5646" s="1376"/>
      <c r="AX5646" s="1376"/>
      <c r="AY5646" s="1376"/>
      <c r="AZ5646" s="1376"/>
      <c r="BA5646" s="722"/>
      <c r="BB5646" s="722"/>
      <c r="BC5646" s="722"/>
    </row>
    <row r="5647" spans="11:55" s="757" customFormat="1">
      <c r="K5647" s="758"/>
      <c r="L5647" s="758"/>
      <c r="M5647" s="722"/>
      <c r="P5647" s="722"/>
      <c r="Q5647" s="722"/>
      <c r="R5647" s="722"/>
      <c r="S5647" s="722"/>
      <c r="T5647" s="722"/>
      <c r="U5647" s="722"/>
      <c r="V5647" s="1376"/>
      <c r="W5647" s="1376"/>
      <c r="X5647" s="1376"/>
      <c r="Y5647" s="1376"/>
      <c r="Z5647" s="1376"/>
      <c r="AA5647" s="1376"/>
      <c r="AB5647" s="1376"/>
      <c r="AC5647" s="1376"/>
      <c r="AD5647" s="1376"/>
      <c r="AE5647" s="1376"/>
      <c r="AF5647" s="1376"/>
      <c r="AG5647" s="1376"/>
      <c r="AH5647" s="1376"/>
      <c r="AI5647" s="1376"/>
      <c r="AJ5647" s="1376"/>
      <c r="AK5647" s="1376"/>
      <c r="AL5647" s="1376"/>
      <c r="AM5647" s="1376"/>
      <c r="AN5647" s="1376"/>
      <c r="AO5647" s="1376"/>
      <c r="AP5647" s="1376"/>
      <c r="AQ5647" s="1376"/>
      <c r="AR5647" s="1376"/>
      <c r="AS5647" s="1376"/>
      <c r="AT5647" s="1376"/>
      <c r="AU5647" s="1376"/>
      <c r="AV5647" s="1376"/>
      <c r="AW5647" s="1376"/>
      <c r="AX5647" s="1376"/>
      <c r="AY5647" s="1376"/>
      <c r="AZ5647" s="1376"/>
      <c r="BA5647" s="722"/>
      <c r="BB5647" s="722"/>
      <c r="BC5647" s="722"/>
    </row>
    <row r="5648" spans="11:55" s="757" customFormat="1">
      <c r="K5648" s="758"/>
      <c r="L5648" s="758"/>
      <c r="M5648" s="722"/>
      <c r="P5648" s="722"/>
      <c r="Q5648" s="722"/>
      <c r="R5648" s="722"/>
      <c r="S5648" s="722"/>
      <c r="T5648" s="722"/>
      <c r="U5648" s="722"/>
      <c r="V5648" s="1376"/>
      <c r="W5648" s="1376"/>
      <c r="X5648" s="1376"/>
      <c r="Y5648" s="1376"/>
      <c r="Z5648" s="1376"/>
      <c r="AA5648" s="1376"/>
      <c r="AB5648" s="1376"/>
      <c r="AC5648" s="1376"/>
      <c r="AD5648" s="1376"/>
      <c r="AE5648" s="1376"/>
      <c r="AF5648" s="1376"/>
      <c r="AG5648" s="1376"/>
      <c r="AH5648" s="1376"/>
      <c r="AI5648" s="1376"/>
      <c r="AJ5648" s="1376"/>
      <c r="AK5648" s="1376"/>
      <c r="AL5648" s="1376"/>
      <c r="AM5648" s="1376"/>
      <c r="AN5648" s="1376"/>
      <c r="AO5648" s="1376"/>
      <c r="AP5648" s="1376"/>
      <c r="AQ5648" s="1376"/>
      <c r="AR5648" s="1376"/>
      <c r="AS5648" s="1376"/>
      <c r="AT5648" s="1376"/>
      <c r="AU5648" s="1376"/>
      <c r="AV5648" s="1376"/>
      <c r="AW5648" s="1376"/>
      <c r="AX5648" s="1376"/>
      <c r="AY5648" s="1376"/>
      <c r="AZ5648" s="1376"/>
      <c r="BA5648" s="722"/>
      <c r="BB5648" s="722"/>
      <c r="BC5648" s="722"/>
    </row>
    <row r="5649" spans="11:55" s="757" customFormat="1">
      <c r="K5649" s="758"/>
      <c r="L5649" s="758"/>
      <c r="M5649" s="722"/>
      <c r="P5649" s="722"/>
      <c r="Q5649" s="722"/>
      <c r="R5649" s="722"/>
      <c r="S5649" s="722"/>
      <c r="T5649" s="722"/>
      <c r="U5649" s="722"/>
      <c r="V5649" s="1376"/>
      <c r="W5649" s="1376"/>
      <c r="X5649" s="1376"/>
      <c r="Y5649" s="1376"/>
      <c r="Z5649" s="1376"/>
      <c r="AA5649" s="1376"/>
      <c r="AB5649" s="1376"/>
      <c r="AC5649" s="1376"/>
      <c r="AD5649" s="1376"/>
      <c r="AE5649" s="1376"/>
      <c r="AF5649" s="1376"/>
      <c r="AG5649" s="1376"/>
      <c r="AH5649" s="1376"/>
      <c r="AI5649" s="1376"/>
      <c r="AJ5649" s="1376"/>
      <c r="AK5649" s="1376"/>
      <c r="AL5649" s="1376"/>
      <c r="AM5649" s="1376"/>
      <c r="AN5649" s="1376"/>
      <c r="AO5649" s="1376"/>
      <c r="AP5649" s="1376"/>
      <c r="AQ5649" s="1376"/>
      <c r="AR5649" s="1376"/>
      <c r="AS5649" s="1376"/>
      <c r="AT5649" s="1376"/>
      <c r="AU5649" s="1376"/>
      <c r="AV5649" s="1376"/>
      <c r="AW5649" s="1376"/>
      <c r="AX5649" s="1376"/>
      <c r="AY5649" s="1376"/>
      <c r="AZ5649" s="1376"/>
      <c r="BA5649" s="722"/>
      <c r="BB5649" s="722"/>
      <c r="BC5649" s="722"/>
    </row>
    <row r="5650" spans="11:55" s="757" customFormat="1">
      <c r="K5650" s="758"/>
      <c r="L5650" s="758"/>
      <c r="M5650" s="722"/>
      <c r="P5650" s="722"/>
      <c r="Q5650" s="722"/>
      <c r="R5650" s="722"/>
      <c r="S5650" s="722"/>
      <c r="T5650" s="722"/>
      <c r="U5650" s="722"/>
      <c r="V5650" s="1376"/>
      <c r="W5650" s="1376"/>
      <c r="X5650" s="1376"/>
      <c r="Y5650" s="1376"/>
      <c r="Z5650" s="1376"/>
      <c r="AA5650" s="1376"/>
      <c r="AB5650" s="1376"/>
      <c r="AC5650" s="1376"/>
      <c r="AD5650" s="1376"/>
      <c r="AE5650" s="1376"/>
      <c r="AF5650" s="1376"/>
      <c r="AG5650" s="1376"/>
      <c r="AH5650" s="1376"/>
      <c r="AI5650" s="1376"/>
      <c r="AJ5650" s="1376"/>
      <c r="AK5650" s="1376"/>
      <c r="AL5650" s="1376"/>
      <c r="AM5650" s="1376"/>
      <c r="AN5650" s="1376"/>
      <c r="AO5650" s="1376"/>
      <c r="AP5650" s="1376"/>
      <c r="AQ5650" s="1376"/>
      <c r="AR5650" s="1376"/>
      <c r="AS5650" s="1376"/>
      <c r="AT5650" s="1376"/>
      <c r="AU5650" s="1376"/>
      <c r="AV5650" s="1376"/>
      <c r="AW5650" s="1376"/>
      <c r="AX5650" s="1376"/>
      <c r="AY5650" s="1376"/>
      <c r="AZ5650" s="1376"/>
      <c r="BA5650" s="722"/>
      <c r="BB5650" s="722"/>
      <c r="BC5650" s="722"/>
    </row>
    <row r="5651" spans="11:55" s="757" customFormat="1">
      <c r="K5651" s="758"/>
      <c r="L5651" s="758"/>
      <c r="M5651" s="722"/>
      <c r="P5651" s="722"/>
      <c r="Q5651" s="722"/>
      <c r="R5651" s="722"/>
      <c r="S5651" s="722"/>
      <c r="T5651" s="722"/>
      <c r="U5651" s="722"/>
      <c r="V5651" s="1376"/>
      <c r="W5651" s="1376"/>
      <c r="X5651" s="1376"/>
      <c r="Y5651" s="1376"/>
      <c r="Z5651" s="1376"/>
      <c r="AA5651" s="1376"/>
      <c r="AB5651" s="1376"/>
      <c r="AC5651" s="1376"/>
      <c r="AD5651" s="1376"/>
      <c r="AE5651" s="1376"/>
      <c r="AF5651" s="1376"/>
      <c r="AG5651" s="1376"/>
      <c r="AH5651" s="1376"/>
      <c r="AI5651" s="1376"/>
      <c r="AJ5651" s="1376"/>
      <c r="AK5651" s="1376"/>
      <c r="AL5651" s="1376"/>
      <c r="AM5651" s="1376"/>
      <c r="AN5651" s="1376"/>
      <c r="AO5651" s="1376"/>
      <c r="AP5651" s="1376"/>
      <c r="AQ5651" s="1376"/>
      <c r="AR5651" s="1376"/>
      <c r="AS5651" s="1376"/>
      <c r="AT5651" s="1376"/>
      <c r="AU5651" s="1376"/>
      <c r="AV5651" s="1376"/>
      <c r="AW5651" s="1376"/>
      <c r="AX5651" s="1376"/>
      <c r="AY5651" s="1376"/>
      <c r="AZ5651" s="1376"/>
      <c r="BA5651" s="722"/>
      <c r="BB5651" s="722"/>
      <c r="BC5651" s="722"/>
    </row>
    <row r="5652" spans="11:55" s="757" customFormat="1">
      <c r="K5652" s="758"/>
      <c r="L5652" s="758"/>
      <c r="M5652" s="722"/>
      <c r="P5652" s="722"/>
      <c r="Q5652" s="722"/>
      <c r="R5652" s="722"/>
      <c r="S5652" s="722"/>
      <c r="T5652" s="722"/>
      <c r="U5652" s="722"/>
      <c r="V5652" s="1376"/>
      <c r="W5652" s="1376"/>
      <c r="X5652" s="1376"/>
      <c r="Y5652" s="1376"/>
      <c r="Z5652" s="1376"/>
      <c r="AA5652" s="1376"/>
      <c r="AB5652" s="1376"/>
      <c r="AC5652" s="1376"/>
      <c r="AD5652" s="1376"/>
      <c r="AE5652" s="1376"/>
      <c r="AF5652" s="1376"/>
      <c r="AG5652" s="1376"/>
      <c r="AH5652" s="1376"/>
      <c r="AI5652" s="1376"/>
      <c r="AJ5652" s="1376"/>
      <c r="AK5652" s="1376"/>
      <c r="AL5652" s="1376"/>
      <c r="AM5652" s="1376"/>
      <c r="AN5652" s="1376"/>
      <c r="AO5652" s="1376"/>
      <c r="AP5652" s="1376"/>
      <c r="AQ5652" s="1376"/>
      <c r="AR5652" s="1376"/>
      <c r="AS5652" s="1376"/>
      <c r="AT5652" s="1376"/>
      <c r="AU5652" s="1376"/>
      <c r="AV5652" s="1376"/>
      <c r="AW5652" s="1376"/>
      <c r="AX5652" s="1376"/>
      <c r="AY5652" s="1376"/>
      <c r="AZ5652" s="1376"/>
      <c r="BA5652" s="722"/>
      <c r="BB5652" s="722"/>
      <c r="BC5652" s="722"/>
    </row>
    <row r="5653" spans="11:55" s="757" customFormat="1">
      <c r="K5653" s="758"/>
      <c r="L5653" s="758"/>
      <c r="M5653" s="722"/>
      <c r="P5653" s="722"/>
      <c r="Q5653" s="722"/>
      <c r="R5653" s="722"/>
      <c r="S5653" s="722"/>
      <c r="T5653" s="722"/>
      <c r="U5653" s="722"/>
      <c r="V5653" s="1376"/>
      <c r="W5653" s="1376"/>
      <c r="X5653" s="1376"/>
      <c r="Y5653" s="1376"/>
      <c r="Z5653" s="1376"/>
      <c r="AA5653" s="1376"/>
      <c r="AB5653" s="1376"/>
      <c r="AC5653" s="1376"/>
      <c r="AD5653" s="1376"/>
      <c r="AE5653" s="1376"/>
      <c r="AF5653" s="1376"/>
      <c r="AG5653" s="1376"/>
      <c r="AH5653" s="1376"/>
      <c r="AI5653" s="1376"/>
      <c r="AJ5653" s="1376"/>
      <c r="AK5653" s="1376"/>
      <c r="AL5653" s="1376"/>
      <c r="AM5653" s="1376"/>
      <c r="AN5653" s="1376"/>
      <c r="AO5653" s="1376"/>
      <c r="AP5653" s="1376"/>
      <c r="AQ5653" s="1376"/>
      <c r="AR5653" s="1376"/>
      <c r="AS5653" s="1376"/>
      <c r="AT5653" s="1376"/>
      <c r="AU5653" s="1376"/>
      <c r="AV5653" s="1376"/>
      <c r="AW5653" s="1376"/>
      <c r="AX5653" s="1376"/>
      <c r="AY5653" s="1376"/>
      <c r="AZ5653" s="1376"/>
      <c r="BA5653" s="722"/>
      <c r="BB5653" s="722"/>
      <c r="BC5653" s="722"/>
    </row>
    <row r="5654" spans="11:55" s="757" customFormat="1">
      <c r="K5654" s="758"/>
      <c r="L5654" s="758"/>
      <c r="M5654" s="722"/>
      <c r="P5654" s="722"/>
      <c r="Q5654" s="722"/>
      <c r="R5654" s="722"/>
      <c r="S5654" s="722"/>
      <c r="T5654" s="722"/>
      <c r="U5654" s="722"/>
      <c r="V5654" s="1376"/>
      <c r="W5654" s="1376"/>
      <c r="X5654" s="1376"/>
      <c r="Y5654" s="1376"/>
      <c r="Z5654" s="1376"/>
      <c r="AA5654" s="1376"/>
      <c r="AB5654" s="1376"/>
      <c r="AC5654" s="1376"/>
      <c r="AD5654" s="1376"/>
      <c r="AE5654" s="1376"/>
      <c r="AF5654" s="1376"/>
      <c r="AG5654" s="1376"/>
      <c r="AH5654" s="1376"/>
      <c r="AI5654" s="1376"/>
      <c r="AJ5654" s="1376"/>
      <c r="AK5654" s="1376"/>
      <c r="AL5654" s="1376"/>
      <c r="AM5654" s="1376"/>
      <c r="AN5654" s="1376"/>
      <c r="AO5654" s="1376"/>
      <c r="AP5654" s="1376"/>
      <c r="AQ5654" s="1376"/>
      <c r="AR5654" s="1376"/>
      <c r="AS5654" s="1376"/>
      <c r="AT5654" s="1376"/>
      <c r="AU5654" s="1376"/>
      <c r="AV5654" s="1376"/>
      <c r="AW5654" s="1376"/>
      <c r="AX5654" s="1376"/>
      <c r="AY5654" s="1376"/>
      <c r="AZ5654" s="1376"/>
      <c r="BA5654" s="722"/>
      <c r="BB5654" s="722"/>
      <c r="BC5654" s="722"/>
    </row>
    <row r="5655" spans="11:55" s="757" customFormat="1">
      <c r="K5655" s="758"/>
      <c r="L5655" s="758"/>
      <c r="M5655" s="722"/>
      <c r="P5655" s="722"/>
      <c r="Q5655" s="722"/>
      <c r="R5655" s="722"/>
      <c r="S5655" s="722"/>
      <c r="T5655" s="722"/>
      <c r="U5655" s="722"/>
      <c r="V5655" s="1376"/>
      <c r="W5655" s="1376"/>
      <c r="X5655" s="1376"/>
      <c r="Y5655" s="1376"/>
      <c r="Z5655" s="1376"/>
      <c r="AA5655" s="1376"/>
      <c r="AB5655" s="1376"/>
      <c r="AC5655" s="1376"/>
      <c r="AD5655" s="1376"/>
      <c r="AE5655" s="1376"/>
      <c r="AF5655" s="1376"/>
      <c r="AG5655" s="1376"/>
      <c r="AH5655" s="1376"/>
      <c r="AI5655" s="1376"/>
      <c r="AJ5655" s="1376"/>
      <c r="AK5655" s="1376"/>
      <c r="AL5655" s="1376"/>
      <c r="AM5655" s="1376"/>
      <c r="AN5655" s="1376"/>
      <c r="AO5655" s="1376"/>
      <c r="AP5655" s="1376"/>
      <c r="AQ5655" s="1376"/>
      <c r="AR5655" s="1376"/>
      <c r="AS5655" s="1376"/>
      <c r="AT5655" s="1376"/>
      <c r="AU5655" s="1376"/>
      <c r="AV5655" s="1376"/>
      <c r="AW5655" s="1376"/>
      <c r="AX5655" s="1376"/>
      <c r="AY5655" s="1376"/>
      <c r="AZ5655" s="1376"/>
      <c r="BA5655" s="722"/>
      <c r="BB5655" s="722"/>
      <c r="BC5655" s="722"/>
    </row>
    <row r="5656" spans="11:55" s="757" customFormat="1">
      <c r="K5656" s="758"/>
      <c r="L5656" s="758"/>
      <c r="M5656" s="722"/>
      <c r="P5656" s="722"/>
      <c r="Q5656" s="722"/>
      <c r="R5656" s="722"/>
      <c r="S5656" s="722"/>
      <c r="T5656" s="722"/>
      <c r="U5656" s="722"/>
      <c r="V5656" s="1376"/>
      <c r="W5656" s="1376"/>
      <c r="X5656" s="1376"/>
      <c r="Y5656" s="1376"/>
      <c r="Z5656" s="1376"/>
      <c r="AA5656" s="1376"/>
      <c r="AB5656" s="1376"/>
      <c r="AC5656" s="1376"/>
      <c r="AD5656" s="1376"/>
      <c r="AE5656" s="1376"/>
      <c r="AF5656" s="1376"/>
      <c r="AG5656" s="1376"/>
      <c r="AH5656" s="1376"/>
      <c r="AI5656" s="1376"/>
      <c r="AJ5656" s="1376"/>
      <c r="AK5656" s="1376"/>
      <c r="AL5656" s="1376"/>
      <c r="AM5656" s="1376"/>
      <c r="AN5656" s="1376"/>
      <c r="AO5656" s="1376"/>
      <c r="AP5656" s="1376"/>
      <c r="AQ5656" s="1376"/>
      <c r="AR5656" s="1376"/>
      <c r="AS5656" s="1376"/>
      <c r="AT5656" s="1376"/>
      <c r="AU5656" s="1376"/>
      <c r="AV5656" s="1376"/>
      <c r="AW5656" s="1376"/>
      <c r="AX5656" s="1376"/>
      <c r="AY5656" s="1376"/>
      <c r="AZ5656" s="1376"/>
      <c r="BA5656" s="722"/>
      <c r="BB5656" s="722"/>
      <c r="BC5656" s="722"/>
    </row>
    <row r="5657" spans="11:55" s="757" customFormat="1">
      <c r="K5657" s="758"/>
      <c r="L5657" s="758"/>
      <c r="M5657" s="722"/>
      <c r="P5657" s="722"/>
      <c r="Q5657" s="722"/>
      <c r="R5657" s="722"/>
      <c r="S5657" s="722"/>
      <c r="T5657" s="722"/>
      <c r="U5657" s="722"/>
      <c r="V5657" s="1376"/>
      <c r="W5657" s="1376"/>
      <c r="X5657" s="1376"/>
      <c r="Y5657" s="1376"/>
      <c r="Z5657" s="1376"/>
      <c r="AA5657" s="1376"/>
      <c r="AB5657" s="1376"/>
      <c r="AC5657" s="1376"/>
      <c r="AD5657" s="1376"/>
      <c r="AE5657" s="1376"/>
      <c r="AF5657" s="1376"/>
      <c r="AG5657" s="1376"/>
      <c r="AH5657" s="1376"/>
      <c r="AI5657" s="1376"/>
      <c r="AJ5657" s="1376"/>
      <c r="AK5657" s="1376"/>
      <c r="AL5657" s="1376"/>
      <c r="AM5657" s="1376"/>
      <c r="AN5657" s="1376"/>
      <c r="AO5657" s="1376"/>
      <c r="AP5657" s="1376"/>
      <c r="AQ5657" s="1376"/>
      <c r="AR5657" s="1376"/>
      <c r="AS5657" s="1376"/>
      <c r="AT5657" s="1376"/>
      <c r="AU5657" s="1376"/>
      <c r="AV5657" s="1376"/>
      <c r="AW5657" s="1376"/>
      <c r="AX5657" s="1376"/>
      <c r="AY5657" s="1376"/>
      <c r="AZ5657" s="1376"/>
      <c r="BA5657" s="722"/>
      <c r="BB5657" s="722"/>
      <c r="BC5657" s="722"/>
    </row>
    <row r="5658" spans="11:55" s="757" customFormat="1">
      <c r="K5658" s="758"/>
      <c r="L5658" s="758"/>
      <c r="M5658" s="722"/>
      <c r="P5658" s="722"/>
      <c r="Q5658" s="722"/>
      <c r="R5658" s="722"/>
      <c r="S5658" s="722"/>
      <c r="T5658" s="722"/>
      <c r="U5658" s="722"/>
      <c r="V5658" s="1376"/>
      <c r="W5658" s="1376"/>
      <c r="X5658" s="1376"/>
      <c r="Y5658" s="1376"/>
      <c r="Z5658" s="1376"/>
      <c r="AA5658" s="1376"/>
      <c r="AB5658" s="1376"/>
      <c r="AC5658" s="1376"/>
      <c r="AD5658" s="1376"/>
      <c r="AE5658" s="1376"/>
      <c r="AF5658" s="1376"/>
      <c r="AG5658" s="1376"/>
      <c r="AH5658" s="1376"/>
      <c r="AI5658" s="1376"/>
      <c r="AJ5658" s="1376"/>
      <c r="AK5658" s="1376"/>
      <c r="AL5658" s="1376"/>
      <c r="AM5658" s="1376"/>
      <c r="AN5658" s="1376"/>
      <c r="AO5658" s="1376"/>
      <c r="AP5658" s="1376"/>
      <c r="AQ5658" s="1376"/>
      <c r="AR5658" s="1376"/>
      <c r="AS5658" s="1376"/>
      <c r="AT5658" s="1376"/>
      <c r="AU5658" s="1376"/>
      <c r="AV5658" s="1376"/>
      <c r="AW5658" s="1376"/>
      <c r="AX5658" s="1376"/>
      <c r="AY5658" s="1376"/>
      <c r="AZ5658" s="1376"/>
      <c r="BA5658" s="722"/>
      <c r="BB5658" s="722"/>
      <c r="BC5658" s="722"/>
    </row>
    <row r="5659" spans="11:55" s="757" customFormat="1">
      <c r="K5659" s="758"/>
      <c r="L5659" s="758"/>
      <c r="M5659" s="722"/>
      <c r="P5659" s="722"/>
      <c r="Q5659" s="722"/>
      <c r="R5659" s="722"/>
      <c r="S5659" s="722"/>
      <c r="T5659" s="722"/>
      <c r="U5659" s="722"/>
      <c r="V5659" s="1376"/>
      <c r="W5659" s="1376"/>
      <c r="X5659" s="1376"/>
      <c r="Y5659" s="1376"/>
      <c r="Z5659" s="1376"/>
      <c r="AA5659" s="1376"/>
      <c r="AB5659" s="1376"/>
      <c r="AC5659" s="1376"/>
      <c r="AD5659" s="1376"/>
      <c r="AE5659" s="1376"/>
      <c r="AF5659" s="1376"/>
      <c r="AG5659" s="1376"/>
      <c r="AH5659" s="1376"/>
      <c r="AI5659" s="1376"/>
      <c r="AJ5659" s="1376"/>
      <c r="AK5659" s="1376"/>
      <c r="AL5659" s="1376"/>
      <c r="AM5659" s="1376"/>
      <c r="AN5659" s="1376"/>
      <c r="AO5659" s="1376"/>
      <c r="AP5659" s="1376"/>
      <c r="AQ5659" s="1376"/>
      <c r="AR5659" s="1376"/>
      <c r="AS5659" s="1376"/>
      <c r="AT5659" s="1376"/>
      <c r="AU5659" s="1376"/>
      <c r="AV5659" s="1376"/>
      <c r="AW5659" s="1376"/>
      <c r="AX5659" s="1376"/>
      <c r="AY5659" s="1376"/>
      <c r="AZ5659" s="1376"/>
      <c r="BA5659" s="722"/>
      <c r="BB5659" s="722"/>
      <c r="BC5659" s="722"/>
    </row>
    <row r="5660" spans="11:55" s="757" customFormat="1">
      <c r="K5660" s="758"/>
      <c r="L5660" s="758"/>
      <c r="M5660" s="722"/>
      <c r="P5660" s="722"/>
      <c r="Q5660" s="722"/>
      <c r="R5660" s="722"/>
      <c r="S5660" s="722"/>
      <c r="T5660" s="722"/>
      <c r="U5660" s="722"/>
      <c r="V5660" s="1376"/>
      <c r="W5660" s="1376"/>
      <c r="X5660" s="1376"/>
      <c r="Y5660" s="1376"/>
      <c r="Z5660" s="1376"/>
      <c r="AA5660" s="1376"/>
      <c r="AB5660" s="1376"/>
      <c r="AC5660" s="1376"/>
      <c r="AD5660" s="1376"/>
      <c r="AE5660" s="1376"/>
      <c r="AF5660" s="1376"/>
      <c r="AG5660" s="1376"/>
      <c r="AH5660" s="1376"/>
      <c r="AI5660" s="1376"/>
      <c r="AJ5660" s="1376"/>
      <c r="AK5660" s="1376"/>
      <c r="AL5660" s="1376"/>
      <c r="AM5660" s="1376"/>
      <c r="AN5660" s="1376"/>
      <c r="AO5660" s="1376"/>
      <c r="AP5660" s="1376"/>
      <c r="AQ5660" s="1376"/>
      <c r="AR5660" s="1376"/>
      <c r="AS5660" s="1376"/>
      <c r="AT5660" s="1376"/>
      <c r="AU5660" s="1376"/>
      <c r="AV5660" s="1376"/>
      <c r="AW5660" s="1376"/>
      <c r="AX5660" s="1376"/>
      <c r="AY5660" s="1376"/>
      <c r="AZ5660" s="1376"/>
      <c r="BA5660" s="722"/>
      <c r="BB5660" s="722"/>
      <c r="BC5660" s="722"/>
    </row>
    <row r="5661" spans="11:55" s="757" customFormat="1">
      <c r="K5661" s="758"/>
      <c r="L5661" s="758"/>
      <c r="M5661" s="722"/>
      <c r="P5661" s="722"/>
      <c r="Q5661" s="722"/>
      <c r="R5661" s="722"/>
      <c r="S5661" s="722"/>
      <c r="T5661" s="722"/>
      <c r="U5661" s="722"/>
      <c r="V5661" s="1376"/>
      <c r="W5661" s="1376"/>
      <c r="X5661" s="1376"/>
      <c r="Y5661" s="1376"/>
      <c r="Z5661" s="1376"/>
      <c r="AA5661" s="1376"/>
      <c r="AB5661" s="1376"/>
      <c r="AC5661" s="1376"/>
      <c r="AD5661" s="1376"/>
      <c r="AE5661" s="1376"/>
      <c r="AF5661" s="1376"/>
      <c r="AG5661" s="1376"/>
      <c r="AH5661" s="1376"/>
      <c r="AI5661" s="1376"/>
      <c r="AJ5661" s="1376"/>
      <c r="AK5661" s="1376"/>
      <c r="AL5661" s="1376"/>
      <c r="AM5661" s="1376"/>
      <c r="AN5661" s="1376"/>
      <c r="AO5661" s="1376"/>
      <c r="AP5661" s="1376"/>
      <c r="AQ5661" s="1376"/>
      <c r="AR5661" s="1376"/>
      <c r="AS5661" s="1376"/>
      <c r="AT5661" s="1376"/>
      <c r="AU5661" s="1376"/>
      <c r="AV5661" s="1376"/>
      <c r="AW5661" s="1376"/>
      <c r="AX5661" s="1376"/>
      <c r="AY5661" s="1376"/>
      <c r="AZ5661" s="1376"/>
      <c r="BA5661" s="722"/>
      <c r="BB5661" s="722"/>
      <c r="BC5661" s="722"/>
    </row>
    <row r="5662" spans="11:55" s="757" customFormat="1">
      <c r="K5662" s="758"/>
      <c r="L5662" s="758"/>
      <c r="M5662" s="722"/>
      <c r="P5662" s="722"/>
      <c r="Q5662" s="722"/>
      <c r="R5662" s="722"/>
      <c r="S5662" s="722"/>
      <c r="T5662" s="722"/>
      <c r="U5662" s="722"/>
      <c r="V5662" s="1376"/>
      <c r="W5662" s="1376"/>
      <c r="X5662" s="1376"/>
      <c r="Y5662" s="1376"/>
      <c r="Z5662" s="1376"/>
      <c r="AA5662" s="1376"/>
      <c r="AB5662" s="1376"/>
      <c r="AC5662" s="1376"/>
      <c r="AD5662" s="1376"/>
      <c r="AE5662" s="1376"/>
      <c r="AF5662" s="1376"/>
      <c r="AG5662" s="1376"/>
      <c r="AH5662" s="1376"/>
      <c r="AI5662" s="1376"/>
      <c r="AJ5662" s="1376"/>
      <c r="AK5662" s="1376"/>
      <c r="AL5662" s="1376"/>
      <c r="AM5662" s="1376"/>
      <c r="AN5662" s="1376"/>
      <c r="AO5662" s="1376"/>
      <c r="AP5662" s="1376"/>
      <c r="AQ5662" s="1376"/>
      <c r="AR5662" s="1376"/>
      <c r="AS5662" s="1376"/>
      <c r="AT5662" s="1376"/>
      <c r="AU5662" s="1376"/>
      <c r="AV5662" s="1376"/>
      <c r="AW5662" s="1376"/>
      <c r="AX5662" s="1376"/>
      <c r="AY5662" s="1376"/>
      <c r="AZ5662" s="1376"/>
      <c r="BA5662" s="722"/>
      <c r="BB5662" s="722"/>
      <c r="BC5662" s="722"/>
    </row>
    <row r="5663" spans="11:55" s="757" customFormat="1">
      <c r="K5663" s="758"/>
      <c r="L5663" s="758"/>
      <c r="M5663" s="722"/>
      <c r="P5663" s="722"/>
      <c r="Q5663" s="722"/>
      <c r="R5663" s="722"/>
      <c r="S5663" s="722"/>
      <c r="T5663" s="722"/>
      <c r="U5663" s="722"/>
      <c r="V5663" s="1376"/>
      <c r="W5663" s="1376"/>
      <c r="X5663" s="1376"/>
      <c r="Y5663" s="1376"/>
      <c r="Z5663" s="1376"/>
      <c r="AA5663" s="1376"/>
      <c r="AB5663" s="1376"/>
      <c r="AC5663" s="1376"/>
      <c r="AD5663" s="1376"/>
      <c r="AE5663" s="1376"/>
      <c r="AF5663" s="1376"/>
      <c r="AG5663" s="1376"/>
      <c r="AH5663" s="1376"/>
      <c r="AI5663" s="1376"/>
      <c r="AJ5663" s="1376"/>
      <c r="AK5663" s="1376"/>
      <c r="AL5663" s="1376"/>
      <c r="AM5663" s="1376"/>
      <c r="AN5663" s="1376"/>
      <c r="AO5663" s="1376"/>
      <c r="AP5663" s="1376"/>
      <c r="AQ5663" s="1376"/>
      <c r="AR5663" s="1376"/>
      <c r="AS5663" s="1376"/>
      <c r="AT5663" s="1376"/>
      <c r="AU5663" s="1376"/>
      <c r="AV5663" s="1376"/>
      <c r="AW5663" s="1376"/>
      <c r="AX5663" s="1376"/>
      <c r="AY5663" s="1376"/>
      <c r="AZ5663" s="1376"/>
      <c r="BA5663" s="722"/>
      <c r="BB5663" s="722"/>
      <c r="BC5663" s="722"/>
    </row>
    <row r="5664" spans="11:55" s="757" customFormat="1">
      <c r="K5664" s="758"/>
      <c r="L5664" s="758"/>
      <c r="M5664" s="722"/>
      <c r="P5664" s="722"/>
      <c r="Q5664" s="722"/>
      <c r="R5664" s="722"/>
      <c r="S5664" s="722"/>
      <c r="T5664" s="722"/>
      <c r="U5664" s="722"/>
      <c r="V5664" s="1376"/>
      <c r="W5664" s="1376"/>
      <c r="X5664" s="1376"/>
      <c r="Y5664" s="1376"/>
      <c r="Z5664" s="1376"/>
      <c r="AA5664" s="1376"/>
      <c r="AB5664" s="1376"/>
      <c r="AC5664" s="1376"/>
      <c r="AD5664" s="1376"/>
      <c r="AE5664" s="1376"/>
      <c r="AF5664" s="1376"/>
      <c r="AG5664" s="1376"/>
      <c r="AH5664" s="1376"/>
      <c r="AI5664" s="1376"/>
      <c r="AJ5664" s="1376"/>
      <c r="AK5664" s="1376"/>
      <c r="AL5664" s="1376"/>
      <c r="AM5664" s="1376"/>
      <c r="AN5664" s="1376"/>
      <c r="AO5664" s="1376"/>
      <c r="AP5664" s="1376"/>
      <c r="AQ5664" s="1376"/>
      <c r="AR5664" s="1376"/>
      <c r="AS5664" s="1376"/>
      <c r="AT5664" s="1376"/>
      <c r="AU5664" s="1376"/>
      <c r="AV5664" s="1376"/>
      <c r="AW5664" s="1376"/>
      <c r="AX5664" s="1376"/>
      <c r="AY5664" s="1376"/>
      <c r="AZ5664" s="1376"/>
      <c r="BA5664" s="722"/>
      <c r="BB5664" s="722"/>
      <c r="BC5664" s="722"/>
    </row>
    <row r="5665" spans="11:55" s="757" customFormat="1">
      <c r="K5665" s="758"/>
      <c r="L5665" s="758"/>
      <c r="M5665" s="722"/>
      <c r="P5665" s="722"/>
      <c r="Q5665" s="722"/>
      <c r="R5665" s="722"/>
      <c r="S5665" s="722"/>
      <c r="T5665" s="722"/>
      <c r="U5665" s="722"/>
      <c r="V5665" s="1376"/>
      <c r="W5665" s="1376"/>
      <c r="X5665" s="1376"/>
      <c r="Y5665" s="1376"/>
      <c r="Z5665" s="1376"/>
      <c r="AA5665" s="1376"/>
      <c r="AB5665" s="1376"/>
      <c r="AC5665" s="1376"/>
      <c r="AD5665" s="1376"/>
      <c r="AE5665" s="1376"/>
      <c r="AF5665" s="1376"/>
      <c r="AG5665" s="1376"/>
      <c r="AH5665" s="1376"/>
      <c r="AI5665" s="1376"/>
      <c r="AJ5665" s="1376"/>
      <c r="AK5665" s="1376"/>
      <c r="AL5665" s="1376"/>
      <c r="AM5665" s="1376"/>
      <c r="AN5665" s="1376"/>
      <c r="AO5665" s="1376"/>
      <c r="AP5665" s="1376"/>
      <c r="AQ5665" s="1376"/>
      <c r="AR5665" s="1376"/>
      <c r="AS5665" s="1376"/>
      <c r="AT5665" s="1376"/>
      <c r="AU5665" s="1376"/>
      <c r="AV5665" s="1376"/>
      <c r="AW5665" s="1376"/>
      <c r="AX5665" s="1376"/>
      <c r="AY5665" s="1376"/>
      <c r="AZ5665" s="1376"/>
      <c r="BA5665" s="722"/>
      <c r="BB5665" s="722"/>
      <c r="BC5665" s="722"/>
    </row>
    <row r="5666" spans="11:55" s="757" customFormat="1">
      <c r="K5666" s="758"/>
      <c r="L5666" s="758"/>
      <c r="M5666" s="722"/>
      <c r="P5666" s="722"/>
      <c r="Q5666" s="722"/>
      <c r="R5666" s="722"/>
      <c r="S5666" s="722"/>
      <c r="T5666" s="722"/>
      <c r="U5666" s="722"/>
      <c r="V5666" s="1376"/>
      <c r="W5666" s="1376"/>
      <c r="X5666" s="1376"/>
      <c r="Y5666" s="1376"/>
      <c r="Z5666" s="1376"/>
      <c r="AA5666" s="1376"/>
      <c r="AB5666" s="1376"/>
      <c r="AC5666" s="1376"/>
      <c r="AD5666" s="1376"/>
      <c r="AE5666" s="1376"/>
      <c r="AF5666" s="1376"/>
      <c r="AG5666" s="1376"/>
      <c r="AH5666" s="1376"/>
      <c r="AI5666" s="1376"/>
      <c r="AJ5666" s="1376"/>
      <c r="AK5666" s="1376"/>
      <c r="AL5666" s="1376"/>
      <c r="AM5666" s="1376"/>
      <c r="AN5666" s="1376"/>
      <c r="AO5666" s="1376"/>
      <c r="AP5666" s="1376"/>
      <c r="AQ5666" s="1376"/>
      <c r="AR5666" s="1376"/>
      <c r="AS5666" s="1376"/>
      <c r="AT5666" s="1376"/>
      <c r="AU5666" s="1376"/>
      <c r="AV5666" s="1376"/>
      <c r="AW5666" s="1376"/>
      <c r="AX5666" s="1376"/>
      <c r="AY5666" s="1376"/>
      <c r="AZ5666" s="1376"/>
      <c r="BA5666" s="722"/>
      <c r="BB5666" s="722"/>
      <c r="BC5666" s="722"/>
    </row>
    <row r="5667" spans="11:55" s="757" customFormat="1">
      <c r="K5667" s="758"/>
      <c r="L5667" s="758"/>
      <c r="M5667" s="722"/>
      <c r="P5667" s="722"/>
      <c r="Q5667" s="722"/>
      <c r="R5667" s="722"/>
      <c r="S5667" s="722"/>
      <c r="T5667" s="722"/>
      <c r="U5667" s="722"/>
      <c r="V5667" s="1376"/>
      <c r="W5667" s="1376"/>
      <c r="X5667" s="1376"/>
      <c r="Y5667" s="1376"/>
      <c r="Z5667" s="1376"/>
      <c r="AA5667" s="1376"/>
      <c r="AB5667" s="1376"/>
      <c r="AC5667" s="1376"/>
      <c r="AD5667" s="1376"/>
      <c r="AE5667" s="1376"/>
      <c r="AF5667" s="1376"/>
      <c r="AG5667" s="1376"/>
      <c r="AH5667" s="1376"/>
      <c r="AI5667" s="1376"/>
      <c r="AJ5667" s="1376"/>
      <c r="AK5667" s="1376"/>
      <c r="AL5667" s="1376"/>
      <c r="AM5667" s="1376"/>
      <c r="AN5667" s="1376"/>
      <c r="AO5667" s="1376"/>
      <c r="AP5667" s="1376"/>
      <c r="AQ5667" s="1376"/>
      <c r="AR5667" s="1376"/>
      <c r="AS5667" s="1376"/>
      <c r="AT5667" s="1376"/>
      <c r="AU5667" s="1376"/>
      <c r="AV5667" s="1376"/>
      <c r="AW5667" s="1376"/>
      <c r="AX5667" s="1376"/>
      <c r="AY5667" s="1376"/>
      <c r="AZ5667" s="1376"/>
      <c r="BA5667" s="722"/>
      <c r="BB5667" s="722"/>
      <c r="BC5667" s="722"/>
    </row>
    <row r="5668" spans="11:55" s="757" customFormat="1">
      <c r="K5668" s="758"/>
      <c r="L5668" s="758"/>
      <c r="M5668" s="722"/>
      <c r="P5668" s="722"/>
      <c r="Q5668" s="722"/>
      <c r="R5668" s="722"/>
      <c r="S5668" s="722"/>
      <c r="T5668" s="722"/>
      <c r="U5668" s="722"/>
      <c r="V5668" s="1376"/>
      <c r="W5668" s="1376"/>
      <c r="X5668" s="1376"/>
      <c r="Y5668" s="1376"/>
      <c r="Z5668" s="1376"/>
      <c r="AA5668" s="1376"/>
      <c r="AB5668" s="1376"/>
      <c r="AC5668" s="1376"/>
      <c r="AD5668" s="1376"/>
      <c r="AE5668" s="1376"/>
      <c r="AF5668" s="1376"/>
      <c r="AG5668" s="1376"/>
      <c r="AH5668" s="1376"/>
      <c r="AI5668" s="1376"/>
      <c r="AJ5668" s="1376"/>
      <c r="AK5668" s="1376"/>
      <c r="AL5668" s="1376"/>
      <c r="AM5668" s="1376"/>
      <c r="AN5668" s="1376"/>
      <c r="AO5668" s="1376"/>
      <c r="AP5668" s="1376"/>
      <c r="AQ5668" s="1376"/>
      <c r="AR5668" s="1376"/>
      <c r="AS5668" s="1376"/>
      <c r="AT5668" s="1376"/>
      <c r="AU5668" s="1376"/>
      <c r="AV5668" s="1376"/>
      <c r="AW5668" s="1376"/>
      <c r="AX5668" s="1376"/>
      <c r="AY5668" s="1376"/>
      <c r="AZ5668" s="1376"/>
      <c r="BA5668" s="722"/>
      <c r="BB5668" s="722"/>
      <c r="BC5668" s="722"/>
    </row>
    <row r="5669" spans="11:55" s="757" customFormat="1">
      <c r="K5669" s="758"/>
      <c r="L5669" s="758"/>
      <c r="M5669" s="722"/>
      <c r="P5669" s="722"/>
      <c r="Q5669" s="722"/>
      <c r="R5669" s="722"/>
      <c r="S5669" s="722"/>
      <c r="T5669" s="722"/>
      <c r="U5669" s="722"/>
      <c r="V5669" s="1376"/>
      <c r="W5669" s="1376"/>
      <c r="X5669" s="1376"/>
      <c r="Y5669" s="1376"/>
      <c r="Z5669" s="1376"/>
      <c r="AA5669" s="1376"/>
      <c r="AB5669" s="1376"/>
      <c r="AC5669" s="1376"/>
      <c r="AD5669" s="1376"/>
      <c r="AE5669" s="1376"/>
      <c r="AF5669" s="1376"/>
      <c r="AG5669" s="1376"/>
      <c r="AH5669" s="1376"/>
      <c r="AI5669" s="1376"/>
      <c r="AJ5669" s="1376"/>
      <c r="AK5669" s="1376"/>
      <c r="AL5669" s="1376"/>
      <c r="AM5669" s="1376"/>
      <c r="AN5669" s="1376"/>
      <c r="AO5669" s="1376"/>
      <c r="AP5669" s="1376"/>
      <c r="AQ5669" s="1376"/>
      <c r="AR5669" s="1376"/>
      <c r="AS5669" s="1376"/>
      <c r="AT5669" s="1376"/>
      <c r="AU5669" s="1376"/>
      <c r="AV5669" s="1376"/>
      <c r="AW5669" s="1376"/>
      <c r="AX5669" s="1376"/>
      <c r="AY5669" s="1376"/>
      <c r="AZ5669" s="1376"/>
      <c r="BA5669" s="722"/>
      <c r="BB5669" s="722"/>
      <c r="BC5669" s="722"/>
    </row>
    <row r="5670" spans="11:55" s="757" customFormat="1">
      <c r="K5670" s="758"/>
      <c r="L5670" s="758"/>
      <c r="M5670" s="722"/>
      <c r="P5670" s="722"/>
      <c r="Q5670" s="722"/>
      <c r="R5670" s="722"/>
      <c r="S5670" s="722"/>
      <c r="T5670" s="722"/>
      <c r="U5670" s="722"/>
      <c r="V5670" s="1376"/>
      <c r="W5670" s="1376"/>
      <c r="X5670" s="1376"/>
      <c r="Y5670" s="1376"/>
      <c r="Z5670" s="1376"/>
      <c r="AA5670" s="1376"/>
      <c r="AB5670" s="1376"/>
      <c r="AC5670" s="1376"/>
      <c r="AD5670" s="1376"/>
      <c r="AE5670" s="1376"/>
      <c r="AF5670" s="1376"/>
      <c r="AG5670" s="1376"/>
      <c r="AH5670" s="1376"/>
      <c r="AI5670" s="1376"/>
      <c r="AJ5670" s="1376"/>
      <c r="AK5670" s="1376"/>
      <c r="AL5670" s="1376"/>
      <c r="AM5670" s="1376"/>
      <c r="AN5670" s="1376"/>
      <c r="AO5670" s="1376"/>
      <c r="AP5670" s="1376"/>
      <c r="AQ5670" s="1376"/>
      <c r="AR5670" s="1376"/>
      <c r="AS5670" s="1376"/>
      <c r="AT5670" s="1376"/>
      <c r="AU5670" s="1376"/>
      <c r="AV5670" s="1376"/>
      <c r="AW5670" s="1376"/>
      <c r="AX5670" s="1376"/>
      <c r="AY5670" s="1376"/>
      <c r="AZ5670" s="1376"/>
      <c r="BA5670" s="722"/>
      <c r="BB5670" s="722"/>
      <c r="BC5670" s="722"/>
    </row>
    <row r="5671" spans="11:55" s="757" customFormat="1">
      <c r="K5671" s="758"/>
      <c r="L5671" s="758"/>
      <c r="M5671" s="722"/>
      <c r="P5671" s="722"/>
      <c r="Q5671" s="722"/>
      <c r="R5671" s="722"/>
      <c r="S5671" s="722"/>
      <c r="T5671" s="722"/>
      <c r="U5671" s="722"/>
      <c r="V5671" s="1376"/>
      <c r="W5671" s="1376"/>
      <c r="X5671" s="1376"/>
      <c r="Y5671" s="1376"/>
      <c r="Z5671" s="1376"/>
      <c r="AA5671" s="1376"/>
      <c r="AB5671" s="1376"/>
      <c r="AC5671" s="1376"/>
      <c r="AD5671" s="1376"/>
      <c r="AE5671" s="1376"/>
      <c r="AF5671" s="1376"/>
      <c r="AG5671" s="1376"/>
      <c r="AH5671" s="1376"/>
      <c r="AI5671" s="1376"/>
      <c r="AJ5671" s="1376"/>
      <c r="AK5671" s="1376"/>
      <c r="AL5671" s="1376"/>
      <c r="AM5671" s="1376"/>
      <c r="AN5671" s="1376"/>
      <c r="AO5671" s="1376"/>
      <c r="AP5671" s="1376"/>
      <c r="AQ5671" s="1376"/>
      <c r="AR5671" s="1376"/>
      <c r="AS5671" s="1376"/>
      <c r="AT5671" s="1376"/>
      <c r="AU5671" s="1376"/>
      <c r="AV5671" s="1376"/>
      <c r="AW5671" s="1376"/>
      <c r="AX5671" s="1376"/>
      <c r="AY5671" s="1376"/>
      <c r="AZ5671" s="1376"/>
      <c r="BA5671" s="722"/>
      <c r="BB5671" s="722"/>
      <c r="BC5671" s="722"/>
    </row>
    <row r="5672" spans="11:55" s="757" customFormat="1">
      <c r="K5672" s="758"/>
      <c r="L5672" s="758"/>
      <c r="M5672" s="722"/>
      <c r="P5672" s="722"/>
      <c r="Q5672" s="722"/>
      <c r="R5672" s="722"/>
      <c r="S5672" s="722"/>
      <c r="T5672" s="722"/>
      <c r="U5672" s="722"/>
      <c r="V5672" s="1376"/>
      <c r="W5672" s="1376"/>
      <c r="X5672" s="1376"/>
      <c r="Y5672" s="1376"/>
      <c r="Z5672" s="1376"/>
      <c r="AA5672" s="1376"/>
      <c r="AB5672" s="1376"/>
      <c r="AC5672" s="1376"/>
      <c r="AD5672" s="1376"/>
      <c r="AE5672" s="1376"/>
      <c r="AF5672" s="1376"/>
      <c r="AG5672" s="1376"/>
      <c r="AH5672" s="1376"/>
      <c r="AI5672" s="1376"/>
      <c r="AJ5672" s="1376"/>
      <c r="AK5672" s="1376"/>
      <c r="AL5672" s="1376"/>
      <c r="AM5672" s="1376"/>
      <c r="AN5672" s="1376"/>
      <c r="AO5672" s="1376"/>
      <c r="AP5672" s="1376"/>
      <c r="AQ5672" s="1376"/>
      <c r="AR5672" s="1376"/>
      <c r="AS5672" s="1376"/>
      <c r="AT5672" s="1376"/>
      <c r="AU5672" s="1376"/>
      <c r="AV5672" s="1376"/>
      <c r="AW5672" s="1376"/>
      <c r="AX5672" s="1376"/>
      <c r="AY5672" s="1376"/>
      <c r="AZ5672" s="1376"/>
      <c r="BA5672" s="722"/>
      <c r="BB5672" s="722"/>
      <c r="BC5672" s="722"/>
    </row>
    <row r="5673" spans="11:55" s="757" customFormat="1">
      <c r="K5673" s="758"/>
      <c r="L5673" s="758"/>
      <c r="M5673" s="722"/>
      <c r="P5673" s="722"/>
      <c r="Q5673" s="722"/>
      <c r="R5673" s="722"/>
      <c r="S5673" s="722"/>
      <c r="T5673" s="722"/>
      <c r="U5673" s="722"/>
      <c r="V5673" s="1376"/>
      <c r="W5673" s="1376"/>
      <c r="X5673" s="1376"/>
      <c r="Y5673" s="1376"/>
      <c r="Z5673" s="1376"/>
      <c r="AA5673" s="1376"/>
      <c r="AB5673" s="1376"/>
      <c r="AC5673" s="1376"/>
      <c r="AD5673" s="1376"/>
      <c r="AE5673" s="1376"/>
      <c r="AF5673" s="1376"/>
      <c r="AG5673" s="1376"/>
      <c r="AH5673" s="1376"/>
      <c r="AI5673" s="1376"/>
      <c r="AJ5673" s="1376"/>
      <c r="AK5673" s="1376"/>
      <c r="AL5673" s="1376"/>
      <c r="AM5673" s="1376"/>
      <c r="AN5673" s="1376"/>
      <c r="AO5673" s="1376"/>
      <c r="AP5673" s="1376"/>
      <c r="AQ5673" s="1376"/>
      <c r="AR5673" s="1376"/>
      <c r="AS5673" s="1376"/>
      <c r="AT5673" s="1376"/>
      <c r="AU5673" s="1376"/>
      <c r="AV5673" s="1376"/>
      <c r="AW5673" s="1376"/>
      <c r="AX5673" s="1376"/>
      <c r="AY5673" s="1376"/>
      <c r="AZ5673" s="1376"/>
      <c r="BA5673" s="722"/>
      <c r="BB5673" s="722"/>
      <c r="BC5673" s="722"/>
    </row>
    <row r="5674" spans="11:55" s="757" customFormat="1">
      <c r="K5674" s="758"/>
      <c r="L5674" s="758"/>
      <c r="M5674" s="722"/>
      <c r="P5674" s="722"/>
      <c r="Q5674" s="722"/>
      <c r="R5674" s="722"/>
      <c r="S5674" s="722"/>
      <c r="T5674" s="722"/>
      <c r="U5674" s="722"/>
      <c r="V5674" s="1376"/>
      <c r="W5674" s="1376"/>
      <c r="X5674" s="1376"/>
      <c r="Y5674" s="1376"/>
      <c r="Z5674" s="1376"/>
      <c r="AA5674" s="1376"/>
      <c r="AB5674" s="1376"/>
      <c r="AC5674" s="1376"/>
      <c r="AD5674" s="1376"/>
      <c r="AE5674" s="1376"/>
      <c r="AF5674" s="1376"/>
      <c r="AG5674" s="1376"/>
      <c r="AH5674" s="1376"/>
      <c r="AI5674" s="1376"/>
      <c r="AJ5674" s="1376"/>
      <c r="AK5674" s="1376"/>
      <c r="AL5674" s="1376"/>
      <c r="AM5674" s="1376"/>
      <c r="AN5674" s="1376"/>
      <c r="AO5674" s="1376"/>
      <c r="AP5674" s="1376"/>
      <c r="AQ5674" s="1376"/>
      <c r="AR5674" s="1376"/>
      <c r="AS5674" s="1376"/>
      <c r="AT5674" s="1376"/>
      <c r="AU5674" s="1376"/>
      <c r="AV5674" s="1376"/>
      <c r="AW5674" s="1376"/>
      <c r="AX5674" s="1376"/>
      <c r="AY5674" s="1376"/>
      <c r="AZ5674" s="1376"/>
      <c r="BA5674" s="722"/>
      <c r="BB5674" s="722"/>
      <c r="BC5674" s="722"/>
    </row>
    <row r="5675" spans="11:55" s="757" customFormat="1">
      <c r="K5675" s="758"/>
      <c r="L5675" s="758"/>
      <c r="M5675" s="722"/>
      <c r="P5675" s="722"/>
      <c r="Q5675" s="722"/>
      <c r="R5675" s="722"/>
      <c r="S5675" s="722"/>
      <c r="T5675" s="722"/>
      <c r="U5675" s="722"/>
      <c r="V5675" s="1376"/>
      <c r="W5675" s="1376"/>
      <c r="X5675" s="1376"/>
      <c r="Y5675" s="1376"/>
      <c r="Z5675" s="1376"/>
      <c r="AA5675" s="1376"/>
      <c r="AB5675" s="1376"/>
      <c r="AC5675" s="1376"/>
      <c r="AD5675" s="1376"/>
      <c r="AE5675" s="1376"/>
      <c r="AF5675" s="1376"/>
      <c r="AG5675" s="1376"/>
      <c r="AH5675" s="1376"/>
      <c r="AI5675" s="1376"/>
      <c r="AJ5675" s="1376"/>
      <c r="AK5675" s="1376"/>
      <c r="AL5675" s="1376"/>
      <c r="AM5675" s="1376"/>
      <c r="AN5675" s="1376"/>
      <c r="AO5675" s="1376"/>
      <c r="AP5675" s="1376"/>
      <c r="AQ5675" s="1376"/>
      <c r="AR5675" s="1376"/>
      <c r="AS5675" s="1376"/>
      <c r="AT5675" s="1376"/>
      <c r="AU5675" s="1376"/>
      <c r="AV5675" s="1376"/>
      <c r="AW5675" s="1376"/>
      <c r="AX5675" s="1376"/>
      <c r="AY5675" s="1376"/>
      <c r="AZ5675" s="1376"/>
      <c r="BA5675" s="722"/>
      <c r="BB5675" s="722"/>
      <c r="BC5675" s="722"/>
    </row>
    <row r="5676" spans="11:55" s="757" customFormat="1">
      <c r="K5676" s="758"/>
      <c r="L5676" s="758"/>
      <c r="M5676" s="722"/>
      <c r="P5676" s="722"/>
      <c r="Q5676" s="722"/>
      <c r="R5676" s="722"/>
      <c r="S5676" s="722"/>
      <c r="T5676" s="722"/>
      <c r="U5676" s="722"/>
      <c r="V5676" s="1376"/>
      <c r="W5676" s="1376"/>
      <c r="X5676" s="1376"/>
      <c r="Y5676" s="1376"/>
      <c r="Z5676" s="1376"/>
      <c r="AA5676" s="1376"/>
      <c r="AB5676" s="1376"/>
      <c r="AC5676" s="1376"/>
      <c r="AD5676" s="1376"/>
      <c r="AE5676" s="1376"/>
      <c r="AF5676" s="1376"/>
      <c r="AG5676" s="1376"/>
      <c r="AH5676" s="1376"/>
      <c r="AI5676" s="1376"/>
      <c r="AJ5676" s="1376"/>
      <c r="AK5676" s="1376"/>
      <c r="AL5676" s="1376"/>
      <c r="AM5676" s="1376"/>
      <c r="AN5676" s="1376"/>
      <c r="AO5676" s="1376"/>
      <c r="AP5676" s="1376"/>
      <c r="AQ5676" s="1376"/>
      <c r="AR5676" s="1376"/>
      <c r="AS5676" s="1376"/>
      <c r="AT5676" s="1376"/>
      <c r="AU5676" s="1376"/>
      <c r="AV5676" s="1376"/>
      <c r="AW5676" s="1376"/>
      <c r="AX5676" s="1376"/>
      <c r="AY5676" s="1376"/>
      <c r="AZ5676" s="1376"/>
      <c r="BA5676" s="722"/>
      <c r="BB5676" s="722"/>
      <c r="BC5676" s="722"/>
    </row>
    <row r="5677" spans="11:55" s="757" customFormat="1">
      <c r="K5677" s="758"/>
      <c r="L5677" s="758"/>
      <c r="M5677" s="722"/>
      <c r="P5677" s="722"/>
      <c r="Q5677" s="722"/>
      <c r="R5677" s="722"/>
      <c r="S5677" s="722"/>
      <c r="T5677" s="722"/>
      <c r="U5677" s="722"/>
      <c r="V5677" s="1376"/>
      <c r="W5677" s="1376"/>
      <c r="X5677" s="1376"/>
      <c r="Y5677" s="1376"/>
      <c r="Z5677" s="1376"/>
      <c r="AA5677" s="1376"/>
      <c r="AB5677" s="1376"/>
      <c r="AC5677" s="1376"/>
      <c r="AD5677" s="1376"/>
      <c r="AE5677" s="1376"/>
      <c r="AF5677" s="1376"/>
      <c r="AG5677" s="1376"/>
      <c r="AH5677" s="1376"/>
      <c r="AI5677" s="1376"/>
      <c r="AJ5677" s="1376"/>
      <c r="AK5677" s="1376"/>
      <c r="AL5677" s="1376"/>
      <c r="AM5677" s="1376"/>
      <c r="AN5677" s="1376"/>
      <c r="AO5677" s="1376"/>
      <c r="AP5677" s="1376"/>
      <c r="AQ5677" s="1376"/>
      <c r="AR5677" s="1376"/>
      <c r="AS5677" s="1376"/>
      <c r="AT5677" s="1376"/>
      <c r="AU5677" s="1376"/>
      <c r="AV5677" s="1376"/>
      <c r="AW5677" s="1376"/>
      <c r="AX5677" s="1376"/>
      <c r="AY5677" s="1376"/>
      <c r="AZ5677" s="1376"/>
      <c r="BA5677" s="722"/>
      <c r="BB5677" s="722"/>
      <c r="BC5677" s="722"/>
    </row>
    <row r="5678" spans="11:55" s="757" customFormat="1">
      <c r="K5678" s="758"/>
      <c r="L5678" s="758"/>
      <c r="M5678" s="722"/>
      <c r="P5678" s="722"/>
      <c r="Q5678" s="722"/>
      <c r="R5678" s="722"/>
      <c r="S5678" s="722"/>
      <c r="T5678" s="722"/>
      <c r="U5678" s="722"/>
      <c r="V5678" s="1376"/>
      <c r="W5678" s="1376"/>
      <c r="X5678" s="1376"/>
      <c r="Y5678" s="1376"/>
      <c r="Z5678" s="1376"/>
      <c r="AA5678" s="1376"/>
      <c r="AB5678" s="1376"/>
      <c r="AC5678" s="1376"/>
      <c r="AD5678" s="1376"/>
      <c r="AE5678" s="1376"/>
      <c r="AF5678" s="1376"/>
      <c r="AG5678" s="1376"/>
      <c r="AH5678" s="1376"/>
      <c r="AI5678" s="1376"/>
      <c r="AJ5678" s="1376"/>
      <c r="AK5678" s="1376"/>
      <c r="AL5678" s="1376"/>
      <c r="AM5678" s="1376"/>
      <c r="AN5678" s="1376"/>
      <c r="AO5678" s="1376"/>
      <c r="AP5678" s="1376"/>
      <c r="AQ5678" s="1376"/>
      <c r="AR5678" s="1376"/>
      <c r="AS5678" s="1376"/>
      <c r="AT5678" s="1376"/>
      <c r="AU5678" s="1376"/>
      <c r="AV5678" s="1376"/>
      <c r="AW5678" s="1376"/>
      <c r="AX5678" s="1376"/>
      <c r="AY5678" s="1376"/>
      <c r="AZ5678" s="1376"/>
      <c r="BA5678" s="722"/>
      <c r="BB5678" s="722"/>
      <c r="BC5678" s="722"/>
    </row>
    <row r="5679" spans="11:55" s="757" customFormat="1">
      <c r="K5679" s="758"/>
      <c r="L5679" s="758"/>
      <c r="M5679" s="722"/>
      <c r="P5679" s="722"/>
      <c r="Q5679" s="722"/>
      <c r="R5679" s="722"/>
      <c r="S5679" s="722"/>
      <c r="T5679" s="722"/>
      <c r="U5679" s="722"/>
      <c r="V5679" s="1376"/>
      <c r="W5679" s="1376"/>
      <c r="X5679" s="1376"/>
      <c r="Y5679" s="1376"/>
      <c r="Z5679" s="1376"/>
      <c r="AA5679" s="1376"/>
      <c r="AB5679" s="1376"/>
      <c r="AC5679" s="1376"/>
      <c r="AD5679" s="1376"/>
      <c r="AE5679" s="1376"/>
      <c r="AF5679" s="1376"/>
      <c r="AG5679" s="1376"/>
      <c r="AH5679" s="1376"/>
      <c r="AI5679" s="1376"/>
      <c r="AJ5679" s="1376"/>
      <c r="AK5679" s="1376"/>
      <c r="AL5679" s="1376"/>
      <c r="AM5679" s="1376"/>
      <c r="AN5679" s="1376"/>
      <c r="AO5679" s="1376"/>
      <c r="AP5679" s="1376"/>
      <c r="AQ5679" s="1376"/>
      <c r="AR5679" s="1376"/>
      <c r="AS5679" s="1376"/>
      <c r="AT5679" s="1376"/>
      <c r="AU5679" s="1376"/>
      <c r="AV5679" s="1376"/>
      <c r="AW5679" s="1376"/>
      <c r="AX5679" s="1376"/>
      <c r="AY5679" s="1376"/>
      <c r="AZ5679" s="1376"/>
      <c r="BA5679" s="722"/>
      <c r="BB5679" s="722"/>
      <c r="BC5679" s="722"/>
    </row>
    <row r="5680" spans="11:55" s="757" customFormat="1">
      <c r="K5680" s="758"/>
      <c r="L5680" s="758"/>
      <c r="M5680" s="722"/>
      <c r="P5680" s="722"/>
      <c r="Q5680" s="722"/>
      <c r="R5680" s="722"/>
      <c r="S5680" s="722"/>
      <c r="T5680" s="722"/>
      <c r="U5680" s="722"/>
      <c r="V5680" s="1376"/>
      <c r="W5680" s="1376"/>
      <c r="X5680" s="1376"/>
      <c r="Y5680" s="1376"/>
      <c r="Z5680" s="1376"/>
      <c r="AA5680" s="1376"/>
      <c r="AB5680" s="1376"/>
      <c r="AC5680" s="1376"/>
      <c r="AD5680" s="1376"/>
      <c r="AE5680" s="1376"/>
      <c r="AF5680" s="1376"/>
      <c r="AG5680" s="1376"/>
      <c r="AH5680" s="1376"/>
      <c r="AI5680" s="1376"/>
      <c r="AJ5680" s="1376"/>
      <c r="AK5680" s="1376"/>
      <c r="AL5680" s="1376"/>
      <c r="AM5680" s="1376"/>
      <c r="AN5680" s="1376"/>
      <c r="AO5680" s="1376"/>
      <c r="AP5680" s="1376"/>
      <c r="AQ5680" s="1376"/>
      <c r="AR5680" s="1376"/>
      <c r="AS5680" s="1376"/>
      <c r="AT5680" s="1376"/>
      <c r="AU5680" s="1376"/>
      <c r="AV5680" s="1376"/>
      <c r="AW5680" s="1376"/>
      <c r="AX5680" s="1376"/>
      <c r="AY5680" s="1376"/>
      <c r="AZ5680" s="1376"/>
      <c r="BA5680" s="722"/>
      <c r="BB5680" s="722"/>
      <c r="BC5680" s="722"/>
    </row>
    <row r="5681" spans="11:55" s="757" customFormat="1">
      <c r="K5681" s="758"/>
      <c r="L5681" s="758"/>
      <c r="M5681" s="722"/>
      <c r="P5681" s="722"/>
      <c r="Q5681" s="722"/>
      <c r="R5681" s="722"/>
      <c r="S5681" s="722"/>
      <c r="T5681" s="722"/>
      <c r="U5681" s="722"/>
      <c r="V5681" s="1376"/>
      <c r="W5681" s="1376"/>
      <c r="X5681" s="1376"/>
      <c r="Y5681" s="1376"/>
      <c r="Z5681" s="1376"/>
      <c r="AA5681" s="1376"/>
      <c r="AB5681" s="1376"/>
      <c r="AC5681" s="1376"/>
      <c r="AD5681" s="1376"/>
      <c r="AE5681" s="1376"/>
      <c r="AF5681" s="1376"/>
      <c r="AG5681" s="1376"/>
      <c r="AH5681" s="1376"/>
      <c r="AI5681" s="1376"/>
      <c r="AJ5681" s="1376"/>
      <c r="AK5681" s="1376"/>
      <c r="AL5681" s="1376"/>
      <c r="AM5681" s="1376"/>
      <c r="AN5681" s="1376"/>
      <c r="AO5681" s="1376"/>
      <c r="AP5681" s="1376"/>
      <c r="AQ5681" s="1376"/>
      <c r="AR5681" s="1376"/>
      <c r="AS5681" s="1376"/>
      <c r="AT5681" s="1376"/>
      <c r="AU5681" s="1376"/>
      <c r="AV5681" s="1376"/>
      <c r="AW5681" s="1376"/>
      <c r="AX5681" s="1376"/>
      <c r="AY5681" s="1376"/>
      <c r="AZ5681" s="1376"/>
      <c r="BA5681" s="722"/>
      <c r="BB5681" s="722"/>
      <c r="BC5681" s="722"/>
    </row>
    <row r="5682" spans="11:55" s="757" customFormat="1">
      <c r="K5682" s="758"/>
      <c r="L5682" s="758"/>
      <c r="M5682" s="722"/>
      <c r="P5682" s="722"/>
      <c r="Q5682" s="722"/>
      <c r="R5682" s="722"/>
      <c r="S5682" s="722"/>
      <c r="T5682" s="722"/>
      <c r="U5682" s="722"/>
      <c r="V5682" s="1376"/>
      <c r="W5682" s="1376"/>
      <c r="X5682" s="1376"/>
      <c r="Y5682" s="1376"/>
      <c r="Z5682" s="1376"/>
      <c r="AA5682" s="1376"/>
      <c r="AB5682" s="1376"/>
      <c r="AC5682" s="1376"/>
      <c r="AD5682" s="1376"/>
      <c r="AE5682" s="1376"/>
      <c r="AF5682" s="1376"/>
      <c r="AG5682" s="1376"/>
      <c r="AH5682" s="1376"/>
      <c r="AI5682" s="1376"/>
      <c r="AJ5682" s="1376"/>
      <c r="AK5682" s="1376"/>
      <c r="AL5682" s="1376"/>
      <c r="AM5682" s="1376"/>
      <c r="AN5682" s="1376"/>
      <c r="AO5682" s="1376"/>
      <c r="AP5682" s="1376"/>
      <c r="AQ5682" s="1376"/>
      <c r="AR5682" s="1376"/>
      <c r="AS5682" s="1376"/>
      <c r="AT5682" s="1376"/>
      <c r="AU5682" s="1376"/>
      <c r="AV5682" s="1376"/>
      <c r="AW5682" s="1376"/>
      <c r="AX5682" s="1376"/>
      <c r="AY5682" s="1376"/>
      <c r="AZ5682" s="1376"/>
      <c r="BA5682" s="722"/>
      <c r="BB5682" s="722"/>
      <c r="BC5682" s="722"/>
    </row>
    <row r="5683" spans="11:55" s="757" customFormat="1">
      <c r="K5683" s="758"/>
      <c r="L5683" s="758"/>
      <c r="M5683" s="722"/>
      <c r="P5683" s="722"/>
      <c r="Q5683" s="722"/>
      <c r="R5683" s="722"/>
      <c r="S5683" s="722"/>
      <c r="T5683" s="722"/>
      <c r="U5683" s="722"/>
      <c r="V5683" s="1376"/>
      <c r="W5683" s="1376"/>
      <c r="X5683" s="1376"/>
      <c r="Y5683" s="1376"/>
      <c r="Z5683" s="1376"/>
      <c r="AA5683" s="1376"/>
      <c r="AB5683" s="1376"/>
      <c r="AC5683" s="1376"/>
      <c r="AD5683" s="1376"/>
      <c r="AE5683" s="1376"/>
      <c r="AF5683" s="1376"/>
      <c r="AG5683" s="1376"/>
      <c r="AH5683" s="1376"/>
      <c r="AI5683" s="1376"/>
      <c r="AJ5683" s="1376"/>
      <c r="AK5683" s="1376"/>
      <c r="AL5683" s="1376"/>
      <c r="AM5683" s="1376"/>
      <c r="AN5683" s="1376"/>
      <c r="AO5683" s="1376"/>
      <c r="AP5683" s="1376"/>
      <c r="AQ5683" s="1376"/>
      <c r="AR5683" s="1376"/>
      <c r="AS5683" s="1376"/>
      <c r="AT5683" s="1376"/>
      <c r="AU5683" s="1376"/>
      <c r="AV5683" s="1376"/>
      <c r="AW5683" s="1376"/>
      <c r="AX5683" s="1376"/>
      <c r="AY5683" s="1376"/>
      <c r="AZ5683" s="1376"/>
      <c r="BA5683" s="722"/>
      <c r="BB5683" s="722"/>
      <c r="BC5683" s="722"/>
    </row>
    <row r="5684" spans="11:55" s="757" customFormat="1">
      <c r="K5684" s="758"/>
      <c r="L5684" s="758"/>
      <c r="M5684" s="722"/>
      <c r="P5684" s="722"/>
      <c r="Q5684" s="722"/>
      <c r="R5684" s="722"/>
      <c r="S5684" s="722"/>
      <c r="T5684" s="722"/>
      <c r="U5684" s="722"/>
      <c r="V5684" s="1376"/>
      <c r="W5684" s="1376"/>
      <c r="X5684" s="1376"/>
      <c r="Y5684" s="1376"/>
      <c r="Z5684" s="1376"/>
      <c r="AA5684" s="1376"/>
      <c r="AB5684" s="1376"/>
      <c r="AC5684" s="1376"/>
      <c r="AD5684" s="1376"/>
      <c r="AE5684" s="1376"/>
      <c r="AF5684" s="1376"/>
      <c r="AG5684" s="1376"/>
      <c r="AH5684" s="1376"/>
      <c r="AI5684" s="1376"/>
      <c r="AJ5684" s="1376"/>
      <c r="AK5684" s="1376"/>
      <c r="AL5684" s="1376"/>
      <c r="AM5684" s="1376"/>
      <c r="AN5684" s="1376"/>
      <c r="AO5684" s="1376"/>
      <c r="AP5684" s="1376"/>
      <c r="AQ5684" s="1376"/>
      <c r="AR5684" s="1376"/>
      <c r="AS5684" s="1376"/>
      <c r="AT5684" s="1376"/>
      <c r="AU5684" s="1376"/>
      <c r="AV5684" s="1376"/>
      <c r="AW5684" s="1376"/>
      <c r="AX5684" s="1376"/>
      <c r="AY5684" s="1376"/>
      <c r="AZ5684" s="1376"/>
      <c r="BA5684" s="722"/>
      <c r="BB5684" s="722"/>
      <c r="BC5684" s="722"/>
    </row>
    <row r="5685" spans="11:55" s="757" customFormat="1">
      <c r="K5685" s="758"/>
      <c r="L5685" s="758"/>
      <c r="M5685" s="722"/>
      <c r="P5685" s="722"/>
      <c r="Q5685" s="722"/>
      <c r="R5685" s="722"/>
      <c r="S5685" s="722"/>
      <c r="T5685" s="722"/>
      <c r="U5685" s="722"/>
      <c r="V5685" s="1376"/>
      <c r="W5685" s="1376"/>
      <c r="X5685" s="1376"/>
      <c r="Y5685" s="1376"/>
      <c r="Z5685" s="1376"/>
      <c r="AA5685" s="1376"/>
      <c r="AB5685" s="1376"/>
      <c r="AC5685" s="1376"/>
      <c r="AD5685" s="1376"/>
      <c r="AE5685" s="1376"/>
      <c r="AF5685" s="1376"/>
      <c r="AG5685" s="1376"/>
      <c r="AH5685" s="1376"/>
      <c r="AI5685" s="1376"/>
      <c r="AJ5685" s="1376"/>
      <c r="AK5685" s="1376"/>
      <c r="AL5685" s="1376"/>
      <c r="AM5685" s="1376"/>
      <c r="AN5685" s="1376"/>
      <c r="AO5685" s="1376"/>
      <c r="AP5685" s="1376"/>
      <c r="AQ5685" s="1376"/>
      <c r="AR5685" s="1376"/>
      <c r="AS5685" s="1376"/>
      <c r="AT5685" s="1376"/>
      <c r="AU5685" s="1376"/>
      <c r="AV5685" s="1376"/>
      <c r="AW5685" s="1376"/>
      <c r="AX5685" s="1376"/>
      <c r="AY5685" s="1376"/>
      <c r="AZ5685" s="1376"/>
      <c r="BA5685" s="722"/>
      <c r="BB5685" s="722"/>
      <c r="BC5685" s="722"/>
    </row>
    <row r="5686" spans="11:55" s="757" customFormat="1">
      <c r="K5686" s="758"/>
      <c r="L5686" s="758"/>
      <c r="M5686" s="722"/>
      <c r="P5686" s="722"/>
      <c r="Q5686" s="722"/>
      <c r="R5686" s="722"/>
      <c r="S5686" s="722"/>
      <c r="T5686" s="722"/>
      <c r="U5686" s="722"/>
      <c r="V5686" s="1376"/>
      <c r="W5686" s="1376"/>
      <c r="X5686" s="1376"/>
      <c r="Y5686" s="1376"/>
      <c r="Z5686" s="1376"/>
      <c r="AA5686" s="1376"/>
      <c r="AB5686" s="1376"/>
      <c r="AC5686" s="1376"/>
      <c r="AD5686" s="1376"/>
      <c r="AE5686" s="1376"/>
      <c r="AF5686" s="1376"/>
      <c r="AG5686" s="1376"/>
      <c r="AH5686" s="1376"/>
      <c r="AI5686" s="1376"/>
      <c r="AJ5686" s="1376"/>
      <c r="AK5686" s="1376"/>
      <c r="AL5686" s="1376"/>
      <c r="AM5686" s="1376"/>
      <c r="AN5686" s="1376"/>
      <c r="AO5686" s="1376"/>
      <c r="AP5686" s="1376"/>
      <c r="AQ5686" s="1376"/>
      <c r="AR5686" s="1376"/>
      <c r="AS5686" s="1376"/>
      <c r="AT5686" s="1376"/>
      <c r="AU5686" s="1376"/>
      <c r="AV5686" s="1376"/>
      <c r="AW5686" s="1376"/>
      <c r="AX5686" s="1376"/>
      <c r="AY5686" s="1376"/>
      <c r="AZ5686" s="1376"/>
      <c r="BA5686" s="722"/>
      <c r="BB5686" s="722"/>
      <c r="BC5686" s="722"/>
    </row>
    <row r="5687" spans="11:55" s="757" customFormat="1">
      <c r="K5687" s="758"/>
      <c r="L5687" s="758"/>
      <c r="M5687" s="722"/>
      <c r="P5687" s="722"/>
      <c r="Q5687" s="722"/>
      <c r="R5687" s="722"/>
      <c r="S5687" s="722"/>
      <c r="T5687" s="722"/>
      <c r="U5687" s="722"/>
      <c r="V5687" s="1376"/>
      <c r="W5687" s="1376"/>
      <c r="X5687" s="1376"/>
      <c r="Y5687" s="1376"/>
      <c r="Z5687" s="1376"/>
      <c r="AA5687" s="1376"/>
      <c r="AB5687" s="1376"/>
      <c r="AC5687" s="1376"/>
      <c r="AD5687" s="1376"/>
      <c r="AE5687" s="1376"/>
      <c r="AF5687" s="1376"/>
      <c r="AG5687" s="1376"/>
      <c r="AH5687" s="1376"/>
      <c r="AI5687" s="1376"/>
      <c r="AJ5687" s="1376"/>
      <c r="AK5687" s="1376"/>
      <c r="AL5687" s="1376"/>
      <c r="AM5687" s="1376"/>
      <c r="AN5687" s="1376"/>
      <c r="AO5687" s="1376"/>
      <c r="AP5687" s="1376"/>
      <c r="AQ5687" s="1376"/>
      <c r="AR5687" s="1376"/>
      <c r="AS5687" s="1376"/>
      <c r="AT5687" s="1376"/>
      <c r="AU5687" s="1376"/>
      <c r="AV5687" s="1376"/>
      <c r="AW5687" s="1376"/>
      <c r="AX5687" s="1376"/>
      <c r="AY5687" s="1376"/>
      <c r="AZ5687" s="1376"/>
      <c r="BA5687" s="722"/>
      <c r="BB5687" s="722"/>
      <c r="BC5687" s="722"/>
    </row>
    <row r="5688" spans="11:55" s="757" customFormat="1">
      <c r="K5688" s="758"/>
      <c r="L5688" s="758"/>
      <c r="M5688" s="722"/>
      <c r="P5688" s="722"/>
      <c r="Q5688" s="722"/>
      <c r="R5688" s="722"/>
      <c r="S5688" s="722"/>
      <c r="T5688" s="722"/>
      <c r="U5688" s="722"/>
      <c r="V5688" s="1376"/>
      <c r="W5688" s="1376"/>
      <c r="X5688" s="1376"/>
      <c r="Y5688" s="1376"/>
      <c r="Z5688" s="1376"/>
      <c r="AA5688" s="1376"/>
      <c r="AB5688" s="1376"/>
      <c r="AC5688" s="1376"/>
      <c r="AD5688" s="1376"/>
      <c r="AE5688" s="1376"/>
      <c r="AF5688" s="1376"/>
      <c r="AG5688" s="1376"/>
      <c r="AH5688" s="1376"/>
      <c r="AI5688" s="1376"/>
      <c r="AJ5688" s="1376"/>
      <c r="AK5688" s="1376"/>
      <c r="AL5688" s="1376"/>
      <c r="AM5688" s="1376"/>
      <c r="AN5688" s="1376"/>
      <c r="AO5688" s="1376"/>
      <c r="AP5688" s="1376"/>
      <c r="AQ5688" s="1376"/>
      <c r="AR5688" s="1376"/>
      <c r="AS5688" s="1376"/>
      <c r="AT5688" s="1376"/>
      <c r="AU5688" s="1376"/>
      <c r="AV5688" s="1376"/>
      <c r="AW5688" s="1376"/>
      <c r="AX5688" s="1376"/>
      <c r="AY5688" s="1376"/>
      <c r="AZ5688" s="1376"/>
      <c r="BA5688" s="722"/>
      <c r="BB5688" s="722"/>
      <c r="BC5688" s="722"/>
    </row>
    <row r="5689" spans="11:55" s="757" customFormat="1">
      <c r="K5689" s="758"/>
      <c r="L5689" s="758"/>
      <c r="M5689" s="722"/>
      <c r="P5689" s="722"/>
      <c r="Q5689" s="722"/>
      <c r="R5689" s="722"/>
      <c r="S5689" s="722"/>
      <c r="T5689" s="722"/>
      <c r="U5689" s="722"/>
      <c r="V5689" s="1376"/>
      <c r="W5689" s="1376"/>
      <c r="X5689" s="1376"/>
      <c r="Y5689" s="1376"/>
      <c r="Z5689" s="1376"/>
      <c r="AA5689" s="1376"/>
      <c r="AB5689" s="1376"/>
      <c r="AC5689" s="1376"/>
      <c r="AD5689" s="1376"/>
      <c r="AE5689" s="1376"/>
      <c r="AF5689" s="1376"/>
      <c r="AG5689" s="1376"/>
      <c r="AH5689" s="1376"/>
      <c r="AI5689" s="1376"/>
      <c r="AJ5689" s="1376"/>
      <c r="AK5689" s="1376"/>
      <c r="AL5689" s="1376"/>
      <c r="AM5689" s="1376"/>
      <c r="AN5689" s="1376"/>
      <c r="AO5689" s="1376"/>
      <c r="AP5689" s="1376"/>
      <c r="AQ5689" s="1376"/>
      <c r="AR5689" s="1376"/>
      <c r="AS5689" s="1376"/>
      <c r="AT5689" s="1376"/>
      <c r="AU5689" s="1376"/>
      <c r="AV5689" s="1376"/>
      <c r="AW5689" s="1376"/>
      <c r="AX5689" s="1376"/>
      <c r="AY5689" s="1376"/>
      <c r="AZ5689" s="1376"/>
      <c r="BA5689" s="722"/>
      <c r="BB5689" s="722"/>
      <c r="BC5689" s="722"/>
    </row>
    <row r="5690" spans="11:55" s="757" customFormat="1">
      <c r="K5690" s="758"/>
      <c r="L5690" s="758"/>
      <c r="M5690" s="722"/>
      <c r="P5690" s="722"/>
      <c r="Q5690" s="722"/>
      <c r="R5690" s="722"/>
      <c r="S5690" s="722"/>
      <c r="T5690" s="722"/>
      <c r="U5690" s="722"/>
      <c r="V5690" s="1376"/>
      <c r="W5690" s="1376"/>
      <c r="X5690" s="1376"/>
      <c r="Y5690" s="1376"/>
      <c r="Z5690" s="1376"/>
      <c r="AA5690" s="1376"/>
      <c r="AB5690" s="1376"/>
      <c r="AC5690" s="1376"/>
      <c r="AD5690" s="1376"/>
      <c r="AE5690" s="1376"/>
      <c r="AF5690" s="1376"/>
      <c r="AG5690" s="1376"/>
      <c r="AH5690" s="1376"/>
      <c r="AI5690" s="1376"/>
      <c r="AJ5690" s="1376"/>
      <c r="AK5690" s="1376"/>
      <c r="AL5690" s="1376"/>
      <c r="AM5690" s="1376"/>
      <c r="AN5690" s="1376"/>
      <c r="AO5690" s="1376"/>
      <c r="AP5690" s="1376"/>
      <c r="AQ5690" s="1376"/>
      <c r="AR5690" s="1376"/>
      <c r="AS5690" s="1376"/>
      <c r="AT5690" s="1376"/>
      <c r="AU5690" s="1376"/>
      <c r="AV5690" s="1376"/>
      <c r="AW5690" s="1376"/>
      <c r="AX5690" s="1376"/>
      <c r="AY5690" s="1376"/>
      <c r="AZ5690" s="1376"/>
      <c r="BA5690" s="722"/>
      <c r="BB5690" s="722"/>
      <c r="BC5690" s="722"/>
    </row>
    <row r="5691" spans="11:55" s="757" customFormat="1">
      <c r="K5691" s="758"/>
      <c r="L5691" s="758"/>
      <c r="M5691" s="722"/>
      <c r="P5691" s="722"/>
      <c r="Q5691" s="722"/>
      <c r="R5691" s="722"/>
      <c r="S5691" s="722"/>
      <c r="T5691" s="722"/>
      <c r="U5691" s="722"/>
      <c r="V5691" s="1376"/>
      <c r="W5691" s="1376"/>
      <c r="X5691" s="1376"/>
      <c r="Y5691" s="1376"/>
      <c r="Z5691" s="1376"/>
      <c r="AA5691" s="1376"/>
      <c r="AB5691" s="1376"/>
      <c r="AC5691" s="1376"/>
      <c r="AD5691" s="1376"/>
      <c r="AE5691" s="1376"/>
      <c r="AF5691" s="1376"/>
      <c r="AG5691" s="1376"/>
      <c r="AH5691" s="1376"/>
      <c r="AI5691" s="1376"/>
      <c r="AJ5691" s="1376"/>
      <c r="AK5691" s="1376"/>
      <c r="AL5691" s="1376"/>
      <c r="AM5691" s="1376"/>
      <c r="AN5691" s="1376"/>
      <c r="AO5691" s="1376"/>
      <c r="AP5691" s="1376"/>
      <c r="AQ5691" s="1376"/>
      <c r="AR5691" s="1376"/>
      <c r="AS5691" s="1376"/>
      <c r="AT5691" s="1376"/>
      <c r="AU5691" s="1376"/>
      <c r="AV5691" s="1376"/>
      <c r="AW5691" s="1376"/>
      <c r="AX5691" s="1376"/>
      <c r="AY5691" s="1376"/>
      <c r="AZ5691" s="1376"/>
      <c r="BA5691" s="722"/>
      <c r="BB5691" s="722"/>
      <c r="BC5691" s="722"/>
    </row>
    <row r="5692" spans="11:55" s="757" customFormat="1">
      <c r="K5692" s="758"/>
      <c r="L5692" s="758"/>
      <c r="M5692" s="722"/>
      <c r="P5692" s="722"/>
      <c r="Q5692" s="722"/>
      <c r="R5692" s="722"/>
      <c r="S5692" s="722"/>
      <c r="T5692" s="722"/>
      <c r="U5692" s="722"/>
      <c r="V5692" s="1376"/>
      <c r="W5692" s="1376"/>
      <c r="X5692" s="1376"/>
      <c r="Y5692" s="1376"/>
      <c r="Z5692" s="1376"/>
      <c r="AA5692" s="1376"/>
      <c r="AB5692" s="1376"/>
      <c r="AC5692" s="1376"/>
      <c r="AD5692" s="1376"/>
      <c r="AE5692" s="1376"/>
      <c r="AF5692" s="1376"/>
      <c r="AG5692" s="1376"/>
      <c r="AH5692" s="1376"/>
      <c r="AI5692" s="1376"/>
      <c r="AJ5692" s="1376"/>
      <c r="AK5692" s="1376"/>
      <c r="AL5692" s="1376"/>
      <c r="AM5692" s="1376"/>
      <c r="AN5692" s="1376"/>
      <c r="AO5692" s="1376"/>
      <c r="AP5692" s="1376"/>
      <c r="AQ5692" s="1376"/>
      <c r="AR5692" s="1376"/>
      <c r="AS5692" s="1376"/>
      <c r="AT5692" s="1376"/>
      <c r="AU5692" s="1376"/>
      <c r="AV5692" s="1376"/>
      <c r="AW5692" s="1376"/>
      <c r="AX5692" s="1376"/>
      <c r="AY5692" s="1376"/>
      <c r="AZ5692" s="1376"/>
      <c r="BA5692" s="722"/>
      <c r="BB5692" s="722"/>
      <c r="BC5692" s="722"/>
    </row>
    <row r="5693" spans="11:55" s="757" customFormat="1">
      <c r="K5693" s="758"/>
      <c r="L5693" s="758"/>
      <c r="M5693" s="722"/>
      <c r="P5693" s="722"/>
      <c r="Q5693" s="722"/>
      <c r="R5693" s="722"/>
      <c r="S5693" s="722"/>
      <c r="T5693" s="722"/>
      <c r="U5693" s="722"/>
      <c r="V5693" s="1376"/>
      <c r="W5693" s="1376"/>
      <c r="X5693" s="1376"/>
      <c r="Y5693" s="1376"/>
      <c r="Z5693" s="1376"/>
      <c r="AA5693" s="1376"/>
      <c r="AB5693" s="1376"/>
      <c r="AC5693" s="1376"/>
      <c r="AD5693" s="1376"/>
      <c r="AE5693" s="1376"/>
      <c r="AF5693" s="1376"/>
      <c r="AG5693" s="1376"/>
      <c r="AH5693" s="1376"/>
      <c r="AI5693" s="1376"/>
      <c r="AJ5693" s="1376"/>
      <c r="AK5693" s="1376"/>
      <c r="AL5693" s="1376"/>
      <c r="AM5693" s="1376"/>
      <c r="AN5693" s="1376"/>
      <c r="AO5693" s="1376"/>
      <c r="AP5693" s="1376"/>
      <c r="AQ5693" s="1376"/>
      <c r="AR5693" s="1376"/>
      <c r="AS5693" s="1376"/>
      <c r="AT5693" s="1376"/>
      <c r="AU5693" s="1376"/>
      <c r="AV5693" s="1376"/>
      <c r="AW5693" s="1376"/>
      <c r="AX5693" s="1376"/>
      <c r="AY5693" s="1376"/>
      <c r="AZ5693" s="1376"/>
      <c r="BA5693" s="722"/>
      <c r="BB5693" s="722"/>
      <c r="BC5693" s="722"/>
    </row>
    <row r="5694" spans="11:55" s="757" customFormat="1">
      <c r="K5694" s="758"/>
      <c r="L5694" s="758"/>
      <c r="M5694" s="722"/>
      <c r="P5694" s="722"/>
      <c r="Q5694" s="722"/>
      <c r="R5694" s="722"/>
      <c r="S5694" s="722"/>
      <c r="T5694" s="722"/>
      <c r="U5694" s="722"/>
      <c r="V5694" s="1376"/>
      <c r="W5694" s="1376"/>
      <c r="X5694" s="1376"/>
      <c r="Y5694" s="1376"/>
      <c r="Z5694" s="1376"/>
      <c r="AA5694" s="1376"/>
      <c r="AB5694" s="1376"/>
      <c r="AC5694" s="1376"/>
      <c r="AD5694" s="1376"/>
      <c r="AE5694" s="1376"/>
      <c r="AF5694" s="1376"/>
      <c r="AG5694" s="1376"/>
      <c r="AH5694" s="1376"/>
      <c r="AI5694" s="1376"/>
      <c r="AJ5694" s="1376"/>
      <c r="AK5694" s="1376"/>
      <c r="AL5694" s="1376"/>
      <c r="AM5694" s="1376"/>
      <c r="AN5694" s="1376"/>
      <c r="AO5694" s="1376"/>
      <c r="AP5694" s="1376"/>
      <c r="AQ5694" s="1376"/>
      <c r="AR5694" s="1376"/>
      <c r="AS5694" s="1376"/>
      <c r="AT5694" s="1376"/>
      <c r="AU5694" s="1376"/>
      <c r="AV5694" s="1376"/>
      <c r="AW5694" s="1376"/>
      <c r="AX5694" s="1376"/>
      <c r="AY5694" s="1376"/>
      <c r="AZ5694" s="1376"/>
      <c r="BA5694" s="722"/>
      <c r="BB5694" s="722"/>
      <c r="BC5694" s="722"/>
    </row>
    <row r="5695" spans="11:55" s="757" customFormat="1">
      <c r="K5695" s="758"/>
      <c r="L5695" s="758"/>
      <c r="M5695" s="722"/>
      <c r="P5695" s="722"/>
      <c r="Q5695" s="722"/>
      <c r="R5695" s="722"/>
      <c r="S5695" s="722"/>
      <c r="T5695" s="722"/>
      <c r="U5695" s="722"/>
      <c r="V5695" s="1376"/>
      <c r="W5695" s="1376"/>
      <c r="X5695" s="1376"/>
      <c r="Y5695" s="1376"/>
      <c r="Z5695" s="1376"/>
      <c r="AA5695" s="1376"/>
      <c r="AB5695" s="1376"/>
      <c r="AC5695" s="1376"/>
      <c r="AD5695" s="1376"/>
      <c r="AE5695" s="1376"/>
      <c r="AF5695" s="1376"/>
      <c r="AG5695" s="1376"/>
      <c r="AH5695" s="1376"/>
      <c r="AI5695" s="1376"/>
      <c r="AJ5695" s="1376"/>
      <c r="AK5695" s="1376"/>
      <c r="AL5695" s="1376"/>
      <c r="AM5695" s="1376"/>
      <c r="AN5695" s="1376"/>
      <c r="AO5695" s="1376"/>
      <c r="AP5695" s="1376"/>
      <c r="AQ5695" s="1376"/>
      <c r="AR5695" s="1376"/>
      <c r="AS5695" s="1376"/>
      <c r="AT5695" s="1376"/>
      <c r="AU5695" s="1376"/>
      <c r="AV5695" s="1376"/>
      <c r="AW5695" s="1376"/>
      <c r="AX5695" s="1376"/>
      <c r="AY5695" s="1376"/>
      <c r="AZ5695" s="1376"/>
      <c r="BA5695" s="722"/>
      <c r="BB5695" s="722"/>
      <c r="BC5695" s="722"/>
    </row>
    <row r="5696" spans="11:55" s="757" customFormat="1">
      <c r="K5696" s="758"/>
      <c r="L5696" s="758"/>
      <c r="M5696" s="722"/>
      <c r="P5696" s="722"/>
      <c r="Q5696" s="722"/>
      <c r="R5696" s="722"/>
      <c r="S5696" s="722"/>
      <c r="T5696" s="722"/>
      <c r="U5696" s="722"/>
      <c r="V5696" s="1376"/>
      <c r="W5696" s="1376"/>
      <c r="X5696" s="1376"/>
      <c r="Y5696" s="1376"/>
      <c r="Z5696" s="1376"/>
      <c r="AA5696" s="1376"/>
      <c r="AB5696" s="1376"/>
      <c r="AC5696" s="1376"/>
      <c r="AD5696" s="1376"/>
      <c r="AE5696" s="1376"/>
      <c r="AF5696" s="1376"/>
      <c r="AG5696" s="1376"/>
      <c r="AH5696" s="1376"/>
      <c r="AI5696" s="1376"/>
      <c r="AJ5696" s="1376"/>
      <c r="AK5696" s="1376"/>
      <c r="AL5696" s="1376"/>
      <c r="AM5696" s="1376"/>
      <c r="AN5696" s="1376"/>
      <c r="AO5696" s="1376"/>
      <c r="AP5696" s="1376"/>
      <c r="AQ5696" s="1376"/>
      <c r="AR5696" s="1376"/>
      <c r="AS5696" s="1376"/>
      <c r="AT5696" s="1376"/>
      <c r="AU5696" s="1376"/>
      <c r="AV5696" s="1376"/>
      <c r="AW5696" s="1376"/>
      <c r="AX5696" s="1376"/>
      <c r="AY5696" s="1376"/>
      <c r="AZ5696" s="1376"/>
      <c r="BA5696" s="722"/>
      <c r="BB5696" s="722"/>
      <c r="BC5696" s="722"/>
    </row>
    <row r="5697" spans="11:55" s="757" customFormat="1">
      <c r="K5697" s="758"/>
      <c r="L5697" s="758"/>
      <c r="M5697" s="722"/>
      <c r="P5697" s="722"/>
      <c r="Q5697" s="722"/>
      <c r="R5697" s="722"/>
      <c r="S5697" s="722"/>
      <c r="T5697" s="722"/>
      <c r="U5697" s="722"/>
      <c r="V5697" s="1376"/>
      <c r="W5697" s="1376"/>
      <c r="X5697" s="1376"/>
      <c r="Y5697" s="1376"/>
      <c r="Z5697" s="1376"/>
      <c r="AA5697" s="1376"/>
      <c r="AB5697" s="1376"/>
      <c r="AC5697" s="1376"/>
      <c r="AD5697" s="1376"/>
      <c r="AE5697" s="1376"/>
      <c r="AF5697" s="1376"/>
      <c r="AG5697" s="1376"/>
      <c r="AH5697" s="1376"/>
      <c r="AI5697" s="1376"/>
      <c r="AJ5697" s="1376"/>
      <c r="AK5697" s="1376"/>
      <c r="AL5697" s="1376"/>
      <c r="AM5697" s="1376"/>
      <c r="AN5697" s="1376"/>
      <c r="AO5697" s="1376"/>
      <c r="AP5697" s="1376"/>
      <c r="AQ5697" s="1376"/>
      <c r="AR5697" s="1376"/>
      <c r="AS5697" s="1376"/>
      <c r="AT5697" s="1376"/>
      <c r="AU5697" s="1376"/>
      <c r="AV5697" s="1376"/>
      <c r="AW5697" s="1376"/>
      <c r="AX5697" s="1376"/>
      <c r="AY5697" s="1376"/>
      <c r="AZ5697" s="1376"/>
      <c r="BA5697" s="722"/>
      <c r="BB5697" s="722"/>
      <c r="BC5697" s="722"/>
    </row>
    <row r="5698" spans="11:55" s="757" customFormat="1">
      <c r="K5698" s="758"/>
      <c r="L5698" s="758"/>
      <c r="M5698" s="722"/>
      <c r="P5698" s="722"/>
      <c r="Q5698" s="722"/>
      <c r="R5698" s="722"/>
      <c r="S5698" s="722"/>
      <c r="T5698" s="722"/>
      <c r="U5698" s="722"/>
      <c r="V5698" s="1376"/>
      <c r="W5698" s="1376"/>
      <c r="X5698" s="1376"/>
      <c r="Y5698" s="1376"/>
      <c r="Z5698" s="1376"/>
      <c r="AA5698" s="1376"/>
      <c r="AB5698" s="1376"/>
      <c r="AC5698" s="1376"/>
      <c r="AD5698" s="1376"/>
      <c r="AE5698" s="1376"/>
      <c r="AF5698" s="1376"/>
      <c r="AG5698" s="1376"/>
      <c r="AH5698" s="1376"/>
      <c r="AI5698" s="1376"/>
      <c r="AJ5698" s="1376"/>
      <c r="AK5698" s="1376"/>
      <c r="AL5698" s="1376"/>
      <c r="AM5698" s="1376"/>
      <c r="AN5698" s="1376"/>
      <c r="AO5698" s="1376"/>
      <c r="AP5698" s="1376"/>
      <c r="AQ5698" s="1376"/>
      <c r="AR5698" s="1376"/>
      <c r="AS5698" s="1376"/>
      <c r="AT5698" s="1376"/>
      <c r="AU5698" s="1376"/>
      <c r="AV5698" s="1376"/>
      <c r="AW5698" s="1376"/>
      <c r="AX5698" s="1376"/>
      <c r="AY5698" s="1376"/>
      <c r="AZ5698" s="1376"/>
      <c r="BA5698" s="722"/>
      <c r="BB5698" s="722"/>
      <c r="BC5698" s="722"/>
    </row>
    <row r="5699" spans="11:55" s="757" customFormat="1">
      <c r="K5699" s="758"/>
      <c r="L5699" s="758"/>
      <c r="M5699" s="722"/>
      <c r="P5699" s="722"/>
      <c r="Q5699" s="722"/>
      <c r="R5699" s="722"/>
      <c r="S5699" s="722"/>
      <c r="T5699" s="722"/>
      <c r="U5699" s="722"/>
      <c r="V5699" s="1376"/>
      <c r="W5699" s="1376"/>
      <c r="X5699" s="1376"/>
      <c r="Y5699" s="1376"/>
      <c r="Z5699" s="1376"/>
      <c r="AA5699" s="1376"/>
      <c r="AB5699" s="1376"/>
      <c r="AC5699" s="1376"/>
      <c r="AD5699" s="1376"/>
      <c r="AE5699" s="1376"/>
      <c r="AF5699" s="1376"/>
      <c r="AG5699" s="1376"/>
      <c r="AH5699" s="1376"/>
      <c r="AI5699" s="1376"/>
      <c r="AJ5699" s="1376"/>
      <c r="AK5699" s="1376"/>
      <c r="AL5699" s="1376"/>
      <c r="AM5699" s="1376"/>
      <c r="AN5699" s="1376"/>
      <c r="AO5699" s="1376"/>
      <c r="AP5699" s="1376"/>
      <c r="AQ5699" s="1376"/>
      <c r="AR5699" s="1376"/>
      <c r="AS5699" s="1376"/>
      <c r="AT5699" s="1376"/>
      <c r="AU5699" s="1376"/>
      <c r="AV5699" s="1376"/>
      <c r="AW5699" s="1376"/>
      <c r="AX5699" s="1376"/>
      <c r="AY5699" s="1376"/>
      <c r="AZ5699" s="1376"/>
      <c r="BA5699" s="722"/>
      <c r="BB5699" s="722"/>
      <c r="BC5699" s="722"/>
    </row>
    <row r="5700" spans="11:55" s="757" customFormat="1">
      <c r="K5700" s="758"/>
      <c r="L5700" s="758"/>
      <c r="M5700" s="722"/>
      <c r="P5700" s="722"/>
      <c r="Q5700" s="722"/>
      <c r="R5700" s="722"/>
      <c r="S5700" s="722"/>
      <c r="T5700" s="722"/>
      <c r="U5700" s="722"/>
      <c r="V5700" s="1376"/>
      <c r="W5700" s="1376"/>
      <c r="X5700" s="1376"/>
      <c r="Y5700" s="1376"/>
      <c r="Z5700" s="1376"/>
      <c r="AA5700" s="1376"/>
      <c r="AB5700" s="1376"/>
      <c r="AC5700" s="1376"/>
      <c r="AD5700" s="1376"/>
      <c r="AE5700" s="1376"/>
      <c r="AF5700" s="1376"/>
      <c r="AG5700" s="1376"/>
      <c r="AH5700" s="1376"/>
      <c r="AI5700" s="1376"/>
      <c r="AJ5700" s="1376"/>
      <c r="AK5700" s="1376"/>
      <c r="AL5700" s="1376"/>
      <c r="AM5700" s="1376"/>
      <c r="AN5700" s="1376"/>
      <c r="AO5700" s="1376"/>
      <c r="AP5700" s="1376"/>
      <c r="AQ5700" s="1376"/>
      <c r="AR5700" s="1376"/>
      <c r="AS5700" s="1376"/>
      <c r="AT5700" s="1376"/>
      <c r="AU5700" s="1376"/>
      <c r="AV5700" s="1376"/>
      <c r="AW5700" s="1376"/>
      <c r="AX5700" s="1376"/>
      <c r="AY5700" s="1376"/>
      <c r="AZ5700" s="1376"/>
      <c r="BA5700" s="722"/>
      <c r="BB5700" s="722"/>
      <c r="BC5700" s="722"/>
    </row>
    <row r="5701" spans="11:55" s="757" customFormat="1">
      <c r="K5701" s="758"/>
      <c r="L5701" s="758"/>
      <c r="M5701" s="722"/>
      <c r="P5701" s="722"/>
      <c r="Q5701" s="722"/>
      <c r="R5701" s="722"/>
      <c r="S5701" s="722"/>
      <c r="T5701" s="722"/>
      <c r="U5701" s="722"/>
      <c r="V5701" s="1376"/>
      <c r="W5701" s="1376"/>
      <c r="X5701" s="1376"/>
      <c r="Y5701" s="1376"/>
      <c r="Z5701" s="1376"/>
      <c r="AA5701" s="1376"/>
      <c r="AB5701" s="1376"/>
      <c r="AC5701" s="1376"/>
      <c r="AD5701" s="1376"/>
      <c r="AE5701" s="1376"/>
      <c r="AF5701" s="1376"/>
      <c r="AG5701" s="1376"/>
      <c r="AH5701" s="1376"/>
      <c r="AI5701" s="1376"/>
      <c r="AJ5701" s="1376"/>
      <c r="AK5701" s="1376"/>
      <c r="AL5701" s="1376"/>
      <c r="AM5701" s="1376"/>
      <c r="AN5701" s="1376"/>
      <c r="AO5701" s="1376"/>
      <c r="AP5701" s="1376"/>
      <c r="AQ5701" s="1376"/>
      <c r="AR5701" s="1376"/>
      <c r="AS5701" s="1376"/>
      <c r="AT5701" s="1376"/>
      <c r="AU5701" s="1376"/>
      <c r="AV5701" s="1376"/>
      <c r="AW5701" s="1376"/>
      <c r="AX5701" s="1376"/>
      <c r="AY5701" s="1376"/>
      <c r="AZ5701" s="1376"/>
      <c r="BA5701" s="722"/>
      <c r="BB5701" s="722"/>
      <c r="BC5701" s="722"/>
    </row>
    <row r="5702" spans="11:55" s="757" customFormat="1">
      <c r="K5702" s="758"/>
      <c r="L5702" s="758"/>
      <c r="M5702" s="722"/>
      <c r="P5702" s="722"/>
      <c r="Q5702" s="722"/>
      <c r="R5702" s="722"/>
      <c r="S5702" s="722"/>
      <c r="T5702" s="722"/>
      <c r="U5702" s="722"/>
      <c r="V5702" s="1376"/>
      <c r="W5702" s="1376"/>
      <c r="X5702" s="1376"/>
      <c r="Y5702" s="1376"/>
      <c r="Z5702" s="1376"/>
      <c r="AA5702" s="1376"/>
      <c r="AB5702" s="1376"/>
      <c r="AC5702" s="1376"/>
      <c r="AD5702" s="1376"/>
      <c r="AE5702" s="1376"/>
      <c r="AF5702" s="1376"/>
      <c r="AG5702" s="1376"/>
      <c r="AH5702" s="1376"/>
      <c r="AI5702" s="1376"/>
      <c r="AJ5702" s="1376"/>
      <c r="AK5702" s="1376"/>
      <c r="AL5702" s="1376"/>
      <c r="AM5702" s="1376"/>
      <c r="AN5702" s="1376"/>
      <c r="AO5702" s="1376"/>
      <c r="AP5702" s="1376"/>
      <c r="AQ5702" s="1376"/>
      <c r="AR5702" s="1376"/>
      <c r="AS5702" s="1376"/>
      <c r="AT5702" s="1376"/>
      <c r="AU5702" s="1376"/>
      <c r="AV5702" s="1376"/>
      <c r="AW5702" s="1376"/>
      <c r="AX5702" s="1376"/>
      <c r="AY5702" s="1376"/>
      <c r="AZ5702" s="1376"/>
      <c r="BA5702" s="722"/>
      <c r="BB5702" s="722"/>
      <c r="BC5702" s="722"/>
    </row>
    <row r="5703" spans="11:55" s="757" customFormat="1">
      <c r="K5703" s="758"/>
      <c r="L5703" s="758"/>
      <c r="M5703" s="722"/>
      <c r="P5703" s="722"/>
      <c r="Q5703" s="722"/>
      <c r="R5703" s="722"/>
      <c r="S5703" s="722"/>
      <c r="T5703" s="722"/>
      <c r="U5703" s="722"/>
      <c r="V5703" s="1376"/>
      <c r="W5703" s="1376"/>
      <c r="X5703" s="1376"/>
      <c r="Y5703" s="1376"/>
      <c r="Z5703" s="1376"/>
      <c r="AA5703" s="1376"/>
      <c r="AB5703" s="1376"/>
      <c r="AC5703" s="1376"/>
      <c r="AD5703" s="1376"/>
      <c r="AE5703" s="1376"/>
      <c r="AF5703" s="1376"/>
      <c r="AG5703" s="1376"/>
      <c r="AH5703" s="1376"/>
      <c r="AI5703" s="1376"/>
      <c r="AJ5703" s="1376"/>
      <c r="AK5703" s="1376"/>
      <c r="AL5703" s="1376"/>
      <c r="AM5703" s="1376"/>
      <c r="AN5703" s="1376"/>
      <c r="AO5703" s="1376"/>
      <c r="AP5703" s="1376"/>
      <c r="AQ5703" s="1376"/>
      <c r="AR5703" s="1376"/>
      <c r="AS5703" s="1376"/>
      <c r="AT5703" s="1376"/>
      <c r="AU5703" s="1376"/>
      <c r="AV5703" s="1376"/>
      <c r="AW5703" s="1376"/>
      <c r="AX5703" s="1376"/>
      <c r="AY5703" s="1376"/>
      <c r="AZ5703" s="1376"/>
      <c r="BA5703" s="722"/>
      <c r="BB5703" s="722"/>
      <c r="BC5703" s="722"/>
    </row>
    <row r="5704" spans="11:55" s="757" customFormat="1">
      <c r="K5704" s="758"/>
      <c r="L5704" s="758"/>
      <c r="M5704" s="722"/>
      <c r="P5704" s="722"/>
      <c r="Q5704" s="722"/>
      <c r="R5704" s="722"/>
      <c r="S5704" s="722"/>
      <c r="T5704" s="722"/>
      <c r="U5704" s="722"/>
      <c r="V5704" s="1376"/>
      <c r="W5704" s="1376"/>
      <c r="X5704" s="1376"/>
      <c r="Y5704" s="1376"/>
      <c r="Z5704" s="1376"/>
      <c r="AA5704" s="1376"/>
      <c r="AB5704" s="1376"/>
      <c r="AC5704" s="1376"/>
      <c r="AD5704" s="1376"/>
      <c r="AE5704" s="1376"/>
      <c r="AF5704" s="1376"/>
      <c r="AG5704" s="1376"/>
      <c r="AH5704" s="1376"/>
      <c r="AI5704" s="1376"/>
      <c r="AJ5704" s="1376"/>
      <c r="AK5704" s="1376"/>
      <c r="AL5704" s="1376"/>
      <c r="AM5704" s="1376"/>
      <c r="AN5704" s="1376"/>
      <c r="AO5704" s="1376"/>
      <c r="AP5704" s="1376"/>
      <c r="AQ5704" s="1376"/>
      <c r="AR5704" s="1376"/>
      <c r="AS5704" s="1376"/>
      <c r="AT5704" s="1376"/>
      <c r="AU5704" s="1376"/>
      <c r="AV5704" s="1376"/>
      <c r="AW5704" s="1376"/>
      <c r="AX5704" s="1376"/>
      <c r="AY5704" s="1376"/>
      <c r="AZ5704" s="1376"/>
      <c r="BA5704" s="722"/>
      <c r="BB5704" s="722"/>
      <c r="BC5704" s="722"/>
    </row>
    <row r="5705" spans="11:55" s="757" customFormat="1">
      <c r="K5705" s="758"/>
      <c r="L5705" s="758"/>
      <c r="M5705" s="722"/>
      <c r="P5705" s="722"/>
      <c r="Q5705" s="722"/>
      <c r="R5705" s="722"/>
      <c r="S5705" s="722"/>
      <c r="T5705" s="722"/>
      <c r="U5705" s="722"/>
      <c r="V5705" s="1376"/>
      <c r="W5705" s="1376"/>
      <c r="X5705" s="1376"/>
      <c r="Y5705" s="1376"/>
      <c r="Z5705" s="1376"/>
      <c r="AA5705" s="1376"/>
      <c r="AB5705" s="1376"/>
      <c r="AC5705" s="1376"/>
      <c r="AD5705" s="1376"/>
      <c r="AE5705" s="1376"/>
      <c r="AF5705" s="1376"/>
      <c r="AG5705" s="1376"/>
      <c r="AH5705" s="1376"/>
      <c r="AI5705" s="1376"/>
      <c r="AJ5705" s="1376"/>
      <c r="AK5705" s="1376"/>
      <c r="AL5705" s="1376"/>
      <c r="AM5705" s="1376"/>
      <c r="AN5705" s="1376"/>
      <c r="AO5705" s="1376"/>
      <c r="AP5705" s="1376"/>
      <c r="AQ5705" s="1376"/>
      <c r="AR5705" s="1376"/>
      <c r="AS5705" s="1376"/>
      <c r="AT5705" s="1376"/>
      <c r="AU5705" s="1376"/>
      <c r="AV5705" s="1376"/>
      <c r="AW5705" s="1376"/>
      <c r="AX5705" s="1376"/>
      <c r="AY5705" s="1376"/>
      <c r="AZ5705" s="1376"/>
      <c r="BA5705" s="722"/>
      <c r="BB5705" s="722"/>
      <c r="BC5705" s="722"/>
    </row>
    <row r="5706" spans="11:55" s="757" customFormat="1">
      <c r="K5706" s="758"/>
      <c r="L5706" s="758"/>
      <c r="M5706" s="722"/>
      <c r="P5706" s="722"/>
      <c r="Q5706" s="722"/>
      <c r="R5706" s="722"/>
      <c r="S5706" s="722"/>
      <c r="T5706" s="722"/>
      <c r="U5706" s="722"/>
      <c r="V5706" s="1376"/>
      <c r="W5706" s="1376"/>
      <c r="X5706" s="1376"/>
      <c r="Y5706" s="1376"/>
      <c r="Z5706" s="1376"/>
      <c r="AA5706" s="1376"/>
      <c r="AB5706" s="1376"/>
      <c r="AC5706" s="1376"/>
      <c r="AD5706" s="1376"/>
      <c r="AE5706" s="1376"/>
      <c r="AF5706" s="1376"/>
      <c r="AG5706" s="1376"/>
      <c r="AH5706" s="1376"/>
      <c r="AI5706" s="1376"/>
      <c r="AJ5706" s="1376"/>
      <c r="AK5706" s="1376"/>
      <c r="AL5706" s="1376"/>
      <c r="AM5706" s="1376"/>
      <c r="AN5706" s="1376"/>
      <c r="AO5706" s="1376"/>
      <c r="AP5706" s="1376"/>
      <c r="AQ5706" s="1376"/>
      <c r="AR5706" s="1376"/>
      <c r="AS5706" s="1376"/>
      <c r="AT5706" s="1376"/>
      <c r="AU5706" s="1376"/>
      <c r="AV5706" s="1376"/>
      <c r="AW5706" s="1376"/>
      <c r="AX5706" s="1376"/>
      <c r="AY5706" s="1376"/>
      <c r="AZ5706" s="1376"/>
      <c r="BA5706" s="722"/>
      <c r="BB5706" s="722"/>
      <c r="BC5706" s="722"/>
    </row>
    <row r="5707" spans="11:55" s="757" customFormat="1">
      <c r="K5707" s="758"/>
      <c r="L5707" s="758"/>
      <c r="M5707" s="722"/>
      <c r="P5707" s="722"/>
      <c r="Q5707" s="722"/>
      <c r="R5707" s="722"/>
      <c r="S5707" s="722"/>
      <c r="T5707" s="722"/>
      <c r="U5707" s="722"/>
      <c r="V5707" s="1376"/>
      <c r="W5707" s="1376"/>
      <c r="X5707" s="1376"/>
      <c r="Y5707" s="1376"/>
      <c r="Z5707" s="1376"/>
      <c r="AA5707" s="1376"/>
      <c r="AB5707" s="1376"/>
      <c r="AC5707" s="1376"/>
      <c r="AD5707" s="1376"/>
      <c r="AE5707" s="1376"/>
      <c r="AF5707" s="1376"/>
      <c r="AG5707" s="1376"/>
      <c r="AH5707" s="1376"/>
      <c r="AI5707" s="1376"/>
      <c r="AJ5707" s="1376"/>
      <c r="AK5707" s="1376"/>
      <c r="AL5707" s="1376"/>
      <c r="AM5707" s="1376"/>
      <c r="AN5707" s="1376"/>
      <c r="AO5707" s="1376"/>
      <c r="AP5707" s="1376"/>
      <c r="AQ5707" s="1376"/>
      <c r="AR5707" s="1376"/>
      <c r="AS5707" s="1376"/>
      <c r="AT5707" s="1376"/>
      <c r="AU5707" s="1376"/>
      <c r="AV5707" s="1376"/>
      <c r="AW5707" s="1376"/>
      <c r="AX5707" s="1376"/>
      <c r="AY5707" s="1376"/>
      <c r="AZ5707" s="1376"/>
      <c r="BA5707" s="722"/>
      <c r="BB5707" s="722"/>
      <c r="BC5707" s="722"/>
    </row>
    <row r="5708" spans="11:55" s="757" customFormat="1">
      <c r="K5708" s="758"/>
      <c r="L5708" s="758"/>
      <c r="M5708" s="722"/>
      <c r="P5708" s="722"/>
      <c r="Q5708" s="722"/>
      <c r="R5708" s="722"/>
      <c r="S5708" s="722"/>
      <c r="T5708" s="722"/>
      <c r="U5708" s="722"/>
      <c r="V5708" s="1376"/>
      <c r="W5708" s="1376"/>
      <c r="X5708" s="1376"/>
      <c r="Y5708" s="1376"/>
      <c r="Z5708" s="1376"/>
      <c r="AA5708" s="1376"/>
      <c r="AB5708" s="1376"/>
      <c r="AC5708" s="1376"/>
      <c r="AD5708" s="1376"/>
      <c r="AE5708" s="1376"/>
      <c r="AF5708" s="1376"/>
      <c r="AG5708" s="1376"/>
      <c r="AH5708" s="1376"/>
      <c r="AI5708" s="1376"/>
      <c r="AJ5708" s="1376"/>
      <c r="AK5708" s="1376"/>
      <c r="AL5708" s="1376"/>
      <c r="AM5708" s="1376"/>
      <c r="AN5708" s="1376"/>
      <c r="AO5708" s="1376"/>
      <c r="AP5708" s="1376"/>
      <c r="AQ5708" s="1376"/>
      <c r="AR5708" s="1376"/>
      <c r="AS5708" s="1376"/>
      <c r="AT5708" s="1376"/>
      <c r="AU5708" s="1376"/>
      <c r="AV5708" s="1376"/>
      <c r="AW5708" s="1376"/>
      <c r="AX5708" s="1376"/>
      <c r="AY5708" s="1376"/>
      <c r="AZ5708" s="1376"/>
      <c r="BA5708" s="722"/>
      <c r="BB5708" s="722"/>
      <c r="BC5708" s="722"/>
    </row>
    <row r="5709" spans="11:55" s="757" customFormat="1">
      <c r="K5709" s="758"/>
      <c r="L5709" s="758"/>
      <c r="M5709" s="722"/>
      <c r="P5709" s="722"/>
      <c r="Q5709" s="722"/>
      <c r="R5709" s="722"/>
      <c r="S5709" s="722"/>
      <c r="T5709" s="722"/>
      <c r="U5709" s="722"/>
      <c r="V5709" s="1376"/>
      <c r="W5709" s="1376"/>
      <c r="X5709" s="1376"/>
      <c r="Y5709" s="1376"/>
      <c r="Z5709" s="1376"/>
      <c r="AA5709" s="1376"/>
      <c r="AB5709" s="1376"/>
      <c r="AC5709" s="1376"/>
      <c r="AD5709" s="1376"/>
      <c r="AE5709" s="1376"/>
      <c r="AF5709" s="1376"/>
      <c r="AG5709" s="1376"/>
      <c r="AH5709" s="1376"/>
      <c r="AI5709" s="1376"/>
      <c r="AJ5709" s="1376"/>
      <c r="AK5709" s="1376"/>
      <c r="AL5709" s="1376"/>
      <c r="AM5709" s="1376"/>
      <c r="AN5709" s="1376"/>
      <c r="AO5709" s="1376"/>
      <c r="AP5709" s="1376"/>
      <c r="AQ5709" s="1376"/>
      <c r="AR5709" s="1376"/>
      <c r="AS5709" s="1376"/>
      <c r="AT5709" s="1376"/>
      <c r="AU5709" s="1376"/>
      <c r="AV5709" s="1376"/>
      <c r="AW5709" s="1376"/>
      <c r="AX5709" s="1376"/>
      <c r="AY5709" s="1376"/>
      <c r="AZ5709" s="1376"/>
      <c r="BA5709" s="722"/>
      <c r="BB5709" s="722"/>
      <c r="BC5709" s="722"/>
    </row>
    <row r="5710" spans="11:55" s="757" customFormat="1">
      <c r="K5710" s="758"/>
      <c r="L5710" s="758"/>
      <c r="M5710" s="722"/>
      <c r="P5710" s="722"/>
      <c r="Q5710" s="722"/>
      <c r="R5710" s="722"/>
      <c r="S5710" s="722"/>
      <c r="T5710" s="722"/>
      <c r="U5710" s="722"/>
      <c r="V5710" s="1376"/>
      <c r="W5710" s="1376"/>
      <c r="X5710" s="1376"/>
      <c r="Y5710" s="1376"/>
      <c r="Z5710" s="1376"/>
      <c r="AA5710" s="1376"/>
      <c r="AB5710" s="1376"/>
      <c r="AC5710" s="1376"/>
      <c r="AD5710" s="1376"/>
      <c r="AE5710" s="1376"/>
      <c r="AF5710" s="1376"/>
      <c r="AG5710" s="1376"/>
      <c r="AH5710" s="1376"/>
      <c r="AI5710" s="1376"/>
      <c r="AJ5710" s="1376"/>
      <c r="AK5710" s="1376"/>
      <c r="AL5710" s="1376"/>
      <c r="AM5710" s="1376"/>
      <c r="AN5710" s="1376"/>
      <c r="AO5710" s="1376"/>
      <c r="AP5710" s="1376"/>
      <c r="AQ5710" s="1376"/>
      <c r="AR5710" s="1376"/>
      <c r="AS5710" s="1376"/>
      <c r="AT5710" s="1376"/>
      <c r="AU5710" s="1376"/>
      <c r="AV5710" s="1376"/>
      <c r="AW5710" s="1376"/>
      <c r="AX5710" s="1376"/>
      <c r="AY5710" s="1376"/>
      <c r="AZ5710" s="1376"/>
      <c r="BA5710" s="722"/>
      <c r="BB5710" s="722"/>
      <c r="BC5710" s="722"/>
    </row>
    <row r="5711" spans="11:55" s="757" customFormat="1">
      <c r="K5711" s="758"/>
      <c r="L5711" s="758"/>
      <c r="M5711" s="722"/>
      <c r="P5711" s="722"/>
      <c r="Q5711" s="722"/>
      <c r="R5711" s="722"/>
      <c r="S5711" s="722"/>
      <c r="T5711" s="722"/>
      <c r="U5711" s="722"/>
      <c r="V5711" s="1376"/>
      <c r="W5711" s="1376"/>
      <c r="X5711" s="1376"/>
      <c r="Y5711" s="1376"/>
      <c r="Z5711" s="1376"/>
      <c r="AA5711" s="1376"/>
      <c r="AB5711" s="1376"/>
      <c r="AC5711" s="1376"/>
      <c r="AD5711" s="1376"/>
      <c r="AE5711" s="1376"/>
      <c r="AF5711" s="1376"/>
      <c r="AG5711" s="1376"/>
      <c r="AH5711" s="1376"/>
      <c r="AI5711" s="1376"/>
      <c r="AJ5711" s="1376"/>
      <c r="AK5711" s="1376"/>
      <c r="AL5711" s="1376"/>
      <c r="AM5711" s="1376"/>
      <c r="AN5711" s="1376"/>
      <c r="AO5711" s="1376"/>
      <c r="AP5711" s="1376"/>
      <c r="AQ5711" s="1376"/>
      <c r="AR5711" s="1376"/>
      <c r="AS5711" s="1376"/>
      <c r="AT5711" s="1376"/>
      <c r="AU5711" s="1376"/>
      <c r="AV5711" s="1376"/>
      <c r="AW5711" s="1376"/>
      <c r="AX5711" s="1376"/>
      <c r="AY5711" s="1376"/>
      <c r="AZ5711" s="1376"/>
      <c r="BA5711" s="722"/>
      <c r="BB5711" s="722"/>
      <c r="BC5711" s="722"/>
    </row>
    <row r="5712" spans="11:55" s="757" customFormat="1">
      <c r="K5712" s="758"/>
      <c r="L5712" s="758"/>
      <c r="M5712" s="722"/>
      <c r="P5712" s="722"/>
      <c r="Q5712" s="722"/>
      <c r="R5712" s="722"/>
      <c r="S5712" s="722"/>
      <c r="T5712" s="722"/>
      <c r="U5712" s="722"/>
      <c r="V5712" s="1376"/>
      <c r="W5712" s="1376"/>
      <c r="X5712" s="1376"/>
      <c r="Y5712" s="1376"/>
      <c r="Z5712" s="1376"/>
      <c r="AA5712" s="1376"/>
      <c r="AB5712" s="1376"/>
      <c r="AC5712" s="1376"/>
      <c r="AD5712" s="1376"/>
      <c r="AE5712" s="1376"/>
      <c r="AF5712" s="1376"/>
      <c r="AG5712" s="1376"/>
      <c r="AH5712" s="1376"/>
      <c r="AI5712" s="1376"/>
      <c r="AJ5712" s="1376"/>
      <c r="AK5712" s="1376"/>
      <c r="AL5712" s="1376"/>
      <c r="AM5712" s="1376"/>
      <c r="AN5712" s="1376"/>
      <c r="AO5712" s="1376"/>
      <c r="AP5712" s="1376"/>
      <c r="AQ5712" s="1376"/>
      <c r="AR5712" s="1376"/>
      <c r="AS5712" s="1376"/>
      <c r="AT5712" s="1376"/>
      <c r="AU5712" s="1376"/>
      <c r="AV5712" s="1376"/>
      <c r="AW5712" s="1376"/>
      <c r="AX5712" s="1376"/>
      <c r="AY5712" s="1376"/>
      <c r="AZ5712" s="1376"/>
      <c r="BA5712" s="722"/>
      <c r="BB5712" s="722"/>
      <c r="BC5712" s="722"/>
    </row>
    <row r="5713" spans="11:55" s="757" customFormat="1">
      <c r="K5713" s="758"/>
      <c r="L5713" s="758"/>
      <c r="M5713" s="722"/>
      <c r="P5713" s="722"/>
      <c r="Q5713" s="722"/>
      <c r="R5713" s="722"/>
      <c r="S5713" s="722"/>
      <c r="T5713" s="722"/>
      <c r="U5713" s="722"/>
      <c r="V5713" s="1376"/>
      <c r="W5713" s="1376"/>
      <c r="X5713" s="1376"/>
      <c r="Y5713" s="1376"/>
      <c r="Z5713" s="1376"/>
      <c r="AA5713" s="1376"/>
      <c r="AB5713" s="1376"/>
      <c r="AC5713" s="1376"/>
      <c r="AD5713" s="1376"/>
      <c r="AE5713" s="1376"/>
      <c r="AF5713" s="1376"/>
      <c r="AG5713" s="1376"/>
      <c r="AH5713" s="1376"/>
      <c r="AI5713" s="1376"/>
      <c r="AJ5713" s="1376"/>
      <c r="AK5713" s="1376"/>
      <c r="AL5713" s="1376"/>
      <c r="AM5713" s="1376"/>
      <c r="AN5713" s="1376"/>
      <c r="AO5713" s="1376"/>
      <c r="AP5713" s="1376"/>
      <c r="AQ5713" s="1376"/>
      <c r="AR5713" s="1376"/>
      <c r="AS5713" s="1376"/>
      <c r="AT5713" s="1376"/>
      <c r="AU5713" s="1376"/>
      <c r="AV5713" s="1376"/>
      <c r="AW5713" s="1376"/>
      <c r="AX5713" s="1376"/>
      <c r="AY5713" s="1376"/>
      <c r="AZ5713" s="1376"/>
      <c r="BA5713" s="722"/>
      <c r="BB5713" s="722"/>
      <c r="BC5713" s="722"/>
    </row>
    <row r="5714" spans="11:55" s="757" customFormat="1">
      <c r="K5714" s="758"/>
      <c r="L5714" s="758"/>
      <c r="M5714" s="722"/>
      <c r="P5714" s="722"/>
      <c r="Q5714" s="722"/>
      <c r="R5714" s="722"/>
      <c r="S5714" s="722"/>
      <c r="T5714" s="722"/>
      <c r="U5714" s="722"/>
      <c r="V5714" s="1376"/>
      <c r="W5714" s="1376"/>
      <c r="X5714" s="1376"/>
      <c r="Y5714" s="1376"/>
      <c r="Z5714" s="1376"/>
      <c r="AA5714" s="1376"/>
      <c r="AB5714" s="1376"/>
      <c r="AC5714" s="1376"/>
      <c r="AD5714" s="1376"/>
      <c r="AE5714" s="1376"/>
      <c r="AF5714" s="1376"/>
      <c r="AG5714" s="1376"/>
      <c r="AH5714" s="1376"/>
      <c r="AI5714" s="1376"/>
      <c r="AJ5714" s="1376"/>
      <c r="AK5714" s="1376"/>
      <c r="AL5714" s="1376"/>
      <c r="AM5714" s="1376"/>
      <c r="AN5714" s="1376"/>
      <c r="AO5714" s="1376"/>
      <c r="AP5714" s="1376"/>
      <c r="AQ5714" s="1376"/>
      <c r="AR5714" s="1376"/>
      <c r="AS5714" s="1376"/>
      <c r="AT5714" s="1376"/>
      <c r="AU5714" s="1376"/>
      <c r="AV5714" s="1376"/>
      <c r="AW5714" s="1376"/>
      <c r="AX5714" s="1376"/>
      <c r="AY5714" s="1376"/>
      <c r="AZ5714" s="1376"/>
      <c r="BA5714" s="722"/>
      <c r="BB5714" s="722"/>
      <c r="BC5714" s="722"/>
    </row>
    <row r="5715" spans="11:55" s="757" customFormat="1">
      <c r="K5715" s="758"/>
      <c r="L5715" s="758"/>
      <c r="M5715" s="722"/>
      <c r="P5715" s="722"/>
      <c r="Q5715" s="722"/>
      <c r="R5715" s="722"/>
      <c r="S5715" s="722"/>
      <c r="T5715" s="722"/>
      <c r="U5715" s="722"/>
      <c r="V5715" s="1376"/>
      <c r="W5715" s="1376"/>
      <c r="X5715" s="1376"/>
      <c r="Y5715" s="1376"/>
      <c r="Z5715" s="1376"/>
      <c r="AA5715" s="1376"/>
      <c r="AB5715" s="1376"/>
      <c r="AC5715" s="1376"/>
      <c r="AD5715" s="1376"/>
      <c r="AE5715" s="1376"/>
      <c r="AF5715" s="1376"/>
      <c r="AG5715" s="1376"/>
      <c r="AH5715" s="1376"/>
      <c r="AI5715" s="1376"/>
      <c r="AJ5715" s="1376"/>
      <c r="AK5715" s="1376"/>
      <c r="AL5715" s="1376"/>
      <c r="AM5715" s="1376"/>
      <c r="AN5715" s="1376"/>
      <c r="AO5715" s="1376"/>
      <c r="AP5715" s="1376"/>
      <c r="AQ5715" s="1376"/>
      <c r="AR5715" s="1376"/>
      <c r="AS5715" s="1376"/>
      <c r="AT5715" s="1376"/>
      <c r="AU5715" s="1376"/>
      <c r="AV5715" s="1376"/>
      <c r="AW5715" s="1376"/>
      <c r="AX5715" s="1376"/>
      <c r="AY5715" s="1376"/>
      <c r="AZ5715" s="1376"/>
      <c r="BA5715" s="722"/>
      <c r="BB5715" s="722"/>
      <c r="BC5715" s="722"/>
    </row>
    <row r="5716" spans="11:55" s="757" customFormat="1">
      <c r="K5716" s="758"/>
      <c r="L5716" s="758"/>
      <c r="M5716" s="722"/>
      <c r="P5716" s="722"/>
      <c r="Q5716" s="722"/>
      <c r="R5716" s="722"/>
      <c r="S5716" s="722"/>
      <c r="T5716" s="722"/>
      <c r="U5716" s="722"/>
      <c r="V5716" s="1376"/>
      <c r="W5716" s="1376"/>
      <c r="X5716" s="1376"/>
      <c r="Y5716" s="1376"/>
      <c r="Z5716" s="1376"/>
      <c r="AA5716" s="1376"/>
      <c r="AB5716" s="1376"/>
      <c r="AC5716" s="1376"/>
      <c r="AD5716" s="1376"/>
      <c r="AE5716" s="1376"/>
      <c r="AF5716" s="1376"/>
      <c r="AG5716" s="1376"/>
      <c r="AH5716" s="1376"/>
      <c r="AI5716" s="1376"/>
      <c r="AJ5716" s="1376"/>
      <c r="AK5716" s="1376"/>
      <c r="AL5716" s="1376"/>
      <c r="AM5716" s="1376"/>
      <c r="AN5716" s="1376"/>
      <c r="AO5716" s="1376"/>
      <c r="AP5716" s="1376"/>
      <c r="AQ5716" s="1376"/>
      <c r="AR5716" s="1376"/>
      <c r="AS5716" s="1376"/>
      <c r="AT5716" s="1376"/>
      <c r="AU5716" s="1376"/>
      <c r="AV5716" s="1376"/>
      <c r="AW5716" s="1376"/>
      <c r="AX5716" s="1376"/>
      <c r="AY5716" s="1376"/>
      <c r="AZ5716" s="1376"/>
      <c r="BA5716" s="722"/>
      <c r="BB5716" s="722"/>
      <c r="BC5716" s="722"/>
    </row>
    <row r="5717" spans="11:55" s="757" customFormat="1">
      <c r="K5717" s="758"/>
      <c r="L5717" s="758"/>
      <c r="M5717" s="722"/>
      <c r="P5717" s="722"/>
      <c r="Q5717" s="722"/>
      <c r="R5717" s="722"/>
      <c r="S5717" s="722"/>
      <c r="T5717" s="722"/>
      <c r="U5717" s="722"/>
      <c r="V5717" s="1376"/>
      <c r="W5717" s="1376"/>
      <c r="X5717" s="1376"/>
      <c r="Y5717" s="1376"/>
      <c r="Z5717" s="1376"/>
      <c r="AA5717" s="1376"/>
      <c r="AB5717" s="1376"/>
      <c r="AC5717" s="1376"/>
      <c r="AD5717" s="1376"/>
      <c r="AE5717" s="1376"/>
      <c r="AF5717" s="1376"/>
      <c r="AG5717" s="1376"/>
      <c r="AH5717" s="1376"/>
      <c r="AI5717" s="1376"/>
      <c r="AJ5717" s="1376"/>
      <c r="AK5717" s="1376"/>
      <c r="AL5717" s="1376"/>
      <c r="AM5717" s="1376"/>
      <c r="AN5717" s="1376"/>
      <c r="AO5717" s="1376"/>
      <c r="AP5717" s="1376"/>
      <c r="AQ5717" s="1376"/>
      <c r="AR5717" s="1376"/>
      <c r="AS5717" s="1376"/>
      <c r="AT5717" s="1376"/>
      <c r="AU5717" s="1376"/>
      <c r="AV5717" s="1376"/>
      <c r="AW5717" s="1376"/>
      <c r="AX5717" s="1376"/>
      <c r="AY5717" s="1376"/>
      <c r="AZ5717" s="1376"/>
      <c r="BA5717" s="722"/>
      <c r="BB5717" s="722"/>
      <c r="BC5717" s="722"/>
    </row>
    <row r="5718" spans="11:55" s="757" customFormat="1">
      <c r="K5718" s="758"/>
      <c r="L5718" s="758"/>
      <c r="M5718" s="722"/>
      <c r="P5718" s="722"/>
      <c r="Q5718" s="722"/>
      <c r="R5718" s="722"/>
      <c r="S5718" s="722"/>
      <c r="T5718" s="722"/>
      <c r="U5718" s="722"/>
      <c r="V5718" s="1376"/>
      <c r="W5718" s="1376"/>
      <c r="X5718" s="1376"/>
      <c r="Y5718" s="1376"/>
      <c r="Z5718" s="1376"/>
      <c r="AA5718" s="1376"/>
      <c r="AB5718" s="1376"/>
      <c r="AC5718" s="1376"/>
      <c r="AD5718" s="1376"/>
      <c r="AE5718" s="1376"/>
      <c r="AF5718" s="1376"/>
      <c r="AG5718" s="1376"/>
      <c r="AH5718" s="1376"/>
      <c r="AI5718" s="1376"/>
      <c r="AJ5718" s="1376"/>
      <c r="AK5718" s="1376"/>
      <c r="AL5718" s="1376"/>
      <c r="AM5718" s="1376"/>
      <c r="AN5718" s="1376"/>
      <c r="AO5718" s="1376"/>
      <c r="AP5718" s="1376"/>
      <c r="AQ5718" s="1376"/>
      <c r="AR5718" s="1376"/>
      <c r="AS5718" s="1376"/>
      <c r="AT5718" s="1376"/>
      <c r="AU5718" s="1376"/>
      <c r="AV5718" s="1376"/>
      <c r="AW5718" s="1376"/>
      <c r="AX5718" s="1376"/>
      <c r="AY5718" s="1376"/>
      <c r="AZ5718" s="1376"/>
      <c r="BA5718" s="722"/>
      <c r="BB5718" s="722"/>
      <c r="BC5718" s="722"/>
    </row>
    <row r="5719" spans="11:55" s="757" customFormat="1">
      <c r="K5719" s="758"/>
      <c r="L5719" s="758"/>
      <c r="M5719" s="722"/>
      <c r="P5719" s="722"/>
      <c r="Q5719" s="722"/>
      <c r="R5719" s="722"/>
      <c r="S5719" s="722"/>
      <c r="T5719" s="722"/>
      <c r="U5719" s="722"/>
      <c r="V5719" s="1376"/>
      <c r="W5719" s="1376"/>
      <c r="X5719" s="1376"/>
      <c r="Y5719" s="1376"/>
      <c r="Z5719" s="1376"/>
      <c r="AA5719" s="1376"/>
      <c r="AB5719" s="1376"/>
      <c r="AC5719" s="1376"/>
      <c r="AD5719" s="1376"/>
      <c r="AE5719" s="1376"/>
      <c r="AF5719" s="1376"/>
      <c r="AG5719" s="1376"/>
      <c r="AH5719" s="1376"/>
      <c r="AI5719" s="1376"/>
      <c r="AJ5719" s="1376"/>
      <c r="AK5719" s="1376"/>
      <c r="AL5719" s="1376"/>
      <c r="AM5719" s="1376"/>
      <c r="AN5719" s="1376"/>
      <c r="AO5719" s="1376"/>
      <c r="AP5719" s="1376"/>
      <c r="AQ5719" s="1376"/>
      <c r="AR5719" s="1376"/>
      <c r="AS5719" s="1376"/>
      <c r="AT5719" s="1376"/>
      <c r="AU5719" s="1376"/>
      <c r="AV5719" s="1376"/>
      <c r="AW5719" s="1376"/>
      <c r="AX5719" s="1376"/>
      <c r="AY5719" s="1376"/>
      <c r="AZ5719" s="1376"/>
      <c r="BA5719" s="722"/>
      <c r="BB5719" s="722"/>
      <c r="BC5719" s="722"/>
    </row>
    <row r="5720" spans="11:55" s="757" customFormat="1">
      <c r="K5720" s="758"/>
      <c r="L5720" s="758"/>
      <c r="M5720" s="722"/>
      <c r="P5720" s="722"/>
      <c r="Q5720" s="722"/>
      <c r="R5720" s="722"/>
      <c r="S5720" s="722"/>
      <c r="T5720" s="722"/>
      <c r="U5720" s="722"/>
      <c r="V5720" s="1376"/>
      <c r="W5720" s="1376"/>
      <c r="X5720" s="1376"/>
      <c r="Y5720" s="1376"/>
      <c r="Z5720" s="1376"/>
      <c r="AA5720" s="1376"/>
      <c r="AB5720" s="1376"/>
      <c r="AC5720" s="1376"/>
      <c r="AD5720" s="1376"/>
      <c r="AE5720" s="1376"/>
      <c r="AF5720" s="1376"/>
      <c r="AG5720" s="1376"/>
      <c r="AH5720" s="1376"/>
      <c r="AI5720" s="1376"/>
      <c r="AJ5720" s="1376"/>
      <c r="AK5720" s="1376"/>
      <c r="AL5720" s="1376"/>
      <c r="AM5720" s="1376"/>
      <c r="AN5720" s="1376"/>
      <c r="AO5720" s="1376"/>
      <c r="AP5720" s="1376"/>
      <c r="AQ5720" s="1376"/>
      <c r="AR5720" s="1376"/>
      <c r="AS5720" s="1376"/>
      <c r="AT5720" s="1376"/>
      <c r="AU5720" s="1376"/>
      <c r="AV5720" s="1376"/>
      <c r="AW5720" s="1376"/>
      <c r="AX5720" s="1376"/>
      <c r="AY5720" s="1376"/>
      <c r="AZ5720" s="1376"/>
      <c r="BA5720" s="722"/>
      <c r="BB5720" s="722"/>
      <c r="BC5720" s="722"/>
    </row>
    <row r="5721" spans="11:55" s="757" customFormat="1">
      <c r="K5721" s="758"/>
      <c r="L5721" s="758"/>
      <c r="M5721" s="722"/>
      <c r="P5721" s="722"/>
      <c r="Q5721" s="722"/>
      <c r="R5721" s="722"/>
      <c r="S5721" s="722"/>
      <c r="T5721" s="722"/>
      <c r="U5721" s="722"/>
      <c r="V5721" s="1376"/>
      <c r="W5721" s="1376"/>
      <c r="X5721" s="1376"/>
      <c r="Y5721" s="1376"/>
      <c r="Z5721" s="1376"/>
      <c r="AA5721" s="1376"/>
      <c r="AB5721" s="1376"/>
      <c r="AC5721" s="1376"/>
      <c r="AD5721" s="1376"/>
      <c r="AE5721" s="1376"/>
      <c r="AF5721" s="1376"/>
      <c r="AG5721" s="1376"/>
      <c r="AH5721" s="1376"/>
      <c r="AI5721" s="1376"/>
      <c r="AJ5721" s="1376"/>
      <c r="AK5721" s="1376"/>
      <c r="AL5721" s="1376"/>
      <c r="AM5721" s="1376"/>
      <c r="AN5721" s="1376"/>
      <c r="AO5721" s="1376"/>
      <c r="AP5721" s="1376"/>
      <c r="AQ5721" s="1376"/>
      <c r="AR5721" s="1376"/>
      <c r="AS5721" s="1376"/>
      <c r="AT5721" s="1376"/>
      <c r="AU5721" s="1376"/>
      <c r="AV5721" s="1376"/>
      <c r="AW5721" s="1376"/>
      <c r="AX5721" s="1376"/>
      <c r="AY5721" s="1376"/>
      <c r="AZ5721" s="1376"/>
      <c r="BA5721" s="722"/>
      <c r="BB5721" s="722"/>
      <c r="BC5721" s="722"/>
    </row>
    <row r="5722" spans="11:55" s="757" customFormat="1">
      <c r="K5722" s="758"/>
      <c r="L5722" s="758"/>
      <c r="M5722" s="722"/>
      <c r="P5722" s="722"/>
      <c r="Q5722" s="722"/>
      <c r="R5722" s="722"/>
      <c r="S5722" s="722"/>
      <c r="T5722" s="722"/>
      <c r="U5722" s="722"/>
      <c r="V5722" s="1376"/>
      <c r="W5722" s="1376"/>
      <c r="X5722" s="1376"/>
      <c r="Y5722" s="1376"/>
      <c r="Z5722" s="1376"/>
      <c r="AA5722" s="1376"/>
      <c r="AB5722" s="1376"/>
      <c r="AC5722" s="1376"/>
      <c r="AD5722" s="1376"/>
      <c r="AE5722" s="1376"/>
      <c r="AF5722" s="1376"/>
      <c r="AG5722" s="1376"/>
      <c r="AH5722" s="1376"/>
      <c r="AI5722" s="1376"/>
      <c r="AJ5722" s="1376"/>
      <c r="AK5722" s="1376"/>
      <c r="AL5722" s="1376"/>
      <c r="AM5722" s="1376"/>
      <c r="AN5722" s="1376"/>
      <c r="AO5722" s="1376"/>
      <c r="AP5722" s="1376"/>
      <c r="AQ5722" s="1376"/>
      <c r="AR5722" s="1376"/>
      <c r="AS5722" s="1376"/>
      <c r="AT5722" s="1376"/>
      <c r="AU5722" s="1376"/>
      <c r="AV5722" s="1376"/>
      <c r="AW5722" s="1376"/>
      <c r="AX5722" s="1376"/>
      <c r="AY5722" s="1376"/>
      <c r="AZ5722" s="1376"/>
      <c r="BA5722" s="722"/>
      <c r="BB5722" s="722"/>
      <c r="BC5722" s="722"/>
    </row>
    <row r="5723" spans="11:55" s="757" customFormat="1">
      <c r="K5723" s="758"/>
      <c r="L5723" s="758"/>
      <c r="M5723" s="722"/>
      <c r="P5723" s="722"/>
      <c r="Q5723" s="722"/>
      <c r="R5723" s="722"/>
      <c r="S5723" s="722"/>
      <c r="T5723" s="722"/>
      <c r="U5723" s="722"/>
      <c r="V5723" s="1376"/>
      <c r="W5723" s="1376"/>
      <c r="X5723" s="1376"/>
      <c r="Y5723" s="1376"/>
      <c r="Z5723" s="1376"/>
      <c r="AA5723" s="1376"/>
      <c r="AB5723" s="1376"/>
      <c r="AC5723" s="1376"/>
      <c r="AD5723" s="1376"/>
      <c r="AE5723" s="1376"/>
      <c r="AF5723" s="1376"/>
      <c r="AG5723" s="1376"/>
      <c r="AH5723" s="1376"/>
      <c r="AI5723" s="1376"/>
      <c r="AJ5723" s="1376"/>
      <c r="AK5723" s="1376"/>
      <c r="AL5723" s="1376"/>
      <c r="AM5723" s="1376"/>
      <c r="AN5723" s="1376"/>
      <c r="AO5723" s="1376"/>
      <c r="AP5723" s="1376"/>
      <c r="AQ5723" s="1376"/>
      <c r="AR5723" s="1376"/>
      <c r="AS5723" s="1376"/>
      <c r="AT5723" s="1376"/>
      <c r="AU5723" s="1376"/>
      <c r="AV5723" s="1376"/>
      <c r="AW5723" s="1376"/>
      <c r="AX5723" s="1376"/>
      <c r="AY5723" s="1376"/>
      <c r="AZ5723" s="1376"/>
      <c r="BA5723" s="722"/>
      <c r="BB5723" s="722"/>
      <c r="BC5723" s="722"/>
    </row>
    <row r="5724" spans="11:55" s="757" customFormat="1">
      <c r="K5724" s="758"/>
      <c r="L5724" s="758"/>
      <c r="M5724" s="722"/>
      <c r="P5724" s="722"/>
      <c r="Q5724" s="722"/>
      <c r="R5724" s="722"/>
      <c r="S5724" s="722"/>
      <c r="T5724" s="722"/>
      <c r="U5724" s="722"/>
      <c r="V5724" s="1376"/>
      <c r="W5724" s="1376"/>
      <c r="X5724" s="1376"/>
      <c r="Y5724" s="1376"/>
      <c r="Z5724" s="1376"/>
      <c r="AA5724" s="1376"/>
      <c r="AB5724" s="1376"/>
      <c r="AC5724" s="1376"/>
      <c r="AD5724" s="1376"/>
      <c r="AE5724" s="1376"/>
      <c r="AF5724" s="1376"/>
      <c r="AG5724" s="1376"/>
      <c r="AH5724" s="1376"/>
      <c r="AI5724" s="1376"/>
      <c r="AJ5724" s="1376"/>
      <c r="AK5724" s="1376"/>
      <c r="AL5724" s="1376"/>
      <c r="AM5724" s="1376"/>
      <c r="AN5724" s="1376"/>
      <c r="AO5724" s="1376"/>
      <c r="AP5724" s="1376"/>
      <c r="AQ5724" s="1376"/>
      <c r="AR5724" s="1376"/>
      <c r="AS5724" s="1376"/>
      <c r="AT5724" s="1376"/>
      <c r="AU5724" s="1376"/>
      <c r="AV5724" s="1376"/>
      <c r="AW5724" s="1376"/>
      <c r="AX5724" s="1376"/>
      <c r="AY5724" s="1376"/>
      <c r="AZ5724" s="1376"/>
      <c r="BA5724" s="722"/>
      <c r="BB5724" s="722"/>
      <c r="BC5724" s="722"/>
    </row>
    <row r="5725" spans="11:55" s="757" customFormat="1">
      <c r="K5725" s="758"/>
      <c r="L5725" s="758"/>
      <c r="M5725" s="722"/>
      <c r="P5725" s="722"/>
      <c r="Q5725" s="722"/>
      <c r="R5725" s="722"/>
      <c r="S5725" s="722"/>
      <c r="T5725" s="722"/>
      <c r="U5725" s="722"/>
      <c r="V5725" s="1376"/>
      <c r="W5725" s="1376"/>
      <c r="X5725" s="1376"/>
      <c r="Y5725" s="1376"/>
      <c r="Z5725" s="1376"/>
      <c r="AA5725" s="1376"/>
      <c r="AB5725" s="1376"/>
      <c r="AC5725" s="1376"/>
      <c r="AD5725" s="1376"/>
      <c r="AE5725" s="1376"/>
      <c r="AF5725" s="1376"/>
      <c r="AG5725" s="1376"/>
      <c r="AH5725" s="1376"/>
      <c r="AI5725" s="1376"/>
      <c r="AJ5725" s="1376"/>
      <c r="AK5725" s="1376"/>
      <c r="AL5725" s="1376"/>
      <c r="AM5725" s="1376"/>
      <c r="AN5725" s="1376"/>
      <c r="AO5725" s="1376"/>
      <c r="AP5725" s="1376"/>
      <c r="AQ5725" s="1376"/>
      <c r="AR5725" s="1376"/>
      <c r="AS5725" s="1376"/>
      <c r="AT5725" s="1376"/>
      <c r="AU5725" s="1376"/>
      <c r="AV5725" s="1376"/>
      <c r="AW5725" s="1376"/>
      <c r="AX5725" s="1376"/>
      <c r="AY5725" s="1376"/>
      <c r="AZ5725" s="1376"/>
      <c r="BA5725" s="722"/>
      <c r="BB5725" s="722"/>
      <c r="BC5725" s="722"/>
    </row>
    <row r="5726" spans="11:55" s="757" customFormat="1">
      <c r="K5726" s="758"/>
      <c r="L5726" s="758"/>
      <c r="M5726" s="722"/>
      <c r="P5726" s="722"/>
      <c r="Q5726" s="722"/>
      <c r="R5726" s="722"/>
      <c r="S5726" s="722"/>
      <c r="T5726" s="722"/>
      <c r="U5726" s="722"/>
      <c r="V5726" s="1376"/>
      <c r="W5726" s="1376"/>
      <c r="X5726" s="1376"/>
      <c r="Y5726" s="1376"/>
      <c r="Z5726" s="1376"/>
      <c r="AA5726" s="1376"/>
      <c r="AB5726" s="1376"/>
      <c r="AC5726" s="1376"/>
      <c r="AD5726" s="1376"/>
      <c r="AE5726" s="1376"/>
      <c r="AF5726" s="1376"/>
      <c r="AG5726" s="1376"/>
      <c r="AH5726" s="1376"/>
      <c r="AI5726" s="1376"/>
      <c r="AJ5726" s="1376"/>
      <c r="AK5726" s="1376"/>
      <c r="AL5726" s="1376"/>
      <c r="AM5726" s="1376"/>
      <c r="AN5726" s="1376"/>
      <c r="AO5726" s="1376"/>
      <c r="AP5726" s="1376"/>
      <c r="AQ5726" s="1376"/>
      <c r="AR5726" s="1376"/>
      <c r="AS5726" s="1376"/>
      <c r="AT5726" s="1376"/>
      <c r="AU5726" s="1376"/>
      <c r="AV5726" s="1376"/>
      <c r="AW5726" s="1376"/>
      <c r="AX5726" s="1376"/>
      <c r="AY5726" s="1376"/>
      <c r="AZ5726" s="1376"/>
      <c r="BA5726" s="722"/>
      <c r="BB5726" s="722"/>
      <c r="BC5726" s="722"/>
    </row>
    <row r="5727" spans="11:55" s="757" customFormat="1">
      <c r="K5727" s="758"/>
      <c r="L5727" s="758"/>
      <c r="M5727" s="722"/>
      <c r="P5727" s="722"/>
      <c r="Q5727" s="722"/>
      <c r="R5727" s="722"/>
      <c r="S5727" s="722"/>
      <c r="T5727" s="722"/>
      <c r="U5727" s="722"/>
      <c r="V5727" s="1376"/>
      <c r="W5727" s="1376"/>
      <c r="X5727" s="1376"/>
      <c r="Y5727" s="1376"/>
      <c r="Z5727" s="1376"/>
      <c r="AA5727" s="1376"/>
      <c r="AB5727" s="1376"/>
      <c r="AC5727" s="1376"/>
      <c r="AD5727" s="1376"/>
      <c r="AE5727" s="1376"/>
      <c r="AF5727" s="1376"/>
      <c r="AG5727" s="1376"/>
      <c r="AH5727" s="1376"/>
      <c r="AI5727" s="1376"/>
      <c r="AJ5727" s="1376"/>
      <c r="AK5727" s="1376"/>
      <c r="AL5727" s="1376"/>
      <c r="AM5727" s="1376"/>
      <c r="AN5727" s="1376"/>
      <c r="AO5727" s="1376"/>
      <c r="AP5727" s="1376"/>
      <c r="AQ5727" s="1376"/>
      <c r="AR5727" s="1376"/>
      <c r="AS5727" s="1376"/>
      <c r="AT5727" s="1376"/>
      <c r="AU5727" s="1376"/>
      <c r="AV5727" s="1376"/>
      <c r="AW5727" s="1376"/>
      <c r="AX5727" s="1376"/>
      <c r="AY5727" s="1376"/>
      <c r="AZ5727" s="1376"/>
      <c r="BA5727" s="722"/>
      <c r="BB5727" s="722"/>
      <c r="BC5727" s="722"/>
    </row>
    <row r="5728" spans="11:55" s="757" customFormat="1">
      <c r="K5728" s="758"/>
      <c r="L5728" s="758"/>
      <c r="M5728" s="722"/>
      <c r="P5728" s="722"/>
      <c r="Q5728" s="722"/>
      <c r="R5728" s="722"/>
      <c r="S5728" s="722"/>
      <c r="T5728" s="722"/>
      <c r="U5728" s="722"/>
      <c r="V5728" s="1376"/>
      <c r="W5728" s="1376"/>
      <c r="X5728" s="1376"/>
      <c r="Y5728" s="1376"/>
      <c r="Z5728" s="1376"/>
      <c r="AA5728" s="1376"/>
      <c r="AB5728" s="1376"/>
      <c r="AC5728" s="1376"/>
      <c r="AD5728" s="1376"/>
      <c r="AE5728" s="1376"/>
      <c r="AF5728" s="1376"/>
      <c r="AG5728" s="1376"/>
      <c r="AH5728" s="1376"/>
      <c r="AI5728" s="1376"/>
      <c r="AJ5728" s="1376"/>
      <c r="AK5728" s="1376"/>
      <c r="AL5728" s="1376"/>
      <c r="AM5728" s="1376"/>
      <c r="AN5728" s="1376"/>
      <c r="AO5728" s="1376"/>
      <c r="AP5728" s="1376"/>
      <c r="AQ5728" s="1376"/>
      <c r="AR5728" s="1376"/>
      <c r="AS5728" s="1376"/>
      <c r="AT5728" s="1376"/>
      <c r="AU5728" s="1376"/>
      <c r="AV5728" s="1376"/>
      <c r="AW5728" s="1376"/>
      <c r="AX5728" s="1376"/>
      <c r="AY5728" s="1376"/>
      <c r="AZ5728" s="1376"/>
      <c r="BA5728" s="722"/>
      <c r="BB5728" s="722"/>
      <c r="BC5728" s="722"/>
    </row>
    <row r="5729" spans="11:55" s="757" customFormat="1">
      <c r="K5729" s="758"/>
      <c r="L5729" s="758"/>
      <c r="M5729" s="722"/>
      <c r="P5729" s="722"/>
      <c r="Q5729" s="722"/>
      <c r="R5729" s="722"/>
      <c r="S5729" s="722"/>
      <c r="T5729" s="722"/>
      <c r="U5729" s="722"/>
      <c r="V5729" s="1376"/>
      <c r="W5729" s="1376"/>
      <c r="X5729" s="1376"/>
      <c r="Y5729" s="1376"/>
      <c r="Z5729" s="1376"/>
      <c r="AA5729" s="1376"/>
      <c r="AB5729" s="1376"/>
      <c r="AC5729" s="1376"/>
      <c r="AD5729" s="1376"/>
      <c r="AE5729" s="1376"/>
      <c r="AF5729" s="1376"/>
      <c r="AG5729" s="1376"/>
      <c r="AH5729" s="1376"/>
      <c r="AI5729" s="1376"/>
      <c r="AJ5729" s="1376"/>
      <c r="AK5729" s="1376"/>
      <c r="AL5729" s="1376"/>
      <c r="AM5729" s="1376"/>
      <c r="AN5729" s="1376"/>
      <c r="AO5729" s="1376"/>
      <c r="AP5729" s="1376"/>
      <c r="AQ5729" s="1376"/>
      <c r="AR5729" s="1376"/>
      <c r="AS5729" s="1376"/>
      <c r="AT5729" s="1376"/>
      <c r="AU5729" s="1376"/>
      <c r="AV5729" s="1376"/>
      <c r="AW5729" s="1376"/>
      <c r="AX5729" s="1376"/>
      <c r="AY5729" s="1376"/>
      <c r="AZ5729" s="1376"/>
      <c r="BA5729" s="722"/>
      <c r="BB5729" s="722"/>
      <c r="BC5729" s="722"/>
    </row>
    <row r="5730" spans="11:55" s="757" customFormat="1">
      <c r="K5730" s="758"/>
      <c r="L5730" s="758"/>
      <c r="M5730" s="722"/>
      <c r="P5730" s="722"/>
      <c r="Q5730" s="722"/>
      <c r="R5730" s="722"/>
      <c r="S5730" s="722"/>
      <c r="T5730" s="722"/>
      <c r="U5730" s="722"/>
      <c r="V5730" s="1376"/>
      <c r="W5730" s="1376"/>
      <c r="X5730" s="1376"/>
      <c r="Y5730" s="1376"/>
      <c r="Z5730" s="1376"/>
      <c r="AA5730" s="1376"/>
      <c r="AB5730" s="1376"/>
      <c r="AC5730" s="1376"/>
      <c r="AD5730" s="1376"/>
      <c r="AE5730" s="1376"/>
      <c r="AF5730" s="1376"/>
      <c r="AG5730" s="1376"/>
      <c r="AH5730" s="1376"/>
      <c r="AI5730" s="1376"/>
      <c r="AJ5730" s="1376"/>
      <c r="AK5730" s="1376"/>
      <c r="AL5730" s="1376"/>
      <c r="AM5730" s="1376"/>
      <c r="AN5730" s="1376"/>
      <c r="AO5730" s="1376"/>
      <c r="AP5730" s="1376"/>
      <c r="AQ5730" s="1376"/>
      <c r="AR5730" s="1376"/>
      <c r="AS5730" s="1376"/>
      <c r="AT5730" s="1376"/>
      <c r="AU5730" s="1376"/>
      <c r="AV5730" s="1376"/>
      <c r="AW5730" s="1376"/>
      <c r="AX5730" s="1376"/>
      <c r="AY5730" s="1376"/>
      <c r="AZ5730" s="1376"/>
      <c r="BA5730" s="722"/>
      <c r="BB5730" s="722"/>
      <c r="BC5730" s="722"/>
    </row>
    <row r="5731" spans="11:55" s="757" customFormat="1">
      <c r="K5731" s="758"/>
      <c r="L5731" s="758"/>
      <c r="M5731" s="722"/>
      <c r="P5731" s="722"/>
      <c r="Q5731" s="722"/>
      <c r="R5731" s="722"/>
      <c r="S5731" s="722"/>
      <c r="T5731" s="722"/>
      <c r="U5731" s="722"/>
      <c r="V5731" s="1376"/>
      <c r="W5731" s="1376"/>
      <c r="X5731" s="1376"/>
      <c r="Y5731" s="1376"/>
      <c r="Z5731" s="1376"/>
      <c r="AA5731" s="1376"/>
      <c r="AB5731" s="1376"/>
      <c r="AC5731" s="1376"/>
      <c r="AD5731" s="1376"/>
      <c r="AE5731" s="1376"/>
      <c r="AF5731" s="1376"/>
      <c r="AG5731" s="1376"/>
      <c r="AH5731" s="1376"/>
      <c r="AI5731" s="1376"/>
      <c r="AJ5731" s="1376"/>
      <c r="AK5731" s="1376"/>
      <c r="AL5731" s="1376"/>
      <c r="AM5731" s="1376"/>
      <c r="AN5731" s="1376"/>
      <c r="AO5731" s="1376"/>
      <c r="AP5731" s="1376"/>
      <c r="AQ5731" s="1376"/>
      <c r="AR5731" s="1376"/>
      <c r="AS5731" s="1376"/>
      <c r="AT5731" s="1376"/>
      <c r="AU5731" s="1376"/>
      <c r="AV5731" s="1376"/>
      <c r="AW5731" s="1376"/>
      <c r="AX5731" s="1376"/>
      <c r="AY5731" s="1376"/>
      <c r="AZ5731" s="1376"/>
      <c r="BA5731" s="722"/>
      <c r="BB5731" s="722"/>
      <c r="BC5731" s="722"/>
    </row>
    <row r="5732" spans="11:55" s="757" customFormat="1">
      <c r="K5732" s="758"/>
      <c r="L5732" s="758"/>
      <c r="M5732" s="722"/>
      <c r="P5732" s="722"/>
      <c r="Q5732" s="722"/>
      <c r="R5732" s="722"/>
      <c r="S5732" s="722"/>
      <c r="T5732" s="722"/>
      <c r="U5732" s="722"/>
      <c r="V5732" s="1376"/>
      <c r="W5732" s="1376"/>
      <c r="X5732" s="1376"/>
      <c r="Y5732" s="1376"/>
      <c r="Z5732" s="1376"/>
      <c r="AA5732" s="1376"/>
      <c r="AB5732" s="1376"/>
      <c r="AC5732" s="1376"/>
      <c r="AD5732" s="1376"/>
      <c r="AE5732" s="1376"/>
      <c r="AF5732" s="1376"/>
      <c r="AG5732" s="1376"/>
      <c r="AH5732" s="1376"/>
      <c r="AI5732" s="1376"/>
      <c r="AJ5732" s="1376"/>
      <c r="AK5732" s="1376"/>
      <c r="AL5732" s="1376"/>
      <c r="AM5732" s="1376"/>
      <c r="AN5732" s="1376"/>
      <c r="AO5732" s="1376"/>
      <c r="AP5732" s="1376"/>
      <c r="AQ5732" s="1376"/>
      <c r="AR5732" s="1376"/>
      <c r="AS5732" s="1376"/>
      <c r="AT5732" s="1376"/>
      <c r="AU5732" s="1376"/>
      <c r="AV5732" s="1376"/>
      <c r="AW5732" s="1376"/>
      <c r="AX5732" s="1376"/>
      <c r="AY5732" s="1376"/>
      <c r="AZ5732" s="1376"/>
      <c r="BA5732" s="722"/>
      <c r="BB5732" s="722"/>
      <c r="BC5732" s="722"/>
    </row>
    <row r="5733" spans="11:55" s="757" customFormat="1">
      <c r="K5733" s="758"/>
      <c r="L5733" s="758"/>
      <c r="M5733" s="722"/>
      <c r="P5733" s="722"/>
      <c r="Q5733" s="722"/>
      <c r="R5733" s="722"/>
      <c r="S5733" s="722"/>
      <c r="T5733" s="722"/>
      <c r="U5733" s="722"/>
      <c r="V5733" s="1376"/>
      <c r="W5733" s="1376"/>
      <c r="X5733" s="1376"/>
      <c r="Y5733" s="1376"/>
      <c r="Z5733" s="1376"/>
      <c r="AA5733" s="1376"/>
      <c r="AB5733" s="1376"/>
      <c r="AC5733" s="1376"/>
      <c r="AD5733" s="1376"/>
      <c r="AE5733" s="1376"/>
      <c r="AF5733" s="1376"/>
      <c r="AG5733" s="1376"/>
      <c r="AH5733" s="1376"/>
      <c r="AI5733" s="1376"/>
      <c r="AJ5733" s="1376"/>
      <c r="AK5733" s="1376"/>
      <c r="AL5733" s="1376"/>
      <c r="AM5733" s="1376"/>
      <c r="AN5733" s="1376"/>
      <c r="AO5733" s="1376"/>
      <c r="AP5733" s="1376"/>
      <c r="AQ5733" s="1376"/>
      <c r="AR5733" s="1376"/>
      <c r="AS5733" s="1376"/>
      <c r="AT5733" s="1376"/>
      <c r="AU5733" s="1376"/>
      <c r="AV5733" s="1376"/>
      <c r="AW5733" s="1376"/>
      <c r="AX5733" s="1376"/>
      <c r="AY5733" s="1376"/>
      <c r="AZ5733" s="1376"/>
      <c r="BA5733" s="722"/>
      <c r="BB5733" s="722"/>
      <c r="BC5733" s="722"/>
    </row>
    <row r="5734" spans="11:55" s="757" customFormat="1">
      <c r="K5734" s="758"/>
      <c r="L5734" s="758"/>
      <c r="M5734" s="722"/>
      <c r="P5734" s="722"/>
      <c r="Q5734" s="722"/>
      <c r="R5734" s="722"/>
      <c r="S5734" s="722"/>
      <c r="T5734" s="722"/>
      <c r="U5734" s="722"/>
      <c r="V5734" s="1376"/>
      <c r="W5734" s="1376"/>
      <c r="X5734" s="1376"/>
      <c r="Y5734" s="1376"/>
      <c r="Z5734" s="1376"/>
      <c r="AA5734" s="1376"/>
      <c r="AB5734" s="1376"/>
      <c r="AC5734" s="1376"/>
      <c r="AD5734" s="1376"/>
      <c r="AE5734" s="1376"/>
      <c r="AF5734" s="1376"/>
      <c r="AG5734" s="1376"/>
      <c r="AH5734" s="1376"/>
      <c r="AI5734" s="1376"/>
      <c r="AJ5734" s="1376"/>
      <c r="AK5734" s="1376"/>
      <c r="AL5734" s="1376"/>
      <c r="AM5734" s="1376"/>
      <c r="AN5734" s="1376"/>
      <c r="AO5734" s="1376"/>
      <c r="AP5734" s="1376"/>
      <c r="AQ5734" s="1376"/>
      <c r="AR5734" s="1376"/>
      <c r="AS5734" s="1376"/>
      <c r="AT5734" s="1376"/>
      <c r="AU5734" s="1376"/>
      <c r="AV5734" s="1376"/>
      <c r="AW5734" s="1376"/>
      <c r="AX5734" s="1376"/>
      <c r="AY5734" s="1376"/>
      <c r="AZ5734" s="1376"/>
      <c r="BA5734" s="722"/>
      <c r="BB5734" s="722"/>
      <c r="BC5734" s="722"/>
    </row>
    <row r="5735" spans="11:55" s="757" customFormat="1">
      <c r="K5735" s="758"/>
      <c r="L5735" s="758"/>
      <c r="M5735" s="722"/>
      <c r="P5735" s="722"/>
      <c r="Q5735" s="722"/>
      <c r="R5735" s="722"/>
      <c r="S5735" s="722"/>
      <c r="T5735" s="722"/>
      <c r="U5735" s="722"/>
      <c r="V5735" s="1376"/>
      <c r="W5735" s="1376"/>
      <c r="X5735" s="1376"/>
      <c r="Y5735" s="1376"/>
      <c r="Z5735" s="1376"/>
      <c r="AA5735" s="1376"/>
      <c r="AB5735" s="1376"/>
      <c r="AC5735" s="1376"/>
      <c r="AD5735" s="1376"/>
      <c r="AE5735" s="1376"/>
      <c r="AF5735" s="1376"/>
      <c r="AG5735" s="1376"/>
      <c r="AH5735" s="1376"/>
      <c r="AI5735" s="1376"/>
      <c r="AJ5735" s="1376"/>
      <c r="AK5735" s="1376"/>
      <c r="AL5735" s="1376"/>
      <c r="AM5735" s="1376"/>
      <c r="AN5735" s="1376"/>
      <c r="AO5735" s="1376"/>
      <c r="AP5735" s="1376"/>
      <c r="AQ5735" s="1376"/>
      <c r="AR5735" s="1376"/>
      <c r="AS5735" s="1376"/>
      <c r="AT5735" s="1376"/>
      <c r="AU5735" s="1376"/>
      <c r="AV5735" s="1376"/>
      <c r="AW5735" s="1376"/>
      <c r="AX5735" s="1376"/>
      <c r="AY5735" s="1376"/>
      <c r="AZ5735" s="1376"/>
      <c r="BA5735" s="722"/>
      <c r="BB5735" s="722"/>
      <c r="BC5735" s="722"/>
    </row>
    <row r="5736" spans="11:55" s="757" customFormat="1">
      <c r="K5736" s="758"/>
      <c r="L5736" s="758"/>
      <c r="M5736" s="722"/>
      <c r="P5736" s="722"/>
      <c r="Q5736" s="722"/>
      <c r="R5736" s="722"/>
      <c r="S5736" s="722"/>
      <c r="T5736" s="722"/>
      <c r="U5736" s="722"/>
      <c r="V5736" s="1376"/>
      <c r="W5736" s="1376"/>
      <c r="X5736" s="1376"/>
      <c r="Y5736" s="1376"/>
      <c r="Z5736" s="1376"/>
      <c r="AA5736" s="1376"/>
      <c r="AB5736" s="1376"/>
      <c r="AC5736" s="1376"/>
      <c r="AD5736" s="1376"/>
      <c r="AE5736" s="1376"/>
      <c r="AF5736" s="1376"/>
      <c r="AG5736" s="1376"/>
      <c r="AH5736" s="1376"/>
      <c r="AI5736" s="1376"/>
      <c r="AJ5736" s="1376"/>
      <c r="AK5736" s="1376"/>
      <c r="AL5736" s="1376"/>
      <c r="AM5736" s="1376"/>
      <c r="AN5736" s="1376"/>
      <c r="AO5736" s="1376"/>
      <c r="AP5736" s="1376"/>
      <c r="AQ5736" s="1376"/>
      <c r="AR5736" s="1376"/>
      <c r="AS5736" s="1376"/>
      <c r="AT5736" s="1376"/>
      <c r="AU5736" s="1376"/>
      <c r="AV5736" s="1376"/>
      <c r="AW5736" s="1376"/>
      <c r="AX5736" s="1376"/>
      <c r="AY5736" s="1376"/>
      <c r="AZ5736" s="1376"/>
      <c r="BA5736" s="722"/>
      <c r="BB5736" s="722"/>
      <c r="BC5736" s="722"/>
    </row>
    <row r="5737" spans="11:55" s="757" customFormat="1">
      <c r="K5737" s="758"/>
      <c r="L5737" s="758"/>
      <c r="M5737" s="722"/>
      <c r="P5737" s="722"/>
      <c r="Q5737" s="722"/>
      <c r="R5737" s="722"/>
      <c r="S5737" s="722"/>
      <c r="T5737" s="722"/>
      <c r="U5737" s="722"/>
      <c r="V5737" s="1376"/>
      <c r="W5737" s="1376"/>
      <c r="X5737" s="1376"/>
      <c r="Y5737" s="1376"/>
      <c r="Z5737" s="1376"/>
      <c r="AA5737" s="1376"/>
      <c r="AB5737" s="1376"/>
      <c r="AC5737" s="1376"/>
      <c r="AD5737" s="1376"/>
      <c r="AE5737" s="1376"/>
      <c r="AF5737" s="1376"/>
      <c r="AG5737" s="1376"/>
      <c r="AH5737" s="1376"/>
      <c r="AI5737" s="1376"/>
      <c r="AJ5737" s="1376"/>
      <c r="AK5737" s="1376"/>
      <c r="AL5737" s="1376"/>
      <c r="AM5737" s="1376"/>
      <c r="AN5737" s="1376"/>
      <c r="AO5737" s="1376"/>
      <c r="AP5737" s="1376"/>
      <c r="AQ5737" s="1376"/>
      <c r="AR5737" s="1376"/>
      <c r="AS5737" s="1376"/>
      <c r="AT5737" s="1376"/>
      <c r="AU5737" s="1376"/>
      <c r="AV5737" s="1376"/>
      <c r="AW5737" s="1376"/>
      <c r="AX5737" s="1376"/>
      <c r="AY5737" s="1376"/>
      <c r="AZ5737" s="1376"/>
      <c r="BA5737" s="722"/>
      <c r="BB5737" s="722"/>
      <c r="BC5737" s="722"/>
    </row>
    <row r="5738" spans="11:55" s="757" customFormat="1">
      <c r="K5738" s="758"/>
      <c r="L5738" s="758"/>
      <c r="M5738" s="722"/>
      <c r="P5738" s="722"/>
      <c r="Q5738" s="722"/>
      <c r="R5738" s="722"/>
      <c r="S5738" s="722"/>
      <c r="T5738" s="722"/>
      <c r="U5738" s="722"/>
      <c r="V5738" s="1376"/>
      <c r="W5738" s="1376"/>
      <c r="X5738" s="1376"/>
      <c r="Y5738" s="1376"/>
      <c r="Z5738" s="1376"/>
      <c r="AA5738" s="1376"/>
      <c r="AB5738" s="1376"/>
      <c r="AC5738" s="1376"/>
      <c r="AD5738" s="1376"/>
      <c r="AE5738" s="1376"/>
      <c r="AF5738" s="1376"/>
      <c r="AG5738" s="1376"/>
      <c r="AH5738" s="1376"/>
      <c r="AI5738" s="1376"/>
      <c r="AJ5738" s="1376"/>
      <c r="AK5738" s="1376"/>
      <c r="AL5738" s="1376"/>
      <c r="AM5738" s="1376"/>
      <c r="AN5738" s="1376"/>
      <c r="AO5738" s="1376"/>
      <c r="AP5738" s="1376"/>
      <c r="AQ5738" s="1376"/>
      <c r="AR5738" s="1376"/>
      <c r="AS5738" s="1376"/>
      <c r="AT5738" s="1376"/>
      <c r="AU5738" s="1376"/>
      <c r="AV5738" s="1376"/>
      <c r="AW5738" s="1376"/>
      <c r="AX5738" s="1376"/>
      <c r="AY5738" s="1376"/>
      <c r="AZ5738" s="1376"/>
      <c r="BA5738" s="722"/>
      <c r="BB5738" s="722"/>
      <c r="BC5738" s="722"/>
    </row>
    <row r="5739" spans="11:55" s="757" customFormat="1">
      <c r="K5739" s="758"/>
      <c r="L5739" s="758"/>
      <c r="M5739" s="722"/>
      <c r="P5739" s="722"/>
      <c r="Q5739" s="722"/>
      <c r="R5739" s="722"/>
      <c r="S5739" s="722"/>
      <c r="T5739" s="722"/>
      <c r="U5739" s="722"/>
      <c r="V5739" s="1376"/>
      <c r="W5739" s="1376"/>
      <c r="X5739" s="1376"/>
      <c r="Y5739" s="1376"/>
      <c r="Z5739" s="1376"/>
      <c r="AA5739" s="1376"/>
      <c r="AB5739" s="1376"/>
      <c r="AC5739" s="1376"/>
      <c r="AD5739" s="1376"/>
      <c r="AE5739" s="1376"/>
      <c r="AF5739" s="1376"/>
      <c r="AG5739" s="1376"/>
      <c r="AH5739" s="1376"/>
      <c r="AI5739" s="1376"/>
      <c r="AJ5739" s="1376"/>
      <c r="AK5739" s="1376"/>
      <c r="AL5739" s="1376"/>
      <c r="AM5739" s="1376"/>
      <c r="AN5739" s="1376"/>
      <c r="AO5739" s="1376"/>
      <c r="AP5739" s="1376"/>
      <c r="AQ5739" s="1376"/>
      <c r="AR5739" s="1376"/>
      <c r="AS5739" s="1376"/>
      <c r="AT5739" s="1376"/>
      <c r="AU5739" s="1376"/>
      <c r="AV5739" s="1376"/>
      <c r="AW5739" s="1376"/>
      <c r="AX5739" s="1376"/>
      <c r="AY5739" s="1376"/>
      <c r="AZ5739" s="1376"/>
      <c r="BA5739" s="722"/>
      <c r="BB5739" s="722"/>
      <c r="BC5739" s="722"/>
    </row>
    <row r="5740" spans="11:55" s="757" customFormat="1">
      <c r="K5740" s="758"/>
      <c r="L5740" s="758"/>
      <c r="M5740" s="722"/>
      <c r="P5740" s="722"/>
      <c r="Q5740" s="722"/>
      <c r="R5740" s="722"/>
      <c r="S5740" s="722"/>
      <c r="T5740" s="722"/>
      <c r="U5740" s="722"/>
      <c r="V5740" s="1376"/>
      <c r="W5740" s="1376"/>
      <c r="X5740" s="1376"/>
      <c r="Y5740" s="1376"/>
      <c r="Z5740" s="1376"/>
      <c r="AA5740" s="1376"/>
      <c r="AB5740" s="1376"/>
      <c r="AC5740" s="1376"/>
      <c r="AD5740" s="1376"/>
      <c r="AE5740" s="1376"/>
      <c r="AF5740" s="1376"/>
      <c r="AG5740" s="1376"/>
      <c r="AH5740" s="1376"/>
      <c r="AI5740" s="1376"/>
      <c r="AJ5740" s="1376"/>
      <c r="AK5740" s="1376"/>
      <c r="AL5740" s="1376"/>
      <c r="AM5740" s="1376"/>
      <c r="AN5740" s="1376"/>
      <c r="AO5740" s="1376"/>
      <c r="AP5740" s="1376"/>
      <c r="AQ5740" s="1376"/>
      <c r="AR5740" s="1376"/>
      <c r="AS5740" s="1376"/>
      <c r="AT5740" s="1376"/>
      <c r="AU5740" s="1376"/>
      <c r="AV5740" s="1376"/>
      <c r="AW5740" s="1376"/>
      <c r="AX5740" s="1376"/>
      <c r="AY5740" s="1376"/>
      <c r="AZ5740" s="1376"/>
      <c r="BA5740" s="722"/>
      <c r="BB5740" s="722"/>
      <c r="BC5740" s="722"/>
    </row>
    <row r="5741" spans="11:55" s="757" customFormat="1">
      <c r="K5741" s="758"/>
      <c r="L5741" s="758"/>
      <c r="M5741" s="722"/>
      <c r="P5741" s="722"/>
      <c r="Q5741" s="722"/>
      <c r="R5741" s="722"/>
      <c r="S5741" s="722"/>
      <c r="T5741" s="722"/>
      <c r="U5741" s="722"/>
      <c r="V5741" s="1376"/>
      <c r="W5741" s="1376"/>
      <c r="X5741" s="1376"/>
      <c r="Y5741" s="1376"/>
      <c r="Z5741" s="1376"/>
      <c r="AA5741" s="1376"/>
      <c r="AB5741" s="1376"/>
      <c r="AC5741" s="1376"/>
      <c r="AD5741" s="1376"/>
      <c r="AE5741" s="1376"/>
      <c r="AF5741" s="1376"/>
      <c r="AG5741" s="1376"/>
      <c r="AH5741" s="1376"/>
      <c r="AI5741" s="1376"/>
      <c r="AJ5741" s="1376"/>
      <c r="AK5741" s="1376"/>
      <c r="AL5741" s="1376"/>
      <c r="AM5741" s="1376"/>
      <c r="AN5741" s="1376"/>
      <c r="AO5741" s="1376"/>
      <c r="AP5741" s="1376"/>
      <c r="AQ5741" s="1376"/>
      <c r="AR5741" s="1376"/>
      <c r="AS5741" s="1376"/>
      <c r="AT5741" s="1376"/>
      <c r="AU5741" s="1376"/>
      <c r="AV5741" s="1376"/>
      <c r="AW5741" s="1376"/>
      <c r="AX5741" s="1376"/>
      <c r="AY5741" s="1376"/>
      <c r="AZ5741" s="1376"/>
      <c r="BA5741" s="722"/>
      <c r="BB5741" s="722"/>
      <c r="BC5741" s="722"/>
    </row>
    <row r="5742" spans="11:55" s="757" customFormat="1">
      <c r="K5742" s="758"/>
      <c r="L5742" s="758"/>
      <c r="M5742" s="722"/>
      <c r="P5742" s="722"/>
      <c r="Q5742" s="722"/>
      <c r="R5742" s="722"/>
      <c r="S5742" s="722"/>
      <c r="T5742" s="722"/>
      <c r="U5742" s="722"/>
      <c r="V5742" s="1376"/>
      <c r="W5742" s="1376"/>
      <c r="X5742" s="1376"/>
      <c r="Y5742" s="1376"/>
      <c r="Z5742" s="1376"/>
      <c r="AA5742" s="1376"/>
      <c r="AB5742" s="1376"/>
      <c r="AC5742" s="1376"/>
      <c r="AD5742" s="1376"/>
      <c r="AE5742" s="1376"/>
      <c r="AF5742" s="1376"/>
      <c r="AG5742" s="1376"/>
      <c r="AH5742" s="1376"/>
      <c r="AI5742" s="1376"/>
      <c r="AJ5742" s="1376"/>
      <c r="AK5742" s="1376"/>
      <c r="AL5742" s="1376"/>
      <c r="AM5742" s="1376"/>
      <c r="AN5742" s="1376"/>
      <c r="AO5742" s="1376"/>
      <c r="AP5742" s="1376"/>
      <c r="AQ5742" s="1376"/>
      <c r="AR5742" s="1376"/>
      <c r="AS5742" s="1376"/>
      <c r="AT5742" s="1376"/>
      <c r="AU5742" s="1376"/>
      <c r="AV5742" s="1376"/>
      <c r="AW5742" s="1376"/>
      <c r="AX5742" s="1376"/>
      <c r="AY5742" s="1376"/>
      <c r="AZ5742" s="1376"/>
      <c r="BA5742" s="722"/>
      <c r="BB5742" s="722"/>
      <c r="BC5742" s="722"/>
    </row>
    <row r="5743" spans="11:55" s="757" customFormat="1">
      <c r="K5743" s="758"/>
      <c r="L5743" s="758"/>
      <c r="M5743" s="722"/>
      <c r="P5743" s="722"/>
      <c r="Q5743" s="722"/>
      <c r="R5743" s="722"/>
      <c r="S5743" s="722"/>
      <c r="T5743" s="722"/>
      <c r="U5743" s="722"/>
      <c r="V5743" s="1376"/>
      <c r="W5743" s="1376"/>
      <c r="X5743" s="1376"/>
      <c r="Y5743" s="1376"/>
      <c r="Z5743" s="1376"/>
      <c r="AA5743" s="1376"/>
      <c r="AB5743" s="1376"/>
      <c r="AC5743" s="1376"/>
      <c r="AD5743" s="1376"/>
      <c r="AE5743" s="1376"/>
      <c r="AF5743" s="1376"/>
      <c r="AG5743" s="1376"/>
      <c r="AH5743" s="1376"/>
      <c r="AI5743" s="1376"/>
      <c r="AJ5743" s="1376"/>
      <c r="AK5743" s="1376"/>
      <c r="AL5743" s="1376"/>
      <c r="AM5743" s="1376"/>
      <c r="AN5743" s="1376"/>
      <c r="AO5743" s="1376"/>
      <c r="AP5743" s="1376"/>
      <c r="AQ5743" s="1376"/>
      <c r="AR5743" s="1376"/>
      <c r="AS5743" s="1376"/>
      <c r="AT5743" s="1376"/>
      <c r="AU5743" s="1376"/>
      <c r="AV5743" s="1376"/>
      <c r="AW5743" s="1376"/>
      <c r="AX5743" s="1376"/>
      <c r="AY5743" s="1376"/>
      <c r="AZ5743" s="1376"/>
      <c r="BA5743" s="722"/>
      <c r="BB5743" s="722"/>
      <c r="BC5743" s="722"/>
    </row>
    <row r="5744" spans="11:55" s="757" customFormat="1">
      <c r="K5744" s="758"/>
      <c r="L5744" s="758"/>
      <c r="M5744" s="722"/>
      <c r="P5744" s="722"/>
      <c r="Q5744" s="722"/>
      <c r="R5744" s="722"/>
      <c r="S5744" s="722"/>
      <c r="T5744" s="722"/>
      <c r="U5744" s="722"/>
      <c r="V5744" s="1376"/>
      <c r="W5744" s="1376"/>
      <c r="X5744" s="1376"/>
      <c r="Y5744" s="1376"/>
      <c r="Z5744" s="1376"/>
      <c r="AA5744" s="1376"/>
      <c r="AB5744" s="1376"/>
      <c r="AC5744" s="1376"/>
      <c r="AD5744" s="1376"/>
      <c r="AE5744" s="1376"/>
      <c r="AF5744" s="1376"/>
      <c r="AG5744" s="1376"/>
      <c r="AH5744" s="1376"/>
      <c r="AI5744" s="1376"/>
      <c r="AJ5744" s="1376"/>
      <c r="AK5744" s="1376"/>
      <c r="AL5744" s="1376"/>
      <c r="AM5744" s="1376"/>
      <c r="AN5744" s="1376"/>
      <c r="AO5744" s="1376"/>
      <c r="AP5744" s="1376"/>
      <c r="AQ5744" s="1376"/>
      <c r="AR5744" s="1376"/>
      <c r="AS5744" s="1376"/>
      <c r="AT5744" s="1376"/>
      <c r="AU5744" s="1376"/>
      <c r="AV5744" s="1376"/>
      <c r="AW5744" s="1376"/>
      <c r="AX5744" s="1376"/>
      <c r="AY5744" s="1376"/>
      <c r="AZ5744" s="1376"/>
      <c r="BA5744" s="722"/>
      <c r="BB5744" s="722"/>
      <c r="BC5744" s="722"/>
    </row>
    <row r="5745" spans="11:55" s="757" customFormat="1">
      <c r="K5745" s="758"/>
      <c r="L5745" s="758"/>
      <c r="M5745" s="722"/>
      <c r="P5745" s="722"/>
      <c r="Q5745" s="722"/>
      <c r="R5745" s="722"/>
      <c r="S5745" s="722"/>
      <c r="T5745" s="722"/>
      <c r="U5745" s="722"/>
      <c r="V5745" s="1376"/>
      <c r="W5745" s="1376"/>
      <c r="X5745" s="1376"/>
      <c r="Y5745" s="1376"/>
      <c r="Z5745" s="1376"/>
      <c r="AA5745" s="1376"/>
      <c r="AB5745" s="1376"/>
      <c r="AC5745" s="1376"/>
      <c r="AD5745" s="1376"/>
      <c r="AE5745" s="1376"/>
      <c r="AF5745" s="1376"/>
      <c r="AG5745" s="1376"/>
      <c r="AH5745" s="1376"/>
      <c r="AI5745" s="1376"/>
      <c r="AJ5745" s="1376"/>
      <c r="AK5745" s="1376"/>
      <c r="AL5745" s="1376"/>
      <c r="AM5745" s="1376"/>
      <c r="AN5745" s="1376"/>
      <c r="AO5745" s="1376"/>
      <c r="AP5745" s="1376"/>
      <c r="AQ5745" s="1376"/>
      <c r="AR5745" s="1376"/>
      <c r="AS5745" s="1376"/>
      <c r="AT5745" s="1376"/>
      <c r="AU5745" s="1376"/>
      <c r="AV5745" s="1376"/>
      <c r="AW5745" s="1376"/>
      <c r="AX5745" s="1376"/>
      <c r="AY5745" s="1376"/>
      <c r="AZ5745" s="1376"/>
      <c r="BA5745" s="722"/>
      <c r="BB5745" s="722"/>
      <c r="BC5745" s="722"/>
    </row>
    <row r="5746" spans="11:55" s="757" customFormat="1">
      <c r="K5746" s="758"/>
      <c r="L5746" s="758"/>
      <c r="M5746" s="722"/>
      <c r="P5746" s="722"/>
      <c r="Q5746" s="722"/>
      <c r="R5746" s="722"/>
      <c r="S5746" s="722"/>
      <c r="T5746" s="722"/>
      <c r="U5746" s="722"/>
      <c r="V5746" s="1376"/>
      <c r="W5746" s="1376"/>
      <c r="X5746" s="1376"/>
      <c r="Y5746" s="1376"/>
      <c r="Z5746" s="1376"/>
      <c r="AA5746" s="1376"/>
      <c r="AB5746" s="1376"/>
      <c r="AC5746" s="1376"/>
      <c r="AD5746" s="1376"/>
      <c r="AE5746" s="1376"/>
      <c r="AF5746" s="1376"/>
      <c r="AG5746" s="1376"/>
      <c r="AH5746" s="1376"/>
      <c r="AI5746" s="1376"/>
      <c r="AJ5746" s="1376"/>
      <c r="AK5746" s="1376"/>
      <c r="AL5746" s="1376"/>
      <c r="AM5746" s="1376"/>
      <c r="AN5746" s="1376"/>
      <c r="AO5746" s="1376"/>
      <c r="AP5746" s="1376"/>
      <c r="AQ5746" s="1376"/>
      <c r="AR5746" s="1376"/>
      <c r="AS5746" s="1376"/>
      <c r="AT5746" s="1376"/>
      <c r="AU5746" s="1376"/>
      <c r="AV5746" s="1376"/>
      <c r="AW5746" s="1376"/>
      <c r="AX5746" s="1376"/>
      <c r="AY5746" s="1376"/>
      <c r="AZ5746" s="1376"/>
      <c r="BA5746" s="722"/>
      <c r="BB5746" s="722"/>
      <c r="BC5746" s="722"/>
    </row>
    <row r="5747" spans="11:55" s="757" customFormat="1">
      <c r="K5747" s="758"/>
      <c r="L5747" s="758"/>
      <c r="M5747" s="722"/>
      <c r="P5747" s="722"/>
      <c r="Q5747" s="722"/>
      <c r="R5747" s="722"/>
      <c r="S5747" s="722"/>
      <c r="T5747" s="722"/>
      <c r="U5747" s="722"/>
      <c r="V5747" s="1376"/>
      <c r="W5747" s="1376"/>
      <c r="X5747" s="1376"/>
      <c r="Y5747" s="1376"/>
      <c r="Z5747" s="1376"/>
      <c r="AA5747" s="1376"/>
      <c r="AB5747" s="1376"/>
      <c r="AC5747" s="1376"/>
      <c r="AD5747" s="1376"/>
      <c r="AE5747" s="1376"/>
      <c r="AF5747" s="1376"/>
      <c r="AG5747" s="1376"/>
      <c r="AH5747" s="1376"/>
      <c r="AI5747" s="1376"/>
      <c r="AJ5747" s="1376"/>
      <c r="AK5747" s="1376"/>
      <c r="AL5747" s="1376"/>
      <c r="AM5747" s="1376"/>
      <c r="AN5747" s="1376"/>
      <c r="AO5747" s="1376"/>
      <c r="AP5747" s="1376"/>
      <c r="AQ5747" s="1376"/>
      <c r="AR5747" s="1376"/>
      <c r="AS5747" s="1376"/>
      <c r="AT5747" s="1376"/>
      <c r="AU5747" s="1376"/>
      <c r="AV5747" s="1376"/>
      <c r="AW5747" s="1376"/>
      <c r="AX5747" s="1376"/>
      <c r="AY5747" s="1376"/>
      <c r="AZ5747" s="1376"/>
      <c r="BA5747" s="722"/>
      <c r="BB5747" s="722"/>
      <c r="BC5747" s="722"/>
    </row>
    <row r="5748" spans="11:55" s="757" customFormat="1">
      <c r="K5748" s="758"/>
      <c r="L5748" s="758"/>
      <c r="M5748" s="722"/>
      <c r="P5748" s="722"/>
      <c r="Q5748" s="722"/>
      <c r="R5748" s="722"/>
      <c r="S5748" s="722"/>
      <c r="T5748" s="722"/>
      <c r="U5748" s="722"/>
      <c r="V5748" s="1376"/>
      <c r="W5748" s="1376"/>
      <c r="X5748" s="1376"/>
      <c r="Y5748" s="1376"/>
      <c r="Z5748" s="1376"/>
      <c r="AA5748" s="1376"/>
      <c r="AB5748" s="1376"/>
      <c r="AC5748" s="1376"/>
      <c r="AD5748" s="1376"/>
      <c r="AE5748" s="1376"/>
      <c r="AF5748" s="1376"/>
      <c r="AG5748" s="1376"/>
      <c r="AH5748" s="1376"/>
      <c r="AI5748" s="1376"/>
      <c r="AJ5748" s="1376"/>
      <c r="AK5748" s="1376"/>
      <c r="AL5748" s="1376"/>
      <c r="AM5748" s="1376"/>
      <c r="AN5748" s="1376"/>
      <c r="AO5748" s="1376"/>
      <c r="AP5748" s="1376"/>
      <c r="AQ5748" s="1376"/>
      <c r="AR5748" s="1376"/>
      <c r="AS5748" s="1376"/>
      <c r="AT5748" s="1376"/>
      <c r="AU5748" s="1376"/>
      <c r="AV5748" s="1376"/>
      <c r="AW5748" s="1376"/>
      <c r="AX5748" s="1376"/>
      <c r="AY5748" s="1376"/>
      <c r="AZ5748" s="1376"/>
      <c r="BA5748" s="722"/>
      <c r="BB5748" s="722"/>
      <c r="BC5748" s="722"/>
    </row>
    <row r="5749" spans="11:55" s="757" customFormat="1">
      <c r="K5749" s="758"/>
      <c r="L5749" s="758"/>
      <c r="M5749" s="722"/>
      <c r="P5749" s="722"/>
      <c r="Q5749" s="722"/>
      <c r="R5749" s="722"/>
      <c r="S5749" s="722"/>
      <c r="T5749" s="722"/>
      <c r="U5749" s="722"/>
      <c r="V5749" s="1376"/>
      <c r="W5749" s="1376"/>
      <c r="X5749" s="1376"/>
      <c r="Y5749" s="1376"/>
      <c r="Z5749" s="1376"/>
      <c r="AA5749" s="1376"/>
      <c r="AB5749" s="1376"/>
      <c r="AC5749" s="1376"/>
      <c r="AD5749" s="1376"/>
      <c r="AE5749" s="1376"/>
      <c r="AF5749" s="1376"/>
      <c r="AG5749" s="1376"/>
      <c r="AH5749" s="1376"/>
      <c r="AI5749" s="1376"/>
      <c r="AJ5749" s="1376"/>
      <c r="AK5749" s="1376"/>
      <c r="AL5749" s="1376"/>
      <c r="AM5749" s="1376"/>
      <c r="AN5749" s="1376"/>
      <c r="AO5749" s="1376"/>
      <c r="AP5749" s="1376"/>
      <c r="AQ5749" s="1376"/>
      <c r="AR5749" s="1376"/>
      <c r="AS5749" s="1376"/>
      <c r="AT5749" s="1376"/>
      <c r="AU5749" s="1376"/>
      <c r="AV5749" s="1376"/>
      <c r="AW5749" s="1376"/>
      <c r="AX5749" s="1376"/>
      <c r="AY5749" s="1376"/>
      <c r="AZ5749" s="1376"/>
      <c r="BA5749" s="722"/>
      <c r="BB5749" s="722"/>
      <c r="BC5749" s="722"/>
    </row>
    <row r="5750" spans="11:55" s="757" customFormat="1">
      <c r="K5750" s="758"/>
      <c r="L5750" s="758"/>
      <c r="M5750" s="722"/>
      <c r="P5750" s="722"/>
      <c r="Q5750" s="722"/>
      <c r="R5750" s="722"/>
      <c r="S5750" s="722"/>
      <c r="T5750" s="722"/>
      <c r="U5750" s="722"/>
      <c r="V5750" s="1376"/>
      <c r="W5750" s="1376"/>
      <c r="X5750" s="1376"/>
      <c r="Y5750" s="1376"/>
      <c r="Z5750" s="1376"/>
      <c r="AA5750" s="1376"/>
      <c r="AB5750" s="1376"/>
      <c r="AC5750" s="1376"/>
      <c r="AD5750" s="1376"/>
      <c r="AE5750" s="1376"/>
      <c r="AF5750" s="1376"/>
      <c r="AG5750" s="1376"/>
      <c r="AH5750" s="1376"/>
      <c r="AI5750" s="1376"/>
      <c r="AJ5750" s="1376"/>
      <c r="AK5750" s="1376"/>
      <c r="AL5750" s="1376"/>
      <c r="AM5750" s="1376"/>
      <c r="AN5750" s="1376"/>
      <c r="AO5750" s="1376"/>
      <c r="AP5750" s="1376"/>
      <c r="AQ5750" s="1376"/>
      <c r="AR5750" s="1376"/>
      <c r="AS5750" s="1376"/>
      <c r="AT5750" s="1376"/>
      <c r="AU5750" s="1376"/>
      <c r="AV5750" s="1376"/>
      <c r="AW5750" s="1376"/>
      <c r="AX5750" s="1376"/>
      <c r="AY5750" s="1376"/>
      <c r="AZ5750" s="1376"/>
      <c r="BA5750" s="722"/>
      <c r="BB5750" s="722"/>
      <c r="BC5750" s="722"/>
    </row>
    <row r="5751" spans="11:55" s="757" customFormat="1">
      <c r="K5751" s="758"/>
      <c r="L5751" s="758"/>
      <c r="M5751" s="722"/>
      <c r="P5751" s="722"/>
      <c r="Q5751" s="722"/>
      <c r="R5751" s="722"/>
      <c r="S5751" s="722"/>
      <c r="T5751" s="722"/>
      <c r="U5751" s="722"/>
      <c r="V5751" s="1376"/>
      <c r="W5751" s="1376"/>
      <c r="X5751" s="1376"/>
      <c r="Y5751" s="1376"/>
      <c r="Z5751" s="1376"/>
      <c r="AA5751" s="1376"/>
      <c r="AB5751" s="1376"/>
      <c r="AC5751" s="1376"/>
      <c r="AD5751" s="1376"/>
      <c r="AE5751" s="1376"/>
      <c r="AF5751" s="1376"/>
      <c r="AG5751" s="1376"/>
      <c r="AH5751" s="1376"/>
      <c r="AI5751" s="1376"/>
      <c r="AJ5751" s="1376"/>
      <c r="AK5751" s="1376"/>
      <c r="AL5751" s="1376"/>
      <c r="AM5751" s="1376"/>
      <c r="AN5751" s="1376"/>
      <c r="AO5751" s="1376"/>
      <c r="AP5751" s="1376"/>
      <c r="AQ5751" s="1376"/>
      <c r="AR5751" s="1376"/>
      <c r="AS5751" s="1376"/>
      <c r="AT5751" s="1376"/>
      <c r="AU5751" s="1376"/>
      <c r="AV5751" s="1376"/>
      <c r="AW5751" s="1376"/>
      <c r="AX5751" s="1376"/>
      <c r="AY5751" s="1376"/>
      <c r="AZ5751" s="1376"/>
      <c r="BA5751" s="722"/>
      <c r="BB5751" s="722"/>
      <c r="BC5751" s="722"/>
    </row>
    <row r="5752" spans="11:55" s="757" customFormat="1">
      <c r="K5752" s="758"/>
      <c r="L5752" s="758"/>
      <c r="M5752" s="722"/>
      <c r="P5752" s="722"/>
      <c r="Q5752" s="722"/>
      <c r="R5752" s="722"/>
      <c r="S5752" s="722"/>
      <c r="T5752" s="722"/>
      <c r="U5752" s="722"/>
      <c r="V5752" s="1376"/>
      <c r="W5752" s="1376"/>
      <c r="X5752" s="1376"/>
      <c r="Y5752" s="1376"/>
      <c r="Z5752" s="1376"/>
      <c r="AA5752" s="1376"/>
      <c r="AB5752" s="1376"/>
      <c r="AC5752" s="1376"/>
      <c r="AD5752" s="1376"/>
      <c r="AE5752" s="1376"/>
      <c r="AF5752" s="1376"/>
      <c r="AG5752" s="1376"/>
      <c r="AH5752" s="1376"/>
      <c r="AI5752" s="1376"/>
      <c r="AJ5752" s="1376"/>
      <c r="AK5752" s="1376"/>
      <c r="AL5752" s="1376"/>
      <c r="AM5752" s="1376"/>
      <c r="AN5752" s="1376"/>
      <c r="AO5752" s="1376"/>
      <c r="AP5752" s="1376"/>
      <c r="AQ5752" s="1376"/>
      <c r="AR5752" s="1376"/>
      <c r="AS5752" s="1376"/>
      <c r="AT5752" s="1376"/>
      <c r="AU5752" s="1376"/>
      <c r="AV5752" s="1376"/>
      <c r="AW5752" s="1376"/>
      <c r="AX5752" s="1376"/>
      <c r="AY5752" s="1376"/>
      <c r="AZ5752" s="1376"/>
      <c r="BA5752" s="722"/>
      <c r="BB5752" s="722"/>
      <c r="BC5752" s="722"/>
    </row>
    <row r="5753" spans="11:55" s="757" customFormat="1">
      <c r="K5753" s="758"/>
      <c r="L5753" s="758"/>
      <c r="M5753" s="722"/>
      <c r="P5753" s="722"/>
      <c r="Q5753" s="722"/>
      <c r="R5753" s="722"/>
      <c r="S5753" s="722"/>
      <c r="T5753" s="722"/>
      <c r="U5753" s="722"/>
      <c r="V5753" s="1376"/>
      <c r="W5753" s="1376"/>
      <c r="X5753" s="1376"/>
      <c r="Y5753" s="1376"/>
      <c r="Z5753" s="1376"/>
      <c r="AA5753" s="1376"/>
      <c r="AB5753" s="1376"/>
      <c r="AC5753" s="1376"/>
      <c r="AD5753" s="1376"/>
      <c r="AE5753" s="1376"/>
      <c r="AF5753" s="1376"/>
      <c r="AG5753" s="1376"/>
      <c r="AH5753" s="1376"/>
      <c r="AI5753" s="1376"/>
      <c r="AJ5753" s="1376"/>
      <c r="AK5753" s="1376"/>
      <c r="AL5753" s="1376"/>
      <c r="AM5753" s="1376"/>
      <c r="AN5753" s="1376"/>
      <c r="AO5753" s="1376"/>
      <c r="AP5753" s="1376"/>
      <c r="AQ5753" s="1376"/>
      <c r="AR5753" s="1376"/>
      <c r="AS5753" s="1376"/>
      <c r="AT5753" s="1376"/>
      <c r="AU5753" s="1376"/>
      <c r="AV5753" s="1376"/>
      <c r="AW5753" s="1376"/>
      <c r="AX5753" s="1376"/>
      <c r="AY5753" s="1376"/>
      <c r="AZ5753" s="1376"/>
      <c r="BA5753" s="722"/>
      <c r="BB5753" s="722"/>
      <c r="BC5753" s="722"/>
    </row>
    <row r="5754" spans="11:55" s="757" customFormat="1">
      <c r="K5754" s="758"/>
      <c r="L5754" s="758"/>
      <c r="M5754" s="722"/>
      <c r="P5754" s="722"/>
      <c r="Q5754" s="722"/>
      <c r="R5754" s="722"/>
      <c r="S5754" s="722"/>
      <c r="T5754" s="722"/>
      <c r="U5754" s="722"/>
      <c r="V5754" s="1376"/>
      <c r="W5754" s="1376"/>
      <c r="X5754" s="1376"/>
      <c r="Y5754" s="1376"/>
      <c r="Z5754" s="1376"/>
      <c r="AA5754" s="1376"/>
      <c r="AB5754" s="1376"/>
      <c r="AC5754" s="1376"/>
      <c r="AD5754" s="1376"/>
      <c r="AE5754" s="1376"/>
      <c r="AF5754" s="1376"/>
      <c r="AG5754" s="1376"/>
      <c r="AH5754" s="1376"/>
      <c r="AI5754" s="1376"/>
      <c r="AJ5754" s="1376"/>
      <c r="AK5754" s="1376"/>
      <c r="AL5754" s="1376"/>
      <c r="AM5754" s="1376"/>
      <c r="AN5754" s="1376"/>
      <c r="AO5754" s="1376"/>
      <c r="AP5754" s="1376"/>
      <c r="AQ5754" s="1376"/>
      <c r="AR5754" s="1376"/>
      <c r="AS5754" s="1376"/>
      <c r="AT5754" s="1376"/>
      <c r="AU5754" s="1376"/>
      <c r="AV5754" s="1376"/>
      <c r="AW5754" s="1376"/>
      <c r="AX5754" s="1376"/>
      <c r="AY5754" s="1376"/>
      <c r="AZ5754" s="1376"/>
      <c r="BA5754" s="722"/>
      <c r="BB5754" s="722"/>
      <c r="BC5754" s="722"/>
    </row>
    <row r="5755" spans="11:55" s="757" customFormat="1">
      <c r="K5755" s="758"/>
      <c r="L5755" s="758"/>
      <c r="M5755" s="722"/>
      <c r="P5755" s="722"/>
      <c r="Q5755" s="722"/>
      <c r="R5755" s="722"/>
      <c r="S5755" s="722"/>
      <c r="T5755" s="722"/>
      <c r="U5755" s="722"/>
      <c r="V5755" s="1376"/>
      <c r="W5755" s="1376"/>
      <c r="X5755" s="1376"/>
      <c r="Y5755" s="1376"/>
      <c r="Z5755" s="1376"/>
      <c r="AA5755" s="1376"/>
      <c r="AB5755" s="1376"/>
      <c r="AC5755" s="1376"/>
      <c r="AD5755" s="1376"/>
      <c r="AE5755" s="1376"/>
      <c r="AF5755" s="1376"/>
      <c r="AG5755" s="1376"/>
      <c r="AH5755" s="1376"/>
      <c r="AI5755" s="1376"/>
      <c r="AJ5755" s="1376"/>
      <c r="AK5755" s="1376"/>
      <c r="AL5755" s="1376"/>
      <c r="AM5755" s="1376"/>
      <c r="AN5755" s="1376"/>
      <c r="AO5755" s="1376"/>
      <c r="AP5755" s="1376"/>
      <c r="AQ5755" s="1376"/>
      <c r="AR5755" s="1376"/>
      <c r="AS5755" s="1376"/>
      <c r="AT5755" s="1376"/>
      <c r="AU5755" s="1376"/>
      <c r="AV5755" s="1376"/>
      <c r="AW5755" s="1376"/>
      <c r="AX5755" s="1376"/>
      <c r="AY5755" s="1376"/>
      <c r="AZ5755" s="1376"/>
      <c r="BA5755" s="722"/>
      <c r="BB5755" s="722"/>
      <c r="BC5755" s="722"/>
    </row>
    <row r="5756" spans="11:55" s="757" customFormat="1">
      <c r="K5756" s="758"/>
      <c r="L5756" s="758"/>
      <c r="M5756" s="722"/>
      <c r="P5756" s="722"/>
      <c r="Q5756" s="722"/>
      <c r="R5756" s="722"/>
      <c r="S5756" s="722"/>
      <c r="T5756" s="722"/>
      <c r="U5756" s="722"/>
      <c r="V5756" s="1376"/>
      <c r="W5756" s="1376"/>
      <c r="X5756" s="1376"/>
      <c r="Y5756" s="1376"/>
      <c r="Z5756" s="1376"/>
      <c r="AA5756" s="1376"/>
      <c r="AB5756" s="1376"/>
      <c r="AC5756" s="1376"/>
      <c r="AD5756" s="1376"/>
      <c r="AE5756" s="1376"/>
      <c r="AF5756" s="1376"/>
      <c r="AG5756" s="1376"/>
      <c r="AH5756" s="1376"/>
      <c r="AI5756" s="1376"/>
      <c r="AJ5756" s="1376"/>
      <c r="AK5756" s="1376"/>
      <c r="AL5756" s="1376"/>
      <c r="AM5756" s="1376"/>
      <c r="AN5756" s="1376"/>
      <c r="AO5756" s="1376"/>
      <c r="AP5756" s="1376"/>
      <c r="AQ5756" s="1376"/>
      <c r="AR5756" s="1376"/>
      <c r="AS5756" s="1376"/>
      <c r="AT5756" s="1376"/>
      <c r="AU5756" s="1376"/>
      <c r="AV5756" s="1376"/>
      <c r="AW5756" s="1376"/>
      <c r="AX5756" s="1376"/>
      <c r="AY5756" s="1376"/>
      <c r="AZ5756" s="1376"/>
      <c r="BA5756" s="722"/>
      <c r="BB5756" s="722"/>
      <c r="BC5756" s="722"/>
    </row>
    <row r="5757" spans="11:55" s="757" customFormat="1">
      <c r="K5757" s="758"/>
      <c r="L5757" s="758"/>
      <c r="M5757" s="722"/>
      <c r="P5757" s="722"/>
      <c r="Q5757" s="722"/>
      <c r="R5757" s="722"/>
      <c r="S5757" s="722"/>
      <c r="T5757" s="722"/>
      <c r="U5757" s="722"/>
      <c r="V5757" s="1376"/>
      <c r="W5757" s="1376"/>
      <c r="X5757" s="1376"/>
      <c r="Y5757" s="1376"/>
      <c r="Z5757" s="1376"/>
      <c r="AA5757" s="1376"/>
      <c r="AB5757" s="1376"/>
      <c r="AC5757" s="1376"/>
      <c r="AD5757" s="1376"/>
      <c r="AE5757" s="1376"/>
      <c r="AF5757" s="1376"/>
      <c r="AG5757" s="1376"/>
      <c r="AH5757" s="1376"/>
      <c r="AI5757" s="1376"/>
      <c r="AJ5757" s="1376"/>
      <c r="AK5757" s="1376"/>
      <c r="AL5757" s="1376"/>
      <c r="AM5757" s="1376"/>
      <c r="AN5757" s="1376"/>
      <c r="AO5757" s="1376"/>
      <c r="AP5757" s="1376"/>
      <c r="AQ5757" s="1376"/>
      <c r="AR5757" s="1376"/>
      <c r="AS5757" s="1376"/>
      <c r="AT5757" s="1376"/>
      <c r="AU5757" s="1376"/>
      <c r="AV5757" s="1376"/>
      <c r="AW5757" s="1376"/>
      <c r="AX5757" s="1376"/>
      <c r="AY5757" s="1376"/>
      <c r="AZ5757" s="1376"/>
      <c r="BA5757" s="722"/>
      <c r="BB5757" s="722"/>
      <c r="BC5757" s="722"/>
    </row>
    <row r="5758" spans="11:55" s="757" customFormat="1">
      <c r="K5758" s="758"/>
      <c r="L5758" s="758"/>
      <c r="M5758" s="722"/>
      <c r="P5758" s="722"/>
      <c r="Q5758" s="722"/>
      <c r="R5758" s="722"/>
      <c r="S5758" s="722"/>
      <c r="T5758" s="722"/>
      <c r="U5758" s="722"/>
      <c r="V5758" s="1376"/>
      <c r="W5758" s="1376"/>
      <c r="X5758" s="1376"/>
      <c r="Y5758" s="1376"/>
      <c r="Z5758" s="1376"/>
      <c r="AA5758" s="1376"/>
      <c r="AB5758" s="1376"/>
      <c r="AC5758" s="1376"/>
      <c r="AD5758" s="1376"/>
      <c r="AE5758" s="1376"/>
      <c r="AF5758" s="1376"/>
      <c r="AG5758" s="1376"/>
      <c r="AH5758" s="1376"/>
      <c r="AI5758" s="1376"/>
      <c r="AJ5758" s="1376"/>
      <c r="AK5758" s="1376"/>
      <c r="AL5758" s="1376"/>
      <c r="AM5758" s="1376"/>
      <c r="AN5758" s="1376"/>
      <c r="AO5758" s="1376"/>
      <c r="AP5758" s="1376"/>
      <c r="AQ5758" s="1376"/>
      <c r="AR5758" s="1376"/>
      <c r="AS5758" s="1376"/>
      <c r="AT5758" s="1376"/>
      <c r="AU5758" s="1376"/>
      <c r="AV5758" s="1376"/>
      <c r="AW5758" s="1376"/>
      <c r="AX5758" s="1376"/>
      <c r="AY5758" s="1376"/>
      <c r="AZ5758" s="1376"/>
      <c r="BA5758" s="722"/>
      <c r="BB5758" s="722"/>
      <c r="BC5758" s="722"/>
    </row>
    <row r="5759" spans="11:55" s="757" customFormat="1">
      <c r="K5759" s="758"/>
      <c r="L5759" s="758"/>
      <c r="M5759" s="722"/>
      <c r="P5759" s="722"/>
      <c r="Q5759" s="722"/>
      <c r="R5759" s="722"/>
      <c r="S5759" s="722"/>
      <c r="T5759" s="722"/>
      <c r="U5759" s="722"/>
      <c r="V5759" s="1376"/>
      <c r="W5759" s="1376"/>
      <c r="X5759" s="1376"/>
      <c r="Y5759" s="1376"/>
      <c r="Z5759" s="1376"/>
      <c r="AA5759" s="1376"/>
      <c r="AB5759" s="1376"/>
      <c r="AC5759" s="1376"/>
      <c r="AD5759" s="1376"/>
      <c r="AE5759" s="1376"/>
      <c r="AF5759" s="1376"/>
      <c r="AG5759" s="1376"/>
      <c r="AH5759" s="1376"/>
      <c r="AI5759" s="1376"/>
      <c r="AJ5759" s="1376"/>
      <c r="AK5759" s="1376"/>
      <c r="AL5759" s="1376"/>
      <c r="AM5759" s="1376"/>
      <c r="AN5759" s="1376"/>
      <c r="AO5759" s="1376"/>
      <c r="AP5759" s="1376"/>
      <c r="AQ5759" s="1376"/>
      <c r="AR5759" s="1376"/>
      <c r="AS5759" s="1376"/>
      <c r="AT5759" s="1376"/>
      <c r="AU5759" s="1376"/>
      <c r="AV5759" s="1376"/>
      <c r="AW5759" s="1376"/>
      <c r="AX5759" s="1376"/>
      <c r="AY5759" s="1376"/>
      <c r="AZ5759" s="1376"/>
      <c r="BA5759" s="722"/>
      <c r="BB5759" s="722"/>
      <c r="BC5759" s="722"/>
    </row>
    <row r="5760" spans="11:55" s="757" customFormat="1">
      <c r="K5760" s="758"/>
      <c r="L5760" s="758"/>
      <c r="M5760" s="722"/>
      <c r="P5760" s="722"/>
      <c r="Q5760" s="722"/>
      <c r="R5760" s="722"/>
      <c r="S5760" s="722"/>
      <c r="T5760" s="722"/>
      <c r="U5760" s="722"/>
      <c r="V5760" s="1376"/>
      <c r="W5760" s="1376"/>
      <c r="X5760" s="1376"/>
      <c r="Y5760" s="1376"/>
      <c r="Z5760" s="1376"/>
      <c r="AA5760" s="1376"/>
      <c r="AB5760" s="1376"/>
      <c r="AC5760" s="1376"/>
      <c r="AD5760" s="1376"/>
      <c r="AE5760" s="1376"/>
      <c r="AF5760" s="1376"/>
      <c r="AG5760" s="1376"/>
      <c r="AH5760" s="1376"/>
      <c r="AI5760" s="1376"/>
      <c r="AJ5760" s="1376"/>
      <c r="AK5760" s="1376"/>
      <c r="AL5760" s="1376"/>
      <c r="AM5760" s="1376"/>
      <c r="AN5760" s="1376"/>
      <c r="AO5760" s="1376"/>
      <c r="AP5760" s="1376"/>
      <c r="AQ5760" s="1376"/>
      <c r="AR5760" s="1376"/>
      <c r="AS5760" s="1376"/>
      <c r="AT5760" s="1376"/>
      <c r="AU5760" s="1376"/>
      <c r="AV5760" s="1376"/>
      <c r="AW5760" s="1376"/>
      <c r="AX5760" s="1376"/>
      <c r="AY5760" s="1376"/>
      <c r="AZ5760" s="1376"/>
      <c r="BA5760" s="722"/>
      <c r="BB5760" s="722"/>
      <c r="BC5760" s="722"/>
    </row>
    <row r="5761" spans="11:55" s="757" customFormat="1">
      <c r="K5761" s="758"/>
      <c r="L5761" s="758"/>
      <c r="M5761" s="722"/>
      <c r="P5761" s="722"/>
      <c r="Q5761" s="722"/>
      <c r="R5761" s="722"/>
      <c r="S5761" s="722"/>
      <c r="T5761" s="722"/>
      <c r="U5761" s="722"/>
      <c r="V5761" s="1376"/>
      <c r="W5761" s="1376"/>
      <c r="X5761" s="1376"/>
      <c r="Y5761" s="1376"/>
      <c r="Z5761" s="1376"/>
      <c r="AA5761" s="1376"/>
      <c r="AB5761" s="1376"/>
      <c r="AC5761" s="1376"/>
      <c r="AD5761" s="1376"/>
      <c r="AE5761" s="1376"/>
      <c r="AF5761" s="1376"/>
      <c r="AG5761" s="1376"/>
      <c r="AH5761" s="1376"/>
      <c r="AI5761" s="1376"/>
      <c r="AJ5761" s="1376"/>
      <c r="AK5761" s="1376"/>
      <c r="AL5761" s="1376"/>
      <c r="AM5761" s="1376"/>
      <c r="AN5761" s="1376"/>
      <c r="AO5761" s="1376"/>
      <c r="AP5761" s="1376"/>
      <c r="AQ5761" s="1376"/>
      <c r="AR5761" s="1376"/>
      <c r="AS5761" s="1376"/>
      <c r="AT5761" s="1376"/>
      <c r="AU5761" s="1376"/>
      <c r="AV5761" s="1376"/>
      <c r="AW5761" s="1376"/>
      <c r="AX5761" s="1376"/>
      <c r="AY5761" s="1376"/>
      <c r="AZ5761" s="1376"/>
      <c r="BA5761" s="722"/>
      <c r="BB5761" s="722"/>
      <c r="BC5761" s="722"/>
    </row>
    <row r="5762" spans="11:55" s="757" customFormat="1">
      <c r="K5762" s="758"/>
      <c r="L5762" s="758"/>
      <c r="M5762" s="722"/>
      <c r="P5762" s="722"/>
      <c r="Q5762" s="722"/>
      <c r="R5762" s="722"/>
      <c r="S5762" s="722"/>
      <c r="T5762" s="722"/>
      <c r="U5762" s="722"/>
      <c r="V5762" s="1376"/>
      <c r="W5762" s="1376"/>
      <c r="X5762" s="1376"/>
      <c r="Y5762" s="1376"/>
      <c r="Z5762" s="1376"/>
      <c r="AA5762" s="1376"/>
      <c r="AB5762" s="1376"/>
      <c r="AC5762" s="1376"/>
      <c r="AD5762" s="1376"/>
      <c r="AE5762" s="1376"/>
      <c r="AF5762" s="1376"/>
      <c r="AG5762" s="1376"/>
      <c r="AH5762" s="1376"/>
      <c r="AI5762" s="1376"/>
      <c r="AJ5762" s="1376"/>
      <c r="AK5762" s="1376"/>
      <c r="AL5762" s="1376"/>
      <c r="AM5762" s="1376"/>
      <c r="AN5762" s="1376"/>
      <c r="AO5762" s="1376"/>
      <c r="AP5762" s="1376"/>
      <c r="AQ5762" s="1376"/>
      <c r="AR5762" s="1376"/>
      <c r="AS5762" s="1376"/>
      <c r="AT5762" s="1376"/>
      <c r="AU5762" s="1376"/>
      <c r="AV5762" s="1376"/>
      <c r="AW5762" s="1376"/>
      <c r="AX5762" s="1376"/>
      <c r="AY5762" s="1376"/>
      <c r="AZ5762" s="1376"/>
      <c r="BA5762" s="722"/>
      <c r="BB5762" s="722"/>
      <c r="BC5762" s="722"/>
    </row>
    <row r="5763" spans="11:55" s="757" customFormat="1">
      <c r="K5763" s="758"/>
      <c r="L5763" s="758"/>
      <c r="M5763" s="722"/>
      <c r="P5763" s="722"/>
      <c r="Q5763" s="722"/>
      <c r="R5763" s="722"/>
      <c r="S5763" s="722"/>
      <c r="T5763" s="722"/>
      <c r="U5763" s="722"/>
      <c r="V5763" s="1376"/>
      <c r="W5763" s="1376"/>
      <c r="X5763" s="1376"/>
      <c r="Y5763" s="1376"/>
      <c r="Z5763" s="1376"/>
      <c r="AA5763" s="1376"/>
      <c r="AB5763" s="1376"/>
      <c r="AC5763" s="1376"/>
      <c r="AD5763" s="1376"/>
      <c r="AE5763" s="1376"/>
      <c r="AF5763" s="1376"/>
      <c r="AG5763" s="1376"/>
      <c r="AH5763" s="1376"/>
      <c r="AI5763" s="1376"/>
      <c r="AJ5763" s="1376"/>
      <c r="AK5763" s="1376"/>
      <c r="AL5763" s="1376"/>
      <c r="AM5763" s="1376"/>
      <c r="AN5763" s="1376"/>
      <c r="AO5763" s="1376"/>
      <c r="AP5763" s="1376"/>
      <c r="AQ5763" s="1376"/>
      <c r="AR5763" s="1376"/>
      <c r="AS5763" s="1376"/>
      <c r="AT5763" s="1376"/>
      <c r="AU5763" s="1376"/>
      <c r="AV5763" s="1376"/>
      <c r="AW5763" s="1376"/>
      <c r="AX5763" s="1376"/>
      <c r="AY5763" s="1376"/>
      <c r="AZ5763" s="1376"/>
      <c r="BA5763" s="722"/>
      <c r="BB5763" s="722"/>
      <c r="BC5763" s="722"/>
    </row>
    <row r="5764" spans="11:55" s="757" customFormat="1">
      <c r="K5764" s="758"/>
      <c r="L5764" s="758"/>
      <c r="M5764" s="722"/>
      <c r="P5764" s="722"/>
      <c r="Q5764" s="722"/>
      <c r="R5764" s="722"/>
      <c r="S5764" s="722"/>
      <c r="T5764" s="722"/>
      <c r="U5764" s="722"/>
      <c r="V5764" s="1376"/>
      <c r="W5764" s="1376"/>
      <c r="X5764" s="1376"/>
      <c r="Y5764" s="1376"/>
      <c r="Z5764" s="1376"/>
      <c r="AA5764" s="1376"/>
      <c r="AB5764" s="1376"/>
      <c r="AC5764" s="1376"/>
      <c r="AD5764" s="1376"/>
      <c r="AE5764" s="1376"/>
      <c r="AF5764" s="1376"/>
      <c r="AG5764" s="1376"/>
      <c r="AH5764" s="1376"/>
      <c r="AI5764" s="1376"/>
      <c r="AJ5764" s="1376"/>
      <c r="AK5764" s="1376"/>
      <c r="AL5764" s="1376"/>
      <c r="AM5764" s="1376"/>
      <c r="AN5764" s="1376"/>
      <c r="AO5764" s="1376"/>
      <c r="AP5764" s="1376"/>
      <c r="AQ5764" s="1376"/>
      <c r="AR5764" s="1376"/>
      <c r="AS5764" s="1376"/>
      <c r="AT5764" s="1376"/>
      <c r="AU5764" s="1376"/>
      <c r="AV5764" s="1376"/>
      <c r="AW5764" s="1376"/>
      <c r="AX5764" s="1376"/>
      <c r="AY5764" s="1376"/>
      <c r="AZ5764" s="1376"/>
      <c r="BA5764" s="722"/>
      <c r="BB5764" s="722"/>
      <c r="BC5764" s="722"/>
    </row>
    <row r="5765" spans="11:55" s="757" customFormat="1">
      <c r="K5765" s="758"/>
      <c r="L5765" s="758"/>
      <c r="M5765" s="722"/>
      <c r="P5765" s="722"/>
      <c r="Q5765" s="722"/>
      <c r="R5765" s="722"/>
      <c r="S5765" s="722"/>
      <c r="T5765" s="722"/>
      <c r="U5765" s="722"/>
      <c r="V5765" s="1376"/>
      <c r="W5765" s="1376"/>
      <c r="X5765" s="1376"/>
      <c r="Y5765" s="1376"/>
      <c r="Z5765" s="1376"/>
      <c r="AA5765" s="1376"/>
      <c r="AB5765" s="1376"/>
      <c r="AC5765" s="1376"/>
      <c r="AD5765" s="1376"/>
      <c r="AE5765" s="1376"/>
      <c r="AF5765" s="1376"/>
      <c r="AG5765" s="1376"/>
      <c r="AH5765" s="1376"/>
      <c r="AI5765" s="1376"/>
      <c r="AJ5765" s="1376"/>
      <c r="AK5765" s="1376"/>
      <c r="AL5765" s="1376"/>
      <c r="AM5765" s="1376"/>
      <c r="AN5765" s="1376"/>
      <c r="AO5765" s="1376"/>
      <c r="AP5765" s="1376"/>
      <c r="AQ5765" s="1376"/>
      <c r="AR5765" s="1376"/>
      <c r="AS5765" s="1376"/>
      <c r="AT5765" s="1376"/>
      <c r="AU5765" s="1376"/>
      <c r="AV5765" s="1376"/>
      <c r="AW5765" s="1376"/>
      <c r="AX5765" s="1376"/>
      <c r="AY5765" s="1376"/>
      <c r="AZ5765" s="1376"/>
      <c r="BA5765" s="722"/>
      <c r="BB5765" s="722"/>
      <c r="BC5765" s="722"/>
    </row>
    <row r="5766" spans="11:55" s="757" customFormat="1">
      <c r="K5766" s="758"/>
      <c r="L5766" s="758"/>
      <c r="M5766" s="722"/>
      <c r="P5766" s="722"/>
      <c r="Q5766" s="722"/>
      <c r="R5766" s="722"/>
      <c r="S5766" s="722"/>
      <c r="T5766" s="722"/>
      <c r="U5766" s="722"/>
      <c r="V5766" s="1376"/>
      <c r="W5766" s="1376"/>
      <c r="X5766" s="1376"/>
      <c r="Y5766" s="1376"/>
      <c r="Z5766" s="1376"/>
      <c r="AA5766" s="1376"/>
      <c r="AB5766" s="1376"/>
      <c r="AC5766" s="1376"/>
      <c r="AD5766" s="1376"/>
      <c r="AE5766" s="1376"/>
      <c r="AF5766" s="1376"/>
      <c r="AG5766" s="1376"/>
      <c r="AH5766" s="1376"/>
      <c r="AI5766" s="1376"/>
      <c r="AJ5766" s="1376"/>
      <c r="AK5766" s="1376"/>
      <c r="AL5766" s="1376"/>
      <c r="AM5766" s="1376"/>
      <c r="AN5766" s="1376"/>
      <c r="AO5766" s="1376"/>
      <c r="AP5766" s="1376"/>
      <c r="AQ5766" s="1376"/>
      <c r="AR5766" s="1376"/>
      <c r="AS5766" s="1376"/>
      <c r="AT5766" s="1376"/>
      <c r="AU5766" s="1376"/>
      <c r="AV5766" s="1376"/>
      <c r="AW5766" s="1376"/>
      <c r="AX5766" s="1376"/>
      <c r="AY5766" s="1376"/>
      <c r="AZ5766" s="1376"/>
      <c r="BA5766" s="722"/>
      <c r="BB5766" s="722"/>
      <c r="BC5766" s="722"/>
    </row>
    <row r="5767" spans="11:55" s="757" customFormat="1">
      <c r="K5767" s="758"/>
      <c r="L5767" s="758"/>
      <c r="M5767" s="722"/>
      <c r="P5767" s="722"/>
      <c r="Q5767" s="722"/>
      <c r="R5767" s="722"/>
      <c r="S5767" s="722"/>
      <c r="T5767" s="722"/>
      <c r="U5767" s="722"/>
      <c r="V5767" s="1376"/>
      <c r="W5767" s="1376"/>
      <c r="X5767" s="1376"/>
      <c r="Y5767" s="1376"/>
      <c r="Z5767" s="1376"/>
      <c r="AA5767" s="1376"/>
      <c r="AB5767" s="1376"/>
      <c r="AC5767" s="1376"/>
      <c r="AD5767" s="1376"/>
      <c r="AE5767" s="1376"/>
      <c r="AF5767" s="1376"/>
      <c r="AG5767" s="1376"/>
      <c r="AH5767" s="1376"/>
      <c r="AI5767" s="1376"/>
      <c r="AJ5767" s="1376"/>
      <c r="AK5767" s="1376"/>
      <c r="AL5767" s="1376"/>
      <c r="AM5767" s="1376"/>
      <c r="AN5767" s="1376"/>
      <c r="AO5767" s="1376"/>
      <c r="AP5767" s="1376"/>
      <c r="AQ5767" s="1376"/>
      <c r="AR5767" s="1376"/>
      <c r="AS5767" s="1376"/>
      <c r="AT5767" s="1376"/>
      <c r="AU5767" s="1376"/>
      <c r="AV5767" s="1376"/>
      <c r="AW5767" s="1376"/>
      <c r="AX5767" s="1376"/>
      <c r="AY5767" s="1376"/>
      <c r="AZ5767" s="1376"/>
      <c r="BA5767" s="722"/>
      <c r="BB5767" s="722"/>
      <c r="BC5767" s="722"/>
    </row>
    <row r="5768" spans="11:55" s="757" customFormat="1">
      <c r="K5768" s="758"/>
      <c r="L5768" s="758"/>
      <c r="M5768" s="722"/>
      <c r="P5768" s="722"/>
      <c r="Q5768" s="722"/>
      <c r="R5768" s="722"/>
      <c r="S5768" s="722"/>
      <c r="T5768" s="722"/>
      <c r="U5768" s="722"/>
      <c r="V5768" s="1376"/>
      <c r="W5768" s="1376"/>
      <c r="X5768" s="1376"/>
      <c r="Y5768" s="1376"/>
      <c r="Z5768" s="1376"/>
      <c r="AA5768" s="1376"/>
      <c r="AB5768" s="1376"/>
      <c r="AC5768" s="1376"/>
      <c r="AD5768" s="1376"/>
      <c r="AE5768" s="1376"/>
      <c r="AF5768" s="1376"/>
      <c r="AG5768" s="1376"/>
      <c r="AH5768" s="1376"/>
      <c r="AI5768" s="1376"/>
      <c r="AJ5768" s="1376"/>
      <c r="AK5768" s="1376"/>
      <c r="AL5768" s="1376"/>
      <c r="AM5768" s="1376"/>
      <c r="AN5768" s="1376"/>
      <c r="AO5768" s="1376"/>
      <c r="AP5768" s="1376"/>
      <c r="AQ5768" s="1376"/>
      <c r="AR5768" s="1376"/>
      <c r="AS5768" s="1376"/>
      <c r="AT5768" s="1376"/>
      <c r="AU5768" s="1376"/>
      <c r="AV5768" s="1376"/>
      <c r="AW5768" s="1376"/>
      <c r="AX5768" s="1376"/>
      <c r="AY5768" s="1376"/>
      <c r="AZ5768" s="1376"/>
      <c r="BA5768" s="722"/>
      <c r="BB5768" s="722"/>
      <c r="BC5768" s="722"/>
    </row>
    <row r="5769" spans="11:55" s="757" customFormat="1">
      <c r="K5769" s="758"/>
      <c r="L5769" s="758"/>
      <c r="M5769" s="722"/>
      <c r="P5769" s="722"/>
      <c r="Q5769" s="722"/>
      <c r="R5769" s="722"/>
      <c r="S5769" s="722"/>
      <c r="T5769" s="722"/>
      <c r="U5769" s="722"/>
      <c r="V5769" s="1376"/>
      <c r="W5769" s="1376"/>
      <c r="X5769" s="1376"/>
      <c r="Y5769" s="1376"/>
      <c r="Z5769" s="1376"/>
      <c r="AA5769" s="1376"/>
      <c r="AB5769" s="1376"/>
      <c r="AC5769" s="1376"/>
      <c r="AD5769" s="1376"/>
      <c r="AE5769" s="1376"/>
      <c r="AF5769" s="1376"/>
      <c r="AG5769" s="1376"/>
      <c r="AH5769" s="1376"/>
      <c r="AI5769" s="1376"/>
      <c r="AJ5769" s="1376"/>
      <c r="AK5769" s="1376"/>
      <c r="AL5769" s="1376"/>
      <c r="AM5769" s="1376"/>
      <c r="AN5769" s="1376"/>
      <c r="AO5769" s="1376"/>
      <c r="AP5769" s="1376"/>
      <c r="AQ5769" s="1376"/>
      <c r="AR5769" s="1376"/>
      <c r="AS5769" s="1376"/>
      <c r="AT5769" s="1376"/>
      <c r="AU5769" s="1376"/>
      <c r="AV5769" s="1376"/>
      <c r="AW5769" s="1376"/>
      <c r="AX5769" s="1376"/>
      <c r="AY5769" s="1376"/>
      <c r="AZ5769" s="1376"/>
      <c r="BA5769" s="722"/>
      <c r="BB5769" s="722"/>
      <c r="BC5769" s="722"/>
    </row>
    <row r="5770" spans="11:55" s="757" customFormat="1">
      <c r="K5770" s="758"/>
      <c r="L5770" s="758"/>
      <c r="M5770" s="722"/>
      <c r="P5770" s="722"/>
      <c r="Q5770" s="722"/>
      <c r="R5770" s="722"/>
      <c r="S5770" s="722"/>
      <c r="T5770" s="722"/>
      <c r="U5770" s="722"/>
      <c r="V5770" s="1376"/>
      <c r="W5770" s="1376"/>
      <c r="X5770" s="1376"/>
      <c r="Y5770" s="1376"/>
      <c r="Z5770" s="1376"/>
      <c r="AA5770" s="1376"/>
      <c r="AB5770" s="1376"/>
      <c r="AC5770" s="1376"/>
      <c r="AD5770" s="1376"/>
      <c r="AE5770" s="1376"/>
      <c r="AF5770" s="1376"/>
      <c r="AG5770" s="1376"/>
      <c r="AH5770" s="1376"/>
      <c r="AI5770" s="1376"/>
      <c r="AJ5770" s="1376"/>
      <c r="AK5770" s="1376"/>
      <c r="AL5770" s="1376"/>
      <c r="AM5770" s="1376"/>
      <c r="AN5770" s="1376"/>
      <c r="AO5770" s="1376"/>
      <c r="AP5770" s="1376"/>
      <c r="AQ5770" s="1376"/>
      <c r="AR5770" s="1376"/>
      <c r="AS5770" s="1376"/>
      <c r="AT5770" s="1376"/>
      <c r="AU5770" s="1376"/>
      <c r="AV5770" s="1376"/>
      <c r="AW5770" s="1376"/>
      <c r="AX5770" s="1376"/>
      <c r="AY5770" s="1376"/>
      <c r="AZ5770" s="1376"/>
      <c r="BA5770" s="722"/>
      <c r="BB5770" s="722"/>
      <c r="BC5770" s="722"/>
    </row>
    <row r="5771" spans="11:55" s="757" customFormat="1">
      <c r="K5771" s="758"/>
      <c r="L5771" s="758"/>
      <c r="M5771" s="722"/>
      <c r="P5771" s="722"/>
      <c r="Q5771" s="722"/>
      <c r="R5771" s="722"/>
      <c r="S5771" s="722"/>
      <c r="T5771" s="722"/>
      <c r="U5771" s="722"/>
      <c r="V5771" s="1376"/>
      <c r="W5771" s="1376"/>
      <c r="X5771" s="1376"/>
      <c r="Y5771" s="1376"/>
      <c r="Z5771" s="1376"/>
      <c r="AA5771" s="1376"/>
      <c r="AB5771" s="1376"/>
      <c r="AC5771" s="1376"/>
      <c r="AD5771" s="1376"/>
      <c r="AE5771" s="1376"/>
      <c r="AF5771" s="1376"/>
      <c r="AG5771" s="1376"/>
      <c r="AH5771" s="1376"/>
      <c r="AI5771" s="1376"/>
      <c r="AJ5771" s="1376"/>
      <c r="AK5771" s="1376"/>
      <c r="AL5771" s="1376"/>
      <c r="AM5771" s="1376"/>
      <c r="AN5771" s="1376"/>
      <c r="AO5771" s="1376"/>
      <c r="AP5771" s="1376"/>
      <c r="AQ5771" s="1376"/>
      <c r="AR5771" s="1376"/>
      <c r="AS5771" s="1376"/>
      <c r="AT5771" s="1376"/>
      <c r="AU5771" s="1376"/>
      <c r="AV5771" s="1376"/>
      <c r="AW5771" s="1376"/>
      <c r="AX5771" s="1376"/>
      <c r="AY5771" s="1376"/>
      <c r="AZ5771" s="1376"/>
      <c r="BA5771" s="722"/>
      <c r="BB5771" s="722"/>
      <c r="BC5771" s="722"/>
    </row>
    <row r="5772" spans="11:55" s="757" customFormat="1">
      <c r="K5772" s="758"/>
      <c r="L5772" s="758"/>
      <c r="M5772" s="722"/>
      <c r="P5772" s="722"/>
      <c r="Q5772" s="722"/>
      <c r="R5772" s="722"/>
      <c r="S5772" s="722"/>
      <c r="T5772" s="722"/>
      <c r="U5772" s="722"/>
      <c r="V5772" s="1376"/>
      <c r="W5772" s="1376"/>
      <c r="X5772" s="1376"/>
      <c r="Y5772" s="1376"/>
      <c r="Z5772" s="1376"/>
      <c r="AA5772" s="1376"/>
      <c r="AB5772" s="1376"/>
      <c r="AC5772" s="1376"/>
      <c r="AD5772" s="1376"/>
      <c r="AE5772" s="1376"/>
      <c r="AF5772" s="1376"/>
      <c r="AG5772" s="1376"/>
      <c r="AH5772" s="1376"/>
      <c r="AI5772" s="1376"/>
      <c r="AJ5772" s="1376"/>
      <c r="AK5772" s="1376"/>
      <c r="AL5772" s="1376"/>
      <c r="AM5772" s="1376"/>
      <c r="AN5772" s="1376"/>
      <c r="AO5772" s="1376"/>
      <c r="AP5772" s="1376"/>
      <c r="AQ5772" s="1376"/>
      <c r="AR5772" s="1376"/>
      <c r="AS5772" s="1376"/>
      <c r="AT5772" s="1376"/>
      <c r="AU5772" s="1376"/>
      <c r="AV5772" s="1376"/>
      <c r="AW5772" s="1376"/>
      <c r="AX5772" s="1376"/>
      <c r="AY5772" s="1376"/>
      <c r="AZ5772" s="1376"/>
      <c r="BA5772" s="722"/>
      <c r="BB5772" s="722"/>
      <c r="BC5772" s="722"/>
    </row>
    <row r="5773" spans="11:55" s="757" customFormat="1">
      <c r="K5773" s="758"/>
      <c r="L5773" s="758"/>
      <c r="M5773" s="722"/>
      <c r="P5773" s="722"/>
      <c r="Q5773" s="722"/>
      <c r="R5773" s="722"/>
      <c r="S5773" s="722"/>
      <c r="T5773" s="722"/>
      <c r="U5773" s="722"/>
      <c r="V5773" s="1376"/>
      <c r="W5773" s="1376"/>
      <c r="X5773" s="1376"/>
      <c r="Y5773" s="1376"/>
      <c r="Z5773" s="1376"/>
      <c r="AA5773" s="1376"/>
      <c r="AB5773" s="1376"/>
      <c r="AC5773" s="1376"/>
      <c r="AD5773" s="1376"/>
      <c r="AE5773" s="1376"/>
      <c r="AF5773" s="1376"/>
      <c r="AG5773" s="1376"/>
      <c r="AH5773" s="1376"/>
      <c r="AI5773" s="1376"/>
      <c r="AJ5773" s="1376"/>
      <c r="AK5773" s="1376"/>
      <c r="AL5773" s="1376"/>
      <c r="AM5773" s="1376"/>
      <c r="AN5773" s="1376"/>
      <c r="AO5773" s="1376"/>
      <c r="AP5773" s="1376"/>
      <c r="AQ5773" s="1376"/>
      <c r="AR5773" s="1376"/>
      <c r="AS5773" s="1376"/>
      <c r="AT5773" s="1376"/>
      <c r="AU5773" s="1376"/>
      <c r="AV5773" s="1376"/>
      <c r="AW5773" s="1376"/>
      <c r="AX5773" s="1376"/>
      <c r="AY5773" s="1376"/>
      <c r="AZ5773" s="1376"/>
      <c r="BA5773" s="722"/>
      <c r="BB5773" s="722"/>
      <c r="BC5773" s="722"/>
    </row>
    <row r="5774" spans="11:55" s="757" customFormat="1">
      <c r="K5774" s="758"/>
      <c r="L5774" s="758"/>
      <c r="M5774" s="722"/>
      <c r="P5774" s="722"/>
      <c r="Q5774" s="722"/>
      <c r="R5774" s="722"/>
      <c r="S5774" s="722"/>
      <c r="T5774" s="722"/>
      <c r="U5774" s="722"/>
      <c r="V5774" s="1376"/>
      <c r="W5774" s="1376"/>
      <c r="X5774" s="1376"/>
      <c r="Y5774" s="1376"/>
      <c r="Z5774" s="1376"/>
      <c r="AA5774" s="1376"/>
      <c r="AB5774" s="1376"/>
      <c r="AC5774" s="1376"/>
      <c r="AD5774" s="1376"/>
      <c r="AE5774" s="1376"/>
      <c r="AF5774" s="1376"/>
      <c r="AG5774" s="1376"/>
      <c r="AH5774" s="1376"/>
      <c r="AI5774" s="1376"/>
      <c r="AJ5774" s="1376"/>
      <c r="AK5774" s="1376"/>
      <c r="AL5774" s="1376"/>
      <c r="AM5774" s="1376"/>
      <c r="AN5774" s="1376"/>
      <c r="AO5774" s="1376"/>
      <c r="AP5774" s="1376"/>
      <c r="AQ5774" s="1376"/>
      <c r="AR5774" s="1376"/>
      <c r="AS5774" s="1376"/>
      <c r="AT5774" s="1376"/>
      <c r="AU5774" s="1376"/>
      <c r="AV5774" s="1376"/>
      <c r="AW5774" s="1376"/>
      <c r="AX5774" s="1376"/>
      <c r="AY5774" s="1376"/>
      <c r="AZ5774" s="1376"/>
      <c r="BA5774" s="722"/>
      <c r="BB5774" s="722"/>
      <c r="BC5774" s="722"/>
    </row>
    <row r="5775" spans="11:55" s="757" customFormat="1">
      <c r="K5775" s="758"/>
      <c r="L5775" s="758"/>
      <c r="M5775" s="722"/>
      <c r="P5775" s="722"/>
      <c r="Q5775" s="722"/>
      <c r="R5775" s="722"/>
      <c r="S5775" s="722"/>
      <c r="T5775" s="722"/>
      <c r="U5775" s="722"/>
      <c r="V5775" s="1376"/>
      <c r="W5775" s="1376"/>
      <c r="X5775" s="1376"/>
      <c r="Y5775" s="1376"/>
      <c r="Z5775" s="1376"/>
      <c r="AA5775" s="1376"/>
      <c r="AB5775" s="1376"/>
      <c r="AC5775" s="1376"/>
      <c r="AD5775" s="1376"/>
      <c r="AE5775" s="1376"/>
      <c r="AF5775" s="1376"/>
      <c r="AG5775" s="1376"/>
      <c r="AH5775" s="1376"/>
      <c r="AI5775" s="1376"/>
      <c r="AJ5775" s="1376"/>
      <c r="AK5775" s="1376"/>
      <c r="AL5775" s="1376"/>
      <c r="AM5775" s="1376"/>
      <c r="AN5775" s="1376"/>
      <c r="AO5775" s="1376"/>
      <c r="AP5775" s="1376"/>
      <c r="AQ5775" s="1376"/>
      <c r="AR5775" s="1376"/>
      <c r="AS5775" s="1376"/>
      <c r="AT5775" s="1376"/>
      <c r="AU5775" s="1376"/>
      <c r="AV5775" s="1376"/>
      <c r="AW5775" s="1376"/>
      <c r="AX5775" s="1376"/>
      <c r="AY5775" s="1376"/>
      <c r="AZ5775" s="1376"/>
      <c r="BA5775" s="722"/>
      <c r="BB5775" s="722"/>
      <c r="BC5775" s="722"/>
    </row>
    <row r="5776" spans="11:55" s="757" customFormat="1">
      <c r="K5776" s="758"/>
      <c r="L5776" s="758"/>
      <c r="M5776" s="722"/>
      <c r="P5776" s="722"/>
      <c r="Q5776" s="722"/>
      <c r="R5776" s="722"/>
      <c r="S5776" s="722"/>
      <c r="T5776" s="722"/>
      <c r="U5776" s="722"/>
      <c r="V5776" s="1376"/>
      <c r="W5776" s="1376"/>
      <c r="X5776" s="1376"/>
      <c r="Y5776" s="1376"/>
      <c r="Z5776" s="1376"/>
      <c r="AA5776" s="1376"/>
      <c r="AB5776" s="1376"/>
      <c r="AC5776" s="1376"/>
      <c r="AD5776" s="1376"/>
      <c r="AE5776" s="1376"/>
      <c r="AF5776" s="1376"/>
      <c r="AG5776" s="1376"/>
      <c r="AH5776" s="1376"/>
      <c r="AI5776" s="1376"/>
      <c r="AJ5776" s="1376"/>
      <c r="AK5776" s="1376"/>
      <c r="AL5776" s="1376"/>
      <c r="AM5776" s="1376"/>
      <c r="AN5776" s="1376"/>
      <c r="AO5776" s="1376"/>
      <c r="AP5776" s="1376"/>
      <c r="AQ5776" s="1376"/>
      <c r="AR5776" s="1376"/>
      <c r="AS5776" s="1376"/>
      <c r="AT5776" s="1376"/>
      <c r="AU5776" s="1376"/>
      <c r="AV5776" s="1376"/>
      <c r="AW5776" s="1376"/>
      <c r="AX5776" s="1376"/>
      <c r="AY5776" s="1376"/>
      <c r="AZ5776" s="1376"/>
      <c r="BA5776" s="722"/>
      <c r="BB5776" s="722"/>
      <c r="BC5776" s="722"/>
    </row>
    <row r="5777" spans="11:55" s="757" customFormat="1">
      <c r="K5777" s="758"/>
      <c r="L5777" s="758"/>
      <c r="M5777" s="722"/>
      <c r="P5777" s="722"/>
      <c r="Q5777" s="722"/>
      <c r="R5777" s="722"/>
      <c r="S5777" s="722"/>
      <c r="T5777" s="722"/>
      <c r="U5777" s="722"/>
      <c r="V5777" s="1376"/>
      <c r="W5777" s="1376"/>
      <c r="X5777" s="1376"/>
      <c r="Y5777" s="1376"/>
      <c r="Z5777" s="1376"/>
      <c r="AA5777" s="1376"/>
      <c r="AB5777" s="1376"/>
      <c r="AC5777" s="1376"/>
      <c r="AD5777" s="1376"/>
      <c r="AE5777" s="1376"/>
      <c r="AF5777" s="1376"/>
      <c r="AG5777" s="1376"/>
      <c r="AH5777" s="1376"/>
      <c r="AI5777" s="1376"/>
      <c r="AJ5777" s="1376"/>
      <c r="AK5777" s="1376"/>
      <c r="AL5777" s="1376"/>
      <c r="AM5777" s="1376"/>
      <c r="AN5777" s="1376"/>
      <c r="AO5777" s="1376"/>
      <c r="AP5777" s="1376"/>
      <c r="AQ5777" s="1376"/>
      <c r="AR5777" s="1376"/>
      <c r="AS5777" s="1376"/>
      <c r="AT5777" s="1376"/>
      <c r="AU5777" s="1376"/>
      <c r="AV5777" s="1376"/>
      <c r="AW5777" s="1376"/>
      <c r="AX5777" s="1376"/>
      <c r="AY5777" s="1376"/>
      <c r="AZ5777" s="1376"/>
      <c r="BA5777" s="722"/>
      <c r="BB5777" s="722"/>
      <c r="BC5777" s="722"/>
    </row>
    <row r="5778" spans="11:55" s="757" customFormat="1">
      <c r="K5778" s="758"/>
      <c r="L5778" s="758"/>
      <c r="M5778" s="722"/>
      <c r="P5778" s="722"/>
      <c r="Q5778" s="722"/>
      <c r="R5778" s="722"/>
      <c r="S5778" s="722"/>
      <c r="T5778" s="722"/>
      <c r="U5778" s="722"/>
      <c r="V5778" s="1376"/>
      <c r="W5778" s="1376"/>
      <c r="X5778" s="1376"/>
      <c r="Y5778" s="1376"/>
      <c r="Z5778" s="1376"/>
      <c r="AA5778" s="1376"/>
      <c r="AB5778" s="1376"/>
      <c r="AC5778" s="1376"/>
      <c r="AD5778" s="1376"/>
      <c r="AE5778" s="1376"/>
      <c r="AF5778" s="1376"/>
      <c r="AG5778" s="1376"/>
      <c r="AH5778" s="1376"/>
      <c r="AI5778" s="1376"/>
      <c r="AJ5778" s="1376"/>
      <c r="AK5778" s="1376"/>
      <c r="AL5778" s="1376"/>
      <c r="AM5778" s="1376"/>
      <c r="AN5778" s="1376"/>
      <c r="AO5778" s="1376"/>
      <c r="AP5778" s="1376"/>
      <c r="AQ5778" s="1376"/>
      <c r="AR5778" s="1376"/>
      <c r="AS5778" s="1376"/>
      <c r="AT5778" s="1376"/>
      <c r="AU5778" s="1376"/>
      <c r="AV5778" s="1376"/>
      <c r="AW5778" s="1376"/>
      <c r="AX5778" s="1376"/>
      <c r="AY5778" s="1376"/>
      <c r="AZ5778" s="1376"/>
      <c r="BA5778" s="722"/>
      <c r="BB5778" s="722"/>
      <c r="BC5778" s="722"/>
    </row>
    <row r="5779" spans="11:55" s="757" customFormat="1">
      <c r="K5779" s="758"/>
      <c r="L5779" s="758"/>
      <c r="M5779" s="722"/>
      <c r="P5779" s="722"/>
      <c r="Q5779" s="722"/>
      <c r="R5779" s="722"/>
      <c r="S5779" s="722"/>
      <c r="T5779" s="722"/>
      <c r="U5779" s="722"/>
      <c r="V5779" s="1376"/>
      <c r="W5779" s="1376"/>
      <c r="X5779" s="1376"/>
      <c r="Y5779" s="1376"/>
      <c r="Z5779" s="1376"/>
      <c r="AA5779" s="1376"/>
      <c r="AB5779" s="1376"/>
      <c r="AC5779" s="1376"/>
      <c r="AD5779" s="1376"/>
      <c r="AE5779" s="1376"/>
      <c r="AF5779" s="1376"/>
      <c r="AG5779" s="1376"/>
      <c r="AH5779" s="1376"/>
      <c r="AI5779" s="1376"/>
      <c r="AJ5779" s="1376"/>
      <c r="AK5779" s="1376"/>
      <c r="AL5779" s="1376"/>
      <c r="AM5779" s="1376"/>
      <c r="AN5779" s="1376"/>
      <c r="AO5779" s="1376"/>
      <c r="AP5779" s="1376"/>
      <c r="AQ5779" s="1376"/>
      <c r="AR5779" s="1376"/>
      <c r="AS5779" s="1376"/>
      <c r="AT5779" s="1376"/>
      <c r="AU5779" s="1376"/>
      <c r="AV5779" s="1376"/>
      <c r="AW5779" s="1376"/>
      <c r="AX5779" s="1376"/>
      <c r="AY5779" s="1376"/>
      <c r="AZ5779" s="1376"/>
      <c r="BA5779" s="722"/>
      <c r="BB5779" s="722"/>
      <c r="BC5779" s="722"/>
    </row>
    <row r="5780" spans="11:55" s="757" customFormat="1">
      <c r="K5780" s="758"/>
      <c r="L5780" s="758"/>
      <c r="M5780" s="722"/>
      <c r="P5780" s="722"/>
      <c r="Q5780" s="722"/>
      <c r="R5780" s="722"/>
      <c r="S5780" s="722"/>
      <c r="T5780" s="722"/>
      <c r="U5780" s="722"/>
      <c r="V5780" s="1376"/>
      <c r="W5780" s="1376"/>
      <c r="X5780" s="1376"/>
      <c r="Y5780" s="1376"/>
      <c r="Z5780" s="1376"/>
      <c r="AA5780" s="1376"/>
      <c r="AB5780" s="1376"/>
      <c r="AC5780" s="1376"/>
      <c r="AD5780" s="1376"/>
      <c r="AE5780" s="1376"/>
      <c r="AF5780" s="1376"/>
      <c r="AG5780" s="1376"/>
      <c r="AH5780" s="1376"/>
      <c r="AI5780" s="1376"/>
      <c r="AJ5780" s="1376"/>
      <c r="AK5780" s="1376"/>
      <c r="AL5780" s="1376"/>
      <c r="AM5780" s="1376"/>
      <c r="AN5780" s="1376"/>
      <c r="AO5780" s="1376"/>
      <c r="AP5780" s="1376"/>
      <c r="AQ5780" s="1376"/>
      <c r="AR5780" s="1376"/>
      <c r="AS5780" s="1376"/>
      <c r="AT5780" s="1376"/>
      <c r="AU5780" s="1376"/>
      <c r="AV5780" s="1376"/>
      <c r="AW5780" s="1376"/>
      <c r="AX5780" s="1376"/>
      <c r="AY5780" s="1376"/>
      <c r="AZ5780" s="1376"/>
      <c r="BA5780" s="722"/>
      <c r="BB5780" s="722"/>
      <c r="BC5780" s="722"/>
    </row>
    <row r="5781" spans="11:55" s="757" customFormat="1">
      <c r="K5781" s="758"/>
      <c r="L5781" s="758"/>
      <c r="M5781" s="722"/>
      <c r="P5781" s="722"/>
      <c r="Q5781" s="722"/>
      <c r="R5781" s="722"/>
      <c r="S5781" s="722"/>
      <c r="T5781" s="722"/>
      <c r="U5781" s="722"/>
      <c r="V5781" s="1376"/>
      <c r="W5781" s="1376"/>
      <c r="X5781" s="1376"/>
      <c r="Y5781" s="1376"/>
      <c r="Z5781" s="1376"/>
      <c r="AA5781" s="1376"/>
      <c r="AB5781" s="1376"/>
      <c r="AC5781" s="1376"/>
      <c r="AD5781" s="1376"/>
      <c r="AE5781" s="1376"/>
      <c r="AF5781" s="1376"/>
      <c r="AG5781" s="1376"/>
      <c r="AH5781" s="1376"/>
      <c r="AI5781" s="1376"/>
      <c r="AJ5781" s="1376"/>
      <c r="AK5781" s="1376"/>
      <c r="AL5781" s="1376"/>
      <c r="AM5781" s="1376"/>
      <c r="AN5781" s="1376"/>
      <c r="AO5781" s="1376"/>
      <c r="AP5781" s="1376"/>
      <c r="AQ5781" s="1376"/>
      <c r="AR5781" s="1376"/>
      <c r="AS5781" s="1376"/>
      <c r="AT5781" s="1376"/>
      <c r="AU5781" s="1376"/>
      <c r="AV5781" s="1376"/>
      <c r="AW5781" s="1376"/>
      <c r="AX5781" s="1376"/>
      <c r="AY5781" s="1376"/>
      <c r="AZ5781" s="1376"/>
      <c r="BA5781" s="722"/>
      <c r="BB5781" s="722"/>
      <c r="BC5781" s="722"/>
    </row>
    <row r="5782" spans="11:55" s="757" customFormat="1">
      <c r="K5782" s="758"/>
      <c r="L5782" s="758"/>
      <c r="M5782" s="722"/>
      <c r="P5782" s="722"/>
      <c r="Q5782" s="722"/>
      <c r="R5782" s="722"/>
      <c r="S5782" s="722"/>
      <c r="T5782" s="722"/>
      <c r="U5782" s="722"/>
      <c r="V5782" s="1376"/>
      <c r="W5782" s="1376"/>
      <c r="X5782" s="1376"/>
      <c r="Y5782" s="1376"/>
      <c r="Z5782" s="1376"/>
      <c r="AA5782" s="1376"/>
      <c r="AB5782" s="1376"/>
      <c r="AC5782" s="1376"/>
      <c r="AD5782" s="1376"/>
      <c r="AE5782" s="1376"/>
      <c r="AF5782" s="1376"/>
      <c r="AG5782" s="1376"/>
      <c r="AH5782" s="1376"/>
      <c r="AI5782" s="1376"/>
      <c r="AJ5782" s="1376"/>
      <c r="AK5782" s="1376"/>
      <c r="AL5782" s="1376"/>
      <c r="AM5782" s="1376"/>
      <c r="AN5782" s="1376"/>
      <c r="AO5782" s="1376"/>
      <c r="AP5782" s="1376"/>
      <c r="AQ5782" s="1376"/>
      <c r="AR5782" s="1376"/>
      <c r="AS5782" s="1376"/>
      <c r="AT5782" s="1376"/>
      <c r="AU5782" s="1376"/>
      <c r="AV5782" s="1376"/>
      <c r="AW5782" s="1376"/>
      <c r="AX5782" s="1376"/>
      <c r="AY5782" s="1376"/>
      <c r="AZ5782" s="1376"/>
      <c r="BA5782" s="722"/>
      <c r="BB5782" s="722"/>
      <c r="BC5782" s="722"/>
    </row>
    <row r="5783" spans="11:55" s="757" customFormat="1">
      <c r="K5783" s="758"/>
      <c r="L5783" s="758"/>
      <c r="M5783" s="722"/>
      <c r="P5783" s="722"/>
      <c r="Q5783" s="722"/>
      <c r="R5783" s="722"/>
      <c r="S5783" s="722"/>
      <c r="T5783" s="722"/>
      <c r="U5783" s="722"/>
      <c r="V5783" s="1376"/>
      <c r="W5783" s="1376"/>
      <c r="X5783" s="1376"/>
      <c r="Y5783" s="1376"/>
      <c r="Z5783" s="1376"/>
      <c r="AA5783" s="1376"/>
      <c r="AB5783" s="1376"/>
      <c r="AC5783" s="1376"/>
      <c r="AD5783" s="1376"/>
      <c r="AE5783" s="1376"/>
      <c r="AF5783" s="1376"/>
      <c r="AG5783" s="1376"/>
      <c r="AH5783" s="1376"/>
      <c r="AI5783" s="1376"/>
      <c r="AJ5783" s="1376"/>
      <c r="AK5783" s="1376"/>
      <c r="AL5783" s="1376"/>
      <c r="AM5783" s="1376"/>
      <c r="AN5783" s="1376"/>
      <c r="AO5783" s="1376"/>
      <c r="AP5783" s="1376"/>
      <c r="AQ5783" s="1376"/>
      <c r="AR5783" s="1376"/>
      <c r="AS5783" s="1376"/>
      <c r="AT5783" s="1376"/>
      <c r="AU5783" s="1376"/>
      <c r="AV5783" s="1376"/>
      <c r="AW5783" s="1376"/>
      <c r="AX5783" s="1376"/>
      <c r="AY5783" s="1376"/>
      <c r="AZ5783" s="1376"/>
      <c r="BA5783" s="722"/>
      <c r="BB5783" s="722"/>
      <c r="BC5783" s="722"/>
    </row>
    <row r="5784" spans="11:55" s="757" customFormat="1">
      <c r="K5784" s="758"/>
      <c r="L5784" s="758"/>
      <c r="M5784" s="722"/>
      <c r="P5784" s="722"/>
      <c r="Q5784" s="722"/>
      <c r="R5784" s="722"/>
      <c r="S5784" s="722"/>
      <c r="T5784" s="722"/>
      <c r="U5784" s="722"/>
      <c r="V5784" s="1376"/>
      <c r="W5784" s="1376"/>
      <c r="X5784" s="1376"/>
      <c r="Y5784" s="1376"/>
      <c r="Z5784" s="1376"/>
      <c r="AA5784" s="1376"/>
      <c r="AB5784" s="1376"/>
      <c r="AC5784" s="1376"/>
      <c r="AD5784" s="1376"/>
      <c r="AE5784" s="1376"/>
      <c r="AF5784" s="1376"/>
      <c r="AG5784" s="1376"/>
      <c r="AH5784" s="1376"/>
      <c r="AI5784" s="1376"/>
      <c r="AJ5784" s="1376"/>
      <c r="AK5784" s="1376"/>
      <c r="AL5784" s="1376"/>
      <c r="AM5784" s="1376"/>
      <c r="AN5784" s="1376"/>
      <c r="AO5784" s="1376"/>
      <c r="AP5784" s="1376"/>
      <c r="AQ5784" s="1376"/>
      <c r="AR5784" s="1376"/>
      <c r="AS5784" s="1376"/>
      <c r="AT5784" s="1376"/>
      <c r="AU5784" s="1376"/>
      <c r="AV5784" s="1376"/>
      <c r="AW5784" s="1376"/>
      <c r="AX5784" s="1376"/>
      <c r="AY5784" s="1376"/>
      <c r="AZ5784" s="1376"/>
      <c r="BA5784" s="722"/>
      <c r="BB5784" s="722"/>
      <c r="BC5784" s="722"/>
    </row>
    <row r="5785" spans="11:55" s="757" customFormat="1">
      <c r="K5785" s="758"/>
      <c r="L5785" s="758"/>
      <c r="M5785" s="722"/>
      <c r="P5785" s="722"/>
      <c r="Q5785" s="722"/>
      <c r="R5785" s="722"/>
      <c r="S5785" s="722"/>
      <c r="T5785" s="722"/>
      <c r="U5785" s="722"/>
      <c r="V5785" s="1376"/>
      <c r="W5785" s="1376"/>
      <c r="X5785" s="1376"/>
      <c r="Y5785" s="1376"/>
      <c r="Z5785" s="1376"/>
      <c r="AA5785" s="1376"/>
      <c r="AB5785" s="1376"/>
      <c r="AC5785" s="1376"/>
      <c r="AD5785" s="1376"/>
      <c r="AE5785" s="1376"/>
      <c r="AF5785" s="1376"/>
      <c r="AG5785" s="1376"/>
      <c r="AH5785" s="1376"/>
      <c r="AI5785" s="1376"/>
      <c r="AJ5785" s="1376"/>
      <c r="AK5785" s="1376"/>
      <c r="AL5785" s="1376"/>
      <c r="AM5785" s="1376"/>
      <c r="AN5785" s="1376"/>
      <c r="AO5785" s="1376"/>
      <c r="AP5785" s="1376"/>
      <c r="AQ5785" s="1376"/>
      <c r="AR5785" s="1376"/>
      <c r="AS5785" s="1376"/>
      <c r="AT5785" s="1376"/>
      <c r="AU5785" s="1376"/>
      <c r="AV5785" s="1376"/>
      <c r="AW5785" s="1376"/>
      <c r="AX5785" s="1376"/>
      <c r="AY5785" s="1376"/>
      <c r="AZ5785" s="1376"/>
      <c r="BA5785" s="722"/>
      <c r="BB5785" s="722"/>
      <c r="BC5785" s="722"/>
    </row>
    <row r="5786" spans="11:55" s="757" customFormat="1">
      <c r="K5786" s="758"/>
      <c r="L5786" s="758"/>
      <c r="M5786" s="722"/>
      <c r="P5786" s="722"/>
      <c r="Q5786" s="722"/>
      <c r="R5786" s="722"/>
      <c r="S5786" s="722"/>
      <c r="T5786" s="722"/>
      <c r="U5786" s="722"/>
      <c r="V5786" s="1376"/>
      <c r="W5786" s="1376"/>
      <c r="X5786" s="1376"/>
      <c r="Y5786" s="1376"/>
      <c r="Z5786" s="1376"/>
      <c r="AA5786" s="1376"/>
      <c r="AB5786" s="1376"/>
      <c r="AC5786" s="1376"/>
      <c r="AD5786" s="1376"/>
      <c r="AE5786" s="1376"/>
      <c r="AF5786" s="1376"/>
      <c r="AG5786" s="1376"/>
      <c r="AH5786" s="1376"/>
      <c r="AI5786" s="1376"/>
      <c r="AJ5786" s="1376"/>
      <c r="AK5786" s="1376"/>
      <c r="AL5786" s="1376"/>
      <c r="AM5786" s="1376"/>
      <c r="AN5786" s="1376"/>
      <c r="AO5786" s="1376"/>
      <c r="AP5786" s="1376"/>
      <c r="AQ5786" s="1376"/>
      <c r="AR5786" s="1376"/>
      <c r="AS5786" s="1376"/>
      <c r="AT5786" s="1376"/>
      <c r="AU5786" s="1376"/>
      <c r="AV5786" s="1376"/>
      <c r="AW5786" s="1376"/>
      <c r="AX5786" s="1376"/>
      <c r="AY5786" s="1376"/>
      <c r="AZ5786" s="1376"/>
      <c r="BA5786" s="722"/>
      <c r="BB5786" s="722"/>
      <c r="BC5786" s="722"/>
    </row>
    <row r="5787" spans="11:55" s="757" customFormat="1">
      <c r="K5787" s="758"/>
      <c r="L5787" s="758"/>
      <c r="M5787" s="722"/>
      <c r="P5787" s="722"/>
      <c r="Q5787" s="722"/>
      <c r="R5787" s="722"/>
      <c r="S5787" s="722"/>
      <c r="T5787" s="722"/>
      <c r="U5787" s="722"/>
      <c r="V5787" s="1376"/>
      <c r="W5787" s="1376"/>
      <c r="X5787" s="1376"/>
      <c r="Y5787" s="1376"/>
      <c r="Z5787" s="1376"/>
      <c r="AA5787" s="1376"/>
      <c r="AB5787" s="1376"/>
      <c r="AC5787" s="1376"/>
      <c r="AD5787" s="1376"/>
      <c r="AE5787" s="1376"/>
      <c r="AF5787" s="1376"/>
      <c r="AG5787" s="1376"/>
      <c r="AH5787" s="1376"/>
      <c r="AI5787" s="1376"/>
      <c r="AJ5787" s="1376"/>
      <c r="AK5787" s="1376"/>
      <c r="AL5787" s="1376"/>
      <c r="AM5787" s="1376"/>
      <c r="AN5787" s="1376"/>
      <c r="AO5787" s="1376"/>
      <c r="AP5787" s="1376"/>
      <c r="AQ5787" s="1376"/>
      <c r="AR5787" s="1376"/>
      <c r="AS5787" s="1376"/>
      <c r="AT5787" s="1376"/>
      <c r="AU5787" s="1376"/>
      <c r="AV5787" s="1376"/>
      <c r="AW5787" s="1376"/>
      <c r="AX5787" s="1376"/>
      <c r="AY5787" s="1376"/>
      <c r="AZ5787" s="1376"/>
      <c r="BA5787" s="722"/>
      <c r="BB5787" s="722"/>
      <c r="BC5787" s="722"/>
    </row>
    <row r="5788" spans="11:55" s="757" customFormat="1">
      <c r="K5788" s="758"/>
      <c r="L5788" s="758"/>
      <c r="M5788" s="722"/>
      <c r="P5788" s="722"/>
      <c r="Q5788" s="722"/>
      <c r="R5788" s="722"/>
      <c r="S5788" s="722"/>
      <c r="T5788" s="722"/>
      <c r="U5788" s="722"/>
      <c r="V5788" s="1376"/>
      <c r="W5788" s="1376"/>
      <c r="X5788" s="1376"/>
      <c r="Y5788" s="1376"/>
      <c r="Z5788" s="1376"/>
      <c r="AA5788" s="1376"/>
      <c r="AB5788" s="1376"/>
      <c r="AC5788" s="1376"/>
      <c r="AD5788" s="1376"/>
      <c r="AE5788" s="1376"/>
      <c r="AF5788" s="1376"/>
      <c r="AG5788" s="1376"/>
      <c r="AH5788" s="1376"/>
      <c r="AI5788" s="1376"/>
      <c r="AJ5788" s="1376"/>
      <c r="AK5788" s="1376"/>
      <c r="AL5788" s="1376"/>
      <c r="AM5788" s="1376"/>
      <c r="AN5788" s="1376"/>
      <c r="AO5788" s="1376"/>
      <c r="AP5788" s="1376"/>
      <c r="AQ5788" s="1376"/>
      <c r="AR5788" s="1376"/>
      <c r="AS5788" s="1376"/>
      <c r="AT5788" s="1376"/>
      <c r="AU5788" s="1376"/>
      <c r="AV5788" s="1376"/>
      <c r="AW5788" s="1376"/>
      <c r="AX5788" s="1376"/>
      <c r="AY5788" s="1376"/>
      <c r="AZ5788" s="1376"/>
      <c r="BA5788" s="722"/>
      <c r="BB5788" s="722"/>
      <c r="BC5788" s="722"/>
    </row>
    <row r="5789" spans="11:55" s="757" customFormat="1">
      <c r="K5789" s="758"/>
      <c r="L5789" s="758"/>
      <c r="M5789" s="722"/>
      <c r="P5789" s="722"/>
      <c r="Q5789" s="722"/>
      <c r="R5789" s="722"/>
      <c r="S5789" s="722"/>
      <c r="T5789" s="722"/>
      <c r="U5789" s="722"/>
      <c r="V5789" s="1376"/>
      <c r="W5789" s="1376"/>
      <c r="X5789" s="1376"/>
      <c r="Y5789" s="1376"/>
      <c r="Z5789" s="1376"/>
      <c r="AA5789" s="1376"/>
      <c r="AB5789" s="1376"/>
      <c r="AC5789" s="1376"/>
      <c r="AD5789" s="1376"/>
      <c r="AE5789" s="1376"/>
      <c r="AF5789" s="1376"/>
      <c r="AG5789" s="1376"/>
      <c r="AH5789" s="1376"/>
      <c r="AI5789" s="1376"/>
      <c r="AJ5789" s="1376"/>
      <c r="AK5789" s="1376"/>
      <c r="AL5789" s="1376"/>
      <c r="AM5789" s="1376"/>
      <c r="AN5789" s="1376"/>
      <c r="AO5789" s="1376"/>
      <c r="AP5789" s="1376"/>
      <c r="AQ5789" s="1376"/>
      <c r="AR5789" s="1376"/>
      <c r="AS5789" s="1376"/>
      <c r="AT5789" s="1376"/>
      <c r="AU5789" s="1376"/>
      <c r="AV5789" s="1376"/>
      <c r="AW5789" s="1376"/>
      <c r="AX5789" s="1376"/>
      <c r="AY5789" s="1376"/>
      <c r="AZ5789" s="1376"/>
      <c r="BA5789" s="722"/>
      <c r="BB5789" s="722"/>
      <c r="BC5789" s="722"/>
    </row>
    <row r="5790" spans="11:55" s="757" customFormat="1">
      <c r="K5790" s="758"/>
      <c r="L5790" s="758"/>
      <c r="M5790" s="722"/>
      <c r="P5790" s="722"/>
      <c r="Q5790" s="722"/>
      <c r="R5790" s="722"/>
      <c r="S5790" s="722"/>
      <c r="T5790" s="722"/>
      <c r="U5790" s="722"/>
      <c r="V5790" s="1376"/>
      <c r="W5790" s="1376"/>
      <c r="X5790" s="1376"/>
      <c r="Y5790" s="1376"/>
      <c r="Z5790" s="1376"/>
      <c r="AA5790" s="1376"/>
      <c r="AB5790" s="1376"/>
      <c r="AC5790" s="1376"/>
      <c r="AD5790" s="1376"/>
      <c r="AE5790" s="1376"/>
      <c r="AF5790" s="1376"/>
      <c r="AG5790" s="1376"/>
      <c r="AH5790" s="1376"/>
      <c r="AI5790" s="1376"/>
      <c r="AJ5790" s="1376"/>
      <c r="AK5790" s="1376"/>
      <c r="AL5790" s="1376"/>
      <c r="AM5790" s="1376"/>
      <c r="AN5790" s="1376"/>
      <c r="AO5790" s="1376"/>
      <c r="AP5790" s="1376"/>
      <c r="AQ5790" s="1376"/>
      <c r="AR5790" s="1376"/>
      <c r="AS5790" s="1376"/>
      <c r="AT5790" s="1376"/>
      <c r="AU5790" s="1376"/>
      <c r="AV5790" s="1376"/>
      <c r="AW5790" s="1376"/>
      <c r="AX5790" s="1376"/>
      <c r="AY5790" s="1376"/>
      <c r="AZ5790" s="1376"/>
      <c r="BA5790" s="722"/>
      <c r="BB5790" s="722"/>
      <c r="BC5790" s="722"/>
    </row>
    <row r="5791" spans="11:55" s="757" customFormat="1">
      <c r="K5791" s="758"/>
      <c r="L5791" s="758"/>
      <c r="M5791" s="722"/>
      <c r="P5791" s="722"/>
      <c r="Q5791" s="722"/>
      <c r="R5791" s="722"/>
      <c r="S5791" s="722"/>
      <c r="T5791" s="722"/>
      <c r="U5791" s="722"/>
      <c r="V5791" s="1376"/>
      <c r="W5791" s="1376"/>
      <c r="X5791" s="1376"/>
      <c r="Y5791" s="1376"/>
      <c r="Z5791" s="1376"/>
      <c r="AA5791" s="1376"/>
      <c r="AB5791" s="1376"/>
      <c r="AC5791" s="1376"/>
      <c r="AD5791" s="1376"/>
      <c r="AE5791" s="1376"/>
      <c r="AF5791" s="1376"/>
      <c r="AG5791" s="1376"/>
      <c r="AH5791" s="1376"/>
      <c r="AI5791" s="1376"/>
      <c r="AJ5791" s="1376"/>
      <c r="AK5791" s="1376"/>
      <c r="AL5791" s="1376"/>
      <c r="AM5791" s="1376"/>
      <c r="AN5791" s="1376"/>
      <c r="AO5791" s="1376"/>
      <c r="AP5791" s="1376"/>
      <c r="AQ5791" s="1376"/>
      <c r="AR5791" s="1376"/>
      <c r="AS5791" s="1376"/>
      <c r="AT5791" s="1376"/>
      <c r="AU5791" s="1376"/>
      <c r="AV5791" s="1376"/>
      <c r="AW5791" s="1376"/>
      <c r="AX5791" s="1376"/>
      <c r="AY5791" s="1376"/>
      <c r="AZ5791" s="1376"/>
      <c r="BA5791" s="722"/>
      <c r="BB5791" s="722"/>
      <c r="BC5791" s="722"/>
    </row>
    <row r="5792" spans="11:55" s="757" customFormat="1">
      <c r="K5792" s="758"/>
      <c r="L5792" s="758"/>
      <c r="M5792" s="722"/>
      <c r="P5792" s="722"/>
      <c r="Q5792" s="722"/>
      <c r="R5792" s="722"/>
      <c r="S5792" s="722"/>
      <c r="T5792" s="722"/>
      <c r="U5792" s="722"/>
      <c r="V5792" s="1376"/>
      <c r="W5792" s="1376"/>
      <c r="X5792" s="1376"/>
      <c r="Y5792" s="1376"/>
      <c r="Z5792" s="1376"/>
      <c r="AA5792" s="1376"/>
      <c r="AB5792" s="1376"/>
      <c r="AC5792" s="1376"/>
      <c r="AD5792" s="1376"/>
      <c r="AE5792" s="1376"/>
      <c r="AF5792" s="1376"/>
      <c r="AG5792" s="1376"/>
      <c r="AH5792" s="1376"/>
      <c r="AI5792" s="1376"/>
      <c r="AJ5792" s="1376"/>
      <c r="AK5792" s="1376"/>
      <c r="AL5792" s="1376"/>
      <c r="AM5792" s="1376"/>
      <c r="AN5792" s="1376"/>
      <c r="AO5792" s="1376"/>
      <c r="AP5792" s="1376"/>
      <c r="AQ5792" s="1376"/>
      <c r="AR5792" s="1376"/>
      <c r="AS5792" s="1376"/>
      <c r="AT5792" s="1376"/>
      <c r="AU5792" s="1376"/>
      <c r="AV5792" s="1376"/>
      <c r="AW5792" s="1376"/>
      <c r="AX5792" s="1376"/>
      <c r="AY5792" s="1376"/>
      <c r="AZ5792" s="1376"/>
      <c r="BA5792" s="722"/>
      <c r="BB5792" s="722"/>
      <c r="BC5792" s="722"/>
    </row>
    <row r="5793" spans="11:55" s="757" customFormat="1">
      <c r="K5793" s="758"/>
      <c r="L5793" s="758"/>
      <c r="M5793" s="722"/>
      <c r="P5793" s="722"/>
      <c r="Q5793" s="722"/>
      <c r="R5793" s="722"/>
      <c r="S5793" s="722"/>
      <c r="T5793" s="722"/>
      <c r="U5793" s="722"/>
      <c r="V5793" s="1376"/>
      <c r="W5793" s="1376"/>
      <c r="X5793" s="1376"/>
      <c r="Y5793" s="1376"/>
      <c r="Z5793" s="1376"/>
      <c r="AA5793" s="1376"/>
      <c r="AB5793" s="1376"/>
      <c r="AC5793" s="1376"/>
      <c r="AD5793" s="1376"/>
      <c r="AE5793" s="1376"/>
      <c r="AF5793" s="1376"/>
      <c r="AG5793" s="1376"/>
      <c r="AH5793" s="1376"/>
      <c r="AI5793" s="1376"/>
      <c r="AJ5793" s="1376"/>
      <c r="AK5793" s="1376"/>
      <c r="AL5793" s="1376"/>
      <c r="AM5793" s="1376"/>
      <c r="AN5793" s="1376"/>
      <c r="AO5793" s="1376"/>
      <c r="AP5793" s="1376"/>
      <c r="AQ5793" s="1376"/>
      <c r="AR5793" s="1376"/>
      <c r="AS5793" s="1376"/>
      <c r="AT5793" s="1376"/>
      <c r="AU5793" s="1376"/>
      <c r="AV5793" s="1376"/>
      <c r="AW5793" s="1376"/>
      <c r="AX5793" s="1376"/>
      <c r="AY5793" s="1376"/>
      <c r="AZ5793" s="1376"/>
      <c r="BA5793" s="722"/>
      <c r="BB5793" s="722"/>
      <c r="BC5793" s="722"/>
    </row>
    <row r="5794" spans="11:55" s="757" customFormat="1">
      <c r="K5794" s="758"/>
      <c r="L5794" s="758"/>
      <c r="M5794" s="722"/>
      <c r="P5794" s="722"/>
      <c r="Q5794" s="722"/>
      <c r="R5794" s="722"/>
      <c r="S5794" s="722"/>
      <c r="T5794" s="722"/>
      <c r="U5794" s="722"/>
      <c r="V5794" s="1376"/>
      <c r="W5794" s="1376"/>
      <c r="X5794" s="1376"/>
      <c r="Y5794" s="1376"/>
      <c r="Z5794" s="1376"/>
      <c r="AA5794" s="1376"/>
      <c r="AB5794" s="1376"/>
      <c r="AC5794" s="1376"/>
      <c r="AD5794" s="1376"/>
      <c r="AE5794" s="1376"/>
      <c r="AF5794" s="1376"/>
      <c r="AG5794" s="1376"/>
      <c r="AH5794" s="1376"/>
      <c r="AI5794" s="1376"/>
      <c r="AJ5794" s="1376"/>
      <c r="AK5794" s="1376"/>
      <c r="AL5794" s="1376"/>
      <c r="AM5794" s="1376"/>
      <c r="AN5794" s="1376"/>
      <c r="AO5794" s="1376"/>
      <c r="AP5794" s="1376"/>
      <c r="AQ5794" s="1376"/>
      <c r="AR5794" s="1376"/>
      <c r="AS5794" s="1376"/>
      <c r="AT5794" s="1376"/>
      <c r="AU5794" s="1376"/>
      <c r="AV5794" s="1376"/>
      <c r="AW5794" s="1376"/>
      <c r="AX5794" s="1376"/>
      <c r="AY5794" s="1376"/>
      <c r="AZ5794" s="1376"/>
      <c r="BA5794" s="722"/>
      <c r="BB5794" s="722"/>
      <c r="BC5794" s="722"/>
    </row>
    <row r="5795" spans="11:55" s="757" customFormat="1">
      <c r="K5795" s="758"/>
      <c r="L5795" s="758"/>
      <c r="M5795" s="722"/>
      <c r="P5795" s="722"/>
      <c r="Q5795" s="722"/>
      <c r="R5795" s="722"/>
      <c r="S5795" s="722"/>
      <c r="T5795" s="722"/>
      <c r="U5795" s="722"/>
      <c r="V5795" s="1376"/>
      <c r="W5795" s="1376"/>
      <c r="X5795" s="1376"/>
      <c r="Y5795" s="1376"/>
      <c r="Z5795" s="1376"/>
      <c r="AA5795" s="1376"/>
      <c r="AB5795" s="1376"/>
      <c r="AC5795" s="1376"/>
      <c r="AD5795" s="1376"/>
      <c r="AE5795" s="1376"/>
      <c r="AF5795" s="1376"/>
      <c r="AG5795" s="1376"/>
      <c r="AH5795" s="1376"/>
      <c r="AI5795" s="1376"/>
      <c r="AJ5795" s="1376"/>
      <c r="AK5795" s="1376"/>
      <c r="AL5795" s="1376"/>
      <c r="AM5795" s="1376"/>
      <c r="AN5795" s="1376"/>
      <c r="AO5795" s="1376"/>
      <c r="AP5795" s="1376"/>
      <c r="AQ5795" s="1376"/>
      <c r="AR5795" s="1376"/>
      <c r="AS5795" s="1376"/>
      <c r="AT5795" s="1376"/>
      <c r="AU5795" s="1376"/>
      <c r="AV5795" s="1376"/>
      <c r="AW5795" s="1376"/>
      <c r="AX5795" s="1376"/>
      <c r="AY5795" s="1376"/>
      <c r="AZ5795" s="1376"/>
      <c r="BA5795" s="722"/>
      <c r="BB5795" s="722"/>
      <c r="BC5795" s="722"/>
    </row>
    <row r="5796" spans="11:55" s="757" customFormat="1">
      <c r="K5796" s="758"/>
      <c r="L5796" s="758"/>
      <c r="M5796" s="722"/>
      <c r="P5796" s="722"/>
      <c r="Q5796" s="722"/>
      <c r="R5796" s="722"/>
      <c r="S5796" s="722"/>
      <c r="T5796" s="722"/>
      <c r="U5796" s="722"/>
      <c r="V5796" s="1376"/>
      <c r="W5796" s="1376"/>
      <c r="X5796" s="1376"/>
      <c r="Y5796" s="1376"/>
      <c r="Z5796" s="1376"/>
      <c r="AA5796" s="1376"/>
      <c r="AB5796" s="1376"/>
      <c r="AC5796" s="1376"/>
      <c r="AD5796" s="1376"/>
      <c r="AE5796" s="1376"/>
      <c r="AF5796" s="1376"/>
      <c r="AG5796" s="1376"/>
      <c r="AH5796" s="1376"/>
      <c r="AI5796" s="1376"/>
      <c r="AJ5796" s="1376"/>
      <c r="AK5796" s="1376"/>
      <c r="AL5796" s="1376"/>
      <c r="AM5796" s="1376"/>
      <c r="AN5796" s="1376"/>
      <c r="AO5796" s="1376"/>
      <c r="AP5796" s="1376"/>
      <c r="AQ5796" s="1376"/>
      <c r="AR5796" s="1376"/>
      <c r="AS5796" s="1376"/>
      <c r="AT5796" s="1376"/>
      <c r="AU5796" s="1376"/>
      <c r="AV5796" s="1376"/>
      <c r="AW5796" s="1376"/>
      <c r="AX5796" s="1376"/>
      <c r="AY5796" s="1376"/>
      <c r="AZ5796" s="1376"/>
      <c r="BA5796" s="722"/>
      <c r="BB5796" s="722"/>
      <c r="BC5796" s="722"/>
    </row>
    <row r="5797" spans="11:55" s="757" customFormat="1">
      <c r="K5797" s="758"/>
      <c r="L5797" s="758"/>
      <c r="M5797" s="722"/>
      <c r="P5797" s="722"/>
      <c r="Q5797" s="722"/>
      <c r="R5797" s="722"/>
      <c r="S5797" s="722"/>
      <c r="T5797" s="722"/>
      <c r="U5797" s="722"/>
      <c r="V5797" s="1376"/>
      <c r="W5797" s="1376"/>
      <c r="X5797" s="1376"/>
      <c r="Y5797" s="1376"/>
      <c r="Z5797" s="1376"/>
      <c r="AA5797" s="1376"/>
      <c r="AB5797" s="1376"/>
      <c r="AC5797" s="1376"/>
      <c r="AD5797" s="1376"/>
      <c r="AE5797" s="1376"/>
      <c r="AF5797" s="1376"/>
      <c r="AG5797" s="1376"/>
      <c r="AH5797" s="1376"/>
      <c r="AI5797" s="1376"/>
      <c r="AJ5797" s="1376"/>
      <c r="AK5797" s="1376"/>
      <c r="AL5797" s="1376"/>
      <c r="AM5797" s="1376"/>
      <c r="AN5797" s="1376"/>
      <c r="AO5797" s="1376"/>
      <c r="AP5797" s="1376"/>
      <c r="AQ5797" s="1376"/>
      <c r="AR5797" s="1376"/>
      <c r="AS5797" s="1376"/>
      <c r="AT5797" s="1376"/>
      <c r="AU5797" s="1376"/>
      <c r="AV5797" s="1376"/>
      <c r="AW5797" s="1376"/>
      <c r="AX5797" s="1376"/>
      <c r="AY5797" s="1376"/>
      <c r="AZ5797" s="1376"/>
      <c r="BA5797" s="722"/>
      <c r="BB5797" s="722"/>
      <c r="BC5797" s="722"/>
    </row>
    <row r="5798" spans="11:55" s="757" customFormat="1">
      <c r="K5798" s="758"/>
      <c r="L5798" s="758"/>
      <c r="M5798" s="722"/>
      <c r="P5798" s="722"/>
      <c r="Q5798" s="722"/>
      <c r="R5798" s="722"/>
      <c r="S5798" s="722"/>
      <c r="T5798" s="722"/>
      <c r="U5798" s="722"/>
      <c r="V5798" s="1376"/>
      <c r="W5798" s="1376"/>
      <c r="X5798" s="1376"/>
      <c r="Y5798" s="1376"/>
      <c r="Z5798" s="1376"/>
      <c r="AA5798" s="1376"/>
      <c r="AB5798" s="1376"/>
      <c r="AC5798" s="1376"/>
      <c r="AD5798" s="1376"/>
      <c r="AE5798" s="1376"/>
      <c r="AF5798" s="1376"/>
      <c r="AG5798" s="1376"/>
      <c r="AH5798" s="1376"/>
      <c r="AI5798" s="1376"/>
      <c r="AJ5798" s="1376"/>
      <c r="AK5798" s="1376"/>
      <c r="AL5798" s="1376"/>
      <c r="AM5798" s="1376"/>
      <c r="AN5798" s="1376"/>
      <c r="AO5798" s="1376"/>
      <c r="AP5798" s="1376"/>
      <c r="AQ5798" s="1376"/>
      <c r="AR5798" s="1376"/>
      <c r="AS5798" s="1376"/>
      <c r="AT5798" s="1376"/>
      <c r="AU5798" s="1376"/>
      <c r="AV5798" s="1376"/>
      <c r="AW5798" s="1376"/>
      <c r="AX5798" s="1376"/>
      <c r="AY5798" s="1376"/>
      <c r="AZ5798" s="1376"/>
      <c r="BA5798" s="722"/>
      <c r="BB5798" s="722"/>
      <c r="BC5798" s="722"/>
    </row>
    <row r="5799" spans="11:55" s="757" customFormat="1">
      <c r="K5799" s="758"/>
      <c r="L5799" s="758"/>
      <c r="M5799" s="722"/>
      <c r="P5799" s="722"/>
      <c r="Q5799" s="722"/>
      <c r="R5799" s="722"/>
      <c r="S5799" s="722"/>
      <c r="T5799" s="722"/>
      <c r="U5799" s="722"/>
      <c r="V5799" s="1376"/>
      <c r="W5799" s="1376"/>
      <c r="X5799" s="1376"/>
      <c r="Y5799" s="1376"/>
      <c r="Z5799" s="1376"/>
      <c r="AA5799" s="1376"/>
      <c r="AB5799" s="1376"/>
      <c r="AC5799" s="1376"/>
      <c r="AD5799" s="1376"/>
      <c r="AE5799" s="1376"/>
      <c r="AF5799" s="1376"/>
      <c r="AG5799" s="1376"/>
      <c r="AH5799" s="1376"/>
      <c r="AI5799" s="1376"/>
      <c r="AJ5799" s="1376"/>
      <c r="AK5799" s="1376"/>
      <c r="AL5799" s="1376"/>
      <c r="AM5799" s="1376"/>
      <c r="AN5799" s="1376"/>
      <c r="AO5799" s="1376"/>
      <c r="AP5799" s="1376"/>
      <c r="AQ5799" s="1376"/>
      <c r="AR5799" s="1376"/>
      <c r="AS5799" s="1376"/>
      <c r="AT5799" s="1376"/>
      <c r="AU5799" s="1376"/>
      <c r="AV5799" s="1376"/>
      <c r="AW5799" s="1376"/>
      <c r="AX5799" s="1376"/>
      <c r="AY5799" s="1376"/>
      <c r="AZ5799" s="1376"/>
      <c r="BA5799" s="722"/>
      <c r="BB5799" s="722"/>
      <c r="BC5799" s="722"/>
    </row>
    <row r="5800" spans="11:55" s="757" customFormat="1">
      <c r="K5800" s="758"/>
      <c r="L5800" s="758"/>
      <c r="M5800" s="722"/>
      <c r="P5800" s="722"/>
      <c r="Q5800" s="722"/>
      <c r="R5800" s="722"/>
      <c r="S5800" s="722"/>
      <c r="T5800" s="722"/>
      <c r="U5800" s="722"/>
      <c r="V5800" s="1376"/>
      <c r="W5800" s="1376"/>
      <c r="X5800" s="1376"/>
      <c r="Y5800" s="1376"/>
      <c r="Z5800" s="1376"/>
      <c r="AA5800" s="1376"/>
      <c r="AB5800" s="1376"/>
      <c r="AC5800" s="1376"/>
      <c r="AD5800" s="1376"/>
      <c r="AE5800" s="1376"/>
      <c r="AF5800" s="1376"/>
      <c r="AG5800" s="1376"/>
      <c r="AH5800" s="1376"/>
      <c r="AI5800" s="1376"/>
      <c r="AJ5800" s="1376"/>
      <c r="AK5800" s="1376"/>
      <c r="AL5800" s="1376"/>
      <c r="AM5800" s="1376"/>
      <c r="AN5800" s="1376"/>
      <c r="AO5800" s="1376"/>
      <c r="AP5800" s="1376"/>
      <c r="AQ5800" s="1376"/>
      <c r="AR5800" s="1376"/>
      <c r="AS5800" s="1376"/>
      <c r="AT5800" s="1376"/>
      <c r="AU5800" s="1376"/>
      <c r="AV5800" s="1376"/>
      <c r="AW5800" s="1376"/>
      <c r="AX5800" s="1376"/>
      <c r="AY5800" s="1376"/>
      <c r="AZ5800" s="1376"/>
      <c r="BA5800" s="722"/>
      <c r="BB5800" s="722"/>
      <c r="BC5800" s="722"/>
    </row>
    <row r="5801" spans="11:55" s="757" customFormat="1">
      <c r="K5801" s="758"/>
      <c r="L5801" s="758"/>
      <c r="M5801" s="722"/>
      <c r="P5801" s="722"/>
      <c r="Q5801" s="722"/>
      <c r="R5801" s="722"/>
      <c r="S5801" s="722"/>
      <c r="T5801" s="722"/>
      <c r="U5801" s="722"/>
      <c r="V5801" s="1376"/>
      <c r="W5801" s="1376"/>
      <c r="X5801" s="1376"/>
      <c r="Y5801" s="1376"/>
      <c r="Z5801" s="1376"/>
      <c r="AA5801" s="1376"/>
      <c r="AB5801" s="1376"/>
      <c r="AC5801" s="1376"/>
      <c r="AD5801" s="1376"/>
      <c r="AE5801" s="1376"/>
      <c r="AF5801" s="1376"/>
      <c r="AG5801" s="1376"/>
      <c r="AH5801" s="1376"/>
      <c r="AI5801" s="1376"/>
      <c r="AJ5801" s="1376"/>
      <c r="AK5801" s="1376"/>
      <c r="AL5801" s="1376"/>
      <c r="AM5801" s="1376"/>
      <c r="AN5801" s="1376"/>
      <c r="AO5801" s="1376"/>
      <c r="AP5801" s="1376"/>
      <c r="AQ5801" s="1376"/>
      <c r="AR5801" s="1376"/>
      <c r="AS5801" s="1376"/>
      <c r="AT5801" s="1376"/>
      <c r="AU5801" s="1376"/>
      <c r="AV5801" s="1376"/>
      <c r="AW5801" s="1376"/>
      <c r="AX5801" s="1376"/>
      <c r="AY5801" s="1376"/>
      <c r="AZ5801" s="1376"/>
      <c r="BA5801" s="722"/>
      <c r="BB5801" s="722"/>
      <c r="BC5801" s="722"/>
    </row>
    <row r="5802" spans="11:55" s="757" customFormat="1">
      <c r="K5802" s="758"/>
      <c r="L5802" s="758"/>
      <c r="M5802" s="722"/>
      <c r="P5802" s="722"/>
      <c r="Q5802" s="722"/>
      <c r="R5802" s="722"/>
      <c r="S5802" s="722"/>
      <c r="T5802" s="722"/>
      <c r="U5802" s="722"/>
      <c r="V5802" s="1376"/>
      <c r="W5802" s="1376"/>
      <c r="X5802" s="1376"/>
      <c r="Y5802" s="1376"/>
      <c r="Z5802" s="1376"/>
      <c r="AA5802" s="1376"/>
      <c r="AB5802" s="1376"/>
      <c r="AC5802" s="1376"/>
      <c r="AD5802" s="1376"/>
      <c r="AE5802" s="1376"/>
      <c r="AF5802" s="1376"/>
      <c r="AG5802" s="1376"/>
      <c r="AH5802" s="1376"/>
      <c r="AI5802" s="1376"/>
      <c r="AJ5802" s="1376"/>
      <c r="AK5802" s="1376"/>
      <c r="AL5802" s="1376"/>
      <c r="AM5802" s="1376"/>
      <c r="AN5802" s="1376"/>
      <c r="AO5802" s="1376"/>
      <c r="AP5802" s="1376"/>
      <c r="AQ5802" s="1376"/>
      <c r="AR5802" s="1376"/>
      <c r="AS5802" s="1376"/>
      <c r="AT5802" s="1376"/>
      <c r="AU5802" s="1376"/>
      <c r="AV5802" s="1376"/>
      <c r="AW5802" s="1376"/>
      <c r="AX5802" s="1376"/>
      <c r="AY5802" s="1376"/>
      <c r="AZ5802" s="1376"/>
      <c r="BA5802" s="722"/>
      <c r="BB5802" s="722"/>
      <c r="BC5802" s="722"/>
    </row>
    <row r="5803" spans="11:55" s="757" customFormat="1">
      <c r="K5803" s="758"/>
      <c r="L5803" s="758"/>
      <c r="M5803" s="722"/>
      <c r="P5803" s="722"/>
      <c r="Q5803" s="722"/>
      <c r="R5803" s="722"/>
      <c r="S5803" s="722"/>
      <c r="T5803" s="722"/>
      <c r="U5803" s="722"/>
      <c r="V5803" s="1376"/>
      <c r="W5803" s="1376"/>
      <c r="X5803" s="1376"/>
      <c r="Y5803" s="1376"/>
      <c r="Z5803" s="1376"/>
      <c r="AA5803" s="1376"/>
      <c r="AB5803" s="1376"/>
      <c r="AC5803" s="1376"/>
      <c r="AD5803" s="1376"/>
      <c r="AE5803" s="1376"/>
      <c r="AF5803" s="1376"/>
      <c r="AG5803" s="1376"/>
      <c r="AH5803" s="1376"/>
      <c r="AI5803" s="1376"/>
      <c r="AJ5803" s="1376"/>
      <c r="AK5803" s="1376"/>
      <c r="AL5803" s="1376"/>
      <c r="AM5803" s="1376"/>
      <c r="AN5803" s="1376"/>
      <c r="AO5803" s="1376"/>
      <c r="AP5803" s="1376"/>
      <c r="AQ5803" s="1376"/>
      <c r="AR5803" s="1376"/>
      <c r="AS5803" s="1376"/>
      <c r="AT5803" s="1376"/>
      <c r="AU5803" s="1376"/>
      <c r="AV5803" s="1376"/>
      <c r="AW5803" s="1376"/>
      <c r="AX5803" s="1376"/>
      <c r="AY5803" s="1376"/>
      <c r="AZ5803" s="1376"/>
      <c r="BA5803" s="722"/>
      <c r="BB5803" s="722"/>
      <c r="BC5803" s="722"/>
    </row>
    <row r="5804" spans="11:55" s="757" customFormat="1">
      <c r="K5804" s="758"/>
      <c r="L5804" s="758"/>
      <c r="M5804" s="722"/>
      <c r="P5804" s="722"/>
      <c r="Q5804" s="722"/>
      <c r="R5804" s="722"/>
      <c r="S5804" s="722"/>
      <c r="T5804" s="722"/>
      <c r="U5804" s="722"/>
      <c r="V5804" s="1376"/>
      <c r="W5804" s="1376"/>
      <c r="X5804" s="1376"/>
      <c r="Y5804" s="1376"/>
      <c r="Z5804" s="1376"/>
      <c r="AA5804" s="1376"/>
      <c r="AB5804" s="1376"/>
      <c r="AC5804" s="1376"/>
      <c r="AD5804" s="1376"/>
      <c r="AE5804" s="1376"/>
      <c r="AF5804" s="1376"/>
      <c r="AG5804" s="1376"/>
      <c r="AH5804" s="1376"/>
      <c r="AI5804" s="1376"/>
      <c r="AJ5804" s="1376"/>
      <c r="AK5804" s="1376"/>
      <c r="AL5804" s="1376"/>
      <c r="AM5804" s="1376"/>
      <c r="AN5804" s="1376"/>
      <c r="AO5804" s="1376"/>
      <c r="AP5804" s="1376"/>
      <c r="AQ5804" s="1376"/>
      <c r="AR5804" s="1376"/>
      <c r="AS5804" s="1376"/>
      <c r="AT5804" s="1376"/>
      <c r="AU5804" s="1376"/>
      <c r="AV5804" s="1376"/>
      <c r="AW5804" s="1376"/>
      <c r="AX5804" s="1376"/>
      <c r="AY5804" s="1376"/>
      <c r="AZ5804" s="1376"/>
      <c r="BA5804" s="722"/>
      <c r="BB5804" s="722"/>
      <c r="BC5804" s="722"/>
    </row>
    <row r="5805" spans="11:55" s="757" customFormat="1">
      <c r="K5805" s="758"/>
      <c r="L5805" s="758"/>
      <c r="M5805" s="722"/>
      <c r="P5805" s="722"/>
      <c r="Q5805" s="722"/>
      <c r="R5805" s="722"/>
      <c r="S5805" s="722"/>
      <c r="T5805" s="722"/>
      <c r="U5805" s="722"/>
      <c r="V5805" s="1376"/>
      <c r="W5805" s="1376"/>
      <c r="X5805" s="1376"/>
      <c r="Y5805" s="1376"/>
      <c r="Z5805" s="1376"/>
      <c r="AA5805" s="1376"/>
      <c r="AB5805" s="1376"/>
      <c r="AC5805" s="1376"/>
      <c r="AD5805" s="1376"/>
      <c r="AE5805" s="1376"/>
      <c r="AF5805" s="1376"/>
      <c r="AG5805" s="1376"/>
      <c r="AH5805" s="1376"/>
      <c r="AI5805" s="1376"/>
      <c r="AJ5805" s="1376"/>
      <c r="AK5805" s="1376"/>
      <c r="AL5805" s="1376"/>
      <c r="AM5805" s="1376"/>
      <c r="AN5805" s="1376"/>
      <c r="AO5805" s="1376"/>
      <c r="AP5805" s="1376"/>
      <c r="AQ5805" s="1376"/>
      <c r="AR5805" s="1376"/>
      <c r="AS5805" s="1376"/>
      <c r="AT5805" s="1376"/>
      <c r="AU5805" s="1376"/>
      <c r="AV5805" s="1376"/>
      <c r="AW5805" s="1376"/>
      <c r="AX5805" s="1376"/>
      <c r="AY5805" s="1376"/>
      <c r="AZ5805" s="1376"/>
      <c r="BA5805" s="722"/>
      <c r="BB5805" s="722"/>
      <c r="BC5805" s="722"/>
    </row>
    <row r="5806" spans="11:55" s="757" customFormat="1">
      <c r="K5806" s="758"/>
      <c r="L5806" s="758"/>
      <c r="M5806" s="722"/>
      <c r="P5806" s="722"/>
      <c r="Q5806" s="722"/>
      <c r="R5806" s="722"/>
      <c r="S5806" s="722"/>
      <c r="T5806" s="722"/>
      <c r="U5806" s="722"/>
      <c r="V5806" s="1376"/>
      <c r="W5806" s="1376"/>
      <c r="X5806" s="1376"/>
      <c r="Y5806" s="1376"/>
      <c r="Z5806" s="1376"/>
      <c r="AA5806" s="1376"/>
      <c r="AB5806" s="1376"/>
      <c r="AC5806" s="1376"/>
      <c r="AD5806" s="1376"/>
      <c r="AE5806" s="1376"/>
      <c r="AF5806" s="1376"/>
      <c r="AG5806" s="1376"/>
      <c r="AH5806" s="1376"/>
      <c r="AI5806" s="1376"/>
      <c r="AJ5806" s="1376"/>
      <c r="AK5806" s="1376"/>
      <c r="AL5806" s="1376"/>
      <c r="AM5806" s="1376"/>
      <c r="AN5806" s="1376"/>
      <c r="AO5806" s="1376"/>
      <c r="AP5806" s="1376"/>
      <c r="AQ5806" s="1376"/>
      <c r="AR5806" s="1376"/>
      <c r="AS5806" s="1376"/>
      <c r="AT5806" s="1376"/>
      <c r="AU5806" s="1376"/>
      <c r="AV5806" s="1376"/>
      <c r="AW5806" s="1376"/>
      <c r="AX5806" s="1376"/>
      <c r="AY5806" s="1376"/>
      <c r="AZ5806" s="1376"/>
      <c r="BA5806" s="722"/>
      <c r="BB5806" s="722"/>
      <c r="BC5806" s="722"/>
    </row>
    <row r="5807" spans="11:55" s="757" customFormat="1">
      <c r="K5807" s="758"/>
      <c r="L5807" s="758"/>
      <c r="M5807" s="722"/>
      <c r="P5807" s="722"/>
      <c r="Q5807" s="722"/>
      <c r="R5807" s="722"/>
      <c r="S5807" s="722"/>
      <c r="T5807" s="722"/>
      <c r="U5807" s="722"/>
      <c r="V5807" s="1376"/>
      <c r="W5807" s="1376"/>
      <c r="X5807" s="1376"/>
      <c r="Y5807" s="1376"/>
      <c r="Z5807" s="1376"/>
      <c r="AA5807" s="1376"/>
      <c r="AB5807" s="1376"/>
      <c r="AC5807" s="1376"/>
      <c r="AD5807" s="1376"/>
      <c r="AE5807" s="1376"/>
      <c r="AF5807" s="1376"/>
      <c r="AG5807" s="1376"/>
      <c r="AH5807" s="1376"/>
      <c r="AI5807" s="1376"/>
      <c r="AJ5807" s="1376"/>
      <c r="AK5807" s="1376"/>
      <c r="AL5807" s="1376"/>
      <c r="AM5807" s="1376"/>
      <c r="AN5807" s="1376"/>
      <c r="AO5807" s="1376"/>
      <c r="AP5807" s="1376"/>
      <c r="AQ5807" s="1376"/>
      <c r="AR5807" s="1376"/>
      <c r="AS5807" s="1376"/>
      <c r="AT5807" s="1376"/>
      <c r="AU5807" s="1376"/>
      <c r="AV5807" s="1376"/>
      <c r="AW5807" s="1376"/>
      <c r="AX5807" s="1376"/>
      <c r="AY5807" s="1376"/>
      <c r="AZ5807" s="1376"/>
      <c r="BA5807" s="722"/>
      <c r="BB5807" s="722"/>
      <c r="BC5807" s="722"/>
    </row>
    <row r="5808" spans="11:55" s="757" customFormat="1">
      <c r="K5808" s="758"/>
      <c r="L5808" s="758"/>
      <c r="M5808" s="722"/>
      <c r="P5808" s="722"/>
      <c r="Q5808" s="722"/>
      <c r="R5808" s="722"/>
      <c r="S5808" s="722"/>
      <c r="T5808" s="722"/>
      <c r="U5808" s="722"/>
      <c r="V5808" s="1376"/>
      <c r="W5808" s="1376"/>
      <c r="X5808" s="1376"/>
      <c r="Y5808" s="1376"/>
      <c r="Z5808" s="1376"/>
      <c r="AA5808" s="1376"/>
      <c r="AB5808" s="1376"/>
      <c r="AC5808" s="1376"/>
      <c r="AD5808" s="1376"/>
      <c r="AE5808" s="1376"/>
      <c r="AF5808" s="1376"/>
      <c r="AG5808" s="1376"/>
      <c r="AH5808" s="1376"/>
      <c r="AI5808" s="1376"/>
      <c r="AJ5808" s="1376"/>
      <c r="AK5808" s="1376"/>
      <c r="AL5808" s="1376"/>
      <c r="AM5808" s="1376"/>
      <c r="AN5808" s="1376"/>
      <c r="AO5808" s="1376"/>
      <c r="AP5808" s="1376"/>
      <c r="AQ5808" s="1376"/>
      <c r="AR5808" s="1376"/>
      <c r="AS5808" s="1376"/>
      <c r="AT5808" s="1376"/>
      <c r="AU5808" s="1376"/>
      <c r="AV5808" s="1376"/>
      <c r="AW5808" s="1376"/>
      <c r="AX5808" s="1376"/>
      <c r="AY5808" s="1376"/>
      <c r="AZ5808" s="1376"/>
      <c r="BA5808" s="722"/>
      <c r="BB5808" s="722"/>
      <c r="BC5808" s="722"/>
    </row>
    <row r="5809" spans="11:55" s="757" customFormat="1">
      <c r="K5809" s="758"/>
      <c r="L5809" s="758"/>
      <c r="M5809" s="722"/>
      <c r="P5809" s="722"/>
      <c r="Q5809" s="722"/>
      <c r="R5809" s="722"/>
      <c r="S5809" s="722"/>
      <c r="T5809" s="722"/>
      <c r="U5809" s="722"/>
      <c r="V5809" s="1376"/>
      <c r="W5809" s="1376"/>
      <c r="X5809" s="1376"/>
      <c r="Y5809" s="1376"/>
      <c r="Z5809" s="1376"/>
      <c r="AA5809" s="1376"/>
      <c r="AB5809" s="1376"/>
      <c r="AC5809" s="1376"/>
      <c r="AD5809" s="1376"/>
      <c r="AE5809" s="1376"/>
      <c r="AF5809" s="1376"/>
      <c r="AG5809" s="1376"/>
      <c r="AH5809" s="1376"/>
      <c r="AI5809" s="1376"/>
      <c r="AJ5809" s="1376"/>
      <c r="AK5809" s="1376"/>
      <c r="AL5809" s="1376"/>
      <c r="AM5809" s="1376"/>
      <c r="AN5809" s="1376"/>
      <c r="AO5809" s="1376"/>
      <c r="AP5809" s="1376"/>
      <c r="AQ5809" s="1376"/>
      <c r="AR5809" s="1376"/>
      <c r="AS5809" s="1376"/>
      <c r="AT5809" s="1376"/>
      <c r="AU5809" s="1376"/>
      <c r="AV5809" s="1376"/>
      <c r="AW5809" s="1376"/>
      <c r="AX5809" s="1376"/>
      <c r="AY5809" s="1376"/>
      <c r="AZ5809" s="1376"/>
      <c r="BA5809" s="722"/>
      <c r="BB5809" s="722"/>
      <c r="BC5809" s="722"/>
    </row>
    <row r="5810" spans="11:55" s="757" customFormat="1">
      <c r="K5810" s="758"/>
      <c r="L5810" s="758"/>
      <c r="M5810" s="722"/>
      <c r="P5810" s="722"/>
      <c r="Q5810" s="722"/>
      <c r="R5810" s="722"/>
      <c r="S5810" s="722"/>
      <c r="T5810" s="722"/>
      <c r="U5810" s="722"/>
      <c r="V5810" s="1376"/>
      <c r="W5810" s="1376"/>
      <c r="X5810" s="1376"/>
      <c r="Y5810" s="1376"/>
      <c r="Z5810" s="1376"/>
      <c r="AA5810" s="1376"/>
      <c r="AB5810" s="1376"/>
      <c r="AC5810" s="1376"/>
      <c r="AD5810" s="1376"/>
      <c r="AE5810" s="1376"/>
      <c r="AF5810" s="1376"/>
      <c r="AG5810" s="1376"/>
      <c r="AH5810" s="1376"/>
      <c r="AI5810" s="1376"/>
      <c r="AJ5810" s="1376"/>
      <c r="AK5810" s="1376"/>
      <c r="AL5810" s="1376"/>
      <c r="AM5810" s="1376"/>
      <c r="AN5810" s="1376"/>
      <c r="AO5810" s="1376"/>
      <c r="AP5810" s="1376"/>
      <c r="AQ5810" s="1376"/>
      <c r="AR5810" s="1376"/>
      <c r="AS5810" s="1376"/>
      <c r="AT5810" s="1376"/>
      <c r="AU5810" s="1376"/>
      <c r="AV5810" s="1376"/>
      <c r="AW5810" s="1376"/>
      <c r="AX5810" s="1376"/>
      <c r="AY5810" s="1376"/>
      <c r="AZ5810" s="1376"/>
      <c r="BA5810" s="722"/>
      <c r="BB5810" s="722"/>
      <c r="BC5810" s="722"/>
    </row>
    <row r="5811" spans="11:55" s="757" customFormat="1">
      <c r="K5811" s="758"/>
      <c r="L5811" s="758"/>
      <c r="M5811" s="722"/>
      <c r="P5811" s="722"/>
      <c r="Q5811" s="722"/>
      <c r="R5811" s="722"/>
      <c r="S5811" s="722"/>
      <c r="T5811" s="722"/>
      <c r="U5811" s="722"/>
      <c r="V5811" s="1376"/>
      <c r="W5811" s="1376"/>
      <c r="X5811" s="1376"/>
      <c r="Y5811" s="1376"/>
      <c r="Z5811" s="1376"/>
      <c r="AA5811" s="1376"/>
      <c r="AB5811" s="1376"/>
      <c r="AC5811" s="1376"/>
      <c r="AD5811" s="1376"/>
      <c r="AE5811" s="1376"/>
      <c r="AF5811" s="1376"/>
      <c r="AG5811" s="1376"/>
      <c r="AH5811" s="1376"/>
      <c r="AI5811" s="1376"/>
      <c r="AJ5811" s="1376"/>
      <c r="AK5811" s="1376"/>
      <c r="AL5811" s="1376"/>
      <c r="AM5811" s="1376"/>
      <c r="AN5811" s="1376"/>
      <c r="AO5811" s="1376"/>
      <c r="AP5811" s="1376"/>
      <c r="AQ5811" s="1376"/>
      <c r="AR5811" s="1376"/>
      <c r="AS5811" s="1376"/>
      <c r="AT5811" s="1376"/>
      <c r="AU5811" s="1376"/>
      <c r="AV5811" s="1376"/>
      <c r="AW5811" s="1376"/>
      <c r="AX5811" s="1376"/>
      <c r="AY5811" s="1376"/>
      <c r="AZ5811" s="1376"/>
      <c r="BA5811" s="722"/>
      <c r="BB5811" s="722"/>
      <c r="BC5811" s="722"/>
    </row>
    <row r="5812" spans="11:55" s="757" customFormat="1">
      <c r="K5812" s="758"/>
      <c r="L5812" s="758"/>
      <c r="M5812" s="722"/>
      <c r="P5812" s="722"/>
      <c r="Q5812" s="722"/>
      <c r="R5812" s="722"/>
      <c r="S5812" s="722"/>
      <c r="T5812" s="722"/>
      <c r="U5812" s="722"/>
      <c r="V5812" s="1376"/>
      <c r="W5812" s="1376"/>
      <c r="X5812" s="1376"/>
      <c r="Y5812" s="1376"/>
      <c r="Z5812" s="1376"/>
      <c r="AA5812" s="1376"/>
      <c r="AB5812" s="1376"/>
      <c r="AC5812" s="1376"/>
      <c r="AD5812" s="1376"/>
      <c r="AE5812" s="1376"/>
      <c r="AF5812" s="1376"/>
      <c r="AG5812" s="1376"/>
      <c r="AH5812" s="1376"/>
      <c r="AI5812" s="1376"/>
      <c r="AJ5812" s="1376"/>
      <c r="AK5812" s="1376"/>
      <c r="AL5812" s="1376"/>
      <c r="AM5812" s="1376"/>
      <c r="AN5812" s="1376"/>
      <c r="AO5812" s="1376"/>
      <c r="AP5812" s="1376"/>
      <c r="AQ5812" s="1376"/>
      <c r="AR5812" s="1376"/>
      <c r="AS5812" s="1376"/>
      <c r="AT5812" s="1376"/>
      <c r="AU5812" s="1376"/>
      <c r="AV5812" s="1376"/>
      <c r="AW5812" s="1376"/>
      <c r="AX5812" s="1376"/>
      <c r="AY5812" s="1376"/>
      <c r="AZ5812" s="1376"/>
      <c r="BA5812" s="722"/>
      <c r="BB5812" s="722"/>
      <c r="BC5812" s="722"/>
    </row>
    <row r="5813" spans="11:55" s="757" customFormat="1">
      <c r="K5813" s="758"/>
      <c r="L5813" s="758"/>
      <c r="M5813" s="722"/>
      <c r="P5813" s="722"/>
      <c r="Q5813" s="722"/>
      <c r="R5813" s="722"/>
      <c r="S5813" s="722"/>
      <c r="T5813" s="722"/>
      <c r="U5813" s="722"/>
      <c r="V5813" s="1376"/>
      <c r="W5813" s="1376"/>
      <c r="X5813" s="1376"/>
      <c r="Y5813" s="1376"/>
      <c r="Z5813" s="1376"/>
      <c r="AA5813" s="1376"/>
      <c r="AB5813" s="1376"/>
      <c r="AC5813" s="1376"/>
      <c r="AD5813" s="1376"/>
      <c r="AE5813" s="1376"/>
      <c r="AF5813" s="1376"/>
      <c r="AG5813" s="1376"/>
      <c r="AH5813" s="1376"/>
      <c r="AI5813" s="1376"/>
      <c r="AJ5813" s="1376"/>
      <c r="AK5813" s="1376"/>
      <c r="AL5813" s="1376"/>
      <c r="AM5813" s="1376"/>
      <c r="AN5813" s="1376"/>
      <c r="AO5813" s="1376"/>
      <c r="AP5813" s="1376"/>
      <c r="AQ5813" s="1376"/>
      <c r="AR5813" s="1376"/>
      <c r="AS5813" s="1376"/>
      <c r="AT5813" s="1376"/>
      <c r="AU5813" s="1376"/>
      <c r="AV5813" s="1376"/>
      <c r="AW5813" s="1376"/>
      <c r="AX5813" s="1376"/>
      <c r="AY5813" s="1376"/>
      <c r="AZ5813" s="1376"/>
      <c r="BA5813" s="722"/>
      <c r="BB5813" s="722"/>
      <c r="BC5813" s="722"/>
    </row>
    <row r="5814" spans="11:55" s="757" customFormat="1">
      <c r="K5814" s="758"/>
      <c r="L5814" s="758"/>
      <c r="M5814" s="722"/>
      <c r="P5814" s="722"/>
      <c r="Q5814" s="722"/>
      <c r="R5814" s="722"/>
      <c r="S5814" s="722"/>
      <c r="T5814" s="722"/>
      <c r="U5814" s="722"/>
      <c r="V5814" s="1376"/>
      <c r="W5814" s="1376"/>
      <c r="X5814" s="1376"/>
      <c r="Y5814" s="1376"/>
      <c r="Z5814" s="1376"/>
      <c r="AA5814" s="1376"/>
      <c r="AB5814" s="1376"/>
      <c r="AC5814" s="1376"/>
      <c r="AD5814" s="1376"/>
      <c r="AE5814" s="1376"/>
      <c r="AF5814" s="1376"/>
      <c r="AG5814" s="1376"/>
      <c r="AH5814" s="1376"/>
      <c r="AI5814" s="1376"/>
      <c r="AJ5814" s="1376"/>
      <c r="AK5814" s="1376"/>
      <c r="AL5814" s="1376"/>
      <c r="AM5814" s="1376"/>
      <c r="AN5814" s="1376"/>
      <c r="AO5814" s="1376"/>
      <c r="AP5814" s="1376"/>
      <c r="AQ5814" s="1376"/>
      <c r="AR5814" s="1376"/>
      <c r="AS5814" s="1376"/>
      <c r="AT5814" s="1376"/>
      <c r="AU5814" s="1376"/>
      <c r="AV5814" s="1376"/>
      <c r="AW5814" s="1376"/>
      <c r="AX5814" s="1376"/>
      <c r="AY5814" s="1376"/>
      <c r="AZ5814" s="1376"/>
      <c r="BA5814" s="722"/>
      <c r="BB5814" s="722"/>
      <c r="BC5814" s="722"/>
    </row>
    <row r="5815" spans="11:55" s="757" customFormat="1">
      <c r="K5815" s="758"/>
      <c r="L5815" s="758"/>
      <c r="M5815" s="722"/>
      <c r="P5815" s="722"/>
      <c r="Q5815" s="722"/>
      <c r="R5815" s="722"/>
      <c r="S5815" s="722"/>
      <c r="T5815" s="722"/>
      <c r="U5815" s="722"/>
      <c r="V5815" s="1376"/>
      <c r="W5815" s="1376"/>
      <c r="X5815" s="1376"/>
      <c r="Y5815" s="1376"/>
      <c r="Z5815" s="1376"/>
      <c r="AA5815" s="1376"/>
      <c r="AB5815" s="1376"/>
      <c r="AC5815" s="1376"/>
      <c r="AD5815" s="1376"/>
      <c r="AE5815" s="1376"/>
      <c r="AF5815" s="1376"/>
      <c r="AG5815" s="1376"/>
      <c r="AH5815" s="1376"/>
      <c r="AI5815" s="1376"/>
      <c r="AJ5815" s="1376"/>
      <c r="AK5815" s="1376"/>
      <c r="AL5815" s="1376"/>
      <c r="AM5815" s="1376"/>
      <c r="AN5815" s="1376"/>
      <c r="AO5815" s="1376"/>
      <c r="AP5815" s="1376"/>
      <c r="AQ5815" s="1376"/>
      <c r="AR5815" s="1376"/>
      <c r="AS5815" s="1376"/>
      <c r="AT5815" s="1376"/>
      <c r="AU5815" s="1376"/>
      <c r="AV5815" s="1376"/>
      <c r="AW5815" s="1376"/>
      <c r="AX5815" s="1376"/>
      <c r="AY5815" s="1376"/>
      <c r="AZ5815" s="1376"/>
      <c r="BA5815" s="722"/>
      <c r="BB5815" s="722"/>
      <c r="BC5815" s="722"/>
    </row>
    <row r="5816" spans="11:55" s="757" customFormat="1">
      <c r="K5816" s="758"/>
      <c r="L5816" s="758"/>
      <c r="M5816" s="722"/>
      <c r="P5816" s="722"/>
      <c r="Q5816" s="722"/>
      <c r="R5816" s="722"/>
      <c r="S5816" s="722"/>
      <c r="T5816" s="722"/>
      <c r="U5816" s="722"/>
      <c r="V5816" s="1376"/>
      <c r="W5816" s="1376"/>
      <c r="X5816" s="1376"/>
      <c r="Y5816" s="1376"/>
      <c r="Z5816" s="1376"/>
      <c r="AA5816" s="1376"/>
      <c r="AB5816" s="1376"/>
      <c r="AC5816" s="1376"/>
      <c r="AD5816" s="1376"/>
      <c r="AE5816" s="1376"/>
      <c r="AF5816" s="1376"/>
      <c r="AG5816" s="1376"/>
      <c r="AH5816" s="1376"/>
      <c r="AI5816" s="1376"/>
      <c r="AJ5816" s="1376"/>
      <c r="AK5816" s="1376"/>
      <c r="AL5816" s="1376"/>
      <c r="AM5816" s="1376"/>
      <c r="AN5816" s="1376"/>
      <c r="AO5816" s="1376"/>
      <c r="AP5816" s="1376"/>
      <c r="AQ5816" s="1376"/>
      <c r="AR5816" s="1376"/>
      <c r="AS5816" s="1376"/>
      <c r="AT5816" s="1376"/>
      <c r="AU5816" s="1376"/>
      <c r="AV5816" s="1376"/>
      <c r="AW5816" s="1376"/>
      <c r="AX5816" s="1376"/>
      <c r="AY5816" s="1376"/>
      <c r="AZ5816" s="1376"/>
      <c r="BA5816" s="722"/>
      <c r="BB5816" s="722"/>
      <c r="BC5816" s="722"/>
    </row>
    <row r="5817" spans="11:55" s="757" customFormat="1">
      <c r="K5817" s="758"/>
      <c r="L5817" s="758"/>
      <c r="M5817" s="722"/>
      <c r="P5817" s="722"/>
      <c r="Q5817" s="722"/>
      <c r="R5817" s="722"/>
      <c r="S5817" s="722"/>
      <c r="T5817" s="722"/>
      <c r="U5817" s="722"/>
      <c r="V5817" s="1376"/>
      <c r="W5817" s="1376"/>
      <c r="X5817" s="1376"/>
      <c r="Y5817" s="1376"/>
      <c r="Z5817" s="1376"/>
      <c r="AA5817" s="1376"/>
      <c r="AB5817" s="1376"/>
      <c r="AC5817" s="1376"/>
      <c r="AD5817" s="1376"/>
      <c r="AE5817" s="1376"/>
      <c r="AF5817" s="1376"/>
      <c r="AG5817" s="1376"/>
      <c r="AH5817" s="1376"/>
      <c r="AI5817" s="1376"/>
      <c r="AJ5817" s="1376"/>
      <c r="AK5817" s="1376"/>
      <c r="AL5817" s="1376"/>
      <c r="AM5817" s="1376"/>
      <c r="AN5817" s="1376"/>
      <c r="AO5817" s="1376"/>
      <c r="AP5817" s="1376"/>
      <c r="AQ5817" s="1376"/>
      <c r="AR5817" s="1376"/>
      <c r="AS5817" s="1376"/>
      <c r="AT5817" s="1376"/>
      <c r="AU5817" s="1376"/>
      <c r="AV5817" s="1376"/>
      <c r="AW5817" s="1376"/>
      <c r="AX5817" s="1376"/>
      <c r="AY5817" s="1376"/>
      <c r="AZ5817" s="1376"/>
      <c r="BA5817" s="722"/>
      <c r="BB5817" s="722"/>
      <c r="BC5817" s="722"/>
    </row>
    <row r="5818" spans="11:55" s="757" customFormat="1">
      <c r="K5818" s="758"/>
      <c r="L5818" s="758"/>
      <c r="M5818" s="722"/>
      <c r="P5818" s="722"/>
      <c r="Q5818" s="722"/>
      <c r="R5818" s="722"/>
      <c r="S5818" s="722"/>
      <c r="T5818" s="722"/>
      <c r="U5818" s="722"/>
      <c r="V5818" s="1376"/>
      <c r="W5818" s="1376"/>
      <c r="X5818" s="1376"/>
      <c r="Y5818" s="1376"/>
      <c r="Z5818" s="1376"/>
      <c r="AA5818" s="1376"/>
      <c r="AB5818" s="1376"/>
      <c r="AC5818" s="1376"/>
      <c r="AD5818" s="1376"/>
      <c r="AE5818" s="1376"/>
      <c r="AF5818" s="1376"/>
      <c r="AG5818" s="1376"/>
      <c r="AH5818" s="1376"/>
      <c r="AI5818" s="1376"/>
      <c r="AJ5818" s="1376"/>
      <c r="AK5818" s="1376"/>
      <c r="AL5818" s="1376"/>
      <c r="AM5818" s="1376"/>
      <c r="AN5818" s="1376"/>
      <c r="AO5818" s="1376"/>
      <c r="AP5818" s="1376"/>
      <c r="AQ5818" s="1376"/>
      <c r="AR5818" s="1376"/>
      <c r="AS5818" s="1376"/>
      <c r="AT5818" s="1376"/>
      <c r="AU5818" s="1376"/>
      <c r="AV5818" s="1376"/>
      <c r="AW5818" s="1376"/>
      <c r="AX5818" s="1376"/>
      <c r="AY5818" s="1376"/>
      <c r="AZ5818" s="1376"/>
      <c r="BA5818" s="722"/>
      <c r="BB5818" s="722"/>
      <c r="BC5818" s="722"/>
    </row>
    <row r="5819" spans="11:55" s="757" customFormat="1">
      <c r="K5819" s="758"/>
      <c r="L5819" s="758"/>
      <c r="M5819" s="722"/>
      <c r="P5819" s="722"/>
      <c r="Q5819" s="722"/>
      <c r="R5819" s="722"/>
      <c r="S5819" s="722"/>
      <c r="T5819" s="722"/>
      <c r="U5819" s="722"/>
      <c r="V5819" s="1376"/>
      <c r="W5819" s="1376"/>
      <c r="X5819" s="1376"/>
      <c r="Y5819" s="1376"/>
      <c r="Z5819" s="1376"/>
      <c r="AA5819" s="1376"/>
      <c r="AB5819" s="1376"/>
      <c r="AC5819" s="1376"/>
      <c r="AD5819" s="1376"/>
      <c r="AE5819" s="1376"/>
      <c r="AF5819" s="1376"/>
      <c r="AG5819" s="1376"/>
      <c r="AH5819" s="1376"/>
      <c r="AI5819" s="1376"/>
      <c r="AJ5819" s="1376"/>
      <c r="AK5819" s="1376"/>
      <c r="AL5819" s="1376"/>
      <c r="AM5819" s="1376"/>
      <c r="AN5819" s="1376"/>
      <c r="AO5819" s="1376"/>
      <c r="AP5819" s="1376"/>
      <c r="AQ5819" s="1376"/>
      <c r="AR5819" s="1376"/>
      <c r="AS5819" s="1376"/>
      <c r="AT5819" s="1376"/>
      <c r="AU5819" s="1376"/>
      <c r="AV5819" s="1376"/>
      <c r="AW5819" s="1376"/>
      <c r="AX5819" s="1376"/>
      <c r="AY5819" s="1376"/>
      <c r="AZ5819" s="1376"/>
      <c r="BA5819" s="722"/>
      <c r="BB5819" s="722"/>
      <c r="BC5819" s="722"/>
    </row>
    <row r="5820" spans="11:55" s="757" customFormat="1">
      <c r="K5820" s="758"/>
      <c r="L5820" s="758"/>
      <c r="M5820" s="722"/>
      <c r="P5820" s="722"/>
      <c r="Q5820" s="722"/>
      <c r="R5820" s="722"/>
      <c r="S5820" s="722"/>
      <c r="T5820" s="722"/>
      <c r="U5820" s="722"/>
      <c r="V5820" s="1376"/>
      <c r="W5820" s="1376"/>
      <c r="X5820" s="1376"/>
      <c r="Y5820" s="1376"/>
      <c r="Z5820" s="1376"/>
      <c r="AA5820" s="1376"/>
      <c r="AB5820" s="1376"/>
      <c r="AC5820" s="1376"/>
      <c r="AD5820" s="1376"/>
      <c r="AE5820" s="1376"/>
      <c r="AF5820" s="1376"/>
      <c r="AG5820" s="1376"/>
      <c r="AH5820" s="1376"/>
      <c r="AI5820" s="1376"/>
      <c r="AJ5820" s="1376"/>
      <c r="AK5820" s="1376"/>
      <c r="AL5820" s="1376"/>
      <c r="AM5820" s="1376"/>
      <c r="AN5820" s="1376"/>
      <c r="AO5820" s="1376"/>
      <c r="AP5820" s="1376"/>
      <c r="AQ5820" s="1376"/>
      <c r="AR5820" s="1376"/>
      <c r="AS5820" s="1376"/>
      <c r="AT5820" s="1376"/>
      <c r="AU5820" s="1376"/>
      <c r="AV5820" s="1376"/>
      <c r="AW5820" s="1376"/>
      <c r="AX5820" s="1376"/>
      <c r="AY5820" s="1376"/>
      <c r="AZ5820" s="1376"/>
      <c r="BA5820" s="722"/>
      <c r="BB5820" s="722"/>
      <c r="BC5820" s="722"/>
    </row>
    <row r="5821" spans="11:55" s="757" customFormat="1">
      <c r="K5821" s="758"/>
      <c r="L5821" s="758"/>
      <c r="M5821" s="722"/>
      <c r="P5821" s="722"/>
      <c r="Q5821" s="722"/>
      <c r="R5821" s="722"/>
      <c r="S5821" s="722"/>
      <c r="T5821" s="722"/>
      <c r="U5821" s="722"/>
      <c r="V5821" s="1376"/>
      <c r="W5821" s="1376"/>
      <c r="X5821" s="1376"/>
      <c r="Y5821" s="1376"/>
      <c r="Z5821" s="1376"/>
      <c r="AA5821" s="1376"/>
      <c r="AB5821" s="1376"/>
      <c r="AC5821" s="1376"/>
      <c r="AD5821" s="1376"/>
      <c r="AE5821" s="1376"/>
      <c r="AF5821" s="1376"/>
      <c r="AG5821" s="1376"/>
      <c r="AH5821" s="1376"/>
      <c r="AI5821" s="1376"/>
      <c r="AJ5821" s="1376"/>
      <c r="AK5821" s="1376"/>
      <c r="AL5821" s="1376"/>
      <c r="AM5821" s="1376"/>
      <c r="AN5821" s="1376"/>
      <c r="AO5821" s="1376"/>
      <c r="AP5821" s="1376"/>
      <c r="AQ5821" s="1376"/>
      <c r="AR5821" s="1376"/>
      <c r="AS5821" s="1376"/>
      <c r="AT5821" s="1376"/>
      <c r="AU5821" s="1376"/>
      <c r="AV5821" s="1376"/>
      <c r="AW5821" s="1376"/>
      <c r="AX5821" s="1376"/>
      <c r="AY5821" s="1376"/>
      <c r="AZ5821" s="1376"/>
      <c r="BA5821" s="722"/>
      <c r="BB5821" s="722"/>
      <c r="BC5821" s="722"/>
    </row>
    <row r="5822" spans="11:55" s="757" customFormat="1">
      <c r="K5822" s="758"/>
      <c r="L5822" s="758"/>
      <c r="M5822" s="722"/>
      <c r="P5822" s="722"/>
      <c r="Q5822" s="722"/>
      <c r="R5822" s="722"/>
      <c r="S5822" s="722"/>
      <c r="T5822" s="722"/>
      <c r="U5822" s="722"/>
      <c r="V5822" s="1376"/>
      <c r="W5822" s="1376"/>
      <c r="X5822" s="1376"/>
      <c r="Y5822" s="1376"/>
      <c r="Z5822" s="1376"/>
      <c r="AA5822" s="1376"/>
      <c r="AB5822" s="1376"/>
      <c r="AC5822" s="1376"/>
      <c r="AD5822" s="1376"/>
      <c r="AE5822" s="1376"/>
      <c r="AF5822" s="1376"/>
      <c r="AG5822" s="1376"/>
      <c r="AH5822" s="1376"/>
      <c r="AI5822" s="1376"/>
      <c r="AJ5822" s="1376"/>
      <c r="AK5822" s="1376"/>
      <c r="AL5822" s="1376"/>
      <c r="AM5822" s="1376"/>
      <c r="AN5822" s="1376"/>
      <c r="AO5822" s="1376"/>
      <c r="AP5822" s="1376"/>
      <c r="AQ5822" s="1376"/>
      <c r="AR5822" s="1376"/>
      <c r="AS5822" s="1376"/>
      <c r="AT5822" s="1376"/>
      <c r="AU5822" s="1376"/>
      <c r="AV5822" s="1376"/>
      <c r="AW5822" s="1376"/>
      <c r="AX5822" s="1376"/>
      <c r="AY5822" s="1376"/>
      <c r="AZ5822" s="1376"/>
      <c r="BA5822" s="722"/>
      <c r="BB5822" s="722"/>
      <c r="BC5822" s="722"/>
    </row>
    <row r="5823" spans="11:55" s="757" customFormat="1">
      <c r="K5823" s="758"/>
      <c r="L5823" s="758"/>
      <c r="M5823" s="722"/>
      <c r="P5823" s="722"/>
      <c r="Q5823" s="722"/>
      <c r="R5823" s="722"/>
      <c r="S5823" s="722"/>
      <c r="T5823" s="722"/>
      <c r="U5823" s="722"/>
      <c r="V5823" s="1376"/>
      <c r="W5823" s="1376"/>
      <c r="X5823" s="1376"/>
      <c r="Y5823" s="1376"/>
      <c r="Z5823" s="1376"/>
      <c r="AA5823" s="1376"/>
      <c r="AB5823" s="1376"/>
      <c r="AC5823" s="1376"/>
      <c r="AD5823" s="1376"/>
      <c r="AE5823" s="1376"/>
      <c r="AF5823" s="1376"/>
      <c r="AG5823" s="1376"/>
      <c r="AH5823" s="1376"/>
      <c r="AI5823" s="1376"/>
      <c r="AJ5823" s="1376"/>
      <c r="AK5823" s="1376"/>
      <c r="AL5823" s="1376"/>
      <c r="AM5823" s="1376"/>
      <c r="AN5823" s="1376"/>
      <c r="AO5823" s="1376"/>
      <c r="AP5823" s="1376"/>
      <c r="AQ5823" s="1376"/>
      <c r="AR5823" s="1376"/>
      <c r="AS5823" s="1376"/>
      <c r="AT5823" s="1376"/>
      <c r="AU5823" s="1376"/>
      <c r="AV5823" s="1376"/>
      <c r="AW5823" s="1376"/>
      <c r="AX5823" s="1376"/>
      <c r="AY5823" s="1376"/>
      <c r="AZ5823" s="1376"/>
      <c r="BA5823" s="722"/>
      <c r="BB5823" s="722"/>
      <c r="BC5823" s="722"/>
    </row>
    <row r="5824" spans="11:55" s="757" customFormat="1">
      <c r="K5824" s="758"/>
      <c r="L5824" s="758"/>
      <c r="M5824" s="722"/>
      <c r="P5824" s="722"/>
      <c r="Q5824" s="722"/>
      <c r="R5824" s="722"/>
      <c r="S5824" s="722"/>
      <c r="T5824" s="722"/>
      <c r="U5824" s="722"/>
      <c r="V5824" s="1376"/>
      <c r="W5824" s="1376"/>
      <c r="X5824" s="1376"/>
      <c r="Y5824" s="1376"/>
      <c r="Z5824" s="1376"/>
      <c r="AA5824" s="1376"/>
      <c r="AB5824" s="1376"/>
      <c r="AC5824" s="1376"/>
      <c r="AD5824" s="1376"/>
      <c r="AE5824" s="1376"/>
      <c r="AF5824" s="1376"/>
      <c r="AG5824" s="1376"/>
      <c r="AH5824" s="1376"/>
      <c r="AI5824" s="1376"/>
      <c r="AJ5824" s="1376"/>
      <c r="AK5824" s="1376"/>
      <c r="AL5824" s="1376"/>
      <c r="AM5824" s="1376"/>
      <c r="AN5824" s="1376"/>
      <c r="AO5824" s="1376"/>
      <c r="AP5824" s="1376"/>
      <c r="AQ5824" s="1376"/>
      <c r="AR5824" s="1376"/>
      <c r="AS5824" s="1376"/>
      <c r="AT5824" s="1376"/>
      <c r="AU5824" s="1376"/>
      <c r="AV5824" s="1376"/>
      <c r="AW5824" s="1376"/>
      <c r="AX5824" s="1376"/>
      <c r="AY5824" s="1376"/>
      <c r="AZ5824" s="1376"/>
      <c r="BA5824" s="722"/>
      <c r="BB5824" s="722"/>
      <c r="BC5824" s="722"/>
    </row>
    <row r="5825" spans="11:55" s="757" customFormat="1">
      <c r="K5825" s="758"/>
      <c r="L5825" s="758"/>
      <c r="M5825" s="722"/>
      <c r="P5825" s="722"/>
      <c r="Q5825" s="722"/>
      <c r="R5825" s="722"/>
      <c r="S5825" s="722"/>
      <c r="T5825" s="722"/>
      <c r="U5825" s="722"/>
      <c r="V5825" s="1376"/>
      <c r="W5825" s="1376"/>
      <c r="X5825" s="1376"/>
      <c r="Y5825" s="1376"/>
      <c r="Z5825" s="1376"/>
      <c r="AA5825" s="1376"/>
      <c r="AB5825" s="1376"/>
      <c r="AC5825" s="1376"/>
      <c r="AD5825" s="1376"/>
      <c r="AE5825" s="1376"/>
      <c r="AF5825" s="1376"/>
      <c r="AG5825" s="1376"/>
      <c r="AH5825" s="1376"/>
      <c r="AI5825" s="1376"/>
      <c r="AJ5825" s="1376"/>
      <c r="AK5825" s="1376"/>
      <c r="AL5825" s="1376"/>
      <c r="AM5825" s="1376"/>
      <c r="AN5825" s="1376"/>
      <c r="AO5825" s="1376"/>
      <c r="AP5825" s="1376"/>
      <c r="AQ5825" s="1376"/>
      <c r="AR5825" s="1376"/>
      <c r="AS5825" s="1376"/>
      <c r="AT5825" s="1376"/>
      <c r="AU5825" s="1376"/>
      <c r="AV5825" s="1376"/>
      <c r="AW5825" s="1376"/>
      <c r="AX5825" s="1376"/>
      <c r="AY5825" s="1376"/>
      <c r="AZ5825" s="1376"/>
      <c r="BA5825" s="722"/>
      <c r="BB5825" s="722"/>
      <c r="BC5825" s="722"/>
    </row>
    <row r="5826" spans="11:55" s="757" customFormat="1">
      <c r="K5826" s="758"/>
      <c r="L5826" s="758"/>
      <c r="M5826" s="722"/>
      <c r="P5826" s="722"/>
      <c r="Q5826" s="722"/>
      <c r="R5826" s="722"/>
      <c r="S5826" s="722"/>
      <c r="T5826" s="722"/>
      <c r="U5826" s="722"/>
      <c r="V5826" s="1376"/>
      <c r="W5826" s="1376"/>
      <c r="X5826" s="1376"/>
      <c r="Y5826" s="1376"/>
      <c r="Z5826" s="1376"/>
      <c r="AA5826" s="1376"/>
      <c r="AB5826" s="1376"/>
      <c r="AC5826" s="1376"/>
      <c r="AD5826" s="1376"/>
      <c r="AE5826" s="1376"/>
      <c r="AF5826" s="1376"/>
      <c r="AG5826" s="1376"/>
      <c r="AH5826" s="1376"/>
      <c r="AI5826" s="1376"/>
      <c r="AJ5826" s="1376"/>
      <c r="AK5826" s="1376"/>
      <c r="AL5826" s="1376"/>
      <c r="AM5826" s="1376"/>
      <c r="AN5826" s="1376"/>
      <c r="AO5826" s="1376"/>
      <c r="AP5826" s="1376"/>
      <c r="AQ5826" s="1376"/>
      <c r="AR5826" s="1376"/>
      <c r="AS5826" s="1376"/>
      <c r="AT5826" s="1376"/>
      <c r="AU5826" s="1376"/>
      <c r="AV5826" s="1376"/>
      <c r="AW5826" s="1376"/>
      <c r="AX5826" s="1376"/>
      <c r="AY5826" s="1376"/>
      <c r="AZ5826" s="1376"/>
      <c r="BA5826" s="722"/>
      <c r="BB5826" s="722"/>
      <c r="BC5826" s="722"/>
    </row>
    <row r="5827" spans="11:55" s="757" customFormat="1">
      <c r="K5827" s="758"/>
      <c r="L5827" s="758"/>
      <c r="M5827" s="722"/>
      <c r="P5827" s="722"/>
      <c r="Q5827" s="722"/>
      <c r="R5827" s="722"/>
      <c r="S5827" s="722"/>
      <c r="T5827" s="722"/>
      <c r="U5827" s="722"/>
      <c r="V5827" s="1376"/>
      <c r="W5827" s="1376"/>
      <c r="X5827" s="1376"/>
      <c r="Y5827" s="1376"/>
      <c r="Z5827" s="1376"/>
      <c r="AA5827" s="1376"/>
      <c r="AB5827" s="1376"/>
      <c r="AC5827" s="1376"/>
      <c r="AD5827" s="1376"/>
      <c r="AE5827" s="1376"/>
      <c r="AF5827" s="1376"/>
      <c r="AG5827" s="1376"/>
      <c r="AH5827" s="1376"/>
      <c r="AI5827" s="1376"/>
      <c r="AJ5827" s="1376"/>
      <c r="AK5827" s="1376"/>
      <c r="AL5827" s="1376"/>
      <c r="AM5827" s="1376"/>
      <c r="AN5827" s="1376"/>
      <c r="AO5827" s="1376"/>
      <c r="AP5827" s="1376"/>
      <c r="AQ5827" s="1376"/>
      <c r="AR5827" s="1376"/>
      <c r="AS5827" s="1376"/>
      <c r="AT5827" s="1376"/>
      <c r="AU5827" s="1376"/>
      <c r="AV5827" s="1376"/>
      <c r="AW5827" s="1376"/>
      <c r="AX5827" s="1376"/>
      <c r="AY5827" s="1376"/>
      <c r="AZ5827" s="1376"/>
      <c r="BA5827" s="722"/>
      <c r="BB5827" s="722"/>
      <c r="BC5827" s="722"/>
    </row>
    <row r="5828" spans="11:55" s="757" customFormat="1">
      <c r="K5828" s="758"/>
      <c r="L5828" s="758"/>
      <c r="M5828" s="722"/>
      <c r="P5828" s="722"/>
      <c r="Q5828" s="722"/>
      <c r="R5828" s="722"/>
      <c r="S5828" s="722"/>
      <c r="T5828" s="722"/>
      <c r="U5828" s="722"/>
      <c r="V5828" s="1376"/>
      <c r="W5828" s="1376"/>
      <c r="X5828" s="1376"/>
      <c r="Y5828" s="1376"/>
      <c r="Z5828" s="1376"/>
      <c r="AA5828" s="1376"/>
      <c r="AB5828" s="1376"/>
      <c r="AC5828" s="1376"/>
      <c r="AD5828" s="1376"/>
      <c r="AE5828" s="1376"/>
      <c r="AF5828" s="1376"/>
      <c r="AG5828" s="1376"/>
      <c r="AH5828" s="1376"/>
      <c r="AI5828" s="1376"/>
      <c r="AJ5828" s="1376"/>
      <c r="AK5828" s="1376"/>
      <c r="AL5828" s="1376"/>
      <c r="AM5828" s="1376"/>
      <c r="AN5828" s="1376"/>
      <c r="AO5828" s="1376"/>
      <c r="AP5828" s="1376"/>
      <c r="AQ5828" s="1376"/>
      <c r="AR5828" s="1376"/>
      <c r="AS5828" s="1376"/>
      <c r="AT5828" s="1376"/>
      <c r="AU5828" s="1376"/>
      <c r="AV5828" s="1376"/>
      <c r="AW5828" s="1376"/>
      <c r="AX5828" s="1376"/>
      <c r="AY5828" s="1376"/>
      <c r="AZ5828" s="1376"/>
      <c r="BA5828" s="722"/>
      <c r="BB5828" s="722"/>
      <c r="BC5828" s="722"/>
    </row>
    <row r="5829" spans="11:55" s="757" customFormat="1">
      <c r="K5829" s="758"/>
      <c r="L5829" s="758"/>
      <c r="M5829" s="722"/>
      <c r="P5829" s="722"/>
      <c r="Q5829" s="722"/>
      <c r="R5829" s="722"/>
      <c r="S5829" s="722"/>
      <c r="T5829" s="722"/>
      <c r="U5829" s="722"/>
      <c r="V5829" s="1376"/>
      <c r="W5829" s="1376"/>
      <c r="X5829" s="1376"/>
      <c r="Y5829" s="1376"/>
      <c r="Z5829" s="1376"/>
      <c r="AA5829" s="1376"/>
      <c r="AB5829" s="1376"/>
      <c r="AC5829" s="1376"/>
      <c r="AD5829" s="1376"/>
      <c r="AE5829" s="1376"/>
      <c r="AF5829" s="1376"/>
      <c r="AG5829" s="1376"/>
      <c r="AH5829" s="1376"/>
      <c r="AI5829" s="1376"/>
      <c r="AJ5829" s="1376"/>
      <c r="AK5829" s="1376"/>
      <c r="AL5829" s="1376"/>
      <c r="AM5829" s="1376"/>
      <c r="AN5829" s="1376"/>
      <c r="AO5829" s="1376"/>
      <c r="AP5829" s="1376"/>
      <c r="AQ5829" s="1376"/>
      <c r="AR5829" s="1376"/>
      <c r="AS5829" s="1376"/>
      <c r="AT5829" s="1376"/>
      <c r="AU5829" s="1376"/>
      <c r="AV5829" s="1376"/>
      <c r="AW5829" s="1376"/>
      <c r="AX5829" s="1376"/>
      <c r="AY5829" s="1376"/>
      <c r="AZ5829" s="1376"/>
      <c r="BA5829" s="722"/>
      <c r="BB5829" s="722"/>
      <c r="BC5829" s="722"/>
    </row>
    <row r="5830" spans="11:55" s="757" customFormat="1">
      <c r="K5830" s="758"/>
      <c r="L5830" s="758"/>
      <c r="M5830" s="722"/>
      <c r="P5830" s="722"/>
      <c r="Q5830" s="722"/>
      <c r="R5830" s="722"/>
      <c r="S5830" s="722"/>
      <c r="T5830" s="722"/>
      <c r="U5830" s="722"/>
      <c r="V5830" s="1376"/>
      <c r="W5830" s="1376"/>
      <c r="X5830" s="1376"/>
      <c r="Y5830" s="1376"/>
      <c r="Z5830" s="1376"/>
      <c r="AA5830" s="1376"/>
      <c r="AB5830" s="1376"/>
      <c r="AC5830" s="1376"/>
      <c r="AD5830" s="1376"/>
      <c r="AE5830" s="1376"/>
      <c r="AF5830" s="1376"/>
      <c r="AG5830" s="1376"/>
      <c r="AH5830" s="1376"/>
      <c r="AI5830" s="1376"/>
      <c r="AJ5830" s="1376"/>
      <c r="AK5830" s="1376"/>
      <c r="AL5830" s="1376"/>
      <c r="AM5830" s="1376"/>
      <c r="AN5830" s="1376"/>
      <c r="AO5830" s="1376"/>
      <c r="AP5830" s="1376"/>
      <c r="AQ5830" s="1376"/>
      <c r="AR5830" s="1376"/>
      <c r="AS5830" s="1376"/>
      <c r="AT5830" s="1376"/>
      <c r="AU5830" s="1376"/>
      <c r="AV5830" s="1376"/>
      <c r="AW5830" s="1376"/>
      <c r="AX5830" s="1376"/>
      <c r="AY5830" s="1376"/>
      <c r="AZ5830" s="1376"/>
      <c r="BA5830" s="722"/>
      <c r="BB5830" s="722"/>
      <c r="BC5830" s="722"/>
    </row>
    <row r="5831" spans="11:55" s="757" customFormat="1">
      <c r="K5831" s="758"/>
      <c r="L5831" s="758"/>
      <c r="M5831" s="722"/>
      <c r="P5831" s="722"/>
      <c r="Q5831" s="722"/>
      <c r="R5831" s="722"/>
      <c r="S5831" s="722"/>
      <c r="T5831" s="722"/>
      <c r="U5831" s="722"/>
      <c r="V5831" s="1376"/>
      <c r="W5831" s="1376"/>
      <c r="X5831" s="1376"/>
      <c r="Y5831" s="1376"/>
      <c r="Z5831" s="1376"/>
      <c r="AA5831" s="1376"/>
      <c r="AB5831" s="1376"/>
      <c r="AC5831" s="1376"/>
      <c r="AD5831" s="1376"/>
      <c r="AE5831" s="1376"/>
      <c r="AF5831" s="1376"/>
      <c r="AG5831" s="1376"/>
      <c r="AH5831" s="1376"/>
      <c r="AI5831" s="1376"/>
      <c r="AJ5831" s="1376"/>
      <c r="AK5831" s="1376"/>
      <c r="AL5831" s="1376"/>
      <c r="AM5831" s="1376"/>
      <c r="AN5831" s="1376"/>
      <c r="AO5831" s="1376"/>
      <c r="AP5831" s="1376"/>
      <c r="AQ5831" s="1376"/>
      <c r="AR5831" s="1376"/>
      <c r="AS5831" s="1376"/>
      <c r="AT5831" s="1376"/>
      <c r="AU5831" s="1376"/>
      <c r="AV5831" s="1376"/>
      <c r="AW5831" s="1376"/>
      <c r="AX5831" s="1376"/>
      <c r="AY5831" s="1376"/>
      <c r="AZ5831" s="1376"/>
      <c r="BA5831" s="722"/>
      <c r="BB5831" s="722"/>
      <c r="BC5831" s="722"/>
    </row>
    <row r="5832" spans="11:55" s="757" customFormat="1">
      <c r="K5832" s="758"/>
      <c r="L5832" s="758"/>
      <c r="M5832" s="722"/>
      <c r="P5832" s="722"/>
      <c r="Q5832" s="722"/>
      <c r="R5832" s="722"/>
      <c r="S5832" s="722"/>
      <c r="T5832" s="722"/>
      <c r="U5832" s="722"/>
      <c r="V5832" s="1376"/>
      <c r="W5832" s="1376"/>
      <c r="X5832" s="1376"/>
      <c r="Y5832" s="1376"/>
      <c r="Z5832" s="1376"/>
      <c r="AA5832" s="1376"/>
      <c r="AB5832" s="1376"/>
      <c r="AC5832" s="1376"/>
      <c r="AD5832" s="1376"/>
      <c r="AE5832" s="1376"/>
      <c r="AF5832" s="1376"/>
      <c r="AG5832" s="1376"/>
      <c r="AH5832" s="1376"/>
      <c r="AI5832" s="1376"/>
      <c r="AJ5832" s="1376"/>
      <c r="AK5832" s="1376"/>
      <c r="AL5832" s="1376"/>
      <c r="AM5832" s="1376"/>
      <c r="AN5832" s="1376"/>
      <c r="AO5832" s="1376"/>
      <c r="AP5832" s="1376"/>
      <c r="AQ5832" s="1376"/>
      <c r="AR5832" s="1376"/>
      <c r="AS5832" s="1376"/>
      <c r="AT5832" s="1376"/>
      <c r="AU5832" s="1376"/>
      <c r="AV5832" s="1376"/>
      <c r="AW5832" s="1376"/>
      <c r="AX5832" s="1376"/>
      <c r="AY5832" s="1376"/>
      <c r="AZ5832" s="1376"/>
      <c r="BA5832" s="722"/>
      <c r="BB5832" s="722"/>
      <c r="BC5832" s="722"/>
    </row>
    <row r="5833" spans="11:55" s="757" customFormat="1">
      <c r="K5833" s="758"/>
      <c r="L5833" s="758"/>
      <c r="M5833" s="722"/>
      <c r="P5833" s="722"/>
      <c r="Q5833" s="722"/>
      <c r="R5833" s="722"/>
      <c r="S5833" s="722"/>
      <c r="T5833" s="722"/>
      <c r="U5833" s="722"/>
      <c r="V5833" s="1376"/>
      <c r="W5833" s="1376"/>
      <c r="X5833" s="1376"/>
      <c r="Y5833" s="1376"/>
      <c r="Z5833" s="1376"/>
      <c r="AA5833" s="1376"/>
      <c r="AB5833" s="1376"/>
      <c r="AC5833" s="1376"/>
      <c r="AD5833" s="1376"/>
      <c r="AE5833" s="1376"/>
      <c r="AF5833" s="1376"/>
      <c r="AG5833" s="1376"/>
      <c r="AH5833" s="1376"/>
      <c r="AI5833" s="1376"/>
      <c r="AJ5833" s="1376"/>
      <c r="AK5833" s="1376"/>
      <c r="AL5833" s="1376"/>
      <c r="AM5833" s="1376"/>
      <c r="AN5833" s="1376"/>
      <c r="AO5833" s="1376"/>
      <c r="AP5833" s="1376"/>
      <c r="AQ5833" s="1376"/>
      <c r="AR5833" s="1376"/>
      <c r="AS5833" s="1376"/>
      <c r="AT5833" s="1376"/>
      <c r="AU5833" s="1376"/>
      <c r="AV5833" s="1376"/>
      <c r="AW5833" s="1376"/>
      <c r="AX5833" s="1376"/>
      <c r="AY5833" s="1376"/>
      <c r="AZ5833" s="1376"/>
      <c r="BA5833" s="722"/>
      <c r="BB5833" s="722"/>
      <c r="BC5833" s="722"/>
    </row>
    <row r="5834" spans="11:55" s="757" customFormat="1">
      <c r="K5834" s="758"/>
      <c r="L5834" s="758"/>
      <c r="M5834" s="722"/>
      <c r="P5834" s="722"/>
      <c r="Q5834" s="722"/>
      <c r="R5834" s="722"/>
      <c r="S5834" s="722"/>
      <c r="T5834" s="722"/>
      <c r="U5834" s="722"/>
      <c r="V5834" s="1376"/>
      <c r="W5834" s="1376"/>
      <c r="X5834" s="1376"/>
      <c r="Y5834" s="1376"/>
      <c r="Z5834" s="1376"/>
      <c r="AA5834" s="1376"/>
      <c r="AB5834" s="1376"/>
      <c r="AC5834" s="1376"/>
      <c r="AD5834" s="1376"/>
      <c r="AE5834" s="1376"/>
      <c r="AF5834" s="1376"/>
      <c r="AG5834" s="1376"/>
      <c r="AH5834" s="1376"/>
      <c r="AI5834" s="1376"/>
      <c r="AJ5834" s="1376"/>
      <c r="AK5834" s="1376"/>
      <c r="AL5834" s="1376"/>
      <c r="AM5834" s="1376"/>
      <c r="AN5834" s="1376"/>
      <c r="AO5834" s="1376"/>
      <c r="AP5834" s="1376"/>
      <c r="AQ5834" s="1376"/>
      <c r="AR5834" s="1376"/>
      <c r="AS5834" s="1376"/>
      <c r="AT5834" s="1376"/>
      <c r="AU5834" s="1376"/>
      <c r="AV5834" s="1376"/>
      <c r="AW5834" s="1376"/>
      <c r="AX5834" s="1376"/>
      <c r="AY5834" s="1376"/>
      <c r="AZ5834" s="1376"/>
      <c r="BA5834" s="722"/>
      <c r="BB5834" s="722"/>
      <c r="BC5834" s="722"/>
    </row>
    <row r="5835" spans="11:55" s="757" customFormat="1">
      <c r="K5835" s="758"/>
      <c r="L5835" s="758"/>
      <c r="M5835" s="722"/>
      <c r="P5835" s="722"/>
      <c r="Q5835" s="722"/>
      <c r="R5835" s="722"/>
      <c r="S5835" s="722"/>
      <c r="T5835" s="722"/>
      <c r="U5835" s="722"/>
      <c r="V5835" s="1376"/>
      <c r="W5835" s="1376"/>
      <c r="X5835" s="1376"/>
      <c r="Y5835" s="1376"/>
      <c r="Z5835" s="1376"/>
      <c r="AA5835" s="1376"/>
      <c r="AB5835" s="1376"/>
      <c r="AC5835" s="1376"/>
      <c r="AD5835" s="1376"/>
      <c r="AE5835" s="1376"/>
      <c r="AF5835" s="1376"/>
      <c r="AG5835" s="1376"/>
      <c r="AH5835" s="1376"/>
      <c r="AI5835" s="1376"/>
      <c r="AJ5835" s="1376"/>
      <c r="AK5835" s="1376"/>
      <c r="AL5835" s="1376"/>
      <c r="AM5835" s="1376"/>
      <c r="AN5835" s="1376"/>
      <c r="AO5835" s="1376"/>
      <c r="AP5835" s="1376"/>
      <c r="AQ5835" s="1376"/>
      <c r="AR5835" s="1376"/>
      <c r="AS5835" s="1376"/>
      <c r="AT5835" s="1376"/>
      <c r="AU5835" s="1376"/>
      <c r="AV5835" s="1376"/>
      <c r="AW5835" s="1376"/>
      <c r="AX5835" s="1376"/>
      <c r="AY5835" s="1376"/>
      <c r="AZ5835" s="1376"/>
      <c r="BA5835" s="722"/>
      <c r="BB5835" s="722"/>
      <c r="BC5835" s="722"/>
    </row>
    <row r="5836" spans="11:55" s="757" customFormat="1">
      <c r="K5836" s="758"/>
      <c r="L5836" s="758"/>
      <c r="M5836" s="722"/>
      <c r="P5836" s="722"/>
      <c r="Q5836" s="722"/>
      <c r="R5836" s="722"/>
      <c r="S5836" s="722"/>
      <c r="T5836" s="722"/>
      <c r="U5836" s="722"/>
      <c r="V5836" s="1376"/>
      <c r="W5836" s="1376"/>
      <c r="X5836" s="1376"/>
      <c r="Y5836" s="1376"/>
      <c r="Z5836" s="1376"/>
      <c r="AA5836" s="1376"/>
      <c r="AB5836" s="1376"/>
      <c r="AC5836" s="1376"/>
      <c r="AD5836" s="1376"/>
      <c r="AE5836" s="1376"/>
      <c r="AF5836" s="1376"/>
      <c r="AG5836" s="1376"/>
      <c r="AH5836" s="1376"/>
      <c r="AI5836" s="1376"/>
      <c r="AJ5836" s="1376"/>
      <c r="AK5836" s="1376"/>
      <c r="AL5836" s="1376"/>
      <c r="AM5836" s="1376"/>
      <c r="AN5836" s="1376"/>
      <c r="AO5836" s="1376"/>
      <c r="AP5836" s="1376"/>
      <c r="AQ5836" s="1376"/>
      <c r="AR5836" s="1376"/>
      <c r="AS5836" s="1376"/>
      <c r="AT5836" s="1376"/>
      <c r="AU5836" s="1376"/>
      <c r="AV5836" s="1376"/>
      <c r="AW5836" s="1376"/>
      <c r="AX5836" s="1376"/>
      <c r="AY5836" s="1376"/>
      <c r="AZ5836" s="1376"/>
      <c r="BA5836" s="722"/>
      <c r="BB5836" s="722"/>
      <c r="BC5836" s="722"/>
    </row>
    <row r="5837" spans="11:55" s="757" customFormat="1">
      <c r="K5837" s="758"/>
      <c r="L5837" s="758"/>
      <c r="M5837" s="722"/>
      <c r="P5837" s="722"/>
      <c r="Q5837" s="722"/>
      <c r="R5837" s="722"/>
      <c r="S5837" s="722"/>
      <c r="T5837" s="722"/>
      <c r="U5837" s="722"/>
      <c r="V5837" s="1376"/>
      <c r="W5837" s="1376"/>
      <c r="X5837" s="1376"/>
      <c r="Y5837" s="1376"/>
      <c r="Z5837" s="1376"/>
      <c r="AA5837" s="1376"/>
      <c r="AB5837" s="1376"/>
      <c r="AC5837" s="1376"/>
      <c r="AD5837" s="1376"/>
      <c r="AE5837" s="1376"/>
      <c r="AF5837" s="1376"/>
      <c r="AG5837" s="1376"/>
      <c r="AH5837" s="1376"/>
      <c r="AI5837" s="1376"/>
      <c r="AJ5837" s="1376"/>
      <c r="AK5837" s="1376"/>
      <c r="AL5837" s="1376"/>
      <c r="AM5837" s="1376"/>
      <c r="AN5837" s="1376"/>
      <c r="AO5837" s="1376"/>
      <c r="AP5837" s="1376"/>
      <c r="AQ5837" s="1376"/>
      <c r="AR5837" s="1376"/>
      <c r="AS5837" s="1376"/>
      <c r="AT5837" s="1376"/>
      <c r="AU5837" s="1376"/>
      <c r="AV5837" s="1376"/>
      <c r="AW5837" s="1376"/>
      <c r="AX5837" s="1376"/>
      <c r="AY5837" s="1376"/>
      <c r="AZ5837" s="1376"/>
      <c r="BA5837" s="722"/>
      <c r="BB5837" s="722"/>
      <c r="BC5837" s="722"/>
    </row>
    <row r="5838" spans="11:55" s="757" customFormat="1">
      <c r="K5838" s="758"/>
      <c r="L5838" s="758"/>
      <c r="M5838" s="722"/>
      <c r="P5838" s="722"/>
      <c r="Q5838" s="722"/>
      <c r="R5838" s="722"/>
      <c r="S5838" s="722"/>
      <c r="T5838" s="722"/>
      <c r="U5838" s="722"/>
      <c r="V5838" s="1376"/>
      <c r="W5838" s="1376"/>
      <c r="X5838" s="1376"/>
      <c r="Y5838" s="1376"/>
      <c r="Z5838" s="1376"/>
      <c r="AA5838" s="1376"/>
      <c r="AB5838" s="1376"/>
      <c r="AC5838" s="1376"/>
      <c r="AD5838" s="1376"/>
      <c r="AE5838" s="1376"/>
      <c r="AF5838" s="1376"/>
      <c r="AG5838" s="1376"/>
      <c r="AH5838" s="1376"/>
      <c r="AI5838" s="1376"/>
      <c r="AJ5838" s="1376"/>
      <c r="AK5838" s="1376"/>
      <c r="AL5838" s="1376"/>
      <c r="AM5838" s="1376"/>
      <c r="AN5838" s="1376"/>
      <c r="AO5838" s="1376"/>
      <c r="AP5838" s="1376"/>
      <c r="AQ5838" s="1376"/>
      <c r="AR5838" s="1376"/>
      <c r="AS5838" s="1376"/>
      <c r="AT5838" s="1376"/>
      <c r="AU5838" s="1376"/>
      <c r="AV5838" s="1376"/>
      <c r="AW5838" s="1376"/>
      <c r="AX5838" s="1376"/>
      <c r="AY5838" s="1376"/>
      <c r="AZ5838" s="1376"/>
      <c r="BA5838" s="722"/>
      <c r="BB5838" s="722"/>
      <c r="BC5838" s="722"/>
    </row>
    <row r="5839" spans="11:55" s="757" customFormat="1">
      <c r="K5839" s="758"/>
      <c r="L5839" s="758"/>
      <c r="M5839" s="722"/>
      <c r="P5839" s="722"/>
      <c r="Q5839" s="722"/>
      <c r="R5839" s="722"/>
      <c r="S5839" s="722"/>
      <c r="T5839" s="722"/>
      <c r="U5839" s="722"/>
      <c r="V5839" s="1376"/>
      <c r="W5839" s="1376"/>
      <c r="X5839" s="1376"/>
      <c r="Y5839" s="1376"/>
      <c r="Z5839" s="1376"/>
      <c r="AA5839" s="1376"/>
      <c r="AB5839" s="1376"/>
      <c r="AC5839" s="1376"/>
      <c r="AD5839" s="1376"/>
      <c r="AE5839" s="1376"/>
      <c r="AF5839" s="1376"/>
      <c r="AG5839" s="1376"/>
      <c r="AH5839" s="1376"/>
      <c r="AI5839" s="1376"/>
      <c r="AJ5839" s="1376"/>
      <c r="AK5839" s="1376"/>
      <c r="AL5839" s="1376"/>
      <c r="AM5839" s="1376"/>
      <c r="AN5839" s="1376"/>
      <c r="AO5839" s="1376"/>
      <c r="AP5839" s="1376"/>
      <c r="AQ5839" s="1376"/>
      <c r="AR5839" s="1376"/>
      <c r="AS5839" s="1376"/>
      <c r="AT5839" s="1376"/>
      <c r="AU5839" s="1376"/>
      <c r="AV5839" s="1376"/>
      <c r="AW5839" s="1376"/>
      <c r="AX5839" s="1376"/>
      <c r="AY5839" s="1376"/>
      <c r="AZ5839" s="1376"/>
      <c r="BA5839" s="722"/>
      <c r="BB5839" s="722"/>
      <c r="BC5839" s="722"/>
    </row>
    <row r="5840" spans="11:55" s="757" customFormat="1">
      <c r="K5840" s="758"/>
      <c r="L5840" s="758"/>
      <c r="M5840" s="722"/>
      <c r="P5840" s="722"/>
      <c r="Q5840" s="722"/>
      <c r="R5840" s="722"/>
      <c r="S5840" s="722"/>
      <c r="T5840" s="722"/>
      <c r="U5840" s="722"/>
      <c r="V5840" s="1376"/>
      <c r="W5840" s="1376"/>
      <c r="X5840" s="1376"/>
      <c r="Y5840" s="1376"/>
      <c r="Z5840" s="1376"/>
      <c r="AA5840" s="1376"/>
      <c r="AB5840" s="1376"/>
      <c r="AC5840" s="1376"/>
      <c r="AD5840" s="1376"/>
      <c r="AE5840" s="1376"/>
      <c r="AF5840" s="1376"/>
      <c r="AG5840" s="1376"/>
      <c r="AH5840" s="1376"/>
      <c r="AI5840" s="1376"/>
      <c r="AJ5840" s="1376"/>
      <c r="AK5840" s="1376"/>
      <c r="AL5840" s="1376"/>
      <c r="AM5840" s="1376"/>
      <c r="AN5840" s="1376"/>
      <c r="AO5840" s="1376"/>
      <c r="AP5840" s="1376"/>
      <c r="AQ5840" s="1376"/>
      <c r="AR5840" s="1376"/>
      <c r="AS5840" s="1376"/>
      <c r="AT5840" s="1376"/>
      <c r="AU5840" s="1376"/>
      <c r="AV5840" s="1376"/>
      <c r="AW5840" s="1376"/>
      <c r="AX5840" s="1376"/>
      <c r="AY5840" s="1376"/>
      <c r="AZ5840" s="1376"/>
      <c r="BA5840" s="722"/>
      <c r="BB5840" s="722"/>
      <c r="BC5840" s="722"/>
    </row>
    <row r="5841" spans="11:55" s="757" customFormat="1">
      <c r="K5841" s="758"/>
      <c r="L5841" s="758"/>
      <c r="M5841" s="722"/>
      <c r="P5841" s="722"/>
      <c r="Q5841" s="722"/>
      <c r="R5841" s="722"/>
      <c r="S5841" s="722"/>
      <c r="T5841" s="722"/>
      <c r="U5841" s="722"/>
      <c r="V5841" s="1376"/>
      <c r="W5841" s="1376"/>
      <c r="X5841" s="1376"/>
      <c r="Y5841" s="1376"/>
      <c r="Z5841" s="1376"/>
      <c r="AA5841" s="1376"/>
      <c r="AB5841" s="1376"/>
      <c r="AC5841" s="1376"/>
      <c r="AD5841" s="1376"/>
      <c r="AE5841" s="1376"/>
      <c r="AF5841" s="1376"/>
      <c r="AG5841" s="1376"/>
      <c r="AH5841" s="1376"/>
      <c r="AI5841" s="1376"/>
      <c r="AJ5841" s="1376"/>
      <c r="AK5841" s="1376"/>
      <c r="AL5841" s="1376"/>
      <c r="AM5841" s="1376"/>
      <c r="AN5841" s="1376"/>
      <c r="AO5841" s="1376"/>
      <c r="AP5841" s="1376"/>
      <c r="AQ5841" s="1376"/>
      <c r="AR5841" s="1376"/>
      <c r="AS5841" s="1376"/>
      <c r="AT5841" s="1376"/>
      <c r="AU5841" s="1376"/>
      <c r="AV5841" s="1376"/>
      <c r="AW5841" s="1376"/>
      <c r="AX5841" s="1376"/>
      <c r="AY5841" s="1376"/>
      <c r="AZ5841" s="1376"/>
      <c r="BA5841" s="722"/>
      <c r="BB5841" s="722"/>
      <c r="BC5841" s="722"/>
    </row>
    <row r="5842" spans="11:55" s="757" customFormat="1">
      <c r="K5842" s="758"/>
      <c r="L5842" s="758"/>
      <c r="M5842" s="722"/>
      <c r="P5842" s="722"/>
      <c r="Q5842" s="722"/>
      <c r="R5842" s="722"/>
      <c r="S5842" s="722"/>
      <c r="T5842" s="722"/>
      <c r="U5842" s="722"/>
      <c r="V5842" s="1376"/>
      <c r="W5842" s="1376"/>
      <c r="X5842" s="1376"/>
      <c r="Y5842" s="1376"/>
      <c r="Z5842" s="1376"/>
      <c r="AA5842" s="1376"/>
      <c r="AB5842" s="1376"/>
      <c r="AC5842" s="1376"/>
      <c r="AD5842" s="1376"/>
      <c r="AE5842" s="1376"/>
      <c r="AF5842" s="1376"/>
      <c r="AG5842" s="1376"/>
      <c r="AH5842" s="1376"/>
      <c r="AI5842" s="1376"/>
      <c r="AJ5842" s="1376"/>
      <c r="AK5842" s="1376"/>
      <c r="AL5842" s="1376"/>
      <c r="AM5842" s="1376"/>
      <c r="AN5842" s="1376"/>
      <c r="AO5842" s="1376"/>
      <c r="AP5842" s="1376"/>
      <c r="AQ5842" s="1376"/>
      <c r="AR5842" s="1376"/>
      <c r="AS5842" s="1376"/>
      <c r="AT5842" s="1376"/>
      <c r="AU5842" s="1376"/>
      <c r="AV5842" s="1376"/>
      <c r="AW5842" s="1376"/>
      <c r="AX5842" s="1376"/>
      <c r="AY5842" s="1376"/>
      <c r="AZ5842" s="1376"/>
      <c r="BA5842" s="722"/>
      <c r="BB5842" s="722"/>
      <c r="BC5842" s="722"/>
    </row>
    <row r="5843" spans="11:55" s="757" customFormat="1">
      <c r="K5843" s="758"/>
      <c r="L5843" s="758"/>
      <c r="M5843" s="722"/>
      <c r="P5843" s="722"/>
      <c r="Q5843" s="722"/>
      <c r="R5843" s="722"/>
      <c r="S5843" s="722"/>
      <c r="T5843" s="722"/>
      <c r="U5843" s="722"/>
      <c r="V5843" s="1376"/>
      <c r="W5843" s="1376"/>
      <c r="X5843" s="1376"/>
      <c r="Y5843" s="1376"/>
      <c r="Z5843" s="1376"/>
      <c r="AA5843" s="1376"/>
      <c r="AB5843" s="1376"/>
      <c r="AC5843" s="1376"/>
      <c r="AD5843" s="1376"/>
      <c r="AE5843" s="1376"/>
      <c r="AF5843" s="1376"/>
      <c r="AG5843" s="1376"/>
      <c r="AH5843" s="1376"/>
      <c r="AI5843" s="1376"/>
      <c r="AJ5843" s="1376"/>
      <c r="AK5843" s="1376"/>
      <c r="AL5843" s="1376"/>
      <c r="AM5843" s="1376"/>
      <c r="AN5843" s="1376"/>
      <c r="AO5843" s="1376"/>
      <c r="AP5843" s="1376"/>
      <c r="AQ5843" s="1376"/>
      <c r="AR5843" s="1376"/>
      <c r="AS5843" s="1376"/>
      <c r="AT5843" s="1376"/>
      <c r="AU5843" s="1376"/>
      <c r="AV5843" s="1376"/>
      <c r="AW5843" s="1376"/>
      <c r="AX5843" s="1376"/>
      <c r="AY5843" s="1376"/>
      <c r="AZ5843" s="1376"/>
      <c r="BA5843" s="722"/>
      <c r="BB5843" s="722"/>
      <c r="BC5843" s="722"/>
    </row>
    <row r="5844" spans="11:55" s="757" customFormat="1">
      <c r="K5844" s="758"/>
      <c r="L5844" s="758"/>
      <c r="M5844" s="722"/>
      <c r="P5844" s="722"/>
      <c r="Q5844" s="722"/>
      <c r="R5844" s="722"/>
      <c r="S5844" s="722"/>
      <c r="T5844" s="722"/>
      <c r="U5844" s="722"/>
      <c r="V5844" s="1376"/>
      <c r="W5844" s="1376"/>
      <c r="X5844" s="1376"/>
      <c r="Y5844" s="1376"/>
      <c r="Z5844" s="1376"/>
      <c r="AA5844" s="1376"/>
      <c r="AB5844" s="1376"/>
      <c r="AC5844" s="1376"/>
      <c r="AD5844" s="1376"/>
      <c r="AE5844" s="1376"/>
      <c r="AF5844" s="1376"/>
      <c r="AG5844" s="1376"/>
      <c r="AH5844" s="1376"/>
      <c r="AI5844" s="1376"/>
      <c r="AJ5844" s="1376"/>
      <c r="AK5844" s="1376"/>
      <c r="AL5844" s="1376"/>
      <c r="AM5844" s="1376"/>
      <c r="AN5844" s="1376"/>
      <c r="AO5844" s="1376"/>
      <c r="AP5844" s="1376"/>
      <c r="AQ5844" s="1376"/>
      <c r="AR5844" s="1376"/>
      <c r="AS5844" s="1376"/>
      <c r="AT5844" s="1376"/>
      <c r="AU5844" s="1376"/>
      <c r="AV5844" s="1376"/>
      <c r="AW5844" s="1376"/>
      <c r="AX5844" s="1376"/>
      <c r="AY5844" s="1376"/>
      <c r="AZ5844" s="1376"/>
      <c r="BA5844" s="722"/>
      <c r="BB5844" s="722"/>
      <c r="BC5844" s="722"/>
    </row>
    <row r="5845" spans="11:55" s="757" customFormat="1">
      <c r="K5845" s="758"/>
      <c r="L5845" s="758"/>
      <c r="M5845" s="722"/>
      <c r="P5845" s="722"/>
      <c r="Q5845" s="722"/>
      <c r="R5845" s="722"/>
      <c r="S5845" s="722"/>
      <c r="T5845" s="722"/>
      <c r="U5845" s="722"/>
      <c r="V5845" s="1376"/>
      <c r="W5845" s="1376"/>
      <c r="X5845" s="1376"/>
      <c r="Y5845" s="1376"/>
      <c r="Z5845" s="1376"/>
      <c r="AA5845" s="1376"/>
      <c r="AB5845" s="1376"/>
      <c r="AC5845" s="1376"/>
      <c r="AD5845" s="1376"/>
      <c r="AE5845" s="1376"/>
      <c r="AF5845" s="1376"/>
      <c r="AG5845" s="1376"/>
      <c r="AH5845" s="1376"/>
      <c r="AI5845" s="1376"/>
      <c r="AJ5845" s="1376"/>
      <c r="AK5845" s="1376"/>
      <c r="AL5845" s="1376"/>
      <c r="AM5845" s="1376"/>
      <c r="AN5845" s="1376"/>
      <c r="AO5845" s="1376"/>
      <c r="AP5845" s="1376"/>
      <c r="AQ5845" s="1376"/>
      <c r="AR5845" s="1376"/>
      <c r="AS5845" s="1376"/>
      <c r="AT5845" s="1376"/>
      <c r="AU5845" s="1376"/>
      <c r="AV5845" s="1376"/>
      <c r="AW5845" s="1376"/>
      <c r="AX5845" s="1376"/>
      <c r="AY5845" s="1376"/>
      <c r="AZ5845" s="1376"/>
      <c r="BA5845" s="722"/>
      <c r="BB5845" s="722"/>
      <c r="BC5845" s="722"/>
    </row>
    <row r="5846" spans="11:55" s="757" customFormat="1">
      <c r="K5846" s="758"/>
      <c r="L5846" s="758"/>
      <c r="M5846" s="722"/>
      <c r="P5846" s="722"/>
      <c r="Q5846" s="722"/>
      <c r="R5846" s="722"/>
      <c r="S5846" s="722"/>
      <c r="T5846" s="722"/>
      <c r="U5846" s="722"/>
      <c r="V5846" s="1376"/>
      <c r="W5846" s="1376"/>
      <c r="X5846" s="1376"/>
      <c r="Y5846" s="1376"/>
      <c r="Z5846" s="1376"/>
      <c r="AA5846" s="1376"/>
      <c r="AB5846" s="1376"/>
      <c r="AC5846" s="1376"/>
      <c r="AD5846" s="1376"/>
      <c r="AE5846" s="1376"/>
      <c r="AF5846" s="1376"/>
      <c r="AG5846" s="1376"/>
      <c r="AH5846" s="1376"/>
      <c r="AI5846" s="1376"/>
      <c r="AJ5846" s="1376"/>
      <c r="AK5846" s="1376"/>
      <c r="AL5846" s="1376"/>
      <c r="AM5846" s="1376"/>
      <c r="AN5846" s="1376"/>
      <c r="AO5846" s="1376"/>
      <c r="AP5846" s="1376"/>
      <c r="AQ5846" s="1376"/>
      <c r="AR5846" s="1376"/>
      <c r="AS5846" s="1376"/>
      <c r="AT5846" s="1376"/>
      <c r="AU5846" s="1376"/>
      <c r="AV5846" s="1376"/>
      <c r="AW5846" s="1376"/>
      <c r="AX5846" s="1376"/>
      <c r="AY5846" s="1376"/>
      <c r="AZ5846" s="1376"/>
      <c r="BA5846" s="722"/>
      <c r="BB5846" s="722"/>
      <c r="BC5846" s="722"/>
    </row>
    <row r="5847" spans="11:55" s="757" customFormat="1">
      <c r="K5847" s="758"/>
      <c r="L5847" s="758"/>
      <c r="M5847" s="722"/>
      <c r="P5847" s="722"/>
      <c r="Q5847" s="722"/>
      <c r="R5847" s="722"/>
      <c r="S5847" s="722"/>
      <c r="T5847" s="722"/>
      <c r="U5847" s="722"/>
      <c r="V5847" s="1376"/>
      <c r="W5847" s="1376"/>
      <c r="X5847" s="1376"/>
      <c r="Y5847" s="1376"/>
      <c r="Z5847" s="1376"/>
      <c r="AA5847" s="1376"/>
      <c r="AB5847" s="1376"/>
      <c r="AC5847" s="1376"/>
      <c r="AD5847" s="1376"/>
      <c r="AE5847" s="1376"/>
      <c r="AF5847" s="1376"/>
      <c r="AG5847" s="1376"/>
      <c r="AH5847" s="1376"/>
      <c r="AI5847" s="1376"/>
      <c r="AJ5847" s="1376"/>
      <c r="AK5847" s="1376"/>
      <c r="AL5847" s="1376"/>
      <c r="AM5847" s="1376"/>
      <c r="AN5847" s="1376"/>
      <c r="AO5847" s="1376"/>
      <c r="AP5847" s="1376"/>
      <c r="AQ5847" s="1376"/>
      <c r="AR5847" s="1376"/>
      <c r="AS5847" s="1376"/>
      <c r="AT5847" s="1376"/>
      <c r="AU5847" s="1376"/>
      <c r="AV5847" s="1376"/>
      <c r="AW5847" s="1376"/>
      <c r="AX5847" s="1376"/>
      <c r="AY5847" s="1376"/>
      <c r="AZ5847" s="1376"/>
      <c r="BA5847" s="722"/>
      <c r="BB5847" s="722"/>
      <c r="BC5847" s="722"/>
    </row>
    <row r="5848" spans="11:55" s="757" customFormat="1">
      <c r="K5848" s="758"/>
      <c r="L5848" s="758"/>
      <c r="M5848" s="722"/>
      <c r="P5848" s="722"/>
      <c r="Q5848" s="722"/>
      <c r="R5848" s="722"/>
      <c r="S5848" s="722"/>
      <c r="T5848" s="722"/>
      <c r="U5848" s="722"/>
      <c r="V5848" s="1376"/>
      <c r="W5848" s="1376"/>
      <c r="X5848" s="1376"/>
      <c r="Y5848" s="1376"/>
      <c r="Z5848" s="1376"/>
      <c r="AA5848" s="1376"/>
      <c r="AB5848" s="1376"/>
      <c r="AC5848" s="1376"/>
      <c r="AD5848" s="1376"/>
      <c r="AE5848" s="1376"/>
      <c r="AF5848" s="1376"/>
      <c r="AG5848" s="1376"/>
      <c r="AH5848" s="1376"/>
      <c r="AI5848" s="1376"/>
      <c r="AJ5848" s="1376"/>
      <c r="AK5848" s="1376"/>
      <c r="AL5848" s="1376"/>
      <c r="AM5848" s="1376"/>
      <c r="AN5848" s="1376"/>
      <c r="AO5848" s="1376"/>
      <c r="AP5848" s="1376"/>
      <c r="AQ5848" s="1376"/>
      <c r="AR5848" s="1376"/>
      <c r="AS5848" s="1376"/>
      <c r="AT5848" s="1376"/>
      <c r="AU5848" s="1376"/>
      <c r="AV5848" s="1376"/>
      <c r="AW5848" s="1376"/>
      <c r="AX5848" s="1376"/>
      <c r="AY5848" s="1376"/>
      <c r="AZ5848" s="1376"/>
      <c r="BA5848" s="722"/>
      <c r="BB5848" s="722"/>
      <c r="BC5848" s="722"/>
    </row>
    <row r="5849" spans="11:55" s="757" customFormat="1">
      <c r="K5849" s="758"/>
      <c r="L5849" s="758"/>
      <c r="M5849" s="722"/>
      <c r="P5849" s="722"/>
      <c r="Q5849" s="722"/>
      <c r="R5849" s="722"/>
      <c r="S5849" s="722"/>
      <c r="T5849" s="722"/>
      <c r="U5849" s="722"/>
      <c r="V5849" s="1376"/>
      <c r="W5849" s="1376"/>
      <c r="X5849" s="1376"/>
      <c r="Y5849" s="1376"/>
      <c r="Z5849" s="1376"/>
      <c r="AA5849" s="1376"/>
      <c r="AB5849" s="1376"/>
      <c r="AC5849" s="1376"/>
      <c r="AD5849" s="1376"/>
      <c r="AE5849" s="1376"/>
      <c r="AF5849" s="1376"/>
      <c r="AG5849" s="1376"/>
      <c r="AH5849" s="1376"/>
      <c r="AI5849" s="1376"/>
      <c r="AJ5849" s="1376"/>
      <c r="AK5849" s="1376"/>
      <c r="AL5849" s="1376"/>
      <c r="AM5849" s="1376"/>
      <c r="AN5849" s="1376"/>
      <c r="AO5849" s="1376"/>
      <c r="AP5849" s="1376"/>
      <c r="AQ5849" s="1376"/>
      <c r="AR5849" s="1376"/>
      <c r="AS5849" s="1376"/>
      <c r="AT5849" s="1376"/>
      <c r="AU5849" s="1376"/>
      <c r="AV5849" s="1376"/>
      <c r="AW5849" s="1376"/>
      <c r="AX5849" s="1376"/>
      <c r="AY5849" s="1376"/>
      <c r="AZ5849" s="1376"/>
      <c r="BA5849" s="722"/>
      <c r="BB5849" s="722"/>
      <c r="BC5849" s="722"/>
    </row>
    <row r="5850" spans="11:55" s="757" customFormat="1">
      <c r="K5850" s="758"/>
      <c r="L5850" s="758"/>
      <c r="M5850" s="722"/>
      <c r="P5850" s="722"/>
      <c r="Q5850" s="722"/>
      <c r="R5850" s="722"/>
      <c r="S5850" s="722"/>
      <c r="T5850" s="722"/>
      <c r="U5850" s="722"/>
      <c r="V5850" s="1376"/>
      <c r="W5850" s="1376"/>
      <c r="X5850" s="1376"/>
      <c r="Y5850" s="1376"/>
      <c r="Z5850" s="1376"/>
      <c r="AA5850" s="1376"/>
      <c r="AB5850" s="1376"/>
      <c r="AC5850" s="1376"/>
      <c r="AD5850" s="1376"/>
      <c r="AE5850" s="1376"/>
      <c r="AF5850" s="1376"/>
      <c r="AG5850" s="1376"/>
      <c r="AH5850" s="1376"/>
      <c r="AI5850" s="1376"/>
      <c r="AJ5850" s="1376"/>
      <c r="AK5850" s="1376"/>
      <c r="AL5850" s="1376"/>
      <c r="AM5850" s="1376"/>
      <c r="AN5850" s="1376"/>
      <c r="AO5850" s="1376"/>
      <c r="AP5850" s="1376"/>
      <c r="AQ5850" s="1376"/>
      <c r="AR5850" s="1376"/>
      <c r="AS5850" s="1376"/>
      <c r="AT5850" s="1376"/>
      <c r="AU5850" s="1376"/>
      <c r="AV5850" s="1376"/>
      <c r="AW5850" s="1376"/>
      <c r="AX5850" s="1376"/>
      <c r="AY5850" s="1376"/>
      <c r="AZ5850" s="1376"/>
      <c r="BA5850" s="722"/>
      <c r="BB5850" s="722"/>
      <c r="BC5850" s="722"/>
    </row>
    <row r="5851" spans="11:55" s="757" customFormat="1">
      <c r="K5851" s="758"/>
      <c r="L5851" s="758"/>
      <c r="M5851" s="722"/>
      <c r="P5851" s="722"/>
      <c r="Q5851" s="722"/>
      <c r="R5851" s="722"/>
      <c r="S5851" s="722"/>
      <c r="T5851" s="722"/>
      <c r="U5851" s="722"/>
      <c r="V5851" s="1376"/>
      <c r="W5851" s="1376"/>
      <c r="X5851" s="1376"/>
      <c r="Y5851" s="1376"/>
      <c r="Z5851" s="1376"/>
      <c r="AA5851" s="1376"/>
      <c r="AB5851" s="1376"/>
      <c r="AC5851" s="1376"/>
      <c r="AD5851" s="1376"/>
      <c r="AE5851" s="1376"/>
      <c r="AF5851" s="1376"/>
      <c r="AG5851" s="1376"/>
      <c r="AH5851" s="1376"/>
      <c r="AI5851" s="1376"/>
      <c r="AJ5851" s="1376"/>
      <c r="AK5851" s="1376"/>
      <c r="AL5851" s="1376"/>
      <c r="AM5851" s="1376"/>
      <c r="AN5851" s="1376"/>
      <c r="AO5851" s="1376"/>
      <c r="AP5851" s="1376"/>
      <c r="AQ5851" s="1376"/>
      <c r="AR5851" s="1376"/>
      <c r="AS5851" s="1376"/>
      <c r="AT5851" s="1376"/>
      <c r="AU5851" s="1376"/>
      <c r="AV5851" s="1376"/>
      <c r="AW5851" s="1376"/>
      <c r="AX5851" s="1376"/>
      <c r="AY5851" s="1376"/>
      <c r="AZ5851" s="1376"/>
      <c r="BA5851" s="722"/>
      <c r="BB5851" s="722"/>
      <c r="BC5851" s="722"/>
    </row>
    <row r="5852" spans="11:55" s="757" customFormat="1">
      <c r="K5852" s="758"/>
      <c r="L5852" s="758"/>
      <c r="M5852" s="722"/>
      <c r="P5852" s="722"/>
      <c r="Q5852" s="722"/>
      <c r="R5852" s="722"/>
      <c r="S5852" s="722"/>
      <c r="T5852" s="722"/>
      <c r="U5852" s="722"/>
      <c r="V5852" s="1376"/>
      <c r="W5852" s="1376"/>
      <c r="X5852" s="1376"/>
      <c r="Y5852" s="1376"/>
      <c r="Z5852" s="1376"/>
      <c r="AA5852" s="1376"/>
      <c r="AB5852" s="1376"/>
      <c r="AC5852" s="1376"/>
      <c r="AD5852" s="1376"/>
      <c r="AE5852" s="1376"/>
      <c r="AF5852" s="1376"/>
      <c r="AG5852" s="1376"/>
      <c r="AH5852" s="1376"/>
      <c r="AI5852" s="1376"/>
      <c r="AJ5852" s="1376"/>
      <c r="AK5852" s="1376"/>
      <c r="AL5852" s="1376"/>
      <c r="AM5852" s="1376"/>
      <c r="AN5852" s="1376"/>
      <c r="AO5852" s="1376"/>
      <c r="AP5852" s="1376"/>
      <c r="AQ5852" s="1376"/>
      <c r="AR5852" s="1376"/>
      <c r="AS5852" s="1376"/>
      <c r="AT5852" s="1376"/>
      <c r="AU5852" s="1376"/>
      <c r="AV5852" s="1376"/>
      <c r="AW5852" s="1376"/>
      <c r="AX5852" s="1376"/>
      <c r="AY5852" s="1376"/>
      <c r="AZ5852" s="1376"/>
      <c r="BA5852" s="722"/>
      <c r="BB5852" s="722"/>
      <c r="BC5852" s="722"/>
    </row>
    <row r="5853" spans="11:55" s="757" customFormat="1">
      <c r="K5853" s="758"/>
      <c r="L5853" s="758"/>
      <c r="M5853" s="722"/>
      <c r="P5853" s="722"/>
      <c r="Q5853" s="722"/>
      <c r="R5853" s="722"/>
      <c r="S5853" s="722"/>
      <c r="T5853" s="722"/>
      <c r="U5853" s="722"/>
      <c r="V5853" s="1376"/>
      <c r="W5853" s="1376"/>
      <c r="X5853" s="1376"/>
      <c r="Y5853" s="1376"/>
      <c r="Z5853" s="1376"/>
      <c r="AA5853" s="1376"/>
      <c r="AB5853" s="1376"/>
      <c r="AC5853" s="1376"/>
      <c r="AD5853" s="1376"/>
      <c r="AE5853" s="1376"/>
      <c r="AF5853" s="1376"/>
      <c r="AG5853" s="1376"/>
      <c r="AH5853" s="1376"/>
      <c r="AI5853" s="1376"/>
      <c r="AJ5853" s="1376"/>
      <c r="AK5853" s="1376"/>
      <c r="AL5853" s="1376"/>
      <c r="AM5853" s="1376"/>
      <c r="AN5853" s="1376"/>
      <c r="AO5853" s="1376"/>
      <c r="AP5853" s="1376"/>
      <c r="AQ5853" s="1376"/>
      <c r="AR5853" s="1376"/>
      <c r="AS5853" s="1376"/>
      <c r="AT5853" s="1376"/>
      <c r="AU5853" s="1376"/>
      <c r="AV5853" s="1376"/>
      <c r="AW5853" s="1376"/>
      <c r="AX5853" s="1376"/>
      <c r="AY5853" s="1376"/>
      <c r="AZ5853" s="1376"/>
      <c r="BA5853" s="722"/>
      <c r="BB5853" s="722"/>
      <c r="BC5853" s="722"/>
    </row>
    <row r="5854" spans="11:55" s="757" customFormat="1">
      <c r="K5854" s="758"/>
      <c r="L5854" s="758"/>
      <c r="M5854" s="722"/>
      <c r="P5854" s="722"/>
      <c r="Q5854" s="722"/>
      <c r="R5854" s="722"/>
      <c r="S5854" s="722"/>
      <c r="T5854" s="722"/>
      <c r="U5854" s="722"/>
      <c r="V5854" s="1376"/>
      <c r="W5854" s="1376"/>
      <c r="X5854" s="1376"/>
      <c r="Y5854" s="1376"/>
      <c r="Z5854" s="1376"/>
      <c r="AA5854" s="1376"/>
      <c r="AB5854" s="1376"/>
      <c r="AC5854" s="1376"/>
      <c r="AD5854" s="1376"/>
      <c r="AE5854" s="1376"/>
      <c r="AF5854" s="1376"/>
      <c r="AG5854" s="1376"/>
      <c r="AH5854" s="1376"/>
      <c r="AI5854" s="1376"/>
      <c r="AJ5854" s="1376"/>
      <c r="AK5854" s="1376"/>
      <c r="AL5854" s="1376"/>
      <c r="AM5854" s="1376"/>
      <c r="AN5854" s="1376"/>
      <c r="AO5854" s="1376"/>
      <c r="AP5854" s="1376"/>
      <c r="AQ5854" s="1376"/>
      <c r="AR5854" s="1376"/>
      <c r="AS5854" s="1376"/>
      <c r="AT5854" s="1376"/>
      <c r="AU5854" s="1376"/>
      <c r="AV5854" s="1376"/>
      <c r="AW5854" s="1376"/>
      <c r="AX5854" s="1376"/>
      <c r="AY5854" s="1376"/>
      <c r="AZ5854" s="1376"/>
      <c r="BA5854" s="722"/>
      <c r="BB5854" s="722"/>
      <c r="BC5854" s="722"/>
    </row>
    <row r="5855" spans="11:55" s="757" customFormat="1">
      <c r="K5855" s="758"/>
      <c r="L5855" s="758"/>
      <c r="M5855" s="722"/>
      <c r="P5855" s="722"/>
      <c r="Q5855" s="722"/>
      <c r="R5855" s="722"/>
      <c r="S5855" s="722"/>
      <c r="T5855" s="722"/>
      <c r="U5855" s="722"/>
      <c r="V5855" s="1376"/>
      <c r="W5855" s="1376"/>
      <c r="X5855" s="1376"/>
      <c r="Y5855" s="1376"/>
      <c r="Z5855" s="1376"/>
      <c r="AA5855" s="1376"/>
      <c r="AB5855" s="1376"/>
      <c r="AC5855" s="1376"/>
      <c r="AD5855" s="1376"/>
      <c r="AE5855" s="1376"/>
      <c r="AF5855" s="1376"/>
      <c r="AG5855" s="1376"/>
      <c r="AH5855" s="1376"/>
      <c r="AI5855" s="1376"/>
      <c r="AJ5855" s="1376"/>
      <c r="AK5855" s="1376"/>
      <c r="AL5855" s="1376"/>
      <c r="AM5855" s="1376"/>
      <c r="AN5855" s="1376"/>
      <c r="AO5855" s="1376"/>
      <c r="AP5855" s="1376"/>
      <c r="AQ5855" s="1376"/>
      <c r="AR5855" s="1376"/>
      <c r="AS5855" s="1376"/>
      <c r="AT5855" s="1376"/>
      <c r="AU5855" s="1376"/>
      <c r="AV5855" s="1376"/>
      <c r="AW5855" s="1376"/>
      <c r="AX5855" s="1376"/>
      <c r="AY5855" s="1376"/>
      <c r="AZ5855" s="1376"/>
      <c r="BA5855" s="722"/>
      <c r="BB5855" s="722"/>
      <c r="BC5855" s="722"/>
    </row>
    <row r="5856" spans="11:55" s="757" customFormat="1">
      <c r="K5856" s="758"/>
      <c r="L5856" s="758"/>
      <c r="M5856" s="722"/>
      <c r="P5856" s="722"/>
      <c r="Q5856" s="722"/>
      <c r="R5856" s="722"/>
      <c r="S5856" s="722"/>
      <c r="T5856" s="722"/>
      <c r="U5856" s="722"/>
      <c r="V5856" s="1376"/>
      <c r="W5856" s="1376"/>
      <c r="X5856" s="1376"/>
      <c r="Y5856" s="1376"/>
      <c r="Z5856" s="1376"/>
      <c r="AA5856" s="1376"/>
      <c r="AB5856" s="1376"/>
      <c r="AC5856" s="1376"/>
      <c r="AD5856" s="1376"/>
      <c r="AE5856" s="1376"/>
      <c r="AF5856" s="1376"/>
      <c r="AG5856" s="1376"/>
      <c r="AH5856" s="1376"/>
      <c r="AI5856" s="1376"/>
      <c r="AJ5856" s="1376"/>
      <c r="AK5856" s="1376"/>
      <c r="AL5856" s="1376"/>
      <c r="AM5856" s="1376"/>
      <c r="AN5856" s="1376"/>
      <c r="AO5856" s="1376"/>
      <c r="AP5856" s="1376"/>
      <c r="AQ5856" s="1376"/>
      <c r="AR5856" s="1376"/>
      <c r="AS5856" s="1376"/>
      <c r="AT5856" s="1376"/>
      <c r="AU5856" s="1376"/>
      <c r="AV5856" s="1376"/>
      <c r="AW5856" s="1376"/>
      <c r="AX5856" s="1376"/>
      <c r="AY5856" s="1376"/>
      <c r="AZ5856" s="1376"/>
      <c r="BA5856" s="722"/>
      <c r="BB5856" s="722"/>
      <c r="BC5856" s="722"/>
    </row>
    <row r="5857" spans="11:55" s="757" customFormat="1">
      <c r="K5857" s="758"/>
      <c r="L5857" s="758"/>
      <c r="M5857" s="722"/>
      <c r="P5857" s="722"/>
      <c r="Q5857" s="722"/>
      <c r="R5857" s="722"/>
      <c r="S5857" s="722"/>
      <c r="T5857" s="722"/>
      <c r="U5857" s="722"/>
      <c r="V5857" s="1376"/>
      <c r="W5857" s="1376"/>
      <c r="X5857" s="1376"/>
      <c r="Y5857" s="1376"/>
      <c r="Z5857" s="1376"/>
      <c r="AA5857" s="1376"/>
      <c r="AB5857" s="1376"/>
      <c r="AC5857" s="1376"/>
      <c r="AD5857" s="1376"/>
      <c r="AE5857" s="1376"/>
      <c r="AF5857" s="1376"/>
      <c r="AG5857" s="1376"/>
      <c r="AH5857" s="1376"/>
      <c r="AI5857" s="1376"/>
      <c r="AJ5857" s="1376"/>
      <c r="AK5857" s="1376"/>
      <c r="AL5857" s="1376"/>
      <c r="AM5857" s="1376"/>
      <c r="AN5857" s="1376"/>
      <c r="AO5857" s="1376"/>
      <c r="AP5857" s="1376"/>
      <c r="AQ5857" s="1376"/>
      <c r="AR5857" s="1376"/>
      <c r="AS5857" s="1376"/>
      <c r="AT5857" s="1376"/>
      <c r="AU5857" s="1376"/>
      <c r="AV5857" s="1376"/>
      <c r="AW5857" s="1376"/>
      <c r="AX5857" s="1376"/>
      <c r="AY5857" s="1376"/>
      <c r="AZ5857" s="1376"/>
      <c r="BA5857" s="722"/>
      <c r="BB5857" s="722"/>
      <c r="BC5857" s="722"/>
    </row>
    <row r="5858" spans="11:55" s="757" customFormat="1">
      <c r="K5858" s="758"/>
      <c r="L5858" s="758"/>
      <c r="M5858" s="722"/>
      <c r="P5858" s="722"/>
      <c r="Q5858" s="722"/>
      <c r="R5858" s="722"/>
      <c r="S5858" s="722"/>
      <c r="T5858" s="722"/>
      <c r="U5858" s="722"/>
      <c r="V5858" s="1376"/>
      <c r="W5858" s="1376"/>
      <c r="X5858" s="1376"/>
      <c r="Y5858" s="1376"/>
      <c r="Z5858" s="1376"/>
      <c r="AA5858" s="1376"/>
      <c r="AB5858" s="1376"/>
      <c r="AC5858" s="1376"/>
      <c r="AD5858" s="1376"/>
      <c r="AE5858" s="1376"/>
      <c r="AF5858" s="1376"/>
      <c r="AG5858" s="1376"/>
      <c r="AH5858" s="1376"/>
      <c r="AI5858" s="1376"/>
      <c r="AJ5858" s="1376"/>
      <c r="AK5858" s="1376"/>
      <c r="AL5858" s="1376"/>
      <c r="AM5858" s="1376"/>
      <c r="AN5858" s="1376"/>
      <c r="AO5858" s="1376"/>
      <c r="AP5858" s="1376"/>
      <c r="AQ5858" s="1376"/>
      <c r="AR5858" s="1376"/>
      <c r="AS5858" s="1376"/>
      <c r="AT5858" s="1376"/>
      <c r="AU5858" s="1376"/>
      <c r="AV5858" s="1376"/>
      <c r="AW5858" s="1376"/>
      <c r="AX5858" s="1376"/>
      <c r="AY5858" s="1376"/>
      <c r="AZ5858" s="1376"/>
      <c r="BA5858" s="722"/>
      <c r="BB5858" s="722"/>
      <c r="BC5858" s="722"/>
    </row>
    <row r="5859" spans="11:55" s="757" customFormat="1">
      <c r="K5859" s="758"/>
      <c r="L5859" s="758"/>
      <c r="M5859" s="722"/>
      <c r="P5859" s="722"/>
      <c r="Q5859" s="722"/>
      <c r="R5859" s="722"/>
      <c r="S5859" s="722"/>
      <c r="T5859" s="722"/>
      <c r="U5859" s="722"/>
      <c r="V5859" s="1376"/>
      <c r="W5859" s="1376"/>
      <c r="X5859" s="1376"/>
      <c r="Y5859" s="1376"/>
      <c r="Z5859" s="1376"/>
      <c r="AA5859" s="1376"/>
      <c r="AB5859" s="1376"/>
      <c r="AC5859" s="1376"/>
      <c r="AD5859" s="1376"/>
      <c r="AE5859" s="1376"/>
      <c r="AF5859" s="1376"/>
      <c r="AG5859" s="1376"/>
      <c r="AH5859" s="1376"/>
      <c r="AI5859" s="1376"/>
      <c r="AJ5859" s="1376"/>
      <c r="AK5859" s="1376"/>
      <c r="AL5859" s="1376"/>
      <c r="AM5859" s="1376"/>
      <c r="AN5859" s="1376"/>
      <c r="AO5859" s="1376"/>
      <c r="AP5859" s="1376"/>
      <c r="AQ5859" s="1376"/>
      <c r="AR5859" s="1376"/>
      <c r="AS5859" s="1376"/>
      <c r="AT5859" s="1376"/>
      <c r="AU5859" s="1376"/>
      <c r="AV5859" s="1376"/>
      <c r="AW5859" s="1376"/>
      <c r="AX5859" s="1376"/>
      <c r="AY5859" s="1376"/>
      <c r="AZ5859" s="1376"/>
      <c r="BA5859" s="722"/>
      <c r="BB5859" s="722"/>
      <c r="BC5859" s="722"/>
    </row>
    <row r="5860" spans="11:55" s="757" customFormat="1">
      <c r="K5860" s="758"/>
      <c r="L5860" s="758"/>
      <c r="M5860" s="722"/>
      <c r="P5860" s="722"/>
      <c r="Q5860" s="722"/>
      <c r="R5860" s="722"/>
      <c r="S5860" s="722"/>
      <c r="T5860" s="722"/>
      <c r="U5860" s="722"/>
      <c r="V5860" s="1376"/>
      <c r="W5860" s="1376"/>
      <c r="X5860" s="1376"/>
      <c r="Y5860" s="1376"/>
      <c r="Z5860" s="1376"/>
      <c r="AA5860" s="1376"/>
      <c r="AB5860" s="1376"/>
      <c r="AC5860" s="1376"/>
      <c r="AD5860" s="1376"/>
      <c r="AE5860" s="1376"/>
      <c r="AF5860" s="1376"/>
      <c r="AG5860" s="1376"/>
      <c r="AH5860" s="1376"/>
      <c r="AI5860" s="1376"/>
      <c r="AJ5860" s="1376"/>
      <c r="AK5860" s="1376"/>
      <c r="AL5860" s="1376"/>
      <c r="AM5860" s="1376"/>
      <c r="AN5860" s="1376"/>
      <c r="AO5860" s="1376"/>
      <c r="AP5860" s="1376"/>
      <c r="AQ5860" s="1376"/>
      <c r="AR5860" s="1376"/>
      <c r="AS5860" s="1376"/>
      <c r="AT5860" s="1376"/>
      <c r="AU5860" s="1376"/>
      <c r="AV5860" s="1376"/>
      <c r="AW5860" s="1376"/>
      <c r="AX5860" s="1376"/>
      <c r="AY5860" s="1376"/>
      <c r="AZ5860" s="1376"/>
      <c r="BA5860" s="722"/>
      <c r="BB5860" s="722"/>
      <c r="BC5860" s="722"/>
    </row>
    <row r="5861" spans="11:55" s="757" customFormat="1">
      <c r="K5861" s="758"/>
      <c r="L5861" s="758"/>
      <c r="M5861" s="722"/>
      <c r="P5861" s="722"/>
      <c r="Q5861" s="722"/>
      <c r="R5861" s="722"/>
      <c r="S5861" s="722"/>
      <c r="T5861" s="722"/>
      <c r="U5861" s="722"/>
      <c r="V5861" s="1376"/>
      <c r="W5861" s="1376"/>
      <c r="X5861" s="1376"/>
      <c r="Y5861" s="1376"/>
      <c r="Z5861" s="1376"/>
      <c r="AA5861" s="1376"/>
      <c r="AB5861" s="1376"/>
      <c r="AC5861" s="1376"/>
      <c r="AD5861" s="1376"/>
      <c r="AE5861" s="1376"/>
      <c r="AF5861" s="1376"/>
      <c r="AG5861" s="1376"/>
      <c r="AH5861" s="1376"/>
      <c r="AI5861" s="1376"/>
      <c r="AJ5861" s="1376"/>
      <c r="AK5861" s="1376"/>
      <c r="AL5861" s="1376"/>
      <c r="AM5861" s="1376"/>
      <c r="AN5861" s="1376"/>
      <c r="AO5861" s="1376"/>
      <c r="AP5861" s="1376"/>
      <c r="AQ5861" s="1376"/>
      <c r="AR5861" s="1376"/>
      <c r="AS5861" s="1376"/>
      <c r="AT5861" s="1376"/>
      <c r="AU5861" s="1376"/>
      <c r="AV5861" s="1376"/>
      <c r="AW5861" s="1376"/>
      <c r="AX5861" s="1376"/>
      <c r="AY5861" s="1376"/>
      <c r="AZ5861" s="1376"/>
      <c r="BA5861" s="722"/>
      <c r="BB5861" s="722"/>
      <c r="BC5861" s="722"/>
    </row>
    <row r="5862" spans="11:55" s="757" customFormat="1">
      <c r="K5862" s="758"/>
      <c r="L5862" s="758"/>
      <c r="M5862" s="722"/>
      <c r="P5862" s="722"/>
      <c r="Q5862" s="722"/>
      <c r="R5862" s="722"/>
      <c r="S5862" s="722"/>
      <c r="T5862" s="722"/>
      <c r="U5862" s="722"/>
      <c r="V5862" s="1376"/>
      <c r="W5862" s="1376"/>
      <c r="X5862" s="1376"/>
      <c r="Y5862" s="1376"/>
      <c r="Z5862" s="1376"/>
      <c r="AA5862" s="1376"/>
      <c r="AB5862" s="1376"/>
      <c r="AC5862" s="1376"/>
      <c r="AD5862" s="1376"/>
      <c r="AE5862" s="1376"/>
      <c r="AF5862" s="1376"/>
      <c r="AG5862" s="1376"/>
      <c r="AH5862" s="1376"/>
      <c r="AI5862" s="1376"/>
      <c r="AJ5862" s="1376"/>
      <c r="AK5862" s="1376"/>
      <c r="AL5862" s="1376"/>
      <c r="AM5862" s="1376"/>
      <c r="AN5862" s="1376"/>
      <c r="AO5862" s="1376"/>
      <c r="AP5862" s="1376"/>
      <c r="AQ5862" s="1376"/>
      <c r="AR5862" s="1376"/>
      <c r="AS5862" s="1376"/>
      <c r="AT5862" s="1376"/>
      <c r="AU5862" s="1376"/>
      <c r="AV5862" s="1376"/>
      <c r="AW5862" s="1376"/>
      <c r="AX5862" s="1376"/>
      <c r="AY5862" s="1376"/>
      <c r="AZ5862" s="1376"/>
      <c r="BA5862" s="722"/>
      <c r="BB5862" s="722"/>
      <c r="BC5862" s="722"/>
    </row>
    <row r="5863" spans="11:55" s="757" customFormat="1">
      <c r="K5863" s="758"/>
      <c r="L5863" s="758"/>
      <c r="M5863" s="722"/>
      <c r="P5863" s="722"/>
      <c r="Q5863" s="722"/>
      <c r="R5863" s="722"/>
      <c r="S5863" s="722"/>
      <c r="T5863" s="722"/>
      <c r="U5863" s="722"/>
      <c r="V5863" s="1376"/>
      <c r="W5863" s="1376"/>
      <c r="X5863" s="1376"/>
      <c r="Y5863" s="1376"/>
      <c r="Z5863" s="1376"/>
      <c r="AA5863" s="1376"/>
      <c r="AB5863" s="1376"/>
      <c r="AC5863" s="1376"/>
      <c r="AD5863" s="1376"/>
      <c r="AE5863" s="1376"/>
      <c r="AF5863" s="1376"/>
      <c r="AG5863" s="1376"/>
      <c r="AH5863" s="1376"/>
      <c r="AI5863" s="1376"/>
      <c r="AJ5863" s="1376"/>
      <c r="AK5863" s="1376"/>
      <c r="AL5863" s="1376"/>
      <c r="AM5863" s="1376"/>
      <c r="AN5863" s="1376"/>
      <c r="AO5863" s="1376"/>
      <c r="AP5863" s="1376"/>
      <c r="AQ5863" s="1376"/>
      <c r="AR5863" s="1376"/>
      <c r="AS5863" s="1376"/>
      <c r="AT5863" s="1376"/>
      <c r="AU5863" s="1376"/>
      <c r="AV5863" s="1376"/>
      <c r="AW5863" s="1376"/>
      <c r="AX5863" s="1376"/>
      <c r="AY5863" s="1376"/>
      <c r="AZ5863" s="1376"/>
      <c r="BA5863" s="722"/>
      <c r="BB5863" s="722"/>
      <c r="BC5863" s="722"/>
    </row>
    <row r="5864" spans="11:55" s="757" customFormat="1">
      <c r="K5864" s="758"/>
      <c r="L5864" s="758"/>
      <c r="M5864" s="722"/>
      <c r="P5864" s="722"/>
      <c r="Q5864" s="722"/>
      <c r="R5864" s="722"/>
      <c r="S5864" s="722"/>
      <c r="T5864" s="722"/>
      <c r="U5864" s="722"/>
      <c r="V5864" s="1376"/>
      <c r="W5864" s="1376"/>
      <c r="X5864" s="1376"/>
      <c r="Y5864" s="1376"/>
      <c r="Z5864" s="1376"/>
      <c r="AA5864" s="1376"/>
      <c r="AB5864" s="1376"/>
      <c r="AC5864" s="1376"/>
      <c r="AD5864" s="1376"/>
      <c r="AE5864" s="1376"/>
      <c r="AF5864" s="1376"/>
      <c r="AG5864" s="1376"/>
      <c r="AH5864" s="1376"/>
      <c r="AI5864" s="1376"/>
      <c r="AJ5864" s="1376"/>
      <c r="AK5864" s="1376"/>
      <c r="AL5864" s="1376"/>
      <c r="AM5864" s="1376"/>
      <c r="AN5864" s="1376"/>
      <c r="AO5864" s="1376"/>
      <c r="AP5864" s="1376"/>
      <c r="AQ5864" s="1376"/>
      <c r="AR5864" s="1376"/>
      <c r="AS5864" s="1376"/>
      <c r="AT5864" s="1376"/>
      <c r="AU5864" s="1376"/>
      <c r="AV5864" s="1376"/>
      <c r="AW5864" s="1376"/>
      <c r="AX5864" s="1376"/>
      <c r="AY5864" s="1376"/>
      <c r="AZ5864" s="1376"/>
      <c r="BA5864" s="722"/>
      <c r="BB5864" s="722"/>
      <c r="BC5864" s="722"/>
    </row>
    <row r="5865" spans="11:55" s="757" customFormat="1">
      <c r="K5865" s="758"/>
      <c r="L5865" s="758"/>
      <c r="M5865" s="722"/>
      <c r="P5865" s="722"/>
      <c r="Q5865" s="722"/>
      <c r="R5865" s="722"/>
      <c r="S5865" s="722"/>
      <c r="T5865" s="722"/>
      <c r="U5865" s="722"/>
      <c r="V5865" s="1376"/>
      <c r="W5865" s="1376"/>
      <c r="X5865" s="1376"/>
      <c r="Y5865" s="1376"/>
      <c r="Z5865" s="1376"/>
      <c r="AA5865" s="1376"/>
      <c r="AB5865" s="1376"/>
      <c r="AC5865" s="1376"/>
      <c r="AD5865" s="1376"/>
      <c r="AE5865" s="1376"/>
      <c r="AF5865" s="1376"/>
      <c r="AG5865" s="1376"/>
      <c r="AH5865" s="1376"/>
      <c r="AI5865" s="1376"/>
      <c r="AJ5865" s="1376"/>
      <c r="AK5865" s="1376"/>
      <c r="AL5865" s="1376"/>
      <c r="AM5865" s="1376"/>
      <c r="AN5865" s="1376"/>
      <c r="AO5865" s="1376"/>
      <c r="AP5865" s="1376"/>
      <c r="AQ5865" s="1376"/>
      <c r="AR5865" s="1376"/>
      <c r="AS5865" s="1376"/>
      <c r="AT5865" s="1376"/>
      <c r="AU5865" s="1376"/>
      <c r="AV5865" s="1376"/>
      <c r="AW5865" s="1376"/>
      <c r="AX5865" s="1376"/>
      <c r="AY5865" s="1376"/>
      <c r="AZ5865" s="1376"/>
      <c r="BA5865" s="722"/>
      <c r="BB5865" s="722"/>
      <c r="BC5865" s="722"/>
    </row>
    <row r="5866" spans="11:55" s="757" customFormat="1">
      <c r="K5866" s="758"/>
      <c r="L5866" s="758"/>
      <c r="M5866" s="722"/>
      <c r="P5866" s="722"/>
      <c r="Q5866" s="722"/>
      <c r="R5866" s="722"/>
      <c r="S5866" s="722"/>
      <c r="T5866" s="722"/>
      <c r="U5866" s="722"/>
      <c r="V5866" s="1376"/>
      <c r="W5866" s="1376"/>
      <c r="X5866" s="1376"/>
      <c r="Y5866" s="1376"/>
      <c r="Z5866" s="1376"/>
      <c r="AA5866" s="1376"/>
      <c r="AB5866" s="1376"/>
      <c r="AC5866" s="1376"/>
      <c r="AD5866" s="1376"/>
      <c r="AE5866" s="1376"/>
      <c r="AF5866" s="1376"/>
      <c r="AG5866" s="1376"/>
      <c r="AH5866" s="1376"/>
      <c r="AI5866" s="1376"/>
      <c r="AJ5866" s="1376"/>
      <c r="AK5866" s="1376"/>
      <c r="AL5866" s="1376"/>
      <c r="AM5866" s="1376"/>
      <c r="AN5866" s="1376"/>
      <c r="AO5866" s="1376"/>
      <c r="AP5866" s="1376"/>
      <c r="AQ5866" s="1376"/>
      <c r="AR5866" s="1376"/>
      <c r="AS5866" s="1376"/>
      <c r="AT5866" s="1376"/>
      <c r="AU5866" s="1376"/>
      <c r="AV5866" s="1376"/>
      <c r="AW5866" s="1376"/>
      <c r="AX5866" s="1376"/>
      <c r="AY5866" s="1376"/>
      <c r="AZ5866" s="1376"/>
      <c r="BA5866" s="722"/>
      <c r="BB5866" s="722"/>
      <c r="BC5866" s="722"/>
    </row>
    <row r="5867" spans="11:55" s="757" customFormat="1">
      <c r="K5867" s="758"/>
      <c r="L5867" s="758"/>
      <c r="M5867" s="722"/>
      <c r="P5867" s="722"/>
      <c r="Q5867" s="722"/>
      <c r="R5867" s="722"/>
      <c r="S5867" s="722"/>
      <c r="T5867" s="722"/>
      <c r="U5867" s="722"/>
      <c r="V5867" s="1376"/>
      <c r="W5867" s="1376"/>
      <c r="X5867" s="1376"/>
      <c r="Y5867" s="1376"/>
      <c r="Z5867" s="1376"/>
      <c r="AA5867" s="1376"/>
      <c r="AB5867" s="1376"/>
      <c r="AC5867" s="1376"/>
      <c r="AD5867" s="1376"/>
      <c r="AE5867" s="1376"/>
      <c r="AF5867" s="1376"/>
      <c r="AG5867" s="1376"/>
      <c r="AH5867" s="1376"/>
      <c r="AI5867" s="1376"/>
      <c r="AJ5867" s="1376"/>
      <c r="AK5867" s="1376"/>
      <c r="AL5867" s="1376"/>
      <c r="AM5867" s="1376"/>
      <c r="AN5867" s="1376"/>
      <c r="AO5867" s="1376"/>
      <c r="AP5867" s="1376"/>
      <c r="AQ5867" s="1376"/>
      <c r="AR5867" s="1376"/>
      <c r="AS5867" s="1376"/>
      <c r="AT5867" s="1376"/>
      <c r="AU5867" s="1376"/>
      <c r="AV5867" s="1376"/>
      <c r="AW5867" s="1376"/>
      <c r="AX5867" s="1376"/>
      <c r="AY5867" s="1376"/>
      <c r="AZ5867" s="1376"/>
      <c r="BA5867" s="722"/>
      <c r="BB5867" s="722"/>
      <c r="BC5867" s="722"/>
    </row>
    <row r="5868" spans="11:55" s="757" customFormat="1">
      <c r="K5868" s="758"/>
      <c r="L5868" s="758"/>
      <c r="M5868" s="722"/>
      <c r="P5868" s="722"/>
      <c r="Q5868" s="722"/>
      <c r="R5868" s="722"/>
      <c r="S5868" s="722"/>
      <c r="T5868" s="722"/>
      <c r="U5868" s="722"/>
      <c r="V5868" s="1376"/>
      <c r="W5868" s="1376"/>
      <c r="X5868" s="1376"/>
      <c r="Y5868" s="1376"/>
      <c r="Z5868" s="1376"/>
      <c r="AA5868" s="1376"/>
      <c r="AB5868" s="1376"/>
      <c r="AC5868" s="1376"/>
      <c r="AD5868" s="1376"/>
      <c r="AE5868" s="1376"/>
      <c r="AF5868" s="1376"/>
      <c r="AG5868" s="1376"/>
      <c r="AH5868" s="1376"/>
      <c r="AI5868" s="1376"/>
      <c r="AJ5868" s="1376"/>
      <c r="AK5868" s="1376"/>
      <c r="AL5868" s="1376"/>
      <c r="AM5868" s="1376"/>
      <c r="AN5868" s="1376"/>
      <c r="AO5868" s="1376"/>
      <c r="AP5868" s="1376"/>
      <c r="AQ5868" s="1376"/>
      <c r="AR5868" s="1376"/>
      <c r="AS5868" s="1376"/>
      <c r="AT5868" s="1376"/>
      <c r="AU5868" s="1376"/>
      <c r="AV5868" s="1376"/>
      <c r="AW5868" s="1376"/>
      <c r="AX5868" s="1376"/>
      <c r="AY5868" s="1376"/>
      <c r="AZ5868" s="1376"/>
      <c r="BA5868" s="722"/>
      <c r="BB5868" s="722"/>
      <c r="BC5868" s="722"/>
    </row>
    <row r="5869" spans="11:55" s="757" customFormat="1">
      <c r="K5869" s="758"/>
      <c r="L5869" s="758"/>
      <c r="M5869" s="722"/>
      <c r="P5869" s="722"/>
      <c r="Q5869" s="722"/>
      <c r="R5869" s="722"/>
      <c r="S5869" s="722"/>
      <c r="T5869" s="722"/>
      <c r="U5869" s="722"/>
      <c r="V5869" s="1376"/>
      <c r="W5869" s="1376"/>
      <c r="X5869" s="1376"/>
      <c r="Y5869" s="1376"/>
      <c r="Z5869" s="1376"/>
      <c r="AA5869" s="1376"/>
      <c r="AB5869" s="1376"/>
      <c r="AC5869" s="1376"/>
      <c r="AD5869" s="1376"/>
      <c r="AE5869" s="1376"/>
      <c r="AF5869" s="1376"/>
      <c r="AG5869" s="1376"/>
      <c r="AH5869" s="1376"/>
      <c r="AI5869" s="1376"/>
      <c r="AJ5869" s="1376"/>
      <c r="AK5869" s="1376"/>
      <c r="AL5869" s="1376"/>
      <c r="AM5869" s="1376"/>
      <c r="AN5869" s="1376"/>
      <c r="AO5869" s="1376"/>
      <c r="AP5869" s="1376"/>
      <c r="AQ5869" s="1376"/>
      <c r="AR5869" s="1376"/>
      <c r="AS5869" s="1376"/>
      <c r="AT5869" s="1376"/>
      <c r="AU5869" s="1376"/>
      <c r="AV5869" s="1376"/>
      <c r="AW5869" s="1376"/>
      <c r="AX5869" s="1376"/>
      <c r="AY5869" s="1376"/>
      <c r="AZ5869" s="1376"/>
      <c r="BA5869" s="722"/>
      <c r="BB5869" s="722"/>
      <c r="BC5869" s="722"/>
    </row>
    <row r="5870" spans="11:55" s="757" customFormat="1">
      <c r="K5870" s="758"/>
      <c r="L5870" s="758"/>
      <c r="M5870" s="722"/>
      <c r="P5870" s="722"/>
      <c r="Q5870" s="722"/>
      <c r="R5870" s="722"/>
      <c r="S5870" s="722"/>
      <c r="T5870" s="722"/>
      <c r="U5870" s="722"/>
      <c r="V5870" s="1376"/>
      <c r="W5870" s="1376"/>
      <c r="X5870" s="1376"/>
      <c r="Y5870" s="1376"/>
      <c r="Z5870" s="1376"/>
      <c r="AA5870" s="1376"/>
      <c r="AB5870" s="1376"/>
      <c r="AC5870" s="1376"/>
      <c r="AD5870" s="1376"/>
      <c r="AE5870" s="1376"/>
      <c r="AF5870" s="1376"/>
      <c r="AG5870" s="1376"/>
      <c r="AH5870" s="1376"/>
      <c r="AI5870" s="1376"/>
      <c r="AJ5870" s="1376"/>
      <c r="AK5870" s="1376"/>
      <c r="AL5870" s="1376"/>
      <c r="AM5870" s="1376"/>
      <c r="AN5870" s="1376"/>
      <c r="AO5870" s="1376"/>
      <c r="AP5870" s="1376"/>
      <c r="AQ5870" s="1376"/>
      <c r="AR5870" s="1376"/>
      <c r="AS5870" s="1376"/>
      <c r="AT5870" s="1376"/>
      <c r="AU5870" s="1376"/>
      <c r="AV5870" s="1376"/>
      <c r="AW5870" s="1376"/>
      <c r="AX5870" s="1376"/>
      <c r="AY5870" s="1376"/>
      <c r="AZ5870" s="1376"/>
      <c r="BA5870" s="722"/>
      <c r="BB5870" s="722"/>
      <c r="BC5870" s="722"/>
    </row>
    <row r="5871" spans="11:55" s="757" customFormat="1">
      <c r="K5871" s="758"/>
      <c r="L5871" s="758"/>
      <c r="M5871" s="722"/>
      <c r="P5871" s="722"/>
      <c r="Q5871" s="722"/>
      <c r="R5871" s="722"/>
      <c r="S5871" s="722"/>
      <c r="T5871" s="722"/>
      <c r="U5871" s="722"/>
      <c r="V5871" s="1376"/>
      <c r="W5871" s="1376"/>
      <c r="X5871" s="1376"/>
      <c r="Y5871" s="1376"/>
      <c r="Z5871" s="1376"/>
      <c r="AA5871" s="1376"/>
      <c r="AB5871" s="1376"/>
      <c r="AC5871" s="1376"/>
      <c r="AD5871" s="1376"/>
      <c r="AE5871" s="1376"/>
      <c r="AF5871" s="1376"/>
      <c r="AG5871" s="1376"/>
      <c r="AH5871" s="1376"/>
      <c r="AI5871" s="1376"/>
      <c r="AJ5871" s="1376"/>
      <c r="AK5871" s="1376"/>
      <c r="AL5871" s="1376"/>
      <c r="AM5871" s="1376"/>
      <c r="AN5871" s="1376"/>
      <c r="AO5871" s="1376"/>
      <c r="AP5871" s="1376"/>
      <c r="AQ5871" s="1376"/>
      <c r="AR5871" s="1376"/>
      <c r="AS5871" s="1376"/>
      <c r="AT5871" s="1376"/>
      <c r="AU5871" s="1376"/>
      <c r="AV5871" s="1376"/>
      <c r="AW5871" s="1376"/>
      <c r="AX5871" s="1376"/>
      <c r="AY5871" s="1376"/>
      <c r="AZ5871" s="1376"/>
      <c r="BA5871" s="722"/>
      <c r="BB5871" s="722"/>
      <c r="BC5871" s="722"/>
    </row>
    <row r="5872" spans="11:55" s="757" customFormat="1">
      <c r="K5872" s="758"/>
      <c r="L5872" s="758"/>
      <c r="M5872" s="722"/>
      <c r="P5872" s="722"/>
      <c r="Q5872" s="722"/>
      <c r="R5872" s="722"/>
      <c r="S5872" s="722"/>
      <c r="T5872" s="722"/>
      <c r="U5872" s="722"/>
      <c r="V5872" s="1376"/>
      <c r="W5872" s="1376"/>
      <c r="X5872" s="1376"/>
      <c r="Y5872" s="1376"/>
      <c r="Z5872" s="1376"/>
      <c r="AA5872" s="1376"/>
      <c r="AB5872" s="1376"/>
      <c r="AC5872" s="1376"/>
      <c r="AD5872" s="1376"/>
      <c r="AE5872" s="1376"/>
      <c r="AF5872" s="1376"/>
      <c r="AG5872" s="1376"/>
      <c r="AH5872" s="1376"/>
      <c r="AI5872" s="1376"/>
      <c r="AJ5872" s="1376"/>
      <c r="AK5872" s="1376"/>
      <c r="AL5872" s="1376"/>
      <c r="AM5872" s="1376"/>
      <c r="AN5872" s="1376"/>
      <c r="AO5872" s="1376"/>
      <c r="AP5872" s="1376"/>
      <c r="AQ5872" s="1376"/>
      <c r="AR5872" s="1376"/>
      <c r="AS5872" s="1376"/>
      <c r="AT5872" s="1376"/>
      <c r="AU5872" s="1376"/>
      <c r="AV5872" s="1376"/>
      <c r="AW5872" s="1376"/>
      <c r="AX5872" s="1376"/>
      <c r="AY5872" s="1376"/>
      <c r="AZ5872" s="1376"/>
      <c r="BA5872" s="722"/>
      <c r="BB5872" s="722"/>
      <c r="BC5872" s="722"/>
    </row>
    <row r="5873" spans="11:55" s="757" customFormat="1">
      <c r="K5873" s="758"/>
      <c r="L5873" s="758"/>
      <c r="M5873" s="722"/>
      <c r="P5873" s="722"/>
      <c r="Q5873" s="722"/>
      <c r="R5873" s="722"/>
      <c r="S5873" s="722"/>
      <c r="T5873" s="722"/>
      <c r="U5873" s="722"/>
      <c r="V5873" s="1376"/>
      <c r="W5873" s="1376"/>
      <c r="X5873" s="1376"/>
      <c r="Y5873" s="1376"/>
      <c r="Z5873" s="1376"/>
      <c r="AA5873" s="1376"/>
      <c r="AB5873" s="1376"/>
      <c r="AC5873" s="1376"/>
      <c r="AD5873" s="1376"/>
      <c r="AE5873" s="1376"/>
      <c r="AF5873" s="1376"/>
      <c r="AG5873" s="1376"/>
      <c r="AH5873" s="1376"/>
      <c r="AI5873" s="1376"/>
      <c r="AJ5873" s="1376"/>
      <c r="AK5873" s="1376"/>
      <c r="AL5873" s="1376"/>
      <c r="AM5873" s="1376"/>
      <c r="AN5873" s="1376"/>
      <c r="AO5873" s="1376"/>
      <c r="AP5873" s="1376"/>
      <c r="AQ5873" s="1376"/>
      <c r="AR5873" s="1376"/>
      <c r="AS5873" s="1376"/>
      <c r="AT5873" s="1376"/>
      <c r="AU5873" s="1376"/>
      <c r="AV5873" s="1376"/>
      <c r="AW5873" s="1376"/>
      <c r="AX5873" s="1376"/>
      <c r="AY5873" s="1376"/>
      <c r="AZ5873" s="1376"/>
      <c r="BA5873" s="722"/>
      <c r="BB5873" s="722"/>
      <c r="BC5873" s="722"/>
    </row>
    <row r="5874" spans="11:55" s="757" customFormat="1">
      <c r="K5874" s="758"/>
      <c r="L5874" s="758"/>
      <c r="M5874" s="722"/>
      <c r="P5874" s="722"/>
      <c r="Q5874" s="722"/>
      <c r="R5874" s="722"/>
      <c r="S5874" s="722"/>
      <c r="T5874" s="722"/>
      <c r="U5874" s="722"/>
      <c r="V5874" s="1376"/>
      <c r="W5874" s="1376"/>
      <c r="X5874" s="1376"/>
      <c r="Y5874" s="1376"/>
      <c r="Z5874" s="1376"/>
      <c r="AA5874" s="1376"/>
      <c r="AB5874" s="1376"/>
      <c r="AC5874" s="1376"/>
      <c r="AD5874" s="1376"/>
      <c r="AE5874" s="1376"/>
      <c r="AF5874" s="1376"/>
      <c r="AG5874" s="1376"/>
      <c r="AH5874" s="1376"/>
      <c r="AI5874" s="1376"/>
      <c r="AJ5874" s="1376"/>
      <c r="AK5874" s="1376"/>
      <c r="AL5874" s="1376"/>
      <c r="AM5874" s="1376"/>
      <c r="AN5874" s="1376"/>
      <c r="AO5874" s="1376"/>
      <c r="AP5874" s="1376"/>
      <c r="AQ5874" s="1376"/>
      <c r="AR5874" s="1376"/>
      <c r="AS5874" s="1376"/>
      <c r="AT5874" s="1376"/>
      <c r="AU5874" s="1376"/>
      <c r="AV5874" s="1376"/>
      <c r="AW5874" s="1376"/>
      <c r="AX5874" s="1376"/>
      <c r="AY5874" s="1376"/>
      <c r="AZ5874" s="1376"/>
      <c r="BA5874" s="722"/>
      <c r="BB5874" s="722"/>
      <c r="BC5874" s="722"/>
    </row>
    <row r="5875" spans="11:55" s="757" customFormat="1">
      <c r="K5875" s="758"/>
      <c r="L5875" s="758"/>
      <c r="M5875" s="722"/>
      <c r="P5875" s="722"/>
      <c r="Q5875" s="722"/>
      <c r="R5875" s="722"/>
      <c r="S5875" s="722"/>
      <c r="T5875" s="722"/>
      <c r="U5875" s="722"/>
      <c r="V5875" s="1376"/>
      <c r="W5875" s="1376"/>
      <c r="X5875" s="1376"/>
      <c r="Y5875" s="1376"/>
      <c r="Z5875" s="1376"/>
      <c r="AA5875" s="1376"/>
      <c r="AB5875" s="1376"/>
      <c r="AC5875" s="1376"/>
      <c r="AD5875" s="1376"/>
      <c r="AE5875" s="1376"/>
      <c r="AF5875" s="1376"/>
      <c r="AG5875" s="1376"/>
      <c r="AH5875" s="1376"/>
      <c r="AI5875" s="1376"/>
      <c r="AJ5875" s="1376"/>
      <c r="AK5875" s="1376"/>
      <c r="AL5875" s="1376"/>
      <c r="AM5875" s="1376"/>
      <c r="AN5875" s="1376"/>
      <c r="AO5875" s="1376"/>
      <c r="AP5875" s="1376"/>
      <c r="AQ5875" s="1376"/>
      <c r="AR5875" s="1376"/>
      <c r="AS5875" s="1376"/>
      <c r="AT5875" s="1376"/>
      <c r="AU5875" s="1376"/>
      <c r="AV5875" s="1376"/>
      <c r="AW5875" s="1376"/>
      <c r="AX5875" s="1376"/>
      <c r="AY5875" s="1376"/>
      <c r="AZ5875" s="1376"/>
      <c r="BA5875" s="722"/>
      <c r="BB5875" s="722"/>
      <c r="BC5875" s="722"/>
    </row>
    <row r="5876" spans="11:55" s="757" customFormat="1">
      <c r="K5876" s="758"/>
      <c r="L5876" s="758"/>
      <c r="M5876" s="722"/>
      <c r="P5876" s="722"/>
      <c r="Q5876" s="722"/>
      <c r="R5876" s="722"/>
      <c r="S5876" s="722"/>
      <c r="T5876" s="722"/>
      <c r="U5876" s="722"/>
      <c r="V5876" s="1376"/>
      <c r="W5876" s="1376"/>
      <c r="X5876" s="1376"/>
      <c r="Y5876" s="1376"/>
      <c r="Z5876" s="1376"/>
      <c r="AA5876" s="1376"/>
      <c r="AB5876" s="1376"/>
      <c r="AC5876" s="1376"/>
      <c r="AD5876" s="1376"/>
      <c r="AE5876" s="1376"/>
      <c r="AF5876" s="1376"/>
      <c r="AG5876" s="1376"/>
      <c r="AH5876" s="1376"/>
      <c r="AI5876" s="1376"/>
      <c r="AJ5876" s="1376"/>
      <c r="AK5876" s="1376"/>
      <c r="AL5876" s="1376"/>
      <c r="AM5876" s="1376"/>
      <c r="AN5876" s="1376"/>
      <c r="AO5876" s="1376"/>
      <c r="AP5876" s="1376"/>
      <c r="AQ5876" s="1376"/>
      <c r="AR5876" s="1376"/>
      <c r="AS5876" s="1376"/>
      <c r="AT5876" s="1376"/>
      <c r="AU5876" s="1376"/>
      <c r="AV5876" s="1376"/>
      <c r="AW5876" s="1376"/>
      <c r="AX5876" s="1376"/>
      <c r="AY5876" s="1376"/>
      <c r="AZ5876" s="1376"/>
      <c r="BA5876" s="722"/>
      <c r="BB5876" s="722"/>
      <c r="BC5876" s="722"/>
    </row>
    <row r="5877" spans="11:55" s="757" customFormat="1">
      <c r="K5877" s="758"/>
      <c r="L5877" s="758"/>
      <c r="M5877" s="722"/>
      <c r="P5877" s="722"/>
      <c r="Q5877" s="722"/>
      <c r="R5877" s="722"/>
      <c r="S5877" s="722"/>
      <c r="T5877" s="722"/>
      <c r="U5877" s="722"/>
      <c r="V5877" s="1376"/>
      <c r="W5877" s="1376"/>
      <c r="X5877" s="1376"/>
      <c r="Y5877" s="1376"/>
      <c r="Z5877" s="1376"/>
      <c r="AA5877" s="1376"/>
      <c r="AB5877" s="1376"/>
      <c r="AC5877" s="1376"/>
      <c r="AD5877" s="1376"/>
      <c r="AE5877" s="1376"/>
      <c r="AF5877" s="1376"/>
      <c r="AG5877" s="1376"/>
      <c r="AH5877" s="1376"/>
      <c r="AI5877" s="1376"/>
      <c r="AJ5877" s="1376"/>
      <c r="AK5877" s="1376"/>
      <c r="AL5877" s="1376"/>
      <c r="AM5877" s="1376"/>
      <c r="AN5877" s="1376"/>
      <c r="AO5877" s="1376"/>
      <c r="AP5877" s="1376"/>
      <c r="AQ5877" s="1376"/>
      <c r="AR5877" s="1376"/>
      <c r="AS5877" s="1376"/>
      <c r="AT5877" s="1376"/>
      <c r="AU5877" s="1376"/>
      <c r="AV5877" s="1376"/>
      <c r="AW5877" s="1376"/>
      <c r="AX5877" s="1376"/>
      <c r="AY5877" s="1376"/>
      <c r="AZ5877" s="1376"/>
      <c r="BA5877" s="722"/>
      <c r="BB5877" s="722"/>
      <c r="BC5877" s="722"/>
    </row>
    <row r="5878" spans="11:55" s="757" customFormat="1">
      <c r="K5878" s="758"/>
      <c r="L5878" s="758"/>
      <c r="M5878" s="722"/>
      <c r="P5878" s="722"/>
      <c r="Q5878" s="722"/>
      <c r="R5878" s="722"/>
      <c r="S5878" s="722"/>
      <c r="T5878" s="722"/>
      <c r="U5878" s="722"/>
      <c r="V5878" s="1376"/>
      <c r="W5878" s="1376"/>
      <c r="X5878" s="1376"/>
      <c r="Y5878" s="1376"/>
      <c r="Z5878" s="1376"/>
      <c r="AA5878" s="1376"/>
      <c r="AB5878" s="1376"/>
      <c r="AC5878" s="1376"/>
      <c r="AD5878" s="1376"/>
      <c r="AE5878" s="1376"/>
      <c r="AF5878" s="1376"/>
      <c r="AG5878" s="1376"/>
      <c r="AH5878" s="1376"/>
      <c r="AI5878" s="1376"/>
      <c r="AJ5878" s="1376"/>
      <c r="AK5878" s="1376"/>
      <c r="AL5878" s="1376"/>
      <c r="AM5878" s="1376"/>
      <c r="AN5878" s="1376"/>
      <c r="AO5878" s="1376"/>
      <c r="AP5878" s="1376"/>
      <c r="AQ5878" s="1376"/>
      <c r="AR5878" s="1376"/>
      <c r="AS5878" s="1376"/>
      <c r="AT5878" s="1376"/>
      <c r="AU5878" s="1376"/>
      <c r="AV5878" s="1376"/>
      <c r="AW5878" s="1376"/>
      <c r="AX5878" s="1376"/>
      <c r="AY5878" s="1376"/>
      <c r="AZ5878" s="1376"/>
      <c r="BA5878" s="722"/>
      <c r="BB5878" s="722"/>
      <c r="BC5878" s="722"/>
    </row>
    <row r="5879" spans="11:55" s="757" customFormat="1">
      <c r="K5879" s="758"/>
      <c r="L5879" s="758"/>
      <c r="M5879" s="722"/>
      <c r="P5879" s="722"/>
      <c r="Q5879" s="722"/>
      <c r="R5879" s="722"/>
      <c r="S5879" s="722"/>
      <c r="T5879" s="722"/>
      <c r="U5879" s="722"/>
      <c r="V5879" s="1376"/>
      <c r="W5879" s="1376"/>
      <c r="X5879" s="1376"/>
      <c r="Y5879" s="1376"/>
      <c r="Z5879" s="1376"/>
      <c r="AA5879" s="1376"/>
      <c r="AB5879" s="1376"/>
      <c r="AC5879" s="1376"/>
      <c r="AD5879" s="1376"/>
      <c r="AE5879" s="1376"/>
      <c r="AF5879" s="1376"/>
      <c r="AG5879" s="1376"/>
      <c r="AH5879" s="1376"/>
      <c r="AI5879" s="1376"/>
      <c r="AJ5879" s="1376"/>
      <c r="AK5879" s="1376"/>
      <c r="AL5879" s="1376"/>
      <c r="AM5879" s="1376"/>
      <c r="AN5879" s="1376"/>
      <c r="AO5879" s="1376"/>
      <c r="AP5879" s="1376"/>
      <c r="AQ5879" s="1376"/>
      <c r="AR5879" s="1376"/>
      <c r="AS5879" s="1376"/>
      <c r="AT5879" s="1376"/>
      <c r="AU5879" s="1376"/>
      <c r="AV5879" s="1376"/>
      <c r="AW5879" s="1376"/>
      <c r="AX5879" s="1376"/>
      <c r="AY5879" s="1376"/>
      <c r="AZ5879" s="1376"/>
      <c r="BA5879" s="722"/>
      <c r="BB5879" s="722"/>
      <c r="BC5879" s="722"/>
    </row>
    <row r="5880" spans="11:55" s="757" customFormat="1">
      <c r="K5880" s="758"/>
      <c r="L5880" s="758"/>
      <c r="M5880" s="722"/>
      <c r="P5880" s="722"/>
      <c r="Q5880" s="722"/>
      <c r="R5880" s="722"/>
      <c r="S5880" s="722"/>
      <c r="T5880" s="722"/>
      <c r="U5880" s="722"/>
      <c r="V5880" s="1376"/>
      <c r="W5880" s="1376"/>
      <c r="X5880" s="1376"/>
      <c r="Y5880" s="1376"/>
      <c r="Z5880" s="1376"/>
      <c r="AA5880" s="1376"/>
      <c r="AB5880" s="1376"/>
      <c r="AC5880" s="1376"/>
      <c r="AD5880" s="1376"/>
      <c r="AE5880" s="1376"/>
      <c r="AF5880" s="1376"/>
      <c r="AG5880" s="1376"/>
      <c r="AH5880" s="1376"/>
      <c r="AI5880" s="1376"/>
      <c r="AJ5880" s="1376"/>
      <c r="AK5880" s="1376"/>
      <c r="AL5880" s="1376"/>
      <c r="AM5880" s="1376"/>
      <c r="AN5880" s="1376"/>
      <c r="AO5880" s="1376"/>
      <c r="AP5880" s="1376"/>
      <c r="AQ5880" s="1376"/>
      <c r="AR5880" s="1376"/>
      <c r="AS5880" s="1376"/>
      <c r="AT5880" s="1376"/>
      <c r="AU5880" s="1376"/>
      <c r="AV5880" s="1376"/>
      <c r="AW5880" s="1376"/>
      <c r="AX5880" s="1376"/>
      <c r="AY5880" s="1376"/>
      <c r="AZ5880" s="1376"/>
      <c r="BA5880" s="722"/>
      <c r="BB5880" s="722"/>
      <c r="BC5880" s="722"/>
    </row>
    <row r="5881" spans="11:55" s="757" customFormat="1">
      <c r="K5881" s="758"/>
      <c r="L5881" s="758"/>
      <c r="M5881" s="722"/>
      <c r="P5881" s="722"/>
      <c r="Q5881" s="722"/>
      <c r="R5881" s="722"/>
      <c r="S5881" s="722"/>
      <c r="T5881" s="722"/>
      <c r="U5881" s="722"/>
      <c r="V5881" s="1376"/>
      <c r="W5881" s="1376"/>
      <c r="X5881" s="1376"/>
      <c r="Y5881" s="1376"/>
      <c r="Z5881" s="1376"/>
      <c r="AA5881" s="1376"/>
      <c r="AB5881" s="1376"/>
      <c r="AC5881" s="1376"/>
      <c r="AD5881" s="1376"/>
      <c r="AE5881" s="1376"/>
      <c r="AF5881" s="1376"/>
      <c r="AG5881" s="1376"/>
      <c r="AH5881" s="1376"/>
      <c r="AI5881" s="1376"/>
      <c r="AJ5881" s="1376"/>
      <c r="AK5881" s="1376"/>
      <c r="AL5881" s="1376"/>
      <c r="AM5881" s="1376"/>
      <c r="AN5881" s="1376"/>
      <c r="AO5881" s="1376"/>
      <c r="AP5881" s="1376"/>
      <c r="AQ5881" s="1376"/>
      <c r="AR5881" s="1376"/>
      <c r="AS5881" s="1376"/>
      <c r="AT5881" s="1376"/>
      <c r="AU5881" s="1376"/>
      <c r="AV5881" s="1376"/>
      <c r="AW5881" s="1376"/>
      <c r="AX5881" s="1376"/>
      <c r="AY5881" s="1376"/>
      <c r="AZ5881" s="1376"/>
      <c r="BA5881" s="722"/>
      <c r="BB5881" s="722"/>
      <c r="BC5881" s="722"/>
    </row>
    <row r="5882" spans="11:55" s="757" customFormat="1">
      <c r="K5882" s="758"/>
      <c r="L5882" s="758"/>
      <c r="M5882" s="722"/>
      <c r="P5882" s="722"/>
      <c r="Q5882" s="722"/>
      <c r="R5882" s="722"/>
      <c r="S5882" s="722"/>
      <c r="T5882" s="722"/>
      <c r="U5882" s="722"/>
      <c r="V5882" s="1376"/>
      <c r="W5882" s="1376"/>
      <c r="X5882" s="1376"/>
      <c r="Y5882" s="1376"/>
      <c r="Z5882" s="1376"/>
      <c r="AA5882" s="1376"/>
      <c r="AB5882" s="1376"/>
      <c r="AC5882" s="1376"/>
      <c r="AD5882" s="1376"/>
      <c r="AE5882" s="1376"/>
      <c r="AF5882" s="1376"/>
      <c r="AG5882" s="1376"/>
      <c r="AH5882" s="1376"/>
      <c r="AI5882" s="1376"/>
      <c r="AJ5882" s="1376"/>
      <c r="AK5882" s="1376"/>
      <c r="AL5882" s="1376"/>
      <c r="AM5882" s="1376"/>
      <c r="AN5882" s="1376"/>
      <c r="AO5882" s="1376"/>
      <c r="AP5882" s="1376"/>
      <c r="AQ5882" s="1376"/>
      <c r="AR5882" s="1376"/>
      <c r="AS5882" s="1376"/>
      <c r="AT5882" s="1376"/>
      <c r="AU5882" s="1376"/>
      <c r="AV5882" s="1376"/>
      <c r="AW5882" s="1376"/>
      <c r="AX5882" s="1376"/>
      <c r="AY5882" s="1376"/>
      <c r="AZ5882" s="1376"/>
      <c r="BA5882" s="722"/>
      <c r="BB5882" s="722"/>
      <c r="BC5882" s="722"/>
    </row>
    <row r="5883" spans="11:55" s="757" customFormat="1">
      <c r="K5883" s="758"/>
      <c r="L5883" s="758"/>
      <c r="M5883" s="722"/>
      <c r="P5883" s="722"/>
      <c r="Q5883" s="722"/>
      <c r="R5883" s="722"/>
      <c r="S5883" s="722"/>
      <c r="T5883" s="722"/>
      <c r="U5883" s="722"/>
      <c r="V5883" s="1376"/>
      <c r="W5883" s="1376"/>
      <c r="X5883" s="1376"/>
      <c r="Y5883" s="1376"/>
      <c r="Z5883" s="1376"/>
      <c r="AA5883" s="1376"/>
      <c r="AB5883" s="1376"/>
      <c r="AC5883" s="1376"/>
      <c r="AD5883" s="1376"/>
      <c r="AE5883" s="1376"/>
      <c r="AF5883" s="1376"/>
      <c r="AG5883" s="1376"/>
      <c r="AH5883" s="1376"/>
      <c r="AI5883" s="1376"/>
      <c r="AJ5883" s="1376"/>
      <c r="AK5883" s="1376"/>
      <c r="AL5883" s="1376"/>
      <c r="AM5883" s="1376"/>
      <c r="AN5883" s="1376"/>
      <c r="AO5883" s="1376"/>
      <c r="AP5883" s="1376"/>
      <c r="AQ5883" s="1376"/>
      <c r="AR5883" s="1376"/>
      <c r="AS5883" s="1376"/>
      <c r="AT5883" s="1376"/>
      <c r="AU5883" s="1376"/>
      <c r="AV5883" s="1376"/>
      <c r="AW5883" s="1376"/>
      <c r="AX5883" s="1376"/>
      <c r="AY5883" s="1376"/>
      <c r="AZ5883" s="1376"/>
      <c r="BA5883" s="722"/>
      <c r="BB5883" s="722"/>
      <c r="BC5883" s="722"/>
    </row>
    <row r="5884" spans="11:55" s="757" customFormat="1">
      <c r="K5884" s="758"/>
      <c r="L5884" s="758"/>
      <c r="M5884" s="722"/>
      <c r="P5884" s="722"/>
      <c r="Q5884" s="722"/>
      <c r="R5884" s="722"/>
      <c r="S5884" s="722"/>
      <c r="T5884" s="722"/>
      <c r="U5884" s="722"/>
      <c r="V5884" s="1376"/>
      <c r="W5884" s="1376"/>
      <c r="X5884" s="1376"/>
      <c r="Y5884" s="1376"/>
      <c r="Z5884" s="1376"/>
      <c r="AA5884" s="1376"/>
      <c r="AB5884" s="1376"/>
      <c r="AC5884" s="1376"/>
      <c r="AD5884" s="1376"/>
      <c r="AE5884" s="1376"/>
      <c r="AF5884" s="1376"/>
      <c r="AG5884" s="1376"/>
      <c r="AH5884" s="1376"/>
      <c r="AI5884" s="1376"/>
      <c r="AJ5884" s="1376"/>
      <c r="AK5884" s="1376"/>
      <c r="AL5884" s="1376"/>
      <c r="AM5884" s="1376"/>
      <c r="AN5884" s="1376"/>
      <c r="AO5884" s="1376"/>
      <c r="AP5884" s="1376"/>
      <c r="AQ5884" s="1376"/>
      <c r="AR5884" s="1376"/>
      <c r="AS5884" s="1376"/>
      <c r="AT5884" s="1376"/>
      <c r="AU5884" s="1376"/>
      <c r="AV5884" s="1376"/>
      <c r="AW5884" s="1376"/>
      <c r="AX5884" s="1376"/>
      <c r="AY5884" s="1376"/>
      <c r="AZ5884" s="1376"/>
      <c r="BA5884" s="722"/>
      <c r="BB5884" s="722"/>
      <c r="BC5884" s="722"/>
    </row>
    <row r="5885" spans="11:55" s="757" customFormat="1">
      <c r="K5885" s="758"/>
      <c r="L5885" s="758"/>
      <c r="M5885" s="722"/>
      <c r="P5885" s="722"/>
      <c r="Q5885" s="722"/>
      <c r="R5885" s="722"/>
      <c r="S5885" s="722"/>
      <c r="T5885" s="722"/>
      <c r="U5885" s="722"/>
      <c r="V5885" s="1376"/>
      <c r="W5885" s="1376"/>
      <c r="X5885" s="1376"/>
      <c r="Y5885" s="1376"/>
      <c r="Z5885" s="1376"/>
      <c r="AA5885" s="1376"/>
      <c r="AB5885" s="1376"/>
      <c r="AC5885" s="1376"/>
      <c r="AD5885" s="1376"/>
      <c r="AE5885" s="1376"/>
      <c r="AF5885" s="1376"/>
      <c r="AG5885" s="1376"/>
      <c r="AH5885" s="1376"/>
      <c r="AI5885" s="1376"/>
      <c r="AJ5885" s="1376"/>
      <c r="AK5885" s="1376"/>
      <c r="AL5885" s="1376"/>
      <c r="AM5885" s="1376"/>
      <c r="AN5885" s="1376"/>
      <c r="AO5885" s="1376"/>
      <c r="AP5885" s="1376"/>
      <c r="AQ5885" s="1376"/>
      <c r="AR5885" s="1376"/>
      <c r="AS5885" s="1376"/>
      <c r="AT5885" s="1376"/>
      <c r="AU5885" s="1376"/>
      <c r="AV5885" s="1376"/>
      <c r="AW5885" s="1376"/>
      <c r="AX5885" s="1376"/>
      <c r="AY5885" s="1376"/>
      <c r="AZ5885" s="1376"/>
      <c r="BA5885" s="722"/>
      <c r="BB5885" s="722"/>
      <c r="BC5885" s="722"/>
    </row>
    <row r="5886" spans="11:55" s="757" customFormat="1">
      <c r="K5886" s="758"/>
      <c r="L5886" s="758"/>
      <c r="M5886" s="722"/>
      <c r="P5886" s="722"/>
      <c r="Q5886" s="722"/>
      <c r="R5886" s="722"/>
      <c r="S5886" s="722"/>
      <c r="T5886" s="722"/>
      <c r="U5886" s="722"/>
      <c r="V5886" s="1376"/>
      <c r="W5886" s="1376"/>
      <c r="X5886" s="1376"/>
      <c r="Y5886" s="1376"/>
      <c r="Z5886" s="1376"/>
      <c r="AA5886" s="1376"/>
      <c r="AB5886" s="1376"/>
      <c r="AC5886" s="1376"/>
      <c r="AD5886" s="1376"/>
      <c r="AE5886" s="1376"/>
      <c r="AF5886" s="1376"/>
      <c r="AG5886" s="1376"/>
      <c r="AH5886" s="1376"/>
      <c r="AI5886" s="1376"/>
      <c r="AJ5886" s="1376"/>
      <c r="AK5886" s="1376"/>
      <c r="AL5886" s="1376"/>
      <c r="AM5886" s="1376"/>
      <c r="AN5886" s="1376"/>
      <c r="AO5886" s="1376"/>
      <c r="AP5886" s="1376"/>
      <c r="AQ5886" s="1376"/>
      <c r="AR5886" s="1376"/>
      <c r="AS5886" s="1376"/>
      <c r="AT5886" s="1376"/>
      <c r="AU5886" s="1376"/>
      <c r="AV5886" s="1376"/>
      <c r="AW5886" s="1376"/>
      <c r="AX5886" s="1376"/>
      <c r="AY5886" s="1376"/>
      <c r="AZ5886" s="1376"/>
      <c r="BA5886" s="722"/>
      <c r="BB5886" s="722"/>
      <c r="BC5886" s="722"/>
    </row>
    <row r="5887" spans="11:55" s="757" customFormat="1">
      <c r="K5887" s="758"/>
      <c r="L5887" s="758"/>
      <c r="M5887" s="722"/>
      <c r="P5887" s="722"/>
      <c r="Q5887" s="722"/>
      <c r="R5887" s="722"/>
      <c r="S5887" s="722"/>
      <c r="T5887" s="722"/>
      <c r="U5887" s="722"/>
      <c r="V5887" s="1376"/>
      <c r="W5887" s="1376"/>
      <c r="X5887" s="1376"/>
      <c r="Y5887" s="1376"/>
      <c r="Z5887" s="1376"/>
      <c r="AA5887" s="1376"/>
      <c r="AB5887" s="1376"/>
      <c r="AC5887" s="1376"/>
      <c r="AD5887" s="1376"/>
      <c r="AE5887" s="1376"/>
      <c r="AF5887" s="1376"/>
      <c r="AG5887" s="1376"/>
      <c r="AH5887" s="1376"/>
      <c r="AI5887" s="1376"/>
      <c r="AJ5887" s="1376"/>
      <c r="AK5887" s="1376"/>
      <c r="AL5887" s="1376"/>
      <c r="AM5887" s="1376"/>
      <c r="AN5887" s="1376"/>
      <c r="AO5887" s="1376"/>
      <c r="AP5887" s="1376"/>
      <c r="AQ5887" s="1376"/>
      <c r="AR5887" s="1376"/>
      <c r="AS5887" s="1376"/>
      <c r="AT5887" s="1376"/>
      <c r="AU5887" s="1376"/>
      <c r="AV5887" s="1376"/>
      <c r="AW5887" s="1376"/>
      <c r="AX5887" s="1376"/>
      <c r="AY5887" s="1376"/>
      <c r="AZ5887" s="1376"/>
      <c r="BA5887" s="722"/>
      <c r="BB5887" s="722"/>
      <c r="BC5887" s="722"/>
    </row>
    <row r="5888" spans="11:55" s="757" customFormat="1">
      <c r="K5888" s="758"/>
      <c r="L5888" s="758"/>
      <c r="M5888" s="722"/>
      <c r="P5888" s="722"/>
      <c r="Q5888" s="722"/>
      <c r="R5888" s="722"/>
      <c r="S5888" s="722"/>
      <c r="T5888" s="722"/>
      <c r="U5888" s="722"/>
      <c r="V5888" s="1376"/>
      <c r="W5888" s="1376"/>
      <c r="X5888" s="1376"/>
      <c r="Y5888" s="1376"/>
      <c r="Z5888" s="1376"/>
      <c r="AA5888" s="1376"/>
      <c r="AB5888" s="1376"/>
      <c r="AC5888" s="1376"/>
      <c r="AD5888" s="1376"/>
      <c r="AE5888" s="1376"/>
      <c r="AF5888" s="1376"/>
      <c r="AG5888" s="1376"/>
      <c r="AH5888" s="1376"/>
      <c r="AI5888" s="1376"/>
      <c r="AJ5888" s="1376"/>
      <c r="AK5888" s="1376"/>
      <c r="AL5888" s="1376"/>
      <c r="AM5888" s="1376"/>
      <c r="AN5888" s="1376"/>
      <c r="AO5888" s="1376"/>
      <c r="AP5888" s="1376"/>
      <c r="AQ5888" s="1376"/>
      <c r="AR5888" s="1376"/>
      <c r="AS5888" s="1376"/>
      <c r="AT5888" s="1376"/>
      <c r="AU5888" s="1376"/>
      <c r="AV5888" s="1376"/>
      <c r="AW5888" s="1376"/>
      <c r="AX5888" s="1376"/>
      <c r="AY5888" s="1376"/>
      <c r="AZ5888" s="1376"/>
      <c r="BA5888" s="722"/>
      <c r="BB5888" s="722"/>
      <c r="BC5888" s="722"/>
    </row>
    <row r="5889" spans="11:55" s="757" customFormat="1">
      <c r="K5889" s="758"/>
      <c r="L5889" s="758"/>
      <c r="M5889" s="722"/>
      <c r="P5889" s="722"/>
      <c r="Q5889" s="722"/>
      <c r="R5889" s="722"/>
      <c r="S5889" s="722"/>
      <c r="T5889" s="722"/>
      <c r="U5889" s="722"/>
      <c r="V5889" s="1376"/>
      <c r="W5889" s="1376"/>
      <c r="X5889" s="1376"/>
      <c r="Y5889" s="1376"/>
      <c r="Z5889" s="1376"/>
      <c r="AA5889" s="1376"/>
      <c r="AB5889" s="1376"/>
      <c r="AC5889" s="1376"/>
      <c r="AD5889" s="1376"/>
      <c r="AE5889" s="1376"/>
      <c r="AF5889" s="1376"/>
      <c r="AG5889" s="1376"/>
      <c r="AH5889" s="1376"/>
      <c r="AI5889" s="1376"/>
      <c r="AJ5889" s="1376"/>
      <c r="AK5889" s="1376"/>
      <c r="AL5889" s="1376"/>
      <c r="AM5889" s="1376"/>
      <c r="AN5889" s="1376"/>
      <c r="AO5889" s="1376"/>
      <c r="AP5889" s="1376"/>
      <c r="AQ5889" s="1376"/>
      <c r="AR5889" s="1376"/>
      <c r="AS5889" s="1376"/>
      <c r="AT5889" s="1376"/>
      <c r="AU5889" s="1376"/>
      <c r="AV5889" s="1376"/>
      <c r="AW5889" s="1376"/>
      <c r="AX5889" s="1376"/>
      <c r="AY5889" s="1376"/>
      <c r="AZ5889" s="1376"/>
      <c r="BA5889" s="722"/>
      <c r="BB5889" s="722"/>
      <c r="BC5889" s="722"/>
    </row>
    <row r="5890" spans="11:55" s="757" customFormat="1">
      <c r="K5890" s="758"/>
      <c r="L5890" s="758"/>
      <c r="M5890" s="722"/>
      <c r="P5890" s="722"/>
      <c r="Q5890" s="722"/>
      <c r="R5890" s="722"/>
      <c r="S5890" s="722"/>
      <c r="T5890" s="722"/>
      <c r="U5890" s="722"/>
      <c r="V5890" s="1376"/>
      <c r="W5890" s="1376"/>
      <c r="X5890" s="1376"/>
      <c r="Y5890" s="1376"/>
      <c r="Z5890" s="1376"/>
      <c r="AA5890" s="1376"/>
      <c r="AB5890" s="1376"/>
      <c r="AC5890" s="1376"/>
      <c r="AD5890" s="1376"/>
      <c r="AE5890" s="1376"/>
      <c r="AF5890" s="1376"/>
      <c r="AG5890" s="1376"/>
      <c r="AH5890" s="1376"/>
      <c r="AI5890" s="1376"/>
      <c r="AJ5890" s="1376"/>
      <c r="AK5890" s="1376"/>
      <c r="AL5890" s="1376"/>
      <c r="AM5890" s="1376"/>
      <c r="AN5890" s="1376"/>
      <c r="AO5890" s="1376"/>
      <c r="AP5890" s="1376"/>
      <c r="AQ5890" s="1376"/>
      <c r="AR5890" s="1376"/>
      <c r="AS5890" s="1376"/>
      <c r="AT5890" s="1376"/>
      <c r="AU5890" s="1376"/>
      <c r="AV5890" s="1376"/>
      <c r="AW5890" s="1376"/>
      <c r="AX5890" s="1376"/>
      <c r="AY5890" s="1376"/>
      <c r="AZ5890" s="1376"/>
      <c r="BA5890" s="722"/>
      <c r="BB5890" s="722"/>
      <c r="BC5890" s="722"/>
    </row>
    <row r="5891" spans="11:55" s="757" customFormat="1">
      <c r="K5891" s="758"/>
      <c r="L5891" s="758"/>
      <c r="M5891" s="722"/>
      <c r="P5891" s="722"/>
      <c r="Q5891" s="722"/>
      <c r="R5891" s="722"/>
      <c r="S5891" s="722"/>
      <c r="T5891" s="722"/>
      <c r="U5891" s="722"/>
      <c r="V5891" s="1376"/>
      <c r="W5891" s="1376"/>
      <c r="X5891" s="1376"/>
      <c r="Y5891" s="1376"/>
      <c r="Z5891" s="1376"/>
      <c r="AA5891" s="1376"/>
      <c r="AB5891" s="1376"/>
      <c r="AC5891" s="1376"/>
      <c r="AD5891" s="1376"/>
      <c r="AE5891" s="1376"/>
      <c r="AF5891" s="1376"/>
      <c r="AG5891" s="1376"/>
      <c r="AH5891" s="1376"/>
      <c r="AI5891" s="1376"/>
      <c r="AJ5891" s="1376"/>
      <c r="AK5891" s="1376"/>
      <c r="AL5891" s="1376"/>
      <c r="AM5891" s="1376"/>
      <c r="AN5891" s="1376"/>
      <c r="AO5891" s="1376"/>
      <c r="AP5891" s="1376"/>
      <c r="AQ5891" s="1376"/>
      <c r="AR5891" s="1376"/>
      <c r="AS5891" s="1376"/>
      <c r="AT5891" s="1376"/>
      <c r="AU5891" s="1376"/>
      <c r="AV5891" s="1376"/>
      <c r="AW5891" s="1376"/>
      <c r="AX5891" s="1376"/>
      <c r="AY5891" s="1376"/>
      <c r="AZ5891" s="1376"/>
      <c r="BA5891" s="722"/>
      <c r="BB5891" s="722"/>
      <c r="BC5891" s="722"/>
    </row>
    <row r="5892" spans="11:55" s="757" customFormat="1">
      <c r="K5892" s="758"/>
      <c r="L5892" s="758"/>
      <c r="M5892" s="722"/>
      <c r="P5892" s="722"/>
      <c r="Q5892" s="722"/>
      <c r="R5892" s="722"/>
      <c r="S5892" s="722"/>
      <c r="T5892" s="722"/>
      <c r="U5892" s="722"/>
      <c r="V5892" s="1376"/>
      <c r="W5892" s="1376"/>
      <c r="X5892" s="1376"/>
      <c r="Y5892" s="1376"/>
      <c r="Z5892" s="1376"/>
      <c r="AA5892" s="1376"/>
      <c r="AB5892" s="1376"/>
      <c r="AC5892" s="1376"/>
      <c r="AD5892" s="1376"/>
      <c r="AE5892" s="1376"/>
      <c r="AF5892" s="1376"/>
      <c r="AG5892" s="1376"/>
      <c r="AH5892" s="1376"/>
      <c r="AI5892" s="1376"/>
      <c r="AJ5892" s="1376"/>
      <c r="AK5892" s="1376"/>
      <c r="AL5892" s="1376"/>
      <c r="AM5892" s="1376"/>
      <c r="AN5892" s="1376"/>
      <c r="AO5892" s="1376"/>
      <c r="AP5892" s="1376"/>
      <c r="AQ5892" s="1376"/>
      <c r="AR5892" s="1376"/>
      <c r="AS5892" s="1376"/>
      <c r="AT5892" s="1376"/>
      <c r="AU5892" s="1376"/>
      <c r="AV5892" s="1376"/>
      <c r="AW5892" s="1376"/>
      <c r="AX5892" s="1376"/>
      <c r="AY5892" s="1376"/>
      <c r="AZ5892" s="1376"/>
      <c r="BA5892" s="722"/>
      <c r="BB5892" s="722"/>
      <c r="BC5892" s="722"/>
    </row>
    <row r="5893" spans="11:55" s="757" customFormat="1">
      <c r="K5893" s="758"/>
      <c r="L5893" s="758"/>
      <c r="M5893" s="722"/>
      <c r="P5893" s="722"/>
      <c r="Q5893" s="722"/>
      <c r="R5893" s="722"/>
      <c r="S5893" s="722"/>
      <c r="T5893" s="722"/>
      <c r="U5893" s="722"/>
      <c r="V5893" s="1376"/>
      <c r="W5893" s="1376"/>
      <c r="X5893" s="1376"/>
      <c r="Y5893" s="1376"/>
      <c r="Z5893" s="1376"/>
      <c r="AA5893" s="1376"/>
      <c r="AB5893" s="1376"/>
      <c r="AC5893" s="1376"/>
      <c r="AD5893" s="1376"/>
      <c r="AE5893" s="1376"/>
      <c r="AF5893" s="1376"/>
      <c r="AG5893" s="1376"/>
      <c r="AH5893" s="1376"/>
      <c r="AI5893" s="1376"/>
      <c r="AJ5893" s="1376"/>
      <c r="AK5893" s="1376"/>
      <c r="AL5893" s="1376"/>
      <c r="AM5893" s="1376"/>
      <c r="AN5893" s="1376"/>
      <c r="AO5893" s="1376"/>
      <c r="AP5893" s="1376"/>
      <c r="AQ5893" s="1376"/>
      <c r="AR5893" s="1376"/>
      <c r="AS5893" s="1376"/>
      <c r="AT5893" s="1376"/>
      <c r="AU5893" s="1376"/>
      <c r="AV5893" s="1376"/>
      <c r="AW5893" s="1376"/>
      <c r="AX5893" s="1376"/>
      <c r="AY5893" s="1376"/>
      <c r="AZ5893" s="1376"/>
      <c r="BA5893" s="722"/>
      <c r="BB5893" s="722"/>
      <c r="BC5893" s="722"/>
    </row>
    <row r="5894" spans="11:55" s="757" customFormat="1">
      <c r="K5894" s="758"/>
      <c r="L5894" s="758"/>
      <c r="M5894" s="722"/>
      <c r="P5894" s="722"/>
      <c r="Q5894" s="722"/>
      <c r="R5894" s="722"/>
      <c r="S5894" s="722"/>
      <c r="T5894" s="722"/>
      <c r="U5894" s="722"/>
      <c r="V5894" s="1376"/>
      <c r="W5894" s="1376"/>
      <c r="X5894" s="1376"/>
      <c r="Y5894" s="1376"/>
      <c r="Z5894" s="1376"/>
      <c r="AA5894" s="1376"/>
      <c r="AB5894" s="1376"/>
      <c r="AC5894" s="1376"/>
      <c r="AD5894" s="1376"/>
      <c r="AE5894" s="1376"/>
      <c r="AF5894" s="1376"/>
      <c r="AG5894" s="1376"/>
      <c r="AH5894" s="1376"/>
      <c r="AI5894" s="1376"/>
      <c r="AJ5894" s="1376"/>
      <c r="AK5894" s="1376"/>
      <c r="AL5894" s="1376"/>
      <c r="AM5894" s="1376"/>
      <c r="AN5894" s="1376"/>
      <c r="AO5894" s="1376"/>
      <c r="AP5894" s="1376"/>
      <c r="AQ5894" s="1376"/>
      <c r="AR5894" s="1376"/>
      <c r="AS5894" s="1376"/>
      <c r="AT5894" s="1376"/>
      <c r="AU5894" s="1376"/>
      <c r="AV5894" s="1376"/>
      <c r="AW5894" s="1376"/>
      <c r="AX5894" s="1376"/>
      <c r="AY5894" s="1376"/>
      <c r="AZ5894" s="1376"/>
      <c r="BA5894" s="722"/>
      <c r="BB5894" s="722"/>
      <c r="BC5894" s="722"/>
    </row>
    <row r="5895" spans="11:55" s="757" customFormat="1">
      <c r="K5895" s="758"/>
      <c r="L5895" s="758"/>
      <c r="M5895" s="722"/>
      <c r="P5895" s="722"/>
      <c r="Q5895" s="722"/>
      <c r="R5895" s="722"/>
      <c r="S5895" s="722"/>
      <c r="T5895" s="722"/>
      <c r="U5895" s="722"/>
      <c r="V5895" s="1376"/>
      <c r="W5895" s="1376"/>
      <c r="X5895" s="1376"/>
      <c r="Y5895" s="1376"/>
      <c r="Z5895" s="1376"/>
      <c r="AA5895" s="1376"/>
      <c r="AB5895" s="1376"/>
      <c r="AC5895" s="1376"/>
      <c r="AD5895" s="1376"/>
      <c r="AE5895" s="1376"/>
      <c r="AF5895" s="1376"/>
      <c r="AG5895" s="1376"/>
      <c r="AH5895" s="1376"/>
      <c r="AI5895" s="1376"/>
      <c r="AJ5895" s="1376"/>
      <c r="AK5895" s="1376"/>
      <c r="AL5895" s="1376"/>
      <c r="AM5895" s="1376"/>
      <c r="AN5895" s="1376"/>
      <c r="AO5895" s="1376"/>
      <c r="AP5895" s="1376"/>
      <c r="AQ5895" s="1376"/>
      <c r="AR5895" s="1376"/>
      <c r="AS5895" s="1376"/>
      <c r="AT5895" s="1376"/>
      <c r="AU5895" s="1376"/>
      <c r="AV5895" s="1376"/>
      <c r="AW5895" s="1376"/>
      <c r="AX5895" s="1376"/>
      <c r="AY5895" s="1376"/>
      <c r="AZ5895" s="1376"/>
      <c r="BA5895" s="722"/>
      <c r="BB5895" s="722"/>
      <c r="BC5895" s="722"/>
    </row>
    <row r="5896" spans="11:55" s="757" customFormat="1">
      <c r="K5896" s="758"/>
      <c r="L5896" s="758"/>
      <c r="M5896" s="722"/>
      <c r="P5896" s="722"/>
      <c r="Q5896" s="722"/>
      <c r="R5896" s="722"/>
      <c r="S5896" s="722"/>
      <c r="T5896" s="722"/>
      <c r="U5896" s="722"/>
      <c r="V5896" s="1376"/>
      <c r="W5896" s="1376"/>
      <c r="X5896" s="1376"/>
      <c r="Y5896" s="1376"/>
      <c r="Z5896" s="1376"/>
      <c r="AA5896" s="1376"/>
      <c r="AB5896" s="1376"/>
      <c r="AC5896" s="1376"/>
      <c r="AD5896" s="1376"/>
      <c r="AE5896" s="1376"/>
      <c r="AF5896" s="1376"/>
      <c r="AG5896" s="1376"/>
      <c r="AH5896" s="1376"/>
      <c r="AI5896" s="1376"/>
      <c r="AJ5896" s="1376"/>
      <c r="AK5896" s="1376"/>
      <c r="AL5896" s="1376"/>
      <c r="AM5896" s="1376"/>
      <c r="AN5896" s="1376"/>
      <c r="AO5896" s="1376"/>
      <c r="AP5896" s="1376"/>
      <c r="AQ5896" s="1376"/>
      <c r="AR5896" s="1376"/>
      <c r="AS5896" s="1376"/>
      <c r="AT5896" s="1376"/>
      <c r="AU5896" s="1376"/>
      <c r="AV5896" s="1376"/>
      <c r="AW5896" s="1376"/>
      <c r="AX5896" s="1376"/>
      <c r="AY5896" s="1376"/>
      <c r="AZ5896" s="1376"/>
      <c r="BA5896" s="722"/>
      <c r="BB5896" s="722"/>
      <c r="BC5896" s="722"/>
    </row>
    <row r="5897" spans="11:55" s="757" customFormat="1">
      <c r="K5897" s="758"/>
      <c r="L5897" s="758"/>
      <c r="M5897" s="722"/>
      <c r="P5897" s="722"/>
      <c r="Q5897" s="722"/>
      <c r="R5897" s="722"/>
      <c r="S5897" s="722"/>
      <c r="T5897" s="722"/>
      <c r="U5897" s="722"/>
      <c r="V5897" s="1376"/>
      <c r="W5897" s="1376"/>
      <c r="X5897" s="1376"/>
      <c r="Y5897" s="1376"/>
      <c r="Z5897" s="1376"/>
      <c r="AA5897" s="1376"/>
      <c r="AB5897" s="1376"/>
      <c r="AC5897" s="1376"/>
      <c r="AD5897" s="1376"/>
      <c r="AE5897" s="1376"/>
      <c r="AF5897" s="1376"/>
      <c r="AG5897" s="1376"/>
      <c r="AH5897" s="1376"/>
      <c r="AI5897" s="1376"/>
      <c r="AJ5897" s="1376"/>
      <c r="AK5897" s="1376"/>
      <c r="AL5897" s="1376"/>
      <c r="AM5897" s="1376"/>
      <c r="AN5897" s="1376"/>
      <c r="AO5897" s="1376"/>
      <c r="AP5897" s="1376"/>
      <c r="AQ5897" s="1376"/>
      <c r="AR5897" s="1376"/>
      <c r="AS5897" s="1376"/>
      <c r="AT5897" s="1376"/>
      <c r="AU5897" s="1376"/>
      <c r="AV5897" s="1376"/>
      <c r="AW5897" s="1376"/>
      <c r="AX5897" s="1376"/>
      <c r="AY5897" s="1376"/>
      <c r="AZ5897" s="1376"/>
      <c r="BA5897" s="722"/>
      <c r="BB5897" s="722"/>
      <c r="BC5897" s="722"/>
    </row>
    <row r="5898" spans="11:55" s="757" customFormat="1">
      <c r="K5898" s="758"/>
      <c r="L5898" s="758"/>
      <c r="M5898" s="722"/>
      <c r="P5898" s="722"/>
      <c r="Q5898" s="722"/>
      <c r="R5898" s="722"/>
      <c r="S5898" s="722"/>
      <c r="T5898" s="722"/>
      <c r="U5898" s="722"/>
      <c r="V5898" s="1376"/>
      <c r="W5898" s="1376"/>
      <c r="X5898" s="1376"/>
      <c r="Y5898" s="1376"/>
      <c r="Z5898" s="1376"/>
      <c r="AA5898" s="1376"/>
      <c r="AB5898" s="1376"/>
      <c r="AC5898" s="1376"/>
      <c r="AD5898" s="1376"/>
      <c r="AE5898" s="1376"/>
      <c r="AF5898" s="1376"/>
      <c r="AG5898" s="1376"/>
      <c r="AH5898" s="1376"/>
      <c r="AI5898" s="1376"/>
      <c r="AJ5898" s="1376"/>
      <c r="AK5898" s="1376"/>
      <c r="AL5898" s="1376"/>
      <c r="AM5898" s="1376"/>
      <c r="AN5898" s="1376"/>
      <c r="AO5898" s="1376"/>
      <c r="AP5898" s="1376"/>
      <c r="AQ5898" s="1376"/>
      <c r="AR5898" s="1376"/>
      <c r="AS5898" s="1376"/>
      <c r="AT5898" s="1376"/>
      <c r="AU5898" s="1376"/>
      <c r="AV5898" s="1376"/>
      <c r="AW5898" s="1376"/>
      <c r="AX5898" s="1376"/>
      <c r="AY5898" s="1376"/>
      <c r="AZ5898" s="1376"/>
      <c r="BA5898" s="722"/>
      <c r="BB5898" s="722"/>
      <c r="BC5898" s="722"/>
    </row>
    <row r="5899" spans="11:55" s="757" customFormat="1">
      <c r="K5899" s="758"/>
      <c r="L5899" s="758"/>
      <c r="M5899" s="722"/>
      <c r="P5899" s="722"/>
      <c r="Q5899" s="722"/>
      <c r="R5899" s="722"/>
      <c r="S5899" s="722"/>
      <c r="T5899" s="722"/>
      <c r="U5899" s="722"/>
      <c r="V5899" s="1376"/>
      <c r="W5899" s="1376"/>
      <c r="X5899" s="1376"/>
      <c r="Y5899" s="1376"/>
      <c r="Z5899" s="1376"/>
      <c r="AA5899" s="1376"/>
      <c r="AB5899" s="1376"/>
      <c r="AC5899" s="1376"/>
      <c r="AD5899" s="1376"/>
      <c r="AE5899" s="1376"/>
      <c r="AF5899" s="1376"/>
      <c r="AG5899" s="1376"/>
      <c r="AH5899" s="1376"/>
      <c r="AI5899" s="1376"/>
      <c r="AJ5899" s="1376"/>
      <c r="AK5899" s="1376"/>
      <c r="AL5899" s="1376"/>
      <c r="AM5899" s="1376"/>
      <c r="AN5899" s="1376"/>
      <c r="AO5899" s="1376"/>
      <c r="AP5899" s="1376"/>
      <c r="AQ5899" s="1376"/>
      <c r="AR5899" s="1376"/>
      <c r="AS5899" s="1376"/>
      <c r="AT5899" s="1376"/>
      <c r="AU5899" s="1376"/>
      <c r="AV5899" s="1376"/>
      <c r="AW5899" s="1376"/>
      <c r="AX5899" s="1376"/>
      <c r="AY5899" s="1376"/>
      <c r="AZ5899" s="1376"/>
      <c r="BA5899" s="722"/>
      <c r="BB5899" s="722"/>
      <c r="BC5899" s="722"/>
    </row>
    <row r="5900" spans="11:55" s="757" customFormat="1">
      <c r="K5900" s="758"/>
      <c r="L5900" s="758"/>
      <c r="M5900" s="722"/>
      <c r="P5900" s="722"/>
      <c r="Q5900" s="722"/>
      <c r="R5900" s="722"/>
      <c r="S5900" s="722"/>
      <c r="T5900" s="722"/>
      <c r="U5900" s="722"/>
      <c r="V5900" s="1376"/>
      <c r="W5900" s="1376"/>
      <c r="X5900" s="1376"/>
      <c r="Y5900" s="1376"/>
      <c r="Z5900" s="1376"/>
      <c r="AA5900" s="1376"/>
      <c r="AB5900" s="1376"/>
      <c r="AC5900" s="1376"/>
      <c r="AD5900" s="1376"/>
      <c r="AE5900" s="1376"/>
      <c r="AF5900" s="1376"/>
      <c r="AG5900" s="1376"/>
      <c r="AH5900" s="1376"/>
      <c r="AI5900" s="1376"/>
      <c r="AJ5900" s="1376"/>
      <c r="AK5900" s="1376"/>
      <c r="AL5900" s="1376"/>
      <c r="AM5900" s="1376"/>
      <c r="AN5900" s="1376"/>
      <c r="AO5900" s="1376"/>
      <c r="AP5900" s="1376"/>
      <c r="AQ5900" s="1376"/>
      <c r="AR5900" s="1376"/>
      <c r="AS5900" s="1376"/>
      <c r="AT5900" s="1376"/>
      <c r="AU5900" s="1376"/>
      <c r="AV5900" s="1376"/>
      <c r="AW5900" s="1376"/>
      <c r="AX5900" s="1376"/>
      <c r="AY5900" s="1376"/>
      <c r="AZ5900" s="1376"/>
      <c r="BA5900" s="722"/>
      <c r="BB5900" s="722"/>
      <c r="BC5900" s="722"/>
    </row>
    <row r="5901" spans="11:55" s="757" customFormat="1">
      <c r="K5901" s="758"/>
      <c r="L5901" s="758"/>
      <c r="M5901" s="722"/>
      <c r="P5901" s="722"/>
      <c r="Q5901" s="722"/>
      <c r="R5901" s="722"/>
      <c r="S5901" s="722"/>
      <c r="T5901" s="722"/>
      <c r="U5901" s="722"/>
      <c r="V5901" s="1376"/>
      <c r="W5901" s="1376"/>
      <c r="X5901" s="1376"/>
      <c r="Y5901" s="1376"/>
      <c r="Z5901" s="1376"/>
      <c r="AA5901" s="1376"/>
      <c r="AB5901" s="1376"/>
      <c r="AC5901" s="1376"/>
      <c r="AD5901" s="1376"/>
      <c r="AE5901" s="1376"/>
      <c r="AF5901" s="1376"/>
      <c r="AG5901" s="1376"/>
      <c r="AH5901" s="1376"/>
      <c r="AI5901" s="1376"/>
      <c r="AJ5901" s="1376"/>
      <c r="AK5901" s="1376"/>
      <c r="AL5901" s="1376"/>
      <c r="AM5901" s="1376"/>
      <c r="AN5901" s="1376"/>
      <c r="AO5901" s="1376"/>
      <c r="AP5901" s="1376"/>
      <c r="AQ5901" s="1376"/>
      <c r="AR5901" s="1376"/>
      <c r="AS5901" s="1376"/>
      <c r="AT5901" s="1376"/>
      <c r="AU5901" s="1376"/>
      <c r="AV5901" s="1376"/>
      <c r="AW5901" s="1376"/>
      <c r="AX5901" s="1376"/>
      <c r="AY5901" s="1376"/>
      <c r="AZ5901" s="1376"/>
      <c r="BA5901" s="722"/>
      <c r="BB5901" s="722"/>
      <c r="BC5901" s="722"/>
    </row>
    <row r="5902" spans="11:55" s="757" customFormat="1">
      <c r="K5902" s="758"/>
      <c r="L5902" s="758"/>
      <c r="M5902" s="722"/>
      <c r="P5902" s="722"/>
      <c r="Q5902" s="722"/>
      <c r="R5902" s="722"/>
      <c r="S5902" s="722"/>
      <c r="T5902" s="722"/>
      <c r="U5902" s="722"/>
      <c r="V5902" s="1376"/>
      <c r="W5902" s="1376"/>
      <c r="X5902" s="1376"/>
      <c r="Y5902" s="1376"/>
      <c r="Z5902" s="1376"/>
      <c r="AA5902" s="1376"/>
      <c r="AB5902" s="1376"/>
      <c r="AC5902" s="1376"/>
      <c r="AD5902" s="1376"/>
      <c r="AE5902" s="1376"/>
      <c r="AF5902" s="1376"/>
      <c r="AG5902" s="1376"/>
      <c r="AH5902" s="1376"/>
      <c r="AI5902" s="1376"/>
      <c r="AJ5902" s="1376"/>
      <c r="AK5902" s="1376"/>
      <c r="AL5902" s="1376"/>
      <c r="AM5902" s="1376"/>
      <c r="AN5902" s="1376"/>
      <c r="AO5902" s="1376"/>
      <c r="AP5902" s="1376"/>
      <c r="AQ5902" s="1376"/>
      <c r="AR5902" s="1376"/>
      <c r="AS5902" s="1376"/>
      <c r="AT5902" s="1376"/>
      <c r="AU5902" s="1376"/>
      <c r="AV5902" s="1376"/>
      <c r="AW5902" s="1376"/>
      <c r="AX5902" s="1376"/>
      <c r="AY5902" s="1376"/>
      <c r="AZ5902" s="1376"/>
      <c r="BA5902" s="722"/>
      <c r="BB5902" s="722"/>
      <c r="BC5902" s="722"/>
    </row>
    <row r="5903" spans="11:55" s="757" customFormat="1">
      <c r="K5903" s="758"/>
      <c r="L5903" s="758"/>
      <c r="M5903" s="722"/>
      <c r="P5903" s="722"/>
      <c r="Q5903" s="722"/>
      <c r="R5903" s="722"/>
      <c r="S5903" s="722"/>
      <c r="T5903" s="722"/>
      <c r="U5903" s="722"/>
      <c r="V5903" s="1376"/>
      <c r="W5903" s="1376"/>
      <c r="X5903" s="1376"/>
      <c r="Y5903" s="1376"/>
      <c r="Z5903" s="1376"/>
      <c r="AA5903" s="1376"/>
      <c r="AB5903" s="1376"/>
      <c r="AC5903" s="1376"/>
      <c r="AD5903" s="1376"/>
      <c r="AE5903" s="1376"/>
      <c r="AF5903" s="1376"/>
      <c r="AG5903" s="1376"/>
      <c r="AH5903" s="1376"/>
      <c r="AI5903" s="1376"/>
      <c r="AJ5903" s="1376"/>
      <c r="AK5903" s="1376"/>
      <c r="AL5903" s="1376"/>
      <c r="AM5903" s="1376"/>
      <c r="AN5903" s="1376"/>
      <c r="AO5903" s="1376"/>
      <c r="AP5903" s="1376"/>
      <c r="AQ5903" s="1376"/>
      <c r="AR5903" s="1376"/>
      <c r="AS5903" s="1376"/>
      <c r="AT5903" s="1376"/>
      <c r="AU5903" s="1376"/>
      <c r="AV5903" s="1376"/>
      <c r="AW5903" s="1376"/>
      <c r="AX5903" s="1376"/>
      <c r="AY5903" s="1376"/>
      <c r="AZ5903" s="1376"/>
      <c r="BA5903" s="722"/>
      <c r="BB5903" s="722"/>
      <c r="BC5903" s="722"/>
    </row>
    <row r="5904" spans="11:55" s="757" customFormat="1">
      <c r="K5904" s="758"/>
      <c r="L5904" s="758"/>
      <c r="M5904" s="722"/>
      <c r="P5904" s="722"/>
      <c r="Q5904" s="722"/>
      <c r="R5904" s="722"/>
      <c r="S5904" s="722"/>
      <c r="T5904" s="722"/>
      <c r="U5904" s="722"/>
      <c r="V5904" s="1376"/>
      <c r="W5904" s="1376"/>
      <c r="X5904" s="1376"/>
      <c r="Y5904" s="1376"/>
      <c r="Z5904" s="1376"/>
      <c r="AA5904" s="1376"/>
      <c r="AB5904" s="1376"/>
      <c r="AC5904" s="1376"/>
      <c r="AD5904" s="1376"/>
      <c r="AE5904" s="1376"/>
      <c r="AF5904" s="1376"/>
      <c r="AG5904" s="1376"/>
      <c r="AH5904" s="1376"/>
      <c r="AI5904" s="1376"/>
      <c r="AJ5904" s="1376"/>
      <c r="AK5904" s="1376"/>
      <c r="AL5904" s="1376"/>
      <c r="AM5904" s="1376"/>
      <c r="AN5904" s="1376"/>
      <c r="AO5904" s="1376"/>
      <c r="AP5904" s="1376"/>
      <c r="AQ5904" s="1376"/>
      <c r="AR5904" s="1376"/>
      <c r="AS5904" s="1376"/>
      <c r="AT5904" s="1376"/>
      <c r="AU5904" s="1376"/>
      <c r="AV5904" s="1376"/>
      <c r="AW5904" s="1376"/>
      <c r="AX5904" s="1376"/>
      <c r="AY5904" s="1376"/>
      <c r="AZ5904" s="1376"/>
      <c r="BA5904" s="722"/>
      <c r="BB5904" s="722"/>
      <c r="BC5904" s="722"/>
    </row>
    <row r="5905" spans="11:55" s="757" customFormat="1">
      <c r="K5905" s="758"/>
      <c r="L5905" s="758"/>
      <c r="M5905" s="722"/>
      <c r="P5905" s="722"/>
      <c r="Q5905" s="722"/>
      <c r="R5905" s="722"/>
      <c r="S5905" s="722"/>
      <c r="T5905" s="722"/>
      <c r="U5905" s="722"/>
      <c r="V5905" s="1376"/>
      <c r="W5905" s="1376"/>
      <c r="X5905" s="1376"/>
      <c r="Y5905" s="1376"/>
      <c r="Z5905" s="1376"/>
      <c r="AA5905" s="1376"/>
      <c r="AB5905" s="1376"/>
      <c r="AC5905" s="1376"/>
      <c r="AD5905" s="1376"/>
      <c r="AE5905" s="1376"/>
      <c r="AF5905" s="1376"/>
      <c r="AG5905" s="1376"/>
      <c r="AH5905" s="1376"/>
      <c r="AI5905" s="1376"/>
      <c r="AJ5905" s="1376"/>
      <c r="AK5905" s="1376"/>
      <c r="AL5905" s="1376"/>
      <c r="AM5905" s="1376"/>
      <c r="AN5905" s="1376"/>
      <c r="AO5905" s="1376"/>
      <c r="AP5905" s="1376"/>
      <c r="AQ5905" s="1376"/>
      <c r="AR5905" s="1376"/>
      <c r="AS5905" s="1376"/>
      <c r="AT5905" s="1376"/>
      <c r="AU5905" s="1376"/>
      <c r="AV5905" s="1376"/>
      <c r="AW5905" s="1376"/>
      <c r="AX5905" s="1376"/>
      <c r="AY5905" s="1376"/>
      <c r="AZ5905" s="1376"/>
      <c r="BA5905" s="722"/>
      <c r="BB5905" s="722"/>
      <c r="BC5905" s="722"/>
    </row>
    <row r="5906" spans="11:55" s="757" customFormat="1">
      <c r="K5906" s="758"/>
      <c r="L5906" s="758"/>
      <c r="M5906" s="722"/>
      <c r="P5906" s="722"/>
      <c r="Q5906" s="722"/>
      <c r="R5906" s="722"/>
      <c r="S5906" s="722"/>
      <c r="T5906" s="722"/>
      <c r="U5906" s="722"/>
      <c r="V5906" s="1376"/>
      <c r="W5906" s="1376"/>
      <c r="X5906" s="1376"/>
      <c r="Y5906" s="1376"/>
      <c r="Z5906" s="1376"/>
      <c r="AA5906" s="1376"/>
      <c r="AB5906" s="1376"/>
      <c r="AC5906" s="1376"/>
      <c r="AD5906" s="1376"/>
      <c r="AE5906" s="1376"/>
      <c r="AF5906" s="1376"/>
      <c r="AG5906" s="1376"/>
      <c r="AH5906" s="1376"/>
      <c r="AI5906" s="1376"/>
      <c r="AJ5906" s="1376"/>
      <c r="AK5906" s="1376"/>
      <c r="AL5906" s="1376"/>
      <c r="AM5906" s="1376"/>
      <c r="AN5906" s="1376"/>
      <c r="AO5906" s="1376"/>
      <c r="AP5906" s="1376"/>
      <c r="AQ5906" s="1376"/>
      <c r="AR5906" s="1376"/>
      <c r="AS5906" s="1376"/>
      <c r="AT5906" s="1376"/>
      <c r="AU5906" s="1376"/>
      <c r="AV5906" s="1376"/>
      <c r="AW5906" s="1376"/>
      <c r="AX5906" s="1376"/>
      <c r="AY5906" s="1376"/>
      <c r="AZ5906" s="1376"/>
      <c r="BA5906" s="722"/>
      <c r="BB5906" s="722"/>
      <c r="BC5906" s="722"/>
    </row>
    <row r="5907" spans="11:55" s="757" customFormat="1">
      <c r="K5907" s="758"/>
      <c r="L5907" s="758"/>
      <c r="M5907" s="722"/>
      <c r="P5907" s="722"/>
      <c r="Q5907" s="722"/>
      <c r="R5907" s="722"/>
      <c r="S5907" s="722"/>
      <c r="T5907" s="722"/>
      <c r="U5907" s="722"/>
      <c r="V5907" s="1376"/>
      <c r="W5907" s="1376"/>
      <c r="X5907" s="1376"/>
      <c r="Y5907" s="1376"/>
      <c r="Z5907" s="1376"/>
      <c r="AA5907" s="1376"/>
      <c r="AB5907" s="1376"/>
      <c r="AC5907" s="1376"/>
      <c r="AD5907" s="1376"/>
      <c r="AE5907" s="1376"/>
      <c r="AF5907" s="1376"/>
      <c r="AG5907" s="1376"/>
      <c r="AH5907" s="1376"/>
      <c r="AI5907" s="1376"/>
      <c r="AJ5907" s="1376"/>
      <c r="AK5907" s="1376"/>
      <c r="AL5907" s="1376"/>
      <c r="AM5907" s="1376"/>
      <c r="AN5907" s="1376"/>
      <c r="AO5907" s="1376"/>
      <c r="AP5907" s="1376"/>
      <c r="AQ5907" s="1376"/>
      <c r="AR5907" s="1376"/>
      <c r="AS5907" s="1376"/>
      <c r="AT5907" s="1376"/>
      <c r="AU5907" s="1376"/>
      <c r="AV5907" s="1376"/>
      <c r="AW5907" s="1376"/>
      <c r="AX5907" s="1376"/>
      <c r="AY5907" s="1376"/>
      <c r="AZ5907" s="1376"/>
      <c r="BA5907" s="722"/>
      <c r="BB5907" s="722"/>
      <c r="BC5907" s="722"/>
    </row>
    <row r="5908" spans="11:55" s="757" customFormat="1">
      <c r="K5908" s="758"/>
      <c r="L5908" s="758"/>
      <c r="M5908" s="722"/>
      <c r="P5908" s="722"/>
      <c r="Q5908" s="722"/>
      <c r="R5908" s="722"/>
      <c r="S5908" s="722"/>
      <c r="T5908" s="722"/>
      <c r="U5908" s="722"/>
      <c r="V5908" s="1376"/>
      <c r="W5908" s="1376"/>
      <c r="X5908" s="1376"/>
      <c r="Y5908" s="1376"/>
      <c r="Z5908" s="1376"/>
      <c r="AA5908" s="1376"/>
      <c r="AB5908" s="1376"/>
      <c r="AC5908" s="1376"/>
      <c r="AD5908" s="1376"/>
      <c r="AE5908" s="1376"/>
      <c r="AF5908" s="1376"/>
      <c r="AG5908" s="1376"/>
      <c r="AH5908" s="1376"/>
      <c r="AI5908" s="1376"/>
      <c r="AJ5908" s="1376"/>
      <c r="AK5908" s="1376"/>
      <c r="AL5908" s="1376"/>
      <c r="AM5908" s="1376"/>
      <c r="AN5908" s="1376"/>
      <c r="AO5908" s="1376"/>
      <c r="AP5908" s="1376"/>
      <c r="AQ5908" s="1376"/>
      <c r="AR5908" s="1376"/>
      <c r="AS5908" s="1376"/>
      <c r="AT5908" s="1376"/>
      <c r="AU5908" s="1376"/>
      <c r="AV5908" s="1376"/>
      <c r="AW5908" s="1376"/>
      <c r="AX5908" s="1376"/>
      <c r="AY5908" s="1376"/>
      <c r="AZ5908" s="1376"/>
      <c r="BA5908" s="722"/>
      <c r="BB5908" s="722"/>
      <c r="BC5908" s="722"/>
    </row>
    <row r="5909" spans="11:55" s="757" customFormat="1">
      <c r="K5909" s="758"/>
      <c r="L5909" s="758"/>
      <c r="M5909" s="722"/>
      <c r="P5909" s="722"/>
      <c r="Q5909" s="722"/>
      <c r="R5909" s="722"/>
      <c r="S5909" s="722"/>
      <c r="T5909" s="722"/>
      <c r="U5909" s="722"/>
      <c r="V5909" s="1376"/>
      <c r="W5909" s="1376"/>
      <c r="X5909" s="1376"/>
      <c r="Y5909" s="1376"/>
      <c r="Z5909" s="1376"/>
      <c r="AA5909" s="1376"/>
      <c r="AB5909" s="1376"/>
      <c r="AC5909" s="1376"/>
      <c r="AD5909" s="1376"/>
      <c r="AE5909" s="1376"/>
      <c r="AF5909" s="1376"/>
      <c r="AG5909" s="1376"/>
      <c r="AH5909" s="1376"/>
      <c r="AI5909" s="1376"/>
      <c r="AJ5909" s="1376"/>
      <c r="AK5909" s="1376"/>
      <c r="AL5909" s="1376"/>
      <c r="AM5909" s="1376"/>
      <c r="AN5909" s="1376"/>
      <c r="AO5909" s="1376"/>
      <c r="AP5909" s="1376"/>
      <c r="AQ5909" s="1376"/>
      <c r="AR5909" s="1376"/>
      <c r="AS5909" s="1376"/>
      <c r="AT5909" s="1376"/>
      <c r="AU5909" s="1376"/>
      <c r="AV5909" s="1376"/>
      <c r="AW5909" s="1376"/>
      <c r="AX5909" s="1376"/>
      <c r="AY5909" s="1376"/>
      <c r="AZ5909" s="1376"/>
      <c r="BA5909" s="722"/>
      <c r="BB5909" s="722"/>
      <c r="BC5909" s="722"/>
    </row>
    <row r="5910" spans="11:55" s="757" customFormat="1">
      <c r="K5910" s="758"/>
      <c r="L5910" s="758"/>
      <c r="M5910" s="722"/>
      <c r="P5910" s="722"/>
      <c r="Q5910" s="722"/>
      <c r="R5910" s="722"/>
      <c r="S5910" s="722"/>
      <c r="T5910" s="722"/>
      <c r="U5910" s="722"/>
      <c r="V5910" s="1376"/>
      <c r="W5910" s="1376"/>
      <c r="X5910" s="1376"/>
      <c r="Y5910" s="1376"/>
      <c r="Z5910" s="1376"/>
      <c r="AA5910" s="1376"/>
      <c r="AB5910" s="1376"/>
      <c r="AC5910" s="1376"/>
      <c r="AD5910" s="1376"/>
      <c r="AE5910" s="1376"/>
      <c r="AF5910" s="1376"/>
      <c r="AG5910" s="1376"/>
      <c r="AH5910" s="1376"/>
      <c r="AI5910" s="1376"/>
      <c r="AJ5910" s="1376"/>
      <c r="AK5910" s="1376"/>
      <c r="AL5910" s="1376"/>
      <c r="AM5910" s="1376"/>
      <c r="AN5910" s="1376"/>
      <c r="AO5910" s="1376"/>
      <c r="AP5910" s="1376"/>
      <c r="AQ5910" s="1376"/>
      <c r="AR5910" s="1376"/>
      <c r="AS5910" s="1376"/>
      <c r="AT5910" s="1376"/>
      <c r="AU5910" s="1376"/>
      <c r="AV5910" s="1376"/>
      <c r="AW5910" s="1376"/>
      <c r="AX5910" s="1376"/>
      <c r="AY5910" s="1376"/>
      <c r="AZ5910" s="1376"/>
      <c r="BA5910" s="722"/>
      <c r="BB5910" s="722"/>
      <c r="BC5910" s="722"/>
    </row>
    <row r="5911" spans="11:55" s="757" customFormat="1">
      <c r="K5911" s="758"/>
      <c r="L5911" s="758"/>
      <c r="M5911" s="722"/>
      <c r="P5911" s="722"/>
      <c r="Q5911" s="722"/>
      <c r="R5911" s="722"/>
      <c r="S5911" s="722"/>
      <c r="T5911" s="722"/>
      <c r="U5911" s="722"/>
      <c r="V5911" s="1376"/>
      <c r="W5911" s="1376"/>
      <c r="X5911" s="1376"/>
      <c r="Y5911" s="1376"/>
      <c r="Z5911" s="1376"/>
      <c r="AA5911" s="1376"/>
      <c r="AB5911" s="1376"/>
      <c r="AC5911" s="1376"/>
      <c r="AD5911" s="1376"/>
      <c r="AE5911" s="1376"/>
      <c r="AF5911" s="1376"/>
      <c r="AG5911" s="1376"/>
      <c r="AH5911" s="1376"/>
      <c r="AI5911" s="1376"/>
      <c r="AJ5911" s="1376"/>
      <c r="AK5911" s="1376"/>
      <c r="AL5911" s="1376"/>
      <c r="AM5911" s="1376"/>
      <c r="AN5911" s="1376"/>
      <c r="AO5911" s="1376"/>
      <c r="AP5911" s="1376"/>
      <c r="AQ5911" s="1376"/>
      <c r="AR5911" s="1376"/>
      <c r="AS5911" s="1376"/>
      <c r="AT5911" s="1376"/>
      <c r="AU5911" s="1376"/>
      <c r="AV5911" s="1376"/>
      <c r="AW5911" s="1376"/>
      <c r="AX5911" s="1376"/>
      <c r="AY5911" s="1376"/>
      <c r="AZ5911" s="1376"/>
      <c r="BA5911" s="722"/>
      <c r="BB5911" s="722"/>
      <c r="BC5911" s="722"/>
    </row>
    <row r="5912" spans="11:55" s="757" customFormat="1">
      <c r="K5912" s="758"/>
      <c r="L5912" s="758"/>
      <c r="M5912" s="722"/>
      <c r="P5912" s="722"/>
      <c r="Q5912" s="722"/>
      <c r="R5912" s="722"/>
      <c r="S5912" s="722"/>
      <c r="T5912" s="722"/>
      <c r="U5912" s="722"/>
      <c r="V5912" s="1376"/>
      <c r="W5912" s="1376"/>
      <c r="X5912" s="1376"/>
      <c r="Y5912" s="1376"/>
      <c r="Z5912" s="1376"/>
      <c r="AA5912" s="1376"/>
      <c r="AB5912" s="1376"/>
      <c r="AC5912" s="1376"/>
      <c r="AD5912" s="1376"/>
      <c r="AE5912" s="1376"/>
      <c r="AF5912" s="1376"/>
      <c r="AG5912" s="1376"/>
      <c r="AH5912" s="1376"/>
      <c r="AI5912" s="1376"/>
      <c r="AJ5912" s="1376"/>
      <c r="AK5912" s="1376"/>
      <c r="AL5912" s="1376"/>
      <c r="AM5912" s="1376"/>
      <c r="AN5912" s="1376"/>
      <c r="AO5912" s="1376"/>
      <c r="AP5912" s="1376"/>
      <c r="AQ5912" s="1376"/>
      <c r="AR5912" s="1376"/>
      <c r="AS5912" s="1376"/>
      <c r="AT5912" s="1376"/>
      <c r="AU5912" s="1376"/>
      <c r="AV5912" s="1376"/>
      <c r="AW5912" s="1376"/>
      <c r="AX5912" s="1376"/>
      <c r="AY5912" s="1376"/>
      <c r="AZ5912" s="1376"/>
      <c r="BA5912" s="722"/>
      <c r="BB5912" s="722"/>
      <c r="BC5912" s="722"/>
    </row>
    <row r="5913" spans="11:55" s="757" customFormat="1">
      <c r="K5913" s="758"/>
      <c r="L5913" s="758"/>
      <c r="M5913" s="722"/>
      <c r="P5913" s="722"/>
      <c r="Q5913" s="722"/>
      <c r="R5913" s="722"/>
      <c r="S5913" s="722"/>
      <c r="T5913" s="722"/>
      <c r="U5913" s="722"/>
      <c r="V5913" s="1376"/>
      <c r="W5913" s="1376"/>
      <c r="X5913" s="1376"/>
      <c r="Y5913" s="1376"/>
      <c r="Z5913" s="1376"/>
      <c r="AA5913" s="1376"/>
      <c r="AB5913" s="1376"/>
      <c r="AC5913" s="1376"/>
      <c r="AD5913" s="1376"/>
      <c r="AE5913" s="1376"/>
      <c r="AF5913" s="1376"/>
      <c r="AG5913" s="1376"/>
      <c r="AH5913" s="1376"/>
      <c r="AI5913" s="1376"/>
      <c r="AJ5913" s="1376"/>
      <c r="AK5913" s="1376"/>
      <c r="AL5913" s="1376"/>
      <c r="AM5913" s="1376"/>
      <c r="AN5913" s="1376"/>
      <c r="AO5913" s="1376"/>
      <c r="AP5913" s="1376"/>
      <c r="AQ5913" s="1376"/>
      <c r="AR5913" s="1376"/>
      <c r="AS5913" s="1376"/>
      <c r="AT5913" s="1376"/>
      <c r="AU5913" s="1376"/>
      <c r="AV5913" s="1376"/>
      <c r="AW5913" s="1376"/>
      <c r="AX5913" s="1376"/>
      <c r="AY5913" s="1376"/>
      <c r="AZ5913" s="1376"/>
      <c r="BA5913" s="722"/>
      <c r="BB5913" s="722"/>
      <c r="BC5913" s="722"/>
    </row>
    <row r="5914" spans="11:55" s="757" customFormat="1">
      <c r="K5914" s="758"/>
      <c r="L5914" s="758"/>
      <c r="M5914" s="722"/>
      <c r="P5914" s="722"/>
      <c r="Q5914" s="722"/>
      <c r="R5914" s="722"/>
      <c r="S5914" s="722"/>
      <c r="T5914" s="722"/>
      <c r="U5914" s="722"/>
      <c r="V5914" s="1376"/>
      <c r="W5914" s="1376"/>
      <c r="X5914" s="1376"/>
      <c r="Y5914" s="1376"/>
      <c r="Z5914" s="1376"/>
      <c r="AA5914" s="1376"/>
      <c r="AB5914" s="1376"/>
      <c r="AC5914" s="1376"/>
      <c r="AD5914" s="1376"/>
      <c r="AE5914" s="1376"/>
      <c r="AF5914" s="1376"/>
      <c r="AG5914" s="1376"/>
      <c r="AH5914" s="1376"/>
      <c r="AI5914" s="1376"/>
      <c r="AJ5914" s="1376"/>
      <c r="AK5914" s="1376"/>
      <c r="AL5914" s="1376"/>
      <c r="AM5914" s="1376"/>
      <c r="AN5914" s="1376"/>
      <c r="AO5914" s="1376"/>
      <c r="AP5914" s="1376"/>
      <c r="AQ5914" s="1376"/>
      <c r="AR5914" s="1376"/>
      <c r="AS5914" s="1376"/>
      <c r="AT5914" s="1376"/>
      <c r="AU5914" s="1376"/>
      <c r="AV5914" s="1376"/>
      <c r="AW5914" s="1376"/>
      <c r="AX5914" s="1376"/>
      <c r="AY5914" s="1376"/>
      <c r="AZ5914" s="1376"/>
      <c r="BA5914" s="722"/>
      <c r="BB5914" s="722"/>
      <c r="BC5914" s="722"/>
    </row>
    <row r="5915" spans="11:55" s="757" customFormat="1">
      <c r="K5915" s="758"/>
      <c r="L5915" s="758"/>
      <c r="M5915" s="722"/>
      <c r="P5915" s="722"/>
      <c r="Q5915" s="722"/>
      <c r="R5915" s="722"/>
      <c r="S5915" s="722"/>
      <c r="T5915" s="722"/>
      <c r="U5915" s="722"/>
      <c r="V5915" s="1376"/>
      <c r="W5915" s="1376"/>
      <c r="X5915" s="1376"/>
      <c r="Y5915" s="1376"/>
      <c r="Z5915" s="1376"/>
      <c r="AA5915" s="1376"/>
      <c r="AB5915" s="1376"/>
      <c r="AC5915" s="1376"/>
      <c r="AD5915" s="1376"/>
      <c r="AE5915" s="1376"/>
      <c r="AF5915" s="1376"/>
      <c r="AG5915" s="1376"/>
      <c r="AH5915" s="1376"/>
      <c r="AI5915" s="1376"/>
      <c r="AJ5915" s="1376"/>
      <c r="AK5915" s="1376"/>
      <c r="AL5915" s="1376"/>
      <c r="AM5915" s="1376"/>
      <c r="AN5915" s="1376"/>
      <c r="AO5915" s="1376"/>
      <c r="AP5915" s="1376"/>
      <c r="AQ5915" s="1376"/>
      <c r="AR5915" s="1376"/>
      <c r="AS5915" s="1376"/>
      <c r="AT5915" s="1376"/>
      <c r="AU5915" s="1376"/>
      <c r="AV5915" s="1376"/>
      <c r="AW5915" s="1376"/>
      <c r="AX5915" s="1376"/>
      <c r="AY5915" s="1376"/>
      <c r="AZ5915" s="1376"/>
      <c r="BA5915" s="722"/>
      <c r="BB5915" s="722"/>
      <c r="BC5915" s="722"/>
    </row>
    <row r="5916" spans="11:55" s="757" customFormat="1">
      <c r="K5916" s="758"/>
      <c r="L5916" s="758"/>
      <c r="M5916" s="722"/>
      <c r="P5916" s="722"/>
      <c r="Q5916" s="722"/>
      <c r="R5916" s="722"/>
      <c r="S5916" s="722"/>
      <c r="T5916" s="722"/>
      <c r="U5916" s="722"/>
      <c r="V5916" s="1376"/>
      <c r="W5916" s="1376"/>
      <c r="X5916" s="1376"/>
      <c r="Y5916" s="1376"/>
      <c r="Z5916" s="1376"/>
      <c r="AA5916" s="1376"/>
      <c r="AB5916" s="1376"/>
      <c r="AC5916" s="1376"/>
      <c r="AD5916" s="1376"/>
      <c r="AE5916" s="1376"/>
      <c r="AF5916" s="1376"/>
      <c r="AG5916" s="1376"/>
      <c r="AH5916" s="1376"/>
      <c r="AI5916" s="1376"/>
      <c r="AJ5916" s="1376"/>
      <c r="AK5916" s="1376"/>
      <c r="AL5916" s="1376"/>
      <c r="AM5916" s="1376"/>
      <c r="AN5916" s="1376"/>
      <c r="AO5916" s="1376"/>
      <c r="AP5916" s="1376"/>
      <c r="AQ5916" s="1376"/>
      <c r="AR5916" s="1376"/>
      <c r="AS5916" s="1376"/>
      <c r="AT5916" s="1376"/>
      <c r="AU5916" s="1376"/>
      <c r="AV5916" s="1376"/>
      <c r="AW5916" s="1376"/>
      <c r="AX5916" s="1376"/>
      <c r="AY5916" s="1376"/>
      <c r="AZ5916" s="1376"/>
      <c r="BA5916" s="722"/>
      <c r="BB5916" s="722"/>
      <c r="BC5916" s="722"/>
    </row>
    <row r="5917" spans="11:55" s="757" customFormat="1">
      <c r="K5917" s="758"/>
      <c r="L5917" s="758"/>
      <c r="M5917" s="722"/>
      <c r="P5917" s="722"/>
      <c r="Q5917" s="722"/>
      <c r="R5917" s="722"/>
      <c r="S5917" s="722"/>
      <c r="T5917" s="722"/>
      <c r="U5917" s="722"/>
      <c r="V5917" s="1376"/>
      <c r="W5917" s="1376"/>
      <c r="X5917" s="1376"/>
      <c r="Y5917" s="1376"/>
      <c r="Z5917" s="1376"/>
      <c r="AA5917" s="1376"/>
      <c r="AB5917" s="1376"/>
      <c r="AC5917" s="1376"/>
      <c r="AD5917" s="1376"/>
      <c r="AE5917" s="1376"/>
      <c r="AF5917" s="1376"/>
      <c r="AG5917" s="1376"/>
      <c r="AH5917" s="1376"/>
      <c r="AI5917" s="1376"/>
      <c r="AJ5917" s="1376"/>
      <c r="AK5917" s="1376"/>
      <c r="AL5917" s="1376"/>
      <c r="AM5917" s="1376"/>
      <c r="AN5917" s="1376"/>
      <c r="AO5917" s="1376"/>
      <c r="AP5917" s="1376"/>
      <c r="AQ5917" s="1376"/>
      <c r="AR5917" s="1376"/>
      <c r="AS5917" s="1376"/>
      <c r="AT5917" s="1376"/>
      <c r="AU5917" s="1376"/>
      <c r="AV5917" s="1376"/>
      <c r="AW5917" s="1376"/>
      <c r="AX5917" s="1376"/>
      <c r="AY5917" s="1376"/>
      <c r="AZ5917" s="1376"/>
      <c r="BA5917" s="722"/>
      <c r="BB5917" s="722"/>
      <c r="BC5917" s="722"/>
    </row>
    <row r="5918" spans="11:55" s="757" customFormat="1">
      <c r="K5918" s="758"/>
      <c r="L5918" s="758"/>
      <c r="M5918" s="722"/>
      <c r="P5918" s="722"/>
      <c r="Q5918" s="722"/>
      <c r="R5918" s="722"/>
      <c r="S5918" s="722"/>
      <c r="T5918" s="722"/>
      <c r="U5918" s="722"/>
      <c r="V5918" s="1376"/>
      <c r="W5918" s="1376"/>
      <c r="X5918" s="1376"/>
      <c r="Y5918" s="1376"/>
      <c r="Z5918" s="1376"/>
      <c r="AA5918" s="1376"/>
      <c r="AB5918" s="1376"/>
      <c r="AC5918" s="1376"/>
      <c r="AD5918" s="1376"/>
      <c r="AE5918" s="1376"/>
      <c r="AF5918" s="1376"/>
      <c r="AG5918" s="1376"/>
      <c r="AH5918" s="1376"/>
      <c r="AI5918" s="1376"/>
      <c r="AJ5918" s="1376"/>
      <c r="AK5918" s="1376"/>
      <c r="AL5918" s="1376"/>
      <c r="AM5918" s="1376"/>
      <c r="AN5918" s="1376"/>
      <c r="AO5918" s="1376"/>
      <c r="AP5918" s="1376"/>
      <c r="AQ5918" s="1376"/>
      <c r="AR5918" s="1376"/>
      <c r="AS5918" s="1376"/>
      <c r="AT5918" s="1376"/>
      <c r="AU5918" s="1376"/>
      <c r="AV5918" s="1376"/>
      <c r="AW5918" s="1376"/>
      <c r="AX5918" s="1376"/>
      <c r="AY5918" s="1376"/>
      <c r="AZ5918" s="1376"/>
      <c r="BA5918" s="722"/>
      <c r="BB5918" s="722"/>
      <c r="BC5918" s="722"/>
    </row>
    <row r="5919" spans="11:55" s="757" customFormat="1">
      <c r="K5919" s="758"/>
      <c r="L5919" s="758"/>
      <c r="M5919" s="722"/>
      <c r="P5919" s="722"/>
      <c r="Q5919" s="722"/>
      <c r="R5919" s="722"/>
      <c r="S5919" s="722"/>
      <c r="T5919" s="722"/>
      <c r="U5919" s="722"/>
      <c r="V5919" s="1376"/>
      <c r="W5919" s="1376"/>
      <c r="X5919" s="1376"/>
      <c r="Y5919" s="1376"/>
      <c r="Z5919" s="1376"/>
      <c r="AA5919" s="1376"/>
      <c r="AB5919" s="1376"/>
      <c r="AC5919" s="1376"/>
      <c r="AD5919" s="1376"/>
      <c r="AE5919" s="1376"/>
      <c r="AF5919" s="1376"/>
      <c r="AG5919" s="1376"/>
      <c r="AH5919" s="1376"/>
      <c r="AI5919" s="1376"/>
      <c r="AJ5919" s="1376"/>
      <c r="AK5919" s="1376"/>
      <c r="AL5919" s="1376"/>
      <c r="AM5919" s="1376"/>
      <c r="AN5919" s="1376"/>
      <c r="AO5919" s="1376"/>
      <c r="AP5919" s="1376"/>
      <c r="AQ5919" s="1376"/>
      <c r="AR5919" s="1376"/>
      <c r="AS5919" s="1376"/>
      <c r="AT5919" s="1376"/>
      <c r="AU5919" s="1376"/>
      <c r="AV5919" s="1376"/>
      <c r="AW5919" s="1376"/>
      <c r="AX5919" s="1376"/>
      <c r="AY5919" s="1376"/>
      <c r="AZ5919" s="1376"/>
      <c r="BA5919" s="722"/>
      <c r="BB5919" s="722"/>
      <c r="BC5919" s="722"/>
    </row>
    <row r="5920" spans="11:55" s="757" customFormat="1">
      <c r="K5920" s="758"/>
      <c r="L5920" s="758"/>
      <c r="M5920" s="722"/>
      <c r="P5920" s="722"/>
      <c r="Q5920" s="722"/>
      <c r="R5920" s="722"/>
      <c r="S5920" s="722"/>
      <c r="T5920" s="722"/>
      <c r="U5920" s="722"/>
      <c r="V5920" s="1376"/>
      <c r="W5920" s="1376"/>
      <c r="X5920" s="1376"/>
      <c r="Y5920" s="1376"/>
      <c r="Z5920" s="1376"/>
      <c r="AA5920" s="1376"/>
      <c r="AB5920" s="1376"/>
      <c r="AC5920" s="1376"/>
      <c r="AD5920" s="1376"/>
      <c r="AE5920" s="1376"/>
      <c r="AF5920" s="1376"/>
      <c r="AG5920" s="1376"/>
      <c r="AH5920" s="1376"/>
      <c r="AI5920" s="1376"/>
      <c r="AJ5920" s="1376"/>
      <c r="AK5920" s="1376"/>
      <c r="AL5920" s="1376"/>
      <c r="AM5920" s="1376"/>
      <c r="AN5920" s="1376"/>
      <c r="AO5920" s="1376"/>
      <c r="AP5920" s="1376"/>
      <c r="AQ5920" s="1376"/>
      <c r="AR5920" s="1376"/>
      <c r="AS5920" s="1376"/>
      <c r="AT5920" s="1376"/>
      <c r="AU5920" s="1376"/>
      <c r="AV5920" s="1376"/>
      <c r="AW5920" s="1376"/>
      <c r="AX5920" s="1376"/>
      <c r="AY5920" s="1376"/>
      <c r="AZ5920" s="1376"/>
      <c r="BA5920" s="722"/>
      <c r="BB5920" s="722"/>
      <c r="BC5920" s="722"/>
    </row>
    <row r="5921" spans="11:55" s="757" customFormat="1">
      <c r="K5921" s="758"/>
      <c r="L5921" s="758"/>
      <c r="M5921" s="722"/>
      <c r="P5921" s="722"/>
      <c r="Q5921" s="722"/>
      <c r="R5921" s="722"/>
      <c r="S5921" s="722"/>
      <c r="T5921" s="722"/>
      <c r="U5921" s="722"/>
      <c r="V5921" s="1376"/>
      <c r="W5921" s="1376"/>
      <c r="X5921" s="1376"/>
      <c r="Y5921" s="1376"/>
      <c r="Z5921" s="1376"/>
      <c r="AA5921" s="1376"/>
      <c r="AB5921" s="1376"/>
      <c r="AC5921" s="1376"/>
      <c r="AD5921" s="1376"/>
      <c r="AE5921" s="1376"/>
      <c r="AF5921" s="1376"/>
      <c r="AG5921" s="1376"/>
      <c r="AH5921" s="1376"/>
      <c r="AI5921" s="1376"/>
      <c r="AJ5921" s="1376"/>
      <c r="AK5921" s="1376"/>
      <c r="AL5921" s="1376"/>
      <c r="AM5921" s="1376"/>
      <c r="AN5921" s="1376"/>
      <c r="AO5921" s="1376"/>
      <c r="AP5921" s="1376"/>
      <c r="AQ5921" s="1376"/>
      <c r="AR5921" s="1376"/>
      <c r="AS5921" s="1376"/>
      <c r="AT5921" s="1376"/>
      <c r="AU5921" s="1376"/>
      <c r="AV5921" s="1376"/>
      <c r="AW5921" s="1376"/>
      <c r="AX5921" s="1376"/>
      <c r="AY5921" s="1376"/>
      <c r="AZ5921" s="1376"/>
      <c r="BA5921" s="722"/>
      <c r="BB5921" s="722"/>
      <c r="BC5921" s="722"/>
    </row>
    <row r="5922" spans="11:55" s="757" customFormat="1">
      <c r="K5922" s="758"/>
      <c r="L5922" s="758"/>
      <c r="M5922" s="722"/>
      <c r="P5922" s="722"/>
      <c r="Q5922" s="722"/>
      <c r="R5922" s="722"/>
      <c r="S5922" s="722"/>
      <c r="T5922" s="722"/>
      <c r="U5922" s="722"/>
      <c r="V5922" s="1376"/>
      <c r="W5922" s="1376"/>
      <c r="X5922" s="1376"/>
      <c r="Y5922" s="1376"/>
      <c r="Z5922" s="1376"/>
      <c r="AA5922" s="1376"/>
      <c r="AB5922" s="1376"/>
      <c r="AC5922" s="1376"/>
      <c r="AD5922" s="1376"/>
      <c r="AE5922" s="1376"/>
      <c r="AF5922" s="1376"/>
      <c r="AG5922" s="1376"/>
      <c r="AH5922" s="1376"/>
      <c r="AI5922" s="1376"/>
      <c r="AJ5922" s="1376"/>
      <c r="AK5922" s="1376"/>
      <c r="AL5922" s="1376"/>
      <c r="AM5922" s="1376"/>
      <c r="AN5922" s="1376"/>
      <c r="AO5922" s="1376"/>
      <c r="AP5922" s="1376"/>
      <c r="AQ5922" s="1376"/>
      <c r="AR5922" s="1376"/>
      <c r="AS5922" s="1376"/>
      <c r="AT5922" s="1376"/>
      <c r="AU5922" s="1376"/>
      <c r="AV5922" s="1376"/>
      <c r="AW5922" s="1376"/>
      <c r="AX5922" s="1376"/>
      <c r="AY5922" s="1376"/>
      <c r="AZ5922" s="1376"/>
      <c r="BA5922" s="722"/>
      <c r="BB5922" s="722"/>
      <c r="BC5922" s="722"/>
    </row>
    <row r="5923" spans="11:55" s="757" customFormat="1">
      <c r="K5923" s="758"/>
      <c r="L5923" s="758"/>
      <c r="M5923" s="722"/>
      <c r="P5923" s="722"/>
      <c r="Q5923" s="722"/>
      <c r="R5923" s="722"/>
      <c r="S5923" s="722"/>
      <c r="T5923" s="722"/>
      <c r="U5923" s="722"/>
      <c r="V5923" s="1376"/>
      <c r="W5923" s="1376"/>
      <c r="X5923" s="1376"/>
      <c r="Y5923" s="1376"/>
      <c r="Z5923" s="1376"/>
      <c r="AA5923" s="1376"/>
      <c r="AB5923" s="1376"/>
      <c r="AC5923" s="1376"/>
      <c r="AD5923" s="1376"/>
      <c r="AE5923" s="1376"/>
      <c r="AF5923" s="1376"/>
      <c r="AG5923" s="1376"/>
      <c r="AH5923" s="1376"/>
      <c r="AI5923" s="1376"/>
      <c r="AJ5923" s="1376"/>
      <c r="AK5923" s="1376"/>
      <c r="AL5923" s="1376"/>
      <c r="AM5923" s="1376"/>
      <c r="AN5923" s="1376"/>
      <c r="AO5923" s="1376"/>
      <c r="AP5923" s="1376"/>
      <c r="AQ5923" s="1376"/>
      <c r="AR5923" s="1376"/>
      <c r="AS5923" s="1376"/>
      <c r="AT5923" s="1376"/>
      <c r="AU5923" s="1376"/>
      <c r="AV5923" s="1376"/>
      <c r="AW5923" s="1376"/>
      <c r="AX5923" s="1376"/>
      <c r="AY5923" s="1376"/>
      <c r="AZ5923" s="1376"/>
      <c r="BA5923" s="722"/>
      <c r="BB5923" s="722"/>
      <c r="BC5923" s="722"/>
    </row>
    <row r="5924" spans="11:55" s="757" customFormat="1">
      <c r="K5924" s="758"/>
      <c r="L5924" s="758"/>
      <c r="M5924" s="722"/>
      <c r="P5924" s="722"/>
      <c r="Q5924" s="722"/>
      <c r="R5924" s="722"/>
      <c r="S5924" s="722"/>
      <c r="T5924" s="722"/>
      <c r="U5924" s="722"/>
      <c r="V5924" s="1376"/>
      <c r="W5924" s="1376"/>
      <c r="X5924" s="1376"/>
      <c r="Y5924" s="1376"/>
      <c r="Z5924" s="1376"/>
      <c r="AA5924" s="1376"/>
      <c r="AB5924" s="1376"/>
      <c r="AC5924" s="1376"/>
      <c r="AD5924" s="1376"/>
      <c r="AE5924" s="1376"/>
      <c r="AF5924" s="1376"/>
      <c r="AG5924" s="1376"/>
      <c r="AH5924" s="1376"/>
      <c r="AI5924" s="1376"/>
      <c r="AJ5924" s="1376"/>
      <c r="AK5924" s="1376"/>
      <c r="AL5924" s="1376"/>
      <c r="AM5924" s="1376"/>
      <c r="AN5924" s="1376"/>
      <c r="AO5924" s="1376"/>
      <c r="AP5924" s="1376"/>
      <c r="AQ5924" s="1376"/>
      <c r="AR5924" s="1376"/>
      <c r="AS5924" s="1376"/>
      <c r="AT5924" s="1376"/>
      <c r="AU5924" s="1376"/>
      <c r="AV5924" s="1376"/>
      <c r="AW5924" s="1376"/>
      <c r="AX5924" s="1376"/>
      <c r="AY5924" s="1376"/>
      <c r="AZ5924" s="1376"/>
      <c r="BA5924" s="722"/>
      <c r="BB5924" s="722"/>
      <c r="BC5924" s="722"/>
    </row>
    <row r="5925" spans="11:55" s="757" customFormat="1">
      <c r="K5925" s="758"/>
      <c r="L5925" s="758"/>
      <c r="M5925" s="722"/>
      <c r="P5925" s="722"/>
      <c r="Q5925" s="722"/>
      <c r="R5925" s="722"/>
      <c r="S5925" s="722"/>
      <c r="T5925" s="722"/>
      <c r="U5925" s="722"/>
      <c r="V5925" s="1376"/>
      <c r="W5925" s="1376"/>
      <c r="X5925" s="1376"/>
      <c r="Y5925" s="1376"/>
      <c r="Z5925" s="1376"/>
      <c r="AA5925" s="1376"/>
      <c r="AB5925" s="1376"/>
      <c r="AC5925" s="1376"/>
      <c r="AD5925" s="1376"/>
      <c r="AE5925" s="1376"/>
      <c r="AF5925" s="1376"/>
      <c r="AG5925" s="1376"/>
      <c r="AH5925" s="1376"/>
      <c r="AI5925" s="1376"/>
      <c r="AJ5925" s="1376"/>
      <c r="AK5925" s="1376"/>
      <c r="AL5925" s="1376"/>
      <c r="AM5925" s="1376"/>
      <c r="AN5925" s="1376"/>
      <c r="AO5925" s="1376"/>
      <c r="AP5925" s="1376"/>
      <c r="AQ5925" s="1376"/>
      <c r="AR5925" s="1376"/>
      <c r="AS5925" s="1376"/>
      <c r="AT5925" s="1376"/>
      <c r="AU5925" s="1376"/>
      <c r="AV5925" s="1376"/>
      <c r="AW5925" s="1376"/>
      <c r="AX5925" s="1376"/>
      <c r="AY5925" s="1376"/>
      <c r="AZ5925" s="1376"/>
      <c r="BA5925" s="722"/>
      <c r="BB5925" s="722"/>
      <c r="BC5925" s="722"/>
    </row>
    <row r="5926" spans="11:55" s="757" customFormat="1">
      <c r="K5926" s="758"/>
      <c r="L5926" s="758"/>
      <c r="M5926" s="722"/>
      <c r="P5926" s="722"/>
      <c r="Q5926" s="722"/>
      <c r="R5926" s="722"/>
      <c r="S5926" s="722"/>
      <c r="T5926" s="722"/>
      <c r="U5926" s="722"/>
      <c r="V5926" s="1376"/>
      <c r="W5926" s="1376"/>
      <c r="X5926" s="1376"/>
      <c r="Y5926" s="1376"/>
      <c r="Z5926" s="1376"/>
      <c r="AA5926" s="1376"/>
      <c r="AB5926" s="1376"/>
      <c r="AC5926" s="1376"/>
      <c r="AD5926" s="1376"/>
      <c r="AE5926" s="1376"/>
      <c r="AF5926" s="1376"/>
      <c r="AG5926" s="1376"/>
      <c r="AH5926" s="1376"/>
      <c r="AI5926" s="1376"/>
      <c r="AJ5926" s="1376"/>
      <c r="AK5926" s="1376"/>
      <c r="AL5926" s="1376"/>
      <c r="AM5926" s="1376"/>
      <c r="AN5926" s="1376"/>
      <c r="AO5926" s="1376"/>
      <c r="AP5926" s="1376"/>
      <c r="AQ5926" s="1376"/>
      <c r="AR5926" s="1376"/>
      <c r="AS5926" s="1376"/>
      <c r="AT5926" s="1376"/>
      <c r="AU5926" s="1376"/>
      <c r="AV5926" s="1376"/>
      <c r="AW5926" s="1376"/>
      <c r="AX5926" s="1376"/>
      <c r="AY5926" s="1376"/>
      <c r="AZ5926" s="1376"/>
      <c r="BA5926" s="722"/>
      <c r="BB5926" s="722"/>
      <c r="BC5926" s="722"/>
    </row>
    <row r="5927" spans="11:55" s="757" customFormat="1">
      <c r="K5927" s="758"/>
      <c r="L5927" s="758"/>
      <c r="M5927" s="722"/>
      <c r="P5927" s="722"/>
      <c r="Q5927" s="722"/>
      <c r="R5927" s="722"/>
      <c r="S5927" s="722"/>
      <c r="T5927" s="722"/>
      <c r="U5927" s="722"/>
      <c r="V5927" s="1376"/>
      <c r="W5927" s="1376"/>
      <c r="X5927" s="1376"/>
      <c r="Y5927" s="1376"/>
      <c r="Z5927" s="1376"/>
      <c r="AA5927" s="1376"/>
      <c r="AB5927" s="1376"/>
      <c r="AC5927" s="1376"/>
      <c r="AD5927" s="1376"/>
      <c r="AE5927" s="1376"/>
      <c r="AF5927" s="1376"/>
      <c r="AG5927" s="1376"/>
      <c r="AH5927" s="1376"/>
      <c r="AI5927" s="1376"/>
      <c r="AJ5927" s="1376"/>
      <c r="AK5927" s="1376"/>
      <c r="AL5927" s="1376"/>
      <c r="AM5927" s="1376"/>
      <c r="AN5927" s="1376"/>
      <c r="AO5927" s="1376"/>
      <c r="AP5927" s="1376"/>
      <c r="AQ5927" s="1376"/>
      <c r="AR5927" s="1376"/>
      <c r="AS5927" s="1376"/>
      <c r="AT5927" s="1376"/>
      <c r="AU5927" s="1376"/>
      <c r="AV5927" s="1376"/>
      <c r="AW5927" s="1376"/>
      <c r="AX5927" s="1376"/>
      <c r="AY5927" s="1376"/>
      <c r="AZ5927" s="1376"/>
      <c r="BA5927" s="722"/>
      <c r="BB5927" s="722"/>
      <c r="BC5927" s="722"/>
    </row>
    <row r="5928" spans="11:55" s="757" customFormat="1">
      <c r="K5928" s="758"/>
      <c r="L5928" s="758"/>
      <c r="M5928" s="722"/>
      <c r="P5928" s="722"/>
      <c r="Q5928" s="722"/>
      <c r="R5928" s="722"/>
      <c r="S5928" s="722"/>
      <c r="T5928" s="722"/>
      <c r="U5928" s="722"/>
      <c r="V5928" s="1376"/>
      <c r="W5928" s="1376"/>
      <c r="X5928" s="1376"/>
      <c r="Y5928" s="1376"/>
      <c r="Z5928" s="1376"/>
      <c r="AA5928" s="1376"/>
      <c r="AB5928" s="1376"/>
      <c r="AC5928" s="1376"/>
      <c r="AD5928" s="1376"/>
      <c r="AE5928" s="1376"/>
      <c r="AF5928" s="1376"/>
      <c r="AG5928" s="1376"/>
      <c r="AH5928" s="1376"/>
      <c r="AI5928" s="1376"/>
      <c r="AJ5928" s="1376"/>
      <c r="AK5928" s="1376"/>
      <c r="AL5928" s="1376"/>
      <c r="AM5928" s="1376"/>
      <c r="AN5928" s="1376"/>
      <c r="AO5928" s="1376"/>
      <c r="AP5928" s="1376"/>
      <c r="AQ5928" s="1376"/>
      <c r="AR5928" s="1376"/>
      <c r="AS5928" s="1376"/>
      <c r="AT5928" s="1376"/>
      <c r="AU5928" s="1376"/>
      <c r="AV5928" s="1376"/>
      <c r="AW5928" s="1376"/>
      <c r="AX5928" s="1376"/>
      <c r="AY5928" s="1376"/>
      <c r="AZ5928" s="1376"/>
      <c r="BA5928" s="722"/>
      <c r="BB5928" s="722"/>
      <c r="BC5928" s="722"/>
    </row>
    <row r="5929" spans="11:55" s="757" customFormat="1">
      <c r="K5929" s="758"/>
      <c r="L5929" s="758"/>
      <c r="M5929" s="722"/>
      <c r="P5929" s="722"/>
      <c r="Q5929" s="722"/>
      <c r="R5929" s="722"/>
      <c r="S5929" s="722"/>
      <c r="T5929" s="722"/>
      <c r="U5929" s="722"/>
      <c r="V5929" s="1376"/>
      <c r="W5929" s="1376"/>
      <c r="X5929" s="1376"/>
      <c r="Y5929" s="1376"/>
      <c r="Z5929" s="1376"/>
      <c r="AA5929" s="1376"/>
      <c r="AB5929" s="1376"/>
      <c r="AC5929" s="1376"/>
      <c r="AD5929" s="1376"/>
      <c r="AE5929" s="1376"/>
      <c r="AF5929" s="1376"/>
      <c r="AG5929" s="1376"/>
      <c r="AH5929" s="1376"/>
      <c r="AI5929" s="1376"/>
      <c r="AJ5929" s="1376"/>
      <c r="AK5929" s="1376"/>
      <c r="AL5929" s="1376"/>
      <c r="AM5929" s="1376"/>
      <c r="AN5929" s="1376"/>
      <c r="AO5929" s="1376"/>
      <c r="AP5929" s="1376"/>
      <c r="AQ5929" s="1376"/>
      <c r="AR5929" s="1376"/>
      <c r="AS5929" s="1376"/>
      <c r="AT5929" s="1376"/>
      <c r="AU5929" s="1376"/>
      <c r="AV5929" s="1376"/>
      <c r="AW5929" s="1376"/>
      <c r="AX5929" s="1376"/>
      <c r="AY5929" s="1376"/>
      <c r="AZ5929" s="1376"/>
      <c r="BA5929" s="722"/>
      <c r="BB5929" s="722"/>
      <c r="BC5929" s="722"/>
    </row>
    <row r="5930" spans="11:55" s="757" customFormat="1">
      <c r="K5930" s="758"/>
      <c r="L5930" s="758"/>
      <c r="M5930" s="722"/>
      <c r="P5930" s="722"/>
      <c r="Q5930" s="722"/>
      <c r="R5930" s="722"/>
      <c r="S5930" s="722"/>
      <c r="T5930" s="722"/>
      <c r="U5930" s="722"/>
      <c r="V5930" s="1376"/>
      <c r="W5930" s="1376"/>
      <c r="X5930" s="1376"/>
      <c r="Y5930" s="1376"/>
      <c r="Z5930" s="1376"/>
      <c r="AA5930" s="1376"/>
      <c r="AB5930" s="1376"/>
      <c r="AC5930" s="1376"/>
      <c r="AD5930" s="1376"/>
      <c r="AE5930" s="1376"/>
      <c r="AF5930" s="1376"/>
      <c r="AG5930" s="1376"/>
      <c r="AH5930" s="1376"/>
      <c r="AI5930" s="1376"/>
      <c r="AJ5930" s="1376"/>
      <c r="AK5930" s="1376"/>
      <c r="AL5930" s="1376"/>
      <c r="AM5930" s="1376"/>
      <c r="AN5930" s="1376"/>
      <c r="AO5930" s="1376"/>
      <c r="AP5930" s="1376"/>
      <c r="AQ5930" s="1376"/>
      <c r="AR5930" s="1376"/>
      <c r="AS5930" s="1376"/>
      <c r="AT5930" s="1376"/>
      <c r="AU5930" s="1376"/>
      <c r="AV5930" s="1376"/>
      <c r="AW5930" s="1376"/>
      <c r="AX5930" s="1376"/>
      <c r="AY5930" s="1376"/>
      <c r="AZ5930" s="1376"/>
      <c r="BA5930" s="722"/>
      <c r="BB5930" s="722"/>
      <c r="BC5930" s="722"/>
    </row>
    <row r="5931" spans="11:55" s="757" customFormat="1">
      <c r="K5931" s="758"/>
      <c r="L5931" s="758"/>
      <c r="M5931" s="722"/>
      <c r="P5931" s="722"/>
      <c r="Q5931" s="722"/>
      <c r="R5931" s="722"/>
      <c r="S5931" s="722"/>
      <c r="T5931" s="722"/>
      <c r="U5931" s="722"/>
      <c r="V5931" s="1376"/>
      <c r="W5931" s="1376"/>
      <c r="X5931" s="1376"/>
      <c r="Y5931" s="1376"/>
      <c r="Z5931" s="1376"/>
      <c r="AA5931" s="1376"/>
      <c r="AB5931" s="1376"/>
      <c r="AC5931" s="1376"/>
      <c r="AD5931" s="1376"/>
      <c r="AE5931" s="1376"/>
      <c r="AF5931" s="1376"/>
      <c r="AG5931" s="1376"/>
      <c r="AH5931" s="1376"/>
      <c r="AI5931" s="1376"/>
      <c r="AJ5931" s="1376"/>
      <c r="AK5931" s="1376"/>
      <c r="AL5931" s="1376"/>
      <c r="AM5931" s="1376"/>
      <c r="AN5931" s="1376"/>
      <c r="AO5931" s="1376"/>
      <c r="AP5931" s="1376"/>
      <c r="AQ5931" s="1376"/>
      <c r="AR5931" s="1376"/>
      <c r="AS5931" s="1376"/>
      <c r="AT5931" s="1376"/>
      <c r="AU5931" s="1376"/>
      <c r="AV5931" s="1376"/>
      <c r="AW5931" s="1376"/>
      <c r="AX5931" s="1376"/>
      <c r="AY5931" s="1376"/>
      <c r="AZ5931" s="1376"/>
      <c r="BA5931" s="722"/>
      <c r="BB5931" s="722"/>
      <c r="BC5931" s="722"/>
    </row>
    <row r="5932" spans="11:55" s="757" customFormat="1">
      <c r="K5932" s="758"/>
      <c r="L5932" s="758"/>
      <c r="M5932" s="722"/>
      <c r="P5932" s="722"/>
      <c r="Q5932" s="722"/>
      <c r="R5932" s="722"/>
      <c r="S5932" s="722"/>
      <c r="T5932" s="722"/>
      <c r="U5932" s="722"/>
      <c r="V5932" s="1376"/>
      <c r="W5932" s="1376"/>
      <c r="X5932" s="1376"/>
      <c r="Y5932" s="1376"/>
      <c r="Z5932" s="1376"/>
      <c r="AA5932" s="1376"/>
      <c r="AB5932" s="1376"/>
      <c r="AC5932" s="1376"/>
      <c r="AD5932" s="1376"/>
      <c r="AE5932" s="1376"/>
      <c r="AF5932" s="1376"/>
      <c r="AG5932" s="1376"/>
      <c r="AH5932" s="1376"/>
      <c r="AI5932" s="1376"/>
      <c r="AJ5932" s="1376"/>
      <c r="AK5932" s="1376"/>
      <c r="AL5932" s="1376"/>
      <c r="AM5932" s="1376"/>
      <c r="AN5932" s="1376"/>
      <c r="AO5932" s="1376"/>
      <c r="AP5932" s="1376"/>
      <c r="AQ5932" s="1376"/>
      <c r="AR5932" s="1376"/>
      <c r="AS5932" s="1376"/>
      <c r="AT5932" s="1376"/>
      <c r="AU5932" s="1376"/>
      <c r="AV5932" s="1376"/>
      <c r="AW5932" s="1376"/>
      <c r="AX5932" s="1376"/>
      <c r="AY5932" s="1376"/>
      <c r="AZ5932" s="1376"/>
      <c r="BA5932" s="722"/>
      <c r="BB5932" s="722"/>
      <c r="BC5932" s="722"/>
    </row>
    <row r="5933" spans="11:55" s="757" customFormat="1">
      <c r="K5933" s="758"/>
      <c r="L5933" s="758"/>
      <c r="M5933" s="722"/>
      <c r="P5933" s="722"/>
      <c r="Q5933" s="722"/>
      <c r="R5933" s="722"/>
      <c r="S5933" s="722"/>
      <c r="T5933" s="722"/>
      <c r="U5933" s="722"/>
      <c r="V5933" s="1376"/>
      <c r="W5933" s="1376"/>
      <c r="X5933" s="1376"/>
      <c r="Y5933" s="1376"/>
      <c r="Z5933" s="1376"/>
      <c r="AA5933" s="1376"/>
      <c r="AB5933" s="1376"/>
      <c r="AC5933" s="1376"/>
      <c r="AD5933" s="1376"/>
      <c r="AE5933" s="1376"/>
      <c r="AF5933" s="1376"/>
      <c r="AG5933" s="1376"/>
      <c r="AH5933" s="1376"/>
      <c r="AI5933" s="1376"/>
      <c r="AJ5933" s="1376"/>
      <c r="AK5933" s="1376"/>
      <c r="AL5933" s="1376"/>
      <c r="AM5933" s="1376"/>
      <c r="AN5933" s="1376"/>
      <c r="AO5933" s="1376"/>
      <c r="AP5933" s="1376"/>
      <c r="AQ5933" s="1376"/>
      <c r="AR5933" s="1376"/>
      <c r="AS5933" s="1376"/>
      <c r="AT5933" s="1376"/>
      <c r="AU5933" s="1376"/>
      <c r="AV5933" s="1376"/>
      <c r="AW5933" s="1376"/>
      <c r="AX5933" s="1376"/>
      <c r="AY5933" s="1376"/>
      <c r="AZ5933" s="1376"/>
      <c r="BA5933" s="722"/>
      <c r="BB5933" s="722"/>
      <c r="BC5933" s="722"/>
    </row>
    <row r="5934" spans="11:55" s="757" customFormat="1">
      <c r="K5934" s="758"/>
      <c r="L5934" s="758"/>
      <c r="M5934" s="722"/>
      <c r="P5934" s="722"/>
      <c r="Q5934" s="722"/>
      <c r="R5934" s="722"/>
      <c r="S5934" s="722"/>
      <c r="T5934" s="722"/>
      <c r="U5934" s="722"/>
      <c r="V5934" s="1376"/>
      <c r="W5934" s="1376"/>
      <c r="X5934" s="1376"/>
      <c r="Y5934" s="1376"/>
      <c r="Z5934" s="1376"/>
      <c r="AA5934" s="1376"/>
      <c r="AB5934" s="1376"/>
      <c r="AC5934" s="1376"/>
      <c r="AD5934" s="1376"/>
      <c r="AE5934" s="1376"/>
      <c r="AF5934" s="1376"/>
      <c r="AG5934" s="1376"/>
      <c r="AH5934" s="1376"/>
      <c r="AI5934" s="1376"/>
      <c r="AJ5934" s="1376"/>
      <c r="AK5934" s="1376"/>
      <c r="AL5934" s="1376"/>
      <c r="AM5934" s="1376"/>
      <c r="AN5934" s="1376"/>
      <c r="AO5934" s="1376"/>
      <c r="AP5934" s="1376"/>
      <c r="AQ5934" s="1376"/>
      <c r="AR5934" s="1376"/>
      <c r="AS5934" s="1376"/>
      <c r="AT5934" s="1376"/>
      <c r="AU5934" s="1376"/>
      <c r="AV5934" s="1376"/>
      <c r="AW5934" s="1376"/>
      <c r="AX5934" s="1376"/>
      <c r="AY5934" s="1376"/>
      <c r="AZ5934" s="1376"/>
      <c r="BA5934" s="722"/>
      <c r="BB5934" s="722"/>
      <c r="BC5934" s="722"/>
    </row>
    <row r="5935" spans="11:55" s="757" customFormat="1">
      <c r="K5935" s="758"/>
      <c r="L5935" s="758"/>
      <c r="M5935" s="722"/>
      <c r="P5935" s="722"/>
      <c r="Q5935" s="722"/>
      <c r="R5935" s="722"/>
      <c r="S5935" s="722"/>
      <c r="T5935" s="722"/>
      <c r="U5935" s="722"/>
      <c r="V5935" s="1376"/>
      <c r="W5935" s="1376"/>
      <c r="X5935" s="1376"/>
      <c r="Y5935" s="1376"/>
      <c r="Z5935" s="1376"/>
      <c r="AA5935" s="1376"/>
      <c r="AB5935" s="1376"/>
      <c r="AC5935" s="1376"/>
      <c r="AD5935" s="1376"/>
      <c r="AE5935" s="1376"/>
      <c r="AF5935" s="1376"/>
      <c r="AG5935" s="1376"/>
      <c r="AH5935" s="1376"/>
      <c r="AI5935" s="1376"/>
      <c r="AJ5935" s="1376"/>
      <c r="AK5935" s="1376"/>
      <c r="AL5935" s="1376"/>
      <c r="AM5935" s="1376"/>
      <c r="AN5935" s="1376"/>
      <c r="AO5935" s="1376"/>
      <c r="AP5935" s="1376"/>
      <c r="AQ5935" s="1376"/>
      <c r="AR5935" s="1376"/>
      <c r="AS5935" s="1376"/>
      <c r="AT5935" s="1376"/>
      <c r="AU5935" s="1376"/>
      <c r="AV5935" s="1376"/>
      <c r="AW5935" s="1376"/>
      <c r="AX5935" s="1376"/>
      <c r="AY5935" s="1376"/>
      <c r="AZ5935" s="1376"/>
      <c r="BA5935" s="722"/>
      <c r="BB5935" s="722"/>
      <c r="BC5935" s="722"/>
    </row>
    <row r="5936" spans="11:55" s="757" customFormat="1">
      <c r="K5936" s="758"/>
      <c r="L5936" s="758"/>
      <c r="M5936" s="722"/>
      <c r="P5936" s="722"/>
      <c r="Q5936" s="722"/>
      <c r="R5936" s="722"/>
      <c r="S5936" s="722"/>
      <c r="T5936" s="722"/>
      <c r="U5936" s="722"/>
      <c r="V5936" s="1376"/>
      <c r="W5936" s="1376"/>
      <c r="X5936" s="1376"/>
      <c r="Y5936" s="1376"/>
      <c r="Z5936" s="1376"/>
      <c r="AA5936" s="1376"/>
      <c r="AB5936" s="1376"/>
      <c r="AC5936" s="1376"/>
      <c r="AD5936" s="1376"/>
      <c r="AE5936" s="1376"/>
      <c r="AF5936" s="1376"/>
      <c r="AG5936" s="1376"/>
      <c r="AH5936" s="1376"/>
      <c r="AI5936" s="1376"/>
      <c r="AJ5936" s="1376"/>
      <c r="AK5936" s="1376"/>
      <c r="AL5936" s="1376"/>
      <c r="AM5936" s="1376"/>
      <c r="AN5936" s="1376"/>
      <c r="AO5936" s="1376"/>
      <c r="AP5936" s="1376"/>
      <c r="AQ5936" s="1376"/>
      <c r="AR5936" s="1376"/>
      <c r="AS5936" s="1376"/>
      <c r="AT5936" s="1376"/>
      <c r="AU5936" s="1376"/>
      <c r="AV5936" s="1376"/>
      <c r="AW5936" s="1376"/>
      <c r="AX5936" s="1376"/>
      <c r="AY5936" s="1376"/>
      <c r="AZ5936" s="1376"/>
      <c r="BA5936" s="722"/>
      <c r="BB5936" s="722"/>
      <c r="BC5936" s="722"/>
    </row>
    <row r="5937" spans="11:55" s="757" customFormat="1">
      <c r="K5937" s="758"/>
      <c r="L5937" s="758"/>
      <c r="M5937" s="722"/>
      <c r="P5937" s="722"/>
      <c r="Q5937" s="722"/>
      <c r="R5937" s="722"/>
      <c r="S5937" s="722"/>
      <c r="T5937" s="722"/>
      <c r="U5937" s="722"/>
      <c r="V5937" s="1376"/>
      <c r="W5937" s="1376"/>
      <c r="X5937" s="1376"/>
      <c r="Y5937" s="1376"/>
      <c r="Z5937" s="1376"/>
      <c r="AA5937" s="1376"/>
      <c r="AB5937" s="1376"/>
      <c r="AC5937" s="1376"/>
      <c r="AD5937" s="1376"/>
      <c r="AE5937" s="1376"/>
      <c r="AF5937" s="1376"/>
      <c r="AG5937" s="1376"/>
      <c r="AH5937" s="1376"/>
      <c r="AI5937" s="1376"/>
      <c r="AJ5937" s="1376"/>
      <c r="AK5937" s="1376"/>
      <c r="AL5937" s="1376"/>
      <c r="AM5937" s="1376"/>
      <c r="AN5937" s="1376"/>
      <c r="AO5937" s="1376"/>
      <c r="AP5937" s="1376"/>
      <c r="AQ5937" s="1376"/>
      <c r="AR5937" s="1376"/>
      <c r="AS5937" s="1376"/>
      <c r="AT5937" s="1376"/>
      <c r="AU5937" s="1376"/>
      <c r="AV5937" s="1376"/>
      <c r="AW5937" s="1376"/>
      <c r="AX5937" s="1376"/>
      <c r="AY5937" s="1376"/>
      <c r="AZ5937" s="1376"/>
      <c r="BA5937" s="722"/>
      <c r="BB5937" s="722"/>
      <c r="BC5937" s="722"/>
    </row>
    <row r="5938" spans="11:55" s="757" customFormat="1">
      <c r="K5938" s="758"/>
      <c r="L5938" s="758"/>
      <c r="M5938" s="722"/>
      <c r="P5938" s="722"/>
      <c r="Q5938" s="722"/>
      <c r="R5938" s="722"/>
      <c r="S5938" s="722"/>
      <c r="T5938" s="722"/>
      <c r="U5938" s="722"/>
      <c r="V5938" s="1376"/>
      <c r="W5938" s="1376"/>
      <c r="X5938" s="1376"/>
      <c r="Y5938" s="1376"/>
      <c r="Z5938" s="1376"/>
      <c r="AA5938" s="1376"/>
      <c r="AB5938" s="1376"/>
      <c r="AC5938" s="1376"/>
      <c r="AD5938" s="1376"/>
      <c r="AE5938" s="1376"/>
      <c r="AF5938" s="1376"/>
      <c r="AG5938" s="1376"/>
      <c r="AH5938" s="1376"/>
      <c r="AI5938" s="1376"/>
      <c r="AJ5938" s="1376"/>
      <c r="AK5938" s="1376"/>
      <c r="AL5938" s="1376"/>
      <c r="AM5938" s="1376"/>
      <c r="AN5938" s="1376"/>
      <c r="AO5938" s="1376"/>
      <c r="AP5938" s="1376"/>
      <c r="AQ5938" s="1376"/>
      <c r="AR5938" s="1376"/>
      <c r="AS5938" s="1376"/>
      <c r="AT5938" s="1376"/>
      <c r="AU5938" s="1376"/>
      <c r="AV5938" s="1376"/>
      <c r="AW5938" s="1376"/>
      <c r="AX5938" s="1376"/>
      <c r="AY5938" s="1376"/>
      <c r="AZ5938" s="1376"/>
      <c r="BA5938" s="722"/>
      <c r="BB5938" s="722"/>
      <c r="BC5938" s="722"/>
    </row>
    <row r="5939" spans="11:55" s="757" customFormat="1">
      <c r="K5939" s="758"/>
      <c r="L5939" s="758"/>
      <c r="M5939" s="722"/>
      <c r="P5939" s="722"/>
      <c r="Q5939" s="722"/>
      <c r="R5939" s="722"/>
      <c r="S5939" s="722"/>
      <c r="T5939" s="722"/>
      <c r="U5939" s="722"/>
      <c r="V5939" s="1376"/>
      <c r="W5939" s="1376"/>
      <c r="X5939" s="1376"/>
      <c r="Y5939" s="1376"/>
      <c r="Z5939" s="1376"/>
      <c r="AA5939" s="1376"/>
      <c r="AB5939" s="1376"/>
      <c r="AC5939" s="1376"/>
      <c r="AD5939" s="1376"/>
      <c r="AE5939" s="1376"/>
      <c r="AF5939" s="1376"/>
      <c r="AG5939" s="1376"/>
      <c r="AH5939" s="1376"/>
      <c r="AI5939" s="1376"/>
      <c r="AJ5939" s="1376"/>
      <c r="AK5939" s="1376"/>
      <c r="AL5939" s="1376"/>
      <c r="AM5939" s="1376"/>
      <c r="AN5939" s="1376"/>
      <c r="AO5939" s="1376"/>
      <c r="AP5939" s="1376"/>
      <c r="AQ5939" s="1376"/>
      <c r="AR5939" s="1376"/>
      <c r="AS5939" s="1376"/>
      <c r="AT5939" s="1376"/>
      <c r="AU5939" s="1376"/>
      <c r="AV5939" s="1376"/>
      <c r="AW5939" s="1376"/>
      <c r="AX5939" s="1376"/>
      <c r="AY5939" s="1376"/>
      <c r="AZ5939" s="1376"/>
      <c r="BA5939" s="722"/>
      <c r="BB5939" s="722"/>
      <c r="BC5939" s="722"/>
    </row>
    <row r="5940" spans="11:55" s="757" customFormat="1">
      <c r="K5940" s="758"/>
      <c r="L5940" s="758"/>
      <c r="M5940" s="722"/>
      <c r="P5940" s="722"/>
      <c r="Q5940" s="722"/>
      <c r="R5940" s="722"/>
      <c r="S5940" s="722"/>
      <c r="T5940" s="722"/>
      <c r="U5940" s="722"/>
      <c r="V5940" s="1376"/>
      <c r="W5940" s="1376"/>
      <c r="X5940" s="1376"/>
      <c r="Y5940" s="1376"/>
      <c r="Z5940" s="1376"/>
      <c r="AA5940" s="1376"/>
      <c r="AB5940" s="1376"/>
      <c r="AC5940" s="1376"/>
      <c r="AD5940" s="1376"/>
      <c r="AE5940" s="1376"/>
      <c r="AF5940" s="1376"/>
      <c r="AG5940" s="1376"/>
      <c r="AH5940" s="1376"/>
      <c r="AI5940" s="1376"/>
      <c r="AJ5940" s="1376"/>
      <c r="AK5940" s="1376"/>
      <c r="AL5940" s="1376"/>
      <c r="AM5940" s="1376"/>
      <c r="AN5940" s="1376"/>
      <c r="AO5940" s="1376"/>
      <c r="AP5940" s="1376"/>
      <c r="AQ5940" s="1376"/>
      <c r="AR5940" s="1376"/>
      <c r="AS5940" s="1376"/>
      <c r="AT5940" s="1376"/>
      <c r="AU5940" s="1376"/>
      <c r="AV5940" s="1376"/>
      <c r="AW5940" s="1376"/>
      <c r="AX5940" s="1376"/>
      <c r="AY5940" s="1376"/>
      <c r="AZ5940" s="1376"/>
      <c r="BA5940" s="722"/>
      <c r="BB5940" s="722"/>
      <c r="BC5940" s="722"/>
    </row>
    <row r="5941" spans="11:55" s="757" customFormat="1">
      <c r="K5941" s="758"/>
      <c r="L5941" s="758"/>
      <c r="M5941" s="722"/>
      <c r="P5941" s="722"/>
      <c r="Q5941" s="722"/>
      <c r="R5941" s="722"/>
      <c r="S5941" s="722"/>
      <c r="T5941" s="722"/>
      <c r="U5941" s="722"/>
      <c r="V5941" s="1376"/>
      <c r="W5941" s="1376"/>
      <c r="X5941" s="1376"/>
      <c r="Y5941" s="1376"/>
      <c r="Z5941" s="1376"/>
      <c r="AA5941" s="1376"/>
      <c r="AB5941" s="1376"/>
      <c r="AC5941" s="1376"/>
      <c r="AD5941" s="1376"/>
      <c r="AE5941" s="1376"/>
      <c r="AF5941" s="1376"/>
      <c r="AG5941" s="1376"/>
      <c r="AH5941" s="1376"/>
      <c r="AI5941" s="1376"/>
      <c r="AJ5941" s="1376"/>
      <c r="AK5941" s="1376"/>
      <c r="AL5941" s="1376"/>
      <c r="AM5941" s="1376"/>
      <c r="AN5941" s="1376"/>
      <c r="AO5941" s="1376"/>
      <c r="AP5941" s="1376"/>
      <c r="AQ5941" s="1376"/>
      <c r="AR5941" s="1376"/>
      <c r="AS5941" s="1376"/>
      <c r="AT5941" s="1376"/>
      <c r="AU5941" s="1376"/>
      <c r="AV5941" s="1376"/>
      <c r="AW5941" s="1376"/>
      <c r="AX5941" s="1376"/>
      <c r="AY5941" s="1376"/>
      <c r="AZ5941" s="1376"/>
      <c r="BA5941" s="722"/>
      <c r="BB5941" s="722"/>
      <c r="BC5941" s="722"/>
    </row>
    <row r="5942" spans="11:55" s="757" customFormat="1">
      <c r="K5942" s="758"/>
      <c r="L5942" s="758"/>
      <c r="M5942" s="722"/>
      <c r="P5942" s="722"/>
      <c r="Q5942" s="722"/>
      <c r="R5942" s="722"/>
      <c r="S5942" s="722"/>
      <c r="T5942" s="722"/>
      <c r="U5942" s="722"/>
      <c r="V5942" s="1376"/>
      <c r="W5942" s="1376"/>
      <c r="X5942" s="1376"/>
      <c r="Y5942" s="1376"/>
      <c r="Z5942" s="1376"/>
      <c r="AA5942" s="1376"/>
      <c r="AB5942" s="1376"/>
      <c r="AC5942" s="1376"/>
      <c r="AD5942" s="1376"/>
      <c r="AE5942" s="1376"/>
      <c r="AF5942" s="1376"/>
      <c r="AG5942" s="1376"/>
      <c r="AH5942" s="1376"/>
      <c r="AI5942" s="1376"/>
      <c r="AJ5942" s="1376"/>
      <c r="AK5942" s="1376"/>
      <c r="AL5942" s="1376"/>
      <c r="AM5942" s="1376"/>
      <c r="AN5942" s="1376"/>
      <c r="AO5942" s="1376"/>
      <c r="AP5942" s="1376"/>
      <c r="AQ5942" s="1376"/>
      <c r="AR5942" s="1376"/>
      <c r="AS5942" s="1376"/>
      <c r="AT5942" s="1376"/>
      <c r="AU5942" s="1376"/>
      <c r="AV5942" s="1376"/>
      <c r="AW5942" s="1376"/>
      <c r="AX5942" s="1376"/>
      <c r="AY5942" s="1376"/>
      <c r="AZ5942" s="1376"/>
      <c r="BA5942" s="722"/>
      <c r="BB5942" s="722"/>
      <c r="BC5942" s="722"/>
    </row>
    <row r="5943" spans="11:55" s="757" customFormat="1">
      <c r="K5943" s="758"/>
      <c r="L5943" s="758"/>
      <c r="M5943" s="722"/>
      <c r="P5943" s="722"/>
      <c r="Q5943" s="722"/>
      <c r="R5943" s="722"/>
      <c r="S5943" s="722"/>
      <c r="T5943" s="722"/>
      <c r="U5943" s="722"/>
      <c r="V5943" s="1376"/>
      <c r="W5943" s="1376"/>
      <c r="X5943" s="1376"/>
      <c r="Y5943" s="1376"/>
      <c r="Z5943" s="1376"/>
      <c r="AA5943" s="1376"/>
      <c r="AB5943" s="1376"/>
      <c r="AC5943" s="1376"/>
      <c r="AD5943" s="1376"/>
      <c r="AE5943" s="1376"/>
      <c r="AF5943" s="1376"/>
      <c r="AG5943" s="1376"/>
      <c r="AH5943" s="1376"/>
      <c r="AI5943" s="1376"/>
      <c r="AJ5943" s="1376"/>
      <c r="AK5943" s="1376"/>
      <c r="AL5943" s="1376"/>
      <c r="AM5943" s="1376"/>
      <c r="AN5943" s="1376"/>
      <c r="AO5943" s="1376"/>
      <c r="AP5943" s="1376"/>
      <c r="AQ5943" s="1376"/>
      <c r="AR5943" s="1376"/>
      <c r="AS5943" s="1376"/>
      <c r="AT5943" s="1376"/>
      <c r="AU5943" s="1376"/>
      <c r="AV5943" s="1376"/>
      <c r="AW5943" s="1376"/>
      <c r="AX5943" s="1376"/>
      <c r="AY5943" s="1376"/>
      <c r="AZ5943" s="1376"/>
      <c r="BA5943" s="722"/>
      <c r="BB5943" s="722"/>
      <c r="BC5943" s="722"/>
    </row>
    <row r="5944" spans="11:55" s="757" customFormat="1">
      <c r="K5944" s="758"/>
      <c r="L5944" s="758"/>
      <c r="M5944" s="722"/>
      <c r="P5944" s="722"/>
      <c r="Q5944" s="722"/>
      <c r="R5944" s="722"/>
      <c r="S5944" s="722"/>
      <c r="T5944" s="722"/>
      <c r="U5944" s="722"/>
      <c r="V5944" s="1376"/>
      <c r="W5944" s="1376"/>
      <c r="X5944" s="1376"/>
      <c r="Y5944" s="1376"/>
      <c r="Z5944" s="1376"/>
      <c r="AA5944" s="1376"/>
      <c r="AB5944" s="1376"/>
      <c r="AC5944" s="1376"/>
      <c r="AD5944" s="1376"/>
      <c r="AE5944" s="1376"/>
      <c r="AF5944" s="1376"/>
      <c r="AG5944" s="1376"/>
      <c r="AH5944" s="1376"/>
      <c r="AI5944" s="1376"/>
      <c r="AJ5944" s="1376"/>
      <c r="AK5944" s="1376"/>
      <c r="AL5944" s="1376"/>
      <c r="AM5944" s="1376"/>
      <c r="AN5944" s="1376"/>
      <c r="AO5944" s="1376"/>
      <c r="AP5944" s="1376"/>
      <c r="AQ5944" s="1376"/>
      <c r="AR5944" s="1376"/>
      <c r="AS5944" s="1376"/>
      <c r="AT5944" s="1376"/>
      <c r="AU5944" s="1376"/>
      <c r="AV5944" s="1376"/>
      <c r="AW5944" s="1376"/>
      <c r="AX5944" s="1376"/>
      <c r="AY5944" s="1376"/>
      <c r="AZ5944" s="1376"/>
      <c r="BA5944" s="722"/>
      <c r="BB5944" s="722"/>
      <c r="BC5944" s="722"/>
    </row>
    <row r="5945" spans="11:55" s="757" customFormat="1">
      <c r="K5945" s="758"/>
      <c r="L5945" s="758"/>
      <c r="M5945" s="722"/>
      <c r="P5945" s="722"/>
      <c r="Q5945" s="722"/>
      <c r="R5945" s="722"/>
      <c r="S5945" s="722"/>
      <c r="T5945" s="722"/>
      <c r="U5945" s="722"/>
      <c r="V5945" s="1376"/>
      <c r="W5945" s="1376"/>
      <c r="X5945" s="1376"/>
      <c r="Y5945" s="1376"/>
      <c r="Z5945" s="1376"/>
      <c r="AA5945" s="1376"/>
      <c r="AB5945" s="1376"/>
      <c r="AC5945" s="1376"/>
      <c r="AD5945" s="1376"/>
      <c r="AE5945" s="1376"/>
      <c r="AF5945" s="1376"/>
      <c r="AG5945" s="1376"/>
      <c r="AH5945" s="1376"/>
      <c r="AI5945" s="1376"/>
      <c r="AJ5945" s="1376"/>
      <c r="AK5945" s="1376"/>
      <c r="AL5945" s="1376"/>
      <c r="AM5945" s="1376"/>
      <c r="AN5945" s="1376"/>
      <c r="AO5945" s="1376"/>
      <c r="AP5945" s="1376"/>
      <c r="AQ5945" s="1376"/>
      <c r="AR5945" s="1376"/>
      <c r="AS5945" s="1376"/>
      <c r="AT5945" s="1376"/>
      <c r="AU5945" s="1376"/>
      <c r="AV5945" s="1376"/>
      <c r="AW5945" s="1376"/>
      <c r="AX5945" s="1376"/>
      <c r="AY5945" s="1376"/>
      <c r="AZ5945" s="1376"/>
      <c r="BA5945" s="722"/>
      <c r="BB5945" s="722"/>
      <c r="BC5945" s="722"/>
    </row>
    <row r="5946" spans="11:55" s="757" customFormat="1">
      <c r="K5946" s="758"/>
      <c r="L5946" s="758"/>
      <c r="M5946" s="722"/>
      <c r="P5946" s="722"/>
      <c r="Q5946" s="722"/>
      <c r="R5946" s="722"/>
      <c r="S5946" s="722"/>
      <c r="T5946" s="722"/>
      <c r="U5946" s="722"/>
      <c r="V5946" s="1376"/>
      <c r="W5946" s="1376"/>
      <c r="X5946" s="1376"/>
      <c r="Y5946" s="1376"/>
      <c r="Z5946" s="1376"/>
      <c r="AA5946" s="1376"/>
      <c r="AB5946" s="1376"/>
      <c r="AC5946" s="1376"/>
      <c r="AD5946" s="1376"/>
      <c r="AE5946" s="1376"/>
      <c r="AF5946" s="1376"/>
      <c r="AG5946" s="1376"/>
      <c r="AH5946" s="1376"/>
      <c r="AI5946" s="1376"/>
      <c r="AJ5946" s="1376"/>
      <c r="AK5946" s="1376"/>
      <c r="AL5946" s="1376"/>
      <c r="AM5946" s="1376"/>
      <c r="AN5946" s="1376"/>
      <c r="AO5946" s="1376"/>
      <c r="AP5946" s="1376"/>
      <c r="AQ5946" s="1376"/>
      <c r="AR5946" s="1376"/>
      <c r="AS5946" s="1376"/>
      <c r="AT5946" s="1376"/>
      <c r="AU5946" s="1376"/>
      <c r="AV5946" s="1376"/>
      <c r="AW5946" s="1376"/>
      <c r="AX5946" s="1376"/>
      <c r="AY5946" s="1376"/>
      <c r="AZ5946" s="1376"/>
      <c r="BA5946" s="722"/>
      <c r="BB5946" s="722"/>
      <c r="BC5946" s="722"/>
    </row>
    <row r="5947" spans="11:55" s="757" customFormat="1">
      <c r="K5947" s="758"/>
      <c r="L5947" s="758"/>
      <c r="M5947" s="722"/>
      <c r="P5947" s="722"/>
      <c r="Q5947" s="722"/>
      <c r="R5947" s="722"/>
      <c r="S5947" s="722"/>
      <c r="T5947" s="722"/>
      <c r="U5947" s="722"/>
      <c r="V5947" s="1376"/>
      <c r="W5947" s="1376"/>
      <c r="X5947" s="1376"/>
      <c r="Y5947" s="1376"/>
      <c r="Z5947" s="1376"/>
      <c r="AA5947" s="1376"/>
      <c r="AB5947" s="1376"/>
      <c r="AC5947" s="1376"/>
      <c r="AD5947" s="1376"/>
      <c r="AE5947" s="1376"/>
      <c r="AF5947" s="1376"/>
      <c r="AG5947" s="1376"/>
      <c r="AH5947" s="1376"/>
      <c r="AI5947" s="1376"/>
      <c r="AJ5947" s="1376"/>
      <c r="AK5947" s="1376"/>
      <c r="AL5947" s="1376"/>
      <c r="AM5947" s="1376"/>
      <c r="AN5947" s="1376"/>
      <c r="AO5947" s="1376"/>
      <c r="AP5947" s="1376"/>
      <c r="AQ5947" s="1376"/>
      <c r="AR5947" s="1376"/>
      <c r="AS5947" s="1376"/>
      <c r="AT5947" s="1376"/>
      <c r="AU5947" s="1376"/>
      <c r="AV5947" s="1376"/>
      <c r="AW5947" s="1376"/>
      <c r="AX5947" s="1376"/>
      <c r="AY5947" s="1376"/>
      <c r="AZ5947" s="1376"/>
      <c r="BA5947" s="722"/>
      <c r="BB5947" s="722"/>
      <c r="BC5947" s="722"/>
    </row>
    <row r="5948" spans="11:55" s="757" customFormat="1">
      <c r="K5948" s="758"/>
      <c r="L5948" s="758"/>
      <c r="M5948" s="722"/>
      <c r="P5948" s="722"/>
      <c r="Q5948" s="722"/>
      <c r="R5948" s="722"/>
      <c r="S5948" s="722"/>
      <c r="T5948" s="722"/>
      <c r="U5948" s="722"/>
      <c r="V5948" s="1376"/>
      <c r="W5948" s="1376"/>
      <c r="X5948" s="1376"/>
      <c r="Y5948" s="1376"/>
      <c r="Z5948" s="1376"/>
      <c r="AA5948" s="1376"/>
      <c r="AB5948" s="1376"/>
      <c r="AC5948" s="1376"/>
      <c r="AD5948" s="1376"/>
      <c r="AE5948" s="1376"/>
      <c r="AF5948" s="1376"/>
      <c r="AG5948" s="1376"/>
      <c r="AH5948" s="1376"/>
      <c r="AI5948" s="1376"/>
      <c r="AJ5948" s="1376"/>
      <c r="AK5948" s="1376"/>
      <c r="AL5948" s="1376"/>
      <c r="AM5948" s="1376"/>
      <c r="AN5948" s="1376"/>
      <c r="AO5948" s="1376"/>
      <c r="AP5948" s="1376"/>
      <c r="AQ5948" s="1376"/>
      <c r="AR5948" s="1376"/>
      <c r="AS5948" s="1376"/>
      <c r="AT5948" s="1376"/>
      <c r="AU5948" s="1376"/>
      <c r="AV5948" s="1376"/>
      <c r="AW5948" s="1376"/>
      <c r="AX5948" s="1376"/>
      <c r="AY5948" s="1376"/>
      <c r="AZ5948" s="1376"/>
      <c r="BA5948" s="722"/>
      <c r="BB5948" s="722"/>
      <c r="BC5948" s="722"/>
    </row>
    <row r="5949" spans="11:55" s="757" customFormat="1">
      <c r="K5949" s="758"/>
      <c r="L5949" s="758"/>
      <c r="M5949" s="722"/>
      <c r="P5949" s="722"/>
      <c r="Q5949" s="722"/>
      <c r="R5949" s="722"/>
      <c r="S5949" s="722"/>
      <c r="T5949" s="722"/>
      <c r="U5949" s="722"/>
      <c r="V5949" s="1376"/>
      <c r="W5949" s="1376"/>
      <c r="X5949" s="1376"/>
      <c r="Y5949" s="1376"/>
      <c r="Z5949" s="1376"/>
      <c r="AA5949" s="1376"/>
      <c r="AB5949" s="1376"/>
      <c r="AC5949" s="1376"/>
      <c r="AD5949" s="1376"/>
      <c r="AE5949" s="1376"/>
      <c r="AF5949" s="1376"/>
      <c r="AG5949" s="1376"/>
      <c r="AH5949" s="1376"/>
      <c r="AI5949" s="1376"/>
      <c r="AJ5949" s="1376"/>
      <c r="AK5949" s="1376"/>
      <c r="AL5949" s="1376"/>
      <c r="AM5949" s="1376"/>
      <c r="AN5949" s="1376"/>
      <c r="AO5949" s="1376"/>
      <c r="AP5949" s="1376"/>
      <c r="AQ5949" s="1376"/>
      <c r="AR5949" s="1376"/>
      <c r="AS5949" s="1376"/>
      <c r="AT5949" s="1376"/>
      <c r="AU5949" s="1376"/>
      <c r="AV5949" s="1376"/>
      <c r="AW5949" s="1376"/>
      <c r="AX5949" s="1376"/>
      <c r="AY5949" s="1376"/>
      <c r="AZ5949" s="1376"/>
      <c r="BA5949" s="722"/>
      <c r="BB5949" s="722"/>
      <c r="BC5949" s="722"/>
    </row>
    <row r="5950" spans="11:55" s="757" customFormat="1">
      <c r="K5950" s="758"/>
      <c r="L5950" s="758"/>
      <c r="M5950" s="722"/>
      <c r="P5950" s="722"/>
      <c r="Q5950" s="722"/>
      <c r="R5950" s="722"/>
      <c r="S5950" s="722"/>
      <c r="T5950" s="722"/>
      <c r="U5950" s="722"/>
      <c r="V5950" s="1376"/>
      <c r="W5950" s="1376"/>
      <c r="X5950" s="1376"/>
      <c r="Y5950" s="1376"/>
      <c r="Z5950" s="1376"/>
      <c r="AA5950" s="1376"/>
      <c r="AB5950" s="1376"/>
      <c r="AC5950" s="1376"/>
      <c r="AD5950" s="1376"/>
      <c r="AE5950" s="1376"/>
      <c r="AF5950" s="1376"/>
      <c r="AG5950" s="1376"/>
      <c r="AH5950" s="1376"/>
      <c r="AI5950" s="1376"/>
      <c r="AJ5950" s="1376"/>
      <c r="AK5950" s="1376"/>
      <c r="AL5950" s="1376"/>
      <c r="AM5950" s="1376"/>
      <c r="AN5950" s="1376"/>
      <c r="AO5950" s="1376"/>
      <c r="AP5950" s="1376"/>
      <c r="AQ5950" s="1376"/>
      <c r="AR5950" s="1376"/>
      <c r="AS5950" s="1376"/>
      <c r="AT5950" s="1376"/>
      <c r="AU5950" s="1376"/>
      <c r="AV5950" s="1376"/>
      <c r="AW5950" s="1376"/>
      <c r="AX5950" s="1376"/>
      <c r="AY5950" s="1376"/>
      <c r="AZ5950" s="1376"/>
      <c r="BA5950" s="722"/>
      <c r="BB5950" s="722"/>
      <c r="BC5950" s="722"/>
    </row>
    <row r="5951" spans="11:55" s="757" customFormat="1">
      <c r="K5951" s="758"/>
      <c r="L5951" s="758"/>
      <c r="M5951" s="722"/>
      <c r="P5951" s="722"/>
      <c r="Q5951" s="722"/>
      <c r="R5951" s="722"/>
      <c r="S5951" s="722"/>
      <c r="T5951" s="722"/>
      <c r="U5951" s="722"/>
      <c r="V5951" s="1376"/>
      <c r="W5951" s="1376"/>
      <c r="X5951" s="1376"/>
      <c r="Y5951" s="1376"/>
      <c r="Z5951" s="1376"/>
      <c r="AA5951" s="1376"/>
      <c r="AB5951" s="1376"/>
      <c r="AC5951" s="1376"/>
      <c r="AD5951" s="1376"/>
      <c r="AE5951" s="1376"/>
      <c r="AF5951" s="1376"/>
      <c r="AG5951" s="1376"/>
      <c r="AH5951" s="1376"/>
      <c r="AI5951" s="1376"/>
      <c r="AJ5951" s="1376"/>
      <c r="AK5951" s="1376"/>
      <c r="AL5951" s="1376"/>
      <c r="AM5951" s="1376"/>
      <c r="AN5951" s="1376"/>
      <c r="AO5951" s="1376"/>
      <c r="AP5951" s="1376"/>
      <c r="AQ5951" s="1376"/>
      <c r="AR5951" s="1376"/>
      <c r="AS5951" s="1376"/>
      <c r="AT5951" s="1376"/>
      <c r="AU5951" s="1376"/>
      <c r="AV5951" s="1376"/>
      <c r="AW5951" s="1376"/>
      <c r="AX5951" s="1376"/>
      <c r="AY5951" s="1376"/>
      <c r="AZ5951" s="1376"/>
      <c r="BA5951" s="722"/>
      <c r="BB5951" s="722"/>
      <c r="BC5951" s="722"/>
    </row>
    <row r="5952" spans="11:55" s="757" customFormat="1">
      <c r="K5952" s="758"/>
      <c r="L5952" s="758"/>
      <c r="M5952" s="722"/>
      <c r="P5952" s="722"/>
      <c r="Q5952" s="722"/>
      <c r="R5952" s="722"/>
      <c r="S5952" s="722"/>
      <c r="T5952" s="722"/>
      <c r="U5952" s="722"/>
      <c r="V5952" s="1376"/>
      <c r="W5952" s="1376"/>
      <c r="X5952" s="1376"/>
      <c r="Y5952" s="1376"/>
      <c r="Z5952" s="1376"/>
      <c r="AA5952" s="1376"/>
      <c r="AB5952" s="1376"/>
      <c r="AC5952" s="1376"/>
      <c r="AD5952" s="1376"/>
      <c r="AE5952" s="1376"/>
      <c r="AF5952" s="1376"/>
      <c r="AG5952" s="1376"/>
      <c r="AH5952" s="1376"/>
      <c r="AI5952" s="1376"/>
      <c r="AJ5952" s="1376"/>
      <c r="AK5952" s="1376"/>
      <c r="AL5952" s="1376"/>
      <c r="AM5952" s="1376"/>
      <c r="AN5952" s="1376"/>
      <c r="AO5952" s="1376"/>
      <c r="AP5952" s="1376"/>
      <c r="AQ5952" s="1376"/>
      <c r="AR5952" s="1376"/>
      <c r="AS5952" s="1376"/>
      <c r="AT5952" s="1376"/>
      <c r="AU5952" s="1376"/>
      <c r="AV5952" s="1376"/>
      <c r="AW5952" s="1376"/>
      <c r="AX5952" s="1376"/>
      <c r="AY5952" s="1376"/>
      <c r="AZ5952" s="1376"/>
      <c r="BA5952" s="722"/>
      <c r="BB5952" s="722"/>
      <c r="BC5952" s="722"/>
    </row>
    <row r="5953" spans="11:55" s="757" customFormat="1">
      <c r="K5953" s="758"/>
      <c r="L5953" s="758"/>
      <c r="M5953" s="722"/>
      <c r="P5953" s="722"/>
      <c r="Q5953" s="722"/>
      <c r="R5953" s="722"/>
      <c r="S5953" s="722"/>
      <c r="T5953" s="722"/>
      <c r="U5953" s="722"/>
      <c r="V5953" s="1376"/>
      <c r="W5953" s="1376"/>
      <c r="X5953" s="1376"/>
      <c r="Y5953" s="1376"/>
      <c r="Z5953" s="1376"/>
      <c r="AA5953" s="1376"/>
      <c r="AB5953" s="1376"/>
      <c r="AC5953" s="1376"/>
      <c r="AD5953" s="1376"/>
      <c r="AE5953" s="1376"/>
      <c r="AF5953" s="1376"/>
      <c r="AG5953" s="1376"/>
      <c r="AH5953" s="1376"/>
      <c r="AI5953" s="1376"/>
      <c r="AJ5953" s="1376"/>
      <c r="AK5953" s="1376"/>
      <c r="AL5953" s="1376"/>
      <c r="AM5953" s="1376"/>
      <c r="AN5953" s="1376"/>
      <c r="AO5953" s="1376"/>
      <c r="AP5953" s="1376"/>
      <c r="AQ5953" s="1376"/>
      <c r="AR5953" s="1376"/>
      <c r="AS5953" s="1376"/>
      <c r="AT5953" s="1376"/>
      <c r="AU5953" s="1376"/>
      <c r="AV5953" s="1376"/>
      <c r="AW5953" s="1376"/>
      <c r="AX5953" s="1376"/>
      <c r="AY5953" s="1376"/>
      <c r="AZ5953" s="1376"/>
      <c r="BA5953" s="722"/>
      <c r="BB5953" s="722"/>
      <c r="BC5953" s="722"/>
    </row>
    <row r="5954" spans="11:55" s="757" customFormat="1">
      <c r="K5954" s="758"/>
      <c r="L5954" s="758"/>
      <c r="M5954" s="722"/>
      <c r="P5954" s="722"/>
      <c r="Q5954" s="722"/>
      <c r="R5954" s="722"/>
      <c r="S5954" s="722"/>
      <c r="T5954" s="722"/>
      <c r="U5954" s="722"/>
      <c r="V5954" s="1376"/>
      <c r="W5954" s="1376"/>
      <c r="X5954" s="1376"/>
      <c r="Y5954" s="1376"/>
      <c r="Z5954" s="1376"/>
      <c r="AA5954" s="1376"/>
      <c r="AB5954" s="1376"/>
      <c r="AC5954" s="1376"/>
      <c r="AD5954" s="1376"/>
      <c r="AE5954" s="1376"/>
      <c r="AF5954" s="1376"/>
      <c r="AG5954" s="1376"/>
      <c r="AH5954" s="1376"/>
      <c r="AI5954" s="1376"/>
      <c r="AJ5954" s="1376"/>
      <c r="AK5954" s="1376"/>
      <c r="AL5954" s="1376"/>
      <c r="AM5954" s="1376"/>
      <c r="AN5954" s="1376"/>
      <c r="AO5954" s="1376"/>
      <c r="AP5954" s="1376"/>
      <c r="AQ5954" s="1376"/>
      <c r="AR5954" s="1376"/>
      <c r="AS5954" s="1376"/>
      <c r="AT5954" s="1376"/>
      <c r="AU5954" s="1376"/>
      <c r="AV5954" s="1376"/>
      <c r="AW5954" s="1376"/>
      <c r="AX5954" s="1376"/>
      <c r="AY5954" s="1376"/>
      <c r="AZ5954" s="1376"/>
      <c r="BA5954" s="722"/>
      <c r="BB5954" s="722"/>
      <c r="BC5954" s="722"/>
    </row>
    <row r="5955" spans="11:55" s="757" customFormat="1">
      <c r="K5955" s="758"/>
      <c r="L5955" s="758"/>
      <c r="M5955" s="722"/>
      <c r="P5955" s="722"/>
      <c r="Q5955" s="722"/>
      <c r="R5955" s="722"/>
      <c r="S5955" s="722"/>
      <c r="T5955" s="722"/>
      <c r="U5955" s="722"/>
      <c r="V5955" s="1376"/>
      <c r="W5955" s="1376"/>
      <c r="X5955" s="1376"/>
      <c r="Y5955" s="1376"/>
      <c r="Z5955" s="1376"/>
      <c r="AA5955" s="1376"/>
      <c r="AB5955" s="1376"/>
      <c r="AC5955" s="1376"/>
      <c r="AD5955" s="1376"/>
      <c r="AE5955" s="1376"/>
      <c r="AF5955" s="1376"/>
      <c r="AG5955" s="1376"/>
      <c r="AH5955" s="1376"/>
      <c r="AI5955" s="1376"/>
      <c r="AJ5955" s="1376"/>
      <c r="AK5955" s="1376"/>
      <c r="AL5955" s="1376"/>
      <c r="AM5955" s="1376"/>
      <c r="AN5955" s="1376"/>
      <c r="AO5955" s="1376"/>
      <c r="AP5955" s="1376"/>
      <c r="AQ5955" s="1376"/>
      <c r="AR5955" s="1376"/>
      <c r="AS5955" s="1376"/>
      <c r="AT5955" s="1376"/>
      <c r="AU5955" s="1376"/>
      <c r="AV5955" s="1376"/>
      <c r="AW5955" s="1376"/>
      <c r="AX5955" s="1376"/>
      <c r="AY5955" s="1376"/>
      <c r="AZ5955" s="1376"/>
      <c r="BA5955" s="722"/>
      <c r="BB5955" s="722"/>
      <c r="BC5955" s="722"/>
    </row>
    <row r="5956" spans="11:55" s="757" customFormat="1">
      <c r="K5956" s="758"/>
      <c r="L5956" s="758"/>
      <c r="M5956" s="722"/>
      <c r="P5956" s="722"/>
      <c r="Q5956" s="722"/>
      <c r="R5956" s="722"/>
      <c r="S5956" s="722"/>
      <c r="T5956" s="722"/>
      <c r="U5956" s="722"/>
      <c r="V5956" s="1376"/>
      <c r="W5956" s="1376"/>
      <c r="X5956" s="1376"/>
      <c r="Y5956" s="1376"/>
      <c r="Z5956" s="1376"/>
      <c r="AA5956" s="1376"/>
      <c r="AB5956" s="1376"/>
      <c r="AC5956" s="1376"/>
      <c r="AD5956" s="1376"/>
      <c r="AE5956" s="1376"/>
      <c r="AF5956" s="1376"/>
      <c r="AG5956" s="1376"/>
      <c r="AH5956" s="1376"/>
      <c r="AI5956" s="1376"/>
      <c r="AJ5956" s="1376"/>
      <c r="AK5956" s="1376"/>
      <c r="AL5956" s="1376"/>
      <c r="AM5956" s="1376"/>
      <c r="AN5956" s="1376"/>
      <c r="AO5956" s="1376"/>
      <c r="AP5956" s="1376"/>
      <c r="AQ5956" s="1376"/>
      <c r="AR5956" s="1376"/>
      <c r="AS5956" s="1376"/>
      <c r="AT5956" s="1376"/>
      <c r="AU5956" s="1376"/>
      <c r="AV5956" s="1376"/>
      <c r="AW5956" s="1376"/>
      <c r="AX5956" s="1376"/>
      <c r="AY5956" s="1376"/>
      <c r="AZ5956" s="1376"/>
      <c r="BA5956" s="722"/>
      <c r="BB5956" s="722"/>
      <c r="BC5956" s="722"/>
    </row>
    <row r="5957" spans="11:55" s="757" customFormat="1">
      <c r="K5957" s="758"/>
      <c r="L5957" s="758"/>
      <c r="M5957" s="722"/>
      <c r="P5957" s="722"/>
      <c r="Q5957" s="722"/>
      <c r="R5957" s="722"/>
      <c r="S5957" s="722"/>
      <c r="T5957" s="722"/>
      <c r="U5957" s="722"/>
      <c r="V5957" s="1376"/>
      <c r="W5957" s="1376"/>
      <c r="X5957" s="1376"/>
      <c r="Y5957" s="1376"/>
      <c r="Z5957" s="1376"/>
      <c r="AA5957" s="1376"/>
      <c r="AB5957" s="1376"/>
      <c r="AC5957" s="1376"/>
      <c r="AD5957" s="1376"/>
      <c r="AE5957" s="1376"/>
      <c r="AF5957" s="1376"/>
      <c r="AG5957" s="1376"/>
      <c r="AH5957" s="1376"/>
      <c r="AI5957" s="1376"/>
      <c r="AJ5957" s="1376"/>
      <c r="AK5957" s="1376"/>
      <c r="AL5957" s="1376"/>
      <c r="AM5957" s="1376"/>
      <c r="AN5957" s="1376"/>
      <c r="AO5957" s="1376"/>
      <c r="AP5957" s="1376"/>
      <c r="AQ5957" s="1376"/>
      <c r="AR5957" s="1376"/>
      <c r="AS5957" s="1376"/>
      <c r="AT5957" s="1376"/>
      <c r="AU5957" s="1376"/>
      <c r="AV5957" s="1376"/>
      <c r="AW5957" s="1376"/>
      <c r="AX5957" s="1376"/>
      <c r="AY5957" s="1376"/>
      <c r="AZ5957" s="1376"/>
      <c r="BA5957" s="722"/>
      <c r="BB5957" s="722"/>
      <c r="BC5957" s="722"/>
    </row>
    <row r="5958" spans="11:55" s="757" customFormat="1">
      <c r="K5958" s="758"/>
      <c r="L5958" s="758"/>
      <c r="M5958" s="722"/>
      <c r="P5958" s="722"/>
      <c r="Q5958" s="722"/>
      <c r="R5958" s="722"/>
      <c r="S5958" s="722"/>
      <c r="T5958" s="722"/>
      <c r="U5958" s="722"/>
      <c r="V5958" s="1376"/>
      <c r="W5958" s="1376"/>
      <c r="X5958" s="1376"/>
      <c r="Y5958" s="1376"/>
      <c r="Z5958" s="1376"/>
      <c r="AA5958" s="1376"/>
      <c r="AB5958" s="1376"/>
      <c r="AC5958" s="1376"/>
      <c r="AD5958" s="1376"/>
      <c r="AE5958" s="1376"/>
      <c r="AF5958" s="1376"/>
      <c r="AG5958" s="1376"/>
      <c r="AH5958" s="1376"/>
      <c r="AI5958" s="1376"/>
      <c r="AJ5958" s="1376"/>
      <c r="AK5958" s="1376"/>
      <c r="AL5958" s="1376"/>
      <c r="AM5958" s="1376"/>
      <c r="AN5958" s="1376"/>
      <c r="AO5958" s="1376"/>
      <c r="AP5958" s="1376"/>
      <c r="AQ5958" s="1376"/>
      <c r="AR5958" s="1376"/>
      <c r="AS5958" s="1376"/>
      <c r="AT5958" s="1376"/>
      <c r="AU5958" s="1376"/>
      <c r="AV5958" s="1376"/>
      <c r="AW5958" s="1376"/>
      <c r="AX5958" s="1376"/>
      <c r="AY5958" s="1376"/>
      <c r="AZ5958" s="1376"/>
      <c r="BA5958" s="722"/>
      <c r="BB5958" s="722"/>
      <c r="BC5958" s="722"/>
    </row>
    <row r="5959" spans="11:55" s="757" customFormat="1">
      <c r="K5959" s="758"/>
      <c r="L5959" s="758"/>
      <c r="M5959" s="722"/>
      <c r="P5959" s="722"/>
      <c r="Q5959" s="722"/>
      <c r="R5959" s="722"/>
      <c r="S5959" s="722"/>
      <c r="T5959" s="722"/>
      <c r="U5959" s="722"/>
      <c r="V5959" s="1376"/>
      <c r="W5959" s="1376"/>
      <c r="X5959" s="1376"/>
      <c r="Y5959" s="1376"/>
      <c r="Z5959" s="1376"/>
      <c r="AA5959" s="1376"/>
      <c r="AB5959" s="1376"/>
      <c r="AC5959" s="1376"/>
      <c r="AD5959" s="1376"/>
      <c r="AE5959" s="1376"/>
      <c r="AF5959" s="1376"/>
      <c r="AG5959" s="1376"/>
      <c r="AH5959" s="1376"/>
      <c r="AI5959" s="1376"/>
      <c r="AJ5959" s="1376"/>
      <c r="AK5959" s="1376"/>
      <c r="AL5959" s="1376"/>
      <c r="AM5959" s="1376"/>
      <c r="AN5959" s="1376"/>
      <c r="AO5959" s="1376"/>
      <c r="AP5959" s="1376"/>
      <c r="AQ5959" s="1376"/>
      <c r="AR5959" s="1376"/>
      <c r="AS5959" s="1376"/>
      <c r="AT5959" s="1376"/>
      <c r="AU5959" s="1376"/>
      <c r="AV5959" s="1376"/>
      <c r="AW5959" s="1376"/>
      <c r="AX5959" s="1376"/>
      <c r="AY5959" s="1376"/>
      <c r="AZ5959" s="1376"/>
      <c r="BA5959" s="722"/>
      <c r="BB5959" s="722"/>
      <c r="BC5959" s="722"/>
    </row>
    <row r="5960" spans="11:55" s="757" customFormat="1">
      <c r="K5960" s="758"/>
      <c r="L5960" s="758"/>
      <c r="M5960" s="722"/>
      <c r="P5960" s="722"/>
      <c r="Q5960" s="722"/>
      <c r="R5960" s="722"/>
      <c r="S5960" s="722"/>
      <c r="T5960" s="722"/>
      <c r="U5960" s="722"/>
      <c r="V5960" s="1376"/>
      <c r="W5960" s="1376"/>
      <c r="X5960" s="1376"/>
      <c r="Y5960" s="1376"/>
      <c r="Z5960" s="1376"/>
      <c r="AA5960" s="1376"/>
      <c r="AB5960" s="1376"/>
      <c r="AC5960" s="1376"/>
      <c r="AD5960" s="1376"/>
      <c r="AE5960" s="1376"/>
      <c r="AF5960" s="1376"/>
      <c r="AG5960" s="1376"/>
      <c r="AH5960" s="1376"/>
      <c r="AI5960" s="1376"/>
      <c r="AJ5960" s="1376"/>
      <c r="AK5960" s="1376"/>
      <c r="AL5960" s="1376"/>
      <c r="AM5960" s="1376"/>
      <c r="AN5960" s="1376"/>
      <c r="AO5960" s="1376"/>
      <c r="AP5960" s="1376"/>
      <c r="AQ5960" s="1376"/>
      <c r="AR5960" s="1376"/>
      <c r="AS5960" s="1376"/>
      <c r="AT5960" s="1376"/>
      <c r="AU5960" s="1376"/>
      <c r="AV5960" s="1376"/>
      <c r="AW5960" s="1376"/>
      <c r="AX5960" s="1376"/>
      <c r="AY5960" s="1376"/>
      <c r="AZ5960" s="1376"/>
      <c r="BA5960" s="722"/>
      <c r="BB5960" s="722"/>
      <c r="BC5960" s="722"/>
    </row>
    <row r="5961" spans="11:55" s="757" customFormat="1">
      <c r="K5961" s="758"/>
      <c r="L5961" s="758"/>
      <c r="M5961" s="722"/>
      <c r="P5961" s="722"/>
      <c r="Q5961" s="722"/>
      <c r="R5961" s="722"/>
      <c r="S5961" s="722"/>
      <c r="T5961" s="722"/>
      <c r="U5961" s="722"/>
      <c r="V5961" s="1376"/>
      <c r="W5961" s="1376"/>
      <c r="X5961" s="1376"/>
      <c r="Y5961" s="1376"/>
      <c r="Z5961" s="1376"/>
      <c r="AA5961" s="1376"/>
      <c r="AB5961" s="1376"/>
      <c r="AC5961" s="1376"/>
      <c r="AD5961" s="1376"/>
      <c r="AE5961" s="1376"/>
      <c r="AF5961" s="1376"/>
      <c r="AG5961" s="1376"/>
      <c r="AH5961" s="1376"/>
      <c r="AI5961" s="1376"/>
      <c r="AJ5961" s="1376"/>
      <c r="AK5961" s="1376"/>
      <c r="AL5961" s="1376"/>
      <c r="AM5961" s="1376"/>
      <c r="AN5961" s="1376"/>
      <c r="AO5961" s="1376"/>
      <c r="AP5961" s="1376"/>
      <c r="AQ5961" s="1376"/>
      <c r="AR5961" s="1376"/>
      <c r="AS5961" s="1376"/>
      <c r="AT5961" s="1376"/>
      <c r="AU5961" s="1376"/>
      <c r="AV5961" s="1376"/>
      <c r="AW5961" s="1376"/>
      <c r="AX5961" s="1376"/>
      <c r="AY5961" s="1376"/>
      <c r="AZ5961" s="1376"/>
      <c r="BA5961" s="722"/>
      <c r="BB5961" s="722"/>
      <c r="BC5961" s="722"/>
    </row>
    <row r="5962" spans="11:55" s="757" customFormat="1">
      <c r="K5962" s="758"/>
      <c r="L5962" s="758"/>
      <c r="M5962" s="722"/>
      <c r="P5962" s="722"/>
      <c r="Q5962" s="722"/>
      <c r="R5962" s="722"/>
      <c r="S5962" s="722"/>
      <c r="T5962" s="722"/>
      <c r="U5962" s="722"/>
      <c r="V5962" s="1376"/>
      <c r="W5962" s="1376"/>
      <c r="X5962" s="1376"/>
      <c r="Y5962" s="1376"/>
      <c r="Z5962" s="1376"/>
      <c r="AA5962" s="1376"/>
      <c r="AB5962" s="1376"/>
      <c r="AC5962" s="1376"/>
      <c r="AD5962" s="1376"/>
      <c r="AE5962" s="1376"/>
      <c r="AF5962" s="1376"/>
      <c r="AG5962" s="1376"/>
      <c r="AH5962" s="1376"/>
      <c r="AI5962" s="1376"/>
      <c r="AJ5962" s="1376"/>
      <c r="AK5962" s="1376"/>
      <c r="AL5962" s="1376"/>
      <c r="AM5962" s="1376"/>
      <c r="AN5962" s="1376"/>
      <c r="AO5962" s="1376"/>
      <c r="AP5962" s="1376"/>
      <c r="AQ5962" s="1376"/>
      <c r="AR5962" s="1376"/>
      <c r="AS5962" s="1376"/>
      <c r="AT5962" s="1376"/>
      <c r="AU5962" s="1376"/>
      <c r="AV5962" s="1376"/>
      <c r="AW5962" s="1376"/>
      <c r="AX5962" s="1376"/>
      <c r="AY5962" s="1376"/>
      <c r="AZ5962" s="1376"/>
      <c r="BA5962" s="722"/>
      <c r="BB5962" s="722"/>
      <c r="BC5962" s="722"/>
    </row>
    <row r="5963" spans="11:55" s="757" customFormat="1">
      <c r="K5963" s="758"/>
      <c r="L5963" s="758"/>
      <c r="M5963" s="722"/>
      <c r="P5963" s="722"/>
      <c r="Q5963" s="722"/>
      <c r="R5963" s="722"/>
      <c r="S5963" s="722"/>
      <c r="T5963" s="722"/>
      <c r="U5963" s="722"/>
      <c r="V5963" s="1376"/>
      <c r="W5963" s="1376"/>
      <c r="X5963" s="1376"/>
      <c r="Y5963" s="1376"/>
      <c r="Z5963" s="1376"/>
      <c r="AA5963" s="1376"/>
      <c r="AB5963" s="1376"/>
      <c r="AC5963" s="1376"/>
      <c r="AD5963" s="1376"/>
      <c r="AE5963" s="1376"/>
      <c r="AF5963" s="1376"/>
      <c r="AG5963" s="1376"/>
      <c r="AH5963" s="1376"/>
      <c r="AI5963" s="1376"/>
      <c r="AJ5963" s="1376"/>
      <c r="AK5963" s="1376"/>
      <c r="AL5963" s="1376"/>
      <c r="AM5963" s="1376"/>
      <c r="AN5963" s="1376"/>
      <c r="AO5963" s="1376"/>
      <c r="AP5963" s="1376"/>
      <c r="AQ5963" s="1376"/>
      <c r="AR5963" s="1376"/>
      <c r="AS5963" s="1376"/>
      <c r="AT5963" s="1376"/>
      <c r="AU5963" s="1376"/>
      <c r="AV5963" s="1376"/>
      <c r="AW5963" s="1376"/>
      <c r="AX5963" s="1376"/>
      <c r="AY5963" s="1376"/>
      <c r="AZ5963" s="1376"/>
      <c r="BA5963" s="722"/>
      <c r="BB5963" s="722"/>
      <c r="BC5963" s="722"/>
    </row>
    <row r="5964" spans="11:55" s="757" customFormat="1">
      <c r="K5964" s="758"/>
      <c r="L5964" s="758"/>
      <c r="M5964" s="722"/>
      <c r="P5964" s="722"/>
      <c r="Q5964" s="722"/>
      <c r="R5964" s="722"/>
      <c r="S5964" s="722"/>
      <c r="T5964" s="722"/>
      <c r="U5964" s="722"/>
      <c r="V5964" s="1376"/>
      <c r="W5964" s="1376"/>
      <c r="X5964" s="1376"/>
      <c r="Y5964" s="1376"/>
      <c r="Z5964" s="1376"/>
      <c r="AA5964" s="1376"/>
      <c r="AB5964" s="1376"/>
      <c r="AC5964" s="1376"/>
      <c r="AD5964" s="1376"/>
      <c r="AE5964" s="1376"/>
      <c r="AF5964" s="1376"/>
      <c r="AG5964" s="1376"/>
      <c r="AH5964" s="1376"/>
      <c r="AI5964" s="1376"/>
      <c r="AJ5964" s="1376"/>
      <c r="AK5964" s="1376"/>
      <c r="AL5964" s="1376"/>
      <c r="AM5964" s="1376"/>
      <c r="AN5964" s="1376"/>
      <c r="AO5964" s="1376"/>
      <c r="AP5964" s="1376"/>
      <c r="AQ5964" s="1376"/>
      <c r="AR5964" s="1376"/>
      <c r="AS5964" s="1376"/>
      <c r="AT5964" s="1376"/>
      <c r="AU5964" s="1376"/>
      <c r="AV5964" s="1376"/>
      <c r="AW5964" s="1376"/>
      <c r="AX5964" s="1376"/>
      <c r="AY5964" s="1376"/>
      <c r="AZ5964" s="1376"/>
      <c r="BA5964" s="722"/>
      <c r="BB5964" s="722"/>
      <c r="BC5964" s="722"/>
    </row>
    <row r="5965" spans="11:55" s="757" customFormat="1">
      <c r="K5965" s="758"/>
      <c r="L5965" s="758"/>
      <c r="M5965" s="722"/>
      <c r="P5965" s="722"/>
      <c r="Q5965" s="722"/>
      <c r="R5965" s="722"/>
      <c r="S5965" s="722"/>
      <c r="T5965" s="722"/>
      <c r="U5965" s="722"/>
      <c r="V5965" s="1376"/>
      <c r="W5965" s="1376"/>
      <c r="X5965" s="1376"/>
      <c r="Y5965" s="1376"/>
      <c r="Z5965" s="1376"/>
      <c r="AA5965" s="1376"/>
      <c r="AB5965" s="1376"/>
      <c r="AC5965" s="1376"/>
      <c r="AD5965" s="1376"/>
      <c r="AE5965" s="1376"/>
      <c r="AF5965" s="1376"/>
      <c r="AG5965" s="1376"/>
      <c r="AH5965" s="1376"/>
      <c r="AI5965" s="1376"/>
      <c r="AJ5965" s="1376"/>
      <c r="AK5965" s="1376"/>
      <c r="AL5965" s="1376"/>
      <c r="AM5965" s="1376"/>
      <c r="AN5965" s="1376"/>
      <c r="AO5965" s="1376"/>
      <c r="AP5965" s="1376"/>
      <c r="AQ5965" s="1376"/>
      <c r="AR5965" s="1376"/>
      <c r="AS5965" s="1376"/>
      <c r="AT5965" s="1376"/>
      <c r="AU5965" s="1376"/>
      <c r="AV5965" s="1376"/>
      <c r="AW5965" s="1376"/>
      <c r="AX5965" s="1376"/>
      <c r="AY5965" s="1376"/>
      <c r="AZ5965" s="1376"/>
      <c r="BA5965" s="722"/>
      <c r="BB5965" s="722"/>
      <c r="BC5965" s="722"/>
    </row>
    <row r="5966" spans="11:55" s="757" customFormat="1">
      <c r="K5966" s="758"/>
      <c r="L5966" s="758"/>
      <c r="M5966" s="722"/>
      <c r="P5966" s="722"/>
      <c r="Q5966" s="722"/>
      <c r="R5966" s="722"/>
      <c r="S5966" s="722"/>
      <c r="T5966" s="722"/>
      <c r="U5966" s="722"/>
      <c r="V5966" s="1376"/>
      <c r="W5966" s="1376"/>
      <c r="X5966" s="1376"/>
      <c r="Y5966" s="1376"/>
      <c r="Z5966" s="1376"/>
      <c r="AA5966" s="1376"/>
      <c r="AB5966" s="1376"/>
      <c r="AC5966" s="1376"/>
      <c r="AD5966" s="1376"/>
      <c r="AE5966" s="1376"/>
      <c r="AF5966" s="1376"/>
      <c r="AG5966" s="1376"/>
      <c r="AH5966" s="1376"/>
      <c r="AI5966" s="1376"/>
      <c r="AJ5966" s="1376"/>
      <c r="AK5966" s="1376"/>
      <c r="AL5966" s="1376"/>
      <c r="AM5966" s="1376"/>
      <c r="AN5966" s="1376"/>
      <c r="AO5966" s="1376"/>
      <c r="AP5966" s="1376"/>
      <c r="AQ5966" s="1376"/>
      <c r="AR5966" s="1376"/>
      <c r="AS5966" s="1376"/>
      <c r="AT5966" s="1376"/>
      <c r="AU5966" s="1376"/>
      <c r="AV5966" s="1376"/>
      <c r="AW5966" s="1376"/>
      <c r="AX5966" s="1376"/>
      <c r="AY5966" s="1376"/>
      <c r="AZ5966" s="1376"/>
      <c r="BA5966" s="722"/>
      <c r="BB5966" s="722"/>
      <c r="BC5966" s="722"/>
    </row>
    <row r="5967" spans="11:55" s="757" customFormat="1">
      <c r="K5967" s="758"/>
      <c r="L5967" s="758"/>
      <c r="M5967" s="722"/>
      <c r="P5967" s="722"/>
      <c r="Q5967" s="722"/>
      <c r="R5967" s="722"/>
      <c r="S5967" s="722"/>
      <c r="T5967" s="722"/>
      <c r="U5967" s="722"/>
      <c r="V5967" s="1376"/>
      <c r="W5967" s="1376"/>
      <c r="X5967" s="1376"/>
      <c r="Y5967" s="1376"/>
      <c r="Z5967" s="1376"/>
      <c r="AA5967" s="1376"/>
      <c r="AB5967" s="1376"/>
      <c r="AC5967" s="1376"/>
      <c r="AD5967" s="1376"/>
      <c r="AE5967" s="1376"/>
      <c r="AF5967" s="1376"/>
      <c r="AG5967" s="1376"/>
      <c r="AH5967" s="1376"/>
      <c r="AI5967" s="1376"/>
      <c r="AJ5967" s="1376"/>
      <c r="AK5967" s="1376"/>
      <c r="AL5967" s="1376"/>
      <c r="AM5967" s="1376"/>
      <c r="AN5967" s="1376"/>
      <c r="AO5967" s="1376"/>
      <c r="AP5967" s="1376"/>
      <c r="AQ5967" s="1376"/>
      <c r="AR5967" s="1376"/>
      <c r="AS5967" s="1376"/>
      <c r="AT5967" s="1376"/>
      <c r="AU5967" s="1376"/>
      <c r="AV5967" s="1376"/>
      <c r="AW5967" s="1376"/>
      <c r="AX5967" s="1376"/>
      <c r="AY5967" s="1376"/>
      <c r="AZ5967" s="1376"/>
      <c r="BA5967" s="722"/>
      <c r="BB5967" s="722"/>
      <c r="BC5967" s="722"/>
    </row>
    <row r="5968" spans="11:55" s="757" customFormat="1">
      <c r="K5968" s="758"/>
      <c r="L5968" s="758"/>
      <c r="M5968" s="722"/>
      <c r="P5968" s="722"/>
      <c r="Q5968" s="722"/>
      <c r="R5968" s="722"/>
      <c r="S5968" s="722"/>
      <c r="T5968" s="722"/>
      <c r="U5968" s="722"/>
      <c r="V5968" s="1376"/>
      <c r="W5968" s="1376"/>
      <c r="X5968" s="1376"/>
      <c r="Y5968" s="1376"/>
      <c r="Z5968" s="1376"/>
      <c r="AA5968" s="1376"/>
      <c r="AB5968" s="1376"/>
      <c r="AC5968" s="1376"/>
      <c r="AD5968" s="1376"/>
      <c r="AE5968" s="1376"/>
      <c r="AF5968" s="1376"/>
      <c r="AG5968" s="1376"/>
      <c r="AH5968" s="1376"/>
      <c r="AI5968" s="1376"/>
      <c r="AJ5968" s="1376"/>
      <c r="AK5968" s="1376"/>
      <c r="AL5968" s="1376"/>
      <c r="AM5968" s="1376"/>
      <c r="AN5968" s="1376"/>
      <c r="AO5968" s="1376"/>
      <c r="AP5968" s="1376"/>
      <c r="AQ5968" s="1376"/>
      <c r="AR5968" s="1376"/>
      <c r="AS5968" s="1376"/>
      <c r="AT5968" s="1376"/>
      <c r="AU5968" s="1376"/>
      <c r="AV5968" s="1376"/>
      <c r="AW5968" s="1376"/>
      <c r="AX5968" s="1376"/>
      <c r="AY5968" s="1376"/>
      <c r="AZ5968" s="1376"/>
      <c r="BA5968" s="722"/>
      <c r="BB5968" s="722"/>
      <c r="BC5968" s="722"/>
    </row>
    <row r="5969" spans="11:55" s="757" customFormat="1">
      <c r="K5969" s="758"/>
      <c r="L5969" s="758"/>
      <c r="M5969" s="722"/>
      <c r="P5969" s="722"/>
      <c r="Q5969" s="722"/>
      <c r="R5969" s="722"/>
      <c r="S5969" s="722"/>
      <c r="T5969" s="722"/>
      <c r="U5969" s="722"/>
      <c r="V5969" s="1376"/>
      <c r="W5969" s="1376"/>
      <c r="X5969" s="1376"/>
      <c r="Y5969" s="1376"/>
      <c r="Z5969" s="1376"/>
      <c r="AA5969" s="1376"/>
      <c r="AB5969" s="1376"/>
      <c r="AC5969" s="1376"/>
      <c r="AD5969" s="1376"/>
      <c r="AE5969" s="1376"/>
      <c r="AF5969" s="1376"/>
      <c r="AG5969" s="1376"/>
      <c r="AH5969" s="1376"/>
      <c r="AI5969" s="1376"/>
      <c r="AJ5969" s="1376"/>
      <c r="AK5969" s="1376"/>
      <c r="AL5969" s="1376"/>
      <c r="AM5969" s="1376"/>
      <c r="AN5969" s="1376"/>
      <c r="AO5969" s="1376"/>
      <c r="AP5969" s="1376"/>
      <c r="AQ5969" s="1376"/>
      <c r="AR5969" s="1376"/>
      <c r="AS5969" s="1376"/>
      <c r="AT5969" s="1376"/>
      <c r="AU5969" s="1376"/>
      <c r="AV5969" s="1376"/>
      <c r="AW5969" s="1376"/>
      <c r="AX5969" s="1376"/>
      <c r="AY5969" s="1376"/>
      <c r="AZ5969" s="1376"/>
      <c r="BA5969" s="722"/>
      <c r="BB5969" s="722"/>
      <c r="BC5969" s="722"/>
    </row>
    <row r="5970" spans="11:55" s="757" customFormat="1">
      <c r="K5970" s="758"/>
      <c r="L5970" s="758"/>
      <c r="M5970" s="722"/>
      <c r="P5970" s="722"/>
      <c r="Q5970" s="722"/>
      <c r="R5970" s="722"/>
      <c r="S5970" s="722"/>
      <c r="T5970" s="722"/>
      <c r="U5970" s="722"/>
      <c r="V5970" s="1376"/>
      <c r="W5970" s="1376"/>
      <c r="X5970" s="1376"/>
      <c r="Y5970" s="1376"/>
      <c r="Z5970" s="1376"/>
      <c r="AA5970" s="1376"/>
      <c r="AB5970" s="1376"/>
      <c r="AC5970" s="1376"/>
      <c r="AD5970" s="1376"/>
      <c r="AE5970" s="1376"/>
      <c r="AF5970" s="1376"/>
      <c r="AG5970" s="1376"/>
      <c r="AH5970" s="1376"/>
      <c r="AI5970" s="1376"/>
      <c r="AJ5970" s="1376"/>
      <c r="AK5970" s="1376"/>
      <c r="AL5970" s="1376"/>
      <c r="AM5970" s="1376"/>
      <c r="AN5970" s="1376"/>
      <c r="AO5970" s="1376"/>
      <c r="AP5970" s="1376"/>
      <c r="AQ5970" s="1376"/>
      <c r="AR5970" s="1376"/>
      <c r="AS5970" s="1376"/>
      <c r="AT5970" s="1376"/>
      <c r="AU5970" s="1376"/>
      <c r="AV5970" s="1376"/>
      <c r="AW5970" s="1376"/>
      <c r="AX5970" s="1376"/>
      <c r="AY5970" s="1376"/>
      <c r="AZ5970" s="1376"/>
      <c r="BA5970" s="722"/>
      <c r="BB5970" s="722"/>
      <c r="BC5970" s="722"/>
    </row>
    <row r="5971" spans="11:55" s="757" customFormat="1">
      <c r="K5971" s="758"/>
      <c r="L5971" s="758"/>
      <c r="M5971" s="722"/>
      <c r="P5971" s="722"/>
      <c r="Q5971" s="722"/>
      <c r="R5971" s="722"/>
      <c r="S5971" s="722"/>
      <c r="T5971" s="722"/>
      <c r="U5971" s="722"/>
      <c r="V5971" s="1376"/>
      <c r="W5971" s="1376"/>
      <c r="X5971" s="1376"/>
      <c r="Y5971" s="1376"/>
      <c r="Z5971" s="1376"/>
      <c r="AA5971" s="1376"/>
      <c r="AB5971" s="1376"/>
      <c r="AC5971" s="1376"/>
      <c r="AD5971" s="1376"/>
      <c r="AE5971" s="1376"/>
      <c r="AF5971" s="1376"/>
      <c r="AG5971" s="1376"/>
      <c r="AH5971" s="1376"/>
      <c r="AI5971" s="1376"/>
      <c r="AJ5971" s="1376"/>
      <c r="AK5971" s="1376"/>
      <c r="AL5971" s="1376"/>
      <c r="AM5971" s="1376"/>
      <c r="AN5971" s="1376"/>
      <c r="AO5971" s="1376"/>
      <c r="AP5971" s="1376"/>
      <c r="AQ5971" s="1376"/>
      <c r="AR5971" s="1376"/>
      <c r="AS5971" s="1376"/>
      <c r="AT5971" s="1376"/>
      <c r="AU5971" s="1376"/>
      <c r="AV5971" s="1376"/>
      <c r="AW5971" s="1376"/>
      <c r="AX5971" s="1376"/>
      <c r="AY5971" s="1376"/>
      <c r="AZ5971" s="1376"/>
      <c r="BA5971" s="722"/>
      <c r="BB5971" s="722"/>
      <c r="BC5971" s="722"/>
    </row>
    <row r="5972" spans="11:55" s="757" customFormat="1">
      <c r="K5972" s="758"/>
      <c r="L5972" s="758"/>
      <c r="M5972" s="722"/>
      <c r="P5972" s="722"/>
      <c r="Q5972" s="722"/>
      <c r="R5972" s="722"/>
      <c r="S5972" s="722"/>
      <c r="T5972" s="722"/>
      <c r="U5972" s="722"/>
      <c r="V5972" s="1376"/>
      <c r="W5972" s="1376"/>
      <c r="X5972" s="1376"/>
      <c r="Y5972" s="1376"/>
      <c r="Z5972" s="1376"/>
      <c r="AA5972" s="1376"/>
      <c r="AB5972" s="1376"/>
      <c r="AC5972" s="1376"/>
      <c r="AD5972" s="1376"/>
      <c r="AE5972" s="1376"/>
      <c r="AF5972" s="1376"/>
      <c r="AG5972" s="1376"/>
      <c r="AH5972" s="1376"/>
      <c r="AI5972" s="1376"/>
      <c r="AJ5972" s="1376"/>
      <c r="AK5972" s="1376"/>
      <c r="AL5972" s="1376"/>
      <c r="AM5972" s="1376"/>
      <c r="AN5972" s="1376"/>
      <c r="AO5972" s="1376"/>
      <c r="AP5972" s="1376"/>
      <c r="AQ5972" s="1376"/>
      <c r="AR5972" s="1376"/>
      <c r="AS5972" s="1376"/>
      <c r="AT5972" s="1376"/>
      <c r="AU5972" s="1376"/>
      <c r="AV5972" s="1376"/>
      <c r="AW5972" s="1376"/>
      <c r="AX5972" s="1376"/>
      <c r="AY5972" s="1376"/>
      <c r="AZ5972" s="1376"/>
      <c r="BA5972" s="722"/>
      <c r="BB5972" s="722"/>
      <c r="BC5972" s="722"/>
    </row>
    <row r="5973" spans="11:55" s="757" customFormat="1">
      <c r="K5973" s="758"/>
      <c r="L5973" s="758"/>
      <c r="M5973" s="722"/>
      <c r="P5973" s="722"/>
      <c r="Q5973" s="722"/>
      <c r="R5973" s="722"/>
      <c r="S5973" s="722"/>
      <c r="T5973" s="722"/>
      <c r="U5973" s="722"/>
      <c r="V5973" s="1376"/>
      <c r="W5973" s="1376"/>
      <c r="X5973" s="1376"/>
      <c r="Y5973" s="1376"/>
      <c r="Z5973" s="1376"/>
      <c r="AA5973" s="1376"/>
      <c r="AB5973" s="1376"/>
      <c r="AC5973" s="1376"/>
      <c r="AD5973" s="1376"/>
      <c r="AE5973" s="1376"/>
      <c r="AF5973" s="1376"/>
      <c r="AG5973" s="1376"/>
      <c r="AH5973" s="1376"/>
      <c r="AI5973" s="1376"/>
      <c r="AJ5973" s="1376"/>
      <c r="AK5973" s="1376"/>
      <c r="AL5973" s="1376"/>
      <c r="AM5973" s="1376"/>
      <c r="AN5973" s="1376"/>
      <c r="AO5973" s="1376"/>
      <c r="AP5973" s="1376"/>
      <c r="AQ5973" s="1376"/>
      <c r="AR5973" s="1376"/>
      <c r="AS5973" s="1376"/>
      <c r="AT5973" s="1376"/>
      <c r="AU5973" s="1376"/>
      <c r="AV5973" s="1376"/>
      <c r="AW5973" s="1376"/>
      <c r="AX5973" s="1376"/>
      <c r="AY5973" s="1376"/>
      <c r="AZ5973" s="1376"/>
      <c r="BA5973" s="722"/>
      <c r="BB5973" s="722"/>
      <c r="BC5973" s="722"/>
    </row>
    <row r="5974" spans="11:55" s="757" customFormat="1">
      <c r="K5974" s="758"/>
      <c r="L5974" s="758"/>
      <c r="M5974" s="722"/>
      <c r="P5974" s="722"/>
      <c r="Q5974" s="722"/>
      <c r="R5974" s="722"/>
      <c r="S5974" s="722"/>
      <c r="T5974" s="722"/>
      <c r="U5974" s="722"/>
      <c r="V5974" s="1376"/>
      <c r="W5974" s="1376"/>
      <c r="X5974" s="1376"/>
      <c r="Y5974" s="1376"/>
      <c r="Z5974" s="1376"/>
      <c r="AA5974" s="1376"/>
      <c r="AB5974" s="1376"/>
      <c r="AC5974" s="1376"/>
      <c r="AD5974" s="1376"/>
      <c r="AE5974" s="1376"/>
      <c r="AF5974" s="1376"/>
      <c r="AG5974" s="1376"/>
      <c r="AH5974" s="1376"/>
      <c r="AI5974" s="1376"/>
      <c r="AJ5974" s="1376"/>
      <c r="AK5974" s="1376"/>
      <c r="AL5974" s="1376"/>
      <c r="AM5974" s="1376"/>
      <c r="AN5974" s="1376"/>
      <c r="AO5974" s="1376"/>
      <c r="AP5974" s="1376"/>
      <c r="AQ5974" s="1376"/>
      <c r="AR5974" s="1376"/>
      <c r="AS5974" s="1376"/>
      <c r="AT5974" s="1376"/>
      <c r="AU5974" s="1376"/>
      <c r="AV5974" s="1376"/>
      <c r="AW5974" s="1376"/>
      <c r="AX5974" s="1376"/>
      <c r="AY5974" s="1376"/>
      <c r="AZ5974" s="1376"/>
      <c r="BA5974" s="722"/>
      <c r="BB5974" s="722"/>
      <c r="BC5974" s="722"/>
    </row>
    <row r="5975" spans="11:55" s="757" customFormat="1">
      <c r="K5975" s="758"/>
      <c r="L5975" s="758"/>
      <c r="M5975" s="722"/>
      <c r="P5975" s="722"/>
      <c r="Q5975" s="722"/>
      <c r="R5975" s="722"/>
      <c r="S5975" s="722"/>
      <c r="T5975" s="722"/>
      <c r="U5975" s="722"/>
      <c r="V5975" s="1376"/>
      <c r="W5975" s="1376"/>
      <c r="X5975" s="1376"/>
      <c r="Y5975" s="1376"/>
      <c r="Z5975" s="1376"/>
      <c r="AA5975" s="1376"/>
      <c r="AB5975" s="1376"/>
      <c r="AC5975" s="1376"/>
      <c r="AD5975" s="1376"/>
      <c r="AE5975" s="1376"/>
      <c r="AF5975" s="1376"/>
      <c r="AG5975" s="1376"/>
      <c r="AH5975" s="1376"/>
      <c r="AI5975" s="1376"/>
      <c r="AJ5975" s="1376"/>
      <c r="AK5975" s="1376"/>
      <c r="AL5975" s="1376"/>
      <c r="AM5975" s="1376"/>
      <c r="AN5975" s="1376"/>
      <c r="AO5975" s="1376"/>
      <c r="AP5975" s="1376"/>
      <c r="AQ5975" s="1376"/>
      <c r="AR5975" s="1376"/>
      <c r="AS5975" s="1376"/>
      <c r="AT5975" s="1376"/>
      <c r="AU5975" s="1376"/>
      <c r="AV5975" s="1376"/>
      <c r="AW5975" s="1376"/>
      <c r="AX5975" s="1376"/>
      <c r="AY5975" s="1376"/>
      <c r="AZ5975" s="1376"/>
      <c r="BA5975" s="722"/>
      <c r="BB5975" s="722"/>
      <c r="BC5975" s="722"/>
    </row>
    <row r="5976" spans="11:55" s="757" customFormat="1">
      <c r="K5976" s="758"/>
      <c r="L5976" s="758"/>
      <c r="M5976" s="722"/>
      <c r="P5976" s="722"/>
      <c r="Q5976" s="722"/>
      <c r="R5976" s="722"/>
      <c r="S5976" s="722"/>
      <c r="T5976" s="722"/>
      <c r="U5976" s="722"/>
      <c r="V5976" s="1376"/>
      <c r="W5976" s="1376"/>
      <c r="X5976" s="1376"/>
      <c r="Y5976" s="1376"/>
      <c r="Z5976" s="1376"/>
      <c r="AA5976" s="1376"/>
      <c r="AB5976" s="1376"/>
      <c r="AC5976" s="1376"/>
      <c r="AD5976" s="1376"/>
      <c r="AE5976" s="1376"/>
      <c r="AF5976" s="1376"/>
      <c r="AG5976" s="1376"/>
      <c r="AH5976" s="1376"/>
      <c r="AI5976" s="1376"/>
      <c r="AJ5976" s="1376"/>
      <c r="AK5976" s="1376"/>
      <c r="AL5976" s="1376"/>
      <c r="AM5976" s="1376"/>
      <c r="AN5976" s="1376"/>
      <c r="AO5976" s="1376"/>
      <c r="AP5976" s="1376"/>
      <c r="AQ5976" s="1376"/>
      <c r="AR5976" s="1376"/>
      <c r="AS5976" s="1376"/>
      <c r="AT5976" s="1376"/>
      <c r="AU5976" s="1376"/>
      <c r="AV5976" s="1376"/>
      <c r="AW5976" s="1376"/>
      <c r="AX5976" s="1376"/>
      <c r="AY5976" s="1376"/>
      <c r="AZ5976" s="1376"/>
      <c r="BA5976" s="722"/>
      <c r="BB5976" s="722"/>
      <c r="BC5976" s="722"/>
    </row>
    <row r="5977" spans="11:55" s="757" customFormat="1">
      <c r="K5977" s="758"/>
      <c r="L5977" s="758"/>
      <c r="M5977" s="722"/>
      <c r="P5977" s="722"/>
      <c r="Q5977" s="722"/>
      <c r="R5977" s="722"/>
      <c r="S5977" s="722"/>
      <c r="T5977" s="722"/>
      <c r="U5977" s="722"/>
      <c r="V5977" s="1376"/>
      <c r="W5977" s="1376"/>
      <c r="X5977" s="1376"/>
      <c r="Y5977" s="1376"/>
      <c r="Z5977" s="1376"/>
      <c r="AA5977" s="1376"/>
      <c r="AB5977" s="1376"/>
      <c r="AC5977" s="1376"/>
      <c r="AD5977" s="1376"/>
      <c r="AE5977" s="1376"/>
      <c r="AF5977" s="1376"/>
      <c r="AG5977" s="1376"/>
      <c r="AH5977" s="1376"/>
      <c r="AI5977" s="1376"/>
      <c r="AJ5977" s="1376"/>
      <c r="AK5977" s="1376"/>
      <c r="AL5977" s="1376"/>
      <c r="AM5977" s="1376"/>
      <c r="AN5977" s="1376"/>
      <c r="AO5977" s="1376"/>
      <c r="AP5977" s="1376"/>
      <c r="AQ5977" s="1376"/>
      <c r="AR5977" s="1376"/>
      <c r="AS5977" s="1376"/>
      <c r="AT5977" s="1376"/>
      <c r="AU5977" s="1376"/>
      <c r="AV5977" s="1376"/>
      <c r="AW5977" s="1376"/>
      <c r="AX5977" s="1376"/>
      <c r="AY5977" s="1376"/>
      <c r="AZ5977" s="1376"/>
      <c r="BA5977" s="722"/>
      <c r="BB5977" s="722"/>
      <c r="BC5977" s="722"/>
    </row>
    <row r="5978" spans="11:55" s="757" customFormat="1">
      <c r="K5978" s="758"/>
      <c r="L5978" s="758"/>
      <c r="M5978" s="722"/>
      <c r="P5978" s="722"/>
      <c r="Q5978" s="722"/>
      <c r="R5978" s="722"/>
      <c r="S5978" s="722"/>
      <c r="T5978" s="722"/>
      <c r="U5978" s="722"/>
      <c r="V5978" s="1376"/>
      <c r="W5978" s="1376"/>
      <c r="X5978" s="1376"/>
      <c r="Y5978" s="1376"/>
      <c r="Z5978" s="1376"/>
      <c r="AA5978" s="1376"/>
      <c r="AB5978" s="1376"/>
      <c r="AC5978" s="1376"/>
      <c r="AD5978" s="1376"/>
      <c r="AE5978" s="1376"/>
      <c r="AF5978" s="1376"/>
      <c r="AG5978" s="1376"/>
      <c r="AH5978" s="1376"/>
      <c r="AI5978" s="1376"/>
      <c r="AJ5978" s="1376"/>
      <c r="AK5978" s="1376"/>
      <c r="AL5978" s="1376"/>
      <c r="AM5978" s="1376"/>
      <c r="AN5978" s="1376"/>
      <c r="AO5978" s="1376"/>
      <c r="AP5978" s="1376"/>
      <c r="AQ5978" s="1376"/>
      <c r="AR5978" s="1376"/>
      <c r="AS5978" s="1376"/>
      <c r="AT5978" s="1376"/>
      <c r="AU5978" s="1376"/>
      <c r="AV5978" s="1376"/>
      <c r="AW5978" s="1376"/>
      <c r="AX5978" s="1376"/>
      <c r="AY5978" s="1376"/>
      <c r="AZ5978" s="1376"/>
      <c r="BA5978" s="722"/>
      <c r="BB5978" s="722"/>
      <c r="BC5978" s="722"/>
    </row>
    <row r="5979" spans="11:55" s="757" customFormat="1">
      <c r="K5979" s="758"/>
      <c r="L5979" s="758"/>
      <c r="M5979" s="722"/>
      <c r="P5979" s="722"/>
      <c r="Q5979" s="722"/>
      <c r="R5979" s="722"/>
      <c r="S5979" s="722"/>
      <c r="T5979" s="722"/>
      <c r="U5979" s="722"/>
      <c r="V5979" s="1376"/>
      <c r="W5979" s="1376"/>
      <c r="X5979" s="1376"/>
      <c r="Y5979" s="1376"/>
      <c r="Z5979" s="1376"/>
      <c r="AA5979" s="1376"/>
      <c r="AB5979" s="1376"/>
      <c r="AC5979" s="1376"/>
      <c r="AD5979" s="1376"/>
      <c r="AE5979" s="1376"/>
      <c r="AF5979" s="1376"/>
      <c r="AG5979" s="1376"/>
      <c r="AH5979" s="1376"/>
      <c r="AI5979" s="1376"/>
      <c r="AJ5979" s="1376"/>
      <c r="AK5979" s="1376"/>
      <c r="AL5979" s="1376"/>
      <c r="AM5979" s="1376"/>
      <c r="AN5979" s="1376"/>
      <c r="AO5979" s="1376"/>
      <c r="AP5979" s="1376"/>
      <c r="AQ5979" s="1376"/>
      <c r="AR5979" s="1376"/>
      <c r="AS5979" s="1376"/>
      <c r="AT5979" s="1376"/>
      <c r="AU5979" s="1376"/>
      <c r="AV5979" s="1376"/>
      <c r="AW5979" s="1376"/>
      <c r="AX5979" s="1376"/>
      <c r="AY5979" s="1376"/>
      <c r="AZ5979" s="1376"/>
      <c r="BA5979" s="722"/>
      <c r="BB5979" s="722"/>
      <c r="BC5979" s="722"/>
    </row>
    <row r="5980" spans="11:55" s="757" customFormat="1">
      <c r="K5980" s="758"/>
      <c r="L5980" s="758"/>
      <c r="M5980" s="722"/>
      <c r="P5980" s="722"/>
      <c r="Q5980" s="722"/>
      <c r="R5980" s="722"/>
      <c r="S5980" s="722"/>
      <c r="T5980" s="722"/>
      <c r="U5980" s="722"/>
      <c r="V5980" s="1376"/>
      <c r="W5980" s="1376"/>
      <c r="X5980" s="1376"/>
      <c r="Y5980" s="1376"/>
      <c r="Z5980" s="1376"/>
      <c r="AA5980" s="1376"/>
      <c r="AB5980" s="1376"/>
      <c r="AC5980" s="1376"/>
      <c r="AD5980" s="1376"/>
      <c r="AE5980" s="1376"/>
      <c r="AF5980" s="1376"/>
      <c r="AG5980" s="1376"/>
      <c r="AH5980" s="1376"/>
      <c r="AI5980" s="1376"/>
      <c r="AJ5980" s="1376"/>
      <c r="AK5980" s="1376"/>
      <c r="AL5980" s="1376"/>
      <c r="AM5980" s="1376"/>
      <c r="AN5980" s="1376"/>
      <c r="AO5980" s="1376"/>
      <c r="AP5980" s="1376"/>
      <c r="AQ5980" s="1376"/>
      <c r="AR5980" s="1376"/>
      <c r="AS5980" s="1376"/>
      <c r="AT5980" s="1376"/>
      <c r="AU5980" s="1376"/>
      <c r="AV5980" s="1376"/>
      <c r="AW5980" s="1376"/>
      <c r="AX5980" s="1376"/>
      <c r="AY5980" s="1376"/>
      <c r="AZ5980" s="1376"/>
      <c r="BA5980" s="722"/>
      <c r="BB5980" s="722"/>
      <c r="BC5980" s="722"/>
    </row>
    <row r="5981" spans="11:55" s="757" customFormat="1">
      <c r="K5981" s="758"/>
      <c r="L5981" s="758"/>
      <c r="M5981" s="722"/>
      <c r="P5981" s="722"/>
      <c r="Q5981" s="722"/>
      <c r="R5981" s="722"/>
      <c r="S5981" s="722"/>
      <c r="T5981" s="722"/>
      <c r="U5981" s="722"/>
      <c r="V5981" s="1376"/>
      <c r="W5981" s="1376"/>
      <c r="X5981" s="1376"/>
      <c r="Y5981" s="1376"/>
      <c r="Z5981" s="1376"/>
      <c r="AA5981" s="1376"/>
      <c r="AB5981" s="1376"/>
      <c r="AC5981" s="1376"/>
      <c r="AD5981" s="1376"/>
      <c r="AE5981" s="1376"/>
      <c r="AF5981" s="1376"/>
      <c r="AG5981" s="1376"/>
      <c r="AH5981" s="1376"/>
      <c r="AI5981" s="1376"/>
      <c r="AJ5981" s="1376"/>
      <c r="AK5981" s="1376"/>
      <c r="AL5981" s="1376"/>
      <c r="AM5981" s="1376"/>
      <c r="AN5981" s="1376"/>
      <c r="AO5981" s="1376"/>
      <c r="AP5981" s="1376"/>
      <c r="AQ5981" s="1376"/>
      <c r="AR5981" s="1376"/>
      <c r="AS5981" s="1376"/>
      <c r="AT5981" s="1376"/>
      <c r="AU5981" s="1376"/>
      <c r="AV5981" s="1376"/>
      <c r="AW5981" s="1376"/>
      <c r="AX5981" s="1376"/>
      <c r="AY5981" s="1376"/>
      <c r="AZ5981" s="1376"/>
      <c r="BA5981" s="722"/>
      <c r="BB5981" s="722"/>
      <c r="BC5981" s="722"/>
    </row>
    <row r="5982" spans="11:55" s="757" customFormat="1">
      <c r="K5982" s="758"/>
      <c r="L5982" s="758"/>
      <c r="M5982" s="722"/>
      <c r="P5982" s="722"/>
      <c r="Q5982" s="722"/>
      <c r="R5982" s="722"/>
      <c r="S5982" s="722"/>
      <c r="T5982" s="722"/>
      <c r="U5982" s="722"/>
      <c r="V5982" s="1376"/>
      <c r="W5982" s="1376"/>
      <c r="X5982" s="1376"/>
      <c r="Y5982" s="1376"/>
      <c r="Z5982" s="1376"/>
      <c r="AA5982" s="1376"/>
      <c r="AB5982" s="1376"/>
      <c r="AC5982" s="1376"/>
      <c r="AD5982" s="1376"/>
      <c r="AE5982" s="1376"/>
      <c r="AF5982" s="1376"/>
      <c r="AG5982" s="1376"/>
      <c r="AH5982" s="1376"/>
      <c r="AI5982" s="1376"/>
      <c r="AJ5982" s="1376"/>
      <c r="AK5982" s="1376"/>
      <c r="AL5982" s="1376"/>
      <c r="AM5982" s="1376"/>
      <c r="AN5982" s="1376"/>
      <c r="AO5982" s="1376"/>
      <c r="AP5982" s="1376"/>
      <c r="AQ5982" s="1376"/>
      <c r="AR5982" s="1376"/>
      <c r="AS5982" s="1376"/>
      <c r="AT5982" s="1376"/>
      <c r="AU5982" s="1376"/>
      <c r="AV5982" s="1376"/>
      <c r="AW5982" s="1376"/>
      <c r="AX5982" s="1376"/>
      <c r="AY5982" s="1376"/>
      <c r="AZ5982" s="1376"/>
      <c r="BA5982" s="722"/>
      <c r="BB5982" s="722"/>
      <c r="BC5982" s="722"/>
    </row>
    <row r="5983" spans="11:55" s="757" customFormat="1">
      <c r="K5983" s="758"/>
      <c r="L5983" s="758"/>
      <c r="M5983" s="722"/>
      <c r="P5983" s="722"/>
      <c r="Q5983" s="722"/>
      <c r="R5983" s="722"/>
      <c r="S5983" s="722"/>
      <c r="T5983" s="722"/>
      <c r="U5983" s="722"/>
      <c r="V5983" s="1376"/>
      <c r="W5983" s="1376"/>
      <c r="X5983" s="1376"/>
      <c r="Y5983" s="1376"/>
      <c r="Z5983" s="1376"/>
      <c r="AA5983" s="1376"/>
      <c r="AB5983" s="1376"/>
      <c r="AC5983" s="1376"/>
      <c r="AD5983" s="1376"/>
      <c r="AE5983" s="1376"/>
      <c r="AF5983" s="1376"/>
      <c r="AG5983" s="1376"/>
      <c r="AH5983" s="1376"/>
      <c r="AI5983" s="1376"/>
      <c r="AJ5983" s="1376"/>
      <c r="AK5983" s="1376"/>
      <c r="AL5983" s="1376"/>
      <c r="AM5983" s="1376"/>
      <c r="AN5983" s="1376"/>
      <c r="AO5983" s="1376"/>
      <c r="AP5983" s="1376"/>
      <c r="AQ5983" s="1376"/>
      <c r="AR5983" s="1376"/>
      <c r="AS5983" s="1376"/>
      <c r="AT5983" s="1376"/>
      <c r="AU5983" s="1376"/>
      <c r="AV5983" s="1376"/>
      <c r="AW5983" s="1376"/>
      <c r="AX5983" s="1376"/>
      <c r="AY5983" s="1376"/>
      <c r="AZ5983" s="1376"/>
      <c r="BA5983" s="722"/>
      <c r="BB5983" s="722"/>
      <c r="BC5983" s="722"/>
    </row>
    <row r="5984" spans="11:55" s="757" customFormat="1">
      <c r="K5984" s="758"/>
      <c r="L5984" s="758"/>
      <c r="M5984" s="722"/>
      <c r="P5984" s="722"/>
      <c r="Q5984" s="722"/>
      <c r="R5984" s="722"/>
      <c r="S5984" s="722"/>
      <c r="T5984" s="722"/>
      <c r="U5984" s="722"/>
      <c r="V5984" s="1376"/>
      <c r="W5984" s="1376"/>
      <c r="X5984" s="1376"/>
      <c r="Y5984" s="1376"/>
      <c r="Z5984" s="1376"/>
      <c r="AA5984" s="1376"/>
      <c r="AB5984" s="1376"/>
      <c r="AC5984" s="1376"/>
      <c r="AD5984" s="1376"/>
      <c r="AE5984" s="1376"/>
      <c r="AF5984" s="1376"/>
      <c r="AG5984" s="1376"/>
      <c r="AH5984" s="1376"/>
      <c r="AI5984" s="1376"/>
      <c r="AJ5984" s="1376"/>
      <c r="AK5984" s="1376"/>
      <c r="AL5984" s="1376"/>
      <c r="AM5984" s="1376"/>
      <c r="AN5984" s="1376"/>
      <c r="AO5984" s="1376"/>
      <c r="AP5984" s="1376"/>
      <c r="AQ5984" s="1376"/>
      <c r="AR5984" s="1376"/>
      <c r="AS5984" s="1376"/>
      <c r="AT5984" s="1376"/>
      <c r="AU5984" s="1376"/>
      <c r="AV5984" s="1376"/>
      <c r="AW5984" s="1376"/>
      <c r="AX5984" s="1376"/>
      <c r="AY5984" s="1376"/>
      <c r="AZ5984" s="1376"/>
      <c r="BA5984" s="722"/>
      <c r="BB5984" s="722"/>
      <c r="BC5984" s="722"/>
    </row>
    <row r="5985" spans="11:55" s="757" customFormat="1">
      <c r="K5985" s="758"/>
      <c r="L5985" s="758"/>
      <c r="M5985" s="722"/>
      <c r="P5985" s="722"/>
      <c r="Q5985" s="722"/>
      <c r="R5985" s="722"/>
      <c r="S5985" s="722"/>
      <c r="T5985" s="722"/>
      <c r="U5985" s="722"/>
      <c r="V5985" s="1376"/>
      <c r="W5985" s="1376"/>
      <c r="X5985" s="1376"/>
      <c r="Y5985" s="1376"/>
      <c r="Z5985" s="1376"/>
      <c r="AA5985" s="1376"/>
      <c r="AB5985" s="1376"/>
      <c r="AC5985" s="1376"/>
      <c r="AD5985" s="1376"/>
      <c r="AE5985" s="1376"/>
      <c r="AF5985" s="1376"/>
      <c r="AG5985" s="1376"/>
      <c r="AH5985" s="1376"/>
      <c r="AI5985" s="1376"/>
      <c r="AJ5985" s="1376"/>
      <c r="AK5985" s="1376"/>
      <c r="AL5985" s="1376"/>
      <c r="AM5985" s="1376"/>
      <c r="AN5985" s="1376"/>
      <c r="AO5985" s="1376"/>
      <c r="AP5985" s="1376"/>
      <c r="AQ5985" s="1376"/>
      <c r="AR5985" s="1376"/>
      <c r="AS5985" s="1376"/>
      <c r="AT5985" s="1376"/>
      <c r="AU5985" s="1376"/>
      <c r="AV5985" s="1376"/>
      <c r="AW5985" s="1376"/>
      <c r="AX5985" s="1376"/>
      <c r="AY5985" s="1376"/>
      <c r="AZ5985" s="1376"/>
      <c r="BA5985" s="722"/>
      <c r="BB5985" s="722"/>
      <c r="BC5985" s="722"/>
    </row>
    <row r="5986" spans="11:55" s="757" customFormat="1">
      <c r="K5986" s="758"/>
      <c r="L5986" s="758"/>
      <c r="M5986" s="722"/>
      <c r="P5986" s="722"/>
      <c r="Q5986" s="722"/>
      <c r="R5986" s="722"/>
      <c r="S5986" s="722"/>
      <c r="T5986" s="722"/>
      <c r="U5986" s="722"/>
      <c r="V5986" s="1376"/>
      <c r="W5986" s="1376"/>
      <c r="X5986" s="1376"/>
      <c r="Y5986" s="1376"/>
      <c r="Z5986" s="1376"/>
      <c r="AA5986" s="1376"/>
      <c r="AB5986" s="1376"/>
      <c r="AC5986" s="1376"/>
      <c r="AD5986" s="1376"/>
      <c r="AE5986" s="1376"/>
      <c r="AF5986" s="1376"/>
      <c r="AG5986" s="1376"/>
      <c r="AH5986" s="1376"/>
      <c r="AI5986" s="1376"/>
      <c r="AJ5986" s="1376"/>
      <c r="AK5986" s="1376"/>
      <c r="AL5986" s="1376"/>
      <c r="AM5986" s="1376"/>
      <c r="AN5986" s="1376"/>
      <c r="AO5986" s="1376"/>
      <c r="AP5986" s="1376"/>
      <c r="AQ5986" s="1376"/>
      <c r="AR5986" s="1376"/>
      <c r="AS5986" s="1376"/>
      <c r="AT5986" s="1376"/>
      <c r="AU5986" s="1376"/>
      <c r="AV5986" s="1376"/>
      <c r="AW5986" s="1376"/>
      <c r="AX5986" s="1376"/>
      <c r="AY5986" s="1376"/>
      <c r="AZ5986" s="1376"/>
      <c r="BA5986" s="722"/>
      <c r="BB5986" s="722"/>
      <c r="BC5986" s="722"/>
    </row>
    <row r="5987" spans="11:55" s="757" customFormat="1">
      <c r="K5987" s="758"/>
      <c r="L5987" s="758"/>
      <c r="M5987" s="722"/>
      <c r="P5987" s="722"/>
      <c r="Q5987" s="722"/>
      <c r="R5987" s="722"/>
      <c r="S5987" s="722"/>
      <c r="T5987" s="722"/>
      <c r="U5987" s="722"/>
      <c r="V5987" s="1376"/>
      <c r="W5987" s="1376"/>
      <c r="X5987" s="1376"/>
      <c r="Y5987" s="1376"/>
      <c r="Z5987" s="1376"/>
      <c r="AA5987" s="1376"/>
      <c r="AB5987" s="1376"/>
      <c r="AC5987" s="1376"/>
      <c r="AD5987" s="1376"/>
      <c r="AE5987" s="1376"/>
      <c r="AF5987" s="1376"/>
      <c r="AG5987" s="1376"/>
      <c r="AH5987" s="1376"/>
      <c r="AI5987" s="1376"/>
      <c r="AJ5987" s="1376"/>
      <c r="AK5987" s="1376"/>
      <c r="AL5987" s="1376"/>
      <c r="AM5987" s="1376"/>
      <c r="AN5987" s="1376"/>
      <c r="AO5987" s="1376"/>
      <c r="AP5987" s="1376"/>
      <c r="AQ5987" s="1376"/>
      <c r="AR5987" s="1376"/>
      <c r="AS5987" s="1376"/>
      <c r="AT5987" s="1376"/>
      <c r="AU5987" s="1376"/>
      <c r="AV5987" s="1376"/>
      <c r="AW5987" s="1376"/>
      <c r="AX5987" s="1376"/>
      <c r="AY5987" s="1376"/>
      <c r="AZ5987" s="1376"/>
      <c r="BA5987" s="722"/>
      <c r="BB5987" s="722"/>
      <c r="BC5987" s="722"/>
    </row>
    <row r="5988" spans="11:55" s="757" customFormat="1">
      <c r="K5988" s="758"/>
      <c r="L5988" s="758"/>
      <c r="M5988" s="722"/>
      <c r="P5988" s="722"/>
      <c r="Q5988" s="722"/>
      <c r="R5988" s="722"/>
      <c r="S5988" s="722"/>
      <c r="T5988" s="722"/>
      <c r="U5988" s="722"/>
      <c r="V5988" s="1376"/>
      <c r="W5988" s="1376"/>
      <c r="X5988" s="1376"/>
      <c r="Y5988" s="1376"/>
      <c r="Z5988" s="1376"/>
      <c r="AA5988" s="1376"/>
      <c r="AB5988" s="1376"/>
      <c r="AC5988" s="1376"/>
      <c r="AD5988" s="1376"/>
      <c r="AE5988" s="1376"/>
      <c r="AF5988" s="1376"/>
      <c r="AG5988" s="1376"/>
      <c r="AH5988" s="1376"/>
      <c r="AI5988" s="1376"/>
      <c r="AJ5988" s="1376"/>
      <c r="AK5988" s="1376"/>
      <c r="AL5988" s="1376"/>
      <c r="AM5988" s="1376"/>
      <c r="AN5988" s="1376"/>
      <c r="AO5988" s="1376"/>
      <c r="AP5988" s="1376"/>
      <c r="AQ5988" s="1376"/>
      <c r="AR5988" s="1376"/>
      <c r="AS5988" s="1376"/>
      <c r="AT5988" s="1376"/>
      <c r="AU5988" s="1376"/>
      <c r="AV5988" s="1376"/>
      <c r="AW5988" s="1376"/>
      <c r="AX5988" s="1376"/>
      <c r="AY5988" s="1376"/>
      <c r="AZ5988" s="1376"/>
      <c r="BA5988" s="722"/>
      <c r="BB5988" s="722"/>
      <c r="BC5988" s="722"/>
    </row>
    <row r="5989" spans="11:55" s="757" customFormat="1">
      <c r="K5989" s="758"/>
      <c r="L5989" s="758"/>
      <c r="M5989" s="722"/>
      <c r="P5989" s="722"/>
      <c r="Q5989" s="722"/>
      <c r="R5989" s="722"/>
      <c r="S5989" s="722"/>
      <c r="T5989" s="722"/>
      <c r="U5989" s="722"/>
      <c r="V5989" s="1376"/>
      <c r="W5989" s="1376"/>
      <c r="X5989" s="1376"/>
      <c r="Y5989" s="1376"/>
      <c r="Z5989" s="1376"/>
      <c r="AA5989" s="1376"/>
      <c r="AB5989" s="1376"/>
      <c r="AC5989" s="1376"/>
      <c r="AD5989" s="1376"/>
      <c r="AE5989" s="1376"/>
      <c r="AF5989" s="1376"/>
      <c r="AG5989" s="1376"/>
      <c r="AH5989" s="1376"/>
      <c r="AI5989" s="1376"/>
      <c r="AJ5989" s="1376"/>
      <c r="AK5989" s="1376"/>
      <c r="AL5989" s="1376"/>
      <c r="AM5989" s="1376"/>
      <c r="AN5989" s="1376"/>
      <c r="AO5989" s="1376"/>
      <c r="AP5989" s="1376"/>
      <c r="AQ5989" s="1376"/>
      <c r="AR5989" s="1376"/>
      <c r="AS5989" s="1376"/>
      <c r="AT5989" s="1376"/>
      <c r="AU5989" s="1376"/>
      <c r="AV5989" s="1376"/>
      <c r="AW5989" s="1376"/>
      <c r="AX5989" s="1376"/>
      <c r="AY5989" s="1376"/>
      <c r="AZ5989" s="1376"/>
      <c r="BA5989" s="722"/>
      <c r="BB5989" s="722"/>
      <c r="BC5989" s="722"/>
    </row>
    <row r="5990" spans="11:55" s="757" customFormat="1">
      <c r="K5990" s="758"/>
      <c r="L5990" s="758"/>
      <c r="M5990" s="722"/>
      <c r="P5990" s="722"/>
      <c r="Q5990" s="722"/>
      <c r="R5990" s="722"/>
      <c r="S5990" s="722"/>
      <c r="T5990" s="722"/>
      <c r="U5990" s="722"/>
      <c r="V5990" s="1376"/>
      <c r="W5990" s="1376"/>
      <c r="X5990" s="1376"/>
      <c r="Y5990" s="1376"/>
      <c r="Z5990" s="1376"/>
      <c r="AA5990" s="1376"/>
      <c r="AB5990" s="1376"/>
      <c r="AC5990" s="1376"/>
      <c r="AD5990" s="1376"/>
      <c r="AE5990" s="1376"/>
      <c r="AF5990" s="1376"/>
      <c r="AG5990" s="1376"/>
      <c r="AH5990" s="1376"/>
      <c r="AI5990" s="1376"/>
      <c r="AJ5990" s="1376"/>
      <c r="AK5990" s="1376"/>
      <c r="AL5990" s="1376"/>
      <c r="AM5990" s="1376"/>
      <c r="AN5990" s="1376"/>
      <c r="AO5990" s="1376"/>
      <c r="AP5990" s="1376"/>
      <c r="AQ5990" s="1376"/>
      <c r="AR5990" s="1376"/>
      <c r="AS5990" s="1376"/>
      <c r="AT5990" s="1376"/>
      <c r="AU5990" s="1376"/>
      <c r="AV5990" s="1376"/>
      <c r="AW5990" s="1376"/>
      <c r="AX5990" s="1376"/>
      <c r="AY5990" s="1376"/>
      <c r="AZ5990" s="1376"/>
      <c r="BA5990" s="722"/>
      <c r="BB5990" s="722"/>
      <c r="BC5990" s="722"/>
    </row>
    <row r="5991" spans="11:55" s="757" customFormat="1">
      <c r="K5991" s="758"/>
      <c r="L5991" s="758"/>
      <c r="M5991" s="722"/>
      <c r="P5991" s="722"/>
      <c r="Q5991" s="722"/>
      <c r="R5991" s="722"/>
      <c r="S5991" s="722"/>
      <c r="T5991" s="722"/>
      <c r="U5991" s="722"/>
      <c r="V5991" s="1376"/>
      <c r="W5991" s="1376"/>
      <c r="X5991" s="1376"/>
      <c r="Y5991" s="1376"/>
      <c r="Z5991" s="1376"/>
      <c r="AA5991" s="1376"/>
      <c r="AB5991" s="1376"/>
      <c r="AC5991" s="1376"/>
      <c r="AD5991" s="1376"/>
      <c r="AE5991" s="1376"/>
      <c r="AF5991" s="1376"/>
      <c r="AG5991" s="1376"/>
      <c r="AH5991" s="1376"/>
      <c r="AI5991" s="1376"/>
      <c r="AJ5991" s="1376"/>
      <c r="AK5991" s="1376"/>
      <c r="AL5991" s="1376"/>
      <c r="AM5991" s="1376"/>
      <c r="AN5991" s="1376"/>
      <c r="AO5991" s="1376"/>
      <c r="AP5991" s="1376"/>
      <c r="AQ5991" s="1376"/>
      <c r="AR5991" s="1376"/>
      <c r="AS5991" s="1376"/>
      <c r="AT5991" s="1376"/>
      <c r="AU5991" s="1376"/>
      <c r="AV5991" s="1376"/>
      <c r="AW5991" s="1376"/>
      <c r="AX5991" s="1376"/>
      <c r="AY5991" s="1376"/>
      <c r="AZ5991" s="1376"/>
      <c r="BA5991" s="722"/>
      <c r="BB5991" s="722"/>
      <c r="BC5991" s="722"/>
    </row>
    <row r="5992" spans="11:55" s="757" customFormat="1">
      <c r="K5992" s="758"/>
      <c r="L5992" s="758"/>
      <c r="M5992" s="722"/>
      <c r="P5992" s="722"/>
      <c r="Q5992" s="722"/>
      <c r="R5992" s="722"/>
      <c r="S5992" s="722"/>
      <c r="T5992" s="722"/>
      <c r="U5992" s="722"/>
      <c r="V5992" s="1376"/>
      <c r="W5992" s="1376"/>
      <c r="X5992" s="1376"/>
      <c r="Y5992" s="1376"/>
      <c r="Z5992" s="1376"/>
      <c r="AA5992" s="1376"/>
      <c r="AB5992" s="1376"/>
      <c r="AC5992" s="1376"/>
      <c r="AD5992" s="1376"/>
      <c r="AE5992" s="1376"/>
      <c r="AF5992" s="1376"/>
      <c r="AG5992" s="1376"/>
      <c r="AH5992" s="1376"/>
      <c r="AI5992" s="1376"/>
      <c r="AJ5992" s="1376"/>
      <c r="AK5992" s="1376"/>
      <c r="AL5992" s="1376"/>
      <c r="AM5992" s="1376"/>
      <c r="AN5992" s="1376"/>
      <c r="AO5992" s="1376"/>
      <c r="AP5992" s="1376"/>
      <c r="AQ5992" s="1376"/>
      <c r="AR5992" s="1376"/>
      <c r="AS5992" s="1376"/>
      <c r="AT5992" s="1376"/>
      <c r="AU5992" s="1376"/>
      <c r="AV5992" s="1376"/>
      <c r="AW5992" s="1376"/>
      <c r="AX5992" s="1376"/>
      <c r="AY5992" s="1376"/>
      <c r="AZ5992" s="1376"/>
      <c r="BA5992" s="722"/>
      <c r="BB5992" s="722"/>
      <c r="BC5992" s="722"/>
    </row>
    <row r="5993" spans="11:55" s="757" customFormat="1">
      <c r="K5993" s="758"/>
      <c r="L5993" s="758"/>
      <c r="M5993" s="722"/>
      <c r="P5993" s="722"/>
      <c r="Q5993" s="722"/>
      <c r="R5993" s="722"/>
      <c r="S5993" s="722"/>
      <c r="T5993" s="722"/>
      <c r="U5993" s="722"/>
      <c r="V5993" s="1376"/>
      <c r="W5993" s="1376"/>
      <c r="X5993" s="1376"/>
      <c r="Y5993" s="1376"/>
      <c r="Z5993" s="1376"/>
      <c r="AA5993" s="1376"/>
      <c r="AB5993" s="1376"/>
      <c r="AC5993" s="1376"/>
      <c r="AD5993" s="1376"/>
      <c r="AE5993" s="1376"/>
      <c r="AF5993" s="1376"/>
      <c r="AG5993" s="1376"/>
      <c r="AH5993" s="1376"/>
      <c r="AI5993" s="1376"/>
      <c r="AJ5993" s="1376"/>
      <c r="AK5993" s="1376"/>
      <c r="AL5993" s="1376"/>
      <c r="AM5993" s="1376"/>
      <c r="AN5993" s="1376"/>
      <c r="AO5993" s="1376"/>
      <c r="AP5993" s="1376"/>
      <c r="AQ5993" s="1376"/>
      <c r="AR5993" s="1376"/>
      <c r="AS5993" s="1376"/>
      <c r="AT5993" s="1376"/>
      <c r="AU5993" s="1376"/>
      <c r="AV5993" s="1376"/>
      <c r="AW5993" s="1376"/>
      <c r="AX5993" s="1376"/>
      <c r="AY5993" s="1376"/>
      <c r="AZ5993" s="1376"/>
      <c r="BA5993" s="722"/>
      <c r="BB5993" s="722"/>
      <c r="BC5993" s="722"/>
    </row>
    <row r="5994" spans="11:55" s="757" customFormat="1">
      <c r="K5994" s="758"/>
      <c r="L5994" s="758"/>
      <c r="M5994" s="722"/>
      <c r="P5994" s="722"/>
      <c r="Q5994" s="722"/>
      <c r="R5994" s="722"/>
      <c r="S5994" s="722"/>
      <c r="T5994" s="722"/>
      <c r="U5994" s="722"/>
      <c r="V5994" s="1376"/>
      <c r="W5994" s="1376"/>
      <c r="X5994" s="1376"/>
      <c r="Y5994" s="1376"/>
      <c r="Z5994" s="1376"/>
      <c r="AA5994" s="1376"/>
      <c r="AB5994" s="1376"/>
      <c r="AC5994" s="1376"/>
      <c r="AD5994" s="1376"/>
      <c r="AE5994" s="1376"/>
      <c r="AF5994" s="1376"/>
      <c r="AG5994" s="1376"/>
      <c r="AH5994" s="1376"/>
      <c r="AI5994" s="1376"/>
      <c r="AJ5994" s="1376"/>
      <c r="AK5994" s="1376"/>
      <c r="AL5994" s="1376"/>
      <c r="AM5994" s="1376"/>
      <c r="AN5994" s="1376"/>
      <c r="AO5994" s="1376"/>
      <c r="AP5994" s="1376"/>
      <c r="AQ5994" s="1376"/>
      <c r="AR5994" s="1376"/>
      <c r="AS5994" s="1376"/>
      <c r="AT5994" s="1376"/>
      <c r="AU5994" s="1376"/>
      <c r="AV5994" s="1376"/>
      <c r="AW5994" s="1376"/>
      <c r="AX5994" s="1376"/>
      <c r="AY5994" s="1376"/>
      <c r="AZ5994" s="1376"/>
      <c r="BA5994" s="722"/>
      <c r="BB5994" s="722"/>
      <c r="BC5994" s="722"/>
    </row>
    <row r="5995" spans="11:55" s="757" customFormat="1">
      <c r="K5995" s="758"/>
      <c r="L5995" s="758"/>
      <c r="M5995" s="722"/>
      <c r="P5995" s="722"/>
      <c r="Q5995" s="722"/>
      <c r="R5995" s="722"/>
      <c r="S5995" s="722"/>
      <c r="T5995" s="722"/>
      <c r="U5995" s="722"/>
      <c r="V5995" s="1376"/>
      <c r="W5995" s="1376"/>
      <c r="X5995" s="1376"/>
      <c r="Y5995" s="1376"/>
      <c r="Z5995" s="1376"/>
      <c r="AA5995" s="1376"/>
      <c r="AB5995" s="1376"/>
      <c r="AC5995" s="1376"/>
      <c r="AD5995" s="1376"/>
      <c r="AE5995" s="1376"/>
      <c r="AF5995" s="1376"/>
      <c r="AG5995" s="1376"/>
      <c r="AH5995" s="1376"/>
      <c r="AI5995" s="1376"/>
      <c r="AJ5995" s="1376"/>
      <c r="AK5995" s="1376"/>
      <c r="AL5995" s="1376"/>
      <c r="AM5995" s="1376"/>
      <c r="AN5995" s="1376"/>
      <c r="AO5995" s="1376"/>
      <c r="AP5995" s="1376"/>
      <c r="AQ5995" s="1376"/>
      <c r="AR5995" s="1376"/>
      <c r="AS5995" s="1376"/>
      <c r="AT5995" s="1376"/>
      <c r="AU5995" s="1376"/>
      <c r="AV5995" s="1376"/>
      <c r="AW5995" s="1376"/>
      <c r="AX5995" s="1376"/>
      <c r="AY5995" s="1376"/>
      <c r="AZ5995" s="1376"/>
      <c r="BA5995" s="722"/>
      <c r="BB5995" s="722"/>
      <c r="BC5995" s="722"/>
    </row>
    <row r="5996" spans="11:55" s="757" customFormat="1">
      <c r="K5996" s="758"/>
      <c r="L5996" s="758"/>
      <c r="M5996" s="722"/>
      <c r="P5996" s="722"/>
      <c r="Q5996" s="722"/>
      <c r="R5996" s="722"/>
      <c r="S5996" s="722"/>
      <c r="T5996" s="722"/>
      <c r="U5996" s="722"/>
      <c r="V5996" s="1376"/>
      <c r="W5996" s="1376"/>
      <c r="X5996" s="1376"/>
      <c r="Y5996" s="1376"/>
      <c r="Z5996" s="1376"/>
      <c r="AA5996" s="1376"/>
      <c r="AB5996" s="1376"/>
      <c r="AC5996" s="1376"/>
      <c r="AD5996" s="1376"/>
      <c r="AE5996" s="1376"/>
      <c r="AF5996" s="1376"/>
      <c r="AG5996" s="1376"/>
      <c r="AH5996" s="1376"/>
      <c r="AI5996" s="1376"/>
      <c r="AJ5996" s="1376"/>
      <c r="AK5996" s="1376"/>
      <c r="AL5996" s="1376"/>
      <c r="AM5996" s="1376"/>
      <c r="AN5996" s="1376"/>
      <c r="AO5996" s="1376"/>
      <c r="AP5996" s="1376"/>
      <c r="AQ5996" s="1376"/>
      <c r="AR5996" s="1376"/>
      <c r="AS5996" s="1376"/>
      <c r="AT5996" s="1376"/>
      <c r="AU5996" s="1376"/>
      <c r="AV5996" s="1376"/>
      <c r="AW5996" s="1376"/>
      <c r="AX5996" s="1376"/>
      <c r="AY5996" s="1376"/>
      <c r="AZ5996" s="1376"/>
      <c r="BA5996" s="722"/>
      <c r="BB5996" s="722"/>
      <c r="BC5996" s="722"/>
    </row>
    <row r="5997" spans="11:55" s="757" customFormat="1">
      <c r="K5997" s="758"/>
      <c r="L5997" s="758"/>
      <c r="M5997" s="722"/>
      <c r="P5997" s="722"/>
      <c r="Q5997" s="722"/>
      <c r="R5997" s="722"/>
      <c r="S5997" s="722"/>
      <c r="T5997" s="722"/>
      <c r="U5997" s="722"/>
      <c r="V5997" s="1376"/>
      <c r="W5997" s="1376"/>
      <c r="X5997" s="1376"/>
      <c r="Y5997" s="1376"/>
      <c r="Z5997" s="1376"/>
      <c r="AA5997" s="1376"/>
      <c r="AB5997" s="1376"/>
      <c r="AC5997" s="1376"/>
      <c r="AD5997" s="1376"/>
      <c r="AE5997" s="1376"/>
      <c r="AF5997" s="1376"/>
      <c r="AG5997" s="1376"/>
      <c r="AH5997" s="1376"/>
      <c r="AI5997" s="1376"/>
      <c r="AJ5997" s="1376"/>
      <c r="AK5997" s="1376"/>
      <c r="AL5997" s="1376"/>
      <c r="AM5997" s="1376"/>
      <c r="AN5997" s="1376"/>
      <c r="AO5997" s="1376"/>
      <c r="AP5997" s="1376"/>
      <c r="AQ5997" s="1376"/>
      <c r="AR5997" s="1376"/>
      <c r="AS5997" s="1376"/>
      <c r="AT5997" s="1376"/>
      <c r="AU5997" s="1376"/>
      <c r="AV5997" s="1376"/>
      <c r="AW5997" s="1376"/>
      <c r="AX5997" s="1376"/>
      <c r="AY5997" s="1376"/>
      <c r="AZ5997" s="1376"/>
      <c r="BA5997" s="722"/>
      <c r="BB5997" s="722"/>
      <c r="BC5997" s="722"/>
    </row>
    <row r="5998" spans="11:55" s="757" customFormat="1">
      <c r="K5998" s="758"/>
      <c r="L5998" s="758"/>
      <c r="M5998" s="722"/>
      <c r="P5998" s="722"/>
      <c r="Q5998" s="722"/>
      <c r="R5998" s="722"/>
      <c r="S5998" s="722"/>
      <c r="T5998" s="722"/>
      <c r="U5998" s="722"/>
      <c r="V5998" s="1376"/>
      <c r="W5998" s="1376"/>
      <c r="X5998" s="1376"/>
      <c r="Y5998" s="1376"/>
      <c r="Z5998" s="1376"/>
      <c r="AA5998" s="1376"/>
      <c r="AB5998" s="1376"/>
      <c r="AC5998" s="1376"/>
      <c r="AD5998" s="1376"/>
      <c r="AE5998" s="1376"/>
      <c r="AF5998" s="1376"/>
      <c r="AG5998" s="1376"/>
      <c r="AH5998" s="1376"/>
      <c r="AI5998" s="1376"/>
      <c r="AJ5998" s="1376"/>
      <c r="AK5998" s="1376"/>
      <c r="AL5998" s="1376"/>
      <c r="AM5998" s="1376"/>
      <c r="AN5998" s="1376"/>
      <c r="AO5998" s="1376"/>
      <c r="AP5998" s="1376"/>
      <c r="AQ5998" s="1376"/>
      <c r="AR5998" s="1376"/>
      <c r="AS5998" s="1376"/>
      <c r="AT5998" s="1376"/>
      <c r="AU5998" s="1376"/>
      <c r="AV5998" s="1376"/>
      <c r="AW5998" s="1376"/>
      <c r="AX5998" s="1376"/>
      <c r="AY5998" s="1376"/>
      <c r="AZ5998" s="1376"/>
      <c r="BA5998" s="722"/>
      <c r="BB5998" s="722"/>
      <c r="BC5998" s="722"/>
    </row>
    <row r="5999" spans="11:55" s="757" customFormat="1">
      <c r="K5999" s="758"/>
      <c r="L5999" s="758"/>
      <c r="M5999" s="722"/>
      <c r="P5999" s="722"/>
      <c r="Q5999" s="722"/>
      <c r="R5999" s="722"/>
      <c r="S5999" s="722"/>
      <c r="T5999" s="722"/>
      <c r="U5999" s="722"/>
      <c r="V5999" s="1376"/>
      <c r="W5999" s="1376"/>
      <c r="X5999" s="1376"/>
      <c r="Y5999" s="1376"/>
      <c r="Z5999" s="1376"/>
      <c r="AA5999" s="1376"/>
      <c r="AB5999" s="1376"/>
      <c r="AC5999" s="1376"/>
      <c r="AD5999" s="1376"/>
      <c r="AE5999" s="1376"/>
      <c r="AF5999" s="1376"/>
      <c r="AG5999" s="1376"/>
      <c r="AH5999" s="1376"/>
      <c r="AI5999" s="1376"/>
      <c r="AJ5999" s="1376"/>
      <c r="AK5999" s="1376"/>
      <c r="AL5999" s="1376"/>
      <c r="AM5999" s="1376"/>
      <c r="AN5999" s="1376"/>
      <c r="AO5999" s="1376"/>
      <c r="AP5999" s="1376"/>
      <c r="AQ5999" s="1376"/>
      <c r="AR5999" s="1376"/>
      <c r="AS5999" s="1376"/>
      <c r="AT5999" s="1376"/>
      <c r="AU5999" s="1376"/>
      <c r="AV5999" s="1376"/>
      <c r="AW5999" s="1376"/>
      <c r="AX5999" s="1376"/>
      <c r="AY5999" s="1376"/>
      <c r="AZ5999" s="1376"/>
      <c r="BA5999" s="722"/>
      <c r="BB5999" s="722"/>
      <c r="BC5999" s="722"/>
    </row>
    <row r="6000" spans="11:55" s="757" customFormat="1">
      <c r="K6000" s="758"/>
      <c r="L6000" s="758"/>
      <c r="M6000" s="722"/>
      <c r="P6000" s="722"/>
      <c r="Q6000" s="722"/>
      <c r="R6000" s="722"/>
      <c r="S6000" s="722"/>
      <c r="T6000" s="722"/>
      <c r="U6000" s="722"/>
      <c r="V6000" s="1376"/>
      <c r="W6000" s="1376"/>
      <c r="X6000" s="1376"/>
      <c r="Y6000" s="1376"/>
      <c r="Z6000" s="1376"/>
      <c r="AA6000" s="1376"/>
      <c r="AB6000" s="1376"/>
      <c r="AC6000" s="1376"/>
      <c r="AD6000" s="1376"/>
      <c r="AE6000" s="1376"/>
      <c r="AF6000" s="1376"/>
      <c r="AG6000" s="1376"/>
      <c r="AH6000" s="1376"/>
      <c r="AI6000" s="1376"/>
      <c r="AJ6000" s="1376"/>
      <c r="AK6000" s="1376"/>
      <c r="AL6000" s="1376"/>
      <c r="AM6000" s="1376"/>
      <c r="AN6000" s="1376"/>
      <c r="AO6000" s="1376"/>
      <c r="AP6000" s="1376"/>
      <c r="AQ6000" s="1376"/>
      <c r="AR6000" s="1376"/>
      <c r="AS6000" s="1376"/>
      <c r="AT6000" s="1376"/>
      <c r="AU6000" s="1376"/>
      <c r="AV6000" s="1376"/>
      <c r="AW6000" s="1376"/>
      <c r="AX6000" s="1376"/>
      <c r="AY6000" s="1376"/>
      <c r="AZ6000" s="1376"/>
      <c r="BA6000" s="722"/>
      <c r="BB6000" s="722"/>
      <c r="BC6000" s="722"/>
    </row>
    <row r="6001" spans="11:55" s="757" customFormat="1">
      <c r="K6001" s="758"/>
      <c r="L6001" s="758"/>
      <c r="M6001" s="722"/>
      <c r="P6001" s="722"/>
      <c r="Q6001" s="722"/>
      <c r="R6001" s="722"/>
      <c r="S6001" s="722"/>
      <c r="T6001" s="722"/>
      <c r="U6001" s="722"/>
      <c r="V6001" s="1376"/>
      <c r="W6001" s="1376"/>
      <c r="X6001" s="1376"/>
      <c r="Y6001" s="1376"/>
      <c r="Z6001" s="1376"/>
      <c r="AA6001" s="1376"/>
      <c r="AB6001" s="1376"/>
      <c r="AC6001" s="1376"/>
      <c r="AD6001" s="1376"/>
      <c r="AE6001" s="1376"/>
      <c r="AF6001" s="1376"/>
      <c r="AG6001" s="1376"/>
      <c r="AH6001" s="1376"/>
      <c r="AI6001" s="1376"/>
      <c r="AJ6001" s="1376"/>
      <c r="AK6001" s="1376"/>
      <c r="AL6001" s="1376"/>
      <c r="AM6001" s="1376"/>
      <c r="AN6001" s="1376"/>
      <c r="AO6001" s="1376"/>
      <c r="AP6001" s="1376"/>
      <c r="AQ6001" s="1376"/>
      <c r="AR6001" s="1376"/>
      <c r="AS6001" s="1376"/>
      <c r="AT6001" s="1376"/>
      <c r="AU6001" s="1376"/>
      <c r="AV6001" s="1376"/>
      <c r="AW6001" s="1376"/>
      <c r="AX6001" s="1376"/>
      <c r="AY6001" s="1376"/>
      <c r="AZ6001" s="1376"/>
      <c r="BA6001" s="722"/>
      <c r="BB6001" s="722"/>
      <c r="BC6001" s="722"/>
    </row>
    <row r="6002" spans="11:55" s="757" customFormat="1">
      <c r="K6002" s="758"/>
      <c r="L6002" s="758"/>
      <c r="M6002" s="722"/>
      <c r="P6002" s="722"/>
      <c r="Q6002" s="722"/>
      <c r="R6002" s="722"/>
      <c r="S6002" s="722"/>
      <c r="T6002" s="722"/>
      <c r="U6002" s="722"/>
      <c r="V6002" s="1376"/>
      <c r="W6002" s="1376"/>
      <c r="X6002" s="1376"/>
      <c r="Y6002" s="1376"/>
      <c r="Z6002" s="1376"/>
      <c r="AA6002" s="1376"/>
      <c r="AB6002" s="1376"/>
      <c r="AC6002" s="1376"/>
      <c r="AD6002" s="1376"/>
      <c r="AE6002" s="1376"/>
      <c r="AF6002" s="1376"/>
      <c r="AG6002" s="1376"/>
      <c r="AH6002" s="1376"/>
      <c r="AI6002" s="1376"/>
      <c r="AJ6002" s="1376"/>
      <c r="AK6002" s="1376"/>
      <c r="AL6002" s="1376"/>
      <c r="AM6002" s="1376"/>
      <c r="AN6002" s="1376"/>
      <c r="AO6002" s="1376"/>
      <c r="AP6002" s="1376"/>
      <c r="AQ6002" s="1376"/>
      <c r="AR6002" s="1376"/>
      <c r="AS6002" s="1376"/>
      <c r="AT6002" s="1376"/>
      <c r="AU6002" s="1376"/>
      <c r="AV6002" s="1376"/>
      <c r="AW6002" s="1376"/>
      <c r="AX6002" s="1376"/>
      <c r="AY6002" s="1376"/>
      <c r="AZ6002" s="1376"/>
      <c r="BA6002" s="722"/>
      <c r="BB6002" s="722"/>
      <c r="BC6002" s="722"/>
    </row>
    <row r="6003" spans="11:55" s="757" customFormat="1">
      <c r="K6003" s="758"/>
      <c r="L6003" s="758"/>
      <c r="M6003" s="722"/>
      <c r="P6003" s="722"/>
      <c r="Q6003" s="722"/>
      <c r="R6003" s="722"/>
      <c r="S6003" s="722"/>
      <c r="T6003" s="722"/>
      <c r="U6003" s="722"/>
      <c r="V6003" s="1376"/>
      <c r="W6003" s="1376"/>
      <c r="X6003" s="1376"/>
      <c r="Y6003" s="1376"/>
      <c r="Z6003" s="1376"/>
      <c r="AA6003" s="1376"/>
      <c r="AB6003" s="1376"/>
      <c r="AC6003" s="1376"/>
      <c r="AD6003" s="1376"/>
      <c r="AE6003" s="1376"/>
      <c r="AF6003" s="1376"/>
      <c r="AG6003" s="1376"/>
      <c r="AH6003" s="1376"/>
      <c r="AI6003" s="1376"/>
      <c r="AJ6003" s="1376"/>
      <c r="AK6003" s="1376"/>
      <c r="AL6003" s="1376"/>
      <c r="AM6003" s="1376"/>
      <c r="AN6003" s="1376"/>
      <c r="AO6003" s="1376"/>
      <c r="AP6003" s="1376"/>
      <c r="AQ6003" s="1376"/>
      <c r="AR6003" s="1376"/>
      <c r="AS6003" s="1376"/>
      <c r="AT6003" s="1376"/>
      <c r="AU6003" s="1376"/>
      <c r="AV6003" s="1376"/>
      <c r="AW6003" s="1376"/>
      <c r="AX6003" s="1376"/>
      <c r="AY6003" s="1376"/>
      <c r="AZ6003" s="1376"/>
      <c r="BA6003" s="722"/>
      <c r="BB6003" s="722"/>
      <c r="BC6003" s="722"/>
    </row>
    <row r="6004" spans="11:55" s="757" customFormat="1">
      <c r="K6004" s="758"/>
      <c r="L6004" s="758"/>
      <c r="M6004" s="722"/>
      <c r="P6004" s="722"/>
      <c r="Q6004" s="722"/>
      <c r="R6004" s="722"/>
      <c r="S6004" s="722"/>
      <c r="T6004" s="722"/>
      <c r="U6004" s="722"/>
      <c r="V6004" s="1376"/>
      <c r="W6004" s="1376"/>
      <c r="X6004" s="1376"/>
      <c r="Y6004" s="1376"/>
      <c r="Z6004" s="1376"/>
      <c r="AA6004" s="1376"/>
      <c r="AB6004" s="1376"/>
      <c r="AC6004" s="1376"/>
      <c r="AD6004" s="1376"/>
      <c r="AE6004" s="1376"/>
      <c r="AF6004" s="1376"/>
      <c r="AG6004" s="1376"/>
      <c r="AH6004" s="1376"/>
      <c r="AI6004" s="1376"/>
      <c r="AJ6004" s="1376"/>
      <c r="AK6004" s="1376"/>
      <c r="AL6004" s="1376"/>
      <c r="AM6004" s="1376"/>
      <c r="AN6004" s="1376"/>
      <c r="AO6004" s="1376"/>
      <c r="AP6004" s="1376"/>
      <c r="AQ6004" s="1376"/>
      <c r="AR6004" s="1376"/>
      <c r="AS6004" s="1376"/>
      <c r="AT6004" s="1376"/>
      <c r="AU6004" s="1376"/>
      <c r="AV6004" s="1376"/>
      <c r="AW6004" s="1376"/>
      <c r="AX6004" s="1376"/>
      <c r="AY6004" s="1376"/>
      <c r="AZ6004" s="1376"/>
      <c r="BA6004" s="722"/>
      <c r="BB6004" s="722"/>
      <c r="BC6004" s="722"/>
    </row>
    <row r="6005" spans="11:55" s="757" customFormat="1">
      <c r="K6005" s="758"/>
      <c r="L6005" s="758"/>
      <c r="M6005" s="722"/>
      <c r="P6005" s="722"/>
      <c r="Q6005" s="722"/>
      <c r="R6005" s="722"/>
      <c r="S6005" s="722"/>
      <c r="T6005" s="722"/>
      <c r="U6005" s="722"/>
      <c r="V6005" s="1376"/>
      <c r="W6005" s="1376"/>
      <c r="X6005" s="1376"/>
      <c r="Y6005" s="1376"/>
      <c r="Z6005" s="1376"/>
      <c r="AA6005" s="1376"/>
      <c r="AB6005" s="1376"/>
      <c r="AC6005" s="1376"/>
      <c r="AD6005" s="1376"/>
      <c r="AE6005" s="1376"/>
      <c r="AF6005" s="1376"/>
      <c r="AG6005" s="1376"/>
      <c r="AH6005" s="1376"/>
      <c r="AI6005" s="1376"/>
      <c r="AJ6005" s="1376"/>
      <c r="AK6005" s="1376"/>
      <c r="AL6005" s="1376"/>
      <c r="AM6005" s="1376"/>
      <c r="AN6005" s="1376"/>
      <c r="AO6005" s="1376"/>
      <c r="AP6005" s="1376"/>
      <c r="AQ6005" s="1376"/>
      <c r="AR6005" s="1376"/>
      <c r="AS6005" s="1376"/>
      <c r="AT6005" s="1376"/>
      <c r="AU6005" s="1376"/>
      <c r="AV6005" s="1376"/>
      <c r="AW6005" s="1376"/>
      <c r="AX6005" s="1376"/>
      <c r="AY6005" s="1376"/>
      <c r="AZ6005" s="1376"/>
      <c r="BA6005" s="722"/>
      <c r="BB6005" s="722"/>
      <c r="BC6005" s="722"/>
    </row>
    <row r="6006" spans="11:55" s="757" customFormat="1">
      <c r="K6006" s="758"/>
      <c r="L6006" s="758"/>
      <c r="M6006" s="722"/>
      <c r="P6006" s="722"/>
      <c r="Q6006" s="722"/>
      <c r="R6006" s="722"/>
      <c r="S6006" s="722"/>
      <c r="T6006" s="722"/>
      <c r="U6006" s="722"/>
      <c r="V6006" s="1376"/>
      <c r="W6006" s="1376"/>
      <c r="X6006" s="1376"/>
      <c r="Y6006" s="1376"/>
      <c r="Z6006" s="1376"/>
      <c r="AA6006" s="1376"/>
      <c r="AB6006" s="1376"/>
      <c r="AC6006" s="1376"/>
      <c r="AD6006" s="1376"/>
      <c r="AE6006" s="1376"/>
      <c r="AF6006" s="1376"/>
      <c r="AG6006" s="1376"/>
      <c r="AH6006" s="1376"/>
      <c r="AI6006" s="1376"/>
      <c r="AJ6006" s="1376"/>
      <c r="AK6006" s="1376"/>
      <c r="AL6006" s="1376"/>
      <c r="AM6006" s="1376"/>
      <c r="AN6006" s="1376"/>
      <c r="AO6006" s="1376"/>
      <c r="AP6006" s="1376"/>
      <c r="AQ6006" s="1376"/>
      <c r="AR6006" s="1376"/>
      <c r="AS6006" s="1376"/>
      <c r="AT6006" s="1376"/>
      <c r="AU6006" s="1376"/>
      <c r="AV6006" s="1376"/>
      <c r="AW6006" s="1376"/>
      <c r="AX6006" s="1376"/>
      <c r="AY6006" s="1376"/>
      <c r="AZ6006" s="1376"/>
      <c r="BA6006" s="722"/>
      <c r="BB6006" s="722"/>
      <c r="BC6006" s="722"/>
    </row>
    <row r="6007" spans="11:55" s="757" customFormat="1">
      <c r="K6007" s="758"/>
      <c r="L6007" s="758"/>
      <c r="M6007" s="722"/>
      <c r="P6007" s="722"/>
      <c r="Q6007" s="722"/>
      <c r="R6007" s="722"/>
      <c r="S6007" s="722"/>
      <c r="T6007" s="722"/>
      <c r="U6007" s="722"/>
      <c r="V6007" s="1376"/>
      <c r="W6007" s="1376"/>
      <c r="X6007" s="1376"/>
      <c r="Y6007" s="1376"/>
      <c r="Z6007" s="1376"/>
      <c r="AA6007" s="1376"/>
      <c r="AB6007" s="1376"/>
      <c r="AC6007" s="1376"/>
      <c r="AD6007" s="1376"/>
      <c r="AE6007" s="1376"/>
      <c r="AF6007" s="1376"/>
      <c r="AG6007" s="1376"/>
      <c r="AH6007" s="1376"/>
      <c r="AI6007" s="1376"/>
      <c r="AJ6007" s="1376"/>
      <c r="AK6007" s="1376"/>
      <c r="AL6007" s="1376"/>
      <c r="AM6007" s="1376"/>
      <c r="AN6007" s="1376"/>
      <c r="AO6007" s="1376"/>
      <c r="AP6007" s="1376"/>
      <c r="AQ6007" s="1376"/>
      <c r="AR6007" s="1376"/>
      <c r="AS6007" s="1376"/>
      <c r="AT6007" s="1376"/>
      <c r="AU6007" s="1376"/>
      <c r="AV6007" s="1376"/>
      <c r="AW6007" s="1376"/>
      <c r="AX6007" s="1376"/>
      <c r="AY6007" s="1376"/>
      <c r="AZ6007" s="1376"/>
      <c r="BA6007" s="722"/>
      <c r="BB6007" s="722"/>
      <c r="BC6007" s="722"/>
    </row>
    <row r="6008" spans="11:55" s="757" customFormat="1">
      <c r="K6008" s="758"/>
      <c r="L6008" s="758"/>
      <c r="M6008" s="722"/>
      <c r="P6008" s="722"/>
      <c r="Q6008" s="722"/>
      <c r="R6008" s="722"/>
      <c r="S6008" s="722"/>
      <c r="T6008" s="722"/>
      <c r="U6008" s="722"/>
      <c r="V6008" s="1376"/>
      <c r="W6008" s="1376"/>
      <c r="X6008" s="1376"/>
      <c r="Y6008" s="1376"/>
      <c r="Z6008" s="1376"/>
      <c r="AA6008" s="1376"/>
      <c r="AB6008" s="1376"/>
      <c r="AC6008" s="1376"/>
      <c r="AD6008" s="1376"/>
      <c r="AE6008" s="1376"/>
      <c r="AF6008" s="1376"/>
      <c r="AG6008" s="1376"/>
      <c r="AH6008" s="1376"/>
      <c r="AI6008" s="1376"/>
      <c r="AJ6008" s="1376"/>
      <c r="AK6008" s="1376"/>
      <c r="AL6008" s="1376"/>
      <c r="AM6008" s="1376"/>
      <c r="AN6008" s="1376"/>
      <c r="AO6008" s="1376"/>
      <c r="AP6008" s="1376"/>
      <c r="AQ6008" s="1376"/>
      <c r="AR6008" s="1376"/>
      <c r="AS6008" s="1376"/>
      <c r="AT6008" s="1376"/>
      <c r="AU6008" s="1376"/>
      <c r="AV6008" s="1376"/>
      <c r="AW6008" s="1376"/>
      <c r="AX6008" s="1376"/>
      <c r="AY6008" s="1376"/>
      <c r="AZ6008" s="1376"/>
      <c r="BA6008" s="722"/>
      <c r="BB6008" s="722"/>
      <c r="BC6008" s="722"/>
    </row>
    <row r="6009" spans="11:55" s="757" customFormat="1">
      <c r="K6009" s="758"/>
      <c r="L6009" s="758"/>
      <c r="M6009" s="722"/>
      <c r="P6009" s="722"/>
      <c r="Q6009" s="722"/>
      <c r="R6009" s="722"/>
      <c r="S6009" s="722"/>
      <c r="T6009" s="722"/>
      <c r="U6009" s="722"/>
      <c r="V6009" s="1376"/>
      <c r="W6009" s="1376"/>
      <c r="X6009" s="1376"/>
      <c r="Y6009" s="1376"/>
      <c r="Z6009" s="1376"/>
      <c r="AA6009" s="1376"/>
      <c r="AB6009" s="1376"/>
      <c r="AC6009" s="1376"/>
      <c r="AD6009" s="1376"/>
      <c r="AE6009" s="1376"/>
      <c r="AF6009" s="1376"/>
      <c r="AG6009" s="1376"/>
      <c r="AH6009" s="1376"/>
      <c r="AI6009" s="1376"/>
      <c r="AJ6009" s="1376"/>
      <c r="AK6009" s="1376"/>
      <c r="AL6009" s="1376"/>
      <c r="AM6009" s="1376"/>
      <c r="AN6009" s="1376"/>
      <c r="AO6009" s="1376"/>
      <c r="AP6009" s="1376"/>
      <c r="AQ6009" s="1376"/>
      <c r="AR6009" s="1376"/>
      <c r="AS6009" s="1376"/>
      <c r="AT6009" s="1376"/>
      <c r="AU6009" s="1376"/>
      <c r="AV6009" s="1376"/>
      <c r="AW6009" s="1376"/>
      <c r="AX6009" s="1376"/>
      <c r="AY6009" s="1376"/>
      <c r="AZ6009" s="1376"/>
      <c r="BA6009" s="722"/>
      <c r="BB6009" s="722"/>
      <c r="BC6009" s="722"/>
    </row>
    <row r="6010" spans="11:55" s="757" customFormat="1">
      <c r="K6010" s="758"/>
      <c r="L6010" s="758"/>
      <c r="M6010" s="722"/>
      <c r="P6010" s="722"/>
      <c r="Q6010" s="722"/>
      <c r="R6010" s="722"/>
      <c r="S6010" s="722"/>
      <c r="T6010" s="722"/>
      <c r="U6010" s="722"/>
      <c r="V6010" s="1376"/>
      <c r="W6010" s="1376"/>
      <c r="X6010" s="1376"/>
      <c r="Y6010" s="1376"/>
      <c r="Z6010" s="1376"/>
      <c r="AA6010" s="1376"/>
      <c r="AB6010" s="1376"/>
      <c r="AC6010" s="1376"/>
      <c r="AD6010" s="1376"/>
      <c r="AE6010" s="1376"/>
      <c r="AF6010" s="1376"/>
      <c r="AG6010" s="1376"/>
      <c r="AH6010" s="1376"/>
      <c r="AI6010" s="1376"/>
      <c r="AJ6010" s="1376"/>
      <c r="AK6010" s="1376"/>
      <c r="AL6010" s="1376"/>
      <c r="AM6010" s="1376"/>
      <c r="AN6010" s="1376"/>
      <c r="AO6010" s="1376"/>
      <c r="AP6010" s="1376"/>
      <c r="AQ6010" s="1376"/>
      <c r="AR6010" s="1376"/>
      <c r="AS6010" s="1376"/>
      <c r="AT6010" s="1376"/>
      <c r="AU6010" s="1376"/>
      <c r="AV6010" s="1376"/>
      <c r="AW6010" s="1376"/>
      <c r="AX6010" s="1376"/>
      <c r="AY6010" s="1376"/>
      <c r="AZ6010" s="1376"/>
      <c r="BA6010" s="722"/>
      <c r="BB6010" s="722"/>
      <c r="BC6010" s="722"/>
    </row>
    <row r="6011" spans="11:55" s="757" customFormat="1">
      <c r="K6011" s="758"/>
      <c r="L6011" s="758"/>
      <c r="M6011" s="722"/>
      <c r="P6011" s="722"/>
      <c r="Q6011" s="722"/>
      <c r="R6011" s="722"/>
      <c r="S6011" s="722"/>
      <c r="T6011" s="722"/>
      <c r="U6011" s="722"/>
      <c r="V6011" s="1376"/>
      <c r="W6011" s="1376"/>
      <c r="X6011" s="1376"/>
      <c r="Y6011" s="1376"/>
      <c r="Z6011" s="1376"/>
      <c r="AA6011" s="1376"/>
      <c r="AB6011" s="1376"/>
      <c r="AC6011" s="1376"/>
      <c r="AD6011" s="1376"/>
      <c r="AE6011" s="1376"/>
      <c r="AF6011" s="1376"/>
      <c r="AG6011" s="1376"/>
      <c r="AH6011" s="1376"/>
      <c r="AI6011" s="1376"/>
      <c r="AJ6011" s="1376"/>
      <c r="AK6011" s="1376"/>
      <c r="AL6011" s="1376"/>
      <c r="AM6011" s="1376"/>
      <c r="AN6011" s="1376"/>
      <c r="AO6011" s="1376"/>
      <c r="AP6011" s="1376"/>
      <c r="AQ6011" s="1376"/>
      <c r="AR6011" s="1376"/>
      <c r="AS6011" s="1376"/>
      <c r="AT6011" s="1376"/>
      <c r="AU6011" s="1376"/>
      <c r="AV6011" s="1376"/>
      <c r="AW6011" s="1376"/>
      <c r="AX6011" s="1376"/>
      <c r="AY6011" s="1376"/>
      <c r="AZ6011" s="1376"/>
      <c r="BA6011" s="722"/>
      <c r="BB6011" s="722"/>
      <c r="BC6011" s="722"/>
    </row>
    <row r="6012" spans="11:55" s="757" customFormat="1">
      <c r="K6012" s="758"/>
      <c r="L6012" s="758"/>
      <c r="M6012" s="722"/>
      <c r="P6012" s="722"/>
      <c r="Q6012" s="722"/>
      <c r="R6012" s="722"/>
      <c r="S6012" s="722"/>
      <c r="T6012" s="722"/>
      <c r="U6012" s="722"/>
      <c r="V6012" s="1376"/>
      <c r="W6012" s="1376"/>
      <c r="X6012" s="1376"/>
      <c r="Y6012" s="1376"/>
      <c r="Z6012" s="1376"/>
      <c r="AA6012" s="1376"/>
      <c r="AB6012" s="1376"/>
      <c r="AC6012" s="1376"/>
      <c r="AD6012" s="1376"/>
      <c r="AE6012" s="1376"/>
      <c r="AF6012" s="1376"/>
      <c r="AG6012" s="1376"/>
      <c r="AH6012" s="1376"/>
      <c r="AI6012" s="1376"/>
      <c r="AJ6012" s="1376"/>
      <c r="AK6012" s="1376"/>
      <c r="AL6012" s="1376"/>
      <c r="AM6012" s="1376"/>
      <c r="AN6012" s="1376"/>
      <c r="AO6012" s="1376"/>
      <c r="AP6012" s="1376"/>
      <c r="AQ6012" s="1376"/>
      <c r="AR6012" s="1376"/>
      <c r="AS6012" s="1376"/>
      <c r="AT6012" s="1376"/>
      <c r="AU6012" s="1376"/>
      <c r="AV6012" s="1376"/>
      <c r="AW6012" s="1376"/>
      <c r="AX6012" s="1376"/>
      <c r="AY6012" s="1376"/>
      <c r="AZ6012" s="1376"/>
      <c r="BA6012" s="722"/>
      <c r="BB6012" s="722"/>
      <c r="BC6012" s="722"/>
    </row>
    <row r="6013" spans="11:55" s="757" customFormat="1">
      <c r="K6013" s="758"/>
      <c r="L6013" s="758"/>
      <c r="M6013" s="722"/>
      <c r="P6013" s="722"/>
      <c r="Q6013" s="722"/>
      <c r="R6013" s="722"/>
      <c r="S6013" s="722"/>
      <c r="T6013" s="722"/>
      <c r="U6013" s="722"/>
      <c r="V6013" s="1376"/>
      <c r="W6013" s="1376"/>
      <c r="X6013" s="1376"/>
      <c r="Y6013" s="1376"/>
      <c r="Z6013" s="1376"/>
      <c r="AA6013" s="1376"/>
      <c r="AB6013" s="1376"/>
      <c r="AC6013" s="1376"/>
      <c r="AD6013" s="1376"/>
      <c r="AE6013" s="1376"/>
      <c r="AF6013" s="1376"/>
      <c r="AG6013" s="1376"/>
      <c r="AH6013" s="1376"/>
      <c r="AI6013" s="1376"/>
      <c r="AJ6013" s="1376"/>
      <c r="AK6013" s="1376"/>
      <c r="AL6013" s="1376"/>
      <c r="AM6013" s="1376"/>
      <c r="AN6013" s="1376"/>
      <c r="AO6013" s="1376"/>
      <c r="AP6013" s="1376"/>
      <c r="AQ6013" s="1376"/>
      <c r="AR6013" s="1376"/>
      <c r="AS6013" s="1376"/>
      <c r="AT6013" s="1376"/>
      <c r="AU6013" s="1376"/>
      <c r="AV6013" s="1376"/>
      <c r="AW6013" s="1376"/>
      <c r="AX6013" s="1376"/>
      <c r="AY6013" s="1376"/>
      <c r="AZ6013" s="1376"/>
      <c r="BA6013" s="722"/>
      <c r="BB6013" s="722"/>
      <c r="BC6013" s="722"/>
    </row>
    <row r="6014" spans="11:55" s="757" customFormat="1">
      <c r="K6014" s="758"/>
      <c r="L6014" s="758"/>
      <c r="M6014" s="722"/>
      <c r="P6014" s="722"/>
      <c r="Q6014" s="722"/>
      <c r="R6014" s="722"/>
      <c r="S6014" s="722"/>
      <c r="T6014" s="722"/>
      <c r="U6014" s="722"/>
      <c r="V6014" s="1376"/>
      <c r="W6014" s="1376"/>
      <c r="X6014" s="1376"/>
      <c r="Y6014" s="1376"/>
      <c r="Z6014" s="1376"/>
      <c r="AA6014" s="1376"/>
      <c r="AB6014" s="1376"/>
      <c r="AC6014" s="1376"/>
      <c r="AD6014" s="1376"/>
      <c r="AE6014" s="1376"/>
      <c r="AF6014" s="1376"/>
      <c r="AG6014" s="1376"/>
      <c r="AH6014" s="1376"/>
      <c r="AI6014" s="1376"/>
      <c r="AJ6014" s="1376"/>
      <c r="AK6014" s="1376"/>
      <c r="AL6014" s="1376"/>
      <c r="AM6014" s="1376"/>
      <c r="AN6014" s="1376"/>
      <c r="AO6014" s="1376"/>
      <c r="AP6014" s="1376"/>
      <c r="AQ6014" s="1376"/>
      <c r="AR6014" s="1376"/>
      <c r="AS6014" s="1376"/>
      <c r="AT6014" s="1376"/>
      <c r="AU6014" s="1376"/>
      <c r="AV6014" s="1376"/>
      <c r="AW6014" s="1376"/>
      <c r="AX6014" s="1376"/>
      <c r="AY6014" s="1376"/>
      <c r="AZ6014" s="1376"/>
      <c r="BA6014" s="722"/>
      <c r="BB6014" s="722"/>
      <c r="BC6014" s="722"/>
    </row>
    <row r="6015" spans="11:55" s="757" customFormat="1">
      <c r="K6015" s="758"/>
      <c r="L6015" s="758"/>
      <c r="M6015" s="722"/>
      <c r="P6015" s="722"/>
      <c r="Q6015" s="722"/>
      <c r="R6015" s="722"/>
      <c r="S6015" s="722"/>
      <c r="T6015" s="722"/>
      <c r="U6015" s="722"/>
      <c r="V6015" s="1376"/>
      <c r="W6015" s="1376"/>
      <c r="X6015" s="1376"/>
      <c r="Y6015" s="1376"/>
      <c r="Z6015" s="1376"/>
      <c r="AA6015" s="1376"/>
      <c r="AB6015" s="1376"/>
      <c r="AC6015" s="1376"/>
      <c r="AD6015" s="1376"/>
      <c r="AE6015" s="1376"/>
      <c r="AF6015" s="1376"/>
      <c r="AG6015" s="1376"/>
      <c r="AH6015" s="1376"/>
      <c r="AI6015" s="1376"/>
      <c r="AJ6015" s="1376"/>
      <c r="AK6015" s="1376"/>
      <c r="AL6015" s="1376"/>
      <c r="AM6015" s="1376"/>
      <c r="AN6015" s="1376"/>
      <c r="AO6015" s="1376"/>
      <c r="AP6015" s="1376"/>
      <c r="AQ6015" s="1376"/>
      <c r="AR6015" s="1376"/>
      <c r="AS6015" s="1376"/>
      <c r="AT6015" s="1376"/>
      <c r="AU6015" s="1376"/>
      <c r="AV6015" s="1376"/>
      <c r="AW6015" s="1376"/>
      <c r="AX6015" s="1376"/>
      <c r="AY6015" s="1376"/>
      <c r="AZ6015" s="1376"/>
      <c r="BA6015" s="722"/>
      <c r="BB6015" s="722"/>
      <c r="BC6015" s="722"/>
    </row>
    <row r="6016" spans="11:55" s="757" customFormat="1">
      <c r="K6016" s="758"/>
      <c r="L6016" s="758"/>
      <c r="M6016" s="722"/>
      <c r="P6016" s="722"/>
      <c r="Q6016" s="722"/>
      <c r="R6016" s="722"/>
      <c r="S6016" s="722"/>
      <c r="T6016" s="722"/>
      <c r="U6016" s="722"/>
      <c r="V6016" s="1376"/>
      <c r="W6016" s="1376"/>
      <c r="X6016" s="1376"/>
      <c r="Y6016" s="1376"/>
      <c r="Z6016" s="1376"/>
      <c r="AA6016" s="1376"/>
      <c r="AB6016" s="1376"/>
      <c r="AC6016" s="1376"/>
      <c r="AD6016" s="1376"/>
      <c r="AE6016" s="1376"/>
      <c r="AF6016" s="1376"/>
      <c r="AG6016" s="1376"/>
      <c r="AH6016" s="1376"/>
      <c r="AI6016" s="1376"/>
      <c r="AJ6016" s="1376"/>
      <c r="AK6016" s="1376"/>
      <c r="AL6016" s="1376"/>
      <c r="AM6016" s="1376"/>
      <c r="AN6016" s="1376"/>
      <c r="AO6016" s="1376"/>
      <c r="AP6016" s="1376"/>
      <c r="AQ6016" s="1376"/>
      <c r="AR6016" s="1376"/>
      <c r="AS6016" s="1376"/>
      <c r="AT6016" s="1376"/>
      <c r="AU6016" s="1376"/>
      <c r="AV6016" s="1376"/>
      <c r="AW6016" s="1376"/>
      <c r="AX6016" s="1376"/>
      <c r="AY6016" s="1376"/>
      <c r="AZ6016" s="1376"/>
      <c r="BA6016" s="722"/>
      <c r="BB6016" s="722"/>
      <c r="BC6016" s="722"/>
    </row>
    <row r="6017" spans="11:55" s="757" customFormat="1">
      <c r="K6017" s="758"/>
      <c r="L6017" s="758"/>
      <c r="M6017" s="722"/>
      <c r="P6017" s="722"/>
      <c r="Q6017" s="722"/>
      <c r="R6017" s="722"/>
      <c r="S6017" s="722"/>
      <c r="T6017" s="722"/>
      <c r="U6017" s="722"/>
      <c r="V6017" s="1376"/>
      <c r="W6017" s="1376"/>
      <c r="X6017" s="1376"/>
      <c r="Y6017" s="1376"/>
      <c r="Z6017" s="1376"/>
      <c r="AA6017" s="1376"/>
      <c r="AB6017" s="1376"/>
      <c r="AC6017" s="1376"/>
      <c r="AD6017" s="1376"/>
      <c r="AE6017" s="1376"/>
      <c r="AF6017" s="1376"/>
      <c r="AG6017" s="1376"/>
      <c r="AH6017" s="1376"/>
      <c r="AI6017" s="1376"/>
      <c r="AJ6017" s="1376"/>
      <c r="AK6017" s="1376"/>
      <c r="AL6017" s="1376"/>
      <c r="AM6017" s="1376"/>
      <c r="AN6017" s="1376"/>
      <c r="AO6017" s="1376"/>
      <c r="AP6017" s="1376"/>
      <c r="AQ6017" s="1376"/>
      <c r="AR6017" s="1376"/>
      <c r="AS6017" s="1376"/>
      <c r="AT6017" s="1376"/>
      <c r="AU6017" s="1376"/>
      <c r="AV6017" s="1376"/>
      <c r="AW6017" s="1376"/>
      <c r="AX6017" s="1376"/>
      <c r="AY6017" s="1376"/>
      <c r="AZ6017" s="1376"/>
      <c r="BA6017" s="722"/>
      <c r="BB6017" s="722"/>
      <c r="BC6017" s="722"/>
    </row>
    <row r="6018" spans="11:55" s="757" customFormat="1">
      <c r="K6018" s="758"/>
      <c r="L6018" s="758"/>
      <c r="M6018" s="722"/>
      <c r="P6018" s="722"/>
      <c r="Q6018" s="722"/>
      <c r="R6018" s="722"/>
      <c r="S6018" s="722"/>
      <c r="T6018" s="722"/>
      <c r="U6018" s="722"/>
      <c r="V6018" s="1376"/>
      <c r="W6018" s="1376"/>
      <c r="X6018" s="1376"/>
      <c r="Y6018" s="1376"/>
      <c r="Z6018" s="1376"/>
      <c r="AA6018" s="1376"/>
      <c r="AB6018" s="1376"/>
      <c r="AC6018" s="1376"/>
      <c r="AD6018" s="1376"/>
      <c r="AE6018" s="1376"/>
      <c r="AF6018" s="1376"/>
      <c r="AG6018" s="1376"/>
      <c r="AH6018" s="1376"/>
      <c r="AI6018" s="1376"/>
      <c r="AJ6018" s="1376"/>
      <c r="AK6018" s="1376"/>
      <c r="AL6018" s="1376"/>
      <c r="AM6018" s="1376"/>
      <c r="AN6018" s="1376"/>
      <c r="AO6018" s="1376"/>
      <c r="AP6018" s="1376"/>
      <c r="AQ6018" s="1376"/>
      <c r="AR6018" s="1376"/>
      <c r="AS6018" s="1376"/>
      <c r="AT6018" s="1376"/>
      <c r="AU6018" s="1376"/>
      <c r="AV6018" s="1376"/>
      <c r="AW6018" s="1376"/>
      <c r="AX6018" s="1376"/>
      <c r="AY6018" s="1376"/>
      <c r="AZ6018" s="1376"/>
      <c r="BA6018" s="722"/>
      <c r="BB6018" s="722"/>
      <c r="BC6018" s="722"/>
    </row>
    <row r="6019" spans="11:55" s="757" customFormat="1">
      <c r="K6019" s="758"/>
      <c r="L6019" s="758"/>
      <c r="M6019" s="722"/>
      <c r="P6019" s="722"/>
      <c r="Q6019" s="722"/>
      <c r="R6019" s="722"/>
      <c r="S6019" s="722"/>
      <c r="T6019" s="722"/>
      <c r="U6019" s="722"/>
      <c r="V6019" s="1376"/>
      <c r="W6019" s="1376"/>
      <c r="X6019" s="1376"/>
      <c r="Y6019" s="1376"/>
      <c r="Z6019" s="1376"/>
      <c r="AA6019" s="1376"/>
      <c r="AB6019" s="1376"/>
      <c r="AC6019" s="1376"/>
      <c r="AD6019" s="1376"/>
      <c r="AE6019" s="1376"/>
      <c r="AF6019" s="1376"/>
      <c r="AG6019" s="1376"/>
      <c r="AH6019" s="1376"/>
      <c r="AI6019" s="1376"/>
      <c r="AJ6019" s="1376"/>
      <c r="AK6019" s="1376"/>
      <c r="AL6019" s="1376"/>
      <c r="AM6019" s="1376"/>
      <c r="AN6019" s="1376"/>
      <c r="AO6019" s="1376"/>
      <c r="AP6019" s="1376"/>
      <c r="AQ6019" s="1376"/>
      <c r="AR6019" s="1376"/>
      <c r="AS6019" s="1376"/>
      <c r="AT6019" s="1376"/>
      <c r="AU6019" s="1376"/>
      <c r="AV6019" s="1376"/>
      <c r="AW6019" s="1376"/>
      <c r="AX6019" s="1376"/>
      <c r="AY6019" s="1376"/>
      <c r="AZ6019" s="1376"/>
      <c r="BA6019" s="722"/>
      <c r="BB6019" s="722"/>
      <c r="BC6019" s="722"/>
    </row>
    <row r="6020" spans="11:55" s="757" customFormat="1">
      <c r="K6020" s="758"/>
      <c r="L6020" s="758"/>
      <c r="M6020" s="722"/>
      <c r="P6020" s="722"/>
      <c r="Q6020" s="722"/>
      <c r="R6020" s="722"/>
      <c r="S6020" s="722"/>
      <c r="T6020" s="722"/>
      <c r="U6020" s="722"/>
      <c r="V6020" s="1376"/>
      <c r="W6020" s="1376"/>
      <c r="X6020" s="1376"/>
      <c r="Y6020" s="1376"/>
      <c r="Z6020" s="1376"/>
      <c r="AA6020" s="1376"/>
      <c r="AB6020" s="1376"/>
      <c r="AC6020" s="1376"/>
      <c r="AD6020" s="1376"/>
      <c r="AE6020" s="1376"/>
      <c r="AF6020" s="1376"/>
      <c r="AG6020" s="1376"/>
      <c r="AH6020" s="1376"/>
      <c r="AI6020" s="1376"/>
      <c r="AJ6020" s="1376"/>
      <c r="AK6020" s="1376"/>
      <c r="AL6020" s="1376"/>
      <c r="AM6020" s="1376"/>
      <c r="AN6020" s="1376"/>
      <c r="AO6020" s="1376"/>
      <c r="AP6020" s="1376"/>
      <c r="AQ6020" s="1376"/>
      <c r="AR6020" s="1376"/>
      <c r="AS6020" s="1376"/>
      <c r="AT6020" s="1376"/>
      <c r="AU6020" s="1376"/>
      <c r="AV6020" s="1376"/>
      <c r="AW6020" s="1376"/>
      <c r="AX6020" s="1376"/>
      <c r="AY6020" s="1376"/>
      <c r="AZ6020" s="1376"/>
      <c r="BA6020" s="722"/>
      <c r="BB6020" s="722"/>
      <c r="BC6020" s="722"/>
    </row>
    <row r="6021" spans="11:55" s="757" customFormat="1">
      <c r="K6021" s="758"/>
      <c r="L6021" s="758"/>
      <c r="M6021" s="722"/>
      <c r="P6021" s="722"/>
      <c r="Q6021" s="722"/>
      <c r="R6021" s="722"/>
      <c r="S6021" s="722"/>
      <c r="T6021" s="722"/>
      <c r="U6021" s="722"/>
      <c r="V6021" s="1376"/>
      <c r="W6021" s="1376"/>
      <c r="X6021" s="1376"/>
      <c r="Y6021" s="1376"/>
      <c r="Z6021" s="1376"/>
      <c r="AA6021" s="1376"/>
      <c r="AB6021" s="1376"/>
      <c r="AC6021" s="1376"/>
      <c r="AD6021" s="1376"/>
      <c r="AE6021" s="1376"/>
      <c r="AF6021" s="1376"/>
      <c r="AG6021" s="1376"/>
      <c r="AH6021" s="1376"/>
      <c r="AI6021" s="1376"/>
      <c r="AJ6021" s="1376"/>
      <c r="AK6021" s="1376"/>
      <c r="AL6021" s="1376"/>
      <c r="AM6021" s="1376"/>
      <c r="AN6021" s="1376"/>
      <c r="AO6021" s="1376"/>
      <c r="AP6021" s="1376"/>
      <c r="AQ6021" s="1376"/>
      <c r="AR6021" s="1376"/>
      <c r="AS6021" s="1376"/>
      <c r="AT6021" s="1376"/>
      <c r="AU6021" s="1376"/>
      <c r="AV6021" s="1376"/>
      <c r="AW6021" s="1376"/>
      <c r="AX6021" s="1376"/>
      <c r="AY6021" s="1376"/>
      <c r="AZ6021" s="1376"/>
      <c r="BA6021" s="722"/>
      <c r="BB6021" s="722"/>
      <c r="BC6021" s="722"/>
    </row>
    <row r="6022" spans="11:55" s="757" customFormat="1">
      <c r="K6022" s="758"/>
      <c r="L6022" s="758"/>
      <c r="M6022" s="722"/>
      <c r="P6022" s="722"/>
      <c r="Q6022" s="722"/>
      <c r="R6022" s="722"/>
      <c r="S6022" s="722"/>
      <c r="T6022" s="722"/>
      <c r="U6022" s="722"/>
      <c r="V6022" s="1376"/>
      <c r="W6022" s="1376"/>
      <c r="X6022" s="1376"/>
      <c r="Y6022" s="1376"/>
      <c r="Z6022" s="1376"/>
      <c r="AA6022" s="1376"/>
      <c r="AB6022" s="1376"/>
      <c r="AC6022" s="1376"/>
      <c r="AD6022" s="1376"/>
      <c r="AE6022" s="1376"/>
      <c r="AF6022" s="1376"/>
      <c r="AG6022" s="1376"/>
      <c r="AH6022" s="1376"/>
      <c r="AI6022" s="1376"/>
      <c r="AJ6022" s="1376"/>
      <c r="AK6022" s="1376"/>
      <c r="AL6022" s="1376"/>
      <c r="AM6022" s="1376"/>
      <c r="AN6022" s="1376"/>
      <c r="AO6022" s="1376"/>
      <c r="AP6022" s="1376"/>
      <c r="AQ6022" s="1376"/>
      <c r="AR6022" s="1376"/>
      <c r="AS6022" s="1376"/>
      <c r="AT6022" s="1376"/>
      <c r="AU6022" s="1376"/>
      <c r="AV6022" s="1376"/>
      <c r="AW6022" s="1376"/>
      <c r="AX6022" s="1376"/>
      <c r="AY6022" s="1376"/>
      <c r="AZ6022" s="1376"/>
      <c r="BA6022" s="722"/>
      <c r="BB6022" s="722"/>
      <c r="BC6022" s="722"/>
    </row>
    <row r="6023" spans="11:55" s="757" customFormat="1">
      <c r="K6023" s="758"/>
      <c r="L6023" s="758"/>
      <c r="M6023" s="722"/>
      <c r="P6023" s="722"/>
      <c r="Q6023" s="722"/>
      <c r="R6023" s="722"/>
      <c r="S6023" s="722"/>
      <c r="T6023" s="722"/>
      <c r="U6023" s="722"/>
      <c r="V6023" s="1376"/>
      <c r="W6023" s="1376"/>
      <c r="X6023" s="1376"/>
      <c r="Y6023" s="1376"/>
      <c r="Z6023" s="1376"/>
      <c r="AA6023" s="1376"/>
      <c r="AB6023" s="1376"/>
      <c r="AC6023" s="1376"/>
      <c r="AD6023" s="1376"/>
      <c r="AE6023" s="1376"/>
      <c r="AF6023" s="1376"/>
      <c r="AG6023" s="1376"/>
      <c r="AH6023" s="1376"/>
      <c r="AI6023" s="1376"/>
      <c r="AJ6023" s="1376"/>
      <c r="AK6023" s="1376"/>
      <c r="AL6023" s="1376"/>
      <c r="AM6023" s="1376"/>
      <c r="AN6023" s="1376"/>
      <c r="AO6023" s="1376"/>
      <c r="AP6023" s="1376"/>
      <c r="AQ6023" s="1376"/>
      <c r="AR6023" s="1376"/>
      <c r="AS6023" s="1376"/>
      <c r="AT6023" s="1376"/>
      <c r="AU6023" s="1376"/>
      <c r="AV6023" s="1376"/>
      <c r="AW6023" s="1376"/>
      <c r="AX6023" s="1376"/>
      <c r="AY6023" s="1376"/>
      <c r="AZ6023" s="1376"/>
      <c r="BA6023" s="722"/>
      <c r="BB6023" s="722"/>
      <c r="BC6023" s="722"/>
    </row>
    <row r="6024" spans="11:55" s="757" customFormat="1">
      <c r="K6024" s="758"/>
      <c r="L6024" s="758"/>
      <c r="M6024" s="722"/>
      <c r="P6024" s="722"/>
      <c r="Q6024" s="722"/>
      <c r="R6024" s="722"/>
      <c r="S6024" s="722"/>
      <c r="T6024" s="722"/>
      <c r="U6024" s="722"/>
      <c r="V6024" s="1376"/>
      <c r="W6024" s="1376"/>
      <c r="X6024" s="1376"/>
      <c r="Y6024" s="1376"/>
      <c r="Z6024" s="1376"/>
      <c r="AA6024" s="1376"/>
      <c r="AB6024" s="1376"/>
      <c r="AC6024" s="1376"/>
      <c r="AD6024" s="1376"/>
      <c r="AE6024" s="1376"/>
      <c r="AF6024" s="1376"/>
      <c r="AG6024" s="1376"/>
      <c r="AH6024" s="1376"/>
      <c r="AI6024" s="1376"/>
      <c r="AJ6024" s="1376"/>
      <c r="AK6024" s="1376"/>
      <c r="AL6024" s="1376"/>
      <c r="AM6024" s="1376"/>
      <c r="AN6024" s="1376"/>
      <c r="AO6024" s="1376"/>
      <c r="AP6024" s="1376"/>
      <c r="AQ6024" s="1376"/>
      <c r="AR6024" s="1376"/>
      <c r="AS6024" s="1376"/>
      <c r="AT6024" s="1376"/>
      <c r="AU6024" s="1376"/>
      <c r="AV6024" s="1376"/>
      <c r="AW6024" s="1376"/>
      <c r="AX6024" s="1376"/>
      <c r="AY6024" s="1376"/>
      <c r="AZ6024" s="1376"/>
      <c r="BA6024" s="722"/>
      <c r="BB6024" s="722"/>
      <c r="BC6024" s="722"/>
    </row>
    <row r="6025" spans="11:55" s="757" customFormat="1">
      <c r="K6025" s="758"/>
      <c r="L6025" s="758"/>
      <c r="M6025" s="722"/>
      <c r="P6025" s="722"/>
      <c r="Q6025" s="722"/>
      <c r="R6025" s="722"/>
      <c r="S6025" s="722"/>
      <c r="T6025" s="722"/>
      <c r="U6025" s="722"/>
      <c r="V6025" s="1376"/>
      <c r="W6025" s="1376"/>
      <c r="X6025" s="1376"/>
      <c r="Y6025" s="1376"/>
      <c r="Z6025" s="1376"/>
      <c r="AA6025" s="1376"/>
      <c r="AB6025" s="1376"/>
      <c r="AC6025" s="1376"/>
      <c r="AD6025" s="1376"/>
      <c r="AE6025" s="1376"/>
      <c r="AF6025" s="1376"/>
      <c r="AG6025" s="1376"/>
      <c r="AH6025" s="1376"/>
      <c r="AI6025" s="1376"/>
      <c r="AJ6025" s="1376"/>
      <c r="AK6025" s="1376"/>
      <c r="AL6025" s="1376"/>
      <c r="AM6025" s="1376"/>
      <c r="AN6025" s="1376"/>
      <c r="AO6025" s="1376"/>
      <c r="AP6025" s="1376"/>
      <c r="AQ6025" s="1376"/>
      <c r="AR6025" s="1376"/>
      <c r="AS6025" s="1376"/>
      <c r="AT6025" s="1376"/>
      <c r="AU6025" s="1376"/>
      <c r="AV6025" s="1376"/>
      <c r="AW6025" s="1376"/>
      <c r="AX6025" s="1376"/>
      <c r="AY6025" s="1376"/>
      <c r="AZ6025" s="1376"/>
      <c r="BA6025" s="722"/>
      <c r="BB6025" s="722"/>
      <c r="BC6025" s="722"/>
    </row>
    <row r="6026" spans="11:55" s="757" customFormat="1">
      <c r="K6026" s="758"/>
      <c r="L6026" s="758"/>
      <c r="M6026" s="722"/>
      <c r="P6026" s="722"/>
      <c r="Q6026" s="722"/>
      <c r="R6026" s="722"/>
      <c r="S6026" s="722"/>
      <c r="T6026" s="722"/>
      <c r="U6026" s="722"/>
      <c r="V6026" s="1376"/>
      <c r="W6026" s="1376"/>
      <c r="X6026" s="1376"/>
      <c r="Y6026" s="1376"/>
      <c r="Z6026" s="1376"/>
      <c r="AA6026" s="1376"/>
      <c r="AB6026" s="1376"/>
      <c r="AC6026" s="1376"/>
      <c r="AD6026" s="1376"/>
      <c r="AE6026" s="1376"/>
      <c r="AF6026" s="1376"/>
      <c r="AG6026" s="1376"/>
      <c r="AH6026" s="1376"/>
      <c r="AI6026" s="1376"/>
      <c r="AJ6026" s="1376"/>
      <c r="AK6026" s="1376"/>
      <c r="AL6026" s="1376"/>
      <c r="AM6026" s="1376"/>
      <c r="AN6026" s="1376"/>
      <c r="AO6026" s="1376"/>
      <c r="AP6026" s="1376"/>
      <c r="AQ6026" s="1376"/>
      <c r="AR6026" s="1376"/>
      <c r="AS6026" s="1376"/>
      <c r="AT6026" s="1376"/>
      <c r="AU6026" s="1376"/>
      <c r="AV6026" s="1376"/>
      <c r="AW6026" s="1376"/>
      <c r="AX6026" s="1376"/>
      <c r="AY6026" s="1376"/>
      <c r="AZ6026" s="1376"/>
      <c r="BA6026" s="722"/>
      <c r="BB6026" s="722"/>
      <c r="BC6026" s="722"/>
    </row>
    <row r="6027" spans="11:55" s="757" customFormat="1">
      <c r="K6027" s="758"/>
      <c r="L6027" s="758"/>
      <c r="M6027" s="722"/>
      <c r="P6027" s="722"/>
      <c r="Q6027" s="722"/>
      <c r="R6027" s="722"/>
      <c r="S6027" s="722"/>
      <c r="T6027" s="722"/>
      <c r="U6027" s="722"/>
      <c r="V6027" s="1376"/>
      <c r="W6027" s="1376"/>
      <c r="X6027" s="1376"/>
      <c r="Y6027" s="1376"/>
      <c r="Z6027" s="1376"/>
      <c r="AA6027" s="1376"/>
      <c r="AB6027" s="1376"/>
      <c r="AC6027" s="1376"/>
      <c r="AD6027" s="1376"/>
      <c r="AE6027" s="1376"/>
      <c r="AF6027" s="1376"/>
      <c r="AG6027" s="1376"/>
      <c r="AH6027" s="1376"/>
      <c r="AI6027" s="1376"/>
      <c r="AJ6027" s="1376"/>
      <c r="AK6027" s="1376"/>
      <c r="AL6027" s="1376"/>
      <c r="AM6027" s="1376"/>
      <c r="AN6027" s="1376"/>
      <c r="AO6027" s="1376"/>
      <c r="AP6027" s="1376"/>
      <c r="AQ6027" s="1376"/>
      <c r="AR6027" s="1376"/>
      <c r="AS6027" s="1376"/>
      <c r="AT6027" s="1376"/>
      <c r="AU6027" s="1376"/>
      <c r="AV6027" s="1376"/>
      <c r="AW6027" s="1376"/>
      <c r="AX6027" s="1376"/>
      <c r="AY6027" s="1376"/>
      <c r="AZ6027" s="1376"/>
      <c r="BA6027" s="722"/>
      <c r="BB6027" s="722"/>
      <c r="BC6027" s="722"/>
    </row>
    <row r="6028" spans="11:55" s="757" customFormat="1">
      <c r="K6028" s="758"/>
      <c r="L6028" s="758"/>
      <c r="M6028" s="722"/>
      <c r="P6028" s="722"/>
      <c r="Q6028" s="722"/>
      <c r="R6028" s="722"/>
      <c r="S6028" s="722"/>
      <c r="T6028" s="722"/>
      <c r="U6028" s="722"/>
      <c r="V6028" s="1376"/>
      <c r="W6028" s="1376"/>
      <c r="X6028" s="1376"/>
      <c r="Y6028" s="1376"/>
      <c r="Z6028" s="1376"/>
      <c r="AA6028" s="1376"/>
      <c r="AB6028" s="1376"/>
      <c r="AC6028" s="1376"/>
      <c r="AD6028" s="1376"/>
      <c r="AE6028" s="1376"/>
      <c r="AF6028" s="1376"/>
      <c r="AG6028" s="1376"/>
      <c r="AH6028" s="1376"/>
      <c r="AI6028" s="1376"/>
      <c r="AJ6028" s="1376"/>
      <c r="AK6028" s="1376"/>
      <c r="AL6028" s="1376"/>
      <c r="AM6028" s="1376"/>
      <c r="AN6028" s="1376"/>
      <c r="AO6028" s="1376"/>
      <c r="AP6028" s="1376"/>
      <c r="AQ6028" s="1376"/>
      <c r="AR6028" s="1376"/>
      <c r="AS6028" s="1376"/>
      <c r="AT6028" s="1376"/>
      <c r="AU6028" s="1376"/>
      <c r="AV6028" s="1376"/>
      <c r="AW6028" s="1376"/>
      <c r="AX6028" s="1376"/>
      <c r="AY6028" s="1376"/>
      <c r="AZ6028" s="1376"/>
      <c r="BA6028" s="722"/>
      <c r="BB6028" s="722"/>
      <c r="BC6028" s="722"/>
    </row>
    <row r="6029" spans="11:55" s="757" customFormat="1">
      <c r="K6029" s="758"/>
      <c r="L6029" s="758"/>
      <c r="M6029" s="722"/>
      <c r="P6029" s="722"/>
      <c r="Q6029" s="722"/>
      <c r="R6029" s="722"/>
      <c r="S6029" s="722"/>
      <c r="T6029" s="722"/>
      <c r="U6029" s="722"/>
      <c r="V6029" s="1376"/>
      <c r="W6029" s="1376"/>
      <c r="X6029" s="1376"/>
      <c r="Y6029" s="1376"/>
      <c r="Z6029" s="1376"/>
      <c r="AA6029" s="1376"/>
      <c r="AB6029" s="1376"/>
      <c r="AC6029" s="1376"/>
      <c r="AD6029" s="1376"/>
      <c r="AE6029" s="1376"/>
      <c r="AF6029" s="1376"/>
      <c r="AG6029" s="1376"/>
      <c r="AH6029" s="1376"/>
      <c r="AI6029" s="1376"/>
      <c r="AJ6029" s="1376"/>
      <c r="AK6029" s="1376"/>
      <c r="AL6029" s="1376"/>
      <c r="AM6029" s="1376"/>
      <c r="AN6029" s="1376"/>
      <c r="AO6029" s="1376"/>
      <c r="AP6029" s="1376"/>
      <c r="AQ6029" s="1376"/>
      <c r="AR6029" s="1376"/>
      <c r="AS6029" s="1376"/>
      <c r="AT6029" s="1376"/>
      <c r="AU6029" s="1376"/>
      <c r="AV6029" s="1376"/>
      <c r="AW6029" s="1376"/>
      <c r="AX6029" s="1376"/>
      <c r="AY6029" s="1376"/>
      <c r="AZ6029" s="1376"/>
      <c r="BA6029" s="722"/>
      <c r="BB6029" s="722"/>
      <c r="BC6029" s="722"/>
    </row>
    <row r="6030" spans="11:55" s="757" customFormat="1">
      <c r="K6030" s="758"/>
      <c r="L6030" s="758"/>
      <c r="M6030" s="722"/>
      <c r="P6030" s="722"/>
      <c r="Q6030" s="722"/>
      <c r="R6030" s="722"/>
      <c r="S6030" s="722"/>
      <c r="T6030" s="722"/>
      <c r="U6030" s="722"/>
      <c r="V6030" s="1376"/>
      <c r="W6030" s="1376"/>
      <c r="X6030" s="1376"/>
      <c r="Y6030" s="1376"/>
      <c r="Z6030" s="1376"/>
      <c r="AA6030" s="1376"/>
      <c r="AB6030" s="1376"/>
      <c r="AC6030" s="1376"/>
      <c r="AD6030" s="1376"/>
      <c r="AE6030" s="1376"/>
      <c r="AF6030" s="1376"/>
      <c r="AG6030" s="1376"/>
      <c r="AH6030" s="1376"/>
      <c r="AI6030" s="1376"/>
      <c r="AJ6030" s="1376"/>
      <c r="AK6030" s="1376"/>
      <c r="AL6030" s="1376"/>
      <c r="AM6030" s="1376"/>
      <c r="AN6030" s="1376"/>
      <c r="AO6030" s="1376"/>
      <c r="AP6030" s="1376"/>
      <c r="AQ6030" s="1376"/>
      <c r="AR6030" s="1376"/>
      <c r="AS6030" s="1376"/>
      <c r="AT6030" s="1376"/>
      <c r="AU6030" s="1376"/>
      <c r="AV6030" s="1376"/>
      <c r="AW6030" s="1376"/>
      <c r="AX6030" s="1376"/>
      <c r="AY6030" s="1376"/>
      <c r="AZ6030" s="1376"/>
      <c r="BA6030" s="722"/>
      <c r="BB6030" s="722"/>
      <c r="BC6030" s="722"/>
    </row>
    <row r="6031" spans="11:55" s="757" customFormat="1">
      <c r="K6031" s="758"/>
      <c r="L6031" s="758"/>
      <c r="M6031" s="722"/>
      <c r="P6031" s="722"/>
      <c r="Q6031" s="722"/>
      <c r="R6031" s="722"/>
      <c r="S6031" s="722"/>
      <c r="T6031" s="722"/>
      <c r="U6031" s="722"/>
      <c r="V6031" s="1376"/>
      <c r="W6031" s="1376"/>
      <c r="X6031" s="1376"/>
      <c r="Y6031" s="1376"/>
      <c r="Z6031" s="1376"/>
      <c r="AA6031" s="1376"/>
      <c r="AB6031" s="1376"/>
      <c r="AC6031" s="1376"/>
      <c r="AD6031" s="1376"/>
      <c r="AE6031" s="1376"/>
      <c r="AF6031" s="1376"/>
      <c r="AG6031" s="1376"/>
      <c r="AH6031" s="1376"/>
      <c r="AI6031" s="1376"/>
      <c r="AJ6031" s="1376"/>
      <c r="AK6031" s="1376"/>
      <c r="AL6031" s="1376"/>
      <c r="AM6031" s="1376"/>
      <c r="AN6031" s="1376"/>
      <c r="AO6031" s="1376"/>
      <c r="AP6031" s="1376"/>
      <c r="AQ6031" s="1376"/>
      <c r="AR6031" s="1376"/>
      <c r="AS6031" s="1376"/>
      <c r="AT6031" s="1376"/>
      <c r="AU6031" s="1376"/>
      <c r="AV6031" s="1376"/>
      <c r="AW6031" s="1376"/>
      <c r="AX6031" s="1376"/>
      <c r="AY6031" s="1376"/>
      <c r="AZ6031" s="1376"/>
      <c r="BA6031" s="722"/>
      <c r="BB6031" s="722"/>
      <c r="BC6031" s="722"/>
    </row>
    <row r="6032" spans="11:55" s="757" customFormat="1">
      <c r="K6032" s="758"/>
      <c r="L6032" s="758"/>
      <c r="M6032" s="722"/>
      <c r="P6032" s="722"/>
      <c r="Q6032" s="722"/>
      <c r="R6032" s="722"/>
      <c r="S6032" s="722"/>
      <c r="T6032" s="722"/>
      <c r="U6032" s="722"/>
      <c r="V6032" s="1376"/>
      <c r="W6032" s="1376"/>
      <c r="X6032" s="1376"/>
      <c r="Y6032" s="1376"/>
      <c r="Z6032" s="1376"/>
      <c r="AA6032" s="1376"/>
      <c r="AB6032" s="1376"/>
      <c r="AC6032" s="1376"/>
      <c r="AD6032" s="1376"/>
      <c r="AE6032" s="1376"/>
      <c r="AF6032" s="1376"/>
      <c r="AG6032" s="1376"/>
      <c r="AH6032" s="1376"/>
      <c r="AI6032" s="1376"/>
      <c r="AJ6032" s="1376"/>
      <c r="AK6032" s="1376"/>
      <c r="AL6032" s="1376"/>
      <c r="AM6032" s="1376"/>
      <c r="AN6032" s="1376"/>
      <c r="AO6032" s="1376"/>
      <c r="AP6032" s="1376"/>
      <c r="AQ6032" s="1376"/>
      <c r="AR6032" s="1376"/>
      <c r="AS6032" s="1376"/>
      <c r="AT6032" s="1376"/>
      <c r="AU6032" s="1376"/>
      <c r="AV6032" s="1376"/>
      <c r="AW6032" s="1376"/>
      <c r="AX6032" s="1376"/>
      <c r="AY6032" s="1376"/>
      <c r="AZ6032" s="1376"/>
      <c r="BA6032" s="722"/>
      <c r="BB6032" s="722"/>
      <c r="BC6032" s="722"/>
    </row>
    <row r="6033" spans="11:55" s="757" customFormat="1">
      <c r="K6033" s="758"/>
      <c r="L6033" s="758"/>
      <c r="M6033" s="722"/>
      <c r="P6033" s="722"/>
      <c r="Q6033" s="722"/>
      <c r="R6033" s="722"/>
      <c r="S6033" s="722"/>
      <c r="T6033" s="722"/>
      <c r="U6033" s="722"/>
      <c r="V6033" s="1376"/>
      <c r="W6033" s="1376"/>
      <c r="X6033" s="1376"/>
      <c r="Y6033" s="1376"/>
      <c r="Z6033" s="1376"/>
      <c r="AA6033" s="1376"/>
      <c r="AB6033" s="1376"/>
      <c r="AC6033" s="1376"/>
      <c r="AD6033" s="1376"/>
      <c r="AE6033" s="1376"/>
      <c r="AF6033" s="1376"/>
      <c r="AG6033" s="1376"/>
      <c r="AH6033" s="1376"/>
      <c r="AI6033" s="1376"/>
      <c r="AJ6033" s="1376"/>
      <c r="AK6033" s="1376"/>
      <c r="AL6033" s="1376"/>
      <c r="AM6033" s="1376"/>
      <c r="AN6033" s="1376"/>
      <c r="AO6033" s="1376"/>
      <c r="AP6033" s="1376"/>
      <c r="AQ6033" s="1376"/>
      <c r="AR6033" s="1376"/>
      <c r="AS6033" s="1376"/>
      <c r="AT6033" s="1376"/>
      <c r="AU6033" s="1376"/>
      <c r="AV6033" s="1376"/>
      <c r="AW6033" s="1376"/>
      <c r="AX6033" s="1376"/>
      <c r="AY6033" s="1376"/>
      <c r="AZ6033" s="1376"/>
      <c r="BA6033" s="722"/>
      <c r="BB6033" s="722"/>
      <c r="BC6033" s="722"/>
    </row>
    <row r="6034" spans="11:55" s="757" customFormat="1">
      <c r="K6034" s="758"/>
      <c r="L6034" s="758"/>
      <c r="M6034" s="722"/>
      <c r="P6034" s="722"/>
      <c r="Q6034" s="722"/>
      <c r="R6034" s="722"/>
      <c r="S6034" s="722"/>
      <c r="T6034" s="722"/>
      <c r="U6034" s="722"/>
      <c r="V6034" s="1376"/>
      <c r="W6034" s="1376"/>
      <c r="X6034" s="1376"/>
      <c r="Y6034" s="1376"/>
      <c r="Z6034" s="1376"/>
      <c r="AA6034" s="1376"/>
      <c r="AB6034" s="1376"/>
      <c r="AC6034" s="1376"/>
      <c r="AD6034" s="1376"/>
      <c r="AE6034" s="1376"/>
      <c r="AF6034" s="1376"/>
      <c r="AG6034" s="1376"/>
      <c r="AH6034" s="1376"/>
      <c r="AI6034" s="1376"/>
      <c r="AJ6034" s="1376"/>
      <c r="AK6034" s="1376"/>
      <c r="AL6034" s="1376"/>
      <c r="AM6034" s="1376"/>
      <c r="AN6034" s="1376"/>
      <c r="AO6034" s="1376"/>
      <c r="AP6034" s="1376"/>
      <c r="AQ6034" s="1376"/>
      <c r="AR6034" s="1376"/>
      <c r="AS6034" s="1376"/>
      <c r="AT6034" s="1376"/>
      <c r="AU6034" s="1376"/>
      <c r="AV6034" s="1376"/>
      <c r="AW6034" s="1376"/>
      <c r="AX6034" s="1376"/>
      <c r="AY6034" s="1376"/>
      <c r="AZ6034" s="1376"/>
      <c r="BA6034" s="722"/>
      <c r="BB6034" s="722"/>
      <c r="BC6034" s="722"/>
    </row>
    <row r="6035" spans="11:55" s="757" customFormat="1">
      <c r="K6035" s="758"/>
      <c r="L6035" s="758"/>
      <c r="M6035" s="722"/>
      <c r="P6035" s="722"/>
      <c r="Q6035" s="722"/>
      <c r="R6035" s="722"/>
      <c r="S6035" s="722"/>
      <c r="T6035" s="722"/>
      <c r="U6035" s="722"/>
      <c r="V6035" s="1376"/>
      <c r="W6035" s="1376"/>
      <c r="X6035" s="1376"/>
      <c r="Y6035" s="1376"/>
      <c r="Z6035" s="1376"/>
      <c r="AA6035" s="1376"/>
      <c r="AB6035" s="1376"/>
      <c r="AC6035" s="1376"/>
      <c r="AD6035" s="1376"/>
      <c r="AE6035" s="1376"/>
      <c r="AF6035" s="1376"/>
      <c r="AG6035" s="1376"/>
      <c r="AH6035" s="1376"/>
      <c r="AI6035" s="1376"/>
      <c r="AJ6035" s="1376"/>
      <c r="AK6035" s="1376"/>
      <c r="AL6035" s="1376"/>
      <c r="AM6035" s="1376"/>
      <c r="AN6035" s="1376"/>
      <c r="AO6035" s="1376"/>
      <c r="AP6035" s="1376"/>
      <c r="AQ6035" s="1376"/>
      <c r="AR6035" s="1376"/>
      <c r="AS6035" s="1376"/>
      <c r="AT6035" s="1376"/>
      <c r="AU6035" s="1376"/>
      <c r="AV6035" s="1376"/>
      <c r="AW6035" s="1376"/>
      <c r="AX6035" s="1376"/>
      <c r="AY6035" s="1376"/>
      <c r="AZ6035" s="1376"/>
      <c r="BA6035" s="722"/>
      <c r="BB6035" s="722"/>
      <c r="BC6035" s="722"/>
    </row>
    <row r="6036" spans="11:55" s="757" customFormat="1">
      <c r="K6036" s="758"/>
      <c r="L6036" s="758"/>
      <c r="M6036" s="722"/>
      <c r="P6036" s="722"/>
      <c r="Q6036" s="722"/>
      <c r="R6036" s="722"/>
      <c r="S6036" s="722"/>
      <c r="T6036" s="722"/>
      <c r="U6036" s="722"/>
      <c r="V6036" s="1376"/>
      <c r="W6036" s="1376"/>
      <c r="X6036" s="1376"/>
      <c r="Y6036" s="1376"/>
      <c r="Z6036" s="1376"/>
      <c r="AA6036" s="1376"/>
      <c r="AB6036" s="1376"/>
      <c r="AC6036" s="1376"/>
      <c r="AD6036" s="1376"/>
      <c r="AE6036" s="1376"/>
      <c r="AF6036" s="1376"/>
      <c r="AG6036" s="1376"/>
      <c r="AH6036" s="1376"/>
      <c r="AI6036" s="1376"/>
      <c r="AJ6036" s="1376"/>
      <c r="AK6036" s="1376"/>
      <c r="AL6036" s="1376"/>
      <c r="AM6036" s="1376"/>
      <c r="AN6036" s="1376"/>
      <c r="AO6036" s="1376"/>
      <c r="AP6036" s="1376"/>
      <c r="AQ6036" s="1376"/>
      <c r="AR6036" s="1376"/>
      <c r="AS6036" s="1376"/>
      <c r="AT6036" s="1376"/>
      <c r="AU6036" s="1376"/>
      <c r="AV6036" s="1376"/>
      <c r="AW6036" s="1376"/>
      <c r="AX6036" s="1376"/>
      <c r="AY6036" s="1376"/>
      <c r="AZ6036" s="1376"/>
      <c r="BA6036" s="722"/>
      <c r="BB6036" s="722"/>
      <c r="BC6036" s="722"/>
    </row>
    <row r="6037" spans="11:55" s="757" customFormat="1">
      <c r="K6037" s="758"/>
      <c r="L6037" s="758"/>
      <c r="M6037" s="722"/>
      <c r="P6037" s="722"/>
      <c r="Q6037" s="722"/>
      <c r="R6037" s="722"/>
      <c r="S6037" s="722"/>
      <c r="T6037" s="722"/>
      <c r="U6037" s="722"/>
      <c r="V6037" s="1376"/>
      <c r="W6037" s="1376"/>
      <c r="X6037" s="1376"/>
      <c r="Y6037" s="1376"/>
      <c r="Z6037" s="1376"/>
      <c r="AA6037" s="1376"/>
      <c r="AB6037" s="1376"/>
      <c r="AC6037" s="1376"/>
      <c r="AD6037" s="1376"/>
      <c r="AE6037" s="1376"/>
      <c r="AF6037" s="1376"/>
      <c r="AG6037" s="1376"/>
      <c r="AH6037" s="1376"/>
      <c r="AI6037" s="1376"/>
      <c r="AJ6037" s="1376"/>
      <c r="AK6037" s="1376"/>
      <c r="AL6037" s="1376"/>
      <c r="AM6037" s="1376"/>
      <c r="AN6037" s="1376"/>
      <c r="AO6037" s="1376"/>
      <c r="AP6037" s="1376"/>
      <c r="AQ6037" s="1376"/>
      <c r="AR6037" s="1376"/>
      <c r="AS6037" s="1376"/>
      <c r="AT6037" s="1376"/>
      <c r="AU6037" s="1376"/>
      <c r="AV6037" s="1376"/>
      <c r="AW6037" s="1376"/>
      <c r="AX6037" s="1376"/>
      <c r="AY6037" s="1376"/>
      <c r="AZ6037" s="1376"/>
      <c r="BA6037" s="722"/>
      <c r="BB6037" s="722"/>
      <c r="BC6037" s="722"/>
    </row>
    <row r="6038" spans="11:55" s="757" customFormat="1">
      <c r="K6038" s="758"/>
      <c r="L6038" s="758"/>
      <c r="M6038" s="722"/>
      <c r="P6038" s="722"/>
      <c r="Q6038" s="722"/>
      <c r="R6038" s="722"/>
      <c r="S6038" s="722"/>
      <c r="T6038" s="722"/>
      <c r="U6038" s="722"/>
      <c r="V6038" s="1376"/>
      <c r="W6038" s="1376"/>
      <c r="X6038" s="1376"/>
      <c r="Y6038" s="1376"/>
      <c r="Z6038" s="1376"/>
      <c r="AA6038" s="1376"/>
      <c r="AB6038" s="1376"/>
      <c r="AC6038" s="1376"/>
      <c r="AD6038" s="1376"/>
      <c r="AE6038" s="1376"/>
      <c r="AF6038" s="1376"/>
      <c r="AG6038" s="1376"/>
      <c r="AH6038" s="1376"/>
      <c r="AI6038" s="1376"/>
      <c r="AJ6038" s="1376"/>
      <c r="AK6038" s="1376"/>
      <c r="AL6038" s="1376"/>
      <c r="AM6038" s="1376"/>
      <c r="AN6038" s="1376"/>
      <c r="AO6038" s="1376"/>
      <c r="AP6038" s="1376"/>
      <c r="AQ6038" s="1376"/>
      <c r="AR6038" s="1376"/>
      <c r="AS6038" s="1376"/>
      <c r="AT6038" s="1376"/>
      <c r="AU6038" s="1376"/>
      <c r="AV6038" s="1376"/>
      <c r="AW6038" s="1376"/>
      <c r="AX6038" s="1376"/>
      <c r="AY6038" s="1376"/>
      <c r="AZ6038" s="1376"/>
      <c r="BA6038" s="722"/>
      <c r="BB6038" s="722"/>
      <c r="BC6038" s="722"/>
    </row>
    <row r="6039" spans="11:55" s="757" customFormat="1">
      <c r="K6039" s="758"/>
      <c r="L6039" s="758"/>
      <c r="M6039" s="722"/>
      <c r="P6039" s="722"/>
      <c r="Q6039" s="722"/>
      <c r="R6039" s="722"/>
      <c r="S6039" s="722"/>
      <c r="T6039" s="722"/>
      <c r="U6039" s="722"/>
      <c r="V6039" s="1376"/>
      <c r="W6039" s="1376"/>
      <c r="X6039" s="1376"/>
      <c r="Y6039" s="1376"/>
      <c r="Z6039" s="1376"/>
      <c r="AA6039" s="1376"/>
      <c r="AB6039" s="1376"/>
      <c r="AC6039" s="1376"/>
      <c r="AD6039" s="1376"/>
      <c r="AE6039" s="1376"/>
      <c r="AF6039" s="1376"/>
      <c r="AG6039" s="1376"/>
      <c r="AH6039" s="1376"/>
      <c r="AI6039" s="1376"/>
      <c r="AJ6039" s="1376"/>
      <c r="AK6039" s="1376"/>
      <c r="AL6039" s="1376"/>
      <c r="AM6039" s="1376"/>
      <c r="AN6039" s="1376"/>
      <c r="AO6039" s="1376"/>
      <c r="AP6039" s="1376"/>
      <c r="AQ6039" s="1376"/>
      <c r="AR6039" s="1376"/>
      <c r="AS6039" s="1376"/>
      <c r="AT6039" s="1376"/>
      <c r="AU6039" s="1376"/>
      <c r="AV6039" s="1376"/>
      <c r="AW6039" s="1376"/>
      <c r="AX6039" s="1376"/>
      <c r="AY6039" s="1376"/>
      <c r="AZ6039" s="1376"/>
      <c r="BA6039" s="722"/>
      <c r="BB6039" s="722"/>
      <c r="BC6039" s="722"/>
    </row>
    <row r="6040" spans="11:55" s="757" customFormat="1">
      <c r="K6040" s="758"/>
      <c r="L6040" s="758"/>
      <c r="M6040" s="722"/>
      <c r="P6040" s="722"/>
      <c r="Q6040" s="722"/>
      <c r="R6040" s="722"/>
      <c r="S6040" s="722"/>
      <c r="T6040" s="722"/>
      <c r="U6040" s="722"/>
      <c r="V6040" s="1376"/>
      <c r="W6040" s="1376"/>
      <c r="X6040" s="1376"/>
      <c r="Y6040" s="1376"/>
      <c r="Z6040" s="1376"/>
      <c r="AA6040" s="1376"/>
      <c r="AB6040" s="1376"/>
      <c r="AC6040" s="1376"/>
      <c r="AD6040" s="1376"/>
      <c r="AE6040" s="1376"/>
      <c r="AF6040" s="1376"/>
      <c r="AG6040" s="1376"/>
      <c r="AH6040" s="1376"/>
      <c r="AI6040" s="1376"/>
      <c r="AJ6040" s="1376"/>
      <c r="AK6040" s="1376"/>
      <c r="AL6040" s="1376"/>
      <c r="AM6040" s="1376"/>
      <c r="AN6040" s="1376"/>
      <c r="AO6040" s="1376"/>
      <c r="AP6040" s="1376"/>
      <c r="AQ6040" s="1376"/>
      <c r="AR6040" s="1376"/>
      <c r="AS6040" s="1376"/>
      <c r="AT6040" s="1376"/>
      <c r="AU6040" s="1376"/>
      <c r="AV6040" s="1376"/>
      <c r="AW6040" s="1376"/>
      <c r="AX6040" s="1376"/>
      <c r="AY6040" s="1376"/>
      <c r="AZ6040" s="1376"/>
      <c r="BA6040" s="722"/>
      <c r="BB6040" s="722"/>
      <c r="BC6040" s="722"/>
    </row>
    <row r="6041" spans="11:55" s="757" customFormat="1">
      <c r="K6041" s="758"/>
      <c r="L6041" s="758"/>
      <c r="M6041" s="722"/>
      <c r="P6041" s="722"/>
      <c r="Q6041" s="722"/>
      <c r="R6041" s="722"/>
      <c r="S6041" s="722"/>
      <c r="T6041" s="722"/>
      <c r="U6041" s="722"/>
      <c r="V6041" s="1376"/>
      <c r="W6041" s="1376"/>
      <c r="X6041" s="1376"/>
      <c r="Y6041" s="1376"/>
      <c r="Z6041" s="1376"/>
      <c r="AA6041" s="1376"/>
      <c r="AB6041" s="1376"/>
      <c r="AC6041" s="1376"/>
      <c r="AD6041" s="1376"/>
      <c r="AE6041" s="1376"/>
      <c r="AF6041" s="1376"/>
      <c r="AG6041" s="1376"/>
      <c r="AH6041" s="1376"/>
      <c r="AI6041" s="1376"/>
      <c r="AJ6041" s="1376"/>
      <c r="AK6041" s="1376"/>
      <c r="AL6041" s="1376"/>
      <c r="AM6041" s="1376"/>
      <c r="AN6041" s="1376"/>
      <c r="AO6041" s="1376"/>
      <c r="AP6041" s="1376"/>
      <c r="AQ6041" s="1376"/>
      <c r="AR6041" s="1376"/>
      <c r="AS6041" s="1376"/>
      <c r="AT6041" s="1376"/>
      <c r="AU6041" s="1376"/>
      <c r="AV6041" s="1376"/>
      <c r="AW6041" s="1376"/>
      <c r="AX6041" s="1376"/>
      <c r="AY6041" s="1376"/>
      <c r="AZ6041" s="1376"/>
      <c r="BA6041" s="722"/>
      <c r="BB6041" s="722"/>
      <c r="BC6041" s="722"/>
    </row>
    <row r="6042" spans="11:55" s="757" customFormat="1">
      <c r="K6042" s="758"/>
      <c r="L6042" s="758"/>
      <c r="M6042" s="722"/>
      <c r="P6042" s="722"/>
      <c r="Q6042" s="722"/>
      <c r="R6042" s="722"/>
      <c r="S6042" s="722"/>
      <c r="T6042" s="722"/>
      <c r="U6042" s="722"/>
      <c r="V6042" s="1376"/>
      <c r="W6042" s="1376"/>
      <c r="X6042" s="1376"/>
      <c r="Y6042" s="1376"/>
      <c r="Z6042" s="1376"/>
      <c r="AA6042" s="1376"/>
      <c r="AB6042" s="1376"/>
      <c r="AC6042" s="1376"/>
      <c r="AD6042" s="1376"/>
      <c r="AE6042" s="1376"/>
      <c r="AF6042" s="1376"/>
      <c r="AG6042" s="1376"/>
      <c r="AH6042" s="1376"/>
      <c r="AI6042" s="1376"/>
      <c r="AJ6042" s="1376"/>
      <c r="AK6042" s="1376"/>
      <c r="AL6042" s="1376"/>
      <c r="AM6042" s="1376"/>
      <c r="AN6042" s="1376"/>
      <c r="AO6042" s="1376"/>
      <c r="AP6042" s="1376"/>
      <c r="AQ6042" s="1376"/>
      <c r="AR6042" s="1376"/>
      <c r="AS6042" s="1376"/>
      <c r="AT6042" s="1376"/>
      <c r="AU6042" s="1376"/>
      <c r="AV6042" s="1376"/>
      <c r="AW6042" s="1376"/>
      <c r="AX6042" s="1376"/>
      <c r="AY6042" s="1376"/>
      <c r="AZ6042" s="1376"/>
      <c r="BA6042" s="722"/>
      <c r="BB6042" s="722"/>
      <c r="BC6042" s="722"/>
    </row>
    <row r="6043" spans="11:55" s="757" customFormat="1">
      <c r="K6043" s="758"/>
      <c r="L6043" s="758"/>
      <c r="M6043" s="722"/>
      <c r="P6043" s="722"/>
      <c r="Q6043" s="722"/>
      <c r="R6043" s="722"/>
      <c r="S6043" s="722"/>
      <c r="T6043" s="722"/>
      <c r="U6043" s="722"/>
      <c r="V6043" s="1376"/>
      <c r="W6043" s="1376"/>
      <c r="X6043" s="1376"/>
      <c r="Y6043" s="1376"/>
      <c r="Z6043" s="1376"/>
      <c r="AA6043" s="1376"/>
      <c r="AB6043" s="1376"/>
      <c r="AC6043" s="1376"/>
      <c r="AD6043" s="1376"/>
      <c r="AE6043" s="1376"/>
      <c r="AF6043" s="1376"/>
      <c r="AG6043" s="1376"/>
      <c r="AH6043" s="1376"/>
      <c r="AI6043" s="1376"/>
      <c r="AJ6043" s="1376"/>
      <c r="AK6043" s="1376"/>
      <c r="AL6043" s="1376"/>
      <c r="AM6043" s="1376"/>
      <c r="AN6043" s="1376"/>
      <c r="AO6043" s="1376"/>
      <c r="AP6043" s="1376"/>
      <c r="AQ6043" s="1376"/>
      <c r="AR6043" s="1376"/>
      <c r="AS6043" s="1376"/>
      <c r="AT6043" s="1376"/>
      <c r="AU6043" s="1376"/>
      <c r="AV6043" s="1376"/>
      <c r="AW6043" s="1376"/>
      <c r="AX6043" s="1376"/>
      <c r="AY6043" s="1376"/>
      <c r="AZ6043" s="1376"/>
      <c r="BA6043" s="722"/>
      <c r="BB6043" s="722"/>
      <c r="BC6043" s="722"/>
    </row>
    <row r="6044" spans="11:55" s="757" customFormat="1">
      <c r="K6044" s="758"/>
      <c r="L6044" s="758"/>
      <c r="M6044" s="722"/>
      <c r="P6044" s="722"/>
      <c r="Q6044" s="722"/>
      <c r="R6044" s="722"/>
      <c r="S6044" s="722"/>
      <c r="T6044" s="722"/>
      <c r="U6044" s="722"/>
      <c r="V6044" s="1376"/>
      <c r="W6044" s="1376"/>
      <c r="X6044" s="1376"/>
      <c r="Y6044" s="1376"/>
      <c r="Z6044" s="1376"/>
      <c r="AA6044" s="1376"/>
      <c r="AB6044" s="1376"/>
      <c r="AC6044" s="1376"/>
      <c r="AD6044" s="1376"/>
      <c r="AE6044" s="1376"/>
      <c r="AF6044" s="1376"/>
      <c r="AG6044" s="1376"/>
      <c r="AH6044" s="1376"/>
      <c r="AI6044" s="1376"/>
      <c r="AJ6044" s="1376"/>
      <c r="AK6044" s="1376"/>
      <c r="AL6044" s="1376"/>
      <c r="AM6044" s="1376"/>
      <c r="AN6044" s="1376"/>
      <c r="AO6044" s="1376"/>
      <c r="AP6044" s="1376"/>
      <c r="AQ6044" s="1376"/>
      <c r="AR6044" s="1376"/>
      <c r="AS6044" s="1376"/>
      <c r="AT6044" s="1376"/>
      <c r="AU6044" s="1376"/>
      <c r="AV6044" s="1376"/>
      <c r="AW6044" s="1376"/>
      <c r="AX6044" s="1376"/>
      <c r="AY6044" s="1376"/>
      <c r="AZ6044" s="1376"/>
      <c r="BA6044" s="722"/>
      <c r="BB6044" s="722"/>
      <c r="BC6044" s="722"/>
    </row>
    <row r="6045" spans="11:55" s="757" customFormat="1">
      <c r="K6045" s="758"/>
      <c r="L6045" s="758"/>
      <c r="M6045" s="722"/>
      <c r="P6045" s="722"/>
      <c r="Q6045" s="722"/>
      <c r="R6045" s="722"/>
      <c r="S6045" s="722"/>
      <c r="T6045" s="722"/>
      <c r="U6045" s="722"/>
      <c r="V6045" s="1376"/>
      <c r="W6045" s="1376"/>
      <c r="X6045" s="1376"/>
      <c r="Y6045" s="1376"/>
      <c r="Z6045" s="1376"/>
      <c r="AA6045" s="1376"/>
      <c r="AB6045" s="1376"/>
      <c r="AC6045" s="1376"/>
      <c r="AD6045" s="1376"/>
      <c r="AE6045" s="1376"/>
      <c r="AF6045" s="1376"/>
      <c r="AG6045" s="1376"/>
      <c r="AH6045" s="1376"/>
      <c r="AI6045" s="1376"/>
      <c r="AJ6045" s="1376"/>
      <c r="AK6045" s="1376"/>
      <c r="AL6045" s="1376"/>
      <c r="AM6045" s="1376"/>
      <c r="AN6045" s="1376"/>
      <c r="AO6045" s="1376"/>
      <c r="AP6045" s="1376"/>
      <c r="AQ6045" s="1376"/>
      <c r="AR6045" s="1376"/>
      <c r="AS6045" s="1376"/>
      <c r="AT6045" s="1376"/>
      <c r="AU6045" s="1376"/>
      <c r="AV6045" s="1376"/>
      <c r="AW6045" s="1376"/>
      <c r="AX6045" s="1376"/>
      <c r="AY6045" s="1376"/>
      <c r="AZ6045" s="1376"/>
      <c r="BA6045" s="722"/>
      <c r="BB6045" s="722"/>
      <c r="BC6045" s="722"/>
    </row>
    <row r="6046" spans="11:55" s="757" customFormat="1">
      <c r="K6046" s="758"/>
      <c r="L6046" s="758"/>
      <c r="M6046" s="722"/>
      <c r="P6046" s="722"/>
      <c r="Q6046" s="722"/>
      <c r="R6046" s="722"/>
      <c r="S6046" s="722"/>
      <c r="T6046" s="722"/>
      <c r="U6046" s="722"/>
      <c r="V6046" s="1376"/>
      <c r="W6046" s="1376"/>
      <c r="X6046" s="1376"/>
      <c r="Y6046" s="1376"/>
      <c r="Z6046" s="1376"/>
      <c r="AA6046" s="1376"/>
      <c r="AB6046" s="1376"/>
      <c r="AC6046" s="1376"/>
      <c r="AD6046" s="1376"/>
      <c r="AE6046" s="1376"/>
      <c r="AF6046" s="1376"/>
      <c r="AG6046" s="1376"/>
      <c r="AH6046" s="1376"/>
      <c r="AI6046" s="1376"/>
      <c r="AJ6046" s="1376"/>
      <c r="AK6046" s="1376"/>
      <c r="AL6046" s="1376"/>
      <c r="AM6046" s="1376"/>
      <c r="AN6046" s="1376"/>
      <c r="AO6046" s="1376"/>
      <c r="AP6046" s="1376"/>
      <c r="AQ6046" s="1376"/>
      <c r="AR6046" s="1376"/>
      <c r="AS6046" s="1376"/>
      <c r="AT6046" s="1376"/>
      <c r="AU6046" s="1376"/>
      <c r="AV6046" s="1376"/>
      <c r="AW6046" s="1376"/>
      <c r="AX6046" s="1376"/>
      <c r="AY6046" s="1376"/>
      <c r="AZ6046" s="1376"/>
      <c r="BA6046" s="722"/>
      <c r="BB6046" s="722"/>
      <c r="BC6046" s="722"/>
    </row>
    <row r="6047" spans="11:55" s="757" customFormat="1">
      <c r="K6047" s="758"/>
      <c r="L6047" s="758"/>
      <c r="M6047" s="722"/>
      <c r="P6047" s="722"/>
      <c r="Q6047" s="722"/>
      <c r="R6047" s="722"/>
      <c r="S6047" s="722"/>
      <c r="T6047" s="722"/>
      <c r="U6047" s="722"/>
      <c r="V6047" s="1376"/>
      <c r="W6047" s="1376"/>
      <c r="X6047" s="1376"/>
      <c r="Y6047" s="1376"/>
      <c r="Z6047" s="1376"/>
      <c r="AA6047" s="1376"/>
      <c r="AB6047" s="1376"/>
      <c r="AC6047" s="1376"/>
      <c r="AD6047" s="1376"/>
      <c r="AE6047" s="1376"/>
      <c r="AF6047" s="1376"/>
      <c r="AG6047" s="1376"/>
      <c r="AH6047" s="1376"/>
      <c r="AI6047" s="1376"/>
      <c r="AJ6047" s="1376"/>
      <c r="AK6047" s="1376"/>
      <c r="AL6047" s="1376"/>
      <c r="AM6047" s="1376"/>
      <c r="AN6047" s="1376"/>
      <c r="AO6047" s="1376"/>
      <c r="AP6047" s="1376"/>
      <c r="AQ6047" s="1376"/>
      <c r="AR6047" s="1376"/>
      <c r="AS6047" s="1376"/>
      <c r="AT6047" s="1376"/>
      <c r="AU6047" s="1376"/>
      <c r="AV6047" s="1376"/>
      <c r="AW6047" s="1376"/>
      <c r="AX6047" s="1376"/>
      <c r="AY6047" s="1376"/>
      <c r="AZ6047" s="1376"/>
      <c r="BA6047" s="722"/>
      <c r="BB6047" s="722"/>
      <c r="BC6047" s="722"/>
    </row>
    <row r="6048" spans="11:55" s="757" customFormat="1">
      <c r="K6048" s="758"/>
      <c r="L6048" s="758"/>
      <c r="M6048" s="722"/>
      <c r="P6048" s="722"/>
      <c r="Q6048" s="722"/>
      <c r="R6048" s="722"/>
      <c r="S6048" s="722"/>
      <c r="T6048" s="722"/>
      <c r="U6048" s="722"/>
      <c r="V6048" s="1376"/>
      <c r="W6048" s="1376"/>
      <c r="X6048" s="1376"/>
      <c r="Y6048" s="1376"/>
      <c r="Z6048" s="1376"/>
      <c r="AA6048" s="1376"/>
      <c r="AB6048" s="1376"/>
      <c r="AC6048" s="1376"/>
      <c r="AD6048" s="1376"/>
      <c r="AE6048" s="1376"/>
      <c r="AF6048" s="1376"/>
      <c r="AG6048" s="1376"/>
      <c r="AH6048" s="1376"/>
      <c r="AI6048" s="1376"/>
      <c r="AJ6048" s="1376"/>
      <c r="AK6048" s="1376"/>
      <c r="AL6048" s="1376"/>
      <c r="AM6048" s="1376"/>
      <c r="AN6048" s="1376"/>
      <c r="AO6048" s="1376"/>
      <c r="AP6048" s="1376"/>
      <c r="AQ6048" s="1376"/>
      <c r="AR6048" s="1376"/>
      <c r="AS6048" s="1376"/>
      <c r="AT6048" s="1376"/>
      <c r="AU6048" s="1376"/>
      <c r="AV6048" s="1376"/>
      <c r="AW6048" s="1376"/>
      <c r="AX6048" s="1376"/>
      <c r="AY6048" s="1376"/>
      <c r="AZ6048" s="1376"/>
      <c r="BA6048" s="722"/>
      <c r="BB6048" s="722"/>
      <c r="BC6048" s="722"/>
    </row>
    <row r="6049" spans="11:55" s="757" customFormat="1">
      <c r="K6049" s="758"/>
      <c r="L6049" s="758"/>
      <c r="M6049" s="722"/>
      <c r="P6049" s="722"/>
      <c r="Q6049" s="722"/>
      <c r="R6049" s="722"/>
      <c r="S6049" s="722"/>
      <c r="T6049" s="722"/>
      <c r="U6049" s="722"/>
      <c r="V6049" s="1376"/>
      <c r="W6049" s="1376"/>
      <c r="X6049" s="1376"/>
      <c r="Y6049" s="1376"/>
      <c r="Z6049" s="1376"/>
      <c r="AA6049" s="1376"/>
      <c r="AB6049" s="1376"/>
      <c r="AC6049" s="1376"/>
      <c r="AD6049" s="1376"/>
      <c r="AE6049" s="1376"/>
      <c r="AF6049" s="1376"/>
      <c r="AG6049" s="1376"/>
      <c r="AH6049" s="1376"/>
      <c r="AI6049" s="1376"/>
      <c r="AJ6049" s="1376"/>
      <c r="AK6049" s="1376"/>
      <c r="AL6049" s="1376"/>
      <c r="AM6049" s="1376"/>
      <c r="AN6049" s="1376"/>
      <c r="AO6049" s="1376"/>
      <c r="AP6049" s="1376"/>
      <c r="AQ6049" s="1376"/>
      <c r="AR6049" s="1376"/>
      <c r="AS6049" s="1376"/>
      <c r="AT6049" s="1376"/>
      <c r="AU6049" s="1376"/>
      <c r="AV6049" s="1376"/>
      <c r="AW6049" s="1376"/>
      <c r="AX6049" s="1376"/>
      <c r="AY6049" s="1376"/>
      <c r="AZ6049" s="1376"/>
      <c r="BA6049" s="722"/>
      <c r="BB6049" s="722"/>
      <c r="BC6049" s="722"/>
    </row>
    <row r="6050" spans="11:55" s="757" customFormat="1">
      <c r="K6050" s="758"/>
      <c r="L6050" s="758"/>
      <c r="M6050" s="722"/>
      <c r="P6050" s="722"/>
      <c r="Q6050" s="722"/>
      <c r="R6050" s="722"/>
      <c r="S6050" s="722"/>
      <c r="T6050" s="722"/>
      <c r="U6050" s="722"/>
      <c r="V6050" s="1376"/>
      <c r="W6050" s="1376"/>
      <c r="X6050" s="1376"/>
      <c r="Y6050" s="1376"/>
      <c r="Z6050" s="1376"/>
      <c r="AA6050" s="1376"/>
      <c r="AB6050" s="1376"/>
      <c r="AC6050" s="1376"/>
      <c r="AD6050" s="1376"/>
      <c r="AE6050" s="1376"/>
      <c r="AF6050" s="1376"/>
      <c r="AG6050" s="1376"/>
      <c r="AH6050" s="1376"/>
      <c r="AI6050" s="1376"/>
      <c r="AJ6050" s="1376"/>
      <c r="AK6050" s="1376"/>
      <c r="AL6050" s="1376"/>
      <c r="AM6050" s="1376"/>
      <c r="AN6050" s="1376"/>
      <c r="AO6050" s="1376"/>
      <c r="AP6050" s="1376"/>
      <c r="AQ6050" s="1376"/>
      <c r="AR6050" s="1376"/>
      <c r="AS6050" s="1376"/>
      <c r="AT6050" s="1376"/>
      <c r="AU6050" s="1376"/>
      <c r="AV6050" s="1376"/>
      <c r="AW6050" s="1376"/>
      <c r="AX6050" s="1376"/>
      <c r="AY6050" s="1376"/>
      <c r="AZ6050" s="1376"/>
      <c r="BA6050" s="722"/>
      <c r="BB6050" s="722"/>
      <c r="BC6050" s="722"/>
    </row>
    <row r="6051" spans="11:55" s="757" customFormat="1">
      <c r="K6051" s="758"/>
      <c r="L6051" s="758"/>
      <c r="M6051" s="722"/>
      <c r="P6051" s="722"/>
      <c r="Q6051" s="722"/>
      <c r="R6051" s="722"/>
      <c r="S6051" s="722"/>
      <c r="T6051" s="722"/>
      <c r="U6051" s="722"/>
      <c r="V6051" s="1376"/>
      <c r="W6051" s="1376"/>
      <c r="X6051" s="1376"/>
      <c r="Y6051" s="1376"/>
      <c r="Z6051" s="1376"/>
      <c r="AA6051" s="1376"/>
      <c r="AB6051" s="1376"/>
      <c r="AC6051" s="1376"/>
      <c r="AD6051" s="1376"/>
      <c r="AE6051" s="1376"/>
      <c r="AF6051" s="1376"/>
      <c r="AG6051" s="1376"/>
      <c r="AH6051" s="1376"/>
      <c r="AI6051" s="1376"/>
      <c r="AJ6051" s="1376"/>
      <c r="AK6051" s="1376"/>
      <c r="AL6051" s="1376"/>
      <c r="AM6051" s="1376"/>
      <c r="AN6051" s="1376"/>
      <c r="AO6051" s="1376"/>
      <c r="AP6051" s="1376"/>
      <c r="AQ6051" s="1376"/>
      <c r="AR6051" s="1376"/>
      <c r="AS6051" s="1376"/>
      <c r="AT6051" s="1376"/>
      <c r="AU6051" s="1376"/>
      <c r="AV6051" s="1376"/>
      <c r="AW6051" s="1376"/>
      <c r="AX6051" s="1376"/>
      <c r="AY6051" s="1376"/>
      <c r="AZ6051" s="1376"/>
      <c r="BA6051" s="722"/>
      <c r="BB6051" s="722"/>
      <c r="BC6051" s="722"/>
    </row>
    <row r="6052" spans="11:55" s="757" customFormat="1">
      <c r="K6052" s="758"/>
      <c r="L6052" s="758"/>
      <c r="M6052" s="722"/>
      <c r="P6052" s="722"/>
      <c r="Q6052" s="722"/>
      <c r="R6052" s="722"/>
      <c r="S6052" s="722"/>
      <c r="T6052" s="722"/>
      <c r="U6052" s="722"/>
      <c r="V6052" s="1376"/>
      <c r="W6052" s="1376"/>
      <c r="X6052" s="1376"/>
      <c r="Y6052" s="1376"/>
      <c r="Z6052" s="1376"/>
      <c r="AA6052" s="1376"/>
      <c r="AB6052" s="1376"/>
      <c r="AC6052" s="1376"/>
      <c r="AD6052" s="1376"/>
      <c r="AE6052" s="1376"/>
      <c r="AF6052" s="1376"/>
      <c r="AG6052" s="1376"/>
      <c r="AH6052" s="1376"/>
      <c r="AI6052" s="1376"/>
      <c r="AJ6052" s="1376"/>
      <c r="AK6052" s="1376"/>
      <c r="AL6052" s="1376"/>
      <c r="AM6052" s="1376"/>
      <c r="AN6052" s="1376"/>
      <c r="AO6052" s="1376"/>
      <c r="AP6052" s="1376"/>
      <c r="AQ6052" s="1376"/>
      <c r="AR6052" s="1376"/>
      <c r="AS6052" s="1376"/>
      <c r="AT6052" s="1376"/>
      <c r="AU6052" s="1376"/>
      <c r="AV6052" s="1376"/>
      <c r="AW6052" s="1376"/>
      <c r="AX6052" s="1376"/>
      <c r="AY6052" s="1376"/>
      <c r="AZ6052" s="1376"/>
      <c r="BA6052" s="722"/>
      <c r="BB6052" s="722"/>
      <c r="BC6052" s="722"/>
    </row>
    <row r="6053" spans="11:55" s="757" customFormat="1">
      <c r="K6053" s="758"/>
      <c r="L6053" s="758"/>
      <c r="M6053" s="722"/>
      <c r="P6053" s="722"/>
      <c r="Q6053" s="722"/>
      <c r="R6053" s="722"/>
      <c r="S6053" s="722"/>
      <c r="T6053" s="722"/>
      <c r="U6053" s="722"/>
      <c r="V6053" s="1376"/>
      <c r="W6053" s="1376"/>
      <c r="X6053" s="1376"/>
      <c r="Y6053" s="1376"/>
      <c r="Z6053" s="1376"/>
      <c r="AA6053" s="1376"/>
      <c r="AB6053" s="1376"/>
      <c r="AC6053" s="1376"/>
      <c r="AD6053" s="1376"/>
      <c r="AE6053" s="1376"/>
      <c r="AF6053" s="1376"/>
      <c r="AG6053" s="1376"/>
      <c r="AH6053" s="1376"/>
      <c r="AI6053" s="1376"/>
      <c r="AJ6053" s="1376"/>
      <c r="AK6053" s="1376"/>
      <c r="AL6053" s="1376"/>
      <c r="AM6053" s="1376"/>
      <c r="AN6053" s="1376"/>
      <c r="AO6053" s="1376"/>
      <c r="AP6053" s="1376"/>
      <c r="AQ6053" s="1376"/>
      <c r="AR6053" s="1376"/>
      <c r="AS6053" s="1376"/>
      <c r="AT6053" s="1376"/>
      <c r="AU6053" s="1376"/>
      <c r="AV6053" s="1376"/>
      <c r="AW6053" s="1376"/>
      <c r="AX6053" s="1376"/>
      <c r="AY6053" s="1376"/>
      <c r="AZ6053" s="1376"/>
      <c r="BA6053" s="722"/>
      <c r="BB6053" s="722"/>
      <c r="BC6053" s="722"/>
    </row>
    <row r="6054" spans="11:55" s="757" customFormat="1">
      <c r="K6054" s="758"/>
      <c r="L6054" s="758"/>
      <c r="M6054" s="722"/>
      <c r="P6054" s="722"/>
      <c r="Q6054" s="722"/>
      <c r="R6054" s="722"/>
      <c r="S6054" s="722"/>
      <c r="T6054" s="722"/>
      <c r="U6054" s="722"/>
      <c r="V6054" s="1376"/>
      <c r="W6054" s="1376"/>
      <c r="X6054" s="1376"/>
      <c r="Y6054" s="1376"/>
      <c r="Z6054" s="1376"/>
      <c r="AA6054" s="1376"/>
      <c r="AB6054" s="1376"/>
      <c r="AC6054" s="1376"/>
      <c r="AD6054" s="1376"/>
      <c r="AE6054" s="1376"/>
      <c r="AF6054" s="1376"/>
      <c r="AG6054" s="1376"/>
      <c r="AH6054" s="1376"/>
      <c r="AI6054" s="1376"/>
      <c r="AJ6054" s="1376"/>
      <c r="AK6054" s="1376"/>
      <c r="AL6054" s="1376"/>
      <c r="AM6054" s="1376"/>
      <c r="AN6054" s="1376"/>
      <c r="AO6054" s="1376"/>
      <c r="AP6054" s="1376"/>
      <c r="AQ6054" s="1376"/>
      <c r="AR6054" s="1376"/>
      <c r="AS6054" s="1376"/>
      <c r="AT6054" s="1376"/>
      <c r="AU6054" s="1376"/>
      <c r="AV6054" s="1376"/>
      <c r="AW6054" s="1376"/>
      <c r="AX6054" s="1376"/>
      <c r="AY6054" s="1376"/>
      <c r="AZ6054" s="1376"/>
      <c r="BA6054" s="722"/>
      <c r="BB6054" s="722"/>
      <c r="BC6054" s="722"/>
    </row>
    <row r="6055" spans="11:55" s="757" customFormat="1">
      <c r="K6055" s="758"/>
      <c r="L6055" s="758"/>
      <c r="M6055" s="722"/>
      <c r="P6055" s="722"/>
      <c r="Q6055" s="722"/>
      <c r="R6055" s="722"/>
      <c r="S6055" s="722"/>
      <c r="T6055" s="722"/>
      <c r="U6055" s="722"/>
      <c r="V6055" s="1376"/>
      <c r="W6055" s="1376"/>
      <c r="X6055" s="1376"/>
      <c r="Y6055" s="1376"/>
      <c r="Z6055" s="1376"/>
      <c r="AA6055" s="1376"/>
      <c r="AB6055" s="1376"/>
      <c r="AC6055" s="1376"/>
      <c r="AD6055" s="1376"/>
      <c r="AE6055" s="1376"/>
      <c r="AF6055" s="1376"/>
      <c r="AG6055" s="1376"/>
      <c r="AH6055" s="1376"/>
      <c r="AI6055" s="1376"/>
      <c r="AJ6055" s="1376"/>
      <c r="AK6055" s="1376"/>
      <c r="AL6055" s="1376"/>
      <c r="AM6055" s="1376"/>
      <c r="AN6055" s="1376"/>
      <c r="AO6055" s="1376"/>
      <c r="AP6055" s="1376"/>
      <c r="AQ6055" s="1376"/>
      <c r="AR6055" s="1376"/>
      <c r="AS6055" s="1376"/>
      <c r="AT6055" s="1376"/>
      <c r="AU6055" s="1376"/>
      <c r="AV6055" s="1376"/>
      <c r="AW6055" s="1376"/>
      <c r="AX6055" s="1376"/>
      <c r="AY6055" s="1376"/>
      <c r="AZ6055" s="1376"/>
      <c r="BA6055" s="722"/>
      <c r="BB6055" s="722"/>
      <c r="BC6055" s="722"/>
    </row>
    <row r="6056" spans="11:55" s="757" customFormat="1">
      <c r="K6056" s="758"/>
      <c r="L6056" s="758"/>
      <c r="M6056" s="722"/>
      <c r="P6056" s="722"/>
      <c r="Q6056" s="722"/>
      <c r="R6056" s="722"/>
      <c r="S6056" s="722"/>
      <c r="T6056" s="722"/>
      <c r="U6056" s="722"/>
      <c r="V6056" s="1376"/>
      <c r="W6056" s="1376"/>
      <c r="X6056" s="1376"/>
      <c r="Y6056" s="1376"/>
      <c r="Z6056" s="1376"/>
      <c r="AA6056" s="1376"/>
      <c r="AB6056" s="1376"/>
      <c r="AC6056" s="1376"/>
      <c r="AD6056" s="1376"/>
      <c r="AE6056" s="1376"/>
      <c r="AF6056" s="1376"/>
      <c r="AG6056" s="1376"/>
      <c r="AH6056" s="1376"/>
      <c r="AI6056" s="1376"/>
      <c r="AJ6056" s="1376"/>
      <c r="AK6056" s="1376"/>
      <c r="AL6056" s="1376"/>
      <c r="AM6056" s="1376"/>
      <c r="AN6056" s="1376"/>
      <c r="AO6056" s="1376"/>
      <c r="AP6056" s="1376"/>
      <c r="AQ6056" s="1376"/>
      <c r="AR6056" s="1376"/>
      <c r="AS6056" s="1376"/>
      <c r="AT6056" s="1376"/>
      <c r="AU6056" s="1376"/>
      <c r="AV6056" s="1376"/>
      <c r="AW6056" s="1376"/>
      <c r="AX6056" s="1376"/>
      <c r="AY6056" s="1376"/>
      <c r="AZ6056" s="1376"/>
      <c r="BA6056" s="722"/>
      <c r="BB6056" s="722"/>
      <c r="BC6056" s="722"/>
    </row>
    <row r="6057" spans="11:55" s="757" customFormat="1">
      <c r="K6057" s="758"/>
      <c r="L6057" s="758"/>
      <c r="M6057" s="722"/>
      <c r="P6057" s="722"/>
      <c r="Q6057" s="722"/>
      <c r="R6057" s="722"/>
      <c r="S6057" s="722"/>
      <c r="T6057" s="722"/>
      <c r="U6057" s="722"/>
      <c r="V6057" s="1376"/>
      <c r="W6057" s="1376"/>
      <c r="X6057" s="1376"/>
      <c r="Y6057" s="1376"/>
      <c r="Z6057" s="1376"/>
      <c r="AA6057" s="1376"/>
      <c r="AB6057" s="1376"/>
      <c r="AC6057" s="1376"/>
      <c r="AD6057" s="1376"/>
      <c r="AE6057" s="1376"/>
      <c r="AF6057" s="1376"/>
      <c r="AG6057" s="1376"/>
      <c r="AH6057" s="1376"/>
      <c r="AI6057" s="1376"/>
      <c r="AJ6057" s="1376"/>
      <c r="AK6057" s="1376"/>
      <c r="AL6057" s="1376"/>
      <c r="AM6057" s="1376"/>
      <c r="AN6057" s="1376"/>
      <c r="AO6057" s="1376"/>
      <c r="AP6057" s="1376"/>
      <c r="AQ6057" s="1376"/>
      <c r="AR6057" s="1376"/>
      <c r="AS6057" s="1376"/>
      <c r="AT6057" s="1376"/>
      <c r="AU6057" s="1376"/>
      <c r="AV6057" s="1376"/>
      <c r="AW6057" s="1376"/>
      <c r="AX6057" s="1376"/>
      <c r="AY6057" s="1376"/>
      <c r="AZ6057" s="1376"/>
      <c r="BA6057" s="722"/>
      <c r="BB6057" s="722"/>
      <c r="BC6057" s="722"/>
    </row>
    <row r="6058" spans="11:55" s="757" customFormat="1">
      <c r="K6058" s="758"/>
      <c r="L6058" s="758"/>
      <c r="M6058" s="722"/>
      <c r="P6058" s="722"/>
      <c r="Q6058" s="722"/>
      <c r="R6058" s="722"/>
      <c r="S6058" s="722"/>
      <c r="T6058" s="722"/>
      <c r="U6058" s="722"/>
      <c r="V6058" s="1376"/>
      <c r="W6058" s="1376"/>
      <c r="X6058" s="1376"/>
      <c r="Y6058" s="1376"/>
      <c r="Z6058" s="1376"/>
      <c r="AA6058" s="1376"/>
      <c r="AB6058" s="1376"/>
      <c r="AC6058" s="1376"/>
      <c r="AD6058" s="1376"/>
      <c r="AE6058" s="1376"/>
      <c r="AF6058" s="1376"/>
      <c r="AG6058" s="1376"/>
      <c r="AH6058" s="1376"/>
      <c r="AI6058" s="1376"/>
      <c r="AJ6058" s="1376"/>
      <c r="AK6058" s="1376"/>
      <c r="AL6058" s="1376"/>
      <c r="AM6058" s="1376"/>
      <c r="AN6058" s="1376"/>
      <c r="AO6058" s="1376"/>
      <c r="AP6058" s="1376"/>
      <c r="AQ6058" s="1376"/>
      <c r="AR6058" s="1376"/>
      <c r="AS6058" s="1376"/>
      <c r="AT6058" s="1376"/>
      <c r="AU6058" s="1376"/>
      <c r="AV6058" s="1376"/>
      <c r="AW6058" s="1376"/>
      <c r="AX6058" s="1376"/>
      <c r="AY6058" s="1376"/>
      <c r="AZ6058" s="1376"/>
      <c r="BA6058" s="722"/>
      <c r="BB6058" s="722"/>
      <c r="BC6058" s="722"/>
    </row>
    <row r="6059" spans="11:55" s="757" customFormat="1">
      <c r="K6059" s="758"/>
      <c r="L6059" s="758"/>
      <c r="M6059" s="722"/>
      <c r="P6059" s="722"/>
      <c r="Q6059" s="722"/>
      <c r="R6059" s="722"/>
      <c r="S6059" s="722"/>
      <c r="T6059" s="722"/>
      <c r="U6059" s="722"/>
      <c r="V6059" s="1376"/>
      <c r="W6059" s="1376"/>
      <c r="X6059" s="1376"/>
      <c r="Y6059" s="1376"/>
      <c r="Z6059" s="1376"/>
      <c r="AA6059" s="1376"/>
      <c r="AB6059" s="1376"/>
      <c r="AC6059" s="1376"/>
      <c r="AD6059" s="1376"/>
      <c r="AE6059" s="1376"/>
      <c r="AF6059" s="1376"/>
      <c r="AG6059" s="1376"/>
      <c r="AH6059" s="1376"/>
      <c r="AI6059" s="1376"/>
      <c r="AJ6059" s="1376"/>
      <c r="AK6059" s="1376"/>
      <c r="AL6059" s="1376"/>
      <c r="AM6059" s="1376"/>
      <c r="AN6059" s="1376"/>
      <c r="AO6059" s="1376"/>
      <c r="AP6059" s="1376"/>
      <c r="AQ6059" s="1376"/>
      <c r="AR6059" s="1376"/>
      <c r="AS6059" s="1376"/>
      <c r="AT6059" s="1376"/>
      <c r="AU6059" s="1376"/>
      <c r="AV6059" s="1376"/>
      <c r="AW6059" s="1376"/>
      <c r="AX6059" s="1376"/>
      <c r="AY6059" s="1376"/>
      <c r="AZ6059" s="1376"/>
      <c r="BA6059" s="722"/>
      <c r="BB6059" s="722"/>
      <c r="BC6059" s="722"/>
    </row>
    <row r="6060" spans="11:55" s="757" customFormat="1">
      <c r="K6060" s="758"/>
      <c r="L6060" s="758"/>
      <c r="M6060" s="722"/>
      <c r="P6060" s="722"/>
      <c r="Q6060" s="722"/>
      <c r="R6060" s="722"/>
      <c r="S6060" s="722"/>
      <c r="T6060" s="722"/>
      <c r="U6060" s="722"/>
      <c r="V6060" s="1376"/>
      <c r="W6060" s="1376"/>
      <c r="X6060" s="1376"/>
      <c r="Y6060" s="1376"/>
      <c r="Z6060" s="1376"/>
      <c r="AA6060" s="1376"/>
      <c r="AB6060" s="1376"/>
      <c r="AC6060" s="1376"/>
      <c r="AD6060" s="1376"/>
      <c r="AE6060" s="1376"/>
      <c r="AF6060" s="1376"/>
      <c r="AG6060" s="1376"/>
      <c r="AH6060" s="1376"/>
      <c r="AI6060" s="1376"/>
      <c r="AJ6060" s="1376"/>
      <c r="AK6060" s="1376"/>
      <c r="AL6060" s="1376"/>
      <c r="AM6060" s="1376"/>
      <c r="AN6060" s="1376"/>
      <c r="AO6060" s="1376"/>
      <c r="AP6060" s="1376"/>
      <c r="AQ6060" s="1376"/>
      <c r="AR6060" s="1376"/>
      <c r="AS6060" s="1376"/>
      <c r="AT6060" s="1376"/>
      <c r="AU6060" s="1376"/>
      <c r="AV6060" s="1376"/>
      <c r="AW6060" s="1376"/>
      <c r="AX6060" s="1376"/>
      <c r="AY6060" s="1376"/>
      <c r="AZ6060" s="1376"/>
      <c r="BA6060" s="722"/>
      <c r="BB6060" s="722"/>
      <c r="BC6060" s="722"/>
    </row>
    <row r="6061" spans="11:55" s="757" customFormat="1">
      <c r="K6061" s="758"/>
      <c r="L6061" s="758"/>
      <c r="M6061" s="722"/>
      <c r="P6061" s="722"/>
      <c r="Q6061" s="722"/>
      <c r="R6061" s="722"/>
      <c r="S6061" s="722"/>
      <c r="T6061" s="722"/>
      <c r="U6061" s="722"/>
      <c r="V6061" s="1376"/>
      <c r="W6061" s="1376"/>
      <c r="X6061" s="1376"/>
      <c r="Y6061" s="1376"/>
      <c r="Z6061" s="1376"/>
      <c r="AA6061" s="1376"/>
      <c r="AB6061" s="1376"/>
      <c r="AC6061" s="1376"/>
      <c r="AD6061" s="1376"/>
      <c r="AE6061" s="1376"/>
      <c r="AF6061" s="1376"/>
      <c r="AG6061" s="1376"/>
      <c r="AH6061" s="1376"/>
      <c r="AI6061" s="1376"/>
      <c r="AJ6061" s="1376"/>
      <c r="AK6061" s="1376"/>
      <c r="AL6061" s="1376"/>
      <c r="AM6061" s="1376"/>
      <c r="AN6061" s="1376"/>
      <c r="AO6061" s="1376"/>
      <c r="AP6061" s="1376"/>
      <c r="AQ6061" s="1376"/>
      <c r="AR6061" s="1376"/>
      <c r="AS6061" s="1376"/>
      <c r="AT6061" s="1376"/>
      <c r="AU6061" s="1376"/>
      <c r="AV6061" s="1376"/>
      <c r="AW6061" s="1376"/>
      <c r="AX6061" s="1376"/>
      <c r="AY6061" s="1376"/>
      <c r="AZ6061" s="1376"/>
      <c r="BA6061" s="722"/>
      <c r="BB6061" s="722"/>
      <c r="BC6061" s="722"/>
    </row>
    <row r="6062" spans="11:55" s="757" customFormat="1">
      <c r="K6062" s="758"/>
      <c r="L6062" s="758"/>
      <c r="M6062" s="722"/>
      <c r="P6062" s="722"/>
      <c r="Q6062" s="722"/>
      <c r="R6062" s="722"/>
      <c r="S6062" s="722"/>
      <c r="T6062" s="722"/>
      <c r="U6062" s="722"/>
      <c r="V6062" s="1376"/>
      <c r="W6062" s="1376"/>
      <c r="X6062" s="1376"/>
      <c r="Y6062" s="1376"/>
      <c r="Z6062" s="1376"/>
      <c r="AA6062" s="1376"/>
      <c r="AB6062" s="1376"/>
      <c r="AC6062" s="1376"/>
      <c r="AD6062" s="1376"/>
      <c r="AE6062" s="1376"/>
      <c r="AF6062" s="1376"/>
      <c r="AG6062" s="1376"/>
      <c r="AH6062" s="1376"/>
      <c r="AI6062" s="1376"/>
      <c r="AJ6062" s="1376"/>
      <c r="AK6062" s="1376"/>
      <c r="AL6062" s="1376"/>
      <c r="AM6062" s="1376"/>
      <c r="AN6062" s="1376"/>
      <c r="AO6062" s="1376"/>
      <c r="AP6062" s="1376"/>
      <c r="AQ6062" s="1376"/>
      <c r="AR6062" s="1376"/>
      <c r="AS6062" s="1376"/>
      <c r="AT6062" s="1376"/>
      <c r="AU6062" s="1376"/>
      <c r="AV6062" s="1376"/>
      <c r="AW6062" s="1376"/>
      <c r="AX6062" s="1376"/>
      <c r="AY6062" s="1376"/>
      <c r="AZ6062" s="1376"/>
      <c r="BA6062" s="722"/>
      <c r="BB6062" s="722"/>
      <c r="BC6062" s="722"/>
    </row>
    <row r="6063" spans="11:55" s="757" customFormat="1">
      <c r="K6063" s="758"/>
      <c r="L6063" s="758"/>
      <c r="M6063" s="722"/>
      <c r="P6063" s="722"/>
      <c r="Q6063" s="722"/>
      <c r="R6063" s="722"/>
      <c r="S6063" s="722"/>
      <c r="T6063" s="722"/>
      <c r="U6063" s="722"/>
      <c r="V6063" s="1376"/>
      <c r="W6063" s="1376"/>
      <c r="X6063" s="1376"/>
      <c r="Y6063" s="1376"/>
      <c r="Z6063" s="1376"/>
      <c r="AA6063" s="1376"/>
      <c r="AB6063" s="1376"/>
      <c r="AC6063" s="1376"/>
      <c r="AD6063" s="1376"/>
      <c r="AE6063" s="1376"/>
      <c r="AF6063" s="1376"/>
      <c r="AG6063" s="1376"/>
      <c r="AH6063" s="1376"/>
      <c r="AI6063" s="1376"/>
      <c r="AJ6063" s="1376"/>
      <c r="AK6063" s="1376"/>
      <c r="AL6063" s="1376"/>
      <c r="AM6063" s="1376"/>
      <c r="AN6063" s="1376"/>
      <c r="AO6063" s="1376"/>
      <c r="AP6063" s="1376"/>
      <c r="AQ6063" s="1376"/>
      <c r="AR6063" s="1376"/>
      <c r="AS6063" s="1376"/>
      <c r="AT6063" s="1376"/>
      <c r="AU6063" s="1376"/>
      <c r="AV6063" s="1376"/>
      <c r="AW6063" s="1376"/>
      <c r="AX6063" s="1376"/>
      <c r="AY6063" s="1376"/>
      <c r="AZ6063" s="1376"/>
      <c r="BA6063" s="722"/>
      <c r="BB6063" s="722"/>
      <c r="BC6063" s="722"/>
    </row>
    <row r="6064" spans="11:55" s="757" customFormat="1">
      <c r="K6064" s="758"/>
      <c r="L6064" s="758"/>
      <c r="M6064" s="722"/>
      <c r="P6064" s="722"/>
      <c r="Q6064" s="722"/>
      <c r="R6064" s="722"/>
      <c r="S6064" s="722"/>
      <c r="T6064" s="722"/>
      <c r="U6064" s="722"/>
      <c r="V6064" s="1376"/>
      <c r="W6064" s="1376"/>
      <c r="X6064" s="1376"/>
      <c r="Y6064" s="1376"/>
      <c r="Z6064" s="1376"/>
      <c r="AA6064" s="1376"/>
      <c r="AB6064" s="1376"/>
      <c r="AC6064" s="1376"/>
      <c r="AD6064" s="1376"/>
      <c r="AE6064" s="1376"/>
      <c r="AF6064" s="1376"/>
      <c r="AG6064" s="1376"/>
      <c r="AH6064" s="1376"/>
      <c r="AI6064" s="1376"/>
      <c r="AJ6064" s="1376"/>
      <c r="AK6064" s="1376"/>
      <c r="AL6064" s="1376"/>
      <c r="AM6064" s="1376"/>
      <c r="AN6064" s="1376"/>
      <c r="AO6064" s="1376"/>
      <c r="AP6064" s="1376"/>
      <c r="AQ6064" s="1376"/>
      <c r="AR6064" s="1376"/>
      <c r="AS6064" s="1376"/>
      <c r="AT6064" s="1376"/>
      <c r="AU6064" s="1376"/>
      <c r="AV6064" s="1376"/>
      <c r="AW6064" s="1376"/>
      <c r="AX6064" s="1376"/>
      <c r="AY6064" s="1376"/>
      <c r="AZ6064" s="1376"/>
      <c r="BA6064" s="722"/>
      <c r="BB6064" s="722"/>
      <c r="BC6064" s="722"/>
    </row>
    <row r="6065" spans="11:55" s="757" customFormat="1">
      <c r="K6065" s="758"/>
      <c r="L6065" s="758"/>
      <c r="M6065" s="722"/>
      <c r="P6065" s="722"/>
      <c r="Q6065" s="722"/>
      <c r="R6065" s="722"/>
      <c r="S6065" s="722"/>
      <c r="T6065" s="722"/>
      <c r="U6065" s="722"/>
      <c r="V6065" s="1376"/>
      <c r="W6065" s="1376"/>
      <c r="X6065" s="1376"/>
      <c r="Y6065" s="1376"/>
      <c r="Z6065" s="1376"/>
      <c r="AA6065" s="1376"/>
      <c r="AB6065" s="1376"/>
      <c r="AC6065" s="1376"/>
      <c r="AD6065" s="1376"/>
      <c r="AE6065" s="1376"/>
      <c r="AF6065" s="1376"/>
      <c r="AG6065" s="1376"/>
      <c r="AH6065" s="1376"/>
      <c r="AI6065" s="1376"/>
      <c r="AJ6065" s="1376"/>
      <c r="AK6065" s="1376"/>
      <c r="AL6065" s="1376"/>
      <c r="AM6065" s="1376"/>
      <c r="AN6065" s="1376"/>
      <c r="AO6065" s="1376"/>
      <c r="AP6065" s="1376"/>
      <c r="AQ6065" s="1376"/>
      <c r="AR6065" s="1376"/>
      <c r="AS6065" s="1376"/>
      <c r="AT6065" s="1376"/>
      <c r="AU6065" s="1376"/>
      <c r="AV6065" s="1376"/>
      <c r="AW6065" s="1376"/>
      <c r="AX6065" s="1376"/>
      <c r="AY6065" s="1376"/>
      <c r="AZ6065" s="1376"/>
      <c r="BA6065" s="722"/>
      <c r="BB6065" s="722"/>
      <c r="BC6065" s="722"/>
    </row>
    <row r="6066" spans="11:55" s="757" customFormat="1">
      <c r="K6066" s="758"/>
      <c r="L6066" s="758"/>
      <c r="M6066" s="722"/>
      <c r="P6066" s="722"/>
      <c r="Q6066" s="722"/>
      <c r="R6066" s="722"/>
      <c r="S6066" s="722"/>
      <c r="T6066" s="722"/>
      <c r="U6066" s="722"/>
      <c r="V6066" s="1376"/>
      <c r="W6066" s="1376"/>
      <c r="X6066" s="1376"/>
      <c r="Y6066" s="1376"/>
      <c r="Z6066" s="1376"/>
      <c r="AA6066" s="1376"/>
      <c r="AB6066" s="1376"/>
      <c r="AC6066" s="1376"/>
      <c r="AD6066" s="1376"/>
      <c r="AE6066" s="1376"/>
      <c r="AF6066" s="1376"/>
      <c r="AG6066" s="1376"/>
      <c r="AH6066" s="1376"/>
      <c r="AI6066" s="1376"/>
      <c r="AJ6066" s="1376"/>
      <c r="AK6066" s="1376"/>
      <c r="AL6066" s="1376"/>
      <c r="AM6066" s="1376"/>
      <c r="AN6066" s="1376"/>
      <c r="AO6066" s="1376"/>
      <c r="AP6066" s="1376"/>
      <c r="AQ6066" s="1376"/>
      <c r="AR6066" s="1376"/>
      <c r="AS6066" s="1376"/>
      <c r="AT6066" s="1376"/>
      <c r="AU6066" s="1376"/>
      <c r="AV6066" s="1376"/>
      <c r="AW6066" s="1376"/>
      <c r="AX6066" s="1376"/>
      <c r="AY6066" s="1376"/>
      <c r="AZ6066" s="1376"/>
      <c r="BA6066" s="722"/>
      <c r="BB6066" s="722"/>
      <c r="BC6066" s="722"/>
    </row>
    <row r="6067" spans="11:55" s="757" customFormat="1">
      <c r="K6067" s="758"/>
      <c r="L6067" s="758"/>
      <c r="M6067" s="722"/>
      <c r="P6067" s="722"/>
      <c r="Q6067" s="722"/>
      <c r="R6067" s="722"/>
      <c r="S6067" s="722"/>
      <c r="T6067" s="722"/>
      <c r="U6067" s="722"/>
      <c r="V6067" s="1376"/>
      <c r="W6067" s="1376"/>
      <c r="X6067" s="1376"/>
      <c r="Y6067" s="1376"/>
      <c r="Z6067" s="1376"/>
      <c r="AA6067" s="1376"/>
      <c r="AB6067" s="1376"/>
      <c r="AC6067" s="1376"/>
      <c r="AD6067" s="1376"/>
      <c r="AE6067" s="1376"/>
      <c r="AF6067" s="1376"/>
      <c r="AG6067" s="1376"/>
      <c r="AH6067" s="1376"/>
      <c r="AI6067" s="1376"/>
      <c r="AJ6067" s="1376"/>
      <c r="AK6067" s="1376"/>
      <c r="AL6067" s="1376"/>
      <c r="AM6067" s="1376"/>
      <c r="AN6067" s="1376"/>
      <c r="AO6067" s="1376"/>
      <c r="AP6067" s="1376"/>
      <c r="AQ6067" s="1376"/>
      <c r="AR6067" s="1376"/>
      <c r="AS6067" s="1376"/>
      <c r="AT6067" s="1376"/>
      <c r="AU6067" s="1376"/>
      <c r="AV6067" s="1376"/>
      <c r="AW6067" s="1376"/>
      <c r="AX6067" s="1376"/>
      <c r="AY6067" s="1376"/>
      <c r="AZ6067" s="1376"/>
      <c r="BA6067" s="722"/>
      <c r="BB6067" s="722"/>
      <c r="BC6067" s="722"/>
    </row>
    <row r="6068" spans="11:55" s="757" customFormat="1">
      <c r="K6068" s="758"/>
      <c r="L6068" s="758"/>
      <c r="M6068" s="722"/>
      <c r="P6068" s="722"/>
      <c r="Q6068" s="722"/>
      <c r="R6068" s="722"/>
      <c r="S6068" s="722"/>
      <c r="T6068" s="722"/>
      <c r="U6068" s="722"/>
      <c r="V6068" s="1376"/>
      <c r="W6068" s="1376"/>
      <c r="X6068" s="1376"/>
      <c r="Y6068" s="1376"/>
      <c r="Z6068" s="1376"/>
      <c r="AA6068" s="1376"/>
      <c r="AB6068" s="1376"/>
      <c r="AC6068" s="1376"/>
      <c r="AD6068" s="1376"/>
      <c r="AE6068" s="1376"/>
      <c r="AF6068" s="1376"/>
      <c r="AG6068" s="1376"/>
      <c r="AH6068" s="1376"/>
      <c r="AI6068" s="1376"/>
      <c r="AJ6068" s="1376"/>
      <c r="AK6068" s="1376"/>
      <c r="AL6068" s="1376"/>
      <c r="AM6068" s="1376"/>
      <c r="AN6068" s="1376"/>
      <c r="AO6068" s="1376"/>
      <c r="AP6068" s="1376"/>
      <c r="AQ6068" s="1376"/>
      <c r="AR6068" s="1376"/>
      <c r="AS6068" s="1376"/>
      <c r="AT6068" s="1376"/>
      <c r="AU6068" s="1376"/>
      <c r="AV6068" s="1376"/>
      <c r="AW6068" s="1376"/>
      <c r="AX6068" s="1376"/>
      <c r="AY6068" s="1376"/>
      <c r="AZ6068" s="1376"/>
      <c r="BA6068" s="722"/>
      <c r="BB6068" s="722"/>
      <c r="BC6068" s="722"/>
    </row>
    <row r="6069" spans="11:55" s="757" customFormat="1">
      <c r="K6069" s="758"/>
      <c r="L6069" s="758"/>
      <c r="M6069" s="722"/>
      <c r="P6069" s="722"/>
      <c r="Q6069" s="722"/>
      <c r="R6069" s="722"/>
      <c r="S6069" s="722"/>
      <c r="T6069" s="722"/>
      <c r="U6069" s="722"/>
      <c r="V6069" s="1376"/>
      <c r="W6069" s="1376"/>
      <c r="X6069" s="1376"/>
      <c r="Y6069" s="1376"/>
      <c r="Z6069" s="1376"/>
      <c r="AA6069" s="1376"/>
      <c r="AB6069" s="1376"/>
      <c r="AC6069" s="1376"/>
      <c r="AD6069" s="1376"/>
      <c r="AE6069" s="1376"/>
      <c r="AF6069" s="1376"/>
      <c r="AG6069" s="1376"/>
      <c r="AH6069" s="1376"/>
      <c r="AI6069" s="1376"/>
      <c r="AJ6069" s="1376"/>
      <c r="AK6069" s="1376"/>
      <c r="AL6069" s="1376"/>
      <c r="AM6069" s="1376"/>
      <c r="AN6069" s="1376"/>
      <c r="AO6069" s="1376"/>
      <c r="AP6069" s="1376"/>
      <c r="AQ6069" s="1376"/>
      <c r="AR6069" s="1376"/>
      <c r="AS6069" s="1376"/>
      <c r="AT6069" s="1376"/>
      <c r="AU6069" s="1376"/>
      <c r="AV6069" s="1376"/>
      <c r="AW6069" s="1376"/>
      <c r="AX6069" s="1376"/>
      <c r="AY6069" s="1376"/>
      <c r="AZ6069" s="1376"/>
      <c r="BA6069" s="722"/>
      <c r="BB6069" s="722"/>
      <c r="BC6069" s="722"/>
    </row>
    <row r="6070" spans="11:55" s="757" customFormat="1">
      <c r="K6070" s="758"/>
      <c r="L6070" s="758"/>
      <c r="M6070" s="722"/>
      <c r="P6070" s="722"/>
      <c r="Q6070" s="722"/>
      <c r="R6070" s="722"/>
      <c r="S6070" s="722"/>
      <c r="T6070" s="722"/>
      <c r="U6070" s="722"/>
      <c r="V6070" s="1376"/>
      <c r="W6070" s="1376"/>
      <c r="X6070" s="1376"/>
      <c r="Y6070" s="1376"/>
      <c r="Z6070" s="1376"/>
      <c r="AA6070" s="1376"/>
      <c r="AB6070" s="1376"/>
      <c r="AC6070" s="1376"/>
      <c r="AD6070" s="1376"/>
      <c r="AE6070" s="1376"/>
      <c r="AF6070" s="1376"/>
      <c r="AG6070" s="1376"/>
      <c r="AH6070" s="1376"/>
      <c r="AI6070" s="1376"/>
      <c r="AJ6070" s="1376"/>
      <c r="AK6070" s="1376"/>
      <c r="AL6070" s="1376"/>
      <c r="AM6070" s="1376"/>
      <c r="AN6070" s="1376"/>
      <c r="AO6070" s="1376"/>
      <c r="AP6070" s="1376"/>
      <c r="AQ6070" s="1376"/>
      <c r="AR6070" s="1376"/>
      <c r="AS6070" s="1376"/>
      <c r="AT6070" s="1376"/>
      <c r="AU6070" s="1376"/>
      <c r="AV6070" s="1376"/>
      <c r="AW6070" s="1376"/>
      <c r="AX6070" s="1376"/>
      <c r="AY6070" s="1376"/>
      <c r="AZ6070" s="1376"/>
      <c r="BA6070" s="722"/>
      <c r="BB6070" s="722"/>
      <c r="BC6070" s="722"/>
    </row>
    <row r="6071" spans="11:55" s="757" customFormat="1">
      <c r="K6071" s="758"/>
      <c r="L6071" s="758"/>
      <c r="M6071" s="722"/>
      <c r="P6071" s="722"/>
      <c r="Q6071" s="722"/>
      <c r="R6071" s="722"/>
      <c r="S6071" s="722"/>
      <c r="T6071" s="722"/>
      <c r="U6071" s="722"/>
      <c r="V6071" s="1376"/>
      <c r="W6071" s="1376"/>
      <c r="X6071" s="1376"/>
      <c r="Y6071" s="1376"/>
      <c r="Z6071" s="1376"/>
      <c r="AA6071" s="1376"/>
      <c r="AB6071" s="1376"/>
      <c r="AC6071" s="1376"/>
      <c r="AD6071" s="1376"/>
      <c r="AE6071" s="1376"/>
      <c r="AF6071" s="1376"/>
      <c r="AG6071" s="1376"/>
      <c r="AH6071" s="1376"/>
      <c r="AI6071" s="1376"/>
      <c r="AJ6071" s="1376"/>
      <c r="AK6071" s="1376"/>
      <c r="AL6071" s="1376"/>
      <c r="AM6071" s="1376"/>
      <c r="AN6071" s="1376"/>
      <c r="AO6071" s="1376"/>
      <c r="AP6071" s="1376"/>
      <c r="AQ6071" s="1376"/>
      <c r="AR6071" s="1376"/>
      <c r="AS6071" s="1376"/>
      <c r="AT6071" s="1376"/>
      <c r="AU6071" s="1376"/>
      <c r="AV6071" s="1376"/>
      <c r="AW6071" s="1376"/>
      <c r="AX6071" s="1376"/>
      <c r="AY6071" s="1376"/>
      <c r="AZ6071" s="1376"/>
      <c r="BA6071" s="722"/>
      <c r="BB6071" s="722"/>
      <c r="BC6071" s="722"/>
    </row>
    <row r="6072" spans="11:55" s="757" customFormat="1">
      <c r="K6072" s="758"/>
      <c r="L6072" s="758"/>
      <c r="M6072" s="722"/>
      <c r="P6072" s="722"/>
      <c r="Q6072" s="722"/>
      <c r="R6072" s="722"/>
      <c r="S6072" s="722"/>
      <c r="T6072" s="722"/>
      <c r="U6072" s="722"/>
      <c r="V6072" s="1376"/>
      <c r="W6072" s="1376"/>
      <c r="X6072" s="1376"/>
      <c r="Y6072" s="1376"/>
      <c r="Z6072" s="1376"/>
      <c r="AA6072" s="1376"/>
      <c r="AB6072" s="1376"/>
      <c r="AC6072" s="1376"/>
      <c r="AD6072" s="1376"/>
      <c r="AE6072" s="1376"/>
      <c r="AF6072" s="1376"/>
      <c r="AG6072" s="1376"/>
      <c r="AH6072" s="1376"/>
      <c r="AI6072" s="1376"/>
      <c r="AJ6072" s="1376"/>
      <c r="AK6072" s="1376"/>
      <c r="AL6072" s="1376"/>
      <c r="AM6072" s="1376"/>
      <c r="AN6072" s="1376"/>
      <c r="AO6072" s="1376"/>
      <c r="AP6072" s="1376"/>
      <c r="AQ6072" s="1376"/>
      <c r="AR6072" s="1376"/>
      <c r="AS6072" s="1376"/>
      <c r="AT6072" s="1376"/>
      <c r="AU6072" s="1376"/>
      <c r="AV6072" s="1376"/>
      <c r="AW6072" s="1376"/>
      <c r="AX6072" s="1376"/>
      <c r="AY6072" s="1376"/>
      <c r="AZ6072" s="1376"/>
      <c r="BA6072" s="722"/>
      <c r="BB6072" s="722"/>
      <c r="BC6072" s="722"/>
    </row>
    <row r="6073" spans="11:55" s="757" customFormat="1">
      <c r="K6073" s="758"/>
      <c r="L6073" s="758"/>
      <c r="M6073" s="722"/>
      <c r="P6073" s="722"/>
      <c r="Q6073" s="722"/>
      <c r="R6073" s="722"/>
      <c r="S6073" s="722"/>
      <c r="T6073" s="722"/>
      <c r="U6073" s="722"/>
      <c r="V6073" s="1376"/>
      <c r="W6073" s="1376"/>
      <c r="X6073" s="1376"/>
      <c r="Y6073" s="1376"/>
      <c r="Z6073" s="1376"/>
      <c r="AA6073" s="1376"/>
      <c r="AB6073" s="1376"/>
      <c r="AC6073" s="1376"/>
      <c r="AD6073" s="1376"/>
      <c r="AE6073" s="1376"/>
      <c r="AF6073" s="1376"/>
      <c r="AG6073" s="1376"/>
      <c r="AH6073" s="1376"/>
      <c r="AI6073" s="1376"/>
      <c r="AJ6073" s="1376"/>
      <c r="AK6073" s="1376"/>
      <c r="AL6073" s="1376"/>
      <c r="AM6073" s="1376"/>
      <c r="AN6073" s="1376"/>
      <c r="AO6073" s="1376"/>
      <c r="AP6073" s="1376"/>
      <c r="AQ6073" s="1376"/>
      <c r="AR6073" s="1376"/>
      <c r="AS6073" s="1376"/>
      <c r="AT6073" s="1376"/>
      <c r="AU6073" s="1376"/>
      <c r="AV6073" s="1376"/>
      <c r="AW6073" s="1376"/>
      <c r="AX6073" s="1376"/>
      <c r="AY6073" s="1376"/>
      <c r="AZ6073" s="1376"/>
      <c r="BA6073" s="722"/>
      <c r="BB6073" s="722"/>
      <c r="BC6073" s="722"/>
    </row>
    <row r="6074" spans="11:55" s="757" customFormat="1">
      <c r="K6074" s="758"/>
      <c r="L6074" s="758"/>
      <c r="M6074" s="722"/>
      <c r="P6074" s="722"/>
      <c r="Q6074" s="722"/>
      <c r="R6074" s="722"/>
      <c r="S6074" s="722"/>
      <c r="T6074" s="722"/>
      <c r="U6074" s="722"/>
      <c r="V6074" s="1376"/>
      <c r="W6074" s="1376"/>
      <c r="X6074" s="1376"/>
      <c r="Y6074" s="1376"/>
      <c r="Z6074" s="1376"/>
      <c r="AA6074" s="1376"/>
      <c r="AB6074" s="1376"/>
      <c r="AC6074" s="1376"/>
      <c r="AD6074" s="1376"/>
      <c r="AE6074" s="1376"/>
      <c r="AF6074" s="1376"/>
      <c r="AG6074" s="1376"/>
      <c r="AH6074" s="1376"/>
      <c r="AI6074" s="1376"/>
      <c r="AJ6074" s="1376"/>
      <c r="AK6074" s="1376"/>
      <c r="AL6074" s="1376"/>
      <c r="AM6074" s="1376"/>
      <c r="AN6074" s="1376"/>
      <c r="AO6074" s="1376"/>
      <c r="AP6074" s="1376"/>
      <c r="AQ6074" s="1376"/>
      <c r="AR6074" s="1376"/>
      <c r="AS6074" s="1376"/>
      <c r="AT6074" s="1376"/>
      <c r="AU6074" s="1376"/>
      <c r="AV6074" s="1376"/>
      <c r="AW6074" s="1376"/>
      <c r="AX6074" s="1376"/>
      <c r="AY6074" s="1376"/>
      <c r="AZ6074" s="1376"/>
      <c r="BA6074" s="722"/>
      <c r="BB6074" s="722"/>
      <c r="BC6074" s="722"/>
    </row>
    <row r="6075" spans="11:55" s="757" customFormat="1">
      <c r="K6075" s="758"/>
      <c r="L6075" s="758"/>
      <c r="M6075" s="722"/>
      <c r="P6075" s="722"/>
      <c r="Q6075" s="722"/>
      <c r="R6075" s="722"/>
      <c r="S6075" s="722"/>
      <c r="T6075" s="722"/>
      <c r="U6075" s="722"/>
      <c r="V6075" s="1376"/>
      <c r="W6075" s="1376"/>
      <c r="X6075" s="1376"/>
      <c r="Y6075" s="1376"/>
      <c r="Z6075" s="1376"/>
      <c r="AA6075" s="1376"/>
      <c r="AB6075" s="1376"/>
      <c r="AC6075" s="1376"/>
      <c r="AD6075" s="1376"/>
      <c r="AE6075" s="1376"/>
      <c r="AF6075" s="1376"/>
      <c r="AG6075" s="1376"/>
      <c r="AH6075" s="1376"/>
      <c r="AI6075" s="1376"/>
      <c r="AJ6075" s="1376"/>
      <c r="AK6075" s="1376"/>
      <c r="AL6075" s="1376"/>
      <c r="AM6075" s="1376"/>
      <c r="AN6075" s="1376"/>
      <c r="AO6075" s="1376"/>
      <c r="AP6075" s="1376"/>
      <c r="AQ6075" s="1376"/>
      <c r="AR6075" s="1376"/>
      <c r="AS6075" s="1376"/>
      <c r="AT6075" s="1376"/>
      <c r="AU6075" s="1376"/>
      <c r="AV6075" s="1376"/>
      <c r="AW6075" s="1376"/>
      <c r="AX6075" s="1376"/>
      <c r="AY6075" s="1376"/>
      <c r="AZ6075" s="1376"/>
      <c r="BA6075" s="722"/>
      <c r="BB6075" s="722"/>
      <c r="BC6075" s="722"/>
    </row>
    <row r="6076" spans="11:55" s="757" customFormat="1">
      <c r="K6076" s="758"/>
      <c r="L6076" s="758"/>
      <c r="M6076" s="722"/>
      <c r="P6076" s="722"/>
      <c r="Q6076" s="722"/>
      <c r="R6076" s="722"/>
      <c r="S6076" s="722"/>
      <c r="T6076" s="722"/>
      <c r="U6076" s="722"/>
      <c r="V6076" s="1376"/>
      <c r="W6076" s="1376"/>
      <c r="X6076" s="1376"/>
      <c r="Y6076" s="1376"/>
      <c r="Z6076" s="1376"/>
      <c r="AA6076" s="1376"/>
      <c r="AB6076" s="1376"/>
      <c r="AC6076" s="1376"/>
      <c r="AD6076" s="1376"/>
      <c r="AE6076" s="1376"/>
      <c r="AF6076" s="1376"/>
      <c r="AG6076" s="1376"/>
      <c r="AH6076" s="1376"/>
      <c r="AI6076" s="1376"/>
      <c r="AJ6076" s="1376"/>
      <c r="AK6076" s="1376"/>
      <c r="AL6076" s="1376"/>
      <c r="AM6076" s="1376"/>
      <c r="AN6076" s="1376"/>
      <c r="AO6076" s="1376"/>
      <c r="AP6076" s="1376"/>
      <c r="AQ6076" s="1376"/>
      <c r="AR6076" s="1376"/>
      <c r="AS6076" s="1376"/>
      <c r="AT6076" s="1376"/>
      <c r="AU6076" s="1376"/>
      <c r="AV6076" s="1376"/>
      <c r="AW6076" s="1376"/>
      <c r="AX6076" s="1376"/>
      <c r="AY6076" s="1376"/>
      <c r="AZ6076" s="1376"/>
      <c r="BA6076" s="722"/>
      <c r="BB6076" s="722"/>
      <c r="BC6076" s="722"/>
    </row>
    <row r="6077" spans="11:55" s="757" customFormat="1">
      <c r="K6077" s="758"/>
      <c r="L6077" s="758"/>
      <c r="M6077" s="722"/>
      <c r="P6077" s="722"/>
      <c r="Q6077" s="722"/>
      <c r="R6077" s="722"/>
      <c r="S6077" s="722"/>
      <c r="T6077" s="722"/>
      <c r="U6077" s="722"/>
      <c r="V6077" s="1376"/>
      <c r="W6077" s="1376"/>
      <c r="X6077" s="1376"/>
      <c r="Y6077" s="1376"/>
      <c r="Z6077" s="1376"/>
      <c r="AA6077" s="1376"/>
      <c r="AB6077" s="1376"/>
      <c r="AC6077" s="1376"/>
      <c r="AD6077" s="1376"/>
      <c r="AE6077" s="1376"/>
      <c r="AF6077" s="1376"/>
      <c r="AG6077" s="1376"/>
      <c r="AH6077" s="1376"/>
      <c r="AI6077" s="1376"/>
      <c r="AJ6077" s="1376"/>
      <c r="AK6077" s="1376"/>
      <c r="AL6077" s="1376"/>
      <c r="AM6077" s="1376"/>
      <c r="AN6077" s="1376"/>
      <c r="AO6077" s="1376"/>
      <c r="AP6077" s="1376"/>
      <c r="AQ6077" s="1376"/>
      <c r="AR6077" s="1376"/>
      <c r="AS6077" s="1376"/>
      <c r="AT6077" s="1376"/>
      <c r="AU6077" s="1376"/>
      <c r="AV6077" s="1376"/>
      <c r="AW6077" s="1376"/>
      <c r="AX6077" s="1376"/>
      <c r="AY6077" s="1376"/>
      <c r="AZ6077" s="1376"/>
      <c r="BA6077" s="722"/>
      <c r="BB6077" s="722"/>
      <c r="BC6077" s="722"/>
    </row>
    <row r="6078" spans="11:55" s="757" customFormat="1">
      <c r="K6078" s="758"/>
      <c r="L6078" s="758"/>
      <c r="M6078" s="722"/>
      <c r="P6078" s="722"/>
      <c r="Q6078" s="722"/>
      <c r="R6078" s="722"/>
      <c r="S6078" s="722"/>
      <c r="T6078" s="722"/>
      <c r="U6078" s="722"/>
      <c r="V6078" s="1376"/>
      <c r="W6078" s="1376"/>
      <c r="X6078" s="1376"/>
      <c r="Y6078" s="1376"/>
      <c r="Z6078" s="1376"/>
      <c r="AA6078" s="1376"/>
      <c r="AB6078" s="1376"/>
      <c r="AC6078" s="1376"/>
      <c r="AD6078" s="1376"/>
      <c r="AE6078" s="1376"/>
      <c r="AF6078" s="1376"/>
      <c r="AG6078" s="1376"/>
      <c r="AH6078" s="1376"/>
      <c r="AI6078" s="1376"/>
      <c r="AJ6078" s="1376"/>
      <c r="AK6078" s="1376"/>
      <c r="AL6078" s="1376"/>
      <c r="AM6078" s="1376"/>
      <c r="AN6078" s="1376"/>
      <c r="AO6078" s="1376"/>
      <c r="AP6078" s="1376"/>
      <c r="AQ6078" s="1376"/>
      <c r="AR6078" s="1376"/>
      <c r="AS6078" s="1376"/>
      <c r="AT6078" s="1376"/>
      <c r="AU6078" s="1376"/>
      <c r="AV6078" s="1376"/>
      <c r="AW6078" s="1376"/>
      <c r="AX6078" s="1376"/>
      <c r="AY6078" s="1376"/>
      <c r="AZ6078" s="1376"/>
      <c r="BA6078" s="722"/>
      <c r="BB6078" s="722"/>
      <c r="BC6078" s="722"/>
    </row>
    <row r="6079" spans="11:55" s="757" customFormat="1">
      <c r="K6079" s="758"/>
      <c r="L6079" s="758"/>
      <c r="M6079" s="722"/>
      <c r="P6079" s="722"/>
      <c r="Q6079" s="722"/>
      <c r="R6079" s="722"/>
      <c r="S6079" s="722"/>
      <c r="T6079" s="722"/>
      <c r="U6079" s="722"/>
      <c r="V6079" s="1376"/>
      <c r="W6079" s="1376"/>
      <c r="X6079" s="1376"/>
      <c r="Y6079" s="1376"/>
      <c r="Z6079" s="1376"/>
      <c r="AA6079" s="1376"/>
      <c r="AB6079" s="1376"/>
      <c r="AC6079" s="1376"/>
      <c r="AD6079" s="1376"/>
      <c r="AE6079" s="1376"/>
      <c r="AF6079" s="1376"/>
      <c r="AG6079" s="1376"/>
      <c r="AH6079" s="1376"/>
      <c r="AI6079" s="1376"/>
      <c r="AJ6079" s="1376"/>
      <c r="AK6079" s="1376"/>
      <c r="AL6079" s="1376"/>
      <c r="AM6079" s="1376"/>
      <c r="AN6079" s="1376"/>
      <c r="AO6079" s="1376"/>
      <c r="AP6079" s="1376"/>
      <c r="AQ6079" s="1376"/>
      <c r="AR6079" s="1376"/>
      <c r="AS6079" s="1376"/>
      <c r="AT6079" s="1376"/>
      <c r="AU6079" s="1376"/>
      <c r="AV6079" s="1376"/>
      <c r="AW6079" s="1376"/>
      <c r="AX6079" s="1376"/>
      <c r="AY6079" s="1376"/>
      <c r="AZ6079" s="1376"/>
      <c r="BA6079" s="722"/>
      <c r="BB6079" s="722"/>
      <c r="BC6079" s="722"/>
    </row>
    <row r="6080" spans="11:55" s="757" customFormat="1">
      <c r="K6080" s="758"/>
      <c r="L6080" s="758"/>
      <c r="M6080" s="722"/>
      <c r="P6080" s="722"/>
      <c r="Q6080" s="722"/>
      <c r="R6080" s="722"/>
      <c r="S6080" s="722"/>
      <c r="T6080" s="722"/>
      <c r="U6080" s="722"/>
      <c r="V6080" s="1376"/>
      <c r="W6080" s="1376"/>
      <c r="X6080" s="1376"/>
      <c r="Y6080" s="1376"/>
      <c r="Z6080" s="1376"/>
      <c r="AA6080" s="1376"/>
      <c r="AB6080" s="1376"/>
      <c r="AC6080" s="1376"/>
      <c r="AD6080" s="1376"/>
      <c r="AE6080" s="1376"/>
      <c r="AF6080" s="1376"/>
      <c r="AG6080" s="1376"/>
      <c r="AH6080" s="1376"/>
      <c r="AI6080" s="1376"/>
      <c r="AJ6080" s="1376"/>
      <c r="AK6080" s="1376"/>
      <c r="AL6080" s="1376"/>
      <c r="AM6080" s="1376"/>
      <c r="AN6080" s="1376"/>
      <c r="AO6080" s="1376"/>
      <c r="AP6080" s="1376"/>
      <c r="AQ6080" s="1376"/>
      <c r="AR6080" s="1376"/>
      <c r="AS6080" s="1376"/>
      <c r="AT6080" s="1376"/>
      <c r="AU6080" s="1376"/>
      <c r="AV6080" s="1376"/>
      <c r="AW6080" s="1376"/>
      <c r="AX6080" s="1376"/>
      <c r="AY6080" s="1376"/>
      <c r="AZ6080" s="1376"/>
      <c r="BA6080" s="722"/>
      <c r="BB6080" s="722"/>
      <c r="BC6080" s="722"/>
    </row>
    <row r="6081" spans="11:55" s="757" customFormat="1">
      <c r="K6081" s="758"/>
      <c r="L6081" s="758"/>
      <c r="M6081" s="722"/>
      <c r="P6081" s="722"/>
      <c r="Q6081" s="722"/>
      <c r="R6081" s="722"/>
      <c r="S6081" s="722"/>
      <c r="T6081" s="722"/>
      <c r="U6081" s="722"/>
      <c r="V6081" s="1376"/>
      <c r="W6081" s="1376"/>
      <c r="X6081" s="1376"/>
      <c r="Y6081" s="1376"/>
      <c r="Z6081" s="1376"/>
      <c r="AA6081" s="1376"/>
      <c r="AB6081" s="1376"/>
      <c r="AC6081" s="1376"/>
      <c r="AD6081" s="1376"/>
      <c r="AE6081" s="1376"/>
      <c r="AF6081" s="1376"/>
      <c r="AG6081" s="1376"/>
      <c r="AH6081" s="1376"/>
      <c r="AI6081" s="1376"/>
      <c r="AJ6081" s="1376"/>
      <c r="AK6081" s="1376"/>
      <c r="AL6081" s="1376"/>
      <c r="AM6081" s="1376"/>
      <c r="AN6081" s="1376"/>
      <c r="AO6081" s="1376"/>
      <c r="AP6081" s="1376"/>
      <c r="AQ6081" s="1376"/>
      <c r="AR6081" s="1376"/>
      <c r="AS6081" s="1376"/>
      <c r="AT6081" s="1376"/>
      <c r="AU6081" s="1376"/>
      <c r="AV6081" s="1376"/>
      <c r="AW6081" s="1376"/>
      <c r="AX6081" s="1376"/>
      <c r="AY6081" s="1376"/>
      <c r="AZ6081" s="1376"/>
      <c r="BA6081" s="722"/>
      <c r="BB6081" s="722"/>
      <c r="BC6081" s="722"/>
    </row>
    <row r="6082" spans="11:55" s="757" customFormat="1">
      <c r="K6082" s="758"/>
      <c r="L6082" s="758"/>
      <c r="M6082" s="722"/>
      <c r="P6082" s="722"/>
      <c r="Q6082" s="722"/>
      <c r="R6082" s="722"/>
      <c r="S6082" s="722"/>
      <c r="T6082" s="722"/>
      <c r="U6082" s="722"/>
      <c r="V6082" s="1376"/>
      <c r="W6082" s="1376"/>
      <c r="X6082" s="1376"/>
      <c r="Y6082" s="1376"/>
      <c r="Z6082" s="1376"/>
      <c r="AA6082" s="1376"/>
      <c r="AB6082" s="1376"/>
      <c r="AC6082" s="1376"/>
      <c r="AD6082" s="1376"/>
      <c r="AE6082" s="1376"/>
      <c r="AF6082" s="1376"/>
      <c r="AG6082" s="1376"/>
      <c r="AH6082" s="1376"/>
      <c r="AI6082" s="1376"/>
      <c r="AJ6082" s="1376"/>
      <c r="AK6082" s="1376"/>
      <c r="AL6082" s="1376"/>
      <c r="AM6082" s="1376"/>
      <c r="AN6082" s="1376"/>
      <c r="AO6082" s="1376"/>
      <c r="AP6082" s="1376"/>
      <c r="AQ6082" s="1376"/>
      <c r="AR6082" s="1376"/>
      <c r="AS6082" s="1376"/>
      <c r="AT6082" s="1376"/>
      <c r="AU6082" s="1376"/>
      <c r="AV6082" s="1376"/>
      <c r="AW6082" s="1376"/>
      <c r="AX6082" s="1376"/>
      <c r="AY6082" s="1376"/>
      <c r="AZ6082" s="1376"/>
      <c r="BA6082" s="722"/>
      <c r="BB6082" s="722"/>
      <c r="BC6082" s="722"/>
    </row>
    <row r="6083" spans="11:55" s="757" customFormat="1">
      <c r="K6083" s="758"/>
      <c r="L6083" s="758"/>
      <c r="M6083" s="722"/>
      <c r="P6083" s="722"/>
      <c r="Q6083" s="722"/>
      <c r="R6083" s="722"/>
      <c r="S6083" s="722"/>
      <c r="T6083" s="722"/>
      <c r="U6083" s="722"/>
      <c r="V6083" s="1376"/>
      <c r="W6083" s="1376"/>
      <c r="X6083" s="1376"/>
      <c r="Y6083" s="1376"/>
      <c r="Z6083" s="1376"/>
      <c r="AA6083" s="1376"/>
      <c r="AB6083" s="1376"/>
      <c r="AC6083" s="1376"/>
      <c r="AD6083" s="1376"/>
      <c r="AE6083" s="1376"/>
      <c r="AF6083" s="1376"/>
      <c r="AG6083" s="1376"/>
      <c r="AH6083" s="1376"/>
      <c r="AI6083" s="1376"/>
      <c r="AJ6083" s="1376"/>
      <c r="AK6083" s="1376"/>
      <c r="AL6083" s="1376"/>
      <c r="AM6083" s="1376"/>
      <c r="AN6083" s="1376"/>
      <c r="AO6083" s="1376"/>
      <c r="AP6083" s="1376"/>
      <c r="AQ6083" s="1376"/>
      <c r="AR6083" s="1376"/>
      <c r="AS6083" s="1376"/>
      <c r="AT6083" s="1376"/>
      <c r="AU6083" s="1376"/>
      <c r="AV6083" s="1376"/>
      <c r="AW6083" s="1376"/>
      <c r="AX6083" s="1376"/>
      <c r="AY6083" s="1376"/>
      <c r="AZ6083" s="1376"/>
      <c r="BA6083" s="722"/>
      <c r="BB6083" s="722"/>
      <c r="BC6083" s="722"/>
    </row>
    <row r="6084" spans="11:55" s="757" customFormat="1">
      <c r="K6084" s="758"/>
      <c r="L6084" s="758"/>
      <c r="M6084" s="722"/>
      <c r="P6084" s="722"/>
      <c r="Q6084" s="722"/>
      <c r="R6084" s="722"/>
      <c r="S6084" s="722"/>
      <c r="T6084" s="722"/>
      <c r="U6084" s="722"/>
      <c r="V6084" s="1376"/>
      <c r="W6084" s="1376"/>
      <c r="X6084" s="1376"/>
      <c r="Y6084" s="1376"/>
      <c r="Z6084" s="1376"/>
      <c r="AA6084" s="1376"/>
      <c r="AB6084" s="1376"/>
      <c r="AC6084" s="1376"/>
      <c r="AD6084" s="1376"/>
      <c r="AE6084" s="1376"/>
      <c r="AF6084" s="1376"/>
      <c r="AG6084" s="1376"/>
      <c r="AH6084" s="1376"/>
      <c r="AI6084" s="1376"/>
      <c r="AJ6084" s="1376"/>
      <c r="AK6084" s="1376"/>
      <c r="AL6084" s="1376"/>
      <c r="AM6084" s="1376"/>
      <c r="AN6084" s="1376"/>
      <c r="AO6084" s="1376"/>
      <c r="AP6084" s="1376"/>
      <c r="AQ6084" s="1376"/>
      <c r="AR6084" s="1376"/>
      <c r="AS6084" s="1376"/>
      <c r="AT6084" s="1376"/>
      <c r="AU6084" s="1376"/>
      <c r="AV6084" s="1376"/>
      <c r="AW6084" s="1376"/>
      <c r="AX6084" s="1376"/>
      <c r="AY6084" s="1376"/>
      <c r="AZ6084" s="1376"/>
      <c r="BA6084" s="722"/>
      <c r="BB6084" s="722"/>
      <c r="BC6084" s="722"/>
    </row>
    <row r="6085" spans="11:55" s="757" customFormat="1">
      <c r="K6085" s="758"/>
      <c r="L6085" s="758"/>
      <c r="M6085" s="722"/>
      <c r="P6085" s="722"/>
      <c r="Q6085" s="722"/>
      <c r="R6085" s="722"/>
      <c r="S6085" s="722"/>
      <c r="T6085" s="722"/>
      <c r="U6085" s="722"/>
      <c r="V6085" s="1376"/>
      <c r="W6085" s="1376"/>
      <c r="X6085" s="1376"/>
      <c r="Y6085" s="1376"/>
      <c r="Z6085" s="1376"/>
      <c r="AA6085" s="1376"/>
      <c r="AB6085" s="1376"/>
      <c r="AC6085" s="1376"/>
      <c r="AD6085" s="1376"/>
      <c r="AE6085" s="1376"/>
      <c r="AF6085" s="1376"/>
      <c r="AG6085" s="1376"/>
      <c r="AH6085" s="1376"/>
      <c r="AI6085" s="1376"/>
      <c r="AJ6085" s="1376"/>
      <c r="AK6085" s="1376"/>
      <c r="AL6085" s="1376"/>
      <c r="AM6085" s="1376"/>
      <c r="AN6085" s="1376"/>
      <c r="AO6085" s="1376"/>
      <c r="AP6085" s="1376"/>
      <c r="AQ6085" s="1376"/>
      <c r="AR6085" s="1376"/>
      <c r="AS6085" s="1376"/>
      <c r="AT6085" s="1376"/>
      <c r="AU6085" s="1376"/>
      <c r="AV6085" s="1376"/>
      <c r="AW6085" s="1376"/>
      <c r="AX6085" s="1376"/>
      <c r="AY6085" s="1376"/>
      <c r="AZ6085" s="1376"/>
      <c r="BA6085" s="722"/>
      <c r="BB6085" s="722"/>
      <c r="BC6085" s="722"/>
    </row>
    <row r="6086" spans="11:55" s="757" customFormat="1">
      <c r="K6086" s="758"/>
      <c r="L6086" s="758"/>
      <c r="M6086" s="722"/>
      <c r="P6086" s="722"/>
      <c r="Q6086" s="722"/>
      <c r="R6086" s="722"/>
      <c r="S6086" s="722"/>
      <c r="T6086" s="722"/>
      <c r="U6086" s="722"/>
      <c r="V6086" s="1376"/>
      <c r="W6086" s="1376"/>
      <c r="X6086" s="1376"/>
      <c r="Y6086" s="1376"/>
      <c r="Z6086" s="1376"/>
      <c r="AA6086" s="1376"/>
      <c r="AB6086" s="1376"/>
      <c r="AC6086" s="1376"/>
      <c r="AD6086" s="1376"/>
      <c r="AE6086" s="1376"/>
      <c r="AF6086" s="1376"/>
      <c r="AG6086" s="1376"/>
      <c r="AH6086" s="1376"/>
      <c r="AI6086" s="1376"/>
      <c r="AJ6086" s="1376"/>
      <c r="AK6086" s="1376"/>
      <c r="AL6086" s="1376"/>
      <c r="AM6086" s="1376"/>
      <c r="AN6086" s="1376"/>
      <c r="AO6086" s="1376"/>
      <c r="AP6086" s="1376"/>
      <c r="AQ6086" s="1376"/>
      <c r="AR6086" s="1376"/>
      <c r="AS6086" s="1376"/>
      <c r="AT6086" s="1376"/>
      <c r="AU6086" s="1376"/>
      <c r="AV6086" s="1376"/>
      <c r="AW6086" s="1376"/>
      <c r="AX6086" s="1376"/>
      <c r="AY6086" s="1376"/>
      <c r="AZ6086" s="1376"/>
      <c r="BA6086" s="722"/>
      <c r="BB6086" s="722"/>
      <c r="BC6086" s="722"/>
    </row>
    <row r="6087" spans="11:55" s="757" customFormat="1">
      <c r="K6087" s="758"/>
      <c r="L6087" s="758"/>
      <c r="M6087" s="722"/>
      <c r="P6087" s="722"/>
      <c r="Q6087" s="722"/>
      <c r="R6087" s="722"/>
      <c r="S6087" s="722"/>
      <c r="T6087" s="722"/>
      <c r="U6087" s="722"/>
      <c r="V6087" s="1376"/>
      <c r="W6087" s="1376"/>
      <c r="X6087" s="1376"/>
      <c r="Y6087" s="1376"/>
      <c r="Z6087" s="1376"/>
      <c r="AA6087" s="1376"/>
      <c r="AB6087" s="1376"/>
      <c r="AC6087" s="1376"/>
      <c r="AD6087" s="1376"/>
      <c r="AE6087" s="1376"/>
      <c r="AF6087" s="1376"/>
      <c r="AG6087" s="1376"/>
      <c r="AH6087" s="1376"/>
      <c r="AI6087" s="1376"/>
      <c r="AJ6087" s="1376"/>
      <c r="AK6087" s="1376"/>
      <c r="AL6087" s="1376"/>
      <c r="AM6087" s="1376"/>
      <c r="AN6087" s="1376"/>
      <c r="AO6087" s="1376"/>
      <c r="AP6087" s="1376"/>
      <c r="AQ6087" s="1376"/>
      <c r="AR6087" s="1376"/>
      <c r="AS6087" s="1376"/>
      <c r="AT6087" s="1376"/>
      <c r="AU6087" s="1376"/>
      <c r="AV6087" s="1376"/>
      <c r="AW6087" s="1376"/>
      <c r="AX6087" s="1376"/>
      <c r="AY6087" s="1376"/>
      <c r="AZ6087" s="1376"/>
      <c r="BA6087" s="722"/>
      <c r="BB6087" s="722"/>
      <c r="BC6087" s="722"/>
    </row>
    <row r="6088" spans="11:55" s="757" customFormat="1">
      <c r="K6088" s="758"/>
      <c r="L6088" s="758"/>
      <c r="M6088" s="722"/>
      <c r="P6088" s="722"/>
      <c r="Q6088" s="722"/>
      <c r="R6088" s="722"/>
      <c r="S6088" s="722"/>
      <c r="T6088" s="722"/>
      <c r="U6088" s="722"/>
      <c r="V6088" s="1376"/>
      <c r="W6088" s="1376"/>
      <c r="X6088" s="1376"/>
      <c r="Y6088" s="1376"/>
      <c r="Z6088" s="1376"/>
      <c r="AA6088" s="1376"/>
      <c r="AB6088" s="1376"/>
      <c r="AC6088" s="1376"/>
      <c r="AD6088" s="1376"/>
      <c r="AE6088" s="1376"/>
      <c r="AF6088" s="1376"/>
      <c r="AG6088" s="1376"/>
      <c r="AH6088" s="1376"/>
      <c r="AI6088" s="1376"/>
      <c r="AJ6088" s="1376"/>
      <c r="AK6088" s="1376"/>
      <c r="AL6088" s="1376"/>
      <c r="AM6088" s="1376"/>
      <c r="AN6088" s="1376"/>
      <c r="AO6088" s="1376"/>
      <c r="AP6088" s="1376"/>
      <c r="AQ6088" s="1376"/>
      <c r="AR6088" s="1376"/>
      <c r="AS6088" s="1376"/>
      <c r="AT6088" s="1376"/>
      <c r="AU6088" s="1376"/>
      <c r="AV6088" s="1376"/>
      <c r="AW6088" s="1376"/>
      <c r="AX6088" s="1376"/>
      <c r="AY6088" s="1376"/>
      <c r="AZ6088" s="1376"/>
      <c r="BA6088" s="722"/>
      <c r="BB6088" s="722"/>
      <c r="BC6088" s="722"/>
    </row>
    <row r="6089" spans="11:55" s="757" customFormat="1">
      <c r="K6089" s="758"/>
      <c r="L6089" s="758"/>
      <c r="M6089" s="722"/>
      <c r="P6089" s="722"/>
      <c r="Q6089" s="722"/>
      <c r="R6089" s="722"/>
      <c r="S6089" s="722"/>
      <c r="T6089" s="722"/>
      <c r="U6089" s="722"/>
      <c r="V6089" s="1376"/>
      <c r="W6089" s="1376"/>
      <c r="X6089" s="1376"/>
      <c r="Y6089" s="1376"/>
      <c r="Z6089" s="1376"/>
      <c r="AA6089" s="1376"/>
      <c r="AB6089" s="1376"/>
      <c r="AC6089" s="1376"/>
      <c r="AD6089" s="1376"/>
      <c r="AE6089" s="1376"/>
      <c r="AF6089" s="1376"/>
      <c r="AG6089" s="1376"/>
      <c r="AH6089" s="1376"/>
      <c r="AI6089" s="1376"/>
      <c r="AJ6089" s="1376"/>
      <c r="AK6089" s="1376"/>
      <c r="AL6089" s="1376"/>
      <c r="AM6089" s="1376"/>
      <c r="AN6089" s="1376"/>
      <c r="AO6089" s="1376"/>
      <c r="AP6089" s="1376"/>
      <c r="AQ6089" s="1376"/>
      <c r="AR6089" s="1376"/>
      <c r="AS6089" s="1376"/>
      <c r="AT6089" s="1376"/>
      <c r="AU6089" s="1376"/>
      <c r="AV6089" s="1376"/>
      <c r="AW6089" s="1376"/>
      <c r="AX6089" s="1376"/>
      <c r="AY6089" s="1376"/>
      <c r="AZ6089" s="1376"/>
      <c r="BA6089" s="722"/>
      <c r="BB6089" s="722"/>
      <c r="BC6089" s="722"/>
    </row>
    <row r="6090" spans="11:55" s="757" customFormat="1">
      <c r="K6090" s="758"/>
      <c r="L6090" s="758"/>
      <c r="M6090" s="722"/>
      <c r="P6090" s="722"/>
      <c r="Q6090" s="722"/>
      <c r="R6090" s="722"/>
      <c r="S6090" s="722"/>
      <c r="T6090" s="722"/>
      <c r="U6090" s="722"/>
      <c r="V6090" s="1376"/>
      <c r="W6090" s="1376"/>
      <c r="X6090" s="1376"/>
      <c r="Y6090" s="1376"/>
      <c r="Z6090" s="1376"/>
      <c r="AA6090" s="1376"/>
      <c r="AB6090" s="1376"/>
      <c r="AC6090" s="1376"/>
      <c r="AD6090" s="1376"/>
      <c r="AE6090" s="1376"/>
      <c r="AF6090" s="1376"/>
      <c r="AG6090" s="1376"/>
      <c r="AH6090" s="1376"/>
      <c r="AI6090" s="1376"/>
      <c r="AJ6090" s="1376"/>
      <c r="AK6090" s="1376"/>
      <c r="AL6090" s="1376"/>
      <c r="AM6090" s="1376"/>
      <c r="AN6090" s="1376"/>
      <c r="AO6090" s="1376"/>
      <c r="AP6090" s="1376"/>
      <c r="AQ6090" s="1376"/>
      <c r="AR6090" s="1376"/>
      <c r="AS6090" s="1376"/>
      <c r="AT6090" s="1376"/>
      <c r="AU6090" s="1376"/>
      <c r="AV6090" s="1376"/>
      <c r="AW6090" s="1376"/>
      <c r="AX6090" s="1376"/>
      <c r="AY6090" s="1376"/>
      <c r="AZ6090" s="1376"/>
      <c r="BA6090" s="722"/>
      <c r="BB6090" s="722"/>
      <c r="BC6090" s="722"/>
    </row>
    <row r="6091" spans="11:55" s="757" customFormat="1">
      <c r="K6091" s="758"/>
      <c r="L6091" s="758"/>
      <c r="M6091" s="722"/>
      <c r="P6091" s="722"/>
      <c r="Q6091" s="722"/>
      <c r="R6091" s="722"/>
      <c r="S6091" s="722"/>
      <c r="T6091" s="722"/>
      <c r="U6091" s="722"/>
      <c r="V6091" s="1376"/>
      <c r="W6091" s="1376"/>
      <c r="X6091" s="1376"/>
      <c r="Y6091" s="1376"/>
      <c r="Z6091" s="1376"/>
      <c r="AA6091" s="1376"/>
      <c r="AB6091" s="1376"/>
      <c r="AC6091" s="1376"/>
      <c r="AD6091" s="1376"/>
      <c r="AE6091" s="1376"/>
      <c r="AF6091" s="1376"/>
      <c r="AG6091" s="1376"/>
      <c r="AH6091" s="1376"/>
      <c r="AI6091" s="1376"/>
      <c r="AJ6091" s="1376"/>
      <c r="AK6091" s="1376"/>
      <c r="AL6091" s="1376"/>
      <c r="AM6091" s="1376"/>
      <c r="AN6091" s="1376"/>
      <c r="AO6091" s="1376"/>
      <c r="AP6091" s="1376"/>
      <c r="AQ6091" s="1376"/>
      <c r="AR6091" s="1376"/>
      <c r="AS6091" s="1376"/>
      <c r="AT6091" s="1376"/>
      <c r="AU6091" s="1376"/>
      <c r="AV6091" s="1376"/>
      <c r="AW6091" s="1376"/>
      <c r="AX6091" s="1376"/>
      <c r="AY6091" s="1376"/>
      <c r="AZ6091" s="1376"/>
      <c r="BA6091" s="722"/>
      <c r="BB6091" s="722"/>
      <c r="BC6091" s="722"/>
    </row>
    <row r="6092" spans="11:55" s="757" customFormat="1">
      <c r="K6092" s="758"/>
      <c r="L6092" s="758"/>
      <c r="M6092" s="722"/>
      <c r="P6092" s="722"/>
      <c r="Q6092" s="722"/>
      <c r="R6092" s="722"/>
      <c r="S6092" s="722"/>
      <c r="T6092" s="722"/>
      <c r="U6092" s="722"/>
      <c r="V6092" s="1376"/>
      <c r="W6092" s="1376"/>
      <c r="X6092" s="1376"/>
      <c r="Y6092" s="1376"/>
      <c r="Z6092" s="1376"/>
      <c r="AA6092" s="1376"/>
      <c r="AB6092" s="1376"/>
      <c r="AC6092" s="1376"/>
      <c r="AD6092" s="1376"/>
      <c r="AE6092" s="1376"/>
      <c r="AF6092" s="1376"/>
      <c r="AG6092" s="1376"/>
      <c r="AH6092" s="1376"/>
      <c r="AI6092" s="1376"/>
      <c r="AJ6092" s="1376"/>
      <c r="AK6092" s="1376"/>
      <c r="AL6092" s="1376"/>
      <c r="AM6092" s="1376"/>
      <c r="AN6092" s="1376"/>
      <c r="AO6092" s="1376"/>
      <c r="AP6092" s="1376"/>
      <c r="AQ6092" s="1376"/>
      <c r="AR6092" s="1376"/>
      <c r="AS6092" s="1376"/>
      <c r="AT6092" s="1376"/>
      <c r="AU6092" s="1376"/>
      <c r="AV6092" s="1376"/>
      <c r="AW6092" s="1376"/>
      <c r="AX6092" s="1376"/>
      <c r="AY6092" s="1376"/>
      <c r="AZ6092" s="1376"/>
      <c r="BA6092" s="722"/>
      <c r="BB6092" s="722"/>
      <c r="BC6092" s="722"/>
    </row>
    <row r="6093" spans="11:55" s="757" customFormat="1">
      <c r="K6093" s="758"/>
      <c r="L6093" s="758"/>
      <c r="M6093" s="722"/>
      <c r="P6093" s="722"/>
      <c r="Q6093" s="722"/>
      <c r="R6093" s="722"/>
      <c r="S6093" s="722"/>
      <c r="T6093" s="722"/>
      <c r="U6093" s="722"/>
      <c r="V6093" s="1376"/>
      <c r="W6093" s="1376"/>
      <c r="X6093" s="1376"/>
      <c r="Y6093" s="1376"/>
      <c r="Z6093" s="1376"/>
      <c r="AA6093" s="1376"/>
      <c r="AB6093" s="1376"/>
      <c r="AC6093" s="1376"/>
      <c r="AD6093" s="1376"/>
      <c r="AE6093" s="1376"/>
      <c r="AF6093" s="1376"/>
      <c r="AG6093" s="1376"/>
      <c r="AH6093" s="1376"/>
      <c r="AI6093" s="1376"/>
      <c r="AJ6093" s="1376"/>
      <c r="AK6093" s="1376"/>
      <c r="AL6093" s="1376"/>
      <c r="AM6093" s="1376"/>
      <c r="AN6093" s="1376"/>
      <c r="AO6093" s="1376"/>
      <c r="AP6093" s="1376"/>
      <c r="AQ6093" s="1376"/>
      <c r="AR6093" s="1376"/>
      <c r="AS6093" s="1376"/>
      <c r="AT6093" s="1376"/>
      <c r="AU6093" s="1376"/>
      <c r="AV6093" s="1376"/>
      <c r="AW6093" s="1376"/>
      <c r="AX6093" s="1376"/>
      <c r="AY6093" s="1376"/>
      <c r="AZ6093" s="1376"/>
      <c r="BA6093" s="722"/>
      <c r="BB6093" s="722"/>
      <c r="BC6093" s="722"/>
    </row>
    <row r="6094" spans="11:55" s="757" customFormat="1">
      <c r="K6094" s="758"/>
      <c r="L6094" s="758"/>
      <c r="M6094" s="722"/>
      <c r="P6094" s="722"/>
      <c r="Q6094" s="722"/>
      <c r="R6094" s="722"/>
      <c r="S6094" s="722"/>
      <c r="T6094" s="722"/>
      <c r="U6094" s="722"/>
      <c r="V6094" s="1376"/>
      <c r="W6094" s="1376"/>
      <c r="X6094" s="1376"/>
      <c r="Y6094" s="1376"/>
      <c r="Z6094" s="1376"/>
      <c r="AA6094" s="1376"/>
      <c r="AB6094" s="1376"/>
      <c r="AC6094" s="1376"/>
      <c r="AD6094" s="1376"/>
      <c r="AE6094" s="1376"/>
      <c r="AF6094" s="1376"/>
      <c r="AG6094" s="1376"/>
      <c r="AH6094" s="1376"/>
      <c r="AI6094" s="1376"/>
      <c r="AJ6094" s="1376"/>
      <c r="AK6094" s="1376"/>
      <c r="AL6094" s="1376"/>
      <c r="AM6094" s="1376"/>
      <c r="AN6094" s="1376"/>
      <c r="AO6094" s="1376"/>
      <c r="AP6094" s="1376"/>
      <c r="AQ6094" s="1376"/>
      <c r="AR6094" s="1376"/>
      <c r="AS6094" s="1376"/>
      <c r="AT6094" s="1376"/>
      <c r="AU6094" s="1376"/>
      <c r="AV6094" s="1376"/>
      <c r="AW6094" s="1376"/>
      <c r="AX6094" s="1376"/>
      <c r="AY6094" s="1376"/>
      <c r="AZ6094" s="1376"/>
      <c r="BA6094" s="722"/>
      <c r="BB6094" s="722"/>
      <c r="BC6094" s="722"/>
    </row>
    <row r="6095" spans="11:55" s="757" customFormat="1">
      <c r="K6095" s="758"/>
      <c r="L6095" s="758"/>
      <c r="M6095" s="722"/>
      <c r="P6095" s="722"/>
      <c r="Q6095" s="722"/>
      <c r="R6095" s="722"/>
      <c r="S6095" s="722"/>
      <c r="T6095" s="722"/>
      <c r="U6095" s="722"/>
      <c r="V6095" s="1376"/>
      <c r="W6095" s="1376"/>
      <c r="X6095" s="1376"/>
      <c r="Y6095" s="1376"/>
      <c r="Z6095" s="1376"/>
      <c r="AA6095" s="1376"/>
      <c r="AB6095" s="1376"/>
      <c r="AC6095" s="1376"/>
      <c r="AD6095" s="1376"/>
      <c r="AE6095" s="1376"/>
      <c r="AF6095" s="1376"/>
      <c r="AG6095" s="1376"/>
      <c r="AH6095" s="1376"/>
      <c r="AI6095" s="1376"/>
      <c r="AJ6095" s="1376"/>
      <c r="AK6095" s="1376"/>
      <c r="AL6095" s="1376"/>
      <c r="AM6095" s="1376"/>
      <c r="AN6095" s="1376"/>
      <c r="AO6095" s="1376"/>
      <c r="AP6095" s="1376"/>
      <c r="AQ6095" s="1376"/>
      <c r="AR6095" s="1376"/>
      <c r="AS6095" s="1376"/>
      <c r="AT6095" s="1376"/>
      <c r="AU6095" s="1376"/>
      <c r="AV6095" s="1376"/>
      <c r="AW6095" s="1376"/>
      <c r="AX6095" s="1376"/>
      <c r="AY6095" s="1376"/>
      <c r="AZ6095" s="1376"/>
      <c r="BA6095" s="722"/>
      <c r="BB6095" s="722"/>
      <c r="BC6095" s="722"/>
    </row>
    <row r="6096" spans="11:55" s="757" customFormat="1">
      <c r="K6096" s="758"/>
      <c r="L6096" s="758"/>
      <c r="M6096" s="722"/>
      <c r="P6096" s="722"/>
      <c r="Q6096" s="722"/>
      <c r="R6096" s="722"/>
      <c r="S6096" s="722"/>
      <c r="T6096" s="722"/>
      <c r="U6096" s="722"/>
      <c r="V6096" s="1376"/>
      <c r="W6096" s="1376"/>
      <c r="X6096" s="1376"/>
      <c r="Y6096" s="1376"/>
      <c r="Z6096" s="1376"/>
      <c r="AA6096" s="1376"/>
      <c r="AB6096" s="1376"/>
      <c r="AC6096" s="1376"/>
      <c r="AD6096" s="1376"/>
      <c r="AE6096" s="1376"/>
      <c r="AF6096" s="1376"/>
      <c r="AG6096" s="1376"/>
      <c r="AH6096" s="1376"/>
      <c r="AI6096" s="1376"/>
      <c r="AJ6096" s="1376"/>
      <c r="AK6096" s="1376"/>
      <c r="AL6096" s="1376"/>
      <c r="AM6096" s="1376"/>
      <c r="AN6096" s="1376"/>
      <c r="AO6096" s="1376"/>
      <c r="AP6096" s="1376"/>
      <c r="AQ6096" s="1376"/>
      <c r="AR6096" s="1376"/>
      <c r="AS6096" s="1376"/>
      <c r="AT6096" s="1376"/>
      <c r="AU6096" s="1376"/>
      <c r="AV6096" s="1376"/>
      <c r="AW6096" s="1376"/>
      <c r="AX6096" s="1376"/>
      <c r="AY6096" s="1376"/>
      <c r="AZ6096" s="1376"/>
      <c r="BA6096" s="722"/>
      <c r="BB6096" s="722"/>
      <c r="BC6096" s="722"/>
    </row>
    <row r="6097" spans="11:55" s="757" customFormat="1">
      <c r="K6097" s="758"/>
      <c r="L6097" s="758"/>
      <c r="M6097" s="722"/>
      <c r="P6097" s="722"/>
      <c r="Q6097" s="722"/>
      <c r="R6097" s="722"/>
      <c r="S6097" s="722"/>
      <c r="T6097" s="722"/>
      <c r="U6097" s="722"/>
      <c r="V6097" s="1376"/>
      <c r="W6097" s="1376"/>
      <c r="X6097" s="1376"/>
      <c r="Y6097" s="1376"/>
      <c r="Z6097" s="1376"/>
      <c r="AA6097" s="1376"/>
      <c r="AB6097" s="1376"/>
      <c r="AC6097" s="1376"/>
      <c r="AD6097" s="1376"/>
      <c r="AE6097" s="1376"/>
      <c r="AF6097" s="1376"/>
      <c r="AG6097" s="1376"/>
      <c r="AH6097" s="1376"/>
      <c r="AI6097" s="1376"/>
      <c r="AJ6097" s="1376"/>
      <c r="AK6097" s="1376"/>
      <c r="AL6097" s="1376"/>
      <c r="AM6097" s="1376"/>
      <c r="AN6097" s="1376"/>
      <c r="AO6097" s="1376"/>
      <c r="AP6097" s="1376"/>
      <c r="AQ6097" s="1376"/>
      <c r="AR6097" s="1376"/>
      <c r="AS6097" s="1376"/>
      <c r="AT6097" s="1376"/>
      <c r="AU6097" s="1376"/>
      <c r="AV6097" s="1376"/>
      <c r="AW6097" s="1376"/>
      <c r="AX6097" s="1376"/>
      <c r="AY6097" s="1376"/>
      <c r="AZ6097" s="1376"/>
      <c r="BA6097" s="722"/>
      <c r="BB6097" s="722"/>
      <c r="BC6097" s="722"/>
    </row>
    <row r="6098" spans="11:55" s="757" customFormat="1">
      <c r="K6098" s="758"/>
      <c r="L6098" s="758"/>
      <c r="M6098" s="722"/>
      <c r="P6098" s="722"/>
      <c r="Q6098" s="722"/>
      <c r="R6098" s="722"/>
      <c r="S6098" s="722"/>
      <c r="T6098" s="722"/>
      <c r="U6098" s="722"/>
      <c r="V6098" s="1376"/>
      <c r="W6098" s="1376"/>
      <c r="X6098" s="1376"/>
      <c r="Y6098" s="1376"/>
      <c r="Z6098" s="1376"/>
      <c r="AA6098" s="1376"/>
      <c r="AB6098" s="1376"/>
      <c r="AC6098" s="1376"/>
      <c r="AD6098" s="1376"/>
      <c r="AE6098" s="1376"/>
      <c r="AF6098" s="1376"/>
      <c r="AG6098" s="1376"/>
      <c r="AH6098" s="1376"/>
      <c r="AI6098" s="1376"/>
      <c r="AJ6098" s="1376"/>
      <c r="AK6098" s="1376"/>
      <c r="AL6098" s="1376"/>
      <c r="AM6098" s="1376"/>
      <c r="AN6098" s="1376"/>
      <c r="AO6098" s="1376"/>
      <c r="AP6098" s="1376"/>
      <c r="AQ6098" s="1376"/>
      <c r="AR6098" s="1376"/>
      <c r="AS6098" s="1376"/>
      <c r="AT6098" s="1376"/>
      <c r="AU6098" s="1376"/>
      <c r="AV6098" s="1376"/>
      <c r="AW6098" s="1376"/>
      <c r="AX6098" s="1376"/>
      <c r="AY6098" s="1376"/>
      <c r="AZ6098" s="1376"/>
      <c r="BA6098" s="722"/>
      <c r="BB6098" s="722"/>
      <c r="BC6098" s="722"/>
    </row>
    <row r="6099" spans="11:55" s="757" customFormat="1">
      <c r="K6099" s="758"/>
      <c r="L6099" s="758"/>
      <c r="M6099" s="722"/>
      <c r="P6099" s="722"/>
      <c r="Q6099" s="722"/>
      <c r="R6099" s="722"/>
      <c r="S6099" s="722"/>
      <c r="T6099" s="722"/>
      <c r="U6099" s="722"/>
      <c r="V6099" s="1376"/>
      <c r="W6099" s="1376"/>
      <c r="X6099" s="1376"/>
      <c r="Y6099" s="1376"/>
      <c r="Z6099" s="1376"/>
      <c r="AA6099" s="1376"/>
      <c r="AB6099" s="1376"/>
      <c r="AC6099" s="1376"/>
      <c r="AD6099" s="1376"/>
      <c r="AE6099" s="1376"/>
      <c r="AF6099" s="1376"/>
      <c r="AG6099" s="1376"/>
      <c r="AH6099" s="1376"/>
      <c r="AI6099" s="1376"/>
      <c r="AJ6099" s="1376"/>
      <c r="AK6099" s="1376"/>
      <c r="AL6099" s="1376"/>
      <c r="AM6099" s="1376"/>
      <c r="AN6099" s="1376"/>
      <c r="AO6099" s="1376"/>
      <c r="AP6099" s="1376"/>
      <c r="AQ6099" s="1376"/>
      <c r="AR6099" s="1376"/>
      <c r="AS6099" s="1376"/>
      <c r="AT6099" s="1376"/>
      <c r="AU6099" s="1376"/>
      <c r="AV6099" s="1376"/>
      <c r="AW6099" s="1376"/>
      <c r="AX6099" s="1376"/>
      <c r="AY6099" s="1376"/>
      <c r="AZ6099" s="1376"/>
      <c r="BA6099" s="722"/>
      <c r="BB6099" s="722"/>
      <c r="BC6099" s="722"/>
    </row>
    <row r="6100" spans="11:55" s="757" customFormat="1">
      <c r="K6100" s="758"/>
      <c r="L6100" s="758"/>
      <c r="M6100" s="722"/>
      <c r="P6100" s="722"/>
      <c r="Q6100" s="722"/>
      <c r="R6100" s="722"/>
      <c r="S6100" s="722"/>
      <c r="T6100" s="722"/>
      <c r="U6100" s="722"/>
      <c r="V6100" s="1376"/>
      <c r="W6100" s="1376"/>
      <c r="X6100" s="1376"/>
      <c r="Y6100" s="1376"/>
      <c r="Z6100" s="1376"/>
      <c r="AA6100" s="1376"/>
      <c r="AB6100" s="1376"/>
      <c r="AC6100" s="1376"/>
      <c r="AD6100" s="1376"/>
      <c r="AE6100" s="1376"/>
      <c r="AF6100" s="1376"/>
      <c r="AG6100" s="1376"/>
      <c r="AH6100" s="1376"/>
      <c r="AI6100" s="1376"/>
      <c r="AJ6100" s="1376"/>
      <c r="AK6100" s="1376"/>
      <c r="AL6100" s="1376"/>
      <c r="AM6100" s="1376"/>
      <c r="AN6100" s="1376"/>
      <c r="AO6100" s="1376"/>
      <c r="AP6100" s="1376"/>
      <c r="AQ6100" s="1376"/>
      <c r="AR6100" s="1376"/>
      <c r="AS6100" s="1376"/>
      <c r="AT6100" s="1376"/>
      <c r="AU6100" s="1376"/>
      <c r="AV6100" s="1376"/>
      <c r="AW6100" s="1376"/>
      <c r="AX6100" s="1376"/>
      <c r="AY6100" s="1376"/>
      <c r="AZ6100" s="1376"/>
      <c r="BA6100" s="722"/>
      <c r="BB6100" s="722"/>
      <c r="BC6100" s="722"/>
    </row>
    <row r="6101" spans="11:55" s="757" customFormat="1">
      <c r="K6101" s="758"/>
      <c r="L6101" s="758"/>
      <c r="M6101" s="722"/>
      <c r="P6101" s="722"/>
      <c r="Q6101" s="722"/>
      <c r="R6101" s="722"/>
      <c r="S6101" s="722"/>
      <c r="T6101" s="722"/>
      <c r="U6101" s="722"/>
      <c r="V6101" s="1376"/>
      <c r="W6101" s="1376"/>
      <c r="X6101" s="1376"/>
      <c r="Y6101" s="1376"/>
      <c r="Z6101" s="1376"/>
      <c r="AA6101" s="1376"/>
      <c r="AB6101" s="1376"/>
      <c r="AC6101" s="1376"/>
      <c r="AD6101" s="1376"/>
      <c r="AE6101" s="1376"/>
      <c r="AF6101" s="1376"/>
      <c r="AG6101" s="1376"/>
      <c r="AH6101" s="1376"/>
      <c r="AI6101" s="1376"/>
      <c r="AJ6101" s="1376"/>
      <c r="AK6101" s="1376"/>
      <c r="AL6101" s="1376"/>
      <c r="AM6101" s="1376"/>
      <c r="AN6101" s="1376"/>
      <c r="AO6101" s="1376"/>
      <c r="AP6101" s="1376"/>
      <c r="AQ6101" s="1376"/>
      <c r="AR6101" s="1376"/>
      <c r="AS6101" s="1376"/>
      <c r="AT6101" s="1376"/>
      <c r="AU6101" s="1376"/>
      <c r="AV6101" s="1376"/>
      <c r="AW6101" s="1376"/>
      <c r="AX6101" s="1376"/>
      <c r="AY6101" s="1376"/>
      <c r="AZ6101" s="1376"/>
      <c r="BA6101" s="722"/>
      <c r="BB6101" s="722"/>
      <c r="BC6101" s="722"/>
    </row>
    <row r="6102" spans="11:55" s="757" customFormat="1">
      <c r="K6102" s="758"/>
      <c r="L6102" s="758"/>
      <c r="M6102" s="722"/>
      <c r="P6102" s="722"/>
      <c r="Q6102" s="722"/>
      <c r="R6102" s="722"/>
      <c r="S6102" s="722"/>
      <c r="T6102" s="722"/>
      <c r="U6102" s="722"/>
      <c r="V6102" s="1376"/>
      <c r="W6102" s="1376"/>
      <c r="X6102" s="1376"/>
      <c r="Y6102" s="1376"/>
      <c r="Z6102" s="1376"/>
      <c r="AA6102" s="1376"/>
      <c r="AB6102" s="1376"/>
      <c r="AC6102" s="1376"/>
      <c r="AD6102" s="1376"/>
      <c r="AE6102" s="1376"/>
      <c r="AF6102" s="1376"/>
      <c r="AG6102" s="1376"/>
      <c r="AH6102" s="1376"/>
      <c r="AI6102" s="1376"/>
      <c r="AJ6102" s="1376"/>
      <c r="AK6102" s="1376"/>
      <c r="AL6102" s="1376"/>
      <c r="AM6102" s="1376"/>
      <c r="AN6102" s="1376"/>
      <c r="AO6102" s="1376"/>
      <c r="AP6102" s="1376"/>
      <c r="AQ6102" s="1376"/>
      <c r="AR6102" s="1376"/>
      <c r="AS6102" s="1376"/>
      <c r="AT6102" s="1376"/>
      <c r="AU6102" s="1376"/>
      <c r="AV6102" s="1376"/>
      <c r="AW6102" s="1376"/>
      <c r="AX6102" s="1376"/>
      <c r="AY6102" s="1376"/>
      <c r="AZ6102" s="1376"/>
      <c r="BA6102" s="722"/>
      <c r="BB6102" s="722"/>
      <c r="BC6102" s="722"/>
    </row>
    <row r="6103" spans="11:55" s="757" customFormat="1">
      <c r="K6103" s="758"/>
      <c r="L6103" s="758"/>
      <c r="M6103" s="722"/>
      <c r="P6103" s="722"/>
      <c r="Q6103" s="722"/>
      <c r="R6103" s="722"/>
      <c r="S6103" s="722"/>
      <c r="T6103" s="722"/>
      <c r="U6103" s="722"/>
      <c r="V6103" s="1376"/>
      <c r="W6103" s="1376"/>
      <c r="X6103" s="1376"/>
      <c r="Y6103" s="1376"/>
      <c r="Z6103" s="1376"/>
      <c r="AA6103" s="1376"/>
      <c r="AB6103" s="1376"/>
      <c r="AC6103" s="1376"/>
      <c r="AD6103" s="1376"/>
      <c r="AE6103" s="1376"/>
      <c r="AF6103" s="1376"/>
      <c r="AG6103" s="1376"/>
      <c r="AH6103" s="1376"/>
      <c r="AI6103" s="1376"/>
      <c r="AJ6103" s="1376"/>
      <c r="AK6103" s="1376"/>
      <c r="AL6103" s="1376"/>
      <c r="AM6103" s="1376"/>
      <c r="AN6103" s="1376"/>
      <c r="AO6103" s="1376"/>
      <c r="AP6103" s="1376"/>
      <c r="AQ6103" s="1376"/>
      <c r="AR6103" s="1376"/>
      <c r="AS6103" s="1376"/>
      <c r="AT6103" s="1376"/>
      <c r="AU6103" s="1376"/>
      <c r="AV6103" s="1376"/>
      <c r="AW6103" s="1376"/>
      <c r="AX6103" s="1376"/>
      <c r="AY6103" s="1376"/>
      <c r="AZ6103" s="1376"/>
      <c r="BA6103" s="722"/>
      <c r="BB6103" s="722"/>
      <c r="BC6103" s="722"/>
    </row>
    <row r="6104" spans="11:55" s="757" customFormat="1">
      <c r="K6104" s="758"/>
      <c r="L6104" s="758"/>
      <c r="M6104" s="722"/>
      <c r="P6104" s="722"/>
      <c r="Q6104" s="722"/>
      <c r="R6104" s="722"/>
      <c r="S6104" s="722"/>
      <c r="T6104" s="722"/>
      <c r="U6104" s="722"/>
      <c r="V6104" s="1376"/>
      <c r="W6104" s="1376"/>
      <c r="X6104" s="1376"/>
      <c r="Y6104" s="1376"/>
      <c r="Z6104" s="1376"/>
      <c r="AA6104" s="1376"/>
      <c r="AB6104" s="1376"/>
      <c r="AC6104" s="1376"/>
      <c r="AD6104" s="1376"/>
      <c r="AE6104" s="1376"/>
      <c r="AF6104" s="1376"/>
      <c r="AG6104" s="1376"/>
      <c r="AH6104" s="1376"/>
      <c r="AI6104" s="1376"/>
      <c r="AJ6104" s="1376"/>
      <c r="AK6104" s="1376"/>
      <c r="AL6104" s="1376"/>
      <c r="AM6104" s="1376"/>
      <c r="AN6104" s="1376"/>
      <c r="AO6104" s="1376"/>
      <c r="AP6104" s="1376"/>
      <c r="AQ6104" s="1376"/>
      <c r="AR6104" s="1376"/>
      <c r="AS6104" s="1376"/>
      <c r="AT6104" s="1376"/>
      <c r="AU6104" s="1376"/>
      <c r="AV6104" s="1376"/>
      <c r="AW6104" s="1376"/>
      <c r="AX6104" s="1376"/>
      <c r="AY6104" s="1376"/>
      <c r="AZ6104" s="1376"/>
      <c r="BA6104" s="722"/>
      <c r="BB6104" s="722"/>
      <c r="BC6104" s="722"/>
    </row>
    <row r="6105" spans="11:55" s="757" customFormat="1">
      <c r="K6105" s="758"/>
      <c r="L6105" s="758"/>
      <c r="M6105" s="722"/>
      <c r="P6105" s="722"/>
      <c r="Q6105" s="722"/>
      <c r="R6105" s="722"/>
      <c r="S6105" s="722"/>
      <c r="T6105" s="722"/>
      <c r="U6105" s="722"/>
      <c r="V6105" s="1376"/>
      <c r="W6105" s="1376"/>
      <c r="X6105" s="1376"/>
      <c r="Y6105" s="1376"/>
      <c r="Z6105" s="1376"/>
      <c r="AA6105" s="1376"/>
      <c r="AB6105" s="1376"/>
      <c r="AC6105" s="1376"/>
      <c r="AD6105" s="1376"/>
      <c r="AE6105" s="1376"/>
      <c r="AF6105" s="1376"/>
      <c r="AG6105" s="1376"/>
      <c r="AH6105" s="1376"/>
      <c r="AI6105" s="1376"/>
      <c r="AJ6105" s="1376"/>
      <c r="AK6105" s="1376"/>
      <c r="AL6105" s="1376"/>
      <c r="AM6105" s="1376"/>
      <c r="AN6105" s="1376"/>
      <c r="AO6105" s="1376"/>
      <c r="AP6105" s="1376"/>
      <c r="AQ6105" s="1376"/>
      <c r="AR6105" s="1376"/>
      <c r="AS6105" s="1376"/>
      <c r="AT6105" s="1376"/>
      <c r="AU6105" s="1376"/>
      <c r="AV6105" s="1376"/>
      <c r="AW6105" s="1376"/>
      <c r="AX6105" s="1376"/>
      <c r="AY6105" s="1376"/>
      <c r="AZ6105" s="1376"/>
      <c r="BA6105" s="722"/>
      <c r="BB6105" s="722"/>
      <c r="BC6105" s="722"/>
    </row>
    <row r="6106" spans="11:55" s="757" customFormat="1">
      <c r="K6106" s="758"/>
      <c r="L6106" s="758"/>
      <c r="M6106" s="722"/>
      <c r="P6106" s="722"/>
      <c r="Q6106" s="722"/>
      <c r="R6106" s="722"/>
      <c r="S6106" s="722"/>
      <c r="T6106" s="722"/>
      <c r="U6106" s="722"/>
      <c r="V6106" s="1376"/>
      <c r="W6106" s="1376"/>
      <c r="X6106" s="1376"/>
      <c r="Y6106" s="1376"/>
      <c r="Z6106" s="1376"/>
      <c r="AA6106" s="1376"/>
      <c r="AB6106" s="1376"/>
      <c r="AC6106" s="1376"/>
      <c r="AD6106" s="1376"/>
      <c r="AE6106" s="1376"/>
      <c r="AF6106" s="1376"/>
      <c r="AG6106" s="1376"/>
      <c r="AH6106" s="1376"/>
      <c r="AI6106" s="1376"/>
      <c r="AJ6106" s="1376"/>
      <c r="AK6106" s="1376"/>
      <c r="AL6106" s="1376"/>
      <c r="AM6106" s="1376"/>
      <c r="AN6106" s="1376"/>
      <c r="AO6106" s="1376"/>
      <c r="AP6106" s="1376"/>
      <c r="AQ6106" s="1376"/>
      <c r="AR6106" s="1376"/>
      <c r="AS6106" s="1376"/>
      <c r="AT6106" s="1376"/>
      <c r="AU6106" s="1376"/>
      <c r="AV6106" s="1376"/>
      <c r="AW6106" s="1376"/>
      <c r="AX6106" s="1376"/>
      <c r="AY6106" s="1376"/>
      <c r="AZ6106" s="1376"/>
      <c r="BA6106" s="722"/>
      <c r="BB6106" s="722"/>
      <c r="BC6106" s="722"/>
    </row>
    <row r="6107" spans="11:55" s="757" customFormat="1">
      <c r="K6107" s="758"/>
      <c r="L6107" s="758"/>
      <c r="M6107" s="722"/>
      <c r="P6107" s="722"/>
      <c r="Q6107" s="722"/>
      <c r="R6107" s="722"/>
      <c r="S6107" s="722"/>
      <c r="T6107" s="722"/>
      <c r="U6107" s="722"/>
      <c r="V6107" s="1376"/>
      <c r="W6107" s="1376"/>
      <c r="X6107" s="1376"/>
      <c r="Y6107" s="1376"/>
      <c r="Z6107" s="1376"/>
      <c r="AA6107" s="1376"/>
      <c r="AB6107" s="1376"/>
      <c r="AC6107" s="1376"/>
      <c r="AD6107" s="1376"/>
      <c r="AE6107" s="1376"/>
      <c r="AF6107" s="1376"/>
      <c r="AG6107" s="1376"/>
      <c r="AH6107" s="1376"/>
      <c r="AI6107" s="1376"/>
      <c r="AJ6107" s="1376"/>
      <c r="AK6107" s="1376"/>
      <c r="AL6107" s="1376"/>
      <c r="AM6107" s="1376"/>
      <c r="AN6107" s="1376"/>
      <c r="AO6107" s="1376"/>
      <c r="AP6107" s="1376"/>
      <c r="AQ6107" s="1376"/>
      <c r="AR6107" s="1376"/>
      <c r="AS6107" s="1376"/>
      <c r="AT6107" s="1376"/>
      <c r="AU6107" s="1376"/>
      <c r="AV6107" s="1376"/>
      <c r="AW6107" s="1376"/>
      <c r="AX6107" s="1376"/>
      <c r="AY6107" s="1376"/>
      <c r="AZ6107" s="1376"/>
      <c r="BA6107" s="722"/>
      <c r="BB6107" s="722"/>
      <c r="BC6107" s="722"/>
    </row>
    <row r="6108" spans="11:55" s="757" customFormat="1">
      <c r="K6108" s="758"/>
      <c r="L6108" s="758"/>
      <c r="M6108" s="722"/>
      <c r="P6108" s="722"/>
      <c r="Q6108" s="722"/>
      <c r="R6108" s="722"/>
      <c r="S6108" s="722"/>
      <c r="T6108" s="722"/>
      <c r="U6108" s="722"/>
      <c r="V6108" s="1376"/>
      <c r="W6108" s="1376"/>
      <c r="X6108" s="1376"/>
      <c r="Y6108" s="1376"/>
      <c r="Z6108" s="1376"/>
      <c r="AA6108" s="1376"/>
      <c r="AB6108" s="1376"/>
      <c r="AC6108" s="1376"/>
      <c r="AD6108" s="1376"/>
      <c r="AE6108" s="1376"/>
      <c r="AF6108" s="1376"/>
      <c r="AG6108" s="1376"/>
      <c r="AH6108" s="1376"/>
      <c r="AI6108" s="1376"/>
      <c r="AJ6108" s="1376"/>
      <c r="AK6108" s="1376"/>
      <c r="AL6108" s="1376"/>
      <c r="AM6108" s="1376"/>
      <c r="AN6108" s="1376"/>
      <c r="AO6108" s="1376"/>
      <c r="AP6108" s="1376"/>
      <c r="AQ6108" s="1376"/>
      <c r="AR6108" s="1376"/>
      <c r="AS6108" s="1376"/>
      <c r="AT6108" s="1376"/>
      <c r="AU6108" s="1376"/>
      <c r="AV6108" s="1376"/>
      <c r="AW6108" s="1376"/>
      <c r="AX6108" s="1376"/>
      <c r="AY6108" s="1376"/>
      <c r="AZ6108" s="1376"/>
      <c r="BA6108" s="722"/>
      <c r="BB6108" s="722"/>
      <c r="BC6108" s="722"/>
    </row>
    <row r="6109" spans="11:55" s="757" customFormat="1">
      <c r="K6109" s="758"/>
      <c r="L6109" s="758"/>
      <c r="M6109" s="722"/>
      <c r="P6109" s="722"/>
      <c r="Q6109" s="722"/>
      <c r="R6109" s="722"/>
      <c r="S6109" s="722"/>
      <c r="T6109" s="722"/>
      <c r="U6109" s="722"/>
      <c r="V6109" s="1376"/>
      <c r="W6109" s="1376"/>
      <c r="X6109" s="1376"/>
      <c r="Y6109" s="1376"/>
      <c r="Z6109" s="1376"/>
      <c r="AA6109" s="1376"/>
      <c r="AB6109" s="1376"/>
      <c r="AC6109" s="1376"/>
      <c r="AD6109" s="1376"/>
      <c r="AE6109" s="1376"/>
      <c r="AF6109" s="1376"/>
      <c r="AG6109" s="1376"/>
      <c r="AH6109" s="1376"/>
      <c r="AI6109" s="1376"/>
      <c r="AJ6109" s="1376"/>
      <c r="AK6109" s="1376"/>
      <c r="AL6109" s="1376"/>
      <c r="AM6109" s="1376"/>
      <c r="AN6109" s="1376"/>
      <c r="AO6109" s="1376"/>
      <c r="AP6109" s="1376"/>
      <c r="AQ6109" s="1376"/>
      <c r="AR6109" s="1376"/>
      <c r="AS6109" s="1376"/>
      <c r="AT6109" s="1376"/>
      <c r="AU6109" s="1376"/>
      <c r="AV6109" s="1376"/>
      <c r="AW6109" s="1376"/>
      <c r="AX6109" s="1376"/>
      <c r="AY6109" s="1376"/>
      <c r="AZ6109" s="1376"/>
      <c r="BA6109" s="722"/>
      <c r="BB6109" s="722"/>
      <c r="BC6109" s="722"/>
    </row>
    <row r="6110" spans="11:55" s="757" customFormat="1">
      <c r="K6110" s="758"/>
      <c r="L6110" s="758"/>
      <c r="M6110" s="722"/>
      <c r="P6110" s="722"/>
      <c r="Q6110" s="722"/>
      <c r="R6110" s="722"/>
      <c r="S6110" s="722"/>
      <c r="T6110" s="722"/>
      <c r="U6110" s="722"/>
      <c r="V6110" s="1376"/>
      <c r="W6110" s="1376"/>
      <c r="X6110" s="1376"/>
      <c r="Y6110" s="1376"/>
      <c r="Z6110" s="1376"/>
      <c r="AA6110" s="1376"/>
      <c r="AB6110" s="1376"/>
      <c r="AC6110" s="1376"/>
      <c r="AD6110" s="1376"/>
      <c r="AE6110" s="1376"/>
      <c r="AF6110" s="1376"/>
      <c r="AG6110" s="1376"/>
      <c r="AH6110" s="1376"/>
      <c r="AI6110" s="1376"/>
      <c r="AJ6110" s="1376"/>
      <c r="AK6110" s="1376"/>
      <c r="AL6110" s="1376"/>
      <c r="AM6110" s="1376"/>
      <c r="AN6110" s="1376"/>
      <c r="AO6110" s="1376"/>
      <c r="AP6110" s="1376"/>
      <c r="AQ6110" s="1376"/>
      <c r="AR6110" s="1376"/>
      <c r="AS6110" s="1376"/>
      <c r="AT6110" s="1376"/>
      <c r="AU6110" s="1376"/>
      <c r="AV6110" s="1376"/>
      <c r="AW6110" s="1376"/>
      <c r="AX6110" s="1376"/>
      <c r="AY6110" s="1376"/>
      <c r="AZ6110" s="1376"/>
      <c r="BA6110" s="722"/>
      <c r="BB6110" s="722"/>
      <c r="BC6110" s="722"/>
    </row>
    <row r="6111" spans="11:55" s="757" customFormat="1">
      <c r="K6111" s="758"/>
      <c r="L6111" s="758"/>
      <c r="M6111" s="722"/>
      <c r="P6111" s="722"/>
      <c r="Q6111" s="722"/>
      <c r="R6111" s="722"/>
      <c r="S6111" s="722"/>
      <c r="T6111" s="722"/>
      <c r="U6111" s="722"/>
      <c r="V6111" s="1376"/>
      <c r="W6111" s="1376"/>
      <c r="X6111" s="1376"/>
      <c r="Y6111" s="1376"/>
      <c r="Z6111" s="1376"/>
      <c r="AA6111" s="1376"/>
      <c r="AB6111" s="1376"/>
      <c r="AC6111" s="1376"/>
      <c r="AD6111" s="1376"/>
      <c r="AE6111" s="1376"/>
      <c r="AF6111" s="1376"/>
      <c r="AG6111" s="1376"/>
      <c r="AH6111" s="1376"/>
      <c r="AI6111" s="1376"/>
      <c r="AJ6111" s="1376"/>
      <c r="AK6111" s="1376"/>
      <c r="AL6111" s="1376"/>
      <c r="AM6111" s="1376"/>
      <c r="AN6111" s="1376"/>
      <c r="AO6111" s="1376"/>
      <c r="AP6111" s="1376"/>
      <c r="AQ6111" s="1376"/>
      <c r="AR6111" s="1376"/>
      <c r="AS6111" s="1376"/>
      <c r="AT6111" s="1376"/>
      <c r="AU6111" s="1376"/>
      <c r="AV6111" s="1376"/>
      <c r="AW6111" s="1376"/>
      <c r="AX6111" s="1376"/>
      <c r="AY6111" s="1376"/>
      <c r="AZ6111" s="1376"/>
      <c r="BA6111" s="722"/>
      <c r="BB6111" s="722"/>
      <c r="BC6111" s="722"/>
    </row>
    <row r="6112" spans="11:55" s="757" customFormat="1">
      <c r="K6112" s="758"/>
      <c r="L6112" s="758"/>
      <c r="M6112" s="722"/>
      <c r="P6112" s="722"/>
      <c r="Q6112" s="722"/>
      <c r="R6112" s="722"/>
      <c r="S6112" s="722"/>
      <c r="T6112" s="722"/>
      <c r="U6112" s="722"/>
      <c r="V6112" s="1376"/>
      <c r="W6112" s="1376"/>
      <c r="X6112" s="1376"/>
      <c r="Y6112" s="1376"/>
      <c r="Z6112" s="1376"/>
      <c r="AA6112" s="1376"/>
      <c r="AB6112" s="1376"/>
      <c r="AC6112" s="1376"/>
      <c r="AD6112" s="1376"/>
      <c r="AE6112" s="1376"/>
      <c r="AF6112" s="1376"/>
      <c r="AG6112" s="1376"/>
      <c r="AH6112" s="1376"/>
      <c r="AI6112" s="1376"/>
      <c r="AJ6112" s="1376"/>
      <c r="AK6112" s="1376"/>
      <c r="AL6112" s="1376"/>
      <c r="AM6112" s="1376"/>
      <c r="AN6112" s="1376"/>
      <c r="AO6112" s="1376"/>
      <c r="AP6112" s="1376"/>
      <c r="AQ6112" s="1376"/>
      <c r="AR6112" s="1376"/>
      <c r="AS6112" s="1376"/>
      <c r="AT6112" s="1376"/>
      <c r="AU6112" s="1376"/>
      <c r="AV6112" s="1376"/>
      <c r="AW6112" s="1376"/>
      <c r="AX6112" s="1376"/>
      <c r="AY6112" s="1376"/>
      <c r="AZ6112" s="1376"/>
      <c r="BA6112" s="722"/>
      <c r="BB6112" s="722"/>
      <c r="BC6112" s="722"/>
    </row>
    <row r="6113" spans="11:55" s="757" customFormat="1">
      <c r="K6113" s="758"/>
      <c r="L6113" s="758"/>
      <c r="M6113" s="722"/>
      <c r="P6113" s="722"/>
      <c r="Q6113" s="722"/>
      <c r="R6113" s="722"/>
      <c r="S6113" s="722"/>
      <c r="T6113" s="722"/>
      <c r="U6113" s="722"/>
      <c r="V6113" s="1376"/>
      <c r="W6113" s="1376"/>
      <c r="X6113" s="1376"/>
      <c r="Y6113" s="1376"/>
      <c r="Z6113" s="1376"/>
      <c r="AA6113" s="1376"/>
      <c r="AB6113" s="1376"/>
      <c r="AC6113" s="1376"/>
      <c r="AD6113" s="1376"/>
      <c r="AE6113" s="1376"/>
      <c r="AF6113" s="1376"/>
      <c r="AG6113" s="1376"/>
      <c r="AH6113" s="1376"/>
      <c r="AI6113" s="1376"/>
      <c r="AJ6113" s="1376"/>
      <c r="AK6113" s="1376"/>
      <c r="AL6113" s="1376"/>
      <c r="AM6113" s="1376"/>
      <c r="AN6113" s="1376"/>
      <c r="AO6113" s="1376"/>
      <c r="AP6113" s="1376"/>
      <c r="AQ6113" s="1376"/>
      <c r="AR6113" s="1376"/>
      <c r="AS6113" s="1376"/>
      <c r="AT6113" s="1376"/>
      <c r="AU6113" s="1376"/>
      <c r="AV6113" s="1376"/>
      <c r="AW6113" s="1376"/>
      <c r="AX6113" s="1376"/>
      <c r="AY6113" s="1376"/>
      <c r="AZ6113" s="1376"/>
      <c r="BA6113" s="722"/>
      <c r="BB6113" s="722"/>
      <c r="BC6113" s="722"/>
    </row>
    <row r="6114" spans="11:55" s="757" customFormat="1">
      <c r="K6114" s="758"/>
      <c r="L6114" s="758"/>
      <c r="M6114" s="722"/>
      <c r="P6114" s="722"/>
      <c r="Q6114" s="722"/>
      <c r="R6114" s="722"/>
      <c r="S6114" s="722"/>
      <c r="T6114" s="722"/>
      <c r="U6114" s="722"/>
      <c r="V6114" s="1376"/>
      <c r="W6114" s="1376"/>
      <c r="X6114" s="1376"/>
      <c r="Y6114" s="1376"/>
      <c r="Z6114" s="1376"/>
      <c r="AA6114" s="1376"/>
      <c r="AB6114" s="1376"/>
      <c r="AC6114" s="1376"/>
      <c r="AD6114" s="1376"/>
      <c r="AE6114" s="1376"/>
      <c r="AF6114" s="1376"/>
      <c r="AG6114" s="1376"/>
      <c r="AH6114" s="1376"/>
      <c r="AI6114" s="1376"/>
      <c r="AJ6114" s="1376"/>
      <c r="AK6114" s="1376"/>
      <c r="AL6114" s="1376"/>
      <c r="AM6114" s="1376"/>
      <c r="AN6114" s="1376"/>
      <c r="AO6114" s="1376"/>
      <c r="AP6114" s="1376"/>
      <c r="AQ6114" s="1376"/>
      <c r="AR6114" s="1376"/>
      <c r="AS6114" s="1376"/>
      <c r="AT6114" s="1376"/>
      <c r="AU6114" s="1376"/>
      <c r="AV6114" s="1376"/>
      <c r="AW6114" s="1376"/>
      <c r="AX6114" s="1376"/>
      <c r="AY6114" s="1376"/>
      <c r="AZ6114" s="1376"/>
      <c r="BA6114" s="722"/>
      <c r="BB6114" s="722"/>
      <c r="BC6114" s="722"/>
    </row>
    <row r="6115" spans="11:55" s="757" customFormat="1">
      <c r="K6115" s="758"/>
      <c r="L6115" s="758"/>
      <c r="M6115" s="722"/>
      <c r="P6115" s="722"/>
      <c r="Q6115" s="722"/>
      <c r="R6115" s="722"/>
      <c r="S6115" s="722"/>
      <c r="T6115" s="722"/>
      <c r="U6115" s="722"/>
      <c r="V6115" s="1376"/>
      <c r="W6115" s="1376"/>
      <c r="X6115" s="1376"/>
      <c r="Y6115" s="1376"/>
      <c r="Z6115" s="1376"/>
      <c r="AA6115" s="1376"/>
      <c r="AB6115" s="1376"/>
      <c r="AC6115" s="1376"/>
      <c r="AD6115" s="1376"/>
      <c r="AE6115" s="1376"/>
      <c r="AF6115" s="1376"/>
      <c r="AG6115" s="1376"/>
      <c r="AH6115" s="1376"/>
      <c r="AI6115" s="1376"/>
      <c r="AJ6115" s="1376"/>
      <c r="AK6115" s="1376"/>
      <c r="AL6115" s="1376"/>
      <c r="AM6115" s="1376"/>
      <c r="AN6115" s="1376"/>
      <c r="AO6115" s="1376"/>
      <c r="AP6115" s="1376"/>
      <c r="AQ6115" s="1376"/>
      <c r="AR6115" s="1376"/>
      <c r="AS6115" s="1376"/>
      <c r="AT6115" s="1376"/>
      <c r="AU6115" s="1376"/>
      <c r="AV6115" s="1376"/>
      <c r="AW6115" s="1376"/>
      <c r="AX6115" s="1376"/>
      <c r="AY6115" s="1376"/>
      <c r="AZ6115" s="1376"/>
      <c r="BA6115" s="722"/>
      <c r="BB6115" s="722"/>
      <c r="BC6115" s="722"/>
    </row>
    <row r="6116" spans="11:55" s="757" customFormat="1">
      <c r="K6116" s="758"/>
      <c r="L6116" s="758"/>
      <c r="M6116" s="722"/>
      <c r="P6116" s="722"/>
      <c r="Q6116" s="722"/>
      <c r="R6116" s="722"/>
      <c r="S6116" s="722"/>
      <c r="T6116" s="722"/>
      <c r="U6116" s="722"/>
      <c r="V6116" s="1376"/>
      <c r="W6116" s="1376"/>
      <c r="X6116" s="1376"/>
      <c r="Y6116" s="1376"/>
      <c r="Z6116" s="1376"/>
      <c r="AA6116" s="1376"/>
      <c r="AB6116" s="1376"/>
      <c r="AC6116" s="1376"/>
      <c r="AD6116" s="1376"/>
      <c r="AE6116" s="1376"/>
      <c r="AF6116" s="1376"/>
      <c r="AG6116" s="1376"/>
      <c r="AH6116" s="1376"/>
      <c r="AI6116" s="1376"/>
      <c r="AJ6116" s="1376"/>
      <c r="AK6116" s="1376"/>
      <c r="AL6116" s="1376"/>
      <c r="AM6116" s="1376"/>
      <c r="AN6116" s="1376"/>
      <c r="AO6116" s="1376"/>
      <c r="AP6116" s="1376"/>
      <c r="AQ6116" s="1376"/>
      <c r="AR6116" s="1376"/>
      <c r="AS6116" s="1376"/>
      <c r="AT6116" s="1376"/>
      <c r="AU6116" s="1376"/>
      <c r="AV6116" s="1376"/>
      <c r="AW6116" s="1376"/>
      <c r="AX6116" s="1376"/>
      <c r="AY6116" s="1376"/>
      <c r="AZ6116" s="1376"/>
      <c r="BA6116" s="722"/>
      <c r="BB6116" s="722"/>
      <c r="BC6116" s="722"/>
    </row>
    <row r="6117" spans="11:55" s="757" customFormat="1">
      <c r="K6117" s="758"/>
      <c r="L6117" s="758"/>
      <c r="M6117" s="722"/>
      <c r="P6117" s="722"/>
      <c r="Q6117" s="722"/>
      <c r="R6117" s="722"/>
      <c r="S6117" s="722"/>
      <c r="T6117" s="722"/>
      <c r="U6117" s="722"/>
      <c r="V6117" s="1376"/>
      <c r="W6117" s="1376"/>
      <c r="X6117" s="1376"/>
      <c r="Y6117" s="1376"/>
      <c r="Z6117" s="1376"/>
      <c r="AA6117" s="1376"/>
      <c r="AB6117" s="1376"/>
      <c r="AC6117" s="1376"/>
      <c r="AD6117" s="1376"/>
      <c r="AE6117" s="1376"/>
      <c r="AF6117" s="1376"/>
      <c r="AG6117" s="1376"/>
      <c r="AH6117" s="1376"/>
      <c r="AI6117" s="1376"/>
      <c r="AJ6117" s="1376"/>
      <c r="AK6117" s="1376"/>
      <c r="AL6117" s="1376"/>
      <c r="AM6117" s="1376"/>
      <c r="AN6117" s="1376"/>
      <c r="AO6117" s="1376"/>
      <c r="AP6117" s="1376"/>
      <c r="AQ6117" s="1376"/>
      <c r="AR6117" s="1376"/>
      <c r="AS6117" s="1376"/>
      <c r="AT6117" s="1376"/>
      <c r="AU6117" s="1376"/>
      <c r="AV6117" s="1376"/>
      <c r="AW6117" s="1376"/>
      <c r="AX6117" s="1376"/>
      <c r="AY6117" s="1376"/>
      <c r="AZ6117" s="1376"/>
      <c r="BA6117" s="722"/>
      <c r="BB6117" s="722"/>
      <c r="BC6117" s="722"/>
    </row>
    <row r="6118" spans="11:55" s="757" customFormat="1">
      <c r="K6118" s="758"/>
      <c r="L6118" s="758"/>
      <c r="M6118" s="722"/>
      <c r="P6118" s="722"/>
      <c r="Q6118" s="722"/>
      <c r="R6118" s="722"/>
      <c r="S6118" s="722"/>
      <c r="T6118" s="722"/>
      <c r="U6118" s="722"/>
      <c r="V6118" s="1376"/>
      <c r="W6118" s="1376"/>
      <c r="X6118" s="1376"/>
      <c r="Y6118" s="1376"/>
      <c r="Z6118" s="1376"/>
      <c r="AA6118" s="1376"/>
      <c r="AB6118" s="1376"/>
      <c r="AC6118" s="1376"/>
      <c r="AD6118" s="1376"/>
      <c r="AE6118" s="1376"/>
      <c r="AF6118" s="1376"/>
      <c r="AG6118" s="1376"/>
      <c r="AH6118" s="1376"/>
      <c r="AI6118" s="1376"/>
      <c r="AJ6118" s="1376"/>
      <c r="AK6118" s="1376"/>
      <c r="AL6118" s="1376"/>
      <c r="AM6118" s="1376"/>
      <c r="AN6118" s="1376"/>
      <c r="AO6118" s="1376"/>
      <c r="AP6118" s="1376"/>
      <c r="AQ6118" s="1376"/>
      <c r="AR6118" s="1376"/>
      <c r="AS6118" s="1376"/>
      <c r="AT6118" s="1376"/>
      <c r="AU6118" s="1376"/>
      <c r="AV6118" s="1376"/>
      <c r="AW6118" s="1376"/>
      <c r="AX6118" s="1376"/>
      <c r="AY6118" s="1376"/>
      <c r="AZ6118" s="1376"/>
      <c r="BA6118" s="722"/>
      <c r="BB6118" s="722"/>
      <c r="BC6118" s="722"/>
    </row>
    <row r="6119" spans="11:55" s="757" customFormat="1">
      <c r="K6119" s="758"/>
      <c r="L6119" s="758"/>
      <c r="M6119" s="722"/>
      <c r="P6119" s="722"/>
      <c r="Q6119" s="722"/>
      <c r="R6119" s="722"/>
      <c r="S6119" s="722"/>
      <c r="T6119" s="722"/>
      <c r="U6119" s="722"/>
      <c r="V6119" s="1376"/>
      <c r="W6119" s="1376"/>
      <c r="X6119" s="1376"/>
      <c r="Y6119" s="1376"/>
      <c r="Z6119" s="1376"/>
      <c r="AA6119" s="1376"/>
      <c r="AB6119" s="1376"/>
      <c r="AC6119" s="1376"/>
      <c r="AD6119" s="1376"/>
      <c r="AE6119" s="1376"/>
      <c r="AF6119" s="1376"/>
      <c r="AG6119" s="1376"/>
      <c r="AH6119" s="1376"/>
      <c r="AI6119" s="1376"/>
      <c r="AJ6119" s="1376"/>
      <c r="AK6119" s="1376"/>
      <c r="AL6119" s="1376"/>
      <c r="AM6119" s="1376"/>
      <c r="AN6119" s="1376"/>
      <c r="AO6119" s="1376"/>
      <c r="AP6119" s="1376"/>
      <c r="AQ6119" s="1376"/>
      <c r="AR6119" s="1376"/>
      <c r="AS6119" s="1376"/>
      <c r="AT6119" s="1376"/>
      <c r="AU6119" s="1376"/>
      <c r="AV6119" s="1376"/>
      <c r="AW6119" s="1376"/>
      <c r="AX6119" s="1376"/>
      <c r="AY6119" s="1376"/>
      <c r="AZ6119" s="1376"/>
      <c r="BA6119" s="722"/>
      <c r="BB6119" s="722"/>
      <c r="BC6119" s="722"/>
    </row>
    <row r="6120" spans="11:55" s="757" customFormat="1">
      <c r="K6120" s="758"/>
      <c r="L6120" s="758"/>
      <c r="M6120" s="722"/>
      <c r="P6120" s="722"/>
      <c r="Q6120" s="722"/>
      <c r="R6120" s="722"/>
      <c r="S6120" s="722"/>
      <c r="T6120" s="722"/>
      <c r="U6120" s="722"/>
      <c r="V6120" s="1376"/>
      <c r="W6120" s="1376"/>
      <c r="X6120" s="1376"/>
      <c r="Y6120" s="1376"/>
      <c r="Z6120" s="1376"/>
      <c r="AA6120" s="1376"/>
      <c r="AB6120" s="1376"/>
      <c r="AC6120" s="1376"/>
      <c r="AD6120" s="1376"/>
      <c r="AE6120" s="1376"/>
      <c r="AF6120" s="1376"/>
      <c r="AG6120" s="1376"/>
      <c r="AH6120" s="1376"/>
      <c r="AI6120" s="1376"/>
      <c r="AJ6120" s="1376"/>
      <c r="AK6120" s="1376"/>
      <c r="AL6120" s="1376"/>
      <c r="AM6120" s="1376"/>
      <c r="AN6120" s="1376"/>
      <c r="AO6120" s="1376"/>
      <c r="AP6120" s="1376"/>
      <c r="AQ6120" s="1376"/>
      <c r="AR6120" s="1376"/>
      <c r="AS6120" s="1376"/>
      <c r="AT6120" s="1376"/>
      <c r="AU6120" s="1376"/>
      <c r="AV6120" s="1376"/>
      <c r="AW6120" s="1376"/>
      <c r="AX6120" s="1376"/>
      <c r="AY6120" s="1376"/>
      <c r="AZ6120" s="1376"/>
      <c r="BA6120" s="722"/>
      <c r="BB6120" s="722"/>
      <c r="BC6120" s="722"/>
    </row>
    <row r="6121" spans="11:55" s="757" customFormat="1">
      <c r="K6121" s="758"/>
      <c r="L6121" s="758"/>
      <c r="M6121" s="722"/>
      <c r="P6121" s="722"/>
      <c r="Q6121" s="722"/>
      <c r="R6121" s="722"/>
      <c r="S6121" s="722"/>
      <c r="T6121" s="722"/>
      <c r="U6121" s="722"/>
      <c r="V6121" s="1376"/>
      <c r="W6121" s="1376"/>
      <c r="X6121" s="1376"/>
      <c r="Y6121" s="1376"/>
      <c r="Z6121" s="1376"/>
      <c r="AA6121" s="1376"/>
      <c r="AB6121" s="1376"/>
      <c r="AC6121" s="1376"/>
      <c r="AD6121" s="1376"/>
      <c r="AE6121" s="1376"/>
      <c r="AF6121" s="1376"/>
      <c r="AG6121" s="1376"/>
      <c r="AH6121" s="1376"/>
      <c r="AI6121" s="1376"/>
      <c r="AJ6121" s="1376"/>
      <c r="AK6121" s="1376"/>
      <c r="AL6121" s="1376"/>
      <c r="AM6121" s="1376"/>
      <c r="AN6121" s="1376"/>
      <c r="AO6121" s="1376"/>
      <c r="AP6121" s="1376"/>
      <c r="AQ6121" s="1376"/>
      <c r="AR6121" s="1376"/>
      <c r="AS6121" s="1376"/>
      <c r="AT6121" s="1376"/>
      <c r="AU6121" s="1376"/>
      <c r="AV6121" s="1376"/>
      <c r="AW6121" s="1376"/>
      <c r="AX6121" s="1376"/>
      <c r="AY6121" s="1376"/>
      <c r="AZ6121" s="1376"/>
      <c r="BA6121" s="722"/>
      <c r="BB6121" s="722"/>
      <c r="BC6121" s="722"/>
    </row>
    <row r="6122" spans="11:55" s="757" customFormat="1">
      <c r="K6122" s="758"/>
      <c r="L6122" s="758"/>
      <c r="M6122" s="722"/>
      <c r="P6122" s="722"/>
      <c r="Q6122" s="722"/>
      <c r="R6122" s="722"/>
      <c r="S6122" s="722"/>
      <c r="T6122" s="722"/>
      <c r="U6122" s="722"/>
      <c r="V6122" s="1376"/>
      <c r="W6122" s="1376"/>
      <c r="X6122" s="1376"/>
      <c r="Y6122" s="1376"/>
      <c r="Z6122" s="1376"/>
      <c r="AA6122" s="1376"/>
      <c r="AB6122" s="1376"/>
      <c r="AC6122" s="1376"/>
      <c r="AD6122" s="1376"/>
      <c r="AE6122" s="1376"/>
      <c r="AF6122" s="1376"/>
      <c r="AG6122" s="1376"/>
      <c r="AH6122" s="1376"/>
      <c r="AI6122" s="1376"/>
      <c r="AJ6122" s="1376"/>
      <c r="AK6122" s="1376"/>
      <c r="AL6122" s="1376"/>
      <c r="AM6122" s="1376"/>
      <c r="AN6122" s="1376"/>
      <c r="AO6122" s="1376"/>
      <c r="AP6122" s="1376"/>
      <c r="AQ6122" s="1376"/>
      <c r="AR6122" s="1376"/>
      <c r="AS6122" s="1376"/>
      <c r="AT6122" s="1376"/>
      <c r="AU6122" s="1376"/>
      <c r="AV6122" s="1376"/>
      <c r="AW6122" s="1376"/>
      <c r="AX6122" s="1376"/>
      <c r="AY6122" s="1376"/>
      <c r="AZ6122" s="1376"/>
      <c r="BA6122" s="722"/>
      <c r="BB6122" s="722"/>
      <c r="BC6122" s="722"/>
    </row>
    <row r="6123" spans="11:55" s="757" customFormat="1">
      <c r="K6123" s="758"/>
      <c r="L6123" s="758"/>
      <c r="M6123" s="722"/>
      <c r="P6123" s="722"/>
      <c r="Q6123" s="722"/>
      <c r="R6123" s="722"/>
      <c r="S6123" s="722"/>
      <c r="T6123" s="722"/>
      <c r="U6123" s="722"/>
      <c r="V6123" s="1376"/>
      <c r="W6123" s="1376"/>
      <c r="X6123" s="1376"/>
      <c r="Y6123" s="1376"/>
      <c r="Z6123" s="1376"/>
      <c r="AA6123" s="1376"/>
      <c r="AB6123" s="1376"/>
      <c r="AC6123" s="1376"/>
      <c r="AD6123" s="1376"/>
      <c r="AE6123" s="1376"/>
      <c r="AF6123" s="1376"/>
      <c r="AG6123" s="1376"/>
      <c r="AH6123" s="1376"/>
      <c r="AI6123" s="1376"/>
      <c r="AJ6123" s="1376"/>
      <c r="AK6123" s="1376"/>
      <c r="AL6123" s="1376"/>
      <c r="AM6123" s="1376"/>
      <c r="AN6123" s="1376"/>
      <c r="AO6123" s="1376"/>
      <c r="AP6123" s="1376"/>
      <c r="AQ6123" s="1376"/>
      <c r="AR6123" s="1376"/>
      <c r="AS6123" s="1376"/>
      <c r="AT6123" s="1376"/>
      <c r="AU6123" s="1376"/>
      <c r="AV6123" s="1376"/>
      <c r="AW6123" s="1376"/>
      <c r="AX6123" s="1376"/>
      <c r="AY6123" s="1376"/>
      <c r="AZ6123" s="1376"/>
      <c r="BA6123" s="722"/>
      <c r="BB6123" s="722"/>
      <c r="BC6123" s="722"/>
    </row>
    <row r="6124" spans="11:55" s="757" customFormat="1">
      <c r="K6124" s="758"/>
      <c r="L6124" s="758"/>
      <c r="M6124" s="722"/>
      <c r="P6124" s="722"/>
      <c r="Q6124" s="722"/>
      <c r="R6124" s="722"/>
      <c r="S6124" s="722"/>
      <c r="T6124" s="722"/>
      <c r="U6124" s="722"/>
      <c r="V6124" s="1376"/>
      <c r="W6124" s="1376"/>
      <c r="X6124" s="1376"/>
      <c r="Y6124" s="1376"/>
      <c r="Z6124" s="1376"/>
      <c r="AA6124" s="1376"/>
      <c r="AB6124" s="1376"/>
      <c r="AC6124" s="1376"/>
      <c r="AD6124" s="1376"/>
      <c r="AE6124" s="1376"/>
      <c r="AF6124" s="1376"/>
      <c r="AG6124" s="1376"/>
      <c r="AH6124" s="1376"/>
      <c r="AI6124" s="1376"/>
      <c r="AJ6124" s="1376"/>
      <c r="AK6124" s="1376"/>
      <c r="AL6124" s="1376"/>
      <c r="AM6124" s="1376"/>
      <c r="AN6124" s="1376"/>
      <c r="AO6124" s="1376"/>
      <c r="AP6124" s="1376"/>
      <c r="AQ6124" s="1376"/>
      <c r="AR6124" s="1376"/>
      <c r="AS6124" s="1376"/>
      <c r="AT6124" s="1376"/>
      <c r="AU6124" s="1376"/>
      <c r="AV6124" s="1376"/>
      <c r="AW6124" s="1376"/>
      <c r="AX6124" s="1376"/>
      <c r="AY6124" s="1376"/>
      <c r="AZ6124" s="1376"/>
      <c r="BA6124" s="722"/>
      <c r="BB6124" s="722"/>
      <c r="BC6124" s="722"/>
    </row>
    <row r="6125" spans="11:55" s="757" customFormat="1">
      <c r="K6125" s="758"/>
      <c r="L6125" s="758"/>
      <c r="M6125" s="722"/>
      <c r="P6125" s="722"/>
      <c r="Q6125" s="722"/>
      <c r="R6125" s="722"/>
      <c r="S6125" s="722"/>
      <c r="T6125" s="722"/>
      <c r="U6125" s="722"/>
      <c r="V6125" s="1376"/>
      <c r="W6125" s="1376"/>
      <c r="X6125" s="1376"/>
      <c r="Y6125" s="1376"/>
      <c r="Z6125" s="1376"/>
      <c r="AA6125" s="1376"/>
      <c r="AB6125" s="1376"/>
      <c r="AC6125" s="1376"/>
      <c r="AD6125" s="1376"/>
      <c r="AE6125" s="1376"/>
      <c r="AF6125" s="1376"/>
      <c r="AG6125" s="1376"/>
      <c r="AH6125" s="1376"/>
      <c r="AI6125" s="1376"/>
      <c r="AJ6125" s="1376"/>
      <c r="AK6125" s="1376"/>
      <c r="AL6125" s="1376"/>
      <c r="AM6125" s="1376"/>
      <c r="AN6125" s="1376"/>
      <c r="AO6125" s="1376"/>
      <c r="AP6125" s="1376"/>
      <c r="AQ6125" s="1376"/>
      <c r="AR6125" s="1376"/>
      <c r="AS6125" s="1376"/>
      <c r="AT6125" s="1376"/>
      <c r="AU6125" s="1376"/>
      <c r="AV6125" s="1376"/>
      <c r="AW6125" s="1376"/>
      <c r="AX6125" s="1376"/>
      <c r="AY6125" s="1376"/>
      <c r="AZ6125" s="1376"/>
      <c r="BA6125" s="722"/>
      <c r="BB6125" s="722"/>
      <c r="BC6125" s="722"/>
    </row>
    <row r="6126" spans="11:55" s="757" customFormat="1">
      <c r="K6126" s="758"/>
      <c r="L6126" s="758"/>
      <c r="M6126" s="722"/>
      <c r="P6126" s="722"/>
      <c r="Q6126" s="722"/>
      <c r="R6126" s="722"/>
      <c r="S6126" s="722"/>
      <c r="T6126" s="722"/>
      <c r="U6126" s="722"/>
      <c r="V6126" s="1376"/>
      <c r="W6126" s="1376"/>
      <c r="X6126" s="1376"/>
      <c r="Y6126" s="1376"/>
      <c r="Z6126" s="1376"/>
      <c r="AA6126" s="1376"/>
      <c r="AB6126" s="1376"/>
      <c r="AC6126" s="1376"/>
      <c r="AD6126" s="1376"/>
      <c r="AE6126" s="1376"/>
      <c r="AF6126" s="1376"/>
      <c r="AG6126" s="1376"/>
      <c r="AH6126" s="1376"/>
      <c r="AI6126" s="1376"/>
      <c r="AJ6126" s="1376"/>
      <c r="AK6126" s="1376"/>
      <c r="AL6126" s="1376"/>
      <c r="AM6126" s="1376"/>
      <c r="AN6126" s="1376"/>
      <c r="AO6126" s="1376"/>
      <c r="AP6126" s="1376"/>
      <c r="AQ6126" s="1376"/>
      <c r="AR6126" s="1376"/>
      <c r="AS6126" s="1376"/>
      <c r="AT6126" s="1376"/>
      <c r="AU6126" s="1376"/>
      <c r="AV6126" s="1376"/>
      <c r="AW6126" s="1376"/>
      <c r="AX6126" s="1376"/>
      <c r="AY6126" s="1376"/>
      <c r="AZ6126" s="1376"/>
      <c r="BA6126" s="722"/>
      <c r="BB6126" s="722"/>
      <c r="BC6126" s="722"/>
    </row>
    <row r="6127" spans="11:55" s="757" customFormat="1">
      <c r="K6127" s="758"/>
      <c r="L6127" s="758"/>
      <c r="M6127" s="722"/>
      <c r="P6127" s="722"/>
      <c r="Q6127" s="722"/>
      <c r="R6127" s="722"/>
      <c r="S6127" s="722"/>
      <c r="T6127" s="722"/>
      <c r="U6127" s="722"/>
      <c r="V6127" s="1376"/>
      <c r="W6127" s="1376"/>
      <c r="X6127" s="1376"/>
      <c r="Y6127" s="1376"/>
      <c r="Z6127" s="1376"/>
      <c r="AA6127" s="1376"/>
      <c r="AB6127" s="1376"/>
      <c r="AC6127" s="1376"/>
      <c r="AD6127" s="1376"/>
      <c r="AE6127" s="1376"/>
      <c r="AF6127" s="1376"/>
      <c r="AG6127" s="1376"/>
      <c r="AH6127" s="1376"/>
      <c r="AI6127" s="1376"/>
      <c r="AJ6127" s="1376"/>
      <c r="AK6127" s="1376"/>
      <c r="AL6127" s="1376"/>
      <c r="AM6127" s="1376"/>
      <c r="AN6127" s="1376"/>
      <c r="AO6127" s="1376"/>
      <c r="AP6127" s="1376"/>
      <c r="AQ6127" s="1376"/>
      <c r="AR6127" s="1376"/>
      <c r="AS6127" s="1376"/>
      <c r="AT6127" s="1376"/>
      <c r="AU6127" s="1376"/>
      <c r="AV6127" s="1376"/>
      <c r="AW6127" s="1376"/>
      <c r="AX6127" s="1376"/>
      <c r="AY6127" s="1376"/>
      <c r="AZ6127" s="1376"/>
      <c r="BA6127" s="722"/>
      <c r="BB6127" s="722"/>
      <c r="BC6127" s="722"/>
    </row>
    <row r="6128" spans="11:55" s="757" customFormat="1">
      <c r="K6128" s="758"/>
      <c r="L6128" s="758"/>
      <c r="M6128" s="722"/>
      <c r="P6128" s="722"/>
      <c r="Q6128" s="722"/>
      <c r="R6128" s="722"/>
      <c r="S6128" s="722"/>
      <c r="T6128" s="722"/>
      <c r="U6128" s="722"/>
      <c r="V6128" s="1376"/>
      <c r="W6128" s="1376"/>
      <c r="X6128" s="1376"/>
      <c r="Y6128" s="1376"/>
      <c r="Z6128" s="1376"/>
      <c r="AA6128" s="1376"/>
      <c r="AB6128" s="1376"/>
      <c r="AC6128" s="1376"/>
      <c r="AD6128" s="1376"/>
      <c r="AE6128" s="1376"/>
      <c r="AF6128" s="1376"/>
      <c r="AG6128" s="1376"/>
      <c r="AH6128" s="1376"/>
      <c r="AI6128" s="1376"/>
      <c r="AJ6128" s="1376"/>
      <c r="AK6128" s="1376"/>
      <c r="AL6128" s="1376"/>
      <c r="AM6128" s="1376"/>
      <c r="AN6128" s="1376"/>
      <c r="AO6128" s="1376"/>
      <c r="AP6128" s="1376"/>
      <c r="AQ6128" s="1376"/>
      <c r="AR6128" s="1376"/>
      <c r="AS6128" s="1376"/>
      <c r="AT6128" s="1376"/>
      <c r="AU6128" s="1376"/>
      <c r="AV6128" s="1376"/>
      <c r="AW6128" s="1376"/>
      <c r="AX6128" s="1376"/>
      <c r="AY6128" s="1376"/>
      <c r="AZ6128" s="1376"/>
      <c r="BA6128" s="722"/>
      <c r="BB6128" s="722"/>
      <c r="BC6128" s="722"/>
    </row>
    <row r="6129" spans="11:55" s="757" customFormat="1">
      <c r="K6129" s="758"/>
      <c r="L6129" s="758"/>
      <c r="M6129" s="722"/>
      <c r="P6129" s="722"/>
      <c r="Q6129" s="722"/>
      <c r="R6129" s="722"/>
      <c r="S6129" s="722"/>
      <c r="T6129" s="722"/>
      <c r="U6129" s="722"/>
      <c r="V6129" s="1376"/>
      <c r="W6129" s="1376"/>
      <c r="X6129" s="1376"/>
      <c r="Y6129" s="1376"/>
      <c r="Z6129" s="1376"/>
      <c r="AA6129" s="1376"/>
      <c r="AB6129" s="1376"/>
      <c r="AC6129" s="1376"/>
      <c r="AD6129" s="1376"/>
      <c r="AE6129" s="1376"/>
      <c r="AF6129" s="1376"/>
      <c r="AG6129" s="1376"/>
      <c r="AH6129" s="1376"/>
      <c r="AI6129" s="1376"/>
      <c r="AJ6129" s="1376"/>
      <c r="AK6129" s="1376"/>
      <c r="AL6129" s="1376"/>
      <c r="AM6129" s="1376"/>
      <c r="AN6129" s="1376"/>
      <c r="AO6129" s="1376"/>
      <c r="AP6129" s="1376"/>
      <c r="AQ6129" s="1376"/>
      <c r="AR6129" s="1376"/>
      <c r="AS6129" s="1376"/>
      <c r="AT6129" s="1376"/>
      <c r="AU6129" s="1376"/>
      <c r="AV6129" s="1376"/>
      <c r="AW6129" s="1376"/>
      <c r="AX6129" s="1376"/>
      <c r="AY6129" s="1376"/>
      <c r="AZ6129" s="1376"/>
      <c r="BA6129" s="722"/>
      <c r="BB6129" s="722"/>
      <c r="BC6129" s="722"/>
    </row>
    <row r="6130" spans="11:55" s="757" customFormat="1">
      <c r="K6130" s="758"/>
      <c r="L6130" s="758"/>
      <c r="M6130" s="722"/>
      <c r="P6130" s="722"/>
      <c r="Q6130" s="722"/>
      <c r="R6130" s="722"/>
      <c r="S6130" s="722"/>
      <c r="T6130" s="722"/>
      <c r="U6130" s="722"/>
      <c r="V6130" s="1376"/>
      <c r="W6130" s="1376"/>
      <c r="X6130" s="1376"/>
      <c r="Y6130" s="1376"/>
      <c r="Z6130" s="1376"/>
      <c r="AA6130" s="1376"/>
      <c r="AB6130" s="1376"/>
      <c r="AC6130" s="1376"/>
      <c r="AD6130" s="1376"/>
      <c r="AE6130" s="1376"/>
      <c r="AF6130" s="1376"/>
      <c r="AG6130" s="1376"/>
      <c r="AH6130" s="1376"/>
      <c r="AI6130" s="1376"/>
      <c r="AJ6130" s="1376"/>
      <c r="AK6130" s="1376"/>
      <c r="AL6130" s="1376"/>
      <c r="AM6130" s="1376"/>
      <c r="AN6130" s="1376"/>
      <c r="AO6130" s="1376"/>
      <c r="AP6130" s="1376"/>
      <c r="AQ6130" s="1376"/>
      <c r="AR6130" s="1376"/>
      <c r="AS6130" s="1376"/>
      <c r="AT6130" s="1376"/>
      <c r="AU6130" s="1376"/>
      <c r="AV6130" s="1376"/>
      <c r="AW6130" s="1376"/>
      <c r="AX6130" s="1376"/>
      <c r="AY6130" s="1376"/>
      <c r="AZ6130" s="1376"/>
      <c r="BA6130" s="722"/>
      <c r="BB6130" s="722"/>
      <c r="BC6130" s="722"/>
    </row>
    <row r="6131" spans="11:55" s="757" customFormat="1">
      <c r="K6131" s="758"/>
      <c r="L6131" s="758"/>
      <c r="M6131" s="722"/>
      <c r="P6131" s="722"/>
      <c r="Q6131" s="722"/>
      <c r="R6131" s="722"/>
      <c r="S6131" s="722"/>
      <c r="T6131" s="722"/>
      <c r="U6131" s="722"/>
      <c r="V6131" s="1376"/>
      <c r="W6131" s="1376"/>
      <c r="X6131" s="1376"/>
      <c r="Y6131" s="1376"/>
      <c r="Z6131" s="1376"/>
      <c r="AA6131" s="1376"/>
      <c r="AB6131" s="1376"/>
      <c r="AC6131" s="1376"/>
      <c r="AD6131" s="1376"/>
      <c r="AE6131" s="1376"/>
      <c r="AF6131" s="1376"/>
      <c r="AG6131" s="1376"/>
      <c r="AH6131" s="1376"/>
      <c r="AI6131" s="1376"/>
      <c r="AJ6131" s="1376"/>
      <c r="AK6131" s="1376"/>
      <c r="AL6131" s="1376"/>
      <c r="AM6131" s="1376"/>
      <c r="AN6131" s="1376"/>
      <c r="AO6131" s="1376"/>
      <c r="AP6131" s="1376"/>
      <c r="AQ6131" s="1376"/>
      <c r="AR6131" s="1376"/>
      <c r="AS6131" s="1376"/>
      <c r="AT6131" s="1376"/>
      <c r="AU6131" s="1376"/>
      <c r="AV6131" s="1376"/>
      <c r="AW6131" s="1376"/>
      <c r="AX6131" s="1376"/>
      <c r="AY6131" s="1376"/>
      <c r="AZ6131" s="1376"/>
      <c r="BA6131" s="722"/>
      <c r="BB6131" s="722"/>
      <c r="BC6131" s="722"/>
    </row>
    <row r="6132" spans="11:55" s="757" customFormat="1">
      <c r="K6132" s="758"/>
      <c r="L6132" s="758"/>
      <c r="M6132" s="722"/>
      <c r="P6132" s="722"/>
      <c r="Q6132" s="722"/>
      <c r="R6132" s="722"/>
      <c r="S6132" s="722"/>
      <c r="T6132" s="722"/>
      <c r="U6132" s="722"/>
      <c r="V6132" s="1376"/>
      <c r="W6132" s="1376"/>
      <c r="X6132" s="1376"/>
      <c r="Y6132" s="1376"/>
      <c r="Z6132" s="1376"/>
      <c r="AA6132" s="1376"/>
      <c r="AB6132" s="1376"/>
      <c r="AC6132" s="1376"/>
      <c r="AD6132" s="1376"/>
      <c r="AE6132" s="1376"/>
      <c r="AF6132" s="1376"/>
      <c r="AG6132" s="1376"/>
      <c r="AH6132" s="1376"/>
      <c r="AI6132" s="1376"/>
      <c r="AJ6132" s="1376"/>
      <c r="AK6132" s="1376"/>
      <c r="AL6132" s="1376"/>
      <c r="AM6132" s="1376"/>
      <c r="AN6132" s="1376"/>
      <c r="AO6132" s="1376"/>
      <c r="AP6132" s="1376"/>
      <c r="AQ6132" s="1376"/>
      <c r="AR6132" s="1376"/>
      <c r="AS6132" s="1376"/>
      <c r="AT6132" s="1376"/>
      <c r="AU6132" s="1376"/>
      <c r="AV6132" s="1376"/>
      <c r="AW6132" s="1376"/>
      <c r="AX6132" s="1376"/>
      <c r="AY6132" s="1376"/>
      <c r="AZ6132" s="1376"/>
      <c r="BA6132" s="722"/>
      <c r="BB6132" s="722"/>
      <c r="BC6132" s="722"/>
    </row>
    <row r="6133" spans="11:55" s="757" customFormat="1">
      <c r="K6133" s="758"/>
      <c r="L6133" s="758"/>
      <c r="M6133" s="722"/>
      <c r="P6133" s="722"/>
      <c r="Q6133" s="722"/>
      <c r="R6133" s="722"/>
      <c r="S6133" s="722"/>
      <c r="T6133" s="722"/>
      <c r="U6133" s="722"/>
      <c r="V6133" s="1376"/>
      <c r="W6133" s="1376"/>
      <c r="X6133" s="1376"/>
      <c r="Y6133" s="1376"/>
      <c r="Z6133" s="1376"/>
      <c r="AA6133" s="1376"/>
      <c r="AB6133" s="1376"/>
      <c r="AC6133" s="1376"/>
      <c r="AD6133" s="1376"/>
      <c r="AE6133" s="1376"/>
      <c r="AF6133" s="1376"/>
      <c r="AG6133" s="1376"/>
      <c r="AH6133" s="1376"/>
      <c r="AI6133" s="1376"/>
      <c r="AJ6133" s="1376"/>
      <c r="AK6133" s="1376"/>
      <c r="AL6133" s="1376"/>
      <c r="AM6133" s="1376"/>
      <c r="AN6133" s="1376"/>
      <c r="AO6133" s="1376"/>
      <c r="AP6133" s="1376"/>
      <c r="AQ6133" s="1376"/>
      <c r="AR6133" s="1376"/>
      <c r="AS6133" s="1376"/>
      <c r="AT6133" s="1376"/>
      <c r="AU6133" s="1376"/>
      <c r="AV6133" s="1376"/>
      <c r="AW6133" s="1376"/>
      <c r="AX6133" s="1376"/>
      <c r="AY6133" s="1376"/>
      <c r="AZ6133" s="1376"/>
      <c r="BA6133" s="722"/>
      <c r="BB6133" s="722"/>
      <c r="BC6133" s="722"/>
    </row>
    <row r="6134" spans="11:55" s="757" customFormat="1">
      <c r="K6134" s="758"/>
      <c r="L6134" s="758"/>
      <c r="M6134" s="722"/>
      <c r="P6134" s="722"/>
      <c r="Q6134" s="722"/>
      <c r="R6134" s="722"/>
      <c r="S6134" s="722"/>
      <c r="T6134" s="722"/>
      <c r="U6134" s="722"/>
      <c r="V6134" s="1376"/>
      <c r="W6134" s="1376"/>
      <c r="X6134" s="1376"/>
      <c r="Y6134" s="1376"/>
      <c r="Z6134" s="1376"/>
      <c r="AA6134" s="1376"/>
      <c r="AB6134" s="1376"/>
      <c r="AC6134" s="1376"/>
      <c r="AD6134" s="1376"/>
      <c r="AE6134" s="1376"/>
      <c r="AF6134" s="1376"/>
      <c r="AG6134" s="1376"/>
      <c r="AH6134" s="1376"/>
      <c r="AI6134" s="1376"/>
      <c r="AJ6134" s="1376"/>
      <c r="AK6134" s="1376"/>
      <c r="AL6134" s="1376"/>
      <c r="AM6134" s="1376"/>
      <c r="AN6134" s="1376"/>
      <c r="AO6134" s="1376"/>
      <c r="AP6134" s="1376"/>
      <c r="AQ6134" s="1376"/>
      <c r="AR6134" s="1376"/>
      <c r="AS6134" s="1376"/>
      <c r="AT6134" s="1376"/>
      <c r="AU6134" s="1376"/>
      <c r="AV6134" s="1376"/>
      <c r="AW6134" s="1376"/>
      <c r="AX6134" s="1376"/>
      <c r="AY6134" s="1376"/>
      <c r="AZ6134" s="1376"/>
      <c r="BA6134" s="722"/>
      <c r="BB6134" s="722"/>
      <c r="BC6134" s="722"/>
    </row>
    <row r="6135" spans="11:55" s="757" customFormat="1">
      <c r="K6135" s="758"/>
      <c r="L6135" s="758"/>
      <c r="M6135" s="722"/>
      <c r="P6135" s="722"/>
      <c r="Q6135" s="722"/>
      <c r="R6135" s="722"/>
      <c r="S6135" s="722"/>
      <c r="T6135" s="722"/>
      <c r="U6135" s="722"/>
      <c r="V6135" s="1376"/>
      <c r="W6135" s="1376"/>
      <c r="X6135" s="1376"/>
      <c r="Y6135" s="1376"/>
      <c r="Z6135" s="1376"/>
      <c r="AA6135" s="1376"/>
      <c r="AB6135" s="1376"/>
      <c r="AC6135" s="1376"/>
      <c r="AD6135" s="1376"/>
      <c r="AE6135" s="1376"/>
      <c r="AF6135" s="1376"/>
      <c r="AG6135" s="1376"/>
      <c r="AH6135" s="1376"/>
      <c r="AI6135" s="1376"/>
      <c r="AJ6135" s="1376"/>
      <c r="AK6135" s="1376"/>
      <c r="AL6135" s="1376"/>
      <c r="AM6135" s="1376"/>
      <c r="AN6135" s="1376"/>
      <c r="AO6135" s="1376"/>
      <c r="AP6135" s="1376"/>
      <c r="AQ6135" s="1376"/>
      <c r="AR6135" s="1376"/>
      <c r="AS6135" s="1376"/>
      <c r="AT6135" s="1376"/>
      <c r="AU6135" s="1376"/>
      <c r="AV6135" s="1376"/>
      <c r="AW6135" s="1376"/>
      <c r="AX6135" s="1376"/>
      <c r="AY6135" s="1376"/>
      <c r="AZ6135" s="1376"/>
      <c r="BA6135" s="722"/>
      <c r="BB6135" s="722"/>
      <c r="BC6135" s="722"/>
    </row>
    <row r="6136" spans="11:55" s="757" customFormat="1">
      <c r="K6136" s="758"/>
      <c r="L6136" s="758"/>
      <c r="M6136" s="722"/>
      <c r="P6136" s="722"/>
      <c r="Q6136" s="722"/>
      <c r="R6136" s="722"/>
      <c r="S6136" s="722"/>
      <c r="T6136" s="722"/>
      <c r="U6136" s="722"/>
      <c r="V6136" s="1376"/>
      <c r="W6136" s="1376"/>
      <c r="X6136" s="1376"/>
      <c r="Y6136" s="1376"/>
      <c r="Z6136" s="1376"/>
      <c r="AA6136" s="1376"/>
      <c r="AB6136" s="1376"/>
      <c r="AC6136" s="1376"/>
      <c r="AD6136" s="1376"/>
      <c r="AE6136" s="1376"/>
      <c r="AF6136" s="1376"/>
      <c r="AG6136" s="1376"/>
      <c r="AH6136" s="1376"/>
      <c r="AI6136" s="1376"/>
      <c r="AJ6136" s="1376"/>
      <c r="AK6136" s="1376"/>
      <c r="AL6136" s="1376"/>
      <c r="AM6136" s="1376"/>
      <c r="AN6136" s="1376"/>
      <c r="AO6136" s="1376"/>
      <c r="AP6136" s="1376"/>
      <c r="AQ6136" s="1376"/>
      <c r="AR6136" s="1376"/>
      <c r="AS6136" s="1376"/>
      <c r="AT6136" s="1376"/>
      <c r="AU6136" s="1376"/>
      <c r="AV6136" s="1376"/>
      <c r="AW6136" s="1376"/>
      <c r="AX6136" s="1376"/>
      <c r="AY6136" s="1376"/>
      <c r="AZ6136" s="1376"/>
      <c r="BA6136" s="722"/>
      <c r="BB6136" s="722"/>
      <c r="BC6136" s="722"/>
    </row>
    <row r="6137" spans="11:55" s="757" customFormat="1">
      <c r="K6137" s="758"/>
      <c r="L6137" s="758"/>
      <c r="M6137" s="722"/>
      <c r="P6137" s="722"/>
      <c r="Q6137" s="722"/>
      <c r="R6137" s="722"/>
      <c r="S6137" s="722"/>
      <c r="T6137" s="722"/>
      <c r="U6137" s="722"/>
      <c r="V6137" s="1376"/>
      <c r="W6137" s="1376"/>
      <c r="X6137" s="1376"/>
      <c r="Y6137" s="1376"/>
      <c r="Z6137" s="1376"/>
      <c r="AA6137" s="1376"/>
      <c r="AB6137" s="1376"/>
      <c r="AC6137" s="1376"/>
      <c r="AD6137" s="1376"/>
      <c r="AE6137" s="1376"/>
      <c r="AF6137" s="1376"/>
      <c r="AG6137" s="1376"/>
      <c r="AH6137" s="1376"/>
      <c r="AI6137" s="1376"/>
      <c r="AJ6137" s="1376"/>
      <c r="AK6137" s="1376"/>
      <c r="AL6137" s="1376"/>
      <c r="AM6137" s="1376"/>
      <c r="AN6137" s="1376"/>
      <c r="AO6137" s="1376"/>
      <c r="AP6137" s="1376"/>
      <c r="AQ6137" s="1376"/>
      <c r="AR6137" s="1376"/>
      <c r="AS6137" s="1376"/>
      <c r="AT6137" s="1376"/>
      <c r="AU6137" s="1376"/>
      <c r="AV6137" s="1376"/>
      <c r="AW6137" s="1376"/>
      <c r="AX6137" s="1376"/>
      <c r="AY6137" s="1376"/>
      <c r="AZ6137" s="1376"/>
      <c r="BA6137" s="722"/>
      <c r="BB6137" s="722"/>
      <c r="BC6137" s="722"/>
    </row>
    <row r="6138" spans="11:55" s="757" customFormat="1">
      <c r="K6138" s="758"/>
      <c r="L6138" s="758"/>
      <c r="M6138" s="722"/>
      <c r="P6138" s="722"/>
      <c r="Q6138" s="722"/>
      <c r="R6138" s="722"/>
      <c r="S6138" s="722"/>
      <c r="T6138" s="722"/>
      <c r="U6138" s="722"/>
      <c r="V6138" s="1376"/>
      <c r="W6138" s="1376"/>
      <c r="X6138" s="1376"/>
      <c r="Y6138" s="1376"/>
      <c r="Z6138" s="1376"/>
      <c r="AA6138" s="1376"/>
      <c r="AB6138" s="1376"/>
      <c r="AC6138" s="1376"/>
      <c r="AD6138" s="1376"/>
      <c r="AE6138" s="1376"/>
      <c r="AF6138" s="1376"/>
      <c r="AG6138" s="1376"/>
      <c r="AH6138" s="1376"/>
      <c r="AI6138" s="1376"/>
      <c r="AJ6138" s="1376"/>
      <c r="AK6138" s="1376"/>
      <c r="AL6138" s="1376"/>
      <c r="AM6138" s="1376"/>
      <c r="AN6138" s="1376"/>
      <c r="AO6138" s="1376"/>
      <c r="AP6138" s="1376"/>
      <c r="AQ6138" s="1376"/>
      <c r="AR6138" s="1376"/>
      <c r="AS6138" s="1376"/>
      <c r="AT6138" s="1376"/>
      <c r="AU6138" s="1376"/>
      <c r="AV6138" s="1376"/>
      <c r="AW6138" s="1376"/>
      <c r="AX6138" s="1376"/>
      <c r="AY6138" s="1376"/>
      <c r="AZ6138" s="1376"/>
      <c r="BA6138" s="722"/>
      <c r="BB6138" s="722"/>
      <c r="BC6138" s="722"/>
    </row>
    <row r="6139" spans="11:55" s="757" customFormat="1">
      <c r="K6139" s="758"/>
      <c r="L6139" s="758"/>
      <c r="M6139" s="722"/>
      <c r="P6139" s="722"/>
      <c r="Q6139" s="722"/>
      <c r="R6139" s="722"/>
      <c r="S6139" s="722"/>
      <c r="T6139" s="722"/>
      <c r="U6139" s="722"/>
      <c r="V6139" s="1376"/>
      <c r="W6139" s="1376"/>
      <c r="X6139" s="1376"/>
      <c r="Y6139" s="1376"/>
      <c r="Z6139" s="1376"/>
      <c r="AA6139" s="1376"/>
      <c r="AB6139" s="1376"/>
      <c r="AC6139" s="1376"/>
      <c r="AD6139" s="1376"/>
      <c r="AE6139" s="1376"/>
      <c r="AF6139" s="1376"/>
      <c r="AG6139" s="1376"/>
      <c r="AH6139" s="1376"/>
      <c r="AI6139" s="1376"/>
      <c r="AJ6139" s="1376"/>
      <c r="AK6139" s="1376"/>
      <c r="AL6139" s="1376"/>
      <c r="AM6139" s="1376"/>
      <c r="AN6139" s="1376"/>
      <c r="AO6139" s="1376"/>
      <c r="AP6139" s="1376"/>
      <c r="AQ6139" s="1376"/>
      <c r="AR6139" s="1376"/>
      <c r="AS6139" s="1376"/>
      <c r="AT6139" s="1376"/>
      <c r="AU6139" s="1376"/>
      <c r="AV6139" s="1376"/>
      <c r="AW6139" s="1376"/>
      <c r="AX6139" s="1376"/>
      <c r="AY6139" s="1376"/>
      <c r="AZ6139" s="1376"/>
      <c r="BA6139" s="722"/>
      <c r="BB6139" s="722"/>
      <c r="BC6139" s="722"/>
    </row>
    <row r="6140" spans="11:55" s="757" customFormat="1">
      <c r="K6140" s="758"/>
      <c r="L6140" s="758"/>
      <c r="M6140" s="722"/>
      <c r="P6140" s="722"/>
      <c r="Q6140" s="722"/>
      <c r="R6140" s="722"/>
      <c r="S6140" s="722"/>
      <c r="T6140" s="722"/>
      <c r="U6140" s="722"/>
      <c r="V6140" s="1376"/>
      <c r="W6140" s="1376"/>
      <c r="X6140" s="1376"/>
      <c r="Y6140" s="1376"/>
      <c r="Z6140" s="1376"/>
      <c r="AA6140" s="1376"/>
      <c r="AB6140" s="1376"/>
      <c r="AC6140" s="1376"/>
      <c r="AD6140" s="1376"/>
      <c r="AE6140" s="1376"/>
      <c r="AF6140" s="1376"/>
      <c r="AG6140" s="1376"/>
      <c r="AH6140" s="1376"/>
      <c r="AI6140" s="1376"/>
      <c r="AJ6140" s="1376"/>
      <c r="AK6140" s="1376"/>
      <c r="AL6140" s="1376"/>
      <c r="AM6140" s="1376"/>
      <c r="AN6140" s="1376"/>
      <c r="AO6140" s="1376"/>
      <c r="AP6140" s="1376"/>
      <c r="AQ6140" s="1376"/>
      <c r="AR6140" s="1376"/>
      <c r="AS6140" s="1376"/>
      <c r="AT6140" s="1376"/>
      <c r="AU6140" s="1376"/>
      <c r="AV6140" s="1376"/>
      <c r="AW6140" s="1376"/>
      <c r="AX6140" s="1376"/>
      <c r="AY6140" s="1376"/>
      <c r="AZ6140" s="1376"/>
      <c r="BA6140" s="722"/>
      <c r="BB6140" s="722"/>
      <c r="BC6140" s="722"/>
    </row>
    <row r="6141" spans="11:55" s="757" customFormat="1">
      <c r="K6141" s="758"/>
      <c r="L6141" s="758"/>
      <c r="M6141" s="722"/>
      <c r="P6141" s="722"/>
      <c r="Q6141" s="722"/>
      <c r="R6141" s="722"/>
      <c r="S6141" s="722"/>
      <c r="T6141" s="722"/>
      <c r="U6141" s="722"/>
      <c r="V6141" s="1376"/>
      <c r="W6141" s="1376"/>
      <c r="X6141" s="1376"/>
      <c r="Y6141" s="1376"/>
      <c r="Z6141" s="1376"/>
      <c r="AA6141" s="1376"/>
      <c r="AB6141" s="1376"/>
      <c r="AC6141" s="1376"/>
      <c r="AD6141" s="1376"/>
      <c r="AE6141" s="1376"/>
      <c r="AF6141" s="1376"/>
      <c r="AG6141" s="1376"/>
      <c r="AH6141" s="1376"/>
      <c r="AI6141" s="1376"/>
      <c r="AJ6141" s="1376"/>
      <c r="AK6141" s="1376"/>
      <c r="AL6141" s="1376"/>
      <c r="AM6141" s="1376"/>
      <c r="AN6141" s="1376"/>
      <c r="AO6141" s="1376"/>
      <c r="AP6141" s="1376"/>
      <c r="AQ6141" s="1376"/>
      <c r="AR6141" s="1376"/>
      <c r="AS6141" s="1376"/>
      <c r="AT6141" s="1376"/>
      <c r="AU6141" s="1376"/>
      <c r="AV6141" s="1376"/>
      <c r="AW6141" s="1376"/>
      <c r="AX6141" s="1376"/>
      <c r="AY6141" s="1376"/>
      <c r="AZ6141" s="1376"/>
      <c r="BA6141" s="722"/>
      <c r="BB6141" s="722"/>
      <c r="BC6141" s="722"/>
    </row>
    <row r="6142" spans="11:55" s="757" customFormat="1">
      <c r="K6142" s="758"/>
      <c r="L6142" s="758"/>
      <c r="M6142" s="722"/>
      <c r="P6142" s="722"/>
      <c r="Q6142" s="722"/>
      <c r="R6142" s="722"/>
      <c r="S6142" s="722"/>
      <c r="T6142" s="722"/>
      <c r="U6142" s="722"/>
      <c r="V6142" s="1376"/>
      <c r="W6142" s="1376"/>
      <c r="X6142" s="1376"/>
      <c r="Y6142" s="1376"/>
      <c r="Z6142" s="1376"/>
      <c r="AA6142" s="1376"/>
      <c r="AB6142" s="1376"/>
      <c r="AC6142" s="1376"/>
      <c r="AD6142" s="1376"/>
      <c r="AE6142" s="1376"/>
      <c r="AF6142" s="1376"/>
      <c r="AG6142" s="1376"/>
      <c r="AH6142" s="1376"/>
      <c r="AI6142" s="1376"/>
      <c r="AJ6142" s="1376"/>
      <c r="AK6142" s="1376"/>
      <c r="AL6142" s="1376"/>
      <c r="AM6142" s="1376"/>
      <c r="AN6142" s="1376"/>
      <c r="AO6142" s="1376"/>
      <c r="AP6142" s="1376"/>
      <c r="AQ6142" s="1376"/>
      <c r="AR6142" s="1376"/>
      <c r="AS6142" s="1376"/>
      <c r="AT6142" s="1376"/>
      <c r="AU6142" s="1376"/>
      <c r="AV6142" s="1376"/>
      <c r="AW6142" s="1376"/>
      <c r="AX6142" s="1376"/>
      <c r="AY6142" s="1376"/>
      <c r="AZ6142" s="1376"/>
      <c r="BA6142" s="722"/>
      <c r="BB6142" s="722"/>
      <c r="BC6142" s="722"/>
    </row>
    <row r="6143" spans="11:55" s="757" customFormat="1">
      <c r="K6143" s="758"/>
      <c r="L6143" s="758"/>
      <c r="M6143" s="722"/>
      <c r="P6143" s="722"/>
      <c r="Q6143" s="722"/>
      <c r="R6143" s="722"/>
      <c r="S6143" s="722"/>
      <c r="T6143" s="722"/>
      <c r="U6143" s="722"/>
      <c r="V6143" s="1376"/>
      <c r="W6143" s="1376"/>
      <c r="X6143" s="1376"/>
      <c r="Y6143" s="1376"/>
      <c r="Z6143" s="1376"/>
      <c r="AA6143" s="1376"/>
      <c r="AB6143" s="1376"/>
      <c r="AC6143" s="1376"/>
      <c r="AD6143" s="1376"/>
      <c r="AE6143" s="1376"/>
      <c r="AF6143" s="1376"/>
      <c r="AG6143" s="1376"/>
      <c r="AH6143" s="1376"/>
      <c r="AI6143" s="1376"/>
      <c r="AJ6143" s="1376"/>
      <c r="AK6143" s="1376"/>
      <c r="AL6143" s="1376"/>
      <c r="AM6143" s="1376"/>
      <c r="AN6143" s="1376"/>
      <c r="AO6143" s="1376"/>
      <c r="AP6143" s="1376"/>
      <c r="AQ6143" s="1376"/>
      <c r="AR6143" s="1376"/>
      <c r="AS6143" s="1376"/>
      <c r="AT6143" s="1376"/>
      <c r="AU6143" s="1376"/>
      <c r="AV6143" s="1376"/>
      <c r="AW6143" s="1376"/>
      <c r="AX6143" s="1376"/>
      <c r="AY6143" s="1376"/>
      <c r="AZ6143" s="1376"/>
      <c r="BA6143" s="722"/>
      <c r="BB6143" s="722"/>
      <c r="BC6143" s="722"/>
    </row>
    <row r="6144" spans="11:55" s="757" customFormat="1">
      <c r="K6144" s="758"/>
      <c r="L6144" s="758"/>
      <c r="M6144" s="722"/>
      <c r="P6144" s="722"/>
      <c r="Q6144" s="722"/>
      <c r="R6144" s="722"/>
      <c r="S6144" s="722"/>
      <c r="T6144" s="722"/>
      <c r="U6144" s="722"/>
      <c r="V6144" s="1376"/>
      <c r="W6144" s="1376"/>
      <c r="X6144" s="1376"/>
      <c r="Y6144" s="1376"/>
      <c r="Z6144" s="1376"/>
      <c r="AA6144" s="1376"/>
      <c r="AB6144" s="1376"/>
      <c r="AC6144" s="1376"/>
      <c r="AD6144" s="1376"/>
      <c r="AE6144" s="1376"/>
      <c r="AF6144" s="1376"/>
      <c r="AG6144" s="1376"/>
      <c r="AH6144" s="1376"/>
      <c r="AI6144" s="1376"/>
      <c r="AJ6144" s="1376"/>
      <c r="AK6144" s="1376"/>
      <c r="AL6144" s="1376"/>
      <c r="AM6144" s="1376"/>
      <c r="AN6144" s="1376"/>
      <c r="AO6144" s="1376"/>
      <c r="AP6144" s="1376"/>
      <c r="AQ6144" s="1376"/>
      <c r="AR6144" s="1376"/>
      <c r="AS6144" s="1376"/>
      <c r="AT6144" s="1376"/>
      <c r="AU6144" s="1376"/>
      <c r="AV6144" s="1376"/>
      <c r="AW6144" s="1376"/>
      <c r="AX6144" s="1376"/>
      <c r="AY6144" s="1376"/>
      <c r="AZ6144" s="1376"/>
      <c r="BA6144" s="722"/>
      <c r="BB6144" s="722"/>
      <c r="BC6144" s="722"/>
    </row>
    <row r="6145" spans="11:55" s="757" customFormat="1">
      <c r="K6145" s="758"/>
      <c r="L6145" s="758"/>
      <c r="M6145" s="722"/>
      <c r="P6145" s="722"/>
      <c r="Q6145" s="722"/>
      <c r="R6145" s="722"/>
      <c r="S6145" s="722"/>
      <c r="T6145" s="722"/>
      <c r="U6145" s="722"/>
      <c r="V6145" s="1376"/>
      <c r="W6145" s="1376"/>
      <c r="X6145" s="1376"/>
      <c r="Y6145" s="1376"/>
      <c r="Z6145" s="1376"/>
      <c r="AA6145" s="1376"/>
      <c r="AB6145" s="1376"/>
      <c r="AC6145" s="1376"/>
      <c r="AD6145" s="1376"/>
      <c r="AE6145" s="1376"/>
      <c r="AF6145" s="1376"/>
      <c r="AG6145" s="1376"/>
      <c r="AH6145" s="1376"/>
      <c r="AI6145" s="1376"/>
      <c r="AJ6145" s="1376"/>
      <c r="AK6145" s="1376"/>
      <c r="AL6145" s="1376"/>
      <c r="AM6145" s="1376"/>
      <c r="AN6145" s="1376"/>
      <c r="AO6145" s="1376"/>
      <c r="AP6145" s="1376"/>
      <c r="AQ6145" s="1376"/>
      <c r="AR6145" s="1376"/>
      <c r="AS6145" s="1376"/>
      <c r="AT6145" s="1376"/>
      <c r="AU6145" s="1376"/>
      <c r="AV6145" s="1376"/>
      <c r="AW6145" s="1376"/>
      <c r="AX6145" s="1376"/>
      <c r="AY6145" s="1376"/>
      <c r="AZ6145" s="1376"/>
      <c r="BA6145" s="722"/>
      <c r="BB6145" s="722"/>
      <c r="BC6145" s="722"/>
    </row>
    <row r="6146" spans="11:55" s="757" customFormat="1">
      <c r="K6146" s="758"/>
      <c r="L6146" s="758"/>
      <c r="M6146" s="722"/>
      <c r="P6146" s="722"/>
      <c r="Q6146" s="722"/>
      <c r="R6146" s="722"/>
      <c r="S6146" s="722"/>
      <c r="T6146" s="722"/>
      <c r="U6146" s="722"/>
      <c r="V6146" s="1376"/>
      <c r="W6146" s="1376"/>
      <c r="X6146" s="1376"/>
      <c r="Y6146" s="1376"/>
      <c r="Z6146" s="1376"/>
      <c r="AA6146" s="1376"/>
      <c r="AB6146" s="1376"/>
      <c r="AC6146" s="1376"/>
      <c r="AD6146" s="1376"/>
      <c r="AE6146" s="1376"/>
      <c r="AF6146" s="1376"/>
      <c r="AG6146" s="1376"/>
      <c r="AH6146" s="1376"/>
      <c r="AI6146" s="1376"/>
      <c r="AJ6146" s="1376"/>
      <c r="AK6146" s="1376"/>
      <c r="AL6146" s="1376"/>
      <c r="AM6146" s="1376"/>
      <c r="AN6146" s="1376"/>
      <c r="AO6146" s="1376"/>
      <c r="AP6146" s="1376"/>
      <c r="AQ6146" s="1376"/>
      <c r="AR6146" s="1376"/>
      <c r="AS6146" s="1376"/>
      <c r="AT6146" s="1376"/>
      <c r="AU6146" s="1376"/>
      <c r="AV6146" s="1376"/>
      <c r="AW6146" s="1376"/>
      <c r="AX6146" s="1376"/>
      <c r="AY6146" s="1376"/>
      <c r="AZ6146" s="1376"/>
      <c r="BA6146" s="722"/>
      <c r="BB6146" s="722"/>
      <c r="BC6146" s="722"/>
    </row>
    <row r="6147" spans="11:55" s="757" customFormat="1">
      <c r="K6147" s="758"/>
      <c r="L6147" s="758"/>
      <c r="M6147" s="722"/>
      <c r="P6147" s="722"/>
      <c r="Q6147" s="722"/>
      <c r="R6147" s="722"/>
      <c r="S6147" s="722"/>
      <c r="T6147" s="722"/>
      <c r="U6147" s="722"/>
      <c r="V6147" s="1376"/>
      <c r="W6147" s="1376"/>
      <c r="X6147" s="1376"/>
      <c r="Y6147" s="1376"/>
      <c r="Z6147" s="1376"/>
      <c r="AA6147" s="1376"/>
      <c r="AB6147" s="1376"/>
      <c r="AC6147" s="1376"/>
      <c r="AD6147" s="1376"/>
      <c r="AE6147" s="1376"/>
      <c r="AF6147" s="1376"/>
      <c r="AG6147" s="1376"/>
      <c r="AH6147" s="1376"/>
      <c r="AI6147" s="1376"/>
      <c r="AJ6147" s="1376"/>
      <c r="AK6147" s="1376"/>
      <c r="AL6147" s="1376"/>
      <c r="AM6147" s="1376"/>
      <c r="AN6147" s="1376"/>
      <c r="AO6147" s="1376"/>
      <c r="AP6147" s="1376"/>
      <c r="AQ6147" s="1376"/>
      <c r="AR6147" s="1376"/>
      <c r="AS6147" s="1376"/>
      <c r="AT6147" s="1376"/>
      <c r="AU6147" s="1376"/>
      <c r="AV6147" s="1376"/>
      <c r="AW6147" s="1376"/>
      <c r="AX6147" s="1376"/>
      <c r="AY6147" s="1376"/>
      <c r="AZ6147" s="1376"/>
      <c r="BA6147" s="722"/>
      <c r="BB6147" s="722"/>
      <c r="BC6147" s="722"/>
    </row>
    <row r="6148" spans="11:55" s="757" customFormat="1">
      <c r="K6148" s="758"/>
      <c r="L6148" s="758"/>
      <c r="M6148" s="722"/>
      <c r="P6148" s="722"/>
      <c r="Q6148" s="722"/>
      <c r="R6148" s="722"/>
      <c r="S6148" s="722"/>
      <c r="T6148" s="722"/>
      <c r="U6148" s="722"/>
      <c r="V6148" s="1376"/>
      <c r="W6148" s="1376"/>
      <c r="X6148" s="1376"/>
      <c r="Y6148" s="1376"/>
      <c r="Z6148" s="1376"/>
      <c r="AA6148" s="1376"/>
      <c r="AB6148" s="1376"/>
      <c r="AC6148" s="1376"/>
      <c r="AD6148" s="1376"/>
      <c r="AE6148" s="1376"/>
      <c r="AF6148" s="1376"/>
      <c r="AG6148" s="1376"/>
      <c r="AH6148" s="1376"/>
      <c r="AI6148" s="1376"/>
      <c r="AJ6148" s="1376"/>
      <c r="AK6148" s="1376"/>
      <c r="AL6148" s="1376"/>
      <c r="AM6148" s="1376"/>
      <c r="AN6148" s="1376"/>
      <c r="AO6148" s="1376"/>
      <c r="AP6148" s="1376"/>
      <c r="AQ6148" s="1376"/>
      <c r="AR6148" s="1376"/>
      <c r="AS6148" s="1376"/>
      <c r="AT6148" s="1376"/>
      <c r="AU6148" s="1376"/>
      <c r="AV6148" s="1376"/>
      <c r="AW6148" s="1376"/>
      <c r="AX6148" s="1376"/>
      <c r="AY6148" s="1376"/>
      <c r="AZ6148" s="1376"/>
      <c r="BA6148" s="722"/>
      <c r="BB6148" s="722"/>
      <c r="BC6148" s="722"/>
    </row>
    <row r="6149" spans="11:55" s="757" customFormat="1">
      <c r="K6149" s="758"/>
      <c r="L6149" s="758"/>
      <c r="M6149" s="722"/>
      <c r="P6149" s="722"/>
      <c r="Q6149" s="722"/>
      <c r="R6149" s="722"/>
      <c r="S6149" s="722"/>
      <c r="T6149" s="722"/>
      <c r="U6149" s="722"/>
      <c r="V6149" s="1376"/>
      <c r="W6149" s="1376"/>
      <c r="X6149" s="1376"/>
      <c r="Y6149" s="1376"/>
      <c r="Z6149" s="1376"/>
      <c r="AA6149" s="1376"/>
      <c r="AB6149" s="1376"/>
      <c r="AC6149" s="1376"/>
      <c r="AD6149" s="1376"/>
      <c r="AE6149" s="1376"/>
      <c r="AF6149" s="1376"/>
      <c r="AG6149" s="1376"/>
      <c r="AH6149" s="1376"/>
      <c r="AI6149" s="1376"/>
      <c r="AJ6149" s="1376"/>
      <c r="AK6149" s="1376"/>
      <c r="AL6149" s="1376"/>
      <c r="AM6149" s="1376"/>
      <c r="AN6149" s="1376"/>
      <c r="AO6149" s="1376"/>
      <c r="AP6149" s="1376"/>
      <c r="AQ6149" s="1376"/>
      <c r="AR6149" s="1376"/>
      <c r="AS6149" s="1376"/>
      <c r="AT6149" s="1376"/>
      <c r="AU6149" s="1376"/>
      <c r="AV6149" s="1376"/>
      <c r="AW6149" s="1376"/>
      <c r="AX6149" s="1376"/>
      <c r="AY6149" s="1376"/>
      <c r="AZ6149" s="1376"/>
      <c r="BA6149" s="722"/>
      <c r="BB6149" s="722"/>
      <c r="BC6149" s="722"/>
    </row>
    <row r="6150" spans="11:55" s="757" customFormat="1">
      <c r="K6150" s="758"/>
      <c r="L6150" s="758"/>
      <c r="M6150" s="722"/>
      <c r="P6150" s="722"/>
      <c r="Q6150" s="722"/>
      <c r="R6150" s="722"/>
      <c r="S6150" s="722"/>
      <c r="T6150" s="722"/>
      <c r="U6150" s="722"/>
      <c r="V6150" s="1376"/>
      <c r="W6150" s="1376"/>
      <c r="X6150" s="1376"/>
      <c r="Y6150" s="1376"/>
      <c r="Z6150" s="1376"/>
      <c r="AA6150" s="1376"/>
      <c r="AB6150" s="1376"/>
      <c r="AC6150" s="1376"/>
      <c r="AD6150" s="1376"/>
      <c r="AE6150" s="1376"/>
      <c r="AF6150" s="1376"/>
      <c r="AG6150" s="1376"/>
      <c r="AH6150" s="1376"/>
      <c r="AI6150" s="1376"/>
      <c r="AJ6150" s="1376"/>
      <c r="AK6150" s="1376"/>
      <c r="AL6150" s="1376"/>
      <c r="AM6150" s="1376"/>
      <c r="AN6150" s="1376"/>
      <c r="AO6150" s="1376"/>
      <c r="AP6150" s="1376"/>
      <c r="AQ6150" s="1376"/>
      <c r="AR6150" s="1376"/>
      <c r="AS6150" s="1376"/>
      <c r="AT6150" s="1376"/>
      <c r="AU6150" s="1376"/>
      <c r="AV6150" s="1376"/>
      <c r="AW6150" s="1376"/>
      <c r="AX6150" s="1376"/>
      <c r="AY6150" s="1376"/>
      <c r="AZ6150" s="1376"/>
      <c r="BA6150" s="722"/>
      <c r="BB6150" s="722"/>
      <c r="BC6150" s="722"/>
    </row>
    <row r="6151" spans="11:55" s="757" customFormat="1">
      <c r="K6151" s="758"/>
      <c r="L6151" s="758"/>
      <c r="M6151" s="722"/>
      <c r="P6151" s="722"/>
      <c r="Q6151" s="722"/>
      <c r="R6151" s="722"/>
      <c r="S6151" s="722"/>
      <c r="T6151" s="722"/>
      <c r="U6151" s="722"/>
      <c r="V6151" s="1376"/>
      <c r="W6151" s="1376"/>
      <c r="X6151" s="1376"/>
      <c r="Y6151" s="1376"/>
      <c r="Z6151" s="1376"/>
      <c r="AA6151" s="1376"/>
      <c r="AB6151" s="1376"/>
      <c r="AC6151" s="1376"/>
      <c r="AD6151" s="1376"/>
      <c r="AE6151" s="1376"/>
      <c r="AF6151" s="1376"/>
      <c r="AG6151" s="1376"/>
      <c r="AH6151" s="1376"/>
      <c r="AI6151" s="1376"/>
      <c r="AJ6151" s="1376"/>
      <c r="AK6151" s="1376"/>
      <c r="AL6151" s="1376"/>
      <c r="AM6151" s="1376"/>
      <c r="AN6151" s="1376"/>
      <c r="AO6151" s="1376"/>
      <c r="AP6151" s="1376"/>
      <c r="AQ6151" s="1376"/>
      <c r="AR6151" s="1376"/>
      <c r="AS6151" s="1376"/>
      <c r="AT6151" s="1376"/>
      <c r="AU6151" s="1376"/>
      <c r="AV6151" s="1376"/>
      <c r="AW6151" s="1376"/>
      <c r="AX6151" s="1376"/>
      <c r="AY6151" s="1376"/>
      <c r="AZ6151" s="1376"/>
      <c r="BA6151" s="722"/>
      <c r="BB6151" s="722"/>
      <c r="BC6151" s="722"/>
    </row>
    <row r="6152" spans="11:55" s="757" customFormat="1">
      <c r="K6152" s="758"/>
      <c r="L6152" s="758"/>
      <c r="M6152" s="722"/>
      <c r="P6152" s="722"/>
      <c r="Q6152" s="722"/>
      <c r="R6152" s="722"/>
      <c r="S6152" s="722"/>
      <c r="T6152" s="722"/>
      <c r="U6152" s="722"/>
      <c r="V6152" s="1376"/>
      <c r="W6152" s="1376"/>
      <c r="X6152" s="1376"/>
      <c r="Y6152" s="1376"/>
      <c r="Z6152" s="1376"/>
      <c r="AA6152" s="1376"/>
      <c r="AB6152" s="1376"/>
      <c r="AC6152" s="1376"/>
      <c r="AD6152" s="1376"/>
      <c r="AE6152" s="1376"/>
      <c r="AF6152" s="1376"/>
      <c r="AG6152" s="1376"/>
      <c r="AH6152" s="1376"/>
      <c r="AI6152" s="1376"/>
      <c r="AJ6152" s="1376"/>
      <c r="AK6152" s="1376"/>
      <c r="AL6152" s="1376"/>
      <c r="AM6152" s="1376"/>
      <c r="AN6152" s="1376"/>
      <c r="AO6152" s="1376"/>
      <c r="AP6152" s="1376"/>
      <c r="AQ6152" s="1376"/>
      <c r="AR6152" s="1376"/>
      <c r="AS6152" s="1376"/>
      <c r="AT6152" s="1376"/>
      <c r="AU6152" s="1376"/>
      <c r="AV6152" s="1376"/>
      <c r="AW6152" s="1376"/>
      <c r="AX6152" s="1376"/>
      <c r="AY6152" s="1376"/>
      <c r="AZ6152" s="1376"/>
      <c r="BA6152" s="722"/>
      <c r="BB6152" s="722"/>
      <c r="BC6152" s="722"/>
    </row>
    <row r="6153" spans="11:55" s="757" customFormat="1">
      <c r="K6153" s="758"/>
      <c r="L6153" s="758"/>
      <c r="M6153" s="722"/>
      <c r="P6153" s="722"/>
      <c r="Q6153" s="722"/>
      <c r="R6153" s="722"/>
      <c r="S6153" s="722"/>
      <c r="T6153" s="722"/>
      <c r="U6153" s="722"/>
      <c r="V6153" s="1376"/>
      <c r="W6153" s="1376"/>
      <c r="X6153" s="1376"/>
      <c r="Y6153" s="1376"/>
      <c r="Z6153" s="1376"/>
      <c r="AA6153" s="1376"/>
      <c r="AB6153" s="1376"/>
      <c r="AC6153" s="1376"/>
      <c r="AD6153" s="1376"/>
      <c r="AE6153" s="1376"/>
      <c r="AF6153" s="1376"/>
      <c r="AG6153" s="1376"/>
      <c r="AH6153" s="1376"/>
      <c r="AI6153" s="1376"/>
      <c r="AJ6153" s="1376"/>
      <c r="AK6153" s="1376"/>
      <c r="AL6153" s="1376"/>
      <c r="AM6153" s="1376"/>
      <c r="AN6153" s="1376"/>
      <c r="AO6153" s="1376"/>
      <c r="AP6153" s="1376"/>
      <c r="AQ6153" s="1376"/>
      <c r="AR6153" s="1376"/>
      <c r="AS6153" s="1376"/>
      <c r="AT6153" s="1376"/>
      <c r="AU6153" s="1376"/>
      <c r="AV6153" s="1376"/>
      <c r="AW6153" s="1376"/>
      <c r="AX6153" s="1376"/>
      <c r="AY6153" s="1376"/>
      <c r="AZ6153" s="1376"/>
      <c r="BA6153" s="722"/>
      <c r="BB6153" s="722"/>
      <c r="BC6153" s="722"/>
    </row>
    <row r="6154" spans="11:55" s="757" customFormat="1">
      <c r="K6154" s="758"/>
      <c r="L6154" s="758"/>
      <c r="M6154" s="722"/>
      <c r="P6154" s="722"/>
      <c r="Q6154" s="722"/>
      <c r="R6154" s="722"/>
      <c r="S6154" s="722"/>
      <c r="T6154" s="722"/>
      <c r="U6154" s="722"/>
      <c r="V6154" s="1376"/>
      <c r="W6154" s="1376"/>
      <c r="X6154" s="1376"/>
      <c r="Y6154" s="1376"/>
      <c r="Z6154" s="1376"/>
      <c r="AA6154" s="1376"/>
      <c r="AB6154" s="1376"/>
      <c r="AC6154" s="1376"/>
      <c r="AD6154" s="1376"/>
      <c r="AE6154" s="1376"/>
      <c r="AF6154" s="1376"/>
      <c r="AG6154" s="1376"/>
      <c r="AH6154" s="1376"/>
      <c r="AI6154" s="1376"/>
      <c r="AJ6154" s="1376"/>
      <c r="AK6154" s="1376"/>
      <c r="AL6154" s="1376"/>
      <c r="AM6154" s="1376"/>
      <c r="AN6154" s="1376"/>
      <c r="AO6154" s="1376"/>
      <c r="AP6154" s="1376"/>
      <c r="AQ6154" s="1376"/>
      <c r="AR6154" s="1376"/>
      <c r="AS6154" s="1376"/>
      <c r="AT6154" s="1376"/>
      <c r="AU6154" s="1376"/>
      <c r="AV6154" s="1376"/>
      <c r="AW6154" s="1376"/>
      <c r="AX6154" s="1376"/>
      <c r="AY6154" s="1376"/>
      <c r="AZ6154" s="1376"/>
      <c r="BA6154" s="722"/>
      <c r="BB6154" s="722"/>
      <c r="BC6154" s="722"/>
    </row>
    <row r="6155" spans="11:55" s="757" customFormat="1">
      <c r="K6155" s="758"/>
      <c r="L6155" s="758"/>
      <c r="M6155" s="722"/>
      <c r="P6155" s="722"/>
      <c r="Q6155" s="722"/>
      <c r="R6155" s="722"/>
      <c r="S6155" s="722"/>
      <c r="T6155" s="722"/>
      <c r="U6155" s="722"/>
      <c r="V6155" s="1376"/>
      <c r="W6155" s="1376"/>
      <c r="X6155" s="1376"/>
      <c r="Y6155" s="1376"/>
      <c r="Z6155" s="1376"/>
      <c r="AA6155" s="1376"/>
      <c r="AB6155" s="1376"/>
      <c r="AC6155" s="1376"/>
      <c r="AD6155" s="1376"/>
      <c r="AE6155" s="1376"/>
      <c r="AF6155" s="1376"/>
      <c r="AG6155" s="1376"/>
      <c r="AH6155" s="1376"/>
      <c r="AI6155" s="1376"/>
      <c r="AJ6155" s="1376"/>
      <c r="AK6155" s="1376"/>
      <c r="AL6155" s="1376"/>
      <c r="AM6155" s="1376"/>
      <c r="AN6155" s="1376"/>
      <c r="AO6155" s="1376"/>
      <c r="AP6155" s="1376"/>
      <c r="AQ6155" s="1376"/>
      <c r="AR6155" s="1376"/>
      <c r="AS6155" s="1376"/>
      <c r="AT6155" s="1376"/>
      <c r="AU6155" s="1376"/>
      <c r="AV6155" s="1376"/>
      <c r="AW6155" s="1376"/>
      <c r="AX6155" s="1376"/>
      <c r="AY6155" s="1376"/>
      <c r="AZ6155" s="1376"/>
      <c r="BA6155" s="722"/>
      <c r="BB6155" s="722"/>
      <c r="BC6155" s="722"/>
    </row>
    <row r="6156" spans="11:55" s="757" customFormat="1">
      <c r="K6156" s="758"/>
      <c r="L6156" s="758"/>
      <c r="M6156" s="722"/>
      <c r="P6156" s="722"/>
      <c r="Q6156" s="722"/>
      <c r="R6156" s="722"/>
      <c r="S6156" s="722"/>
      <c r="T6156" s="722"/>
      <c r="U6156" s="722"/>
      <c r="V6156" s="1376"/>
      <c r="W6156" s="1376"/>
      <c r="X6156" s="1376"/>
      <c r="Y6156" s="1376"/>
      <c r="Z6156" s="1376"/>
      <c r="AA6156" s="1376"/>
      <c r="AB6156" s="1376"/>
      <c r="AC6156" s="1376"/>
      <c r="AD6156" s="1376"/>
      <c r="AE6156" s="1376"/>
      <c r="AF6156" s="1376"/>
      <c r="AG6156" s="1376"/>
      <c r="AH6156" s="1376"/>
      <c r="AI6156" s="1376"/>
      <c r="AJ6156" s="1376"/>
      <c r="AK6156" s="1376"/>
      <c r="AL6156" s="1376"/>
      <c r="AM6156" s="1376"/>
      <c r="AN6156" s="1376"/>
      <c r="AO6156" s="1376"/>
      <c r="AP6156" s="1376"/>
      <c r="AQ6156" s="1376"/>
      <c r="AR6156" s="1376"/>
      <c r="AS6156" s="1376"/>
      <c r="AT6156" s="1376"/>
      <c r="AU6156" s="1376"/>
      <c r="AV6156" s="1376"/>
      <c r="AW6156" s="1376"/>
      <c r="AX6156" s="1376"/>
      <c r="AY6156" s="1376"/>
      <c r="AZ6156" s="1376"/>
      <c r="BA6156" s="722"/>
      <c r="BB6156" s="722"/>
      <c r="BC6156" s="722"/>
    </row>
    <row r="6157" spans="11:55" s="757" customFormat="1">
      <c r="K6157" s="758"/>
      <c r="L6157" s="758"/>
      <c r="M6157" s="722"/>
      <c r="P6157" s="722"/>
      <c r="Q6157" s="722"/>
      <c r="R6157" s="722"/>
      <c r="S6157" s="722"/>
      <c r="T6157" s="722"/>
      <c r="U6157" s="722"/>
      <c r="V6157" s="1376"/>
      <c r="W6157" s="1376"/>
      <c r="X6157" s="1376"/>
      <c r="Y6157" s="1376"/>
      <c r="Z6157" s="1376"/>
      <c r="AA6157" s="1376"/>
      <c r="AB6157" s="1376"/>
      <c r="AC6157" s="1376"/>
      <c r="AD6157" s="1376"/>
      <c r="AE6157" s="1376"/>
      <c r="AF6157" s="1376"/>
      <c r="AG6157" s="1376"/>
      <c r="AH6157" s="1376"/>
      <c r="AI6157" s="1376"/>
      <c r="AJ6157" s="1376"/>
      <c r="AK6157" s="1376"/>
      <c r="AL6157" s="1376"/>
      <c r="AM6157" s="1376"/>
      <c r="AN6157" s="1376"/>
      <c r="AO6157" s="1376"/>
      <c r="AP6157" s="1376"/>
      <c r="AQ6157" s="1376"/>
      <c r="AR6157" s="1376"/>
      <c r="AS6157" s="1376"/>
      <c r="AT6157" s="1376"/>
      <c r="AU6157" s="1376"/>
      <c r="AV6157" s="1376"/>
      <c r="AW6157" s="1376"/>
      <c r="AX6157" s="1376"/>
      <c r="AY6157" s="1376"/>
      <c r="AZ6157" s="1376"/>
      <c r="BA6157" s="722"/>
      <c r="BB6157" s="722"/>
      <c r="BC6157" s="722"/>
    </row>
    <row r="6158" spans="11:55" s="757" customFormat="1">
      <c r="K6158" s="758"/>
      <c r="L6158" s="758"/>
      <c r="M6158" s="722"/>
      <c r="P6158" s="722"/>
      <c r="Q6158" s="722"/>
      <c r="R6158" s="722"/>
      <c r="S6158" s="722"/>
      <c r="T6158" s="722"/>
      <c r="U6158" s="722"/>
      <c r="V6158" s="1376"/>
      <c r="W6158" s="1376"/>
      <c r="X6158" s="1376"/>
      <c r="Y6158" s="1376"/>
      <c r="Z6158" s="1376"/>
      <c r="AA6158" s="1376"/>
      <c r="AB6158" s="1376"/>
      <c r="AC6158" s="1376"/>
      <c r="AD6158" s="1376"/>
      <c r="AE6158" s="1376"/>
      <c r="AF6158" s="1376"/>
      <c r="AG6158" s="1376"/>
      <c r="AH6158" s="1376"/>
      <c r="AI6158" s="1376"/>
      <c r="AJ6158" s="1376"/>
      <c r="AK6158" s="1376"/>
      <c r="AL6158" s="1376"/>
      <c r="AM6158" s="1376"/>
      <c r="AN6158" s="1376"/>
      <c r="AO6158" s="1376"/>
      <c r="AP6158" s="1376"/>
      <c r="AQ6158" s="1376"/>
      <c r="AR6158" s="1376"/>
      <c r="AS6158" s="1376"/>
      <c r="AT6158" s="1376"/>
      <c r="AU6158" s="1376"/>
      <c r="AV6158" s="1376"/>
      <c r="AW6158" s="1376"/>
      <c r="AX6158" s="1376"/>
      <c r="AY6158" s="1376"/>
      <c r="AZ6158" s="1376"/>
      <c r="BA6158" s="722"/>
      <c r="BB6158" s="722"/>
      <c r="BC6158" s="722"/>
    </row>
    <row r="6159" spans="11:55" s="757" customFormat="1">
      <c r="K6159" s="758"/>
      <c r="L6159" s="758"/>
      <c r="M6159" s="722"/>
      <c r="P6159" s="722"/>
      <c r="Q6159" s="722"/>
      <c r="R6159" s="722"/>
      <c r="S6159" s="722"/>
      <c r="T6159" s="722"/>
      <c r="U6159" s="722"/>
      <c r="V6159" s="1376"/>
      <c r="W6159" s="1376"/>
      <c r="X6159" s="1376"/>
      <c r="Y6159" s="1376"/>
      <c r="Z6159" s="1376"/>
      <c r="AA6159" s="1376"/>
      <c r="AB6159" s="1376"/>
      <c r="AC6159" s="1376"/>
      <c r="AD6159" s="1376"/>
      <c r="AE6159" s="1376"/>
      <c r="AF6159" s="1376"/>
      <c r="AG6159" s="1376"/>
      <c r="AH6159" s="1376"/>
      <c r="AI6159" s="1376"/>
      <c r="AJ6159" s="1376"/>
      <c r="AK6159" s="1376"/>
      <c r="AL6159" s="1376"/>
      <c r="AM6159" s="1376"/>
      <c r="AN6159" s="1376"/>
      <c r="AO6159" s="1376"/>
      <c r="AP6159" s="1376"/>
      <c r="AQ6159" s="1376"/>
      <c r="AR6159" s="1376"/>
      <c r="AS6159" s="1376"/>
      <c r="AT6159" s="1376"/>
      <c r="AU6159" s="1376"/>
      <c r="AV6159" s="1376"/>
      <c r="AW6159" s="1376"/>
      <c r="AX6159" s="1376"/>
      <c r="AY6159" s="1376"/>
      <c r="AZ6159" s="1376"/>
      <c r="BA6159" s="722"/>
      <c r="BB6159" s="722"/>
      <c r="BC6159" s="722"/>
    </row>
    <row r="6160" spans="11:55" s="757" customFormat="1">
      <c r="K6160" s="758"/>
      <c r="L6160" s="758"/>
      <c r="M6160" s="722"/>
      <c r="P6160" s="722"/>
      <c r="Q6160" s="722"/>
      <c r="R6160" s="722"/>
      <c r="S6160" s="722"/>
      <c r="T6160" s="722"/>
      <c r="U6160" s="722"/>
      <c r="V6160" s="1376"/>
      <c r="W6160" s="1376"/>
      <c r="X6160" s="1376"/>
      <c r="Y6160" s="1376"/>
      <c r="Z6160" s="1376"/>
      <c r="AA6160" s="1376"/>
      <c r="AB6160" s="1376"/>
      <c r="AC6160" s="1376"/>
      <c r="AD6160" s="1376"/>
      <c r="AE6160" s="1376"/>
      <c r="AF6160" s="1376"/>
      <c r="AG6160" s="1376"/>
      <c r="AH6160" s="1376"/>
      <c r="AI6160" s="1376"/>
      <c r="AJ6160" s="1376"/>
      <c r="AK6160" s="1376"/>
      <c r="AL6160" s="1376"/>
      <c r="AM6160" s="1376"/>
      <c r="AN6160" s="1376"/>
      <c r="AO6160" s="1376"/>
      <c r="AP6160" s="1376"/>
      <c r="AQ6160" s="1376"/>
      <c r="AR6160" s="1376"/>
      <c r="AS6160" s="1376"/>
      <c r="AT6160" s="1376"/>
      <c r="AU6160" s="1376"/>
      <c r="AV6160" s="1376"/>
      <c r="AW6160" s="1376"/>
      <c r="AX6160" s="1376"/>
      <c r="AY6160" s="1376"/>
      <c r="AZ6160" s="1376"/>
      <c r="BA6160" s="722"/>
      <c r="BB6160" s="722"/>
      <c r="BC6160" s="722"/>
    </row>
    <row r="6161" spans="11:55" s="757" customFormat="1">
      <c r="K6161" s="758"/>
      <c r="L6161" s="758"/>
      <c r="M6161" s="722"/>
      <c r="P6161" s="722"/>
      <c r="Q6161" s="722"/>
      <c r="R6161" s="722"/>
      <c r="S6161" s="722"/>
      <c r="T6161" s="722"/>
      <c r="U6161" s="722"/>
      <c r="V6161" s="1376"/>
      <c r="W6161" s="1376"/>
      <c r="X6161" s="1376"/>
      <c r="Y6161" s="1376"/>
      <c r="Z6161" s="1376"/>
      <c r="AA6161" s="1376"/>
      <c r="AB6161" s="1376"/>
      <c r="AC6161" s="1376"/>
      <c r="AD6161" s="1376"/>
      <c r="AE6161" s="1376"/>
      <c r="AF6161" s="1376"/>
      <c r="AG6161" s="1376"/>
      <c r="AH6161" s="1376"/>
      <c r="AI6161" s="1376"/>
      <c r="AJ6161" s="1376"/>
      <c r="AK6161" s="1376"/>
      <c r="AL6161" s="1376"/>
      <c r="AM6161" s="1376"/>
      <c r="AN6161" s="1376"/>
      <c r="AO6161" s="1376"/>
      <c r="AP6161" s="1376"/>
      <c r="AQ6161" s="1376"/>
      <c r="AR6161" s="1376"/>
      <c r="AS6161" s="1376"/>
      <c r="AT6161" s="1376"/>
      <c r="AU6161" s="1376"/>
      <c r="AV6161" s="1376"/>
      <c r="AW6161" s="1376"/>
      <c r="AX6161" s="1376"/>
      <c r="AY6161" s="1376"/>
      <c r="AZ6161" s="1376"/>
      <c r="BA6161" s="722"/>
      <c r="BB6161" s="722"/>
      <c r="BC6161" s="722"/>
    </row>
    <row r="6162" spans="11:55" s="757" customFormat="1">
      <c r="K6162" s="758"/>
      <c r="L6162" s="758"/>
      <c r="M6162" s="722"/>
      <c r="P6162" s="722"/>
      <c r="Q6162" s="722"/>
      <c r="R6162" s="722"/>
      <c r="S6162" s="722"/>
      <c r="T6162" s="722"/>
      <c r="U6162" s="722"/>
      <c r="V6162" s="1376"/>
      <c r="W6162" s="1376"/>
      <c r="X6162" s="1376"/>
      <c r="Y6162" s="1376"/>
      <c r="Z6162" s="1376"/>
      <c r="AA6162" s="1376"/>
      <c r="AB6162" s="1376"/>
      <c r="AC6162" s="1376"/>
      <c r="AD6162" s="1376"/>
      <c r="AE6162" s="1376"/>
      <c r="AF6162" s="1376"/>
      <c r="AG6162" s="1376"/>
      <c r="AH6162" s="1376"/>
      <c r="AI6162" s="1376"/>
      <c r="AJ6162" s="1376"/>
      <c r="AK6162" s="1376"/>
      <c r="AL6162" s="1376"/>
      <c r="AM6162" s="1376"/>
      <c r="AN6162" s="1376"/>
      <c r="AO6162" s="1376"/>
      <c r="AP6162" s="1376"/>
      <c r="AQ6162" s="1376"/>
      <c r="AR6162" s="1376"/>
      <c r="AS6162" s="1376"/>
      <c r="AT6162" s="1376"/>
      <c r="AU6162" s="1376"/>
      <c r="AV6162" s="1376"/>
      <c r="AW6162" s="1376"/>
      <c r="AX6162" s="1376"/>
      <c r="AY6162" s="1376"/>
      <c r="AZ6162" s="1376"/>
      <c r="BA6162" s="722"/>
      <c r="BB6162" s="722"/>
      <c r="BC6162" s="722"/>
    </row>
    <row r="6163" spans="11:55" s="757" customFormat="1">
      <c r="K6163" s="758"/>
      <c r="L6163" s="758"/>
      <c r="M6163" s="722"/>
      <c r="P6163" s="722"/>
      <c r="Q6163" s="722"/>
      <c r="R6163" s="722"/>
      <c r="S6163" s="722"/>
      <c r="T6163" s="722"/>
      <c r="U6163" s="722"/>
      <c r="V6163" s="1376"/>
      <c r="W6163" s="1376"/>
      <c r="X6163" s="1376"/>
      <c r="Y6163" s="1376"/>
      <c r="Z6163" s="1376"/>
      <c r="AA6163" s="1376"/>
      <c r="AB6163" s="1376"/>
      <c r="AC6163" s="1376"/>
      <c r="AD6163" s="1376"/>
      <c r="AE6163" s="1376"/>
      <c r="AF6163" s="1376"/>
      <c r="AG6163" s="1376"/>
      <c r="AH6163" s="1376"/>
      <c r="AI6163" s="1376"/>
      <c r="AJ6163" s="1376"/>
      <c r="AK6163" s="1376"/>
      <c r="AL6163" s="1376"/>
      <c r="AM6163" s="1376"/>
      <c r="AN6163" s="1376"/>
      <c r="AO6163" s="1376"/>
      <c r="AP6163" s="1376"/>
      <c r="AQ6163" s="1376"/>
      <c r="AR6163" s="1376"/>
      <c r="AS6163" s="1376"/>
      <c r="AT6163" s="1376"/>
      <c r="AU6163" s="1376"/>
      <c r="AV6163" s="1376"/>
      <c r="AW6163" s="1376"/>
      <c r="AX6163" s="1376"/>
      <c r="AY6163" s="1376"/>
      <c r="AZ6163" s="1376"/>
      <c r="BA6163" s="722"/>
      <c r="BB6163" s="722"/>
      <c r="BC6163" s="722"/>
    </row>
    <row r="6164" spans="11:55" s="757" customFormat="1">
      <c r="K6164" s="758"/>
      <c r="L6164" s="758"/>
      <c r="M6164" s="722"/>
      <c r="P6164" s="722"/>
      <c r="Q6164" s="722"/>
      <c r="R6164" s="722"/>
      <c r="S6164" s="722"/>
      <c r="T6164" s="722"/>
      <c r="U6164" s="722"/>
      <c r="V6164" s="1376"/>
      <c r="W6164" s="1376"/>
      <c r="X6164" s="1376"/>
      <c r="Y6164" s="1376"/>
      <c r="Z6164" s="1376"/>
      <c r="AA6164" s="1376"/>
      <c r="AB6164" s="1376"/>
      <c r="AC6164" s="1376"/>
      <c r="AD6164" s="1376"/>
      <c r="AE6164" s="1376"/>
      <c r="AF6164" s="1376"/>
      <c r="AG6164" s="1376"/>
      <c r="AH6164" s="1376"/>
      <c r="AI6164" s="1376"/>
      <c r="AJ6164" s="1376"/>
      <c r="AK6164" s="1376"/>
      <c r="AL6164" s="1376"/>
      <c r="AM6164" s="1376"/>
      <c r="AN6164" s="1376"/>
      <c r="AO6164" s="1376"/>
      <c r="AP6164" s="1376"/>
      <c r="AQ6164" s="1376"/>
      <c r="AR6164" s="1376"/>
      <c r="AS6164" s="1376"/>
      <c r="AT6164" s="1376"/>
      <c r="AU6164" s="1376"/>
      <c r="AV6164" s="1376"/>
      <c r="AW6164" s="1376"/>
      <c r="AX6164" s="1376"/>
      <c r="AY6164" s="1376"/>
      <c r="AZ6164" s="1376"/>
      <c r="BA6164" s="722"/>
      <c r="BB6164" s="722"/>
      <c r="BC6164" s="722"/>
    </row>
    <row r="6165" spans="11:55" s="757" customFormat="1">
      <c r="K6165" s="758"/>
      <c r="L6165" s="758"/>
      <c r="M6165" s="722"/>
      <c r="P6165" s="722"/>
      <c r="Q6165" s="722"/>
      <c r="R6165" s="722"/>
      <c r="S6165" s="722"/>
      <c r="T6165" s="722"/>
      <c r="U6165" s="722"/>
      <c r="V6165" s="1376"/>
      <c r="W6165" s="1376"/>
      <c r="X6165" s="1376"/>
      <c r="Y6165" s="1376"/>
      <c r="Z6165" s="1376"/>
      <c r="AA6165" s="1376"/>
      <c r="AB6165" s="1376"/>
      <c r="AC6165" s="1376"/>
      <c r="AD6165" s="1376"/>
      <c r="AE6165" s="1376"/>
      <c r="AF6165" s="1376"/>
      <c r="AG6165" s="1376"/>
      <c r="AH6165" s="1376"/>
      <c r="AI6165" s="1376"/>
      <c r="AJ6165" s="1376"/>
      <c r="AK6165" s="1376"/>
      <c r="AL6165" s="1376"/>
      <c r="AM6165" s="1376"/>
      <c r="AN6165" s="1376"/>
      <c r="AO6165" s="1376"/>
      <c r="AP6165" s="1376"/>
      <c r="AQ6165" s="1376"/>
      <c r="AR6165" s="1376"/>
      <c r="AS6165" s="1376"/>
      <c r="AT6165" s="1376"/>
      <c r="AU6165" s="1376"/>
      <c r="AV6165" s="1376"/>
      <c r="AW6165" s="1376"/>
      <c r="AX6165" s="1376"/>
      <c r="AY6165" s="1376"/>
      <c r="AZ6165" s="1376"/>
      <c r="BA6165" s="722"/>
      <c r="BB6165" s="722"/>
      <c r="BC6165" s="722"/>
    </row>
    <row r="6166" spans="11:55" s="757" customFormat="1">
      <c r="K6166" s="758"/>
      <c r="L6166" s="758"/>
      <c r="M6166" s="722"/>
      <c r="P6166" s="722"/>
      <c r="Q6166" s="722"/>
      <c r="R6166" s="722"/>
      <c r="S6166" s="722"/>
      <c r="T6166" s="722"/>
      <c r="U6166" s="722"/>
      <c r="V6166" s="1376"/>
      <c r="W6166" s="1376"/>
      <c r="X6166" s="1376"/>
      <c r="Y6166" s="1376"/>
      <c r="Z6166" s="1376"/>
      <c r="AA6166" s="1376"/>
      <c r="AB6166" s="1376"/>
      <c r="AC6166" s="1376"/>
      <c r="AD6166" s="1376"/>
      <c r="AE6166" s="1376"/>
      <c r="AF6166" s="1376"/>
      <c r="AG6166" s="1376"/>
      <c r="AH6166" s="1376"/>
      <c r="AI6166" s="1376"/>
      <c r="AJ6166" s="1376"/>
      <c r="AK6166" s="1376"/>
      <c r="AL6166" s="1376"/>
      <c r="AM6166" s="1376"/>
      <c r="AN6166" s="1376"/>
      <c r="AO6166" s="1376"/>
      <c r="AP6166" s="1376"/>
      <c r="AQ6166" s="1376"/>
      <c r="AR6166" s="1376"/>
      <c r="AS6166" s="1376"/>
      <c r="AT6166" s="1376"/>
      <c r="AU6166" s="1376"/>
      <c r="AV6166" s="1376"/>
      <c r="AW6166" s="1376"/>
      <c r="AX6166" s="1376"/>
      <c r="AY6166" s="1376"/>
      <c r="AZ6166" s="1376"/>
      <c r="BA6166" s="722"/>
      <c r="BB6166" s="722"/>
      <c r="BC6166" s="722"/>
    </row>
    <row r="6167" spans="11:55" s="757" customFormat="1">
      <c r="K6167" s="758"/>
      <c r="L6167" s="758"/>
      <c r="M6167" s="722"/>
      <c r="P6167" s="722"/>
      <c r="Q6167" s="722"/>
      <c r="R6167" s="722"/>
      <c r="S6167" s="722"/>
      <c r="T6167" s="722"/>
      <c r="U6167" s="722"/>
      <c r="V6167" s="1376"/>
      <c r="W6167" s="1376"/>
      <c r="X6167" s="1376"/>
      <c r="Y6167" s="1376"/>
      <c r="Z6167" s="1376"/>
      <c r="AA6167" s="1376"/>
      <c r="AB6167" s="1376"/>
      <c r="AC6167" s="1376"/>
      <c r="AD6167" s="1376"/>
      <c r="AE6167" s="1376"/>
      <c r="AF6167" s="1376"/>
      <c r="AG6167" s="1376"/>
      <c r="AH6167" s="1376"/>
      <c r="AI6167" s="1376"/>
      <c r="AJ6167" s="1376"/>
      <c r="AK6167" s="1376"/>
      <c r="AL6167" s="1376"/>
      <c r="AM6167" s="1376"/>
      <c r="AN6167" s="1376"/>
      <c r="AO6167" s="1376"/>
      <c r="AP6167" s="1376"/>
      <c r="AQ6167" s="1376"/>
      <c r="AR6167" s="1376"/>
      <c r="AS6167" s="1376"/>
      <c r="AT6167" s="1376"/>
      <c r="AU6167" s="1376"/>
      <c r="AV6167" s="1376"/>
      <c r="AW6167" s="1376"/>
      <c r="AX6167" s="1376"/>
      <c r="AY6167" s="1376"/>
      <c r="AZ6167" s="1376"/>
      <c r="BA6167" s="722"/>
      <c r="BB6167" s="722"/>
      <c r="BC6167" s="722"/>
    </row>
    <row r="6168" spans="11:55" s="757" customFormat="1">
      <c r="K6168" s="758"/>
      <c r="L6168" s="758"/>
      <c r="M6168" s="722"/>
      <c r="P6168" s="722"/>
      <c r="Q6168" s="722"/>
      <c r="R6168" s="722"/>
      <c r="S6168" s="722"/>
      <c r="T6168" s="722"/>
      <c r="U6168" s="722"/>
      <c r="V6168" s="1376"/>
      <c r="W6168" s="1376"/>
      <c r="X6168" s="1376"/>
      <c r="Y6168" s="1376"/>
      <c r="Z6168" s="1376"/>
      <c r="AA6168" s="1376"/>
      <c r="AB6168" s="1376"/>
      <c r="AC6168" s="1376"/>
      <c r="AD6168" s="1376"/>
      <c r="AE6168" s="1376"/>
      <c r="AF6168" s="1376"/>
      <c r="AG6168" s="1376"/>
      <c r="AH6168" s="1376"/>
      <c r="AI6168" s="1376"/>
      <c r="AJ6168" s="1376"/>
      <c r="AK6168" s="1376"/>
      <c r="AL6168" s="1376"/>
      <c r="AM6168" s="1376"/>
      <c r="AN6168" s="1376"/>
      <c r="AO6168" s="1376"/>
      <c r="AP6168" s="1376"/>
      <c r="AQ6168" s="1376"/>
      <c r="AR6168" s="1376"/>
      <c r="AS6168" s="1376"/>
      <c r="AT6168" s="1376"/>
      <c r="AU6168" s="1376"/>
      <c r="AV6168" s="1376"/>
      <c r="AW6168" s="1376"/>
      <c r="AX6168" s="1376"/>
      <c r="AY6168" s="1376"/>
      <c r="AZ6168" s="1376"/>
      <c r="BA6168" s="722"/>
      <c r="BB6168" s="722"/>
      <c r="BC6168" s="722"/>
    </row>
    <row r="6169" spans="11:55" s="757" customFormat="1">
      <c r="K6169" s="758"/>
      <c r="L6169" s="758"/>
      <c r="M6169" s="722"/>
      <c r="P6169" s="722"/>
      <c r="Q6169" s="722"/>
      <c r="R6169" s="722"/>
      <c r="S6169" s="722"/>
      <c r="T6169" s="722"/>
      <c r="U6169" s="722"/>
      <c r="V6169" s="1376"/>
      <c r="W6169" s="1376"/>
      <c r="X6169" s="1376"/>
      <c r="Y6169" s="1376"/>
      <c r="Z6169" s="1376"/>
      <c r="AA6169" s="1376"/>
      <c r="AB6169" s="1376"/>
      <c r="AC6169" s="1376"/>
      <c r="AD6169" s="1376"/>
      <c r="AE6169" s="1376"/>
      <c r="AF6169" s="1376"/>
      <c r="AG6169" s="1376"/>
      <c r="AH6169" s="1376"/>
      <c r="AI6169" s="1376"/>
      <c r="AJ6169" s="1376"/>
      <c r="AK6169" s="1376"/>
      <c r="AL6169" s="1376"/>
      <c r="AM6169" s="1376"/>
      <c r="AN6169" s="1376"/>
      <c r="AO6169" s="1376"/>
      <c r="AP6169" s="1376"/>
      <c r="AQ6169" s="1376"/>
      <c r="AR6169" s="1376"/>
      <c r="AS6169" s="1376"/>
      <c r="AT6169" s="1376"/>
      <c r="AU6169" s="1376"/>
      <c r="AV6169" s="1376"/>
      <c r="AW6169" s="1376"/>
      <c r="AX6169" s="1376"/>
      <c r="AY6169" s="1376"/>
      <c r="AZ6169" s="1376"/>
      <c r="BA6169" s="722"/>
      <c r="BB6169" s="722"/>
      <c r="BC6169" s="722"/>
    </row>
    <row r="6170" spans="11:55" s="757" customFormat="1">
      <c r="K6170" s="758"/>
      <c r="L6170" s="758"/>
      <c r="M6170" s="722"/>
      <c r="P6170" s="722"/>
      <c r="Q6170" s="722"/>
      <c r="R6170" s="722"/>
      <c r="S6170" s="722"/>
      <c r="T6170" s="722"/>
      <c r="U6170" s="722"/>
      <c r="V6170" s="1376"/>
      <c r="W6170" s="1376"/>
      <c r="X6170" s="1376"/>
      <c r="Y6170" s="1376"/>
      <c r="Z6170" s="1376"/>
      <c r="AA6170" s="1376"/>
      <c r="AB6170" s="1376"/>
      <c r="AC6170" s="1376"/>
      <c r="AD6170" s="1376"/>
      <c r="AE6170" s="1376"/>
      <c r="AF6170" s="1376"/>
      <c r="AG6170" s="1376"/>
      <c r="AH6170" s="1376"/>
      <c r="AI6170" s="1376"/>
      <c r="AJ6170" s="1376"/>
      <c r="AK6170" s="1376"/>
      <c r="AL6170" s="1376"/>
      <c r="AM6170" s="1376"/>
      <c r="AN6170" s="1376"/>
      <c r="AO6170" s="1376"/>
      <c r="AP6170" s="1376"/>
      <c r="AQ6170" s="1376"/>
      <c r="AR6170" s="1376"/>
      <c r="AS6170" s="1376"/>
      <c r="AT6170" s="1376"/>
      <c r="AU6170" s="1376"/>
      <c r="AV6170" s="1376"/>
      <c r="AW6170" s="1376"/>
      <c r="AX6170" s="1376"/>
      <c r="AY6170" s="1376"/>
      <c r="AZ6170" s="1376"/>
      <c r="BA6170" s="722"/>
      <c r="BB6170" s="722"/>
      <c r="BC6170" s="722"/>
    </row>
    <row r="6171" spans="11:55" s="757" customFormat="1">
      <c r="K6171" s="758"/>
      <c r="L6171" s="758"/>
      <c r="M6171" s="722"/>
      <c r="P6171" s="722"/>
      <c r="Q6171" s="722"/>
      <c r="R6171" s="722"/>
      <c r="S6171" s="722"/>
      <c r="T6171" s="722"/>
      <c r="U6171" s="722"/>
      <c r="V6171" s="1376"/>
      <c r="W6171" s="1376"/>
      <c r="X6171" s="1376"/>
      <c r="Y6171" s="1376"/>
      <c r="Z6171" s="1376"/>
      <c r="AA6171" s="1376"/>
      <c r="AB6171" s="1376"/>
      <c r="AC6171" s="1376"/>
      <c r="AD6171" s="1376"/>
      <c r="AE6171" s="1376"/>
      <c r="AF6171" s="1376"/>
      <c r="AG6171" s="1376"/>
      <c r="AH6171" s="1376"/>
      <c r="AI6171" s="1376"/>
      <c r="AJ6171" s="1376"/>
      <c r="AK6171" s="1376"/>
      <c r="AL6171" s="1376"/>
      <c r="AM6171" s="1376"/>
      <c r="AN6171" s="1376"/>
      <c r="AO6171" s="1376"/>
      <c r="AP6171" s="1376"/>
      <c r="AQ6171" s="1376"/>
      <c r="AR6171" s="1376"/>
      <c r="AS6171" s="1376"/>
      <c r="AT6171" s="1376"/>
      <c r="AU6171" s="1376"/>
      <c r="AV6171" s="1376"/>
      <c r="AW6171" s="1376"/>
      <c r="AX6171" s="1376"/>
      <c r="AY6171" s="1376"/>
      <c r="AZ6171" s="1376"/>
      <c r="BA6171" s="722"/>
      <c r="BB6171" s="722"/>
      <c r="BC6171" s="722"/>
    </row>
    <row r="6172" spans="11:55" s="757" customFormat="1">
      <c r="K6172" s="758"/>
      <c r="L6172" s="758"/>
      <c r="M6172" s="722"/>
      <c r="P6172" s="722"/>
      <c r="Q6172" s="722"/>
      <c r="R6172" s="722"/>
      <c r="S6172" s="722"/>
      <c r="T6172" s="722"/>
      <c r="U6172" s="722"/>
      <c r="V6172" s="1376"/>
      <c r="W6172" s="1376"/>
      <c r="X6172" s="1376"/>
      <c r="Y6172" s="1376"/>
      <c r="Z6172" s="1376"/>
      <c r="AA6172" s="1376"/>
      <c r="AB6172" s="1376"/>
      <c r="AC6172" s="1376"/>
      <c r="AD6172" s="1376"/>
      <c r="AE6172" s="1376"/>
      <c r="AF6172" s="1376"/>
      <c r="AG6172" s="1376"/>
      <c r="AH6172" s="1376"/>
      <c r="AI6172" s="1376"/>
      <c r="AJ6172" s="1376"/>
      <c r="AK6172" s="1376"/>
      <c r="AL6172" s="1376"/>
      <c r="AM6172" s="1376"/>
      <c r="AN6172" s="1376"/>
      <c r="AO6172" s="1376"/>
      <c r="AP6172" s="1376"/>
      <c r="AQ6172" s="1376"/>
      <c r="AR6172" s="1376"/>
      <c r="AS6172" s="1376"/>
      <c r="AT6172" s="1376"/>
      <c r="AU6172" s="1376"/>
      <c r="AV6172" s="1376"/>
      <c r="AW6172" s="1376"/>
      <c r="AX6172" s="1376"/>
      <c r="AY6172" s="1376"/>
      <c r="AZ6172" s="1376"/>
      <c r="BA6172" s="722"/>
      <c r="BB6172" s="722"/>
      <c r="BC6172" s="722"/>
    </row>
    <row r="6173" spans="11:55" s="757" customFormat="1">
      <c r="K6173" s="758"/>
      <c r="L6173" s="758"/>
      <c r="M6173" s="722"/>
      <c r="P6173" s="722"/>
      <c r="Q6173" s="722"/>
      <c r="R6173" s="722"/>
      <c r="S6173" s="722"/>
      <c r="T6173" s="722"/>
      <c r="U6173" s="722"/>
      <c r="V6173" s="1376"/>
      <c r="W6173" s="1376"/>
      <c r="X6173" s="1376"/>
      <c r="Y6173" s="1376"/>
      <c r="Z6173" s="1376"/>
      <c r="AA6173" s="1376"/>
      <c r="AB6173" s="1376"/>
      <c r="AC6173" s="1376"/>
      <c r="AD6173" s="1376"/>
      <c r="AE6173" s="1376"/>
      <c r="AF6173" s="1376"/>
      <c r="AG6173" s="1376"/>
      <c r="AH6173" s="1376"/>
      <c r="AI6173" s="1376"/>
      <c r="AJ6173" s="1376"/>
      <c r="AK6173" s="1376"/>
      <c r="AL6173" s="1376"/>
      <c r="AM6173" s="1376"/>
      <c r="AN6173" s="1376"/>
      <c r="AO6173" s="1376"/>
      <c r="AP6173" s="1376"/>
      <c r="AQ6173" s="1376"/>
      <c r="AR6173" s="1376"/>
      <c r="AS6173" s="1376"/>
      <c r="AT6173" s="1376"/>
      <c r="AU6173" s="1376"/>
      <c r="AV6173" s="1376"/>
      <c r="AW6173" s="1376"/>
      <c r="AX6173" s="1376"/>
      <c r="AY6173" s="1376"/>
      <c r="AZ6173" s="1376"/>
      <c r="BA6173" s="722"/>
      <c r="BB6173" s="722"/>
      <c r="BC6173" s="722"/>
    </row>
    <row r="6174" spans="11:55" s="757" customFormat="1">
      <c r="K6174" s="758"/>
      <c r="L6174" s="758"/>
      <c r="M6174" s="722"/>
      <c r="P6174" s="722"/>
      <c r="Q6174" s="722"/>
      <c r="R6174" s="722"/>
      <c r="S6174" s="722"/>
      <c r="T6174" s="722"/>
      <c r="U6174" s="722"/>
      <c r="V6174" s="1376"/>
      <c r="W6174" s="1376"/>
      <c r="X6174" s="1376"/>
      <c r="Y6174" s="1376"/>
      <c r="Z6174" s="1376"/>
      <c r="AA6174" s="1376"/>
      <c r="AB6174" s="1376"/>
      <c r="AC6174" s="1376"/>
      <c r="AD6174" s="1376"/>
      <c r="AE6174" s="1376"/>
      <c r="AF6174" s="1376"/>
      <c r="AG6174" s="1376"/>
      <c r="AH6174" s="1376"/>
      <c r="AI6174" s="1376"/>
      <c r="AJ6174" s="1376"/>
      <c r="AK6174" s="1376"/>
      <c r="AL6174" s="1376"/>
      <c r="AM6174" s="1376"/>
      <c r="AN6174" s="1376"/>
      <c r="AO6174" s="1376"/>
      <c r="AP6174" s="1376"/>
      <c r="AQ6174" s="1376"/>
      <c r="AR6174" s="1376"/>
      <c r="AS6174" s="1376"/>
      <c r="AT6174" s="1376"/>
      <c r="AU6174" s="1376"/>
      <c r="AV6174" s="1376"/>
      <c r="AW6174" s="1376"/>
      <c r="AX6174" s="1376"/>
      <c r="AY6174" s="1376"/>
      <c r="AZ6174" s="1376"/>
      <c r="BA6174" s="722"/>
      <c r="BB6174" s="722"/>
      <c r="BC6174" s="722"/>
    </row>
    <row r="6175" spans="11:55" s="757" customFormat="1">
      <c r="K6175" s="758"/>
      <c r="L6175" s="758"/>
      <c r="M6175" s="722"/>
      <c r="P6175" s="722"/>
      <c r="Q6175" s="722"/>
      <c r="R6175" s="722"/>
      <c r="S6175" s="722"/>
      <c r="T6175" s="722"/>
      <c r="U6175" s="722"/>
      <c r="V6175" s="1376"/>
      <c r="W6175" s="1376"/>
      <c r="X6175" s="1376"/>
      <c r="Y6175" s="1376"/>
      <c r="Z6175" s="1376"/>
      <c r="AA6175" s="1376"/>
      <c r="AB6175" s="1376"/>
      <c r="AC6175" s="1376"/>
      <c r="AD6175" s="1376"/>
      <c r="AE6175" s="1376"/>
      <c r="AF6175" s="1376"/>
      <c r="AG6175" s="1376"/>
      <c r="AH6175" s="1376"/>
      <c r="AI6175" s="1376"/>
      <c r="AJ6175" s="1376"/>
      <c r="AK6175" s="1376"/>
      <c r="AL6175" s="1376"/>
      <c r="AM6175" s="1376"/>
      <c r="AN6175" s="1376"/>
      <c r="AO6175" s="1376"/>
      <c r="AP6175" s="1376"/>
      <c r="AQ6175" s="1376"/>
      <c r="AR6175" s="1376"/>
      <c r="AS6175" s="1376"/>
      <c r="AT6175" s="1376"/>
      <c r="AU6175" s="1376"/>
      <c r="AV6175" s="1376"/>
      <c r="AW6175" s="1376"/>
      <c r="AX6175" s="1376"/>
      <c r="AY6175" s="1376"/>
      <c r="AZ6175" s="1376"/>
      <c r="BA6175" s="722"/>
      <c r="BB6175" s="722"/>
      <c r="BC6175" s="722"/>
    </row>
    <row r="6176" spans="11:55" s="757" customFormat="1">
      <c r="K6176" s="758"/>
      <c r="L6176" s="758"/>
      <c r="M6176" s="722"/>
      <c r="P6176" s="722"/>
      <c r="Q6176" s="722"/>
      <c r="R6176" s="722"/>
      <c r="S6176" s="722"/>
      <c r="T6176" s="722"/>
      <c r="U6176" s="722"/>
      <c r="V6176" s="1376"/>
      <c r="W6176" s="1376"/>
      <c r="X6176" s="1376"/>
      <c r="Y6176" s="1376"/>
      <c r="Z6176" s="1376"/>
      <c r="AA6176" s="1376"/>
      <c r="AB6176" s="1376"/>
      <c r="AC6176" s="1376"/>
      <c r="AD6176" s="1376"/>
      <c r="AE6176" s="1376"/>
      <c r="AF6176" s="1376"/>
      <c r="AG6176" s="1376"/>
      <c r="AH6176" s="1376"/>
      <c r="AI6176" s="1376"/>
      <c r="AJ6176" s="1376"/>
      <c r="AK6176" s="1376"/>
      <c r="AL6176" s="1376"/>
      <c r="AM6176" s="1376"/>
      <c r="AN6176" s="1376"/>
      <c r="AO6176" s="1376"/>
      <c r="AP6176" s="1376"/>
      <c r="AQ6176" s="1376"/>
      <c r="AR6176" s="1376"/>
      <c r="AS6176" s="1376"/>
      <c r="AT6176" s="1376"/>
      <c r="AU6176" s="1376"/>
      <c r="AV6176" s="1376"/>
      <c r="AW6176" s="1376"/>
      <c r="AX6176" s="1376"/>
      <c r="AY6176" s="1376"/>
      <c r="AZ6176" s="1376"/>
      <c r="BA6176" s="722"/>
      <c r="BB6176" s="722"/>
      <c r="BC6176" s="722"/>
    </row>
    <row r="6177" spans="11:55" s="757" customFormat="1">
      <c r="K6177" s="758"/>
      <c r="L6177" s="758"/>
      <c r="M6177" s="722"/>
      <c r="P6177" s="722"/>
      <c r="Q6177" s="722"/>
      <c r="R6177" s="722"/>
      <c r="S6177" s="722"/>
      <c r="T6177" s="722"/>
      <c r="U6177" s="722"/>
      <c r="V6177" s="1376"/>
      <c r="W6177" s="1376"/>
      <c r="X6177" s="1376"/>
      <c r="Y6177" s="1376"/>
      <c r="Z6177" s="1376"/>
      <c r="AA6177" s="1376"/>
      <c r="AB6177" s="1376"/>
      <c r="AC6177" s="1376"/>
      <c r="AD6177" s="1376"/>
      <c r="AE6177" s="1376"/>
      <c r="AF6177" s="1376"/>
      <c r="AG6177" s="1376"/>
      <c r="AH6177" s="1376"/>
      <c r="AI6177" s="1376"/>
      <c r="AJ6177" s="1376"/>
      <c r="AK6177" s="1376"/>
      <c r="AL6177" s="1376"/>
      <c r="AM6177" s="1376"/>
      <c r="AN6177" s="1376"/>
      <c r="AO6177" s="1376"/>
      <c r="AP6177" s="1376"/>
      <c r="AQ6177" s="1376"/>
      <c r="AR6177" s="1376"/>
      <c r="AS6177" s="1376"/>
      <c r="AT6177" s="1376"/>
      <c r="AU6177" s="1376"/>
      <c r="AV6177" s="1376"/>
      <c r="AW6177" s="1376"/>
      <c r="AX6177" s="1376"/>
      <c r="AY6177" s="1376"/>
      <c r="AZ6177" s="1376"/>
      <c r="BA6177" s="722"/>
      <c r="BB6177" s="722"/>
      <c r="BC6177" s="722"/>
    </row>
    <row r="6178" spans="11:55" s="757" customFormat="1">
      <c r="K6178" s="758"/>
      <c r="L6178" s="758"/>
      <c r="M6178" s="722"/>
      <c r="P6178" s="722"/>
      <c r="Q6178" s="722"/>
      <c r="R6178" s="722"/>
      <c r="S6178" s="722"/>
      <c r="T6178" s="722"/>
      <c r="U6178" s="722"/>
      <c r="V6178" s="1376"/>
      <c r="W6178" s="1376"/>
      <c r="X6178" s="1376"/>
      <c r="Y6178" s="1376"/>
      <c r="Z6178" s="1376"/>
      <c r="AA6178" s="1376"/>
      <c r="AB6178" s="1376"/>
      <c r="AC6178" s="1376"/>
      <c r="AD6178" s="1376"/>
      <c r="AE6178" s="1376"/>
      <c r="AF6178" s="1376"/>
      <c r="AG6178" s="1376"/>
      <c r="AH6178" s="1376"/>
      <c r="AI6178" s="1376"/>
      <c r="AJ6178" s="1376"/>
      <c r="AK6178" s="1376"/>
      <c r="AL6178" s="1376"/>
      <c r="AM6178" s="1376"/>
      <c r="AN6178" s="1376"/>
      <c r="AO6178" s="1376"/>
      <c r="AP6178" s="1376"/>
      <c r="AQ6178" s="1376"/>
      <c r="AR6178" s="1376"/>
      <c r="AS6178" s="1376"/>
      <c r="AT6178" s="1376"/>
      <c r="AU6178" s="1376"/>
      <c r="AV6178" s="1376"/>
      <c r="AW6178" s="1376"/>
      <c r="AX6178" s="1376"/>
      <c r="AY6178" s="1376"/>
      <c r="AZ6178" s="1376"/>
      <c r="BA6178" s="722"/>
      <c r="BB6178" s="722"/>
      <c r="BC6178" s="722"/>
    </row>
    <row r="6179" spans="11:55" s="757" customFormat="1">
      <c r="K6179" s="758"/>
      <c r="L6179" s="758"/>
      <c r="M6179" s="722"/>
      <c r="P6179" s="722"/>
      <c r="Q6179" s="722"/>
      <c r="R6179" s="722"/>
      <c r="S6179" s="722"/>
      <c r="T6179" s="722"/>
      <c r="U6179" s="722"/>
      <c r="V6179" s="1376"/>
      <c r="W6179" s="1376"/>
      <c r="X6179" s="1376"/>
      <c r="Y6179" s="1376"/>
      <c r="Z6179" s="1376"/>
      <c r="AA6179" s="1376"/>
      <c r="AB6179" s="1376"/>
      <c r="AC6179" s="1376"/>
      <c r="AD6179" s="1376"/>
      <c r="AE6179" s="1376"/>
      <c r="AF6179" s="1376"/>
      <c r="AG6179" s="1376"/>
      <c r="AH6179" s="1376"/>
      <c r="AI6179" s="1376"/>
      <c r="AJ6179" s="1376"/>
      <c r="AK6179" s="1376"/>
      <c r="AL6179" s="1376"/>
      <c r="AM6179" s="1376"/>
      <c r="AN6179" s="1376"/>
      <c r="AO6179" s="1376"/>
      <c r="AP6179" s="1376"/>
      <c r="AQ6179" s="1376"/>
      <c r="AR6179" s="1376"/>
      <c r="AS6179" s="1376"/>
      <c r="AT6179" s="1376"/>
      <c r="AU6179" s="1376"/>
      <c r="AV6179" s="1376"/>
      <c r="AW6179" s="1376"/>
      <c r="AX6179" s="1376"/>
      <c r="AY6179" s="1376"/>
      <c r="AZ6179" s="1376"/>
      <c r="BA6179" s="722"/>
      <c r="BB6179" s="722"/>
      <c r="BC6179" s="722"/>
    </row>
    <row r="6180" spans="11:55" s="757" customFormat="1">
      <c r="K6180" s="758"/>
      <c r="L6180" s="758"/>
      <c r="M6180" s="722"/>
      <c r="P6180" s="722"/>
      <c r="Q6180" s="722"/>
      <c r="R6180" s="722"/>
      <c r="S6180" s="722"/>
      <c r="T6180" s="722"/>
      <c r="U6180" s="722"/>
      <c r="V6180" s="1376"/>
      <c r="W6180" s="1376"/>
      <c r="X6180" s="1376"/>
      <c r="Y6180" s="1376"/>
      <c r="Z6180" s="1376"/>
      <c r="AA6180" s="1376"/>
      <c r="AB6180" s="1376"/>
      <c r="AC6180" s="1376"/>
      <c r="AD6180" s="1376"/>
      <c r="AE6180" s="1376"/>
      <c r="AF6180" s="1376"/>
      <c r="AG6180" s="1376"/>
      <c r="AH6180" s="1376"/>
      <c r="AI6180" s="1376"/>
      <c r="AJ6180" s="1376"/>
      <c r="AK6180" s="1376"/>
      <c r="AL6180" s="1376"/>
      <c r="AM6180" s="1376"/>
      <c r="AN6180" s="1376"/>
      <c r="AO6180" s="1376"/>
      <c r="AP6180" s="1376"/>
      <c r="AQ6180" s="1376"/>
      <c r="AR6180" s="1376"/>
      <c r="AS6180" s="1376"/>
      <c r="AT6180" s="1376"/>
      <c r="AU6180" s="1376"/>
      <c r="AV6180" s="1376"/>
      <c r="AW6180" s="1376"/>
      <c r="AX6180" s="1376"/>
      <c r="AY6180" s="1376"/>
      <c r="AZ6180" s="1376"/>
      <c r="BA6180" s="722"/>
      <c r="BB6180" s="722"/>
      <c r="BC6180" s="722"/>
    </row>
    <row r="6181" spans="11:55" s="757" customFormat="1">
      <c r="K6181" s="758"/>
      <c r="L6181" s="758"/>
      <c r="M6181" s="722"/>
      <c r="P6181" s="722"/>
      <c r="Q6181" s="722"/>
      <c r="R6181" s="722"/>
      <c r="S6181" s="722"/>
      <c r="T6181" s="722"/>
      <c r="U6181" s="722"/>
      <c r="V6181" s="1376"/>
      <c r="W6181" s="1376"/>
      <c r="X6181" s="1376"/>
      <c r="Y6181" s="1376"/>
      <c r="Z6181" s="1376"/>
      <c r="AA6181" s="1376"/>
      <c r="AB6181" s="1376"/>
      <c r="AC6181" s="1376"/>
      <c r="AD6181" s="1376"/>
      <c r="AE6181" s="1376"/>
      <c r="AF6181" s="1376"/>
      <c r="AG6181" s="1376"/>
      <c r="AH6181" s="1376"/>
      <c r="AI6181" s="1376"/>
      <c r="AJ6181" s="1376"/>
      <c r="AK6181" s="1376"/>
      <c r="AL6181" s="1376"/>
      <c r="AM6181" s="1376"/>
      <c r="AN6181" s="1376"/>
      <c r="AO6181" s="1376"/>
      <c r="AP6181" s="1376"/>
      <c r="AQ6181" s="1376"/>
      <c r="AR6181" s="1376"/>
      <c r="AS6181" s="1376"/>
      <c r="AT6181" s="1376"/>
      <c r="AU6181" s="1376"/>
      <c r="AV6181" s="1376"/>
      <c r="AW6181" s="1376"/>
      <c r="AX6181" s="1376"/>
      <c r="AY6181" s="1376"/>
      <c r="AZ6181" s="1376"/>
      <c r="BA6181" s="722"/>
      <c r="BB6181" s="722"/>
      <c r="BC6181" s="722"/>
    </row>
    <row r="6182" spans="11:55" s="757" customFormat="1">
      <c r="K6182" s="758"/>
      <c r="L6182" s="758"/>
      <c r="M6182" s="722"/>
      <c r="P6182" s="722"/>
      <c r="Q6182" s="722"/>
      <c r="R6182" s="722"/>
      <c r="S6182" s="722"/>
      <c r="T6182" s="722"/>
      <c r="U6182" s="722"/>
      <c r="V6182" s="1376"/>
      <c r="W6182" s="1376"/>
      <c r="X6182" s="1376"/>
      <c r="Y6182" s="1376"/>
      <c r="Z6182" s="1376"/>
      <c r="AA6182" s="1376"/>
      <c r="AB6182" s="1376"/>
      <c r="AC6182" s="1376"/>
      <c r="AD6182" s="1376"/>
      <c r="AE6182" s="1376"/>
      <c r="AF6182" s="1376"/>
      <c r="AG6182" s="1376"/>
      <c r="AH6182" s="1376"/>
      <c r="AI6182" s="1376"/>
      <c r="AJ6182" s="1376"/>
      <c r="AK6182" s="1376"/>
      <c r="AL6182" s="1376"/>
      <c r="AM6182" s="1376"/>
      <c r="AN6182" s="1376"/>
      <c r="AO6182" s="1376"/>
      <c r="AP6182" s="1376"/>
      <c r="AQ6182" s="1376"/>
      <c r="AR6182" s="1376"/>
      <c r="AS6182" s="1376"/>
      <c r="AT6182" s="1376"/>
      <c r="AU6182" s="1376"/>
      <c r="AV6182" s="1376"/>
      <c r="AW6182" s="1376"/>
      <c r="AX6182" s="1376"/>
      <c r="AY6182" s="1376"/>
      <c r="AZ6182" s="1376"/>
      <c r="BA6182" s="722"/>
      <c r="BB6182" s="722"/>
      <c r="BC6182" s="722"/>
    </row>
    <row r="6183" spans="11:55" s="757" customFormat="1">
      <c r="K6183" s="758"/>
      <c r="L6183" s="758"/>
      <c r="M6183" s="722"/>
      <c r="P6183" s="722"/>
      <c r="Q6183" s="722"/>
      <c r="R6183" s="722"/>
      <c r="S6183" s="722"/>
      <c r="T6183" s="722"/>
      <c r="U6183" s="722"/>
      <c r="V6183" s="1376"/>
      <c r="W6183" s="1376"/>
      <c r="X6183" s="1376"/>
      <c r="Y6183" s="1376"/>
      <c r="Z6183" s="1376"/>
      <c r="AA6183" s="1376"/>
      <c r="AB6183" s="1376"/>
      <c r="AC6183" s="1376"/>
      <c r="AD6183" s="1376"/>
      <c r="AE6183" s="1376"/>
      <c r="AF6183" s="1376"/>
      <c r="AG6183" s="1376"/>
      <c r="AH6183" s="1376"/>
      <c r="AI6183" s="1376"/>
      <c r="AJ6183" s="1376"/>
      <c r="AK6183" s="1376"/>
      <c r="AL6183" s="1376"/>
      <c r="AM6183" s="1376"/>
      <c r="AN6183" s="1376"/>
      <c r="AO6183" s="1376"/>
      <c r="AP6183" s="1376"/>
      <c r="AQ6183" s="1376"/>
      <c r="AR6183" s="1376"/>
      <c r="AS6183" s="1376"/>
      <c r="AT6183" s="1376"/>
      <c r="AU6183" s="1376"/>
      <c r="AV6183" s="1376"/>
      <c r="AW6183" s="1376"/>
      <c r="AX6183" s="1376"/>
      <c r="AY6183" s="1376"/>
      <c r="AZ6183" s="1376"/>
      <c r="BA6183" s="722"/>
      <c r="BB6183" s="722"/>
      <c r="BC6183" s="722"/>
    </row>
    <row r="6184" spans="11:55" s="757" customFormat="1">
      <c r="K6184" s="758"/>
      <c r="L6184" s="758"/>
      <c r="M6184" s="722"/>
      <c r="P6184" s="722"/>
      <c r="Q6184" s="722"/>
      <c r="R6184" s="722"/>
      <c r="S6184" s="722"/>
      <c r="T6184" s="722"/>
      <c r="U6184" s="722"/>
      <c r="V6184" s="1376"/>
      <c r="W6184" s="1376"/>
      <c r="X6184" s="1376"/>
      <c r="Y6184" s="1376"/>
      <c r="Z6184" s="1376"/>
      <c r="AA6184" s="1376"/>
      <c r="AB6184" s="1376"/>
      <c r="AC6184" s="1376"/>
      <c r="AD6184" s="1376"/>
      <c r="AE6184" s="1376"/>
      <c r="AF6184" s="1376"/>
      <c r="AG6184" s="1376"/>
      <c r="AH6184" s="1376"/>
      <c r="AI6184" s="1376"/>
      <c r="AJ6184" s="1376"/>
      <c r="AK6184" s="1376"/>
      <c r="AL6184" s="1376"/>
      <c r="AM6184" s="1376"/>
      <c r="AN6184" s="1376"/>
      <c r="AO6184" s="1376"/>
      <c r="AP6184" s="1376"/>
      <c r="AQ6184" s="1376"/>
      <c r="AR6184" s="1376"/>
      <c r="AS6184" s="1376"/>
      <c r="AT6184" s="1376"/>
      <c r="AU6184" s="1376"/>
      <c r="AV6184" s="1376"/>
      <c r="AW6184" s="1376"/>
      <c r="AX6184" s="1376"/>
      <c r="AY6184" s="1376"/>
      <c r="AZ6184" s="1376"/>
      <c r="BA6184" s="722"/>
      <c r="BB6184" s="722"/>
      <c r="BC6184" s="722"/>
    </row>
    <row r="6185" spans="11:55" s="757" customFormat="1">
      <c r="K6185" s="758"/>
      <c r="L6185" s="758"/>
      <c r="M6185" s="722"/>
      <c r="P6185" s="722"/>
      <c r="Q6185" s="722"/>
      <c r="R6185" s="722"/>
      <c r="S6185" s="722"/>
      <c r="T6185" s="722"/>
      <c r="U6185" s="722"/>
      <c r="V6185" s="1376"/>
      <c r="W6185" s="1376"/>
      <c r="X6185" s="1376"/>
      <c r="Y6185" s="1376"/>
      <c r="Z6185" s="1376"/>
      <c r="AA6185" s="1376"/>
      <c r="AB6185" s="1376"/>
      <c r="AC6185" s="1376"/>
      <c r="AD6185" s="1376"/>
      <c r="AE6185" s="1376"/>
      <c r="AF6185" s="1376"/>
      <c r="AG6185" s="1376"/>
      <c r="AH6185" s="1376"/>
      <c r="AI6185" s="1376"/>
      <c r="AJ6185" s="1376"/>
      <c r="AK6185" s="1376"/>
      <c r="AL6185" s="1376"/>
      <c r="AM6185" s="1376"/>
      <c r="AN6185" s="1376"/>
      <c r="AO6185" s="1376"/>
      <c r="AP6185" s="1376"/>
      <c r="AQ6185" s="1376"/>
      <c r="AR6185" s="1376"/>
      <c r="AS6185" s="1376"/>
      <c r="AT6185" s="1376"/>
      <c r="AU6185" s="1376"/>
      <c r="AV6185" s="1376"/>
      <c r="AW6185" s="1376"/>
      <c r="AX6185" s="1376"/>
      <c r="AY6185" s="1376"/>
      <c r="AZ6185" s="1376"/>
      <c r="BA6185" s="722"/>
      <c r="BB6185" s="722"/>
      <c r="BC6185" s="722"/>
    </row>
    <row r="6186" spans="11:55" s="757" customFormat="1">
      <c r="K6186" s="758"/>
      <c r="L6186" s="758"/>
      <c r="M6186" s="722"/>
      <c r="P6186" s="722"/>
      <c r="Q6186" s="722"/>
      <c r="R6186" s="722"/>
      <c r="S6186" s="722"/>
      <c r="T6186" s="722"/>
      <c r="U6186" s="722"/>
      <c r="V6186" s="1376"/>
      <c r="W6186" s="1376"/>
      <c r="X6186" s="1376"/>
      <c r="Y6186" s="1376"/>
      <c r="Z6186" s="1376"/>
      <c r="AA6186" s="1376"/>
      <c r="AB6186" s="1376"/>
      <c r="AC6186" s="1376"/>
      <c r="AD6186" s="1376"/>
      <c r="AE6186" s="1376"/>
      <c r="AF6186" s="1376"/>
      <c r="AG6186" s="1376"/>
      <c r="AH6186" s="1376"/>
      <c r="AI6186" s="1376"/>
      <c r="AJ6186" s="1376"/>
      <c r="AK6186" s="1376"/>
      <c r="AL6186" s="1376"/>
      <c r="AM6186" s="1376"/>
      <c r="AN6186" s="1376"/>
      <c r="AO6186" s="1376"/>
      <c r="AP6186" s="1376"/>
      <c r="AQ6186" s="1376"/>
      <c r="AR6186" s="1376"/>
      <c r="AS6186" s="1376"/>
      <c r="AT6186" s="1376"/>
      <c r="AU6186" s="1376"/>
      <c r="AV6186" s="1376"/>
      <c r="AW6186" s="1376"/>
      <c r="AX6186" s="1376"/>
      <c r="AY6186" s="1376"/>
      <c r="AZ6186" s="1376"/>
      <c r="BA6186" s="722"/>
      <c r="BB6186" s="722"/>
      <c r="BC6186" s="722"/>
    </row>
    <row r="6187" spans="11:55" s="757" customFormat="1">
      <c r="K6187" s="758"/>
      <c r="L6187" s="758"/>
      <c r="M6187" s="722"/>
      <c r="P6187" s="722"/>
      <c r="Q6187" s="722"/>
      <c r="R6187" s="722"/>
      <c r="S6187" s="722"/>
      <c r="T6187" s="722"/>
      <c r="U6187" s="722"/>
      <c r="V6187" s="1376"/>
      <c r="W6187" s="1376"/>
      <c r="X6187" s="1376"/>
      <c r="Y6187" s="1376"/>
      <c r="Z6187" s="1376"/>
      <c r="AA6187" s="1376"/>
      <c r="AB6187" s="1376"/>
      <c r="AC6187" s="1376"/>
      <c r="AD6187" s="1376"/>
      <c r="AE6187" s="1376"/>
      <c r="AF6187" s="1376"/>
      <c r="AG6187" s="1376"/>
      <c r="AH6187" s="1376"/>
      <c r="AI6187" s="1376"/>
      <c r="AJ6187" s="1376"/>
      <c r="AK6187" s="1376"/>
      <c r="AL6187" s="1376"/>
      <c r="AM6187" s="1376"/>
      <c r="AN6187" s="1376"/>
      <c r="AO6187" s="1376"/>
      <c r="AP6187" s="1376"/>
      <c r="AQ6187" s="1376"/>
      <c r="AR6187" s="1376"/>
      <c r="AS6187" s="1376"/>
      <c r="AT6187" s="1376"/>
      <c r="AU6187" s="1376"/>
      <c r="AV6187" s="1376"/>
      <c r="AW6187" s="1376"/>
      <c r="AX6187" s="1376"/>
      <c r="AY6187" s="1376"/>
      <c r="AZ6187" s="1376"/>
      <c r="BA6187" s="722"/>
      <c r="BB6187" s="722"/>
      <c r="BC6187" s="722"/>
    </row>
    <row r="6188" spans="11:55" s="757" customFormat="1">
      <c r="K6188" s="758"/>
      <c r="L6188" s="758"/>
      <c r="M6188" s="722"/>
      <c r="P6188" s="722"/>
      <c r="Q6188" s="722"/>
      <c r="R6188" s="722"/>
      <c r="S6188" s="722"/>
      <c r="T6188" s="722"/>
      <c r="U6188" s="722"/>
      <c r="V6188" s="1376"/>
      <c r="W6188" s="1376"/>
      <c r="X6188" s="1376"/>
      <c r="Y6188" s="1376"/>
      <c r="Z6188" s="1376"/>
      <c r="AA6188" s="1376"/>
      <c r="AB6188" s="1376"/>
      <c r="AC6188" s="1376"/>
      <c r="AD6188" s="1376"/>
      <c r="AE6188" s="1376"/>
      <c r="AF6188" s="1376"/>
      <c r="AG6188" s="1376"/>
      <c r="AH6188" s="1376"/>
      <c r="AI6188" s="1376"/>
      <c r="AJ6188" s="1376"/>
      <c r="AK6188" s="1376"/>
      <c r="AL6188" s="1376"/>
      <c r="AM6188" s="1376"/>
      <c r="AN6188" s="1376"/>
      <c r="AO6188" s="1376"/>
      <c r="AP6188" s="1376"/>
      <c r="AQ6188" s="1376"/>
      <c r="AR6188" s="1376"/>
      <c r="AS6188" s="1376"/>
      <c r="AT6188" s="1376"/>
      <c r="AU6188" s="1376"/>
      <c r="AV6188" s="1376"/>
      <c r="AW6188" s="1376"/>
      <c r="AX6188" s="1376"/>
      <c r="AY6188" s="1376"/>
      <c r="AZ6188" s="1376"/>
      <c r="BA6188" s="722"/>
      <c r="BB6188" s="722"/>
      <c r="BC6188" s="722"/>
    </row>
    <row r="6189" spans="11:55" s="757" customFormat="1">
      <c r="K6189" s="758"/>
      <c r="L6189" s="758"/>
      <c r="M6189" s="722"/>
      <c r="P6189" s="722"/>
      <c r="Q6189" s="722"/>
      <c r="R6189" s="722"/>
      <c r="S6189" s="722"/>
      <c r="T6189" s="722"/>
      <c r="U6189" s="722"/>
      <c r="V6189" s="1376"/>
      <c r="W6189" s="1376"/>
      <c r="X6189" s="1376"/>
      <c r="Y6189" s="1376"/>
      <c r="Z6189" s="1376"/>
      <c r="AA6189" s="1376"/>
      <c r="AB6189" s="1376"/>
      <c r="AC6189" s="1376"/>
      <c r="AD6189" s="1376"/>
      <c r="AE6189" s="1376"/>
      <c r="AF6189" s="1376"/>
      <c r="AG6189" s="1376"/>
      <c r="AH6189" s="1376"/>
      <c r="AI6189" s="1376"/>
      <c r="AJ6189" s="1376"/>
      <c r="AK6189" s="1376"/>
      <c r="AL6189" s="1376"/>
      <c r="AM6189" s="1376"/>
      <c r="AN6189" s="1376"/>
      <c r="AO6189" s="1376"/>
      <c r="AP6189" s="1376"/>
      <c r="AQ6189" s="1376"/>
      <c r="AR6189" s="1376"/>
      <c r="AS6189" s="1376"/>
      <c r="AT6189" s="1376"/>
      <c r="AU6189" s="1376"/>
      <c r="AV6189" s="1376"/>
      <c r="AW6189" s="1376"/>
      <c r="AX6189" s="1376"/>
      <c r="AY6189" s="1376"/>
      <c r="AZ6189" s="1376"/>
      <c r="BA6189" s="722"/>
      <c r="BB6189" s="722"/>
      <c r="BC6189" s="722"/>
    </row>
    <row r="6190" spans="11:55" s="757" customFormat="1">
      <c r="K6190" s="758"/>
      <c r="L6190" s="758"/>
      <c r="M6190" s="722"/>
      <c r="P6190" s="722"/>
      <c r="Q6190" s="722"/>
      <c r="R6190" s="722"/>
      <c r="S6190" s="722"/>
      <c r="T6190" s="722"/>
      <c r="U6190" s="722"/>
      <c r="V6190" s="1376"/>
      <c r="W6190" s="1376"/>
      <c r="X6190" s="1376"/>
      <c r="Y6190" s="1376"/>
      <c r="Z6190" s="1376"/>
      <c r="AA6190" s="1376"/>
      <c r="AB6190" s="1376"/>
      <c r="AC6190" s="1376"/>
      <c r="AD6190" s="1376"/>
      <c r="AE6190" s="1376"/>
      <c r="AF6190" s="1376"/>
      <c r="AG6190" s="1376"/>
      <c r="AH6190" s="1376"/>
      <c r="AI6190" s="1376"/>
      <c r="AJ6190" s="1376"/>
      <c r="AK6190" s="1376"/>
      <c r="AL6190" s="1376"/>
      <c r="AM6190" s="1376"/>
      <c r="AN6190" s="1376"/>
      <c r="AO6190" s="1376"/>
      <c r="AP6190" s="1376"/>
      <c r="AQ6190" s="1376"/>
      <c r="AR6190" s="1376"/>
      <c r="AS6190" s="1376"/>
      <c r="AT6190" s="1376"/>
      <c r="AU6190" s="1376"/>
      <c r="AV6190" s="1376"/>
      <c r="AW6190" s="1376"/>
      <c r="AX6190" s="1376"/>
      <c r="AY6190" s="1376"/>
      <c r="AZ6190" s="1376"/>
      <c r="BA6190" s="722"/>
      <c r="BB6190" s="722"/>
      <c r="BC6190" s="722"/>
    </row>
    <row r="6191" spans="11:55" s="757" customFormat="1">
      <c r="K6191" s="758"/>
      <c r="L6191" s="758"/>
      <c r="M6191" s="722"/>
      <c r="P6191" s="722"/>
      <c r="Q6191" s="722"/>
      <c r="R6191" s="722"/>
      <c r="S6191" s="722"/>
      <c r="T6191" s="722"/>
      <c r="U6191" s="722"/>
      <c r="V6191" s="1376"/>
      <c r="W6191" s="1376"/>
      <c r="X6191" s="1376"/>
      <c r="Y6191" s="1376"/>
      <c r="Z6191" s="1376"/>
      <c r="AA6191" s="1376"/>
      <c r="AB6191" s="1376"/>
      <c r="AC6191" s="1376"/>
      <c r="AD6191" s="1376"/>
      <c r="AE6191" s="1376"/>
      <c r="AF6191" s="1376"/>
      <c r="AG6191" s="1376"/>
      <c r="AH6191" s="1376"/>
      <c r="AI6191" s="1376"/>
      <c r="AJ6191" s="1376"/>
      <c r="AK6191" s="1376"/>
      <c r="AL6191" s="1376"/>
      <c r="AM6191" s="1376"/>
      <c r="AN6191" s="1376"/>
      <c r="AO6191" s="1376"/>
      <c r="AP6191" s="1376"/>
      <c r="AQ6191" s="1376"/>
      <c r="AR6191" s="1376"/>
      <c r="AS6191" s="1376"/>
      <c r="AT6191" s="1376"/>
      <c r="AU6191" s="1376"/>
      <c r="AV6191" s="1376"/>
      <c r="AW6191" s="1376"/>
      <c r="AX6191" s="1376"/>
      <c r="AY6191" s="1376"/>
      <c r="AZ6191" s="1376"/>
      <c r="BA6191" s="722"/>
      <c r="BB6191" s="722"/>
      <c r="BC6191" s="722"/>
    </row>
    <row r="6192" spans="11:55" s="757" customFormat="1">
      <c r="K6192" s="758"/>
      <c r="L6192" s="758"/>
      <c r="M6192" s="722"/>
      <c r="P6192" s="722"/>
      <c r="Q6192" s="722"/>
      <c r="R6192" s="722"/>
      <c r="S6192" s="722"/>
      <c r="T6192" s="722"/>
      <c r="U6192" s="722"/>
      <c r="V6192" s="1376"/>
      <c r="W6192" s="1376"/>
      <c r="X6192" s="1376"/>
      <c r="Y6192" s="1376"/>
      <c r="Z6192" s="1376"/>
      <c r="AA6192" s="1376"/>
      <c r="AB6192" s="1376"/>
      <c r="AC6192" s="1376"/>
      <c r="AD6192" s="1376"/>
      <c r="AE6192" s="1376"/>
      <c r="AF6192" s="1376"/>
      <c r="AG6192" s="1376"/>
      <c r="AH6192" s="1376"/>
      <c r="AI6192" s="1376"/>
      <c r="AJ6192" s="1376"/>
      <c r="AK6192" s="1376"/>
      <c r="AL6192" s="1376"/>
      <c r="AM6192" s="1376"/>
      <c r="AN6192" s="1376"/>
      <c r="AO6192" s="1376"/>
      <c r="AP6192" s="1376"/>
      <c r="AQ6192" s="1376"/>
      <c r="AR6192" s="1376"/>
      <c r="AS6192" s="1376"/>
      <c r="AT6192" s="1376"/>
      <c r="AU6192" s="1376"/>
      <c r="AV6192" s="1376"/>
      <c r="AW6192" s="1376"/>
      <c r="AX6192" s="1376"/>
      <c r="AY6192" s="1376"/>
      <c r="AZ6192" s="1376"/>
      <c r="BA6192" s="722"/>
      <c r="BB6192" s="722"/>
      <c r="BC6192" s="722"/>
    </row>
    <row r="6193" spans="11:55" s="757" customFormat="1">
      <c r="K6193" s="758"/>
      <c r="L6193" s="758"/>
      <c r="M6193" s="722"/>
      <c r="P6193" s="722"/>
      <c r="Q6193" s="722"/>
      <c r="R6193" s="722"/>
      <c r="S6193" s="722"/>
      <c r="T6193" s="722"/>
      <c r="U6193" s="722"/>
      <c r="V6193" s="1376"/>
      <c r="W6193" s="1376"/>
      <c r="X6193" s="1376"/>
      <c r="Y6193" s="1376"/>
      <c r="Z6193" s="1376"/>
      <c r="AA6193" s="1376"/>
      <c r="AB6193" s="1376"/>
      <c r="AC6193" s="1376"/>
      <c r="AD6193" s="1376"/>
      <c r="AE6193" s="1376"/>
      <c r="AF6193" s="1376"/>
      <c r="AG6193" s="1376"/>
      <c r="AH6193" s="1376"/>
      <c r="AI6193" s="1376"/>
      <c r="AJ6193" s="1376"/>
      <c r="AK6193" s="1376"/>
      <c r="AL6193" s="1376"/>
      <c r="AM6193" s="1376"/>
      <c r="AN6193" s="1376"/>
      <c r="AO6193" s="1376"/>
      <c r="AP6193" s="1376"/>
      <c r="AQ6193" s="1376"/>
      <c r="AR6193" s="1376"/>
      <c r="AS6193" s="1376"/>
      <c r="AT6193" s="1376"/>
      <c r="AU6193" s="1376"/>
      <c r="AV6193" s="1376"/>
      <c r="AW6193" s="1376"/>
      <c r="AX6193" s="1376"/>
      <c r="AY6193" s="1376"/>
      <c r="AZ6193" s="1376"/>
      <c r="BA6193" s="722"/>
      <c r="BB6193" s="722"/>
      <c r="BC6193" s="722"/>
    </row>
    <row r="6194" spans="11:55" s="757" customFormat="1">
      <c r="K6194" s="758"/>
      <c r="L6194" s="758"/>
      <c r="M6194" s="722"/>
      <c r="P6194" s="722"/>
      <c r="Q6194" s="722"/>
      <c r="R6194" s="722"/>
      <c r="S6194" s="722"/>
      <c r="T6194" s="722"/>
      <c r="U6194" s="722"/>
      <c r="V6194" s="1376"/>
      <c r="W6194" s="1376"/>
      <c r="X6194" s="1376"/>
      <c r="Y6194" s="1376"/>
      <c r="Z6194" s="1376"/>
      <c r="AA6194" s="1376"/>
      <c r="AB6194" s="1376"/>
      <c r="AC6194" s="1376"/>
      <c r="AD6194" s="1376"/>
      <c r="AE6194" s="1376"/>
      <c r="AF6194" s="1376"/>
      <c r="AG6194" s="1376"/>
      <c r="AH6194" s="1376"/>
      <c r="AI6194" s="1376"/>
      <c r="AJ6194" s="1376"/>
      <c r="AK6194" s="1376"/>
      <c r="AL6194" s="1376"/>
      <c r="AM6194" s="1376"/>
      <c r="AN6194" s="1376"/>
      <c r="AO6194" s="1376"/>
      <c r="AP6194" s="1376"/>
      <c r="AQ6194" s="1376"/>
      <c r="AR6194" s="1376"/>
      <c r="AS6194" s="1376"/>
      <c r="AT6194" s="1376"/>
      <c r="AU6194" s="1376"/>
      <c r="AV6194" s="1376"/>
      <c r="AW6194" s="1376"/>
      <c r="AX6194" s="1376"/>
      <c r="AY6194" s="1376"/>
      <c r="AZ6194" s="1376"/>
      <c r="BA6194" s="722"/>
      <c r="BB6194" s="722"/>
      <c r="BC6194" s="722"/>
    </row>
    <row r="6195" spans="11:55" s="757" customFormat="1">
      <c r="K6195" s="758"/>
      <c r="L6195" s="758"/>
      <c r="M6195" s="722"/>
      <c r="P6195" s="722"/>
      <c r="Q6195" s="722"/>
      <c r="R6195" s="722"/>
      <c r="S6195" s="722"/>
      <c r="T6195" s="722"/>
      <c r="U6195" s="722"/>
      <c r="V6195" s="1376"/>
      <c r="W6195" s="1376"/>
      <c r="X6195" s="1376"/>
      <c r="Y6195" s="1376"/>
      <c r="Z6195" s="1376"/>
      <c r="AA6195" s="1376"/>
      <c r="AB6195" s="1376"/>
      <c r="AC6195" s="1376"/>
      <c r="AD6195" s="1376"/>
      <c r="AE6195" s="1376"/>
      <c r="AF6195" s="1376"/>
      <c r="AG6195" s="1376"/>
      <c r="AH6195" s="1376"/>
      <c r="AI6195" s="1376"/>
      <c r="AJ6195" s="1376"/>
      <c r="AK6195" s="1376"/>
      <c r="AL6195" s="1376"/>
      <c r="AM6195" s="1376"/>
      <c r="AN6195" s="1376"/>
      <c r="AO6195" s="1376"/>
      <c r="AP6195" s="1376"/>
      <c r="AQ6195" s="1376"/>
      <c r="AR6195" s="1376"/>
      <c r="AS6195" s="1376"/>
      <c r="AT6195" s="1376"/>
      <c r="AU6195" s="1376"/>
      <c r="AV6195" s="1376"/>
      <c r="AW6195" s="1376"/>
      <c r="AX6195" s="1376"/>
      <c r="AY6195" s="1376"/>
      <c r="AZ6195" s="1376"/>
      <c r="BA6195" s="722"/>
      <c r="BB6195" s="722"/>
      <c r="BC6195" s="722"/>
    </row>
    <row r="6196" spans="11:55" s="757" customFormat="1">
      <c r="K6196" s="758"/>
      <c r="L6196" s="758"/>
      <c r="M6196" s="722"/>
      <c r="P6196" s="722"/>
      <c r="Q6196" s="722"/>
      <c r="R6196" s="722"/>
      <c r="S6196" s="722"/>
      <c r="T6196" s="722"/>
      <c r="U6196" s="722"/>
      <c r="V6196" s="1376"/>
      <c r="W6196" s="1376"/>
      <c r="X6196" s="1376"/>
      <c r="Y6196" s="1376"/>
      <c r="Z6196" s="1376"/>
      <c r="AA6196" s="1376"/>
      <c r="AB6196" s="1376"/>
      <c r="AC6196" s="1376"/>
      <c r="AD6196" s="1376"/>
      <c r="AE6196" s="1376"/>
      <c r="AF6196" s="1376"/>
      <c r="AG6196" s="1376"/>
      <c r="AH6196" s="1376"/>
      <c r="AI6196" s="1376"/>
      <c r="AJ6196" s="1376"/>
      <c r="AK6196" s="1376"/>
      <c r="AL6196" s="1376"/>
      <c r="AM6196" s="1376"/>
      <c r="AN6196" s="1376"/>
      <c r="AO6196" s="1376"/>
      <c r="AP6196" s="1376"/>
      <c r="AQ6196" s="1376"/>
      <c r="AR6196" s="1376"/>
      <c r="AS6196" s="1376"/>
      <c r="AT6196" s="1376"/>
      <c r="AU6196" s="1376"/>
      <c r="AV6196" s="1376"/>
      <c r="AW6196" s="1376"/>
      <c r="AX6196" s="1376"/>
      <c r="AY6196" s="1376"/>
      <c r="AZ6196" s="1376"/>
      <c r="BA6196" s="722"/>
      <c r="BB6196" s="722"/>
      <c r="BC6196" s="722"/>
    </row>
    <row r="6197" spans="11:55" s="757" customFormat="1">
      <c r="K6197" s="758"/>
      <c r="L6197" s="758"/>
      <c r="M6197" s="722"/>
      <c r="P6197" s="722"/>
      <c r="Q6197" s="722"/>
      <c r="R6197" s="722"/>
      <c r="S6197" s="722"/>
      <c r="T6197" s="722"/>
      <c r="U6197" s="722"/>
      <c r="V6197" s="1376"/>
      <c r="W6197" s="1376"/>
      <c r="X6197" s="1376"/>
      <c r="Y6197" s="1376"/>
      <c r="Z6197" s="1376"/>
      <c r="AA6197" s="1376"/>
      <c r="AB6197" s="1376"/>
      <c r="AC6197" s="1376"/>
      <c r="AD6197" s="1376"/>
      <c r="AE6197" s="1376"/>
      <c r="AF6197" s="1376"/>
      <c r="AG6197" s="1376"/>
      <c r="AH6197" s="1376"/>
      <c r="AI6197" s="1376"/>
      <c r="AJ6197" s="1376"/>
      <c r="AK6197" s="1376"/>
      <c r="AL6197" s="1376"/>
      <c r="AM6197" s="1376"/>
      <c r="AN6197" s="1376"/>
      <c r="AO6197" s="1376"/>
      <c r="AP6197" s="1376"/>
      <c r="AQ6197" s="1376"/>
      <c r="AR6197" s="1376"/>
      <c r="AS6197" s="1376"/>
      <c r="AT6197" s="1376"/>
      <c r="AU6197" s="1376"/>
      <c r="AV6197" s="1376"/>
      <c r="AW6197" s="1376"/>
      <c r="AX6197" s="1376"/>
      <c r="AY6197" s="1376"/>
      <c r="AZ6197" s="1376"/>
      <c r="BA6197" s="722"/>
      <c r="BB6197" s="722"/>
      <c r="BC6197" s="722"/>
    </row>
    <row r="6198" spans="11:55" s="757" customFormat="1">
      <c r="K6198" s="758"/>
      <c r="L6198" s="758"/>
      <c r="M6198" s="722"/>
      <c r="P6198" s="722"/>
      <c r="Q6198" s="722"/>
      <c r="R6198" s="722"/>
      <c r="S6198" s="722"/>
      <c r="T6198" s="722"/>
      <c r="U6198" s="722"/>
      <c r="V6198" s="1376"/>
      <c r="W6198" s="1376"/>
      <c r="X6198" s="1376"/>
      <c r="Y6198" s="1376"/>
      <c r="Z6198" s="1376"/>
      <c r="AA6198" s="1376"/>
      <c r="AB6198" s="1376"/>
      <c r="AC6198" s="1376"/>
      <c r="AD6198" s="1376"/>
      <c r="AE6198" s="1376"/>
      <c r="AF6198" s="1376"/>
      <c r="AG6198" s="1376"/>
      <c r="AH6198" s="1376"/>
      <c r="AI6198" s="1376"/>
      <c r="AJ6198" s="1376"/>
      <c r="AK6198" s="1376"/>
      <c r="AL6198" s="1376"/>
      <c r="AM6198" s="1376"/>
      <c r="AN6198" s="1376"/>
      <c r="AO6198" s="1376"/>
      <c r="AP6198" s="1376"/>
      <c r="AQ6198" s="1376"/>
      <c r="AR6198" s="1376"/>
      <c r="AS6198" s="1376"/>
      <c r="AT6198" s="1376"/>
      <c r="AU6198" s="1376"/>
      <c r="AV6198" s="1376"/>
      <c r="AW6198" s="1376"/>
      <c r="AX6198" s="1376"/>
      <c r="AY6198" s="1376"/>
      <c r="AZ6198" s="1376"/>
      <c r="BA6198" s="722"/>
      <c r="BB6198" s="722"/>
      <c r="BC6198" s="722"/>
    </row>
    <row r="6199" spans="11:55" s="757" customFormat="1">
      <c r="K6199" s="758"/>
      <c r="L6199" s="758"/>
      <c r="M6199" s="722"/>
      <c r="P6199" s="722"/>
      <c r="Q6199" s="722"/>
      <c r="R6199" s="722"/>
      <c r="S6199" s="722"/>
      <c r="T6199" s="722"/>
      <c r="U6199" s="722"/>
      <c r="V6199" s="1376"/>
      <c r="W6199" s="1376"/>
      <c r="X6199" s="1376"/>
      <c r="Y6199" s="1376"/>
      <c r="Z6199" s="1376"/>
      <c r="AA6199" s="1376"/>
      <c r="AB6199" s="1376"/>
      <c r="AC6199" s="1376"/>
      <c r="AD6199" s="1376"/>
      <c r="AE6199" s="1376"/>
      <c r="AF6199" s="1376"/>
      <c r="AG6199" s="1376"/>
      <c r="AH6199" s="1376"/>
      <c r="AI6199" s="1376"/>
      <c r="AJ6199" s="1376"/>
      <c r="AK6199" s="1376"/>
      <c r="AL6199" s="1376"/>
      <c r="AM6199" s="1376"/>
      <c r="AN6199" s="1376"/>
      <c r="AO6199" s="1376"/>
      <c r="AP6199" s="1376"/>
      <c r="AQ6199" s="1376"/>
      <c r="AR6199" s="1376"/>
      <c r="AS6199" s="1376"/>
      <c r="AT6199" s="1376"/>
      <c r="AU6199" s="1376"/>
      <c r="AV6199" s="1376"/>
      <c r="AW6199" s="1376"/>
      <c r="AX6199" s="1376"/>
      <c r="AY6199" s="1376"/>
      <c r="AZ6199" s="1376"/>
      <c r="BA6199" s="722"/>
      <c r="BB6199" s="722"/>
      <c r="BC6199" s="722"/>
    </row>
    <row r="6200" spans="11:55" s="757" customFormat="1">
      <c r="K6200" s="758"/>
      <c r="L6200" s="758"/>
      <c r="M6200" s="722"/>
      <c r="P6200" s="722"/>
      <c r="Q6200" s="722"/>
      <c r="R6200" s="722"/>
      <c r="S6200" s="722"/>
      <c r="T6200" s="722"/>
      <c r="U6200" s="722"/>
      <c r="V6200" s="1376"/>
      <c r="W6200" s="1376"/>
      <c r="X6200" s="1376"/>
      <c r="Y6200" s="1376"/>
      <c r="Z6200" s="1376"/>
      <c r="AA6200" s="1376"/>
      <c r="AB6200" s="1376"/>
      <c r="AC6200" s="1376"/>
      <c r="AD6200" s="1376"/>
      <c r="AE6200" s="1376"/>
      <c r="AF6200" s="1376"/>
      <c r="AG6200" s="1376"/>
      <c r="AH6200" s="1376"/>
      <c r="AI6200" s="1376"/>
      <c r="AJ6200" s="1376"/>
      <c r="AK6200" s="1376"/>
      <c r="AL6200" s="1376"/>
      <c r="AM6200" s="1376"/>
      <c r="AN6200" s="1376"/>
      <c r="AO6200" s="1376"/>
      <c r="AP6200" s="1376"/>
      <c r="AQ6200" s="1376"/>
      <c r="AR6200" s="1376"/>
      <c r="AS6200" s="1376"/>
      <c r="AT6200" s="1376"/>
      <c r="AU6200" s="1376"/>
      <c r="AV6200" s="1376"/>
      <c r="AW6200" s="1376"/>
      <c r="AX6200" s="1376"/>
      <c r="AY6200" s="1376"/>
      <c r="AZ6200" s="1376"/>
      <c r="BA6200" s="722"/>
      <c r="BB6200" s="722"/>
      <c r="BC6200" s="722"/>
    </row>
    <row r="6201" spans="11:55" s="757" customFormat="1">
      <c r="K6201" s="758"/>
      <c r="L6201" s="758"/>
      <c r="M6201" s="722"/>
      <c r="P6201" s="722"/>
      <c r="Q6201" s="722"/>
      <c r="R6201" s="722"/>
      <c r="S6201" s="722"/>
      <c r="T6201" s="722"/>
      <c r="U6201" s="722"/>
      <c r="V6201" s="1376"/>
      <c r="W6201" s="1376"/>
      <c r="X6201" s="1376"/>
      <c r="Y6201" s="1376"/>
      <c r="Z6201" s="1376"/>
      <c r="AA6201" s="1376"/>
      <c r="AB6201" s="1376"/>
      <c r="AC6201" s="1376"/>
      <c r="AD6201" s="1376"/>
      <c r="AE6201" s="1376"/>
      <c r="AF6201" s="1376"/>
      <c r="AG6201" s="1376"/>
      <c r="AH6201" s="1376"/>
      <c r="AI6201" s="1376"/>
      <c r="AJ6201" s="1376"/>
      <c r="AK6201" s="1376"/>
      <c r="AL6201" s="1376"/>
      <c r="AM6201" s="1376"/>
      <c r="AN6201" s="1376"/>
      <c r="AO6201" s="1376"/>
      <c r="AP6201" s="1376"/>
      <c r="AQ6201" s="1376"/>
      <c r="AR6201" s="1376"/>
      <c r="AS6201" s="1376"/>
      <c r="AT6201" s="1376"/>
      <c r="AU6201" s="1376"/>
      <c r="AV6201" s="1376"/>
      <c r="AW6201" s="1376"/>
      <c r="AX6201" s="1376"/>
      <c r="AY6201" s="1376"/>
      <c r="AZ6201" s="1376"/>
      <c r="BA6201" s="722"/>
      <c r="BB6201" s="722"/>
      <c r="BC6201" s="722"/>
    </row>
    <row r="6202" spans="11:55" s="757" customFormat="1">
      <c r="K6202" s="758"/>
      <c r="L6202" s="758"/>
      <c r="M6202" s="722"/>
      <c r="P6202" s="722"/>
      <c r="Q6202" s="722"/>
      <c r="R6202" s="722"/>
      <c r="S6202" s="722"/>
      <c r="T6202" s="722"/>
      <c r="U6202" s="722"/>
      <c r="V6202" s="1376"/>
      <c r="W6202" s="1376"/>
      <c r="X6202" s="1376"/>
      <c r="Y6202" s="1376"/>
      <c r="Z6202" s="1376"/>
      <c r="AA6202" s="1376"/>
      <c r="AB6202" s="1376"/>
      <c r="AC6202" s="1376"/>
      <c r="AD6202" s="1376"/>
      <c r="AE6202" s="1376"/>
      <c r="AF6202" s="1376"/>
      <c r="AG6202" s="1376"/>
      <c r="AH6202" s="1376"/>
      <c r="AI6202" s="1376"/>
      <c r="AJ6202" s="1376"/>
      <c r="AK6202" s="1376"/>
      <c r="AL6202" s="1376"/>
      <c r="AM6202" s="1376"/>
      <c r="AN6202" s="1376"/>
      <c r="AO6202" s="1376"/>
      <c r="AP6202" s="1376"/>
      <c r="AQ6202" s="1376"/>
      <c r="AR6202" s="1376"/>
      <c r="AS6202" s="1376"/>
      <c r="AT6202" s="1376"/>
      <c r="AU6202" s="1376"/>
      <c r="AV6202" s="1376"/>
      <c r="AW6202" s="1376"/>
      <c r="AX6202" s="1376"/>
      <c r="AY6202" s="1376"/>
      <c r="AZ6202" s="1376"/>
      <c r="BA6202" s="722"/>
      <c r="BB6202" s="722"/>
      <c r="BC6202" s="722"/>
    </row>
    <row r="6203" spans="11:55" s="757" customFormat="1">
      <c r="K6203" s="758"/>
      <c r="L6203" s="758"/>
      <c r="M6203" s="722"/>
      <c r="P6203" s="722"/>
      <c r="Q6203" s="722"/>
      <c r="R6203" s="722"/>
      <c r="S6203" s="722"/>
      <c r="T6203" s="722"/>
      <c r="U6203" s="722"/>
      <c r="V6203" s="1376"/>
      <c r="W6203" s="1376"/>
      <c r="X6203" s="1376"/>
      <c r="Y6203" s="1376"/>
      <c r="Z6203" s="1376"/>
      <c r="AA6203" s="1376"/>
      <c r="AB6203" s="1376"/>
      <c r="AC6203" s="1376"/>
      <c r="AD6203" s="1376"/>
      <c r="AE6203" s="1376"/>
      <c r="AF6203" s="1376"/>
      <c r="AG6203" s="1376"/>
      <c r="AH6203" s="1376"/>
      <c r="AI6203" s="1376"/>
      <c r="AJ6203" s="1376"/>
      <c r="AK6203" s="1376"/>
      <c r="AL6203" s="1376"/>
      <c r="AM6203" s="1376"/>
      <c r="AN6203" s="1376"/>
      <c r="AO6203" s="1376"/>
      <c r="AP6203" s="1376"/>
      <c r="AQ6203" s="1376"/>
      <c r="AR6203" s="1376"/>
      <c r="AS6203" s="1376"/>
      <c r="AT6203" s="1376"/>
      <c r="AU6203" s="1376"/>
      <c r="AV6203" s="1376"/>
      <c r="AW6203" s="1376"/>
      <c r="AX6203" s="1376"/>
      <c r="AY6203" s="1376"/>
      <c r="AZ6203" s="1376"/>
      <c r="BA6203" s="722"/>
      <c r="BB6203" s="722"/>
      <c r="BC6203" s="722"/>
    </row>
    <row r="6204" spans="11:55" s="757" customFormat="1">
      <c r="K6204" s="758"/>
      <c r="L6204" s="758"/>
      <c r="M6204" s="722"/>
      <c r="P6204" s="722"/>
      <c r="Q6204" s="722"/>
      <c r="R6204" s="722"/>
      <c r="S6204" s="722"/>
      <c r="T6204" s="722"/>
      <c r="U6204" s="722"/>
      <c r="V6204" s="1376"/>
      <c r="W6204" s="1376"/>
      <c r="X6204" s="1376"/>
      <c r="Y6204" s="1376"/>
      <c r="Z6204" s="1376"/>
      <c r="AA6204" s="1376"/>
      <c r="AB6204" s="1376"/>
      <c r="AC6204" s="1376"/>
      <c r="AD6204" s="1376"/>
      <c r="AE6204" s="1376"/>
      <c r="AF6204" s="1376"/>
      <c r="AG6204" s="1376"/>
      <c r="AH6204" s="1376"/>
      <c r="AI6204" s="1376"/>
      <c r="AJ6204" s="1376"/>
      <c r="AK6204" s="1376"/>
      <c r="AL6204" s="1376"/>
      <c r="AM6204" s="1376"/>
      <c r="AN6204" s="1376"/>
      <c r="AO6204" s="1376"/>
      <c r="AP6204" s="1376"/>
      <c r="AQ6204" s="1376"/>
      <c r="AR6204" s="1376"/>
      <c r="AS6204" s="1376"/>
      <c r="AT6204" s="1376"/>
      <c r="AU6204" s="1376"/>
      <c r="AV6204" s="1376"/>
      <c r="AW6204" s="1376"/>
      <c r="AX6204" s="1376"/>
      <c r="AY6204" s="1376"/>
      <c r="AZ6204" s="1376"/>
      <c r="BA6204" s="722"/>
      <c r="BB6204" s="722"/>
      <c r="BC6204" s="722"/>
    </row>
    <row r="6205" spans="11:55" s="757" customFormat="1">
      <c r="K6205" s="758"/>
      <c r="L6205" s="758"/>
      <c r="M6205" s="722"/>
      <c r="P6205" s="722"/>
      <c r="Q6205" s="722"/>
      <c r="R6205" s="722"/>
      <c r="S6205" s="722"/>
      <c r="T6205" s="722"/>
      <c r="U6205" s="722"/>
      <c r="V6205" s="1376"/>
      <c r="W6205" s="1376"/>
      <c r="X6205" s="1376"/>
      <c r="Y6205" s="1376"/>
      <c r="Z6205" s="1376"/>
      <c r="AA6205" s="1376"/>
      <c r="AB6205" s="1376"/>
      <c r="AC6205" s="1376"/>
      <c r="AD6205" s="1376"/>
      <c r="AE6205" s="1376"/>
      <c r="AF6205" s="1376"/>
      <c r="AG6205" s="1376"/>
      <c r="AH6205" s="1376"/>
      <c r="AI6205" s="1376"/>
      <c r="AJ6205" s="1376"/>
      <c r="AK6205" s="1376"/>
      <c r="AL6205" s="1376"/>
      <c r="AM6205" s="1376"/>
      <c r="AN6205" s="1376"/>
      <c r="AO6205" s="1376"/>
      <c r="AP6205" s="1376"/>
      <c r="AQ6205" s="1376"/>
      <c r="AR6205" s="1376"/>
      <c r="AS6205" s="1376"/>
      <c r="AT6205" s="1376"/>
      <c r="AU6205" s="1376"/>
      <c r="AV6205" s="1376"/>
      <c r="AW6205" s="1376"/>
      <c r="AX6205" s="1376"/>
      <c r="AY6205" s="1376"/>
      <c r="AZ6205" s="1376"/>
      <c r="BA6205" s="722"/>
      <c r="BB6205" s="722"/>
      <c r="BC6205" s="722"/>
    </row>
    <row r="6206" spans="11:55" s="757" customFormat="1">
      <c r="K6206" s="758"/>
      <c r="L6206" s="758"/>
      <c r="M6206" s="722"/>
      <c r="P6206" s="722"/>
      <c r="Q6206" s="722"/>
      <c r="R6206" s="722"/>
      <c r="S6206" s="722"/>
      <c r="T6206" s="722"/>
      <c r="U6206" s="722"/>
      <c r="V6206" s="1376"/>
      <c r="W6206" s="1376"/>
      <c r="X6206" s="1376"/>
      <c r="Y6206" s="1376"/>
      <c r="Z6206" s="1376"/>
      <c r="AA6206" s="1376"/>
      <c r="AB6206" s="1376"/>
      <c r="AC6206" s="1376"/>
      <c r="AD6206" s="1376"/>
      <c r="AE6206" s="1376"/>
      <c r="AF6206" s="1376"/>
      <c r="AG6206" s="1376"/>
      <c r="AH6206" s="1376"/>
      <c r="AI6206" s="1376"/>
      <c r="AJ6206" s="1376"/>
      <c r="AK6206" s="1376"/>
      <c r="AL6206" s="1376"/>
      <c r="AM6206" s="1376"/>
      <c r="AN6206" s="1376"/>
      <c r="AO6206" s="1376"/>
      <c r="AP6206" s="1376"/>
      <c r="AQ6206" s="1376"/>
      <c r="AR6206" s="1376"/>
      <c r="AS6206" s="1376"/>
      <c r="AT6206" s="1376"/>
      <c r="AU6206" s="1376"/>
      <c r="AV6206" s="1376"/>
      <c r="AW6206" s="1376"/>
      <c r="AX6206" s="1376"/>
      <c r="AY6206" s="1376"/>
      <c r="AZ6206" s="1376"/>
      <c r="BA6206" s="722"/>
      <c r="BB6206" s="722"/>
      <c r="BC6206" s="722"/>
    </row>
    <row r="6207" spans="11:55" s="757" customFormat="1">
      <c r="K6207" s="758"/>
      <c r="L6207" s="758"/>
      <c r="M6207" s="722"/>
      <c r="P6207" s="722"/>
      <c r="Q6207" s="722"/>
      <c r="R6207" s="722"/>
      <c r="S6207" s="722"/>
      <c r="T6207" s="722"/>
      <c r="U6207" s="722"/>
      <c r="V6207" s="1376"/>
      <c r="W6207" s="1376"/>
      <c r="X6207" s="1376"/>
      <c r="Y6207" s="1376"/>
      <c r="Z6207" s="1376"/>
      <c r="AA6207" s="1376"/>
      <c r="AB6207" s="1376"/>
      <c r="AC6207" s="1376"/>
      <c r="AD6207" s="1376"/>
      <c r="AE6207" s="1376"/>
      <c r="AF6207" s="1376"/>
      <c r="AG6207" s="1376"/>
      <c r="AH6207" s="1376"/>
      <c r="AI6207" s="1376"/>
      <c r="AJ6207" s="1376"/>
      <c r="AK6207" s="1376"/>
      <c r="AL6207" s="1376"/>
      <c r="AM6207" s="1376"/>
      <c r="AN6207" s="1376"/>
      <c r="AO6207" s="1376"/>
      <c r="AP6207" s="1376"/>
      <c r="AQ6207" s="1376"/>
      <c r="AR6207" s="1376"/>
      <c r="AS6207" s="1376"/>
      <c r="AT6207" s="1376"/>
      <c r="AU6207" s="1376"/>
      <c r="AV6207" s="1376"/>
      <c r="AW6207" s="1376"/>
      <c r="AX6207" s="1376"/>
      <c r="AY6207" s="1376"/>
      <c r="AZ6207" s="1376"/>
      <c r="BA6207" s="722"/>
      <c r="BB6207" s="722"/>
      <c r="BC6207" s="722"/>
    </row>
    <row r="6208" spans="11:55" s="757" customFormat="1">
      <c r="K6208" s="758"/>
      <c r="L6208" s="758"/>
      <c r="M6208" s="722"/>
      <c r="P6208" s="722"/>
      <c r="Q6208" s="722"/>
      <c r="R6208" s="722"/>
      <c r="S6208" s="722"/>
      <c r="T6208" s="722"/>
      <c r="U6208" s="722"/>
      <c r="V6208" s="1376"/>
      <c r="W6208" s="1376"/>
      <c r="X6208" s="1376"/>
      <c r="Y6208" s="1376"/>
      <c r="Z6208" s="1376"/>
      <c r="AA6208" s="1376"/>
      <c r="AB6208" s="1376"/>
      <c r="AC6208" s="1376"/>
      <c r="AD6208" s="1376"/>
      <c r="AE6208" s="1376"/>
      <c r="AF6208" s="1376"/>
      <c r="AG6208" s="1376"/>
      <c r="AH6208" s="1376"/>
      <c r="AI6208" s="1376"/>
      <c r="AJ6208" s="1376"/>
      <c r="AK6208" s="1376"/>
      <c r="AL6208" s="1376"/>
      <c r="AM6208" s="1376"/>
      <c r="AN6208" s="1376"/>
      <c r="AO6208" s="1376"/>
      <c r="AP6208" s="1376"/>
      <c r="AQ6208" s="1376"/>
      <c r="AR6208" s="1376"/>
      <c r="AS6208" s="1376"/>
      <c r="AT6208" s="1376"/>
      <c r="AU6208" s="1376"/>
      <c r="AV6208" s="1376"/>
      <c r="AW6208" s="1376"/>
      <c r="AX6208" s="1376"/>
      <c r="AY6208" s="1376"/>
      <c r="AZ6208" s="1376"/>
      <c r="BA6208" s="722"/>
      <c r="BB6208" s="722"/>
      <c r="BC6208" s="722"/>
    </row>
    <row r="6209" spans="11:55" s="757" customFormat="1">
      <c r="K6209" s="758"/>
      <c r="L6209" s="758"/>
      <c r="M6209" s="722"/>
      <c r="P6209" s="722"/>
      <c r="Q6209" s="722"/>
      <c r="R6209" s="722"/>
      <c r="S6209" s="722"/>
      <c r="T6209" s="722"/>
      <c r="U6209" s="722"/>
      <c r="V6209" s="1376"/>
      <c r="W6209" s="1376"/>
      <c r="X6209" s="1376"/>
      <c r="Y6209" s="1376"/>
      <c r="Z6209" s="1376"/>
      <c r="AA6209" s="1376"/>
      <c r="AB6209" s="1376"/>
      <c r="AC6209" s="1376"/>
      <c r="AD6209" s="1376"/>
      <c r="AE6209" s="1376"/>
      <c r="AF6209" s="1376"/>
      <c r="AG6209" s="1376"/>
      <c r="AH6209" s="1376"/>
      <c r="AI6209" s="1376"/>
      <c r="AJ6209" s="1376"/>
      <c r="AK6209" s="1376"/>
      <c r="AL6209" s="1376"/>
      <c r="AM6209" s="1376"/>
      <c r="AN6209" s="1376"/>
      <c r="AO6209" s="1376"/>
      <c r="AP6209" s="1376"/>
      <c r="AQ6209" s="1376"/>
      <c r="AR6209" s="1376"/>
      <c r="AS6209" s="1376"/>
      <c r="AT6209" s="1376"/>
      <c r="AU6209" s="1376"/>
      <c r="AV6209" s="1376"/>
      <c r="AW6209" s="1376"/>
      <c r="AX6209" s="1376"/>
      <c r="AY6209" s="1376"/>
      <c r="AZ6209" s="1376"/>
      <c r="BA6209" s="722"/>
      <c r="BB6209" s="722"/>
      <c r="BC6209" s="722"/>
    </row>
    <row r="6210" spans="11:55" s="757" customFormat="1">
      <c r="K6210" s="758"/>
      <c r="L6210" s="758"/>
      <c r="M6210" s="722"/>
      <c r="P6210" s="722"/>
      <c r="Q6210" s="722"/>
      <c r="R6210" s="722"/>
      <c r="S6210" s="722"/>
      <c r="T6210" s="722"/>
      <c r="U6210" s="722"/>
      <c r="V6210" s="1376"/>
      <c r="W6210" s="1376"/>
      <c r="X6210" s="1376"/>
      <c r="Y6210" s="1376"/>
      <c r="Z6210" s="1376"/>
      <c r="AA6210" s="1376"/>
      <c r="AB6210" s="1376"/>
      <c r="AC6210" s="1376"/>
      <c r="AD6210" s="1376"/>
      <c r="AE6210" s="1376"/>
      <c r="AF6210" s="1376"/>
      <c r="AG6210" s="1376"/>
      <c r="AH6210" s="1376"/>
      <c r="AI6210" s="1376"/>
      <c r="AJ6210" s="1376"/>
      <c r="AK6210" s="1376"/>
      <c r="AL6210" s="1376"/>
      <c r="AM6210" s="1376"/>
      <c r="AN6210" s="1376"/>
      <c r="AO6210" s="1376"/>
      <c r="AP6210" s="1376"/>
      <c r="AQ6210" s="1376"/>
      <c r="AR6210" s="1376"/>
      <c r="AS6210" s="1376"/>
      <c r="AT6210" s="1376"/>
      <c r="AU6210" s="1376"/>
      <c r="AV6210" s="1376"/>
      <c r="AW6210" s="1376"/>
      <c r="AX6210" s="1376"/>
      <c r="AY6210" s="1376"/>
      <c r="AZ6210" s="1376"/>
      <c r="BA6210" s="722"/>
      <c r="BB6210" s="722"/>
      <c r="BC6210" s="722"/>
    </row>
    <row r="6211" spans="11:55" s="757" customFormat="1">
      <c r="K6211" s="758"/>
      <c r="L6211" s="758"/>
      <c r="M6211" s="722"/>
      <c r="P6211" s="722"/>
      <c r="Q6211" s="722"/>
      <c r="R6211" s="722"/>
      <c r="S6211" s="722"/>
      <c r="T6211" s="722"/>
      <c r="U6211" s="722"/>
      <c r="V6211" s="1376"/>
      <c r="W6211" s="1376"/>
      <c r="X6211" s="1376"/>
      <c r="Y6211" s="1376"/>
      <c r="Z6211" s="1376"/>
      <c r="AA6211" s="1376"/>
      <c r="AB6211" s="1376"/>
      <c r="AC6211" s="1376"/>
      <c r="AD6211" s="1376"/>
      <c r="AE6211" s="1376"/>
      <c r="AF6211" s="1376"/>
      <c r="AG6211" s="1376"/>
      <c r="AH6211" s="1376"/>
      <c r="AI6211" s="1376"/>
      <c r="AJ6211" s="1376"/>
      <c r="AK6211" s="1376"/>
      <c r="AL6211" s="1376"/>
      <c r="AM6211" s="1376"/>
      <c r="AN6211" s="1376"/>
      <c r="AO6211" s="1376"/>
      <c r="AP6211" s="1376"/>
      <c r="AQ6211" s="1376"/>
      <c r="AR6211" s="1376"/>
      <c r="AS6211" s="1376"/>
      <c r="AT6211" s="1376"/>
      <c r="AU6211" s="1376"/>
      <c r="AV6211" s="1376"/>
      <c r="AW6211" s="1376"/>
      <c r="AX6211" s="1376"/>
      <c r="AY6211" s="1376"/>
      <c r="AZ6211" s="1376"/>
      <c r="BA6211" s="722"/>
      <c r="BB6211" s="722"/>
      <c r="BC6211" s="722"/>
    </row>
    <row r="6212" spans="11:55" s="757" customFormat="1">
      <c r="K6212" s="758"/>
      <c r="L6212" s="758"/>
      <c r="M6212" s="722"/>
      <c r="P6212" s="722"/>
      <c r="Q6212" s="722"/>
      <c r="R6212" s="722"/>
      <c r="S6212" s="722"/>
      <c r="T6212" s="722"/>
      <c r="U6212" s="722"/>
      <c r="V6212" s="1376"/>
      <c r="W6212" s="1376"/>
      <c r="X6212" s="1376"/>
      <c r="Y6212" s="1376"/>
      <c r="Z6212" s="1376"/>
      <c r="AA6212" s="1376"/>
      <c r="AB6212" s="1376"/>
      <c r="AC6212" s="1376"/>
      <c r="AD6212" s="1376"/>
      <c r="AE6212" s="1376"/>
      <c r="AF6212" s="1376"/>
      <c r="AG6212" s="1376"/>
      <c r="AH6212" s="1376"/>
      <c r="AI6212" s="1376"/>
      <c r="AJ6212" s="1376"/>
      <c r="AK6212" s="1376"/>
      <c r="AL6212" s="1376"/>
      <c r="AM6212" s="1376"/>
      <c r="AN6212" s="1376"/>
      <c r="AO6212" s="1376"/>
      <c r="AP6212" s="1376"/>
      <c r="AQ6212" s="1376"/>
      <c r="AR6212" s="1376"/>
      <c r="AS6212" s="1376"/>
      <c r="AT6212" s="1376"/>
      <c r="AU6212" s="1376"/>
      <c r="AV6212" s="1376"/>
      <c r="AW6212" s="1376"/>
      <c r="AX6212" s="1376"/>
      <c r="AY6212" s="1376"/>
      <c r="AZ6212" s="1376"/>
      <c r="BA6212" s="722"/>
      <c r="BB6212" s="722"/>
      <c r="BC6212" s="722"/>
    </row>
    <row r="6213" spans="11:55" s="757" customFormat="1">
      <c r="K6213" s="758"/>
      <c r="L6213" s="758"/>
      <c r="M6213" s="722"/>
      <c r="P6213" s="722"/>
      <c r="Q6213" s="722"/>
      <c r="R6213" s="722"/>
      <c r="S6213" s="722"/>
      <c r="T6213" s="722"/>
      <c r="U6213" s="722"/>
      <c r="V6213" s="1376"/>
      <c r="W6213" s="1376"/>
      <c r="X6213" s="1376"/>
      <c r="Y6213" s="1376"/>
      <c r="Z6213" s="1376"/>
      <c r="AA6213" s="1376"/>
      <c r="AB6213" s="1376"/>
      <c r="AC6213" s="1376"/>
      <c r="AD6213" s="1376"/>
      <c r="AE6213" s="1376"/>
      <c r="AF6213" s="1376"/>
      <c r="AG6213" s="1376"/>
      <c r="AH6213" s="1376"/>
      <c r="AI6213" s="1376"/>
      <c r="AJ6213" s="1376"/>
      <c r="AK6213" s="1376"/>
      <c r="AL6213" s="1376"/>
      <c r="AM6213" s="1376"/>
      <c r="AN6213" s="1376"/>
      <c r="AO6213" s="1376"/>
      <c r="AP6213" s="1376"/>
      <c r="AQ6213" s="1376"/>
      <c r="AR6213" s="1376"/>
      <c r="AS6213" s="1376"/>
      <c r="AT6213" s="1376"/>
      <c r="AU6213" s="1376"/>
      <c r="AV6213" s="1376"/>
      <c r="AW6213" s="1376"/>
      <c r="AX6213" s="1376"/>
      <c r="AY6213" s="1376"/>
      <c r="AZ6213" s="1376"/>
      <c r="BA6213" s="722"/>
      <c r="BB6213" s="722"/>
      <c r="BC6213" s="722"/>
    </row>
    <row r="6214" spans="11:55" s="757" customFormat="1">
      <c r="K6214" s="758"/>
      <c r="L6214" s="758"/>
      <c r="M6214" s="722"/>
      <c r="P6214" s="722"/>
      <c r="Q6214" s="722"/>
      <c r="R6214" s="722"/>
      <c r="S6214" s="722"/>
      <c r="T6214" s="722"/>
      <c r="U6214" s="722"/>
      <c r="V6214" s="1376"/>
      <c r="W6214" s="1376"/>
      <c r="X6214" s="1376"/>
      <c r="Y6214" s="1376"/>
      <c r="Z6214" s="1376"/>
      <c r="AA6214" s="1376"/>
      <c r="AB6214" s="1376"/>
      <c r="AC6214" s="1376"/>
      <c r="AD6214" s="1376"/>
      <c r="AE6214" s="1376"/>
      <c r="AF6214" s="1376"/>
      <c r="AG6214" s="1376"/>
      <c r="AH6214" s="1376"/>
      <c r="AI6214" s="1376"/>
      <c r="AJ6214" s="1376"/>
      <c r="AK6214" s="1376"/>
      <c r="AL6214" s="1376"/>
      <c r="AM6214" s="1376"/>
      <c r="AN6214" s="1376"/>
      <c r="AO6214" s="1376"/>
      <c r="AP6214" s="1376"/>
      <c r="AQ6214" s="1376"/>
      <c r="AR6214" s="1376"/>
      <c r="AS6214" s="1376"/>
      <c r="AT6214" s="1376"/>
      <c r="AU6214" s="1376"/>
      <c r="AV6214" s="1376"/>
      <c r="AW6214" s="1376"/>
      <c r="AX6214" s="1376"/>
      <c r="AY6214" s="1376"/>
      <c r="AZ6214" s="1376"/>
      <c r="BA6214" s="722"/>
      <c r="BB6214" s="722"/>
      <c r="BC6214" s="722"/>
    </row>
    <row r="6215" spans="11:55" s="757" customFormat="1">
      <c r="K6215" s="758"/>
      <c r="L6215" s="758"/>
      <c r="M6215" s="722"/>
      <c r="P6215" s="722"/>
      <c r="Q6215" s="722"/>
      <c r="R6215" s="722"/>
      <c r="S6215" s="722"/>
      <c r="T6215" s="722"/>
      <c r="U6215" s="722"/>
      <c r="V6215" s="1376"/>
      <c r="W6215" s="1376"/>
      <c r="X6215" s="1376"/>
      <c r="Y6215" s="1376"/>
      <c r="Z6215" s="1376"/>
      <c r="AA6215" s="1376"/>
      <c r="AB6215" s="1376"/>
      <c r="AC6215" s="1376"/>
      <c r="AD6215" s="1376"/>
      <c r="AE6215" s="1376"/>
      <c r="AF6215" s="1376"/>
      <c r="AG6215" s="1376"/>
      <c r="AH6215" s="1376"/>
      <c r="AI6215" s="1376"/>
      <c r="AJ6215" s="1376"/>
      <c r="AK6215" s="1376"/>
      <c r="AL6215" s="1376"/>
      <c r="AM6215" s="1376"/>
      <c r="AN6215" s="1376"/>
      <c r="AO6215" s="1376"/>
      <c r="AP6215" s="1376"/>
      <c r="AQ6215" s="1376"/>
      <c r="AR6215" s="1376"/>
      <c r="AS6215" s="1376"/>
      <c r="AT6215" s="1376"/>
      <c r="AU6215" s="1376"/>
      <c r="AV6215" s="1376"/>
      <c r="AW6215" s="1376"/>
      <c r="AX6215" s="1376"/>
      <c r="AY6215" s="1376"/>
      <c r="AZ6215" s="1376"/>
      <c r="BA6215" s="722"/>
      <c r="BB6215" s="722"/>
      <c r="BC6215" s="722"/>
    </row>
    <row r="6216" spans="11:55" s="757" customFormat="1">
      <c r="K6216" s="758"/>
      <c r="L6216" s="758"/>
      <c r="M6216" s="722"/>
      <c r="P6216" s="722"/>
      <c r="Q6216" s="722"/>
      <c r="R6216" s="722"/>
      <c r="S6216" s="722"/>
      <c r="T6216" s="722"/>
      <c r="U6216" s="722"/>
      <c r="V6216" s="1376"/>
      <c r="W6216" s="1376"/>
      <c r="X6216" s="1376"/>
      <c r="Y6216" s="1376"/>
      <c r="Z6216" s="1376"/>
      <c r="AA6216" s="1376"/>
      <c r="AB6216" s="1376"/>
      <c r="AC6216" s="1376"/>
      <c r="AD6216" s="1376"/>
      <c r="AE6216" s="1376"/>
      <c r="AF6216" s="1376"/>
      <c r="AG6216" s="1376"/>
      <c r="AH6216" s="1376"/>
      <c r="AI6216" s="1376"/>
      <c r="AJ6216" s="1376"/>
      <c r="AK6216" s="1376"/>
      <c r="AL6216" s="1376"/>
      <c r="AM6216" s="1376"/>
      <c r="AN6216" s="1376"/>
      <c r="AO6216" s="1376"/>
      <c r="AP6216" s="1376"/>
      <c r="AQ6216" s="1376"/>
      <c r="AR6216" s="1376"/>
      <c r="AS6216" s="1376"/>
      <c r="AT6216" s="1376"/>
      <c r="AU6216" s="1376"/>
      <c r="AV6216" s="1376"/>
      <c r="AW6216" s="1376"/>
      <c r="AX6216" s="1376"/>
      <c r="AY6216" s="1376"/>
      <c r="AZ6216" s="1376"/>
      <c r="BA6216" s="722"/>
      <c r="BB6216" s="722"/>
      <c r="BC6216" s="722"/>
    </row>
    <row r="6217" spans="11:55" s="757" customFormat="1">
      <c r="K6217" s="758"/>
      <c r="L6217" s="758"/>
      <c r="M6217" s="722"/>
      <c r="P6217" s="722"/>
      <c r="Q6217" s="722"/>
      <c r="R6217" s="722"/>
      <c r="S6217" s="722"/>
      <c r="T6217" s="722"/>
      <c r="U6217" s="722"/>
      <c r="V6217" s="1376"/>
      <c r="W6217" s="1376"/>
      <c r="X6217" s="1376"/>
      <c r="Y6217" s="1376"/>
      <c r="Z6217" s="1376"/>
      <c r="AA6217" s="1376"/>
      <c r="AB6217" s="1376"/>
      <c r="AC6217" s="1376"/>
      <c r="AD6217" s="1376"/>
      <c r="AE6217" s="1376"/>
      <c r="AF6217" s="1376"/>
      <c r="AG6217" s="1376"/>
      <c r="AH6217" s="1376"/>
      <c r="AI6217" s="1376"/>
      <c r="AJ6217" s="1376"/>
      <c r="AK6217" s="1376"/>
      <c r="AL6217" s="1376"/>
      <c r="AM6217" s="1376"/>
      <c r="AN6217" s="1376"/>
      <c r="AO6217" s="1376"/>
      <c r="AP6217" s="1376"/>
      <c r="AQ6217" s="1376"/>
      <c r="AR6217" s="1376"/>
      <c r="AS6217" s="1376"/>
      <c r="AT6217" s="1376"/>
      <c r="AU6217" s="1376"/>
      <c r="AV6217" s="1376"/>
      <c r="AW6217" s="1376"/>
      <c r="AX6217" s="1376"/>
      <c r="AY6217" s="1376"/>
      <c r="AZ6217" s="1376"/>
      <c r="BA6217" s="722"/>
      <c r="BB6217" s="722"/>
      <c r="BC6217" s="722"/>
    </row>
    <row r="6218" spans="11:55" s="757" customFormat="1">
      <c r="K6218" s="758"/>
      <c r="L6218" s="758"/>
      <c r="M6218" s="722"/>
      <c r="P6218" s="722"/>
      <c r="Q6218" s="722"/>
      <c r="R6218" s="722"/>
      <c r="S6218" s="722"/>
      <c r="T6218" s="722"/>
      <c r="U6218" s="722"/>
      <c r="V6218" s="1376"/>
      <c r="W6218" s="1376"/>
      <c r="X6218" s="1376"/>
      <c r="Y6218" s="1376"/>
      <c r="Z6218" s="1376"/>
      <c r="AA6218" s="1376"/>
      <c r="AB6218" s="1376"/>
      <c r="AC6218" s="1376"/>
      <c r="AD6218" s="1376"/>
      <c r="AE6218" s="1376"/>
      <c r="AF6218" s="1376"/>
      <c r="AG6218" s="1376"/>
      <c r="AH6218" s="1376"/>
      <c r="AI6218" s="1376"/>
      <c r="AJ6218" s="1376"/>
      <c r="AK6218" s="1376"/>
      <c r="AL6218" s="1376"/>
      <c r="AM6218" s="1376"/>
      <c r="AN6218" s="1376"/>
      <c r="AO6218" s="1376"/>
      <c r="AP6218" s="1376"/>
      <c r="AQ6218" s="1376"/>
      <c r="AR6218" s="1376"/>
      <c r="AS6218" s="1376"/>
      <c r="AT6218" s="1376"/>
      <c r="AU6218" s="1376"/>
      <c r="AV6218" s="1376"/>
      <c r="AW6218" s="1376"/>
      <c r="AX6218" s="1376"/>
      <c r="AY6218" s="1376"/>
      <c r="AZ6218" s="1376"/>
      <c r="BA6218" s="722"/>
      <c r="BB6218" s="722"/>
      <c r="BC6218" s="722"/>
    </row>
    <row r="6219" spans="11:55" s="757" customFormat="1">
      <c r="K6219" s="758"/>
      <c r="L6219" s="758"/>
      <c r="M6219" s="722"/>
      <c r="P6219" s="722"/>
      <c r="Q6219" s="722"/>
      <c r="R6219" s="722"/>
      <c r="S6219" s="722"/>
      <c r="T6219" s="722"/>
      <c r="U6219" s="722"/>
      <c r="V6219" s="1376"/>
      <c r="W6219" s="1376"/>
      <c r="X6219" s="1376"/>
      <c r="Y6219" s="1376"/>
      <c r="Z6219" s="1376"/>
      <c r="AA6219" s="1376"/>
      <c r="AB6219" s="1376"/>
      <c r="AC6219" s="1376"/>
      <c r="AD6219" s="1376"/>
      <c r="AE6219" s="1376"/>
      <c r="AF6219" s="1376"/>
      <c r="AG6219" s="1376"/>
      <c r="AH6219" s="1376"/>
      <c r="AI6219" s="1376"/>
      <c r="AJ6219" s="1376"/>
      <c r="AK6219" s="1376"/>
      <c r="AL6219" s="1376"/>
      <c r="AM6219" s="1376"/>
      <c r="AN6219" s="1376"/>
      <c r="AO6219" s="1376"/>
      <c r="AP6219" s="1376"/>
      <c r="AQ6219" s="1376"/>
      <c r="AR6219" s="1376"/>
      <c r="AS6219" s="1376"/>
      <c r="AT6219" s="1376"/>
      <c r="AU6219" s="1376"/>
      <c r="AV6219" s="1376"/>
      <c r="AW6219" s="1376"/>
      <c r="AX6219" s="1376"/>
      <c r="AY6219" s="1376"/>
      <c r="AZ6219" s="1376"/>
      <c r="BA6219" s="722"/>
      <c r="BB6219" s="722"/>
      <c r="BC6219" s="722"/>
    </row>
    <row r="6220" spans="11:55" s="757" customFormat="1">
      <c r="K6220" s="758"/>
      <c r="L6220" s="758"/>
      <c r="M6220" s="722"/>
      <c r="P6220" s="722"/>
      <c r="Q6220" s="722"/>
      <c r="R6220" s="722"/>
      <c r="S6220" s="722"/>
      <c r="T6220" s="722"/>
      <c r="U6220" s="722"/>
      <c r="V6220" s="1376"/>
      <c r="W6220" s="1376"/>
      <c r="X6220" s="1376"/>
      <c r="Y6220" s="1376"/>
      <c r="Z6220" s="1376"/>
      <c r="AA6220" s="1376"/>
      <c r="AB6220" s="1376"/>
      <c r="AC6220" s="1376"/>
      <c r="AD6220" s="1376"/>
      <c r="AE6220" s="1376"/>
      <c r="AF6220" s="1376"/>
      <c r="AG6220" s="1376"/>
      <c r="AH6220" s="1376"/>
      <c r="AI6220" s="1376"/>
      <c r="AJ6220" s="1376"/>
      <c r="AK6220" s="1376"/>
      <c r="AL6220" s="1376"/>
      <c r="AM6220" s="1376"/>
      <c r="AN6220" s="1376"/>
      <c r="AO6220" s="1376"/>
      <c r="AP6220" s="1376"/>
      <c r="AQ6220" s="1376"/>
      <c r="AR6220" s="1376"/>
      <c r="AS6220" s="1376"/>
      <c r="AT6220" s="1376"/>
      <c r="AU6220" s="1376"/>
      <c r="AV6220" s="1376"/>
      <c r="AW6220" s="1376"/>
      <c r="AX6220" s="1376"/>
      <c r="AY6220" s="1376"/>
      <c r="AZ6220" s="1376"/>
      <c r="BA6220" s="722"/>
      <c r="BB6220" s="722"/>
      <c r="BC6220" s="722"/>
    </row>
    <row r="6221" spans="11:55" s="757" customFormat="1">
      <c r="K6221" s="758"/>
      <c r="L6221" s="758"/>
      <c r="M6221" s="722"/>
      <c r="P6221" s="722"/>
      <c r="Q6221" s="722"/>
      <c r="R6221" s="722"/>
      <c r="S6221" s="722"/>
      <c r="T6221" s="722"/>
      <c r="U6221" s="722"/>
      <c r="V6221" s="1376"/>
      <c r="W6221" s="1376"/>
      <c r="X6221" s="1376"/>
      <c r="Y6221" s="1376"/>
      <c r="Z6221" s="1376"/>
      <c r="AA6221" s="1376"/>
      <c r="AB6221" s="1376"/>
      <c r="AC6221" s="1376"/>
      <c r="AD6221" s="1376"/>
      <c r="AE6221" s="1376"/>
      <c r="AF6221" s="1376"/>
      <c r="AG6221" s="1376"/>
      <c r="AH6221" s="1376"/>
      <c r="AI6221" s="1376"/>
      <c r="AJ6221" s="1376"/>
      <c r="AK6221" s="1376"/>
      <c r="AL6221" s="1376"/>
      <c r="AM6221" s="1376"/>
      <c r="AN6221" s="1376"/>
      <c r="AO6221" s="1376"/>
      <c r="AP6221" s="1376"/>
      <c r="AQ6221" s="1376"/>
      <c r="AR6221" s="1376"/>
      <c r="AS6221" s="1376"/>
      <c r="AT6221" s="1376"/>
      <c r="AU6221" s="1376"/>
      <c r="AV6221" s="1376"/>
      <c r="AW6221" s="1376"/>
      <c r="AX6221" s="1376"/>
      <c r="AY6221" s="1376"/>
      <c r="AZ6221" s="1376"/>
      <c r="BA6221" s="722"/>
      <c r="BB6221" s="722"/>
      <c r="BC6221" s="722"/>
    </row>
    <row r="6222" spans="11:55" s="757" customFormat="1">
      <c r="K6222" s="758"/>
      <c r="L6222" s="758"/>
      <c r="M6222" s="722"/>
      <c r="P6222" s="722"/>
      <c r="Q6222" s="722"/>
      <c r="R6222" s="722"/>
      <c r="S6222" s="722"/>
      <c r="T6222" s="722"/>
      <c r="U6222" s="722"/>
      <c r="V6222" s="1376"/>
      <c r="W6222" s="1376"/>
      <c r="X6222" s="1376"/>
      <c r="Y6222" s="1376"/>
      <c r="Z6222" s="1376"/>
      <c r="AA6222" s="1376"/>
      <c r="AB6222" s="1376"/>
      <c r="AC6222" s="1376"/>
      <c r="AD6222" s="1376"/>
      <c r="AE6222" s="1376"/>
      <c r="AF6222" s="1376"/>
      <c r="AG6222" s="1376"/>
      <c r="AH6222" s="1376"/>
      <c r="AI6222" s="1376"/>
      <c r="AJ6222" s="1376"/>
      <c r="AK6222" s="1376"/>
      <c r="AL6222" s="1376"/>
      <c r="AM6222" s="1376"/>
      <c r="AN6222" s="1376"/>
      <c r="AO6222" s="1376"/>
      <c r="AP6222" s="1376"/>
      <c r="AQ6222" s="1376"/>
      <c r="AR6222" s="1376"/>
      <c r="AS6222" s="1376"/>
      <c r="AT6222" s="1376"/>
      <c r="AU6222" s="1376"/>
      <c r="AV6222" s="1376"/>
      <c r="AW6222" s="1376"/>
      <c r="AX6222" s="1376"/>
      <c r="AY6222" s="1376"/>
      <c r="AZ6222" s="1376"/>
      <c r="BA6222" s="722"/>
      <c r="BB6222" s="722"/>
      <c r="BC6222" s="722"/>
    </row>
    <row r="6223" spans="11:55" s="757" customFormat="1">
      <c r="K6223" s="758"/>
      <c r="L6223" s="758"/>
      <c r="M6223" s="722"/>
      <c r="P6223" s="722"/>
      <c r="Q6223" s="722"/>
      <c r="R6223" s="722"/>
      <c r="S6223" s="722"/>
      <c r="T6223" s="722"/>
      <c r="U6223" s="722"/>
      <c r="V6223" s="1376"/>
      <c r="W6223" s="1376"/>
      <c r="X6223" s="1376"/>
      <c r="Y6223" s="1376"/>
      <c r="Z6223" s="1376"/>
      <c r="AA6223" s="1376"/>
      <c r="AB6223" s="1376"/>
      <c r="AC6223" s="1376"/>
      <c r="AD6223" s="1376"/>
      <c r="AE6223" s="1376"/>
      <c r="AF6223" s="1376"/>
      <c r="AG6223" s="1376"/>
      <c r="AH6223" s="1376"/>
      <c r="AI6223" s="1376"/>
      <c r="AJ6223" s="1376"/>
      <c r="AK6223" s="1376"/>
      <c r="AL6223" s="1376"/>
      <c r="AM6223" s="1376"/>
      <c r="AN6223" s="1376"/>
      <c r="AO6223" s="1376"/>
      <c r="AP6223" s="1376"/>
      <c r="AQ6223" s="1376"/>
      <c r="AR6223" s="1376"/>
      <c r="AS6223" s="1376"/>
      <c r="AT6223" s="1376"/>
      <c r="AU6223" s="1376"/>
      <c r="AV6223" s="1376"/>
      <c r="AW6223" s="1376"/>
      <c r="AX6223" s="1376"/>
      <c r="AY6223" s="1376"/>
      <c r="AZ6223" s="1376"/>
      <c r="BA6223" s="722"/>
      <c r="BB6223" s="722"/>
      <c r="BC6223" s="722"/>
    </row>
    <row r="6224" spans="11:55" s="757" customFormat="1">
      <c r="K6224" s="758"/>
      <c r="L6224" s="758"/>
      <c r="M6224" s="722"/>
      <c r="P6224" s="722"/>
      <c r="Q6224" s="722"/>
      <c r="R6224" s="722"/>
      <c r="S6224" s="722"/>
      <c r="T6224" s="722"/>
      <c r="U6224" s="722"/>
      <c r="V6224" s="1376"/>
      <c r="W6224" s="1376"/>
      <c r="X6224" s="1376"/>
      <c r="Y6224" s="1376"/>
      <c r="Z6224" s="1376"/>
      <c r="AA6224" s="1376"/>
      <c r="AB6224" s="1376"/>
      <c r="AC6224" s="1376"/>
      <c r="AD6224" s="1376"/>
      <c r="AE6224" s="1376"/>
      <c r="AF6224" s="1376"/>
      <c r="AG6224" s="1376"/>
      <c r="AH6224" s="1376"/>
      <c r="AI6224" s="1376"/>
      <c r="AJ6224" s="1376"/>
      <c r="AK6224" s="1376"/>
      <c r="AL6224" s="1376"/>
      <c r="AM6224" s="1376"/>
      <c r="AN6224" s="1376"/>
      <c r="AO6224" s="1376"/>
      <c r="AP6224" s="1376"/>
      <c r="AQ6224" s="1376"/>
      <c r="AR6224" s="1376"/>
      <c r="AS6224" s="1376"/>
      <c r="AT6224" s="1376"/>
      <c r="AU6224" s="1376"/>
      <c r="AV6224" s="1376"/>
      <c r="AW6224" s="1376"/>
      <c r="AX6224" s="1376"/>
      <c r="AY6224" s="1376"/>
      <c r="AZ6224" s="1376"/>
      <c r="BA6224" s="722"/>
      <c r="BB6224" s="722"/>
      <c r="BC6224" s="722"/>
    </row>
    <row r="6225" spans="11:55" s="757" customFormat="1">
      <c r="K6225" s="758"/>
      <c r="L6225" s="758"/>
      <c r="M6225" s="722"/>
      <c r="P6225" s="722"/>
      <c r="Q6225" s="722"/>
      <c r="R6225" s="722"/>
      <c r="S6225" s="722"/>
      <c r="T6225" s="722"/>
      <c r="U6225" s="722"/>
      <c r="V6225" s="1376"/>
      <c r="W6225" s="1376"/>
      <c r="X6225" s="1376"/>
      <c r="Y6225" s="1376"/>
      <c r="Z6225" s="1376"/>
      <c r="AA6225" s="1376"/>
      <c r="AB6225" s="1376"/>
      <c r="AC6225" s="1376"/>
      <c r="AD6225" s="1376"/>
      <c r="AE6225" s="1376"/>
      <c r="AF6225" s="1376"/>
      <c r="AG6225" s="1376"/>
      <c r="AH6225" s="1376"/>
      <c r="AI6225" s="1376"/>
      <c r="AJ6225" s="1376"/>
      <c r="AK6225" s="1376"/>
      <c r="AL6225" s="1376"/>
      <c r="AM6225" s="1376"/>
      <c r="AN6225" s="1376"/>
      <c r="AO6225" s="1376"/>
      <c r="AP6225" s="1376"/>
      <c r="AQ6225" s="1376"/>
      <c r="AR6225" s="1376"/>
      <c r="AS6225" s="1376"/>
      <c r="AT6225" s="1376"/>
      <c r="AU6225" s="1376"/>
      <c r="AV6225" s="1376"/>
      <c r="AW6225" s="1376"/>
      <c r="AX6225" s="1376"/>
      <c r="AY6225" s="1376"/>
      <c r="AZ6225" s="1376"/>
      <c r="BA6225" s="722"/>
      <c r="BB6225" s="722"/>
      <c r="BC6225" s="722"/>
    </row>
    <row r="6226" spans="11:55" s="757" customFormat="1">
      <c r="K6226" s="758"/>
      <c r="L6226" s="758"/>
      <c r="M6226" s="722"/>
      <c r="P6226" s="722"/>
      <c r="Q6226" s="722"/>
      <c r="R6226" s="722"/>
      <c r="S6226" s="722"/>
      <c r="T6226" s="722"/>
      <c r="U6226" s="722"/>
      <c r="V6226" s="1376"/>
      <c r="W6226" s="1376"/>
      <c r="X6226" s="1376"/>
      <c r="Y6226" s="1376"/>
      <c r="Z6226" s="1376"/>
      <c r="AA6226" s="1376"/>
      <c r="AB6226" s="1376"/>
      <c r="AC6226" s="1376"/>
      <c r="AD6226" s="1376"/>
      <c r="AE6226" s="1376"/>
      <c r="AF6226" s="1376"/>
      <c r="AG6226" s="1376"/>
      <c r="AH6226" s="1376"/>
      <c r="AI6226" s="1376"/>
      <c r="AJ6226" s="1376"/>
      <c r="AK6226" s="1376"/>
      <c r="AL6226" s="1376"/>
      <c r="AM6226" s="1376"/>
      <c r="AN6226" s="1376"/>
      <c r="AO6226" s="1376"/>
      <c r="AP6226" s="1376"/>
      <c r="AQ6226" s="1376"/>
      <c r="AR6226" s="1376"/>
      <c r="AS6226" s="1376"/>
      <c r="AT6226" s="1376"/>
      <c r="AU6226" s="1376"/>
      <c r="AV6226" s="1376"/>
      <c r="AW6226" s="1376"/>
      <c r="AX6226" s="1376"/>
      <c r="AY6226" s="1376"/>
      <c r="AZ6226" s="1376"/>
      <c r="BA6226" s="722"/>
      <c r="BB6226" s="722"/>
      <c r="BC6226" s="722"/>
    </row>
    <row r="6227" spans="11:55" s="757" customFormat="1">
      <c r="K6227" s="758"/>
      <c r="L6227" s="758"/>
      <c r="M6227" s="722"/>
      <c r="P6227" s="722"/>
      <c r="Q6227" s="722"/>
      <c r="R6227" s="722"/>
      <c r="S6227" s="722"/>
      <c r="T6227" s="722"/>
      <c r="U6227" s="722"/>
      <c r="V6227" s="1376"/>
      <c r="W6227" s="1376"/>
      <c r="X6227" s="1376"/>
      <c r="Y6227" s="1376"/>
      <c r="Z6227" s="1376"/>
      <c r="AA6227" s="1376"/>
      <c r="AB6227" s="1376"/>
      <c r="AC6227" s="1376"/>
      <c r="AD6227" s="1376"/>
      <c r="AE6227" s="1376"/>
      <c r="AF6227" s="1376"/>
      <c r="AG6227" s="1376"/>
      <c r="AH6227" s="1376"/>
      <c r="AI6227" s="1376"/>
      <c r="AJ6227" s="1376"/>
      <c r="AK6227" s="1376"/>
      <c r="AL6227" s="1376"/>
      <c r="AM6227" s="1376"/>
      <c r="AN6227" s="1376"/>
      <c r="AO6227" s="1376"/>
      <c r="AP6227" s="1376"/>
      <c r="AQ6227" s="1376"/>
      <c r="AR6227" s="1376"/>
      <c r="AS6227" s="1376"/>
      <c r="AT6227" s="1376"/>
      <c r="AU6227" s="1376"/>
      <c r="AV6227" s="1376"/>
      <c r="AW6227" s="1376"/>
      <c r="AX6227" s="1376"/>
      <c r="AY6227" s="1376"/>
      <c r="AZ6227" s="1376"/>
      <c r="BA6227" s="722"/>
      <c r="BB6227" s="722"/>
      <c r="BC6227" s="722"/>
    </row>
    <row r="6228" spans="11:55" s="757" customFormat="1">
      <c r="K6228" s="758"/>
      <c r="L6228" s="758"/>
      <c r="M6228" s="722"/>
      <c r="P6228" s="722"/>
      <c r="Q6228" s="722"/>
      <c r="R6228" s="722"/>
      <c r="S6228" s="722"/>
      <c r="T6228" s="722"/>
      <c r="U6228" s="722"/>
      <c r="V6228" s="1376"/>
      <c r="W6228" s="1376"/>
      <c r="X6228" s="1376"/>
      <c r="Y6228" s="1376"/>
      <c r="Z6228" s="1376"/>
      <c r="AA6228" s="1376"/>
      <c r="AB6228" s="1376"/>
      <c r="AC6228" s="1376"/>
      <c r="AD6228" s="1376"/>
      <c r="AE6228" s="1376"/>
      <c r="AF6228" s="1376"/>
      <c r="AG6228" s="1376"/>
      <c r="AH6228" s="1376"/>
      <c r="AI6228" s="1376"/>
      <c r="AJ6228" s="1376"/>
      <c r="AK6228" s="1376"/>
      <c r="AL6228" s="1376"/>
      <c r="AM6228" s="1376"/>
      <c r="AN6228" s="1376"/>
      <c r="AO6228" s="1376"/>
      <c r="AP6228" s="1376"/>
      <c r="AQ6228" s="1376"/>
      <c r="AR6228" s="1376"/>
      <c r="AS6228" s="1376"/>
      <c r="AT6228" s="1376"/>
      <c r="AU6228" s="1376"/>
      <c r="AV6228" s="1376"/>
      <c r="AW6228" s="1376"/>
      <c r="AX6228" s="1376"/>
      <c r="AY6228" s="1376"/>
      <c r="AZ6228" s="1376"/>
      <c r="BA6228" s="722"/>
      <c r="BB6228" s="722"/>
      <c r="BC6228" s="722"/>
    </row>
    <row r="6229" spans="11:55" s="757" customFormat="1">
      <c r="K6229" s="758"/>
      <c r="L6229" s="758"/>
      <c r="M6229" s="722"/>
      <c r="P6229" s="722"/>
      <c r="Q6229" s="722"/>
      <c r="R6229" s="722"/>
      <c r="S6229" s="722"/>
      <c r="T6229" s="722"/>
      <c r="U6229" s="722"/>
      <c r="V6229" s="1376"/>
      <c r="W6229" s="1376"/>
      <c r="X6229" s="1376"/>
      <c r="Y6229" s="1376"/>
      <c r="Z6229" s="1376"/>
      <c r="AA6229" s="1376"/>
      <c r="AB6229" s="1376"/>
      <c r="AC6229" s="1376"/>
      <c r="AD6229" s="1376"/>
      <c r="AE6229" s="1376"/>
      <c r="AF6229" s="1376"/>
      <c r="AG6229" s="1376"/>
      <c r="AH6229" s="1376"/>
      <c r="AI6229" s="1376"/>
      <c r="AJ6229" s="1376"/>
      <c r="AK6229" s="1376"/>
      <c r="AL6229" s="1376"/>
      <c r="AM6229" s="1376"/>
      <c r="AN6229" s="1376"/>
      <c r="AO6229" s="1376"/>
      <c r="AP6229" s="1376"/>
      <c r="AQ6229" s="1376"/>
      <c r="AR6229" s="1376"/>
      <c r="AS6229" s="1376"/>
      <c r="AT6229" s="1376"/>
      <c r="AU6229" s="1376"/>
      <c r="AV6229" s="1376"/>
      <c r="AW6229" s="1376"/>
      <c r="AX6229" s="1376"/>
      <c r="AY6229" s="1376"/>
      <c r="AZ6229" s="1376"/>
      <c r="BA6229" s="722"/>
      <c r="BB6229" s="722"/>
      <c r="BC6229" s="722"/>
    </row>
    <row r="6230" spans="11:55" s="757" customFormat="1">
      <c r="K6230" s="758"/>
      <c r="L6230" s="758"/>
      <c r="M6230" s="722"/>
      <c r="P6230" s="722"/>
      <c r="Q6230" s="722"/>
      <c r="R6230" s="722"/>
      <c r="S6230" s="722"/>
      <c r="T6230" s="722"/>
      <c r="U6230" s="722"/>
      <c r="V6230" s="1376"/>
      <c r="W6230" s="1376"/>
      <c r="X6230" s="1376"/>
      <c r="Y6230" s="1376"/>
      <c r="Z6230" s="1376"/>
      <c r="AA6230" s="1376"/>
      <c r="AB6230" s="1376"/>
      <c r="AC6230" s="1376"/>
      <c r="AD6230" s="1376"/>
      <c r="AE6230" s="1376"/>
      <c r="AF6230" s="1376"/>
      <c r="AG6230" s="1376"/>
      <c r="AH6230" s="1376"/>
      <c r="AI6230" s="1376"/>
      <c r="AJ6230" s="1376"/>
      <c r="AK6230" s="1376"/>
      <c r="AL6230" s="1376"/>
      <c r="AM6230" s="1376"/>
      <c r="AN6230" s="1376"/>
      <c r="AO6230" s="1376"/>
      <c r="AP6230" s="1376"/>
      <c r="AQ6230" s="1376"/>
      <c r="AR6230" s="1376"/>
      <c r="AS6230" s="1376"/>
      <c r="AT6230" s="1376"/>
      <c r="AU6230" s="1376"/>
      <c r="AV6230" s="1376"/>
      <c r="AW6230" s="1376"/>
      <c r="AX6230" s="1376"/>
      <c r="AY6230" s="1376"/>
      <c r="AZ6230" s="1376"/>
      <c r="BA6230" s="722"/>
      <c r="BB6230" s="722"/>
      <c r="BC6230" s="722"/>
    </row>
    <row r="6231" spans="11:55" s="757" customFormat="1">
      <c r="K6231" s="758"/>
      <c r="L6231" s="758"/>
      <c r="M6231" s="722"/>
      <c r="P6231" s="722"/>
      <c r="Q6231" s="722"/>
      <c r="R6231" s="722"/>
      <c r="S6231" s="722"/>
      <c r="T6231" s="722"/>
      <c r="U6231" s="722"/>
      <c r="V6231" s="1376"/>
      <c r="W6231" s="1376"/>
      <c r="X6231" s="1376"/>
      <c r="Y6231" s="1376"/>
      <c r="Z6231" s="1376"/>
      <c r="AA6231" s="1376"/>
      <c r="AB6231" s="1376"/>
      <c r="AC6231" s="1376"/>
      <c r="AD6231" s="1376"/>
      <c r="AE6231" s="1376"/>
      <c r="AF6231" s="1376"/>
      <c r="AG6231" s="1376"/>
      <c r="AH6231" s="1376"/>
      <c r="AI6231" s="1376"/>
      <c r="AJ6231" s="1376"/>
      <c r="AK6231" s="1376"/>
      <c r="AL6231" s="1376"/>
      <c r="AM6231" s="1376"/>
      <c r="AN6231" s="1376"/>
      <c r="AO6231" s="1376"/>
      <c r="AP6231" s="1376"/>
      <c r="AQ6231" s="1376"/>
      <c r="AR6231" s="1376"/>
      <c r="AS6231" s="1376"/>
      <c r="AT6231" s="1376"/>
      <c r="AU6231" s="1376"/>
      <c r="AV6231" s="1376"/>
      <c r="AW6231" s="1376"/>
      <c r="AX6231" s="1376"/>
      <c r="AY6231" s="1376"/>
      <c r="AZ6231" s="1376"/>
      <c r="BA6231" s="722"/>
      <c r="BB6231" s="722"/>
      <c r="BC6231" s="722"/>
    </row>
    <row r="6232" spans="11:55" s="757" customFormat="1">
      <c r="K6232" s="758"/>
      <c r="L6232" s="758"/>
      <c r="M6232" s="722"/>
      <c r="P6232" s="722"/>
      <c r="Q6232" s="722"/>
      <c r="R6232" s="722"/>
      <c r="S6232" s="722"/>
      <c r="T6232" s="722"/>
      <c r="U6232" s="722"/>
      <c r="V6232" s="1376"/>
      <c r="W6232" s="1376"/>
      <c r="X6232" s="1376"/>
      <c r="Y6232" s="1376"/>
      <c r="Z6232" s="1376"/>
      <c r="AA6232" s="1376"/>
      <c r="AB6232" s="1376"/>
      <c r="AC6232" s="1376"/>
      <c r="AD6232" s="1376"/>
      <c r="AE6232" s="1376"/>
      <c r="AF6232" s="1376"/>
      <c r="AG6232" s="1376"/>
      <c r="AH6232" s="1376"/>
      <c r="AI6232" s="1376"/>
      <c r="AJ6232" s="1376"/>
      <c r="AK6232" s="1376"/>
      <c r="AL6232" s="1376"/>
      <c r="AM6232" s="1376"/>
      <c r="AN6232" s="1376"/>
      <c r="AO6232" s="1376"/>
      <c r="AP6232" s="1376"/>
      <c r="AQ6232" s="1376"/>
      <c r="AR6232" s="1376"/>
      <c r="AS6232" s="1376"/>
      <c r="AT6232" s="1376"/>
      <c r="AU6232" s="1376"/>
      <c r="AV6232" s="1376"/>
      <c r="AW6232" s="1376"/>
      <c r="AX6232" s="1376"/>
      <c r="AY6232" s="1376"/>
      <c r="AZ6232" s="1376"/>
      <c r="BA6232" s="722"/>
      <c r="BB6232" s="722"/>
      <c r="BC6232" s="722"/>
    </row>
    <row r="6233" spans="11:55" s="757" customFormat="1">
      <c r="K6233" s="758"/>
      <c r="L6233" s="758"/>
      <c r="M6233" s="722"/>
      <c r="P6233" s="722"/>
      <c r="Q6233" s="722"/>
      <c r="R6233" s="722"/>
      <c r="S6233" s="722"/>
      <c r="T6233" s="722"/>
      <c r="U6233" s="722"/>
      <c r="V6233" s="1376"/>
      <c r="W6233" s="1376"/>
      <c r="X6233" s="1376"/>
      <c r="Y6233" s="1376"/>
      <c r="Z6233" s="1376"/>
      <c r="AA6233" s="1376"/>
      <c r="AB6233" s="1376"/>
      <c r="AC6233" s="1376"/>
      <c r="AD6233" s="1376"/>
      <c r="AE6233" s="1376"/>
      <c r="AF6233" s="1376"/>
      <c r="AG6233" s="1376"/>
      <c r="AH6233" s="1376"/>
      <c r="AI6233" s="1376"/>
      <c r="AJ6233" s="1376"/>
      <c r="AK6233" s="1376"/>
      <c r="AL6233" s="1376"/>
      <c r="AM6233" s="1376"/>
      <c r="AN6233" s="1376"/>
      <c r="AO6233" s="1376"/>
      <c r="AP6233" s="1376"/>
      <c r="AQ6233" s="1376"/>
      <c r="AR6233" s="1376"/>
      <c r="AS6233" s="1376"/>
      <c r="AT6233" s="1376"/>
      <c r="AU6233" s="1376"/>
      <c r="AV6233" s="1376"/>
      <c r="AW6233" s="1376"/>
      <c r="AX6233" s="1376"/>
      <c r="AY6233" s="1376"/>
      <c r="AZ6233" s="1376"/>
      <c r="BA6233" s="722"/>
      <c r="BB6233" s="722"/>
      <c r="BC6233" s="722"/>
    </row>
    <row r="6234" spans="11:55" s="757" customFormat="1">
      <c r="K6234" s="758"/>
      <c r="L6234" s="758"/>
      <c r="M6234" s="722"/>
      <c r="P6234" s="722"/>
      <c r="Q6234" s="722"/>
      <c r="R6234" s="722"/>
      <c r="S6234" s="722"/>
      <c r="T6234" s="722"/>
      <c r="U6234" s="722"/>
      <c r="V6234" s="1376"/>
      <c r="W6234" s="1376"/>
      <c r="X6234" s="1376"/>
      <c r="Y6234" s="1376"/>
      <c r="Z6234" s="1376"/>
      <c r="AA6234" s="1376"/>
      <c r="AB6234" s="1376"/>
      <c r="AC6234" s="1376"/>
      <c r="AD6234" s="1376"/>
      <c r="AE6234" s="1376"/>
      <c r="AF6234" s="1376"/>
      <c r="AG6234" s="1376"/>
      <c r="AH6234" s="1376"/>
      <c r="AI6234" s="1376"/>
      <c r="AJ6234" s="1376"/>
      <c r="AK6234" s="1376"/>
      <c r="AL6234" s="1376"/>
      <c r="AM6234" s="1376"/>
      <c r="AN6234" s="1376"/>
      <c r="AO6234" s="1376"/>
      <c r="AP6234" s="1376"/>
      <c r="AQ6234" s="1376"/>
      <c r="AR6234" s="1376"/>
      <c r="AS6234" s="1376"/>
      <c r="AT6234" s="1376"/>
      <c r="AU6234" s="1376"/>
      <c r="AV6234" s="1376"/>
      <c r="AW6234" s="1376"/>
      <c r="AX6234" s="1376"/>
      <c r="AY6234" s="1376"/>
      <c r="AZ6234" s="1376"/>
      <c r="BA6234" s="722"/>
      <c r="BB6234" s="722"/>
      <c r="BC6234" s="722"/>
    </row>
    <row r="6235" spans="11:55" s="757" customFormat="1">
      <c r="K6235" s="758"/>
      <c r="L6235" s="758"/>
      <c r="M6235" s="722"/>
      <c r="P6235" s="722"/>
      <c r="Q6235" s="722"/>
      <c r="R6235" s="722"/>
      <c r="S6235" s="722"/>
      <c r="T6235" s="722"/>
      <c r="U6235" s="722"/>
      <c r="V6235" s="1376"/>
      <c r="W6235" s="1376"/>
      <c r="X6235" s="1376"/>
      <c r="Y6235" s="1376"/>
      <c r="Z6235" s="1376"/>
      <c r="AA6235" s="1376"/>
      <c r="AB6235" s="1376"/>
      <c r="AC6235" s="1376"/>
      <c r="AD6235" s="1376"/>
      <c r="AE6235" s="1376"/>
      <c r="AF6235" s="1376"/>
      <c r="AG6235" s="1376"/>
      <c r="AH6235" s="1376"/>
      <c r="AI6235" s="1376"/>
      <c r="AJ6235" s="1376"/>
      <c r="AK6235" s="1376"/>
      <c r="AL6235" s="1376"/>
      <c r="AM6235" s="1376"/>
      <c r="AN6235" s="1376"/>
      <c r="AO6235" s="1376"/>
      <c r="AP6235" s="1376"/>
      <c r="AQ6235" s="1376"/>
      <c r="AR6235" s="1376"/>
      <c r="AS6235" s="1376"/>
      <c r="AT6235" s="1376"/>
      <c r="AU6235" s="1376"/>
      <c r="AV6235" s="1376"/>
      <c r="AW6235" s="1376"/>
      <c r="AX6235" s="1376"/>
      <c r="AY6235" s="1376"/>
      <c r="AZ6235" s="1376"/>
      <c r="BA6235" s="722"/>
      <c r="BB6235" s="722"/>
      <c r="BC6235" s="722"/>
    </row>
    <row r="6236" spans="11:55" s="757" customFormat="1">
      <c r="K6236" s="758"/>
      <c r="L6236" s="758"/>
      <c r="M6236" s="722"/>
      <c r="P6236" s="722"/>
      <c r="Q6236" s="722"/>
      <c r="R6236" s="722"/>
      <c r="S6236" s="722"/>
      <c r="T6236" s="722"/>
      <c r="U6236" s="722"/>
      <c r="V6236" s="1376"/>
      <c r="W6236" s="1376"/>
      <c r="X6236" s="1376"/>
      <c r="Y6236" s="1376"/>
      <c r="Z6236" s="1376"/>
      <c r="AA6236" s="1376"/>
      <c r="AB6236" s="1376"/>
      <c r="AC6236" s="1376"/>
      <c r="AD6236" s="1376"/>
      <c r="AE6236" s="1376"/>
      <c r="AF6236" s="1376"/>
      <c r="AG6236" s="1376"/>
      <c r="AH6236" s="1376"/>
      <c r="AI6236" s="1376"/>
      <c r="AJ6236" s="1376"/>
      <c r="AK6236" s="1376"/>
      <c r="AL6236" s="1376"/>
      <c r="AM6236" s="1376"/>
      <c r="AN6236" s="1376"/>
      <c r="AO6236" s="1376"/>
      <c r="AP6236" s="1376"/>
      <c r="AQ6236" s="1376"/>
      <c r="AR6236" s="1376"/>
      <c r="AS6236" s="1376"/>
      <c r="AT6236" s="1376"/>
      <c r="AU6236" s="1376"/>
      <c r="AV6236" s="1376"/>
      <c r="AW6236" s="1376"/>
      <c r="AX6236" s="1376"/>
      <c r="AY6236" s="1376"/>
      <c r="AZ6236" s="1376"/>
      <c r="BA6236" s="722"/>
      <c r="BB6236" s="722"/>
      <c r="BC6236" s="722"/>
    </row>
    <row r="6237" spans="11:55" s="757" customFormat="1">
      <c r="K6237" s="758"/>
      <c r="L6237" s="758"/>
      <c r="M6237" s="722"/>
      <c r="P6237" s="722"/>
      <c r="Q6237" s="722"/>
      <c r="R6237" s="722"/>
      <c r="S6237" s="722"/>
      <c r="T6237" s="722"/>
      <c r="U6237" s="722"/>
      <c r="V6237" s="1376"/>
      <c r="W6237" s="1376"/>
      <c r="X6237" s="1376"/>
      <c r="Y6237" s="1376"/>
      <c r="Z6237" s="1376"/>
      <c r="AA6237" s="1376"/>
      <c r="AB6237" s="1376"/>
      <c r="AC6237" s="1376"/>
      <c r="AD6237" s="1376"/>
      <c r="AE6237" s="1376"/>
      <c r="AF6237" s="1376"/>
      <c r="AG6237" s="1376"/>
      <c r="AH6237" s="1376"/>
      <c r="AI6237" s="1376"/>
      <c r="AJ6237" s="1376"/>
      <c r="AK6237" s="1376"/>
      <c r="AL6237" s="1376"/>
      <c r="AM6237" s="1376"/>
      <c r="AN6237" s="1376"/>
      <c r="AO6237" s="1376"/>
      <c r="AP6237" s="1376"/>
      <c r="AQ6237" s="1376"/>
      <c r="AR6237" s="1376"/>
      <c r="AS6237" s="1376"/>
      <c r="AT6237" s="1376"/>
      <c r="AU6237" s="1376"/>
      <c r="AV6237" s="1376"/>
      <c r="AW6237" s="1376"/>
      <c r="AX6237" s="1376"/>
      <c r="AY6237" s="1376"/>
      <c r="AZ6237" s="1376"/>
      <c r="BA6237" s="722"/>
      <c r="BB6237" s="722"/>
      <c r="BC6237" s="722"/>
    </row>
    <row r="6238" spans="11:55" s="757" customFormat="1">
      <c r="K6238" s="758"/>
      <c r="L6238" s="758"/>
      <c r="M6238" s="722"/>
      <c r="P6238" s="722"/>
      <c r="Q6238" s="722"/>
      <c r="R6238" s="722"/>
      <c r="S6238" s="722"/>
      <c r="T6238" s="722"/>
      <c r="U6238" s="722"/>
      <c r="V6238" s="1376"/>
      <c r="W6238" s="1376"/>
      <c r="X6238" s="1376"/>
      <c r="Y6238" s="1376"/>
      <c r="Z6238" s="1376"/>
      <c r="AA6238" s="1376"/>
      <c r="AB6238" s="1376"/>
      <c r="AC6238" s="1376"/>
      <c r="AD6238" s="1376"/>
      <c r="AE6238" s="1376"/>
      <c r="AF6238" s="1376"/>
      <c r="AG6238" s="1376"/>
      <c r="AH6238" s="1376"/>
      <c r="AI6238" s="1376"/>
      <c r="AJ6238" s="1376"/>
      <c r="AK6238" s="1376"/>
      <c r="AL6238" s="1376"/>
      <c r="AM6238" s="1376"/>
      <c r="AN6238" s="1376"/>
      <c r="AO6238" s="1376"/>
      <c r="AP6238" s="1376"/>
      <c r="AQ6238" s="1376"/>
      <c r="AR6238" s="1376"/>
      <c r="AS6238" s="1376"/>
      <c r="AT6238" s="1376"/>
      <c r="AU6238" s="1376"/>
      <c r="AV6238" s="1376"/>
      <c r="AW6238" s="1376"/>
      <c r="AX6238" s="1376"/>
      <c r="AY6238" s="1376"/>
      <c r="AZ6238" s="1376"/>
      <c r="BA6238" s="722"/>
      <c r="BB6238" s="722"/>
      <c r="BC6238" s="722"/>
    </row>
    <row r="6239" spans="11:55" s="757" customFormat="1">
      <c r="K6239" s="758"/>
      <c r="L6239" s="758"/>
      <c r="M6239" s="722"/>
      <c r="P6239" s="722"/>
      <c r="Q6239" s="722"/>
      <c r="R6239" s="722"/>
      <c r="S6239" s="722"/>
      <c r="T6239" s="722"/>
      <c r="U6239" s="722"/>
      <c r="V6239" s="1376"/>
      <c r="W6239" s="1376"/>
      <c r="X6239" s="1376"/>
      <c r="Y6239" s="1376"/>
      <c r="Z6239" s="1376"/>
      <c r="AA6239" s="1376"/>
      <c r="AB6239" s="1376"/>
      <c r="AC6239" s="1376"/>
      <c r="AD6239" s="1376"/>
      <c r="AE6239" s="1376"/>
      <c r="AF6239" s="1376"/>
      <c r="AG6239" s="1376"/>
      <c r="AH6239" s="1376"/>
      <c r="AI6239" s="1376"/>
      <c r="AJ6239" s="1376"/>
      <c r="AK6239" s="1376"/>
      <c r="AL6239" s="1376"/>
      <c r="AM6239" s="1376"/>
      <c r="AN6239" s="1376"/>
      <c r="AO6239" s="1376"/>
      <c r="AP6239" s="1376"/>
      <c r="AQ6239" s="1376"/>
      <c r="AR6239" s="1376"/>
      <c r="AS6239" s="1376"/>
      <c r="AT6239" s="1376"/>
      <c r="AU6239" s="1376"/>
      <c r="AV6239" s="1376"/>
      <c r="AW6239" s="1376"/>
      <c r="AX6239" s="1376"/>
      <c r="AY6239" s="1376"/>
      <c r="AZ6239" s="1376"/>
      <c r="BA6239" s="722"/>
      <c r="BB6239" s="722"/>
      <c r="BC6239" s="722"/>
    </row>
    <row r="6240" spans="11:55" s="757" customFormat="1">
      <c r="K6240" s="758"/>
      <c r="L6240" s="758"/>
      <c r="M6240" s="722"/>
      <c r="P6240" s="722"/>
      <c r="Q6240" s="722"/>
      <c r="R6240" s="722"/>
      <c r="S6240" s="722"/>
      <c r="T6240" s="722"/>
      <c r="U6240" s="722"/>
      <c r="V6240" s="1376"/>
      <c r="W6240" s="1376"/>
      <c r="X6240" s="1376"/>
      <c r="Y6240" s="1376"/>
      <c r="Z6240" s="1376"/>
      <c r="AA6240" s="1376"/>
      <c r="AB6240" s="1376"/>
      <c r="AC6240" s="1376"/>
      <c r="AD6240" s="1376"/>
      <c r="AE6240" s="1376"/>
      <c r="AF6240" s="1376"/>
      <c r="AG6240" s="1376"/>
      <c r="AH6240" s="1376"/>
      <c r="AI6240" s="1376"/>
      <c r="AJ6240" s="1376"/>
      <c r="AK6240" s="1376"/>
      <c r="AL6240" s="1376"/>
      <c r="AM6240" s="1376"/>
      <c r="AN6240" s="1376"/>
      <c r="AO6240" s="1376"/>
      <c r="AP6240" s="1376"/>
      <c r="AQ6240" s="1376"/>
      <c r="AR6240" s="1376"/>
      <c r="AS6240" s="1376"/>
      <c r="AT6240" s="1376"/>
      <c r="AU6240" s="1376"/>
      <c r="AV6240" s="1376"/>
      <c r="AW6240" s="1376"/>
      <c r="AX6240" s="1376"/>
      <c r="AY6240" s="1376"/>
      <c r="AZ6240" s="1376"/>
      <c r="BA6240" s="722"/>
      <c r="BB6240" s="722"/>
      <c r="BC6240" s="722"/>
    </row>
    <row r="6241" spans="11:55" s="757" customFormat="1">
      <c r="K6241" s="758"/>
      <c r="L6241" s="758"/>
      <c r="M6241" s="722"/>
      <c r="P6241" s="722"/>
      <c r="Q6241" s="722"/>
      <c r="R6241" s="722"/>
      <c r="S6241" s="722"/>
      <c r="T6241" s="722"/>
      <c r="U6241" s="722"/>
      <c r="V6241" s="1376"/>
      <c r="W6241" s="1376"/>
      <c r="X6241" s="1376"/>
      <c r="Y6241" s="1376"/>
      <c r="Z6241" s="1376"/>
      <c r="AA6241" s="1376"/>
      <c r="AB6241" s="1376"/>
      <c r="AC6241" s="1376"/>
      <c r="AD6241" s="1376"/>
      <c r="AE6241" s="1376"/>
      <c r="AF6241" s="1376"/>
      <c r="AG6241" s="1376"/>
      <c r="AH6241" s="1376"/>
      <c r="AI6241" s="1376"/>
      <c r="AJ6241" s="1376"/>
      <c r="AK6241" s="1376"/>
      <c r="AL6241" s="1376"/>
      <c r="AM6241" s="1376"/>
      <c r="AN6241" s="1376"/>
      <c r="AO6241" s="1376"/>
      <c r="AP6241" s="1376"/>
      <c r="AQ6241" s="1376"/>
      <c r="AR6241" s="1376"/>
      <c r="AS6241" s="1376"/>
      <c r="AT6241" s="1376"/>
      <c r="AU6241" s="1376"/>
      <c r="AV6241" s="1376"/>
      <c r="AW6241" s="1376"/>
      <c r="AX6241" s="1376"/>
      <c r="AY6241" s="1376"/>
      <c r="AZ6241" s="1376"/>
      <c r="BA6241" s="722"/>
      <c r="BB6241" s="722"/>
      <c r="BC6241" s="722"/>
    </row>
    <row r="6242" spans="11:55" s="757" customFormat="1">
      <c r="K6242" s="758"/>
      <c r="L6242" s="758"/>
      <c r="M6242" s="722"/>
      <c r="P6242" s="722"/>
      <c r="Q6242" s="722"/>
      <c r="R6242" s="722"/>
      <c r="S6242" s="722"/>
      <c r="T6242" s="722"/>
      <c r="U6242" s="722"/>
      <c r="V6242" s="1376"/>
      <c r="W6242" s="1376"/>
      <c r="X6242" s="1376"/>
      <c r="Y6242" s="1376"/>
      <c r="Z6242" s="1376"/>
      <c r="AA6242" s="1376"/>
      <c r="AB6242" s="1376"/>
      <c r="AC6242" s="1376"/>
      <c r="AD6242" s="1376"/>
      <c r="AE6242" s="1376"/>
      <c r="AF6242" s="1376"/>
      <c r="AG6242" s="1376"/>
      <c r="AH6242" s="1376"/>
      <c r="AI6242" s="1376"/>
      <c r="AJ6242" s="1376"/>
      <c r="AK6242" s="1376"/>
      <c r="AL6242" s="1376"/>
      <c r="AM6242" s="1376"/>
      <c r="AN6242" s="1376"/>
      <c r="AO6242" s="1376"/>
      <c r="AP6242" s="1376"/>
      <c r="AQ6242" s="1376"/>
      <c r="AR6242" s="1376"/>
      <c r="AS6242" s="1376"/>
      <c r="AT6242" s="1376"/>
      <c r="AU6242" s="1376"/>
      <c r="AV6242" s="1376"/>
      <c r="AW6242" s="1376"/>
      <c r="AX6242" s="1376"/>
      <c r="AY6242" s="1376"/>
      <c r="AZ6242" s="1376"/>
      <c r="BA6242" s="722"/>
      <c r="BB6242" s="722"/>
      <c r="BC6242" s="722"/>
    </row>
    <row r="6243" spans="11:55" s="757" customFormat="1">
      <c r="K6243" s="758"/>
      <c r="L6243" s="758"/>
      <c r="M6243" s="722"/>
      <c r="P6243" s="722"/>
      <c r="Q6243" s="722"/>
      <c r="R6243" s="722"/>
      <c r="S6243" s="722"/>
      <c r="T6243" s="722"/>
      <c r="U6243" s="722"/>
      <c r="V6243" s="1376"/>
      <c r="W6243" s="1376"/>
      <c r="X6243" s="1376"/>
      <c r="Y6243" s="1376"/>
      <c r="Z6243" s="1376"/>
      <c r="AA6243" s="1376"/>
      <c r="AB6243" s="1376"/>
      <c r="AC6243" s="1376"/>
      <c r="AD6243" s="1376"/>
      <c r="AE6243" s="1376"/>
      <c r="AF6243" s="1376"/>
      <c r="AG6243" s="1376"/>
      <c r="AH6243" s="1376"/>
      <c r="AI6243" s="1376"/>
      <c r="AJ6243" s="1376"/>
      <c r="AK6243" s="1376"/>
      <c r="AL6243" s="1376"/>
      <c r="AM6243" s="1376"/>
      <c r="AN6243" s="1376"/>
      <c r="AO6243" s="1376"/>
      <c r="AP6243" s="1376"/>
      <c r="AQ6243" s="1376"/>
      <c r="AR6243" s="1376"/>
      <c r="AS6243" s="1376"/>
      <c r="AT6243" s="1376"/>
      <c r="AU6243" s="1376"/>
      <c r="AV6243" s="1376"/>
      <c r="AW6243" s="1376"/>
      <c r="AX6243" s="1376"/>
      <c r="AY6243" s="1376"/>
      <c r="AZ6243" s="1376"/>
      <c r="BA6243" s="722"/>
      <c r="BB6243" s="722"/>
      <c r="BC6243" s="722"/>
    </row>
    <row r="6244" spans="11:55" s="757" customFormat="1">
      <c r="K6244" s="758"/>
      <c r="L6244" s="758"/>
      <c r="M6244" s="722"/>
      <c r="P6244" s="722"/>
      <c r="Q6244" s="722"/>
      <c r="R6244" s="722"/>
      <c r="S6244" s="722"/>
      <c r="T6244" s="722"/>
      <c r="U6244" s="722"/>
      <c r="V6244" s="1376"/>
      <c r="W6244" s="1376"/>
      <c r="X6244" s="1376"/>
      <c r="Y6244" s="1376"/>
      <c r="Z6244" s="1376"/>
      <c r="AA6244" s="1376"/>
      <c r="AB6244" s="1376"/>
      <c r="AC6244" s="1376"/>
      <c r="AD6244" s="1376"/>
      <c r="AE6244" s="1376"/>
      <c r="AF6244" s="1376"/>
      <c r="AG6244" s="1376"/>
      <c r="AH6244" s="1376"/>
      <c r="AI6244" s="1376"/>
      <c r="AJ6244" s="1376"/>
      <c r="AK6244" s="1376"/>
      <c r="AL6244" s="1376"/>
      <c r="AM6244" s="1376"/>
      <c r="AN6244" s="1376"/>
      <c r="AO6244" s="1376"/>
      <c r="AP6244" s="1376"/>
      <c r="AQ6244" s="1376"/>
      <c r="AR6244" s="1376"/>
      <c r="AS6244" s="1376"/>
      <c r="AT6244" s="1376"/>
      <c r="AU6244" s="1376"/>
      <c r="AV6244" s="1376"/>
      <c r="AW6244" s="1376"/>
      <c r="AX6244" s="1376"/>
      <c r="AY6244" s="1376"/>
      <c r="AZ6244" s="1376"/>
      <c r="BA6244" s="722"/>
      <c r="BB6244" s="722"/>
      <c r="BC6244" s="722"/>
    </row>
    <row r="6245" spans="11:55" s="757" customFormat="1">
      <c r="K6245" s="758"/>
      <c r="L6245" s="758"/>
      <c r="M6245" s="722"/>
      <c r="P6245" s="722"/>
      <c r="Q6245" s="722"/>
      <c r="R6245" s="722"/>
      <c r="S6245" s="722"/>
      <c r="T6245" s="722"/>
      <c r="U6245" s="722"/>
      <c r="V6245" s="1376"/>
      <c r="W6245" s="1376"/>
      <c r="X6245" s="1376"/>
      <c r="Y6245" s="1376"/>
      <c r="Z6245" s="1376"/>
      <c r="AA6245" s="1376"/>
      <c r="AB6245" s="1376"/>
      <c r="AC6245" s="1376"/>
      <c r="AD6245" s="1376"/>
      <c r="AE6245" s="1376"/>
      <c r="AF6245" s="1376"/>
      <c r="AG6245" s="1376"/>
      <c r="AH6245" s="1376"/>
      <c r="AI6245" s="1376"/>
      <c r="AJ6245" s="1376"/>
      <c r="AK6245" s="1376"/>
      <c r="AL6245" s="1376"/>
      <c r="AM6245" s="1376"/>
      <c r="AN6245" s="1376"/>
      <c r="AO6245" s="1376"/>
      <c r="AP6245" s="1376"/>
      <c r="AQ6245" s="1376"/>
      <c r="AR6245" s="1376"/>
      <c r="AS6245" s="1376"/>
      <c r="AT6245" s="1376"/>
      <c r="AU6245" s="1376"/>
      <c r="AV6245" s="1376"/>
      <c r="AW6245" s="1376"/>
      <c r="AX6245" s="1376"/>
      <c r="AY6245" s="1376"/>
      <c r="AZ6245" s="1376"/>
      <c r="BA6245" s="722"/>
      <c r="BB6245" s="722"/>
      <c r="BC6245" s="722"/>
    </row>
    <row r="6246" spans="11:55" s="757" customFormat="1">
      <c r="K6246" s="758"/>
      <c r="L6246" s="758"/>
      <c r="M6246" s="722"/>
      <c r="P6246" s="722"/>
      <c r="Q6246" s="722"/>
      <c r="R6246" s="722"/>
      <c r="S6246" s="722"/>
      <c r="T6246" s="722"/>
      <c r="U6246" s="722"/>
      <c r="V6246" s="1376"/>
      <c r="W6246" s="1376"/>
      <c r="X6246" s="1376"/>
      <c r="Y6246" s="1376"/>
      <c r="Z6246" s="1376"/>
      <c r="AA6246" s="1376"/>
      <c r="AB6246" s="1376"/>
      <c r="AC6246" s="1376"/>
      <c r="AD6246" s="1376"/>
      <c r="AE6246" s="1376"/>
      <c r="AF6246" s="1376"/>
      <c r="AG6246" s="1376"/>
      <c r="AH6246" s="1376"/>
      <c r="AI6246" s="1376"/>
      <c r="AJ6246" s="1376"/>
      <c r="AK6246" s="1376"/>
      <c r="AL6246" s="1376"/>
      <c r="AM6246" s="1376"/>
      <c r="AN6246" s="1376"/>
      <c r="AO6246" s="1376"/>
      <c r="AP6246" s="1376"/>
      <c r="AQ6246" s="1376"/>
      <c r="AR6246" s="1376"/>
      <c r="AS6246" s="1376"/>
      <c r="AT6246" s="1376"/>
      <c r="AU6246" s="1376"/>
      <c r="AV6246" s="1376"/>
      <c r="AW6246" s="1376"/>
      <c r="AX6246" s="1376"/>
      <c r="AY6246" s="1376"/>
      <c r="AZ6246" s="1376"/>
      <c r="BA6246" s="722"/>
      <c r="BB6246" s="722"/>
      <c r="BC6246" s="722"/>
    </row>
    <row r="6247" spans="11:55" s="757" customFormat="1">
      <c r="K6247" s="758"/>
      <c r="L6247" s="758"/>
      <c r="M6247" s="722"/>
      <c r="P6247" s="722"/>
      <c r="Q6247" s="722"/>
      <c r="R6247" s="722"/>
      <c r="S6247" s="722"/>
      <c r="T6247" s="722"/>
      <c r="U6247" s="722"/>
      <c r="V6247" s="1376"/>
      <c r="W6247" s="1376"/>
      <c r="X6247" s="1376"/>
      <c r="Y6247" s="1376"/>
      <c r="Z6247" s="1376"/>
      <c r="AA6247" s="1376"/>
      <c r="AB6247" s="1376"/>
      <c r="AC6247" s="1376"/>
      <c r="AD6247" s="1376"/>
      <c r="AE6247" s="1376"/>
      <c r="AF6247" s="1376"/>
      <c r="AG6247" s="1376"/>
      <c r="AH6247" s="1376"/>
      <c r="AI6247" s="1376"/>
      <c r="AJ6247" s="1376"/>
      <c r="AK6247" s="1376"/>
      <c r="AL6247" s="1376"/>
      <c r="AM6247" s="1376"/>
      <c r="AN6247" s="1376"/>
      <c r="AO6247" s="1376"/>
      <c r="AP6247" s="1376"/>
      <c r="AQ6247" s="1376"/>
      <c r="AR6247" s="1376"/>
      <c r="AS6247" s="1376"/>
      <c r="AT6247" s="1376"/>
      <c r="AU6247" s="1376"/>
      <c r="AV6247" s="1376"/>
      <c r="AW6247" s="1376"/>
      <c r="AX6247" s="1376"/>
      <c r="AY6247" s="1376"/>
      <c r="AZ6247" s="1376"/>
      <c r="BA6247" s="722"/>
      <c r="BB6247" s="722"/>
      <c r="BC6247" s="722"/>
    </row>
    <row r="6248" spans="11:55" s="757" customFormat="1">
      <c r="K6248" s="758"/>
      <c r="L6248" s="758"/>
      <c r="M6248" s="722"/>
      <c r="P6248" s="722"/>
      <c r="Q6248" s="722"/>
      <c r="R6248" s="722"/>
      <c r="S6248" s="722"/>
      <c r="T6248" s="722"/>
      <c r="U6248" s="722"/>
      <c r="V6248" s="1376"/>
      <c r="W6248" s="1376"/>
      <c r="X6248" s="1376"/>
      <c r="Y6248" s="1376"/>
      <c r="Z6248" s="1376"/>
      <c r="AA6248" s="1376"/>
      <c r="AB6248" s="1376"/>
      <c r="AC6248" s="1376"/>
      <c r="AD6248" s="1376"/>
      <c r="AE6248" s="1376"/>
      <c r="AF6248" s="1376"/>
      <c r="AG6248" s="1376"/>
      <c r="AH6248" s="1376"/>
      <c r="AI6248" s="1376"/>
      <c r="AJ6248" s="1376"/>
      <c r="AK6248" s="1376"/>
      <c r="AL6248" s="1376"/>
      <c r="AM6248" s="1376"/>
      <c r="AN6248" s="1376"/>
      <c r="AO6248" s="1376"/>
      <c r="AP6248" s="1376"/>
      <c r="AQ6248" s="1376"/>
      <c r="AR6248" s="1376"/>
      <c r="AS6248" s="1376"/>
      <c r="AT6248" s="1376"/>
      <c r="AU6248" s="1376"/>
      <c r="AV6248" s="1376"/>
      <c r="AW6248" s="1376"/>
      <c r="AX6248" s="1376"/>
      <c r="AY6248" s="1376"/>
      <c r="AZ6248" s="1376"/>
      <c r="BA6248" s="722"/>
      <c r="BB6248" s="722"/>
      <c r="BC6248" s="722"/>
    </row>
    <row r="6249" spans="11:55" s="757" customFormat="1">
      <c r="K6249" s="758"/>
      <c r="L6249" s="758"/>
      <c r="M6249" s="722"/>
      <c r="P6249" s="722"/>
      <c r="Q6249" s="722"/>
      <c r="R6249" s="722"/>
      <c r="S6249" s="722"/>
      <c r="T6249" s="722"/>
      <c r="U6249" s="722"/>
      <c r="V6249" s="1376"/>
      <c r="W6249" s="1376"/>
      <c r="X6249" s="1376"/>
      <c r="Y6249" s="1376"/>
      <c r="Z6249" s="1376"/>
      <c r="AA6249" s="1376"/>
      <c r="AB6249" s="1376"/>
      <c r="AC6249" s="1376"/>
      <c r="AD6249" s="1376"/>
      <c r="AE6249" s="1376"/>
      <c r="AF6249" s="1376"/>
      <c r="AG6249" s="1376"/>
      <c r="AH6249" s="1376"/>
      <c r="AI6249" s="1376"/>
      <c r="AJ6249" s="1376"/>
      <c r="AK6249" s="1376"/>
      <c r="AL6249" s="1376"/>
      <c r="AM6249" s="1376"/>
      <c r="AN6249" s="1376"/>
      <c r="AO6249" s="1376"/>
      <c r="AP6249" s="1376"/>
      <c r="AQ6249" s="1376"/>
      <c r="AR6249" s="1376"/>
      <c r="AS6249" s="1376"/>
      <c r="AT6249" s="1376"/>
      <c r="AU6249" s="1376"/>
      <c r="AV6249" s="1376"/>
      <c r="AW6249" s="1376"/>
      <c r="AX6249" s="1376"/>
      <c r="AY6249" s="1376"/>
      <c r="AZ6249" s="1376"/>
      <c r="BA6249" s="722"/>
      <c r="BB6249" s="722"/>
      <c r="BC6249" s="722"/>
    </row>
    <row r="6250" spans="11:55" s="757" customFormat="1">
      <c r="K6250" s="758"/>
      <c r="L6250" s="758"/>
      <c r="M6250" s="722"/>
      <c r="P6250" s="722"/>
      <c r="Q6250" s="722"/>
      <c r="R6250" s="722"/>
      <c r="S6250" s="722"/>
      <c r="T6250" s="722"/>
      <c r="U6250" s="722"/>
      <c r="V6250" s="1376"/>
      <c r="W6250" s="1376"/>
      <c r="X6250" s="1376"/>
      <c r="Y6250" s="1376"/>
      <c r="Z6250" s="1376"/>
      <c r="AA6250" s="1376"/>
      <c r="AB6250" s="1376"/>
      <c r="AC6250" s="1376"/>
      <c r="AD6250" s="1376"/>
      <c r="AE6250" s="1376"/>
      <c r="AF6250" s="1376"/>
      <c r="AG6250" s="1376"/>
      <c r="AH6250" s="1376"/>
      <c r="AI6250" s="1376"/>
      <c r="AJ6250" s="1376"/>
      <c r="AK6250" s="1376"/>
      <c r="AL6250" s="1376"/>
      <c r="AM6250" s="1376"/>
      <c r="AN6250" s="1376"/>
      <c r="AO6250" s="1376"/>
      <c r="AP6250" s="1376"/>
      <c r="AQ6250" s="1376"/>
      <c r="AR6250" s="1376"/>
      <c r="AS6250" s="1376"/>
      <c r="AT6250" s="1376"/>
      <c r="AU6250" s="1376"/>
      <c r="AV6250" s="1376"/>
      <c r="AW6250" s="1376"/>
      <c r="AX6250" s="1376"/>
      <c r="AY6250" s="1376"/>
      <c r="AZ6250" s="1376"/>
      <c r="BA6250" s="722"/>
      <c r="BB6250" s="722"/>
      <c r="BC6250" s="722"/>
    </row>
    <row r="6251" spans="11:55" s="757" customFormat="1">
      <c r="K6251" s="758"/>
      <c r="L6251" s="758"/>
      <c r="M6251" s="722"/>
      <c r="P6251" s="722"/>
      <c r="Q6251" s="722"/>
      <c r="R6251" s="722"/>
      <c r="S6251" s="722"/>
      <c r="T6251" s="722"/>
      <c r="U6251" s="722"/>
      <c r="V6251" s="1376"/>
      <c r="W6251" s="1376"/>
      <c r="X6251" s="1376"/>
      <c r="Y6251" s="1376"/>
      <c r="Z6251" s="1376"/>
      <c r="AA6251" s="1376"/>
      <c r="AB6251" s="1376"/>
      <c r="AC6251" s="1376"/>
      <c r="AD6251" s="1376"/>
      <c r="AE6251" s="1376"/>
      <c r="AF6251" s="1376"/>
      <c r="AG6251" s="1376"/>
      <c r="AH6251" s="1376"/>
      <c r="AI6251" s="1376"/>
      <c r="AJ6251" s="1376"/>
      <c r="AK6251" s="1376"/>
      <c r="AL6251" s="1376"/>
      <c r="AM6251" s="1376"/>
      <c r="AN6251" s="1376"/>
      <c r="AO6251" s="1376"/>
      <c r="AP6251" s="1376"/>
      <c r="AQ6251" s="1376"/>
      <c r="AR6251" s="1376"/>
      <c r="AS6251" s="1376"/>
      <c r="AT6251" s="1376"/>
      <c r="AU6251" s="1376"/>
      <c r="AV6251" s="1376"/>
      <c r="AW6251" s="1376"/>
      <c r="AX6251" s="1376"/>
      <c r="AY6251" s="1376"/>
      <c r="AZ6251" s="1376"/>
      <c r="BA6251" s="722"/>
      <c r="BB6251" s="722"/>
      <c r="BC6251" s="722"/>
    </row>
    <row r="6252" spans="11:55" s="757" customFormat="1">
      <c r="K6252" s="758"/>
      <c r="L6252" s="758"/>
      <c r="M6252" s="722"/>
      <c r="P6252" s="722"/>
      <c r="Q6252" s="722"/>
      <c r="R6252" s="722"/>
      <c r="S6252" s="722"/>
      <c r="T6252" s="722"/>
      <c r="U6252" s="722"/>
      <c r="V6252" s="1376"/>
      <c r="W6252" s="1376"/>
      <c r="X6252" s="1376"/>
      <c r="Y6252" s="1376"/>
      <c r="Z6252" s="1376"/>
      <c r="AA6252" s="1376"/>
      <c r="AB6252" s="1376"/>
      <c r="AC6252" s="1376"/>
      <c r="AD6252" s="1376"/>
      <c r="AE6252" s="1376"/>
      <c r="AF6252" s="1376"/>
      <c r="AG6252" s="1376"/>
      <c r="AH6252" s="1376"/>
      <c r="AI6252" s="1376"/>
      <c r="AJ6252" s="1376"/>
      <c r="AK6252" s="1376"/>
      <c r="AL6252" s="1376"/>
      <c r="AM6252" s="1376"/>
      <c r="AN6252" s="1376"/>
      <c r="AO6252" s="1376"/>
      <c r="AP6252" s="1376"/>
      <c r="AQ6252" s="1376"/>
      <c r="AR6252" s="1376"/>
      <c r="AS6252" s="1376"/>
      <c r="AT6252" s="1376"/>
      <c r="AU6252" s="1376"/>
      <c r="AV6252" s="1376"/>
      <c r="AW6252" s="1376"/>
      <c r="AX6252" s="1376"/>
      <c r="AY6252" s="1376"/>
      <c r="AZ6252" s="1376"/>
      <c r="BA6252" s="722"/>
      <c r="BB6252" s="722"/>
      <c r="BC6252" s="722"/>
    </row>
    <row r="6253" spans="11:55" s="757" customFormat="1">
      <c r="K6253" s="758"/>
      <c r="L6253" s="758"/>
      <c r="M6253" s="722"/>
      <c r="P6253" s="722"/>
      <c r="Q6253" s="722"/>
      <c r="R6253" s="722"/>
      <c r="S6253" s="722"/>
      <c r="T6253" s="722"/>
      <c r="U6253" s="722"/>
      <c r="V6253" s="1376"/>
      <c r="W6253" s="1376"/>
      <c r="X6253" s="1376"/>
      <c r="Y6253" s="1376"/>
      <c r="Z6253" s="1376"/>
      <c r="AA6253" s="1376"/>
      <c r="AB6253" s="1376"/>
      <c r="AC6253" s="1376"/>
      <c r="AD6253" s="1376"/>
      <c r="AE6253" s="1376"/>
      <c r="AF6253" s="1376"/>
      <c r="AG6253" s="1376"/>
      <c r="AH6253" s="1376"/>
      <c r="AI6253" s="1376"/>
      <c r="AJ6253" s="1376"/>
      <c r="AK6253" s="1376"/>
      <c r="AL6253" s="1376"/>
      <c r="AM6253" s="1376"/>
      <c r="AN6253" s="1376"/>
      <c r="AO6253" s="1376"/>
      <c r="AP6253" s="1376"/>
      <c r="AQ6253" s="1376"/>
      <c r="AR6253" s="1376"/>
      <c r="AS6253" s="1376"/>
      <c r="AT6253" s="1376"/>
      <c r="AU6253" s="1376"/>
      <c r="AV6253" s="1376"/>
      <c r="AW6253" s="1376"/>
      <c r="AX6253" s="1376"/>
      <c r="AY6253" s="1376"/>
      <c r="AZ6253" s="1376"/>
      <c r="BA6253" s="722"/>
      <c r="BB6253" s="722"/>
      <c r="BC6253" s="722"/>
    </row>
    <row r="6254" spans="11:55" s="757" customFormat="1">
      <c r="K6254" s="758"/>
      <c r="L6254" s="758"/>
      <c r="M6254" s="722"/>
      <c r="P6254" s="722"/>
      <c r="Q6254" s="722"/>
      <c r="R6254" s="722"/>
      <c r="S6254" s="722"/>
      <c r="T6254" s="722"/>
      <c r="U6254" s="722"/>
      <c r="V6254" s="1376"/>
      <c r="W6254" s="1376"/>
      <c r="X6254" s="1376"/>
      <c r="Y6254" s="1376"/>
      <c r="Z6254" s="1376"/>
      <c r="AA6254" s="1376"/>
      <c r="AB6254" s="1376"/>
      <c r="AC6254" s="1376"/>
      <c r="AD6254" s="1376"/>
      <c r="AE6254" s="1376"/>
      <c r="AF6254" s="1376"/>
      <c r="AG6254" s="1376"/>
      <c r="AH6254" s="1376"/>
      <c r="AI6254" s="1376"/>
      <c r="AJ6254" s="1376"/>
      <c r="AK6254" s="1376"/>
      <c r="AL6254" s="1376"/>
      <c r="AM6254" s="1376"/>
      <c r="AN6254" s="1376"/>
      <c r="AO6254" s="1376"/>
      <c r="AP6254" s="1376"/>
      <c r="AQ6254" s="1376"/>
      <c r="AR6254" s="1376"/>
      <c r="AS6254" s="1376"/>
      <c r="AT6254" s="1376"/>
      <c r="AU6254" s="1376"/>
      <c r="AV6254" s="1376"/>
      <c r="AW6254" s="1376"/>
      <c r="AX6254" s="1376"/>
      <c r="AY6254" s="1376"/>
      <c r="AZ6254" s="1376"/>
      <c r="BA6254" s="722"/>
      <c r="BB6254" s="722"/>
      <c r="BC6254" s="722"/>
    </row>
    <row r="6255" spans="11:55" s="757" customFormat="1">
      <c r="K6255" s="758"/>
      <c r="L6255" s="758"/>
      <c r="M6255" s="722"/>
      <c r="P6255" s="722"/>
      <c r="Q6255" s="722"/>
      <c r="R6255" s="722"/>
      <c r="S6255" s="722"/>
      <c r="T6255" s="722"/>
      <c r="U6255" s="722"/>
      <c r="V6255" s="1376"/>
      <c r="W6255" s="1376"/>
      <c r="X6255" s="1376"/>
      <c r="Y6255" s="1376"/>
      <c r="Z6255" s="1376"/>
      <c r="AA6255" s="1376"/>
      <c r="AB6255" s="1376"/>
      <c r="AC6255" s="1376"/>
      <c r="AD6255" s="1376"/>
      <c r="AE6255" s="1376"/>
      <c r="AF6255" s="1376"/>
      <c r="AG6255" s="1376"/>
      <c r="AH6255" s="1376"/>
      <c r="AI6255" s="1376"/>
      <c r="AJ6255" s="1376"/>
      <c r="AK6255" s="1376"/>
      <c r="AL6255" s="1376"/>
      <c r="AM6255" s="1376"/>
      <c r="AN6255" s="1376"/>
      <c r="AO6255" s="1376"/>
      <c r="AP6255" s="1376"/>
      <c r="AQ6255" s="1376"/>
      <c r="AR6255" s="1376"/>
      <c r="AS6255" s="1376"/>
      <c r="AT6255" s="1376"/>
      <c r="AU6255" s="1376"/>
      <c r="AV6255" s="1376"/>
      <c r="AW6255" s="1376"/>
      <c r="AX6255" s="1376"/>
      <c r="AY6255" s="1376"/>
      <c r="AZ6255" s="1376"/>
      <c r="BA6255" s="722"/>
      <c r="BB6255" s="722"/>
      <c r="BC6255" s="722"/>
    </row>
    <row r="6256" spans="11:55" s="757" customFormat="1">
      <c r="K6256" s="758"/>
      <c r="L6256" s="758"/>
      <c r="M6256" s="722"/>
      <c r="P6256" s="722"/>
      <c r="Q6256" s="722"/>
      <c r="R6256" s="722"/>
      <c r="S6256" s="722"/>
      <c r="T6256" s="722"/>
      <c r="U6256" s="722"/>
      <c r="V6256" s="1376"/>
      <c r="W6256" s="1376"/>
      <c r="X6256" s="1376"/>
      <c r="Y6256" s="1376"/>
      <c r="Z6256" s="1376"/>
      <c r="AA6256" s="1376"/>
      <c r="AB6256" s="1376"/>
      <c r="AC6256" s="1376"/>
      <c r="AD6256" s="1376"/>
      <c r="AE6256" s="1376"/>
      <c r="AF6256" s="1376"/>
      <c r="AG6256" s="1376"/>
      <c r="AH6256" s="1376"/>
      <c r="AI6256" s="1376"/>
      <c r="AJ6256" s="1376"/>
      <c r="AK6256" s="1376"/>
      <c r="AL6256" s="1376"/>
      <c r="AM6256" s="1376"/>
      <c r="AN6256" s="1376"/>
      <c r="AO6256" s="1376"/>
      <c r="AP6256" s="1376"/>
      <c r="AQ6256" s="1376"/>
      <c r="AR6256" s="1376"/>
      <c r="AS6256" s="1376"/>
      <c r="AT6256" s="1376"/>
      <c r="AU6256" s="1376"/>
      <c r="AV6256" s="1376"/>
      <c r="AW6256" s="1376"/>
      <c r="AX6256" s="1376"/>
      <c r="AY6256" s="1376"/>
      <c r="AZ6256" s="1376"/>
      <c r="BA6256" s="722"/>
      <c r="BB6256" s="722"/>
      <c r="BC6256" s="722"/>
    </row>
    <row r="6257" spans="11:55" s="757" customFormat="1">
      <c r="K6257" s="758"/>
      <c r="L6257" s="758"/>
      <c r="M6257" s="722"/>
      <c r="P6257" s="722"/>
      <c r="Q6257" s="722"/>
      <c r="R6257" s="722"/>
      <c r="S6257" s="722"/>
      <c r="T6257" s="722"/>
      <c r="U6257" s="722"/>
      <c r="V6257" s="1376"/>
      <c r="W6257" s="1376"/>
      <c r="X6257" s="1376"/>
      <c r="Y6257" s="1376"/>
      <c r="Z6257" s="1376"/>
      <c r="AA6257" s="1376"/>
      <c r="AB6257" s="1376"/>
      <c r="AC6257" s="1376"/>
      <c r="AD6257" s="1376"/>
      <c r="AE6257" s="1376"/>
      <c r="AF6257" s="1376"/>
      <c r="AG6257" s="1376"/>
      <c r="AH6257" s="1376"/>
      <c r="AI6257" s="1376"/>
      <c r="AJ6257" s="1376"/>
      <c r="AK6257" s="1376"/>
      <c r="AL6257" s="1376"/>
      <c r="AM6257" s="1376"/>
      <c r="AN6257" s="1376"/>
      <c r="AO6257" s="1376"/>
      <c r="AP6257" s="1376"/>
      <c r="AQ6257" s="1376"/>
      <c r="AR6257" s="1376"/>
      <c r="AS6257" s="1376"/>
      <c r="AT6257" s="1376"/>
      <c r="AU6257" s="1376"/>
      <c r="AV6257" s="1376"/>
      <c r="AW6257" s="1376"/>
      <c r="AX6257" s="1376"/>
      <c r="AY6257" s="1376"/>
      <c r="AZ6257" s="1376"/>
      <c r="BA6257" s="722"/>
      <c r="BB6257" s="722"/>
      <c r="BC6257" s="722"/>
    </row>
    <row r="6258" spans="11:55" s="757" customFormat="1">
      <c r="K6258" s="758"/>
      <c r="L6258" s="758"/>
      <c r="M6258" s="722"/>
      <c r="P6258" s="722"/>
      <c r="Q6258" s="722"/>
      <c r="R6258" s="722"/>
      <c r="S6258" s="722"/>
      <c r="T6258" s="722"/>
      <c r="U6258" s="722"/>
      <c r="V6258" s="1376"/>
      <c r="W6258" s="1376"/>
      <c r="X6258" s="1376"/>
      <c r="Y6258" s="1376"/>
      <c r="Z6258" s="1376"/>
      <c r="AA6258" s="1376"/>
      <c r="AB6258" s="1376"/>
      <c r="AC6258" s="1376"/>
      <c r="AD6258" s="1376"/>
      <c r="AE6258" s="1376"/>
      <c r="AF6258" s="1376"/>
      <c r="AG6258" s="1376"/>
      <c r="AH6258" s="1376"/>
      <c r="AI6258" s="1376"/>
      <c r="AJ6258" s="1376"/>
      <c r="AK6258" s="1376"/>
      <c r="AL6258" s="1376"/>
      <c r="AM6258" s="1376"/>
      <c r="AN6258" s="1376"/>
      <c r="AO6258" s="1376"/>
      <c r="AP6258" s="1376"/>
      <c r="AQ6258" s="1376"/>
      <c r="AR6258" s="1376"/>
      <c r="AS6258" s="1376"/>
      <c r="AT6258" s="1376"/>
      <c r="AU6258" s="1376"/>
      <c r="AV6258" s="1376"/>
      <c r="AW6258" s="1376"/>
      <c r="AX6258" s="1376"/>
      <c r="AY6258" s="1376"/>
      <c r="AZ6258" s="1376"/>
      <c r="BA6258" s="722"/>
      <c r="BB6258" s="722"/>
      <c r="BC6258" s="722"/>
    </row>
    <row r="6259" spans="11:55" s="757" customFormat="1">
      <c r="K6259" s="758"/>
      <c r="L6259" s="758"/>
      <c r="M6259" s="722"/>
      <c r="P6259" s="722"/>
      <c r="Q6259" s="722"/>
      <c r="R6259" s="722"/>
      <c r="S6259" s="722"/>
      <c r="T6259" s="722"/>
      <c r="U6259" s="722"/>
      <c r="V6259" s="1376"/>
      <c r="W6259" s="1376"/>
      <c r="X6259" s="1376"/>
      <c r="Y6259" s="1376"/>
      <c r="Z6259" s="1376"/>
      <c r="AA6259" s="1376"/>
      <c r="AB6259" s="1376"/>
      <c r="AC6259" s="1376"/>
      <c r="AD6259" s="1376"/>
      <c r="AE6259" s="1376"/>
      <c r="AF6259" s="1376"/>
      <c r="AG6259" s="1376"/>
      <c r="AH6259" s="1376"/>
      <c r="AI6259" s="1376"/>
      <c r="AJ6259" s="1376"/>
      <c r="AK6259" s="1376"/>
      <c r="AL6259" s="1376"/>
      <c r="AM6259" s="1376"/>
      <c r="AN6259" s="1376"/>
      <c r="AO6259" s="1376"/>
      <c r="AP6259" s="1376"/>
      <c r="AQ6259" s="1376"/>
      <c r="AR6259" s="1376"/>
      <c r="AS6259" s="1376"/>
      <c r="AT6259" s="1376"/>
      <c r="AU6259" s="1376"/>
      <c r="AV6259" s="1376"/>
      <c r="AW6259" s="1376"/>
      <c r="AX6259" s="1376"/>
      <c r="AY6259" s="1376"/>
      <c r="AZ6259" s="1376"/>
      <c r="BA6259" s="722"/>
      <c r="BB6259" s="722"/>
      <c r="BC6259" s="722"/>
    </row>
    <row r="6260" spans="11:55" s="757" customFormat="1">
      <c r="K6260" s="758"/>
      <c r="L6260" s="758"/>
      <c r="M6260" s="722"/>
      <c r="P6260" s="722"/>
      <c r="Q6260" s="722"/>
      <c r="R6260" s="722"/>
      <c r="S6260" s="722"/>
      <c r="T6260" s="722"/>
      <c r="U6260" s="722"/>
      <c r="V6260" s="1376"/>
      <c r="W6260" s="1376"/>
      <c r="X6260" s="1376"/>
      <c r="Y6260" s="1376"/>
      <c r="Z6260" s="1376"/>
      <c r="AA6260" s="1376"/>
      <c r="AB6260" s="1376"/>
      <c r="AC6260" s="1376"/>
      <c r="AD6260" s="1376"/>
      <c r="AE6260" s="1376"/>
      <c r="AF6260" s="1376"/>
      <c r="AG6260" s="1376"/>
      <c r="AH6260" s="1376"/>
      <c r="AI6260" s="1376"/>
      <c r="AJ6260" s="1376"/>
      <c r="AK6260" s="1376"/>
      <c r="AL6260" s="1376"/>
      <c r="AM6260" s="1376"/>
      <c r="AN6260" s="1376"/>
      <c r="AO6260" s="1376"/>
      <c r="AP6260" s="1376"/>
      <c r="AQ6260" s="1376"/>
      <c r="AR6260" s="1376"/>
      <c r="AS6260" s="1376"/>
      <c r="AT6260" s="1376"/>
      <c r="AU6260" s="1376"/>
      <c r="AV6260" s="1376"/>
      <c r="AW6260" s="1376"/>
      <c r="AX6260" s="1376"/>
      <c r="AY6260" s="1376"/>
      <c r="AZ6260" s="1376"/>
      <c r="BA6260" s="722"/>
      <c r="BB6260" s="722"/>
      <c r="BC6260" s="722"/>
    </row>
    <row r="6261" spans="11:55" s="757" customFormat="1">
      <c r="K6261" s="758"/>
      <c r="L6261" s="758"/>
      <c r="M6261" s="722"/>
      <c r="P6261" s="722"/>
      <c r="Q6261" s="722"/>
      <c r="R6261" s="722"/>
      <c r="S6261" s="722"/>
      <c r="T6261" s="722"/>
      <c r="U6261" s="722"/>
      <c r="V6261" s="1376"/>
      <c r="W6261" s="1376"/>
      <c r="X6261" s="1376"/>
      <c r="Y6261" s="1376"/>
      <c r="Z6261" s="1376"/>
      <c r="AA6261" s="1376"/>
      <c r="AB6261" s="1376"/>
      <c r="AC6261" s="1376"/>
      <c r="AD6261" s="1376"/>
      <c r="AE6261" s="1376"/>
      <c r="AF6261" s="1376"/>
      <c r="AG6261" s="1376"/>
      <c r="AH6261" s="1376"/>
      <c r="AI6261" s="1376"/>
      <c r="AJ6261" s="1376"/>
      <c r="AK6261" s="1376"/>
      <c r="AL6261" s="1376"/>
      <c r="AM6261" s="1376"/>
      <c r="AN6261" s="1376"/>
      <c r="AO6261" s="1376"/>
      <c r="AP6261" s="1376"/>
      <c r="AQ6261" s="1376"/>
      <c r="AR6261" s="1376"/>
      <c r="AS6261" s="1376"/>
      <c r="AT6261" s="1376"/>
      <c r="AU6261" s="1376"/>
      <c r="AV6261" s="1376"/>
      <c r="AW6261" s="1376"/>
      <c r="AX6261" s="1376"/>
      <c r="AY6261" s="1376"/>
      <c r="AZ6261" s="1376"/>
      <c r="BA6261" s="722"/>
      <c r="BB6261" s="722"/>
      <c r="BC6261" s="722"/>
    </row>
    <row r="6262" spans="11:55" s="757" customFormat="1">
      <c r="K6262" s="758"/>
      <c r="L6262" s="758"/>
      <c r="M6262" s="722"/>
      <c r="P6262" s="722"/>
      <c r="Q6262" s="722"/>
      <c r="R6262" s="722"/>
      <c r="S6262" s="722"/>
      <c r="T6262" s="722"/>
      <c r="U6262" s="722"/>
      <c r="V6262" s="1376"/>
      <c r="W6262" s="1376"/>
      <c r="X6262" s="1376"/>
      <c r="Y6262" s="1376"/>
      <c r="Z6262" s="1376"/>
      <c r="AA6262" s="1376"/>
      <c r="AB6262" s="1376"/>
      <c r="AC6262" s="1376"/>
      <c r="AD6262" s="1376"/>
      <c r="AE6262" s="1376"/>
      <c r="AF6262" s="1376"/>
      <c r="AG6262" s="1376"/>
      <c r="AH6262" s="1376"/>
      <c r="AI6262" s="1376"/>
      <c r="AJ6262" s="1376"/>
      <c r="AK6262" s="1376"/>
      <c r="AL6262" s="1376"/>
      <c r="AM6262" s="1376"/>
      <c r="AN6262" s="1376"/>
      <c r="AO6262" s="1376"/>
      <c r="AP6262" s="1376"/>
      <c r="AQ6262" s="1376"/>
      <c r="AR6262" s="1376"/>
      <c r="AS6262" s="1376"/>
      <c r="AT6262" s="1376"/>
      <c r="AU6262" s="1376"/>
      <c r="AV6262" s="1376"/>
      <c r="AW6262" s="1376"/>
      <c r="AX6262" s="1376"/>
      <c r="AY6262" s="1376"/>
      <c r="AZ6262" s="1376"/>
      <c r="BA6262" s="722"/>
      <c r="BB6262" s="722"/>
      <c r="BC6262" s="722"/>
    </row>
    <row r="6263" spans="11:55" s="757" customFormat="1">
      <c r="K6263" s="758"/>
      <c r="L6263" s="758"/>
      <c r="M6263" s="722"/>
      <c r="P6263" s="722"/>
      <c r="Q6263" s="722"/>
      <c r="R6263" s="722"/>
      <c r="S6263" s="722"/>
      <c r="T6263" s="722"/>
      <c r="U6263" s="722"/>
      <c r="V6263" s="1376"/>
      <c r="W6263" s="1376"/>
      <c r="X6263" s="1376"/>
      <c r="Y6263" s="1376"/>
      <c r="Z6263" s="1376"/>
      <c r="AA6263" s="1376"/>
      <c r="AB6263" s="1376"/>
      <c r="AC6263" s="1376"/>
      <c r="AD6263" s="1376"/>
      <c r="AE6263" s="1376"/>
      <c r="AF6263" s="1376"/>
      <c r="AG6263" s="1376"/>
      <c r="AH6263" s="1376"/>
      <c r="AI6263" s="1376"/>
      <c r="AJ6263" s="1376"/>
      <c r="AK6263" s="1376"/>
      <c r="AL6263" s="1376"/>
      <c r="AM6263" s="1376"/>
      <c r="AN6263" s="1376"/>
      <c r="AO6263" s="1376"/>
      <c r="AP6263" s="1376"/>
      <c r="AQ6263" s="1376"/>
      <c r="AR6263" s="1376"/>
      <c r="AS6263" s="1376"/>
      <c r="AT6263" s="1376"/>
      <c r="AU6263" s="1376"/>
      <c r="AV6263" s="1376"/>
      <c r="AW6263" s="1376"/>
      <c r="AX6263" s="1376"/>
      <c r="AY6263" s="1376"/>
      <c r="AZ6263" s="1376"/>
      <c r="BA6263" s="722"/>
      <c r="BB6263" s="722"/>
      <c r="BC6263" s="722"/>
    </row>
    <row r="6264" spans="11:55" s="757" customFormat="1">
      <c r="K6264" s="758"/>
      <c r="L6264" s="758"/>
      <c r="M6264" s="722"/>
      <c r="P6264" s="722"/>
      <c r="Q6264" s="722"/>
      <c r="R6264" s="722"/>
      <c r="S6264" s="722"/>
      <c r="T6264" s="722"/>
      <c r="U6264" s="722"/>
      <c r="V6264" s="1376"/>
      <c r="W6264" s="1376"/>
      <c r="X6264" s="1376"/>
      <c r="Y6264" s="1376"/>
      <c r="Z6264" s="1376"/>
      <c r="AA6264" s="1376"/>
      <c r="AB6264" s="1376"/>
      <c r="AC6264" s="1376"/>
      <c r="AD6264" s="1376"/>
      <c r="AE6264" s="1376"/>
      <c r="AF6264" s="1376"/>
      <c r="AG6264" s="1376"/>
      <c r="AH6264" s="1376"/>
      <c r="AI6264" s="1376"/>
      <c r="AJ6264" s="1376"/>
      <c r="AK6264" s="1376"/>
      <c r="AL6264" s="1376"/>
      <c r="AM6264" s="1376"/>
      <c r="AN6264" s="1376"/>
      <c r="AO6264" s="1376"/>
      <c r="AP6264" s="1376"/>
      <c r="AQ6264" s="1376"/>
      <c r="AR6264" s="1376"/>
      <c r="AS6264" s="1376"/>
      <c r="AT6264" s="1376"/>
      <c r="AU6264" s="1376"/>
      <c r="AV6264" s="1376"/>
      <c r="AW6264" s="1376"/>
      <c r="AX6264" s="1376"/>
      <c r="AY6264" s="1376"/>
      <c r="AZ6264" s="1376"/>
      <c r="BA6264" s="722"/>
      <c r="BB6264" s="722"/>
      <c r="BC6264" s="722"/>
    </row>
    <row r="6265" spans="11:55" s="757" customFormat="1">
      <c r="K6265" s="758"/>
      <c r="L6265" s="758"/>
      <c r="M6265" s="722"/>
      <c r="P6265" s="722"/>
      <c r="Q6265" s="722"/>
      <c r="R6265" s="722"/>
      <c r="S6265" s="722"/>
      <c r="T6265" s="722"/>
      <c r="U6265" s="722"/>
      <c r="V6265" s="1376"/>
      <c r="W6265" s="1376"/>
      <c r="X6265" s="1376"/>
      <c r="Y6265" s="1376"/>
      <c r="Z6265" s="1376"/>
      <c r="AA6265" s="1376"/>
      <c r="AB6265" s="1376"/>
      <c r="AC6265" s="1376"/>
      <c r="AD6265" s="1376"/>
      <c r="AE6265" s="1376"/>
      <c r="AF6265" s="1376"/>
      <c r="AG6265" s="1376"/>
      <c r="AH6265" s="1376"/>
      <c r="AI6265" s="1376"/>
      <c r="AJ6265" s="1376"/>
      <c r="AK6265" s="1376"/>
      <c r="AL6265" s="1376"/>
      <c r="AM6265" s="1376"/>
      <c r="AN6265" s="1376"/>
      <c r="AO6265" s="1376"/>
      <c r="AP6265" s="1376"/>
      <c r="AQ6265" s="1376"/>
      <c r="AR6265" s="1376"/>
      <c r="AS6265" s="1376"/>
      <c r="AT6265" s="1376"/>
      <c r="AU6265" s="1376"/>
      <c r="AV6265" s="1376"/>
      <c r="AW6265" s="1376"/>
      <c r="AX6265" s="1376"/>
      <c r="AY6265" s="1376"/>
      <c r="AZ6265" s="1376"/>
      <c r="BA6265" s="722"/>
      <c r="BB6265" s="722"/>
      <c r="BC6265" s="722"/>
    </row>
    <row r="6266" spans="11:55" s="757" customFormat="1">
      <c r="K6266" s="758"/>
      <c r="L6266" s="758"/>
      <c r="M6266" s="722"/>
      <c r="P6266" s="722"/>
      <c r="Q6266" s="722"/>
      <c r="R6266" s="722"/>
      <c r="S6266" s="722"/>
      <c r="T6266" s="722"/>
      <c r="U6266" s="722"/>
      <c r="V6266" s="1376"/>
      <c r="W6266" s="1376"/>
      <c r="X6266" s="1376"/>
      <c r="Y6266" s="1376"/>
      <c r="Z6266" s="1376"/>
      <c r="AA6266" s="1376"/>
      <c r="AB6266" s="1376"/>
      <c r="AC6266" s="1376"/>
      <c r="AD6266" s="1376"/>
      <c r="AE6266" s="1376"/>
      <c r="AF6266" s="1376"/>
      <c r="AG6266" s="1376"/>
      <c r="AH6266" s="1376"/>
      <c r="AI6266" s="1376"/>
      <c r="AJ6266" s="1376"/>
      <c r="AK6266" s="1376"/>
      <c r="AL6266" s="1376"/>
      <c r="AM6266" s="1376"/>
      <c r="AN6266" s="1376"/>
      <c r="AO6266" s="1376"/>
      <c r="AP6266" s="1376"/>
      <c r="AQ6266" s="1376"/>
      <c r="AR6266" s="1376"/>
      <c r="AS6266" s="1376"/>
      <c r="AT6266" s="1376"/>
      <c r="AU6266" s="1376"/>
      <c r="AV6266" s="1376"/>
      <c r="AW6266" s="1376"/>
      <c r="AX6266" s="1376"/>
      <c r="AY6266" s="1376"/>
      <c r="AZ6266" s="1376"/>
      <c r="BA6266" s="722"/>
      <c r="BB6266" s="722"/>
      <c r="BC6266" s="722"/>
    </row>
    <row r="6267" spans="11:55" s="757" customFormat="1">
      <c r="K6267" s="758"/>
      <c r="L6267" s="758"/>
      <c r="M6267" s="722"/>
      <c r="P6267" s="722"/>
      <c r="Q6267" s="722"/>
      <c r="R6267" s="722"/>
      <c r="S6267" s="722"/>
      <c r="T6267" s="722"/>
      <c r="U6267" s="722"/>
      <c r="V6267" s="1376"/>
      <c r="W6267" s="1376"/>
      <c r="X6267" s="1376"/>
      <c r="Y6267" s="1376"/>
      <c r="Z6267" s="1376"/>
      <c r="AA6267" s="1376"/>
      <c r="AB6267" s="1376"/>
      <c r="AC6267" s="1376"/>
      <c r="AD6267" s="1376"/>
      <c r="AE6267" s="1376"/>
      <c r="AF6267" s="1376"/>
      <c r="AG6267" s="1376"/>
      <c r="AH6267" s="1376"/>
      <c r="AI6267" s="1376"/>
      <c r="AJ6267" s="1376"/>
      <c r="AK6267" s="1376"/>
      <c r="AL6267" s="1376"/>
      <c r="AM6267" s="1376"/>
      <c r="AN6267" s="1376"/>
      <c r="AO6267" s="1376"/>
      <c r="AP6267" s="1376"/>
      <c r="AQ6267" s="1376"/>
      <c r="AR6267" s="1376"/>
      <c r="AS6267" s="1376"/>
      <c r="AT6267" s="1376"/>
      <c r="AU6267" s="1376"/>
      <c r="AV6267" s="1376"/>
      <c r="AW6267" s="1376"/>
      <c r="AX6267" s="1376"/>
      <c r="AY6267" s="1376"/>
      <c r="AZ6267" s="1376"/>
      <c r="BA6267" s="722"/>
      <c r="BB6267" s="722"/>
      <c r="BC6267" s="722"/>
    </row>
    <row r="6268" spans="11:55" s="757" customFormat="1">
      <c r="K6268" s="758"/>
      <c r="L6268" s="758"/>
      <c r="M6268" s="722"/>
      <c r="P6268" s="722"/>
      <c r="Q6268" s="722"/>
      <c r="R6268" s="722"/>
      <c r="S6268" s="722"/>
      <c r="T6268" s="722"/>
      <c r="U6268" s="722"/>
      <c r="V6268" s="1376"/>
      <c r="W6268" s="1376"/>
      <c r="X6268" s="1376"/>
      <c r="Y6268" s="1376"/>
      <c r="Z6268" s="1376"/>
      <c r="AA6268" s="1376"/>
      <c r="AB6268" s="1376"/>
      <c r="AC6268" s="1376"/>
      <c r="AD6268" s="1376"/>
      <c r="AE6268" s="1376"/>
      <c r="AF6268" s="1376"/>
      <c r="AG6268" s="1376"/>
      <c r="AH6268" s="1376"/>
      <c r="AI6268" s="1376"/>
      <c r="AJ6268" s="1376"/>
      <c r="AK6268" s="1376"/>
      <c r="AL6268" s="1376"/>
      <c r="AM6268" s="1376"/>
      <c r="AN6268" s="1376"/>
      <c r="AO6268" s="1376"/>
      <c r="AP6268" s="1376"/>
      <c r="AQ6268" s="1376"/>
      <c r="AR6268" s="1376"/>
      <c r="AS6268" s="1376"/>
      <c r="AT6268" s="1376"/>
      <c r="AU6268" s="1376"/>
      <c r="AV6268" s="1376"/>
      <c r="AW6268" s="1376"/>
      <c r="AX6268" s="1376"/>
      <c r="AY6268" s="1376"/>
      <c r="AZ6268" s="1376"/>
      <c r="BA6268" s="722"/>
      <c r="BB6268" s="722"/>
      <c r="BC6268" s="722"/>
    </row>
    <row r="6269" spans="11:55" s="757" customFormat="1">
      <c r="K6269" s="758"/>
      <c r="L6269" s="758"/>
      <c r="M6269" s="722"/>
      <c r="P6269" s="722"/>
      <c r="Q6269" s="722"/>
      <c r="R6269" s="722"/>
      <c r="S6269" s="722"/>
      <c r="T6269" s="722"/>
      <c r="U6269" s="722"/>
      <c r="V6269" s="1376"/>
      <c r="W6269" s="1376"/>
      <c r="X6269" s="1376"/>
      <c r="Y6269" s="1376"/>
      <c r="Z6269" s="1376"/>
      <c r="AA6269" s="1376"/>
      <c r="AB6269" s="1376"/>
      <c r="AC6269" s="1376"/>
      <c r="AD6269" s="1376"/>
      <c r="AE6269" s="1376"/>
      <c r="AF6269" s="1376"/>
      <c r="AG6269" s="1376"/>
      <c r="AH6269" s="1376"/>
      <c r="AI6269" s="1376"/>
      <c r="AJ6269" s="1376"/>
      <c r="AK6269" s="1376"/>
      <c r="AL6269" s="1376"/>
      <c r="AM6269" s="1376"/>
      <c r="AN6269" s="1376"/>
      <c r="AO6269" s="1376"/>
      <c r="AP6269" s="1376"/>
      <c r="AQ6269" s="1376"/>
      <c r="AR6269" s="1376"/>
      <c r="AS6269" s="1376"/>
      <c r="AT6269" s="1376"/>
      <c r="AU6269" s="1376"/>
      <c r="AV6269" s="1376"/>
      <c r="AW6269" s="1376"/>
      <c r="AX6269" s="1376"/>
      <c r="AY6269" s="1376"/>
      <c r="AZ6269" s="1376"/>
      <c r="BA6269" s="722"/>
      <c r="BB6269" s="722"/>
      <c r="BC6269" s="722"/>
    </row>
    <row r="6270" spans="11:55" s="757" customFormat="1">
      <c r="K6270" s="758"/>
      <c r="L6270" s="758"/>
      <c r="M6270" s="722"/>
      <c r="P6270" s="722"/>
      <c r="Q6270" s="722"/>
      <c r="R6270" s="722"/>
      <c r="S6270" s="722"/>
      <c r="T6270" s="722"/>
      <c r="U6270" s="722"/>
      <c r="V6270" s="1376"/>
      <c r="W6270" s="1376"/>
      <c r="X6270" s="1376"/>
      <c r="Y6270" s="1376"/>
      <c r="Z6270" s="1376"/>
      <c r="AA6270" s="1376"/>
      <c r="AB6270" s="1376"/>
      <c r="AC6270" s="1376"/>
      <c r="AD6270" s="1376"/>
      <c r="AE6270" s="1376"/>
      <c r="AF6270" s="1376"/>
      <c r="AG6270" s="1376"/>
      <c r="AH6270" s="1376"/>
      <c r="AI6270" s="1376"/>
      <c r="AJ6270" s="1376"/>
      <c r="AK6270" s="1376"/>
      <c r="AL6270" s="1376"/>
      <c r="AM6270" s="1376"/>
      <c r="AN6270" s="1376"/>
      <c r="AO6270" s="1376"/>
      <c r="AP6270" s="1376"/>
      <c r="AQ6270" s="1376"/>
      <c r="AR6270" s="1376"/>
      <c r="AS6270" s="1376"/>
      <c r="AT6270" s="1376"/>
      <c r="AU6270" s="1376"/>
      <c r="AV6270" s="1376"/>
      <c r="AW6270" s="1376"/>
      <c r="AX6270" s="1376"/>
      <c r="AY6270" s="1376"/>
      <c r="AZ6270" s="1376"/>
      <c r="BA6270" s="722"/>
      <c r="BB6270" s="722"/>
      <c r="BC6270" s="722"/>
    </row>
    <row r="6271" spans="11:55" s="757" customFormat="1">
      <c r="K6271" s="758"/>
      <c r="L6271" s="758"/>
      <c r="M6271" s="722"/>
      <c r="P6271" s="722"/>
      <c r="Q6271" s="722"/>
      <c r="R6271" s="722"/>
      <c r="S6271" s="722"/>
      <c r="T6271" s="722"/>
      <c r="U6271" s="722"/>
      <c r="V6271" s="1376"/>
      <c r="W6271" s="1376"/>
      <c r="X6271" s="1376"/>
      <c r="Y6271" s="1376"/>
      <c r="Z6271" s="1376"/>
      <c r="AA6271" s="1376"/>
      <c r="AB6271" s="1376"/>
      <c r="AC6271" s="1376"/>
      <c r="AD6271" s="1376"/>
      <c r="AE6271" s="1376"/>
      <c r="AF6271" s="1376"/>
      <c r="AG6271" s="1376"/>
      <c r="AH6271" s="1376"/>
      <c r="AI6271" s="1376"/>
      <c r="AJ6271" s="1376"/>
      <c r="AK6271" s="1376"/>
      <c r="AL6271" s="1376"/>
      <c r="AM6271" s="1376"/>
      <c r="AN6271" s="1376"/>
      <c r="AO6271" s="1376"/>
      <c r="AP6271" s="1376"/>
      <c r="AQ6271" s="1376"/>
      <c r="AR6271" s="1376"/>
      <c r="AS6271" s="1376"/>
      <c r="AT6271" s="1376"/>
      <c r="AU6271" s="1376"/>
      <c r="AV6271" s="1376"/>
      <c r="AW6271" s="1376"/>
      <c r="AX6271" s="1376"/>
      <c r="AY6271" s="1376"/>
      <c r="AZ6271" s="1376"/>
      <c r="BA6271" s="722"/>
      <c r="BB6271" s="722"/>
      <c r="BC6271" s="722"/>
    </row>
    <row r="6272" spans="11:55" s="757" customFormat="1">
      <c r="K6272" s="758"/>
      <c r="L6272" s="758"/>
      <c r="M6272" s="722"/>
      <c r="P6272" s="722"/>
      <c r="Q6272" s="722"/>
      <c r="R6272" s="722"/>
      <c r="S6272" s="722"/>
      <c r="T6272" s="722"/>
      <c r="U6272" s="722"/>
      <c r="V6272" s="1376"/>
      <c r="W6272" s="1376"/>
      <c r="X6272" s="1376"/>
      <c r="Y6272" s="1376"/>
      <c r="Z6272" s="1376"/>
      <c r="AA6272" s="1376"/>
      <c r="AB6272" s="1376"/>
      <c r="AC6272" s="1376"/>
      <c r="AD6272" s="1376"/>
      <c r="AE6272" s="1376"/>
      <c r="AF6272" s="1376"/>
      <c r="AG6272" s="1376"/>
      <c r="AH6272" s="1376"/>
      <c r="AI6272" s="1376"/>
      <c r="AJ6272" s="1376"/>
      <c r="AK6272" s="1376"/>
      <c r="AL6272" s="1376"/>
      <c r="AM6272" s="1376"/>
      <c r="AN6272" s="1376"/>
      <c r="AO6272" s="1376"/>
      <c r="AP6272" s="1376"/>
      <c r="AQ6272" s="1376"/>
      <c r="AR6272" s="1376"/>
      <c r="AS6272" s="1376"/>
      <c r="AT6272" s="1376"/>
      <c r="AU6272" s="1376"/>
      <c r="AV6272" s="1376"/>
      <c r="AW6272" s="1376"/>
      <c r="AX6272" s="1376"/>
      <c r="AY6272" s="1376"/>
      <c r="AZ6272" s="1376"/>
      <c r="BA6272" s="722"/>
      <c r="BB6272" s="722"/>
      <c r="BC6272" s="722"/>
    </row>
    <row r="6273" spans="11:55" s="757" customFormat="1">
      <c r="K6273" s="758"/>
      <c r="L6273" s="758"/>
      <c r="M6273" s="722"/>
      <c r="P6273" s="722"/>
      <c r="Q6273" s="722"/>
      <c r="R6273" s="722"/>
      <c r="S6273" s="722"/>
      <c r="T6273" s="722"/>
      <c r="U6273" s="722"/>
      <c r="V6273" s="1376"/>
      <c r="W6273" s="1376"/>
      <c r="X6273" s="1376"/>
      <c r="Y6273" s="1376"/>
      <c r="Z6273" s="1376"/>
      <c r="AA6273" s="1376"/>
      <c r="AB6273" s="1376"/>
      <c r="AC6273" s="1376"/>
      <c r="AD6273" s="1376"/>
      <c r="AE6273" s="1376"/>
      <c r="AF6273" s="1376"/>
      <c r="AG6273" s="1376"/>
      <c r="AH6273" s="1376"/>
      <c r="AI6273" s="1376"/>
      <c r="AJ6273" s="1376"/>
      <c r="AK6273" s="1376"/>
      <c r="AL6273" s="1376"/>
      <c r="AM6273" s="1376"/>
      <c r="AN6273" s="1376"/>
      <c r="AO6273" s="1376"/>
      <c r="AP6273" s="1376"/>
      <c r="AQ6273" s="1376"/>
      <c r="AR6273" s="1376"/>
      <c r="AS6273" s="1376"/>
      <c r="AT6273" s="1376"/>
      <c r="AU6273" s="1376"/>
      <c r="AV6273" s="1376"/>
      <c r="AW6273" s="1376"/>
      <c r="AX6273" s="1376"/>
      <c r="AY6273" s="1376"/>
      <c r="AZ6273" s="1376"/>
      <c r="BA6273" s="722"/>
      <c r="BB6273" s="722"/>
      <c r="BC6273" s="722"/>
    </row>
    <row r="6274" spans="11:55" s="757" customFormat="1">
      <c r="K6274" s="758"/>
      <c r="L6274" s="758"/>
      <c r="M6274" s="722"/>
      <c r="P6274" s="722"/>
      <c r="Q6274" s="722"/>
      <c r="R6274" s="722"/>
      <c r="S6274" s="722"/>
      <c r="T6274" s="722"/>
      <c r="U6274" s="722"/>
      <c r="V6274" s="1376"/>
      <c r="W6274" s="1376"/>
      <c r="X6274" s="1376"/>
      <c r="Y6274" s="1376"/>
      <c r="Z6274" s="1376"/>
      <c r="AA6274" s="1376"/>
      <c r="AB6274" s="1376"/>
      <c r="AC6274" s="1376"/>
      <c r="AD6274" s="1376"/>
      <c r="AE6274" s="1376"/>
      <c r="AF6274" s="1376"/>
      <c r="AG6274" s="1376"/>
      <c r="AH6274" s="1376"/>
      <c r="AI6274" s="1376"/>
      <c r="AJ6274" s="1376"/>
      <c r="AK6274" s="1376"/>
      <c r="AL6274" s="1376"/>
      <c r="AM6274" s="1376"/>
      <c r="AN6274" s="1376"/>
      <c r="AO6274" s="1376"/>
      <c r="AP6274" s="1376"/>
      <c r="AQ6274" s="1376"/>
      <c r="AR6274" s="1376"/>
      <c r="AS6274" s="1376"/>
      <c r="AT6274" s="1376"/>
      <c r="AU6274" s="1376"/>
      <c r="AV6274" s="1376"/>
      <c r="AW6274" s="1376"/>
      <c r="AX6274" s="1376"/>
      <c r="AY6274" s="1376"/>
      <c r="AZ6274" s="1376"/>
      <c r="BA6274" s="722"/>
      <c r="BB6274" s="722"/>
      <c r="BC6274" s="722"/>
    </row>
    <row r="6275" spans="11:55" s="757" customFormat="1">
      <c r="K6275" s="758"/>
      <c r="L6275" s="758"/>
      <c r="M6275" s="722"/>
      <c r="P6275" s="722"/>
      <c r="Q6275" s="722"/>
      <c r="R6275" s="722"/>
      <c r="S6275" s="722"/>
      <c r="T6275" s="722"/>
      <c r="U6275" s="722"/>
      <c r="V6275" s="1376"/>
      <c r="W6275" s="1376"/>
      <c r="X6275" s="1376"/>
      <c r="Y6275" s="1376"/>
      <c r="Z6275" s="1376"/>
      <c r="AA6275" s="1376"/>
      <c r="AB6275" s="1376"/>
      <c r="AC6275" s="1376"/>
      <c r="AD6275" s="1376"/>
      <c r="AE6275" s="1376"/>
      <c r="AF6275" s="1376"/>
      <c r="AG6275" s="1376"/>
      <c r="AH6275" s="1376"/>
      <c r="AI6275" s="1376"/>
      <c r="AJ6275" s="1376"/>
      <c r="AK6275" s="1376"/>
      <c r="AL6275" s="1376"/>
      <c r="AM6275" s="1376"/>
      <c r="AN6275" s="1376"/>
      <c r="AO6275" s="1376"/>
      <c r="AP6275" s="1376"/>
      <c r="AQ6275" s="1376"/>
      <c r="AR6275" s="1376"/>
      <c r="AS6275" s="1376"/>
      <c r="AT6275" s="1376"/>
      <c r="AU6275" s="1376"/>
      <c r="AV6275" s="1376"/>
      <c r="AW6275" s="1376"/>
      <c r="AX6275" s="1376"/>
      <c r="AY6275" s="1376"/>
      <c r="AZ6275" s="1376"/>
      <c r="BA6275" s="722"/>
      <c r="BB6275" s="722"/>
      <c r="BC6275" s="722"/>
    </row>
    <row r="6276" spans="11:55" s="757" customFormat="1">
      <c r="K6276" s="758"/>
      <c r="L6276" s="758"/>
      <c r="M6276" s="722"/>
      <c r="P6276" s="722"/>
      <c r="Q6276" s="722"/>
      <c r="R6276" s="722"/>
      <c r="S6276" s="722"/>
      <c r="T6276" s="722"/>
      <c r="U6276" s="722"/>
      <c r="V6276" s="1376"/>
      <c r="W6276" s="1376"/>
      <c r="X6276" s="1376"/>
      <c r="Y6276" s="1376"/>
      <c r="Z6276" s="1376"/>
      <c r="AA6276" s="1376"/>
      <c r="AB6276" s="1376"/>
      <c r="AC6276" s="1376"/>
      <c r="AD6276" s="1376"/>
      <c r="AE6276" s="1376"/>
      <c r="AF6276" s="1376"/>
      <c r="AG6276" s="1376"/>
      <c r="AH6276" s="1376"/>
      <c r="AI6276" s="1376"/>
      <c r="AJ6276" s="1376"/>
      <c r="AK6276" s="1376"/>
      <c r="AL6276" s="1376"/>
      <c r="AM6276" s="1376"/>
      <c r="AN6276" s="1376"/>
      <c r="AO6276" s="1376"/>
      <c r="AP6276" s="1376"/>
      <c r="AQ6276" s="1376"/>
      <c r="AR6276" s="1376"/>
      <c r="AS6276" s="1376"/>
      <c r="AT6276" s="1376"/>
      <c r="AU6276" s="1376"/>
      <c r="AV6276" s="1376"/>
      <c r="AW6276" s="1376"/>
      <c r="AX6276" s="1376"/>
      <c r="AY6276" s="1376"/>
      <c r="AZ6276" s="1376"/>
      <c r="BA6276" s="722"/>
      <c r="BB6276" s="722"/>
      <c r="BC6276" s="722"/>
    </row>
    <row r="6277" spans="11:55" s="757" customFormat="1">
      <c r="K6277" s="758"/>
      <c r="L6277" s="758"/>
      <c r="M6277" s="722"/>
      <c r="P6277" s="722"/>
      <c r="Q6277" s="722"/>
      <c r="R6277" s="722"/>
      <c r="S6277" s="722"/>
      <c r="T6277" s="722"/>
      <c r="U6277" s="722"/>
      <c r="V6277" s="1376"/>
      <c r="W6277" s="1376"/>
      <c r="X6277" s="1376"/>
      <c r="Y6277" s="1376"/>
      <c r="Z6277" s="1376"/>
      <c r="AA6277" s="1376"/>
      <c r="AB6277" s="1376"/>
      <c r="AC6277" s="1376"/>
      <c r="AD6277" s="1376"/>
      <c r="AE6277" s="1376"/>
      <c r="AF6277" s="1376"/>
      <c r="AG6277" s="1376"/>
      <c r="AH6277" s="1376"/>
      <c r="AI6277" s="1376"/>
      <c r="AJ6277" s="1376"/>
      <c r="AK6277" s="1376"/>
      <c r="AL6277" s="1376"/>
      <c r="AM6277" s="1376"/>
      <c r="AN6277" s="1376"/>
      <c r="AO6277" s="1376"/>
      <c r="AP6277" s="1376"/>
      <c r="AQ6277" s="1376"/>
      <c r="AR6277" s="1376"/>
      <c r="AS6277" s="1376"/>
      <c r="AT6277" s="1376"/>
      <c r="AU6277" s="1376"/>
      <c r="AV6277" s="1376"/>
      <c r="AW6277" s="1376"/>
      <c r="AX6277" s="1376"/>
      <c r="AY6277" s="1376"/>
      <c r="AZ6277" s="1376"/>
      <c r="BA6277" s="722"/>
      <c r="BB6277" s="722"/>
      <c r="BC6277" s="722"/>
    </row>
    <row r="6278" spans="11:55" s="757" customFormat="1">
      <c r="K6278" s="758"/>
      <c r="L6278" s="758"/>
      <c r="M6278" s="722"/>
      <c r="P6278" s="722"/>
      <c r="Q6278" s="722"/>
      <c r="R6278" s="722"/>
      <c r="S6278" s="722"/>
      <c r="T6278" s="722"/>
      <c r="U6278" s="722"/>
      <c r="V6278" s="1376"/>
      <c r="W6278" s="1376"/>
      <c r="X6278" s="1376"/>
      <c r="Y6278" s="1376"/>
      <c r="Z6278" s="1376"/>
      <c r="AA6278" s="1376"/>
      <c r="AB6278" s="1376"/>
      <c r="AC6278" s="1376"/>
      <c r="AD6278" s="1376"/>
      <c r="AE6278" s="1376"/>
      <c r="AF6278" s="1376"/>
      <c r="AG6278" s="1376"/>
      <c r="AH6278" s="1376"/>
      <c r="AI6278" s="1376"/>
      <c r="AJ6278" s="1376"/>
      <c r="AK6278" s="1376"/>
      <c r="AL6278" s="1376"/>
      <c r="AM6278" s="1376"/>
      <c r="AN6278" s="1376"/>
      <c r="AO6278" s="1376"/>
      <c r="AP6278" s="1376"/>
      <c r="AQ6278" s="1376"/>
      <c r="AR6278" s="1376"/>
      <c r="AS6278" s="1376"/>
      <c r="AT6278" s="1376"/>
      <c r="AU6278" s="1376"/>
      <c r="AV6278" s="1376"/>
      <c r="AW6278" s="1376"/>
      <c r="AX6278" s="1376"/>
      <c r="AY6278" s="1376"/>
      <c r="AZ6278" s="1376"/>
      <c r="BA6278" s="722"/>
      <c r="BB6278" s="722"/>
      <c r="BC6278" s="722"/>
    </row>
    <row r="6279" spans="11:55" s="757" customFormat="1">
      <c r="K6279" s="758"/>
      <c r="L6279" s="758"/>
      <c r="M6279" s="722"/>
      <c r="P6279" s="722"/>
      <c r="Q6279" s="722"/>
      <c r="R6279" s="722"/>
      <c r="S6279" s="722"/>
      <c r="T6279" s="722"/>
      <c r="U6279" s="722"/>
      <c r="V6279" s="1376"/>
      <c r="W6279" s="1376"/>
      <c r="X6279" s="1376"/>
      <c r="Y6279" s="1376"/>
      <c r="Z6279" s="1376"/>
      <c r="AA6279" s="1376"/>
      <c r="AB6279" s="1376"/>
      <c r="AC6279" s="1376"/>
      <c r="AD6279" s="1376"/>
      <c r="AE6279" s="1376"/>
      <c r="AF6279" s="1376"/>
      <c r="AG6279" s="1376"/>
      <c r="AH6279" s="1376"/>
      <c r="AI6279" s="1376"/>
      <c r="AJ6279" s="1376"/>
      <c r="AK6279" s="1376"/>
      <c r="AL6279" s="1376"/>
      <c r="AM6279" s="1376"/>
      <c r="AN6279" s="1376"/>
      <c r="AO6279" s="1376"/>
      <c r="AP6279" s="1376"/>
      <c r="AQ6279" s="1376"/>
      <c r="AR6279" s="1376"/>
      <c r="AS6279" s="1376"/>
      <c r="AT6279" s="1376"/>
      <c r="AU6279" s="1376"/>
      <c r="AV6279" s="1376"/>
      <c r="AW6279" s="1376"/>
      <c r="AX6279" s="1376"/>
      <c r="AY6279" s="1376"/>
      <c r="AZ6279" s="1376"/>
      <c r="BA6279" s="722"/>
      <c r="BB6279" s="722"/>
      <c r="BC6279" s="722"/>
    </row>
    <row r="6280" spans="11:55" s="757" customFormat="1">
      <c r="K6280" s="758"/>
      <c r="L6280" s="758"/>
      <c r="M6280" s="722"/>
      <c r="P6280" s="722"/>
      <c r="Q6280" s="722"/>
      <c r="R6280" s="722"/>
      <c r="S6280" s="722"/>
      <c r="T6280" s="722"/>
      <c r="U6280" s="722"/>
      <c r="V6280" s="1376"/>
      <c r="W6280" s="1376"/>
      <c r="X6280" s="1376"/>
      <c r="Y6280" s="1376"/>
      <c r="Z6280" s="1376"/>
      <c r="AA6280" s="1376"/>
      <c r="AB6280" s="1376"/>
      <c r="AC6280" s="1376"/>
      <c r="AD6280" s="1376"/>
      <c r="AE6280" s="1376"/>
      <c r="AF6280" s="1376"/>
      <c r="AG6280" s="1376"/>
      <c r="AH6280" s="1376"/>
      <c r="AI6280" s="1376"/>
      <c r="AJ6280" s="1376"/>
      <c r="AK6280" s="1376"/>
      <c r="AL6280" s="1376"/>
      <c r="AM6280" s="1376"/>
      <c r="AN6280" s="1376"/>
      <c r="AO6280" s="1376"/>
      <c r="AP6280" s="1376"/>
      <c r="AQ6280" s="1376"/>
      <c r="AR6280" s="1376"/>
      <c r="AS6280" s="1376"/>
      <c r="AT6280" s="1376"/>
      <c r="AU6280" s="1376"/>
      <c r="AV6280" s="1376"/>
      <c r="AW6280" s="1376"/>
      <c r="AX6280" s="1376"/>
      <c r="AY6280" s="1376"/>
      <c r="AZ6280" s="1376"/>
      <c r="BA6280" s="722"/>
      <c r="BB6280" s="722"/>
      <c r="BC6280" s="722"/>
    </row>
    <row r="6281" spans="11:55" s="757" customFormat="1">
      <c r="K6281" s="758"/>
      <c r="L6281" s="758"/>
      <c r="M6281" s="722"/>
      <c r="P6281" s="722"/>
      <c r="Q6281" s="722"/>
      <c r="R6281" s="722"/>
      <c r="S6281" s="722"/>
      <c r="T6281" s="722"/>
      <c r="U6281" s="722"/>
      <c r="V6281" s="1376"/>
      <c r="W6281" s="1376"/>
      <c r="X6281" s="1376"/>
      <c r="Y6281" s="1376"/>
      <c r="Z6281" s="1376"/>
      <c r="AA6281" s="1376"/>
      <c r="AB6281" s="1376"/>
      <c r="AC6281" s="1376"/>
      <c r="AD6281" s="1376"/>
      <c r="AE6281" s="1376"/>
      <c r="AF6281" s="1376"/>
      <c r="AG6281" s="1376"/>
      <c r="AH6281" s="1376"/>
      <c r="AI6281" s="1376"/>
      <c r="AJ6281" s="1376"/>
      <c r="AK6281" s="1376"/>
      <c r="AL6281" s="1376"/>
      <c r="AM6281" s="1376"/>
      <c r="AN6281" s="1376"/>
      <c r="AO6281" s="1376"/>
      <c r="AP6281" s="1376"/>
      <c r="AQ6281" s="1376"/>
      <c r="AR6281" s="1376"/>
      <c r="AS6281" s="1376"/>
      <c r="AT6281" s="1376"/>
      <c r="AU6281" s="1376"/>
      <c r="AV6281" s="1376"/>
      <c r="AW6281" s="1376"/>
      <c r="AX6281" s="1376"/>
      <c r="AY6281" s="1376"/>
      <c r="AZ6281" s="1376"/>
      <c r="BA6281" s="722"/>
      <c r="BB6281" s="722"/>
      <c r="BC6281" s="722"/>
    </row>
    <row r="6282" spans="11:55" s="757" customFormat="1">
      <c r="K6282" s="758"/>
      <c r="L6282" s="758"/>
      <c r="M6282" s="722"/>
      <c r="P6282" s="722"/>
      <c r="Q6282" s="722"/>
      <c r="R6282" s="722"/>
      <c r="S6282" s="722"/>
      <c r="T6282" s="722"/>
      <c r="U6282" s="722"/>
      <c r="V6282" s="1376"/>
      <c r="W6282" s="1376"/>
      <c r="X6282" s="1376"/>
      <c r="Y6282" s="1376"/>
      <c r="Z6282" s="1376"/>
      <c r="AA6282" s="1376"/>
      <c r="AB6282" s="1376"/>
      <c r="AC6282" s="1376"/>
      <c r="AD6282" s="1376"/>
      <c r="AE6282" s="1376"/>
      <c r="AF6282" s="1376"/>
      <c r="AG6282" s="1376"/>
      <c r="AH6282" s="1376"/>
      <c r="AI6282" s="1376"/>
      <c r="AJ6282" s="1376"/>
      <c r="AK6282" s="1376"/>
      <c r="AL6282" s="1376"/>
      <c r="AM6282" s="1376"/>
      <c r="AN6282" s="1376"/>
      <c r="AO6282" s="1376"/>
      <c r="AP6282" s="1376"/>
      <c r="AQ6282" s="1376"/>
      <c r="AR6282" s="1376"/>
      <c r="AS6282" s="1376"/>
      <c r="AT6282" s="1376"/>
      <c r="AU6282" s="1376"/>
      <c r="AV6282" s="1376"/>
      <c r="AW6282" s="1376"/>
      <c r="AX6282" s="1376"/>
      <c r="AY6282" s="1376"/>
      <c r="AZ6282" s="1376"/>
      <c r="BA6282" s="722"/>
      <c r="BB6282" s="722"/>
      <c r="BC6282" s="722"/>
    </row>
    <row r="6283" spans="11:55" s="757" customFormat="1">
      <c r="K6283" s="758"/>
      <c r="L6283" s="758"/>
      <c r="M6283" s="722"/>
      <c r="P6283" s="722"/>
      <c r="Q6283" s="722"/>
      <c r="R6283" s="722"/>
      <c r="S6283" s="722"/>
      <c r="T6283" s="722"/>
      <c r="U6283" s="722"/>
      <c r="V6283" s="1376"/>
      <c r="W6283" s="1376"/>
      <c r="X6283" s="1376"/>
      <c r="Y6283" s="1376"/>
      <c r="Z6283" s="1376"/>
      <c r="AA6283" s="1376"/>
      <c r="AB6283" s="1376"/>
      <c r="AC6283" s="1376"/>
      <c r="AD6283" s="1376"/>
      <c r="AE6283" s="1376"/>
      <c r="AF6283" s="1376"/>
      <c r="AG6283" s="1376"/>
      <c r="AH6283" s="1376"/>
      <c r="AI6283" s="1376"/>
      <c r="AJ6283" s="1376"/>
      <c r="AK6283" s="1376"/>
      <c r="AL6283" s="1376"/>
      <c r="AM6283" s="1376"/>
      <c r="AN6283" s="1376"/>
      <c r="AO6283" s="1376"/>
      <c r="AP6283" s="1376"/>
      <c r="AQ6283" s="1376"/>
      <c r="AR6283" s="1376"/>
      <c r="AS6283" s="1376"/>
      <c r="AT6283" s="1376"/>
      <c r="AU6283" s="1376"/>
      <c r="AV6283" s="1376"/>
      <c r="AW6283" s="1376"/>
      <c r="AX6283" s="1376"/>
      <c r="AY6283" s="1376"/>
      <c r="AZ6283" s="1376"/>
      <c r="BA6283" s="722"/>
      <c r="BB6283" s="722"/>
      <c r="BC6283" s="722"/>
    </row>
    <row r="6284" spans="11:55" s="757" customFormat="1">
      <c r="K6284" s="758"/>
      <c r="L6284" s="758"/>
      <c r="M6284" s="722"/>
      <c r="P6284" s="722"/>
      <c r="Q6284" s="722"/>
      <c r="R6284" s="722"/>
      <c r="S6284" s="722"/>
      <c r="T6284" s="722"/>
      <c r="U6284" s="722"/>
      <c r="V6284" s="1376"/>
      <c r="W6284" s="1376"/>
      <c r="X6284" s="1376"/>
      <c r="Y6284" s="1376"/>
      <c r="Z6284" s="1376"/>
      <c r="AA6284" s="1376"/>
      <c r="AB6284" s="1376"/>
      <c r="AC6284" s="1376"/>
      <c r="AD6284" s="1376"/>
      <c r="AE6284" s="1376"/>
      <c r="AF6284" s="1376"/>
      <c r="AG6284" s="1376"/>
      <c r="AH6284" s="1376"/>
      <c r="AI6284" s="1376"/>
      <c r="AJ6284" s="1376"/>
      <c r="AK6284" s="1376"/>
      <c r="AL6284" s="1376"/>
      <c r="AM6284" s="1376"/>
      <c r="AN6284" s="1376"/>
      <c r="AO6284" s="1376"/>
      <c r="AP6284" s="1376"/>
      <c r="AQ6284" s="1376"/>
      <c r="AR6284" s="1376"/>
      <c r="AS6284" s="1376"/>
      <c r="AT6284" s="1376"/>
      <c r="AU6284" s="1376"/>
      <c r="AV6284" s="1376"/>
      <c r="AW6284" s="1376"/>
      <c r="AX6284" s="1376"/>
      <c r="AY6284" s="1376"/>
      <c r="AZ6284" s="1376"/>
      <c r="BA6284" s="722"/>
      <c r="BB6284" s="722"/>
      <c r="BC6284" s="722"/>
    </row>
    <row r="6285" spans="11:55" s="757" customFormat="1">
      <c r="K6285" s="758"/>
      <c r="L6285" s="758"/>
      <c r="M6285" s="722"/>
      <c r="P6285" s="722"/>
      <c r="Q6285" s="722"/>
      <c r="R6285" s="722"/>
      <c r="S6285" s="722"/>
      <c r="T6285" s="722"/>
      <c r="U6285" s="722"/>
      <c r="V6285" s="1376"/>
      <c r="W6285" s="1376"/>
      <c r="X6285" s="1376"/>
      <c r="Y6285" s="1376"/>
      <c r="Z6285" s="1376"/>
      <c r="AA6285" s="1376"/>
      <c r="AB6285" s="1376"/>
      <c r="AC6285" s="1376"/>
      <c r="AD6285" s="1376"/>
      <c r="AE6285" s="1376"/>
      <c r="AF6285" s="1376"/>
      <c r="AG6285" s="1376"/>
      <c r="AH6285" s="1376"/>
      <c r="AI6285" s="1376"/>
      <c r="AJ6285" s="1376"/>
      <c r="AK6285" s="1376"/>
      <c r="AL6285" s="1376"/>
      <c r="AM6285" s="1376"/>
      <c r="AN6285" s="1376"/>
      <c r="AO6285" s="1376"/>
      <c r="AP6285" s="1376"/>
      <c r="AQ6285" s="1376"/>
      <c r="AR6285" s="1376"/>
      <c r="AS6285" s="1376"/>
      <c r="AT6285" s="1376"/>
      <c r="AU6285" s="1376"/>
      <c r="AV6285" s="1376"/>
      <c r="AW6285" s="1376"/>
      <c r="AX6285" s="1376"/>
      <c r="AY6285" s="1376"/>
      <c r="AZ6285" s="1376"/>
      <c r="BA6285" s="722"/>
      <c r="BB6285" s="722"/>
      <c r="BC6285" s="722"/>
    </row>
    <row r="6286" spans="11:55" s="757" customFormat="1">
      <c r="K6286" s="758"/>
      <c r="L6286" s="758"/>
      <c r="M6286" s="722"/>
      <c r="P6286" s="722"/>
      <c r="Q6286" s="722"/>
      <c r="R6286" s="722"/>
      <c r="S6286" s="722"/>
      <c r="T6286" s="722"/>
      <c r="U6286" s="722"/>
      <c r="V6286" s="1376"/>
      <c r="W6286" s="1376"/>
      <c r="X6286" s="1376"/>
      <c r="Y6286" s="1376"/>
      <c r="Z6286" s="1376"/>
      <c r="AA6286" s="1376"/>
      <c r="AB6286" s="1376"/>
      <c r="AC6286" s="1376"/>
      <c r="AD6286" s="1376"/>
      <c r="AE6286" s="1376"/>
      <c r="AF6286" s="1376"/>
      <c r="AG6286" s="1376"/>
      <c r="AH6286" s="1376"/>
      <c r="AI6286" s="1376"/>
      <c r="AJ6286" s="1376"/>
      <c r="AK6286" s="1376"/>
      <c r="AL6286" s="1376"/>
      <c r="AM6286" s="1376"/>
      <c r="AN6286" s="1376"/>
      <c r="AO6286" s="1376"/>
      <c r="AP6286" s="1376"/>
      <c r="AQ6286" s="1376"/>
      <c r="AR6286" s="1376"/>
      <c r="AS6286" s="1376"/>
      <c r="AT6286" s="1376"/>
      <c r="AU6286" s="1376"/>
      <c r="AV6286" s="1376"/>
      <c r="AW6286" s="1376"/>
      <c r="AX6286" s="1376"/>
      <c r="AY6286" s="1376"/>
      <c r="AZ6286" s="1376"/>
      <c r="BA6286" s="722"/>
      <c r="BB6286" s="722"/>
      <c r="BC6286" s="722"/>
    </row>
    <row r="6287" spans="11:55" s="757" customFormat="1">
      <c r="K6287" s="758"/>
      <c r="L6287" s="758"/>
      <c r="M6287" s="722"/>
      <c r="P6287" s="722"/>
      <c r="Q6287" s="722"/>
      <c r="R6287" s="722"/>
      <c r="S6287" s="722"/>
      <c r="T6287" s="722"/>
      <c r="U6287" s="722"/>
      <c r="V6287" s="1376"/>
      <c r="W6287" s="1376"/>
      <c r="X6287" s="1376"/>
      <c r="Y6287" s="1376"/>
      <c r="Z6287" s="1376"/>
      <c r="AA6287" s="1376"/>
      <c r="AB6287" s="1376"/>
      <c r="AC6287" s="1376"/>
      <c r="AD6287" s="1376"/>
      <c r="AE6287" s="1376"/>
      <c r="AF6287" s="1376"/>
      <c r="AG6287" s="1376"/>
      <c r="AH6287" s="1376"/>
      <c r="AI6287" s="1376"/>
      <c r="AJ6287" s="1376"/>
      <c r="AK6287" s="1376"/>
      <c r="AL6287" s="1376"/>
      <c r="AM6287" s="1376"/>
      <c r="AN6287" s="1376"/>
      <c r="AO6287" s="1376"/>
      <c r="AP6287" s="1376"/>
      <c r="AQ6287" s="1376"/>
      <c r="AR6287" s="1376"/>
      <c r="AS6287" s="1376"/>
      <c r="AT6287" s="1376"/>
      <c r="AU6287" s="1376"/>
      <c r="AV6287" s="1376"/>
      <c r="AW6287" s="1376"/>
      <c r="AX6287" s="1376"/>
      <c r="AY6287" s="1376"/>
      <c r="AZ6287" s="1376"/>
      <c r="BA6287" s="722"/>
      <c r="BB6287" s="722"/>
      <c r="BC6287" s="722"/>
    </row>
    <row r="6288" spans="11:55" s="757" customFormat="1">
      <c r="K6288" s="758"/>
      <c r="L6288" s="758"/>
      <c r="M6288" s="722"/>
      <c r="P6288" s="722"/>
      <c r="Q6288" s="722"/>
      <c r="R6288" s="722"/>
      <c r="S6288" s="722"/>
      <c r="T6288" s="722"/>
      <c r="U6288" s="722"/>
      <c r="V6288" s="1376"/>
      <c r="W6288" s="1376"/>
      <c r="X6288" s="1376"/>
      <c r="Y6288" s="1376"/>
      <c r="Z6288" s="1376"/>
      <c r="AA6288" s="1376"/>
      <c r="AB6288" s="1376"/>
      <c r="AC6288" s="1376"/>
      <c r="AD6288" s="1376"/>
      <c r="AE6288" s="1376"/>
      <c r="AF6288" s="1376"/>
      <c r="AG6288" s="1376"/>
      <c r="AH6288" s="1376"/>
      <c r="AI6288" s="1376"/>
      <c r="AJ6288" s="1376"/>
      <c r="AK6288" s="1376"/>
      <c r="AL6288" s="1376"/>
      <c r="AM6288" s="1376"/>
      <c r="AN6288" s="1376"/>
      <c r="AO6288" s="1376"/>
      <c r="AP6288" s="1376"/>
      <c r="AQ6288" s="1376"/>
      <c r="AR6288" s="1376"/>
      <c r="AS6288" s="1376"/>
      <c r="AT6288" s="1376"/>
      <c r="AU6288" s="1376"/>
      <c r="AV6288" s="1376"/>
      <c r="AW6288" s="1376"/>
      <c r="AX6288" s="1376"/>
      <c r="AY6288" s="1376"/>
      <c r="AZ6288" s="1376"/>
      <c r="BA6288" s="722"/>
      <c r="BB6288" s="722"/>
      <c r="BC6288" s="722"/>
    </row>
    <row r="6289" spans="11:55" s="757" customFormat="1">
      <c r="K6289" s="758"/>
      <c r="L6289" s="758"/>
      <c r="M6289" s="722"/>
      <c r="P6289" s="722"/>
      <c r="Q6289" s="722"/>
      <c r="R6289" s="722"/>
      <c r="S6289" s="722"/>
      <c r="T6289" s="722"/>
      <c r="U6289" s="722"/>
      <c r="V6289" s="1376"/>
      <c r="W6289" s="1376"/>
      <c r="X6289" s="1376"/>
      <c r="Y6289" s="1376"/>
      <c r="Z6289" s="1376"/>
      <c r="AA6289" s="1376"/>
      <c r="AB6289" s="1376"/>
      <c r="AC6289" s="1376"/>
      <c r="AD6289" s="1376"/>
      <c r="AE6289" s="1376"/>
      <c r="AF6289" s="1376"/>
      <c r="AG6289" s="1376"/>
      <c r="AH6289" s="1376"/>
      <c r="AI6289" s="1376"/>
      <c r="AJ6289" s="1376"/>
      <c r="AK6289" s="1376"/>
      <c r="AL6289" s="1376"/>
      <c r="AM6289" s="1376"/>
      <c r="AN6289" s="1376"/>
      <c r="AO6289" s="1376"/>
      <c r="AP6289" s="1376"/>
      <c r="AQ6289" s="1376"/>
      <c r="AR6289" s="1376"/>
      <c r="AS6289" s="1376"/>
      <c r="AT6289" s="1376"/>
      <c r="AU6289" s="1376"/>
      <c r="AV6289" s="1376"/>
      <c r="AW6289" s="1376"/>
      <c r="AX6289" s="1376"/>
      <c r="AY6289" s="1376"/>
      <c r="AZ6289" s="1376"/>
      <c r="BA6289" s="722"/>
      <c r="BB6289" s="722"/>
      <c r="BC6289" s="722"/>
    </row>
    <row r="6290" spans="11:55" s="757" customFormat="1">
      <c r="K6290" s="758"/>
      <c r="L6290" s="758"/>
      <c r="M6290" s="722"/>
      <c r="P6290" s="722"/>
      <c r="Q6290" s="722"/>
      <c r="R6290" s="722"/>
      <c r="S6290" s="722"/>
      <c r="T6290" s="722"/>
      <c r="U6290" s="722"/>
      <c r="V6290" s="1376"/>
      <c r="W6290" s="1376"/>
      <c r="X6290" s="1376"/>
      <c r="Y6290" s="1376"/>
      <c r="Z6290" s="1376"/>
      <c r="AA6290" s="1376"/>
      <c r="AB6290" s="1376"/>
      <c r="AC6290" s="1376"/>
      <c r="AD6290" s="1376"/>
      <c r="AE6290" s="1376"/>
      <c r="AF6290" s="1376"/>
      <c r="AG6290" s="1376"/>
      <c r="AH6290" s="1376"/>
      <c r="AI6290" s="1376"/>
      <c r="AJ6290" s="1376"/>
      <c r="AK6290" s="1376"/>
      <c r="AL6290" s="1376"/>
      <c r="AM6290" s="1376"/>
      <c r="AN6290" s="1376"/>
      <c r="AO6290" s="1376"/>
      <c r="AP6290" s="1376"/>
      <c r="AQ6290" s="1376"/>
      <c r="AR6290" s="1376"/>
      <c r="AS6290" s="1376"/>
      <c r="AT6290" s="1376"/>
      <c r="AU6290" s="1376"/>
      <c r="AV6290" s="1376"/>
      <c r="AW6290" s="1376"/>
      <c r="AX6290" s="1376"/>
      <c r="AY6290" s="1376"/>
      <c r="AZ6290" s="1376"/>
      <c r="BA6290" s="722"/>
      <c r="BB6290" s="722"/>
      <c r="BC6290" s="722"/>
    </row>
    <row r="6291" spans="11:55" s="757" customFormat="1">
      <c r="K6291" s="758"/>
      <c r="L6291" s="758"/>
      <c r="M6291" s="722"/>
      <c r="P6291" s="722"/>
      <c r="Q6291" s="722"/>
      <c r="R6291" s="722"/>
      <c r="S6291" s="722"/>
      <c r="T6291" s="722"/>
      <c r="U6291" s="722"/>
      <c r="V6291" s="1376"/>
      <c r="W6291" s="1376"/>
      <c r="X6291" s="1376"/>
      <c r="Y6291" s="1376"/>
      <c r="Z6291" s="1376"/>
      <c r="AA6291" s="1376"/>
      <c r="AB6291" s="1376"/>
      <c r="AC6291" s="1376"/>
      <c r="AD6291" s="1376"/>
      <c r="AE6291" s="1376"/>
      <c r="AF6291" s="1376"/>
      <c r="AG6291" s="1376"/>
      <c r="AH6291" s="1376"/>
      <c r="AI6291" s="1376"/>
      <c r="AJ6291" s="1376"/>
      <c r="AK6291" s="1376"/>
      <c r="AL6291" s="1376"/>
      <c r="AM6291" s="1376"/>
      <c r="AN6291" s="1376"/>
      <c r="AO6291" s="1376"/>
      <c r="AP6291" s="1376"/>
      <c r="AQ6291" s="1376"/>
      <c r="AR6291" s="1376"/>
      <c r="AS6291" s="1376"/>
      <c r="AT6291" s="1376"/>
      <c r="AU6291" s="1376"/>
      <c r="AV6291" s="1376"/>
      <c r="AW6291" s="1376"/>
      <c r="AX6291" s="1376"/>
      <c r="AY6291" s="1376"/>
      <c r="AZ6291" s="1376"/>
      <c r="BA6291" s="722"/>
      <c r="BB6291" s="722"/>
      <c r="BC6291" s="722"/>
    </row>
    <row r="6292" spans="11:55" s="757" customFormat="1">
      <c r="K6292" s="758"/>
      <c r="L6292" s="758"/>
      <c r="M6292" s="722"/>
      <c r="P6292" s="722"/>
      <c r="Q6292" s="722"/>
      <c r="R6292" s="722"/>
      <c r="S6292" s="722"/>
      <c r="T6292" s="722"/>
      <c r="U6292" s="722"/>
      <c r="V6292" s="1376"/>
      <c r="W6292" s="1376"/>
      <c r="X6292" s="1376"/>
      <c r="Y6292" s="1376"/>
      <c r="Z6292" s="1376"/>
      <c r="AA6292" s="1376"/>
      <c r="AB6292" s="1376"/>
      <c r="AC6292" s="1376"/>
      <c r="AD6292" s="1376"/>
      <c r="AE6292" s="1376"/>
      <c r="AF6292" s="1376"/>
      <c r="AG6292" s="1376"/>
      <c r="AH6292" s="1376"/>
      <c r="AI6292" s="1376"/>
      <c r="AJ6292" s="1376"/>
      <c r="AK6292" s="1376"/>
      <c r="AL6292" s="1376"/>
      <c r="AM6292" s="1376"/>
      <c r="AN6292" s="1376"/>
      <c r="AO6292" s="1376"/>
      <c r="AP6292" s="1376"/>
      <c r="AQ6292" s="1376"/>
      <c r="AR6292" s="1376"/>
      <c r="AS6292" s="1376"/>
      <c r="AT6292" s="1376"/>
      <c r="AU6292" s="1376"/>
      <c r="AV6292" s="1376"/>
      <c r="AW6292" s="1376"/>
      <c r="AX6292" s="1376"/>
      <c r="AY6292" s="1376"/>
      <c r="AZ6292" s="1376"/>
      <c r="BA6292" s="722"/>
      <c r="BB6292" s="722"/>
      <c r="BC6292" s="722"/>
    </row>
    <row r="6293" spans="11:55" s="757" customFormat="1">
      <c r="K6293" s="758"/>
      <c r="L6293" s="758"/>
      <c r="M6293" s="722"/>
      <c r="P6293" s="722"/>
      <c r="Q6293" s="722"/>
      <c r="R6293" s="722"/>
      <c r="S6293" s="722"/>
      <c r="T6293" s="722"/>
      <c r="U6293" s="722"/>
      <c r="V6293" s="1376"/>
      <c r="W6293" s="1376"/>
      <c r="X6293" s="1376"/>
      <c r="Y6293" s="1376"/>
      <c r="Z6293" s="1376"/>
      <c r="AA6293" s="1376"/>
      <c r="AB6293" s="1376"/>
      <c r="AC6293" s="1376"/>
      <c r="AD6293" s="1376"/>
      <c r="AE6293" s="1376"/>
      <c r="AF6293" s="1376"/>
      <c r="AG6293" s="1376"/>
      <c r="AH6293" s="1376"/>
      <c r="AI6293" s="1376"/>
      <c r="AJ6293" s="1376"/>
      <c r="AK6293" s="1376"/>
      <c r="AL6293" s="1376"/>
      <c r="AM6293" s="1376"/>
      <c r="AN6293" s="1376"/>
      <c r="AO6293" s="1376"/>
      <c r="AP6293" s="1376"/>
      <c r="AQ6293" s="1376"/>
      <c r="AR6293" s="1376"/>
      <c r="AS6293" s="1376"/>
      <c r="AT6293" s="1376"/>
      <c r="AU6293" s="1376"/>
      <c r="AV6293" s="1376"/>
      <c r="AW6293" s="1376"/>
      <c r="AX6293" s="1376"/>
      <c r="AY6293" s="1376"/>
      <c r="AZ6293" s="1376"/>
      <c r="BA6293" s="722"/>
      <c r="BB6293" s="722"/>
      <c r="BC6293" s="722"/>
    </row>
    <row r="6294" spans="11:55" s="757" customFormat="1">
      <c r="K6294" s="758"/>
      <c r="L6294" s="758"/>
      <c r="M6294" s="722"/>
      <c r="P6294" s="722"/>
      <c r="Q6294" s="722"/>
      <c r="R6294" s="722"/>
      <c r="S6294" s="722"/>
      <c r="T6294" s="722"/>
      <c r="U6294" s="722"/>
      <c r="V6294" s="1376"/>
      <c r="W6294" s="1376"/>
      <c r="X6294" s="1376"/>
      <c r="Y6294" s="1376"/>
      <c r="Z6294" s="1376"/>
      <c r="AA6294" s="1376"/>
      <c r="AB6294" s="1376"/>
      <c r="AC6294" s="1376"/>
      <c r="AD6294" s="1376"/>
      <c r="AE6294" s="1376"/>
      <c r="AF6294" s="1376"/>
      <c r="AG6294" s="1376"/>
      <c r="AH6294" s="1376"/>
      <c r="AI6294" s="1376"/>
      <c r="AJ6294" s="1376"/>
      <c r="AK6294" s="1376"/>
      <c r="AL6294" s="1376"/>
      <c r="AM6294" s="1376"/>
      <c r="AN6294" s="1376"/>
      <c r="AO6294" s="1376"/>
      <c r="AP6294" s="1376"/>
      <c r="AQ6294" s="1376"/>
      <c r="AR6294" s="1376"/>
      <c r="AS6294" s="1376"/>
      <c r="AT6294" s="1376"/>
      <c r="AU6294" s="1376"/>
      <c r="AV6294" s="1376"/>
      <c r="AW6294" s="1376"/>
      <c r="AX6294" s="1376"/>
      <c r="AY6294" s="1376"/>
      <c r="AZ6294" s="1376"/>
      <c r="BA6294" s="722"/>
      <c r="BB6294" s="722"/>
      <c r="BC6294" s="722"/>
    </row>
    <row r="6295" spans="11:55" s="757" customFormat="1">
      <c r="K6295" s="758"/>
      <c r="L6295" s="758"/>
      <c r="M6295" s="722"/>
      <c r="P6295" s="722"/>
      <c r="Q6295" s="722"/>
      <c r="R6295" s="722"/>
      <c r="S6295" s="722"/>
      <c r="T6295" s="722"/>
      <c r="U6295" s="722"/>
      <c r="V6295" s="1376"/>
      <c r="W6295" s="1376"/>
      <c r="X6295" s="1376"/>
      <c r="Y6295" s="1376"/>
      <c r="Z6295" s="1376"/>
      <c r="AA6295" s="1376"/>
      <c r="AB6295" s="1376"/>
      <c r="AC6295" s="1376"/>
      <c r="AD6295" s="1376"/>
      <c r="AE6295" s="1376"/>
      <c r="AF6295" s="1376"/>
      <c r="AG6295" s="1376"/>
      <c r="AH6295" s="1376"/>
      <c r="AI6295" s="1376"/>
      <c r="AJ6295" s="1376"/>
      <c r="AK6295" s="1376"/>
      <c r="AL6295" s="1376"/>
      <c r="AM6295" s="1376"/>
      <c r="AN6295" s="1376"/>
      <c r="AO6295" s="1376"/>
      <c r="AP6295" s="1376"/>
      <c r="AQ6295" s="1376"/>
      <c r="AR6295" s="1376"/>
      <c r="AS6295" s="1376"/>
      <c r="AT6295" s="1376"/>
      <c r="AU6295" s="1376"/>
      <c r="AV6295" s="1376"/>
      <c r="AW6295" s="1376"/>
      <c r="AX6295" s="1376"/>
      <c r="AY6295" s="1376"/>
      <c r="AZ6295" s="1376"/>
      <c r="BA6295" s="722"/>
      <c r="BB6295" s="722"/>
      <c r="BC6295" s="722"/>
    </row>
    <row r="6296" spans="11:55" s="757" customFormat="1">
      <c r="K6296" s="758"/>
      <c r="L6296" s="758"/>
      <c r="M6296" s="722"/>
      <c r="P6296" s="722"/>
      <c r="Q6296" s="722"/>
      <c r="R6296" s="722"/>
      <c r="S6296" s="722"/>
      <c r="T6296" s="722"/>
      <c r="U6296" s="722"/>
      <c r="V6296" s="1376"/>
      <c r="W6296" s="1376"/>
      <c r="X6296" s="1376"/>
      <c r="Y6296" s="1376"/>
      <c r="Z6296" s="1376"/>
      <c r="AA6296" s="1376"/>
      <c r="AB6296" s="1376"/>
      <c r="AC6296" s="1376"/>
      <c r="AD6296" s="1376"/>
      <c r="AE6296" s="1376"/>
      <c r="AF6296" s="1376"/>
      <c r="AG6296" s="1376"/>
      <c r="AH6296" s="1376"/>
      <c r="AI6296" s="1376"/>
      <c r="AJ6296" s="1376"/>
      <c r="AK6296" s="1376"/>
      <c r="AL6296" s="1376"/>
      <c r="AM6296" s="1376"/>
      <c r="AN6296" s="1376"/>
      <c r="AO6296" s="1376"/>
      <c r="AP6296" s="1376"/>
      <c r="AQ6296" s="1376"/>
      <c r="AR6296" s="1376"/>
      <c r="AS6296" s="1376"/>
      <c r="AT6296" s="1376"/>
      <c r="AU6296" s="1376"/>
      <c r="AV6296" s="1376"/>
      <c r="AW6296" s="1376"/>
      <c r="AX6296" s="1376"/>
      <c r="AY6296" s="1376"/>
      <c r="AZ6296" s="1376"/>
      <c r="BA6296" s="722"/>
      <c r="BB6296" s="722"/>
      <c r="BC6296" s="722"/>
    </row>
    <row r="6297" spans="11:55" s="757" customFormat="1">
      <c r="K6297" s="758"/>
      <c r="L6297" s="758"/>
      <c r="M6297" s="722"/>
      <c r="P6297" s="722"/>
      <c r="Q6297" s="722"/>
      <c r="R6297" s="722"/>
      <c r="S6297" s="722"/>
      <c r="T6297" s="722"/>
      <c r="U6297" s="722"/>
      <c r="V6297" s="1376"/>
      <c r="W6297" s="1376"/>
      <c r="X6297" s="1376"/>
      <c r="Y6297" s="1376"/>
      <c r="Z6297" s="1376"/>
      <c r="AA6297" s="1376"/>
      <c r="AB6297" s="1376"/>
      <c r="AC6297" s="1376"/>
      <c r="AD6297" s="1376"/>
      <c r="AE6297" s="1376"/>
      <c r="AF6297" s="1376"/>
      <c r="AG6297" s="1376"/>
      <c r="AH6297" s="1376"/>
      <c r="AI6297" s="1376"/>
      <c r="AJ6297" s="1376"/>
      <c r="AK6297" s="1376"/>
      <c r="AL6297" s="1376"/>
      <c r="AM6297" s="1376"/>
      <c r="AN6297" s="1376"/>
      <c r="AO6297" s="1376"/>
      <c r="AP6297" s="1376"/>
      <c r="AQ6297" s="1376"/>
      <c r="AR6297" s="1376"/>
      <c r="AS6297" s="1376"/>
      <c r="AT6297" s="1376"/>
      <c r="AU6297" s="1376"/>
      <c r="AV6297" s="1376"/>
      <c r="AW6297" s="1376"/>
      <c r="AX6297" s="1376"/>
      <c r="AY6297" s="1376"/>
      <c r="AZ6297" s="1376"/>
      <c r="BA6297" s="722"/>
      <c r="BB6297" s="722"/>
      <c r="BC6297" s="722"/>
    </row>
    <row r="6298" spans="11:55" s="757" customFormat="1">
      <c r="K6298" s="758"/>
      <c r="L6298" s="758"/>
      <c r="M6298" s="722"/>
      <c r="P6298" s="722"/>
      <c r="Q6298" s="722"/>
      <c r="R6298" s="722"/>
      <c r="S6298" s="722"/>
      <c r="T6298" s="722"/>
      <c r="U6298" s="722"/>
      <c r="V6298" s="1376"/>
      <c r="W6298" s="1376"/>
      <c r="X6298" s="1376"/>
      <c r="Y6298" s="1376"/>
      <c r="Z6298" s="1376"/>
      <c r="AA6298" s="1376"/>
      <c r="AB6298" s="1376"/>
      <c r="AC6298" s="1376"/>
      <c r="AD6298" s="1376"/>
      <c r="AE6298" s="1376"/>
      <c r="AF6298" s="1376"/>
      <c r="AG6298" s="1376"/>
      <c r="AH6298" s="1376"/>
      <c r="AI6298" s="1376"/>
      <c r="AJ6298" s="1376"/>
      <c r="AK6298" s="1376"/>
      <c r="AL6298" s="1376"/>
      <c r="AM6298" s="1376"/>
      <c r="AN6298" s="1376"/>
      <c r="AO6298" s="1376"/>
      <c r="AP6298" s="1376"/>
      <c r="AQ6298" s="1376"/>
      <c r="AR6298" s="1376"/>
      <c r="AS6298" s="1376"/>
      <c r="AT6298" s="1376"/>
      <c r="AU6298" s="1376"/>
      <c r="AV6298" s="1376"/>
      <c r="AW6298" s="1376"/>
      <c r="AX6298" s="1376"/>
      <c r="AY6298" s="1376"/>
      <c r="AZ6298" s="1376"/>
      <c r="BA6298" s="722"/>
      <c r="BB6298" s="722"/>
      <c r="BC6298" s="722"/>
    </row>
    <row r="6299" spans="11:55" s="757" customFormat="1">
      <c r="K6299" s="758"/>
      <c r="L6299" s="758"/>
      <c r="M6299" s="722"/>
      <c r="P6299" s="722"/>
      <c r="Q6299" s="722"/>
      <c r="R6299" s="722"/>
      <c r="S6299" s="722"/>
      <c r="T6299" s="722"/>
      <c r="U6299" s="722"/>
      <c r="V6299" s="1376"/>
      <c r="W6299" s="1376"/>
      <c r="X6299" s="1376"/>
      <c r="Y6299" s="1376"/>
      <c r="Z6299" s="1376"/>
      <c r="AA6299" s="1376"/>
      <c r="AB6299" s="1376"/>
      <c r="AC6299" s="1376"/>
      <c r="AD6299" s="1376"/>
      <c r="AE6299" s="1376"/>
      <c r="AF6299" s="1376"/>
      <c r="AG6299" s="1376"/>
      <c r="AH6299" s="1376"/>
      <c r="AI6299" s="1376"/>
      <c r="AJ6299" s="1376"/>
      <c r="AK6299" s="1376"/>
      <c r="AL6299" s="1376"/>
      <c r="AM6299" s="1376"/>
      <c r="AN6299" s="1376"/>
      <c r="AO6299" s="1376"/>
      <c r="AP6299" s="1376"/>
      <c r="AQ6299" s="1376"/>
      <c r="AR6299" s="1376"/>
      <c r="AS6299" s="1376"/>
      <c r="AT6299" s="1376"/>
      <c r="AU6299" s="1376"/>
      <c r="AV6299" s="1376"/>
      <c r="AW6299" s="1376"/>
      <c r="AX6299" s="1376"/>
      <c r="AY6299" s="1376"/>
      <c r="AZ6299" s="1376"/>
      <c r="BA6299" s="722"/>
      <c r="BB6299" s="722"/>
      <c r="BC6299" s="722"/>
    </row>
    <row r="6300" spans="11:55" s="757" customFormat="1">
      <c r="K6300" s="758"/>
      <c r="L6300" s="758"/>
      <c r="M6300" s="722"/>
      <c r="P6300" s="722"/>
      <c r="Q6300" s="722"/>
      <c r="R6300" s="722"/>
      <c r="S6300" s="722"/>
      <c r="T6300" s="722"/>
      <c r="U6300" s="722"/>
      <c r="V6300" s="1376"/>
      <c r="W6300" s="1376"/>
      <c r="X6300" s="1376"/>
      <c r="Y6300" s="1376"/>
      <c r="Z6300" s="1376"/>
      <c r="AA6300" s="1376"/>
      <c r="AB6300" s="1376"/>
      <c r="AC6300" s="1376"/>
      <c r="AD6300" s="1376"/>
      <c r="AE6300" s="1376"/>
      <c r="AF6300" s="1376"/>
      <c r="AG6300" s="1376"/>
      <c r="AH6300" s="1376"/>
      <c r="AI6300" s="1376"/>
      <c r="AJ6300" s="1376"/>
      <c r="AK6300" s="1376"/>
      <c r="AL6300" s="1376"/>
      <c r="AM6300" s="1376"/>
      <c r="AN6300" s="1376"/>
      <c r="AO6300" s="1376"/>
      <c r="AP6300" s="1376"/>
      <c r="AQ6300" s="1376"/>
      <c r="AR6300" s="1376"/>
      <c r="AS6300" s="1376"/>
      <c r="AT6300" s="1376"/>
      <c r="AU6300" s="1376"/>
      <c r="AV6300" s="1376"/>
      <c r="AW6300" s="1376"/>
      <c r="AX6300" s="1376"/>
      <c r="AY6300" s="1376"/>
      <c r="AZ6300" s="1376"/>
      <c r="BA6300" s="722"/>
      <c r="BB6300" s="722"/>
      <c r="BC6300" s="722"/>
    </row>
    <row r="6301" spans="11:55" s="757" customFormat="1">
      <c r="K6301" s="758"/>
      <c r="L6301" s="758"/>
      <c r="M6301" s="722"/>
      <c r="P6301" s="722"/>
      <c r="Q6301" s="722"/>
      <c r="R6301" s="722"/>
      <c r="S6301" s="722"/>
      <c r="T6301" s="722"/>
      <c r="U6301" s="722"/>
      <c r="V6301" s="1376"/>
      <c r="W6301" s="1376"/>
      <c r="X6301" s="1376"/>
      <c r="Y6301" s="1376"/>
      <c r="Z6301" s="1376"/>
      <c r="AA6301" s="1376"/>
      <c r="AB6301" s="1376"/>
      <c r="AC6301" s="1376"/>
      <c r="AD6301" s="1376"/>
      <c r="AE6301" s="1376"/>
      <c r="AF6301" s="1376"/>
      <c r="AG6301" s="1376"/>
      <c r="AH6301" s="1376"/>
      <c r="AI6301" s="1376"/>
      <c r="AJ6301" s="1376"/>
      <c r="AK6301" s="1376"/>
      <c r="AL6301" s="1376"/>
      <c r="AM6301" s="1376"/>
      <c r="AN6301" s="1376"/>
      <c r="AO6301" s="1376"/>
      <c r="AP6301" s="1376"/>
      <c r="AQ6301" s="1376"/>
      <c r="AR6301" s="1376"/>
      <c r="AS6301" s="1376"/>
      <c r="AT6301" s="1376"/>
      <c r="AU6301" s="1376"/>
      <c r="AV6301" s="1376"/>
      <c r="AW6301" s="1376"/>
      <c r="AX6301" s="1376"/>
      <c r="AY6301" s="1376"/>
      <c r="AZ6301" s="1376"/>
      <c r="BA6301" s="722"/>
      <c r="BB6301" s="722"/>
      <c r="BC6301" s="722"/>
    </row>
    <row r="6302" spans="11:55" s="757" customFormat="1">
      <c r="K6302" s="758"/>
      <c r="L6302" s="758"/>
      <c r="M6302" s="722"/>
      <c r="P6302" s="722"/>
      <c r="Q6302" s="722"/>
      <c r="R6302" s="722"/>
      <c r="S6302" s="722"/>
      <c r="T6302" s="722"/>
      <c r="U6302" s="722"/>
      <c r="V6302" s="1376"/>
      <c r="W6302" s="1376"/>
      <c r="X6302" s="1376"/>
      <c r="Y6302" s="1376"/>
      <c r="Z6302" s="1376"/>
      <c r="AA6302" s="1376"/>
      <c r="AB6302" s="1376"/>
      <c r="AC6302" s="1376"/>
      <c r="AD6302" s="1376"/>
      <c r="AE6302" s="1376"/>
      <c r="AF6302" s="1376"/>
      <c r="AG6302" s="1376"/>
      <c r="AH6302" s="1376"/>
      <c r="AI6302" s="1376"/>
      <c r="AJ6302" s="1376"/>
      <c r="AK6302" s="1376"/>
      <c r="AL6302" s="1376"/>
      <c r="AM6302" s="1376"/>
      <c r="AN6302" s="1376"/>
      <c r="AO6302" s="1376"/>
      <c r="AP6302" s="1376"/>
      <c r="AQ6302" s="1376"/>
      <c r="AR6302" s="1376"/>
      <c r="AS6302" s="1376"/>
      <c r="AT6302" s="1376"/>
      <c r="AU6302" s="1376"/>
      <c r="AV6302" s="1376"/>
      <c r="AW6302" s="1376"/>
      <c r="AX6302" s="1376"/>
      <c r="AY6302" s="1376"/>
      <c r="AZ6302" s="1376"/>
      <c r="BA6302" s="722"/>
      <c r="BB6302" s="722"/>
      <c r="BC6302" s="722"/>
    </row>
    <row r="6303" spans="11:55" s="757" customFormat="1">
      <c r="K6303" s="758"/>
      <c r="L6303" s="758"/>
      <c r="M6303" s="722"/>
      <c r="P6303" s="722"/>
      <c r="Q6303" s="722"/>
      <c r="R6303" s="722"/>
      <c r="S6303" s="722"/>
      <c r="T6303" s="722"/>
      <c r="U6303" s="722"/>
      <c r="V6303" s="1376"/>
      <c r="W6303" s="1376"/>
      <c r="X6303" s="1376"/>
      <c r="Y6303" s="1376"/>
      <c r="Z6303" s="1376"/>
      <c r="AA6303" s="1376"/>
      <c r="AB6303" s="1376"/>
      <c r="AC6303" s="1376"/>
      <c r="AD6303" s="1376"/>
      <c r="AE6303" s="1376"/>
      <c r="AF6303" s="1376"/>
      <c r="AG6303" s="1376"/>
      <c r="AH6303" s="1376"/>
      <c r="AI6303" s="1376"/>
      <c r="AJ6303" s="1376"/>
      <c r="AK6303" s="1376"/>
      <c r="AL6303" s="1376"/>
      <c r="AM6303" s="1376"/>
      <c r="AN6303" s="1376"/>
      <c r="AO6303" s="1376"/>
      <c r="AP6303" s="1376"/>
      <c r="AQ6303" s="1376"/>
      <c r="AR6303" s="1376"/>
      <c r="AS6303" s="1376"/>
      <c r="AT6303" s="1376"/>
      <c r="AU6303" s="1376"/>
      <c r="AV6303" s="1376"/>
      <c r="AW6303" s="1376"/>
      <c r="AX6303" s="1376"/>
      <c r="AY6303" s="1376"/>
      <c r="AZ6303" s="1376"/>
      <c r="BA6303" s="722"/>
      <c r="BB6303" s="722"/>
      <c r="BC6303" s="722"/>
    </row>
    <row r="6304" spans="11:55" s="757" customFormat="1">
      <c r="K6304" s="758"/>
      <c r="L6304" s="758"/>
      <c r="M6304" s="722"/>
      <c r="P6304" s="722"/>
      <c r="Q6304" s="722"/>
      <c r="R6304" s="722"/>
      <c r="S6304" s="722"/>
      <c r="T6304" s="722"/>
      <c r="U6304" s="722"/>
      <c r="V6304" s="1376"/>
      <c r="W6304" s="1376"/>
      <c r="X6304" s="1376"/>
      <c r="Y6304" s="1376"/>
      <c r="Z6304" s="1376"/>
      <c r="AA6304" s="1376"/>
      <c r="AB6304" s="1376"/>
      <c r="AC6304" s="1376"/>
      <c r="AD6304" s="1376"/>
      <c r="AE6304" s="1376"/>
      <c r="AF6304" s="1376"/>
      <c r="AG6304" s="1376"/>
      <c r="AH6304" s="1376"/>
      <c r="AI6304" s="1376"/>
      <c r="AJ6304" s="1376"/>
      <c r="AK6304" s="1376"/>
      <c r="AL6304" s="1376"/>
      <c r="AM6304" s="1376"/>
      <c r="AN6304" s="1376"/>
      <c r="AO6304" s="1376"/>
      <c r="AP6304" s="1376"/>
      <c r="AQ6304" s="1376"/>
      <c r="AR6304" s="1376"/>
      <c r="AS6304" s="1376"/>
      <c r="AT6304" s="1376"/>
      <c r="AU6304" s="1376"/>
      <c r="AV6304" s="1376"/>
      <c r="AW6304" s="1376"/>
      <c r="AX6304" s="1376"/>
      <c r="AY6304" s="1376"/>
      <c r="AZ6304" s="1376"/>
      <c r="BA6304" s="722"/>
      <c r="BB6304" s="722"/>
      <c r="BC6304" s="722"/>
    </row>
    <row r="6305" spans="11:55" s="757" customFormat="1">
      <c r="K6305" s="758"/>
      <c r="L6305" s="758"/>
      <c r="M6305" s="722"/>
      <c r="P6305" s="722"/>
      <c r="Q6305" s="722"/>
      <c r="R6305" s="722"/>
      <c r="S6305" s="722"/>
      <c r="T6305" s="722"/>
      <c r="U6305" s="722"/>
      <c r="V6305" s="1376"/>
      <c r="W6305" s="1376"/>
      <c r="X6305" s="1376"/>
      <c r="Y6305" s="1376"/>
      <c r="Z6305" s="1376"/>
      <c r="AA6305" s="1376"/>
      <c r="AB6305" s="1376"/>
      <c r="AC6305" s="1376"/>
      <c r="AD6305" s="1376"/>
      <c r="AE6305" s="1376"/>
      <c r="AF6305" s="1376"/>
      <c r="AG6305" s="1376"/>
      <c r="AH6305" s="1376"/>
      <c r="AI6305" s="1376"/>
      <c r="AJ6305" s="1376"/>
      <c r="AK6305" s="1376"/>
      <c r="AL6305" s="1376"/>
      <c r="AM6305" s="1376"/>
      <c r="AN6305" s="1376"/>
      <c r="AO6305" s="1376"/>
      <c r="AP6305" s="1376"/>
      <c r="AQ6305" s="1376"/>
      <c r="AR6305" s="1376"/>
      <c r="AS6305" s="1376"/>
      <c r="AT6305" s="1376"/>
      <c r="AU6305" s="1376"/>
      <c r="AV6305" s="1376"/>
      <c r="AW6305" s="1376"/>
      <c r="AX6305" s="1376"/>
      <c r="AY6305" s="1376"/>
      <c r="AZ6305" s="1376"/>
      <c r="BA6305" s="722"/>
      <c r="BB6305" s="722"/>
      <c r="BC6305" s="722"/>
    </row>
    <row r="6306" spans="11:55" s="757" customFormat="1">
      <c r="K6306" s="758"/>
      <c r="L6306" s="758"/>
      <c r="M6306" s="722"/>
      <c r="P6306" s="722"/>
      <c r="Q6306" s="722"/>
      <c r="R6306" s="722"/>
      <c r="S6306" s="722"/>
      <c r="T6306" s="722"/>
      <c r="U6306" s="722"/>
      <c r="V6306" s="1376"/>
      <c r="W6306" s="1376"/>
      <c r="X6306" s="1376"/>
      <c r="Y6306" s="1376"/>
      <c r="Z6306" s="1376"/>
      <c r="AA6306" s="1376"/>
      <c r="AB6306" s="1376"/>
      <c r="AC6306" s="1376"/>
      <c r="AD6306" s="1376"/>
      <c r="AE6306" s="1376"/>
      <c r="AF6306" s="1376"/>
      <c r="AG6306" s="1376"/>
      <c r="AH6306" s="1376"/>
      <c r="AI6306" s="1376"/>
      <c r="AJ6306" s="1376"/>
      <c r="AK6306" s="1376"/>
      <c r="AL6306" s="1376"/>
      <c r="AM6306" s="1376"/>
      <c r="AN6306" s="1376"/>
      <c r="AO6306" s="1376"/>
      <c r="AP6306" s="1376"/>
      <c r="AQ6306" s="1376"/>
      <c r="AR6306" s="1376"/>
      <c r="AS6306" s="1376"/>
      <c r="AT6306" s="1376"/>
      <c r="AU6306" s="1376"/>
      <c r="AV6306" s="1376"/>
      <c r="AW6306" s="1376"/>
      <c r="AX6306" s="1376"/>
      <c r="AY6306" s="1376"/>
      <c r="AZ6306" s="1376"/>
      <c r="BA6306" s="722"/>
      <c r="BB6306" s="722"/>
      <c r="BC6306" s="722"/>
    </row>
    <row r="6307" spans="11:55" s="757" customFormat="1">
      <c r="K6307" s="758"/>
      <c r="L6307" s="758"/>
      <c r="M6307" s="722"/>
      <c r="P6307" s="722"/>
      <c r="Q6307" s="722"/>
      <c r="R6307" s="722"/>
      <c r="S6307" s="722"/>
      <c r="T6307" s="722"/>
      <c r="U6307" s="722"/>
      <c r="V6307" s="1376"/>
      <c r="W6307" s="1376"/>
      <c r="X6307" s="1376"/>
      <c r="Y6307" s="1376"/>
      <c r="Z6307" s="1376"/>
      <c r="AA6307" s="1376"/>
      <c r="AB6307" s="1376"/>
      <c r="AC6307" s="1376"/>
      <c r="AD6307" s="1376"/>
      <c r="AE6307" s="1376"/>
      <c r="AF6307" s="1376"/>
      <c r="AG6307" s="1376"/>
      <c r="AH6307" s="1376"/>
      <c r="AI6307" s="1376"/>
      <c r="AJ6307" s="1376"/>
      <c r="AK6307" s="1376"/>
      <c r="AL6307" s="1376"/>
      <c r="AM6307" s="1376"/>
      <c r="AN6307" s="1376"/>
      <c r="AO6307" s="1376"/>
      <c r="AP6307" s="1376"/>
      <c r="AQ6307" s="1376"/>
      <c r="AR6307" s="1376"/>
      <c r="AS6307" s="1376"/>
      <c r="AT6307" s="1376"/>
      <c r="AU6307" s="1376"/>
      <c r="AV6307" s="1376"/>
      <c r="AW6307" s="1376"/>
      <c r="AX6307" s="1376"/>
      <c r="AY6307" s="1376"/>
      <c r="AZ6307" s="1376"/>
      <c r="BA6307" s="722"/>
      <c r="BB6307" s="722"/>
      <c r="BC6307" s="722"/>
    </row>
    <row r="6308" spans="11:55" s="757" customFormat="1">
      <c r="K6308" s="758"/>
      <c r="L6308" s="758"/>
      <c r="M6308" s="722"/>
      <c r="P6308" s="722"/>
      <c r="Q6308" s="722"/>
      <c r="R6308" s="722"/>
      <c r="S6308" s="722"/>
      <c r="T6308" s="722"/>
      <c r="U6308" s="722"/>
      <c r="V6308" s="1376"/>
      <c r="W6308" s="1376"/>
      <c r="X6308" s="1376"/>
      <c r="Y6308" s="1376"/>
      <c r="Z6308" s="1376"/>
      <c r="AA6308" s="1376"/>
      <c r="AB6308" s="1376"/>
      <c r="AC6308" s="1376"/>
      <c r="AD6308" s="1376"/>
      <c r="AE6308" s="1376"/>
      <c r="AF6308" s="1376"/>
      <c r="AG6308" s="1376"/>
      <c r="AH6308" s="1376"/>
      <c r="AI6308" s="1376"/>
      <c r="AJ6308" s="1376"/>
      <c r="AK6308" s="1376"/>
      <c r="AL6308" s="1376"/>
      <c r="AM6308" s="1376"/>
      <c r="AN6308" s="1376"/>
      <c r="AO6308" s="1376"/>
      <c r="AP6308" s="1376"/>
      <c r="AQ6308" s="1376"/>
      <c r="AR6308" s="1376"/>
      <c r="AS6308" s="1376"/>
      <c r="AT6308" s="1376"/>
      <c r="AU6308" s="1376"/>
      <c r="AV6308" s="1376"/>
      <c r="AW6308" s="1376"/>
      <c r="AX6308" s="1376"/>
      <c r="AY6308" s="1376"/>
      <c r="AZ6308" s="1376"/>
      <c r="BA6308" s="722"/>
      <c r="BB6308" s="722"/>
      <c r="BC6308" s="722"/>
    </row>
    <row r="6309" spans="11:55" s="757" customFormat="1">
      <c r="K6309" s="758"/>
      <c r="L6309" s="758"/>
      <c r="M6309" s="722"/>
      <c r="P6309" s="722"/>
      <c r="Q6309" s="722"/>
      <c r="R6309" s="722"/>
      <c r="S6309" s="722"/>
      <c r="T6309" s="722"/>
      <c r="U6309" s="722"/>
      <c r="V6309" s="1376"/>
      <c r="W6309" s="1376"/>
      <c r="X6309" s="1376"/>
      <c r="Y6309" s="1376"/>
      <c r="Z6309" s="1376"/>
      <c r="AA6309" s="1376"/>
      <c r="AB6309" s="1376"/>
      <c r="AC6309" s="1376"/>
      <c r="AD6309" s="1376"/>
      <c r="AE6309" s="1376"/>
      <c r="AF6309" s="1376"/>
      <c r="AG6309" s="1376"/>
      <c r="AH6309" s="1376"/>
      <c r="AI6309" s="1376"/>
      <c r="AJ6309" s="1376"/>
      <c r="AK6309" s="1376"/>
      <c r="AL6309" s="1376"/>
      <c r="AM6309" s="1376"/>
      <c r="AN6309" s="1376"/>
      <c r="AO6309" s="1376"/>
      <c r="AP6309" s="1376"/>
      <c r="AQ6309" s="1376"/>
      <c r="AR6309" s="1376"/>
      <c r="AS6309" s="1376"/>
      <c r="AT6309" s="1376"/>
      <c r="AU6309" s="1376"/>
      <c r="AV6309" s="1376"/>
      <c r="AW6309" s="1376"/>
      <c r="AX6309" s="1376"/>
      <c r="AY6309" s="1376"/>
      <c r="AZ6309" s="1376"/>
      <c r="BA6309" s="722"/>
      <c r="BB6309" s="722"/>
      <c r="BC6309" s="722"/>
    </row>
    <row r="6310" spans="11:55" s="757" customFormat="1">
      <c r="K6310" s="758"/>
      <c r="L6310" s="758"/>
      <c r="M6310" s="722"/>
      <c r="P6310" s="722"/>
      <c r="Q6310" s="722"/>
      <c r="R6310" s="722"/>
      <c r="S6310" s="722"/>
      <c r="T6310" s="722"/>
      <c r="U6310" s="722"/>
      <c r="V6310" s="1376"/>
      <c r="W6310" s="1376"/>
      <c r="X6310" s="1376"/>
      <c r="Y6310" s="1376"/>
      <c r="Z6310" s="1376"/>
      <c r="AA6310" s="1376"/>
      <c r="AB6310" s="1376"/>
      <c r="AC6310" s="1376"/>
      <c r="AD6310" s="1376"/>
      <c r="AE6310" s="1376"/>
      <c r="AF6310" s="1376"/>
      <c r="AG6310" s="1376"/>
      <c r="AH6310" s="1376"/>
      <c r="AI6310" s="1376"/>
      <c r="AJ6310" s="1376"/>
      <c r="AK6310" s="1376"/>
      <c r="AL6310" s="1376"/>
      <c r="AM6310" s="1376"/>
      <c r="AN6310" s="1376"/>
      <c r="AO6310" s="1376"/>
      <c r="AP6310" s="1376"/>
      <c r="AQ6310" s="1376"/>
      <c r="AR6310" s="1376"/>
      <c r="AS6310" s="1376"/>
      <c r="AT6310" s="1376"/>
      <c r="AU6310" s="1376"/>
      <c r="AV6310" s="1376"/>
      <c r="AW6310" s="1376"/>
      <c r="AX6310" s="1376"/>
      <c r="AY6310" s="1376"/>
      <c r="AZ6310" s="1376"/>
      <c r="BA6310" s="722"/>
      <c r="BB6310" s="722"/>
      <c r="BC6310" s="722"/>
    </row>
    <row r="6311" spans="11:55" s="757" customFormat="1">
      <c r="K6311" s="758"/>
      <c r="L6311" s="758"/>
      <c r="M6311" s="722"/>
      <c r="P6311" s="722"/>
      <c r="Q6311" s="722"/>
      <c r="R6311" s="722"/>
      <c r="S6311" s="722"/>
      <c r="T6311" s="722"/>
      <c r="U6311" s="722"/>
      <c r="V6311" s="1376"/>
      <c r="W6311" s="1376"/>
      <c r="X6311" s="1376"/>
      <c r="Y6311" s="1376"/>
      <c r="Z6311" s="1376"/>
      <c r="AA6311" s="1376"/>
      <c r="AB6311" s="1376"/>
      <c r="AC6311" s="1376"/>
      <c r="AD6311" s="1376"/>
      <c r="AE6311" s="1376"/>
      <c r="AF6311" s="1376"/>
      <c r="AG6311" s="1376"/>
      <c r="AH6311" s="1376"/>
      <c r="AI6311" s="1376"/>
      <c r="AJ6311" s="1376"/>
      <c r="AK6311" s="1376"/>
      <c r="AL6311" s="1376"/>
      <c r="AM6311" s="1376"/>
      <c r="AN6311" s="1376"/>
      <c r="AO6311" s="1376"/>
      <c r="AP6311" s="1376"/>
      <c r="AQ6311" s="1376"/>
      <c r="AR6311" s="1376"/>
      <c r="AS6311" s="1376"/>
      <c r="AT6311" s="1376"/>
      <c r="AU6311" s="1376"/>
      <c r="AV6311" s="1376"/>
      <c r="AW6311" s="1376"/>
      <c r="AX6311" s="1376"/>
      <c r="AY6311" s="1376"/>
      <c r="AZ6311" s="1376"/>
      <c r="BA6311" s="722"/>
      <c r="BB6311" s="722"/>
      <c r="BC6311" s="722"/>
    </row>
    <row r="6312" spans="11:55" s="757" customFormat="1">
      <c r="K6312" s="758"/>
      <c r="L6312" s="758"/>
      <c r="M6312" s="722"/>
      <c r="P6312" s="722"/>
      <c r="Q6312" s="722"/>
      <c r="R6312" s="722"/>
      <c r="S6312" s="722"/>
      <c r="T6312" s="722"/>
      <c r="U6312" s="722"/>
      <c r="V6312" s="1376"/>
      <c r="W6312" s="1376"/>
      <c r="X6312" s="1376"/>
      <c r="Y6312" s="1376"/>
      <c r="Z6312" s="1376"/>
      <c r="AA6312" s="1376"/>
      <c r="AB6312" s="1376"/>
      <c r="AC6312" s="1376"/>
      <c r="AD6312" s="1376"/>
      <c r="AE6312" s="1376"/>
      <c r="AF6312" s="1376"/>
      <c r="AG6312" s="1376"/>
      <c r="AH6312" s="1376"/>
      <c r="AI6312" s="1376"/>
      <c r="AJ6312" s="1376"/>
      <c r="AK6312" s="1376"/>
      <c r="AL6312" s="1376"/>
      <c r="AM6312" s="1376"/>
      <c r="AN6312" s="1376"/>
      <c r="AO6312" s="1376"/>
      <c r="AP6312" s="1376"/>
      <c r="AQ6312" s="1376"/>
      <c r="AR6312" s="1376"/>
      <c r="AS6312" s="1376"/>
      <c r="AT6312" s="1376"/>
      <c r="AU6312" s="1376"/>
      <c r="AV6312" s="1376"/>
      <c r="AW6312" s="1376"/>
      <c r="AX6312" s="1376"/>
      <c r="AY6312" s="1376"/>
      <c r="AZ6312" s="1376"/>
      <c r="BA6312" s="722"/>
      <c r="BB6312" s="722"/>
      <c r="BC6312" s="722"/>
    </row>
    <row r="6313" spans="11:55" s="757" customFormat="1">
      <c r="K6313" s="758"/>
      <c r="L6313" s="758"/>
      <c r="M6313" s="722"/>
      <c r="P6313" s="722"/>
      <c r="Q6313" s="722"/>
      <c r="R6313" s="722"/>
      <c r="S6313" s="722"/>
      <c r="T6313" s="722"/>
      <c r="U6313" s="722"/>
      <c r="V6313" s="1376"/>
      <c r="W6313" s="1376"/>
      <c r="X6313" s="1376"/>
      <c r="Y6313" s="1376"/>
      <c r="Z6313" s="1376"/>
      <c r="AA6313" s="1376"/>
      <c r="AB6313" s="1376"/>
      <c r="AC6313" s="1376"/>
      <c r="AD6313" s="1376"/>
      <c r="AE6313" s="1376"/>
      <c r="AF6313" s="1376"/>
      <c r="AG6313" s="1376"/>
      <c r="AH6313" s="1376"/>
      <c r="AI6313" s="1376"/>
      <c r="AJ6313" s="1376"/>
      <c r="AK6313" s="1376"/>
      <c r="AL6313" s="1376"/>
      <c r="AM6313" s="1376"/>
      <c r="AN6313" s="1376"/>
      <c r="AO6313" s="1376"/>
      <c r="AP6313" s="1376"/>
      <c r="AQ6313" s="1376"/>
      <c r="AR6313" s="1376"/>
      <c r="AS6313" s="1376"/>
      <c r="AT6313" s="1376"/>
      <c r="AU6313" s="1376"/>
      <c r="AV6313" s="1376"/>
      <c r="AW6313" s="1376"/>
      <c r="AX6313" s="1376"/>
      <c r="AY6313" s="1376"/>
      <c r="AZ6313" s="1376"/>
      <c r="BA6313" s="722"/>
      <c r="BB6313" s="722"/>
      <c r="BC6313" s="722"/>
    </row>
    <row r="6314" spans="11:55" s="757" customFormat="1">
      <c r="K6314" s="758"/>
      <c r="L6314" s="758"/>
      <c r="M6314" s="722"/>
      <c r="P6314" s="722"/>
      <c r="Q6314" s="722"/>
      <c r="R6314" s="722"/>
      <c r="S6314" s="722"/>
      <c r="T6314" s="722"/>
      <c r="U6314" s="722"/>
      <c r="V6314" s="1376"/>
      <c r="W6314" s="1376"/>
      <c r="X6314" s="1376"/>
      <c r="Y6314" s="1376"/>
      <c r="Z6314" s="1376"/>
      <c r="AA6314" s="1376"/>
      <c r="AB6314" s="1376"/>
      <c r="AC6314" s="1376"/>
      <c r="AD6314" s="1376"/>
      <c r="AE6314" s="1376"/>
      <c r="AF6314" s="1376"/>
      <c r="AG6314" s="1376"/>
      <c r="AH6314" s="1376"/>
      <c r="AI6314" s="1376"/>
      <c r="AJ6314" s="1376"/>
      <c r="AK6314" s="1376"/>
      <c r="AL6314" s="1376"/>
      <c r="AM6314" s="1376"/>
      <c r="AN6314" s="1376"/>
      <c r="AO6314" s="1376"/>
      <c r="AP6314" s="1376"/>
      <c r="AQ6314" s="1376"/>
      <c r="AR6314" s="1376"/>
      <c r="AS6314" s="1376"/>
      <c r="AT6314" s="1376"/>
      <c r="AU6314" s="1376"/>
      <c r="AV6314" s="1376"/>
      <c r="AW6314" s="1376"/>
      <c r="AX6314" s="1376"/>
      <c r="AY6314" s="1376"/>
      <c r="AZ6314" s="1376"/>
      <c r="BA6314" s="722"/>
      <c r="BB6314" s="722"/>
      <c r="BC6314" s="722"/>
    </row>
    <row r="6315" spans="11:55" s="757" customFormat="1">
      <c r="K6315" s="758"/>
      <c r="L6315" s="758"/>
      <c r="M6315" s="722"/>
      <c r="P6315" s="722"/>
      <c r="Q6315" s="722"/>
      <c r="R6315" s="722"/>
      <c r="S6315" s="722"/>
      <c r="T6315" s="722"/>
      <c r="U6315" s="722"/>
      <c r="V6315" s="1376"/>
      <c r="W6315" s="1376"/>
      <c r="X6315" s="1376"/>
      <c r="Y6315" s="1376"/>
      <c r="Z6315" s="1376"/>
      <c r="AA6315" s="1376"/>
      <c r="AB6315" s="1376"/>
      <c r="AC6315" s="1376"/>
      <c r="AD6315" s="1376"/>
      <c r="AE6315" s="1376"/>
      <c r="AF6315" s="1376"/>
      <c r="AG6315" s="1376"/>
      <c r="AH6315" s="1376"/>
      <c r="AI6315" s="1376"/>
      <c r="AJ6315" s="1376"/>
      <c r="AK6315" s="1376"/>
      <c r="AL6315" s="1376"/>
      <c r="AM6315" s="1376"/>
      <c r="AN6315" s="1376"/>
      <c r="AO6315" s="1376"/>
      <c r="AP6315" s="1376"/>
      <c r="AQ6315" s="1376"/>
      <c r="AR6315" s="1376"/>
      <c r="AS6315" s="1376"/>
      <c r="AT6315" s="1376"/>
      <c r="AU6315" s="1376"/>
      <c r="AV6315" s="1376"/>
      <c r="AW6315" s="1376"/>
      <c r="AX6315" s="1376"/>
      <c r="AY6315" s="1376"/>
      <c r="AZ6315" s="1376"/>
      <c r="BA6315" s="722"/>
      <c r="BB6315" s="722"/>
      <c r="BC6315" s="722"/>
    </row>
    <row r="6316" spans="11:55" s="757" customFormat="1">
      <c r="K6316" s="758"/>
      <c r="L6316" s="758"/>
      <c r="M6316" s="722"/>
      <c r="P6316" s="722"/>
      <c r="Q6316" s="722"/>
      <c r="R6316" s="722"/>
      <c r="S6316" s="722"/>
      <c r="T6316" s="722"/>
      <c r="U6316" s="722"/>
      <c r="V6316" s="1376"/>
      <c r="W6316" s="1376"/>
      <c r="X6316" s="1376"/>
      <c r="Y6316" s="1376"/>
      <c r="Z6316" s="1376"/>
      <c r="AA6316" s="1376"/>
      <c r="AB6316" s="1376"/>
      <c r="AC6316" s="1376"/>
      <c r="AD6316" s="1376"/>
      <c r="AE6316" s="1376"/>
      <c r="AF6316" s="1376"/>
      <c r="AG6316" s="1376"/>
      <c r="AH6316" s="1376"/>
      <c r="AI6316" s="1376"/>
      <c r="AJ6316" s="1376"/>
      <c r="AK6316" s="1376"/>
      <c r="AL6316" s="1376"/>
      <c r="AM6316" s="1376"/>
      <c r="AN6316" s="1376"/>
      <c r="AO6316" s="1376"/>
      <c r="AP6316" s="1376"/>
      <c r="AQ6316" s="1376"/>
      <c r="AR6316" s="1376"/>
      <c r="AS6316" s="1376"/>
      <c r="AT6316" s="1376"/>
      <c r="AU6316" s="1376"/>
      <c r="AV6316" s="1376"/>
      <c r="AW6316" s="1376"/>
      <c r="AX6316" s="1376"/>
      <c r="AY6316" s="1376"/>
      <c r="AZ6316" s="1376"/>
      <c r="BA6316" s="722"/>
      <c r="BB6316" s="722"/>
      <c r="BC6316" s="722"/>
    </row>
    <row r="6317" spans="11:55" s="757" customFormat="1">
      <c r="K6317" s="758"/>
      <c r="L6317" s="758"/>
      <c r="M6317" s="722"/>
      <c r="P6317" s="722"/>
      <c r="Q6317" s="722"/>
      <c r="R6317" s="722"/>
      <c r="S6317" s="722"/>
      <c r="T6317" s="722"/>
      <c r="U6317" s="722"/>
      <c r="V6317" s="1376"/>
      <c r="W6317" s="1376"/>
      <c r="X6317" s="1376"/>
      <c r="Y6317" s="1376"/>
      <c r="Z6317" s="1376"/>
      <c r="AA6317" s="1376"/>
      <c r="AB6317" s="1376"/>
      <c r="AC6317" s="1376"/>
      <c r="AD6317" s="1376"/>
      <c r="AE6317" s="1376"/>
      <c r="AF6317" s="1376"/>
      <c r="AG6317" s="1376"/>
      <c r="AH6317" s="1376"/>
      <c r="AI6317" s="1376"/>
      <c r="AJ6317" s="1376"/>
      <c r="AK6317" s="1376"/>
      <c r="AL6317" s="1376"/>
      <c r="AM6317" s="1376"/>
      <c r="AN6317" s="1376"/>
      <c r="AO6317" s="1376"/>
      <c r="AP6317" s="1376"/>
      <c r="AQ6317" s="1376"/>
      <c r="AR6317" s="1376"/>
      <c r="AS6317" s="1376"/>
      <c r="AT6317" s="1376"/>
      <c r="AU6317" s="1376"/>
      <c r="AV6317" s="1376"/>
      <c r="AW6317" s="1376"/>
      <c r="AX6317" s="1376"/>
      <c r="AY6317" s="1376"/>
      <c r="AZ6317" s="1376"/>
      <c r="BA6317" s="722"/>
      <c r="BB6317" s="722"/>
      <c r="BC6317" s="722"/>
    </row>
    <row r="6318" spans="11:55" s="757" customFormat="1">
      <c r="K6318" s="758"/>
      <c r="L6318" s="758"/>
      <c r="M6318" s="722"/>
      <c r="P6318" s="722"/>
      <c r="Q6318" s="722"/>
      <c r="R6318" s="722"/>
      <c r="S6318" s="722"/>
      <c r="T6318" s="722"/>
      <c r="U6318" s="722"/>
      <c r="V6318" s="1376"/>
      <c r="W6318" s="1376"/>
      <c r="X6318" s="1376"/>
      <c r="Y6318" s="1376"/>
      <c r="Z6318" s="1376"/>
      <c r="AA6318" s="1376"/>
      <c r="AB6318" s="1376"/>
      <c r="AC6318" s="1376"/>
      <c r="AD6318" s="1376"/>
      <c r="AE6318" s="1376"/>
      <c r="AF6318" s="1376"/>
      <c r="AG6318" s="1376"/>
      <c r="AH6318" s="1376"/>
      <c r="AI6318" s="1376"/>
      <c r="AJ6318" s="1376"/>
      <c r="AK6318" s="1376"/>
      <c r="AL6318" s="1376"/>
      <c r="AM6318" s="1376"/>
      <c r="AN6318" s="1376"/>
      <c r="AO6318" s="1376"/>
      <c r="AP6318" s="1376"/>
      <c r="AQ6318" s="1376"/>
      <c r="AR6318" s="1376"/>
      <c r="AS6318" s="1376"/>
      <c r="AT6318" s="1376"/>
      <c r="AU6318" s="1376"/>
      <c r="AV6318" s="1376"/>
      <c r="AW6318" s="1376"/>
      <c r="AX6318" s="1376"/>
      <c r="AY6318" s="1376"/>
      <c r="AZ6318" s="1376"/>
      <c r="BA6318" s="722"/>
      <c r="BB6318" s="722"/>
      <c r="BC6318" s="722"/>
    </row>
    <row r="6319" spans="11:55" s="757" customFormat="1">
      <c r="K6319" s="758"/>
      <c r="L6319" s="758"/>
      <c r="M6319" s="722"/>
      <c r="P6319" s="722"/>
      <c r="Q6319" s="722"/>
      <c r="R6319" s="722"/>
      <c r="S6319" s="722"/>
      <c r="T6319" s="722"/>
      <c r="U6319" s="722"/>
      <c r="V6319" s="1376"/>
      <c r="W6319" s="1376"/>
      <c r="X6319" s="1376"/>
      <c r="Y6319" s="1376"/>
      <c r="Z6319" s="1376"/>
      <c r="AA6319" s="1376"/>
      <c r="AB6319" s="1376"/>
      <c r="AC6319" s="1376"/>
      <c r="AD6319" s="1376"/>
      <c r="AE6319" s="1376"/>
      <c r="AF6319" s="1376"/>
      <c r="AG6319" s="1376"/>
      <c r="AH6319" s="1376"/>
      <c r="AI6319" s="1376"/>
      <c r="AJ6319" s="1376"/>
      <c r="AK6319" s="1376"/>
      <c r="AL6319" s="1376"/>
      <c r="AM6319" s="1376"/>
      <c r="AN6319" s="1376"/>
      <c r="AO6319" s="1376"/>
      <c r="AP6319" s="1376"/>
      <c r="AQ6319" s="1376"/>
      <c r="AR6319" s="1376"/>
      <c r="AS6319" s="1376"/>
      <c r="AT6319" s="1376"/>
      <c r="AU6319" s="1376"/>
      <c r="AV6319" s="1376"/>
      <c r="AW6319" s="1376"/>
      <c r="AX6319" s="1376"/>
      <c r="AY6319" s="1376"/>
      <c r="AZ6319" s="1376"/>
      <c r="BA6319" s="722"/>
      <c r="BB6319" s="722"/>
      <c r="BC6319" s="722"/>
    </row>
    <row r="6320" spans="11:55" s="757" customFormat="1">
      <c r="K6320" s="758"/>
      <c r="L6320" s="758"/>
      <c r="M6320" s="722"/>
      <c r="P6320" s="722"/>
      <c r="Q6320" s="722"/>
      <c r="R6320" s="722"/>
      <c r="S6320" s="722"/>
      <c r="T6320" s="722"/>
      <c r="U6320" s="722"/>
      <c r="V6320" s="1376"/>
      <c r="W6320" s="1376"/>
      <c r="X6320" s="1376"/>
      <c r="Y6320" s="1376"/>
      <c r="Z6320" s="1376"/>
      <c r="AA6320" s="1376"/>
      <c r="AB6320" s="1376"/>
      <c r="AC6320" s="1376"/>
      <c r="AD6320" s="1376"/>
      <c r="AE6320" s="1376"/>
      <c r="AF6320" s="1376"/>
      <c r="AG6320" s="1376"/>
      <c r="AH6320" s="1376"/>
      <c r="AI6320" s="1376"/>
      <c r="AJ6320" s="1376"/>
      <c r="AK6320" s="1376"/>
      <c r="AL6320" s="1376"/>
      <c r="AM6320" s="1376"/>
      <c r="AN6320" s="1376"/>
      <c r="AO6320" s="1376"/>
      <c r="AP6320" s="1376"/>
      <c r="AQ6320" s="1376"/>
      <c r="AR6320" s="1376"/>
      <c r="AS6320" s="1376"/>
      <c r="AT6320" s="1376"/>
      <c r="AU6320" s="1376"/>
      <c r="AV6320" s="1376"/>
      <c r="AW6320" s="1376"/>
      <c r="AX6320" s="1376"/>
      <c r="AY6320" s="1376"/>
      <c r="AZ6320" s="1376"/>
      <c r="BA6320" s="722"/>
      <c r="BB6320" s="722"/>
      <c r="BC6320" s="722"/>
    </row>
    <row r="6321" spans="11:55" s="757" customFormat="1">
      <c r="K6321" s="758"/>
      <c r="L6321" s="758"/>
      <c r="M6321" s="722"/>
      <c r="P6321" s="722"/>
      <c r="Q6321" s="722"/>
      <c r="R6321" s="722"/>
      <c r="S6321" s="722"/>
      <c r="T6321" s="722"/>
      <c r="U6321" s="722"/>
      <c r="V6321" s="1376"/>
      <c r="W6321" s="1376"/>
      <c r="X6321" s="1376"/>
      <c r="Y6321" s="1376"/>
      <c r="Z6321" s="1376"/>
      <c r="AA6321" s="1376"/>
      <c r="AB6321" s="1376"/>
      <c r="AC6321" s="1376"/>
      <c r="AD6321" s="1376"/>
      <c r="AE6321" s="1376"/>
      <c r="AF6321" s="1376"/>
      <c r="AG6321" s="1376"/>
      <c r="AH6321" s="1376"/>
      <c r="AI6321" s="1376"/>
      <c r="AJ6321" s="1376"/>
      <c r="AK6321" s="1376"/>
      <c r="AL6321" s="1376"/>
      <c r="AM6321" s="1376"/>
      <c r="AN6321" s="1376"/>
      <c r="AO6321" s="1376"/>
      <c r="AP6321" s="1376"/>
      <c r="AQ6321" s="1376"/>
      <c r="AR6321" s="1376"/>
      <c r="AS6321" s="1376"/>
      <c r="AT6321" s="1376"/>
      <c r="AU6321" s="1376"/>
      <c r="AV6321" s="1376"/>
      <c r="AW6321" s="1376"/>
      <c r="AX6321" s="1376"/>
      <c r="AY6321" s="1376"/>
      <c r="AZ6321" s="1376"/>
      <c r="BA6321" s="722"/>
      <c r="BB6321" s="722"/>
      <c r="BC6321" s="722"/>
    </row>
    <row r="6322" spans="11:55" s="757" customFormat="1">
      <c r="K6322" s="758"/>
      <c r="L6322" s="758"/>
      <c r="M6322" s="722"/>
      <c r="P6322" s="722"/>
      <c r="Q6322" s="722"/>
      <c r="R6322" s="722"/>
      <c r="S6322" s="722"/>
      <c r="T6322" s="722"/>
      <c r="U6322" s="722"/>
      <c r="V6322" s="1376"/>
      <c r="W6322" s="1376"/>
      <c r="X6322" s="1376"/>
      <c r="Y6322" s="1376"/>
      <c r="Z6322" s="1376"/>
      <c r="AA6322" s="1376"/>
      <c r="AB6322" s="1376"/>
      <c r="AC6322" s="1376"/>
      <c r="AD6322" s="1376"/>
      <c r="AE6322" s="1376"/>
      <c r="AF6322" s="1376"/>
      <c r="AG6322" s="1376"/>
      <c r="AH6322" s="1376"/>
      <c r="AI6322" s="1376"/>
      <c r="AJ6322" s="1376"/>
      <c r="AK6322" s="1376"/>
      <c r="AL6322" s="1376"/>
      <c r="AM6322" s="1376"/>
      <c r="AN6322" s="1376"/>
      <c r="AO6322" s="1376"/>
      <c r="AP6322" s="1376"/>
      <c r="AQ6322" s="1376"/>
      <c r="AR6322" s="1376"/>
      <c r="AS6322" s="1376"/>
      <c r="AT6322" s="1376"/>
      <c r="AU6322" s="1376"/>
      <c r="AV6322" s="1376"/>
      <c r="AW6322" s="1376"/>
      <c r="AX6322" s="1376"/>
      <c r="AY6322" s="1376"/>
      <c r="AZ6322" s="1376"/>
      <c r="BA6322" s="722"/>
      <c r="BB6322" s="722"/>
      <c r="BC6322" s="722"/>
    </row>
    <row r="6323" spans="11:55" s="757" customFormat="1">
      <c r="K6323" s="758"/>
      <c r="L6323" s="758"/>
      <c r="M6323" s="722"/>
      <c r="P6323" s="722"/>
      <c r="Q6323" s="722"/>
      <c r="R6323" s="722"/>
      <c r="S6323" s="722"/>
      <c r="T6323" s="722"/>
      <c r="U6323" s="722"/>
      <c r="V6323" s="1376"/>
      <c r="W6323" s="1376"/>
      <c r="X6323" s="1376"/>
      <c r="Y6323" s="1376"/>
      <c r="Z6323" s="1376"/>
      <c r="AA6323" s="1376"/>
      <c r="AB6323" s="1376"/>
      <c r="AC6323" s="1376"/>
      <c r="AD6323" s="1376"/>
      <c r="AE6323" s="1376"/>
      <c r="AF6323" s="1376"/>
      <c r="AG6323" s="1376"/>
      <c r="AH6323" s="1376"/>
      <c r="AI6323" s="1376"/>
      <c r="AJ6323" s="1376"/>
      <c r="AK6323" s="1376"/>
      <c r="AL6323" s="1376"/>
      <c r="AM6323" s="1376"/>
      <c r="AN6323" s="1376"/>
      <c r="AO6323" s="1376"/>
      <c r="AP6323" s="1376"/>
      <c r="AQ6323" s="1376"/>
      <c r="AR6323" s="1376"/>
      <c r="AS6323" s="1376"/>
      <c r="AT6323" s="1376"/>
      <c r="AU6323" s="1376"/>
      <c r="AV6323" s="1376"/>
      <c r="AW6323" s="1376"/>
      <c r="AX6323" s="1376"/>
      <c r="AY6323" s="1376"/>
      <c r="AZ6323" s="1376"/>
      <c r="BA6323" s="722"/>
      <c r="BB6323" s="722"/>
      <c r="BC6323" s="722"/>
    </row>
    <row r="6324" spans="11:55" s="757" customFormat="1">
      <c r="K6324" s="758"/>
      <c r="L6324" s="758"/>
      <c r="M6324" s="722"/>
      <c r="P6324" s="722"/>
      <c r="Q6324" s="722"/>
      <c r="R6324" s="722"/>
      <c r="S6324" s="722"/>
      <c r="T6324" s="722"/>
      <c r="U6324" s="722"/>
      <c r="V6324" s="1376"/>
      <c r="W6324" s="1376"/>
      <c r="X6324" s="1376"/>
      <c r="Y6324" s="1376"/>
      <c r="Z6324" s="1376"/>
      <c r="AA6324" s="1376"/>
      <c r="AB6324" s="1376"/>
      <c r="AC6324" s="1376"/>
      <c r="AD6324" s="1376"/>
      <c r="AE6324" s="1376"/>
      <c r="AF6324" s="1376"/>
      <c r="AG6324" s="1376"/>
      <c r="AH6324" s="1376"/>
      <c r="AI6324" s="1376"/>
      <c r="AJ6324" s="1376"/>
      <c r="AK6324" s="1376"/>
      <c r="AL6324" s="1376"/>
      <c r="AM6324" s="1376"/>
      <c r="AN6324" s="1376"/>
      <c r="AO6324" s="1376"/>
      <c r="AP6324" s="1376"/>
      <c r="AQ6324" s="1376"/>
      <c r="AR6324" s="1376"/>
      <c r="AS6324" s="1376"/>
      <c r="AT6324" s="1376"/>
      <c r="AU6324" s="1376"/>
      <c r="AV6324" s="1376"/>
      <c r="AW6324" s="1376"/>
      <c r="AX6324" s="1376"/>
      <c r="AY6324" s="1376"/>
      <c r="AZ6324" s="1376"/>
      <c r="BA6324" s="722"/>
      <c r="BB6324" s="722"/>
      <c r="BC6324" s="722"/>
    </row>
    <row r="6325" spans="11:55" s="757" customFormat="1">
      <c r="K6325" s="758"/>
      <c r="L6325" s="758"/>
      <c r="M6325" s="722"/>
      <c r="P6325" s="722"/>
      <c r="Q6325" s="722"/>
      <c r="R6325" s="722"/>
      <c r="S6325" s="722"/>
      <c r="T6325" s="722"/>
      <c r="U6325" s="722"/>
      <c r="V6325" s="1376"/>
      <c r="W6325" s="1376"/>
      <c r="X6325" s="1376"/>
      <c r="Y6325" s="1376"/>
      <c r="Z6325" s="1376"/>
      <c r="AA6325" s="1376"/>
      <c r="AB6325" s="1376"/>
      <c r="AC6325" s="1376"/>
      <c r="AD6325" s="1376"/>
      <c r="AE6325" s="1376"/>
      <c r="AF6325" s="1376"/>
      <c r="AG6325" s="1376"/>
      <c r="AH6325" s="1376"/>
      <c r="AI6325" s="1376"/>
      <c r="AJ6325" s="1376"/>
      <c r="AK6325" s="1376"/>
      <c r="AL6325" s="1376"/>
      <c r="AM6325" s="1376"/>
      <c r="AN6325" s="1376"/>
      <c r="AO6325" s="1376"/>
      <c r="AP6325" s="1376"/>
      <c r="AQ6325" s="1376"/>
      <c r="AR6325" s="1376"/>
      <c r="AS6325" s="1376"/>
      <c r="AT6325" s="1376"/>
      <c r="AU6325" s="1376"/>
      <c r="AV6325" s="1376"/>
      <c r="AW6325" s="1376"/>
      <c r="AX6325" s="1376"/>
      <c r="AY6325" s="1376"/>
      <c r="AZ6325" s="1376"/>
      <c r="BA6325" s="722"/>
      <c r="BB6325" s="722"/>
      <c r="BC6325" s="722"/>
    </row>
    <row r="6326" spans="11:55" s="757" customFormat="1">
      <c r="K6326" s="758"/>
      <c r="L6326" s="758"/>
      <c r="M6326" s="722"/>
      <c r="P6326" s="722"/>
      <c r="Q6326" s="722"/>
      <c r="R6326" s="722"/>
      <c r="S6326" s="722"/>
      <c r="T6326" s="722"/>
      <c r="U6326" s="722"/>
      <c r="V6326" s="1376"/>
      <c r="W6326" s="1376"/>
      <c r="X6326" s="1376"/>
      <c r="Y6326" s="1376"/>
      <c r="Z6326" s="1376"/>
      <c r="AA6326" s="1376"/>
      <c r="AB6326" s="1376"/>
      <c r="AC6326" s="1376"/>
      <c r="AD6326" s="1376"/>
      <c r="AE6326" s="1376"/>
      <c r="AF6326" s="1376"/>
      <c r="AG6326" s="1376"/>
      <c r="AH6326" s="1376"/>
      <c r="AI6326" s="1376"/>
      <c r="AJ6326" s="1376"/>
      <c r="AK6326" s="1376"/>
      <c r="AL6326" s="1376"/>
      <c r="AM6326" s="1376"/>
      <c r="AN6326" s="1376"/>
      <c r="AO6326" s="1376"/>
      <c r="AP6326" s="1376"/>
      <c r="AQ6326" s="1376"/>
      <c r="AR6326" s="1376"/>
      <c r="AS6326" s="1376"/>
      <c r="AT6326" s="1376"/>
      <c r="AU6326" s="1376"/>
      <c r="AV6326" s="1376"/>
      <c r="AW6326" s="1376"/>
      <c r="AX6326" s="1376"/>
      <c r="AY6326" s="1376"/>
      <c r="AZ6326" s="1376"/>
      <c r="BA6326" s="722"/>
      <c r="BB6326" s="722"/>
      <c r="BC6326" s="722"/>
    </row>
    <row r="6327" spans="11:55" s="757" customFormat="1">
      <c r="K6327" s="758"/>
      <c r="L6327" s="758"/>
      <c r="M6327" s="722"/>
      <c r="P6327" s="722"/>
      <c r="Q6327" s="722"/>
      <c r="R6327" s="722"/>
      <c r="S6327" s="722"/>
      <c r="T6327" s="722"/>
      <c r="U6327" s="722"/>
      <c r="V6327" s="1376"/>
      <c r="W6327" s="1376"/>
      <c r="X6327" s="1376"/>
      <c r="Y6327" s="1376"/>
      <c r="Z6327" s="1376"/>
      <c r="AA6327" s="1376"/>
      <c r="AB6327" s="1376"/>
      <c r="AC6327" s="1376"/>
      <c r="AD6327" s="1376"/>
      <c r="AE6327" s="1376"/>
      <c r="AF6327" s="1376"/>
      <c r="AG6327" s="1376"/>
      <c r="AH6327" s="1376"/>
      <c r="AI6327" s="1376"/>
      <c r="AJ6327" s="1376"/>
      <c r="AK6327" s="1376"/>
      <c r="AL6327" s="1376"/>
      <c r="AM6327" s="1376"/>
      <c r="AN6327" s="1376"/>
      <c r="AO6327" s="1376"/>
      <c r="AP6327" s="1376"/>
      <c r="AQ6327" s="1376"/>
      <c r="AR6327" s="1376"/>
      <c r="AS6327" s="1376"/>
      <c r="AT6327" s="1376"/>
      <c r="AU6327" s="1376"/>
      <c r="AV6327" s="1376"/>
      <c r="AW6327" s="1376"/>
      <c r="AX6327" s="1376"/>
      <c r="AY6327" s="1376"/>
      <c r="AZ6327" s="1376"/>
      <c r="BA6327" s="722"/>
      <c r="BB6327" s="722"/>
      <c r="BC6327" s="722"/>
    </row>
    <row r="6328" spans="11:55" s="757" customFormat="1">
      <c r="K6328" s="758"/>
      <c r="L6328" s="758"/>
      <c r="M6328" s="722"/>
      <c r="P6328" s="722"/>
      <c r="Q6328" s="722"/>
      <c r="R6328" s="722"/>
      <c r="S6328" s="722"/>
      <c r="T6328" s="722"/>
      <c r="U6328" s="722"/>
      <c r="V6328" s="1376"/>
      <c r="W6328" s="1376"/>
      <c r="X6328" s="1376"/>
      <c r="Y6328" s="1376"/>
      <c r="Z6328" s="1376"/>
      <c r="AA6328" s="1376"/>
      <c r="AB6328" s="1376"/>
      <c r="AC6328" s="1376"/>
      <c r="AD6328" s="1376"/>
      <c r="AE6328" s="1376"/>
      <c r="AF6328" s="1376"/>
      <c r="AG6328" s="1376"/>
      <c r="AH6328" s="1376"/>
      <c r="AI6328" s="1376"/>
      <c r="AJ6328" s="1376"/>
      <c r="AK6328" s="1376"/>
      <c r="AL6328" s="1376"/>
      <c r="AM6328" s="1376"/>
      <c r="AN6328" s="1376"/>
      <c r="AO6328" s="1376"/>
      <c r="AP6328" s="1376"/>
      <c r="AQ6328" s="1376"/>
      <c r="AR6328" s="1376"/>
      <c r="AS6328" s="1376"/>
      <c r="AT6328" s="1376"/>
      <c r="AU6328" s="1376"/>
      <c r="AV6328" s="1376"/>
      <c r="AW6328" s="1376"/>
      <c r="AX6328" s="1376"/>
      <c r="AY6328" s="1376"/>
      <c r="AZ6328" s="1376"/>
      <c r="BA6328" s="722"/>
      <c r="BB6328" s="722"/>
      <c r="BC6328" s="722"/>
    </row>
    <row r="6329" spans="11:55" s="757" customFormat="1">
      <c r="K6329" s="758"/>
      <c r="L6329" s="758"/>
      <c r="M6329" s="722"/>
      <c r="P6329" s="722"/>
      <c r="Q6329" s="722"/>
      <c r="R6329" s="722"/>
      <c r="S6329" s="722"/>
      <c r="T6329" s="722"/>
      <c r="U6329" s="722"/>
      <c r="V6329" s="1376"/>
      <c r="W6329" s="1376"/>
      <c r="X6329" s="1376"/>
      <c r="Y6329" s="1376"/>
      <c r="Z6329" s="1376"/>
      <c r="AA6329" s="1376"/>
      <c r="AB6329" s="1376"/>
      <c r="AC6329" s="1376"/>
      <c r="AD6329" s="1376"/>
      <c r="AE6329" s="1376"/>
      <c r="AF6329" s="1376"/>
      <c r="AG6329" s="1376"/>
      <c r="AH6329" s="1376"/>
      <c r="AI6329" s="1376"/>
      <c r="AJ6329" s="1376"/>
      <c r="AK6329" s="1376"/>
      <c r="AL6329" s="1376"/>
      <c r="AM6329" s="1376"/>
      <c r="AN6329" s="1376"/>
      <c r="AO6329" s="1376"/>
      <c r="AP6329" s="1376"/>
      <c r="AQ6329" s="1376"/>
      <c r="AR6329" s="1376"/>
      <c r="AS6329" s="1376"/>
      <c r="AT6329" s="1376"/>
      <c r="AU6329" s="1376"/>
      <c r="AV6329" s="1376"/>
      <c r="AW6329" s="1376"/>
      <c r="AX6329" s="1376"/>
      <c r="AY6329" s="1376"/>
      <c r="AZ6329" s="1376"/>
      <c r="BA6329" s="722"/>
      <c r="BB6329" s="722"/>
      <c r="BC6329" s="722"/>
    </row>
    <row r="6330" spans="11:55" s="757" customFormat="1">
      <c r="K6330" s="758"/>
      <c r="L6330" s="758"/>
      <c r="M6330" s="722"/>
      <c r="P6330" s="722"/>
      <c r="Q6330" s="722"/>
      <c r="R6330" s="722"/>
      <c r="S6330" s="722"/>
      <c r="T6330" s="722"/>
      <c r="U6330" s="722"/>
      <c r="V6330" s="1376"/>
      <c r="W6330" s="1376"/>
      <c r="X6330" s="1376"/>
      <c r="Y6330" s="1376"/>
      <c r="Z6330" s="1376"/>
      <c r="AA6330" s="1376"/>
      <c r="AB6330" s="1376"/>
      <c r="AC6330" s="1376"/>
      <c r="AD6330" s="1376"/>
      <c r="AE6330" s="1376"/>
      <c r="AF6330" s="1376"/>
      <c r="AG6330" s="1376"/>
      <c r="AH6330" s="1376"/>
      <c r="AI6330" s="1376"/>
      <c r="AJ6330" s="1376"/>
      <c r="AK6330" s="1376"/>
      <c r="AL6330" s="1376"/>
      <c r="AM6330" s="1376"/>
      <c r="AN6330" s="1376"/>
      <c r="AO6330" s="1376"/>
      <c r="AP6330" s="1376"/>
      <c r="AQ6330" s="1376"/>
      <c r="AR6330" s="1376"/>
      <c r="AS6330" s="1376"/>
      <c r="AT6330" s="1376"/>
      <c r="AU6330" s="1376"/>
      <c r="AV6330" s="1376"/>
      <c r="AW6330" s="1376"/>
      <c r="AX6330" s="1376"/>
      <c r="AY6330" s="1376"/>
      <c r="AZ6330" s="1376"/>
      <c r="BA6330" s="722"/>
      <c r="BB6330" s="722"/>
      <c r="BC6330" s="722"/>
    </row>
    <row r="6331" spans="11:55" s="757" customFormat="1">
      <c r="K6331" s="758"/>
      <c r="L6331" s="758"/>
      <c r="M6331" s="722"/>
      <c r="P6331" s="722"/>
      <c r="Q6331" s="722"/>
      <c r="R6331" s="722"/>
      <c r="S6331" s="722"/>
      <c r="T6331" s="722"/>
      <c r="U6331" s="722"/>
      <c r="V6331" s="1376"/>
      <c r="W6331" s="1376"/>
      <c r="X6331" s="1376"/>
      <c r="Y6331" s="1376"/>
      <c r="Z6331" s="1376"/>
      <c r="AA6331" s="1376"/>
      <c r="AB6331" s="1376"/>
      <c r="AC6331" s="1376"/>
      <c r="AD6331" s="1376"/>
      <c r="AE6331" s="1376"/>
      <c r="AF6331" s="1376"/>
      <c r="AG6331" s="1376"/>
      <c r="AH6331" s="1376"/>
      <c r="AI6331" s="1376"/>
      <c r="AJ6331" s="1376"/>
      <c r="AK6331" s="1376"/>
      <c r="AL6331" s="1376"/>
      <c r="AM6331" s="1376"/>
      <c r="AN6331" s="1376"/>
      <c r="AO6331" s="1376"/>
      <c r="AP6331" s="1376"/>
      <c r="AQ6331" s="1376"/>
      <c r="AR6331" s="1376"/>
      <c r="AS6331" s="1376"/>
      <c r="AT6331" s="1376"/>
      <c r="AU6331" s="1376"/>
      <c r="AV6331" s="1376"/>
      <c r="AW6331" s="1376"/>
      <c r="AX6331" s="1376"/>
      <c r="AY6331" s="1376"/>
      <c r="AZ6331" s="1376"/>
      <c r="BA6331" s="722"/>
      <c r="BB6331" s="722"/>
      <c r="BC6331" s="722"/>
    </row>
    <row r="6332" spans="11:55" s="757" customFormat="1">
      <c r="K6332" s="758"/>
      <c r="L6332" s="758"/>
      <c r="M6332" s="722"/>
      <c r="P6332" s="722"/>
      <c r="Q6332" s="722"/>
      <c r="R6332" s="722"/>
      <c r="S6332" s="722"/>
      <c r="T6332" s="722"/>
      <c r="U6332" s="722"/>
      <c r="V6332" s="1376"/>
      <c r="W6332" s="1376"/>
      <c r="X6332" s="1376"/>
      <c r="Y6332" s="1376"/>
      <c r="Z6332" s="1376"/>
      <c r="AA6332" s="1376"/>
      <c r="AB6332" s="1376"/>
      <c r="AC6332" s="1376"/>
      <c r="AD6332" s="1376"/>
      <c r="AE6332" s="1376"/>
      <c r="AF6332" s="1376"/>
      <c r="AG6332" s="1376"/>
      <c r="AH6332" s="1376"/>
      <c r="AI6332" s="1376"/>
      <c r="AJ6332" s="1376"/>
      <c r="AK6332" s="1376"/>
      <c r="AL6332" s="1376"/>
      <c r="AM6332" s="1376"/>
      <c r="AN6332" s="1376"/>
      <c r="AO6332" s="1376"/>
      <c r="AP6332" s="1376"/>
      <c r="AQ6332" s="1376"/>
      <c r="AR6332" s="1376"/>
      <c r="AS6332" s="1376"/>
      <c r="AT6332" s="1376"/>
      <c r="AU6332" s="1376"/>
      <c r="AV6332" s="1376"/>
      <c r="AW6332" s="1376"/>
      <c r="AX6332" s="1376"/>
      <c r="AY6332" s="1376"/>
      <c r="AZ6332" s="1376"/>
      <c r="BA6332" s="722"/>
      <c r="BB6332" s="722"/>
      <c r="BC6332" s="722"/>
    </row>
    <row r="6333" spans="11:55" s="757" customFormat="1">
      <c r="K6333" s="758"/>
      <c r="L6333" s="758"/>
      <c r="M6333" s="722"/>
      <c r="P6333" s="722"/>
      <c r="Q6333" s="722"/>
      <c r="R6333" s="722"/>
      <c r="S6333" s="722"/>
      <c r="T6333" s="722"/>
      <c r="U6333" s="722"/>
      <c r="V6333" s="1376"/>
      <c r="W6333" s="1376"/>
      <c r="X6333" s="1376"/>
      <c r="Y6333" s="1376"/>
      <c r="Z6333" s="1376"/>
      <c r="AA6333" s="1376"/>
      <c r="AB6333" s="1376"/>
      <c r="AC6333" s="1376"/>
      <c r="AD6333" s="1376"/>
      <c r="AE6333" s="1376"/>
      <c r="AF6333" s="1376"/>
      <c r="AG6333" s="1376"/>
      <c r="AH6333" s="1376"/>
      <c r="AI6333" s="1376"/>
      <c r="AJ6333" s="1376"/>
      <c r="AK6333" s="1376"/>
      <c r="AL6333" s="1376"/>
      <c r="AM6333" s="1376"/>
      <c r="AN6333" s="1376"/>
      <c r="AO6333" s="1376"/>
      <c r="AP6333" s="1376"/>
      <c r="AQ6333" s="1376"/>
      <c r="AR6333" s="1376"/>
      <c r="AS6333" s="1376"/>
      <c r="AT6333" s="1376"/>
      <c r="AU6333" s="1376"/>
      <c r="AV6333" s="1376"/>
      <c r="AW6333" s="1376"/>
      <c r="AX6333" s="1376"/>
      <c r="AY6333" s="1376"/>
      <c r="AZ6333" s="1376"/>
      <c r="BA6333" s="722"/>
      <c r="BB6333" s="722"/>
      <c r="BC6333" s="722"/>
    </row>
    <row r="6334" spans="11:55" s="757" customFormat="1">
      <c r="K6334" s="758"/>
      <c r="L6334" s="758"/>
      <c r="M6334" s="722"/>
      <c r="P6334" s="722"/>
      <c r="Q6334" s="722"/>
      <c r="R6334" s="722"/>
      <c r="S6334" s="722"/>
      <c r="T6334" s="722"/>
      <c r="U6334" s="722"/>
      <c r="V6334" s="1376"/>
      <c r="W6334" s="1376"/>
      <c r="X6334" s="1376"/>
      <c r="Y6334" s="1376"/>
      <c r="Z6334" s="1376"/>
      <c r="AA6334" s="1376"/>
      <c r="AB6334" s="1376"/>
      <c r="AC6334" s="1376"/>
      <c r="AD6334" s="1376"/>
      <c r="AE6334" s="1376"/>
      <c r="AF6334" s="1376"/>
      <c r="AG6334" s="1376"/>
      <c r="AH6334" s="1376"/>
      <c r="AI6334" s="1376"/>
      <c r="AJ6334" s="1376"/>
      <c r="AK6334" s="1376"/>
      <c r="AL6334" s="1376"/>
      <c r="AM6334" s="1376"/>
      <c r="AN6334" s="1376"/>
      <c r="AO6334" s="1376"/>
      <c r="AP6334" s="1376"/>
      <c r="AQ6334" s="1376"/>
      <c r="AR6334" s="1376"/>
      <c r="AS6334" s="1376"/>
      <c r="AT6334" s="1376"/>
      <c r="AU6334" s="1376"/>
      <c r="AV6334" s="1376"/>
      <c r="AW6334" s="1376"/>
      <c r="AX6334" s="1376"/>
      <c r="AY6334" s="1376"/>
      <c r="AZ6334" s="1376"/>
      <c r="BA6334" s="722"/>
      <c r="BB6334" s="722"/>
      <c r="BC6334" s="722"/>
    </row>
    <row r="6335" spans="11:55" s="757" customFormat="1">
      <c r="K6335" s="758"/>
      <c r="L6335" s="758"/>
      <c r="M6335" s="722"/>
      <c r="P6335" s="722"/>
      <c r="Q6335" s="722"/>
      <c r="R6335" s="722"/>
      <c r="S6335" s="722"/>
      <c r="T6335" s="722"/>
      <c r="U6335" s="722"/>
      <c r="V6335" s="1376"/>
      <c r="W6335" s="1376"/>
      <c r="X6335" s="1376"/>
      <c r="Y6335" s="1376"/>
      <c r="Z6335" s="1376"/>
      <c r="AA6335" s="1376"/>
      <c r="AB6335" s="1376"/>
      <c r="AC6335" s="1376"/>
      <c r="AD6335" s="1376"/>
      <c r="AE6335" s="1376"/>
      <c r="AF6335" s="1376"/>
      <c r="AG6335" s="1376"/>
      <c r="AH6335" s="1376"/>
      <c r="AI6335" s="1376"/>
      <c r="AJ6335" s="1376"/>
      <c r="AK6335" s="1376"/>
      <c r="AL6335" s="1376"/>
      <c r="AM6335" s="1376"/>
      <c r="AN6335" s="1376"/>
      <c r="AO6335" s="1376"/>
      <c r="AP6335" s="1376"/>
      <c r="AQ6335" s="1376"/>
      <c r="AR6335" s="1376"/>
      <c r="AS6335" s="1376"/>
      <c r="AT6335" s="1376"/>
      <c r="AU6335" s="1376"/>
      <c r="AV6335" s="1376"/>
      <c r="AW6335" s="1376"/>
      <c r="AX6335" s="1376"/>
      <c r="AY6335" s="1376"/>
      <c r="AZ6335" s="1376"/>
      <c r="BA6335" s="722"/>
      <c r="BB6335" s="722"/>
      <c r="BC6335" s="722"/>
    </row>
    <row r="6336" spans="11:55" s="757" customFormat="1">
      <c r="K6336" s="758"/>
      <c r="L6336" s="758"/>
      <c r="M6336" s="722"/>
      <c r="P6336" s="722"/>
      <c r="Q6336" s="722"/>
      <c r="R6336" s="722"/>
      <c r="S6336" s="722"/>
      <c r="T6336" s="722"/>
      <c r="U6336" s="722"/>
      <c r="V6336" s="1376"/>
      <c r="W6336" s="1376"/>
      <c r="X6336" s="1376"/>
      <c r="Y6336" s="1376"/>
      <c r="Z6336" s="1376"/>
      <c r="AA6336" s="1376"/>
      <c r="AB6336" s="1376"/>
      <c r="AC6336" s="1376"/>
      <c r="AD6336" s="1376"/>
      <c r="AE6336" s="1376"/>
      <c r="AF6336" s="1376"/>
      <c r="AG6336" s="1376"/>
      <c r="AH6336" s="1376"/>
      <c r="AI6336" s="1376"/>
      <c r="AJ6336" s="1376"/>
      <c r="AK6336" s="1376"/>
      <c r="AL6336" s="1376"/>
      <c r="AM6336" s="1376"/>
      <c r="AN6336" s="1376"/>
      <c r="AO6336" s="1376"/>
      <c r="AP6336" s="1376"/>
      <c r="AQ6336" s="1376"/>
      <c r="AR6336" s="1376"/>
      <c r="AS6336" s="1376"/>
      <c r="AT6336" s="1376"/>
      <c r="AU6336" s="1376"/>
      <c r="AV6336" s="1376"/>
      <c r="AW6336" s="1376"/>
      <c r="AX6336" s="1376"/>
      <c r="AY6336" s="1376"/>
      <c r="AZ6336" s="1376"/>
      <c r="BA6336" s="722"/>
      <c r="BB6336" s="722"/>
      <c r="BC6336" s="722"/>
    </row>
    <row r="6337" spans="11:55" s="757" customFormat="1">
      <c r="K6337" s="758"/>
      <c r="L6337" s="758"/>
      <c r="M6337" s="722"/>
      <c r="P6337" s="722"/>
      <c r="Q6337" s="722"/>
      <c r="R6337" s="722"/>
      <c r="S6337" s="722"/>
      <c r="T6337" s="722"/>
      <c r="U6337" s="722"/>
      <c r="V6337" s="1376"/>
      <c r="W6337" s="1376"/>
      <c r="X6337" s="1376"/>
      <c r="Y6337" s="1376"/>
      <c r="Z6337" s="1376"/>
      <c r="AA6337" s="1376"/>
      <c r="AB6337" s="1376"/>
      <c r="AC6337" s="1376"/>
      <c r="AD6337" s="1376"/>
      <c r="AE6337" s="1376"/>
      <c r="AF6337" s="1376"/>
      <c r="AG6337" s="1376"/>
      <c r="AH6337" s="1376"/>
      <c r="AI6337" s="1376"/>
      <c r="AJ6337" s="1376"/>
      <c r="AK6337" s="1376"/>
      <c r="AL6337" s="1376"/>
      <c r="AM6337" s="1376"/>
      <c r="AN6337" s="1376"/>
      <c r="AO6337" s="1376"/>
      <c r="AP6337" s="1376"/>
      <c r="AQ6337" s="1376"/>
      <c r="AR6337" s="1376"/>
      <c r="AS6337" s="1376"/>
      <c r="AT6337" s="1376"/>
      <c r="AU6337" s="1376"/>
      <c r="AV6337" s="1376"/>
      <c r="AW6337" s="1376"/>
      <c r="AX6337" s="1376"/>
      <c r="AY6337" s="1376"/>
      <c r="AZ6337" s="1376"/>
      <c r="BA6337" s="722"/>
      <c r="BB6337" s="722"/>
      <c r="BC6337" s="722"/>
    </row>
    <row r="6338" spans="11:55" s="757" customFormat="1">
      <c r="K6338" s="758"/>
      <c r="L6338" s="758"/>
      <c r="M6338" s="722"/>
      <c r="P6338" s="722"/>
      <c r="Q6338" s="722"/>
      <c r="R6338" s="722"/>
      <c r="S6338" s="722"/>
      <c r="T6338" s="722"/>
      <c r="U6338" s="722"/>
      <c r="V6338" s="1376"/>
      <c r="W6338" s="1376"/>
      <c r="X6338" s="1376"/>
      <c r="Y6338" s="1376"/>
      <c r="Z6338" s="1376"/>
      <c r="AA6338" s="1376"/>
      <c r="AB6338" s="1376"/>
      <c r="AC6338" s="1376"/>
      <c r="AD6338" s="1376"/>
      <c r="AE6338" s="1376"/>
      <c r="AF6338" s="1376"/>
      <c r="AG6338" s="1376"/>
      <c r="AH6338" s="1376"/>
      <c r="AI6338" s="1376"/>
      <c r="AJ6338" s="1376"/>
      <c r="AK6338" s="1376"/>
      <c r="AL6338" s="1376"/>
      <c r="AM6338" s="1376"/>
      <c r="AN6338" s="1376"/>
      <c r="AO6338" s="1376"/>
      <c r="AP6338" s="1376"/>
      <c r="AQ6338" s="1376"/>
      <c r="AR6338" s="1376"/>
      <c r="AS6338" s="1376"/>
      <c r="AT6338" s="1376"/>
      <c r="AU6338" s="1376"/>
      <c r="AV6338" s="1376"/>
      <c r="AW6338" s="1376"/>
      <c r="AX6338" s="1376"/>
      <c r="AY6338" s="1376"/>
      <c r="AZ6338" s="1376"/>
      <c r="BA6338" s="722"/>
      <c r="BB6338" s="722"/>
      <c r="BC6338" s="722"/>
    </row>
    <row r="6339" spans="11:55" s="757" customFormat="1">
      <c r="K6339" s="758"/>
      <c r="L6339" s="758"/>
      <c r="M6339" s="722"/>
      <c r="P6339" s="722"/>
      <c r="Q6339" s="722"/>
      <c r="R6339" s="722"/>
      <c r="S6339" s="722"/>
      <c r="T6339" s="722"/>
      <c r="U6339" s="722"/>
      <c r="V6339" s="1376"/>
      <c r="W6339" s="1376"/>
      <c r="X6339" s="1376"/>
      <c r="Y6339" s="1376"/>
      <c r="Z6339" s="1376"/>
      <c r="AA6339" s="1376"/>
      <c r="AB6339" s="1376"/>
      <c r="AC6339" s="1376"/>
      <c r="AD6339" s="1376"/>
      <c r="AE6339" s="1376"/>
      <c r="AF6339" s="1376"/>
      <c r="AG6339" s="1376"/>
      <c r="AH6339" s="1376"/>
      <c r="AI6339" s="1376"/>
      <c r="AJ6339" s="1376"/>
      <c r="AK6339" s="1376"/>
      <c r="AL6339" s="1376"/>
      <c r="AM6339" s="1376"/>
      <c r="AN6339" s="1376"/>
      <c r="AO6339" s="1376"/>
      <c r="AP6339" s="1376"/>
      <c r="AQ6339" s="1376"/>
      <c r="AR6339" s="1376"/>
      <c r="AS6339" s="1376"/>
      <c r="AT6339" s="1376"/>
      <c r="AU6339" s="1376"/>
      <c r="AV6339" s="1376"/>
      <c r="AW6339" s="1376"/>
      <c r="AX6339" s="1376"/>
      <c r="AY6339" s="1376"/>
      <c r="AZ6339" s="1376"/>
      <c r="BA6339" s="722"/>
      <c r="BB6339" s="722"/>
      <c r="BC6339" s="722"/>
    </row>
    <row r="6340" spans="11:55" s="757" customFormat="1">
      <c r="K6340" s="758"/>
      <c r="L6340" s="758"/>
      <c r="M6340" s="722"/>
      <c r="P6340" s="722"/>
      <c r="Q6340" s="722"/>
      <c r="R6340" s="722"/>
      <c r="S6340" s="722"/>
      <c r="T6340" s="722"/>
      <c r="U6340" s="722"/>
      <c r="V6340" s="1376"/>
      <c r="W6340" s="1376"/>
      <c r="X6340" s="1376"/>
      <c r="Y6340" s="1376"/>
      <c r="Z6340" s="1376"/>
      <c r="AA6340" s="1376"/>
      <c r="AB6340" s="1376"/>
      <c r="AC6340" s="1376"/>
      <c r="AD6340" s="1376"/>
      <c r="AE6340" s="1376"/>
      <c r="AF6340" s="1376"/>
      <c r="AG6340" s="1376"/>
      <c r="AH6340" s="1376"/>
      <c r="AI6340" s="1376"/>
      <c r="AJ6340" s="1376"/>
      <c r="AK6340" s="1376"/>
      <c r="AL6340" s="1376"/>
      <c r="AM6340" s="1376"/>
      <c r="AN6340" s="1376"/>
      <c r="AO6340" s="1376"/>
      <c r="AP6340" s="1376"/>
      <c r="AQ6340" s="1376"/>
      <c r="AR6340" s="1376"/>
      <c r="AS6340" s="1376"/>
      <c r="AT6340" s="1376"/>
      <c r="AU6340" s="1376"/>
      <c r="AV6340" s="1376"/>
      <c r="AW6340" s="1376"/>
      <c r="AX6340" s="1376"/>
      <c r="AY6340" s="1376"/>
      <c r="AZ6340" s="1376"/>
      <c r="BA6340" s="722"/>
      <c r="BB6340" s="722"/>
      <c r="BC6340" s="722"/>
    </row>
    <row r="6341" spans="11:55" s="757" customFormat="1">
      <c r="K6341" s="758"/>
      <c r="L6341" s="758"/>
      <c r="M6341" s="722"/>
      <c r="P6341" s="722"/>
      <c r="Q6341" s="722"/>
      <c r="R6341" s="722"/>
      <c r="S6341" s="722"/>
      <c r="T6341" s="722"/>
      <c r="U6341" s="722"/>
      <c r="V6341" s="1376"/>
      <c r="W6341" s="1376"/>
      <c r="X6341" s="1376"/>
      <c r="Y6341" s="1376"/>
      <c r="Z6341" s="1376"/>
      <c r="AA6341" s="1376"/>
      <c r="AB6341" s="1376"/>
      <c r="AC6341" s="1376"/>
      <c r="AD6341" s="1376"/>
      <c r="AE6341" s="1376"/>
      <c r="AF6341" s="1376"/>
      <c r="AG6341" s="1376"/>
      <c r="AH6341" s="1376"/>
      <c r="AI6341" s="1376"/>
      <c r="AJ6341" s="1376"/>
      <c r="AK6341" s="1376"/>
      <c r="AL6341" s="1376"/>
      <c r="AM6341" s="1376"/>
      <c r="AN6341" s="1376"/>
      <c r="AO6341" s="1376"/>
      <c r="AP6341" s="1376"/>
      <c r="AQ6341" s="1376"/>
      <c r="AR6341" s="1376"/>
      <c r="AS6341" s="1376"/>
      <c r="AT6341" s="1376"/>
      <c r="AU6341" s="1376"/>
      <c r="AV6341" s="1376"/>
      <c r="AW6341" s="1376"/>
      <c r="AX6341" s="1376"/>
      <c r="AY6341" s="1376"/>
      <c r="AZ6341" s="1376"/>
      <c r="BA6341" s="722"/>
      <c r="BB6341" s="722"/>
      <c r="BC6341" s="722"/>
    </row>
    <row r="6342" spans="11:55" s="757" customFormat="1">
      <c r="K6342" s="758"/>
      <c r="L6342" s="758"/>
      <c r="M6342" s="722"/>
      <c r="P6342" s="722"/>
      <c r="Q6342" s="722"/>
      <c r="R6342" s="722"/>
      <c r="S6342" s="722"/>
      <c r="T6342" s="722"/>
      <c r="U6342" s="722"/>
      <c r="V6342" s="1376"/>
      <c r="W6342" s="1376"/>
      <c r="X6342" s="1376"/>
      <c r="Y6342" s="1376"/>
      <c r="Z6342" s="1376"/>
      <c r="AA6342" s="1376"/>
      <c r="AB6342" s="1376"/>
      <c r="AC6342" s="1376"/>
      <c r="AD6342" s="1376"/>
      <c r="AE6342" s="1376"/>
      <c r="AF6342" s="1376"/>
      <c r="AG6342" s="1376"/>
      <c r="AH6342" s="1376"/>
      <c r="AI6342" s="1376"/>
      <c r="AJ6342" s="1376"/>
      <c r="AK6342" s="1376"/>
      <c r="AL6342" s="1376"/>
      <c r="AM6342" s="1376"/>
      <c r="AN6342" s="1376"/>
      <c r="AO6342" s="1376"/>
      <c r="AP6342" s="1376"/>
      <c r="AQ6342" s="1376"/>
      <c r="AR6342" s="1376"/>
      <c r="AS6342" s="1376"/>
      <c r="AT6342" s="1376"/>
      <c r="AU6342" s="1376"/>
      <c r="AV6342" s="1376"/>
      <c r="AW6342" s="1376"/>
      <c r="AX6342" s="1376"/>
      <c r="AY6342" s="1376"/>
      <c r="AZ6342" s="1376"/>
      <c r="BA6342" s="722"/>
      <c r="BB6342" s="722"/>
      <c r="BC6342" s="722"/>
    </row>
    <row r="6343" spans="11:55" s="757" customFormat="1">
      <c r="K6343" s="758"/>
      <c r="L6343" s="758"/>
      <c r="M6343" s="722"/>
      <c r="P6343" s="722"/>
      <c r="Q6343" s="722"/>
      <c r="R6343" s="722"/>
      <c r="S6343" s="722"/>
      <c r="T6343" s="722"/>
      <c r="U6343" s="722"/>
      <c r="V6343" s="1376"/>
      <c r="W6343" s="1376"/>
      <c r="X6343" s="1376"/>
      <c r="Y6343" s="1376"/>
      <c r="Z6343" s="1376"/>
      <c r="AA6343" s="1376"/>
      <c r="AB6343" s="1376"/>
      <c r="AC6343" s="1376"/>
      <c r="AD6343" s="1376"/>
      <c r="AE6343" s="1376"/>
      <c r="AF6343" s="1376"/>
      <c r="AG6343" s="1376"/>
      <c r="AH6343" s="1376"/>
      <c r="AI6343" s="1376"/>
      <c r="AJ6343" s="1376"/>
      <c r="AK6343" s="1376"/>
      <c r="AL6343" s="1376"/>
      <c r="AM6343" s="1376"/>
      <c r="AN6343" s="1376"/>
      <c r="AO6343" s="1376"/>
      <c r="AP6343" s="1376"/>
      <c r="AQ6343" s="1376"/>
      <c r="AR6343" s="1376"/>
      <c r="AS6343" s="1376"/>
      <c r="AT6343" s="1376"/>
      <c r="AU6343" s="1376"/>
      <c r="AV6343" s="1376"/>
      <c r="AW6343" s="1376"/>
      <c r="AX6343" s="1376"/>
      <c r="AY6343" s="1376"/>
      <c r="AZ6343" s="1376"/>
      <c r="BA6343" s="722"/>
      <c r="BB6343" s="722"/>
      <c r="BC6343" s="722"/>
    </row>
    <row r="6344" spans="11:55" s="757" customFormat="1">
      <c r="K6344" s="758"/>
      <c r="L6344" s="758"/>
      <c r="M6344" s="722"/>
      <c r="P6344" s="722"/>
      <c r="Q6344" s="722"/>
      <c r="R6344" s="722"/>
      <c r="S6344" s="722"/>
      <c r="T6344" s="722"/>
      <c r="U6344" s="722"/>
      <c r="V6344" s="1376"/>
      <c r="W6344" s="1376"/>
      <c r="X6344" s="1376"/>
      <c r="Y6344" s="1376"/>
      <c r="Z6344" s="1376"/>
      <c r="AA6344" s="1376"/>
      <c r="AB6344" s="1376"/>
      <c r="AC6344" s="1376"/>
      <c r="AD6344" s="1376"/>
      <c r="AE6344" s="1376"/>
      <c r="AF6344" s="1376"/>
      <c r="AG6344" s="1376"/>
      <c r="AH6344" s="1376"/>
      <c r="AI6344" s="1376"/>
      <c r="AJ6344" s="1376"/>
      <c r="AK6344" s="1376"/>
      <c r="AL6344" s="1376"/>
      <c r="AM6344" s="1376"/>
      <c r="AN6344" s="1376"/>
      <c r="AO6344" s="1376"/>
      <c r="AP6344" s="1376"/>
      <c r="AQ6344" s="1376"/>
      <c r="AR6344" s="1376"/>
      <c r="AS6344" s="1376"/>
      <c r="AT6344" s="1376"/>
      <c r="AU6344" s="1376"/>
      <c r="AV6344" s="1376"/>
      <c r="AW6344" s="1376"/>
      <c r="AX6344" s="1376"/>
      <c r="AY6344" s="1376"/>
      <c r="AZ6344" s="1376"/>
      <c r="BA6344" s="722"/>
      <c r="BB6344" s="722"/>
      <c r="BC6344" s="722"/>
    </row>
    <row r="6345" spans="11:55" s="757" customFormat="1">
      <c r="K6345" s="758"/>
      <c r="L6345" s="758"/>
      <c r="M6345" s="722"/>
      <c r="P6345" s="722"/>
      <c r="Q6345" s="722"/>
      <c r="R6345" s="722"/>
      <c r="S6345" s="722"/>
      <c r="T6345" s="722"/>
      <c r="U6345" s="722"/>
      <c r="V6345" s="1376"/>
      <c r="W6345" s="1376"/>
      <c r="X6345" s="1376"/>
      <c r="Y6345" s="1376"/>
      <c r="Z6345" s="1376"/>
      <c r="AA6345" s="1376"/>
      <c r="AB6345" s="1376"/>
      <c r="AC6345" s="1376"/>
      <c r="AD6345" s="1376"/>
      <c r="AE6345" s="1376"/>
      <c r="AF6345" s="1376"/>
      <c r="AG6345" s="1376"/>
      <c r="AH6345" s="1376"/>
      <c r="AI6345" s="1376"/>
      <c r="AJ6345" s="1376"/>
      <c r="AK6345" s="1376"/>
      <c r="AL6345" s="1376"/>
      <c r="AM6345" s="1376"/>
      <c r="AN6345" s="1376"/>
      <c r="AO6345" s="1376"/>
      <c r="AP6345" s="1376"/>
      <c r="AQ6345" s="1376"/>
      <c r="AR6345" s="1376"/>
      <c r="AS6345" s="1376"/>
      <c r="AT6345" s="1376"/>
      <c r="AU6345" s="1376"/>
      <c r="AV6345" s="1376"/>
      <c r="AW6345" s="1376"/>
      <c r="AX6345" s="1376"/>
      <c r="AY6345" s="1376"/>
      <c r="AZ6345" s="1376"/>
      <c r="BA6345" s="722"/>
      <c r="BB6345" s="722"/>
      <c r="BC6345" s="722"/>
    </row>
    <row r="6346" spans="11:55" s="757" customFormat="1">
      <c r="K6346" s="758"/>
      <c r="L6346" s="758"/>
      <c r="M6346" s="722"/>
      <c r="P6346" s="722"/>
      <c r="Q6346" s="722"/>
      <c r="R6346" s="722"/>
      <c r="S6346" s="722"/>
      <c r="T6346" s="722"/>
      <c r="U6346" s="722"/>
      <c r="V6346" s="1376"/>
      <c r="W6346" s="1376"/>
      <c r="X6346" s="1376"/>
      <c r="Y6346" s="1376"/>
      <c r="Z6346" s="1376"/>
      <c r="AA6346" s="1376"/>
      <c r="AB6346" s="1376"/>
      <c r="AC6346" s="1376"/>
      <c r="AD6346" s="1376"/>
      <c r="AE6346" s="1376"/>
      <c r="AF6346" s="1376"/>
      <c r="AG6346" s="1376"/>
      <c r="AH6346" s="1376"/>
      <c r="AI6346" s="1376"/>
      <c r="AJ6346" s="1376"/>
      <c r="AK6346" s="1376"/>
      <c r="AL6346" s="1376"/>
      <c r="AM6346" s="1376"/>
      <c r="AN6346" s="1376"/>
      <c r="AO6346" s="1376"/>
      <c r="AP6346" s="1376"/>
      <c r="AQ6346" s="1376"/>
      <c r="AR6346" s="1376"/>
      <c r="AS6346" s="1376"/>
      <c r="AT6346" s="1376"/>
      <c r="AU6346" s="1376"/>
      <c r="AV6346" s="1376"/>
      <c r="AW6346" s="1376"/>
      <c r="AX6346" s="1376"/>
      <c r="AY6346" s="1376"/>
      <c r="AZ6346" s="1376"/>
      <c r="BA6346" s="722"/>
      <c r="BB6346" s="722"/>
      <c r="BC6346" s="722"/>
    </row>
    <row r="6347" spans="11:55" s="757" customFormat="1">
      <c r="K6347" s="758"/>
      <c r="L6347" s="758"/>
      <c r="M6347" s="722"/>
      <c r="P6347" s="722"/>
      <c r="Q6347" s="722"/>
      <c r="R6347" s="722"/>
      <c r="S6347" s="722"/>
      <c r="T6347" s="722"/>
      <c r="U6347" s="722"/>
      <c r="V6347" s="1376"/>
      <c r="W6347" s="1376"/>
      <c r="X6347" s="1376"/>
      <c r="Y6347" s="1376"/>
      <c r="Z6347" s="1376"/>
      <c r="AA6347" s="1376"/>
      <c r="AB6347" s="1376"/>
      <c r="AC6347" s="1376"/>
      <c r="AD6347" s="1376"/>
      <c r="AE6347" s="1376"/>
      <c r="AF6347" s="1376"/>
      <c r="AG6347" s="1376"/>
      <c r="AH6347" s="1376"/>
      <c r="AI6347" s="1376"/>
      <c r="AJ6347" s="1376"/>
      <c r="AK6347" s="1376"/>
      <c r="AL6347" s="1376"/>
      <c r="AM6347" s="1376"/>
      <c r="AN6347" s="1376"/>
      <c r="AO6347" s="1376"/>
      <c r="AP6347" s="1376"/>
      <c r="AQ6347" s="1376"/>
      <c r="AR6347" s="1376"/>
      <c r="AS6347" s="1376"/>
      <c r="AT6347" s="1376"/>
      <c r="AU6347" s="1376"/>
      <c r="AV6347" s="1376"/>
      <c r="AW6347" s="1376"/>
      <c r="AX6347" s="1376"/>
      <c r="AY6347" s="1376"/>
      <c r="AZ6347" s="1376"/>
      <c r="BA6347" s="722"/>
      <c r="BB6347" s="722"/>
      <c r="BC6347" s="722"/>
    </row>
    <row r="6348" spans="11:55" s="757" customFormat="1">
      <c r="K6348" s="758"/>
      <c r="L6348" s="758"/>
      <c r="M6348" s="722"/>
      <c r="P6348" s="722"/>
      <c r="Q6348" s="722"/>
      <c r="R6348" s="722"/>
      <c r="S6348" s="722"/>
      <c r="T6348" s="722"/>
      <c r="U6348" s="722"/>
      <c r="V6348" s="1376"/>
      <c r="W6348" s="1376"/>
      <c r="X6348" s="1376"/>
      <c r="Y6348" s="1376"/>
      <c r="Z6348" s="1376"/>
      <c r="AA6348" s="1376"/>
      <c r="AB6348" s="1376"/>
      <c r="AC6348" s="1376"/>
      <c r="AD6348" s="1376"/>
      <c r="AE6348" s="1376"/>
      <c r="AF6348" s="1376"/>
      <c r="AG6348" s="1376"/>
      <c r="AH6348" s="1376"/>
      <c r="AI6348" s="1376"/>
      <c r="AJ6348" s="1376"/>
      <c r="AK6348" s="1376"/>
      <c r="AL6348" s="1376"/>
      <c r="AM6348" s="1376"/>
      <c r="AN6348" s="1376"/>
      <c r="AO6348" s="1376"/>
      <c r="AP6348" s="1376"/>
      <c r="AQ6348" s="1376"/>
      <c r="AR6348" s="1376"/>
      <c r="AS6348" s="1376"/>
      <c r="AT6348" s="1376"/>
      <c r="AU6348" s="1376"/>
      <c r="AV6348" s="1376"/>
      <c r="AW6348" s="1376"/>
      <c r="AX6348" s="1376"/>
      <c r="AY6348" s="1376"/>
      <c r="AZ6348" s="1376"/>
      <c r="BA6348" s="722"/>
      <c r="BB6348" s="722"/>
      <c r="BC6348" s="722"/>
    </row>
    <row r="6349" spans="11:55" s="757" customFormat="1">
      <c r="K6349" s="758"/>
      <c r="L6349" s="758"/>
      <c r="M6349" s="722"/>
      <c r="P6349" s="722"/>
      <c r="Q6349" s="722"/>
      <c r="R6349" s="722"/>
      <c r="S6349" s="722"/>
      <c r="T6349" s="722"/>
      <c r="U6349" s="722"/>
      <c r="V6349" s="1376"/>
      <c r="W6349" s="1376"/>
      <c r="X6349" s="1376"/>
      <c r="Y6349" s="1376"/>
      <c r="Z6349" s="1376"/>
      <c r="AA6349" s="1376"/>
      <c r="AB6349" s="1376"/>
      <c r="AC6349" s="1376"/>
      <c r="AD6349" s="1376"/>
      <c r="AE6349" s="1376"/>
      <c r="AF6349" s="1376"/>
      <c r="AG6349" s="1376"/>
      <c r="AH6349" s="1376"/>
      <c r="AI6349" s="1376"/>
      <c r="AJ6349" s="1376"/>
      <c r="AK6349" s="1376"/>
      <c r="AL6349" s="1376"/>
      <c r="AM6349" s="1376"/>
      <c r="AN6349" s="1376"/>
      <c r="AO6349" s="1376"/>
      <c r="AP6349" s="1376"/>
      <c r="AQ6349" s="1376"/>
      <c r="AR6349" s="1376"/>
      <c r="AS6349" s="1376"/>
      <c r="AT6349" s="1376"/>
      <c r="AU6349" s="1376"/>
      <c r="AV6349" s="1376"/>
      <c r="AW6349" s="1376"/>
      <c r="AX6349" s="1376"/>
      <c r="AY6349" s="1376"/>
      <c r="AZ6349" s="1376"/>
      <c r="BA6349" s="722"/>
      <c r="BB6349" s="722"/>
      <c r="BC6349" s="722"/>
    </row>
    <row r="6350" spans="11:55" s="757" customFormat="1">
      <c r="K6350" s="758"/>
      <c r="L6350" s="758"/>
      <c r="M6350" s="722"/>
      <c r="P6350" s="722"/>
      <c r="Q6350" s="722"/>
      <c r="R6350" s="722"/>
      <c r="S6350" s="722"/>
      <c r="T6350" s="722"/>
      <c r="U6350" s="722"/>
      <c r="V6350" s="1376"/>
      <c r="W6350" s="1376"/>
      <c r="X6350" s="1376"/>
      <c r="Y6350" s="1376"/>
      <c r="Z6350" s="1376"/>
      <c r="AA6350" s="1376"/>
      <c r="AB6350" s="1376"/>
      <c r="AC6350" s="1376"/>
      <c r="AD6350" s="1376"/>
      <c r="AE6350" s="1376"/>
      <c r="AF6350" s="1376"/>
      <c r="AG6350" s="1376"/>
      <c r="AH6350" s="1376"/>
      <c r="AI6350" s="1376"/>
      <c r="AJ6350" s="1376"/>
      <c r="AK6350" s="1376"/>
      <c r="AL6350" s="1376"/>
      <c r="AM6350" s="1376"/>
      <c r="AN6350" s="1376"/>
      <c r="AO6350" s="1376"/>
      <c r="AP6350" s="1376"/>
      <c r="AQ6350" s="1376"/>
      <c r="AR6350" s="1376"/>
      <c r="AS6350" s="1376"/>
      <c r="AT6350" s="1376"/>
      <c r="AU6350" s="1376"/>
      <c r="AV6350" s="1376"/>
      <c r="AW6350" s="1376"/>
      <c r="AX6350" s="1376"/>
      <c r="AY6350" s="1376"/>
      <c r="AZ6350" s="1376"/>
      <c r="BA6350" s="722"/>
      <c r="BB6350" s="722"/>
      <c r="BC6350" s="722"/>
    </row>
    <row r="6351" spans="11:55" s="757" customFormat="1">
      <c r="K6351" s="758"/>
      <c r="L6351" s="758"/>
      <c r="M6351" s="722"/>
      <c r="P6351" s="722"/>
      <c r="Q6351" s="722"/>
      <c r="R6351" s="722"/>
      <c r="S6351" s="722"/>
      <c r="T6351" s="722"/>
      <c r="U6351" s="722"/>
      <c r="V6351" s="1376"/>
      <c r="W6351" s="1376"/>
      <c r="X6351" s="1376"/>
      <c r="Y6351" s="1376"/>
      <c r="Z6351" s="1376"/>
      <c r="AA6351" s="1376"/>
      <c r="AB6351" s="1376"/>
      <c r="AC6351" s="1376"/>
      <c r="AD6351" s="1376"/>
      <c r="AE6351" s="1376"/>
      <c r="AF6351" s="1376"/>
      <c r="AG6351" s="1376"/>
      <c r="AH6351" s="1376"/>
      <c r="AI6351" s="1376"/>
      <c r="AJ6351" s="1376"/>
      <c r="AK6351" s="1376"/>
      <c r="AL6351" s="1376"/>
      <c r="AM6351" s="1376"/>
      <c r="AN6351" s="1376"/>
      <c r="AO6351" s="1376"/>
      <c r="AP6351" s="1376"/>
      <c r="AQ6351" s="1376"/>
      <c r="AR6351" s="1376"/>
      <c r="AS6351" s="1376"/>
      <c r="AT6351" s="1376"/>
      <c r="AU6351" s="1376"/>
      <c r="AV6351" s="1376"/>
      <c r="AW6351" s="1376"/>
      <c r="AX6351" s="1376"/>
      <c r="AY6351" s="1376"/>
      <c r="AZ6351" s="1376"/>
      <c r="BA6351" s="722"/>
      <c r="BB6351" s="722"/>
      <c r="BC6351" s="722"/>
    </row>
    <row r="6352" spans="11:55" s="757" customFormat="1">
      <c r="K6352" s="758"/>
      <c r="L6352" s="758"/>
      <c r="M6352" s="722"/>
      <c r="P6352" s="722"/>
      <c r="Q6352" s="722"/>
      <c r="R6352" s="722"/>
      <c r="S6352" s="722"/>
      <c r="T6352" s="722"/>
      <c r="U6352" s="722"/>
      <c r="V6352" s="1376"/>
      <c r="W6352" s="1376"/>
      <c r="X6352" s="1376"/>
      <c r="Y6352" s="1376"/>
      <c r="Z6352" s="1376"/>
      <c r="AA6352" s="1376"/>
      <c r="AB6352" s="1376"/>
      <c r="AC6352" s="1376"/>
      <c r="AD6352" s="1376"/>
      <c r="AE6352" s="1376"/>
      <c r="AF6352" s="1376"/>
      <c r="AG6352" s="1376"/>
      <c r="AH6352" s="1376"/>
      <c r="AI6352" s="1376"/>
      <c r="AJ6352" s="1376"/>
      <c r="AK6352" s="1376"/>
      <c r="AL6352" s="1376"/>
      <c r="AM6352" s="1376"/>
      <c r="AN6352" s="1376"/>
      <c r="AO6352" s="1376"/>
      <c r="AP6352" s="1376"/>
      <c r="AQ6352" s="1376"/>
      <c r="AR6352" s="1376"/>
      <c r="AS6352" s="1376"/>
      <c r="AT6352" s="1376"/>
      <c r="AU6352" s="1376"/>
      <c r="AV6352" s="1376"/>
      <c r="AW6352" s="1376"/>
      <c r="AX6352" s="1376"/>
      <c r="AY6352" s="1376"/>
      <c r="AZ6352" s="1376"/>
      <c r="BA6352" s="722"/>
      <c r="BB6352" s="722"/>
      <c r="BC6352" s="722"/>
    </row>
    <row r="6353" spans="11:55" s="757" customFormat="1">
      <c r="K6353" s="758"/>
      <c r="L6353" s="758"/>
      <c r="M6353" s="722"/>
      <c r="P6353" s="722"/>
      <c r="Q6353" s="722"/>
      <c r="R6353" s="722"/>
      <c r="S6353" s="722"/>
      <c r="T6353" s="722"/>
      <c r="U6353" s="722"/>
      <c r="V6353" s="1376"/>
      <c r="W6353" s="1376"/>
      <c r="X6353" s="1376"/>
      <c r="Y6353" s="1376"/>
      <c r="Z6353" s="1376"/>
      <c r="AA6353" s="1376"/>
      <c r="AB6353" s="1376"/>
      <c r="AC6353" s="1376"/>
      <c r="AD6353" s="1376"/>
      <c r="AE6353" s="1376"/>
      <c r="AF6353" s="1376"/>
      <c r="AG6353" s="1376"/>
      <c r="AH6353" s="1376"/>
      <c r="AI6353" s="1376"/>
      <c r="AJ6353" s="1376"/>
      <c r="AK6353" s="1376"/>
      <c r="AL6353" s="1376"/>
      <c r="AM6353" s="1376"/>
      <c r="AN6353" s="1376"/>
      <c r="AO6353" s="1376"/>
      <c r="AP6353" s="1376"/>
      <c r="AQ6353" s="1376"/>
      <c r="AR6353" s="1376"/>
      <c r="AS6353" s="1376"/>
      <c r="AT6353" s="1376"/>
      <c r="AU6353" s="1376"/>
      <c r="AV6353" s="1376"/>
      <c r="AW6353" s="1376"/>
      <c r="AX6353" s="1376"/>
      <c r="AY6353" s="1376"/>
      <c r="AZ6353" s="1376"/>
      <c r="BA6353" s="722"/>
      <c r="BB6353" s="722"/>
      <c r="BC6353" s="722"/>
    </row>
    <row r="6354" spans="11:55" s="757" customFormat="1">
      <c r="K6354" s="758"/>
      <c r="L6354" s="758"/>
      <c r="M6354" s="722"/>
      <c r="P6354" s="722"/>
      <c r="Q6354" s="722"/>
      <c r="R6354" s="722"/>
      <c r="S6354" s="722"/>
      <c r="T6354" s="722"/>
      <c r="U6354" s="722"/>
      <c r="V6354" s="1376"/>
      <c r="W6354" s="1376"/>
      <c r="X6354" s="1376"/>
      <c r="Y6354" s="1376"/>
      <c r="Z6354" s="1376"/>
      <c r="AA6354" s="1376"/>
      <c r="AB6354" s="1376"/>
      <c r="AC6354" s="1376"/>
      <c r="AD6354" s="1376"/>
      <c r="AE6354" s="1376"/>
      <c r="AF6354" s="1376"/>
      <c r="AG6354" s="1376"/>
      <c r="AH6354" s="1376"/>
      <c r="AI6354" s="1376"/>
      <c r="AJ6354" s="1376"/>
      <c r="AK6354" s="1376"/>
      <c r="AL6354" s="1376"/>
      <c r="AM6354" s="1376"/>
      <c r="AN6354" s="1376"/>
      <c r="AO6354" s="1376"/>
      <c r="AP6354" s="1376"/>
      <c r="AQ6354" s="1376"/>
      <c r="AR6354" s="1376"/>
      <c r="AS6354" s="1376"/>
      <c r="AT6354" s="1376"/>
      <c r="AU6354" s="1376"/>
      <c r="AV6354" s="1376"/>
      <c r="AW6354" s="1376"/>
      <c r="AX6354" s="1376"/>
      <c r="AY6354" s="1376"/>
      <c r="AZ6354" s="1376"/>
      <c r="BA6354" s="722"/>
      <c r="BB6354" s="722"/>
      <c r="BC6354" s="722"/>
    </row>
    <row r="6355" spans="11:55" s="757" customFormat="1">
      <c r="K6355" s="758"/>
      <c r="L6355" s="758"/>
      <c r="M6355" s="722"/>
      <c r="P6355" s="722"/>
      <c r="Q6355" s="722"/>
      <c r="R6355" s="722"/>
      <c r="S6355" s="722"/>
      <c r="T6355" s="722"/>
      <c r="U6355" s="722"/>
      <c r="V6355" s="1376"/>
      <c r="W6355" s="1376"/>
      <c r="X6355" s="1376"/>
      <c r="Y6355" s="1376"/>
      <c r="Z6355" s="1376"/>
      <c r="AA6355" s="1376"/>
      <c r="AB6355" s="1376"/>
      <c r="AC6355" s="1376"/>
      <c r="AD6355" s="1376"/>
      <c r="AE6355" s="1376"/>
      <c r="AF6355" s="1376"/>
      <c r="AG6355" s="1376"/>
      <c r="AH6355" s="1376"/>
      <c r="AI6355" s="1376"/>
      <c r="AJ6355" s="1376"/>
      <c r="AK6355" s="1376"/>
      <c r="AL6355" s="1376"/>
      <c r="AM6355" s="1376"/>
      <c r="AN6355" s="1376"/>
      <c r="AO6355" s="1376"/>
      <c r="AP6355" s="1376"/>
      <c r="AQ6355" s="1376"/>
      <c r="AR6355" s="1376"/>
      <c r="AS6355" s="1376"/>
      <c r="AT6355" s="1376"/>
      <c r="AU6355" s="1376"/>
      <c r="AV6355" s="1376"/>
      <c r="AW6355" s="1376"/>
      <c r="AX6355" s="1376"/>
      <c r="AY6355" s="1376"/>
      <c r="AZ6355" s="1376"/>
      <c r="BA6355" s="722"/>
      <c r="BB6355" s="722"/>
      <c r="BC6355" s="722"/>
    </row>
    <row r="6356" spans="11:55" s="757" customFormat="1">
      <c r="K6356" s="758"/>
      <c r="L6356" s="758"/>
      <c r="M6356" s="722"/>
      <c r="P6356" s="722"/>
      <c r="Q6356" s="722"/>
      <c r="R6356" s="722"/>
      <c r="S6356" s="722"/>
      <c r="T6356" s="722"/>
      <c r="U6356" s="722"/>
      <c r="V6356" s="1376"/>
      <c r="W6356" s="1376"/>
      <c r="X6356" s="1376"/>
      <c r="Y6356" s="1376"/>
      <c r="Z6356" s="1376"/>
      <c r="AA6356" s="1376"/>
      <c r="AB6356" s="1376"/>
      <c r="AC6356" s="1376"/>
      <c r="AD6356" s="1376"/>
      <c r="AE6356" s="1376"/>
      <c r="AF6356" s="1376"/>
      <c r="AG6356" s="1376"/>
      <c r="AH6356" s="1376"/>
      <c r="AI6356" s="1376"/>
      <c r="AJ6356" s="1376"/>
      <c r="AK6356" s="1376"/>
      <c r="AL6356" s="1376"/>
      <c r="AM6356" s="1376"/>
      <c r="AN6356" s="1376"/>
      <c r="AO6356" s="1376"/>
      <c r="AP6356" s="1376"/>
      <c r="AQ6356" s="1376"/>
      <c r="AR6356" s="1376"/>
      <c r="AS6356" s="1376"/>
      <c r="AT6356" s="1376"/>
      <c r="AU6356" s="1376"/>
      <c r="AV6356" s="1376"/>
      <c r="AW6356" s="1376"/>
      <c r="AX6356" s="1376"/>
      <c r="AY6356" s="1376"/>
      <c r="AZ6356" s="1376"/>
      <c r="BA6356" s="722"/>
      <c r="BB6356" s="722"/>
      <c r="BC6356" s="722"/>
    </row>
    <row r="6357" spans="11:55" s="757" customFormat="1">
      <c r="K6357" s="758"/>
      <c r="L6357" s="758"/>
      <c r="M6357" s="722"/>
      <c r="P6357" s="722"/>
      <c r="Q6357" s="722"/>
      <c r="R6357" s="722"/>
      <c r="S6357" s="722"/>
      <c r="T6357" s="722"/>
      <c r="U6357" s="722"/>
      <c r="V6357" s="1376"/>
      <c r="W6357" s="1376"/>
      <c r="X6357" s="1376"/>
      <c r="Y6357" s="1376"/>
      <c r="Z6357" s="1376"/>
      <c r="AA6357" s="1376"/>
      <c r="AB6357" s="1376"/>
      <c r="AC6357" s="1376"/>
      <c r="AD6357" s="1376"/>
      <c r="AE6357" s="1376"/>
      <c r="AF6357" s="1376"/>
      <c r="AG6357" s="1376"/>
      <c r="AH6357" s="1376"/>
      <c r="AI6357" s="1376"/>
      <c r="AJ6357" s="1376"/>
      <c r="AK6357" s="1376"/>
      <c r="AL6357" s="1376"/>
      <c r="AM6357" s="1376"/>
      <c r="AN6357" s="1376"/>
      <c r="AO6357" s="1376"/>
      <c r="AP6357" s="1376"/>
      <c r="AQ6357" s="1376"/>
      <c r="AR6357" s="1376"/>
      <c r="AS6357" s="1376"/>
      <c r="AT6357" s="1376"/>
      <c r="AU6357" s="1376"/>
      <c r="AV6357" s="1376"/>
      <c r="AW6357" s="1376"/>
      <c r="AX6357" s="1376"/>
      <c r="AY6357" s="1376"/>
      <c r="AZ6357" s="1376"/>
      <c r="BA6357" s="722"/>
      <c r="BB6357" s="722"/>
      <c r="BC6357" s="722"/>
    </row>
    <row r="6358" spans="11:55" s="757" customFormat="1">
      <c r="K6358" s="758"/>
      <c r="L6358" s="758"/>
      <c r="M6358" s="722"/>
      <c r="P6358" s="722"/>
      <c r="Q6358" s="722"/>
      <c r="R6358" s="722"/>
      <c r="S6358" s="722"/>
      <c r="T6358" s="722"/>
      <c r="U6358" s="722"/>
      <c r="V6358" s="1376"/>
      <c r="W6358" s="1376"/>
      <c r="X6358" s="1376"/>
      <c r="Y6358" s="1376"/>
      <c r="Z6358" s="1376"/>
      <c r="AA6358" s="1376"/>
      <c r="AB6358" s="1376"/>
      <c r="AC6358" s="1376"/>
      <c r="AD6358" s="1376"/>
      <c r="AE6358" s="1376"/>
      <c r="AF6358" s="1376"/>
      <c r="AG6358" s="1376"/>
      <c r="AH6358" s="1376"/>
      <c r="AI6358" s="1376"/>
      <c r="AJ6358" s="1376"/>
      <c r="AK6358" s="1376"/>
      <c r="AL6358" s="1376"/>
      <c r="AM6358" s="1376"/>
      <c r="AN6358" s="1376"/>
      <c r="AO6358" s="1376"/>
      <c r="AP6358" s="1376"/>
      <c r="AQ6358" s="1376"/>
      <c r="AR6358" s="1376"/>
      <c r="AS6358" s="1376"/>
      <c r="AT6358" s="1376"/>
      <c r="AU6358" s="1376"/>
      <c r="AV6358" s="1376"/>
      <c r="AW6358" s="1376"/>
      <c r="AX6358" s="1376"/>
      <c r="AY6358" s="1376"/>
      <c r="AZ6358" s="1376"/>
      <c r="BA6358" s="722"/>
      <c r="BB6358" s="722"/>
      <c r="BC6358" s="722"/>
    </row>
    <row r="6359" spans="11:55" s="757" customFormat="1">
      <c r="K6359" s="758"/>
      <c r="L6359" s="758"/>
      <c r="M6359" s="722"/>
      <c r="P6359" s="722"/>
      <c r="Q6359" s="722"/>
      <c r="R6359" s="722"/>
      <c r="S6359" s="722"/>
      <c r="T6359" s="722"/>
      <c r="U6359" s="722"/>
      <c r="V6359" s="1376"/>
      <c r="W6359" s="1376"/>
      <c r="X6359" s="1376"/>
      <c r="Y6359" s="1376"/>
      <c r="Z6359" s="1376"/>
      <c r="AA6359" s="1376"/>
      <c r="AB6359" s="1376"/>
      <c r="AC6359" s="1376"/>
      <c r="AD6359" s="1376"/>
      <c r="AE6359" s="1376"/>
      <c r="AF6359" s="1376"/>
      <c r="AG6359" s="1376"/>
      <c r="AH6359" s="1376"/>
      <c r="AI6359" s="1376"/>
      <c r="AJ6359" s="1376"/>
      <c r="AK6359" s="1376"/>
      <c r="AL6359" s="1376"/>
      <c r="AM6359" s="1376"/>
      <c r="AN6359" s="1376"/>
      <c r="AO6359" s="1376"/>
      <c r="AP6359" s="1376"/>
      <c r="AQ6359" s="1376"/>
      <c r="AR6359" s="1376"/>
      <c r="AS6359" s="1376"/>
      <c r="AT6359" s="1376"/>
      <c r="AU6359" s="1376"/>
      <c r="AV6359" s="1376"/>
      <c r="AW6359" s="1376"/>
      <c r="AX6359" s="1376"/>
      <c r="AY6359" s="1376"/>
      <c r="AZ6359" s="1376"/>
      <c r="BA6359" s="722"/>
      <c r="BB6359" s="722"/>
      <c r="BC6359" s="722"/>
    </row>
    <row r="6360" spans="11:55" s="757" customFormat="1">
      <c r="K6360" s="758"/>
      <c r="L6360" s="758"/>
      <c r="M6360" s="722"/>
      <c r="P6360" s="722"/>
      <c r="Q6360" s="722"/>
      <c r="R6360" s="722"/>
      <c r="S6360" s="722"/>
      <c r="T6360" s="722"/>
      <c r="U6360" s="722"/>
      <c r="V6360" s="1376"/>
      <c r="W6360" s="1376"/>
      <c r="X6360" s="1376"/>
      <c r="Y6360" s="1376"/>
      <c r="Z6360" s="1376"/>
      <c r="AA6360" s="1376"/>
      <c r="AB6360" s="1376"/>
      <c r="AC6360" s="1376"/>
      <c r="AD6360" s="1376"/>
      <c r="AE6360" s="1376"/>
      <c r="AF6360" s="1376"/>
      <c r="AG6360" s="1376"/>
      <c r="AH6360" s="1376"/>
      <c r="AI6360" s="1376"/>
      <c r="AJ6360" s="1376"/>
      <c r="AK6360" s="1376"/>
      <c r="AL6360" s="1376"/>
      <c r="AM6360" s="1376"/>
      <c r="AN6360" s="1376"/>
      <c r="AO6360" s="1376"/>
      <c r="AP6360" s="1376"/>
      <c r="AQ6360" s="1376"/>
      <c r="AR6360" s="1376"/>
      <c r="AS6360" s="1376"/>
      <c r="AT6360" s="1376"/>
      <c r="AU6360" s="1376"/>
      <c r="AV6360" s="1376"/>
      <c r="AW6360" s="1376"/>
      <c r="AX6360" s="1376"/>
      <c r="AY6360" s="1376"/>
      <c r="AZ6360" s="1376"/>
      <c r="BA6360" s="722"/>
      <c r="BB6360" s="722"/>
      <c r="BC6360" s="722"/>
    </row>
    <row r="6361" spans="11:55" s="757" customFormat="1">
      <c r="K6361" s="758"/>
      <c r="L6361" s="758"/>
      <c r="M6361" s="722"/>
      <c r="P6361" s="722"/>
      <c r="Q6361" s="722"/>
      <c r="R6361" s="722"/>
      <c r="S6361" s="722"/>
      <c r="T6361" s="722"/>
      <c r="U6361" s="722"/>
      <c r="V6361" s="1376"/>
      <c r="W6361" s="1376"/>
      <c r="X6361" s="1376"/>
      <c r="Y6361" s="1376"/>
      <c r="Z6361" s="1376"/>
      <c r="AA6361" s="1376"/>
      <c r="AB6361" s="1376"/>
      <c r="AC6361" s="1376"/>
      <c r="AD6361" s="1376"/>
      <c r="AE6361" s="1376"/>
      <c r="AF6361" s="1376"/>
      <c r="AG6361" s="1376"/>
      <c r="AH6361" s="1376"/>
      <c r="AI6361" s="1376"/>
      <c r="AJ6361" s="1376"/>
      <c r="AK6361" s="1376"/>
      <c r="AL6361" s="1376"/>
      <c r="AM6361" s="1376"/>
      <c r="AN6361" s="1376"/>
      <c r="AO6361" s="1376"/>
      <c r="AP6361" s="1376"/>
      <c r="AQ6361" s="1376"/>
      <c r="AR6361" s="1376"/>
      <c r="AS6361" s="1376"/>
      <c r="AT6361" s="1376"/>
      <c r="AU6361" s="1376"/>
      <c r="AV6361" s="1376"/>
      <c r="AW6361" s="1376"/>
      <c r="AX6361" s="1376"/>
      <c r="AY6361" s="1376"/>
      <c r="AZ6361" s="1376"/>
      <c r="BA6361" s="722"/>
      <c r="BB6361" s="722"/>
      <c r="BC6361" s="722"/>
    </row>
    <row r="6362" spans="11:55" s="757" customFormat="1">
      <c r="K6362" s="758"/>
      <c r="L6362" s="758"/>
      <c r="M6362" s="722"/>
      <c r="P6362" s="722"/>
      <c r="Q6362" s="722"/>
      <c r="R6362" s="722"/>
      <c r="S6362" s="722"/>
      <c r="T6362" s="722"/>
      <c r="U6362" s="722"/>
      <c r="V6362" s="1376"/>
      <c r="W6362" s="1376"/>
      <c r="X6362" s="1376"/>
      <c r="Y6362" s="1376"/>
      <c r="Z6362" s="1376"/>
      <c r="AA6362" s="1376"/>
      <c r="AB6362" s="1376"/>
      <c r="AC6362" s="1376"/>
      <c r="AD6362" s="1376"/>
      <c r="AE6362" s="1376"/>
      <c r="AF6362" s="1376"/>
      <c r="AG6362" s="1376"/>
      <c r="AH6362" s="1376"/>
      <c r="AI6362" s="1376"/>
      <c r="AJ6362" s="1376"/>
      <c r="AK6362" s="1376"/>
      <c r="AL6362" s="1376"/>
      <c r="AM6362" s="1376"/>
      <c r="AN6362" s="1376"/>
      <c r="AO6362" s="1376"/>
      <c r="AP6362" s="1376"/>
      <c r="AQ6362" s="1376"/>
      <c r="AR6362" s="1376"/>
      <c r="AS6362" s="1376"/>
      <c r="AT6362" s="1376"/>
      <c r="AU6362" s="1376"/>
      <c r="AV6362" s="1376"/>
      <c r="AW6362" s="1376"/>
      <c r="AX6362" s="1376"/>
      <c r="AY6362" s="1376"/>
      <c r="AZ6362" s="1376"/>
      <c r="BA6362" s="722"/>
      <c r="BB6362" s="722"/>
      <c r="BC6362" s="722"/>
    </row>
    <row r="6363" spans="11:55" s="757" customFormat="1">
      <c r="K6363" s="758"/>
      <c r="L6363" s="758"/>
      <c r="M6363" s="722"/>
      <c r="P6363" s="722"/>
      <c r="Q6363" s="722"/>
      <c r="R6363" s="722"/>
      <c r="S6363" s="722"/>
      <c r="T6363" s="722"/>
      <c r="U6363" s="722"/>
      <c r="V6363" s="1376"/>
      <c r="W6363" s="1376"/>
      <c r="X6363" s="1376"/>
      <c r="Y6363" s="1376"/>
      <c r="Z6363" s="1376"/>
      <c r="AA6363" s="1376"/>
      <c r="AB6363" s="1376"/>
      <c r="AC6363" s="1376"/>
      <c r="AD6363" s="1376"/>
      <c r="AE6363" s="1376"/>
      <c r="AF6363" s="1376"/>
      <c r="AG6363" s="1376"/>
      <c r="AH6363" s="1376"/>
      <c r="AI6363" s="1376"/>
      <c r="AJ6363" s="1376"/>
      <c r="AK6363" s="1376"/>
      <c r="AL6363" s="1376"/>
      <c r="AM6363" s="1376"/>
      <c r="AN6363" s="1376"/>
      <c r="AO6363" s="1376"/>
      <c r="AP6363" s="1376"/>
      <c r="AQ6363" s="1376"/>
      <c r="AR6363" s="1376"/>
      <c r="AS6363" s="1376"/>
      <c r="AT6363" s="1376"/>
      <c r="AU6363" s="1376"/>
      <c r="AV6363" s="1376"/>
      <c r="AW6363" s="1376"/>
      <c r="AX6363" s="1376"/>
      <c r="AY6363" s="1376"/>
      <c r="AZ6363" s="1376"/>
      <c r="BA6363" s="722"/>
      <c r="BB6363" s="722"/>
      <c r="BC6363" s="722"/>
    </row>
    <row r="6364" spans="11:55" s="757" customFormat="1">
      <c r="K6364" s="758"/>
      <c r="L6364" s="758"/>
      <c r="M6364" s="722"/>
      <c r="P6364" s="722"/>
      <c r="Q6364" s="722"/>
      <c r="R6364" s="722"/>
      <c r="S6364" s="722"/>
      <c r="T6364" s="722"/>
      <c r="U6364" s="722"/>
      <c r="V6364" s="1376"/>
      <c r="W6364" s="1376"/>
      <c r="X6364" s="1376"/>
      <c r="Y6364" s="1376"/>
      <c r="Z6364" s="1376"/>
      <c r="AA6364" s="1376"/>
      <c r="AB6364" s="1376"/>
      <c r="AC6364" s="1376"/>
      <c r="AD6364" s="1376"/>
      <c r="AE6364" s="1376"/>
      <c r="AF6364" s="1376"/>
      <c r="AG6364" s="1376"/>
      <c r="AH6364" s="1376"/>
      <c r="AI6364" s="1376"/>
      <c r="AJ6364" s="1376"/>
      <c r="AK6364" s="1376"/>
      <c r="AL6364" s="1376"/>
      <c r="AM6364" s="1376"/>
      <c r="AN6364" s="1376"/>
      <c r="AO6364" s="1376"/>
      <c r="AP6364" s="1376"/>
      <c r="AQ6364" s="1376"/>
      <c r="AR6364" s="1376"/>
      <c r="AS6364" s="1376"/>
      <c r="AT6364" s="1376"/>
      <c r="AU6364" s="1376"/>
      <c r="AV6364" s="1376"/>
      <c r="AW6364" s="1376"/>
      <c r="AX6364" s="1376"/>
      <c r="AY6364" s="1376"/>
      <c r="AZ6364" s="1376"/>
      <c r="BA6364" s="722"/>
      <c r="BB6364" s="722"/>
      <c r="BC6364" s="722"/>
    </row>
    <row r="6365" spans="11:55" s="757" customFormat="1">
      <c r="K6365" s="758"/>
      <c r="L6365" s="758"/>
      <c r="M6365" s="722"/>
      <c r="P6365" s="722"/>
      <c r="Q6365" s="722"/>
      <c r="R6365" s="722"/>
      <c r="S6365" s="722"/>
      <c r="T6365" s="722"/>
      <c r="U6365" s="722"/>
      <c r="V6365" s="1376"/>
      <c r="W6365" s="1376"/>
      <c r="X6365" s="1376"/>
      <c r="Y6365" s="1376"/>
      <c r="Z6365" s="1376"/>
      <c r="AA6365" s="1376"/>
      <c r="AB6365" s="1376"/>
      <c r="AC6365" s="1376"/>
      <c r="AD6365" s="1376"/>
      <c r="AE6365" s="1376"/>
      <c r="AF6365" s="1376"/>
      <c r="AG6365" s="1376"/>
      <c r="AH6365" s="1376"/>
      <c r="AI6365" s="1376"/>
      <c r="AJ6365" s="1376"/>
      <c r="AK6365" s="1376"/>
      <c r="AL6365" s="1376"/>
      <c r="AM6365" s="1376"/>
      <c r="AN6365" s="1376"/>
      <c r="AO6365" s="1376"/>
      <c r="AP6365" s="1376"/>
      <c r="AQ6365" s="1376"/>
      <c r="AR6365" s="1376"/>
      <c r="AS6365" s="1376"/>
      <c r="AT6365" s="1376"/>
      <c r="AU6365" s="1376"/>
      <c r="AV6365" s="1376"/>
      <c r="AW6365" s="1376"/>
      <c r="AX6365" s="1376"/>
      <c r="AY6365" s="1376"/>
      <c r="AZ6365" s="1376"/>
      <c r="BA6365" s="722"/>
      <c r="BB6365" s="722"/>
      <c r="BC6365" s="722"/>
    </row>
    <row r="6366" spans="11:55" s="757" customFormat="1">
      <c r="K6366" s="758"/>
      <c r="L6366" s="758"/>
      <c r="M6366" s="722"/>
      <c r="P6366" s="722"/>
      <c r="Q6366" s="722"/>
      <c r="R6366" s="722"/>
      <c r="S6366" s="722"/>
      <c r="T6366" s="722"/>
      <c r="U6366" s="722"/>
      <c r="V6366" s="1376"/>
      <c r="W6366" s="1376"/>
      <c r="X6366" s="1376"/>
      <c r="Y6366" s="1376"/>
      <c r="Z6366" s="1376"/>
      <c r="AA6366" s="1376"/>
      <c r="AB6366" s="1376"/>
      <c r="AC6366" s="1376"/>
      <c r="AD6366" s="1376"/>
      <c r="AE6366" s="1376"/>
      <c r="AF6366" s="1376"/>
      <c r="AG6366" s="1376"/>
      <c r="AH6366" s="1376"/>
      <c r="AI6366" s="1376"/>
      <c r="AJ6366" s="1376"/>
      <c r="AK6366" s="1376"/>
      <c r="AL6366" s="1376"/>
      <c r="AM6366" s="1376"/>
      <c r="AN6366" s="1376"/>
      <c r="AO6366" s="1376"/>
      <c r="AP6366" s="1376"/>
      <c r="AQ6366" s="1376"/>
      <c r="AR6366" s="1376"/>
      <c r="AS6366" s="1376"/>
      <c r="AT6366" s="1376"/>
      <c r="AU6366" s="1376"/>
      <c r="AV6366" s="1376"/>
      <c r="AW6366" s="1376"/>
      <c r="AX6366" s="1376"/>
      <c r="AY6366" s="1376"/>
      <c r="AZ6366" s="1376"/>
      <c r="BA6366" s="722"/>
      <c r="BB6366" s="722"/>
      <c r="BC6366" s="722"/>
    </row>
    <row r="6367" spans="11:55" s="757" customFormat="1">
      <c r="K6367" s="758"/>
      <c r="L6367" s="758"/>
      <c r="M6367" s="722"/>
      <c r="P6367" s="722"/>
      <c r="Q6367" s="722"/>
      <c r="R6367" s="722"/>
      <c r="S6367" s="722"/>
      <c r="T6367" s="722"/>
      <c r="U6367" s="722"/>
      <c r="V6367" s="1376"/>
      <c r="W6367" s="1376"/>
      <c r="X6367" s="1376"/>
      <c r="Y6367" s="1376"/>
      <c r="Z6367" s="1376"/>
      <c r="AA6367" s="1376"/>
      <c r="AB6367" s="1376"/>
      <c r="AC6367" s="1376"/>
      <c r="AD6367" s="1376"/>
      <c r="AE6367" s="1376"/>
      <c r="AF6367" s="1376"/>
      <c r="AG6367" s="1376"/>
      <c r="AH6367" s="1376"/>
      <c r="AI6367" s="1376"/>
      <c r="AJ6367" s="1376"/>
      <c r="AK6367" s="1376"/>
      <c r="AL6367" s="1376"/>
      <c r="AM6367" s="1376"/>
      <c r="AN6367" s="1376"/>
      <c r="AO6367" s="1376"/>
      <c r="AP6367" s="1376"/>
      <c r="AQ6367" s="1376"/>
      <c r="AR6367" s="1376"/>
      <c r="AS6367" s="1376"/>
      <c r="AT6367" s="1376"/>
      <c r="AU6367" s="1376"/>
      <c r="AV6367" s="1376"/>
      <c r="AW6367" s="1376"/>
      <c r="AX6367" s="1376"/>
      <c r="AY6367" s="1376"/>
      <c r="AZ6367" s="1376"/>
      <c r="BA6367" s="722"/>
      <c r="BB6367" s="722"/>
      <c r="BC6367" s="722"/>
    </row>
    <row r="6368" spans="11:55" s="757" customFormat="1">
      <c r="K6368" s="758"/>
      <c r="L6368" s="758"/>
      <c r="M6368" s="722"/>
      <c r="P6368" s="722"/>
      <c r="Q6368" s="722"/>
      <c r="R6368" s="722"/>
      <c r="S6368" s="722"/>
      <c r="T6368" s="722"/>
      <c r="U6368" s="722"/>
      <c r="V6368" s="1376"/>
      <c r="W6368" s="1376"/>
      <c r="X6368" s="1376"/>
      <c r="Y6368" s="1376"/>
      <c r="Z6368" s="1376"/>
      <c r="AA6368" s="1376"/>
      <c r="AB6368" s="1376"/>
      <c r="AC6368" s="1376"/>
      <c r="AD6368" s="1376"/>
      <c r="AE6368" s="1376"/>
      <c r="AF6368" s="1376"/>
      <c r="AG6368" s="1376"/>
      <c r="AH6368" s="1376"/>
      <c r="AI6368" s="1376"/>
      <c r="AJ6368" s="1376"/>
      <c r="AK6368" s="1376"/>
      <c r="AL6368" s="1376"/>
      <c r="AM6368" s="1376"/>
      <c r="AN6368" s="1376"/>
      <c r="AO6368" s="1376"/>
      <c r="AP6368" s="1376"/>
      <c r="AQ6368" s="1376"/>
      <c r="AR6368" s="1376"/>
      <c r="AS6368" s="1376"/>
      <c r="AT6368" s="1376"/>
      <c r="AU6368" s="1376"/>
      <c r="AV6368" s="1376"/>
      <c r="AW6368" s="1376"/>
      <c r="AX6368" s="1376"/>
      <c r="AY6368" s="1376"/>
      <c r="AZ6368" s="1376"/>
      <c r="BA6368" s="722"/>
      <c r="BB6368" s="722"/>
      <c r="BC6368" s="722"/>
    </row>
    <row r="6369" spans="11:55" s="757" customFormat="1">
      <c r="K6369" s="758"/>
      <c r="L6369" s="758"/>
      <c r="M6369" s="722"/>
      <c r="P6369" s="722"/>
      <c r="Q6369" s="722"/>
      <c r="R6369" s="722"/>
      <c r="S6369" s="722"/>
      <c r="T6369" s="722"/>
      <c r="U6369" s="722"/>
      <c r="V6369" s="1376"/>
      <c r="W6369" s="1376"/>
      <c r="X6369" s="1376"/>
      <c r="Y6369" s="1376"/>
      <c r="Z6369" s="1376"/>
      <c r="AA6369" s="1376"/>
      <c r="AB6369" s="1376"/>
      <c r="AC6369" s="1376"/>
      <c r="AD6369" s="1376"/>
      <c r="AE6369" s="1376"/>
      <c r="AF6369" s="1376"/>
      <c r="AG6369" s="1376"/>
      <c r="AH6369" s="1376"/>
      <c r="AI6369" s="1376"/>
      <c r="AJ6369" s="1376"/>
      <c r="AK6369" s="1376"/>
      <c r="AL6369" s="1376"/>
      <c r="AM6369" s="1376"/>
      <c r="AN6369" s="1376"/>
      <c r="AO6369" s="1376"/>
      <c r="AP6369" s="1376"/>
      <c r="AQ6369" s="1376"/>
      <c r="AR6369" s="1376"/>
      <c r="AS6369" s="1376"/>
      <c r="AT6369" s="1376"/>
      <c r="AU6369" s="1376"/>
      <c r="AV6369" s="1376"/>
      <c r="AW6369" s="1376"/>
      <c r="AX6369" s="1376"/>
      <c r="AY6369" s="1376"/>
      <c r="AZ6369" s="1376"/>
      <c r="BA6369" s="722"/>
      <c r="BB6369" s="722"/>
      <c r="BC6369" s="722"/>
    </row>
    <row r="6370" spans="11:55" s="757" customFormat="1">
      <c r="K6370" s="758"/>
      <c r="L6370" s="758"/>
      <c r="M6370" s="722"/>
      <c r="P6370" s="722"/>
      <c r="Q6370" s="722"/>
      <c r="R6370" s="722"/>
      <c r="S6370" s="722"/>
      <c r="T6370" s="722"/>
      <c r="U6370" s="722"/>
      <c r="V6370" s="1376"/>
      <c r="W6370" s="1376"/>
      <c r="X6370" s="1376"/>
      <c r="Y6370" s="1376"/>
      <c r="Z6370" s="1376"/>
      <c r="AA6370" s="1376"/>
      <c r="AB6370" s="1376"/>
      <c r="AC6370" s="1376"/>
      <c r="AD6370" s="1376"/>
      <c r="AE6370" s="1376"/>
      <c r="AF6370" s="1376"/>
      <c r="AG6370" s="1376"/>
      <c r="AH6370" s="1376"/>
      <c r="AI6370" s="1376"/>
      <c r="AJ6370" s="1376"/>
      <c r="AK6370" s="1376"/>
      <c r="AL6370" s="1376"/>
      <c r="AM6370" s="1376"/>
      <c r="AN6370" s="1376"/>
      <c r="AO6370" s="1376"/>
      <c r="AP6370" s="1376"/>
      <c r="AQ6370" s="1376"/>
      <c r="AR6370" s="1376"/>
      <c r="AS6370" s="1376"/>
      <c r="AT6370" s="1376"/>
      <c r="AU6370" s="1376"/>
      <c r="AV6370" s="1376"/>
      <c r="AW6370" s="1376"/>
      <c r="AX6370" s="1376"/>
      <c r="AY6370" s="1376"/>
      <c r="AZ6370" s="1376"/>
      <c r="BA6370" s="722"/>
      <c r="BB6370" s="722"/>
      <c r="BC6370" s="722"/>
    </row>
    <row r="6371" spans="11:55" s="757" customFormat="1">
      <c r="K6371" s="758"/>
      <c r="L6371" s="758"/>
      <c r="M6371" s="722"/>
      <c r="P6371" s="722"/>
      <c r="Q6371" s="722"/>
      <c r="R6371" s="722"/>
      <c r="S6371" s="722"/>
      <c r="T6371" s="722"/>
      <c r="U6371" s="722"/>
      <c r="V6371" s="1376"/>
      <c r="W6371" s="1376"/>
      <c r="X6371" s="1376"/>
      <c r="Y6371" s="1376"/>
      <c r="Z6371" s="1376"/>
      <c r="AA6371" s="1376"/>
      <c r="AB6371" s="1376"/>
      <c r="AC6371" s="1376"/>
      <c r="AD6371" s="1376"/>
      <c r="AE6371" s="1376"/>
      <c r="AF6371" s="1376"/>
      <c r="AG6371" s="1376"/>
      <c r="AH6371" s="1376"/>
      <c r="AI6371" s="1376"/>
      <c r="AJ6371" s="1376"/>
      <c r="AK6371" s="1376"/>
      <c r="AL6371" s="1376"/>
      <c r="AM6371" s="1376"/>
      <c r="AN6371" s="1376"/>
      <c r="AO6371" s="1376"/>
      <c r="AP6371" s="1376"/>
      <c r="AQ6371" s="1376"/>
      <c r="AR6371" s="1376"/>
      <c r="AS6371" s="1376"/>
      <c r="AT6371" s="1376"/>
      <c r="AU6371" s="1376"/>
      <c r="AV6371" s="1376"/>
      <c r="AW6371" s="1376"/>
      <c r="AX6371" s="1376"/>
      <c r="AY6371" s="1376"/>
      <c r="AZ6371" s="1376"/>
      <c r="BA6371" s="722"/>
      <c r="BB6371" s="722"/>
      <c r="BC6371" s="722"/>
    </row>
    <row r="6372" spans="11:55" s="757" customFormat="1">
      <c r="K6372" s="758"/>
      <c r="L6372" s="758"/>
      <c r="M6372" s="722"/>
      <c r="P6372" s="722"/>
      <c r="Q6372" s="722"/>
      <c r="R6372" s="722"/>
      <c r="S6372" s="722"/>
      <c r="T6372" s="722"/>
      <c r="U6372" s="722"/>
      <c r="V6372" s="1376"/>
      <c r="W6372" s="1376"/>
      <c r="X6372" s="1376"/>
      <c r="Y6372" s="1376"/>
      <c r="Z6372" s="1376"/>
      <c r="AA6372" s="1376"/>
      <c r="AB6372" s="1376"/>
      <c r="AC6372" s="1376"/>
      <c r="AD6372" s="1376"/>
      <c r="AE6372" s="1376"/>
      <c r="AF6372" s="1376"/>
      <c r="AG6372" s="1376"/>
      <c r="AH6372" s="1376"/>
      <c r="AI6372" s="1376"/>
      <c r="AJ6372" s="1376"/>
      <c r="AK6372" s="1376"/>
      <c r="AL6372" s="1376"/>
      <c r="AM6372" s="1376"/>
      <c r="AN6372" s="1376"/>
      <c r="AO6372" s="1376"/>
      <c r="AP6372" s="1376"/>
      <c r="AQ6372" s="1376"/>
      <c r="AR6372" s="1376"/>
      <c r="AS6372" s="1376"/>
      <c r="AT6372" s="1376"/>
      <c r="AU6372" s="1376"/>
      <c r="AV6372" s="1376"/>
      <c r="AW6372" s="1376"/>
      <c r="AX6372" s="1376"/>
      <c r="AY6372" s="1376"/>
      <c r="AZ6372" s="1376"/>
      <c r="BA6372" s="722"/>
      <c r="BB6372" s="722"/>
      <c r="BC6372" s="722"/>
    </row>
    <row r="6373" spans="11:55" s="757" customFormat="1">
      <c r="K6373" s="758"/>
      <c r="L6373" s="758"/>
      <c r="M6373" s="722"/>
      <c r="P6373" s="722"/>
      <c r="Q6373" s="722"/>
      <c r="R6373" s="722"/>
      <c r="S6373" s="722"/>
      <c r="T6373" s="722"/>
      <c r="U6373" s="722"/>
      <c r="V6373" s="1376"/>
      <c r="W6373" s="1376"/>
      <c r="X6373" s="1376"/>
      <c r="Y6373" s="1376"/>
      <c r="Z6373" s="1376"/>
      <c r="AA6373" s="1376"/>
      <c r="AB6373" s="1376"/>
      <c r="AC6373" s="1376"/>
      <c r="AD6373" s="1376"/>
      <c r="AE6373" s="1376"/>
      <c r="AF6373" s="1376"/>
      <c r="AG6373" s="1376"/>
      <c r="AH6373" s="1376"/>
      <c r="AI6373" s="1376"/>
      <c r="AJ6373" s="1376"/>
      <c r="AK6373" s="1376"/>
      <c r="AL6373" s="1376"/>
      <c r="AM6373" s="1376"/>
      <c r="AN6373" s="1376"/>
      <c r="AO6373" s="1376"/>
      <c r="AP6373" s="1376"/>
      <c r="AQ6373" s="1376"/>
      <c r="AR6373" s="1376"/>
      <c r="AS6373" s="1376"/>
      <c r="AT6373" s="1376"/>
      <c r="AU6373" s="1376"/>
      <c r="AV6373" s="1376"/>
      <c r="AW6373" s="1376"/>
      <c r="AX6373" s="1376"/>
      <c r="AY6373" s="1376"/>
      <c r="AZ6373" s="1376"/>
      <c r="BA6373" s="722"/>
      <c r="BB6373" s="722"/>
      <c r="BC6373" s="722"/>
    </row>
    <row r="6374" spans="11:55" s="757" customFormat="1">
      <c r="K6374" s="758"/>
      <c r="L6374" s="758"/>
      <c r="M6374" s="722"/>
      <c r="P6374" s="722"/>
      <c r="Q6374" s="722"/>
      <c r="R6374" s="722"/>
      <c r="S6374" s="722"/>
      <c r="T6374" s="722"/>
      <c r="U6374" s="722"/>
      <c r="V6374" s="1376"/>
      <c r="W6374" s="1376"/>
      <c r="X6374" s="1376"/>
      <c r="Y6374" s="1376"/>
      <c r="Z6374" s="1376"/>
      <c r="AA6374" s="1376"/>
      <c r="AB6374" s="1376"/>
      <c r="AC6374" s="1376"/>
      <c r="AD6374" s="1376"/>
      <c r="AE6374" s="1376"/>
      <c r="AF6374" s="1376"/>
      <c r="AG6374" s="1376"/>
      <c r="AH6374" s="1376"/>
      <c r="AI6374" s="1376"/>
      <c r="AJ6374" s="1376"/>
      <c r="AK6374" s="1376"/>
      <c r="AL6374" s="1376"/>
      <c r="AM6374" s="1376"/>
      <c r="AN6374" s="1376"/>
      <c r="AO6374" s="1376"/>
      <c r="AP6374" s="1376"/>
      <c r="AQ6374" s="1376"/>
      <c r="AR6374" s="1376"/>
      <c r="AS6374" s="1376"/>
      <c r="AT6374" s="1376"/>
      <c r="AU6374" s="1376"/>
      <c r="AV6374" s="1376"/>
      <c r="AW6374" s="1376"/>
      <c r="AX6374" s="1376"/>
      <c r="AY6374" s="1376"/>
      <c r="AZ6374" s="1376"/>
      <c r="BA6374" s="722"/>
      <c r="BB6374" s="722"/>
      <c r="BC6374" s="722"/>
    </row>
    <row r="6375" spans="11:55" s="757" customFormat="1">
      <c r="K6375" s="758"/>
      <c r="L6375" s="758"/>
      <c r="M6375" s="722"/>
      <c r="P6375" s="722"/>
      <c r="Q6375" s="722"/>
      <c r="R6375" s="722"/>
      <c r="S6375" s="722"/>
      <c r="T6375" s="722"/>
      <c r="U6375" s="722"/>
      <c r="V6375" s="1376"/>
      <c r="W6375" s="1376"/>
      <c r="X6375" s="1376"/>
      <c r="Y6375" s="1376"/>
      <c r="Z6375" s="1376"/>
      <c r="AA6375" s="1376"/>
      <c r="AB6375" s="1376"/>
      <c r="AC6375" s="1376"/>
      <c r="AD6375" s="1376"/>
      <c r="AE6375" s="1376"/>
      <c r="AF6375" s="1376"/>
      <c r="AG6375" s="1376"/>
      <c r="AH6375" s="1376"/>
      <c r="AI6375" s="1376"/>
      <c r="AJ6375" s="1376"/>
      <c r="AK6375" s="1376"/>
      <c r="AL6375" s="1376"/>
      <c r="AM6375" s="1376"/>
      <c r="AN6375" s="1376"/>
      <c r="AO6375" s="1376"/>
      <c r="AP6375" s="1376"/>
      <c r="AQ6375" s="1376"/>
      <c r="AR6375" s="1376"/>
      <c r="AS6375" s="1376"/>
      <c r="AT6375" s="1376"/>
      <c r="AU6375" s="1376"/>
      <c r="AV6375" s="1376"/>
      <c r="AW6375" s="1376"/>
      <c r="AX6375" s="1376"/>
      <c r="AY6375" s="1376"/>
      <c r="AZ6375" s="1376"/>
      <c r="BA6375" s="722"/>
      <c r="BB6375" s="722"/>
      <c r="BC6375" s="722"/>
    </row>
    <row r="6376" spans="11:55" s="757" customFormat="1">
      <c r="K6376" s="758"/>
      <c r="L6376" s="758"/>
      <c r="M6376" s="722"/>
      <c r="P6376" s="722"/>
      <c r="Q6376" s="722"/>
      <c r="R6376" s="722"/>
      <c r="S6376" s="722"/>
      <c r="T6376" s="722"/>
      <c r="U6376" s="722"/>
      <c r="V6376" s="1376"/>
      <c r="W6376" s="1376"/>
      <c r="X6376" s="1376"/>
      <c r="Y6376" s="1376"/>
      <c r="Z6376" s="1376"/>
      <c r="AA6376" s="1376"/>
      <c r="AB6376" s="1376"/>
      <c r="AC6376" s="1376"/>
      <c r="AD6376" s="1376"/>
      <c r="AE6376" s="1376"/>
      <c r="AF6376" s="1376"/>
      <c r="AG6376" s="1376"/>
      <c r="AH6376" s="1376"/>
      <c r="AI6376" s="1376"/>
      <c r="AJ6376" s="1376"/>
      <c r="AK6376" s="1376"/>
      <c r="AL6376" s="1376"/>
      <c r="AM6376" s="1376"/>
      <c r="AN6376" s="1376"/>
      <c r="AO6376" s="1376"/>
      <c r="AP6376" s="1376"/>
      <c r="AQ6376" s="1376"/>
      <c r="AR6376" s="1376"/>
      <c r="AS6376" s="1376"/>
      <c r="AT6376" s="1376"/>
      <c r="AU6376" s="1376"/>
      <c r="AV6376" s="1376"/>
      <c r="AW6376" s="1376"/>
      <c r="AX6376" s="1376"/>
      <c r="AY6376" s="1376"/>
      <c r="AZ6376" s="1376"/>
      <c r="BA6376" s="722"/>
      <c r="BB6376" s="722"/>
      <c r="BC6376" s="722"/>
    </row>
    <row r="6377" spans="11:55" s="757" customFormat="1">
      <c r="K6377" s="758"/>
      <c r="L6377" s="758"/>
      <c r="M6377" s="722"/>
      <c r="P6377" s="722"/>
      <c r="Q6377" s="722"/>
      <c r="R6377" s="722"/>
      <c r="S6377" s="722"/>
      <c r="T6377" s="722"/>
      <c r="U6377" s="722"/>
      <c r="V6377" s="1376"/>
      <c r="W6377" s="1376"/>
      <c r="X6377" s="1376"/>
      <c r="Y6377" s="1376"/>
      <c r="Z6377" s="1376"/>
      <c r="AA6377" s="1376"/>
      <c r="AB6377" s="1376"/>
      <c r="AC6377" s="1376"/>
      <c r="AD6377" s="1376"/>
      <c r="AE6377" s="1376"/>
      <c r="AF6377" s="1376"/>
      <c r="AG6377" s="1376"/>
      <c r="AH6377" s="1376"/>
      <c r="AI6377" s="1376"/>
      <c r="AJ6377" s="1376"/>
      <c r="AK6377" s="1376"/>
      <c r="AL6377" s="1376"/>
      <c r="AM6377" s="1376"/>
      <c r="AN6377" s="1376"/>
      <c r="AO6377" s="1376"/>
      <c r="AP6377" s="1376"/>
      <c r="AQ6377" s="1376"/>
      <c r="AR6377" s="1376"/>
      <c r="AS6377" s="1376"/>
      <c r="AT6377" s="1376"/>
      <c r="AU6377" s="1376"/>
      <c r="AV6377" s="1376"/>
      <c r="AW6377" s="1376"/>
      <c r="AX6377" s="1376"/>
      <c r="AY6377" s="1376"/>
      <c r="AZ6377" s="1376"/>
      <c r="BA6377" s="722"/>
      <c r="BB6377" s="722"/>
      <c r="BC6377" s="722"/>
    </row>
    <row r="6378" spans="11:55" s="757" customFormat="1">
      <c r="K6378" s="758"/>
      <c r="L6378" s="758"/>
      <c r="M6378" s="722"/>
      <c r="P6378" s="722"/>
      <c r="Q6378" s="722"/>
      <c r="R6378" s="722"/>
      <c r="S6378" s="722"/>
      <c r="T6378" s="722"/>
      <c r="U6378" s="722"/>
      <c r="V6378" s="1376"/>
      <c r="W6378" s="1376"/>
      <c r="X6378" s="1376"/>
      <c r="Y6378" s="1376"/>
      <c r="Z6378" s="1376"/>
      <c r="AA6378" s="1376"/>
      <c r="AB6378" s="1376"/>
      <c r="AC6378" s="1376"/>
      <c r="AD6378" s="1376"/>
      <c r="AE6378" s="1376"/>
      <c r="AF6378" s="1376"/>
      <c r="AG6378" s="1376"/>
      <c r="AH6378" s="1376"/>
      <c r="AI6378" s="1376"/>
      <c r="AJ6378" s="1376"/>
      <c r="AK6378" s="1376"/>
      <c r="AL6378" s="1376"/>
      <c r="AM6378" s="1376"/>
      <c r="AN6378" s="1376"/>
      <c r="AO6378" s="1376"/>
      <c r="AP6378" s="1376"/>
      <c r="AQ6378" s="1376"/>
      <c r="AR6378" s="1376"/>
      <c r="AS6378" s="1376"/>
      <c r="AT6378" s="1376"/>
      <c r="AU6378" s="1376"/>
      <c r="AV6378" s="1376"/>
      <c r="AW6378" s="1376"/>
      <c r="AX6378" s="1376"/>
      <c r="AY6378" s="1376"/>
      <c r="AZ6378" s="1376"/>
      <c r="BA6378" s="722"/>
      <c r="BB6378" s="722"/>
      <c r="BC6378" s="722"/>
    </row>
    <row r="6379" spans="11:55" s="757" customFormat="1">
      <c r="K6379" s="758"/>
      <c r="L6379" s="758"/>
      <c r="M6379" s="722"/>
      <c r="P6379" s="722"/>
      <c r="Q6379" s="722"/>
      <c r="R6379" s="722"/>
      <c r="S6379" s="722"/>
      <c r="T6379" s="722"/>
      <c r="U6379" s="722"/>
      <c r="V6379" s="1376"/>
      <c r="W6379" s="1376"/>
      <c r="X6379" s="1376"/>
      <c r="Y6379" s="1376"/>
      <c r="Z6379" s="1376"/>
      <c r="AA6379" s="1376"/>
      <c r="AB6379" s="1376"/>
      <c r="AC6379" s="1376"/>
      <c r="AD6379" s="1376"/>
      <c r="AE6379" s="1376"/>
      <c r="AF6379" s="1376"/>
      <c r="AG6379" s="1376"/>
      <c r="AH6379" s="1376"/>
      <c r="AI6379" s="1376"/>
      <c r="AJ6379" s="1376"/>
      <c r="AK6379" s="1376"/>
      <c r="AL6379" s="1376"/>
      <c r="AM6379" s="1376"/>
      <c r="AN6379" s="1376"/>
      <c r="AO6379" s="1376"/>
      <c r="AP6379" s="1376"/>
      <c r="AQ6379" s="1376"/>
      <c r="AR6379" s="1376"/>
      <c r="AS6379" s="1376"/>
      <c r="AT6379" s="1376"/>
      <c r="AU6379" s="1376"/>
      <c r="AV6379" s="1376"/>
      <c r="AW6379" s="1376"/>
      <c r="AX6379" s="1376"/>
      <c r="AY6379" s="1376"/>
      <c r="AZ6379" s="1376"/>
      <c r="BA6379" s="722"/>
      <c r="BB6379" s="722"/>
      <c r="BC6379" s="722"/>
    </row>
    <row r="6380" spans="11:55" s="757" customFormat="1">
      <c r="K6380" s="758"/>
      <c r="L6380" s="758"/>
      <c r="M6380" s="722"/>
      <c r="P6380" s="722"/>
      <c r="Q6380" s="722"/>
      <c r="R6380" s="722"/>
      <c r="S6380" s="722"/>
      <c r="T6380" s="722"/>
      <c r="U6380" s="722"/>
      <c r="V6380" s="1376"/>
      <c r="W6380" s="1376"/>
      <c r="X6380" s="1376"/>
      <c r="Y6380" s="1376"/>
      <c r="Z6380" s="1376"/>
      <c r="AA6380" s="1376"/>
      <c r="AB6380" s="1376"/>
      <c r="AC6380" s="1376"/>
      <c r="AD6380" s="1376"/>
      <c r="AE6380" s="1376"/>
      <c r="AF6380" s="1376"/>
      <c r="AG6380" s="1376"/>
      <c r="AH6380" s="1376"/>
      <c r="AI6380" s="1376"/>
      <c r="AJ6380" s="1376"/>
      <c r="AK6380" s="1376"/>
      <c r="AL6380" s="1376"/>
      <c r="AM6380" s="1376"/>
      <c r="AN6380" s="1376"/>
      <c r="AO6380" s="1376"/>
      <c r="AP6380" s="1376"/>
      <c r="AQ6380" s="1376"/>
      <c r="AR6380" s="1376"/>
      <c r="AS6380" s="1376"/>
      <c r="AT6380" s="1376"/>
      <c r="AU6380" s="1376"/>
      <c r="AV6380" s="1376"/>
      <c r="AW6380" s="1376"/>
      <c r="AX6380" s="1376"/>
      <c r="AY6380" s="1376"/>
      <c r="AZ6380" s="1376"/>
      <c r="BA6380" s="722"/>
      <c r="BB6380" s="722"/>
      <c r="BC6380" s="722"/>
    </row>
    <row r="6381" spans="11:55" s="757" customFormat="1">
      <c r="K6381" s="758"/>
      <c r="L6381" s="758"/>
      <c r="M6381" s="722"/>
      <c r="P6381" s="722"/>
      <c r="Q6381" s="722"/>
      <c r="R6381" s="722"/>
      <c r="S6381" s="722"/>
      <c r="T6381" s="722"/>
      <c r="U6381" s="722"/>
      <c r="V6381" s="1376"/>
      <c r="W6381" s="1376"/>
      <c r="X6381" s="1376"/>
      <c r="Y6381" s="1376"/>
      <c r="Z6381" s="1376"/>
      <c r="AA6381" s="1376"/>
      <c r="AB6381" s="1376"/>
      <c r="AC6381" s="1376"/>
      <c r="AD6381" s="1376"/>
      <c r="AE6381" s="1376"/>
      <c r="AF6381" s="1376"/>
      <c r="AG6381" s="1376"/>
      <c r="AH6381" s="1376"/>
      <c r="AI6381" s="1376"/>
      <c r="AJ6381" s="1376"/>
      <c r="AK6381" s="1376"/>
      <c r="AL6381" s="1376"/>
      <c r="AM6381" s="1376"/>
      <c r="AN6381" s="1376"/>
      <c r="AO6381" s="1376"/>
      <c r="AP6381" s="1376"/>
      <c r="AQ6381" s="1376"/>
      <c r="AR6381" s="1376"/>
      <c r="AS6381" s="1376"/>
      <c r="AT6381" s="1376"/>
      <c r="AU6381" s="1376"/>
      <c r="AV6381" s="1376"/>
      <c r="AW6381" s="1376"/>
      <c r="AX6381" s="1376"/>
      <c r="AY6381" s="1376"/>
      <c r="AZ6381" s="1376"/>
      <c r="BA6381" s="722"/>
      <c r="BB6381" s="722"/>
      <c r="BC6381" s="722"/>
    </row>
    <row r="6382" spans="11:55" s="757" customFormat="1">
      <c r="K6382" s="758"/>
      <c r="L6382" s="758"/>
      <c r="M6382" s="722"/>
      <c r="P6382" s="722"/>
      <c r="Q6382" s="722"/>
      <c r="R6382" s="722"/>
      <c r="S6382" s="722"/>
      <c r="T6382" s="722"/>
      <c r="U6382" s="722"/>
      <c r="V6382" s="1376"/>
      <c r="W6382" s="1376"/>
      <c r="X6382" s="1376"/>
      <c r="Y6382" s="1376"/>
      <c r="Z6382" s="1376"/>
      <c r="AA6382" s="1376"/>
      <c r="AB6382" s="1376"/>
      <c r="AC6382" s="1376"/>
      <c r="AD6382" s="1376"/>
      <c r="AE6382" s="1376"/>
      <c r="AF6382" s="1376"/>
      <c r="AG6382" s="1376"/>
      <c r="AH6382" s="1376"/>
      <c r="AI6382" s="1376"/>
      <c r="AJ6382" s="1376"/>
      <c r="AK6382" s="1376"/>
      <c r="AL6382" s="1376"/>
      <c r="AM6382" s="1376"/>
      <c r="AN6382" s="1376"/>
      <c r="AO6382" s="1376"/>
      <c r="AP6382" s="1376"/>
      <c r="AQ6382" s="1376"/>
      <c r="AR6382" s="1376"/>
      <c r="AS6382" s="1376"/>
      <c r="AT6382" s="1376"/>
      <c r="AU6382" s="1376"/>
      <c r="AV6382" s="1376"/>
      <c r="AW6382" s="1376"/>
      <c r="AX6382" s="1376"/>
      <c r="AY6382" s="1376"/>
      <c r="AZ6382" s="1376"/>
      <c r="BA6382" s="722"/>
      <c r="BB6382" s="722"/>
      <c r="BC6382" s="722"/>
    </row>
    <row r="6383" spans="11:55" s="757" customFormat="1">
      <c r="K6383" s="758"/>
      <c r="L6383" s="758"/>
      <c r="M6383" s="722"/>
      <c r="P6383" s="722"/>
      <c r="Q6383" s="722"/>
      <c r="R6383" s="722"/>
      <c r="S6383" s="722"/>
      <c r="T6383" s="722"/>
      <c r="U6383" s="722"/>
      <c r="V6383" s="1376"/>
      <c r="W6383" s="1376"/>
      <c r="X6383" s="1376"/>
      <c r="Y6383" s="1376"/>
      <c r="Z6383" s="1376"/>
      <c r="AA6383" s="1376"/>
      <c r="AB6383" s="1376"/>
      <c r="AC6383" s="1376"/>
      <c r="AD6383" s="1376"/>
      <c r="AE6383" s="1376"/>
      <c r="AF6383" s="1376"/>
      <c r="AG6383" s="1376"/>
      <c r="AH6383" s="1376"/>
      <c r="AI6383" s="1376"/>
      <c r="AJ6383" s="1376"/>
      <c r="AK6383" s="1376"/>
      <c r="AL6383" s="1376"/>
      <c r="AM6383" s="1376"/>
      <c r="AN6383" s="1376"/>
      <c r="AO6383" s="1376"/>
      <c r="AP6383" s="1376"/>
      <c r="AQ6383" s="1376"/>
      <c r="AR6383" s="1376"/>
      <c r="AS6383" s="1376"/>
      <c r="AT6383" s="1376"/>
      <c r="AU6383" s="1376"/>
      <c r="AV6383" s="1376"/>
      <c r="AW6383" s="1376"/>
      <c r="AX6383" s="1376"/>
      <c r="AY6383" s="1376"/>
      <c r="AZ6383" s="1376"/>
      <c r="BA6383" s="722"/>
      <c r="BB6383" s="722"/>
      <c r="BC6383" s="722"/>
    </row>
    <row r="6384" spans="11:55" s="757" customFormat="1">
      <c r="K6384" s="758"/>
      <c r="L6384" s="758"/>
      <c r="M6384" s="722"/>
      <c r="P6384" s="722"/>
      <c r="Q6384" s="722"/>
      <c r="R6384" s="722"/>
      <c r="S6384" s="722"/>
      <c r="T6384" s="722"/>
      <c r="U6384" s="722"/>
      <c r="V6384" s="1376"/>
      <c r="W6384" s="1376"/>
      <c r="X6384" s="1376"/>
      <c r="Y6384" s="1376"/>
      <c r="Z6384" s="1376"/>
      <c r="AA6384" s="1376"/>
      <c r="AB6384" s="1376"/>
      <c r="AC6384" s="1376"/>
      <c r="AD6384" s="1376"/>
      <c r="AE6384" s="1376"/>
      <c r="AF6384" s="1376"/>
      <c r="AG6384" s="1376"/>
      <c r="AH6384" s="1376"/>
      <c r="AI6384" s="1376"/>
      <c r="AJ6384" s="1376"/>
      <c r="AK6384" s="1376"/>
      <c r="AL6384" s="1376"/>
      <c r="AM6384" s="1376"/>
      <c r="AN6384" s="1376"/>
      <c r="AO6384" s="1376"/>
      <c r="AP6384" s="1376"/>
      <c r="AQ6384" s="1376"/>
      <c r="AR6384" s="1376"/>
      <c r="AS6384" s="1376"/>
      <c r="AT6384" s="1376"/>
      <c r="AU6384" s="1376"/>
      <c r="AV6384" s="1376"/>
      <c r="AW6384" s="1376"/>
      <c r="AX6384" s="1376"/>
      <c r="AY6384" s="1376"/>
      <c r="AZ6384" s="1376"/>
      <c r="BA6384" s="722"/>
      <c r="BB6384" s="722"/>
      <c r="BC6384" s="722"/>
    </row>
    <row r="6385" spans="11:55" s="757" customFormat="1">
      <c r="K6385" s="758"/>
      <c r="L6385" s="758"/>
      <c r="M6385" s="722"/>
      <c r="P6385" s="722"/>
      <c r="Q6385" s="722"/>
      <c r="R6385" s="722"/>
      <c r="S6385" s="722"/>
      <c r="T6385" s="722"/>
      <c r="U6385" s="722"/>
      <c r="V6385" s="1376"/>
      <c r="W6385" s="1376"/>
      <c r="X6385" s="1376"/>
      <c r="Y6385" s="1376"/>
      <c r="Z6385" s="1376"/>
      <c r="AA6385" s="1376"/>
      <c r="AB6385" s="1376"/>
      <c r="AC6385" s="1376"/>
      <c r="AD6385" s="1376"/>
      <c r="AE6385" s="1376"/>
      <c r="AF6385" s="1376"/>
      <c r="AG6385" s="1376"/>
      <c r="AH6385" s="1376"/>
      <c r="AI6385" s="1376"/>
      <c r="AJ6385" s="1376"/>
      <c r="AK6385" s="1376"/>
      <c r="AL6385" s="1376"/>
      <c r="AM6385" s="1376"/>
      <c r="AN6385" s="1376"/>
      <c r="AO6385" s="1376"/>
      <c r="AP6385" s="1376"/>
      <c r="AQ6385" s="1376"/>
      <c r="AR6385" s="1376"/>
      <c r="AS6385" s="1376"/>
      <c r="AT6385" s="1376"/>
      <c r="AU6385" s="1376"/>
      <c r="AV6385" s="1376"/>
      <c r="AW6385" s="1376"/>
      <c r="AX6385" s="1376"/>
      <c r="AY6385" s="1376"/>
      <c r="AZ6385" s="1376"/>
      <c r="BA6385" s="722"/>
      <c r="BB6385" s="722"/>
      <c r="BC6385" s="722"/>
    </row>
    <row r="6386" spans="11:55" s="757" customFormat="1">
      <c r="K6386" s="758"/>
      <c r="L6386" s="758"/>
      <c r="M6386" s="722"/>
      <c r="P6386" s="722"/>
      <c r="Q6386" s="722"/>
      <c r="R6386" s="722"/>
      <c r="S6386" s="722"/>
      <c r="T6386" s="722"/>
      <c r="U6386" s="722"/>
      <c r="V6386" s="1376"/>
      <c r="W6386" s="1376"/>
      <c r="X6386" s="1376"/>
      <c r="Y6386" s="1376"/>
      <c r="Z6386" s="1376"/>
      <c r="AA6386" s="1376"/>
      <c r="AB6386" s="1376"/>
      <c r="AC6386" s="1376"/>
      <c r="AD6386" s="1376"/>
      <c r="AE6386" s="1376"/>
      <c r="AF6386" s="1376"/>
      <c r="AG6386" s="1376"/>
      <c r="AH6386" s="1376"/>
      <c r="AI6386" s="1376"/>
      <c r="AJ6386" s="1376"/>
      <c r="AK6386" s="1376"/>
      <c r="AL6386" s="1376"/>
      <c r="AM6386" s="1376"/>
      <c r="AN6386" s="1376"/>
      <c r="AO6386" s="1376"/>
      <c r="AP6386" s="1376"/>
      <c r="AQ6386" s="1376"/>
      <c r="AR6386" s="1376"/>
      <c r="AS6386" s="1376"/>
      <c r="AT6386" s="1376"/>
      <c r="AU6386" s="1376"/>
      <c r="AV6386" s="1376"/>
      <c r="AW6386" s="1376"/>
      <c r="AX6386" s="1376"/>
      <c r="AY6386" s="1376"/>
      <c r="AZ6386" s="1376"/>
      <c r="BA6386" s="722"/>
      <c r="BB6386" s="722"/>
      <c r="BC6386" s="722"/>
    </row>
    <row r="6387" spans="11:55" s="757" customFormat="1">
      <c r="K6387" s="758"/>
      <c r="L6387" s="758"/>
      <c r="M6387" s="722"/>
      <c r="P6387" s="722"/>
      <c r="Q6387" s="722"/>
      <c r="R6387" s="722"/>
      <c r="S6387" s="722"/>
      <c r="T6387" s="722"/>
      <c r="U6387" s="722"/>
      <c r="V6387" s="1376"/>
      <c r="W6387" s="1376"/>
      <c r="X6387" s="1376"/>
      <c r="Y6387" s="1376"/>
      <c r="Z6387" s="1376"/>
      <c r="AA6387" s="1376"/>
      <c r="AB6387" s="1376"/>
      <c r="AC6387" s="1376"/>
      <c r="AD6387" s="1376"/>
      <c r="AE6387" s="1376"/>
      <c r="AF6387" s="1376"/>
      <c r="AG6387" s="1376"/>
      <c r="AH6387" s="1376"/>
      <c r="AI6387" s="1376"/>
      <c r="AJ6387" s="1376"/>
      <c r="AK6387" s="1376"/>
      <c r="AL6387" s="1376"/>
      <c r="AM6387" s="1376"/>
      <c r="AN6387" s="1376"/>
      <c r="AO6387" s="1376"/>
      <c r="AP6387" s="1376"/>
      <c r="AQ6387" s="1376"/>
      <c r="AR6387" s="1376"/>
      <c r="AS6387" s="1376"/>
      <c r="AT6387" s="1376"/>
      <c r="AU6387" s="1376"/>
      <c r="AV6387" s="1376"/>
      <c r="AW6387" s="1376"/>
      <c r="AX6387" s="1376"/>
      <c r="AY6387" s="1376"/>
      <c r="AZ6387" s="1376"/>
      <c r="BA6387" s="722"/>
      <c r="BB6387" s="722"/>
      <c r="BC6387" s="722"/>
    </row>
    <row r="6388" spans="11:55" s="757" customFormat="1">
      <c r="K6388" s="758"/>
      <c r="L6388" s="758"/>
      <c r="M6388" s="722"/>
      <c r="P6388" s="722"/>
      <c r="Q6388" s="722"/>
      <c r="R6388" s="722"/>
      <c r="S6388" s="722"/>
      <c r="T6388" s="722"/>
      <c r="U6388" s="722"/>
      <c r="V6388" s="1376"/>
      <c r="W6388" s="1376"/>
      <c r="X6388" s="1376"/>
      <c r="Y6388" s="1376"/>
      <c r="Z6388" s="1376"/>
      <c r="AA6388" s="1376"/>
      <c r="AB6388" s="1376"/>
      <c r="AC6388" s="1376"/>
      <c r="AD6388" s="1376"/>
      <c r="AE6388" s="1376"/>
      <c r="AF6388" s="1376"/>
      <c r="AG6388" s="1376"/>
      <c r="AH6388" s="1376"/>
      <c r="AI6388" s="1376"/>
      <c r="AJ6388" s="1376"/>
      <c r="AK6388" s="1376"/>
      <c r="AL6388" s="1376"/>
      <c r="AM6388" s="1376"/>
      <c r="AN6388" s="1376"/>
      <c r="AO6388" s="1376"/>
      <c r="AP6388" s="1376"/>
      <c r="AQ6388" s="1376"/>
      <c r="AR6388" s="1376"/>
      <c r="AS6388" s="1376"/>
      <c r="AT6388" s="1376"/>
      <c r="AU6388" s="1376"/>
      <c r="AV6388" s="1376"/>
      <c r="AW6388" s="1376"/>
      <c r="AX6388" s="1376"/>
      <c r="AY6388" s="1376"/>
      <c r="AZ6388" s="1376"/>
      <c r="BA6388" s="722"/>
      <c r="BB6388" s="722"/>
      <c r="BC6388" s="722"/>
    </row>
    <row r="6389" spans="11:55" s="757" customFormat="1">
      <c r="K6389" s="758"/>
      <c r="L6389" s="758"/>
      <c r="M6389" s="722"/>
      <c r="P6389" s="722"/>
      <c r="Q6389" s="722"/>
      <c r="R6389" s="722"/>
      <c r="S6389" s="722"/>
      <c r="T6389" s="722"/>
      <c r="U6389" s="722"/>
      <c r="V6389" s="1376"/>
      <c r="W6389" s="1376"/>
      <c r="X6389" s="1376"/>
      <c r="Y6389" s="1376"/>
      <c r="Z6389" s="1376"/>
      <c r="AA6389" s="1376"/>
      <c r="AB6389" s="1376"/>
      <c r="AC6389" s="1376"/>
      <c r="AD6389" s="1376"/>
      <c r="AE6389" s="1376"/>
      <c r="AF6389" s="1376"/>
      <c r="AG6389" s="1376"/>
      <c r="AH6389" s="1376"/>
      <c r="AI6389" s="1376"/>
      <c r="AJ6389" s="1376"/>
      <c r="AK6389" s="1376"/>
      <c r="AL6389" s="1376"/>
      <c r="AM6389" s="1376"/>
      <c r="AN6389" s="1376"/>
      <c r="AO6389" s="1376"/>
      <c r="AP6389" s="1376"/>
      <c r="AQ6389" s="1376"/>
      <c r="AR6389" s="1376"/>
      <c r="AS6389" s="1376"/>
      <c r="AT6389" s="1376"/>
      <c r="AU6389" s="1376"/>
      <c r="AV6389" s="1376"/>
      <c r="AW6389" s="1376"/>
      <c r="AX6389" s="1376"/>
      <c r="AY6389" s="1376"/>
      <c r="AZ6389" s="1376"/>
      <c r="BA6389" s="722"/>
      <c r="BB6389" s="722"/>
      <c r="BC6389" s="722"/>
    </row>
    <row r="6390" spans="11:55" s="757" customFormat="1">
      <c r="K6390" s="758"/>
      <c r="L6390" s="758"/>
      <c r="M6390" s="722"/>
      <c r="P6390" s="722"/>
      <c r="Q6390" s="722"/>
      <c r="R6390" s="722"/>
      <c r="S6390" s="722"/>
      <c r="T6390" s="722"/>
      <c r="U6390" s="722"/>
      <c r="V6390" s="1376"/>
      <c r="W6390" s="1376"/>
      <c r="X6390" s="1376"/>
      <c r="Y6390" s="1376"/>
      <c r="Z6390" s="1376"/>
      <c r="AA6390" s="1376"/>
      <c r="AB6390" s="1376"/>
      <c r="AC6390" s="1376"/>
      <c r="AD6390" s="1376"/>
      <c r="AE6390" s="1376"/>
      <c r="AF6390" s="1376"/>
      <c r="AG6390" s="1376"/>
      <c r="AH6390" s="1376"/>
      <c r="AI6390" s="1376"/>
      <c r="AJ6390" s="1376"/>
      <c r="AK6390" s="1376"/>
      <c r="AL6390" s="1376"/>
      <c r="AM6390" s="1376"/>
      <c r="AN6390" s="1376"/>
      <c r="AO6390" s="1376"/>
      <c r="AP6390" s="1376"/>
      <c r="AQ6390" s="1376"/>
      <c r="AR6390" s="1376"/>
      <c r="AS6390" s="1376"/>
      <c r="AT6390" s="1376"/>
      <c r="AU6390" s="1376"/>
      <c r="AV6390" s="1376"/>
      <c r="AW6390" s="1376"/>
      <c r="AX6390" s="1376"/>
      <c r="AY6390" s="1376"/>
      <c r="AZ6390" s="1376"/>
      <c r="BA6390" s="722"/>
      <c r="BB6390" s="722"/>
      <c r="BC6390" s="722"/>
    </row>
    <row r="6391" spans="11:55" s="757" customFormat="1">
      <c r="K6391" s="758"/>
      <c r="L6391" s="758"/>
      <c r="M6391" s="722"/>
      <c r="P6391" s="722"/>
      <c r="Q6391" s="722"/>
      <c r="R6391" s="722"/>
      <c r="S6391" s="722"/>
      <c r="T6391" s="722"/>
      <c r="U6391" s="722"/>
      <c r="V6391" s="1376"/>
      <c r="W6391" s="1376"/>
      <c r="X6391" s="1376"/>
      <c r="Y6391" s="1376"/>
      <c r="Z6391" s="1376"/>
      <c r="AA6391" s="1376"/>
      <c r="AB6391" s="1376"/>
      <c r="AC6391" s="1376"/>
      <c r="AD6391" s="1376"/>
      <c r="AE6391" s="1376"/>
      <c r="AF6391" s="1376"/>
      <c r="AG6391" s="1376"/>
      <c r="AH6391" s="1376"/>
      <c r="AI6391" s="1376"/>
      <c r="AJ6391" s="1376"/>
      <c r="AK6391" s="1376"/>
      <c r="AL6391" s="1376"/>
      <c r="AM6391" s="1376"/>
      <c r="AN6391" s="1376"/>
      <c r="AO6391" s="1376"/>
      <c r="AP6391" s="1376"/>
      <c r="AQ6391" s="1376"/>
      <c r="AR6391" s="1376"/>
      <c r="AS6391" s="1376"/>
      <c r="AT6391" s="1376"/>
      <c r="AU6391" s="1376"/>
      <c r="AV6391" s="1376"/>
      <c r="AW6391" s="1376"/>
      <c r="AX6391" s="1376"/>
      <c r="AY6391" s="1376"/>
      <c r="AZ6391" s="1376"/>
      <c r="BA6391" s="722"/>
      <c r="BB6391" s="722"/>
      <c r="BC6391" s="722"/>
    </row>
    <row r="6392" spans="11:55" s="757" customFormat="1">
      <c r="K6392" s="758"/>
      <c r="L6392" s="758"/>
      <c r="M6392" s="722"/>
      <c r="P6392" s="722"/>
      <c r="Q6392" s="722"/>
      <c r="R6392" s="722"/>
      <c r="S6392" s="722"/>
      <c r="T6392" s="722"/>
      <c r="U6392" s="722"/>
      <c r="V6392" s="1376"/>
      <c r="W6392" s="1376"/>
      <c r="X6392" s="1376"/>
      <c r="Y6392" s="1376"/>
      <c r="Z6392" s="1376"/>
      <c r="AA6392" s="1376"/>
      <c r="AB6392" s="1376"/>
      <c r="AC6392" s="1376"/>
      <c r="AD6392" s="1376"/>
      <c r="AE6392" s="1376"/>
      <c r="AF6392" s="1376"/>
      <c r="AG6392" s="1376"/>
      <c r="AH6392" s="1376"/>
      <c r="AI6392" s="1376"/>
      <c r="AJ6392" s="1376"/>
      <c r="AK6392" s="1376"/>
      <c r="AL6392" s="1376"/>
      <c r="AM6392" s="1376"/>
      <c r="AN6392" s="1376"/>
      <c r="AO6392" s="1376"/>
      <c r="AP6392" s="1376"/>
      <c r="AQ6392" s="1376"/>
      <c r="AR6392" s="1376"/>
      <c r="AS6392" s="1376"/>
      <c r="AT6392" s="1376"/>
      <c r="AU6392" s="1376"/>
      <c r="AV6392" s="1376"/>
      <c r="AW6392" s="1376"/>
      <c r="AX6392" s="1376"/>
      <c r="AY6392" s="1376"/>
      <c r="AZ6392" s="1376"/>
      <c r="BA6392" s="722"/>
      <c r="BB6392" s="722"/>
      <c r="BC6392" s="722"/>
    </row>
    <row r="6393" spans="11:55" s="757" customFormat="1">
      <c r="K6393" s="758"/>
      <c r="L6393" s="758"/>
      <c r="M6393" s="722"/>
      <c r="P6393" s="722"/>
      <c r="Q6393" s="722"/>
      <c r="R6393" s="722"/>
      <c r="S6393" s="722"/>
      <c r="T6393" s="722"/>
      <c r="U6393" s="722"/>
      <c r="V6393" s="1376"/>
      <c r="W6393" s="1376"/>
      <c r="X6393" s="1376"/>
      <c r="Y6393" s="1376"/>
      <c r="Z6393" s="1376"/>
      <c r="AA6393" s="1376"/>
      <c r="AB6393" s="1376"/>
      <c r="AC6393" s="1376"/>
      <c r="AD6393" s="1376"/>
      <c r="AE6393" s="1376"/>
      <c r="AF6393" s="1376"/>
      <c r="AG6393" s="1376"/>
      <c r="AH6393" s="1376"/>
      <c r="AI6393" s="1376"/>
      <c r="AJ6393" s="1376"/>
      <c r="AK6393" s="1376"/>
      <c r="AL6393" s="1376"/>
      <c r="AM6393" s="1376"/>
      <c r="AN6393" s="1376"/>
      <c r="AO6393" s="1376"/>
      <c r="AP6393" s="1376"/>
      <c r="AQ6393" s="1376"/>
      <c r="AR6393" s="1376"/>
      <c r="AS6393" s="1376"/>
      <c r="AT6393" s="1376"/>
      <c r="AU6393" s="1376"/>
      <c r="AV6393" s="1376"/>
      <c r="AW6393" s="1376"/>
      <c r="AX6393" s="1376"/>
      <c r="AY6393" s="1376"/>
      <c r="AZ6393" s="1376"/>
      <c r="BA6393" s="722"/>
      <c r="BB6393" s="722"/>
      <c r="BC6393" s="722"/>
    </row>
    <row r="6394" spans="11:55" s="757" customFormat="1">
      <c r="K6394" s="758"/>
      <c r="L6394" s="758"/>
      <c r="M6394" s="722"/>
      <c r="P6394" s="722"/>
      <c r="Q6394" s="722"/>
      <c r="R6394" s="722"/>
      <c r="S6394" s="722"/>
      <c r="T6394" s="722"/>
      <c r="U6394" s="722"/>
      <c r="V6394" s="1376"/>
      <c r="W6394" s="1376"/>
      <c r="X6394" s="1376"/>
      <c r="Y6394" s="1376"/>
      <c r="Z6394" s="1376"/>
      <c r="AA6394" s="1376"/>
      <c r="AB6394" s="1376"/>
      <c r="AC6394" s="1376"/>
      <c r="AD6394" s="1376"/>
      <c r="AE6394" s="1376"/>
      <c r="AF6394" s="1376"/>
      <c r="AG6394" s="1376"/>
      <c r="AH6394" s="1376"/>
      <c r="AI6394" s="1376"/>
      <c r="AJ6394" s="1376"/>
      <c r="AK6394" s="1376"/>
      <c r="AL6394" s="1376"/>
      <c r="AM6394" s="1376"/>
      <c r="AN6394" s="1376"/>
      <c r="AO6394" s="1376"/>
      <c r="AP6394" s="1376"/>
      <c r="AQ6394" s="1376"/>
      <c r="AR6394" s="1376"/>
      <c r="AS6394" s="1376"/>
      <c r="AT6394" s="1376"/>
      <c r="AU6394" s="1376"/>
      <c r="AV6394" s="1376"/>
      <c r="AW6394" s="1376"/>
      <c r="AX6394" s="1376"/>
      <c r="AY6394" s="1376"/>
      <c r="AZ6394" s="1376"/>
      <c r="BA6394" s="722"/>
      <c r="BB6394" s="722"/>
      <c r="BC6394" s="722"/>
    </row>
    <row r="6395" spans="11:55" s="757" customFormat="1">
      <c r="K6395" s="758"/>
      <c r="L6395" s="758"/>
      <c r="M6395" s="722"/>
      <c r="P6395" s="722"/>
      <c r="Q6395" s="722"/>
      <c r="R6395" s="722"/>
      <c r="S6395" s="722"/>
      <c r="T6395" s="722"/>
      <c r="U6395" s="722"/>
      <c r="V6395" s="1376"/>
      <c r="W6395" s="1376"/>
      <c r="X6395" s="1376"/>
      <c r="Y6395" s="1376"/>
      <c r="Z6395" s="1376"/>
      <c r="AA6395" s="1376"/>
      <c r="AB6395" s="1376"/>
      <c r="AC6395" s="1376"/>
      <c r="AD6395" s="1376"/>
      <c r="AE6395" s="1376"/>
      <c r="AF6395" s="1376"/>
      <c r="AG6395" s="1376"/>
      <c r="AH6395" s="1376"/>
      <c r="AI6395" s="1376"/>
      <c r="AJ6395" s="1376"/>
      <c r="AK6395" s="1376"/>
      <c r="AL6395" s="1376"/>
      <c r="AM6395" s="1376"/>
      <c r="AN6395" s="1376"/>
      <c r="AO6395" s="1376"/>
      <c r="AP6395" s="1376"/>
      <c r="AQ6395" s="1376"/>
      <c r="AR6395" s="1376"/>
      <c r="AS6395" s="1376"/>
      <c r="AT6395" s="1376"/>
      <c r="AU6395" s="1376"/>
      <c r="AV6395" s="1376"/>
      <c r="AW6395" s="1376"/>
      <c r="AX6395" s="1376"/>
      <c r="AY6395" s="1376"/>
      <c r="AZ6395" s="1376"/>
      <c r="BA6395" s="722"/>
      <c r="BB6395" s="722"/>
      <c r="BC6395" s="722"/>
    </row>
    <row r="6396" spans="11:55" s="757" customFormat="1">
      <c r="K6396" s="758"/>
      <c r="L6396" s="758"/>
      <c r="M6396" s="722"/>
      <c r="P6396" s="722"/>
      <c r="Q6396" s="722"/>
      <c r="R6396" s="722"/>
      <c r="S6396" s="722"/>
      <c r="T6396" s="722"/>
      <c r="U6396" s="722"/>
      <c r="V6396" s="1376"/>
      <c r="W6396" s="1376"/>
      <c r="X6396" s="1376"/>
      <c r="Y6396" s="1376"/>
      <c r="Z6396" s="1376"/>
      <c r="AA6396" s="1376"/>
      <c r="AB6396" s="1376"/>
      <c r="AC6396" s="1376"/>
      <c r="AD6396" s="1376"/>
      <c r="AE6396" s="1376"/>
      <c r="AF6396" s="1376"/>
      <c r="AG6396" s="1376"/>
      <c r="AH6396" s="1376"/>
      <c r="AI6396" s="1376"/>
      <c r="AJ6396" s="1376"/>
      <c r="AK6396" s="1376"/>
      <c r="AL6396" s="1376"/>
      <c r="AM6396" s="1376"/>
      <c r="AN6396" s="1376"/>
      <c r="AO6396" s="1376"/>
      <c r="AP6396" s="1376"/>
      <c r="AQ6396" s="1376"/>
      <c r="AR6396" s="1376"/>
      <c r="AS6396" s="1376"/>
      <c r="AT6396" s="1376"/>
      <c r="AU6396" s="1376"/>
      <c r="AV6396" s="1376"/>
      <c r="AW6396" s="1376"/>
      <c r="AX6396" s="1376"/>
      <c r="AY6396" s="1376"/>
      <c r="AZ6396" s="1376"/>
      <c r="BA6396" s="722"/>
      <c r="BB6396" s="722"/>
      <c r="BC6396" s="722"/>
    </row>
    <row r="6397" spans="11:55" s="757" customFormat="1">
      <c r="K6397" s="758"/>
      <c r="L6397" s="758"/>
      <c r="M6397" s="722"/>
      <c r="P6397" s="722"/>
      <c r="Q6397" s="722"/>
      <c r="R6397" s="722"/>
      <c r="S6397" s="722"/>
      <c r="T6397" s="722"/>
      <c r="U6397" s="722"/>
      <c r="V6397" s="1376"/>
      <c r="W6397" s="1376"/>
      <c r="X6397" s="1376"/>
      <c r="Y6397" s="1376"/>
      <c r="Z6397" s="1376"/>
      <c r="AA6397" s="1376"/>
      <c r="AB6397" s="1376"/>
      <c r="AC6397" s="1376"/>
      <c r="AD6397" s="1376"/>
      <c r="AE6397" s="1376"/>
      <c r="AF6397" s="1376"/>
      <c r="AG6397" s="1376"/>
      <c r="AH6397" s="1376"/>
      <c r="AI6397" s="1376"/>
      <c r="AJ6397" s="1376"/>
      <c r="AK6397" s="1376"/>
      <c r="AL6397" s="1376"/>
      <c r="AM6397" s="1376"/>
      <c r="AN6397" s="1376"/>
      <c r="AO6397" s="1376"/>
      <c r="AP6397" s="1376"/>
      <c r="AQ6397" s="1376"/>
      <c r="AR6397" s="1376"/>
      <c r="AS6397" s="1376"/>
      <c r="AT6397" s="1376"/>
      <c r="AU6397" s="1376"/>
      <c r="AV6397" s="1376"/>
      <c r="AW6397" s="1376"/>
      <c r="AX6397" s="1376"/>
      <c r="AY6397" s="1376"/>
      <c r="AZ6397" s="1376"/>
      <c r="BA6397" s="722"/>
      <c r="BB6397" s="722"/>
      <c r="BC6397" s="722"/>
    </row>
    <row r="6398" spans="11:55" s="757" customFormat="1">
      <c r="K6398" s="758"/>
      <c r="L6398" s="758"/>
      <c r="M6398" s="722"/>
      <c r="P6398" s="722"/>
      <c r="Q6398" s="722"/>
      <c r="R6398" s="722"/>
      <c r="S6398" s="722"/>
      <c r="T6398" s="722"/>
      <c r="U6398" s="722"/>
      <c r="V6398" s="1376"/>
      <c r="W6398" s="1376"/>
      <c r="X6398" s="1376"/>
      <c r="Y6398" s="1376"/>
      <c r="Z6398" s="1376"/>
      <c r="AA6398" s="1376"/>
      <c r="AB6398" s="1376"/>
      <c r="AC6398" s="1376"/>
      <c r="AD6398" s="1376"/>
      <c r="AE6398" s="1376"/>
      <c r="AF6398" s="1376"/>
      <c r="AG6398" s="1376"/>
      <c r="AH6398" s="1376"/>
      <c r="AI6398" s="1376"/>
      <c r="AJ6398" s="1376"/>
      <c r="AK6398" s="1376"/>
      <c r="AL6398" s="1376"/>
      <c r="AM6398" s="1376"/>
      <c r="AN6398" s="1376"/>
      <c r="AO6398" s="1376"/>
      <c r="AP6398" s="1376"/>
      <c r="AQ6398" s="1376"/>
      <c r="AR6398" s="1376"/>
      <c r="AS6398" s="1376"/>
      <c r="AT6398" s="1376"/>
      <c r="AU6398" s="1376"/>
      <c r="AV6398" s="1376"/>
      <c r="AW6398" s="1376"/>
      <c r="AX6398" s="1376"/>
      <c r="AY6398" s="1376"/>
      <c r="AZ6398" s="1376"/>
      <c r="BA6398" s="722"/>
      <c r="BB6398" s="722"/>
      <c r="BC6398" s="722"/>
    </row>
    <row r="6399" spans="11:55" s="757" customFormat="1">
      <c r="K6399" s="758"/>
      <c r="L6399" s="758"/>
      <c r="M6399" s="722"/>
      <c r="P6399" s="722"/>
      <c r="Q6399" s="722"/>
      <c r="R6399" s="722"/>
      <c r="S6399" s="722"/>
      <c r="T6399" s="722"/>
      <c r="U6399" s="722"/>
      <c r="V6399" s="1376"/>
      <c r="W6399" s="1376"/>
      <c r="X6399" s="1376"/>
      <c r="Y6399" s="1376"/>
      <c r="Z6399" s="1376"/>
      <c r="AA6399" s="1376"/>
      <c r="AB6399" s="1376"/>
      <c r="AC6399" s="1376"/>
      <c r="AD6399" s="1376"/>
      <c r="AE6399" s="1376"/>
      <c r="AF6399" s="1376"/>
      <c r="AG6399" s="1376"/>
      <c r="AH6399" s="1376"/>
      <c r="AI6399" s="1376"/>
      <c r="AJ6399" s="1376"/>
      <c r="AK6399" s="1376"/>
      <c r="AL6399" s="1376"/>
      <c r="AM6399" s="1376"/>
      <c r="AN6399" s="1376"/>
      <c r="AO6399" s="1376"/>
      <c r="AP6399" s="1376"/>
      <c r="AQ6399" s="1376"/>
      <c r="AR6399" s="1376"/>
      <c r="AS6399" s="1376"/>
      <c r="AT6399" s="1376"/>
      <c r="AU6399" s="1376"/>
      <c r="AV6399" s="1376"/>
      <c r="AW6399" s="1376"/>
      <c r="AX6399" s="1376"/>
      <c r="AY6399" s="1376"/>
      <c r="AZ6399" s="1376"/>
      <c r="BA6399" s="722"/>
      <c r="BB6399" s="722"/>
      <c r="BC6399" s="722"/>
    </row>
    <row r="6400" spans="11:55" s="757" customFormat="1">
      <c r="K6400" s="758"/>
      <c r="L6400" s="758"/>
      <c r="M6400" s="722"/>
      <c r="P6400" s="722"/>
      <c r="Q6400" s="722"/>
      <c r="R6400" s="722"/>
      <c r="S6400" s="722"/>
      <c r="T6400" s="722"/>
      <c r="U6400" s="722"/>
      <c r="V6400" s="1376"/>
      <c r="W6400" s="1376"/>
      <c r="X6400" s="1376"/>
      <c r="Y6400" s="1376"/>
      <c r="Z6400" s="1376"/>
      <c r="AA6400" s="1376"/>
      <c r="AB6400" s="1376"/>
      <c r="AC6400" s="1376"/>
      <c r="AD6400" s="1376"/>
      <c r="AE6400" s="1376"/>
      <c r="AF6400" s="1376"/>
      <c r="AG6400" s="1376"/>
      <c r="AH6400" s="1376"/>
      <c r="AI6400" s="1376"/>
      <c r="AJ6400" s="1376"/>
      <c r="AK6400" s="1376"/>
      <c r="AL6400" s="1376"/>
      <c r="AM6400" s="1376"/>
      <c r="AN6400" s="1376"/>
      <c r="AO6400" s="1376"/>
      <c r="AP6400" s="1376"/>
      <c r="AQ6400" s="1376"/>
      <c r="AR6400" s="1376"/>
      <c r="AS6400" s="1376"/>
      <c r="AT6400" s="1376"/>
      <c r="AU6400" s="1376"/>
      <c r="AV6400" s="1376"/>
      <c r="AW6400" s="1376"/>
      <c r="AX6400" s="1376"/>
      <c r="AY6400" s="1376"/>
      <c r="AZ6400" s="1376"/>
      <c r="BA6400" s="722"/>
      <c r="BB6400" s="722"/>
      <c r="BC6400" s="722"/>
    </row>
    <row r="6401" spans="11:55" s="757" customFormat="1">
      <c r="K6401" s="758"/>
      <c r="L6401" s="758"/>
      <c r="M6401" s="722"/>
      <c r="P6401" s="722"/>
      <c r="Q6401" s="722"/>
      <c r="R6401" s="722"/>
      <c r="S6401" s="722"/>
      <c r="T6401" s="722"/>
      <c r="U6401" s="722"/>
      <c r="V6401" s="1376"/>
      <c r="W6401" s="1376"/>
      <c r="X6401" s="1376"/>
      <c r="Y6401" s="1376"/>
      <c r="Z6401" s="1376"/>
      <c r="AA6401" s="1376"/>
      <c r="AB6401" s="1376"/>
      <c r="AC6401" s="1376"/>
      <c r="AD6401" s="1376"/>
      <c r="AE6401" s="1376"/>
      <c r="AF6401" s="1376"/>
      <c r="AG6401" s="1376"/>
      <c r="AH6401" s="1376"/>
      <c r="AI6401" s="1376"/>
      <c r="AJ6401" s="1376"/>
      <c r="AK6401" s="1376"/>
      <c r="AL6401" s="1376"/>
      <c r="AM6401" s="1376"/>
      <c r="AN6401" s="1376"/>
      <c r="AO6401" s="1376"/>
      <c r="AP6401" s="1376"/>
      <c r="AQ6401" s="1376"/>
      <c r="AR6401" s="1376"/>
      <c r="AS6401" s="1376"/>
      <c r="AT6401" s="1376"/>
      <c r="AU6401" s="1376"/>
      <c r="AV6401" s="1376"/>
      <c r="AW6401" s="1376"/>
      <c r="AX6401" s="1376"/>
      <c r="AY6401" s="1376"/>
      <c r="AZ6401" s="1376"/>
      <c r="BA6401" s="722"/>
      <c r="BB6401" s="722"/>
      <c r="BC6401" s="722"/>
    </row>
    <row r="6402" spans="11:55" s="757" customFormat="1">
      <c r="K6402" s="758"/>
      <c r="L6402" s="758"/>
      <c r="M6402" s="722"/>
      <c r="P6402" s="722"/>
      <c r="Q6402" s="722"/>
      <c r="R6402" s="722"/>
      <c r="S6402" s="722"/>
      <c r="T6402" s="722"/>
      <c r="U6402" s="722"/>
      <c r="V6402" s="1376"/>
      <c r="W6402" s="1376"/>
      <c r="X6402" s="1376"/>
      <c r="Y6402" s="1376"/>
      <c r="Z6402" s="1376"/>
      <c r="AA6402" s="1376"/>
      <c r="AB6402" s="1376"/>
      <c r="AC6402" s="1376"/>
      <c r="AD6402" s="1376"/>
      <c r="AE6402" s="1376"/>
      <c r="AF6402" s="1376"/>
      <c r="AG6402" s="1376"/>
      <c r="AH6402" s="1376"/>
      <c r="AI6402" s="1376"/>
      <c r="AJ6402" s="1376"/>
      <c r="AK6402" s="1376"/>
      <c r="AL6402" s="1376"/>
      <c r="AM6402" s="1376"/>
      <c r="AN6402" s="1376"/>
      <c r="AO6402" s="1376"/>
      <c r="AP6402" s="1376"/>
      <c r="AQ6402" s="1376"/>
      <c r="AR6402" s="1376"/>
      <c r="AS6402" s="1376"/>
      <c r="AT6402" s="1376"/>
      <c r="AU6402" s="1376"/>
      <c r="AV6402" s="1376"/>
      <c r="AW6402" s="1376"/>
      <c r="AX6402" s="1376"/>
      <c r="AY6402" s="1376"/>
      <c r="AZ6402" s="1376"/>
      <c r="BA6402" s="722"/>
      <c r="BB6402" s="722"/>
      <c r="BC6402" s="722"/>
    </row>
    <row r="6403" spans="11:55" s="757" customFormat="1">
      <c r="K6403" s="758"/>
      <c r="L6403" s="758"/>
      <c r="M6403" s="722"/>
      <c r="P6403" s="722"/>
      <c r="Q6403" s="722"/>
      <c r="R6403" s="722"/>
      <c r="S6403" s="722"/>
      <c r="T6403" s="722"/>
      <c r="U6403" s="722"/>
      <c r="V6403" s="1376"/>
      <c r="W6403" s="1376"/>
      <c r="X6403" s="1376"/>
      <c r="Y6403" s="1376"/>
      <c r="Z6403" s="1376"/>
      <c r="AA6403" s="1376"/>
      <c r="AB6403" s="1376"/>
      <c r="AC6403" s="1376"/>
      <c r="AD6403" s="1376"/>
      <c r="AE6403" s="1376"/>
      <c r="AF6403" s="1376"/>
      <c r="AG6403" s="1376"/>
      <c r="AH6403" s="1376"/>
      <c r="AI6403" s="1376"/>
      <c r="AJ6403" s="1376"/>
      <c r="AK6403" s="1376"/>
      <c r="AL6403" s="1376"/>
      <c r="AM6403" s="1376"/>
      <c r="AN6403" s="1376"/>
      <c r="AO6403" s="1376"/>
      <c r="AP6403" s="1376"/>
      <c r="AQ6403" s="1376"/>
      <c r="AR6403" s="1376"/>
      <c r="AS6403" s="1376"/>
      <c r="AT6403" s="1376"/>
      <c r="AU6403" s="1376"/>
      <c r="AV6403" s="1376"/>
      <c r="AW6403" s="1376"/>
      <c r="AX6403" s="1376"/>
      <c r="AY6403" s="1376"/>
      <c r="AZ6403" s="1376"/>
      <c r="BA6403" s="722"/>
      <c r="BB6403" s="722"/>
      <c r="BC6403" s="722"/>
    </row>
    <row r="6404" spans="11:55" s="757" customFormat="1">
      <c r="K6404" s="758"/>
      <c r="L6404" s="758"/>
      <c r="M6404" s="722"/>
      <c r="P6404" s="722"/>
      <c r="Q6404" s="722"/>
      <c r="R6404" s="722"/>
      <c r="S6404" s="722"/>
      <c r="T6404" s="722"/>
      <c r="U6404" s="722"/>
      <c r="V6404" s="1376"/>
      <c r="W6404" s="1376"/>
      <c r="X6404" s="1376"/>
      <c r="Y6404" s="1376"/>
      <c r="Z6404" s="1376"/>
      <c r="AA6404" s="1376"/>
      <c r="AB6404" s="1376"/>
      <c r="AC6404" s="1376"/>
      <c r="AD6404" s="1376"/>
      <c r="AE6404" s="1376"/>
      <c r="AF6404" s="1376"/>
      <c r="AG6404" s="1376"/>
      <c r="AH6404" s="1376"/>
      <c r="AI6404" s="1376"/>
      <c r="AJ6404" s="1376"/>
      <c r="AK6404" s="1376"/>
      <c r="AL6404" s="1376"/>
      <c r="AM6404" s="1376"/>
      <c r="AN6404" s="1376"/>
      <c r="AO6404" s="1376"/>
      <c r="AP6404" s="1376"/>
      <c r="AQ6404" s="1376"/>
      <c r="AR6404" s="1376"/>
      <c r="AS6404" s="1376"/>
      <c r="AT6404" s="1376"/>
      <c r="AU6404" s="1376"/>
      <c r="AV6404" s="1376"/>
      <c r="AW6404" s="1376"/>
      <c r="AX6404" s="1376"/>
      <c r="AY6404" s="1376"/>
      <c r="AZ6404" s="1376"/>
      <c r="BA6404" s="722"/>
      <c r="BB6404" s="722"/>
      <c r="BC6404" s="722"/>
    </row>
    <row r="6405" spans="11:55" s="757" customFormat="1">
      <c r="K6405" s="758"/>
      <c r="L6405" s="758"/>
      <c r="M6405" s="722"/>
      <c r="P6405" s="722"/>
      <c r="Q6405" s="722"/>
      <c r="R6405" s="722"/>
      <c r="S6405" s="722"/>
      <c r="T6405" s="722"/>
      <c r="U6405" s="722"/>
      <c r="V6405" s="1376"/>
      <c r="W6405" s="1376"/>
      <c r="X6405" s="1376"/>
      <c r="Y6405" s="1376"/>
      <c r="Z6405" s="1376"/>
      <c r="AA6405" s="1376"/>
      <c r="AB6405" s="1376"/>
      <c r="AC6405" s="1376"/>
      <c r="AD6405" s="1376"/>
      <c r="AE6405" s="1376"/>
      <c r="AF6405" s="1376"/>
      <c r="AG6405" s="1376"/>
      <c r="AH6405" s="1376"/>
      <c r="AI6405" s="1376"/>
      <c r="AJ6405" s="1376"/>
      <c r="AK6405" s="1376"/>
      <c r="AL6405" s="1376"/>
      <c r="AM6405" s="1376"/>
      <c r="AN6405" s="1376"/>
      <c r="AO6405" s="1376"/>
      <c r="AP6405" s="1376"/>
      <c r="AQ6405" s="1376"/>
      <c r="AR6405" s="1376"/>
      <c r="AS6405" s="1376"/>
      <c r="AT6405" s="1376"/>
      <c r="AU6405" s="1376"/>
      <c r="AV6405" s="1376"/>
      <c r="AW6405" s="1376"/>
      <c r="AX6405" s="1376"/>
      <c r="AY6405" s="1376"/>
      <c r="AZ6405" s="1376"/>
      <c r="BA6405" s="722"/>
      <c r="BB6405" s="722"/>
      <c r="BC6405" s="722"/>
    </row>
    <row r="6406" spans="11:55" s="757" customFormat="1">
      <c r="K6406" s="758"/>
      <c r="L6406" s="758"/>
      <c r="M6406" s="722"/>
      <c r="P6406" s="722"/>
      <c r="Q6406" s="722"/>
      <c r="R6406" s="722"/>
      <c r="S6406" s="722"/>
      <c r="T6406" s="722"/>
      <c r="U6406" s="722"/>
      <c r="V6406" s="1376"/>
      <c r="W6406" s="1376"/>
      <c r="X6406" s="1376"/>
      <c r="Y6406" s="1376"/>
      <c r="Z6406" s="1376"/>
      <c r="AA6406" s="1376"/>
      <c r="AB6406" s="1376"/>
      <c r="AC6406" s="1376"/>
      <c r="AD6406" s="1376"/>
      <c r="AE6406" s="1376"/>
      <c r="AF6406" s="1376"/>
      <c r="AG6406" s="1376"/>
      <c r="AH6406" s="1376"/>
      <c r="AI6406" s="1376"/>
      <c r="AJ6406" s="1376"/>
      <c r="AK6406" s="1376"/>
      <c r="AL6406" s="1376"/>
      <c r="AM6406" s="1376"/>
      <c r="AN6406" s="1376"/>
      <c r="AO6406" s="1376"/>
      <c r="AP6406" s="1376"/>
      <c r="AQ6406" s="1376"/>
      <c r="AR6406" s="1376"/>
      <c r="AS6406" s="1376"/>
      <c r="AT6406" s="1376"/>
      <c r="AU6406" s="1376"/>
      <c r="AV6406" s="1376"/>
      <c r="AW6406" s="1376"/>
      <c r="AX6406" s="1376"/>
      <c r="AY6406" s="1376"/>
      <c r="AZ6406" s="1376"/>
      <c r="BA6406" s="722"/>
      <c r="BB6406" s="722"/>
      <c r="BC6406" s="722"/>
    </row>
    <row r="6407" spans="11:55" s="757" customFormat="1">
      <c r="K6407" s="758"/>
      <c r="L6407" s="758"/>
      <c r="M6407" s="722"/>
      <c r="P6407" s="722"/>
      <c r="Q6407" s="722"/>
      <c r="R6407" s="722"/>
      <c r="S6407" s="722"/>
      <c r="T6407" s="722"/>
      <c r="U6407" s="722"/>
      <c r="V6407" s="1376"/>
      <c r="W6407" s="1376"/>
      <c r="X6407" s="1376"/>
      <c r="Y6407" s="1376"/>
      <c r="Z6407" s="1376"/>
      <c r="AA6407" s="1376"/>
      <c r="AB6407" s="1376"/>
      <c r="AC6407" s="1376"/>
      <c r="AD6407" s="1376"/>
      <c r="AE6407" s="1376"/>
      <c r="AF6407" s="1376"/>
      <c r="AG6407" s="1376"/>
      <c r="AH6407" s="1376"/>
      <c r="AI6407" s="1376"/>
      <c r="AJ6407" s="1376"/>
      <c r="AK6407" s="1376"/>
      <c r="AL6407" s="1376"/>
      <c r="AM6407" s="1376"/>
      <c r="AN6407" s="1376"/>
      <c r="AO6407" s="1376"/>
      <c r="AP6407" s="1376"/>
      <c r="AQ6407" s="1376"/>
      <c r="AR6407" s="1376"/>
      <c r="AS6407" s="1376"/>
      <c r="AT6407" s="1376"/>
      <c r="AU6407" s="1376"/>
      <c r="AV6407" s="1376"/>
      <c r="AW6407" s="1376"/>
      <c r="AX6407" s="1376"/>
      <c r="AY6407" s="1376"/>
      <c r="AZ6407" s="1376"/>
      <c r="BA6407" s="722"/>
      <c r="BB6407" s="722"/>
      <c r="BC6407" s="722"/>
    </row>
    <row r="6408" spans="11:55" s="757" customFormat="1">
      <c r="K6408" s="758"/>
      <c r="L6408" s="758"/>
      <c r="M6408" s="722"/>
      <c r="P6408" s="722"/>
      <c r="Q6408" s="722"/>
      <c r="R6408" s="722"/>
      <c r="S6408" s="722"/>
      <c r="T6408" s="722"/>
      <c r="U6408" s="722"/>
      <c r="V6408" s="1376"/>
      <c r="W6408" s="1376"/>
      <c r="X6408" s="1376"/>
      <c r="Y6408" s="1376"/>
      <c r="Z6408" s="1376"/>
      <c r="AA6408" s="1376"/>
      <c r="AB6408" s="1376"/>
      <c r="AC6408" s="1376"/>
      <c r="AD6408" s="1376"/>
      <c r="AE6408" s="1376"/>
      <c r="AF6408" s="1376"/>
      <c r="AG6408" s="1376"/>
      <c r="AH6408" s="1376"/>
      <c r="AI6408" s="1376"/>
      <c r="AJ6408" s="1376"/>
      <c r="AK6408" s="1376"/>
      <c r="AL6408" s="1376"/>
      <c r="AM6408" s="1376"/>
      <c r="AN6408" s="1376"/>
      <c r="AO6408" s="1376"/>
      <c r="AP6408" s="1376"/>
      <c r="AQ6408" s="1376"/>
      <c r="AR6408" s="1376"/>
      <c r="AS6408" s="1376"/>
      <c r="AT6408" s="1376"/>
      <c r="AU6408" s="1376"/>
      <c r="AV6408" s="1376"/>
      <c r="AW6408" s="1376"/>
      <c r="AX6408" s="1376"/>
      <c r="AY6408" s="1376"/>
      <c r="AZ6408" s="1376"/>
      <c r="BA6408" s="722"/>
      <c r="BB6408" s="722"/>
      <c r="BC6408" s="722"/>
    </row>
    <row r="6409" spans="11:55" s="757" customFormat="1">
      <c r="K6409" s="758"/>
      <c r="L6409" s="758"/>
      <c r="M6409" s="722"/>
      <c r="P6409" s="722"/>
      <c r="Q6409" s="722"/>
      <c r="R6409" s="722"/>
      <c r="S6409" s="722"/>
      <c r="T6409" s="722"/>
      <c r="U6409" s="722"/>
      <c r="V6409" s="1376"/>
      <c r="W6409" s="1376"/>
      <c r="X6409" s="1376"/>
      <c r="Y6409" s="1376"/>
      <c r="Z6409" s="1376"/>
      <c r="AA6409" s="1376"/>
      <c r="AB6409" s="1376"/>
      <c r="AC6409" s="1376"/>
      <c r="AD6409" s="1376"/>
      <c r="AE6409" s="1376"/>
      <c r="AF6409" s="1376"/>
      <c r="AG6409" s="1376"/>
      <c r="AH6409" s="1376"/>
      <c r="AI6409" s="1376"/>
      <c r="AJ6409" s="1376"/>
      <c r="AK6409" s="1376"/>
      <c r="AL6409" s="1376"/>
      <c r="AM6409" s="1376"/>
      <c r="AN6409" s="1376"/>
      <c r="AO6409" s="1376"/>
      <c r="AP6409" s="1376"/>
      <c r="AQ6409" s="1376"/>
      <c r="AR6409" s="1376"/>
      <c r="AS6409" s="1376"/>
      <c r="AT6409" s="1376"/>
      <c r="AU6409" s="1376"/>
      <c r="AV6409" s="1376"/>
      <c r="AW6409" s="1376"/>
      <c r="AX6409" s="1376"/>
      <c r="AY6409" s="1376"/>
      <c r="AZ6409" s="1376"/>
      <c r="BA6409" s="722"/>
      <c r="BB6409" s="722"/>
      <c r="BC6409" s="722"/>
    </row>
    <row r="6410" spans="11:55" s="757" customFormat="1">
      <c r="K6410" s="758"/>
      <c r="L6410" s="758"/>
      <c r="M6410" s="722"/>
      <c r="P6410" s="722"/>
      <c r="Q6410" s="722"/>
      <c r="R6410" s="722"/>
      <c r="S6410" s="722"/>
      <c r="T6410" s="722"/>
      <c r="U6410" s="722"/>
      <c r="V6410" s="1376"/>
      <c r="W6410" s="1376"/>
      <c r="X6410" s="1376"/>
      <c r="Y6410" s="1376"/>
      <c r="Z6410" s="1376"/>
      <c r="AA6410" s="1376"/>
      <c r="AB6410" s="1376"/>
      <c r="AC6410" s="1376"/>
      <c r="AD6410" s="1376"/>
      <c r="AE6410" s="1376"/>
      <c r="AF6410" s="1376"/>
      <c r="AG6410" s="1376"/>
      <c r="AH6410" s="1376"/>
      <c r="AI6410" s="1376"/>
      <c r="AJ6410" s="1376"/>
      <c r="AK6410" s="1376"/>
      <c r="AL6410" s="1376"/>
      <c r="AM6410" s="1376"/>
      <c r="AN6410" s="1376"/>
      <c r="AO6410" s="1376"/>
      <c r="AP6410" s="1376"/>
      <c r="AQ6410" s="1376"/>
      <c r="AR6410" s="1376"/>
      <c r="AS6410" s="1376"/>
      <c r="AT6410" s="1376"/>
      <c r="AU6410" s="1376"/>
      <c r="AV6410" s="1376"/>
      <c r="AW6410" s="1376"/>
      <c r="AX6410" s="1376"/>
      <c r="AY6410" s="1376"/>
      <c r="AZ6410" s="1376"/>
      <c r="BA6410" s="722"/>
      <c r="BB6410" s="722"/>
      <c r="BC6410" s="722"/>
    </row>
    <row r="6411" spans="11:55" s="757" customFormat="1">
      <c r="K6411" s="758"/>
      <c r="L6411" s="758"/>
      <c r="M6411" s="722"/>
      <c r="P6411" s="722"/>
      <c r="Q6411" s="722"/>
      <c r="R6411" s="722"/>
      <c r="S6411" s="722"/>
      <c r="T6411" s="722"/>
      <c r="U6411" s="722"/>
      <c r="V6411" s="1376"/>
      <c r="W6411" s="1376"/>
      <c r="X6411" s="1376"/>
      <c r="Y6411" s="1376"/>
      <c r="Z6411" s="1376"/>
      <c r="AA6411" s="1376"/>
      <c r="AB6411" s="1376"/>
      <c r="AC6411" s="1376"/>
      <c r="AD6411" s="1376"/>
      <c r="AE6411" s="1376"/>
      <c r="AF6411" s="1376"/>
      <c r="AG6411" s="1376"/>
      <c r="AH6411" s="1376"/>
      <c r="AI6411" s="1376"/>
      <c r="AJ6411" s="1376"/>
      <c r="AK6411" s="1376"/>
      <c r="AL6411" s="1376"/>
      <c r="AM6411" s="1376"/>
      <c r="AN6411" s="1376"/>
      <c r="AO6411" s="1376"/>
      <c r="AP6411" s="1376"/>
      <c r="AQ6411" s="1376"/>
      <c r="AR6411" s="1376"/>
      <c r="AS6411" s="1376"/>
      <c r="AT6411" s="1376"/>
      <c r="AU6411" s="1376"/>
      <c r="AV6411" s="1376"/>
      <c r="AW6411" s="1376"/>
      <c r="AX6411" s="1376"/>
      <c r="AY6411" s="1376"/>
      <c r="AZ6411" s="1376"/>
      <c r="BA6411" s="722"/>
      <c r="BB6411" s="722"/>
      <c r="BC6411" s="722"/>
    </row>
    <row r="6412" spans="11:55" s="757" customFormat="1">
      <c r="K6412" s="758"/>
      <c r="L6412" s="758"/>
      <c r="M6412" s="722"/>
      <c r="P6412" s="722"/>
      <c r="Q6412" s="722"/>
      <c r="R6412" s="722"/>
      <c r="S6412" s="722"/>
      <c r="T6412" s="722"/>
      <c r="U6412" s="722"/>
      <c r="V6412" s="1376"/>
      <c r="W6412" s="1376"/>
      <c r="X6412" s="1376"/>
      <c r="Y6412" s="1376"/>
      <c r="Z6412" s="1376"/>
      <c r="AA6412" s="1376"/>
      <c r="AB6412" s="1376"/>
      <c r="AC6412" s="1376"/>
      <c r="AD6412" s="1376"/>
      <c r="AE6412" s="1376"/>
      <c r="AF6412" s="1376"/>
      <c r="AG6412" s="1376"/>
      <c r="AH6412" s="1376"/>
      <c r="AI6412" s="1376"/>
      <c r="AJ6412" s="1376"/>
      <c r="AK6412" s="1376"/>
      <c r="AL6412" s="1376"/>
      <c r="AM6412" s="1376"/>
      <c r="AN6412" s="1376"/>
      <c r="AO6412" s="1376"/>
      <c r="AP6412" s="1376"/>
      <c r="AQ6412" s="1376"/>
      <c r="AR6412" s="1376"/>
      <c r="AS6412" s="1376"/>
      <c r="AT6412" s="1376"/>
      <c r="AU6412" s="1376"/>
      <c r="AV6412" s="1376"/>
      <c r="AW6412" s="1376"/>
      <c r="AX6412" s="1376"/>
      <c r="AY6412" s="1376"/>
      <c r="AZ6412" s="1376"/>
      <c r="BA6412" s="722"/>
      <c r="BB6412" s="722"/>
      <c r="BC6412" s="722"/>
    </row>
    <row r="6413" spans="11:55" s="757" customFormat="1">
      <c r="K6413" s="758"/>
      <c r="L6413" s="758"/>
      <c r="M6413" s="722"/>
      <c r="P6413" s="722"/>
      <c r="Q6413" s="722"/>
      <c r="R6413" s="722"/>
      <c r="S6413" s="722"/>
      <c r="T6413" s="722"/>
      <c r="U6413" s="722"/>
      <c r="V6413" s="1376"/>
      <c r="W6413" s="1376"/>
      <c r="X6413" s="1376"/>
      <c r="Y6413" s="1376"/>
      <c r="Z6413" s="1376"/>
      <c r="AA6413" s="1376"/>
      <c r="AB6413" s="1376"/>
      <c r="AC6413" s="1376"/>
      <c r="AD6413" s="1376"/>
      <c r="AE6413" s="1376"/>
      <c r="AF6413" s="1376"/>
      <c r="AG6413" s="1376"/>
      <c r="AH6413" s="1376"/>
      <c r="AI6413" s="1376"/>
      <c r="AJ6413" s="1376"/>
      <c r="AK6413" s="1376"/>
      <c r="AL6413" s="1376"/>
      <c r="AM6413" s="1376"/>
      <c r="AN6413" s="1376"/>
      <c r="AO6413" s="1376"/>
      <c r="AP6413" s="1376"/>
      <c r="AQ6413" s="1376"/>
      <c r="AR6413" s="1376"/>
      <c r="AS6413" s="1376"/>
      <c r="AT6413" s="1376"/>
      <c r="AU6413" s="1376"/>
      <c r="AV6413" s="1376"/>
      <c r="AW6413" s="1376"/>
      <c r="AX6413" s="1376"/>
      <c r="AY6413" s="1376"/>
      <c r="AZ6413" s="1376"/>
      <c r="BA6413" s="722"/>
      <c r="BB6413" s="722"/>
      <c r="BC6413" s="722"/>
    </row>
    <row r="6414" spans="11:55" s="757" customFormat="1">
      <c r="K6414" s="758"/>
      <c r="L6414" s="758"/>
      <c r="M6414" s="722"/>
      <c r="P6414" s="722"/>
      <c r="Q6414" s="722"/>
      <c r="R6414" s="722"/>
      <c r="S6414" s="722"/>
      <c r="T6414" s="722"/>
      <c r="U6414" s="722"/>
      <c r="V6414" s="1376"/>
      <c r="W6414" s="1376"/>
      <c r="X6414" s="1376"/>
      <c r="Y6414" s="1376"/>
      <c r="Z6414" s="1376"/>
      <c r="AA6414" s="1376"/>
      <c r="AB6414" s="1376"/>
      <c r="AC6414" s="1376"/>
      <c r="AD6414" s="1376"/>
      <c r="AE6414" s="1376"/>
      <c r="AF6414" s="1376"/>
      <c r="AG6414" s="1376"/>
      <c r="AH6414" s="1376"/>
      <c r="AI6414" s="1376"/>
      <c r="AJ6414" s="1376"/>
      <c r="AK6414" s="1376"/>
      <c r="AL6414" s="1376"/>
      <c r="AM6414" s="1376"/>
      <c r="AN6414" s="1376"/>
      <c r="AO6414" s="1376"/>
      <c r="AP6414" s="1376"/>
      <c r="AQ6414" s="1376"/>
      <c r="AR6414" s="1376"/>
      <c r="AS6414" s="1376"/>
      <c r="AT6414" s="1376"/>
      <c r="AU6414" s="1376"/>
      <c r="AV6414" s="1376"/>
      <c r="AW6414" s="1376"/>
      <c r="AX6414" s="1376"/>
      <c r="AY6414" s="1376"/>
      <c r="AZ6414" s="1376"/>
      <c r="BA6414" s="722"/>
      <c r="BB6414" s="722"/>
      <c r="BC6414" s="722"/>
    </row>
    <row r="6415" spans="11:55" s="757" customFormat="1">
      <c r="K6415" s="758"/>
      <c r="L6415" s="758"/>
      <c r="M6415" s="722"/>
      <c r="P6415" s="722"/>
      <c r="Q6415" s="722"/>
      <c r="R6415" s="722"/>
      <c r="S6415" s="722"/>
      <c r="T6415" s="722"/>
      <c r="U6415" s="722"/>
      <c r="V6415" s="1376"/>
      <c r="W6415" s="1376"/>
      <c r="X6415" s="1376"/>
      <c r="Y6415" s="1376"/>
      <c r="Z6415" s="1376"/>
      <c r="AA6415" s="1376"/>
      <c r="AB6415" s="1376"/>
      <c r="AC6415" s="1376"/>
      <c r="AD6415" s="1376"/>
      <c r="AE6415" s="1376"/>
      <c r="AF6415" s="1376"/>
      <c r="AG6415" s="1376"/>
      <c r="AH6415" s="1376"/>
      <c r="AI6415" s="1376"/>
      <c r="AJ6415" s="1376"/>
      <c r="AK6415" s="1376"/>
      <c r="AL6415" s="1376"/>
      <c r="AM6415" s="1376"/>
      <c r="AN6415" s="1376"/>
      <c r="AO6415" s="1376"/>
      <c r="AP6415" s="1376"/>
      <c r="AQ6415" s="1376"/>
      <c r="AR6415" s="1376"/>
      <c r="AS6415" s="1376"/>
      <c r="AT6415" s="1376"/>
      <c r="AU6415" s="1376"/>
      <c r="AV6415" s="1376"/>
      <c r="AW6415" s="1376"/>
      <c r="AX6415" s="1376"/>
      <c r="AY6415" s="1376"/>
      <c r="AZ6415" s="1376"/>
      <c r="BA6415" s="722"/>
      <c r="BB6415" s="722"/>
      <c r="BC6415" s="722"/>
    </row>
    <row r="6416" spans="11:55" s="757" customFormat="1">
      <c r="K6416" s="758"/>
      <c r="L6416" s="758"/>
      <c r="M6416" s="722"/>
      <c r="P6416" s="722"/>
      <c r="Q6416" s="722"/>
      <c r="R6416" s="722"/>
      <c r="S6416" s="722"/>
      <c r="T6416" s="722"/>
      <c r="U6416" s="722"/>
      <c r="V6416" s="1376"/>
      <c r="W6416" s="1376"/>
      <c r="X6416" s="1376"/>
      <c r="Y6416" s="1376"/>
      <c r="Z6416" s="1376"/>
      <c r="AA6416" s="1376"/>
      <c r="AB6416" s="1376"/>
      <c r="AC6416" s="1376"/>
      <c r="AD6416" s="1376"/>
      <c r="AE6416" s="1376"/>
      <c r="AF6416" s="1376"/>
      <c r="AG6416" s="1376"/>
      <c r="AH6416" s="1376"/>
      <c r="AI6416" s="1376"/>
      <c r="AJ6416" s="1376"/>
      <c r="AK6416" s="1376"/>
      <c r="AL6416" s="1376"/>
      <c r="AM6416" s="1376"/>
      <c r="AN6416" s="1376"/>
      <c r="AO6416" s="1376"/>
      <c r="AP6416" s="1376"/>
      <c r="AQ6416" s="1376"/>
      <c r="AR6416" s="1376"/>
      <c r="AS6416" s="1376"/>
      <c r="AT6416" s="1376"/>
      <c r="AU6416" s="1376"/>
      <c r="AV6416" s="1376"/>
      <c r="AW6416" s="1376"/>
      <c r="AX6416" s="1376"/>
      <c r="AY6416" s="1376"/>
      <c r="AZ6416" s="1376"/>
      <c r="BA6416" s="722"/>
      <c r="BB6416" s="722"/>
      <c r="BC6416" s="722"/>
    </row>
    <row r="6417" spans="11:55" s="757" customFormat="1">
      <c r="K6417" s="758"/>
      <c r="L6417" s="758"/>
      <c r="M6417" s="722"/>
      <c r="P6417" s="722"/>
      <c r="Q6417" s="722"/>
      <c r="R6417" s="722"/>
      <c r="S6417" s="722"/>
      <c r="T6417" s="722"/>
      <c r="U6417" s="722"/>
      <c r="V6417" s="1376"/>
      <c r="W6417" s="1376"/>
      <c r="X6417" s="1376"/>
      <c r="Y6417" s="1376"/>
      <c r="Z6417" s="1376"/>
      <c r="AA6417" s="1376"/>
      <c r="AB6417" s="1376"/>
      <c r="AC6417" s="1376"/>
      <c r="AD6417" s="1376"/>
      <c r="AE6417" s="1376"/>
      <c r="AF6417" s="1376"/>
      <c r="AG6417" s="1376"/>
      <c r="AH6417" s="1376"/>
      <c r="AI6417" s="1376"/>
      <c r="AJ6417" s="1376"/>
      <c r="AK6417" s="1376"/>
      <c r="AL6417" s="1376"/>
      <c r="AM6417" s="1376"/>
      <c r="AN6417" s="1376"/>
      <c r="AO6417" s="1376"/>
      <c r="AP6417" s="1376"/>
      <c r="AQ6417" s="1376"/>
      <c r="AR6417" s="1376"/>
      <c r="AS6417" s="1376"/>
      <c r="AT6417" s="1376"/>
      <c r="AU6417" s="1376"/>
      <c r="AV6417" s="1376"/>
      <c r="AW6417" s="1376"/>
      <c r="AX6417" s="1376"/>
      <c r="AY6417" s="1376"/>
      <c r="AZ6417" s="1376"/>
      <c r="BA6417" s="722"/>
      <c r="BB6417" s="722"/>
      <c r="BC6417" s="722"/>
    </row>
    <row r="6418" spans="11:55" s="757" customFormat="1">
      <c r="K6418" s="758"/>
      <c r="L6418" s="758"/>
      <c r="M6418" s="722"/>
      <c r="P6418" s="722"/>
      <c r="Q6418" s="722"/>
      <c r="R6418" s="722"/>
      <c r="S6418" s="722"/>
      <c r="T6418" s="722"/>
      <c r="U6418" s="722"/>
      <c r="V6418" s="1376"/>
      <c r="W6418" s="1376"/>
      <c r="X6418" s="1376"/>
      <c r="Y6418" s="1376"/>
      <c r="Z6418" s="1376"/>
      <c r="AA6418" s="1376"/>
      <c r="AB6418" s="1376"/>
      <c r="AC6418" s="1376"/>
      <c r="AD6418" s="1376"/>
      <c r="AE6418" s="1376"/>
      <c r="AF6418" s="1376"/>
      <c r="AG6418" s="1376"/>
      <c r="AH6418" s="1376"/>
      <c r="AI6418" s="1376"/>
      <c r="AJ6418" s="1376"/>
      <c r="AK6418" s="1376"/>
      <c r="AL6418" s="1376"/>
      <c r="AM6418" s="1376"/>
      <c r="AN6418" s="1376"/>
      <c r="AO6418" s="1376"/>
      <c r="AP6418" s="1376"/>
      <c r="AQ6418" s="1376"/>
      <c r="AR6418" s="1376"/>
      <c r="AS6418" s="1376"/>
      <c r="AT6418" s="1376"/>
      <c r="AU6418" s="1376"/>
      <c r="AV6418" s="1376"/>
      <c r="AW6418" s="1376"/>
      <c r="AX6418" s="1376"/>
      <c r="AY6418" s="1376"/>
      <c r="AZ6418" s="1376"/>
      <c r="BA6418" s="722"/>
      <c r="BB6418" s="722"/>
      <c r="BC6418" s="722"/>
    </row>
    <row r="6419" spans="11:55" s="757" customFormat="1">
      <c r="K6419" s="758"/>
      <c r="L6419" s="758"/>
      <c r="M6419" s="722"/>
      <c r="P6419" s="722"/>
      <c r="Q6419" s="722"/>
      <c r="R6419" s="722"/>
      <c r="S6419" s="722"/>
      <c r="T6419" s="722"/>
      <c r="U6419" s="722"/>
      <c r="V6419" s="1376"/>
      <c r="W6419" s="1376"/>
      <c r="X6419" s="1376"/>
      <c r="Y6419" s="1376"/>
      <c r="Z6419" s="1376"/>
      <c r="AA6419" s="1376"/>
      <c r="AB6419" s="1376"/>
      <c r="AC6419" s="1376"/>
      <c r="AD6419" s="1376"/>
      <c r="AE6419" s="1376"/>
      <c r="AF6419" s="1376"/>
      <c r="AG6419" s="1376"/>
      <c r="AH6419" s="1376"/>
      <c r="AI6419" s="1376"/>
      <c r="AJ6419" s="1376"/>
      <c r="AK6419" s="1376"/>
      <c r="AL6419" s="1376"/>
      <c r="AM6419" s="1376"/>
      <c r="AN6419" s="1376"/>
      <c r="AO6419" s="1376"/>
      <c r="AP6419" s="1376"/>
      <c r="AQ6419" s="1376"/>
      <c r="AR6419" s="1376"/>
      <c r="AS6419" s="1376"/>
      <c r="AT6419" s="1376"/>
      <c r="AU6419" s="1376"/>
      <c r="AV6419" s="1376"/>
      <c r="AW6419" s="1376"/>
      <c r="AX6419" s="1376"/>
      <c r="AY6419" s="1376"/>
      <c r="AZ6419" s="1376"/>
      <c r="BA6419" s="722"/>
      <c r="BB6419" s="722"/>
      <c r="BC6419" s="722"/>
    </row>
    <row r="6420" spans="11:55" s="757" customFormat="1">
      <c r="K6420" s="758"/>
      <c r="L6420" s="758"/>
      <c r="M6420" s="722"/>
      <c r="P6420" s="722"/>
      <c r="Q6420" s="722"/>
      <c r="R6420" s="722"/>
      <c r="S6420" s="722"/>
      <c r="T6420" s="722"/>
      <c r="U6420" s="722"/>
      <c r="V6420" s="1376"/>
      <c r="W6420" s="1376"/>
      <c r="X6420" s="1376"/>
      <c r="Y6420" s="1376"/>
      <c r="Z6420" s="1376"/>
      <c r="AA6420" s="1376"/>
      <c r="AB6420" s="1376"/>
      <c r="AC6420" s="1376"/>
      <c r="AD6420" s="1376"/>
      <c r="AE6420" s="1376"/>
      <c r="AF6420" s="1376"/>
      <c r="AG6420" s="1376"/>
      <c r="AH6420" s="1376"/>
      <c r="AI6420" s="1376"/>
      <c r="AJ6420" s="1376"/>
      <c r="AK6420" s="1376"/>
      <c r="AL6420" s="1376"/>
      <c r="AM6420" s="1376"/>
      <c r="AN6420" s="1376"/>
      <c r="AO6420" s="1376"/>
      <c r="AP6420" s="1376"/>
      <c r="AQ6420" s="1376"/>
      <c r="AR6420" s="1376"/>
      <c r="AS6420" s="1376"/>
      <c r="AT6420" s="1376"/>
      <c r="AU6420" s="1376"/>
      <c r="AV6420" s="1376"/>
      <c r="AW6420" s="1376"/>
      <c r="AX6420" s="1376"/>
      <c r="AY6420" s="1376"/>
      <c r="AZ6420" s="1376"/>
      <c r="BA6420" s="722"/>
      <c r="BB6420" s="722"/>
      <c r="BC6420" s="722"/>
    </row>
    <row r="6421" spans="11:55" s="757" customFormat="1">
      <c r="K6421" s="758"/>
      <c r="L6421" s="758"/>
      <c r="M6421" s="722"/>
      <c r="P6421" s="722"/>
      <c r="Q6421" s="722"/>
      <c r="R6421" s="722"/>
      <c r="S6421" s="722"/>
      <c r="T6421" s="722"/>
      <c r="U6421" s="722"/>
      <c r="V6421" s="1376"/>
      <c r="W6421" s="1376"/>
      <c r="X6421" s="1376"/>
      <c r="Y6421" s="1376"/>
      <c r="Z6421" s="1376"/>
      <c r="AA6421" s="1376"/>
      <c r="AB6421" s="1376"/>
      <c r="AC6421" s="1376"/>
      <c r="AD6421" s="1376"/>
      <c r="AE6421" s="1376"/>
      <c r="AF6421" s="1376"/>
      <c r="AG6421" s="1376"/>
      <c r="AH6421" s="1376"/>
      <c r="AI6421" s="1376"/>
      <c r="AJ6421" s="1376"/>
      <c r="AK6421" s="1376"/>
      <c r="AL6421" s="1376"/>
      <c r="AM6421" s="1376"/>
      <c r="AN6421" s="1376"/>
      <c r="AO6421" s="1376"/>
      <c r="AP6421" s="1376"/>
      <c r="AQ6421" s="1376"/>
      <c r="AR6421" s="1376"/>
      <c r="AS6421" s="1376"/>
      <c r="AT6421" s="1376"/>
      <c r="AU6421" s="1376"/>
      <c r="AV6421" s="1376"/>
      <c r="AW6421" s="1376"/>
      <c r="AX6421" s="1376"/>
      <c r="AY6421" s="1376"/>
      <c r="AZ6421" s="1376"/>
      <c r="BA6421" s="722"/>
      <c r="BB6421" s="722"/>
      <c r="BC6421" s="722"/>
    </row>
    <row r="6422" spans="11:55" s="757" customFormat="1">
      <c r="K6422" s="758"/>
      <c r="L6422" s="758"/>
      <c r="M6422" s="722"/>
      <c r="P6422" s="722"/>
      <c r="Q6422" s="722"/>
      <c r="R6422" s="722"/>
      <c r="S6422" s="722"/>
      <c r="T6422" s="722"/>
      <c r="U6422" s="722"/>
      <c r="V6422" s="1376"/>
      <c r="W6422" s="1376"/>
      <c r="X6422" s="1376"/>
      <c r="Y6422" s="1376"/>
      <c r="Z6422" s="1376"/>
      <c r="AA6422" s="1376"/>
      <c r="AB6422" s="1376"/>
      <c r="AC6422" s="1376"/>
      <c r="AD6422" s="1376"/>
      <c r="AE6422" s="1376"/>
      <c r="AF6422" s="1376"/>
      <c r="AG6422" s="1376"/>
      <c r="AH6422" s="1376"/>
      <c r="AI6422" s="1376"/>
      <c r="AJ6422" s="1376"/>
      <c r="AK6422" s="1376"/>
      <c r="AL6422" s="1376"/>
      <c r="AM6422" s="1376"/>
      <c r="AN6422" s="1376"/>
      <c r="AO6422" s="1376"/>
      <c r="AP6422" s="1376"/>
      <c r="AQ6422" s="1376"/>
      <c r="AR6422" s="1376"/>
      <c r="AS6422" s="1376"/>
      <c r="AT6422" s="1376"/>
      <c r="AU6422" s="1376"/>
      <c r="AV6422" s="1376"/>
      <c r="AW6422" s="1376"/>
      <c r="AX6422" s="1376"/>
      <c r="AY6422" s="1376"/>
      <c r="AZ6422" s="1376"/>
      <c r="BA6422" s="722"/>
      <c r="BB6422" s="722"/>
      <c r="BC6422" s="722"/>
    </row>
    <row r="6423" spans="11:55" s="757" customFormat="1">
      <c r="K6423" s="758"/>
      <c r="L6423" s="758"/>
      <c r="M6423" s="722"/>
      <c r="P6423" s="722"/>
      <c r="Q6423" s="722"/>
      <c r="R6423" s="722"/>
      <c r="S6423" s="722"/>
      <c r="T6423" s="722"/>
      <c r="U6423" s="722"/>
      <c r="V6423" s="1376"/>
      <c r="W6423" s="1376"/>
      <c r="X6423" s="1376"/>
      <c r="Y6423" s="1376"/>
      <c r="Z6423" s="1376"/>
      <c r="AA6423" s="1376"/>
      <c r="AB6423" s="1376"/>
      <c r="AC6423" s="1376"/>
      <c r="AD6423" s="1376"/>
      <c r="AE6423" s="1376"/>
      <c r="AF6423" s="1376"/>
      <c r="AG6423" s="1376"/>
      <c r="AH6423" s="1376"/>
      <c r="AI6423" s="1376"/>
      <c r="AJ6423" s="1376"/>
      <c r="AK6423" s="1376"/>
      <c r="AL6423" s="1376"/>
      <c r="AM6423" s="1376"/>
      <c r="AN6423" s="1376"/>
      <c r="AO6423" s="1376"/>
      <c r="AP6423" s="1376"/>
      <c r="AQ6423" s="1376"/>
      <c r="AR6423" s="1376"/>
      <c r="AS6423" s="1376"/>
      <c r="AT6423" s="1376"/>
      <c r="AU6423" s="1376"/>
      <c r="AV6423" s="1376"/>
      <c r="AW6423" s="1376"/>
      <c r="AX6423" s="1376"/>
      <c r="AY6423" s="1376"/>
      <c r="AZ6423" s="1376"/>
      <c r="BA6423" s="722"/>
      <c r="BB6423" s="722"/>
      <c r="BC6423" s="722"/>
    </row>
    <row r="6424" spans="11:55" s="757" customFormat="1">
      <c r="K6424" s="758"/>
      <c r="L6424" s="758"/>
      <c r="M6424" s="722"/>
      <c r="P6424" s="722"/>
      <c r="Q6424" s="722"/>
      <c r="R6424" s="722"/>
      <c r="S6424" s="722"/>
      <c r="T6424" s="722"/>
      <c r="U6424" s="722"/>
      <c r="V6424" s="1376"/>
      <c r="W6424" s="1376"/>
      <c r="X6424" s="1376"/>
      <c r="Y6424" s="1376"/>
      <c r="Z6424" s="1376"/>
      <c r="AA6424" s="1376"/>
      <c r="AB6424" s="1376"/>
      <c r="AC6424" s="1376"/>
      <c r="AD6424" s="1376"/>
      <c r="AE6424" s="1376"/>
      <c r="AF6424" s="1376"/>
      <c r="AG6424" s="1376"/>
      <c r="AH6424" s="1376"/>
      <c r="AI6424" s="1376"/>
      <c r="AJ6424" s="1376"/>
      <c r="AK6424" s="1376"/>
      <c r="AL6424" s="1376"/>
      <c r="AM6424" s="1376"/>
      <c r="AN6424" s="1376"/>
      <c r="AO6424" s="1376"/>
      <c r="AP6424" s="1376"/>
      <c r="AQ6424" s="1376"/>
      <c r="AR6424" s="1376"/>
      <c r="AS6424" s="1376"/>
      <c r="AT6424" s="1376"/>
      <c r="AU6424" s="1376"/>
      <c r="AV6424" s="1376"/>
      <c r="AW6424" s="1376"/>
      <c r="AX6424" s="1376"/>
      <c r="AY6424" s="1376"/>
      <c r="AZ6424" s="1376"/>
      <c r="BA6424" s="722"/>
      <c r="BB6424" s="722"/>
      <c r="BC6424" s="722"/>
    </row>
    <row r="6425" spans="11:55" s="757" customFormat="1">
      <c r="K6425" s="758"/>
      <c r="L6425" s="758"/>
      <c r="M6425" s="722"/>
      <c r="P6425" s="722"/>
      <c r="Q6425" s="722"/>
      <c r="R6425" s="722"/>
      <c r="S6425" s="722"/>
      <c r="T6425" s="722"/>
      <c r="U6425" s="722"/>
      <c r="V6425" s="1376"/>
      <c r="W6425" s="1376"/>
      <c r="X6425" s="1376"/>
      <c r="Y6425" s="1376"/>
      <c r="Z6425" s="1376"/>
      <c r="AA6425" s="1376"/>
      <c r="AB6425" s="1376"/>
      <c r="AC6425" s="1376"/>
      <c r="AD6425" s="1376"/>
      <c r="AE6425" s="1376"/>
      <c r="AF6425" s="1376"/>
      <c r="AG6425" s="1376"/>
      <c r="AH6425" s="1376"/>
      <c r="AI6425" s="1376"/>
      <c r="AJ6425" s="1376"/>
      <c r="AK6425" s="1376"/>
      <c r="AL6425" s="1376"/>
      <c r="AM6425" s="1376"/>
      <c r="AN6425" s="1376"/>
      <c r="AO6425" s="1376"/>
      <c r="AP6425" s="1376"/>
      <c r="AQ6425" s="1376"/>
      <c r="AR6425" s="1376"/>
      <c r="AS6425" s="1376"/>
      <c r="AT6425" s="1376"/>
      <c r="AU6425" s="1376"/>
      <c r="AV6425" s="1376"/>
      <c r="AW6425" s="1376"/>
      <c r="AX6425" s="1376"/>
      <c r="AY6425" s="1376"/>
      <c r="AZ6425" s="1376"/>
      <c r="BA6425" s="722"/>
      <c r="BB6425" s="722"/>
      <c r="BC6425" s="722"/>
    </row>
    <row r="6426" spans="11:55" s="757" customFormat="1">
      <c r="K6426" s="758"/>
      <c r="L6426" s="758"/>
      <c r="M6426" s="722"/>
      <c r="P6426" s="722"/>
      <c r="Q6426" s="722"/>
      <c r="R6426" s="722"/>
      <c r="S6426" s="722"/>
      <c r="T6426" s="722"/>
      <c r="U6426" s="722"/>
      <c r="V6426" s="1376"/>
      <c r="W6426" s="1376"/>
      <c r="X6426" s="1376"/>
      <c r="Y6426" s="1376"/>
      <c r="Z6426" s="1376"/>
      <c r="AA6426" s="1376"/>
      <c r="AB6426" s="1376"/>
      <c r="AC6426" s="1376"/>
      <c r="AD6426" s="1376"/>
      <c r="AE6426" s="1376"/>
      <c r="AF6426" s="1376"/>
      <c r="AG6426" s="1376"/>
      <c r="AH6426" s="1376"/>
      <c r="AI6426" s="1376"/>
      <c r="AJ6426" s="1376"/>
      <c r="AK6426" s="1376"/>
      <c r="AL6426" s="1376"/>
      <c r="AM6426" s="1376"/>
      <c r="AN6426" s="1376"/>
      <c r="AO6426" s="1376"/>
      <c r="AP6426" s="1376"/>
      <c r="AQ6426" s="1376"/>
      <c r="AR6426" s="1376"/>
      <c r="AS6426" s="1376"/>
      <c r="AT6426" s="1376"/>
      <c r="AU6426" s="1376"/>
      <c r="AV6426" s="1376"/>
      <c r="AW6426" s="1376"/>
      <c r="AX6426" s="1376"/>
      <c r="AY6426" s="1376"/>
      <c r="AZ6426" s="1376"/>
      <c r="BA6426" s="722"/>
      <c r="BB6426" s="722"/>
      <c r="BC6426" s="722"/>
    </row>
    <row r="6427" spans="11:55" s="757" customFormat="1">
      <c r="K6427" s="758"/>
      <c r="L6427" s="758"/>
      <c r="M6427" s="722"/>
      <c r="P6427" s="722"/>
      <c r="Q6427" s="722"/>
      <c r="R6427" s="722"/>
      <c r="S6427" s="722"/>
      <c r="T6427" s="722"/>
      <c r="U6427" s="722"/>
      <c r="V6427" s="1376"/>
      <c r="W6427" s="1376"/>
      <c r="X6427" s="1376"/>
      <c r="Y6427" s="1376"/>
      <c r="Z6427" s="1376"/>
      <c r="AA6427" s="1376"/>
      <c r="AB6427" s="1376"/>
      <c r="AC6427" s="1376"/>
      <c r="AD6427" s="1376"/>
      <c r="AE6427" s="1376"/>
      <c r="AF6427" s="1376"/>
      <c r="AG6427" s="1376"/>
      <c r="AH6427" s="1376"/>
      <c r="AI6427" s="1376"/>
      <c r="AJ6427" s="1376"/>
      <c r="AK6427" s="1376"/>
      <c r="AL6427" s="1376"/>
      <c r="AM6427" s="1376"/>
      <c r="AN6427" s="1376"/>
      <c r="AO6427" s="1376"/>
      <c r="AP6427" s="1376"/>
      <c r="AQ6427" s="1376"/>
      <c r="AR6427" s="1376"/>
      <c r="AS6427" s="1376"/>
      <c r="AT6427" s="1376"/>
      <c r="AU6427" s="1376"/>
      <c r="AV6427" s="1376"/>
      <c r="AW6427" s="1376"/>
      <c r="AX6427" s="1376"/>
      <c r="AY6427" s="1376"/>
      <c r="AZ6427" s="1376"/>
      <c r="BA6427" s="722"/>
      <c r="BB6427" s="722"/>
      <c r="BC6427" s="722"/>
    </row>
    <row r="6428" spans="11:55" s="757" customFormat="1">
      <c r="K6428" s="758"/>
      <c r="L6428" s="758"/>
      <c r="M6428" s="722"/>
      <c r="P6428" s="722"/>
      <c r="Q6428" s="722"/>
      <c r="R6428" s="722"/>
      <c r="S6428" s="722"/>
      <c r="T6428" s="722"/>
      <c r="U6428" s="722"/>
      <c r="V6428" s="1376"/>
      <c r="W6428" s="1376"/>
      <c r="X6428" s="1376"/>
      <c r="Y6428" s="1376"/>
      <c r="Z6428" s="1376"/>
      <c r="AA6428" s="1376"/>
      <c r="AB6428" s="1376"/>
      <c r="AC6428" s="1376"/>
      <c r="AD6428" s="1376"/>
      <c r="AE6428" s="1376"/>
      <c r="AF6428" s="1376"/>
      <c r="AG6428" s="1376"/>
      <c r="AH6428" s="1376"/>
      <c r="AI6428" s="1376"/>
      <c r="AJ6428" s="1376"/>
      <c r="AK6428" s="1376"/>
      <c r="AL6428" s="1376"/>
      <c r="AM6428" s="1376"/>
      <c r="AN6428" s="1376"/>
      <c r="AO6428" s="1376"/>
      <c r="AP6428" s="1376"/>
      <c r="AQ6428" s="1376"/>
      <c r="AR6428" s="1376"/>
      <c r="AS6428" s="1376"/>
      <c r="AT6428" s="1376"/>
      <c r="AU6428" s="1376"/>
      <c r="AV6428" s="1376"/>
      <c r="AW6428" s="1376"/>
      <c r="AX6428" s="1376"/>
      <c r="AY6428" s="1376"/>
      <c r="AZ6428" s="1376"/>
      <c r="BA6428" s="722"/>
      <c r="BB6428" s="722"/>
      <c r="BC6428" s="722"/>
    </row>
    <row r="6429" spans="11:55" s="757" customFormat="1">
      <c r="K6429" s="758"/>
      <c r="L6429" s="758"/>
      <c r="M6429" s="722"/>
      <c r="P6429" s="722"/>
      <c r="Q6429" s="722"/>
      <c r="R6429" s="722"/>
      <c r="S6429" s="722"/>
      <c r="T6429" s="722"/>
      <c r="U6429" s="722"/>
      <c r="V6429" s="1376"/>
      <c r="W6429" s="1376"/>
      <c r="X6429" s="1376"/>
      <c r="Y6429" s="1376"/>
      <c r="Z6429" s="1376"/>
      <c r="AA6429" s="1376"/>
      <c r="AB6429" s="1376"/>
      <c r="AC6429" s="1376"/>
      <c r="AD6429" s="1376"/>
      <c r="AE6429" s="1376"/>
      <c r="AF6429" s="1376"/>
      <c r="AG6429" s="1376"/>
      <c r="AH6429" s="1376"/>
      <c r="AI6429" s="1376"/>
      <c r="AJ6429" s="1376"/>
      <c r="AK6429" s="1376"/>
      <c r="AL6429" s="1376"/>
      <c r="AM6429" s="1376"/>
      <c r="AN6429" s="1376"/>
      <c r="AO6429" s="1376"/>
      <c r="AP6429" s="1376"/>
      <c r="AQ6429" s="1376"/>
      <c r="AR6429" s="1376"/>
      <c r="AS6429" s="1376"/>
      <c r="AT6429" s="1376"/>
      <c r="AU6429" s="1376"/>
      <c r="AV6429" s="1376"/>
      <c r="AW6429" s="1376"/>
      <c r="AX6429" s="1376"/>
      <c r="AY6429" s="1376"/>
      <c r="AZ6429" s="1376"/>
      <c r="BA6429" s="722"/>
      <c r="BB6429" s="722"/>
      <c r="BC6429" s="722"/>
    </row>
    <row r="6430" spans="11:55" s="757" customFormat="1">
      <c r="K6430" s="758"/>
      <c r="L6430" s="758"/>
      <c r="M6430" s="722"/>
      <c r="P6430" s="722"/>
      <c r="Q6430" s="722"/>
      <c r="R6430" s="722"/>
      <c r="S6430" s="722"/>
      <c r="T6430" s="722"/>
      <c r="U6430" s="722"/>
      <c r="V6430" s="1376"/>
      <c r="W6430" s="1376"/>
      <c r="X6430" s="1376"/>
      <c r="Y6430" s="1376"/>
      <c r="Z6430" s="1376"/>
      <c r="AA6430" s="1376"/>
      <c r="AB6430" s="1376"/>
      <c r="AC6430" s="1376"/>
      <c r="AD6430" s="1376"/>
      <c r="AE6430" s="1376"/>
      <c r="AF6430" s="1376"/>
      <c r="AG6430" s="1376"/>
      <c r="AH6430" s="1376"/>
      <c r="AI6430" s="1376"/>
      <c r="AJ6430" s="1376"/>
      <c r="AK6430" s="1376"/>
      <c r="AL6430" s="1376"/>
      <c r="AM6430" s="1376"/>
      <c r="AN6430" s="1376"/>
      <c r="AO6430" s="1376"/>
      <c r="AP6430" s="1376"/>
      <c r="AQ6430" s="1376"/>
      <c r="AR6430" s="1376"/>
      <c r="AS6430" s="1376"/>
      <c r="AT6430" s="1376"/>
      <c r="AU6430" s="1376"/>
      <c r="AV6430" s="1376"/>
      <c r="AW6430" s="1376"/>
      <c r="AX6430" s="1376"/>
      <c r="AY6430" s="1376"/>
      <c r="AZ6430" s="1376"/>
      <c r="BA6430" s="722"/>
      <c r="BB6430" s="722"/>
      <c r="BC6430" s="722"/>
    </row>
    <row r="6431" spans="11:55" s="757" customFormat="1">
      <c r="K6431" s="758"/>
      <c r="L6431" s="758"/>
      <c r="M6431" s="722"/>
      <c r="P6431" s="722"/>
      <c r="Q6431" s="722"/>
      <c r="R6431" s="722"/>
      <c r="S6431" s="722"/>
      <c r="T6431" s="722"/>
      <c r="U6431" s="722"/>
      <c r="V6431" s="1376"/>
      <c r="W6431" s="1376"/>
      <c r="X6431" s="1376"/>
      <c r="Y6431" s="1376"/>
      <c r="Z6431" s="1376"/>
      <c r="AA6431" s="1376"/>
      <c r="AB6431" s="1376"/>
      <c r="AC6431" s="1376"/>
      <c r="AD6431" s="1376"/>
      <c r="AE6431" s="1376"/>
      <c r="AF6431" s="1376"/>
      <c r="AG6431" s="1376"/>
      <c r="AH6431" s="1376"/>
      <c r="AI6431" s="1376"/>
      <c r="AJ6431" s="1376"/>
      <c r="AK6431" s="1376"/>
      <c r="AL6431" s="1376"/>
      <c r="AM6431" s="1376"/>
      <c r="AN6431" s="1376"/>
      <c r="AO6431" s="1376"/>
      <c r="AP6431" s="1376"/>
      <c r="AQ6431" s="1376"/>
      <c r="AR6431" s="1376"/>
      <c r="AS6431" s="1376"/>
      <c r="AT6431" s="1376"/>
      <c r="AU6431" s="1376"/>
      <c r="AV6431" s="1376"/>
      <c r="AW6431" s="1376"/>
      <c r="AX6431" s="1376"/>
      <c r="AY6431" s="1376"/>
      <c r="AZ6431" s="1376"/>
      <c r="BA6431" s="722"/>
      <c r="BB6431" s="722"/>
      <c r="BC6431" s="722"/>
    </row>
    <row r="6432" spans="11:55" s="757" customFormat="1">
      <c r="K6432" s="758"/>
      <c r="L6432" s="758"/>
      <c r="M6432" s="722"/>
      <c r="P6432" s="722"/>
      <c r="Q6432" s="722"/>
      <c r="R6432" s="722"/>
      <c r="S6432" s="722"/>
      <c r="T6432" s="722"/>
      <c r="U6432" s="722"/>
      <c r="V6432" s="1376"/>
      <c r="W6432" s="1376"/>
      <c r="X6432" s="1376"/>
      <c r="Y6432" s="1376"/>
      <c r="Z6432" s="1376"/>
      <c r="AA6432" s="1376"/>
      <c r="AB6432" s="1376"/>
      <c r="AC6432" s="1376"/>
      <c r="AD6432" s="1376"/>
      <c r="AE6432" s="1376"/>
      <c r="AF6432" s="1376"/>
      <c r="AG6432" s="1376"/>
      <c r="AH6432" s="1376"/>
      <c r="AI6432" s="1376"/>
      <c r="AJ6432" s="1376"/>
      <c r="AK6432" s="1376"/>
      <c r="AL6432" s="1376"/>
      <c r="AM6432" s="1376"/>
      <c r="AN6432" s="1376"/>
      <c r="AO6432" s="1376"/>
      <c r="AP6432" s="1376"/>
      <c r="AQ6432" s="1376"/>
      <c r="AR6432" s="1376"/>
      <c r="AS6432" s="1376"/>
      <c r="AT6432" s="1376"/>
      <c r="AU6432" s="1376"/>
      <c r="AV6432" s="1376"/>
      <c r="AW6432" s="1376"/>
      <c r="AX6432" s="1376"/>
      <c r="AY6432" s="1376"/>
      <c r="AZ6432" s="1376"/>
      <c r="BA6432" s="722"/>
      <c r="BB6432" s="722"/>
      <c r="BC6432" s="722"/>
    </row>
    <row r="6433" spans="11:55" s="757" customFormat="1">
      <c r="K6433" s="758"/>
      <c r="L6433" s="758"/>
      <c r="M6433" s="722"/>
      <c r="P6433" s="722"/>
      <c r="Q6433" s="722"/>
      <c r="R6433" s="722"/>
      <c r="S6433" s="722"/>
      <c r="T6433" s="722"/>
      <c r="U6433" s="722"/>
      <c r="V6433" s="1376"/>
      <c r="W6433" s="1376"/>
      <c r="X6433" s="1376"/>
      <c r="Y6433" s="1376"/>
      <c r="Z6433" s="1376"/>
      <c r="AA6433" s="1376"/>
      <c r="AB6433" s="1376"/>
      <c r="AC6433" s="1376"/>
      <c r="AD6433" s="1376"/>
      <c r="AE6433" s="1376"/>
      <c r="AF6433" s="1376"/>
      <c r="AG6433" s="1376"/>
      <c r="AH6433" s="1376"/>
      <c r="AI6433" s="1376"/>
      <c r="AJ6433" s="1376"/>
      <c r="AK6433" s="1376"/>
      <c r="AL6433" s="1376"/>
      <c r="AM6433" s="1376"/>
      <c r="AN6433" s="1376"/>
      <c r="AO6433" s="1376"/>
      <c r="AP6433" s="1376"/>
      <c r="AQ6433" s="1376"/>
      <c r="AR6433" s="1376"/>
      <c r="AS6433" s="1376"/>
      <c r="AT6433" s="1376"/>
      <c r="AU6433" s="1376"/>
      <c r="AV6433" s="1376"/>
      <c r="AW6433" s="1376"/>
      <c r="AX6433" s="1376"/>
      <c r="AY6433" s="1376"/>
      <c r="AZ6433" s="1376"/>
      <c r="BA6433" s="722"/>
      <c r="BB6433" s="722"/>
      <c r="BC6433" s="722"/>
    </row>
    <row r="6434" spans="11:55" s="757" customFormat="1">
      <c r="K6434" s="758"/>
      <c r="L6434" s="758"/>
      <c r="M6434" s="722"/>
      <c r="P6434" s="722"/>
      <c r="Q6434" s="722"/>
      <c r="R6434" s="722"/>
      <c r="S6434" s="722"/>
      <c r="T6434" s="722"/>
      <c r="U6434" s="722"/>
      <c r="V6434" s="1376"/>
      <c r="W6434" s="1376"/>
      <c r="X6434" s="1376"/>
      <c r="Y6434" s="1376"/>
      <c r="Z6434" s="1376"/>
      <c r="AA6434" s="1376"/>
      <c r="AB6434" s="1376"/>
      <c r="AC6434" s="1376"/>
      <c r="AD6434" s="1376"/>
      <c r="AE6434" s="1376"/>
      <c r="AF6434" s="1376"/>
      <c r="AG6434" s="1376"/>
      <c r="AH6434" s="1376"/>
      <c r="AI6434" s="1376"/>
      <c r="AJ6434" s="1376"/>
      <c r="AK6434" s="1376"/>
      <c r="AL6434" s="1376"/>
      <c r="AM6434" s="1376"/>
      <c r="AN6434" s="1376"/>
      <c r="AO6434" s="1376"/>
      <c r="AP6434" s="1376"/>
      <c r="AQ6434" s="1376"/>
      <c r="AR6434" s="1376"/>
      <c r="AS6434" s="1376"/>
      <c r="AT6434" s="1376"/>
      <c r="AU6434" s="1376"/>
      <c r="AV6434" s="1376"/>
      <c r="AW6434" s="1376"/>
      <c r="AX6434" s="1376"/>
      <c r="AY6434" s="1376"/>
      <c r="AZ6434" s="1376"/>
      <c r="BA6434" s="722"/>
      <c r="BB6434" s="722"/>
      <c r="BC6434" s="722"/>
    </row>
    <row r="6435" spans="11:55" s="757" customFormat="1">
      <c r="K6435" s="758"/>
      <c r="L6435" s="758"/>
      <c r="M6435" s="722"/>
      <c r="P6435" s="722"/>
      <c r="Q6435" s="722"/>
      <c r="R6435" s="722"/>
      <c r="S6435" s="722"/>
      <c r="T6435" s="722"/>
      <c r="U6435" s="722"/>
      <c r="V6435" s="1376"/>
      <c r="W6435" s="1376"/>
      <c r="X6435" s="1376"/>
      <c r="Y6435" s="1376"/>
      <c r="Z6435" s="1376"/>
      <c r="AA6435" s="1376"/>
      <c r="AB6435" s="1376"/>
      <c r="AC6435" s="1376"/>
      <c r="AD6435" s="1376"/>
      <c r="AE6435" s="1376"/>
      <c r="AF6435" s="1376"/>
      <c r="AG6435" s="1376"/>
      <c r="AH6435" s="1376"/>
      <c r="AI6435" s="1376"/>
      <c r="AJ6435" s="1376"/>
      <c r="AK6435" s="1376"/>
      <c r="AL6435" s="1376"/>
      <c r="AM6435" s="1376"/>
      <c r="AN6435" s="1376"/>
      <c r="AO6435" s="1376"/>
      <c r="AP6435" s="1376"/>
      <c r="AQ6435" s="1376"/>
      <c r="AR6435" s="1376"/>
      <c r="AS6435" s="1376"/>
      <c r="AT6435" s="1376"/>
      <c r="AU6435" s="1376"/>
      <c r="AV6435" s="1376"/>
      <c r="AW6435" s="1376"/>
      <c r="AX6435" s="1376"/>
      <c r="AY6435" s="1376"/>
      <c r="AZ6435" s="1376"/>
      <c r="BA6435" s="722"/>
      <c r="BB6435" s="722"/>
      <c r="BC6435" s="722"/>
    </row>
    <row r="6436" spans="11:55" s="757" customFormat="1">
      <c r="K6436" s="758"/>
      <c r="L6436" s="758"/>
      <c r="M6436" s="722"/>
      <c r="P6436" s="722"/>
      <c r="Q6436" s="722"/>
      <c r="R6436" s="722"/>
      <c r="S6436" s="722"/>
      <c r="T6436" s="722"/>
      <c r="U6436" s="722"/>
      <c r="V6436" s="1376"/>
      <c r="W6436" s="1376"/>
      <c r="X6436" s="1376"/>
      <c r="Y6436" s="1376"/>
      <c r="Z6436" s="1376"/>
      <c r="AA6436" s="1376"/>
      <c r="AB6436" s="1376"/>
      <c r="AC6436" s="1376"/>
      <c r="AD6436" s="1376"/>
      <c r="AE6436" s="1376"/>
      <c r="AF6436" s="1376"/>
      <c r="AG6436" s="1376"/>
      <c r="AH6436" s="1376"/>
      <c r="AI6436" s="1376"/>
      <c r="AJ6436" s="1376"/>
      <c r="AK6436" s="1376"/>
      <c r="AL6436" s="1376"/>
      <c r="AM6436" s="1376"/>
      <c r="AN6436" s="1376"/>
      <c r="AO6436" s="1376"/>
      <c r="AP6436" s="1376"/>
      <c r="AQ6436" s="1376"/>
      <c r="AR6436" s="1376"/>
      <c r="AS6436" s="1376"/>
      <c r="AT6436" s="1376"/>
      <c r="AU6436" s="1376"/>
      <c r="AV6436" s="1376"/>
      <c r="AW6436" s="1376"/>
      <c r="AX6436" s="1376"/>
      <c r="AY6436" s="1376"/>
      <c r="AZ6436" s="1376"/>
      <c r="BA6436" s="722"/>
      <c r="BB6436" s="722"/>
      <c r="BC6436" s="722"/>
    </row>
    <row r="6437" spans="11:55" s="757" customFormat="1">
      <c r="K6437" s="758"/>
      <c r="L6437" s="758"/>
      <c r="M6437" s="722"/>
      <c r="P6437" s="722"/>
      <c r="Q6437" s="722"/>
      <c r="R6437" s="722"/>
      <c r="S6437" s="722"/>
      <c r="T6437" s="722"/>
      <c r="U6437" s="722"/>
      <c r="V6437" s="1376"/>
      <c r="W6437" s="1376"/>
      <c r="X6437" s="1376"/>
      <c r="Y6437" s="1376"/>
      <c r="Z6437" s="1376"/>
      <c r="AA6437" s="1376"/>
      <c r="AB6437" s="1376"/>
      <c r="AC6437" s="1376"/>
      <c r="AD6437" s="1376"/>
      <c r="AE6437" s="1376"/>
      <c r="AF6437" s="1376"/>
      <c r="AG6437" s="1376"/>
      <c r="AH6437" s="1376"/>
      <c r="AI6437" s="1376"/>
      <c r="AJ6437" s="1376"/>
      <c r="AK6437" s="1376"/>
      <c r="AL6437" s="1376"/>
      <c r="AM6437" s="1376"/>
      <c r="AN6437" s="1376"/>
      <c r="AO6437" s="1376"/>
      <c r="AP6437" s="1376"/>
      <c r="AQ6437" s="1376"/>
      <c r="AR6437" s="1376"/>
      <c r="AS6437" s="1376"/>
      <c r="AT6437" s="1376"/>
      <c r="AU6437" s="1376"/>
      <c r="AV6437" s="1376"/>
      <c r="AW6437" s="1376"/>
      <c r="AX6437" s="1376"/>
      <c r="AY6437" s="1376"/>
      <c r="AZ6437" s="1376"/>
      <c r="BA6437" s="722"/>
      <c r="BB6437" s="722"/>
      <c r="BC6437" s="722"/>
    </row>
    <row r="6438" spans="11:55" s="757" customFormat="1">
      <c r="K6438" s="758"/>
      <c r="L6438" s="758"/>
      <c r="M6438" s="722"/>
      <c r="P6438" s="722"/>
      <c r="Q6438" s="722"/>
      <c r="R6438" s="722"/>
      <c r="S6438" s="722"/>
      <c r="T6438" s="722"/>
      <c r="U6438" s="722"/>
      <c r="V6438" s="1376"/>
      <c r="W6438" s="1376"/>
      <c r="X6438" s="1376"/>
      <c r="Y6438" s="1376"/>
      <c r="Z6438" s="1376"/>
      <c r="AA6438" s="1376"/>
      <c r="AB6438" s="1376"/>
      <c r="AC6438" s="1376"/>
      <c r="AD6438" s="1376"/>
      <c r="AE6438" s="1376"/>
      <c r="AF6438" s="1376"/>
      <c r="AG6438" s="1376"/>
      <c r="AH6438" s="1376"/>
      <c r="AI6438" s="1376"/>
      <c r="AJ6438" s="1376"/>
      <c r="AK6438" s="1376"/>
      <c r="AL6438" s="1376"/>
      <c r="AM6438" s="1376"/>
      <c r="AN6438" s="1376"/>
      <c r="AO6438" s="1376"/>
      <c r="AP6438" s="1376"/>
      <c r="AQ6438" s="1376"/>
      <c r="AR6438" s="1376"/>
      <c r="AS6438" s="1376"/>
      <c r="AT6438" s="1376"/>
      <c r="AU6438" s="1376"/>
      <c r="AV6438" s="1376"/>
      <c r="AW6438" s="1376"/>
      <c r="AX6438" s="1376"/>
      <c r="AY6438" s="1376"/>
      <c r="AZ6438" s="1376"/>
      <c r="BA6438" s="722"/>
      <c r="BB6438" s="722"/>
      <c r="BC6438" s="722"/>
    </row>
    <row r="6439" spans="11:55" s="757" customFormat="1">
      <c r="K6439" s="758"/>
      <c r="L6439" s="758"/>
      <c r="M6439" s="722"/>
      <c r="P6439" s="722"/>
      <c r="Q6439" s="722"/>
      <c r="R6439" s="722"/>
      <c r="S6439" s="722"/>
      <c r="T6439" s="722"/>
      <c r="U6439" s="722"/>
      <c r="V6439" s="1376"/>
      <c r="W6439" s="1376"/>
      <c r="X6439" s="1376"/>
      <c r="Y6439" s="1376"/>
      <c r="Z6439" s="1376"/>
      <c r="AA6439" s="1376"/>
      <c r="AB6439" s="1376"/>
      <c r="AC6439" s="1376"/>
      <c r="AD6439" s="1376"/>
      <c r="AE6439" s="1376"/>
      <c r="AF6439" s="1376"/>
      <c r="AG6439" s="1376"/>
      <c r="AH6439" s="1376"/>
      <c r="AI6439" s="1376"/>
      <c r="AJ6439" s="1376"/>
      <c r="AK6439" s="1376"/>
      <c r="AL6439" s="1376"/>
      <c r="AM6439" s="1376"/>
      <c r="AN6439" s="1376"/>
      <c r="AO6439" s="1376"/>
      <c r="AP6439" s="1376"/>
      <c r="AQ6439" s="1376"/>
      <c r="AR6439" s="1376"/>
      <c r="AS6439" s="1376"/>
      <c r="AT6439" s="1376"/>
      <c r="AU6439" s="1376"/>
      <c r="AV6439" s="1376"/>
      <c r="AW6439" s="1376"/>
      <c r="AX6439" s="1376"/>
      <c r="AY6439" s="1376"/>
      <c r="AZ6439" s="1376"/>
      <c r="BA6439" s="722"/>
      <c r="BB6439" s="722"/>
      <c r="BC6439" s="722"/>
    </row>
    <row r="6440" spans="11:55" s="757" customFormat="1">
      <c r="K6440" s="758"/>
      <c r="L6440" s="758"/>
      <c r="M6440" s="722"/>
      <c r="P6440" s="722"/>
      <c r="Q6440" s="722"/>
      <c r="R6440" s="722"/>
      <c r="S6440" s="722"/>
      <c r="T6440" s="722"/>
      <c r="U6440" s="722"/>
      <c r="V6440" s="1376"/>
      <c r="W6440" s="1376"/>
      <c r="X6440" s="1376"/>
      <c r="Y6440" s="1376"/>
      <c r="Z6440" s="1376"/>
      <c r="AA6440" s="1376"/>
      <c r="AB6440" s="1376"/>
      <c r="AC6440" s="1376"/>
      <c r="AD6440" s="1376"/>
      <c r="AE6440" s="1376"/>
      <c r="AF6440" s="1376"/>
      <c r="AG6440" s="1376"/>
      <c r="AH6440" s="1376"/>
      <c r="AI6440" s="1376"/>
      <c r="AJ6440" s="1376"/>
      <c r="AK6440" s="1376"/>
      <c r="AL6440" s="1376"/>
      <c r="AM6440" s="1376"/>
      <c r="AN6440" s="1376"/>
      <c r="AO6440" s="1376"/>
      <c r="AP6440" s="1376"/>
      <c r="AQ6440" s="1376"/>
      <c r="AR6440" s="1376"/>
      <c r="AS6440" s="1376"/>
      <c r="AT6440" s="1376"/>
      <c r="AU6440" s="1376"/>
      <c r="AV6440" s="1376"/>
      <c r="AW6440" s="1376"/>
      <c r="AX6440" s="1376"/>
      <c r="AY6440" s="1376"/>
      <c r="AZ6440" s="1376"/>
      <c r="BA6440" s="722"/>
      <c r="BB6440" s="722"/>
      <c r="BC6440" s="722"/>
    </row>
    <row r="6441" spans="11:55" s="757" customFormat="1">
      <c r="K6441" s="758"/>
      <c r="L6441" s="758"/>
      <c r="M6441" s="722"/>
      <c r="P6441" s="722"/>
      <c r="Q6441" s="722"/>
      <c r="R6441" s="722"/>
      <c r="S6441" s="722"/>
      <c r="T6441" s="722"/>
      <c r="U6441" s="722"/>
      <c r="V6441" s="1376"/>
      <c r="W6441" s="1376"/>
      <c r="X6441" s="1376"/>
      <c r="Y6441" s="1376"/>
      <c r="Z6441" s="1376"/>
      <c r="AA6441" s="1376"/>
      <c r="AB6441" s="1376"/>
      <c r="AC6441" s="1376"/>
      <c r="AD6441" s="1376"/>
      <c r="AE6441" s="1376"/>
      <c r="AF6441" s="1376"/>
      <c r="AG6441" s="1376"/>
      <c r="AH6441" s="1376"/>
      <c r="AI6441" s="1376"/>
      <c r="AJ6441" s="1376"/>
      <c r="AK6441" s="1376"/>
      <c r="AL6441" s="1376"/>
      <c r="AM6441" s="1376"/>
      <c r="AN6441" s="1376"/>
      <c r="AO6441" s="1376"/>
      <c r="AP6441" s="1376"/>
      <c r="AQ6441" s="1376"/>
      <c r="AR6441" s="1376"/>
      <c r="AS6441" s="1376"/>
      <c r="AT6441" s="1376"/>
      <c r="AU6441" s="1376"/>
      <c r="AV6441" s="1376"/>
      <c r="AW6441" s="1376"/>
      <c r="AX6441" s="1376"/>
      <c r="AY6441" s="1376"/>
      <c r="AZ6441" s="1376"/>
      <c r="BA6441" s="722"/>
      <c r="BB6441" s="722"/>
      <c r="BC6441" s="722"/>
    </row>
    <row r="6442" spans="11:55" s="757" customFormat="1">
      <c r="K6442" s="758"/>
      <c r="L6442" s="758"/>
      <c r="M6442" s="722"/>
      <c r="P6442" s="722"/>
      <c r="Q6442" s="722"/>
      <c r="R6442" s="722"/>
      <c r="S6442" s="722"/>
      <c r="T6442" s="722"/>
      <c r="U6442" s="722"/>
      <c r="V6442" s="1376"/>
      <c r="W6442" s="1376"/>
      <c r="X6442" s="1376"/>
      <c r="Y6442" s="1376"/>
      <c r="Z6442" s="1376"/>
      <c r="AA6442" s="1376"/>
      <c r="AB6442" s="1376"/>
      <c r="AC6442" s="1376"/>
      <c r="AD6442" s="1376"/>
      <c r="AE6442" s="1376"/>
      <c r="AF6442" s="1376"/>
      <c r="AG6442" s="1376"/>
      <c r="AH6442" s="1376"/>
      <c r="AI6442" s="1376"/>
      <c r="AJ6442" s="1376"/>
      <c r="AK6442" s="1376"/>
      <c r="AL6442" s="1376"/>
      <c r="AM6442" s="1376"/>
      <c r="AN6442" s="1376"/>
      <c r="AO6442" s="1376"/>
      <c r="AP6442" s="1376"/>
      <c r="AQ6442" s="1376"/>
      <c r="AR6442" s="1376"/>
      <c r="AS6442" s="1376"/>
      <c r="AT6442" s="1376"/>
      <c r="AU6442" s="1376"/>
      <c r="AV6442" s="1376"/>
      <c r="AW6442" s="1376"/>
      <c r="AX6442" s="1376"/>
      <c r="AY6442" s="1376"/>
      <c r="AZ6442" s="1376"/>
      <c r="BA6442" s="722"/>
      <c r="BB6442" s="722"/>
      <c r="BC6442" s="722"/>
    </row>
    <row r="6443" spans="11:55" s="757" customFormat="1">
      <c r="K6443" s="758"/>
      <c r="L6443" s="758"/>
      <c r="M6443" s="722"/>
      <c r="P6443" s="722"/>
      <c r="Q6443" s="722"/>
      <c r="R6443" s="722"/>
      <c r="S6443" s="722"/>
      <c r="T6443" s="722"/>
      <c r="U6443" s="722"/>
      <c r="V6443" s="1376"/>
      <c r="W6443" s="1376"/>
      <c r="X6443" s="1376"/>
      <c r="Y6443" s="1376"/>
      <c r="Z6443" s="1376"/>
      <c r="AA6443" s="1376"/>
      <c r="AB6443" s="1376"/>
      <c r="AC6443" s="1376"/>
      <c r="AD6443" s="1376"/>
      <c r="AE6443" s="1376"/>
      <c r="AF6443" s="1376"/>
      <c r="AG6443" s="1376"/>
      <c r="AH6443" s="1376"/>
      <c r="AI6443" s="1376"/>
      <c r="AJ6443" s="1376"/>
      <c r="AK6443" s="1376"/>
      <c r="AL6443" s="1376"/>
      <c r="AM6443" s="1376"/>
      <c r="AN6443" s="1376"/>
      <c r="AO6443" s="1376"/>
      <c r="AP6443" s="1376"/>
      <c r="AQ6443" s="1376"/>
      <c r="AR6443" s="1376"/>
      <c r="AS6443" s="1376"/>
      <c r="AT6443" s="1376"/>
      <c r="AU6443" s="1376"/>
      <c r="AV6443" s="1376"/>
      <c r="AW6443" s="1376"/>
      <c r="AX6443" s="1376"/>
      <c r="AY6443" s="1376"/>
      <c r="AZ6443" s="1376"/>
      <c r="BA6443" s="722"/>
      <c r="BB6443" s="722"/>
      <c r="BC6443" s="722"/>
    </row>
    <row r="6444" spans="11:55" s="757" customFormat="1">
      <c r="K6444" s="758"/>
      <c r="L6444" s="758"/>
      <c r="M6444" s="722"/>
      <c r="P6444" s="722"/>
      <c r="Q6444" s="722"/>
      <c r="R6444" s="722"/>
      <c r="S6444" s="722"/>
      <c r="T6444" s="722"/>
      <c r="U6444" s="722"/>
      <c r="V6444" s="1376"/>
      <c r="W6444" s="1376"/>
      <c r="X6444" s="1376"/>
      <c r="Y6444" s="1376"/>
      <c r="Z6444" s="1376"/>
      <c r="AA6444" s="1376"/>
      <c r="AB6444" s="1376"/>
      <c r="AC6444" s="1376"/>
      <c r="AD6444" s="1376"/>
      <c r="AE6444" s="1376"/>
      <c r="AF6444" s="1376"/>
      <c r="AG6444" s="1376"/>
      <c r="AH6444" s="1376"/>
      <c r="AI6444" s="1376"/>
      <c r="AJ6444" s="1376"/>
      <c r="AK6444" s="1376"/>
      <c r="AL6444" s="1376"/>
      <c r="AM6444" s="1376"/>
      <c r="AN6444" s="1376"/>
      <c r="AO6444" s="1376"/>
      <c r="AP6444" s="1376"/>
      <c r="AQ6444" s="1376"/>
      <c r="AR6444" s="1376"/>
      <c r="AS6444" s="1376"/>
      <c r="AT6444" s="1376"/>
      <c r="AU6444" s="1376"/>
      <c r="AV6444" s="1376"/>
      <c r="AW6444" s="1376"/>
      <c r="AX6444" s="1376"/>
      <c r="AY6444" s="1376"/>
      <c r="AZ6444" s="1376"/>
      <c r="BA6444" s="722"/>
      <c r="BB6444" s="722"/>
      <c r="BC6444" s="722"/>
    </row>
    <row r="6445" spans="11:55" s="757" customFormat="1">
      <c r="K6445" s="758"/>
      <c r="L6445" s="758"/>
      <c r="M6445" s="722"/>
      <c r="P6445" s="722"/>
      <c r="Q6445" s="722"/>
      <c r="R6445" s="722"/>
      <c r="S6445" s="722"/>
      <c r="T6445" s="722"/>
      <c r="U6445" s="722"/>
      <c r="V6445" s="1376"/>
      <c r="W6445" s="1376"/>
      <c r="X6445" s="1376"/>
      <c r="Y6445" s="1376"/>
      <c r="Z6445" s="1376"/>
      <c r="AA6445" s="1376"/>
      <c r="AB6445" s="1376"/>
      <c r="AC6445" s="1376"/>
      <c r="AD6445" s="1376"/>
      <c r="AE6445" s="1376"/>
      <c r="AF6445" s="1376"/>
      <c r="AG6445" s="1376"/>
      <c r="AH6445" s="1376"/>
      <c r="AI6445" s="1376"/>
      <c r="AJ6445" s="1376"/>
      <c r="AK6445" s="1376"/>
      <c r="AL6445" s="1376"/>
      <c r="AM6445" s="1376"/>
      <c r="AN6445" s="1376"/>
      <c r="AO6445" s="1376"/>
      <c r="AP6445" s="1376"/>
      <c r="AQ6445" s="1376"/>
      <c r="AR6445" s="1376"/>
      <c r="AS6445" s="1376"/>
      <c r="AT6445" s="1376"/>
      <c r="AU6445" s="1376"/>
      <c r="AV6445" s="1376"/>
      <c r="AW6445" s="1376"/>
      <c r="AX6445" s="1376"/>
      <c r="AY6445" s="1376"/>
      <c r="AZ6445" s="1376"/>
      <c r="BA6445" s="722"/>
      <c r="BB6445" s="722"/>
      <c r="BC6445" s="722"/>
    </row>
    <row r="6446" spans="11:55" s="757" customFormat="1">
      <c r="K6446" s="758"/>
      <c r="L6446" s="758"/>
      <c r="M6446" s="722"/>
      <c r="P6446" s="722"/>
      <c r="Q6446" s="722"/>
      <c r="R6446" s="722"/>
      <c r="S6446" s="722"/>
      <c r="T6446" s="722"/>
      <c r="U6446" s="722"/>
      <c r="V6446" s="1376"/>
      <c r="W6446" s="1376"/>
      <c r="X6446" s="1376"/>
      <c r="Y6446" s="1376"/>
      <c r="Z6446" s="1376"/>
      <c r="AA6446" s="1376"/>
      <c r="AB6446" s="1376"/>
      <c r="AC6446" s="1376"/>
      <c r="AD6446" s="1376"/>
      <c r="AE6446" s="1376"/>
      <c r="AF6446" s="1376"/>
      <c r="AG6446" s="1376"/>
      <c r="AH6446" s="1376"/>
      <c r="AI6446" s="1376"/>
      <c r="AJ6446" s="1376"/>
      <c r="AK6446" s="1376"/>
      <c r="AL6446" s="1376"/>
      <c r="AM6446" s="1376"/>
      <c r="AN6446" s="1376"/>
      <c r="AO6446" s="1376"/>
      <c r="AP6446" s="1376"/>
      <c r="AQ6446" s="1376"/>
      <c r="AR6446" s="1376"/>
      <c r="AS6446" s="1376"/>
      <c r="AT6446" s="1376"/>
      <c r="AU6446" s="1376"/>
      <c r="AV6446" s="1376"/>
      <c r="AW6446" s="1376"/>
      <c r="AX6446" s="1376"/>
      <c r="AY6446" s="1376"/>
      <c r="AZ6446" s="1376"/>
      <c r="BA6446" s="722"/>
      <c r="BB6446" s="722"/>
      <c r="BC6446" s="722"/>
    </row>
    <row r="6447" spans="11:55" s="757" customFormat="1">
      <c r="K6447" s="758"/>
      <c r="L6447" s="758"/>
      <c r="M6447" s="722"/>
      <c r="P6447" s="722"/>
      <c r="Q6447" s="722"/>
      <c r="R6447" s="722"/>
      <c r="S6447" s="722"/>
      <c r="T6447" s="722"/>
      <c r="U6447" s="722"/>
      <c r="V6447" s="1376"/>
      <c r="W6447" s="1376"/>
      <c r="X6447" s="1376"/>
      <c r="Y6447" s="1376"/>
      <c r="Z6447" s="1376"/>
      <c r="AA6447" s="1376"/>
      <c r="AB6447" s="1376"/>
      <c r="AC6447" s="1376"/>
      <c r="AD6447" s="1376"/>
      <c r="AE6447" s="1376"/>
      <c r="AF6447" s="1376"/>
      <c r="AG6447" s="1376"/>
      <c r="AH6447" s="1376"/>
      <c r="AI6447" s="1376"/>
      <c r="AJ6447" s="1376"/>
      <c r="AK6447" s="1376"/>
      <c r="AL6447" s="1376"/>
      <c r="AM6447" s="1376"/>
      <c r="AN6447" s="1376"/>
      <c r="AO6447" s="1376"/>
      <c r="AP6447" s="1376"/>
      <c r="AQ6447" s="1376"/>
      <c r="AR6447" s="1376"/>
      <c r="AS6447" s="1376"/>
      <c r="AT6447" s="1376"/>
      <c r="AU6447" s="1376"/>
      <c r="AV6447" s="1376"/>
      <c r="AW6447" s="1376"/>
      <c r="AX6447" s="1376"/>
      <c r="AY6447" s="1376"/>
      <c r="AZ6447" s="1376"/>
      <c r="BA6447" s="722"/>
      <c r="BB6447" s="722"/>
      <c r="BC6447" s="722"/>
    </row>
    <row r="6448" spans="11:55" s="757" customFormat="1">
      <c r="K6448" s="758"/>
      <c r="L6448" s="758"/>
      <c r="M6448" s="722"/>
      <c r="P6448" s="722"/>
      <c r="Q6448" s="722"/>
      <c r="R6448" s="722"/>
      <c r="S6448" s="722"/>
      <c r="T6448" s="722"/>
      <c r="U6448" s="722"/>
      <c r="V6448" s="1376"/>
      <c r="W6448" s="1376"/>
      <c r="X6448" s="1376"/>
      <c r="Y6448" s="1376"/>
      <c r="Z6448" s="1376"/>
      <c r="AA6448" s="1376"/>
      <c r="AB6448" s="1376"/>
      <c r="AC6448" s="1376"/>
      <c r="AD6448" s="1376"/>
      <c r="AE6448" s="1376"/>
      <c r="AF6448" s="1376"/>
      <c r="AG6448" s="1376"/>
      <c r="AH6448" s="1376"/>
      <c r="AI6448" s="1376"/>
      <c r="AJ6448" s="1376"/>
      <c r="AK6448" s="1376"/>
      <c r="AL6448" s="1376"/>
      <c r="AM6448" s="1376"/>
      <c r="AN6448" s="1376"/>
      <c r="AO6448" s="1376"/>
      <c r="AP6448" s="1376"/>
      <c r="AQ6448" s="1376"/>
      <c r="AR6448" s="1376"/>
      <c r="AS6448" s="1376"/>
      <c r="AT6448" s="1376"/>
      <c r="AU6448" s="1376"/>
      <c r="AV6448" s="1376"/>
      <c r="AW6448" s="1376"/>
      <c r="AX6448" s="1376"/>
      <c r="AY6448" s="1376"/>
      <c r="AZ6448" s="1376"/>
      <c r="BA6448" s="722"/>
      <c r="BB6448" s="722"/>
      <c r="BC6448" s="722"/>
    </row>
    <row r="6449" spans="11:55" s="757" customFormat="1">
      <c r="K6449" s="758"/>
      <c r="L6449" s="758"/>
      <c r="M6449" s="722"/>
      <c r="P6449" s="722"/>
      <c r="Q6449" s="722"/>
      <c r="R6449" s="722"/>
      <c r="S6449" s="722"/>
      <c r="T6449" s="722"/>
      <c r="U6449" s="722"/>
      <c r="V6449" s="1376"/>
      <c r="W6449" s="1376"/>
      <c r="X6449" s="1376"/>
      <c r="Y6449" s="1376"/>
      <c r="Z6449" s="1376"/>
      <c r="AA6449" s="1376"/>
      <c r="AB6449" s="1376"/>
      <c r="AC6449" s="1376"/>
      <c r="AD6449" s="1376"/>
      <c r="AE6449" s="1376"/>
      <c r="AF6449" s="1376"/>
      <c r="AG6449" s="1376"/>
      <c r="AH6449" s="1376"/>
      <c r="AI6449" s="1376"/>
      <c r="AJ6449" s="1376"/>
      <c r="AK6449" s="1376"/>
      <c r="AL6449" s="1376"/>
      <c r="AM6449" s="1376"/>
      <c r="AN6449" s="1376"/>
      <c r="AO6449" s="1376"/>
      <c r="AP6449" s="1376"/>
      <c r="AQ6449" s="1376"/>
      <c r="AR6449" s="1376"/>
      <c r="AS6449" s="1376"/>
      <c r="AT6449" s="1376"/>
      <c r="AU6449" s="1376"/>
      <c r="AV6449" s="1376"/>
      <c r="AW6449" s="1376"/>
      <c r="AX6449" s="1376"/>
      <c r="AY6449" s="1376"/>
      <c r="AZ6449" s="1376"/>
      <c r="BA6449" s="722"/>
      <c r="BB6449" s="722"/>
      <c r="BC6449" s="722"/>
    </row>
    <row r="6450" spans="11:55" s="757" customFormat="1">
      <c r="K6450" s="758"/>
      <c r="L6450" s="758"/>
      <c r="M6450" s="722"/>
      <c r="P6450" s="722"/>
      <c r="Q6450" s="722"/>
      <c r="R6450" s="722"/>
      <c r="S6450" s="722"/>
      <c r="T6450" s="722"/>
      <c r="U6450" s="722"/>
      <c r="V6450" s="1376"/>
      <c r="W6450" s="1376"/>
      <c r="X6450" s="1376"/>
      <c r="Y6450" s="1376"/>
      <c r="Z6450" s="1376"/>
      <c r="AA6450" s="1376"/>
      <c r="AB6450" s="1376"/>
      <c r="AC6450" s="1376"/>
      <c r="AD6450" s="1376"/>
      <c r="AE6450" s="1376"/>
      <c r="AF6450" s="1376"/>
      <c r="AG6450" s="1376"/>
      <c r="AH6450" s="1376"/>
      <c r="AI6450" s="1376"/>
      <c r="AJ6450" s="1376"/>
      <c r="AK6450" s="1376"/>
      <c r="AL6450" s="1376"/>
      <c r="AM6450" s="1376"/>
      <c r="AN6450" s="1376"/>
      <c r="AO6450" s="1376"/>
      <c r="AP6450" s="1376"/>
      <c r="AQ6450" s="1376"/>
      <c r="AR6450" s="1376"/>
      <c r="AS6450" s="1376"/>
      <c r="AT6450" s="1376"/>
      <c r="AU6450" s="1376"/>
      <c r="AV6450" s="1376"/>
      <c r="AW6450" s="1376"/>
      <c r="AX6450" s="1376"/>
      <c r="AY6450" s="1376"/>
      <c r="AZ6450" s="1376"/>
      <c r="BA6450" s="722"/>
      <c r="BB6450" s="722"/>
      <c r="BC6450" s="722"/>
    </row>
    <row r="6451" spans="11:55" s="757" customFormat="1">
      <c r="K6451" s="758"/>
      <c r="L6451" s="758"/>
      <c r="M6451" s="722"/>
      <c r="P6451" s="722"/>
      <c r="Q6451" s="722"/>
      <c r="R6451" s="722"/>
      <c r="S6451" s="722"/>
      <c r="T6451" s="722"/>
      <c r="U6451" s="722"/>
      <c r="V6451" s="1376"/>
      <c r="W6451" s="1376"/>
      <c r="X6451" s="1376"/>
      <c r="Y6451" s="1376"/>
      <c r="Z6451" s="1376"/>
      <c r="AA6451" s="1376"/>
      <c r="AB6451" s="1376"/>
      <c r="AC6451" s="1376"/>
      <c r="AD6451" s="1376"/>
      <c r="AE6451" s="1376"/>
      <c r="AF6451" s="1376"/>
      <c r="AG6451" s="1376"/>
      <c r="AH6451" s="1376"/>
      <c r="AI6451" s="1376"/>
      <c r="AJ6451" s="1376"/>
      <c r="AK6451" s="1376"/>
      <c r="AL6451" s="1376"/>
      <c r="AM6451" s="1376"/>
      <c r="AN6451" s="1376"/>
      <c r="AO6451" s="1376"/>
      <c r="AP6451" s="1376"/>
      <c r="AQ6451" s="1376"/>
      <c r="AR6451" s="1376"/>
      <c r="AS6451" s="1376"/>
      <c r="AT6451" s="1376"/>
      <c r="AU6451" s="1376"/>
      <c r="AV6451" s="1376"/>
      <c r="AW6451" s="1376"/>
      <c r="AX6451" s="1376"/>
      <c r="AY6451" s="1376"/>
      <c r="AZ6451" s="1376"/>
      <c r="BA6451" s="722"/>
      <c r="BB6451" s="722"/>
      <c r="BC6451" s="722"/>
    </row>
    <row r="6452" spans="11:55" s="757" customFormat="1">
      <c r="K6452" s="758"/>
      <c r="L6452" s="758"/>
      <c r="M6452" s="722"/>
      <c r="P6452" s="722"/>
      <c r="Q6452" s="722"/>
      <c r="R6452" s="722"/>
      <c r="S6452" s="722"/>
      <c r="T6452" s="722"/>
      <c r="U6452" s="722"/>
      <c r="V6452" s="1376"/>
      <c r="W6452" s="1376"/>
      <c r="X6452" s="1376"/>
      <c r="Y6452" s="1376"/>
      <c r="Z6452" s="1376"/>
      <c r="AA6452" s="1376"/>
      <c r="AB6452" s="1376"/>
      <c r="AC6452" s="1376"/>
      <c r="AD6452" s="1376"/>
      <c r="AE6452" s="1376"/>
      <c r="AF6452" s="1376"/>
      <c r="AG6452" s="1376"/>
      <c r="AH6452" s="1376"/>
      <c r="AI6452" s="1376"/>
      <c r="AJ6452" s="1376"/>
      <c r="AK6452" s="1376"/>
      <c r="AL6452" s="1376"/>
      <c r="AM6452" s="1376"/>
      <c r="AN6452" s="1376"/>
      <c r="AO6452" s="1376"/>
      <c r="AP6452" s="1376"/>
      <c r="AQ6452" s="1376"/>
      <c r="AR6452" s="1376"/>
      <c r="AS6452" s="1376"/>
      <c r="AT6452" s="1376"/>
      <c r="AU6452" s="1376"/>
      <c r="AV6452" s="1376"/>
      <c r="AW6452" s="1376"/>
      <c r="AX6452" s="1376"/>
      <c r="AY6452" s="1376"/>
      <c r="AZ6452" s="1376"/>
      <c r="BA6452" s="722"/>
      <c r="BB6452" s="722"/>
      <c r="BC6452" s="722"/>
    </row>
    <row r="6453" spans="11:55" s="757" customFormat="1">
      <c r="K6453" s="758"/>
      <c r="L6453" s="758"/>
      <c r="M6453" s="722"/>
      <c r="P6453" s="722"/>
      <c r="Q6453" s="722"/>
      <c r="R6453" s="722"/>
      <c r="S6453" s="722"/>
      <c r="T6453" s="722"/>
      <c r="U6453" s="722"/>
      <c r="V6453" s="1376"/>
      <c r="W6453" s="1376"/>
      <c r="X6453" s="1376"/>
      <c r="Y6453" s="1376"/>
      <c r="Z6453" s="1376"/>
      <c r="AA6453" s="1376"/>
      <c r="AB6453" s="1376"/>
      <c r="AC6453" s="1376"/>
      <c r="AD6453" s="1376"/>
      <c r="AE6453" s="1376"/>
      <c r="AF6453" s="1376"/>
      <c r="AG6453" s="1376"/>
      <c r="AH6453" s="1376"/>
      <c r="AI6453" s="1376"/>
      <c r="AJ6453" s="1376"/>
      <c r="AK6453" s="1376"/>
      <c r="AL6453" s="1376"/>
      <c r="AM6453" s="1376"/>
      <c r="AN6453" s="1376"/>
      <c r="AO6453" s="1376"/>
      <c r="AP6453" s="1376"/>
      <c r="AQ6453" s="1376"/>
      <c r="AR6453" s="1376"/>
      <c r="AS6453" s="1376"/>
      <c r="AT6453" s="1376"/>
      <c r="AU6453" s="1376"/>
      <c r="AV6453" s="1376"/>
      <c r="AW6453" s="1376"/>
      <c r="AX6453" s="1376"/>
      <c r="AY6453" s="1376"/>
      <c r="AZ6453" s="1376"/>
      <c r="BA6453" s="722"/>
      <c r="BB6453" s="722"/>
      <c r="BC6453" s="722"/>
    </row>
    <row r="6454" spans="11:55" s="757" customFormat="1">
      <c r="K6454" s="758"/>
      <c r="L6454" s="758"/>
      <c r="M6454" s="722"/>
      <c r="P6454" s="722"/>
      <c r="Q6454" s="722"/>
      <c r="R6454" s="722"/>
      <c r="S6454" s="722"/>
      <c r="T6454" s="722"/>
      <c r="U6454" s="722"/>
      <c r="V6454" s="1376"/>
      <c r="W6454" s="1376"/>
      <c r="X6454" s="1376"/>
      <c r="Y6454" s="1376"/>
      <c r="Z6454" s="1376"/>
      <c r="AA6454" s="1376"/>
      <c r="AB6454" s="1376"/>
      <c r="AC6454" s="1376"/>
      <c r="AD6454" s="1376"/>
      <c r="AE6454" s="1376"/>
      <c r="AF6454" s="1376"/>
      <c r="AG6454" s="1376"/>
      <c r="AH6454" s="1376"/>
      <c r="AI6454" s="1376"/>
      <c r="AJ6454" s="1376"/>
      <c r="AK6454" s="1376"/>
      <c r="AL6454" s="1376"/>
      <c r="AM6454" s="1376"/>
      <c r="AN6454" s="1376"/>
      <c r="AO6454" s="1376"/>
      <c r="AP6454" s="1376"/>
      <c r="AQ6454" s="1376"/>
      <c r="AR6454" s="1376"/>
      <c r="AS6454" s="1376"/>
      <c r="AT6454" s="1376"/>
      <c r="AU6454" s="1376"/>
      <c r="AV6454" s="1376"/>
      <c r="AW6454" s="1376"/>
      <c r="AX6454" s="1376"/>
      <c r="AY6454" s="1376"/>
      <c r="AZ6454" s="1376"/>
      <c r="BA6454" s="722"/>
      <c r="BB6454" s="722"/>
      <c r="BC6454" s="722"/>
    </row>
    <row r="6455" spans="11:55" s="757" customFormat="1">
      <c r="K6455" s="758"/>
      <c r="L6455" s="758"/>
      <c r="M6455" s="722"/>
      <c r="P6455" s="722"/>
      <c r="Q6455" s="722"/>
      <c r="R6455" s="722"/>
      <c r="S6455" s="722"/>
      <c r="T6455" s="722"/>
      <c r="U6455" s="722"/>
      <c r="V6455" s="1376"/>
      <c r="W6455" s="1376"/>
      <c r="X6455" s="1376"/>
      <c r="Y6455" s="1376"/>
      <c r="Z6455" s="1376"/>
      <c r="AA6455" s="1376"/>
      <c r="AB6455" s="1376"/>
      <c r="AC6455" s="1376"/>
      <c r="AD6455" s="1376"/>
      <c r="AE6455" s="1376"/>
      <c r="AF6455" s="1376"/>
      <c r="AG6455" s="1376"/>
      <c r="AH6455" s="1376"/>
      <c r="AI6455" s="1376"/>
      <c r="AJ6455" s="1376"/>
      <c r="AK6455" s="1376"/>
      <c r="AL6455" s="1376"/>
      <c r="AM6455" s="1376"/>
      <c r="AN6455" s="1376"/>
      <c r="AO6455" s="1376"/>
      <c r="AP6455" s="1376"/>
      <c r="AQ6455" s="1376"/>
      <c r="AR6455" s="1376"/>
      <c r="AS6455" s="1376"/>
      <c r="AT6455" s="1376"/>
      <c r="AU6455" s="1376"/>
      <c r="AV6455" s="1376"/>
      <c r="AW6455" s="1376"/>
      <c r="AX6455" s="1376"/>
      <c r="AY6455" s="1376"/>
      <c r="AZ6455" s="1376"/>
      <c r="BA6455" s="722"/>
      <c r="BB6455" s="722"/>
      <c r="BC6455" s="722"/>
    </row>
    <row r="6456" spans="11:55" s="757" customFormat="1">
      <c r="K6456" s="758"/>
      <c r="L6456" s="758"/>
      <c r="M6456" s="722"/>
      <c r="P6456" s="722"/>
      <c r="Q6456" s="722"/>
      <c r="R6456" s="722"/>
      <c r="S6456" s="722"/>
      <c r="T6456" s="722"/>
      <c r="U6456" s="722"/>
      <c r="V6456" s="1376"/>
      <c r="W6456" s="1376"/>
      <c r="X6456" s="1376"/>
      <c r="Y6456" s="1376"/>
      <c r="Z6456" s="1376"/>
      <c r="AA6456" s="1376"/>
      <c r="AB6456" s="1376"/>
      <c r="AC6456" s="1376"/>
      <c r="AD6456" s="1376"/>
      <c r="AE6456" s="1376"/>
      <c r="AF6456" s="1376"/>
      <c r="AG6456" s="1376"/>
      <c r="AH6456" s="1376"/>
      <c r="AI6456" s="1376"/>
      <c r="AJ6456" s="1376"/>
      <c r="AK6456" s="1376"/>
      <c r="AL6456" s="1376"/>
      <c r="AM6456" s="1376"/>
      <c r="AN6456" s="1376"/>
      <c r="AO6456" s="1376"/>
      <c r="AP6456" s="1376"/>
      <c r="AQ6456" s="1376"/>
      <c r="AR6456" s="1376"/>
      <c r="AS6456" s="1376"/>
      <c r="AT6456" s="1376"/>
      <c r="AU6456" s="1376"/>
      <c r="AV6456" s="1376"/>
      <c r="AW6456" s="1376"/>
      <c r="AX6456" s="1376"/>
      <c r="AY6456" s="1376"/>
      <c r="AZ6456" s="1376"/>
      <c r="BA6456" s="722"/>
      <c r="BB6456" s="722"/>
      <c r="BC6456" s="722"/>
    </row>
    <row r="6457" spans="11:55" s="757" customFormat="1">
      <c r="K6457" s="758"/>
      <c r="L6457" s="758"/>
      <c r="M6457" s="722"/>
      <c r="P6457" s="722"/>
      <c r="Q6457" s="722"/>
      <c r="R6457" s="722"/>
      <c r="S6457" s="722"/>
      <c r="T6457" s="722"/>
      <c r="U6457" s="722"/>
      <c r="V6457" s="1376"/>
      <c r="W6457" s="1376"/>
      <c r="X6457" s="1376"/>
      <c r="Y6457" s="1376"/>
      <c r="Z6457" s="1376"/>
      <c r="AA6457" s="1376"/>
      <c r="AB6457" s="1376"/>
      <c r="AC6457" s="1376"/>
      <c r="AD6457" s="1376"/>
      <c r="AE6457" s="1376"/>
      <c r="AF6457" s="1376"/>
      <c r="AG6457" s="1376"/>
      <c r="AH6457" s="1376"/>
      <c r="AI6457" s="1376"/>
      <c r="AJ6457" s="1376"/>
      <c r="AK6457" s="1376"/>
      <c r="AL6457" s="1376"/>
      <c r="AM6457" s="1376"/>
      <c r="AN6457" s="1376"/>
      <c r="AO6457" s="1376"/>
      <c r="AP6457" s="1376"/>
      <c r="AQ6457" s="1376"/>
      <c r="AR6457" s="1376"/>
      <c r="AS6457" s="1376"/>
      <c r="AT6457" s="1376"/>
      <c r="AU6457" s="1376"/>
      <c r="AV6457" s="1376"/>
      <c r="AW6457" s="1376"/>
      <c r="AX6457" s="1376"/>
      <c r="AY6457" s="1376"/>
      <c r="AZ6457" s="1376"/>
      <c r="BA6457" s="722"/>
      <c r="BB6457" s="722"/>
      <c r="BC6457" s="722"/>
    </row>
    <row r="6458" spans="11:55" s="757" customFormat="1">
      <c r="K6458" s="758"/>
      <c r="L6458" s="758"/>
      <c r="M6458" s="722"/>
      <c r="P6458" s="722"/>
      <c r="Q6458" s="722"/>
      <c r="R6458" s="722"/>
      <c r="S6458" s="722"/>
      <c r="T6458" s="722"/>
      <c r="U6458" s="722"/>
      <c r="V6458" s="1376"/>
      <c r="W6458" s="1376"/>
      <c r="X6458" s="1376"/>
      <c r="Y6458" s="1376"/>
      <c r="Z6458" s="1376"/>
      <c r="AA6458" s="1376"/>
      <c r="AB6458" s="1376"/>
      <c r="AC6458" s="1376"/>
      <c r="AD6458" s="1376"/>
      <c r="AE6458" s="1376"/>
      <c r="AF6458" s="1376"/>
      <c r="AG6458" s="1376"/>
      <c r="AH6458" s="1376"/>
      <c r="AI6458" s="1376"/>
      <c r="AJ6458" s="1376"/>
      <c r="AK6458" s="1376"/>
      <c r="AL6458" s="1376"/>
      <c r="AM6458" s="1376"/>
      <c r="AN6458" s="1376"/>
      <c r="AO6458" s="1376"/>
      <c r="AP6458" s="1376"/>
      <c r="AQ6458" s="1376"/>
      <c r="AR6458" s="1376"/>
      <c r="AS6458" s="1376"/>
      <c r="AT6458" s="1376"/>
      <c r="AU6458" s="1376"/>
      <c r="AV6458" s="1376"/>
      <c r="AW6458" s="1376"/>
      <c r="AX6458" s="1376"/>
      <c r="AY6458" s="1376"/>
      <c r="AZ6458" s="1376"/>
      <c r="BA6458" s="722"/>
      <c r="BB6458" s="722"/>
      <c r="BC6458" s="722"/>
    </row>
    <row r="6459" spans="11:55" s="757" customFormat="1">
      <c r="K6459" s="758"/>
      <c r="L6459" s="758"/>
      <c r="M6459" s="722"/>
      <c r="P6459" s="722"/>
      <c r="Q6459" s="722"/>
      <c r="R6459" s="722"/>
      <c r="S6459" s="722"/>
      <c r="T6459" s="722"/>
      <c r="U6459" s="722"/>
      <c r="V6459" s="1376"/>
      <c r="W6459" s="1376"/>
      <c r="X6459" s="1376"/>
      <c r="Y6459" s="1376"/>
      <c r="Z6459" s="1376"/>
      <c r="AA6459" s="1376"/>
      <c r="AB6459" s="1376"/>
      <c r="AC6459" s="1376"/>
      <c r="AD6459" s="1376"/>
      <c r="AE6459" s="1376"/>
      <c r="AF6459" s="1376"/>
      <c r="AG6459" s="1376"/>
      <c r="AH6459" s="1376"/>
      <c r="AI6459" s="1376"/>
      <c r="AJ6459" s="1376"/>
      <c r="AK6459" s="1376"/>
      <c r="AL6459" s="1376"/>
      <c r="AM6459" s="1376"/>
      <c r="AN6459" s="1376"/>
      <c r="AO6459" s="1376"/>
      <c r="AP6459" s="1376"/>
      <c r="AQ6459" s="1376"/>
      <c r="AR6459" s="1376"/>
      <c r="AS6459" s="1376"/>
      <c r="AT6459" s="1376"/>
      <c r="AU6459" s="1376"/>
      <c r="AV6459" s="1376"/>
      <c r="AW6459" s="1376"/>
      <c r="AX6459" s="1376"/>
      <c r="AY6459" s="1376"/>
      <c r="AZ6459" s="1376"/>
      <c r="BA6459" s="722"/>
      <c r="BB6459" s="722"/>
      <c r="BC6459" s="722"/>
    </row>
    <row r="6460" spans="11:55" s="757" customFormat="1">
      <c r="K6460" s="758"/>
      <c r="L6460" s="758"/>
      <c r="M6460" s="722"/>
      <c r="P6460" s="722"/>
      <c r="Q6460" s="722"/>
      <c r="R6460" s="722"/>
      <c r="S6460" s="722"/>
      <c r="T6460" s="722"/>
      <c r="U6460" s="722"/>
      <c r="V6460" s="1376"/>
      <c r="W6460" s="1376"/>
      <c r="X6460" s="1376"/>
      <c r="Y6460" s="1376"/>
      <c r="Z6460" s="1376"/>
      <c r="AA6460" s="1376"/>
      <c r="AB6460" s="1376"/>
      <c r="AC6460" s="1376"/>
      <c r="AD6460" s="1376"/>
      <c r="AE6460" s="1376"/>
      <c r="AF6460" s="1376"/>
      <c r="AG6460" s="1376"/>
      <c r="AH6460" s="1376"/>
      <c r="AI6460" s="1376"/>
      <c r="AJ6460" s="1376"/>
      <c r="AK6460" s="1376"/>
      <c r="AL6460" s="1376"/>
      <c r="AM6460" s="1376"/>
      <c r="AN6460" s="1376"/>
      <c r="AO6460" s="1376"/>
      <c r="AP6460" s="1376"/>
      <c r="AQ6460" s="1376"/>
      <c r="AR6460" s="1376"/>
      <c r="AS6460" s="1376"/>
      <c r="AT6460" s="1376"/>
      <c r="AU6460" s="1376"/>
      <c r="AV6460" s="1376"/>
      <c r="AW6460" s="1376"/>
      <c r="AX6460" s="1376"/>
      <c r="AY6460" s="1376"/>
      <c r="AZ6460" s="1376"/>
      <c r="BA6460" s="722"/>
      <c r="BB6460" s="722"/>
      <c r="BC6460" s="722"/>
    </row>
    <row r="6461" spans="11:55" s="757" customFormat="1">
      <c r="K6461" s="758"/>
      <c r="L6461" s="758"/>
      <c r="M6461" s="722"/>
      <c r="P6461" s="722"/>
      <c r="Q6461" s="722"/>
      <c r="R6461" s="722"/>
      <c r="S6461" s="722"/>
      <c r="T6461" s="722"/>
      <c r="U6461" s="722"/>
      <c r="V6461" s="1376"/>
      <c r="W6461" s="1376"/>
      <c r="X6461" s="1376"/>
      <c r="Y6461" s="1376"/>
      <c r="Z6461" s="1376"/>
      <c r="AA6461" s="1376"/>
      <c r="AB6461" s="1376"/>
      <c r="AC6461" s="1376"/>
      <c r="AD6461" s="1376"/>
      <c r="AE6461" s="1376"/>
      <c r="AF6461" s="1376"/>
      <c r="AG6461" s="1376"/>
      <c r="AH6461" s="1376"/>
      <c r="AI6461" s="1376"/>
      <c r="AJ6461" s="1376"/>
      <c r="AK6461" s="1376"/>
      <c r="AL6461" s="1376"/>
      <c r="AM6461" s="1376"/>
      <c r="AN6461" s="1376"/>
      <c r="AO6461" s="1376"/>
      <c r="AP6461" s="1376"/>
      <c r="AQ6461" s="1376"/>
      <c r="AR6461" s="1376"/>
      <c r="AS6461" s="1376"/>
      <c r="AT6461" s="1376"/>
      <c r="AU6461" s="1376"/>
      <c r="AV6461" s="1376"/>
      <c r="AW6461" s="1376"/>
      <c r="AX6461" s="1376"/>
      <c r="AY6461" s="1376"/>
      <c r="AZ6461" s="1376"/>
      <c r="BA6461" s="722"/>
      <c r="BB6461" s="722"/>
      <c r="BC6461" s="722"/>
    </row>
    <row r="6462" spans="11:55" s="757" customFormat="1">
      <c r="K6462" s="758"/>
      <c r="L6462" s="758"/>
      <c r="M6462" s="722"/>
      <c r="P6462" s="722"/>
      <c r="Q6462" s="722"/>
      <c r="R6462" s="722"/>
      <c r="S6462" s="722"/>
      <c r="T6462" s="722"/>
      <c r="U6462" s="722"/>
      <c r="V6462" s="1376"/>
      <c r="W6462" s="1376"/>
      <c r="X6462" s="1376"/>
      <c r="Y6462" s="1376"/>
      <c r="Z6462" s="1376"/>
      <c r="AA6462" s="1376"/>
      <c r="AB6462" s="1376"/>
      <c r="AC6462" s="1376"/>
      <c r="AD6462" s="1376"/>
      <c r="AE6462" s="1376"/>
      <c r="AF6462" s="1376"/>
      <c r="AG6462" s="1376"/>
      <c r="AH6462" s="1376"/>
      <c r="AI6462" s="1376"/>
      <c r="AJ6462" s="1376"/>
      <c r="AK6462" s="1376"/>
      <c r="AL6462" s="1376"/>
      <c r="AM6462" s="1376"/>
      <c r="AN6462" s="1376"/>
      <c r="AO6462" s="1376"/>
      <c r="AP6462" s="1376"/>
      <c r="AQ6462" s="1376"/>
      <c r="AR6462" s="1376"/>
      <c r="AS6462" s="1376"/>
      <c r="AT6462" s="1376"/>
      <c r="AU6462" s="1376"/>
      <c r="AV6462" s="1376"/>
      <c r="AW6462" s="1376"/>
      <c r="AX6462" s="1376"/>
      <c r="AY6462" s="1376"/>
      <c r="AZ6462" s="1376"/>
      <c r="BA6462" s="722"/>
      <c r="BB6462" s="722"/>
      <c r="BC6462" s="722"/>
    </row>
    <row r="6463" spans="11:55" s="757" customFormat="1">
      <c r="K6463" s="758"/>
      <c r="L6463" s="758"/>
      <c r="M6463" s="722"/>
      <c r="P6463" s="722"/>
      <c r="Q6463" s="722"/>
      <c r="R6463" s="722"/>
      <c r="S6463" s="722"/>
      <c r="T6463" s="722"/>
      <c r="U6463" s="722"/>
      <c r="V6463" s="1376"/>
      <c r="W6463" s="1376"/>
      <c r="X6463" s="1376"/>
      <c r="Y6463" s="1376"/>
      <c r="Z6463" s="1376"/>
      <c r="AA6463" s="1376"/>
      <c r="AB6463" s="1376"/>
      <c r="AC6463" s="1376"/>
      <c r="AD6463" s="1376"/>
      <c r="AE6463" s="1376"/>
      <c r="AF6463" s="1376"/>
      <c r="AG6463" s="1376"/>
      <c r="AH6463" s="1376"/>
      <c r="AI6463" s="1376"/>
      <c r="AJ6463" s="1376"/>
      <c r="AK6463" s="1376"/>
      <c r="AL6463" s="1376"/>
      <c r="AM6463" s="1376"/>
      <c r="AN6463" s="1376"/>
      <c r="AO6463" s="1376"/>
      <c r="AP6463" s="1376"/>
      <c r="AQ6463" s="1376"/>
      <c r="AR6463" s="1376"/>
      <c r="AS6463" s="1376"/>
      <c r="AT6463" s="1376"/>
      <c r="AU6463" s="1376"/>
      <c r="AV6463" s="1376"/>
      <c r="AW6463" s="1376"/>
      <c r="AX6463" s="1376"/>
      <c r="AY6463" s="1376"/>
      <c r="AZ6463" s="1376"/>
      <c r="BA6463" s="722"/>
      <c r="BB6463" s="722"/>
      <c r="BC6463" s="722"/>
    </row>
    <row r="6464" spans="11:55" s="757" customFormat="1">
      <c r="K6464" s="758"/>
      <c r="L6464" s="758"/>
      <c r="M6464" s="722"/>
      <c r="P6464" s="722"/>
      <c r="Q6464" s="722"/>
      <c r="R6464" s="722"/>
      <c r="S6464" s="722"/>
      <c r="T6464" s="722"/>
      <c r="U6464" s="722"/>
      <c r="V6464" s="1376"/>
      <c r="W6464" s="1376"/>
      <c r="X6464" s="1376"/>
      <c r="Y6464" s="1376"/>
      <c r="Z6464" s="1376"/>
      <c r="AA6464" s="1376"/>
      <c r="AB6464" s="1376"/>
      <c r="AC6464" s="1376"/>
      <c r="AD6464" s="1376"/>
      <c r="AE6464" s="1376"/>
      <c r="AF6464" s="1376"/>
      <c r="AG6464" s="1376"/>
      <c r="AH6464" s="1376"/>
      <c r="AI6464" s="1376"/>
      <c r="AJ6464" s="1376"/>
      <c r="AK6464" s="1376"/>
      <c r="AL6464" s="1376"/>
      <c r="AM6464" s="1376"/>
      <c r="AN6464" s="1376"/>
      <c r="AO6464" s="1376"/>
      <c r="AP6464" s="1376"/>
      <c r="AQ6464" s="1376"/>
      <c r="AR6464" s="1376"/>
      <c r="AS6464" s="1376"/>
      <c r="AT6464" s="1376"/>
      <c r="AU6464" s="1376"/>
      <c r="AV6464" s="1376"/>
      <c r="AW6464" s="1376"/>
      <c r="AX6464" s="1376"/>
      <c r="AY6464" s="1376"/>
      <c r="AZ6464" s="1376"/>
      <c r="BA6464" s="722"/>
      <c r="BB6464" s="722"/>
      <c r="BC6464" s="722"/>
    </row>
    <row r="6465" spans="11:55" s="757" customFormat="1">
      <c r="K6465" s="758"/>
      <c r="L6465" s="758"/>
      <c r="M6465" s="722"/>
      <c r="P6465" s="722"/>
      <c r="Q6465" s="722"/>
      <c r="R6465" s="722"/>
      <c r="S6465" s="722"/>
      <c r="T6465" s="722"/>
      <c r="U6465" s="722"/>
      <c r="V6465" s="1376"/>
      <c r="W6465" s="1376"/>
      <c r="X6465" s="1376"/>
      <c r="Y6465" s="1376"/>
      <c r="Z6465" s="1376"/>
      <c r="AA6465" s="1376"/>
      <c r="AB6465" s="1376"/>
      <c r="AC6465" s="1376"/>
      <c r="AD6465" s="1376"/>
      <c r="AE6465" s="1376"/>
      <c r="AF6465" s="1376"/>
      <c r="AG6465" s="1376"/>
      <c r="AH6465" s="1376"/>
      <c r="AI6465" s="1376"/>
      <c r="AJ6465" s="1376"/>
      <c r="AK6465" s="1376"/>
      <c r="AL6465" s="1376"/>
      <c r="AM6465" s="1376"/>
      <c r="AN6465" s="1376"/>
      <c r="AO6465" s="1376"/>
      <c r="AP6465" s="1376"/>
      <c r="AQ6465" s="1376"/>
      <c r="AR6465" s="1376"/>
      <c r="AS6465" s="1376"/>
      <c r="AT6465" s="1376"/>
      <c r="AU6465" s="1376"/>
      <c r="AV6465" s="1376"/>
      <c r="AW6465" s="1376"/>
      <c r="AX6465" s="1376"/>
      <c r="AY6465" s="1376"/>
      <c r="AZ6465" s="1376"/>
      <c r="BA6465" s="722"/>
      <c r="BB6465" s="722"/>
      <c r="BC6465" s="722"/>
    </row>
    <row r="6466" spans="11:55" s="757" customFormat="1">
      <c r="K6466" s="758"/>
      <c r="L6466" s="758"/>
      <c r="M6466" s="722"/>
      <c r="P6466" s="722"/>
      <c r="Q6466" s="722"/>
      <c r="R6466" s="722"/>
      <c r="S6466" s="722"/>
      <c r="T6466" s="722"/>
      <c r="U6466" s="722"/>
      <c r="V6466" s="1376"/>
      <c r="W6466" s="1376"/>
      <c r="X6466" s="1376"/>
      <c r="Y6466" s="1376"/>
      <c r="Z6466" s="1376"/>
      <c r="AA6466" s="1376"/>
      <c r="AB6466" s="1376"/>
      <c r="AC6466" s="1376"/>
      <c r="AD6466" s="1376"/>
      <c r="AE6466" s="1376"/>
      <c r="AF6466" s="1376"/>
      <c r="AG6466" s="1376"/>
      <c r="AH6466" s="1376"/>
      <c r="AI6466" s="1376"/>
      <c r="AJ6466" s="1376"/>
      <c r="AK6466" s="1376"/>
      <c r="AL6466" s="1376"/>
      <c r="AM6466" s="1376"/>
      <c r="AN6466" s="1376"/>
      <c r="AO6466" s="1376"/>
      <c r="AP6466" s="1376"/>
      <c r="AQ6466" s="1376"/>
      <c r="AR6466" s="1376"/>
      <c r="AS6466" s="1376"/>
      <c r="AT6466" s="1376"/>
      <c r="AU6466" s="1376"/>
      <c r="AV6466" s="1376"/>
      <c r="AW6466" s="1376"/>
      <c r="AX6466" s="1376"/>
      <c r="AY6466" s="1376"/>
      <c r="AZ6466" s="1376"/>
      <c r="BA6466" s="722"/>
      <c r="BB6466" s="722"/>
      <c r="BC6466" s="722"/>
    </row>
    <row r="6467" spans="11:55" s="757" customFormat="1">
      <c r="K6467" s="758"/>
      <c r="L6467" s="758"/>
      <c r="M6467" s="722"/>
      <c r="P6467" s="722"/>
      <c r="Q6467" s="722"/>
      <c r="R6467" s="722"/>
      <c r="S6467" s="722"/>
      <c r="T6467" s="722"/>
      <c r="U6467" s="722"/>
      <c r="V6467" s="1376"/>
      <c r="W6467" s="1376"/>
      <c r="X6467" s="1376"/>
      <c r="Y6467" s="1376"/>
      <c r="Z6467" s="1376"/>
      <c r="AA6467" s="1376"/>
      <c r="AB6467" s="1376"/>
      <c r="AC6467" s="1376"/>
      <c r="AD6467" s="1376"/>
      <c r="AE6467" s="1376"/>
      <c r="AF6467" s="1376"/>
      <c r="AG6467" s="1376"/>
      <c r="AH6467" s="1376"/>
      <c r="AI6467" s="1376"/>
      <c r="AJ6467" s="1376"/>
      <c r="AK6467" s="1376"/>
      <c r="AL6467" s="1376"/>
      <c r="AM6467" s="1376"/>
      <c r="AN6467" s="1376"/>
      <c r="AO6467" s="1376"/>
      <c r="AP6467" s="1376"/>
      <c r="AQ6467" s="1376"/>
      <c r="AR6467" s="1376"/>
      <c r="AS6467" s="1376"/>
      <c r="AT6467" s="1376"/>
      <c r="AU6467" s="1376"/>
      <c r="AV6467" s="1376"/>
      <c r="AW6467" s="1376"/>
      <c r="AX6467" s="1376"/>
      <c r="AY6467" s="1376"/>
      <c r="AZ6467" s="1376"/>
      <c r="BA6467" s="722"/>
      <c r="BB6467" s="722"/>
      <c r="BC6467" s="722"/>
    </row>
    <row r="6468" spans="11:55" s="757" customFormat="1">
      <c r="K6468" s="758"/>
      <c r="L6468" s="758"/>
      <c r="M6468" s="722"/>
      <c r="P6468" s="722"/>
      <c r="Q6468" s="722"/>
      <c r="R6468" s="722"/>
      <c r="S6468" s="722"/>
      <c r="T6468" s="722"/>
      <c r="U6468" s="722"/>
      <c r="V6468" s="1376"/>
      <c r="W6468" s="1376"/>
      <c r="X6468" s="1376"/>
      <c r="Y6468" s="1376"/>
      <c r="Z6468" s="1376"/>
      <c r="AA6468" s="1376"/>
      <c r="AB6468" s="1376"/>
      <c r="AC6468" s="1376"/>
      <c r="AD6468" s="1376"/>
      <c r="AE6468" s="1376"/>
      <c r="AF6468" s="1376"/>
      <c r="AG6468" s="1376"/>
      <c r="AH6468" s="1376"/>
      <c r="AI6468" s="1376"/>
      <c r="AJ6468" s="1376"/>
      <c r="AK6468" s="1376"/>
      <c r="AL6468" s="1376"/>
      <c r="AM6468" s="1376"/>
      <c r="AN6468" s="1376"/>
      <c r="AO6468" s="1376"/>
      <c r="AP6468" s="1376"/>
      <c r="AQ6468" s="1376"/>
      <c r="AR6468" s="1376"/>
      <c r="AS6468" s="1376"/>
      <c r="AT6468" s="1376"/>
      <c r="AU6468" s="1376"/>
      <c r="AV6468" s="1376"/>
      <c r="AW6468" s="1376"/>
      <c r="AX6468" s="1376"/>
      <c r="AY6468" s="1376"/>
      <c r="AZ6468" s="1376"/>
      <c r="BA6468" s="722"/>
      <c r="BB6468" s="722"/>
      <c r="BC6468" s="722"/>
    </row>
    <row r="6469" spans="11:55" s="757" customFormat="1">
      <c r="K6469" s="758"/>
      <c r="L6469" s="758"/>
      <c r="M6469" s="722"/>
      <c r="P6469" s="722"/>
      <c r="Q6469" s="722"/>
      <c r="R6469" s="722"/>
      <c r="S6469" s="722"/>
      <c r="T6469" s="722"/>
      <c r="U6469" s="722"/>
      <c r="V6469" s="1376"/>
      <c r="W6469" s="1376"/>
      <c r="X6469" s="1376"/>
      <c r="Y6469" s="1376"/>
      <c r="Z6469" s="1376"/>
      <c r="AA6469" s="1376"/>
      <c r="AB6469" s="1376"/>
      <c r="AC6469" s="1376"/>
      <c r="AD6469" s="1376"/>
      <c r="AE6469" s="1376"/>
      <c r="AF6469" s="1376"/>
      <c r="AG6469" s="1376"/>
      <c r="AH6469" s="1376"/>
      <c r="AI6469" s="1376"/>
      <c r="AJ6469" s="1376"/>
      <c r="AK6469" s="1376"/>
      <c r="AL6469" s="1376"/>
      <c r="AM6469" s="1376"/>
      <c r="AN6469" s="1376"/>
      <c r="AO6469" s="1376"/>
      <c r="AP6469" s="1376"/>
      <c r="AQ6469" s="1376"/>
      <c r="AR6469" s="1376"/>
      <c r="AS6469" s="1376"/>
      <c r="AT6469" s="1376"/>
      <c r="AU6469" s="1376"/>
      <c r="AV6469" s="1376"/>
      <c r="AW6469" s="1376"/>
      <c r="AX6469" s="1376"/>
      <c r="AY6469" s="1376"/>
      <c r="AZ6469" s="1376"/>
      <c r="BA6469" s="722"/>
      <c r="BB6469" s="722"/>
      <c r="BC6469" s="722"/>
    </row>
    <row r="6470" spans="11:55" s="757" customFormat="1">
      <c r="K6470" s="758"/>
      <c r="L6470" s="758"/>
      <c r="M6470" s="722"/>
      <c r="P6470" s="722"/>
      <c r="Q6470" s="722"/>
      <c r="R6470" s="722"/>
      <c r="S6470" s="722"/>
      <c r="T6470" s="722"/>
      <c r="U6470" s="722"/>
      <c r="V6470" s="1376"/>
      <c r="W6470" s="1376"/>
      <c r="X6470" s="1376"/>
      <c r="Y6470" s="1376"/>
      <c r="Z6470" s="1376"/>
      <c r="AA6470" s="1376"/>
      <c r="AB6470" s="1376"/>
      <c r="AC6470" s="1376"/>
      <c r="AD6470" s="1376"/>
      <c r="AE6470" s="1376"/>
      <c r="AF6470" s="1376"/>
      <c r="AG6470" s="1376"/>
      <c r="AH6470" s="1376"/>
      <c r="AI6470" s="1376"/>
      <c r="AJ6470" s="1376"/>
      <c r="AK6470" s="1376"/>
      <c r="AL6470" s="1376"/>
      <c r="AM6470" s="1376"/>
      <c r="AN6470" s="1376"/>
      <c r="AO6470" s="1376"/>
      <c r="AP6470" s="1376"/>
      <c r="AQ6470" s="1376"/>
      <c r="AR6470" s="1376"/>
      <c r="AS6470" s="1376"/>
      <c r="AT6470" s="1376"/>
      <c r="AU6470" s="1376"/>
      <c r="AV6470" s="1376"/>
      <c r="AW6470" s="1376"/>
      <c r="AX6470" s="1376"/>
      <c r="AY6470" s="1376"/>
      <c r="AZ6470" s="1376"/>
      <c r="BA6470" s="722"/>
      <c r="BB6470" s="722"/>
      <c r="BC6470" s="722"/>
    </row>
    <row r="6471" spans="11:55" s="757" customFormat="1">
      <c r="K6471" s="758"/>
      <c r="L6471" s="758"/>
      <c r="M6471" s="722"/>
      <c r="P6471" s="722"/>
      <c r="Q6471" s="722"/>
      <c r="R6471" s="722"/>
      <c r="S6471" s="722"/>
      <c r="T6471" s="722"/>
      <c r="U6471" s="722"/>
      <c r="V6471" s="1376"/>
      <c r="W6471" s="1376"/>
      <c r="X6471" s="1376"/>
      <c r="Y6471" s="1376"/>
      <c r="Z6471" s="1376"/>
      <c r="AA6471" s="1376"/>
      <c r="AB6471" s="1376"/>
      <c r="AC6471" s="1376"/>
      <c r="AD6471" s="1376"/>
      <c r="AE6471" s="1376"/>
      <c r="AF6471" s="1376"/>
      <c r="AG6471" s="1376"/>
      <c r="AH6471" s="1376"/>
      <c r="AI6471" s="1376"/>
      <c r="AJ6471" s="1376"/>
      <c r="AK6471" s="1376"/>
      <c r="AL6471" s="1376"/>
      <c r="AM6471" s="1376"/>
      <c r="AN6471" s="1376"/>
      <c r="AO6471" s="1376"/>
      <c r="AP6471" s="1376"/>
      <c r="AQ6471" s="1376"/>
      <c r="AR6471" s="1376"/>
      <c r="AS6471" s="1376"/>
      <c r="AT6471" s="1376"/>
      <c r="AU6471" s="1376"/>
      <c r="AV6471" s="1376"/>
      <c r="AW6471" s="1376"/>
      <c r="AX6471" s="1376"/>
      <c r="AY6471" s="1376"/>
      <c r="AZ6471" s="1376"/>
      <c r="BA6471" s="722"/>
      <c r="BB6471" s="722"/>
      <c r="BC6471" s="722"/>
    </row>
    <row r="6472" spans="11:55" s="757" customFormat="1">
      <c r="K6472" s="758"/>
      <c r="L6472" s="758"/>
      <c r="M6472" s="722"/>
      <c r="P6472" s="722"/>
      <c r="Q6472" s="722"/>
      <c r="R6472" s="722"/>
      <c r="S6472" s="722"/>
      <c r="T6472" s="722"/>
      <c r="U6472" s="722"/>
      <c r="V6472" s="1376"/>
      <c r="W6472" s="1376"/>
      <c r="X6472" s="1376"/>
      <c r="Y6472" s="1376"/>
      <c r="Z6472" s="1376"/>
      <c r="AA6472" s="1376"/>
      <c r="AB6472" s="1376"/>
      <c r="AC6472" s="1376"/>
      <c r="AD6472" s="1376"/>
      <c r="AE6472" s="1376"/>
      <c r="AF6472" s="1376"/>
      <c r="AG6472" s="1376"/>
      <c r="AH6472" s="1376"/>
      <c r="AI6472" s="1376"/>
      <c r="AJ6472" s="1376"/>
      <c r="AK6472" s="1376"/>
      <c r="AL6472" s="1376"/>
      <c r="AM6472" s="1376"/>
      <c r="AN6472" s="1376"/>
      <c r="AO6472" s="1376"/>
      <c r="AP6472" s="1376"/>
      <c r="AQ6472" s="1376"/>
      <c r="AR6472" s="1376"/>
      <c r="AS6472" s="1376"/>
      <c r="AT6472" s="1376"/>
      <c r="AU6472" s="1376"/>
      <c r="AV6472" s="1376"/>
      <c r="AW6472" s="1376"/>
      <c r="AX6472" s="1376"/>
      <c r="AY6472" s="1376"/>
      <c r="AZ6472" s="1376"/>
      <c r="BA6472" s="722"/>
      <c r="BB6472" s="722"/>
      <c r="BC6472" s="722"/>
    </row>
    <row r="6473" spans="11:55" s="757" customFormat="1">
      <c r="K6473" s="758"/>
      <c r="L6473" s="758"/>
      <c r="M6473" s="722"/>
      <c r="P6473" s="722"/>
      <c r="Q6473" s="722"/>
      <c r="R6473" s="722"/>
      <c r="S6473" s="722"/>
      <c r="T6473" s="722"/>
      <c r="U6473" s="722"/>
      <c r="V6473" s="1376"/>
      <c r="W6473" s="1376"/>
      <c r="X6473" s="1376"/>
      <c r="Y6473" s="1376"/>
      <c r="Z6473" s="1376"/>
      <c r="AA6473" s="1376"/>
      <c r="AB6473" s="1376"/>
      <c r="AC6473" s="1376"/>
      <c r="AD6473" s="1376"/>
      <c r="AE6473" s="1376"/>
      <c r="AF6473" s="1376"/>
      <c r="AG6473" s="1376"/>
      <c r="AH6473" s="1376"/>
      <c r="AI6473" s="1376"/>
      <c r="AJ6473" s="1376"/>
      <c r="AK6473" s="1376"/>
      <c r="AL6473" s="1376"/>
      <c r="AM6473" s="1376"/>
      <c r="AN6473" s="1376"/>
      <c r="AO6473" s="1376"/>
      <c r="AP6473" s="1376"/>
      <c r="AQ6473" s="1376"/>
      <c r="AR6473" s="1376"/>
      <c r="AS6473" s="1376"/>
      <c r="AT6473" s="1376"/>
      <c r="AU6473" s="1376"/>
      <c r="AV6473" s="1376"/>
      <c r="AW6473" s="1376"/>
      <c r="AX6473" s="1376"/>
      <c r="AY6473" s="1376"/>
      <c r="AZ6473" s="1376"/>
      <c r="BA6473" s="722"/>
      <c r="BB6473" s="722"/>
      <c r="BC6473" s="722"/>
    </row>
    <row r="6474" spans="11:55" s="757" customFormat="1">
      <c r="K6474" s="758"/>
      <c r="L6474" s="758"/>
      <c r="M6474" s="722"/>
      <c r="P6474" s="722"/>
      <c r="Q6474" s="722"/>
      <c r="R6474" s="722"/>
      <c r="S6474" s="722"/>
      <c r="T6474" s="722"/>
      <c r="U6474" s="722"/>
      <c r="V6474" s="1376"/>
      <c r="W6474" s="1376"/>
      <c r="X6474" s="1376"/>
      <c r="Y6474" s="1376"/>
      <c r="Z6474" s="1376"/>
      <c r="AA6474" s="1376"/>
      <c r="AB6474" s="1376"/>
      <c r="AC6474" s="1376"/>
      <c r="AD6474" s="1376"/>
      <c r="AE6474" s="1376"/>
      <c r="AF6474" s="1376"/>
      <c r="AG6474" s="1376"/>
      <c r="AH6474" s="1376"/>
      <c r="AI6474" s="1376"/>
      <c r="AJ6474" s="1376"/>
      <c r="AK6474" s="1376"/>
      <c r="AL6474" s="1376"/>
      <c r="AM6474" s="1376"/>
      <c r="AN6474" s="1376"/>
      <c r="AO6474" s="1376"/>
      <c r="AP6474" s="1376"/>
      <c r="AQ6474" s="1376"/>
      <c r="AR6474" s="1376"/>
      <c r="AS6474" s="1376"/>
      <c r="AT6474" s="1376"/>
      <c r="AU6474" s="1376"/>
      <c r="AV6474" s="1376"/>
      <c r="AW6474" s="1376"/>
      <c r="AX6474" s="1376"/>
      <c r="AY6474" s="1376"/>
      <c r="AZ6474" s="1376"/>
      <c r="BA6474" s="722"/>
      <c r="BB6474" s="722"/>
      <c r="BC6474" s="722"/>
    </row>
    <row r="6475" spans="11:55" s="757" customFormat="1">
      <c r="K6475" s="758"/>
      <c r="L6475" s="758"/>
      <c r="M6475" s="722"/>
      <c r="P6475" s="722"/>
      <c r="Q6475" s="722"/>
      <c r="R6475" s="722"/>
      <c r="S6475" s="722"/>
      <c r="T6475" s="722"/>
      <c r="U6475" s="722"/>
      <c r="V6475" s="1376"/>
      <c r="W6475" s="1376"/>
      <c r="X6475" s="1376"/>
      <c r="Y6475" s="1376"/>
      <c r="Z6475" s="1376"/>
      <c r="AA6475" s="1376"/>
      <c r="AB6475" s="1376"/>
      <c r="AC6475" s="1376"/>
      <c r="AD6475" s="1376"/>
      <c r="AE6475" s="1376"/>
      <c r="AF6475" s="1376"/>
      <c r="AG6475" s="1376"/>
      <c r="AH6475" s="1376"/>
      <c r="AI6475" s="1376"/>
      <c r="AJ6475" s="1376"/>
      <c r="AK6475" s="1376"/>
      <c r="AL6475" s="1376"/>
      <c r="AM6475" s="1376"/>
      <c r="AN6475" s="1376"/>
      <c r="AO6475" s="1376"/>
      <c r="AP6475" s="1376"/>
      <c r="AQ6475" s="1376"/>
      <c r="AR6475" s="1376"/>
      <c r="AS6475" s="1376"/>
      <c r="AT6475" s="1376"/>
      <c r="AU6475" s="1376"/>
      <c r="AV6475" s="1376"/>
      <c r="AW6475" s="1376"/>
      <c r="AX6475" s="1376"/>
      <c r="AY6475" s="1376"/>
      <c r="AZ6475" s="1376"/>
      <c r="BA6475" s="722"/>
      <c r="BB6475" s="722"/>
      <c r="BC6475" s="722"/>
    </row>
    <row r="6476" spans="11:55" s="757" customFormat="1">
      <c r="K6476" s="758"/>
      <c r="L6476" s="758"/>
      <c r="M6476" s="722"/>
      <c r="P6476" s="722"/>
      <c r="Q6476" s="722"/>
      <c r="R6476" s="722"/>
      <c r="S6476" s="722"/>
      <c r="T6476" s="722"/>
      <c r="U6476" s="722"/>
      <c r="V6476" s="1376"/>
      <c r="W6476" s="1376"/>
      <c r="X6476" s="1376"/>
      <c r="Y6476" s="1376"/>
      <c r="Z6476" s="1376"/>
      <c r="AA6476" s="1376"/>
      <c r="AB6476" s="1376"/>
      <c r="AC6476" s="1376"/>
      <c r="AD6476" s="1376"/>
      <c r="AE6476" s="1376"/>
      <c r="AF6476" s="1376"/>
      <c r="AG6476" s="1376"/>
      <c r="AH6476" s="1376"/>
      <c r="AI6476" s="1376"/>
      <c r="AJ6476" s="1376"/>
      <c r="AK6476" s="1376"/>
      <c r="AL6476" s="1376"/>
      <c r="AM6476" s="1376"/>
      <c r="AN6476" s="1376"/>
      <c r="AO6476" s="1376"/>
      <c r="AP6476" s="1376"/>
      <c r="AQ6476" s="1376"/>
      <c r="AR6476" s="1376"/>
      <c r="AS6476" s="1376"/>
      <c r="AT6476" s="1376"/>
      <c r="AU6476" s="1376"/>
      <c r="AV6476" s="1376"/>
      <c r="AW6476" s="1376"/>
      <c r="AX6476" s="1376"/>
      <c r="AY6476" s="1376"/>
      <c r="AZ6476" s="1376"/>
      <c r="BA6476" s="722"/>
      <c r="BB6476" s="722"/>
      <c r="BC6476" s="722"/>
    </row>
    <row r="6477" spans="11:55" s="757" customFormat="1">
      <c r="K6477" s="758"/>
      <c r="L6477" s="758"/>
      <c r="M6477" s="722"/>
      <c r="P6477" s="722"/>
      <c r="Q6477" s="722"/>
      <c r="R6477" s="722"/>
      <c r="S6477" s="722"/>
      <c r="T6477" s="722"/>
      <c r="U6477" s="722"/>
      <c r="V6477" s="1376"/>
      <c r="W6477" s="1376"/>
      <c r="X6477" s="1376"/>
      <c r="Y6477" s="1376"/>
      <c r="Z6477" s="1376"/>
      <c r="AA6477" s="1376"/>
      <c r="AB6477" s="1376"/>
      <c r="AC6477" s="1376"/>
      <c r="AD6477" s="1376"/>
      <c r="AE6477" s="1376"/>
      <c r="AF6477" s="1376"/>
      <c r="AG6477" s="1376"/>
      <c r="AH6477" s="1376"/>
      <c r="AI6477" s="1376"/>
      <c r="AJ6477" s="1376"/>
      <c r="AK6477" s="1376"/>
      <c r="AL6477" s="1376"/>
      <c r="AM6477" s="1376"/>
      <c r="AN6477" s="1376"/>
      <c r="AO6477" s="1376"/>
      <c r="AP6477" s="1376"/>
      <c r="AQ6477" s="1376"/>
      <c r="AR6477" s="1376"/>
      <c r="AS6477" s="1376"/>
      <c r="AT6477" s="1376"/>
      <c r="AU6477" s="1376"/>
      <c r="AV6477" s="1376"/>
      <c r="AW6477" s="1376"/>
      <c r="AX6477" s="1376"/>
      <c r="AY6477" s="1376"/>
      <c r="AZ6477" s="1376"/>
      <c r="BA6477" s="722"/>
      <c r="BB6477" s="722"/>
      <c r="BC6477" s="722"/>
    </row>
    <row r="6478" spans="11:55" s="757" customFormat="1">
      <c r="K6478" s="758"/>
      <c r="L6478" s="758"/>
      <c r="M6478" s="722"/>
      <c r="P6478" s="722"/>
      <c r="Q6478" s="722"/>
      <c r="R6478" s="722"/>
      <c r="S6478" s="722"/>
      <c r="T6478" s="722"/>
      <c r="U6478" s="722"/>
      <c r="V6478" s="1376"/>
      <c r="W6478" s="1376"/>
      <c r="X6478" s="1376"/>
      <c r="Y6478" s="1376"/>
      <c r="Z6478" s="1376"/>
      <c r="AA6478" s="1376"/>
      <c r="AB6478" s="1376"/>
      <c r="AC6478" s="1376"/>
      <c r="AD6478" s="1376"/>
      <c r="AE6478" s="1376"/>
      <c r="AF6478" s="1376"/>
      <c r="AG6478" s="1376"/>
      <c r="AH6478" s="1376"/>
      <c r="AI6478" s="1376"/>
      <c r="AJ6478" s="1376"/>
      <c r="AK6478" s="1376"/>
      <c r="AL6478" s="1376"/>
      <c r="AM6478" s="1376"/>
      <c r="AN6478" s="1376"/>
      <c r="AO6478" s="1376"/>
      <c r="AP6478" s="1376"/>
      <c r="AQ6478" s="1376"/>
      <c r="AR6478" s="1376"/>
      <c r="AS6478" s="1376"/>
      <c r="AT6478" s="1376"/>
      <c r="AU6478" s="1376"/>
      <c r="AV6478" s="1376"/>
      <c r="AW6478" s="1376"/>
      <c r="AX6478" s="1376"/>
      <c r="AY6478" s="1376"/>
      <c r="AZ6478" s="1376"/>
      <c r="BA6478" s="722"/>
      <c r="BB6478" s="722"/>
      <c r="BC6478" s="722"/>
    </row>
    <row r="6479" spans="11:55" s="757" customFormat="1">
      <c r="K6479" s="758"/>
      <c r="L6479" s="758"/>
      <c r="M6479" s="722"/>
      <c r="P6479" s="722"/>
      <c r="Q6479" s="722"/>
      <c r="R6479" s="722"/>
      <c r="S6479" s="722"/>
      <c r="T6479" s="722"/>
      <c r="U6479" s="722"/>
      <c r="V6479" s="1376"/>
      <c r="W6479" s="1376"/>
      <c r="X6479" s="1376"/>
      <c r="Y6479" s="1376"/>
      <c r="Z6479" s="1376"/>
      <c r="AA6479" s="1376"/>
      <c r="AB6479" s="1376"/>
      <c r="AC6479" s="1376"/>
      <c r="AD6479" s="1376"/>
      <c r="AE6479" s="1376"/>
      <c r="AF6479" s="1376"/>
      <c r="AG6479" s="1376"/>
      <c r="AH6479" s="1376"/>
      <c r="AI6479" s="1376"/>
      <c r="AJ6479" s="1376"/>
      <c r="AK6479" s="1376"/>
      <c r="AL6479" s="1376"/>
      <c r="AM6479" s="1376"/>
      <c r="AN6479" s="1376"/>
      <c r="AO6479" s="1376"/>
      <c r="AP6479" s="1376"/>
      <c r="AQ6479" s="1376"/>
      <c r="AR6479" s="1376"/>
      <c r="AS6479" s="1376"/>
      <c r="AT6479" s="1376"/>
      <c r="AU6479" s="1376"/>
      <c r="AV6479" s="1376"/>
      <c r="AW6479" s="1376"/>
      <c r="AX6479" s="1376"/>
      <c r="AY6479" s="1376"/>
      <c r="AZ6479" s="1376"/>
      <c r="BA6479" s="722"/>
      <c r="BB6479" s="722"/>
      <c r="BC6479" s="722"/>
    </row>
    <row r="6480" spans="11:55" s="757" customFormat="1">
      <c r="K6480" s="758"/>
      <c r="L6480" s="758"/>
      <c r="M6480" s="722"/>
      <c r="P6480" s="722"/>
      <c r="Q6480" s="722"/>
      <c r="R6480" s="722"/>
      <c r="S6480" s="722"/>
      <c r="T6480" s="722"/>
      <c r="U6480" s="722"/>
      <c r="V6480" s="1376"/>
      <c r="W6480" s="1376"/>
      <c r="X6480" s="1376"/>
      <c r="Y6480" s="1376"/>
      <c r="Z6480" s="1376"/>
      <c r="AA6480" s="1376"/>
      <c r="AB6480" s="1376"/>
      <c r="AC6480" s="1376"/>
      <c r="AD6480" s="1376"/>
      <c r="AE6480" s="1376"/>
      <c r="AF6480" s="1376"/>
      <c r="AG6480" s="1376"/>
      <c r="AH6480" s="1376"/>
      <c r="AI6480" s="1376"/>
      <c r="AJ6480" s="1376"/>
      <c r="AK6480" s="1376"/>
      <c r="AL6480" s="1376"/>
      <c r="AM6480" s="1376"/>
      <c r="AN6480" s="1376"/>
      <c r="AO6480" s="1376"/>
      <c r="AP6480" s="1376"/>
      <c r="AQ6480" s="1376"/>
      <c r="AR6480" s="1376"/>
      <c r="AS6480" s="1376"/>
      <c r="AT6480" s="1376"/>
      <c r="AU6480" s="1376"/>
      <c r="AV6480" s="1376"/>
      <c r="AW6480" s="1376"/>
      <c r="AX6480" s="1376"/>
      <c r="AY6480" s="1376"/>
      <c r="AZ6480" s="1376"/>
      <c r="BA6480" s="722"/>
      <c r="BB6480" s="722"/>
      <c r="BC6480" s="722"/>
    </row>
    <row r="6481" spans="11:55" s="757" customFormat="1">
      <c r="K6481" s="758"/>
      <c r="L6481" s="758"/>
      <c r="M6481" s="722"/>
      <c r="P6481" s="722"/>
      <c r="Q6481" s="722"/>
      <c r="R6481" s="722"/>
      <c r="S6481" s="722"/>
      <c r="T6481" s="722"/>
      <c r="U6481" s="722"/>
      <c r="V6481" s="1376"/>
      <c r="W6481" s="1376"/>
      <c r="X6481" s="1376"/>
      <c r="Y6481" s="1376"/>
      <c r="Z6481" s="1376"/>
      <c r="AA6481" s="1376"/>
      <c r="AB6481" s="1376"/>
      <c r="AC6481" s="1376"/>
      <c r="AD6481" s="1376"/>
      <c r="AE6481" s="1376"/>
      <c r="AF6481" s="1376"/>
      <c r="AG6481" s="1376"/>
      <c r="AH6481" s="1376"/>
      <c r="AI6481" s="1376"/>
      <c r="AJ6481" s="1376"/>
      <c r="AK6481" s="1376"/>
      <c r="AL6481" s="1376"/>
      <c r="AM6481" s="1376"/>
      <c r="AN6481" s="1376"/>
      <c r="AO6481" s="1376"/>
      <c r="AP6481" s="1376"/>
      <c r="AQ6481" s="1376"/>
      <c r="AR6481" s="1376"/>
      <c r="AS6481" s="1376"/>
      <c r="AT6481" s="1376"/>
      <c r="AU6481" s="1376"/>
      <c r="AV6481" s="1376"/>
      <c r="AW6481" s="1376"/>
      <c r="AX6481" s="1376"/>
      <c r="AY6481" s="1376"/>
      <c r="AZ6481" s="1376"/>
      <c r="BA6481" s="722"/>
      <c r="BB6481" s="722"/>
      <c r="BC6481" s="722"/>
    </row>
    <row r="6482" spans="11:55" s="757" customFormat="1">
      <c r="K6482" s="758"/>
      <c r="L6482" s="758"/>
      <c r="M6482" s="722"/>
      <c r="P6482" s="722"/>
      <c r="Q6482" s="722"/>
      <c r="R6482" s="722"/>
      <c r="S6482" s="722"/>
      <c r="T6482" s="722"/>
      <c r="U6482" s="722"/>
      <c r="V6482" s="1376"/>
      <c r="W6482" s="1376"/>
      <c r="X6482" s="1376"/>
      <c r="Y6482" s="1376"/>
      <c r="Z6482" s="1376"/>
      <c r="AA6482" s="1376"/>
      <c r="AB6482" s="1376"/>
      <c r="AC6482" s="1376"/>
      <c r="AD6482" s="1376"/>
      <c r="AE6482" s="1376"/>
      <c r="AF6482" s="1376"/>
      <c r="AG6482" s="1376"/>
      <c r="AH6482" s="1376"/>
      <c r="AI6482" s="1376"/>
      <c r="AJ6482" s="1376"/>
      <c r="AK6482" s="1376"/>
      <c r="AL6482" s="1376"/>
      <c r="AM6482" s="1376"/>
      <c r="AN6482" s="1376"/>
      <c r="AO6482" s="1376"/>
      <c r="AP6482" s="1376"/>
      <c r="AQ6482" s="1376"/>
      <c r="AR6482" s="1376"/>
      <c r="AS6482" s="1376"/>
      <c r="AT6482" s="1376"/>
      <c r="AU6482" s="1376"/>
      <c r="AV6482" s="1376"/>
      <c r="AW6482" s="1376"/>
      <c r="AX6482" s="1376"/>
      <c r="AY6482" s="1376"/>
      <c r="AZ6482" s="1376"/>
      <c r="BA6482" s="722"/>
      <c r="BB6482" s="722"/>
      <c r="BC6482" s="722"/>
    </row>
    <row r="6483" spans="11:55" s="757" customFormat="1">
      <c r="K6483" s="758"/>
      <c r="L6483" s="758"/>
      <c r="M6483" s="722"/>
      <c r="P6483" s="722"/>
      <c r="Q6483" s="722"/>
      <c r="R6483" s="722"/>
      <c r="S6483" s="722"/>
      <c r="T6483" s="722"/>
      <c r="U6483" s="722"/>
      <c r="V6483" s="1376"/>
      <c r="W6483" s="1376"/>
      <c r="X6483" s="1376"/>
      <c r="Y6483" s="1376"/>
      <c r="Z6483" s="1376"/>
      <c r="AA6483" s="1376"/>
      <c r="AB6483" s="1376"/>
      <c r="AC6483" s="1376"/>
      <c r="AD6483" s="1376"/>
      <c r="AE6483" s="1376"/>
      <c r="AF6483" s="1376"/>
      <c r="AG6483" s="1376"/>
      <c r="AH6483" s="1376"/>
      <c r="AI6483" s="1376"/>
      <c r="AJ6483" s="1376"/>
      <c r="AK6483" s="1376"/>
      <c r="AL6483" s="1376"/>
      <c r="AM6483" s="1376"/>
      <c r="AN6483" s="1376"/>
      <c r="AO6483" s="1376"/>
      <c r="AP6483" s="1376"/>
      <c r="AQ6483" s="1376"/>
      <c r="AR6483" s="1376"/>
      <c r="AS6483" s="1376"/>
      <c r="AT6483" s="1376"/>
      <c r="AU6483" s="1376"/>
      <c r="AV6483" s="1376"/>
      <c r="AW6483" s="1376"/>
      <c r="AX6483" s="1376"/>
      <c r="AY6483" s="1376"/>
      <c r="AZ6483" s="1376"/>
      <c r="BA6483" s="722"/>
      <c r="BB6483" s="722"/>
      <c r="BC6483" s="722"/>
    </row>
    <row r="6484" spans="11:55" s="757" customFormat="1">
      <c r="K6484" s="758"/>
      <c r="L6484" s="758"/>
      <c r="M6484" s="722"/>
      <c r="P6484" s="722"/>
      <c r="Q6484" s="722"/>
      <c r="R6484" s="722"/>
      <c r="S6484" s="722"/>
      <c r="T6484" s="722"/>
      <c r="U6484" s="722"/>
      <c r="V6484" s="1376"/>
      <c r="W6484" s="1376"/>
      <c r="X6484" s="1376"/>
      <c r="Y6484" s="1376"/>
      <c r="Z6484" s="1376"/>
      <c r="AA6484" s="1376"/>
      <c r="AB6484" s="1376"/>
      <c r="AC6484" s="1376"/>
      <c r="AD6484" s="1376"/>
      <c r="AE6484" s="1376"/>
      <c r="AF6484" s="1376"/>
      <c r="AG6484" s="1376"/>
      <c r="AH6484" s="1376"/>
      <c r="AI6484" s="1376"/>
      <c r="AJ6484" s="1376"/>
      <c r="AK6484" s="1376"/>
      <c r="AL6484" s="1376"/>
      <c r="AM6484" s="1376"/>
      <c r="AN6484" s="1376"/>
      <c r="AO6484" s="1376"/>
      <c r="AP6484" s="1376"/>
      <c r="AQ6484" s="1376"/>
      <c r="AR6484" s="1376"/>
      <c r="AS6484" s="1376"/>
      <c r="AT6484" s="1376"/>
      <c r="AU6484" s="1376"/>
      <c r="AV6484" s="1376"/>
      <c r="AW6484" s="1376"/>
      <c r="AX6484" s="1376"/>
      <c r="AY6484" s="1376"/>
      <c r="AZ6484" s="1376"/>
      <c r="BA6484" s="722"/>
      <c r="BB6484" s="722"/>
      <c r="BC6484" s="722"/>
    </row>
    <row r="6485" spans="11:55" s="757" customFormat="1">
      <c r="K6485" s="758"/>
      <c r="L6485" s="758"/>
      <c r="M6485" s="722"/>
      <c r="P6485" s="722"/>
      <c r="Q6485" s="722"/>
      <c r="R6485" s="722"/>
      <c r="S6485" s="722"/>
      <c r="T6485" s="722"/>
      <c r="U6485" s="722"/>
      <c r="V6485" s="1376"/>
      <c r="W6485" s="1376"/>
      <c r="X6485" s="1376"/>
      <c r="Y6485" s="1376"/>
      <c r="Z6485" s="1376"/>
      <c r="AA6485" s="1376"/>
      <c r="AB6485" s="1376"/>
      <c r="AC6485" s="1376"/>
      <c r="AD6485" s="1376"/>
      <c r="AE6485" s="1376"/>
      <c r="AF6485" s="1376"/>
      <c r="AG6485" s="1376"/>
      <c r="AH6485" s="1376"/>
      <c r="AI6485" s="1376"/>
      <c r="AJ6485" s="1376"/>
      <c r="AK6485" s="1376"/>
      <c r="AL6485" s="1376"/>
      <c r="AM6485" s="1376"/>
      <c r="AN6485" s="1376"/>
      <c r="AO6485" s="1376"/>
      <c r="AP6485" s="1376"/>
      <c r="AQ6485" s="1376"/>
      <c r="AR6485" s="1376"/>
      <c r="AS6485" s="1376"/>
      <c r="AT6485" s="1376"/>
      <c r="AU6485" s="1376"/>
      <c r="AV6485" s="1376"/>
      <c r="AW6485" s="1376"/>
      <c r="AX6485" s="1376"/>
      <c r="AY6485" s="1376"/>
      <c r="AZ6485" s="1376"/>
      <c r="BA6485" s="722"/>
      <c r="BB6485" s="722"/>
      <c r="BC6485" s="722"/>
    </row>
    <row r="6486" spans="11:55" s="757" customFormat="1">
      <c r="K6486" s="758"/>
      <c r="L6486" s="758"/>
      <c r="M6486" s="722"/>
      <c r="P6486" s="722"/>
      <c r="Q6486" s="722"/>
      <c r="R6486" s="722"/>
      <c r="S6486" s="722"/>
      <c r="T6486" s="722"/>
      <c r="U6486" s="722"/>
      <c r="V6486" s="1376"/>
      <c r="W6486" s="1376"/>
      <c r="X6486" s="1376"/>
      <c r="Y6486" s="1376"/>
      <c r="Z6486" s="1376"/>
      <c r="AA6486" s="1376"/>
      <c r="AB6486" s="1376"/>
      <c r="AC6486" s="1376"/>
      <c r="AD6486" s="1376"/>
      <c r="AE6486" s="1376"/>
      <c r="AF6486" s="1376"/>
      <c r="AG6486" s="1376"/>
      <c r="AH6486" s="1376"/>
      <c r="AI6486" s="1376"/>
      <c r="AJ6486" s="1376"/>
      <c r="AK6486" s="1376"/>
      <c r="AL6486" s="1376"/>
      <c r="AM6486" s="1376"/>
      <c r="AN6486" s="1376"/>
      <c r="AO6486" s="1376"/>
      <c r="AP6486" s="1376"/>
      <c r="AQ6486" s="1376"/>
      <c r="AR6486" s="1376"/>
      <c r="AS6486" s="1376"/>
      <c r="AT6486" s="1376"/>
      <c r="AU6486" s="1376"/>
      <c r="AV6486" s="1376"/>
      <c r="AW6486" s="1376"/>
      <c r="AX6486" s="1376"/>
      <c r="AY6486" s="1376"/>
      <c r="AZ6486" s="1376"/>
      <c r="BA6486" s="722"/>
      <c r="BB6486" s="722"/>
      <c r="BC6486" s="722"/>
    </row>
    <row r="6487" spans="11:55" s="757" customFormat="1">
      <c r="K6487" s="758"/>
      <c r="L6487" s="758"/>
      <c r="M6487" s="722"/>
      <c r="P6487" s="722"/>
      <c r="Q6487" s="722"/>
      <c r="R6487" s="722"/>
      <c r="S6487" s="722"/>
      <c r="T6487" s="722"/>
      <c r="U6487" s="722"/>
      <c r="V6487" s="1376"/>
      <c r="W6487" s="1376"/>
      <c r="X6487" s="1376"/>
      <c r="Y6487" s="1376"/>
      <c r="Z6487" s="1376"/>
      <c r="AA6487" s="1376"/>
      <c r="AB6487" s="1376"/>
      <c r="AC6487" s="1376"/>
      <c r="AD6487" s="1376"/>
      <c r="AE6487" s="1376"/>
      <c r="AF6487" s="1376"/>
      <c r="AG6487" s="1376"/>
      <c r="AH6487" s="1376"/>
      <c r="AI6487" s="1376"/>
      <c r="AJ6487" s="1376"/>
      <c r="AK6487" s="1376"/>
      <c r="AL6487" s="1376"/>
      <c r="AM6487" s="1376"/>
      <c r="AN6487" s="1376"/>
      <c r="AO6487" s="1376"/>
      <c r="AP6487" s="1376"/>
      <c r="AQ6487" s="1376"/>
      <c r="AR6487" s="1376"/>
      <c r="AS6487" s="1376"/>
      <c r="AT6487" s="1376"/>
      <c r="AU6487" s="1376"/>
      <c r="AV6487" s="1376"/>
      <c r="AW6487" s="1376"/>
      <c r="AX6487" s="1376"/>
      <c r="AY6487" s="1376"/>
      <c r="AZ6487" s="1376"/>
      <c r="BA6487" s="722"/>
      <c r="BB6487" s="722"/>
      <c r="BC6487" s="722"/>
    </row>
    <row r="6488" spans="11:55" s="757" customFormat="1">
      <c r="K6488" s="758"/>
      <c r="L6488" s="758"/>
      <c r="M6488" s="722"/>
      <c r="P6488" s="722"/>
      <c r="Q6488" s="722"/>
      <c r="R6488" s="722"/>
      <c r="S6488" s="722"/>
      <c r="T6488" s="722"/>
      <c r="U6488" s="722"/>
      <c r="V6488" s="1376"/>
      <c r="W6488" s="1376"/>
      <c r="X6488" s="1376"/>
      <c r="Y6488" s="1376"/>
      <c r="Z6488" s="1376"/>
      <c r="AA6488" s="1376"/>
      <c r="AB6488" s="1376"/>
      <c r="AC6488" s="1376"/>
      <c r="AD6488" s="1376"/>
      <c r="AE6488" s="1376"/>
      <c r="AF6488" s="1376"/>
      <c r="AG6488" s="1376"/>
      <c r="AH6488" s="1376"/>
      <c r="AI6488" s="1376"/>
      <c r="AJ6488" s="1376"/>
      <c r="AK6488" s="1376"/>
      <c r="AL6488" s="1376"/>
      <c r="AM6488" s="1376"/>
      <c r="AN6488" s="1376"/>
      <c r="AO6488" s="1376"/>
      <c r="AP6488" s="1376"/>
      <c r="AQ6488" s="1376"/>
      <c r="AR6488" s="1376"/>
      <c r="AS6488" s="1376"/>
      <c r="AT6488" s="1376"/>
      <c r="AU6488" s="1376"/>
      <c r="AV6488" s="1376"/>
      <c r="AW6488" s="1376"/>
      <c r="AX6488" s="1376"/>
      <c r="AY6488" s="1376"/>
      <c r="AZ6488" s="1376"/>
      <c r="BA6488" s="722"/>
      <c r="BB6488" s="722"/>
      <c r="BC6488" s="722"/>
    </row>
    <row r="6489" spans="11:55" s="757" customFormat="1">
      <c r="K6489" s="758"/>
      <c r="L6489" s="758"/>
      <c r="M6489" s="722"/>
      <c r="P6489" s="722"/>
      <c r="Q6489" s="722"/>
      <c r="R6489" s="722"/>
      <c r="S6489" s="722"/>
      <c r="T6489" s="722"/>
      <c r="U6489" s="722"/>
      <c r="V6489" s="1376"/>
      <c r="W6489" s="1376"/>
      <c r="X6489" s="1376"/>
      <c r="Y6489" s="1376"/>
      <c r="Z6489" s="1376"/>
      <c r="AA6489" s="1376"/>
      <c r="AB6489" s="1376"/>
      <c r="AC6489" s="1376"/>
      <c r="AD6489" s="1376"/>
      <c r="AE6489" s="1376"/>
      <c r="AF6489" s="1376"/>
      <c r="AG6489" s="1376"/>
      <c r="AH6489" s="1376"/>
      <c r="AI6489" s="1376"/>
      <c r="AJ6489" s="1376"/>
      <c r="AK6489" s="1376"/>
      <c r="AL6489" s="1376"/>
      <c r="AM6489" s="1376"/>
      <c r="AN6489" s="1376"/>
      <c r="AO6489" s="1376"/>
      <c r="AP6489" s="1376"/>
      <c r="AQ6489" s="1376"/>
      <c r="AR6489" s="1376"/>
      <c r="AS6489" s="1376"/>
      <c r="AT6489" s="1376"/>
      <c r="AU6489" s="1376"/>
      <c r="AV6489" s="1376"/>
      <c r="AW6489" s="1376"/>
      <c r="AX6489" s="1376"/>
      <c r="AY6489" s="1376"/>
      <c r="AZ6489" s="1376"/>
      <c r="BA6489" s="722"/>
      <c r="BB6489" s="722"/>
      <c r="BC6489" s="722"/>
    </row>
    <row r="6490" spans="11:55" s="757" customFormat="1">
      <c r="K6490" s="758"/>
      <c r="L6490" s="758"/>
      <c r="M6490" s="722"/>
      <c r="P6490" s="722"/>
      <c r="Q6490" s="722"/>
      <c r="R6490" s="722"/>
      <c r="S6490" s="722"/>
      <c r="T6490" s="722"/>
      <c r="U6490" s="722"/>
      <c r="V6490" s="1376"/>
      <c r="W6490" s="1376"/>
      <c r="X6490" s="1376"/>
      <c r="Y6490" s="1376"/>
      <c r="Z6490" s="1376"/>
      <c r="AA6490" s="1376"/>
      <c r="AB6490" s="1376"/>
      <c r="AC6490" s="1376"/>
      <c r="AD6490" s="1376"/>
      <c r="AE6490" s="1376"/>
      <c r="AF6490" s="1376"/>
      <c r="AG6490" s="1376"/>
      <c r="AH6490" s="1376"/>
      <c r="AI6490" s="1376"/>
      <c r="AJ6490" s="1376"/>
      <c r="AK6490" s="1376"/>
      <c r="AL6490" s="1376"/>
      <c r="AM6490" s="1376"/>
      <c r="AN6490" s="1376"/>
      <c r="AO6490" s="1376"/>
      <c r="AP6490" s="1376"/>
      <c r="AQ6490" s="1376"/>
      <c r="AR6490" s="1376"/>
      <c r="AS6490" s="1376"/>
      <c r="AT6490" s="1376"/>
      <c r="AU6490" s="1376"/>
      <c r="AV6490" s="1376"/>
      <c r="AW6490" s="1376"/>
      <c r="AX6490" s="1376"/>
      <c r="AY6490" s="1376"/>
      <c r="AZ6490" s="1376"/>
      <c r="BA6490" s="722"/>
      <c r="BB6490" s="722"/>
      <c r="BC6490" s="722"/>
    </row>
    <row r="6491" spans="11:55" s="757" customFormat="1">
      <c r="K6491" s="758"/>
      <c r="L6491" s="758"/>
      <c r="M6491" s="722"/>
      <c r="P6491" s="722"/>
      <c r="Q6491" s="722"/>
      <c r="R6491" s="722"/>
      <c r="S6491" s="722"/>
      <c r="T6491" s="722"/>
      <c r="U6491" s="722"/>
      <c r="V6491" s="1376"/>
      <c r="W6491" s="1376"/>
      <c r="X6491" s="1376"/>
      <c r="Y6491" s="1376"/>
      <c r="Z6491" s="1376"/>
      <c r="AA6491" s="1376"/>
      <c r="AB6491" s="1376"/>
      <c r="AC6491" s="1376"/>
      <c r="AD6491" s="1376"/>
      <c r="AE6491" s="1376"/>
      <c r="AF6491" s="1376"/>
      <c r="AG6491" s="1376"/>
      <c r="AH6491" s="1376"/>
      <c r="AI6491" s="1376"/>
      <c r="AJ6491" s="1376"/>
      <c r="AK6491" s="1376"/>
      <c r="AL6491" s="1376"/>
      <c r="AM6491" s="1376"/>
      <c r="AN6491" s="1376"/>
      <c r="AO6491" s="1376"/>
      <c r="AP6491" s="1376"/>
      <c r="AQ6491" s="1376"/>
      <c r="AR6491" s="1376"/>
      <c r="AS6491" s="1376"/>
      <c r="AT6491" s="1376"/>
      <c r="AU6491" s="1376"/>
      <c r="AV6491" s="1376"/>
      <c r="AW6491" s="1376"/>
      <c r="AX6491" s="1376"/>
      <c r="AY6491" s="1376"/>
      <c r="AZ6491" s="1376"/>
      <c r="BA6491" s="722"/>
      <c r="BB6491" s="722"/>
      <c r="BC6491" s="722"/>
    </row>
    <row r="6492" spans="11:55" s="757" customFormat="1">
      <c r="K6492" s="758"/>
      <c r="L6492" s="758"/>
      <c r="M6492" s="722"/>
      <c r="P6492" s="722"/>
      <c r="Q6492" s="722"/>
      <c r="R6492" s="722"/>
      <c r="S6492" s="722"/>
      <c r="T6492" s="722"/>
      <c r="U6492" s="722"/>
      <c r="V6492" s="1376"/>
      <c r="W6492" s="1376"/>
      <c r="X6492" s="1376"/>
      <c r="Y6492" s="1376"/>
      <c r="Z6492" s="1376"/>
      <c r="AA6492" s="1376"/>
      <c r="AB6492" s="1376"/>
      <c r="AC6492" s="1376"/>
      <c r="AD6492" s="1376"/>
      <c r="AE6492" s="1376"/>
      <c r="AF6492" s="1376"/>
      <c r="AG6492" s="1376"/>
      <c r="AH6492" s="1376"/>
      <c r="AI6492" s="1376"/>
      <c r="AJ6492" s="1376"/>
      <c r="AK6492" s="1376"/>
      <c r="AL6492" s="1376"/>
      <c r="AM6492" s="1376"/>
      <c r="AN6492" s="1376"/>
      <c r="AO6492" s="1376"/>
      <c r="AP6492" s="1376"/>
      <c r="AQ6492" s="1376"/>
      <c r="AR6492" s="1376"/>
      <c r="AS6492" s="1376"/>
      <c r="AT6492" s="1376"/>
      <c r="AU6492" s="1376"/>
      <c r="AV6492" s="1376"/>
      <c r="AW6492" s="1376"/>
      <c r="AX6492" s="1376"/>
      <c r="AY6492" s="1376"/>
      <c r="AZ6492" s="1376"/>
      <c r="BA6492" s="722"/>
      <c r="BB6492" s="722"/>
      <c r="BC6492" s="722"/>
    </row>
    <row r="6493" spans="11:55" s="757" customFormat="1">
      <c r="K6493" s="758"/>
      <c r="L6493" s="758"/>
      <c r="M6493" s="722"/>
      <c r="P6493" s="722"/>
      <c r="Q6493" s="722"/>
      <c r="R6493" s="722"/>
      <c r="S6493" s="722"/>
      <c r="T6493" s="722"/>
      <c r="U6493" s="722"/>
      <c r="V6493" s="1376"/>
      <c r="W6493" s="1376"/>
      <c r="X6493" s="1376"/>
      <c r="Y6493" s="1376"/>
      <c r="Z6493" s="1376"/>
      <c r="AA6493" s="1376"/>
      <c r="AB6493" s="1376"/>
      <c r="AC6493" s="1376"/>
      <c r="AD6493" s="1376"/>
      <c r="AE6493" s="1376"/>
      <c r="AF6493" s="1376"/>
      <c r="AG6493" s="1376"/>
      <c r="AH6493" s="1376"/>
      <c r="AI6493" s="1376"/>
      <c r="AJ6493" s="1376"/>
      <c r="AK6493" s="1376"/>
      <c r="AL6493" s="1376"/>
      <c r="AM6493" s="1376"/>
      <c r="AN6493" s="1376"/>
      <c r="AO6493" s="1376"/>
      <c r="AP6493" s="1376"/>
      <c r="AQ6493" s="1376"/>
      <c r="AR6493" s="1376"/>
      <c r="AS6493" s="1376"/>
      <c r="AT6493" s="1376"/>
      <c r="AU6493" s="1376"/>
      <c r="AV6493" s="1376"/>
      <c r="AW6493" s="1376"/>
      <c r="AX6493" s="1376"/>
      <c r="AY6493" s="1376"/>
      <c r="AZ6493" s="1376"/>
      <c r="BA6493" s="722"/>
      <c r="BB6493" s="722"/>
      <c r="BC6493" s="722"/>
    </row>
    <row r="6494" spans="11:55" s="757" customFormat="1">
      <c r="K6494" s="758"/>
      <c r="L6494" s="758"/>
      <c r="M6494" s="722"/>
      <c r="P6494" s="722"/>
      <c r="Q6494" s="722"/>
      <c r="R6494" s="722"/>
      <c r="S6494" s="722"/>
      <c r="T6494" s="722"/>
      <c r="U6494" s="722"/>
      <c r="V6494" s="1376"/>
      <c r="W6494" s="1376"/>
      <c r="X6494" s="1376"/>
      <c r="Y6494" s="1376"/>
      <c r="Z6494" s="1376"/>
      <c r="AA6494" s="1376"/>
      <c r="AB6494" s="1376"/>
      <c r="AC6494" s="1376"/>
      <c r="AD6494" s="1376"/>
      <c r="AE6494" s="1376"/>
      <c r="AF6494" s="1376"/>
      <c r="AG6494" s="1376"/>
      <c r="AH6494" s="1376"/>
      <c r="AI6494" s="1376"/>
      <c r="AJ6494" s="1376"/>
      <c r="AK6494" s="1376"/>
      <c r="AL6494" s="1376"/>
      <c r="AM6494" s="1376"/>
      <c r="AN6494" s="1376"/>
      <c r="AO6494" s="1376"/>
      <c r="AP6494" s="1376"/>
      <c r="AQ6494" s="1376"/>
      <c r="AR6494" s="1376"/>
      <c r="AS6494" s="1376"/>
      <c r="AT6494" s="1376"/>
      <c r="AU6494" s="1376"/>
      <c r="AV6494" s="1376"/>
      <c r="AW6494" s="1376"/>
      <c r="AX6494" s="1376"/>
      <c r="AY6494" s="1376"/>
      <c r="AZ6494" s="1376"/>
      <c r="BA6494" s="722"/>
      <c r="BB6494" s="722"/>
      <c r="BC6494" s="722"/>
    </row>
    <row r="6495" spans="11:55" s="757" customFormat="1">
      <c r="K6495" s="758"/>
      <c r="L6495" s="758"/>
      <c r="M6495" s="722"/>
      <c r="P6495" s="722"/>
      <c r="Q6495" s="722"/>
      <c r="R6495" s="722"/>
      <c r="S6495" s="722"/>
      <c r="T6495" s="722"/>
      <c r="U6495" s="722"/>
      <c r="V6495" s="1376"/>
      <c r="W6495" s="1376"/>
      <c r="X6495" s="1376"/>
      <c r="Y6495" s="1376"/>
      <c r="Z6495" s="1376"/>
      <c r="AA6495" s="1376"/>
      <c r="AB6495" s="1376"/>
      <c r="AC6495" s="1376"/>
      <c r="AD6495" s="1376"/>
      <c r="AE6495" s="1376"/>
      <c r="AF6495" s="1376"/>
      <c r="AG6495" s="1376"/>
      <c r="AH6495" s="1376"/>
      <c r="AI6495" s="1376"/>
      <c r="AJ6495" s="1376"/>
      <c r="AK6495" s="1376"/>
      <c r="AL6495" s="1376"/>
      <c r="AM6495" s="1376"/>
      <c r="AN6495" s="1376"/>
      <c r="AO6495" s="1376"/>
      <c r="AP6495" s="1376"/>
      <c r="AQ6495" s="1376"/>
      <c r="AR6495" s="1376"/>
      <c r="AS6495" s="1376"/>
      <c r="AT6495" s="1376"/>
      <c r="AU6495" s="1376"/>
      <c r="AV6495" s="1376"/>
      <c r="AW6495" s="1376"/>
      <c r="AX6495" s="1376"/>
      <c r="AY6495" s="1376"/>
      <c r="AZ6495" s="1376"/>
      <c r="BA6495" s="722"/>
      <c r="BB6495" s="722"/>
      <c r="BC6495" s="722"/>
    </row>
    <row r="6496" spans="11:55" s="757" customFormat="1">
      <c r="K6496" s="758"/>
      <c r="L6496" s="758"/>
      <c r="M6496" s="722"/>
      <c r="P6496" s="722"/>
      <c r="Q6496" s="722"/>
      <c r="R6496" s="722"/>
      <c r="S6496" s="722"/>
      <c r="T6496" s="722"/>
      <c r="U6496" s="722"/>
      <c r="V6496" s="1376"/>
      <c r="W6496" s="1376"/>
      <c r="X6496" s="1376"/>
      <c r="Y6496" s="1376"/>
      <c r="Z6496" s="1376"/>
      <c r="AA6496" s="1376"/>
      <c r="AB6496" s="1376"/>
      <c r="AC6496" s="1376"/>
      <c r="AD6496" s="1376"/>
      <c r="AE6496" s="1376"/>
      <c r="AF6496" s="1376"/>
      <c r="AG6496" s="1376"/>
      <c r="AH6496" s="1376"/>
      <c r="AI6496" s="1376"/>
      <c r="AJ6496" s="1376"/>
      <c r="AK6496" s="1376"/>
      <c r="AL6496" s="1376"/>
      <c r="AM6496" s="1376"/>
      <c r="AN6496" s="1376"/>
      <c r="AO6496" s="1376"/>
      <c r="AP6496" s="1376"/>
      <c r="AQ6496" s="1376"/>
      <c r="AR6496" s="1376"/>
      <c r="AS6496" s="1376"/>
      <c r="AT6496" s="1376"/>
      <c r="AU6496" s="1376"/>
      <c r="AV6496" s="1376"/>
      <c r="AW6496" s="1376"/>
      <c r="AX6496" s="1376"/>
      <c r="AY6496" s="1376"/>
      <c r="AZ6496" s="1376"/>
      <c r="BA6496" s="722"/>
      <c r="BB6496" s="722"/>
      <c r="BC6496" s="722"/>
    </row>
    <row r="6497" spans="11:55" s="757" customFormat="1">
      <c r="K6497" s="758"/>
      <c r="L6497" s="758"/>
      <c r="M6497" s="722"/>
      <c r="P6497" s="722"/>
      <c r="Q6497" s="722"/>
      <c r="R6497" s="722"/>
      <c r="S6497" s="722"/>
      <c r="T6497" s="722"/>
      <c r="U6497" s="722"/>
      <c r="V6497" s="1376"/>
      <c r="W6497" s="1376"/>
      <c r="X6497" s="1376"/>
      <c r="Y6497" s="1376"/>
      <c r="Z6497" s="1376"/>
      <c r="AA6497" s="1376"/>
      <c r="AB6497" s="1376"/>
      <c r="AC6497" s="1376"/>
      <c r="AD6497" s="1376"/>
      <c r="AE6497" s="1376"/>
      <c r="AF6497" s="1376"/>
      <c r="AG6497" s="1376"/>
      <c r="AH6497" s="1376"/>
      <c r="AI6497" s="1376"/>
      <c r="AJ6497" s="1376"/>
      <c r="AK6497" s="1376"/>
      <c r="AL6497" s="1376"/>
      <c r="AM6497" s="1376"/>
      <c r="AN6497" s="1376"/>
      <c r="AO6497" s="1376"/>
      <c r="AP6497" s="1376"/>
      <c r="AQ6497" s="1376"/>
      <c r="AR6497" s="1376"/>
      <c r="AS6497" s="1376"/>
      <c r="AT6497" s="1376"/>
      <c r="AU6497" s="1376"/>
      <c r="AV6497" s="1376"/>
      <c r="AW6497" s="1376"/>
      <c r="AX6497" s="1376"/>
      <c r="AY6497" s="1376"/>
      <c r="AZ6497" s="1376"/>
      <c r="BA6497" s="722"/>
      <c r="BB6497" s="722"/>
      <c r="BC6497" s="722"/>
    </row>
    <row r="6498" spans="11:55" s="757" customFormat="1">
      <c r="K6498" s="758"/>
      <c r="L6498" s="758"/>
      <c r="M6498" s="722"/>
      <c r="P6498" s="722"/>
      <c r="Q6498" s="722"/>
      <c r="R6498" s="722"/>
      <c r="S6498" s="722"/>
      <c r="T6498" s="722"/>
      <c r="U6498" s="722"/>
      <c r="V6498" s="1376"/>
      <c r="W6498" s="1376"/>
      <c r="X6498" s="1376"/>
      <c r="Y6498" s="1376"/>
      <c r="Z6498" s="1376"/>
      <c r="AA6498" s="1376"/>
      <c r="AB6498" s="1376"/>
      <c r="AC6498" s="1376"/>
      <c r="AD6498" s="1376"/>
      <c r="AE6498" s="1376"/>
      <c r="AF6498" s="1376"/>
      <c r="AG6498" s="1376"/>
      <c r="AH6498" s="1376"/>
      <c r="AI6498" s="1376"/>
      <c r="AJ6498" s="1376"/>
      <c r="AK6498" s="1376"/>
      <c r="AL6498" s="1376"/>
      <c r="AM6498" s="1376"/>
      <c r="AN6498" s="1376"/>
      <c r="AO6498" s="1376"/>
      <c r="AP6498" s="1376"/>
      <c r="AQ6498" s="1376"/>
      <c r="AR6498" s="1376"/>
      <c r="AS6498" s="1376"/>
      <c r="AT6498" s="1376"/>
      <c r="AU6498" s="1376"/>
      <c r="AV6498" s="1376"/>
      <c r="AW6498" s="1376"/>
      <c r="AX6498" s="1376"/>
      <c r="AY6498" s="1376"/>
      <c r="AZ6498" s="1376"/>
      <c r="BA6498" s="722"/>
      <c r="BB6498" s="722"/>
      <c r="BC6498" s="722"/>
    </row>
    <row r="6499" spans="11:55" s="757" customFormat="1">
      <c r="K6499" s="758"/>
      <c r="L6499" s="758"/>
      <c r="M6499" s="722"/>
      <c r="P6499" s="722"/>
      <c r="Q6499" s="722"/>
      <c r="R6499" s="722"/>
      <c r="S6499" s="722"/>
      <c r="T6499" s="722"/>
      <c r="U6499" s="722"/>
      <c r="V6499" s="1376"/>
      <c r="W6499" s="1376"/>
      <c r="X6499" s="1376"/>
      <c r="Y6499" s="1376"/>
      <c r="Z6499" s="1376"/>
      <c r="AA6499" s="1376"/>
      <c r="AB6499" s="1376"/>
      <c r="AC6499" s="1376"/>
      <c r="AD6499" s="1376"/>
      <c r="AE6499" s="1376"/>
      <c r="AF6499" s="1376"/>
      <c r="AG6499" s="1376"/>
      <c r="AH6499" s="1376"/>
      <c r="AI6499" s="1376"/>
      <c r="AJ6499" s="1376"/>
      <c r="AK6499" s="1376"/>
      <c r="AL6499" s="1376"/>
      <c r="AM6499" s="1376"/>
      <c r="AN6499" s="1376"/>
      <c r="AO6499" s="1376"/>
      <c r="AP6499" s="1376"/>
      <c r="AQ6499" s="1376"/>
      <c r="AR6499" s="1376"/>
      <c r="AS6499" s="1376"/>
      <c r="AT6499" s="1376"/>
      <c r="AU6499" s="1376"/>
      <c r="AV6499" s="1376"/>
      <c r="AW6499" s="1376"/>
      <c r="AX6499" s="1376"/>
      <c r="AY6499" s="1376"/>
      <c r="AZ6499" s="1376"/>
      <c r="BA6499" s="722"/>
      <c r="BB6499" s="722"/>
      <c r="BC6499" s="722"/>
    </row>
    <row r="6500" spans="11:55" s="757" customFormat="1">
      <c r="K6500" s="758"/>
      <c r="L6500" s="758"/>
      <c r="M6500" s="722"/>
      <c r="P6500" s="722"/>
      <c r="Q6500" s="722"/>
      <c r="R6500" s="722"/>
      <c r="S6500" s="722"/>
      <c r="T6500" s="722"/>
      <c r="U6500" s="722"/>
      <c r="V6500" s="1376"/>
      <c r="W6500" s="1376"/>
      <c r="X6500" s="1376"/>
      <c r="Y6500" s="1376"/>
      <c r="Z6500" s="1376"/>
      <c r="AA6500" s="1376"/>
      <c r="AB6500" s="1376"/>
      <c r="AC6500" s="1376"/>
      <c r="AD6500" s="1376"/>
      <c r="AE6500" s="1376"/>
      <c r="AF6500" s="1376"/>
      <c r="AG6500" s="1376"/>
      <c r="AH6500" s="1376"/>
      <c r="AI6500" s="1376"/>
      <c r="AJ6500" s="1376"/>
      <c r="AK6500" s="1376"/>
      <c r="AL6500" s="1376"/>
      <c r="AM6500" s="1376"/>
      <c r="AN6500" s="1376"/>
      <c r="AO6500" s="1376"/>
      <c r="AP6500" s="1376"/>
      <c r="AQ6500" s="1376"/>
      <c r="AR6500" s="1376"/>
      <c r="AS6500" s="1376"/>
      <c r="AT6500" s="1376"/>
      <c r="AU6500" s="1376"/>
      <c r="AV6500" s="1376"/>
      <c r="AW6500" s="1376"/>
      <c r="AX6500" s="1376"/>
      <c r="AY6500" s="1376"/>
      <c r="AZ6500" s="1376"/>
      <c r="BA6500" s="722"/>
      <c r="BB6500" s="722"/>
      <c r="BC6500" s="722"/>
    </row>
    <row r="6501" spans="11:55" s="757" customFormat="1">
      <c r="K6501" s="758"/>
      <c r="L6501" s="758"/>
      <c r="M6501" s="722"/>
      <c r="P6501" s="722"/>
      <c r="Q6501" s="722"/>
      <c r="R6501" s="722"/>
      <c r="S6501" s="722"/>
      <c r="T6501" s="722"/>
      <c r="U6501" s="722"/>
      <c r="V6501" s="1376"/>
      <c r="W6501" s="1376"/>
      <c r="X6501" s="1376"/>
      <c r="Y6501" s="1376"/>
      <c r="Z6501" s="1376"/>
      <c r="AA6501" s="1376"/>
      <c r="AB6501" s="1376"/>
      <c r="AC6501" s="1376"/>
      <c r="AD6501" s="1376"/>
      <c r="AE6501" s="1376"/>
      <c r="AF6501" s="1376"/>
      <c r="AG6501" s="1376"/>
      <c r="AH6501" s="1376"/>
      <c r="AI6501" s="1376"/>
      <c r="AJ6501" s="1376"/>
      <c r="AK6501" s="1376"/>
      <c r="AL6501" s="1376"/>
      <c r="AM6501" s="1376"/>
      <c r="AN6501" s="1376"/>
      <c r="AO6501" s="1376"/>
      <c r="AP6501" s="1376"/>
      <c r="AQ6501" s="1376"/>
      <c r="AR6501" s="1376"/>
      <c r="AS6501" s="1376"/>
      <c r="AT6501" s="1376"/>
      <c r="AU6501" s="1376"/>
      <c r="AV6501" s="1376"/>
      <c r="AW6501" s="1376"/>
      <c r="AX6501" s="1376"/>
      <c r="AY6501" s="1376"/>
      <c r="AZ6501" s="1376"/>
      <c r="BA6501" s="722"/>
      <c r="BB6501" s="722"/>
      <c r="BC6501" s="722"/>
    </row>
    <row r="6502" spans="11:55" s="757" customFormat="1">
      <c r="K6502" s="758"/>
      <c r="L6502" s="758"/>
      <c r="M6502" s="722"/>
      <c r="P6502" s="722"/>
      <c r="Q6502" s="722"/>
      <c r="R6502" s="722"/>
      <c r="S6502" s="722"/>
      <c r="T6502" s="722"/>
      <c r="U6502" s="722"/>
      <c r="V6502" s="1376"/>
      <c r="W6502" s="1376"/>
      <c r="X6502" s="1376"/>
      <c r="Y6502" s="1376"/>
      <c r="Z6502" s="1376"/>
      <c r="AA6502" s="1376"/>
      <c r="AB6502" s="1376"/>
      <c r="AC6502" s="1376"/>
      <c r="AD6502" s="1376"/>
      <c r="AE6502" s="1376"/>
      <c r="AF6502" s="1376"/>
      <c r="AG6502" s="1376"/>
      <c r="AH6502" s="1376"/>
      <c r="AI6502" s="1376"/>
      <c r="AJ6502" s="1376"/>
      <c r="AK6502" s="1376"/>
      <c r="AL6502" s="1376"/>
      <c r="AM6502" s="1376"/>
      <c r="AN6502" s="1376"/>
      <c r="AO6502" s="1376"/>
      <c r="AP6502" s="1376"/>
      <c r="AQ6502" s="1376"/>
      <c r="AR6502" s="1376"/>
      <c r="AS6502" s="1376"/>
      <c r="AT6502" s="1376"/>
      <c r="AU6502" s="1376"/>
      <c r="AV6502" s="1376"/>
      <c r="AW6502" s="1376"/>
      <c r="AX6502" s="1376"/>
      <c r="AY6502" s="1376"/>
      <c r="AZ6502" s="1376"/>
      <c r="BA6502" s="722"/>
      <c r="BB6502" s="722"/>
      <c r="BC6502" s="722"/>
    </row>
    <row r="6503" spans="11:55" s="757" customFormat="1">
      <c r="K6503" s="758"/>
      <c r="L6503" s="758"/>
      <c r="M6503" s="722"/>
      <c r="P6503" s="722"/>
      <c r="Q6503" s="722"/>
      <c r="R6503" s="722"/>
      <c r="S6503" s="722"/>
      <c r="T6503" s="722"/>
      <c r="U6503" s="722"/>
      <c r="V6503" s="1376"/>
      <c r="W6503" s="1376"/>
      <c r="X6503" s="1376"/>
      <c r="Y6503" s="1376"/>
      <c r="Z6503" s="1376"/>
      <c r="AA6503" s="1376"/>
      <c r="AB6503" s="1376"/>
      <c r="AC6503" s="1376"/>
      <c r="AD6503" s="1376"/>
      <c r="AE6503" s="1376"/>
      <c r="AF6503" s="1376"/>
      <c r="AG6503" s="1376"/>
      <c r="AH6503" s="1376"/>
      <c r="AI6503" s="1376"/>
      <c r="AJ6503" s="1376"/>
      <c r="AK6503" s="1376"/>
      <c r="AL6503" s="1376"/>
      <c r="AM6503" s="1376"/>
      <c r="AN6503" s="1376"/>
      <c r="AO6503" s="1376"/>
      <c r="AP6503" s="1376"/>
      <c r="AQ6503" s="1376"/>
      <c r="AR6503" s="1376"/>
      <c r="AS6503" s="1376"/>
      <c r="AT6503" s="1376"/>
      <c r="AU6503" s="1376"/>
      <c r="AV6503" s="1376"/>
      <c r="AW6503" s="1376"/>
      <c r="AX6503" s="1376"/>
      <c r="AY6503" s="1376"/>
      <c r="AZ6503" s="1376"/>
      <c r="BA6503" s="722"/>
      <c r="BB6503" s="722"/>
      <c r="BC6503" s="722"/>
    </row>
    <row r="6504" spans="11:55" s="757" customFormat="1">
      <c r="K6504" s="758"/>
      <c r="L6504" s="758"/>
      <c r="M6504" s="722"/>
      <c r="P6504" s="722"/>
      <c r="Q6504" s="722"/>
      <c r="R6504" s="722"/>
      <c r="S6504" s="722"/>
      <c r="T6504" s="722"/>
      <c r="U6504" s="722"/>
      <c r="V6504" s="1376"/>
      <c r="W6504" s="1376"/>
      <c r="X6504" s="1376"/>
      <c r="Y6504" s="1376"/>
      <c r="Z6504" s="1376"/>
      <c r="AA6504" s="1376"/>
      <c r="AB6504" s="1376"/>
      <c r="AC6504" s="1376"/>
      <c r="AD6504" s="1376"/>
      <c r="AE6504" s="1376"/>
      <c r="AF6504" s="1376"/>
      <c r="AG6504" s="1376"/>
      <c r="AH6504" s="1376"/>
      <c r="AI6504" s="1376"/>
      <c r="AJ6504" s="1376"/>
      <c r="AK6504" s="1376"/>
      <c r="AL6504" s="1376"/>
      <c r="AM6504" s="1376"/>
      <c r="AN6504" s="1376"/>
      <c r="AO6504" s="1376"/>
      <c r="AP6504" s="1376"/>
      <c r="AQ6504" s="1376"/>
      <c r="AR6504" s="1376"/>
      <c r="AS6504" s="1376"/>
      <c r="AT6504" s="1376"/>
      <c r="AU6504" s="1376"/>
      <c r="AV6504" s="1376"/>
      <c r="AW6504" s="1376"/>
      <c r="AX6504" s="1376"/>
      <c r="AY6504" s="1376"/>
      <c r="AZ6504" s="1376"/>
      <c r="BA6504" s="722"/>
      <c r="BB6504" s="722"/>
      <c r="BC6504" s="722"/>
    </row>
    <row r="6505" spans="11:55" s="757" customFormat="1">
      <c r="K6505" s="758"/>
      <c r="L6505" s="758"/>
      <c r="M6505" s="722"/>
      <c r="P6505" s="722"/>
      <c r="Q6505" s="722"/>
      <c r="R6505" s="722"/>
      <c r="S6505" s="722"/>
      <c r="T6505" s="722"/>
      <c r="U6505" s="722"/>
      <c r="V6505" s="1376"/>
      <c r="W6505" s="1376"/>
      <c r="X6505" s="1376"/>
      <c r="Y6505" s="1376"/>
      <c r="Z6505" s="1376"/>
      <c r="AA6505" s="1376"/>
      <c r="AB6505" s="1376"/>
      <c r="AC6505" s="1376"/>
      <c r="AD6505" s="1376"/>
      <c r="AE6505" s="1376"/>
      <c r="AF6505" s="1376"/>
      <c r="AG6505" s="1376"/>
      <c r="AH6505" s="1376"/>
      <c r="AI6505" s="1376"/>
      <c r="AJ6505" s="1376"/>
      <c r="AK6505" s="1376"/>
      <c r="AL6505" s="1376"/>
      <c r="AM6505" s="1376"/>
      <c r="AN6505" s="1376"/>
      <c r="AO6505" s="1376"/>
      <c r="AP6505" s="1376"/>
      <c r="AQ6505" s="1376"/>
      <c r="AR6505" s="1376"/>
      <c r="AS6505" s="1376"/>
      <c r="AT6505" s="1376"/>
      <c r="AU6505" s="1376"/>
      <c r="AV6505" s="1376"/>
      <c r="AW6505" s="1376"/>
      <c r="AX6505" s="1376"/>
      <c r="AY6505" s="1376"/>
      <c r="AZ6505" s="1376"/>
      <c r="BA6505" s="722"/>
      <c r="BB6505" s="722"/>
      <c r="BC6505" s="722"/>
    </row>
    <row r="6506" spans="11:55" s="757" customFormat="1">
      <c r="K6506" s="758"/>
      <c r="L6506" s="758"/>
      <c r="M6506" s="722"/>
      <c r="P6506" s="722"/>
      <c r="Q6506" s="722"/>
      <c r="R6506" s="722"/>
      <c r="S6506" s="722"/>
      <c r="T6506" s="722"/>
      <c r="U6506" s="722"/>
      <c r="V6506" s="1376"/>
      <c r="W6506" s="1376"/>
      <c r="X6506" s="1376"/>
      <c r="Y6506" s="1376"/>
      <c r="Z6506" s="1376"/>
      <c r="AA6506" s="1376"/>
      <c r="AB6506" s="1376"/>
      <c r="AC6506" s="1376"/>
      <c r="AD6506" s="1376"/>
      <c r="AE6506" s="1376"/>
      <c r="AF6506" s="1376"/>
      <c r="AG6506" s="1376"/>
      <c r="AH6506" s="1376"/>
      <c r="AI6506" s="1376"/>
      <c r="AJ6506" s="1376"/>
      <c r="AK6506" s="1376"/>
      <c r="AL6506" s="1376"/>
      <c r="AM6506" s="1376"/>
      <c r="AN6506" s="1376"/>
      <c r="AO6506" s="1376"/>
      <c r="AP6506" s="1376"/>
      <c r="AQ6506" s="1376"/>
      <c r="AR6506" s="1376"/>
      <c r="AS6506" s="1376"/>
      <c r="AT6506" s="1376"/>
      <c r="AU6506" s="1376"/>
      <c r="AV6506" s="1376"/>
      <c r="AW6506" s="1376"/>
      <c r="AX6506" s="1376"/>
      <c r="AY6506" s="1376"/>
      <c r="AZ6506" s="1376"/>
      <c r="BA6506" s="722"/>
      <c r="BB6506" s="722"/>
      <c r="BC6506" s="722"/>
    </row>
    <row r="6507" spans="11:55" s="757" customFormat="1">
      <c r="K6507" s="758"/>
      <c r="L6507" s="758"/>
      <c r="M6507" s="722"/>
      <c r="P6507" s="722"/>
      <c r="Q6507" s="722"/>
      <c r="R6507" s="722"/>
      <c r="S6507" s="722"/>
      <c r="T6507" s="722"/>
      <c r="U6507" s="722"/>
      <c r="V6507" s="1376"/>
      <c r="W6507" s="1376"/>
      <c r="X6507" s="1376"/>
      <c r="Y6507" s="1376"/>
      <c r="Z6507" s="1376"/>
      <c r="AA6507" s="1376"/>
      <c r="AB6507" s="1376"/>
      <c r="AC6507" s="1376"/>
      <c r="AD6507" s="1376"/>
      <c r="AE6507" s="1376"/>
      <c r="AF6507" s="1376"/>
      <c r="AG6507" s="1376"/>
      <c r="AH6507" s="1376"/>
      <c r="AI6507" s="1376"/>
      <c r="AJ6507" s="1376"/>
      <c r="AK6507" s="1376"/>
      <c r="AL6507" s="1376"/>
      <c r="AM6507" s="1376"/>
      <c r="AN6507" s="1376"/>
      <c r="AO6507" s="1376"/>
      <c r="AP6507" s="1376"/>
      <c r="AQ6507" s="1376"/>
      <c r="AR6507" s="1376"/>
      <c r="AS6507" s="1376"/>
      <c r="AT6507" s="1376"/>
      <c r="AU6507" s="1376"/>
      <c r="AV6507" s="1376"/>
      <c r="AW6507" s="1376"/>
      <c r="AX6507" s="1376"/>
      <c r="AY6507" s="1376"/>
      <c r="AZ6507" s="1376"/>
      <c r="BA6507" s="722"/>
      <c r="BB6507" s="722"/>
      <c r="BC6507" s="722"/>
    </row>
    <row r="6508" spans="11:55" s="757" customFormat="1">
      <c r="K6508" s="758"/>
      <c r="L6508" s="758"/>
      <c r="M6508" s="722"/>
      <c r="P6508" s="722"/>
      <c r="Q6508" s="722"/>
      <c r="R6508" s="722"/>
      <c r="S6508" s="722"/>
      <c r="T6508" s="722"/>
      <c r="U6508" s="722"/>
      <c r="V6508" s="1376"/>
      <c r="W6508" s="1376"/>
      <c r="X6508" s="1376"/>
      <c r="Y6508" s="1376"/>
      <c r="Z6508" s="1376"/>
      <c r="AA6508" s="1376"/>
      <c r="AB6508" s="1376"/>
      <c r="AC6508" s="1376"/>
      <c r="AD6508" s="1376"/>
      <c r="AE6508" s="1376"/>
      <c r="AF6508" s="1376"/>
      <c r="AG6508" s="1376"/>
      <c r="AH6508" s="1376"/>
      <c r="AI6508" s="1376"/>
      <c r="AJ6508" s="1376"/>
      <c r="AK6508" s="1376"/>
      <c r="AL6508" s="1376"/>
      <c r="AM6508" s="1376"/>
      <c r="AN6508" s="1376"/>
      <c r="AO6508" s="1376"/>
      <c r="AP6508" s="1376"/>
      <c r="AQ6508" s="1376"/>
      <c r="AR6508" s="1376"/>
      <c r="AS6508" s="1376"/>
      <c r="AT6508" s="1376"/>
      <c r="AU6508" s="1376"/>
      <c r="AV6508" s="1376"/>
      <c r="AW6508" s="1376"/>
      <c r="AX6508" s="1376"/>
      <c r="AY6508" s="1376"/>
      <c r="AZ6508" s="1376"/>
      <c r="BA6508" s="722"/>
      <c r="BB6508" s="722"/>
      <c r="BC6508" s="722"/>
    </row>
    <row r="6509" spans="11:55" s="757" customFormat="1">
      <c r="K6509" s="758"/>
      <c r="L6509" s="758"/>
      <c r="M6509" s="722"/>
      <c r="P6509" s="722"/>
      <c r="Q6509" s="722"/>
      <c r="R6509" s="722"/>
      <c r="S6509" s="722"/>
      <c r="T6509" s="722"/>
      <c r="U6509" s="722"/>
      <c r="V6509" s="1376"/>
      <c r="W6509" s="1376"/>
      <c r="X6509" s="1376"/>
      <c r="Y6509" s="1376"/>
      <c r="Z6509" s="1376"/>
      <c r="AA6509" s="1376"/>
      <c r="AB6509" s="1376"/>
      <c r="AC6509" s="1376"/>
      <c r="AD6509" s="1376"/>
      <c r="AE6509" s="1376"/>
      <c r="AF6509" s="1376"/>
      <c r="AG6509" s="1376"/>
      <c r="AH6509" s="1376"/>
      <c r="AI6509" s="1376"/>
      <c r="AJ6509" s="1376"/>
      <c r="AK6509" s="1376"/>
      <c r="AL6509" s="1376"/>
      <c r="AM6509" s="1376"/>
      <c r="AN6509" s="1376"/>
      <c r="AO6509" s="1376"/>
      <c r="AP6509" s="1376"/>
      <c r="AQ6509" s="1376"/>
      <c r="AR6509" s="1376"/>
      <c r="AS6509" s="1376"/>
      <c r="AT6509" s="1376"/>
      <c r="AU6509" s="1376"/>
      <c r="AV6509" s="1376"/>
      <c r="AW6509" s="1376"/>
      <c r="AX6509" s="1376"/>
      <c r="AY6509" s="1376"/>
      <c r="AZ6509" s="1376"/>
      <c r="BA6509" s="722"/>
      <c r="BB6509" s="722"/>
      <c r="BC6509" s="722"/>
    </row>
    <row r="6510" spans="11:55" s="757" customFormat="1">
      <c r="K6510" s="758"/>
      <c r="L6510" s="758"/>
      <c r="M6510" s="722"/>
      <c r="P6510" s="722"/>
      <c r="Q6510" s="722"/>
      <c r="R6510" s="722"/>
      <c r="S6510" s="722"/>
      <c r="T6510" s="722"/>
      <c r="U6510" s="722"/>
      <c r="V6510" s="1376"/>
      <c r="W6510" s="1376"/>
      <c r="X6510" s="1376"/>
      <c r="Y6510" s="1376"/>
      <c r="Z6510" s="1376"/>
      <c r="AA6510" s="1376"/>
      <c r="AB6510" s="1376"/>
      <c r="AC6510" s="1376"/>
      <c r="AD6510" s="1376"/>
      <c r="AE6510" s="1376"/>
      <c r="AF6510" s="1376"/>
      <c r="AG6510" s="1376"/>
      <c r="AH6510" s="1376"/>
      <c r="AI6510" s="1376"/>
      <c r="AJ6510" s="1376"/>
      <c r="AK6510" s="1376"/>
      <c r="AL6510" s="1376"/>
      <c r="AM6510" s="1376"/>
      <c r="AN6510" s="1376"/>
      <c r="AO6510" s="1376"/>
      <c r="AP6510" s="1376"/>
      <c r="AQ6510" s="1376"/>
      <c r="AR6510" s="1376"/>
      <c r="AS6510" s="1376"/>
      <c r="AT6510" s="1376"/>
      <c r="AU6510" s="1376"/>
      <c r="AV6510" s="1376"/>
      <c r="AW6510" s="1376"/>
      <c r="AX6510" s="1376"/>
      <c r="AY6510" s="1376"/>
      <c r="AZ6510" s="1376"/>
      <c r="BA6510" s="722"/>
      <c r="BB6510" s="722"/>
      <c r="BC6510" s="722"/>
    </row>
    <row r="6511" spans="11:55" s="757" customFormat="1">
      <c r="K6511" s="758"/>
      <c r="L6511" s="758"/>
      <c r="M6511" s="722"/>
      <c r="P6511" s="722"/>
      <c r="Q6511" s="722"/>
      <c r="R6511" s="722"/>
      <c r="S6511" s="722"/>
      <c r="T6511" s="722"/>
      <c r="U6511" s="722"/>
      <c r="V6511" s="1376"/>
      <c r="W6511" s="1376"/>
      <c r="X6511" s="1376"/>
      <c r="Y6511" s="1376"/>
      <c r="Z6511" s="1376"/>
      <c r="AA6511" s="1376"/>
      <c r="AB6511" s="1376"/>
      <c r="AC6511" s="1376"/>
      <c r="AD6511" s="1376"/>
      <c r="AE6511" s="1376"/>
      <c r="AF6511" s="1376"/>
      <c r="AG6511" s="1376"/>
      <c r="AH6511" s="1376"/>
      <c r="AI6511" s="1376"/>
      <c r="AJ6511" s="1376"/>
      <c r="AK6511" s="1376"/>
      <c r="AL6511" s="1376"/>
      <c r="AM6511" s="1376"/>
      <c r="AN6511" s="1376"/>
      <c r="AO6511" s="1376"/>
      <c r="AP6511" s="1376"/>
      <c r="AQ6511" s="1376"/>
      <c r="AR6511" s="1376"/>
      <c r="AS6511" s="1376"/>
      <c r="AT6511" s="1376"/>
      <c r="AU6511" s="1376"/>
      <c r="AV6511" s="1376"/>
      <c r="AW6511" s="1376"/>
      <c r="AX6511" s="1376"/>
      <c r="AY6511" s="1376"/>
      <c r="AZ6511" s="1376"/>
      <c r="BA6511" s="722"/>
      <c r="BB6511" s="722"/>
      <c r="BC6511" s="722"/>
    </row>
    <row r="6512" spans="11:55" s="757" customFormat="1">
      <c r="K6512" s="758"/>
      <c r="L6512" s="758"/>
      <c r="M6512" s="722"/>
      <c r="P6512" s="722"/>
      <c r="Q6512" s="722"/>
      <c r="R6512" s="722"/>
      <c r="S6512" s="722"/>
      <c r="T6512" s="722"/>
      <c r="U6512" s="722"/>
      <c r="V6512" s="1376"/>
      <c r="W6512" s="1376"/>
      <c r="X6512" s="1376"/>
      <c r="Y6512" s="1376"/>
      <c r="Z6512" s="1376"/>
      <c r="AA6512" s="1376"/>
      <c r="AB6512" s="1376"/>
      <c r="AC6512" s="1376"/>
      <c r="AD6512" s="1376"/>
      <c r="AE6512" s="1376"/>
      <c r="AF6512" s="1376"/>
      <c r="AG6512" s="1376"/>
      <c r="AH6512" s="1376"/>
      <c r="AI6512" s="1376"/>
      <c r="AJ6512" s="1376"/>
      <c r="AK6512" s="1376"/>
      <c r="AL6512" s="1376"/>
      <c r="AM6512" s="1376"/>
      <c r="AN6512" s="1376"/>
      <c r="AO6512" s="1376"/>
      <c r="AP6512" s="1376"/>
      <c r="AQ6512" s="1376"/>
      <c r="AR6512" s="1376"/>
      <c r="AS6512" s="1376"/>
      <c r="AT6512" s="1376"/>
      <c r="AU6512" s="1376"/>
      <c r="AV6512" s="1376"/>
      <c r="AW6512" s="1376"/>
      <c r="AX6512" s="1376"/>
      <c r="AY6512" s="1376"/>
      <c r="AZ6512" s="1376"/>
      <c r="BA6512" s="722"/>
      <c r="BB6512" s="722"/>
      <c r="BC6512" s="722"/>
    </row>
    <row r="6513" spans="3:55" s="757" customFormat="1">
      <c r="K6513" s="758"/>
      <c r="L6513" s="758"/>
      <c r="M6513" s="722"/>
      <c r="P6513" s="722"/>
      <c r="Q6513" s="722"/>
      <c r="R6513" s="722"/>
      <c r="S6513" s="722"/>
      <c r="T6513" s="722"/>
      <c r="U6513" s="722"/>
      <c r="V6513" s="1376"/>
      <c r="W6513" s="1376"/>
      <c r="X6513" s="1376"/>
      <c r="Y6513" s="1376"/>
      <c r="Z6513" s="1376"/>
      <c r="AA6513" s="1376"/>
      <c r="AB6513" s="1376"/>
      <c r="AC6513" s="1376"/>
      <c r="AD6513" s="1376"/>
      <c r="AE6513" s="1376"/>
      <c r="AF6513" s="1376"/>
      <c r="AG6513" s="1376"/>
      <c r="AH6513" s="1376"/>
      <c r="AI6513" s="1376"/>
      <c r="AJ6513" s="1376"/>
      <c r="AK6513" s="1376"/>
      <c r="AL6513" s="1376"/>
      <c r="AM6513" s="1376"/>
      <c r="AN6513" s="1376"/>
      <c r="AO6513" s="1376"/>
      <c r="AP6513" s="1376"/>
      <c r="AQ6513" s="1376"/>
      <c r="AR6513" s="1376"/>
      <c r="AS6513" s="1376"/>
      <c r="AT6513" s="1376"/>
      <c r="AU6513" s="1376"/>
      <c r="AV6513" s="1376"/>
      <c r="AW6513" s="1376"/>
      <c r="AX6513" s="1376"/>
      <c r="AY6513" s="1376"/>
      <c r="AZ6513" s="1376"/>
      <c r="BA6513" s="722"/>
      <c r="BB6513" s="722"/>
      <c r="BC6513" s="722"/>
    </row>
    <row r="6514" spans="3:55" s="757" customFormat="1">
      <c r="K6514" s="758"/>
      <c r="L6514" s="758"/>
      <c r="M6514" s="722"/>
      <c r="P6514" s="722"/>
      <c r="Q6514" s="722"/>
      <c r="R6514" s="722"/>
      <c r="S6514" s="722"/>
      <c r="T6514" s="722"/>
      <c r="U6514" s="722"/>
      <c r="V6514" s="1376"/>
      <c r="W6514" s="1376"/>
      <c r="X6514" s="1376"/>
      <c r="Y6514" s="1376"/>
      <c r="Z6514" s="1376"/>
      <c r="AA6514" s="1376"/>
      <c r="AB6514" s="1376"/>
      <c r="AC6514" s="1376"/>
      <c r="AD6514" s="1376"/>
      <c r="AE6514" s="1376"/>
      <c r="AF6514" s="1376"/>
      <c r="AG6514" s="1376"/>
      <c r="AH6514" s="1376"/>
      <c r="AI6514" s="1376"/>
      <c r="AJ6514" s="1376"/>
      <c r="AK6514" s="1376"/>
      <c r="AL6514" s="1376"/>
      <c r="AM6514" s="1376"/>
      <c r="AN6514" s="1376"/>
      <c r="AO6514" s="1376"/>
      <c r="AP6514" s="1376"/>
      <c r="AQ6514" s="1376"/>
      <c r="AR6514" s="1376"/>
      <c r="AS6514" s="1376"/>
      <c r="AT6514" s="1376"/>
      <c r="AU6514" s="1376"/>
      <c r="AV6514" s="1376"/>
      <c r="AW6514" s="1376"/>
      <c r="AX6514" s="1376"/>
      <c r="AY6514" s="1376"/>
      <c r="AZ6514" s="1376"/>
      <c r="BA6514" s="722"/>
      <c r="BB6514" s="722"/>
      <c r="BC6514" s="722"/>
    </row>
    <row r="6515" spans="3:55" s="757" customFormat="1">
      <c r="C6515" s="722"/>
      <c r="D6515" s="722"/>
      <c r="E6515" s="722"/>
      <c r="K6515" s="758"/>
      <c r="L6515" s="758"/>
      <c r="M6515" s="722"/>
      <c r="P6515" s="722"/>
      <c r="Q6515" s="722"/>
      <c r="R6515" s="722"/>
      <c r="S6515" s="722"/>
      <c r="T6515" s="722"/>
      <c r="U6515" s="722"/>
      <c r="V6515" s="1376"/>
      <c r="W6515" s="1376"/>
      <c r="X6515" s="1376"/>
      <c r="Y6515" s="1376"/>
      <c r="Z6515" s="1376"/>
      <c r="AA6515" s="1376"/>
      <c r="AB6515" s="1376"/>
      <c r="AC6515" s="1376"/>
      <c r="AD6515" s="1376"/>
      <c r="AE6515" s="1376"/>
      <c r="AF6515" s="1376"/>
      <c r="AG6515" s="1376"/>
      <c r="AH6515" s="1376"/>
      <c r="AI6515" s="1376"/>
      <c r="AJ6515" s="1376"/>
      <c r="AK6515" s="1376"/>
      <c r="AL6515" s="1376"/>
      <c r="AM6515" s="1376"/>
      <c r="AN6515" s="1376"/>
      <c r="AO6515" s="1376"/>
      <c r="AP6515" s="1376"/>
      <c r="AQ6515" s="1376"/>
      <c r="AR6515" s="1376"/>
      <c r="AS6515" s="1376"/>
      <c r="AT6515" s="1376"/>
      <c r="AU6515" s="1376"/>
      <c r="AV6515" s="1376"/>
      <c r="AW6515" s="1376"/>
      <c r="AX6515" s="1376"/>
      <c r="AY6515" s="1376"/>
      <c r="AZ6515" s="1376"/>
      <c r="BA6515" s="722"/>
      <c r="BB6515" s="722"/>
      <c r="BC6515" s="722"/>
    </row>
  </sheetData>
  <sheetProtection password="AD9B" sheet="1" objects="1" scenarios="1"/>
  <mergeCells count="106">
    <mergeCell ref="AG29:AG30"/>
    <mergeCell ref="X29:X30"/>
    <mergeCell ref="Y29:Y30"/>
    <mergeCell ref="Z29:Z30"/>
    <mergeCell ref="AA29:AA30"/>
    <mergeCell ref="AB29:AB30"/>
    <mergeCell ref="C76:I76"/>
    <mergeCell ref="L23:N23"/>
    <mergeCell ref="O23:Q23"/>
    <mergeCell ref="O92:P92"/>
    <mergeCell ref="J82:L82"/>
    <mergeCell ref="C82:I82"/>
    <mergeCell ref="C77:I77"/>
    <mergeCell ref="C78:I78"/>
    <mergeCell ref="AC29:AC30"/>
    <mergeCell ref="J76:L76"/>
    <mergeCell ref="M76:P76"/>
    <mergeCell ref="C88:P88"/>
    <mergeCell ref="O89:P89"/>
    <mergeCell ref="O90:P90"/>
    <mergeCell ref="O91:P91"/>
    <mergeCell ref="M89:N89"/>
    <mergeCell ref="M90:N90"/>
    <mergeCell ref="M91:N91"/>
    <mergeCell ref="C74:I74"/>
    <mergeCell ref="U27:U29"/>
    <mergeCell ref="R28:T28"/>
    <mergeCell ref="J80:L80"/>
    <mergeCell ref="C80:I80"/>
    <mergeCell ref="P160:P161"/>
    <mergeCell ref="Q160:Q161"/>
    <mergeCell ref="M92:N92"/>
    <mergeCell ref="M87:N87"/>
    <mergeCell ref="M152:N152"/>
    <mergeCell ref="N160:N161"/>
    <mergeCell ref="O87:P87"/>
    <mergeCell ref="F23:H23"/>
    <mergeCell ref="C27:C29"/>
    <mergeCell ref="O160:O161"/>
    <mergeCell ref="C89:I89"/>
    <mergeCell ref="C90:I90"/>
    <mergeCell ref="C91:I91"/>
    <mergeCell ref="C92:I92"/>
    <mergeCell ref="C86:P86"/>
    <mergeCell ref="C87:L87"/>
    <mergeCell ref="K89:L89"/>
    <mergeCell ref="K90:L90"/>
    <mergeCell ref="K91:L91"/>
    <mergeCell ref="K92:L92"/>
    <mergeCell ref="C95:Q95"/>
    <mergeCell ref="D24:E24"/>
    <mergeCell ref="F24:H24"/>
    <mergeCell ref="E27:E29"/>
    <mergeCell ref="AZ28:BB28"/>
    <mergeCell ref="J74:L74"/>
    <mergeCell ref="M74:P74"/>
    <mergeCell ref="AB74:AD74"/>
    <mergeCell ref="AR27:AR30"/>
    <mergeCell ref="AT27:AU27"/>
    <mergeCell ref="AV27:AX27"/>
    <mergeCell ref="I28:K28"/>
    <mergeCell ref="L28:N28"/>
    <mergeCell ref="O28:Q28"/>
    <mergeCell ref="AT28:AU28"/>
    <mergeCell ref="AV28:AX28"/>
    <mergeCell ref="X27:AI28"/>
    <mergeCell ref="AK27:AK30"/>
    <mergeCell ref="AM27:AM30"/>
    <mergeCell ref="AO27:AO30"/>
    <mergeCell ref="AP27:AP30"/>
    <mergeCell ref="AQ27:AQ30"/>
    <mergeCell ref="F27:T27"/>
    <mergeCell ref="AH29:AH30"/>
    <mergeCell ref="AI29:AI30"/>
    <mergeCell ref="AD29:AD30"/>
    <mergeCell ref="AE29:AE30"/>
    <mergeCell ref="AF29:AF30"/>
    <mergeCell ref="B27:B29"/>
    <mergeCell ref="I23:K23"/>
    <mergeCell ref="D23:E23"/>
    <mergeCell ref="F28:H28"/>
    <mergeCell ref="F18:H18"/>
    <mergeCell ref="I18:K18"/>
    <mergeCell ref="L18:N18"/>
    <mergeCell ref="O18:Q18"/>
    <mergeCell ref="C4:E5"/>
    <mergeCell ref="I24:K24"/>
    <mergeCell ref="L24:N24"/>
    <mergeCell ref="O24:Q24"/>
    <mergeCell ref="D19:E19"/>
    <mergeCell ref="D20:E20"/>
    <mergeCell ref="D21:E21"/>
    <mergeCell ref="D22:E22"/>
    <mergeCell ref="D27:D29"/>
    <mergeCell ref="K3:L3"/>
    <mergeCell ref="U19:V24"/>
    <mergeCell ref="R18:T18"/>
    <mergeCell ref="G3:J3"/>
    <mergeCell ref="G5:J5"/>
    <mergeCell ref="K5:L5"/>
    <mergeCell ref="C14:Q14"/>
    <mergeCell ref="G7:J7"/>
    <mergeCell ref="K7:L7"/>
    <mergeCell ref="C15:D15"/>
    <mergeCell ref="R23:T23"/>
    <mergeCell ref="R24:T24"/>
  </mergeCells>
  <conditionalFormatting sqref="C31:U70">
    <cfRule type="expression" dxfId="33" priority="1">
      <formula>$C31=0</formula>
    </cfRule>
  </conditionalFormatting>
  <printOptions horizontalCentered="1"/>
  <pageMargins left="0.59055118110236227" right="0.59055118110236227" top="0.47244094488188981" bottom="0.47244094488188981" header="0.23622047244094491" footer="0.35433070866141736"/>
  <pageSetup paperSize="9" scale="55" fitToHeight="6" orientation="portrait" blackAndWhite="1" r:id="rId1"/>
  <headerFooter alignWithMargins="0">
    <oddHeader>&amp;LGreen Building Council of South Africa&amp;R&amp;T   &amp;D</oddHeader>
    <oddFooter>&amp;L&amp;F&amp;CPage &amp;P of &amp;N&amp;RCategory: Water (&amp;A)</oddFooter>
  </headerFooter>
  <ignoredErrors>
    <ignoredError sqref="Z22" unlocked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BC6585"/>
  <sheetViews>
    <sheetView topLeftCell="A21" zoomScale="80" zoomScaleNormal="80" zoomScaleSheetLayoutView="85" workbookViewId="0">
      <selection activeCell="K32" sqref="K32"/>
    </sheetView>
  </sheetViews>
  <sheetFormatPr defaultColWidth="8" defaultRowHeight="12.75"/>
  <cols>
    <col min="1" max="1" width="3.625" style="722" customWidth="1"/>
    <col min="2" max="2" width="3.25" style="722" customWidth="1"/>
    <col min="3" max="3" width="24.5" style="722" customWidth="1"/>
    <col min="4" max="4" width="13.75" style="722" customWidth="1"/>
    <col min="5" max="5" width="12.5" style="722" customWidth="1"/>
    <col min="6" max="6" width="12" style="757" customWidth="1"/>
    <col min="7" max="7" width="11.625" style="757" customWidth="1"/>
    <col min="8" max="8" width="10.125" style="757" customWidth="1"/>
    <col min="9" max="9" width="10.375" style="757" customWidth="1"/>
    <col min="10" max="10" width="14.5" style="757" customWidth="1"/>
    <col min="11" max="11" width="5.125" style="758" customWidth="1"/>
    <col min="12" max="12" width="5" style="758" hidden="1" customWidth="1"/>
    <col min="13" max="13" width="15.125" style="1637" hidden="1" customWidth="1"/>
    <col min="14" max="14" width="18.125" style="1637" hidden="1" customWidth="1"/>
    <col min="15" max="15" width="18.5" style="1637" hidden="1" customWidth="1"/>
    <col min="16" max="16" width="26.875" style="1858" hidden="1" customWidth="1"/>
    <col min="17" max="17" width="23.625" style="1636" hidden="1" customWidth="1"/>
    <col min="18" max="18" width="15.625" style="1636" hidden="1" customWidth="1"/>
    <col min="19" max="19" width="12.625" style="1636" hidden="1" customWidth="1"/>
    <col min="20" max="20" width="20" style="1636" hidden="1" customWidth="1"/>
    <col min="21" max="21" width="12.25" style="1636" hidden="1" customWidth="1"/>
    <col min="22" max="22" width="11.625" style="1636" hidden="1" customWidth="1"/>
    <col min="23" max="23" width="12.75" style="1636" hidden="1" customWidth="1"/>
    <col min="24" max="24" width="14.625" style="1636" hidden="1" customWidth="1"/>
    <col min="25" max="25" width="14.75" style="1636" hidden="1" customWidth="1"/>
    <col min="26" max="26" width="14.5" style="1636" hidden="1" customWidth="1"/>
    <col min="27" max="27" width="13.625" style="1636" hidden="1" customWidth="1"/>
    <col min="28" max="28" width="17.5" style="1636" hidden="1" customWidth="1"/>
    <col min="29" max="29" width="10.25" style="1636" hidden="1" customWidth="1"/>
    <col min="30" max="30" width="8" style="1636" hidden="1" customWidth="1"/>
    <col min="31" max="31" width="9.375" style="1636" hidden="1" customWidth="1"/>
    <col min="32" max="32" width="9.875" style="1636" hidden="1" customWidth="1"/>
    <col min="33" max="33" width="9.5" style="1636" hidden="1" customWidth="1"/>
    <col min="34" max="34" width="10.125" style="1636" hidden="1" customWidth="1"/>
    <col min="35" max="35" width="8" style="722" hidden="1" customWidth="1"/>
    <col min="36" max="36" width="26" style="722" customWidth="1"/>
    <col min="37" max="37" width="12.375" style="722" customWidth="1"/>
    <col min="38" max="43" width="8" style="722" customWidth="1"/>
    <col min="44" max="49" width="9" style="722" customWidth="1"/>
    <col min="50" max="50" width="4" style="722" customWidth="1"/>
    <col min="51" max="51" width="16.5" style="722" customWidth="1"/>
    <col min="52" max="52" width="14.75" style="722" customWidth="1"/>
    <col min="53" max="96" width="9" style="722" customWidth="1"/>
    <col min="97" max="257" width="8" style="722"/>
    <col min="258" max="258" width="3.25" style="722" customWidth="1"/>
    <col min="259" max="259" width="23.5" style="722" customWidth="1"/>
    <col min="260" max="260" width="13.75" style="722" customWidth="1"/>
    <col min="261" max="261" width="14.5" style="722" customWidth="1"/>
    <col min="262" max="262" width="10" style="722" customWidth="1"/>
    <col min="263" max="263" width="10.75" style="722" customWidth="1"/>
    <col min="264" max="264" width="7.875" style="722" customWidth="1"/>
    <col min="265" max="265" width="10.375" style="722" customWidth="1"/>
    <col min="266" max="266" width="9.625" style="722" customWidth="1"/>
    <col min="267" max="268" width="5" style="722" customWidth="1"/>
    <col min="269" max="269" width="15.125" style="722" customWidth="1"/>
    <col min="270" max="270" width="18.125" style="722" customWidth="1"/>
    <col min="271" max="271" width="18.5" style="722" customWidth="1"/>
    <col min="272" max="272" width="24.5" style="722" customWidth="1"/>
    <col min="273" max="273" width="23.625" style="722" customWidth="1"/>
    <col min="274" max="274" width="15.625" style="722" customWidth="1"/>
    <col min="275" max="275" width="12.625" style="722" customWidth="1"/>
    <col min="276" max="276" width="20" style="722" customWidth="1"/>
    <col min="277" max="277" width="12.25" style="722" customWidth="1"/>
    <col min="278" max="278" width="11.625" style="722" customWidth="1"/>
    <col min="279" max="279" width="12.75" style="722" customWidth="1"/>
    <col min="280" max="280" width="14.625" style="722" customWidth="1"/>
    <col min="281" max="281" width="14.75" style="722" customWidth="1"/>
    <col min="282" max="282" width="14.5" style="722" customWidth="1"/>
    <col min="283" max="283" width="8" style="722" customWidth="1"/>
    <col min="284" max="284" width="17.5" style="722" customWidth="1"/>
    <col min="285" max="285" width="10.25" style="722" customWidth="1"/>
    <col min="286" max="286" width="8" style="722" customWidth="1"/>
    <col min="287" max="287" width="9.375" style="722" customWidth="1"/>
    <col min="288" max="288" width="9.875" style="722" customWidth="1"/>
    <col min="289" max="289" width="9.5" style="722" customWidth="1"/>
    <col min="290" max="290" width="10.125" style="722" customWidth="1"/>
    <col min="291" max="291" width="8" style="722" customWidth="1"/>
    <col min="292" max="292" width="26" style="722" customWidth="1"/>
    <col min="293" max="293" width="12.375" style="722" customWidth="1"/>
    <col min="294" max="299" width="8" style="722" customWidth="1"/>
    <col min="300" max="305" width="9" style="722" customWidth="1"/>
    <col min="306" max="306" width="4" style="722" customWidth="1"/>
    <col min="307" max="307" width="16.5" style="722" customWidth="1"/>
    <col min="308" max="308" width="14.75" style="722" customWidth="1"/>
    <col min="309" max="352" width="9" style="722" customWidth="1"/>
    <col min="353" max="513" width="8" style="722"/>
    <col min="514" max="514" width="3.25" style="722" customWidth="1"/>
    <col min="515" max="515" width="23.5" style="722" customWidth="1"/>
    <col min="516" max="516" width="13.75" style="722" customWidth="1"/>
    <col min="517" max="517" width="14.5" style="722" customWidth="1"/>
    <col min="518" max="518" width="10" style="722" customWidth="1"/>
    <col min="519" max="519" width="10.75" style="722" customWidth="1"/>
    <col min="520" max="520" width="7.875" style="722" customWidth="1"/>
    <col min="521" max="521" width="10.375" style="722" customWidth="1"/>
    <col min="522" max="522" width="9.625" style="722" customWidth="1"/>
    <col min="523" max="524" width="5" style="722" customWidth="1"/>
    <col min="525" max="525" width="15.125" style="722" customWidth="1"/>
    <col min="526" max="526" width="18.125" style="722" customWidth="1"/>
    <col min="527" max="527" width="18.5" style="722" customWidth="1"/>
    <col min="528" max="528" width="24.5" style="722" customWidth="1"/>
    <col min="529" max="529" width="23.625" style="722" customWidth="1"/>
    <col min="530" max="530" width="15.625" style="722" customWidth="1"/>
    <col min="531" max="531" width="12.625" style="722" customWidth="1"/>
    <col min="532" max="532" width="20" style="722" customWidth="1"/>
    <col min="533" max="533" width="12.25" style="722" customWidth="1"/>
    <col min="534" max="534" width="11.625" style="722" customWidth="1"/>
    <col min="535" max="535" width="12.75" style="722" customWidth="1"/>
    <col min="536" max="536" width="14.625" style="722" customWidth="1"/>
    <col min="537" max="537" width="14.75" style="722" customWidth="1"/>
    <col min="538" max="538" width="14.5" style="722" customWidth="1"/>
    <col min="539" max="539" width="8" style="722" customWidth="1"/>
    <col min="540" max="540" width="17.5" style="722" customWidth="1"/>
    <col min="541" max="541" width="10.25" style="722" customWidth="1"/>
    <col min="542" max="542" width="8" style="722" customWidth="1"/>
    <col min="543" max="543" width="9.375" style="722" customWidth="1"/>
    <col min="544" max="544" width="9.875" style="722" customWidth="1"/>
    <col min="545" max="545" width="9.5" style="722" customWidth="1"/>
    <col min="546" max="546" width="10.125" style="722" customWidth="1"/>
    <col min="547" max="547" width="8" style="722" customWidth="1"/>
    <col min="548" max="548" width="26" style="722" customWidth="1"/>
    <col min="549" max="549" width="12.375" style="722" customWidth="1"/>
    <col min="550" max="555" width="8" style="722" customWidth="1"/>
    <col min="556" max="561" width="9" style="722" customWidth="1"/>
    <col min="562" max="562" width="4" style="722" customWidth="1"/>
    <col min="563" max="563" width="16.5" style="722" customWidth="1"/>
    <col min="564" max="564" width="14.75" style="722" customWidth="1"/>
    <col min="565" max="608" width="9" style="722" customWidth="1"/>
    <col min="609" max="769" width="8" style="722"/>
    <col min="770" max="770" width="3.25" style="722" customWidth="1"/>
    <col min="771" max="771" width="23.5" style="722" customWidth="1"/>
    <col min="772" max="772" width="13.75" style="722" customWidth="1"/>
    <col min="773" max="773" width="14.5" style="722" customWidth="1"/>
    <col min="774" max="774" width="10" style="722" customWidth="1"/>
    <col min="775" max="775" width="10.75" style="722" customWidth="1"/>
    <col min="776" max="776" width="7.875" style="722" customWidth="1"/>
    <col min="777" max="777" width="10.375" style="722" customWidth="1"/>
    <col min="778" max="778" width="9.625" style="722" customWidth="1"/>
    <col min="779" max="780" width="5" style="722" customWidth="1"/>
    <col min="781" max="781" width="15.125" style="722" customWidth="1"/>
    <col min="782" max="782" width="18.125" style="722" customWidth="1"/>
    <col min="783" max="783" width="18.5" style="722" customWidth="1"/>
    <col min="784" max="784" width="24.5" style="722" customWidth="1"/>
    <col min="785" max="785" width="23.625" style="722" customWidth="1"/>
    <col min="786" max="786" width="15.625" style="722" customWidth="1"/>
    <col min="787" max="787" width="12.625" style="722" customWidth="1"/>
    <col min="788" max="788" width="20" style="722" customWidth="1"/>
    <col min="789" max="789" width="12.25" style="722" customWidth="1"/>
    <col min="790" max="790" width="11.625" style="722" customWidth="1"/>
    <col min="791" max="791" width="12.75" style="722" customWidth="1"/>
    <col min="792" max="792" width="14.625" style="722" customWidth="1"/>
    <col min="793" max="793" width="14.75" style="722" customWidth="1"/>
    <col min="794" max="794" width="14.5" style="722" customWidth="1"/>
    <col min="795" max="795" width="8" style="722" customWidth="1"/>
    <col min="796" max="796" width="17.5" style="722" customWidth="1"/>
    <col min="797" max="797" width="10.25" style="722" customWidth="1"/>
    <col min="798" max="798" width="8" style="722" customWidth="1"/>
    <col min="799" max="799" width="9.375" style="722" customWidth="1"/>
    <col min="800" max="800" width="9.875" style="722" customWidth="1"/>
    <col min="801" max="801" width="9.5" style="722" customWidth="1"/>
    <col min="802" max="802" width="10.125" style="722" customWidth="1"/>
    <col min="803" max="803" width="8" style="722" customWidth="1"/>
    <col min="804" max="804" width="26" style="722" customWidth="1"/>
    <col min="805" max="805" width="12.375" style="722" customWidth="1"/>
    <col min="806" max="811" width="8" style="722" customWidth="1"/>
    <col min="812" max="817" width="9" style="722" customWidth="1"/>
    <col min="818" max="818" width="4" style="722" customWidth="1"/>
    <col min="819" max="819" width="16.5" style="722" customWidth="1"/>
    <col min="820" max="820" width="14.75" style="722" customWidth="1"/>
    <col min="821" max="864" width="9" style="722" customWidth="1"/>
    <col min="865" max="1025" width="8" style="722"/>
    <col min="1026" max="1026" width="3.25" style="722" customWidth="1"/>
    <col min="1027" max="1027" width="23.5" style="722" customWidth="1"/>
    <col min="1028" max="1028" width="13.75" style="722" customWidth="1"/>
    <col min="1029" max="1029" width="14.5" style="722" customWidth="1"/>
    <col min="1030" max="1030" width="10" style="722" customWidth="1"/>
    <col min="1031" max="1031" width="10.75" style="722" customWidth="1"/>
    <col min="1032" max="1032" width="7.875" style="722" customWidth="1"/>
    <col min="1033" max="1033" width="10.375" style="722" customWidth="1"/>
    <col min="1034" max="1034" width="9.625" style="722" customWidth="1"/>
    <col min="1035" max="1036" width="5" style="722" customWidth="1"/>
    <col min="1037" max="1037" width="15.125" style="722" customWidth="1"/>
    <col min="1038" max="1038" width="18.125" style="722" customWidth="1"/>
    <col min="1039" max="1039" width="18.5" style="722" customWidth="1"/>
    <col min="1040" max="1040" width="24.5" style="722" customWidth="1"/>
    <col min="1041" max="1041" width="23.625" style="722" customWidth="1"/>
    <col min="1042" max="1042" width="15.625" style="722" customWidth="1"/>
    <col min="1043" max="1043" width="12.625" style="722" customWidth="1"/>
    <col min="1044" max="1044" width="20" style="722" customWidth="1"/>
    <col min="1045" max="1045" width="12.25" style="722" customWidth="1"/>
    <col min="1046" max="1046" width="11.625" style="722" customWidth="1"/>
    <col min="1047" max="1047" width="12.75" style="722" customWidth="1"/>
    <col min="1048" max="1048" width="14.625" style="722" customWidth="1"/>
    <col min="1049" max="1049" width="14.75" style="722" customWidth="1"/>
    <col min="1050" max="1050" width="14.5" style="722" customWidth="1"/>
    <col min="1051" max="1051" width="8" style="722" customWidth="1"/>
    <col min="1052" max="1052" width="17.5" style="722" customWidth="1"/>
    <col min="1053" max="1053" width="10.25" style="722" customWidth="1"/>
    <col min="1054" max="1054" width="8" style="722" customWidth="1"/>
    <col min="1055" max="1055" width="9.375" style="722" customWidth="1"/>
    <col min="1056" max="1056" width="9.875" style="722" customWidth="1"/>
    <col min="1057" max="1057" width="9.5" style="722" customWidth="1"/>
    <col min="1058" max="1058" width="10.125" style="722" customWidth="1"/>
    <col min="1059" max="1059" width="8" style="722" customWidth="1"/>
    <col min="1060" max="1060" width="26" style="722" customWidth="1"/>
    <col min="1061" max="1061" width="12.375" style="722" customWidth="1"/>
    <col min="1062" max="1067" width="8" style="722" customWidth="1"/>
    <col min="1068" max="1073" width="9" style="722" customWidth="1"/>
    <col min="1074" max="1074" width="4" style="722" customWidth="1"/>
    <col min="1075" max="1075" width="16.5" style="722" customWidth="1"/>
    <col min="1076" max="1076" width="14.75" style="722" customWidth="1"/>
    <col min="1077" max="1120" width="9" style="722" customWidth="1"/>
    <col min="1121" max="1281" width="8" style="722"/>
    <col min="1282" max="1282" width="3.25" style="722" customWidth="1"/>
    <col min="1283" max="1283" width="23.5" style="722" customWidth="1"/>
    <col min="1284" max="1284" width="13.75" style="722" customWidth="1"/>
    <col min="1285" max="1285" width="14.5" style="722" customWidth="1"/>
    <col min="1286" max="1286" width="10" style="722" customWidth="1"/>
    <col min="1287" max="1287" width="10.75" style="722" customWidth="1"/>
    <col min="1288" max="1288" width="7.875" style="722" customWidth="1"/>
    <col min="1289" max="1289" width="10.375" style="722" customWidth="1"/>
    <col min="1290" max="1290" width="9.625" style="722" customWidth="1"/>
    <col min="1291" max="1292" width="5" style="722" customWidth="1"/>
    <col min="1293" max="1293" width="15.125" style="722" customWidth="1"/>
    <col min="1294" max="1294" width="18.125" style="722" customWidth="1"/>
    <col min="1295" max="1295" width="18.5" style="722" customWidth="1"/>
    <col min="1296" max="1296" width="24.5" style="722" customWidth="1"/>
    <col min="1297" max="1297" width="23.625" style="722" customWidth="1"/>
    <col min="1298" max="1298" width="15.625" style="722" customWidth="1"/>
    <col min="1299" max="1299" width="12.625" style="722" customWidth="1"/>
    <col min="1300" max="1300" width="20" style="722" customWidth="1"/>
    <col min="1301" max="1301" width="12.25" style="722" customWidth="1"/>
    <col min="1302" max="1302" width="11.625" style="722" customWidth="1"/>
    <col min="1303" max="1303" width="12.75" style="722" customWidth="1"/>
    <col min="1304" max="1304" width="14.625" style="722" customWidth="1"/>
    <col min="1305" max="1305" width="14.75" style="722" customWidth="1"/>
    <col min="1306" max="1306" width="14.5" style="722" customWidth="1"/>
    <col min="1307" max="1307" width="8" style="722" customWidth="1"/>
    <col min="1308" max="1308" width="17.5" style="722" customWidth="1"/>
    <col min="1309" max="1309" width="10.25" style="722" customWidth="1"/>
    <col min="1310" max="1310" width="8" style="722" customWidth="1"/>
    <col min="1311" max="1311" width="9.375" style="722" customWidth="1"/>
    <col min="1312" max="1312" width="9.875" style="722" customWidth="1"/>
    <col min="1313" max="1313" width="9.5" style="722" customWidth="1"/>
    <col min="1314" max="1314" width="10.125" style="722" customWidth="1"/>
    <col min="1315" max="1315" width="8" style="722" customWidth="1"/>
    <col min="1316" max="1316" width="26" style="722" customWidth="1"/>
    <col min="1317" max="1317" width="12.375" style="722" customWidth="1"/>
    <col min="1318" max="1323" width="8" style="722" customWidth="1"/>
    <col min="1324" max="1329" width="9" style="722" customWidth="1"/>
    <col min="1330" max="1330" width="4" style="722" customWidth="1"/>
    <col min="1331" max="1331" width="16.5" style="722" customWidth="1"/>
    <col min="1332" max="1332" width="14.75" style="722" customWidth="1"/>
    <col min="1333" max="1376" width="9" style="722" customWidth="1"/>
    <col min="1377" max="1537" width="8" style="722"/>
    <col min="1538" max="1538" width="3.25" style="722" customWidth="1"/>
    <col min="1539" max="1539" width="23.5" style="722" customWidth="1"/>
    <col min="1540" max="1540" width="13.75" style="722" customWidth="1"/>
    <col min="1541" max="1541" width="14.5" style="722" customWidth="1"/>
    <col min="1542" max="1542" width="10" style="722" customWidth="1"/>
    <col min="1543" max="1543" width="10.75" style="722" customWidth="1"/>
    <col min="1544" max="1544" width="7.875" style="722" customWidth="1"/>
    <col min="1545" max="1545" width="10.375" style="722" customWidth="1"/>
    <col min="1546" max="1546" width="9.625" style="722" customWidth="1"/>
    <col min="1547" max="1548" width="5" style="722" customWidth="1"/>
    <col min="1549" max="1549" width="15.125" style="722" customWidth="1"/>
    <col min="1550" max="1550" width="18.125" style="722" customWidth="1"/>
    <col min="1551" max="1551" width="18.5" style="722" customWidth="1"/>
    <col min="1552" max="1552" width="24.5" style="722" customWidth="1"/>
    <col min="1553" max="1553" width="23.625" style="722" customWidth="1"/>
    <col min="1554" max="1554" width="15.625" style="722" customWidth="1"/>
    <col min="1555" max="1555" width="12.625" style="722" customWidth="1"/>
    <col min="1556" max="1556" width="20" style="722" customWidth="1"/>
    <col min="1557" max="1557" width="12.25" style="722" customWidth="1"/>
    <col min="1558" max="1558" width="11.625" style="722" customWidth="1"/>
    <col min="1559" max="1559" width="12.75" style="722" customWidth="1"/>
    <col min="1560" max="1560" width="14.625" style="722" customWidth="1"/>
    <col min="1561" max="1561" width="14.75" style="722" customWidth="1"/>
    <col min="1562" max="1562" width="14.5" style="722" customWidth="1"/>
    <col min="1563" max="1563" width="8" style="722" customWidth="1"/>
    <col min="1564" max="1564" width="17.5" style="722" customWidth="1"/>
    <col min="1565" max="1565" width="10.25" style="722" customWidth="1"/>
    <col min="1566" max="1566" width="8" style="722" customWidth="1"/>
    <col min="1567" max="1567" width="9.375" style="722" customWidth="1"/>
    <col min="1568" max="1568" width="9.875" style="722" customWidth="1"/>
    <col min="1569" max="1569" width="9.5" style="722" customWidth="1"/>
    <col min="1570" max="1570" width="10.125" style="722" customWidth="1"/>
    <col min="1571" max="1571" width="8" style="722" customWidth="1"/>
    <col min="1572" max="1572" width="26" style="722" customWidth="1"/>
    <col min="1573" max="1573" width="12.375" style="722" customWidth="1"/>
    <col min="1574" max="1579" width="8" style="722" customWidth="1"/>
    <col min="1580" max="1585" width="9" style="722" customWidth="1"/>
    <col min="1586" max="1586" width="4" style="722" customWidth="1"/>
    <col min="1587" max="1587" width="16.5" style="722" customWidth="1"/>
    <col min="1588" max="1588" width="14.75" style="722" customWidth="1"/>
    <col min="1589" max="1632" width="9" style="722" customWidth="1"/>
    <col min="1633" max="1793" width="8" style="722"/>
    <col min="1794" max="1794" width="3.25" style="722" customWidth="1"/>
    <col min="1795" max="1795" width="23.5" style="722" customWidth="1"/>
    <col min="1796" max="1796" width="13.75" style="722" customWidth="1"/>
    <col min="1797" max="1797" width="14.5" style="722" customWidth="1"/>
    <col min="1798" max="1798" width="10" style="722" customWidth="1"/>
    <col min="1799" max="1799" width="10.75" style="722" customWidth="1"/>
    <col min="1800" max="1800" width="7.875" style="722" customWidth="1"/>
    <col min="1801" max="1801" width="10.375" style="722" customWidth="1"/>
    <col min="1802" max="1802" width="9.625" style="722" customWidth="1"/>
    <col min="1803" max="1804" width="5" style="722" customWidth="1"/>
    <col min="1805" max="1805" width="15.125" style="722" customWidth="1"/>
    <col min="1806" max="1806" width="18.125" style="722" customWidth="1"/>
    <col min="1807" max="1807" width="18.5" style="722" customWidth="1"/>
    <col min="1808" max="1808" width="24.5" style="722" customWidth="1"/>
    <col min="1809" max="1809" width="23.625" style="722" customWidth="1"/>
    <col min="1810" max="1810" width="15.625" style="722" customWidth="1"/>
    <col min="1811" max="1811" width="12.625" style="722" customWidth="1"/>
    <col min="1812" max="1812" width="20" style="722" customWidth="1"/>
    <col min="1813" max="1813" width="12.25" style="722" customWidth="1"/>
    <col min="1814" max="1814" width="11.625" style="722" customWidth="1"/>
    <col min="1815" max="1815" width="12.75" style="722" customWidth="1"/>
    <col min="1816" max="1816" width="14.625" style="722" customWidth="1"/>
    <col min="1817" max="1817" width="14.75" style="722" customWidth="1"/>
    <col min="1818" max="1818" width="14.5" style="722" customWidth="1"/>
    <col min="1819" max="1819" width="8" style="722" customWidth="1"/>
    <col min="1820" max="1820" width="17.5" style="722" customWidth="1"/>
    <col min="1821" max="1821" width="10.25" style="722" customWidth="1"/>
    <col min="1822" max="1822" width="8" style="722" customWidth="1"/>
    <col min="1823" max="1823" width="9.375" style="722" customWidth="1"/>
    <col min="1824" max="1824" width="9.875" style="722" customWidth="1"/>
    <col min="1825" max="1825" width="9.5" style="722" customWidth="1"/>
    <col min="1826" max="1826" width="10.125" style="722" customWidth="1"/>
    <col min="1827" max="1827" width="8" style="722" customWidth="1"/>
    <col min="1828" max="1828" width="26" style="722" customWidth="1"/>
    <col min="1829" max="1829" width="12.375" style="722" customWidth="1"/>
    <col min="1830" max="1835" width="8" style="722" customWidth="1"/>
    <col min="1836" max="1841" width="9" style="722" customWidth="1"/>
    <col min="1842" max="1842" width="4" style="722" customWidth="1"/>
    <col min="1843" max="1843" width="16.5" style="722" customWidth="1"/>
    <col min="1844" max="1844" width="14.75" style="722" customWidth="1"/>
    <col min="1845" max="1888" width="9" style="722" customWidth="1"/>
    <col min="1889" max="2049" width="8" style="722"/>
    <col min="2050" max="2050" width="3.25" style="722" customWidth="1"/>
    <col min="2051" max="2051" width="23.5" style="722" customWidth="1"/>
    <col min="2052" max="2052" width="13.75" style="722" customWidth="1"/>
    <col min="2053" max="2053" width="14.5" style="722" customWidth="1"/>
    <col min="2054" max="2054" width="10" style="722" customWidth="1"/>
    <col min="2055" max="2055" width="10.75" style="722" customWidth="1"/>
    <col min="2056" max="2056" width="7.875" style="722" customWidth="1"/>
    <col min="2057" max="2057" width="10.375" style="722" customWidth="1"/>
    <col min="2058" max="2058" width="9.625" style="722" customWidth="1"/>
    <col min="2059" max="2060" width="5" style="722" customWidth="1"/>
    <col min="2061" max="2061" width="15.125" style="722" customWidth="1"/>
    <col min="2062" max="2062" width="18.125" style="722" customWidth="1"/>
    <col min="2063" max="2063" width="18.5" style="722" customWidth="1"/>
    <col min="2064" max="2064" width="24.5" style="722" customWidth="1"/>
    <col min="2065" max="2065" width="23.625" style="722" customWidth="1"/>
    <col min="2066" max="2066" width="15.625" style="722" customWidth="1"/>
    <col min="2067" max="2067" width="12.625" style="722" customWidth="1"/>
    <col min="2068" max="2068" width="20" style="722" customWidth="1"/>
    <col min="2069" max="2069" width="12.25" style="722" customWidth="1"/>
    <col min="2070" max="2070" width="11.625" style="722" customWidth="1"/>
    <col min="2071" max="2071" width="12.75" style="722" customWidth="1"/>
    <col min="2072" max="2072" width="14.625" style="722" customWidth="1"/>
    <col min="2073" max="2073" width="14.75" style="722" customWidth="1"/>
    <col min="2074" max="2074" width="14.5" style="722" customWidth="1"/>
    <col min="2075" max="2075" width="8" style="722" customWidth="1"/>
    <col min="2076" max="2076" width="17.5" style="722" customWidth="1"/>
    <col min="2077" max="2077" width="10.25" style="722" customWidth="1"/>
    <col min="2078" max="2078" width="8" style="722" customWidth="1"/>
    <col min="2079" max="2079" width="9.375" style="722" customWidth="1"/>
    <col min="2080" max="2080" width="9.875" style="722" customWidth="1"/>
    <col min="2081" max="2081" width="9.5" style="722" customWidth="1"/>
    <col min="2082" max="2082" width="10.125" style="722" customWidth="1"/>
    <col min="2083" max="2083" width="8" style="722" customWidth="1"/>
    <col min="2084" max="2084" width="26" style="722" customWidth="1"/>
    <col min="2085" max="2085" width="12.375" style="722" customWidth="1"/>
    <col min="2086" max="2091" width="8" style="722" customWidth="1"/>
    <col min="2092" max="2097" width="9" style="722" customWidth="1"/>
    <col min="2098" max="2098" width="4" style="722" customWidth="1"/>
    <col min="2099" max="2099" width="16.5" style="722" customWidth="1"/>
    <col min="2100" max="2100" width="14.75" style="722" customWidth="1"/>
    <col min="2101" max="2144" width="9" style="722" customWidth="1"/>
    <col min="2145" max="2305" width="8" style="722"/>
    <col min="2306" max="2306" width="3.25" style="722" customWidth="1"/>
    <col min="2307" max="2307" width="23.5" style="722" customWidth="1"/>
    <col min="2308" max="2308" width="13.75" style="722" customWidth="1"/>
    <col min="2309" max="2309" width="14.5" style="722" customWidth="1"/>
    <col min="2310" max="2310" width="10" style="722" customWidth="1"/>
    <col min="2311" max="2311" width="10.75" style="722" customWidth="1"/>
    <col min="2312" max="2312" width="7.875" style="722" customWidth="1"/>
    <col min="2313" max="2313" width="10.375" style="722" customWidth="1"/>
    <col min="2314" max="2314" width="9.625" style="722" customWidth="1"/>
    <col min="2315" max="2316" width="5" style="722" customWidth="1"/>
    <col min="2317" max="2317" width="15.125" style="722" customWidth="1"/>
    <col min="2318" max="2318" width="18.125" style="722" customWidth="1"/>
    <col min="2319" max="2319" width="18.5" style="722" customWidth="1"/>
    <col min="2320" max="2320" width="24.5" style="722" customWidth="1"/>
    <col min="2321" max="2321" width="23.625" style="722" customWidth="1"/>
    <col min="2322" max="2322" width="15.625" style="722" customWidth="1"/>
    <col min="2323" max="2323" width="12.625" style="722" customWidth="1"/>
    <col min="2324" max="2324" width="20" style="722" customWidth="1"/>
    <col min="2325" max="2325" width="12.25" style="722" customWidth="1"/>
    <col min="2326" max="2326" width="11.625" style="722" customWidth="1"/>
    <col min="2327" max="2327" width="12.75" style="722" customWidth="1"/>
    <col min="2328" max="2328" width="14.625" style="722" customWidth="1"/>
    <col min="2329" max="2329" width="14.75" style="722" customWidth="1"/>
    <col min="2330" max="2330" width="14.5" style="722" customWidth="1"/>
    <col min="2331" max="2331" width="8" style="722" customWidth="1"/>
    <col min="2332" max="2332" width="17.5" style="722" customWidth="1"/>
    <col min="2333" max="2333" width="10.25" style="722" customWidth="1"/>
    <col min="2334" max="2334" width="8" style="722" customWidth="1"/>
    <col min="2335" max="2335" width="9.375" style="722" customWidth="1"/>
    <col min="2336" max="2336" width="9.875" style="722" customWidth="1"/>
    <col min="2337" max="2337" width="9.5" style="722" customWidth="1"/>
    <col min="2338" max="2338" width="10.125" style="722" customWidth="1"/>
    <col min="2339" max="2339" width="8" style="722" customWidth="1"/>
    <col min="2340" max="2340" width="26" style="722" customWidth="1"/>
    <col min="2341" max="2341" width="12.375" style="722" customWidth="1"/>
    <col min="2342" max="2347" width="8" style="722" customWidth="1"/>
    <col min="2348" max="2353" width="9" style="722" customWidth="1"/>
    <col min="2354" max="2354" width="4" style="722" customWidth="1"/>
    <col min="2355" max="2355" width="16.5" style="722" customWidth="1"/>
    <col min="2356" max="2356" width="14.75" style="722" customWidth="1"/>
    <col min="2357" max="2400" width="9" style="722" customWidth="1"/>
    <col min="2401" max="2561" width="8" style="722"/>
    <col min="2562" max="2562" width="3.25" style="722" customWidth="1"/>
    <col min="2563" max="2563" width="23.5" style="722" customWidth="1"/>
    <col min="2564" max="2564" width="13.75" style="722" customWidth="1"/>
    <col min="2565" max="2565" width="14.5" style="722" customWidth="1"/>
    <col min="2566" max="2566" width="10" style="722" customWidth="1"/>
    <col min="2567" max="2567" width="10.75" style="722" customWidth="1"/>
    <col min="2568" max="2568" width="7.875" style="722" customWidth="1"/>
    <col min="2569" max="2569" width="10.375" style="722" customWidth="1"/>
    <col min="2570" max="2570" width="9.625" style="722" customWidth="1"/>
    <col min="2571" max="2572" width="5" style="722" customWidth="1"/>
    <col min="2573" max="2573" width="15.125" style="722" customWidth="1"/>
    <col min="2574" max="2574" width="18.125" style="722" customWidth="1"/>
    <col min="2575" max="2575" width="18.5" style="722" customWidth="1"/>
    <col min="2576" max="2576" width="24.5" style="722" customWidth="1"/>
    <col min="2577" max="2577" width="23.625" style="722" customWidth="1"/>
    <col min="2578" max="2578" width="15.625" style="722" customWidth="1"/>
    <col min="2579" max="2579" width="12.625" style="722" customWidth="1"/>
    <col min="2580" max="2580" width="20" style="722" customWidth="1"/>
    <col min="2581" max="2581" width="12.25" style="722" customWidth="1"/>
    <col min="2582" max="2582" width="11.625" style="722" customWidth="1"/>
    <col min="2583" max="2583" width="12.75" style="722" customWidth="1"/>
    <col min="2584" max="2584" width="14.625" style="722" customWidth="1"/>
    <col min="2585" max="2585" width="14.75" style="722" customWidth="1"/>
    <col min="2586" max="2586" width="14.5" style="722" customWidth="1"/>
    <col min="2587" max="2587" width="8" style="722" customWidth="1"/>
    <col min="2588" max="2588" width="17.5" style="722" customWidth="1"/>
    <col min="2589" max="2589" width="10.25" style="722" customWidth="1"/>
    <col min="2590" max="2590" width="8" style="722" customWidth="1"/>
    <col min="2591" max="2591" width="9.375" style="722" customWidth="1"/>
    <col min="2592" max="2592" width="9.875" style="722" customWidth="1"/>
    <col min="2593" max="2593" width="9.5" style="722" customWidth="1"/>
    <col min="2594" max="2594" width="10.125" style="722" customWidth="1"/>
    <col min="2595" max="2595" width="8" style="722" customWidth="1"/>
    <col min="2596" max="2596" width="26" style="722" customWidth="1"/>
    <col min="2597" max="2597" width="12.375" style="722" customWidth="1"/>
    <col min="2598" max="2603" width="8" style="722" customWidth="1"/>
    <col min="2604" max="2609" width="9" style="722" customWidth="1"/>
    <col min="2610" max="2610" width="4" style="722" customWidth="1"/>
    <col min="2611" max="2611" width="16.5" style="722" customWidth="1"/>
    <col min="2612" max="2612" width="14.75" style="722" customWidth="1"/>
    <col min="2613" max="2656" width="9" style="722" customWidth="1"/>
    <col min="2657" max="2817" width="8" style="722"/>
    <col min="2818" max="2818" width="3.25" style="722" customWidth="1"/>
    <col min="2819" max="2819" width="23.5" style="722" customWidth="1"/>
    <col min="2820" max="2820" width="13.75" style="722" customWidth="1"/>
    <col min="2821" max="2821" width="14.5" style="722" customWidth="1"/>
    <col min="2822" max="2822" width="10" style="722" customWidth="1"/>
    <col min="2823" max="2823" width="10.75" style="722" customWidth="1"/>
    <col min="2824" max="2824" width="7.875" style="722" customWidth="1"/>
    <col min="2825" max="2825" width="10.375" style="722" customWidth="1"/>
    <col min="2826" max="2826" width="9.625" style="722" customWidth="1"/>
    <col min="2827" max="2828" width="5" style="722" customWidth="1"/>
    <col min="2829" max="2829" width="15.125" style="722" customWidth="1"/>
    <col min="2830" max="2830" width="18.125" style="722" customWidth="1"/>
    <col min="2831" max="2831" width="18.5" style="722" customWidth="1"/>
    <col min="2832" max="2832" width="24.5" style="722" customWidth="1"/>
    <col min="2833" max="2833" width="23.625" style="722" customWidth="1"/>
    <col min="2834" max="2834" width="15.625" style="722" customWidth="1"/>
    <col min="2835" max="2835" width="12.625" style="722" customWidth="1"/>
    <col min="2836" max="2836" width="20" style="722" customWidth="1"/>
    <col min="2837" max="2837" width="12.25" style="722" customWidth="1"/>
    <col min="2838" max="2838" width="11.625" style="722" customWidth="1"/>
    <col min="2839" max="2839" width="12.75" style="722" customWidth="1"/>
    <col min="2840" max="2840" width="14.625" style="722" customWidth="1"/>
    <col min="2841" max="2841" width="14.75" style="722" customWidth="1"/>
    <col min="2842" max="2842" width="14.5" style="722" customWidth="1"/>
    <col min="2843" max="2843" width="8" style="722" customWidth="1"/>
    <col min="2844" max="2844" width="17.5" style="722" customWidth="1"/>
    <col min="2845" max="2845" width="10.25" style="722" customWidth="1"/>
    <col min="2846" max="2846" width="8" style="722" customWidth="1"/>
    <col min="2847" max="2847" width="9.375" style="722" customWidth="1"/>
    <col min="2848" max="2848" width="9.875" style="722" customWidth="1"/>
    <col min="2849" max="2849" width="9.5" style="722" customWidth="1"/>
    <col min="2850" max="2850" width="10.125" style="722" customWidth="1"/>
    <col min="2851" max="2851" width="8" style="722" customWidth="1"/>
    <col min="2852" max="2852" width="26" style="722" customWidth="1"/>
    <col min="2853" max="2853" width="12.375" style="722" customWidth="1"/>
    <col min="2854" max="2859" width="8" style="722" customWidth="1"/>
    <col min="2860" max="2865" width="9" style="722" customWidth="1"/>
    <col min="2866" max="2866" width="4" style="722" customWidth="1"/>
    <col min="2867" max="2867" width="16.5" style="722" customWidth="1"/>
    <col min="2868" max="2868" width="14.75" style="722" customWidth="1"/>
    <col min="2869" max="2912" width="9" style="722" customWidth="1"/>
    <col min="2913" max="3073" width="8" style="722"/>
    <col min="3074" max="3074" width="3.25" style="722" customWidth="1"/>
    <col min="3075" max="3075" width="23.5" style="722" customWidth="1"/>
    <col min="3076" max="3076" width="13.75" style="722" customWidth="1"/>
    <col min="3077" max="3077" width="14.5" style="722" customWidth="1"/>
    <col min="3078" max="3078" width="10" style="722" customWidth="1"/>
    <col min="3079" max="3079" width="10.75" style="722" customWidth="1"/>
    <col min="3080" max="3080" width="7.875" style="722" customWidth="1"/>
    <col min="3081" max="3081" width="10.375" style="722" customWidth="1"/>
    <col min="3082" max="3082" width="9.625" style="722" customWidth="1"/>
    <col min="3083" max="3084" width="5" style="722" customWidth="1"/>
    <col min="3085" max="3085" width="15.125" style="722" customWidth="1"/>
    <col min="3086" max="3086" width="18.125" style="722" customWidth="1"/>
    <col min="3087" max="3087" width="18.5" style="722" customWidth="1"/>
    <col min="3088" max="3088" width="24.5" style="722" customWidth="1"/>
    <col min="3089" max="3089" width="23.625" style="722" customWidth="1"/>
    <col min="3090" max="3090" width="15.625" style="722" customWidth="1"/>
    <col min="3091" max="3091" width="12.625" style="722" customWidth="1"/>
    <col min="3092" max="3092" width="20" style="722" customWidth="1"/>
    <col min="3093" max="3093" width="12.25" style="722" customWidth="1"/>
    <col min="3094" max="3094" width="11.625" style="722" customWidth="1"/>
    <col min="3095" max="3095" width="12.75" style="722" customWidth="1"/>
    <col min="3096" max="3096" width="14.625" style="722" customWidth="1"/>
    <col min="3097" max="3097" width="14.75" style="722" customWidth="1"/>
    <col min="3098" max="3098" width="14.5" style="722" customWidth="1"/>
    <col min="3099" max="3099" width="8" style="722" customWidth="1"/>
    <col min="3100" max="3100" width="17.5" style="722" customWidth="1"/>
    <col min="3101" max="3101" width="10.25" style="722" customWidth="1"/>
    <col min="3102" max="3102" width="8" style="722" customWidth="1"/>
    <col min="3103" max="3103" width="9.375" style="722" customWidth="1"/>
    <col min="3104" max="3104" width="9.875" style="722" customWidth="1"/>
    <col min="3105" max="3105" width="9.5" style="722" customWidth="1"/>
    <col min="3106" max="3106" width="10.125" style="722" customWidth="1"/>
    <col min="3107" max="3107" width="8" style="722" customWidth="1"/>
    <col min="3108" max="3108" width="26" style="722" customWidth="1"/>
    <col min="3109" max="3109" width="12.375" style="722" customWidth="1"/>
    <col min="3110" max="3115" width="8" style="722" customWidth="1"/>
    <col min="3116" max="3121" width="9" style="722" customWidth="1"/>
    <col min="3122" max="3122" width="4" style="722" customWidth="1"/>
    <col min="3123" max="3123" width="16.5" style="722" customWidth="1"/>
    <col min="3124" max="3124" width="14.75" style="722" customWidth="1"/>
    <col min="3125" max="3168" width="9" style="722" customWidth="1"/>
    <col min="3169" max="3329" width="8" style="722"/>
    <col min="3330" max="3330" width="3.25" style="722" customWidth="1"/>
    <col min="3331" max="3331" width="23.5" style="722" customWidth="1"/>
    <col min="3332" max="3332" width="13.75" style="722" customWidth="1"/>
    <col min="3333" max="3333" width="14.5" style="722" customWidth="1"/>
    <col min="3334" max="3334" width="10" style="722" customWidth="1"/>
    <col min="3335" max="3335" width="10.75" style="722" customWidth="1"/>
    <col min="3336" max="3336" width="7.875" style="722" customWidth="1"/>
    <col min="3337" max="3337" width="10.375" style="722" customWidth="1"/>
    <col min="3338" max="3338" width="9.625" style="722" customWidth="1"/>
    <col min="3339" max="3340" width="5" style="722" customWidth="1"/>
    <col min="3341" max="3341" width="15.125" style="722" customWidth="1"/>
    <col min="3342" max="3342" width="18.125" style="722" customWidth="1"/>
    <col min="3343" max="3343" width="18.5" style="722" customWidth="1"/>
    <col min="3344" max="3344" width="24.5" style="722" customWidth="1"/>
    <col min="3345" max="3345" width="23.625" style="722" customWidth="1"/>
    <col min="3346" max="3346" width="15.625" style="722" customWidth="1"/>
    <col min="3347" max="3347" width="12.625" style="722" customWidth="1"/>
    <col min="3348" max="3348" width="20" style="722" customWidth="1"/>
    <col min="3349" max="3349" width="12.25" style="722" customWidth="1"/>
    <col min="3350" max="3350" width="11.625" style="722" customWidth="1"/>
    <col min="3351" max="3351" width="12.75" style="722" customWidth="1"/>
    <col min="3352" max="3352" width="14.625" style="722" customWidth="1"/>
    <col min="3353" max="3353" width="14.75" style="722" customWidth="1"/>
    <col min="3354" max="3354" width="14.5" style="722" customWidth="1"/>
    <col min="3355" max="3355" width="8" style="722" customWidth="1"/>
    <col min="3356" max="3356" width="17.5" style="722" customWidth="1"/>
    <col min="3357" max="3357" width="10.25" style="722" customWidth="1"/>
    <col min="3358" max="3358" width="8" style="722" customWidth="1"/>
    <col min="3359" max="3359" width="9.375" style="722" customWidth="1"/>
    <col min="3360" max="3360" width="9.875" style="722" customWidth="1"/>
    <col min="3361" max="3361" width="9.5" style="722" customWidth="1"/>
    <col min="3362" max="3362" width="10.125" style="722" customWidth="1"/>
    <col min="3363" max="3363" width="8" style="722" customWidth="1"/>
    <col min="3364" max="3364" width="26" style="722" customWidth="1"/>
    <col min="3365" max="3365" width="12.375" style="722" customWidth="1"/>
    <col min="3366" max="3371" width="8" style="722" customWidth="1"/>
    <col min="3372" max="3377" width="9" style="722" customWidth="1"/>
    <col min="3378" max="3378" width="4" style="722" customWidth="1"/>
    <col min="3379" max="3379" width="16.5" style="722" customWidth="1"/>
    <col min="3380" max="3380" width="14.75" style="722" customWidth="1"/>
    <col min="3381" max="3424" width="9" style="722" customWidth="1"/>
    <col min="3425" max="3585" width="8" style="722"/>
    <col min="3586" max="3586" width="3.25" style="722" customWidth="1"/>
    <col min="3587" max="3587" width="23.5" style="722" customWidth="1"/>
    <col min="3588" max="3588" width="13.75" style="722" customWidth="1"/>
    <col min="3589" max="3589" width="14.5" style="722" customWidth="1"/>
    <col min="3590" max="3590" width="10" style="722" customWidth="1"/>
    <col min="3591" max="3591" width="10.75" style="722" customWidth="1"/>
    <col min="3592" max="3592" width="7.875" style="722" customWidth="1"/>
    <col min="3593" max="3593" width="10.375" style="722" customWidth="1"/>
    <col min="3594" max="3594" width="9.625" style="722" customWidth="1"/>
    <col min="3595" max="3596" width="5" style="722" customWidth="1"/>
    <col min="3597" max="3597" width="15.125" style="722" customWidth="1"/>
    <col min="3598" max="3598" width="18.125" style="722" customWidth="1"/>
    <col min="3599" max="3599" width="18.5" style="722" customWidth="1"/>
    <col min="3600" max="3600" width="24.5" style="722" customWidth="1"/>
    <col min="3601" max="3601" width="23.625" style="722" customWidth="1"/>
    <col min="3602" max="3602" width="15.625" style="722" customWidth="1"/>
    <col min="3603" max="3603" width="12.625" style="722" customWidth="1"/>
    <col min="3604" max="3604" width="20" style="722" customWidth="1"/>
    <col min="3605" max="3605" width="12.25" style="722" customWidth="1"/>
    <col min="3606" max="3606" width="11.625" style="722" customWidth="1"/>
    <col min="3607" max="3607" width="12.75" style="722" customWidth="1"/>
    <col min="3608" max="3608" width="14.625" style="722" customWidth="1"/>
    <col min="3609" max="3609" width="14.75" style="722" customWidth="1"/>
    <col min="3610" max="3610" width="14.5" style="722" customWidth="1"/>
    <col min="3611" max="3611" width="8" style="722" customWidth="1"/>
    <col min="3612" max="3612" width="17.5" style="722" customWidth="1"/>
    <col min="3613" max="3613" width="10.25" style="722" customWidth="1"/>
    <col min="3614" max="3614" width="8" style="722" customWidth="1"/>
    <col min="3615" max="3615" width="9.375" style="722" customWidth="1"/>
    <col min="3616" max="3616" width="9.875" style="722" customWidth="1"/>
    <col min="3617" max="3617" width="9.5" style="722" customWidth="1"/>
    <col min="3618" max="3618" width="10.125" style="722" customWidth="1"/>
    <col min="3619" max="3619" width="8" style="722" customWidth="1"/>
    <col min="3620" max="3620" width="26" style="722" customWidth="1"/>
    <col min="3621" max="3621" width="12.375" style="722" customWidth="1"/>
    <col min="3622" max="3627" width="8" style="722" customWidth="1"/>
    <col min="3628" max="3633" width="9" style="722" customWidth="1"/>
    <col min="3634" max="3634" width="4" style="722" customWidth="1"/>
    <col min="3635" max="3635" width="16.5" style="722" customWidth="1"/>
    <col min="3636" max="3636" width="14.75" style="722" customWidth="1"/>
    <col min="3637" max="3680" width="9" style="722" customWidth="1"/>
    <col min="3681" max="3841" width="8" style="722"/>
    <col min="3842" max="3842" width="3.25" style="722" customWidth="1"/>
    <col min="3843" max="3843" width="23.5" style="722" customWidth="1"/>
    <col min="3844" max="3844" width="13.75" style="722" customWidth="1"/>
    <col min="3845" max="3845" width="14.5" style="722" customWidth="1"/>
    <col min="3846" max="3846" width="10" style="722" customWidth="1"/>
    <col min="3847" max="3847" width="10.75" style="722" customWidth="1"/>
    <col min="3848" max="3848" width="7.875" style="722" customWidth="1"/>
    <col min="3849" max="3849" width="10.375" style="722" customWidth="1"/>
    <col min="3850" max="3850" width="9.625" style="722" customWidth="1"/>
    <col min="3851" max="3852" width="5" style="722" customWidth="1"/>
    <col min="3853" max="3853" width="15.125" style="722" customWidth="1"/>
    <col min="3854" max="3854" width="18.125" style="722" customWidth="1"/>
    <col min="3855" max="3855" width="18.5" style="722" customWidth="1"/>
    <col min="3856" max="3856" width="24.5" style="722" customWidth="1"/>
    <col min="3857" max="3857" width="23.625" style="722" customWidth="1"/>
    <col min="3858" max="3858" width="15.625" style="722" customWidth="1"/>
    <col min="3859" max="3859" width="12.625" style="722" customWidth="1"/>
    <col min="3860" max="3860" width="20" style="722" customWidth="1"/>
    <col min="3861" max="3861" width="12.25" style="722" customWidth="1"/>
    <col min="3862" max="3862" width="11.625" style="722" customWidth="1"/>
    <col min="3863" max="3863" width="12.75" style="722" customWidth="1"/>
    <col min="3864" max="3864" width="14.625" style="722" customWidth="1"/>
    <col min="3865" max="3865" width="14.75" style="722" customWidth="1"/>
    <col min="3866" max="3866" width="14.5" style="722" customWidth="1"/>
    <col min="3867" max="3867" width="8" style="722" customWidth="1"/>
    <col min="3868" max="3868" width="17.5" style="722" customWidth="1"/>
    <col min="3869" max="3869" width="10.25" style="722" customWidth="1"/>
    <col min="3870" max="3870" width="8" style="722" customWidth="1"/>
    <col min="3871" max="3871" width="9.375" style="722" customWidth="1"/>
    <col min="3872" max="3872" width="9.875" style="722" customWidth="1"/>
    <col min="3873" max="3873" width="9.5" style="722" customWidth="1"/>
    <col min="3874" max="3874" width="10.125" style="722" customWidth="1"/>
    <col min="3875" max="3875" width="8" style="722" customWidth="1"/>
    <col min="3876" max="3876" width="26" style="722" customWidth="1"/>
    <col min="3877" max="3877" width="12.375" style="722" customWidth="1"/>
    <col min="3878" max="3883" width="8" style="722" customWidth="1"/>
    <col min="3884" max="3889" width="9" style="722" customWidth="1"/>
    <col min="3890" max="3890" width="4" style="722" customWidth="1"/>
    <col min="3891" max="3891" width="16.5" style="722" customWidth="1"/>
    <col min="3892" max="3892" width="14.75" style="722" customWidth="1"/>
    <col min="3893" max="3936" width="9" style="722" customWidth="1"/>
    <col min="3937" max="4097" width="8" style="722"/>
    <col min="4098" max="4098" width="3.25" style="722" customWidth="1"/>
    <col min="4099" max="4099" width="23.5" style="722" customWidth="1"/>
    <col min="4100" max="4100" width="13.75" style="722" customWidth="1"/>
    <col min="4101" max="4101" width="14.5" style="722" customWidth="1"/>
    <col min="4102" max="4102" width="10" style="722" customWidth="1"/>
    <col min="4103" max="4103" width="10.75" style="722" customWidth="1"/>
    <col min="4104" max="4104" width="7.875" style="722" customWidth="1"/>
    <col min="4105" max="4105" width="10.375" style="722" customWidth="1"/>
    <col min="4106" max="4106" width="9.625" style="722" customWidth="1"/>
    <col min="4107" max="4108" width="5" style="722" customWidth="1"/>
    <col min="4109" max="4109" width="15.125" style="722" customWidth="1"/>
    <col min="4110" max="4110" width="18.125" style="722" customWidth="1"/>
    <col min="4111" max="4111" width="18.5" style="722" customWidth="1"/>
    <col min="4112" max="4112" width="24.5" style="722" customWidth="1"/>
    <col min="4113" max="4113" width="23.625" style="722" customWidth="1"/>
    <col min="4114" max="4114" width="15.625" style="722" customWidth="1"/>
    <col min="4115" max="4115" width="12.625" style="722" customWidth="1"/>
    <col min="4116" max="4116" width="20" style="722" customWidth="1"/>
    <col min="4117" max="4117" width="12.25" style="722" customWidth="1"/>
    <col min="4118" max="4118" width="11.625" style="722" customWidth="1"/>
    <col min="4119" max="4119" width="12.75" style="722" customWidth="1"/>
    <col min="4120" max="4120" width="14.625" style="722" customWidth="1"/>
    <col min="4121" max="4121" width="14.75" style="722" customWidth="1"/>
    <col min="4122" max="4122" width="14.5" style="722" customWidth="1"/>
    <col min="4123" max="4123" width="8" style="722" customWidth="1"/>
    <col min="4124" max="4124" width="17.5" style="722" customWidth="1"/>
    <col min="4125" max="4125" width="10.25" style="722" customWidth="1"/>
    <col min="4126" max="4126" width="8" style="722" customWidth="1"/>
    <col min="4127" max="4127" width="9.375" style="722" customWidth="1"/>
    <col min="4128" max="4128" width="9.875" style="722" customWidth="1"/>
    <col min="4129" max="4129" width="9.5" style="722" customWidth="1"/>
    <col min="4130" max="4130" width="10.125" style="722" customWidth="1"/>
    <col min="4131" max="4131" width="8" style="722" customWidth="1"/>
    <col min="4132" max="4132" width="26" style="722" customWidth="1"/>
    <col min="4133" max="4133" width="12.375" style="722" customWidth="1"/>
    <col min="4134" max="4139" width="8" style="722" customWidth="1"/>
    <col min="4140" max="4145" width="9" style="722" customWidth="1"/>
    <col min="4146" max="4146" width="4" style="722" customWidth="1"/>
    <col min="4147" max="4147" width="16.5" style="722" customWidth="1"/>
    <col min="4148" max="4148" width="14.75" style="722" customWidth="1"/>
    <col min="4149" max="4192" width="9" style="722" customWidth="1"/>
    <col min="4193" max="4353" width="8" style="722"/>
    <col min="4354" max="4354" width="3.25" style="722" customWidth="1"/>
    <col min="4355" max="4355" width="23.5" style="722" customWidth="1"/>
    <col min="4356" max="4356" width="13.75" style="722" customWidth="1"/>
    <col min="4357" max="4357" width="14.5" style="722" customWidth="1"/>
    <col min="4358" max="4358" width="10" style="722" customWidth="1"/>
    <col min="4359" max="4359" width="10.75" style="722" customWidth="1"/>
    <col min="4360" max="4360" width="7.875" style="722" customWidth="1"/>
    <col min="4361" max="4361" width="10.375" style="722" customWidth="1"/>
    <col min="4362" max="4362" width="9.625" style="722" customWidth="1"/>
    <col min="4363" max="4364" width="5" style="722" customWidth="1"/>
    <col min="4365" max="4365" width="15.125" style="722" customWidth="1"/>
    <col min="4366" max="4366" width="18.125" style="722" customWidth="1"/>
    <col min="4367" max="4367" width="18.5" style="722" customWidth="1"/>
    <col min="4368" max="4368" width="24.5" style="722" customWidth="1"/>
    <col min="4369" max="4369" width="23.625" style="722" customWidth="1"/>
    <col min="4370" max="4370" width="15.625" style="722" customWidth="1"/>
    <col min="4371" max="4371" width="12.625" style="722" customWidth="1"/>
    <col min="4372" max="4372" width="20" style="722" customWidth="1"/>
    <col min="4373" max="4373" width="12.25" style="722" customWidth="1"/>
    <col min="4374" max="4374" width="11.625" style="722" customWidth="1"/>
    <col min="4375" max="4375" width="12.75" style="722" customWidth="1"/>
    <col min="4376" max="4376" width="14.625" style="722" customWidth="1"/>
    <col min="4377" max="4377" width="14.75" style="722" customWidth="1"/>
    <col min="4378" max="4378" width="14.5" style="722" customWidth="1"/>
    <col min="4379" max="4379" width="8" style="722" customWidth="1"/>
    <col min="4380" max="4380" width="17.5" style="722" customWidth="1"/>
    <col min="4381" max="4381" width="10.25" style="722" customWidth="1"/>
    <col min="4382" max="4382" width="8" style="722" customWidth="1"/>
    <col min="4383" max="4383" width="9.375" style="722" customWidth="1"/>
    <col min="4384" max="4384" width="9.875" style="722" customWidth="1"/>
    <col min="4385" max="4385" width="9.5" style="722" customWidth="1"/>
    <col min="4386" max="4386" width="10.125" style="722" customWidth="1"/>
    <col min="4387" max="4387" width="8" style="722" customWidth="1"/>
    <col min="4388" max="4388" width="26" style="722" customWidth="1"/>
    <col min="4389" max="4389" width="12.375" style="722" customWidth="1"/>
    <col min="4390" max="4395" width="8" style="722" customWidth="1"/>
    <col min="4396" max="4401" width="9" style="722" customWidth="1"/>
    <col min="4402" max="4402" width="4" style="722" customWidth="1"/>
    <col min="4403" max="4403" width="16.5" style="722" customWidth="1"/>
    <col min="4404" max="4404" width="14.75" style="722" customWidth="1"/>
    <col min="4405" max="4448" width="9" style="722" customWidth="1"/>
    <col min="4449" max="4609" width="8" style="722"/>
    <col min="4610" max="4610" width="3.25" style="722" customWidth="1"/>
    <col min="4611" max="4611" width="23.5" style="722" customWidth="1"/>
    <col min="4612" max="4612" width="13.75" style="722" customWidth="1"/>
    <col min="4613" max="4613" width="14.5" style="722" customWidth="1"/>
    <col min="4614" max="4614" width="10" style="722" customWidth="1"/>
    <col min="4615" max="4615" width="10.75" style="722" customWidth="1"/>
    <col min="4616" max="4616" width="7.875" style="722" customWidth="1"/>
    <col min="4617" max="4617" width="10.375" style="722" customWidth="1"/>
    <col min="4618" max="4618" width="9.625" style="722" customWidth="1"/>
    <col min="4619" max="4620" width="5" style="722" customWidth="1"/>
    <col min="4621" max="4621" width="15.125" style="722" customWidth="1"/>
    <col min="4622" max="4622" width="18.125" style="722" customWidth="1"/>
    <col min="4623" max="4623" width="18.5" style="722" customWidth="1"/>
    <col min="4624" max="4624" width="24.5" style="722" customWidth="1"/>
    <col min="4625" max="4625" width="23.625" style="722" customWidth="1"/>
    <col min="4626" max="4626" width="15.625" style="722" customWidth="1"/>
    <col min="4627" max="4627" width="12.625" style="722" customWidth="1"/>
    <col min="4628" max="4628" width="20" style="722" customWidth="1"/>
    <col min="4629" max="4629" width="12.25" style="722" customWidth="1"/>
    <col min="4630" max="4630" width="11.625" style="722" customWidth="1"/>
    <col min="4631" max="4631" width="12.75" style="722" customWidth="1"/>
    <col min="4632" max="4632" width="14.625" style="722" customWidth="1"/>
    <col min="4633" max="4633" width="14.75" style="722" customWidth="1"/>
    <col min="4634" max="4634" width="14.5" style="722" customWidth="1"/>
    <col min="4635" max="4635" width="8" style="722" customWidth="1"/>
    <col min="4636" max="4636" width="17.5" style="722" customWidth="1"/>
    <col min="4637" max="4637" width="10.25" style="722" customWidth="1"/>
    <col min="4638" max="4638" width="8" style="722" customWidth="1"/>
    <col min="4639" max="4639" width="9.375" style="722" customWidth="1"/>
    <col min="4640" max="4640" width="9.875" style="722" customWidth="1"/>
    <col min="4641" max="4641" width="9.5" style="722" customWidth="1"/>
    <col min="4642" max="4642" width="10.125" style="722" customWidth="1"/>
    <col min="4643" max="4643" width="8" style="722" customWidth="1"/>
    <col min="4644" max="4644" width="26" style="722" customWidth="1"/>
    <col min="4645" max="4645" width="12.375" style="722" customWidth="1"/>
    <col min="4646" max="4651" width="8" style="722" customWidth="1"/>
    <col min="4652" max="4657" width="9" style="722" customWidth="1"/>
    <col min="4658" max="4658" width="4" style="722" customWidth="1"/>
    <col min="4659" max="4659" width="16.5" style="722" customWidth="1"/>
    <col min="4660" max="4660" width="14.75" style="722" customWidth="1"/>
    <col min="4661" max="4704" width="9" style="722" customWidth="1"/>
    <col min="4705" max="4865" width="8" style="722"/>
    <col min="4866" max="4866" width="3.25" style="722" customWidth="1"/>
    <col min="4867" max="4867" width="23.5" style="722" customWidth="1"/>
    <col min="4868" max="4868" width="13.75" style="722" customWidth="1"/>
    <col min="4869" max="4869" width="14.5" style="722" customWidth="1"/>
    <col min="4870" max="4870" width="10" style="722" customWidth="1"/>
    <col min="4871" max="4871" width="10.75" style="722" customWidth="1"/>
    <col min="4872" max="4872" width="7.875" style="722" customWidth="1"/>
    <col min="4873" max="4873" width="10.375" style="722" customWidth="1"/>
    <col min="4874" max="4874" width="9.625" style="722" customWidth="1"/>
    <col min="4875" max="4876" width="5" style="722" customWidth="1"/>
    <col min="4877" max="4877" width="15.125" style="722" customWidth="1"/>
    <col min="4878" max="4878" width="18.125" style="722" customWidth="1"/>
    <col min="4879" max="4879" width="18.5" style="722" customWidth="1"/>
    <col min="4880" max="4880" width="24.5" style="722" customWidth="1"/>
    <col min="4881" max="4881" width="23.625" style="722" customWidth="1"/>
    <col min="4882" max="4882" width="15.625" style="722" customWidth="1"/>
    <col min="4883" max="4883" width="12.625" style="722" customWidth="1"/>
    <col min="4884" max="4884" width="20" style="722" customWidth="1"/>
    <col min="4885" max="4885" width="12.25" style="722" customWidth="1"/>
    <col min="4886" max="4886" width="11.625" style="722" customWidth="1"/>
    <col min="4887" max="4887" width="12.75" style="722" customWidth="1"/>
    <col min="4888" max="4888" width="14.625" style="722" customWidth="1"/>
    <col min="4889" max="4889" width="14.75" style="722" customWidth="1"/>
    <col min="4890" max="4890" width="14.5" style="722" customWidth="1"/>
    <col min="4891" max="4891" width="8" style="722" customWidth="1"/>
    <col min="4892" max="4892" width="17.5" style="722" customWidth="1"/>
    <col min="4893" max="4893" width="10.25" style="722" customWidth="1"/>
    <col min="4894" max="4894" width="8" style="722" customWidth="1"/>
    <col min="4895" max="4895" width="9.375" style="722" customWidth="1"/>
    <col min="4896" max="4896" width="9.875" style="722" customWidth="1"/>
    <col min="4897" max="4897" width="9.5" style="722" customWidth="1"/>
    <col min="4898" max="4898" width="10.125" style="722" customWidth="1"/>
    <col min="4899" max="4899" width="8" style="722" customWidth="1"/>
    <col min="4900" max="4900" width="26" style="722" customWidth="1"/>
    <col min="4901" max="4901" width="12.375" style="722" customWidth="1"/>
    <col min="4902" max="4907" width="8" style="722" customWidth="1"/>
    <col min="4908" max="4913" width="9" style="722" customWidth="1"/>
    <col min="4914" max="4914" width="4" style="722" customWidth="1"/>
    <col min="4915" max="4915" width="16.5" style="722" customWidth="1"/>
    <col min="4916" max="4916" width="14.75" style="722" customWidth="1"/>
    <col min="4917" max="4960" width="9" style="722" customWidth="1"/>
    <col min="4961" max="5121" width="8" style="722"/>
    <col min="5122" max="5122" width="3.25" style="722" customWidth="1"/>
    <col min="5123" max="5123" width="23.5" style="722" customWidth="1"/>
    <col min="5124" max="5124" width="13.75" style="722" customWidth="1"/>
    <col min="5125" max="5125" width="14.5" style="722" customWidth="1"/>
    <col min="5126" max="5126" width="10" style="722" customWidth="1"/>
    <col min="5127" max="5127" width="10.75" style="722" customWidth="1"/>
    <col min="5128" max="5128" width="7.875" style="722" customWidth="1"/>
    <col min="5129" max="5129" width="10.375" style="722" customWidth="1"/>
    <col min="5130" max="5130" width="9.625" style="722" customWidth="1"/>
    <col min="5131" max="5132" width="5" style="722" customWidth="1"/>
    <col min="5133" max="5133" width="15.125" style="722" customWidth="1"/>
    <col min="5134" max="5134" width="18.125" style="722" customWidth="1"/>
    <col min="5135" max="5135" width="18.5" style="722" customWidth="1"/>
    <col min="5136" max="5136" width="24.5" style="722" customWidth="1"/>
    <col min="5137" max="5137" width="23.625" style="722" customWidth="1"/>
    <col min="5138" max="5138" width="15.625" style="722" customWidth="1"/>
    <col min="5139" max="5139" width="12.625" style="722" customWidth="1"/>
    <col min="5140" max="5140" width="20" style="722" customWidth="1"/>
    <col min="5141" max="5141" width="12.25" style="722" customWidth="1"/>
    <col min="5142" max="5142" width="11.625" style="722" customWidth="1"/>
    <col min="5143" max="5143" width="12.75" style="722" customWidth="1"/>
    <col min="5144" max="5144" width="14.625" style="722" customWidth="1"/>
    <col min="5145" max="5145" width="14.75" style="722" customWidth="1"/>
    <col min="5146" max="5146" width="14.5" style="722" customWidth="1"/>
    <col min="5147" max="5147" width="8" style="722" customWidth="1"/>
    <col min="5148" max="5148" width="17.5" style="722" customWidth="1"/>
    <col min="5149" max="5149" width="10.25" style="722" customWidth="1"/>
    <col min="5150" max="5150" width="8" style="722" customWidth="1"/>
    <col min="5151" max="5151" width="9.375" style="722" customWidth="1"/>
    <col min="5152" max="5152" width="9.875" style="722" customWidth="1"/>
    <col min="5153" max="5153" width="9.5" style="722" customWidth="1"/>
    <col min="5154" max="5154" width="10.125" style="722" customWidth="1"/>
    <col min="5155" max="5155" width="8" style="722" customWidth="1"/>
    <col min="5156" max="5156" width="26" style="722" customWidth="1"/>
    <col min="5157" max="5157" width="12.375" style="722" customWidth="1"/>
    <col min="5158" max="5163" width="8" style="722" customWidth="1"/>
    <col min="5164" max="5169" width="9" style="722" customWidth="1"/>
    <col min="5170" max="5170" width="4" style="722" customWidth="1"/>
    <col min="5171" max="5171" width="16.5" style="722" customWidth="1"/>
    <col min="5172" max="5172" width="14.75" style="722" customWidth="1"/>
    <col min="5173" max="5216" width="9" style="722" customWidth="1"/>
    <col min="5217" max="5377" width="8" style="722"/>
    <col min="5378" max="5378" width="3.25" style="722" customWidth="1"/>
    <col min="5379" max="5379" width="23.5" style="722" customWidth="1"/>
    <col min="5380" max="5380" width="13.75" style="722" customWidth="1"/>
    <col min="5381" max="5381" width="14.5" style="722" customWidth="1"/>
    <col min="5382" max="5382" width="10" style="722" customWidth="1"/>
    <col min="5383" max="5383" width="10.75" style="722" customWidth="1"/>
    <col min="5384" max="5384" width="7.875" style="722" customWidth="1"/>
    <col min="5385" max="5385" width="10.375" style="722" customWidth="1"/>
    <col min="5386" max="5386" width="9.625" style="722" customWidth="1"/>
    <col min="5387" max="5388" width="5" style="722" customWidth="1"/>
    <col min="5389" max="5389" width="15.125" style="722" customWidth="1"/>
    <col min="5390" max="5390" width="18.125" style="722" customWidth="1"/>
    <col min="5391" max="5391" width="18.5" style="722" customWidth="1"/>
    <col min="5392" max="5392" width="24.5" style="722" customWidth="1"/>
    <col min="5393" max="5393" width="23.625" style="722" customWidth="1"/>
    <col min="5394" max="5394" width="15.625" style="722" customWidth="1"/>
    <col min="5395" max="5395" width="12.625" style="722" customWidth="1"/>
    <col min="5396" max="5396" width="20" style="722" customWidth="1"/>
    <col min="5397" max="5397" width="12.25" style="722" customWidth="1"/>
    <col min="5398" max="5398" width="11.625" style="722" customWidth="1"/>
    <col min="5399" max="5399" width="12.75" style="722" customWidth="1"/>
    <col min="5400" max="5400" width="14.625" style="722" customWidth="1"/>
    <col min="5401" max="5401" width="14.75" style="722" customWidth="1"/>
    <col min="5402" max="5402" width="14.5" style="722" customWidth="1"/>
    <col min="5403" max="5403" width="8" style="722" customWidth="1"/>
    <col min="5404" max="5404" width="17.5" style="722" customWidth="1"/>
    <col min="5405" max="5405" width="10.25" style="722" customWidth="1"/>
    <col min="5406" max="5406" width="8" style="722" customWidth="1"/>
    <col min="5407" max="5407" width="9.375" style="722" customWidth="1"/>
    <col min="5408" max="5408" width="9.875" style="722" customWidth="1"/>
    <col min="5409" max="5409" width="9.5" style="722" customWidth="1"/>
    <col min="5410" max="5410" width="10.125" style="722" customWidth="1"/>
    <col min="5411" max="5411" width="8" style="722" customWidth="1"/>
    <col min="5412" max="5412" width="26" style="722" customWidth="1"/>
    <col min="5413" max="5413" width="12.375" style="722" customWidth="1"/>
    <col min="5414" max="5419" width="8" style="722" customWidth="1"/>
    <col min="5420" max="5425" width="9" style="722" customWidth="1"/>
    <col min="5426" max="5426" width="4" style="722" customWidth="1"/>
    <col min="5427" max="5427" width="16.5" style="722" customWidth="1"/>
    <col min="5428" max="5428" width="14.75" style="722" customWidth="1"/>
    <col min="5429" max="5472" width="9" style="722" customWidth="1"/>
    <col min="5473" max="5633" width="8" style="722"/>
    <col min="5634" max="5634" width="3.25" style="722" customWidth="1"/>
    <col min="5635" max="5635" width="23.5" style="722" customWidth="1"/>
    <col min="5636" max="5636" width="13.75" style="722" customWidth="1"/>
    <col min="5637" max="5637" width="14.5" style="722" customWidth="1"/>
    <col min="5638" max="5638" width="10" style="722" customWidth="1"/>
    <col min="5639" max="5639" width="10.75" style="722" customWidth="1"/>
    <col min="5640" max="5640" width="7.875" style="722" customWidth="1"/>
    <col min="5641" max="5641" width="10.375" style="722" customWidth="1"/>
    <col min="5642" max="5642" width="9.625" style="722" customWidth="1"/>
    <col min="5643" max="5644" width="5" style="722" customWidth="1"/>
    <col min="5645" max="5645" width="15.125" style="722" customWidth="1"/>
    <col min="5646" max="5646" width="18.125" style="722" customWidth="1"/>
    <col min="5647" max="5647" width="18.5" style="722" customWidth="1"/>
    <col min="5648" max="5648" width="24.5" style="722" customWidth="1"/>
    <col min="5649" max="5649" width="23.625" style="722" customWidth="1"/>
    <col min="5650" max="5650" width="15.625" style="722" customWidth="1"/>
    <col min="5651" max="5651" width="12.625" style="722" customWidth="1"/>
    <col min="5652" max="5652" width="20" style="722" customWidth="1"/>
    <col min="5653" max="5653" width="12.25" style="722" customWidth="1"/>
    <col min="5654" max="5654" width="11.625" style="722" customWidth="1"/>
    <col min="5655" max="5655" width="12.75" style="722" customWidth="1"/>
    <col min="5656" max="5656" width="14.625" style="722" customWidth="1"/>
    <col min="5657" max="5657" width="14.75" style="722" customWidth="1"/>
    <col min="5658" max="5658" width="14.5" style="722" customWidth="1"/>
    <col min="5659" max="5659" width="8" style="722" customWidth="1"/>
    <col min="5660" max="5660" width="17.5" style="722" customWidth="1"/>
    <col min="5661" max="5661" width="10.25" style="722" customWidth="1"/>
    <col min="5662" max="5662" width="8" style="722" customWidth="1"/>
    <col min="5663" max="5663" width="9.375" style="722" customWidth="1"/>
    <col min="5664" max="5664" width="9.875" style="722" customWidth="1"/>
    <col min="5665" max="5665" width="9.5" style="722" customWidth="1"/>
    <col min="5666" max="5666" width="10.125" style="722" customWidth="1"/>
    <col min="5667" max="5667" width="8" style="722" customWidth="1"/>
    <col min="5668" max="5668" width="26" style="722" customWidth="1"/>
    <col min="5669" max="5669" width="12.375" style="722" customWidth="1"/>
    <col min="5670" max="5675" width="8" style="722" customWidth="1"/>
    <col min="5676" max="5681" width="9" style="722" customWidth="1"/>
    <col min="5682" max="5682" width="4" style="722" customWidth="1"/>
    <col min="5683" max="5683" width="16.5" style="722" customWidth="1"/>
    <col min="5684" max="5684" width="14.75" style="722" customWidth="1"/>
    <col min="5685" max="5728" width="9" style="722" customWidth="1"/>
    <col min="5729" max="5889" width="8" style="722"/>
    <col min="5890" max="5890" width="3.25" style="722" customWidth="1"/>
    <col min="5891" max="5891" width="23.5" style="722" customWidth="1"/>
    <col min="5892" max="5892" width="13.75" style="722" customWidth="1"/>
    <col min="5893" max="5893" width="14.5" style="722" customWidth="1"/>
    <col min="5894" max="5894" width="10" style="722" customWidth="1"/>
    <col min="5895" max="5895" width="10.75" style="722" customWidth="1"/>
    <col min="5896" max="5896" width="7.875" style="722" customWidth="1"/>
    <col min="5897" max="5897" width="10.375" style="722" customWidth="1"/>
    <col min="5898" max="5898" width="9.625" style="722" customWidth="1"/>
    <col min="5899" max="5900" width="5" style="722" customWidth="1"/>
    <col min="5901" max="5901" width="15.125" style="722" customWidth="1"/>
    <col min="5902" max="5902" width="18.125" style="722" customWidth="1"/>
    <col min="5903" max="5903" width="18.5" style="722" customWidth="1"/>
    <col min="5904" max="5904" width="24.5" style="722" customWidth="1"/>
    <col min="5905" max="5905" width="23.625" style="722" customWidth="1"/>
    <col min="5906" max="5906" width="15.625" style="722" customWidth="1"/>
    <col min="5907" max="5907" width="12.625" style="722" customWidth="1"/>
    <col min="5908" max="5908" width="20" style="722" customWidth="1"/>
    <col min="5909" max="5909" width="12.25" style="722" customWidth="1"/>
    <col min="5910" max="5910" width="11.625" style="722" customWidth="1"/>
    <col min="5911" max="5911" width="12.75" style="722" customWidth="1"/>
    <col min="5912" max="5912" width="14.625" style="722" customWidth="1"/>
    <col min="5913" max="5913" width="14.75" style="722" customWidth="1"/>
    <col min="5914" max="5914" width="14.5" style="722" customWidth="1"/>
    <col min="5915" max="5915" width="8" style="722" customWidth="1"/>
    <col min="5916" max="5916" width="17.5" style="722" customWidth="1"/>
    <col min="5917" max="5917" width="10.25" style="722" customWidth="1"/>
    <col min="5918" max="5918" width="8" style="722" customWidth="1"/>
    <col min="5919" max="5919" width="9.375" style="722" customWidth="1"/>
    <col min="5920" max="5920" width="9.875" style="722" customWidth="1"/>
    <col min="5921" max="5921" width="9.5" style="722" customWidth="1"/>
    <col min="5922" max="5922" width="10.125" style="722" customWidth="1"/>
    <col min="5923" max="5923" width="8" style="722" customWidth="1"/>
    <col min="5924" max="5924" width="26" style="722" customWidth="1"/>
    <col min="5925" max="5925" width="12.375" style="722" customWidth="1"/>
    <col min="5926" max="5931" width="8" style="722" customWidth="1"/>
    <col min="5932" max="5937" width="9" style="722" customWidth="1"/>
    <col min="5938" max="5938" width="4" style="722" customWidth="1"/>
    <col min="5939" max="5939" width="16.5" style="722" customWidth="1"/>
    <col min="5940" max="5940" width="14.75" style="722" customWidth="1"/>
    <col min="5941" max="5984" width="9" style="722" customWidth="1"/>
    <col min="5985" max="6145" width="8" style="722"/>
    <col min="6146" max="6146" width="3.25" style="722" customWidth="1"/>
    <col min="6147" max="6147" width="23.5" style="722" customWidth="1"/>
    <col min="6148" max="6148" width="13.75" style="722" customWidth="1"/>
    <col min="6149" max="6149" width="14.5" style="722" customWidth="1"/>
    <col min="6150" max="6150" width="10" style="722" customWidth="1"/>
    <col min="6151" max="6151" width="10.75" style="722" customWidth="1"/>
    <col min="6152" max="6152" width="7.875" style="722" customWidth="1"/>
    <col min="6153" max="6153" width="10.375" style="722" customWidth="1"/>
    <col min="6154" max="6154" width="9.625" style="722" customWidth="1"/>
    <col min="6155" max="6156" width="5" style="722" customWidth="1"/>
    <col min="6157" max="6157" width="15.125" style="722" customWidth="1"/>
    <col min="6158" max="6158" width="18.125" style="722" customWidth="1"/>
    <col min="6159" max="6159" width="18.5" style="722" customWidth="1"/>
    <col min="6160" max="6160" width="24.5" style="722" customWidth="1"/>
    <col min="6161" max="6161" width="23.625" style="722" customWidth="1"/>
    <col min="6162" max="6162" width="15.625" style="722" customWidth="1"/>
    <col min="6163" max="6163" width="12.625" style="722" customWidth="1"/>
    <col min="6164" max="6164" width="20" style="722" customWidth="1"/>
    <col min="6165" max="6165" width="12.25" style="722" customWidth="1"/>
    <col min="6166" max="6166" width="11.625" style="722" customWidth="1"/>
    <col min="6167" max="6167" width="12.75" style="722" customWidth="1"/>
    <col min="6168" max="6168" width="14.625" style="722" customWidth="1"/>
    <col min="6169" max="6169" width="14.75" style="722" customWidth="1"/>
    <col min="6170" max="6170" width="14.5" style="722" customWidth="1"/>
    <col min="6171" max="6171" width="8" style="722" customWidth="1"/>
    <col min="6172" max="6172" width="17.5" style="722" customWidth="1"/>
    <col min="6173" max="6173" width="10.25" style="722" customWidth="1"/>
    <col min="6174" max="6174" width="8" style="722" customWidth="1"/>
    <col min="6175" max="6175" width="9.375" style="722" customWidth="1"/>
    <col min="6176" max="6176" width="9.875" style="722" customWidth="1"/>
    <col min="6177" max="6177" width="9.5" style="722" customWidth="1"/>
    <col min="6178" max="6178" width="10.125" style="722" customWidth="1"/>
    <col min="6179" max="6179" width="8" style="722" customWidth="1"/>
    <col min="6180" max="6180" width="26" style="722" customWidth="1"/>
    <col min="6181" max="6181" width="12.375" style="722" customWidth="1"/>
    <col min="6182" max="6187" width="8" style="722" customWidth="1"/>
    <col min="6188" max="6193" width="9" style="722" customWidth="1"/>
    <col min="6194" max="6194" width="4" style="722" customWidth="1"/>
    <col min="6195" max="6195" width="16.5" style="722" customWidth="1"/>
    <col min="6196" max="6196" width="14.75" style="722" customWidth="1"/>
    <col min="6197" max="6240" width="9" style="722" customWidth="1"/>
    <col min="6241" max="6401" width="8" style="722"/>
    <col min="6402" max="6402" width="3.25" style="722" customWidth="1"/>
    <col min="6403" max="6403" width="23.5" style="722" customWidth="1"/>
    <col min="6404" max="6404" width="13.75" style="722" customWidth="1"/>
    <col min="6405" max="6405" width="14.5" style="722" customWidth="1"/>
    <col min="6406" max="6406" width="10" style="722" customWidth="1"/>
    <col min="6407" max="6407" width="10.75" style="722" customWidth="1"/>
    <col min="6408" max="6408" width="7.875" style="722" customWidth="1"/>
    <col min="6409" max="6409" width="10.375" style="722" customWidth="1"/>
    <col min="6410" max="6410" width="9.625" style="722" customWidth="1"/>
    <col min="6411" max="6412" width="5" style="722" customWidth="1"/>
    <col min="6413" max="6413" width="15.125" style="722" customWidth="1"/>
    <col min="6414" max="6414" width="18.125" style="722" customWidth="1"/>
    <col min="6415" max="6415" width="18.5" style="722" customWidth="1"/>
    <col min="6416" max="6416" width="24.5" style="722" customWidth="1"/>
    <col min="6417" max="6417" width="23.625" style="722" customWidth="1"/>
    <col min="6418" max="6418" width="15.625" style="722" customWidth="1"/>
    <col min="6419" max="6419" width="12.625" style="722" customWidth="1"/>
    <col min="6420" max="6420" width="20" style="722" customWidth="1"/>
    <col min="6421" max="6421" width="12.25" style="722" customWidth="1"/>
    <col min="6422" max="6422" width="11.625" style="722" customWidth="1"/>
    <col min="6423" max="6423" width="12.75" style="722" customWidth="1"/>
    <col min="6424" max="6424" width="14.625" style="722" customWidth="1"/>
    <col min="6425" max="6425" width="14.75" style="722" customWidth="1"/>
    <col min="6426" max="6426" width="14.5" style="722" customWidth="1"/>
    <col min="6427" max="6427" width="8" style="722" customWidth="1"/>
    <col min="6428" max="6428" width="17.5" style="722" customWidth="1"/>
    <col min="6429" max="6429" width="10.25" style="722" customWidth="1"/>
    <col min="6430" max="6430" width="8" style="722" customWidth="1"/>
    <col min="6431" max="6431" width="9.375" style="722" customWidth="1"/>
    <col min="6432" max="6432" width="9.875" style="722" customWidth="1"/>
    <col min="6433" max="6433" width="9.5" style="722" customWidth="1"/>
    <col min="6434" max="6434" width="10.125" style="722" customWidth="1"/>
    <col min="6435" max="6435" width="8" style="722" customWidth="1"/>
    <col min="6436" max="6436" width="26" style="722" customWidth="1"/>
    <col min="6437" max="6437" width="12.375" style="722" customWidth="1"/>
    <col min="6438" max="6443" width="8" style="722" customWidth="1"/>
    <col min="6444" max="6449" width="9" style="722" customWidth="1"/>
    <col min="6450" max="6450" width="4" style="722" customWidth="1"/>
    <col min="6451" max="6451" width="16.5" style="722" customWidth="1"/>
    <col min="6452" max="6452" width="14.75" style="722" customWidth="1"/>
    <col min="6453" max="6496" width="9" style="722" customWidth="1"/>
    <col min="6497" max="6657" width="8" style="722"/>
    <col min="6658" max="6658" width="3.25" style="722" customWidth="1"/>
    <col min="6659" max="6659" width="23.5" style="722" customWidth="1"/>
    <col min="6660" max="6660" width="13.75" style="722" customWidth="1"/>
    <col min="6661" max="6661" width="14.5" style="722" customWidth="1"/>
    <col min="6662" max="6662" width="10" style="722" customWidth="1"/>
    <col min="6663" max="6663" width="10.75" style="722" customWidth="1"/>
    <col min="6664" max="6664" width="7.875" style="722" customWidth="1"/>
    <col min="6665" max="6665" width="10.375" style="722" customWidth="1"/>
    <col min="6666" max="6666" width="9.625" style="722" customWidth="1"/>
    <col min="6667" max="6668" width="5" style="722" customWidth="1"/>
    <col min="6669" max="6669" width="15.125" style="722" customWidth="1"/>
    <col min="6670" max="6670" width="18.125" style="722" customWidth="1"/>
    <col min="6671" max="6671" width="18.5" style="722" customWidth="1"/>
    <col min="6672" max="6672" width="24.5" style="722" customWidth="1"/>
    <col min="6673" max="6673" width="23.625" style="722" customWidth="1"/>
    <col min="6674" max="6674" width="15.625" style="722" customWidth="1"/>
    <col min="6675" max="6675" width="12.625" style="722" customWidth="1"/>
    <col min="6676" max="6676" width="20" style="722" customWidth="1"/>
    <col min="6677" max="6677" width="12.25" style="722" customWidth="1"/>
    <col min="6678" max="6678" width="11.625" style="722" customWidth="1"/>
    <col min="6679" max="6679" width="12.75" style="722" customWidth="1"/>
    <col min="6680" max="6680" width="14.625" style="722" customWidth="1"/>
    <col min="6681" max="6681" width="14.75" style="722" customWidth="1"/>
    <col min="6682" max="6682" width="14.5" style="722" customWidth="1"/>
    <col min="6683" max="6683" width="8" style="722" customWidth="1"/>
    <col min="6684" max="6684" width="17.5" style="722" customWidth="1"/>
    <col min="6685" max="6685" width="10.25" style="722" customWidth="1"/>
    <col min="6686" max="6686" width="8" style="722" customWidth="1"/>
    <col min="6687" max="6687" width="9.375" style="722" customWidth="1"/>
    <col min="6688" max="6688" width="9.875" style="722" customWidth="1"/>
    <col min="6689" max="6689" width="9.5" style="722" customWidth="1"/>
    <col min="6690" max="6690" width="10.125" style="722" customWidth="1"/>
    <col min="6691" max="6691" width="8" style="722" customWidth="1"/>
    <col min="6692" max="6692" width="26" style="722" customWidth="1"/>
    <col min="6693" max="6693" width="12.375" style="722" customWidth="1"/>
    <col min="6694" max="6699" width="8" style="722" customWidth="1"/>
    <col min="6700" max="6705" width="9" style="722" customWidth="1"/>
    <col min="6706" max="6706" width="4" style="722" customWidth="1"/>
    <col min="6707" max="6707" width="16.5" style="722" customWidth="1"/>
    <col min="6708" max="6708" width="14.75" style="722" customWidth="1"/>
    <col min="6709" max="6752" width="9" style="722" customWidth="1"/>
    <col min="6753" max="6913" width="8" style="722"/>
    <col min="6914" max="6914" width="3.25" style="722" customWidth="1"/>
    <col min="6915" max="6915" width="23.5" style="722" customWidth="1"/>
    <col min="6916" max="6916" width="13.75" style="722" customWidth="1"/>
    <col min="6917" max="6917" width="14.5" style="722" customWidth="1"/>
    <col min="6918" max="6918" width="10" style="722" customWidth="1"/>
    <col min="6919" max="6919" width="10.75" style="722" customWidth="1"/>
    <col min="6920" max="6920" width="7.875" style="722" customWidth="1"/>
    <col min="6921" max="6921" width="10.375" style="722" customWidth="1"/>
    <col min="6922" max="6922" width="9.625" style="722" customWidth="1"/>
    <col min="6923" max="6924" width="5" style="722" customWidth="1"/>
    <col min="6925" max="6925" width="15.125" style="722" customWidth="1"/>
    <col min="6926" max="6926" width="18.125" style="722" customWidth="1"/>
    <col min="6927" max="6927" width="18.5" style="722" customWidth="1"/>
    <col min="6928" max="6928" width="24.5" style="722" customWidth="1"/>
    <col min="6929" max="6929" width="23.625" style="722" customWidth="1"/>
    <col min="6930" max="6930" width="15.625" style="722" customWidth="1"/>
    <col min="6931" max="6931" width="12.625" style="722" customWidth="1"/>
    <col min="6932" max="6932" width="20" style="722" customWidth="1"/>
    <col min="6933" max="6933" width="12.25" style="722" customWidth="1"/>
    <col min="6934" max="6934" width="11.625" style="722" customWidth="1"/>
    <col min="6935" max="6935" width="12.75" style="722" customWidth="1"/>
    <col min="6936" max="6936" width="14.625" style="722" customWidth="1"/>
    <col min="6937" max="6937" width="14.75" style="722" customWidth="1"/>
    <col min="6938" max="6938" width="14.5" style="722" customWidth="1"/>
    <col min="6939" max="6939" width="8" style="722" customWidth="1"/>
    <col min="6940" max="6940" width="17.5" style="722" customWidth="1"/>
    <col min="6941" max="6941" width="10.25" style="722" customWidth="1"/>
    <col min="6942" max="6942" width="8" style="722" customWidth="1"/>
    <col min="6943" max="6943" width="9.375" style="722" customWidth="1"/>
    <col min="6944" max="6944" width="9.875" style="722" customWidth="1"/>
    <col min="6945" max="6945" width="9.5" style="722" customWidth="1"/>
    <col min="6946" max="6946" width="10.125" style="722" customWidth="1"/>
    <col min="6947" max="6947" width="8" style="722" customWidth="1"/>
    <col min="6948" max="6948" width="26" style="722" customWidth="1"/>
    <col min="6949" max="6949" width="12.375" style="722" customWidth="1"/>
    <col min="6950" max="6955" width="8" style="722" customWidth="1"/>
    <col min="6956" max="6961" width="9" style="722" customWidth="1"/>
    <col min="6962" max="6962" width="4" style="722" customWidth="1"/>
    <col min="6963" max="6963" width="16.5" style="722" customWidth="1"/>
    <col min="6964" max="6964" width="14.75" style="722" customWidth="1"/>
    <col min="6965" max="7008" width="9" style="722" customWidth="1"/>
    <col min="7009" max="7169" width="8" style="722"/>
    <col min="7170" max="7170" width="3.25" style="722" customWidth="1"/>
    <col min="7171" max="7171" width="23.5" style="722" customWidth="1"/>
    <col min="7172" max="7172" width="13.75" style="722" customWidth="1"/>
    <col min="7173" max="7173" width="14.5" style="722" customWidth="1"/>
    <col min="7174" max="7174" width="10" style="722" customWidth="1"/>
    <col min="7175" max="7175" width="10.75" style="722" customWidth="1"/>
    <col min="7176" max="7176" width="7.875" style="722" customWidth="1"/>
    <col min="7177" max="7177" width="10.375" style="722" customWidth="1"/>
    <col min="7178" max="7178" width="9.625" style="722" customWidth="1"/>
    <col min="7179" max="7180" width="5" style="722" customWidth="1"/>
    <col min="7181" max="7181" width="15.125" style="722" customWidth="1"/>
    <col min="7182" max="7182" width="18.125" style="722" customWidth="1"/>
    <col min="7183" max="7183" width="18.5" style="722" customWidth="1"/>
    <col min="7184" max="7184" width="24.5" style="722" customWidth="1"/>
    <col min="7185" max="7185" width="23.625" style="722" customWidth="1"/>
    <col min="7186" max="7186" width="15.625" style="722" customWidth="1"/>
    <col min="7187" max="7187" width="12.625" style="722" customWidth="1"/>
    <col min="7188" max="7188" width="20" style="722" customWidth="1"/>
    <col min="7189" max="7189" width="12.25" style="722" customWidth="1"/>
    <col min="7190" max="7190" width="11.625" style="722" customWidth="1"/>
    <col min="7191" max="7191" width="12.75" style="722" customWidth="1"/>
    <col min="7192" max="7192" width="14.625" style="722" customWidth="1"/>
    <col min="7193" max="7193" width="14.75" style="722" customWidth="1"/>
    <col min="7194" max="7194" width="14.5" style="722" customWidth="1"/>
    <col min="7195" max="7195" width="8" style="722" customWidth="1"/>
    <col min="7196" max="7196" width="17.5" style="722" customWidth="1"/>
    <col min="7197" max="7197" width="10.25" style="722" customWidth="1"/>
    <col min="7198" max="7198" width="8" style="722" customWidth="1"/>
    <col min="7199" max="7199" width="9.375" style="722" customWidth="1"/>
    <col min="7200" max="7200" width="9.875" style="722" customWidth="1"/>
    <col min="7201" max="7201" width="9.5" style="722" customWidth="1"/>
    <col min="7202" max="7202" width="10.125" style="722" customWidth="1"/>
    <col min="7203" max="7203" width="8" style="722" customWidth="1"/>
    <col min="7204" max="7204" width="26" style="722" customWidth="1"/>
    <col min="7205" max="7205" width="12.375" style="722" customWidth="1"/>
    <col min="7206" max="7211" width="8" style="722" customWidth="1"/>
    <col min="7212" max="7217" width="9" style="722" customWidth="1"/>
    <col min="7218" max="7218" width="4" style="722" customWidth="1"/>
    <col min="7219" max="7219" width="16.5" style="722" customWidth="1"/>
    <col min="7220" max="7220" width="14.75" style="722" customWidth="1"/>
    <col min="7221" max="7264" width="9" style="722" customWidth="1"/>
    <col min="7265" max="7425" width="8" style="722"/>
    <col min="7426" max="7426" width="3.25" style="722" customWidth="1"/>
    <col min="7427" max="7427" width="23.5" style="722" customWidth="1"/>
    <col min="7428" max="7428" width="13.75" style="722" customWidth="1"/>
    <col min="7429" max="7429" width="14.5" style="722" customWidth="1"/>
    <col min="7430" max="7430" width="10" style="722" customWidth="1"/>
    <col min="7431" max="7431" width="10.75" style="722" customWidth="1"/>
    <col min="7432" max="7432" width="7.875" style="722" customWidth="1"/>
    <col min="7433" max="7433" width="10.375" style="722" customWidth="1"/>
    <col min="7434" max="7434" width="9.625" style="722" customWidth="1"/>
    <col min="7435" max="7436" width="5" style="722" customWidth="1"/>
    <col min="7437" max="7437" width="15.125" style="722" customWidth="1"/>
    <col min="7438" max="7438" width="18.125" style="722" customWidth="1"/>
    <col min="7439" max="7439" width="18.5" style="722" customWidth="1"/>
    <col min="7440" max="7440" width="24.5" style="722" customWidth="1"/>
    <col min="7441" max="7441" width="23.625" style="722" customWidth="1"/>
    <col min="7442" max="7442" width="15.625" style="722" customWidth="1"/>
    <col min="7443" max="7443" width="12.625" style="722" customWidth="1"/>
    <col min="7444" max="7444" width="20" style="722" customWidth="1"/>
    <col min="7445" max="7445" width="12.25" style="722" customWidth="1"/>
    <col min="7446" max="7446" width="11.625" style="722" customWidth="1"/>
    <col min="7447" max="7447" width="12.75" style="722" customWidth="1"/>
    <col min="7448" max="7448" width="14.625" style="722" customWidth="1"/>
    <col min="7449" max="7449" width="14.75" style="722" customWidth="1"/>
    <col min="7450" max="7450" width="14.5" style="722" customWidth="1"/>
    <col min="7451" max="7451" width="8" style="722" customWidth="1"/>
    <col min="7452" max="7452" width="17.5" style="722" customWidth="1"/>
    <col min="7453" max="7453" width="10.25" style="722" customWidth="1"/>
    <col min="7454" max="7454" width="8" style="722" customWidth="1"/>
    <col min="7455" max="7455" width="9.375" style="722" customWidth="1"/>
    <col min="7456" max="7456" width="9.875" style="722" customWidth="1"/>
    <col min="7457" max="7457" width="9.5" style="722" customWidth="1"/>
    <col min="7458" max="7458" width="10.125" style="722" customWidth="1"/>
    <col min="7459" max="7459" width="8" style="722" customWidth="1"/>
    <col min="7460" max="7460" width="26" style="722" customWidth="1"/>
    <col min="7461" max="7461" width="12.375" style="722" customWidth="1"/>
    <col min="7462" max="7467" width="8" style="722" customWidth="1"/>
    <col min="7468" max="7473" width="9" style="722" customWidth="1"/>
    <col min="7474" max="7474" width="4" style="722" customWidth="1"/>
    <col min="7475" max="7475" width="16.5" style="722" customWidth="1"/>
    <col min="7476" max="7476" width="14.75" style="722" customWidth="1"/>
    <col min="7477" max="7520" width="9" style="722" customWidth="1"/>
    <col min="7521" max="7681" width="8" style="722"/>
    <col min="7682" max="7682" width="3.25" style="722" customWidth="1"/>
    <col min="7683" max="7683" width="23.5" style="722" customWidth="1"/>
    <col min="7684" max="7684" width="13.75" style="722" customWidth="1"/>
    <col min="7685" max="7685" width="14.5" style="722" customWidth="1"/>
    <col min="7686" max="7686" width="10" style="722" customWidth="1"/>
    <col min="7687" max="7687" width="10.75" style="722" customWidth="1"/>
    <col min="7688" max="7688" width="7.875" style="722" customWidth="1"/>
    <col min="7689" max="7689" width="10.375" style="722" customWidth="1"/>
    <col min="7690" max="7690" width="9.625" style="722" customWidth="1"/>
    <col min="7691" max="7692" width="5" style="722" customWidth="1"/>
    <col min="7693" max="7693" width="15.125" style="722" customWidth="1"/>
    <col min="7694" max="7694" width="18.125" style="722" customWidth="1"/>
    <col min="7695" max="7695" width="18.5" style="722" customWidth="1"/>
    <col min="7696" max="7696" width="24.5" style="722" customWidth="1"/>
    <col min="7697" max="7697" width="23.625" style="722" customWidth="1"/>
    <col min="7698" max="7698" width="15.625" style="722" customWidth="1"/>
    <col min="7699" max="7699" width="12.625" style="722" customWidth="1"/>
    <col min="7700" max="7700" width="20" style="722" customWidth="1"/>
    <col min="7701" max="7701" width="12.25" style="722" customWidth="1"/>
    <col min="7702" max="7702" width="11.625" style="722" customWidth="1"/>
    <col min="7703" max="7703" width="12.75" style="722" customWidth="1"/>
    <col min="7704" max="7704" width="14.625" style="722" customWidth="1"/>
    <col min="7705" max="7705" width="14.75" style="722" customWidth="1"/>
    <col min="7706" max="7706" width="14.5" style="722" customWidth="1"/>
    <col min="7707" max="7707" width="8" style="722" customWidth="1"/>
    <col min="7708" max="7708" width="17.5" style="722" customWidth="1"/>
    <col min="7709" max="7709" width="10.25" style="722" customWidth="1"/>
    <col min="7710" max="7710" width="8" style="722" customWidth="1"/>
    <col min="7711" max="7711" width="9.375" style="722" customWidth="1"/>
    <col min="7712" max="7712" width="9.875" style="722" customWidth="1"/>
    <col min="7713" max="7713" width="9.5" style="722" customWidth="1"/>
    <col min="7714" max="7714" width="10.125" style="722" customWidth="1"/>
    <col min="7715" max="7715" width="8" style="722" customWidth="1"/>
    <col min="7716" max="7716" width="26" style="722" customWidth="1"/>
    <col min="7717" max="7717" width="12.375" style="722" customWidth="1"/>
    <col min="7718" max="7723" width="8" style="722" customWidth="1"/>
    <col min="7724" max="7729" width="9" style="722" customWidth="1"/>
    <col min="7730" max="7730" width="4" style="722" customWidth="1"/>
    <col min="7731" max="7731" width="16.5" style="722" customWidth="1"/>
    <col min="7732" max="7732" width="14.75" style="722" customWidth="1"/>
    <col min="7733" max="7776" width="9" style="722" customWidth="1"/>
    <col min="7777" max="7937" width="8" style="722"/>
    <col min="7938" max="7938" width="3.25" style="722" customWidth="1"/>
    <col min="7939" max="7939" width="23.5" style="722" customWidth="1"/>
    <col min="7940" max="7940" width="13.75" style="722" customWidth="1"/>
    <col min="7941" max="7941" width="14.5" style="722" customWidth="1"/>
    <col min="7942" max="7942" width="10" style="722" customWidth="1"/>
    <col min="7943" max="7943" width="10.75" style="722" customWidth="1"/>
    <col min="7944" max="7944" width="7.875" style="722" customWidth="1"/>
    <col min="7945" max="7945" width="10.375" style="722" customWidth="1"/>
    <col min="7946" max="7946" width="9.625" style="722" customWidth="1"/>
    <col min="7947" max="7948" width="5" style="722" customWidth="1"/>
    <col min="7949" max="7949" width="15.125" style="722" customWidth="1"/>
    <col min="7950" max="7950" width="18.125" style="722" customWidth="1"/>
    <col min="7951" max="7951" width="18.5" style="722" customWidth="1"/>
    <col min="7952" max="7952" width="24.5" style="722" customWidth="1"/>
    <col min="7953" max="7953" width="23.625" style="722" customWidth="1"/>
    <col min="7954" max="7954" width="15.625" style="722" customWidth="1"/>
    <col min="7955" max="7955" width="12.625" style="722" customWidth="1"/>
    <col min="7956" max="7956" width="20" style="722" customWidth="1"/>
    <col min="7957" max="7957" width="12.25" style="722" customWidth="1"/>
    <col min="7958" max="7958" width="11.625" style="722" customWidth="1"/>
    <col min="7959" max="7959" width="12.75" style="722" customWidth="1"/>
    <col min="7960" max="7960" width="14.625" style="722" customWidth="1"/>
    <col min="7961" max="7961" width="14.75" style="722" customWidth="1"/>
    <col min="7962" max="7962" width="14.5" style="722" customWidth="1"/>
    <col min="7963" max="7963" width="8" style="722" customWidth="1"/>
    <col min="7964" max="7964" width="17.5" style="722" customWidth="1"/>
    <col min="7965" max="7965" width="10.25" style="722" customWidth="1"/>
    <col min="7966" max="7966" width="8" style="722" customWidth="1"/>
    <col min="7967" max="7967" width="9.375" style="722" customWidth="1"/>
    <col min="7968" max="7968" width="9.875" style="722" customWidth="1"/>
    <col min="7969" max="7969" width="9.5" style="722" customWidth="1"/>
    <col min="7970" max="7970" width="10.125" style="722" customWidth="1"/>
    <col min="7971" max="7971" width="8" style="722" customWidth="1"/>
    <col min="7972" max="7972" width="26" style="722" customWidth="1"/>
    <col min="7973" max="7973" width="12.375" style="722" customWidth="1"/>
    <col min="7974" max="7979" width="8" style="722" customWidth="1"/>
    <col min="7980" max="7985" width="9" style="722" customWidth="1"/>
    <col min="7986" max="7986" width="4" style="722" customWidth="1"/>
    <col min="7987" max="7987" width="16.5" style="722" customWidth="1"/>
    <col min="7988" max="7988" width="14.75" style="722" customWidth="1"/>
    <col min="7989" max="8032" width="9" style="722" customWidth="1"/>
    <col min="8033" max="8193" width="8" style="722"/>
    <col min="8194" max="8194" width="3.25" style="722" customWidth="1"/>
    <col min="8195" max="8195" width="23.5" style="722" customWidth="1"/>
    <col min="8196" max="8196" width="13.75" style="722" customWidth="1"/>
    <col min="8197" max="8197" width="14.5" style="722" customWidth="1"/>
    <col min="8198" max="8198" width="10" style="722" customWidth="1"/>
    <col min="8199" max="8199" width="10.75" style="722" customWidth="1"/>
    <col min="8200" max="8200" width="7.875" style="722" customWidth="1"/>
    <col min="8201" max="8201" width="10.375" style="722" customWidth="1"/>
    <col min="8202" max="8202" width="9.625" style="722" customWidth="1"/>
    <col min="8203" max="8204" width="5" style="722" customWidth="1"/>
    <col min="8205" max="8205" width="15.125" style="722" customWidth="1"/>
    <col min="8206" max="8206" width="18.125" style="722" customWidth="1"/>
    <col min="8207" max="8207" width="18.5" style="722" customWidth="1"/>
    <col min="8208" max="8208" width="24.5" style="722" customWidth="1"/>
    <col min="8209" max="8209" width="23.625" style="722" customWidth="1"/>
    <col min="8210" max="8210" width="15.625" style="722" customWidth="1"/>
    <col min="8211" max="8211" width="12.625" style="722" customWidth="1"/>
    <col min="8212" max="8212" width="20" style="722" customWidth="1"/>
    <col min="8213" max="8213" width="12.25" style="722" customWidth="1"/>
    <col min="8214" max="8214" width="11.625" style="722" customWidth="1"/>
    <col min="8215" max="8215" width="12.75" style="722" customWidth="1"/>
    <col min="8216" max="8216" width="14.625" style="722" customWidth="1"/>
    <col min="8217" max="8217" width="14.75" style="722" customWidth="1"/>
    <col min="8218" max="8218" width="14.5" style="722" customWidth="1"/>
    <col min="8219" max="8219" width="8" style="722" customWidth="1"/>
    <col min="8220" max="8220" width="17.5" style="722" customWidth="1"/>
    <col min="8221" max="8221" width="10.25" style="722" customWidth="1"/>
    <col min="8222" max="8222" width="8" style="722" customWidth="1"/>
    <col min="8223" max="8223" width="9.375" style="722" customWidth="1"/>
    <col min="8224" max="8224" width="9.875" style="722" customWidth="1"/>
    <col min="8225" max="8225" width="9.5" style="722" customWidth="1"/>
    <col min="8226" max="8226" width="10.125" style="722" customWidth="1"/>
    <col min="8227" max="8227" width="8" style="722" customWidth="1"/>
    <col min="8228" max="8228" width="26" style="722" customWidth="1"/>
    <col min="8229" max="8229" width="12.375" style="722" customWidth="1"/>
    <col min="8230" max="8235" width="8" style="722" customWidth="1"/>
    <col min="8236" max="8241" width="9" style="722" customWidth="1"/>
    <col min="8242" max="8242" width="4" style="722" customWidth="1"/>
    <col min="8243" max="8243" width="16.5" style="722" customWidth="1"/>
    <col min="8244" max="8244" width="14.75" style="722" customWidth="1"/>
    <col min="8245" max="8288" width="9" style="722" customWidth="1"/>
    <col min="8289" max="8449" width="8" style="722"/>
    <col min="8450" max="8450" width="3.25" style="722" customWidth="1"/>
    <col min="8451" max="8451" width="23.5" style="722" customWidth="1"/>
    <col min="8452" max="8452" width="13.75" style="722" customWidth="1"/>
    <col min="8453" max="8453" width="14.5" style="722" customWidth="1"/>
    <col min="8454" max="8454" width="10" style="722" customWidth="1"/>
    <col min="8455" max="8455" width="10.75" style="722" customWidth="1"/>
    <col min="8456" max="8456" width="7.875" style="722" customWidth="1"/>
    <col min="8457" max="8457" width="10.375" style="722" customWidth="1"/>
    <col min="8458" max="8458" width="9.625" style="722" customWidth="1"/>
    <col min="8459" max="8460" width="5" style="722" customWidth="1"/>
    <col min="8461" max="8461" width="15.125" style="722" customWidth="1"/>
    <col min="8462" max="8462" width="18.125" style="722" customWidth="1"/>
    <col min="8463" max="8463" width="18.5" style="722" customWidth="1"/>
    <col min="8464" max="8464" width="24.5" style="722" customWidth="1"/>
    <col min="8465" max="8465" width="23.625" style="722" customWidth="1"/>
    <col min="8466" max="8466" width="15.625" style="722" customWidth="1"/>
    <col min="8467" max="8467" width="12.625" style="722" customWidth="1"/>
    <col min="8468" max="8468" width="20" style="722" customWidth="1"/>
    <col min="8469" max="8469" width="12.25" style="722" customWidth="1"/>
    <col min="8470" max="8470" width="11.625" style="722" customWidth="1"/>
    <col min="8471" max="8471" width="12.75" style="722" customWidth="1"/>
    <col min="8472" max="8472" width="14.625" style="722" customWidth="1"/>
    <col min="8473" max="8473" width="14.75" style="722" customWidth="1"/>
    <col min="8474" max="8474" width="14.5" style="722" customWidth="1"/>
    <col min="8475" max="8475" width="8" style="722" customWidth="1"/>
    <col min="8476" max="8476" width="17.5" style="722" customWidth="1"/>
    <col min="8477" max="8477" width="10.25" style="722" customWidth="1"/>
    <col min="8478" max="8478" width="8" style="722" customWidth="1"/>
    <col min="8479" max="8479" width="9.375" style="722" customWidth="1"/>
    <col min="8480" max="8480" width="9.875" style="722" customWidth="1"/>
    <col min="8481" max="8481" width="9.5" style="722" customWidth="1"/>
    <col min="8482" max="8482" width="10.125" style="722" customWidth="1"/>
    <col min="8483" max="8483" width="8" style="722" customWidth="1"/>
    <col min="8484" max="8484" width="26" style="722" customWidth="1"/>
    <col min="8485" max="8485" width="12.375" style="722" customWidth="1"/>
    <col min="8486" max="8491" width="8" style="722" customWidth="1"/>
    <col min="8492" max="8497" width="9" style="722" customWidth="1"/>
    <col min="8498" max="8498" width="4" style="722" customWidth="1"/>
    <col min="8499" max="8499" width="16.5" style="722" customWidth="1"/>
    <col min="8500" max="8500" width="14.75" style="722" customWidth="1"/>
    <col min="8501" max="8544" width="9" style="722" customWidth="1"/>
    <col min="8545" max="8705" width="8" style="722"/>
    <col min="8706" max="8706" width="3.25" style="722" customWidth="1"/>
    <col min="8707" max="8707" width="23.5" style="722" customWidth="1"/>
    <col min="8708" max="8708" width="13.75" style="722" customWidth="1"/>
    <col min="8709" max="8709" width="14.5" style="722" customWidth="1"/>
    <col min="8710" max="8710" width="10" style="722" customWidth="1"/>
    <col min="8711" max="8711" width="10.75" style="722" customWidth="1"/>
    <col min="8712" max="8712" width="7.875" style="722" customWidth="1"/>
    <col min="8713" max="8713" width="10.375" style="722" customWidth="1"/>
    <col min="8714" max="8714" width="9.625" style="722" customWidth="1"/>
    <col min="8715" max="8716" width="5" style="722" customWidth="1"/>
    <col min="8717" max="8717" width="15.125" style="722" customWidth="1"/>
    <col min="8718" max="8718" width="18.125" style="722" customWidth="1"/>
    <col min="8719" max="8719" width="18.5" style="722" customWidth="1"/>
    <col min="8720" max="8720" width="24.5" style="722" customWidth="1"/>
    <col min="8721" max="8721" width="23.625" style="722" customWidth="1"/>
    <col min="8722" max="8722" width="15.625" style="722" customWidth="1"/>
    <col min="8723" max="8723" width="12.625" style="722" customWidth="1"/>
    <col min="8724" max="8724" width="20" style="722" customWidth="1"/>
    <col min="8725" max="8725" width="12.25" style="722" customWidth="1"/>
    <col min="8726" max="8726" width="11.625" style="722" customWidth="1"/>
    <col min="8727" max="8727" width="12.75" style="722" customWidth="1"/>
    <col min="8728" max="8728" width="14.625" style="722" customWidth="1"/>
    <col min="8729" max="8729" width="14.75" style="722" customWidth="1"/>
    <col min="8730" max="8730" width="14.5" style="722" customWidth="1"/>
    <col min="8731" max="8731" width="8" style="722" customWidth="1"/>
    <col min="8732" max="8732" width="17.5" style="722" customWidth="1"/>
    <col min="8733" max="8733" width="10.25" style="722" customWidth="1"/>
    <col min="8734" max="8734" width="8" style="722" customWidth="1"/>
    <col min="8735" max="8735" width="9.375" style="722" customWidth="1"/>
    <col min="8736" max="8736" width="9.875" style="722" customWidth="1"/>
    <col min="8737" max="8737" width="9.5" style="722" customWidth="1"/>
    <col min="8738" max="8738" width="10.125" style="722" customWidth="1"/>
    <col min="8739" max="8739" width="8" style="722" customWidth="1"/>
    <col min="8740" max="8740" width="26" style="722" customWidth="1"/>
    <col min="8741" max="8741" width="12.375" style="722" customWidth="1"/>
    <col min="8742" max="8747" width="8" style="722" customWidth="1"/>
    <col min="8748" max="8753" width="9" style="722" customWidth="1"/>
    <col min="8754" max="8754" width="4" style="722" customWidth="1"/>
    <col min="8755" max="8755" width="16.5" style="722" customWidth="1"/>
    <col min="8756" max="8756" width="14.75" style="722" customWidth="1"/>
    <col min="8757" max="8800" width="9" style="722" customWidth="1"/>
    <col min="8801" max="8961" width="8" style="722"/>
    <col min="8962" max="8962" width="3.25" style="722" customWidth="1"/>
    <col min="8963" max="8963" width="23.5" style="722" customWidth="1"/>
    <col min="8964" max="8964" width="13.75" style="722" customWidth="1"/>
    <col min="8965" max="8965" width="14.5" style="722" customWidth="1"/>
    <col min="8966" max="8966" width="10" style="722" customWidth="1"/>
    <col min="8967" max="8967" width="10.75" style="722" customWidth="1"/>
    <col min="8968" max="8968" width="7.875" style="722" customWidth="1"/>
    <col min="8969" max="8969" width="10.375" style="722" customWidth="1"/>
    <col min="8970" max="8970" width="9.625" style="722" customWidth="1"/>
    <col min="8971" max="8972" width="5" style="722" customWidth="1"/>
    <col min="8973" max="8973" width="15.125" style="722" customWidth="1"/>
    <col min="8974" max="8974" width="18.125" style="722" customWidth="1"/>
    <col min="8975" max="8975" width="18.5" style="722" customWidth="1"/>
    <col min="8976" max="8976" width="24.5" style="722" customWidth="1"/>
    <col min="8977" max="8977" width="23.625" style="722" customWidth="1"/>
    <col min="8978" max="8978" width="15.625" style="722" customWidth="1"/>
    <col min="8979" max="8979" width="12.625" style="722" customWidth="1"/>
    <col min="8980" max="8980" width="20" style="722" customWidth="1"/>
    <col min="8981" max="8981" width="12.25" style="722" customWidth="1"/>
    <col min="8982" max="8982" width="11.625" style="722" customWidth="1"/>
    <col min="8983" max="8983" width="12.75" style="722" customWidth="1"/>
    <col min="8984" max="8984" width="14.625" style="722" customWidth="1"/>
    <col min="8985" max="8985" width="14.75" style="722" customWidth="1"/>
    <col min="8986" max="8986" width="14.5" style="722" customWidth="1"/>
    <col min="8987" max="8987" width="8" style="722" customWidth="1"/>
    <col min="8988" max="8988" width="17.5" style="722" customWidth="1"/>
    <col min="8989" max="8989" width="10.25" style="722" customWidth="1"/>
    <col min="8990" max="8990" width="8" style="722" customWidth="1"/>
    <col min="8991" max="8991" width="9.375" style="722" customWidth="1"/>
    <col min="8992" max="8992" width="9.875" style="722" customWidth="1"/>
    <col min="8993" max="8993" width="9.5" style="722" customWidth="1"/>
    <col min="8994" max="8994" width="10.125" style="722" customWidth="1"/>
    <col min="8995" max="8995" width="8" style="722" customWidth="1"/>
    <col min="8996" max="8996" width="26" style="722" customWidth="1"/>
    <col min="8997" max="8997" width="12.375" style="722" customWidth="1"/>
    <col min="8998" max="9003" width="8" style="722" customWidth="1"/>
    <col min="9004" max="9009" width="9" style="722" customWidth="1"/>
    <col min="9010" max="9010" width="4" style="722" customWidth="1"/>
    <col min="9011" max="9011" width="16.5" style="722" customWidth="1"/>
    <col min="9012" max="9012" width="14.75" style="722" customWidth="1"/>
    <col min="9013" max="9056" width="9" style="722" customWidth="1"/>
    <col min="9057" max="9217" width="8" style="722"/>
    <col min="9218" max="9218" width="3.25" style="722" customWidth="1"/>
    <col min="9219" max="9219" width="23.5" style="722" customWidth="1"/>
    <col min="9220" max="9220" width="13.75" style="722" customWidth="1"/>
    <col min="9221" max="9221" width="14.5" style="722" customWidth="1"/>
    <col min="9222" max="9222" width="10" style="722" customWidth="1"/>
    <col min="9223" max="9223" width="10.75" style="722" customWidth="1"/>
    <col min="9224" max="9224" width="7.875" style="722" customWidth="1"/>
    <col min="9225" max="9225" width="10.375" style="722" customWidth="1"/>
    <col min="9226" max="9226" width="9.625" style="722" customWidth="1"/>
    <col min="9227" max="9228" width="5" style="722" customWidth="1"/>
    <col min="9229" max="9229" width="15.125" style="722" customWidth="1"/>
    <col min="9230" max="9230" width="18.125" style="722" customWidth="1"/>
    <col min="9231" max="9231" width="18.5" style="722" customWidth="1"/>
    <col min="9232" max="9232" width="24.5" style="722" customWidth="1"/>
    <col min="9233" max="9233" width="23.625" style="722" customWidth="1"/>
    <col min="9234" max="9234" width="15.625" style="722" customWidth="1"/>
    <col min="9235" max="9235" width="12.625" style="722" customWidth="1"/>
    <col min="9236" max="9236" width="20" style="722" customWidth="1"/>
    <col min="9237" max="9237" width="12.25" style="722" customWidth="1"/>
    <col min="9238" max="9238" width="11.625" style="722" customWidth="1"/>
    <col min="9239" max="9239" width="12.75" style="722" customWidth="1"/>
    <col min="9240" max="9240" width="14.625" style="722" customWidth="1"/>
    <col min="9241" max="9241" width="14.75" style="722" customWidth="1"/>
    <col min="9242" max="9242" width="14.5" style="722" customWidth="1"/>
    <col min="9243" max="9243" width="8" style="722" customWidth="1"/>
    <col min="9244" max="9244" width="17.5" style="722" customWidth="1"/>
    <col min="9245" max="9245" width="10.25" style="722" customWidth="1"/>
    <col min="9246" max="9246" width="8" style="722" customWidth="1"/>
    <col min="9247" max="9247" width="9.375" style="722" customWidth="1"/>
    <col min="9248" max="9248" width="9.875" style="722" customWidth="1"/>
    <col min="9249" max="9249" width="9.5" style="722" customWidth="1"/>
    <col min="9250" max="9250" width="10.125" style="722" customWidth="1"/>
    <col min="9251" max="9251" width="8" style="722" customWidth="1"/>
    <col min="9252" max="9252" width="26" style="722" customWidth="1"/>
    <col min="9253" max="9253" width="12.375" style="722" customWidth="1"/>
    <col min="9254" max="9259" width="8" style="722" customWidth="1"/>
    <col min="9260" max="9265" width="9" style="722" customWidth="1"/>
    <col min="9266" max="9266" width="4" style="722" customWidth="1"/>
    <col min="9267" max="9267" width="16.5" style="722" customWidth="1"/>
    <col min="9268" max="9268" width="14.75" style="722" customWidth="1"/>
    <col min="9269" max="9312" width="9" style="722" customWidth="1"/>
    <col min="9313" max="9473" width="8" style="722"/>
    <col min="9474" max="9474" width="3.25" style="722" customWidth="1"/>
    <col min="9475" max="9475" width="23.5" style="722" customWidth="1"/>
    <col min="9476" max="9476" width="13.75" style="722" customWidth="1"/>
    <col min="9477" max="9477" width="14.5" style="722" customWidth="1"/>
    <col min="9478" max="9478" width="10" style="722" customWidth="1"/>
    <col min="9479" max="9479" width="10.75" style="722" customWidth="1"/>
    <col min="9480" max="9480" width="7.875" style="722" customWidth="1"/>
    <col min="9481" max="9481" width="10.375" style="722" customWidth="1"/>
    <col min="9482" max="9482" width="9.625" style="722" customWidth="1"/>
    <col min="9483" max="9484" width="5" style="722" customWidth="1"/>
    <col min="9485" max="9485" width="15.125" style="722" customWidth="1"/>
    <col min="9486" max="9486" width="18.125" style="722" customWidth="1"/>
    <col min="9487" max="9487" width="18.5" style="722" customWidth="1"/>
    <col min="9488" max="9488" width="24.5" style="722" customWidth="1"/>
    <col min="9489" max="9489" width="23.625" style="722" customWidth="1"/>
    <col min="9490" max="9490" width="15.625" style="722" customWidth="1"/>
    <col min="9491" max="9491" width="12.625" style="722" customWidth="1"/>
    <col min="9492" max="9492" width="20" style="722" customWidth="1"/>
    <col min="9493" max="9493" width="12.25" style="722" customWidth="1"/>
    <col min="9494" max="9494" width="11.625" style="722" customWidth="1"/>
    <col min="9495" max="9495" width="12.75" style="722" customWidth="1"/>
    <col min="9496" max="9496" width="14.625" style="722" customWidth="1"/>
    <col min="9497" max="9497" width="14.75" style="722" customWidth="1"/>
    <col min="9498" max="9498" width="14.5" style="722" customWidth="1"/>
    <col min="9499" max="9499" width="8" style="722" customWidth="1"/>
    <col min="9500" max="9500" width="17.5" style="722" customWidth="1"/>
    <col min="9501" max="9501" width="10.25" style="722" customWidth="1"/>
    <col min="9502" max="9502" width="8" style="722" customWidth="1"/>
    <col min="9503" max="9503" width="9.375" style="722" customWidth="1"/>
    <col min="9504" max="9504" width="9.875" style="722" customWidth="1"/>
    <col min="9505" max="9505" width="9.5" style="722" customWidth="1"/>
    <col min="9506" max="9506" width="10.125" style="722" customWidth="1"/>
    <col min="9507" max="9507" width="8" style="722" customWidth="1"/>
    <col min="9508" max="9508" width="26" style="722" customWidth="1"/>
    <col min="9509" max="9509" width="12.375" style="722" customWidth="1"/>
    <col min="9510" max="9515" width="8" style="722" customWidth="1"/>
    <col min="9516" max="9521" width="9" style="722" customWidth="1"/>
    <col min="9522" max="9522" width="4" style="722" customWidth="1"/>
    <col min="9523" max="9523" width="16.5" style="722" customWidth="1"/>
    <col min="9524" max="9524" width="14.75" style="722" customWidth="1"/>
    <col min="9525" max="9568" width="9" style="722" customWidth="1"/>
    <col min="9569" max="9729" width="8" style="722"/>
    <col min="9730" max="9730" width="3.25" style="722" customWidth="1"/>
    <col min="9731" max="9731" width="23.5" style="722" customWidth="1"/>
    <col min="9732" max="9732" width="13.75" style="722" customWidth="1"/>
    <col min="9733" max="9733" width="14.5" style="722" customWidth="1"/>
    <col min="9734" max="9734" width="10" style="722" customWidth="1"/>
    <col min="9735" max="9735" width="10.75" style="722" customWidth="1"/>
    <col min="9736" max="9736" width="7.875" style="722" customWidth="1"/>
    <col min="9737" max="9737" width="10.375" style="722" customWidth="1"/>
    <col min="9738" max="9738" width="9.625" style="722" customWidth="1"/>
    <col min="9739" max="9740" width="5" style="722" customWidth="1"/>
    <col min="9741" max="9741" width="15.125" style="722" customWidth="1"/>
    <col min="9742" max="9742" width="18.125" style="722" customWidth="1"/>
    <col min="9743" max="9743" width="18.5" style="722" customWidth="1"/>
    <col min="9744" max="9744" width="24.5" style="722" customWidth="1"/>
    <col min="9745" max="9745" width="23.625" style="722" customWidth="1"/>
    <col min="9746" max="9746" width="15.625" style="722" customWidth="1"/>
    <col min="9747" max="9747" width="12.625" style="722" customWidth="1"/>
    <col min="9748" max="9748" width="20" style="722" customWidth="1"/>
    <col min="9749" max="9749" width="12.25" style="722" customWidth="1"/>
    <col min="9750" max="9750" width="11.625" style="722" customWidth="1"/>
    <col min="9751" max="9751" width="12.75" style="722" customWidth="1"/>
    <col min="9752" max="9752" width="14.625" style="722" customWidth="1"/>
    <col min="9753" max="9753" width="14.75" style="722" customWidth="1"/>
    <col min="9754" max="9754" width="14.5" style="722" customWidth="1"/>
    <col min="9755" max="9755" width="8" style="722" customWidth="1"/>
    <col min="9756" max="9756" width="17.5" style="722" customWidth="1"/>
    <col min="9757" max="9757" width="10.25" style="722" customWidth="1"/>
    <col min="9758" max="9758" width="8" style="722" customWidth="1"/>
    <col min="9759" max="9759" width="9.375" style="722" customWidth="1"/>
    <col min="9760" max="9760" width="9.875" style="722" customWidth="1"/>
    <col min="9761" max="9761" width="9.5" style="722" customWidth="1"/>
    <col min="9762" max="9762" width="10.125" style="722" customWidth="1"/>
    <col min="9763" max="9763" width="8" style="722" customWidth="1"/>
    <col min="9764" max="9764" width="26" style="722" customWidth="1"/>
    <col min="9765" max="9765" width="12.375" style="722" customWidth="1"/>
    <col min="9766" max="9771" width="8" style="722" customWidth="1"/>
    <col min="9772" max="9777" width="9" style="722" customWidth="1"/>
    <col min="9778" max="9778" width="4" style="722" customWidth="1"/>
    <col min="9779" max="9779" width="16.5" style="722" customWidth="1"/>
    <col min="9780" max="9780" width="14.75" style="722" customWidth="1"/>
    <col min="9781" max="9824" width="9" style="722" customWidth="1"/>
    <col min="9825" max="9985" width="8" style="722"/>
    <col min="9986" max="9986" width="3.25" style="722" customWidth="1"/>
    <col min="9987" max="9987" width="23.5" style="722" customWidth="1"/>
    <col min="9988" max="9988" width="13.75" style="722" customWidth="1"/>
    <col min="9989" max="9989" width="14.5" style="722" customWidth="1"/>
    <col min="9990" max="9990" width="10" style="722" customWidth="1"/>
    <col min="9991" max="9991" width="10.75" style="722" customWidth="1"/>
    <col min="9992" max="9992" width="7.875" style="722" customWidth="1"/>
    <col min="9993" max="9993" width="10.375" style="722" customWidth="1"/>
    <col min="9994" max="9994" width="9.625" style="722" customWidth="1"/>
    <col min="9995" max="9996" width="5" style="722" customWidth="1"/>
    <col min="9997" max="9997" width="15.125" style="722" customWidth="1"/>
    <col min="9998" max="9998" width="18.125" style="722" customWidth="1"/>
    <col min="9999" max="9999" width="18.5" style="722" customWidth="1"/>
    <col min="10000" max="10000" width="24.5" style="722" customWidth="1"/>
    <col min="10001" max="10001" width="23.625" style="722" customWidth="1"/>
    <col min="10002" max="10002" width="15.625" style="722" customWidth="1"/>
    <col min="10003" max="10003" width="12.625" style="722" customWidth="1"/>
    <col min="10004" max="10004" width="20" style="722" customWidth="1"/>
    <col min="10005" max="10005" width="12.25" style="722" customWidth="1"/>
    <col min="10006" max="10006" width="11.625" style="722" customWidth="1"/>
    <col min="10007" max="10007" width="12.75" style="722" customWidth="1"/>
    <col min="10008" max="10008" width="14.625" style="722" customWidth="1"/>
    <col min="10009" max="10009" width="14.75" style="722" customWidth="1"/>
    <col min="10010" max="10010" width="14.5" style="722" customWidth="1"/>
    <col min="10011" max="10011" width="8" style="722" customWidth="1"/>
    <col min="10012" max="10012" width="17.5" style="722" customWidth="1"/>
    <col min="10013" max="10013" width="10.25" style="722" customWidth="1"/>
    <col min="10014" max="10014" width="8" style="722" customWidth="1"/>
    <col min="10015" max="10015" width="9.375" style="722" customWidth="1"/>
    <col min="10016" max="10016" width="9.875" style="722" customWidth="1"/>
    <col min="10017" max="10017" width="9.5" style="722" customWidth="1"/>
    <col min="10018" max="10018" width="10.125" style="722" customWidth="1"/>
    <col min="10019" max="10019" width="8" style="722" customWidth="1"/>
    <col min="10020" max="10020" width="26" style="722" customWidth="1"/>
    <col min="10021" max="10021" width="12.375" style="722" customWidth="1"/>
    <col min="10022" max="10027" width="8" style="722" customWidth="1"/>
    <col min="10028" max="10033" width="9" style="722" customWidth="1"/>
    <col min="10034" max="10034" width="4" style="722" customWidth="1"/>
    <col min="10035" max="10035" width="16.5" style="722" customWidth="1"/>
    <col min="10036" max="10036" width="14.75" style="722" customWidth="1"/>
    <col min="10037" max="10080" width="9" style="722" customWidth="1"/>
    <col min="10081" max="10241" width="8" style="722"/>
    <col min="10242" max="10242" width="3.25" style="722" customWidth="1"/>
    <col min="10243" max="10243" width="23.5" style="722" customWidth="1"/>
    <col min="10244" max="10244" width="13.75" style="722" customWidth="1"/>
    <col min="10245" max="10245" width="14.5" style="722" customWidth="1"/>
    <col min="10246" max="10246" width="10" style="722" customWidth="1"/>
    <col min="10247" max="10247" width="10.75" style="722" customWidth="1"/>
    <col min="10248" max="10248" width="7.875" style="722" customWidth="1"/>
    <col min="10249" max="10249" width="10.375" style="722" customWidth="1"/>
    <col min="10250" max="10250" width="9.625" style="722" customWidth="1"/>
    <col min="10251" max="10252" width="5" style="722" customWidth="1"/>
    <col min="10253" max="10253" width="15.125" style="722" customWidth="1"/>
    <col min="10254" max="10254" width="18.125" style="722" customWidth="1"/>
    <col min="10255" max="10255" width="18.5" style="722" customWidth="1"/>
    <col min="10256" max="10256" width="24.5" style="722" customWidth="1"/>
    <col min="10257" max="10257" width="23.625" style="722" customWidth="1"/>
    <col min="10258" max="10258" width="15.625" style="722" customWidth="1"/>
    <col min="10259" max="10259" width="12.625" style="722" customWidth="1"/>
    <col min="10260" max="10260" width="20" style="722" customWidth="1"/>
    <col min="10261" max="10261" width="12.25" style="722" customWidth="1"/>
    <col min="10262" max="10262" width="11.625" style="722" customWidth="1"/>
    <col min="10263" max="10263" width="12.75" style="722" customWidth="1"/>
    <col min="10264" max="10264" width="14.625" style="722" customWidth="1"/>
    <col min="10265" max="10265" width="14.75" style="722" customWidth="1"/>
    <col min="10266" max="10266" width="14.5" style="722" customWidth="1"/>
    <col min="10267" max="10267" width="8" style="722" customWidth="1"/>
    <col min="10268" max="10268" width="17.5" style="722" customWidth="1"/>
    <col min="10269" max="10269" width="10.25" style="722" customWidth="1"/>
    <col min="10270" max="10270" width="8" style="722" customWidth="1"/>
    <col min="10271" max="10271" width="9.375" style="722" customWidth="1"/>
    <col min="10272" max="10272" width="9.875" style="722" customWidth="1"/>
    <col min="10273" max="10273" width="9.5" style="722" customWidth="1"/>
    <col min="10274" max="10274" width="10.125" style="722" customWidth="1"/>
    <col min="10275" max="10275" width="8" style="722" customWidth="1"/>
    <col min="10276" max="10276" width="26" style="722" customWidth="1"/>
    <col min="10277" max="10277" width="12.375" style="722" customWidth="1"/>
    <col min="10278" max="10283" width="8" style="722" customWidth="1"/>
    <col min="10284" max="10289" width="9" style="722" customWidth="1"/>
    <col min="10290" max="10290" width="4" style="722" customWidth="1"/>
    <col min="10291" max="10291" width="16.5" style="722" customWidth="1"/>
    <col min="10292" max="10292" width="14.75" style="722" customWidth="1"/>
    <col min="10293" max="10336" width="9" style="722" customWidth="1"/>
    <col min="10337" max="10497" width="8" style="722"/>
    <col min="10498" max="10498" width="3.25" style="722" customWidth="1"/>
    <col min="10499" max="10499" width="23.5" style="722" customWidth="1"/>
    <col min="10500" max="10500" width="13.75" style="722" customWidth="1"/>
    <col min="10501" max="10501" width="14.5" style="722" customWidth="1"/>
    <col min="10502" max="10502" width="10" style="722" customWidth="1"/>
    <col min="10503" max="10503" width="10.75" style="722" customWidth="1"/>
    <col min="10504" max="10504" width="7.875" style="722" customWidth="1"/>
    <col min="10505" max="10505" width="10.375" style="722" customWidth="1"/>
    <col min="10506" max="10506" width="9.625" style="722" customWidth="1"/>
    <col min="10507" max="10508" width="5" style="722" customWidth="1"/>
    <col min="10509" max="10509" width="15.125" style="722" customWidth="1"/>
    <col min="10510" max="10510" width="18.125" style="722" customWidth="1"/>
    <col min="10511" max="10511" width="18.5" style="722" customWidth="1"/>
    <col min="10512" max="10512" width="24.5" style="722" customWidth="1"/>
    <col min="10513" max="10513" width="23.625" style="722" customWidth="1"/>
    <col min="10514" max="10514" width="15.625" style="722" customWidth="1"/>
    <col min="10515" max="10515" width="12.625" style="722" customWidth="1"/>
    <col min="10516" max="10516" width="20" style="722" customWidth="1"/>
    <col min="10517" max="10517" width="12.25" style="722" customWidth="1"/>
    <col min="10518" max="10518" width="11.625" style="722" customWidth="1"/>
    <col min="10519" max="10519" width="12.75" style="722" customWidth="1"/>
    <col min="10520" max="10520" width="14.625" style="722" customWidth="1"/>
    <col min="10521" max="10521" width="14.75" style="722" customWidth="1"/>
    <col min="10522" max="10522" width="14.5" style="722" customWidth="1"/>
    <col min="10523" max="10523" width="8" style="722" customWidth="1"/>
    <col min="10524" max="10524" width="17.5" style="722" customWidth="1"/>
    <col min="10525" max="10525" width="10.25" style="722" customWidth="1"/>
    <col min="10526" max="10526" width="8" style="722" customWidth="1"/>
    <col min="10527" max="10527" width="9.375" style="722" customWidth="1"/>
    <col min="10528" max="10528" width="9.875" style="722" customWidth="1"/>
    <col min="10529" max="10529" width="9.5" style="722" customWidth="1"/>
    <col min="10530" max="10530" width="10.125" style="722" customWidth="1"/>
    <col min="10531" max="10531" width="8" style="722" customWidth="1"/>
    <col min="10532" max="10532" width="26" style="722" customWidth="1"/>
    <col min="10533" max="10533" width="12.375" style="722" customWidth="1"/>
    <col min="10534" max="10539" width="8" style="722" customWidth="1"/>
    <col min="10540" max="10545" width="9" style="722" customWidth="1"/>
    <col min="10546" max="10546" width="4" style="722" customWidth="1"/>
    <col min="10547" max="10547" width="16.5" style="722" customWidth="1"/>
    <col min="10548" max="10548" width="14.75" style="722" customWidth="1"/>
    <col min="10549" max="10592" width="9" style="722" customWidth="1"/>
    <col min="10593" max="10753" width="8" style="722"/>
    <col min="10754" max="10754" width="3.25" style="722" customWidth="1"/>
    <col min="10755" max="10755" width="23.5" style="722" customWidth="1"/>
    <col min="10756" max="10756" width="13.75" style="722" customWidth="1"/>
    <col min="10757" max="10757" width="14.5" style="722" customWidth="1"/>
    <col min="10758" max="10758" width="10" style="722" customWidth="1"/>
    <col min="10759" max="10759" width="10.75" style="722" customWidth="1"/>
    <col min="10760" max="10760" width="7.875" style="722" customWidth="1"/>
    <col min="10761" max="10761" width="10.375" style="722" customWidth="1"/>
    <col min="10762" max="10762" width="9.625" style="722" customWidth="1"/>
    <col min="10763" max="10764" width="5" style="722" customWidth="1"/>
    <col min="10765" max="10765" width="15.125" style="722" customWidth="1"/>
    <col min="10766" max="10766" width="18.125" style="722" customWidth="1"/>
    <col min="10767" max="10767" width="18.5" style="722" customWidth="1"/>
    <col min="10768" max="10768" width="24.5" style="722" customWidth="1"/>
    <col min="10769" max="10769" width="23.625" style="722" customWidth="1"/>
    <col min="10770" max="10770" width="15.625" style="722" customWidth="1"/>
    <col min="10771" max="10771" width="12.625" style="722" customWidth="1"/>
    <col min="10772" max="10772" width="20" style="722" customWidth="1"/>
    <col min="10773" max="10773" width="12.25" style="722" customWidth="1"/>
    <col min="10774" max="10774" width="11.625" style="722" customWidth="1"/>
    <col min="10775" max="10775" width="12.75" style="722" customWidth="1"/>
    <col min="10776" max="10776" width="14.625" style="722" customWidth="1"/>
    <col min="10777" max="10777" width="14.75" style="722" customWidth="1"/>
    <col min="10778" max="10778" width="14.5" style="722" customWidth="1"/>
    <col min="10779" max="10779" width="8" style="722" customWidth="1"/>
    <col min="10780" max="10780" width="17.5" style="722" customWidth="1"/>
    <col min="10781" max="10781" width="10.25" style="722" customWidth="1"/>
    <col min="10782" max="10782" width="8" style="722" customWidth="1"/>
    <col min="10783" max="10783" width="9.375" style="722" customWidth="1"/>
    <col min="10784" max="10784" width="9.875" style="722" customWidth="1"/>
    <col min="10785" max="10785" width="9.5" style="722" customWidth="1"/>
    <col min="10786" max="10786" width="10.125" style="722" customWidth="1"/>
    <col min="10787" max="10787" width="8" style="722" customWidth="1"/>
    <col min="10788" max="10788" width="26" style="722" customWidth="1"/>
    <col min="10789" max="10789" width="12.375" style="722" customWidth="1"/>
    <col min="10790" max="10795" width="8" style="722" customWidth="1"/>
    <col min="10796" max="10801" width="9" style="722" customWidth="1"/>
    <col min="10802" max="10802" width="4" style="722" customWidth="1"/>
    <col min="10803" max="10803" width="16.5" style="722" customWidth="1"/>
    <col min="10804" max="10804" width="14.75" style="722" customWidth="1"/>
    <col min="10805" max="10848" width="9" style="722" customWidth="1"/>
    <col min="10849" max="11009" width="8" style="722"/>
    <col min="11010" max="11010" width="3.25" style="722" customWidth="1"/>
    <col min="11011" max="11011" width="23.5" style="722" customWidth="1"/>
    <col min="11012" max="11012" width="13.75" style="722" customWidth="1"/>
    <col min="11013" max="11013" width="14.5" style="722" customWidth="1"/>
    <col min="11014" max="11014" width="10" style="722" customWidth="1"/>
    <col min="11015" max="11015" width="10.75" style="722" customWidth="1"/>
    <col min="11016" max="11016" width="7.875" style="722" customWidth="1"/>
    <col min="11017" max="11017" width="10.375" style="722" customWidth="1"/>
    <col min="11018" max="11018" width="9.625" style="722" customWidth="1"/>
    <col min="11019" max="11020" width="5" style="722" customWidth="1"/>
    <col min="11021" max="11021" width="15.125" style="722" customWidth="1"/>
    <col min="11022" max="11022" width="18.125" style="722" customWidth="1"/>
    <col min="11023" max="11023" width="18.5" style="722" customWidth="1"/>
    <col min="11024" max="11024" width="24.5" style="722" customWidth="1"/>
    <col min="11025" max="11025" width="23.625" style="722" customWidth="1"/>
    <col min="11026" max="11026" width="15.625" style="722" customWidth="1"/>
    <col min="11027" max="11027" width="12.625" style="722" customWidth="1"/>
    <col min="11028" max="11028" width="20" style="722" customWidth="1"/>
    <col min="11029" max="11029" width="12.25" style="722" customWidth="1"/>
    <col min="11030" max="11030" width="11.625" style="722" customWidth="1"/>
    <col min="11031" max="11031" width="12.75" style="722" customWidth="1"/>
    <col min="11032" max="11032" width="14.625" style="722" customWidth="1"/>
    <col min="11033" max="11033" width="14.75" style="722" customWidth="1"/>
    <col min="11034" max="11034" width="14.5" style="722" customWidth="1"/>
    <col min="11035" max="11035" width="8" style="722" customWidth="1"/>
    <col min="11036" max="11036" width="17.5" style="722" customWidth="1"/>
    <col min="11037" max="11037" width="10.25" style="722" customWidth="1"/>
    <col min="11038" max="11038" width="8" style="722" customWidth="1"/>
    <col min="11039" max="11039" width="9.375" style="722" customWidth="1"/>
    <col min="11040" max="11040" width="9.875" style="722" customWidth="1"/>
    <col min="11041" max="11041" width="9.5" style="722" customWidth="1"/>
    <col min="11042" max="11042" width="10.125" style="722" customWidth="1"/>
    <col min="11043" max="11043" width="8" style="722" customWidth="1"/>
    <col min="11044" max="11044" width="26" style="722" customWidth="1"/>
    <col min="11045" max="11045" width="12.375" style="722" customWidth="1"/>
    <col min="11046" max="11051" width="8" style="722" customWidth="1"/>
    <col min="11052" max="11057" width="9" style="722" customWidth="1"/>
    <col min="11058" max="11058" width="4" style="722" customWidth="1"/>
    <col min="11059" max="11059" width="16.5" style="722" customWidth="1"/>
    <col min="11060" max="11060" width="14.75" style="722" customWidth="1"/>
    <col min="11061" max="11104" width="9" style="722" customWidth="1"/>
    <col min="11105" max="11265" width="8" style="722"/>
    <col min="11266" max="11266" width="3.25" style="722" customWidth="1"/>
    <col min="11267" max="11267" width="23.5" style="722" customWidth="1"/>
    <col min="11268" max="11268" width="13.75" style="722" customWidth="1"/>
    <col min="11269" max="11269" width="14.5" style="722" customWidth="1"/>
    <col min="11270" max="11270" width="10" style="722" customWidth="1"/>
    <col min="11271" max="11271" width="10.75" style="722" customWidth="1"/>
    <col min="11272" max="11272" width="7.875" style="722" customWidth="1"/>
    <col min="11273" max="11273" width="10.375" style="722" customWidth="1"/>
    <col min="11274" max="11274" width="9.625" style="722" customWidth="1"/>
    <col min="11275" max="11276" width="5" style="722" customWidth="1"/>
    <col min="11277" max="11277" width="15.125" style="722" customWidth="1"/>
    <col min="11278" max="11278" width="18.125" style="722" customWidth="1"/>
    <col min="11279" max="11279" width="18.5" style="722" customWidth="1"/>
    <col min="11280" max="11280" width="24.5" style="722" customWidth="1"/>
    <col min="11281" max="11281" width="23.625" style="722" customWidth="1"/>
    <col min="11282" max="11282" width="15.625" style="722" customWidth="1"/>
    <col min="11283" max="11283" width="12.625" style="722" customWidth="1"/>
    <col min="11284" max="11284" width="20" style="722" customWidth="1"/>
    <col min="11285" max="11285" width="12.25" style="722" customWidth="1"/>
    <col min="11286" max="11286" width="11.625" style="722" customWidth="1"/>
    <col min="11287" max="11287" width="12.75" style="722" customWidth="1"/>
    <col min="11288" max="11288" width="14.625" style="722" customWidth="1"/>
    <col min="11289" max="11289" width="14.75" style="722" customWidth="1"/>
    <col min="11290" max="11290" width="14.5" style="722" customWidth="1"/>
    <col min="11291" max="11291" width="8" style="722" customWidth="1"/>
    <col min="11292" max="11292" width="17.5" style="722" customWidth="1"/>
    <col min="11293" max="11293" width="10.25" style="722" customWidth="1"/>
    <col min="11294" max="11294" width="8" style="722" customWidth="1"/>
    <col min="11295" max="11295" width="9.375" style="722" customWidth="1"/>
    <col min="11296" max="11296" width="9.875" style="722" customWidth="1"/>
    <col min="11297" max="11297" width="9.5" style="722" customWidth="1"/>
    <col min="11298" max="11298" width="10.125" style="722" customWidth="1"/>
    <col min="11299" max="11299" width="8" style="722" customWidth="1"/>
    <col min="11300" max="11300" width="26" style="722" customWidth="1"/>
    <col min="11301" max="11301" width="12.375" style="722" customWidth="1"/>
    <col min="11302" max="11307" width="8" style="722" customWidth="1"/>
    <col min="11308" max="11313" width="9" style="722" customWidth="1"/>
    <col min="11314" max="11314" width="4" style="722" customWidth="1"/>
    <col min="11315" max="11315" width="16.5" style="722" customWidth="1"/>
    <col min="11316" max="11316" width="14.75" style="722" customWidth="1"/>
    <col min="11317" max="11360" width="9" style="722" customWidth="1"/>
    <col min="11361" max="11521" width="8" style="722"/>
    <col min="11522" max="11522" width="3.25" style="722" customWidth="1"/>
    <col min="11523" max="11523" width="23.5" style="722" customWidth="1"/>
    <col min="11524" max="11524" width="13.75" style="722" customWidth="1"/>
    <col min="11525" max="11525" width="14.5" style="722" customWidth="1"/>
    <col min="11526" max="11526" width="10" style="722" customWidth="1"/>
    <col min="11527" max="11527" width="10.75" style="722" customWidth="1"/>
    <col min="11528" max="11528" width="7.875" style="722" customWidth="1"/>
    <col min="11529" max="11529" width="10.375" style="722" customWidth="1"/>
    <col min="11530" max="11530" width="9.625" style="722" customWidth="1"/>
    <col min="11531" max="11532" width="5" style="722" customWidth="1"/>
    <col min="11533" max="11533" width="15.125" style="722" customWidth="1"/>
    <col min="11534" max="11534" width="18.125" style="722" customWidth="1"/>
    <col min="11535" max="11535" width="18.5" style="722" customWidth="1"/>
    <col min="11536" max="11536" width="24.5" style="722" customWidth="1"/>
    <col min="11537" max="11537" width="23.625" style="722" customWidth="1"/>
    <col min="11538" max="11538" width="15.625" style="722" customWidth="1"/>
    <col min="11539" max="11539" width="12.625" style="722" customWidth="1"/>
    <col min="11540" max="11540" width="20" style="722" customWidth="1"/>
    <col min="11541" max="11541" width="12.25" style="722" customWidth="1"/>
    <col min="11542" max="11542" width="11.625" style="722" customWidth="1"/>
    <col min="11543" max="11543" width="12.75" style="722" customWidth="1"/>
    <col min="11544" max="11544" width="14.625" style="722" customWidth="1"/>
    <col min="11545" max="11545" width="14.75" style="722" customWidth="1"/>
    <col min="11546" max="11546" width="14.5" style="722" customWidth="1"/>
    <col min="11547" max="11547" width="8" style="722" customWidth="1"/>
    <col min="11548" max="11548" width="17.5" style="722" customWidth="1"/>
    <col min="11549" max="11549" width="10.25" style="722" customWidth="1"/>
    <col min="11550" max="11550" width="8" style="722" customWidth="1"/>
    <col min="11551" max="11551" width="9.375" style="722" customWidth="1"/>
    <col min="11552" max="11552" width="9.875" style="722" customWidth="1"/>
    <col min="11553" max="11553" width="9.5" style="722" customWidth="1"/>
    <col min="11554" max="11554" width="10.125" style="722" customWidth="1"/>
    <col min="11555" max="11555" width="8" style="722" customWidth="1"/>
    <col min="11556" max="11556" width="26" style="722" customWidth="1"/>
    <col min="11557" max="11557" width="12.375" style="722" customWidth="1"/>
    <col min="11558" max="11563" width="8" style="722" customWidth="1"/>
    <col min="11564" max="11569" width="9" style="722" customWidth="1"/>
    <col min="11570" max="11570" width="4" style="722" customWidth="1"/>
    <col min="11571" max="11571" width="16.5" style="722" customWidth="1"/>
    <col min="11572" max="11572" width="14.75" style="722" customWidth="1"/>
    <col min="11573" max="11616" width="9" style="722" customWidth="1"/>
    <col min="11617" max="11777" width="8" style="722"/>
    <col min="11778" max="11778" width="3.25" style="722" customWidth="1"/>
    <col min="11779" max="11779" width="23.5" style="722" customWidth="1"/>
    <col min="11780" max="11780" width="13.75" style="722" customWidth="1"/>
    <col min="11781" max="11781" width="14.5" style="722" customWidth="1"/>
    <col min="11782" max="11782" width="10" style="722" customWidth="1"/>
    <col min="11783" max="11783" width="10.75" style="722" customWidth="1"/>
    <col min="11784" max="11784" width="7.875" style="722" customWidth="1"/>
    <col min="11785" max="11785" width="10.375" style="722" customWidth="1"/>
    <col min="11786" max="11786" width="9.625" style="722" customWidth="1"/>
    <col min="11787" max="11788" width="5" style="722" customWidth="1"/>
    <col min="11789" max="11789" width="15.125" style="722" customWidth="1"/>
    <col min="11790" max="11790" width="18.125" style="722" customWidth="1"/>
    <col min="11791" max="11791" width="18.5" style="722" customWidth="1"/>
    <col min="11792" max="11792" width="24.5" style="722" customWidth="1"/>
    <col min="11793" max="11793" width="23.625" style="722" customWidth="1"/>
    <col min="11794" max="11794" width="15.625" style="722" customWidth="1"/>
    <col min="11795" max="11795" width="12.625" style="722" customWidth="1"/>
    <col min="11796" max="11796" width="20" style="722" customWidth="1"/>
    <col min="11797" max="11797" width="12.25" style="722" customWidth="1"/>
    <col min="11798" max="11798" width="11.625" style="722" customWidth="1"/>
    <col min="11799" max="11799" width="12.75" style="722" customWidth="1"/>
    <col min="11800" max="11800" width="14.625" style="722" customWidth="1"/>
    <col min="11801" max="11801" width="14.75" style="722" customWidth="1"/>
    <col min="11802" max="11802" width="14.5" style="722" customWidth="1"/>
    <col min="11803" max="11803" width="8" style="722" customWidth="1"/>
    <col min="11804" max="11804" width="17.5" style="722" customWidth="1"/>
    <col min="11805" max="11805" width="10.25" style="722" customWidth="1"/>
    <col min="11806" max="11806" width="8" style="722" customWidth="1"/>
    <col min="11807" max="11807" width="9.375" style="722" customWidth="1"/>
    <col min="11808" max="11808" width="9.875" style="722" customWidth="1"/>
    <col min="11809" max="11809" width="9.5" style="722" customWidth="1"/>
    <col min="11810" max="11810" width="10.125" style="722" customWidth="1"/>
    <col min="11811" max="11811" width="8" style="722" customWidth="1"/>
    <col min="11812" max="11812" width="26" style="722" customWidth="1"/>
    <col min="11813" max="11813" width="12.375" style="722" customWidth="1"/>
    <col min="11814" max="11819" width="8" style="722" customWidth="1"/>
    <col min="11820" max="11825" width="9" style="722" customWidth="1"/>
    <col min="11826" max="11826" width="4" style="722" customWidth="1"/>
    <col min="11827" max="11827" width="16.5" style="722" customWidth="1"/>
    <col min="11828" max="11828" width="14.75" style="722" customWidth="1"/>
    <col min="11829" max="11872" width="9" style="722" customWidth="1"/>
    <col min="11873" max="12033" width="8" style="722"/>
    <col min="12034" max="12034" width="3.25" style="722" customWidth="1"/>
    <col min="12035" max="12035" width="23.5" style="722" customWidth="1"/>
    <col min="12036" max="12036" width="13.75" style="722" customWidth="1"/>
    <col min="12037" max="12037" width="14.5" style="722" customWidth="1"/>
    <col min="12038" max="12038" width="10" style="722" customWidth="1"/>
    <col min="12039" max="12039" width="10.75" style="722" customWidth="1"/>
    <col min="12040" max="12040" width="7.875" style="722" customWidth="1"/>
    <col min="12041" max="12041" width="10.375" style="722" customWidth="1"/>
    <col min="12042" max="12042" width="9.625" style="722" customWidth="1"/>
    <col min="12043" max="12044" width="5" style="722" customWidth="1"/>
    <col min="12045" max="12045" width="15.125" style="722" customWidth="1"/>
    <col min="12046" max="12046" width="18.125" style="722" customWidth="1"/>
    <col min="12047" max="12047" width="18.5" style="722" customWidth="1"/>
    <col min="12048" max="12048" width="24.5" style="722" customWidth="1"/>
    <col min="12049" max="12049" width="23.625" style="722" customWidth="1"/>
    <col min="12050" max="12050" width="15.625" style="722" customWidth="1"/>
    <col min="12051" max="12051" width="12.625" style="722" customWidth="1"/>
    <col min="12052" max="12052" width="20" style="722" customWidth="1"/>
    <col min="12053" max="12053" width="12.25" style="722" customWidth="1"/>
    <col min="12054" max="12054" width="11.625" style="722" customWidth="1"/>
    <col min="12055" max="12055" width="12.75" style="722" customWidth="1"/>
    <col min="12056" max="12056" width="14.625" style="722" customWidth="1"/>
    <col min="12057" max="12057" width="14.75" style="722" customWidth="1"/>
    <col min="12058" max="12058" width="14.5" style="722" customWidth="1"/>
    <col min="12059" max="12059" width="8" style="722" customWidth="1"/>
    <col min="12060" max="12060" width="17.5" style="722" customWidth="1"/>
    <col min="12061" max="12061" width="10.25" style="722" customWidth="1"/>
    <col min="12062" max="12062" width="8" style="722" customWidth="1"/>
    <col min="12063" max="12063" width="9.375" style="722" customWidth="1"/>
    <col min="12064" max="12064" width="9.875" style="722" customWidth="1"/>
    <col min="12065" max="12065" width="9.5" style="722" customWidth="1"/>
    <col min="12066" max="12066" width="10.125" style="722" customWidth="1"/>
    <col min="12067" max="12067" width="8" style="722" customWidth="1"/>
    <col min="12068" max="12068" width="26" style="722" customWidth="1"/>
    <col min="12069" max="12069" width="12.375" style="722" customWidth="1"/>
    <col min="12070" max="12075" width="8" style="722" customWidth="1"/>
    <col min="12076" max="12081" width="9" style="722" customWidth="1"/>
    <col min="12082" max="12082" width="4" style="722" customWidth="1"/>
    <col min="12083" max="12083" width="16.5" style="722" customWidth="1"/>
    <col min="12084" max="12084" width="14.75" style="722" customWidth="1"/>
    <col min="12085" max="12128" width="9" style="722" customWidth="1"/>
    <col min="12129" max="12289" width="8" style="722"/>
    <col min="12290" max="12290" width="3.25" style="722" customWidth="1"/>
    <col min="12291" max="12291" width="23.5" style="722" customWidth="1"/>
    <col min="12292" max="12292" width="13.75" style="722" customWidth="1"/>
    <col min="12293" max="12293" width="14.5" style="722" customWidth="1"/>
    <col min="12294" max="12294" width="10" style="722" customWidth="1"/>
    <col min="12295" max="12295" width="10.75" style="722" customWidth="1"/>
    <col min="12296" max="12296" width="7.875" style="722" customWidth="1"/>
    <col min="12297" max="12297" width="10.375" style="722" customWidth="1"/>
    <col min="12298" max="12298" width="9.625" style="722" customWidth="1"/>
    <col min="12299" max="12300" width="5" style="722" customWidth="1"/>
    <col min="12301" max="12301" width="15.125" style="722" customWidth="1"/>
    <col min="12302" max="12302" width="18.125" style="722" customWidth="1"/>
    <col min="12303" max="12303" width="18.5" style="722" customWidth="1"/>
    <col min="12304" max="12304" width="24.5" style="722" customWidth="1"/>
    <col min="12305" max="12305" width="23.625" style="722" customWidth="1"/>
    <col min="12306" max="12306" width="15.625" style="722" customWidth="1"/>
    <col min="12307" max="12307" width="12.625" style="722" customWidth="1"/>
    <col min="12308" max="12308" width="20" style="722" customWidth="1"/>
    <col min="12309" max="12309" width="12.25" style="722" customWidth="1"/>
    <col min="12310" max="12310" width="11.625" style="722" customWidth="1"/>
    <col min="12311" max="12311" width="12.75" style="722" customWidth="1"/>
    <col min="12312" max="12312" width="14.625" style="722" customWidth="1"/>
    <col min="12313" max="12313" width="14.75" style="722" customWidth="1"/>
    <col min="12314" max="12314" width="14.5" style="722" customWidth="1"/>
    <col min="12315" max="12315" width="8" style="722" customWidth="1"/>
    <col min="12316" max="12316" width="17.5" style="722" customWidth="1"/>
    <col min="12317" max="12317" width="10.25" style="722" customWidth="1"/>
    <col min="12318" max="12318" width="8" style="722" customWidth="1"/>
    <col min="12319" max="12319" width="9.375" style="722" customWidth="1"/>
    <col min="12320" max="12320" width="9.875" style="722" customWidth="1"/>
    <col min="12321" max="12321" width="9.5" style="722" customWidth="1"/>
    <col min="12322" max="12322" width="10.125" style="722" customWidth="1"/>
    <col min="12323" max="12323" width="8" style="722" customWidth="1"/>
    <col min="12324" max="12324" width="26" style="722" customWidth="1"/>
    <col min="12325" max="12325" width="12.375" style="722" customWidth="1"/>
    <col min="12326" max="12331" width="8" style="722" customWidth="1"/>
    <col min="12332" max="12337" width="9" style="722" customWidth="1"/>
    <col min="12338" max="12338" width="4" style="722" customWidth="1"/>
    <col min="12339" max="12339" width="16.5" style="722" customWidth="1"/>
    <col min="12340" max="12340" width="14.75" style="722" customWidth="1"/>
    <col min="12341" max="12384" width="9" style="722" customWidth="1"/>
    <col min="12385" max="12545" width="8" style="722"/>
    <col min="12546" max="12546" width="3.25" style="722" customWidth="1"/>
    <col min="12547" max="12547" width="23.5" style="722" customWidth="1"/>
    <col min="12548" max="12548" width="13.75" style="722" customWidth="1"/>
    <col min="12549" max="12549" width="14.5" style="722" customWidth="1"/>
    <col min="12550" max="12550" width="10" style="722" customWidth="1"/>
    <col min="12551" max="12551" width="10.75" style="722" customWidth="1"/>
    <col min="12552" max="12552" width="7.875" style="722" customWidth="1"/>
    <col min="12553" max="12553" width="10.375" style="722" customWidth="1"/>
    <col min="12554" max="12554" width="9.625" style="722" customWidth="1"/>
    <col min="12555" max="12556" width="5" style="722" customWidth="1"/>
    <col min="12557" max="12557" width="15.125" style="722" customWidth="1"/>
    <col min="12558" max="12558" width="18.125" style="722" customWidth="1"/>
    <col min="12559" max="12559" width="18.5" style="722" customWidth="1"/>
    <col min="12560" max="12560" width="24.5" style="722" customWidth="1"/>
    <col min="12561" max="12561" width="23.625" style="722" customWidth="1"/>
    <col min="12562" max="12562" width="15.625" style="722" customWidth="1"/>
    <col min="12563" max="12563" width="12.625" style="722" customWidth="1"/>
    <col min="12564" max="12564" width="20" style="722" customWidth="1"/>
    <col min="12565" max="12565" width="12.25" style="722" customWidth="1"/>
    <col min="12566" max="12566" width="11.625" style="722" customWidth="1"/>
    <col min="12567" max="12567" width="12.75" style="722" customWidth="1"/>
    <col min="12568" max="12568" width="14.625" style="722" customWidth="1"/>
    <col min="12569" max="12569" width="14.75" style="722" customWidth="1"/>
    <col min="12570" max="12570" width="14.5" style="722" customWidth="1"/>
    <col min="12571" max="12571" width="8" style="722" customWidth="1"/>
    <col min="12572" max="12572" width="17.5" style="722" customWidth="1"/>
    <col min="12573" max="12573" width="10.25" style="722" customWidth="1"/>
    <col min="12574" max="12574" width="8" style="722" customWidth="1"/>
    <col min="12575" max="12575" width="9.375" style="722" customWidth="1"/>
    <col min="12576" max="12576" width="9.875" style="722" customWidth="1"/>
    <col min="12577" max="12577" width="9.5" style="722" customWidth="1"/>
    <col min="12578" max="12578" width="10.125" style="722" customWidth="1"/>
    <col min="12579" max="12579" width="8" style="722" customWidth="1"/>
    <col min="12580" max="12580" width="26" style="722" customWidth="1"/>
    <col min="12581" max="12581" width="12.375" style="722" customWidth="1"/>
    <col min="12582" max="12587" width="8" style="722" customWidth="1"/>
    <col min="12588" max="12593" width="9" style="722" customWidth="1"/>
    <col min="12594" max="12594" width="4" style="722" customWidth="1"/>
    <col min="12595" max="12595" width="16.5" style="722" customWidth="1"/>
    <col min="12596" max="12596" width="14.75" style="722" customWidth="1"/>
    <col min="12597" max="12640" width="9" style="722" customWidth="1"/>
    <col min="12641" max="12801" width="8" style="722"/>
    <col min="12802" max="12802" width="3.25" style="722" customWidth="1"/>
    <col min="12803" max="12803" width="23.5" style="722" customWidth="1"/>
    <col min="12804" max="12804" width="13.75" style="722" customWidth="1"/>
    <col min="12805" max="12805" width="14.5" style="722" customWidth="1"/>
    <col min="12806" max="12806" width="10" style="722" customWidth="1"/>
    <col min="12807" max="12807" width="10.75" style="722" customWidth="1"/>
    <col min="12808" max="12808" width="7.875" style="722" customWidth="1"/>
    <col min="12809" max="12809" width="10.375" style="722" customWidth="1"/>
    <col min="12810" max="12810" width="9.625" style="722" customWidth="1"/>
    <col min="12811" max="12812" width="5" style="722" customWidth="1"/>
    <col min="12813" max="12813" width="15.125" style="722" customWidth="1"/>
    <col min="12814" max="12814" width="18.125" style="722" customWidth="1"/>
    <col min="12815" max="12815" width="18.5" style="722" customWidth="1"/>
    <col min="12816" max="12816" width="24.5" style="722" customWidth="1"/>
    <col min="12817" max="12817" width="23.625" style="722" customWidth="1"/>
    <col min="12818" max="12818" width="15.625" style="722" customWidth="1"/>
    <col min="12819" max="12819" width="12.625" style="722" customWidth="1"/>
    <col min="12820" max="12820" width="20" style="722" customWidth="1"/>
    <col min="12821" max="12821" width="12.25" style="722" customWidth="1"/>
    <col min="12822" max="12822" width="11.625" style="722" customWidth="1"/>
    <col min="12823" max="12823" width="12.75" style="722" customWidth="1"/>
    <col min="12824" max="12824" width="14.625" style="722" customWidth="1"/>
    <col min="12825" max="12825" width="14.75" style="722" customWidth="1"/>
    <col min="12826" max="12826" width="14.5" style="722" customWidth="1"/>
    <col min="12827" max="12827" width="8" style="722" customWidth="1"/>
    <col min="12828" max="12828" width="17.5" style="722" customWidth="1"/>
    <col min="12829" max="12829" width="10.25" style="722" customWidth="1"/>
    <col min="12830" max="12830" width="8" style="722" customWidth="1"/>
    <col min="12831" max="12831" width="9.375" style="722" customWidth="1"/>
    <col min="12832" max="12832" width="9.875" style="722" customWidth="1"/>
    <col min="12833" max="12833" width="9.5" style="722" customWidth="1"/>
    <col min="12834" max="12834" width="10.125" style="722" customWidth="1"/>
    <col min="12835" max="12835" width="8" style="722" customWidth="1"/>
    <col min="12836" max="12836" width="26" style="722" customWidth="1"/>
    <col min="12837" max="12837" width="12.375" style="722" customWidth="1"/>
    <col min="12838" max="12843" width="8" style="722" customWidth="1"/>
    <col min="12844" max="12849" width="9" style="722" customWidth="1"/>
    <col min="12850" max="12850" width="4" style="722" customWidth="1"/>
    <col min="12851" max="12851" width="16.5" style="722" customWidth="1"/>
    <col min="12852" max="12852" width="14.75" style="722" customWidth="1"/>
    <col min="12853" max="12896" width="9" style="722" customWidth="1"/>
    <col min="12897" max="13057" width="8" style="722"/>
    <col min="13058" max="13058" width="3.25" style="722" customWidth="1"/>
    <col min="13059" max="13059" width="23.5" style="722" customWidth="1"/>
    <col min="13060" max="13060" width="13.75" style="722" customWidth="1"/>
    <col min="13061" max="13061" width="14.5" style="722" customWidth="1"/>
    <col min="13062" max="13062" width="10" style="722" customWidth="1"/>
    <col min="13063" max="13063" width="10.75" style="722" customWidth="1"/>
    <col min="13064" max="13064" width="7.875" style="722" customWidth="1"/>
    <col min="13065" max="13065" width="10.375" style="722" customWidth="1"/>
    <col min="13066" max="13066" width="9.625" style="722" customWidth="1"/>
    <col min="13067" max="13068" width="5" style="722" customWidth="1"/>
    <col min="13069" max="13069" width="15.125" style="722" customWidth="1"/>
    <col min="13070" max="13070" width="18.125" style="722" customWidth="1"/>
    <col min="13071" max="13071" width="18.5" style="722" customWidth="1"/>
    <col min="13072" max="13072" width="24.5" style="722" customWidth="1"/>
    <col min="13073" max="13073" width="23.625" style="722" customWidth="1"/>
    <col min="13074" max="13074" width="15.625" style="722" customWidth="1"/>
    <col min="13075" max="13075" width="12.625" style="722" customWidth="1"/>
    <col min="13076" max="13076" width="20" style="722" customWidth="1"/>
    <col min="13077" max="13077" width="12.25" style="722" customWidth="1"/>
    <col min="13078" max="13078" width="11.625" style="722" customWidth="1"/>
    <col min="13079" max="13079" width="12.75" style="722" customWidth="1"/>
    <col min="13080" max="13080" width="14.625" style="722" customWidth="1"/>
    <col min="13081" max="13081" width="14.75" style="722" customWidth="1"/>
    <col min="13082" max="13082" width="14.5" style="722" customWidth="1"/>
    <col min="13083" max="13083" width="8" style="722" customWidth="1"/>
    <col min="13084" max="13084" width="17.5" style="722" customWidth="1"/>
    <col min="13085" max="13085" width="10.25" style="722" customWidth="1"/>
    <col min="13086" max="13086" width="8" style="722" customWidth="1"/>
    <col min="13087" max="13087" width="9.375" style="722" customWidth="1"/>
    <col min="13088" max="13088" width="9.875" style="722" customWidth="1"/>
    <col min="13089" max="13089" width="9.5" style="722" customWidth="1"/>
    <col min="13090" max="13090" width="10.125" style="722" customWidth="1"/>
    <col min="13091" max="13091" width="8" style="722" customWidth="1"/>
    <col min="13092" max="13092" width="26" style="722" customWidth="1"/>
    <col min="13093" max="13093" width="12.375" style="722" customWidth="1"/>
    <col min="13094" max="13099" width="8" style="722" customWidth="1"/>
    <col min="13100" max="13105" width="9" style="722" customWidth="1"/>
    <col min="13106" max="13106" width="4" style="722" customWidth="1"/>
    <col min="13107" max="13107" width="16.5" style="722" customWidth="1"/>
    <col min="13108" max="13108" width="14.75" style="722" customWidth="1"/>
    <col min="13109" max="13152" width="9" style="722" customWidth="1"/>
    <col min="13153" max="13313" width="8" style="722"/>
    <col min="13314" max="13314" width="3.25" style="722" customWidth="1"/>
    <col min="13315" max="13315" width="23.5" style="722" customWidth="1"/>
    <col min="13316" max="13316" width="13.75" style="722" customWidth="1"/>
    <col min="13317" max="13317" width="14.5" style="722" customWidth="1"/>
    <col min="13318" max="13318" width="10" style="722" customWidth="1"/>
    <col min="13319" max="13319" width="10.75" style="722" customWidth="1"/>
    <col min="13320" max="13320" width="7.875" style="722" customWidth="1"/>
    <col min="13321" max="13321" width="10.375" style="722" customWidth="1"/>
    <col min="13322" max="13322" width="9.625" style="722" customWidth="1"/>
    <col min="13323" max="13324" width="5" style="722" customWidth="1"/>
    <col min="13325" max="13325" width="15.125" style="722" customWidth="1"/>
    <col min="13326" max="13326" width="18.125" style="722" customWidth="1"/>
    <col min="13327" max="13327" width="18.5" style="722" customWidth="1"/>
    <col min="13328" max="13328" width="24.5" style="722" customWidth="1"/>
    <col min="13329" max="13329" width="23.625" style="722" customWidth="1"/>
    <col min="13330" max="13330" width="15.625" style="722" customWidth="1"/>
    <col min="13331" max="13331" width="12.625" style="722" customWidth="1"/>
    <col min="13332" max="13332" width="20" style="722" customWidth="1"/>
    <col min="13333" max="13333" width="12.25" style="722" customWidth="1"/>
    <col min="13334" max="13334" width="11.625" style="722" customWidth="1"/>
    <col min="13335" max="13335" width="12.75" style="722" customWidth="1"/>
    <col min="13336" max="13336" width="14.625" style="722" customWidth="1"/>
    <col min="13337" max="13337" width="14.75" style="722" customWidth="1"/>
    <col min="13338" max="13338" width="14.5" style="722" customWidth="1"/>
    <col min="13339" max="13339" width="8" style="722" customWidth="1"/>
    <col min="13340" max="13340" width="17.5" style="722" customWidth="1"/>
    <col min="13341" max="13341" width="10.25" style="722" customWidth="1"/>
    <col min="13342" max="13342" width="8" style="722" customWidth="1"/>
    <col min="13343" max="13343" width="9.375" style="722" customWidth="1"/>
    <col min="13344" max="13344" width="9.875" style="722" customWidth="1"/>
    <col min="13345" max="13345" width="9.5" style="722" customWidth="1"/>
    <col min="13346" max="13346" width="10.125" style="722" customWidth="1"/>
    <col min="13347" max="13347" width="8" style="722" customWidth="1"/>
    <col min="13348" max="13348" width="26" style="722" customWidth="1"/>
    <col min="13349" max="13349" width="12.375" style="722" customWidth="1"/>
    <col min="13350" max="13355" width="8" style="722" customWidth="1"/>
    <col min="13356" max="13361" width="9" style="722" customWidth="1"/>
    <col min="13362" max="13362" width="4" style="722" customWidth="1"/>
    <col min="13363" max="13363" width="16.5" style="722" customWidth="1"/>
    <col min="13364" max="13364" width="14.75" style="722" customWidth="1"/>
    <col min="13365" max="13408" width="9" style="722" customWidth="1"/>
    <col min="13409" max="13569" width="8" style="722"/>
    <col min="13570" max="13570" width="3.25" style="722" customWidth="1"/>
    <col min="13571" max="13571" width="23.5" style="722" customWidth="1"/>
    <col min="13572" max="13572" width="13.75" style="722" customWidth="1"/>
    <col min="13573" max="13573" width="14.5" style="722" customWidth="1"/>
    <col min="13574" max="13574" width="10" style="722" customWidth="1"/>
    <col min="13575" max="13575" width="10.75" style="722" customWidth="1"/>
    <col min="13576" max="13576" width="7.875" style="722" customWidth="1"/>
    <col min="13577" max="13577" width="10.375" style="722" customWidth="1"/>
    <col min="13578" max="13578" width="9.625" style="722" customWidth="1"/>
    <col min="13579" max="13580" width="5" style="722" customWidth="1"/>
    <col min="13581" max="13581" width="15.125" style="722" customWidth="1"/>
    <col min="13582" max="13582" width="18.125" style="722" customWidth="1"/>
    <col min="13583" max="13583" width="18.5" style="722" customWidth="1"/>
    <col min="13584" max="13584" width="24.5" style="722" customWidth="1"/>
    <col min="13585" max="13585" width="23.625" style="722" customWidth="1"/>
    <col min="13586" max="13586" width="15.625" style="722" customWidth="1"/>
    <col min="13587" max="13587" width="12.625" style="722" customWidth="1"/>
    <col min="13588" max="13588" width="20" style="722" customWidth="1"/>
    <col min="13589" max="13589" width="12.25" style="722" customWidth="1"/>
    <col min="13590" max="13590" width="11.625" style="722" customWidth="1"/>
    <col min="13591" max="13591" width="12.75" style="722" customWidth="1"/>
    <col min="13592" max="13592" width="14.625" style="722" customWidth="1"/>
    <col min="13593" max="13593" width="14.75" style="722" customWidth="1"/>
    <col min="13594" max="13594" width="14.5" style="722" customWidth="1"/>
    <col min="13595" max="13595" width="8" style="722" customWidth="1"/>
    <col min="13596" max="13596" width="17.5" style="722" customWidth="1"/>
    <col min="13597" max="13597" width="10.25" style="722" customWidth="1"/>
    <col min="13598" max="13598" width="8" style="722" customWidth="1"/>
    <col min="13599" max="13599" width="9.375" style="722" customWidth="1"/>
    <col min="13600" max="13600" width="9.875" style="722" customWidth="1"/>
    <col min="13601" max="13601" width="9.5" style="722" customWidth="1"/>
    <col min="13602" max="13602" width="10.125" style="722" customWidth="1"/>
    <col min="13603" max="13603" width="8" style="722" customWidth="1"/>
    <col min="13604" max="13604" width="26" style="722" customWidth="1"/>
    <col min="13605" max="13605" width="12.375" style="722" customWidth="1"/>
    <col min="13606" max="13611" width="8" style="722" customWidth="1"/>
    <col min="13612" max="13617" width="9" style="722" customWidth="1"/>
    <col min="13618" max="13618" width="4" style="722" customWidth="1"/>
    <col min="13619" max="13619" width="16.5" style="722" customWidth="1"/>
    <col min="13620" max="13620" width="14.75" style="722" customWidth="1"/>
    <col min="13621" max="13664" width="9" style="722" customWidth="1"/>
    <col min="13665" max="13825" width="8" style="722"/>
    <col min="13826" max="13826" width="3.25" style="722" customWidth="1"/>
    <col min="13827" max="13827" width="23.5" style="722" customWidth="1"/>
    <col min="13828" max="13828" width="13.75" style="722" customWidth="1"/>
    <col min="13829" max="13829" width="14.5" style="722" customWidth="1"/>
    <col min="13830" max="13830" width="10" style="722" customWidth="1"/>
    <col min="13831" max="13831" width="10.75" style="722" customWidth="1"/>
    <col min="13832" max="13832" width="7.875" style="722" customWidth="1"/>
    <col min="13833" max="13833" width="10.375" style="722" customWidth="1"/>
    <col min="13834" max="13834" width="9.625" style="722" customWidth="1"/>
    <col min="13835" max="13836" width="5" style="722" customWidth="1"/>
    <col min="13837" max="13837" width="15.125" style="722" customWidth="1"/>
    <col min="13838" max="13838" width="18.125" style="722" customWidth="1"/>
    <col min="13839" max="13839" width="18.5" style="722" customWidth="1"/>
    <col min="13840" max="13840" width="24.5" style="722" customWidth="1"/>
    <col min="13841" max="13841" width="23.625" style="722" customWidth="1"/>
    <col min="13842" max="13842" width="15.625" style="722" customWidth="1"/>
    <col min="13843" max="13843" width="12.625" style="722" customWidth="1"/>
    <col min="13844" max="13844" width="20" style="722" customWidth="1"/>
    <col min="13845" max="13845" width="12.25" style="722" customWidth="1"/>
    <col min="13846" max="13846" width="11.625" style="722" customWidth="1"/>
    <col min="13847" max="13847" width="12.75" style="722" customWidth="1"/>
    <col min="13848" max="13848" width="14.625" style="722" customWidth="1"/>
    <col min="13849" max="13849" width="14.75" style="722" customWidth="1"/>
    <col min="13850" max="13850" width="14.5" style="722" customWidth="1"/>
    <col min="13851" max="13851" width="8" style="722" customWidth="1"/>
    <col min="13852" max="13852" width="17.5" style="722" customWidth="1"/>
    <col min="13853" max="13853" width="10.25" style="722" customWidth="1"/>
    <col min="13854" max="13854" width="8" style="722" customWidth="1"/>
    <col min="13855" max="13855" width="9.375" style="722" customWidth="1"/>
    <col min="13856" max="13856" width="9.875" style="722" customWidth="1"/>
    <col min="13857" max="13857" width="9.5" style="722" customWidth="1"/>
    <col min="13858" max="13858" width="10.125" style="722" customWidth="1"/>
    <col min="13859" max="13859" width="8" style="722" customWidth="1"/>
    <col min="13860" max="13860" width="26" style="722" customWidth="1"/>
    <col min="13861" max="13861" width="12.375" style="722" customWidth="1"/>
    <col min="13862" max="13867" width="8" style="722" customWidth="1"/>
    <col min="13868" max="13873" width="9" style="722" customWidth="1"/>
    <col min="13874" max="13874" width="4" style="722" customWidth="1"/>
    <col min="13875" max="13875" width="16.5" style="722" customWidth="1"/>
    <col min="13876" max="13876" width="14.75" style="722" customWidth="1"/>
    <col min="13877" max="13920" width="9" style="722" customWidth="1"/>
    <col min="13921" max="14081" width="8" style="722"/>
    <col min="14082" max="14082" width="3.25" style="722" customWidth="1"/>
    <col min="14083" max="14083" width="23.5" style="722" customWidth="1"/>
    <col min="14084" max="14084" width="13.75" style="722" customWidth="1"/>
    <col min="14085" max="14085" width="14.5" style="722" customWidth="1"/>
    <col min="14086" max="14086" width="10" style="722" customWidth="1"/>
    <col min="14087" max="14087" width="10.75" style="722" customWidth="1"/>
    <col min="14088" max="14088" width="7.875" style="722" customWidth="1"/>
    <col min="14089" max="14089" width="10.375" style="722" customWidth="1"/>
    <col min="14090" max="14090" width="9.625" style="722" customWidth="1"/>
    <col min="14091" max="14092" width="5" style="722" customWidth="1"/>
    <col min="14093" max="14093" width="15.125" style="722" customWidth="1"/>
    <col min="14094" max="14094" width="18.125" style="722" customWidth="1"/>
    <col min="14095" max="14095" width="18.5" style="722" customWidth="1"/>
    <col min="14096" max="14096" width="24.5" style="722" customWidth="1"/>
    <col min="14097" max="14097" width="23.625" style="722" customWidth="1"/>
    <col min="14098" max="14098" width="15.625" style="722" customWidth="1"/>
    <col min="14099" max="14099" width="12.625" style="722" customWidth="1"/>
    <col min="14100" max="14100" width="20" style="722" customWidth="1"/>
    <col min="14101" max="14101" width="12.25" style="722" customWidth="1"/>
    <col min="14102" max="14102" width="11.625" style="722" customWidth="1"/>
    <col min="14103" max="14103" width="12.75" style="722" customWidth="1"/>
    <col min="14104" max="14104" width="14.625" style="722" customWidth="1"/>
    <col min="14105" max="14105" width="14.75" style="722" customWidth="1"/>
    <col min="14106" max="14106" width="14.5" style="722" customWidth="1"/>
    <col min="14107" max="14107" width="8" style="722" customWidth="1"/>
    <col min="14108" max="14108" width="17.5" style="722" customWidth="1"/>
    <col min="14109" max="14109" width="10.25" style="722" customWidth="1"/>
    <col min="14110" max="14110" width="8" style="722" customWidth="1"/>
    <col min="14111" max="14111" width="9.375" style="722" customWidth="1"/>
    <col min="14112" max="14112" width="9.875" style="722" customWidth="1"/>
    <col min="14113" max="14113" width="9.5" style="722" customWidth="1"/>
    <col min="14114" max="14114" width="10.125" style="722" customWidth="1"/>
    <col min="14115" max="14115" width="8" style="722" customWidth="1"/>
    <col min="14116" max="14116" width="26" style="722" customWidth="1"/>
    <col min="14117" max="14117" width="12.375" style="722" customWidth="1"/>
    <col min="14118" max="14123" width="8" style="722" customWidth="1"/>
    <col min="14124" max="14129" width="9" style="722" customWidth="1"/>
    <col min="14130" max="14130" width="4" style="722" customWidth="1"/>
    <col min="14131" max="14131" width="16.5" style="722" customWidth="1"/>
    <col min="14132" max="14132" width="14.75" style="722" customWidth="1"/>
    <col min="14133" max="14176" width="9" style="722" customWidth="1"/>
    <col min="14177" max="14337" width="8" style="722"/>
    <col min="14338" max="14338" width="3.25" style="722" customWidth="1"/>
    <col min="14339" max="14339" width="23.5" style="722" customWidth="1"/>
    <col min="14340" max="14340" width="13.75" style="722" customWidth="1"/>
    <col min="14341" max="14341" width="14.5" style="722" customWidth="1"/>
    <col min="14342" max="14342" width="10" style="722" customWidth="1"/>
    <col min="14343" max="14343" width="10.75" style="722" customWidth="1"/>
    <col min="14344" max="14344" width="7.875" style="722" customWidth="1"/>
    <col min="14345" max="14345" width="10.375" style="722" customWidth="1"/>
    <col min="14346" max="14346" width="9.625" style="722" customWidth="1"/>
    <col min="14347" max="14348" width="5" style="722" customWidth="1"/>
    <col min="14349" max="14349" width="15.125" style="722" customWidth="1"/>
    <col min="14350" max="14350" width="18.125" style="722" customWidth="1"/>
    <col min="14351" max="14351" width="18.5" style="722" customWidth="1"/>
    <col min="14352" max="14352" width="24.5" style="722" customWidth="1"/>
    <col min="14353" max="14353" width="23.625" style="722" customWidth="1"/>
    <col min="14354" max="14354" width="15.625" style="722" customWidth="1"/>
    <col min="14355" max="14355" width="12.625" style="722" customWidth="1"/>
    <col min="14356" max="14356" width="20" style="722" customWidth="1"/>
    <col min="14357" max="14357" width="12.25" style="722" customWidth="1"/>
    <col min="14358" max="14358" width="11.625" style="722" customWidth="1"/>
    <col min="14359" max="14359" width="12.75" style="722" customWidth="1"/>
    <col min="14360" max="14360" width="14.625" style="722" customWidth="1"/>
    <col min="14361" max="14361" width="14.75" style="722" customWidth="1"/>
    <col min="14362" max="14362" width="14.5" style="722" customWidth="1"/>
    <col min="14363" max="14363" width="8" style="722" customWidth="1"/>
    <col min="14364" max="14364" width="17.5" style="722" customWidth="1"/>
    <col min="14365" max="14365" width="10.25" style="722" customWidth="1"/>
    <col min="14366" max="14366" width="8" style="722" customWidth="1"/>
    <col min="14367" max="14367" width="9.375" style="722" customWidth="1"/>
    <col min="14368" max="14368" width="9.875" style="722" customWidth="1"/>
    <col min="14369" max="14369" width="9.5" style="722" customWidth="1"/>
    <col min="14370" max="14370" width="10.125" style="722" customWidth="1"/>
    <col min="14371" max="14371" width="8" style="722" customWidth="1"/>
    <col min="14372" max="14372" width="26" style="722" customWidth="1"/>
    <col min="14373" max="14373" width="12.375" style="722" customWidth="1"/>
    <col min="14374" max="14379" width="8" style="722" customWidth="1"/>
    <col min="14380" max="14385" width="9" style="722" customWidth="1"/>
    <col min="14386" max="14386" width="4" style="722" customWidth="1"/>
    <col min="14387" max="14387" width="16.5" style="722" customWidth="1"/>
    <col min="14388" max="14388" width="14.75" style="722" customWidth="1"/>
    <col min="14389" max="14432" width="9" style="722" customWidth="1"/>
    <col min="14433" max="14593" width="8" style="722"/>
    <col min="14594" max="14594" width="3.25" style="722" customWidth="1"/>
    <col min="14595" max="14595" width="23.5" style="722" customWidth="1"/>
    <col min="14596" max="14596" width="13.75" style="722" customWidth="1"/>
    <col min="14597" max="14597" width="14.5" style="722" customWidth="1"/>
    <col min="14598" max="14598" width="10" style="722" customWidth="1"/>
    <col min="14599" max="14599" width="10.75" style="722" customWidth="1"/>
    <col min="14600" max="14600" width="7.875" style="722" customWidth="1"/>
    <col min="14601" max="14601" width="10.375" style="722" customWidth="1"/>
    <col min="14602" max="14602" width="9.625" style="722" customWidth="1"/>
    <col min="14603" max="14604" width="5" style="722" customWidth="1"/>
    <col min="14605" max="14605" width="15.125" style="722" customWidth="1"/>
    <col min="14606" max="14606" width="18.125" style="722" customWidth="1"/>
    <col min="14607" max="14607" width="18.5" style="722" customWidth="1"/>
    <col min="14608" max="14608" width="24.5" style="722" customWidth="1"/>
    <col min="14609" max="14609" width="23.625" style="722" customWidth="1"/>
    <col min="14610" max="14610" width="15.625" style="722" customWidth="1"/>
    <col min="14611" max="14611" width="12.625" style="722" customWidth="1"/>
    <col min="14612" max="14612" width="20" style="722" customWidth="1"/>
    <col min="14613" max="14613" width="12.25" style="722" customWidth="1"/>
    <col min="14614" max="14614" width="11.625" style="722" customWidth="1"/>
    <col min="14615" max="14615" width="12.75" style="722" customWidth="1"/>
    <col min="14616" max="14616" width="14.625" style="722" customWidth="1"/>
    <col min="14617" max="14617" width="14.75" style="722" customWidth="1"/>
    <col min="14618" max="14618" width="14.5" style="722" customWidth="1"/>
    <col min="14619" max="14619" width="8" style="722" customWidth="1"/>
    <col min="14620" max="14620" width="17.5" style="722" customWidth="1"/>
    <col min="14621" max="14621" width="10.25" style="722" customWidth="1"/>
    <col min="14622" max="14622" width="8" style="722" customWidth="1"/>
    <col min="14623" max="14623" width="9.375" style="722" customWidth="1"/>
    <col min="14624" max="14624" width="9.875" style="722" customWidth="1"/>
    <col min="14625" max="14625" width="9.5" style="722" customWidth="1"/>
    <col min="14626" max="14626" width="10.125" style="722" customWidth="1"/>
    <col min="14627" max="14627" width="8" style="722" customWidth="1"/>
    <col min="14628" max="14628" width="26" style="722" customWidth="1"/>
    <col min="14629" max="14629" width="12.375" style="722" customWidth="1"/>
    <col min="14630" max="14635" width="8" style="722" customWidth="1"/>
    <col min="14636" max="14641" width="9" style="722" customWidth="1"/>
    <col min="14642" max="14642" width="4" style="722" customWidth="1"/>
    <col min="14643" max="14643" width="16.5" style="722" customWidth="1"/>
    <col min="14644" max="14644" width="14.75" style="722" customWidth="1"/>
    <col min="14645" max="14688" width="9" style="722" customWidth="1"/>
    <col min="14689" max="14849" width="8" style="722"/>
    <col min="14850" max="14850" width="3.25" style="722" customWidth="1"/>
    <col min="14851" max="14851" width="23.5" style="722" customWidth="1"/>
    <col min="14852" max="14852" width="13.75" style="722" customWidth="1"/>
    <col min="14853" max="14853" width="14.5" style="722" customWidth="1"/>
    <col min="14854" max="14854" width="10" style="722" customWidth="1"/>
    <col min="14855" max="14855" width="10.75" style="722" customWidth="1"/>
    <col min="14856" max="14856" width="7.875" style="722" customWidth="1"/>
    <col min="14857" max="14857" width="10.375" style="722" customWidth="1"/>
    <col min="14858" max="14858" width="9.625" style="722" customWidth="1"/>
    <col min="14859" max="14860" width="5" style="722" customWidth="1"/>
    <col min="14861" max="14861" width="15.125" style="722" customWidth="1"/>
    <col min="14862" max="14862" width="18.125" style="722" customWidth="1"/>
    <col min="14863" max="14863" width="18.5" style="722" customWidth="1"/>
    <col min="14864" max="14864" width="24.5" style="722" customWidth="1"/>
    <col min="14865" max="14865" width="23.625" style="722" customWidth="1"/>
    <col min="14866" max="14866" width="15.625" style="722" customWidth="1"/>
    <col min="14867" max="14867" width="12.625" style="722" customWidth="1"/>
    <col min="14868" max="14868" width="20" style="722" customWidth="1"/>
    <col min="14869" max="14869" width="12.25" style="722" customWidth="1"/>
    <col min="14870" max="14870" width="11.625" style="722" customWidth="1"/>
    <col min="14871" max="14871" width="12.75" style="722" customWidth="1"/>
    <col min="14872" max="14872" width="14.625" style="722" customWidth="1"/>
    <col min="14873" max="14873" width="14.75" style="722" customWidth="1"/>
    <col min="14874" max="14874" width="14.5" style="722" customWidth="1"/>
    <col min="14875" max="14875" width="8" style="722" customWidth="1"/>
    <col min="14876" max="14876" width="17.5" style="722" customWidth="1"/>
    <col min="14877" max="14877" width="10.25" style="722" customWidth="1"/>
    <col min="14878" max="14878" width="8" style="722" customWidth="1"/>
    <col min="14879" max="14879" width="9.375" style="722" customWidth="1"/>
    <col min="14880" max="14880" width="9.875" style="722" customWidth="1"/>
    <col min="14881" max="14881" width="9.5" style="722" customWidth="1"/>
    <col min="14882" max="14882" width="10.125" style="722" customWidth="1"/>
    <col min="14883" max="14883" width="8" style="722" customWidth="1"/>
    <col min="14884" max="14884" width="26" style="722" customWidth="1"/>
    <col min="14885" max="14885" width="12.375" style="722" customWidth="1"/>
    <col min="14886" max="14891" width="8" style="722" customWidth="1"/>
    <col min="14892" max="14897" width="9" style="722" customWidth="1"/>
    <col min="14898" max="14898" width="4" style="722" customWidth="1"/>
    <col min="14899" max="14899" width="16.5" style="722" customWidth="1"/>
    <col min="14900" max="14900" width="14.75" style="722" customWidth="1"/>
    <col min="14901" max="14944" width="9" style="722" customWidth="1"/>
    <col min="14945" max="15105" width="8" style="722"/>
    <col min="15106" max="15106" width="3.25" style="722" customWidth="1"/>
    <col min="15107" max="15107" width="23.5" style="722" customWidth="1"/>
    <col min="15108" max="15108" width="13.75" style="722" customWidth="1"/>
    <col min="15109" max="15109" width="14.5" style="722" customWidth="1"/>
    <col min="15110" max="15110" width="10" style="722" customWidth="1"/>
    <col min="15111" max="15111" width="10.75" style="722" customWidth="1"/>
    <col min="15112" max="15112" width="7.875" style="722" customWidth="1"/>
    <col min="15113" max="15113" width="10.375" style="722" customWidth="1"/>
    <col min="15114" max="15114" width="9.625" style="722" customWidth="1"/>
    <col min="15115" max="15116" width="5" style="722" customWidth="1"/>
    <col min="15117" max="15117" width="15.125" style="722" customWidth="1"/>
    <col min="15118" max="15118" width="18.125" style="722" customWidth="1"/>
    <col min="15119" max="15119" width="18.5" style="722" customWidth="1"/>
    <col min="15120" max="15120" width="24.5" style="722" customWidth="1"/>
    <col min="15121" max="15121" width="23.625" style="722" customWidth="1"/>
    <col min="15122" max="15122" width="15.625" style="722" customWidth="1"/>
    <col min="15123" max="15123" width="12.625" style="722" customWidth="1"/>
    <col min="15124" max="15124" width="20" style="722" customWidth="1"/>
    <col min="15125" max="15125" width="12.25" style="722" customWidth="1"/>
    <col min="15126" max="15126" width="11.625" style="722" customWidth="1"/>
    <col min="15127" max="15127" width="12.75" style="722" customWidth="1"/>
    <col min="15128" max="15128" width="14.625" style="722" customWidth="1"/>
    <col min="15129" max="15129" width="14.75" style="722" customWidth="1"/>
    <col min="15130" max="15130" width="14.5" style="722" customWidth="1"/>
    <col min="15131" max="15131" width="8" style="722" customWidth="1"/>
    <col min="15132" max="15132" width="17.5" style="722" customWidth="1"/>
    <col min="15133" max="15133" width="10.25" style="722" customWidth="1"/>
    <col min="15134" max="15134" width="8" style="722" customWidth="1"/>
    <col min="15135" max="15135" width="9.375" style="722" customWidth="1"/>
    <col min="15136" max="15136" width="9.875" style="722" customWidth="1"/>
    <col min="15137" max="15137" width="9.5" style="722" customWidth="1"/>
    <col min="15138" max="15138" width="10.125" style="722" customWidth="1"/>
    <col min="15139" max="15139" width="8" style="722" customWidth="1"/>
    <col min="15140" max="15140" width="26" style="722" customWidth="1"/>
    <col min="15141" max="15141" width="12.375" style="722" customWidth="1"/>
    <col min="15142" max="15147" width="8" style="722" customWidth="1"/>
    <col min="15148" max="15153" width="9" style="722" customWidth="1"/>
    <col min="15154" max="15154" width="4" style="722" customWidth="1"/>
    <col min="15155" max="15155" width="16.5" style="722" customWidth="1"/>
    <col min="15156" max="15156" width="14.75" style="722" customWidth="1"/>
    <col min="15157" max="15200" width="9" style="722" customWidth="1"/>
    <col min="15201" max="15361" width="8" style="722"/>
    <col min="15362" max="15362" width="3.25" style="722" customWidth="1"/>
    <col min="15363" max="15363" width="23.5" style="722" customWidth="1"/>
    <col min="15364" max="15364" width="13.75" style="722" customWidth="1"/>
    <col min="15365" max="15365" width="14.5" style="722" customWidth="1"/>
    <col min="15366" max="15366" width="10" style="722" customWidth="1"/>
    <col min="15367" max="15367" width="10.75" style="722" customWidth="1"/>
    <col min="15368" max="15368" width="7.875" style="722" customWidth="1"/>
    <col min="15369" max="15369" width="10.375" style="722" customWidth="1"/>
    <col min="15370" max="15370" width="9.625" style="722" customWidth="1"/>
    <col min="15371" max="15372" width="5" style="722" customWidth="1"/>
    <col min="15373" max="15373" width="15.125" style="722" customWidth="1"/>
    <col min="15374" max="15374" width="18.125" style="722" customWidth="1"/>
    <col min="15375" max="15375" width="18.5" style="722" customWidth="1"/>
    <col min="15376" max="15376" width="24.5" style="722" customWidth="1"/>
    <col min="15377" max="15377" width="23.625" style="722" customWidth="1"/>
    <col min="15378" max="15378" width="15.625" style="722" customWidth="1"/>
    <col min="15379" max="15379" width="12.625" style="722" customWidth="1"/>
    <col min="15380" max="15380" width="20" style="722" customWidth="1"/>
    <col min="15381" max="15381" width="12.25" style="722" customWidth="1"/>
    <col min="15382" max="15382" width="11.625" style="722" customWidth="1"/>
    <col min="15383" max="15383" width="12.75" style="722" customWidth="1"/>
    <col min="15384" max="15384" width="14.625" style="722" customWidth="1"/>
    <col min="15385" max="15385" width="14.75" style="722" customWidth="1"/>
    <col min="15386" max="15386" width="14.5" style="722" customWidth="1"/>
    <col min="15387" max="15387" width="8" style="722" customWidth="1"/>
    <col min="15388" max="15388" width="17.5" style="722" customWidth="1"/>
    <col min="15389" max="15389" width="10.25" style="722" customWidth="1"/>
    <col min="15390" max="15390" width="8" style="722" customWidth="1"/>
    <col min="15391" max="15391" width="9.375" style="722" customWidth="1"/>
    <col min="15392" max="15392" width="9.875" style="722" customWidth="1"/>
    <col min="15393" max="15393" width="9.5" style="722" customWidth="1"/>
    <col min="15394" max="15394" width="10.125" style="722" customWidth="1"/>
    <col min="15395" max="15395" width="8" style="722" customWidth="1"/>
    <col min="15396" max="15396" width="26" style="722" customWidth="1"/>
    <col min="15397" max="15397" width="12.375" style="722" customWidth="1"/>
    <col min="15398" max="15403" width="8" style="722" customWidth="1"/>
    <col min="15404" max="15409" width="9" style="722" customWidth="1"/>
    <col min="15410" max="15410" width="4" style="722" customWidth="1"/>
    <col min="15411" max="15411" width="16.5" style="722" customWidth="1"/>
    <col min="15412" max="15412" width="14.75" style="722" customWidth="1"/>
    <col min="15413" max="15456" width="9" style="722" customWidth="1"/>
    <col min="15457" max="15617" width="8" style="722"/>
    <col min="15618" max="15618" width="3.25" style="722" customWidth="1"/>
    <col min="15619" max="15619" width="23.5" style="722" customWidth="1"/>
    <col min="15620" max="15620" width="13.75" style="722" customWidth="1"/>
    <col min="15621" max="15621" width="14.5" style="722" customWidth="1"/>
    <col min="15622" max="15622" width="10" style="722" customWidth="1"/>
    <col min="15623" max="15623" width="10.75" style="722" customWidth="1"/>
    <col min="15624" max="15624" width="7.875" style="722" customWidth="1"/>
    <col min="15625" max="15625" width="10.375" style="722" customWidth="1"/>
    <col min="15626" max="15626" width="9.625" style="722" customWidth="1"/>
    <col min="15627" max="15628" width="5" style="722" customWidth="1"/>
    <col min="15629" max="15629" width="15.125" style="722" customWidth="1"/>
    <col min="15630" max="15630" width="18.125" style="722" customWidth="1"/>
    <col min="15631" max="15631" width="18.5" style="722" customWidth="1"/>
    <col min="15632" max="15632" width="24.5" style="722" customWidth="1"/>
    <col min="15633" max="15633" width="23.625" style="722" customWidth="1"/>
    <col min="15634" max="15634" width="15.625" style="722" customWidth="1"/>
    <col min="15635" max="15635" width="12.625" style="722" customWidth="1"/>
    <col min="15636" max="15636" width="20" style="722" customWidth="1"/>
    <col min="15637" max="15637" width="12.25" style="722" customWidth="1"/>
    <col min="15638" max="15638" width="11.625" style="722" customWidth="1"/>
    <col min="15639" max="15639" width="12.75" style="722" customWidth="1"/>
    <col min="15640" max="15640" width="14.625" style="722" customWidth="1"/>
    <col min="15641" max="15641" width="14.75" style="722" customWidth="1"/>
    <col min="15642" max="15642" width="14.5" style="722" customWidth="1"/>
    <col min="15643" max="15643" width="8" style="722" customWidth="1"/>
    <col min="15644" max="15644" width="17.5" style="722" customWidth="1"/>
    <col min="15645" max="15645" width="10.25" style="722" customWidth="1"/>
    <col min="15646" max="15646" width="8" style="722" customWidth="1"/>
    <col min="15647" max="15647" width="9.375" style="722" customWidth="1"/>
    <col min="15648" max="15648" width="9.875" style="722" customWidth="1"/>
    <col min="15649" max="15649" width="9.5" style="722" customWidth="1"/>
    <col min="15650" max="15650" width="10.125" style="722" customWidth="1"/>
    <col min="15651" max="15651" width="8" style="722" customWidth="1"/>
    <col min="15652" max="15652" width="26" style="722" customWidth="1"/>
    <col min="15653" max="15653" width="12.375" style="722" customWidth="1"/>
    <col min="15654" max="15659" width="8" style="722" customWidth="1"/>
    <col min="15660" max="15665" width="9" style="722" customWidth="1"/>
    <col min="15666" max="15666" width="4" style="722" customWidth="1"/>
    <col min="15667" max="15667" width="16.5" style="722" customWidth="1"/>
    <col min="15668" max="15668" width="14.75" style="722" customWidth="1"/>
    <col min="15669" max="15712" width="9" style="722" customWidth="1"/>
    <col min="15713" max="15873" width="8" style="722"/>
    <col min="15874" max="15874" width="3.25" style="722" customWidth="1"/>
    <col min="15875" max="15875" width="23.5" style="722" customWidth="1"/>
    <col min="15876" max="15876" width="13.75" style="722" customWidth="1"/>
    <col min="15877" max="15877" width="14.5" style="722" customWidth="1"/>
    <col min="15878" max="15878" width="10" style="722" customWidth="1"/>
    <col min="15879" max="15879" width="10.75" style="722" customWidth="1"/>
    <col min="15880" max="15880" width="7.875" style="722" customWidth="1"/>
    <col min="15881" max="15881" width="10.375" style="722" customWidth="1"/>
    <col min="15882" max="15882" width="9.625" style="722" customWidth="1"/>
    <col min="15883" max="15884" width="5" style="722" customWidth="1"/>
    <col min="15885" max="15885" width="15.125" style="722" customWidth="1"/>
    <col min="15886" max="15886" width="18.125" style="722" customWidth="1"/>
    <col min="15887" max="15887" width="18.5" style="722" customWidth="1"/>
    <col min="15888" max="15888" width="24.5" style="722" customWidth="1"/>
    <col min="15889" max="15889" width="23.625" style="722" customWidth="1"/>
    <col min="15890" max="15890" width="15.625" style="722" customWidth="1"/>
    <col min="15891" max="15891" width="12.625" style="722" customWidth="1"/>
    <col min="15892" max="15892" width="20" style="722" customWidth="1"/>
    <col min="15893" max="15893" width="12.25" style="722" customWidth="1"/>
    <col min="15894" max="15894" width="11.625" style="722" customWidth="1"/>
    <col min="15895" max="15895" width="12.75" style="722" customWidth="1"/>
    <col min="15896" max="15896" width="14.625" style="722" customWidth="1"/>
    <col min="15897" max="15897" width="14.75" style="722" customWidth="1"/>
    <col min="15898" max="15898" width="14.5" style="722" customWidth="1"/>
    <col min="15899" max="15899" width="8" style="722" customWidth="1"/>
    <col min="15900" max="15900" width="17.5" style="722" customWidth="1"/>
    <col min="15901" max="15901" width="10.25" style="722" customWidth="1"/>
    <col min="15902" max="15902" width="8" style="722" customWidth="1"/>
    <col min="15903" max="15903" width="9.375" style="722" customWidth="1"/>
    <col min="15904" max="15904" width="9.875" style="722" customWidth="1"/>
    <col min="15905" max="15905" width="9.5" style="722" customWidth="1"/>
    <col min="15906" max="15906" width="10.125" style="722" customWidth="1"/>
    <col min="15907" max="15907" width="8" style="722" customWidth="1"/>
    <col min="15908" max="15908" width="26" style="722" customWidth="1"/>
    <col min="15909" max="15909" width="12.375" style="722" customWidth="1"/>
    <col min="15910" max="15915" width="8" style="722" customWidth="1"/>
    <col min="15916" max="15921" width="9" style="722" customWidth="1"/>
    <col min="15922" max="15922" width="4" style="722" customWidth="1"/>
    <col min="15923" max="15923" width="16.5" style="722" customWidth="1"/>
    <col min="15924" max="15924" width="14.75" style="722" customWidth="1"/>
    <col min="15925" max="15968" width="9" style="722" customWidth="1"/>
    <col min="15969" max="16129" width="8" style="722"/>
    <col min="16130" max="16130" width="3.25" style="722" customWidth="1"/>
    <col min="16131" max="16131" width="23.5" style="722" customWidth="1"/>
    <col min="16132" max="16132" width="13.75" style="722" customWidth="1"/>
    <col min="16133" max="16133" width="14.5" style="722" customWidth="1"/>
    <col min="16134" max="16134" width="10" style="722" customWidth="1"/>
    <col min="16135" max="16135" width="10.75" style="722" customWidth="1"/>
    <col min="16136" max="16136" width="7.875" style="722" customWidth="1"/>
    <col min="16137" max="16137" width="10.375" style="722" customWidth="1"/>
    <col min="16138" max="16138" width="9.625" style="722" customWidth="1"/>
    <col min="16139" max="16140" width="5" style="722" customWidth="1"/>
    <col min="16141" max="16141" width="15.125" style="722" customWidth="1"/>
    <col min="16142" max="16142" width="18.125" style="722" customWidth="1"/>
    <col min="16143" max="16143" width="18.5" style="722" customWidth="1"/>
    <col min="16144" max="16144" width="24.5" style="722" customWidth="1"/>
    <col min="16145" max="16145" width="23.625" style="722" customWidth="1"/>
    <col min="16146" max="16146" width="15.625" style="722" customWidth="1"/>
    <col min="16147" max="16147" width="12.625" style="722" customWidth="1"/>
    <col min="16148" max="16148" width="20" style="722" customWidth="1"/>
    <col min="16149" max="16149" width="12.25" style="722" customWidth="1"/>
    <col min="16150" max="16150" width="11.625" style="722" customWidth="1"/>
    <col min="16151" max="16151" width="12.75" style="722" customWidth="1"/>
    <col min="16152" max="16152" width="14.625" style="722" customWidth="1"/>
    <col min="16153" max="16153" width="14.75" style="722" customWidth="1"/>
    <col min="16154" max="16154" width="14.5" style="722" customWidth="1"/>
    <col min="16155" max="16155" width="8" style="722" customWidth="1"/>
    <col min="16156" max="16156" width="17.5" style="722" customWidth="1"/>
    <col min="16157" max="16157" width="10.25" style="722" customWidth="1"/>
    <col min="16158" max="16158" width="8" style="722" customWidth="1"/>
    <col min="16159" max="16159" width="9.375" style="722" customWidth="1"/>
    <col min="16160" max="16160" width="9.875" style="722" customWidth="1"/>
    <col min="16161" max="16161" width="9.5" style="722" customWidth="1"/>
    <col min="16162" max="16162" width="10.125" style="722" customWidth="1"/>
    <col min="16163" max="16163" width="8" style="722" customWidth="1"/>
    <col min="16164" max="16164" width="26" style="722" customWidth="1"/>
    <col min="16165" max="16165" width="12.375" style="722" customWidth="1"/>
    <col min="16166" max="16171" width="8" style="722" customWidth="1"/>
    <col min="16172" max="16177" width="9" style="722" customWidth="1"/>
    <col min="16178" max="16178" width="4" style="722" customWidth="1"/>
    <col min="16179" max="16179" width="16.5" style="722" customWidth="1"/>
    <col min="16180" max="16180" width="14.75" style="722" customWidth="1"/>
    <col min="16181" max="16224" width="9" style="722" customWidth="1"/>
    <col min="16225" max="16384" width="8" style="722"/>
  </cols>
  <sheetData>
    <row r="1" spans="2:53" s="713" customFormat="1" ht="27" customHeight="1">
      <c r="C1" s="646" t="s">
        <v>1748</v>
      </c>
      <c r="E1" s="714"/>
      <c r="F1" s="714"/>
      <c r="G1" s="714"/>
      <c r="H1" s="715"/>
      <c r="I1" s="715"/>
      <c r="J1" s="715"/>
      <c r="K1" s="715"/>
      <c r="L1" s="715"/>
      <c r="M1" s="715"/>
      <c r="N1" s="1358"/>
      <c r="O1" s="1358"/>
      <c r="P1" s="1358"/>
      <c r="Q1" s="1359"/>
      <c r="R1" s="716"/>
      <c r="S1" s="716"/>
      <c r="T1" s="716"/>
      <c r="U1" s="716"/>
      <c r="V1" s="716"/>
      <c r="W1" s="716"/>
      <c r="X1" s="1371"/>
      <c r="Y1" s="1371"/>
      <c r="Z1" s="1371"/>
      <c r="AA1" s="1371"/>
      <c r="AB1" s="1371"/>
      <c r="AC1" s="1372"/>
      <c r="AD1" s="1372"/>
      <c r="AE1" s="1372"/>
      <c r="AF1" s="1372"/>
      <c r="AG1" s="1372"/>
      <c r="AH1" s="1372"/>
      <c r="AI1" s="1372"/>
      <c r="AJ1" s="1372"/>
      <c r="AK1" s="1372"/>
      <c r="AL1" s="1372"/>
      <c r="AM1" s="1372"/>
      <c r="AN1" s="1372"/>
      <c r="AO1" s="1372"/>
      <c r="AP1" s="1372"/>
      <c r="AQ1" s="1372"/>
      <c r="AR1" s="1372"/>
      <c r="AS1" s="1372"/>
      <c r="AT1" s="1372"/>
      <c r="AU1" s="1372"/>
      <c r="AV1" s="1372"/>
      <c r="AW1" s="1372"/>
      <c r="AX1" s="1372"/>
      <c r="AY1" s="1372"/>
      <c r="AZ1" s="1372"/>
      <c r="BA1" s="1372"/>
    </row>
    <row r="2" spans="2:53" s="713" customFormat="1" ht="11.25" customHeight="1" thickBot="1">
      <c r="D2" s="646"/>
      <c r="E2" s="714"/>
      <c r="F2" s="714"/>
      <c r="G2" s="714"/>
      <c r="H2" s="715"/>
      <c r="I2" s="715"/>
      <c r="J2" s="715"/>
      <c r="K2" s="715"/>
      <c r="L2" s="715"/>
      <c r="M2" s="715"/>
      <c r="N2" s="1358"/>
      <c r="O2" s="1358"/>
      <c r="P2" s="1358"/>
      <c r="Q2" s="1359"/>
      <c r="R2" s="716"/>
      <c r="S2" s="716"/>
      <c r="T2" s="716"/>
      <c r="U2" s="716"/>
      <c r="V2" s="716"/>
      <c r="W2" s="716"/>
      <c r="X2" s="1371"/>
      <c r="Y2" s="1371"/>
      <c r="Z2" s="1371"/>
      <c r="AA2" s="1371"/>
      <c r="AB2" s="1371"/>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row>
    <row r="3" spans="2:53" s="717" customFormat="1" ht="27" customHeight="1" thickBot="1">
      <c r="C3" s="718" t="s">
        <v>1211</v>
      </c>
      <c r="E3" s="643"/>
      <c r="F3" s="3317" t="s">
        <v>160</v>
      </c>
      <c r="G3" s="3319"/>
      <c r="H3" s="774">
        <f>H105</f>
        <v>0</v>
      </c>
      <c r="I3" s="802" t="s">
        <v>1428</v>
      </c>
      <c r="K3" s="2161"/>
      <c r="O3" s="1361"/>
      <c r="P3" s="1360"/>
      <c r="Q3" s="1362"/>
      <c r="R3" s="740"/>
      <c r="S3" s="740"/>
      <c r="T3" s="740"/>
      <c r="U3" s="740"/>
      <c r="V3" s="740"/>
      <c r="W3" s="740"/>
      <c r="X3" s="1373"/>
      <c r="Y3" s="1373"/>
      <c r="Z3" s="1373"/>
      <c r="AA3" s="1373"/>
      <c r="AB3" s="1373"/>
      <c r="AC3" s="1374"/>
      <c r="AD3" s="1374"/>
      <c r="AE3" s="1374"/>
      <c r="AF3" s="1374"/>
      <c r="AG3" s="1374"/>
      <c r="AH3" s="1374"/>
      <c r="AI3" s="1374"/>
      <c r="AJ3" s="1374"/>
      <c r="AK3" s="1374"/>
      <c r="AL3" s="1374"/>
      <c r="AM3" s="1374"/>
      <c r="AN3" s="1374"/>
      <c r="AO3" s="1374"/>
      <c r="AP3" s="1374"/>
      <c r="AQ3" s="1374"/>
      <c r="AR3" s="1374"/>
      <c r="AS3" s="1374"/>
      <c r="AT3" s="1375"/>
      <c r="AU3" s="1374"/>
      <c r="AV3" s="1374"/>
      <c r="AW3" s="1374"/>
      <c r="AX3" s="1374"/>
      <c r="AY3" s="1374"/>
      <c r="AZ3" s="1374"/>
      <c r="BA3" s="1374"/>
    </row>
    <row r="4" spans="2:53" s="742" customFormat="1" ht="6" customHeight="1" thickBot="1">
      <c r="B4" s="719"/>
      <c r="C4" s="3466" t="s">
        <v>1427</v>
      </c>
      <c r="D4" s="3467"/>
      <c r="E4" s="2160"/>
      <c r="F4" s="727"/>
      <c r="G4" s="727"/>
      <c r="H4" s="728"/>
      <c r="K4" s="728"/>
      <c r="N4" s="1363"/>
      <c r="O4" s="731"/>
      <c r="P4" s="1363"/>
      <c r="Q4" s="1364"/>
      <c r="R4" s="722"/>
      <c r="S4" s="722"/>
      <c r="T4" s="722"/>
      <c r="U4" s="722"/>
      <c r="V4" s="722"/>
      <c r="W4" s="722"/>
      <c r="X4" s="1376"/>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77"/>
    </row>
    <row r="5" spans="2:53" ht="18" customHeight="1" thickBot="1">
      <c r="B5" s="721"/>
      <c r="C5" s="3468"/>
      <c r="D5" s="3469"/>
      <c r="E5" s="2160"/>
      <c r="F5" s="3320" t="s">
        <v>1318</v>
      </c>
      <c r="G5" s="3322"/>
      <c r="H5" s="2159">
        <f>'Potable Water Calculator-Part1'!K5</f>
        <v>0</v>
      </c>
      <c r="I5" s="722"/>
      <c r="J5" s="722"/>
      <c r="K5" s="2158"/>
      <c r="L5" s="722"/>
      <c r="M5" s="722"/>
      <c r="N5" s="731"/>
      <c r="O5" s="736"/>
      <c r="P5" s="736"/>
      <c r="Q5" s="736"/>
      <c r="R5" s="722"/>
      <c r="S5" s="722"/>
      <c r="T5" s="722"/>
      <c r="U5" s="722"/>
      <c r="V5" s="722"/>
      <c r="W5" s="722"/>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c r="AT5" s="1376"/>
      <c r="AU5" s="1376"/>
      <c r="AV5" s="1376"/>
      <c r="AW5" s="1376"/>
      <c r="AX5" s="1376"/>
      <c r="AY5" s="1376"/>
      <c r="AZ5" s="1376"/>
      <c r="BA5" s="1376"/>
    </row>
    <row r="6" spans="2:53" ht="5.25" customHeight="1" thickBot="1">
      <c r="B6" s="721"/>
      <c r="C6" s="721"/>
      <c r="E6" s="723"/>
      <c r="F6" s="723"/>
      <c r="G6" s="723"/>
      <c r="H6" s="730"/>
      <c r="I6" s="722"/>
      <c r="J6" s="722"/>
      <c r="K6" s="730"/>
      <c r="L6" s="722"/>
      <c r="M6" s="722"/>
      <c r="N6" s="731"/>
      <c r="O6" s="736"/>
      <c r="P6" s="736"/>
      <c r="Q6" s="736"/>
      <c r="R6" s="722"/>
      <c r="S6" s="722"/>
      <c r="T6" s="722"/>
      <c r="U6" s="722"/>
      <c r="V6" s="722"/>
      <c r="W6" s="722"/>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378"/>
      <c r="AU6" s="1376"/>
      <c r="AV6" s="1376"/>
      <c r="AW6" s="1376"/>
      <c r="AX6" s="1376"/>
      <c r="AY6" s="1376"/>
      <c r="AZ6" s="1376"/>
      <c r="BA6" s="1376"/>
    </row>
    <row r="7" spans="2:53" ht="18" customHeight="1" thickBot="1">
      <c r="B7" s="721"/>
      <c r="C7" s="721"/>
      <c r="E7" s="723"/>
      <c r="F7" s="3320" t="s">
        <v>1317</v>
      </c>
      <c r="G7" s="3321"/>
      <c r="H7" s="2159">
        <f>'Potable Water Calculator-Part1'!K7</f>
        <v>0</v>
      </c>
      <c r="I7" s="722"/>
      <c r="J7" s="722"/>
      <c r="K7" s="2158"/>
      <c r="L7" s="722"/>
      <c r="M7" s="722"/>
      <c r="N7" s="731"/>
      <c r="O7" s="736"/>
      <c r="P7" s="736"/>
      <c r="Q7" s="736"/>
      <c r="R7" s="722"/>
      <c r="S7" s="722"/>
      <c r="T7" s="722"/>
      <c r="U7" s="722"/>
      <c r="V7" s="722"/>
      <c r="W7" s="722"/>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c r="AT7" s="1378"/>
      <c r="AU7" s="1376"/>
      <c r="AV7" s="1376"/>
      <c r="AW7" s="1376"/>
      <c r="AX7" s="1376"/>
      <c r="AY7" s="1376"/>
      <c r="AZ7" s="1376"/>
      <c r="BA7" s="1376"/>
    </row>
    <row r="8" spans="2:53" ht="16.5" customHeight="1">
      <c r="B8" s="721"/>
      <c r="C8" s="721"/>
      <c r="E8" s="723"/>
      <c r="F8" s="723"/>
      <c r="G8" s="723"/>
      <c r="H8" s="723"/>
      <c r="I8" s="723"/>
      <c r="J8" s="722"/>
      <c r="K8" s="722"/>
      <c r="L8" s="722"/>
      <c r="M8" s="722"/>
      <c r="N8" s="722"/>
      <c r="O8" s="722"/>
      <c r="P8" s="722"/>
      <c r="Q8" s="736"/>
      <c r="R8" s="722"/>
      <c r="S8" s="722"/>
      <c r="T8" s="722"/>
      <c r="U8" s="722"/>
      <c r="V8" s="722"/>
      <c r="W8" s="722"/>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c r="AT8" s="1378"/>
      <c r="AU8" s="1376"/>
      <c r="AV8" s="1376"/>
      <c r="AW8" s="1376"/>
      <c r="AX8" s="1376"/>
      <c r="AY8" s="1376"/>
      <c r="AZ8" s="1376"/>
      <c r="BA8" s="1376"/>
    </row>
    <row r="9" spans="2:53" ht="16.5" customHeight="1">
      <c r="B9" s="721"/>
      <c r="C9" s="2783" t="s">
        <v>679</v>
      </c>
      <c r="E9" s="723"/>
      <c r="F9" s="723"/>
      <c r="G9" s="723"/>
      <c r="H9" s="723"/>
      <c r="I9" s="723"/>
      <c r="J9" s="723"/>
      <c r="K9" s="729"/>
      <c r="L9" s="722"/>
      <c r="M9" s="722"/>
      <c r="N9" s="722"/>
      <c r="O9" s="722"/>
      <c r="P9" s="722"/>
      <c r="Q9" s="722"/>
      <c r="R9" s="722"/>
      <c r="S9" s="722"/>
      <c r="T9" s="722"/>
      <c r="U9" s="722"/>
      <c r="V9" s="722"/>
      <c r="W9" s="722"/>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c r="AT9" s="1378"/>
      <c r="AU9" s="1376"/>
      <c r="AV9" s="1376"/>
      <c r="AW9" s="1376"/>
      <c r="AX9" s="1376"/>
      <c r="AY9" s="1376"/>
      <c r="AZ9" s="1376"/>
      <c r="BA9" s="1376"/>
    </row>
    <row r="10" spans="2:53" s="736" customFormat="1" ht="16.5" customHeight="1">
      <c r="B10" s="724"/>
      <c r="C10" s="2784" t="s">
        <v>741</v>
      </c>
      <c r="E10" s="726"/>
      <c r="F10" s="726"/>
      <c r="G10" s="1632"/>
      <c r="H10" s="1632"/>
      <c r="I10" s="1632"/>
      <c r="J10" s="733"/>
      <c r="K10" s="734"/>
      <c r="L10" s="735"/>
      <c r="M10" s="735"/>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80"/>
      <c r="AU10" s="1379"/>
      <c r="AV10" s="1379"/>
      <c r="AW10" s="1379"/>
      <c r="AX10" s="1379"/>
      <c r="AY10" s="1379"/>
      <c r="AZ10" s="1379"/>
      <c r="BA10" s="1379"/>
    </row>
    <row r="11" spans="2:53" s="736" customFormat="1" ht="16.5" customHeight="1">
      <c r="B11" s="724"/>
      <c r="C11" s="2784" t="s">
        <v>554</v>
      </c>
      <c r="E11" s="726"/>
      <c r="F11" s="726"/>
      <c r="G11" s="1632"/>
      <c r="H11" s="1632"/>
      <c r="I11" s="1632"/>
      <c r="J11" s="733"/>
      <c r="K11" s="734"/>
      <c r="L11" s="735"/>
      <c r="M11" s="735"/>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c r="AT11" s="1380"/>
      <c r="AU11" s="1379"/>
      <c r="AV11" s="1379"/>
      <c r="AW11" s="1379"/>
      <c r="AX11" s="1379"/>
      <c r="AY11" s="1379"/>
      <c r="AZ11" s="1379"/>
      <c r="BA11" s="1379"/>
    </row>
    <row r="12" spans="2:53" ht="19.5" customHeight="1">
      <c r="B12" s="721"/>
      <c r="C12" s="2784" t="s">
        <v>1930</v>
      </c>
      <c r="E12" s="2157"/>
      <c r="F12" s="2157"/>
      <c r="G12" s="2157"/>
      <c r="H12" s="2157"/>
      <c r="I12" s="2157"/>
      <c r="J12" s="2157"/>
      <c r="K12" s="729"/>
      <c r="L12" s="730"/>
      <c r="M12" s="730"/>
      <c r="N12" s="722"/>
      <c r="O12" s="722"/>
      <c r="P12" s="722"/>
      <c r="Q12" s="736"/>
      <c r="R12" s="722"/>
      <c r="S12" s="722"/>
      <c r="T12" s="722"/>
      <c r="U12" s="722"/>
      <c r="V12" s="722"/>
      <c r="W12" s="722"/>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c r="AT12" s="1378"/>
      <c r="AU12" s="1376"/>
      <c r="AV12" s="1376"/>
      <c r="AW12" s="1376"/>
      <c r="AX12" s="1376"/>
      <c r="AY12" s="1376"/>
      <c r="AZ12" s="1376"/>
      <c r="BA12" s="1376"/>
    </row>
    <row r="13" spans="2:53" ht="16.5" customHeight="1">
      <c r="B13" s="721"/>
      <c r="C13" s="2784" t="s">
        <v>1931</v>
      </c>
      <c r="D13" s="725"/>
      <c r="E13" s="723"/>
      <c r="F13" s="723"/>
      <c r="G13" s="1632"/>
      <c r="H13" s="1632"/>
      <c r="I13" s="1632"/>
      <c r="J13" s="739"/>
      <c r="K13" s="729"/>
      <c r="L13" s="730"/>
      <c r="M13" s="730"/>
      <c r="N13" s="722"/>
      <c r="O13" s="722"/>
      <c r="P13" s="722"/>
      <c r="Q13" s="736"/>
      <c r="R13" s="722"/>
      <c r="S13" s="722"/>
      <c r="T13" s="722"/>
      <c r="U13" s="722"/>
      <c r="V13" s="722"/>
      <c r="W13" s="722"/>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c r="AT13" s="1378"/>
      <c r="AU13" s="1376"/>
      <c r="AV13" s="1376"/>
      <c r="AW13" s="1376"/>
      <c r="AX13" s="1376"/>
      <c r="AY13" s="1376"/>
      <c r="AZ13" s="1376"/>
      <c r="BA13" s="1376"/>
    </row>
    <row r="14" spans="2:53" s="744" customFormat="1" ht="25.5" customHeight="1">
      <c r="B14" s="743"/>
      <c r="C14" s="3325" t="s">
        <v>1426</v>
      </c>
      <c r="D14" s="3325"/>
      <c r="E14" s="3325"/>
      <c r="F14" s="3325"/>
      <c r="G14" s="3325"/>
      <c r="H14" s="3325"/>
      <c r="I14" s="3325"/>
      <c r="J14" s="2156"/>
      <c r="K14" s="2156"/>
      <c r="L14" s="2156"/>
      <c r="M14" s="2156"/>
      <c r="N14" s="2156"/>
      <c r="O14" s="2156"/>
      <c r="P14" s="2156"/>
      <c r="Q14" s="2156"/>
      <c r="R14" s="2156"/>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1"/>
      <c r="AW14" s="1381"/>
      <c r="AX14" s="1381"/>
      <c r="AY14" s="1381"/>
      <c r="AZ14" s="1381"/>
      <c r="BA14" s="1381"/>
    </row>
    <row r="15" spans="2:53" ht="16.5" customHeight="1">
      <c r="B15" s="721"/>
      <c r="C15" s="721"/>
      <c r="D15" s="3326"/>
      <c r="E15" s="3326"/>
      <c r="F15" s="722"/>
      <c r="G15" s="722"/>
      <c r="H15" s="722"/>
      <c r="I15" s="722"/>
      <c r="J15" s="722"/>
      <c r="K15" s="722"/>
      <c r="L15" s="722"/>
      <c r="M15" s="722"/>
      <c r="N15" s="722"/>
      <c r="O15" s="722"/>
      <c r="P15" s="722"/>
      <c r="Q15" s="722"/>
      <c r="R15" s="722"/>
      <c r="S15" s="722"/>
      <c r="T15" s="722"/>
      <c r="U15" s="722"/>
      <c r="V15" s="722"/>
      <c r="W15" s="722"/>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c r="AT15" s="1376"/>
      <c r="AU15" s="1376"/>
      <c r="AV15" s="1376"/>
      <c r="AW15" s="1376"/>
      <c r="AX15" s="1376"/>
      <c r="AY15" s="1376"/>
      <c r="AZ15" s="1376"/>
      <c r="BA15" s="1376"/>
    </row>
    <row r="16" spans="2:53" ht="27.75" customHeight="1" thickBot="1">
      <c r="B16" s="3476"/>
      <c r="C16" s="3458" t="s">
        <v>1425</v>
      </c>
      <c r="D16" s="3458"/>
      <c r="E16" s="3458"/>
      <c r="F16" s="3458"/>
      <c r="G16" s="3458"/>
      <c r="H16" s="3458"/>
      <c r="I16" s="3458"/>
      <c r="J16" s="2125"/>
      <c r="K16" s="2155"/>
      <c r="L16" s="2155"/>
      <c r="M16" s="1858"/>
      <c r="N16" s="1858"/>
      <c r="O16" s="1858"/>
      <c r="S16" s="2152"/>
    </row>
    <row r="17" spans="2:55" ht="60" customHeight="1" thickBot="1">
      <c r="B17" s="3476"/>
      <c r="C17" s="3477" t="s">
        <v>1424</v>
      </c>
      <c r="D17" s="3478"/>
      <c r="E17" s="3478"/>
      <c r="F17" s="3478"/>
      <c r="G17" s="3479"/>
      <c r="H17" s="3480"/>
      <c r="I17" s="3481"/>
      <c r="J17" s="1919"/>
      <c r="K17" s="1925"/>
      <c r="L17" s="1925"/>
      <c r="M17" s="2154">
        <v>2</v>
      </c>
      <c r="N17" s="2153" t="s">
        <v>1423</v>
      </c>
      <c r="S17" s="2152"/>
    </row>
    <row r="18" spans="2:55" ht="24.75" customHeight="1" thickBot="1">
      <c r="B18" s="3476"/>
      <c r="C18" s="3482" t="s">
        <v>1422</v>
      </c>
      <c r="D18" s="3483"/>
      <c r="E18" s="3483"/>
      <c r="F18" s="3483"/>
      <c r="G18" s="3484"/>
      <c r="H18" s="3485">
        <v>0</v>
      </c>
      <c r="I18" s="3486"/>
      <c r="J18" s="1919"/>
      <c r="K18" s="1925"/>
      <c r="L18" s="1925"/>
      <c r="M18" s="2208">
        <f>IF($M$17=1,"-",H18)</f>
        <v>0</v>
      </c>
      <c r="N18" s="2151">
        <f>IF(M17=1,0,(H18*U19)/1000)</f>
        <v>0</v>
      </c>
      <c r="O18" s="2138"/>
      <c r="R18" s="3459" t="s">
        <v>1421</v>
      </c>
      <c r="S18" s="3460"/>
      <c r="T18" s="3459" t="s">
        <v>1420</v>
      </c>
      <c r="U18" s="3460"/>
      <c r="W18" s="3461" t="s">
        <v>1419</v>
      </c>
      <c r="X18" s="3462"/>
      <c r="Y18" s="3462"/>
      <c r="Z18" s="3463"/>
      <c r="AB18" s="3455" t="s">
        <v>1418</v>
      </c>
      <c r="AC18" s="3456"/>
      <c r="AD18" s="3456"/>
      <c r="AE18" s="3456"/>
      <c r="AF18" s="3456"/>
      <c r="AG18" s="3457"/>
    </row>
    <row r="19" spans="2:55" ht="24" hidden="1" customHeight="1" thickBot="1">
      <c r="B19" s="3476"/>
      <c r="C19" s="3487" t="s">
        <v>1505</v>
      </c>
      <c r="D19" s="3488"/>
      <c r="E19" s="3488"/>
      <c r="F19" s="3488"/>
      <c r="G19" s="3489"/>
      <c r="H19" s="3470">
        <v>0</v>
      </c>
      <c r="I19" s="3471"/>
      <c r="J19" s="1919"/>
      <c r="K19" s="1925"/>
      <c r="L19" s="1925"/>
      <c r="M19" s="2209">
        <v>0</v>
      </c>
      <c r="N19" s="2139">
        <f>IF(M17=1,0,(H19*U19)/1000)</f>
        <v>0</v>
      </c>
      <c r="O19" s="2138"/>
      <c r="R19" s="2150">
        <v>1</v>
      </c>
      <c r="S19" s="2149" t="s">
        <v>580</v>
      </c>
      <c r="T19" s="2143" t="s">
        <v>1417</v>
      </c>
      <c r="U19" s="2148">
        <v>365</v>
      </c>
      <c r="W19" s="2136">
        <v>1</v>
      </c>
      <c r="X19" s="3464"/>
      <c r="Y19" s="3465"/>
      <c r="Z19" s="2147"/>
      <c r="AB19" s="2146" t="s">
        <v>308</v>
      </c>
      <c r="AC19" s="2145">
        <v>20</v>
      </c>
      <c r="AD19" s="3451" t="s">
        <v>1416</v>
      </c>
      <c r="AE19" s="3451"/>
      <c r="AF19" s="3451"/>
      <c r="AG19" s="3452"/>
    </row>
    <row r="20" spans="2:55" ht="24" hidden="1" customHeight="1" thickBot="1">
      <c r="B20" s="3476"/>
      <c r="C20" s="3472" t="s">
        <v>1505</v>
      </c>
      <c r="D20" s="3473"/>
      <c r="E20" s="3473"/>
      <c r="F20" s="3473"/>
      <c r="G20" s="3473"/>
      <c r="H20" s="3474">
        <v>0</v>
      </c>
      <c r="I20" s="3475"/>
      <c r="J20" s="1916"/>
      <c r="K20" s="2144"/>
      <c r="L20" s="2144"/>
      <c r="M20" s="2210">
        <v>0</v>
      </c>
      <c r="N20" s="2139">
        <f>IF(M17=1,0,(H20*U19)/1000)</f>
        <v>0</v>
      </c>
      <c r="O20" s="2138"/>
      <c r="R20" s="2143">
        <v>2</v>
      </c>
      <c r="S20" s="2142" t="s">
        <v>733</v>
      </c>
      <c r="T20" s="1862"/>
      <c r="U20" s="1865"/>
      <c r="W20" s="2136">
        <v>2</v>
      </c>
      <c r="X20" s="2135" t="s">
        <v>1415</v>
      </c>
      <c r="Y20" s="2134"/>
      <c r="Z20" s="2133">
        <v>0.9</v>
      </c>
      <c r="AB20" s="2141"/>
      <c r="AC20" s="2140"/>
      <c r="AD20" s="3453"/>
      <c r="AE20" s="3453"/>
      <c r="AF20" s="3453"/>
      <c r="AG20" s="3454"/>
    </row>
    <row r="21" spans="2:55" ht="23.25" customHeight="1" thickBot="1">
      <c r="B21" s="3476"/>
      <c r="C21" s="3497" t="s">
        <v>1414</v>
      </c>
      <c r="D21" s="3498"/>
      <c r="E21" s="3498"/>
      <c r="F21" s="3498"/>
      <c r="G21" s="3498"/>
      <c r="H21" s="3499">
        <v>0</v>
      </c>
      <c r="I21" s="3500"/>
      <c r="J21" s="1919"/>
      <c r="K21" s="1925"/>
      <c r="L21" s="1925"/>
      <c r="M21" s="2210">
        <f>IF($M$17=1,"-",H21)</f>
        <v>0</v>
      </c>
      <c r="N21" s="2139">
        <f>IF(M17=1,0,(H21*U19)/1000)</f>
        <v>0</v>
      </c>
      <c r="O21" s="2138"/>
      <c r="W21" s="2136">
        <v>3</v>
      </c>
      <c r="X21" s="2135" t="s">
        <v>579</v>
      </c>
      <c r="Y21" s="2134"/>
      <c r="Z21" s="2133">
        <v>0.9</v>
      </c>
    </row>
    <row r="22" spans="2:55" ht="13.5" customHeight="1" thickBot="1">
      <c r="B22" s="748"/>
      <c r="C22" s="2132"/>
      <c r="D22" s="2132"/>
      <c r="E22" s="2132"/>
      <c r="F22" s="2132"/>
      <c r="G22" s="2132"/>
      <c r="H22" s="2132"/>
      <c r="I22" s="2132"/>
      <c r="J22" s="1919"/>
      <c r="K22" s="1925"/>
      <c r="L22" s="1925"/>
      <c r="M22" s="2131"/>
      <c r="N22" s="2137">
        <f>SUM(N18:N21)</f>
        <v>0</v>
      </c>
      <c r="O22" s="1858" t="s">
        <v>1413</v>
      </c>
      <c r="R22" s="1728"/>
      <c r="S22" s="1728"/>
      <c r="T22" s="1728"/>
      <c r="U22" s="1728"/>
      <c r="V22" s="1728"/>
      <c r="W22" s="2136">
        <v>4</v>
      </c>
      <c r="X22" s="2135" t="s">
        <v>1412</v>
      </c>
      <c r="Y22" s="2134"/>
      <c r="Z22" s="2133">
        <v>0.8</v>
      </c>
      <c r="AA22" s="1728"/>
      <c r="AB22" s="1728"/>
      <c r="AC22" s="1728"/>
      <c r="AD22" s="1728"/>
      <c r="AE22" s="1728"/>
      <c r="AF22" s="1728"/>
      <c r="AG22" s="1728"/>
      <c r="AH22" s="1728"/>
      <c r="AI22" s="731"/>
      <c r="AJ22" s="731"/>
      <c r="AK22" s="731"/>
      <c r="AL22" s="731"/>
      <c r="AM22" s="731"/>
      <c r="AN22" s="731"/>
      <c r="AO22" s="731"/>
      <c r="AP22" s="731"/>
      <c r="AQ22" s="731"/>
      <c r="AR22" s="731"/>
      <c r="AS22" s="731"/>
    </row>
    <row r="23" spans="2:55" ht="14.25" customHeight="1" thickBot="1">
      <c r="B23" s="748"/>
      <c r="C23" s="2132"/>
      <c r="D23" s="2132"/>
      <c r="E23" s="2132"/>
      <c r="F23" s="2132"/>
      <c r="G23" s="2132"/>
      <c r="H23" s="2132"/>
      <c r="I23" s="2132"/>
      <c r="J23" s="1919"/>
      <c r="K23" s="1925"/>
      <c r="L23" s="1925"/>
      <c r="M23" s="2131"/>
      <c r="N23" s="2130" t="e">
        <f>((N22/U19)/H5)*1000</f>
        <v>#DIV/0!</v>
      </c>
      <c r="O23" s="1858" t="s">
        <v>1307</v>
      </c>
      <c r="R23" s="1728"/>
      <c r="S23" s="1728"/>
      <c r="T23" s="1728"/>
      <c r="U23" s="1728"/>
      <c r="V23" s="1728"/>
      <c r="W23" s="2129">
        <v>5</v>
      </c>
      <c r="X23" s="2128" t="s">
        <v>1411</v>
      </c>
      <c r="Y23" s="2127"/>
      <c r="Z23" s="2126">
        <v>0.65</v>
      </c>
      <c r="AA23" s="1728"/>
      <c r="AB23" s="1728"/>
      <c r="AC23" s="1728"/>
      <c r="AD23" s="1728"/>
      <c r="AE23" s="1728"/>
      <c r="AF23" s="1728"/>
      <c r="AG23" s="1728"/>
      <c r="AH23" s="1728"/>
      <c r="AI23" s="731"/>
      <c r="AJ23" s="731"/>
      <c r="AK23" s="731"/>
      <c r="AL23" s="731"/>
      <c r="AM23" s="731"/>
      <c r="AN23" s="731"/>
      <c r="AO23" s="731"/>
      <c r="AP23" s="731"/>
      <c r="AQ23" s="731"/>
      <c r="AR23" s="731"/>
      <c r="AS23" s="731"/>
    </row>
    <row r="24" spans="2:55" ht="27.75" customHeight="1" thickBot="1">
      <c r="B24" s="1927"/>
      <c r="C24" s="3458" t="s">
        <v>1410</v>
      </c>
      <c r="D24" s="3458"/>
      <c r="E24" s="3458"/>
      <c r="F24" s="3458"/>
      <c r="G24" s="3458"/>
      <c r="H24" s="3458"/>
      <c r="I24" s="3458"/>
      <c r="J24" s="2125"/>
      <c r="K24" s="1925"/>
      <c r="L24" s="1925"/>
      <c r="M24" s="2124"/>
      <c r="N24" s="1858"/>
      <c r="O24" s="2124"/>
      <c r="BB24" s="736"/>
      <c r="BC24" s="736"/>
    </row>
    <row r="25" spans="2:55" ht="27.75" customHeight="1" thickBot="1">
      <c r="B25" s="1927"/>
      <c r="C25" s="3490" t="s">
        <v>1409</v>
      </c>
      <c r="D25" s="3491"/>
      <c r="E25" s="3491"/>
      <c r="F25" s="3491"/>
      <c r="G25" s="3491"/>
      <c r="H25" s="3491"/>
      <c r="I25" s="3492"/>
      <c r="J25" s="1981"/>
      <c r="K25" s="1925"/>
      <c r="L25" s="1925"/>
      <c r="M25" s="1858"/>
      <c r="N25" s="1858"/>
      <c r="O25" s="1858"/>
      <c r="R25" s="2123" t="s">
        <v>1408</v>
      </c>
      <c r="T25" s="1636">
        <f>SUM(T18:T24)</f>
        <v>0</v>
      </c>
      <c r="BB25" s="736"/>
      <c r="BC25" s="736"/>
    </row>
    <row r="26" spans="2:55" ht="34.5" customHeight="1" thickBot="1">
      <c r="B26" s="1927"/>
      <c r="C26" s="3493" t="s">
        <v>1407</v>
      </c>
      <c r="D26" s="3494"/>
      <c r="E26" s="3494"/>
      <c r="F26" s="3494"/>
      <c r="G26" s="3494"/>
      <c r="H26" s="3495"/>
      <c r="I26" s="3496"/>
      <c r="J26" s="1936"/>
      <c r="K26" s="1925"/>
      <c r="L26" s="1925"/>
      <c r="M26" s="2122">
        <v>2</v>
      </c>
      <c r="N26" s="2121" t="s">
        <v>1406</v>
      </c>
      <c r="O26" s="2120"/>
      <c r="P26" s="2120"/>
      <c r="Q26" s="2103"/>
      <c r="R26" s="2119"/>
      <c r="S26" s="2119"/>
      <c r="T26" s="2119"/>
      <c r="U26" s="2119"/>
      <c r="V26" s="2119"/>
      <c r="W26" s="2119"/>
      <c r="X26" s="2119"/>
      <c r="Y26" s="2119"/>
      <c r="Z26" s="2119"/>
      <c r="AA26" s="2119"/>
      <c r="AB26" s="2119"/>
      <c r="AC26" s="2119"/>
      <c r="AD26" s="2119"/>
      <c r="AE26" s="2119"/>
      <c r="AF26" s="2119"/>
      <c r="AG26" s="2118"/>
      <c r="BB26" s="736"/>
      <c r="BC26" s="736"/>
    </row>
    <row r="27" spans="2:55" ht="18.75" customHeight="1" thickBot="1">
      <c r="B27" s="1927"/>
      <c r="C27" s="3535" t="s">
        <v>1405</v>
      </c>
      <c r="D27" s="3536"/>
      <c r="E27" s="3536"/>
      <c r="F27" s="3536"/>
      <c r="G27" s="3536"/>
      <c r="H27" s="3536"/>
      <c r="I27" s="3537"/>
      <c r="J27" s="1968"/>
      <c r="K27" s="1925"/>
      <c r="L27" s="1925"/>
      <c r="M27" s="3538" t="s">
        <v>1404</v>
      </c>
      <c r="N27" s="3539"/>
      <c r="O27" s="3501" t="s">
        <v>1403</v>
      </c>
      <c r="P27" s="3502"/>
      <c r="Q27" s="3532" t="s">
        <v>1402</v>
      </c>
      <c r="R27" s="3533"/>
      <c r="S27" s="3533"/>
      <c r="T27" s="3533"/>
      <c r="U27" s="3533"/>
      <c r="V27" s="3533"/>
      <c r="W27" s="3533"/>
      <c r="X27" s="3533"/>
      <c r="Y27" s="3533"/>
      <c r="Z27" s="3533"/>
      <c r="AA27" s="3533"/>
      <c r="AB27" s="3533"/>
      <c r="AC27" s="3534"/>
      <c r="AD27" s="1728"/>
      <c r="AE27" s="1728"/>
      <c r="AF27" s="1728"/>
      <c r="AG27" s="2033"/>
      <c r="BB27" s="736"/>
      <c r="BC27" s="736"/>
    </row>
    <row r="28" spans="2:55" ht="18" customHeight="1">
      <c r="B28" s="1927"/>
      <c r="C28" s="1988"/>
      <c r="D28" s="2693" t="s">
        <v>1262</v>
      </c>
      <c r="E28" s="1987"/>
      <c r="F28" s="2694" t="s">
        <v>1401</v>
      </c>
      <c r="G28" s="1987"/>
      <c r="H28" s="3528" t="s">
        <v>1535</v>
      </c>
      <c r="I28" s="3529"/>
      <c r="J28" s="1981"/>
      <c r="K28" s="1634"/>
      <c r="L28" s="1634"/>
      <c r="M28" s="2117" t="b">
        <v>0</v>
      </c>
      <c r="N28" s="2116" t="b">
        <v>0</v>
      </c>
      <c r="O28" s="2115">
        <f>IF(M26=1,0,IF(M28,(U68/'PWC-Calc_Engine'!Q4)/1000,0))</f>
        <v>0</v>
      </c>
      <c r="P28" s="2114">
        <f>IF(M26=1,0,IF(N28,(X68/'PWC-Calc_Engine'!Q4)/1000,0))</f>
        <v>0</v>
      </c>
      <c r="Q28" s="3503" t="s">
        <v>1400</v>
      </c>
      <c r="R28" s="3504"/>
      <c r="S28" s="3504"/>
      <c r="T28" s="3504"/>
      <c r="U28" s="3504"/>
      <c r="V28" s="3504"/>
      <c r="W28" s="3504"/>
      <c r="X28" s="3504"/>
      <c r="Y28" s="3504"/>
      <c r="Z28" s="3504"/>
      <c r="AA28" s="3504"/>
      <c r="AB28" s="3504"/>
      <c r="AC28" s="3505"/>
      <c r="AD28" s="1728"/>
      <c r="AE28" s="1728"/>
      <c r="AF28" s="1728"/>
      <c r="AG28" s="2033"/>
      <c r="BB28" s="736"/>
      <c r="BC28" s="736"/>
    </row>
    <row r="29" spans="2:55" ht="21" customHeight="1">
      <c r="B29" s="1927"/>
      <c r="C29" s="1988"/>
      <c r="D29" s="2695" t="s">
        <v>96</v>
      </c>
      <c r="E29" s="1987"/>
      <c r="F29" s="2695" t="s">
        <v>1513</v>
      </c>
      <c r="G29" s="1987"/>
      <c r="H29" s="3530"/>
      <c r="I29" s="3531"/>
      <c r="J29" s="1981"/>
      <c r="K29" s="1634"/>
      <c r="L29" s="1634"/>
      <c r="M29" s="2113" t="b">
        <v>0</v>
      </c>
      <c r="N29" s="2112" t="b">
        <v>0</v>
      </c>
      <c r="O29" s="2339">
        <f>IF(M26=1,0,IF(M29,(V68/'PWC-Calc_Engine'!Q4)/1000,0))</f>
        <v>0</v>
      </c>
      <c r="P29" s="2338">
        <f>IF(M26=1,0,IF(N29,(Y68/'PWC-Calc_Engine'!Q4)/1000,0))</f>
        <v>0</v>
      </c>
      <c r="Q29" s="3506"/>
      <c r="R29" s="3507"/>
      <c r="S29" s="3507"/>
      <c r="T29" s="3507"/>
      <c r="U29" s="3507"/>
      <c r="V29" s="3507"/>
      <c r="W29" s="3507"/>
      <c r="X29" s="3507"/>
      <c r="Y29" s="3507"/>
      <c r="Z29" s="3507"/>
      <c r="AA29" s="3507"/>
      <c r="AB29" s="3507"/>
      <c r="AC29" s="3508"/>
      <c r="AD29" s="1728"/>
      <c r="AE29" s="1728"/>
      <c r="AF29" s="1728"/>
      <c r="AG29" s="2033"/>
      <c r="BB29" s="736"/>
      <c r="BC29" s="736"/>
    </row>
    <row r="30" spans="2:55" ht="21.75" customHeight="1" thickBot="1">
      <c r="B30" s="1927"/>
      <c r="C30" s="1983"/>
      <c r="D30" s="2696" t="s">
        <v>1150</v>
      </c>
      <c r="E30" s="1982"/>
      <c r="F30" s="2697" t="s">
        <v>1399</v>
      </c>
      <c r="G30" s="1982"/>
      <c r="H30" s="2698" t="s">
        <v>1529</v>
      </c>
      <c r="I30" s="2699" t="s">
        <v>1528</v>
      </c>
      <c r="J30" s="1981"/>
      <c r="K30" s="1634"/>
      <c r="L30" s="1634"/>
      <c r="M30" s="2111" t="b">
        <v>0</v>
      </c>
      <c r="N30" s="2110" t="b">
        <v>0</v>
      </c>
      <c r="O30" s="2340">
        <f>IF(M26=1,0,IF(M30,(W68/'PWC-Calc_Engine'!Q4)/1000,0))</f>
        <v>0</v>
      </c>
      <c r="P30" s="2109">
        <f>IF(M26=1,0,IF(N30,(Z68/'PWC-Calc_Engine'!Q4)/1000,0))</f>
        <v>0</v>
      </c>
      <c r="Q30" s="2045"/>
      <c r="R30" s="2108"/>
      <c r="S30" s="2043"/>
      <c r="T30" s="2043"/>
      <c r="U30" s="2043"/>
      <c r="V30" s="2043"/>
      <c r="W30" s="2043"/>
      <c r="X30" s="2043"/>
      <c r="Y30" s="2043"/>
      <c r="Z30" s="2043"/>
      <c r="AA30" s="2043"/>
      <c r="AB30" s="2043"/>
      <c r="AC30" s="2042"/>
      <c r="AD30" s="1728"/>
      <c r="AE30" s="1728"/>
      <c r="AF30" s="1728"/>
      <c r="AG30" s="2033"/>
      <c r="BB30" s="736"/>
      <c r="BC30" s="736"/>
    </row>
    <row r="31" spans="2:55" ht="25.5" customHeight="1" thickBot="1">
      <c r="B31" s="1927"/>
      <c r="C31" s="3521" t="s">
        <v>1398</v>
      </c>
      <c r="D31" s="3522"/>
      <c r="E31" s="3522"/>
      <c r="F31" s="3522"/>
      <c r="G31" s="3522"/>
      <c r="H31" s="3523">
        <v>0</v>
      </c>
      <c r="I31" s="3524"/>
      <c r="J31" s="729"/>
      <c r="K31" s="1925"/>
      <c r="L31" s="1925"/>
      <c r="M31" s="2055"/>
      <c r="N31" s="1862"/>
      <c r="O31" s="2107" t="s">
        <v>1397</v>
      </c>
      <c r="P31" s="2341">
        <f>SUM(O28:P30)</f>
        <v>0</v>
      </c>
      <c r="Q31" s="2106" t="s">
        <v>29</v>
      </c>
      <c r="R31" s="2105" t="s">
        <v>30</v>
      </c>
      <c r="S31" s="2105" t="s">
        <v>31</v>
      </c>
      <c r="T31" s="2105" t="s">
        <v>32</v>
      </c>
      <c r="U31" s="2105" t="s">
        <v>33</v>
      </c>
      <c r="V31" s="2105" t="s">
        <v>34</v>
      </c>
      <c r="W31" s="2105" t="s">
        <v>35</v>
      </c>
      <c r="X31" s="2105" t="s">
        <v>36</v>
      </c>
      <c r="Y31" s="2105" t="s">
        <v>37</v>
      </c>
      <c r="Z31" s="2105" t="s">
        <v>38</v>
      </c>
      <c r="AA31" s="2105" t="s">
        <v>39</v>
      </c>
      <c r="AB31" s="2105" t="s">
        <v>40</v>
      </c>
      <c r="AC31" s="2104" t="s">
        <v>41</v>
      </c>
      <c r="AD31" s="1728"/>
      <c r="AE31" s="2103" t="s">
        <v>1396</v>
      </c>
      <c r="AF31" s="2102" t="s">
        <v>1497</v>
      </c>
      <c r="AG31" s="1728"/>
      <c r="BB31" s="736"/>
      <c r="BC31" s="736"/>
    </row>
    <row r="32" spans="2:55" ht="22.5" customHeight="1" thickBot="1">
      <c r="B32" s="1927"/>
      <c r="C32" s="3399" t="s">
        <v>1395</v>
      </c>
      <c r="D32" s="3525"/>
      <c r="E32" s="3525"/>
      <c r="F32" s="3525"/>
      <c r="G32" s="3525"/>
      <c r="H32" s="3526">
        <v>0</v>
      </c>
      <c r="I32" s="3527"/>
      <c r="J32" s="1936"/>
      <c r="K32" s="1925"/>
      <c r="L32" s="1925"/>
      <c r="M32" s="2101" t="s">
        <v>1394</v>
      </c>
      <c r="N32" s="1865" t="s">
        <v>1393</v>
      </c>
      <c r="O32" s="2100" t="s">
        <v>1392</v>
      </c>
      <c r="P32" s="1862"/>
      <c r="Q32" s="2099" t="s">
        <v>60</v>
      </c>
      <c r="R32" s="2098">
        <f t="shared" ref="R32:W32" si="0">D38</f>
        <v>23.75</v>
      </c>
      <c r="S32" s="2098">
        <f t="shared" si="0"/>
        <v>37.450000000000003</v>
      </c>
      <c r="T32" s="2098">
        <f t="shared" si="0"/>
        <v>114.25</v>
      </c>
      <c r="U32" s="2098">
        <f t="shared" si="0"/>
        <v>126.1</v>
      </c>
      <c r="V32" s="2098">
        <f t="shared" si="0"/>
        <v>18.75</v>
      </c>
      <c r="W32" s="2098">
        <f t="shared" si="0"/>
        <v>32.65</v>
      </c>
      <c r="X32" s="2098">
        <f t="shared" ref="X32:AC32" si="1">D40</f>
        <v>7.05</v>
      </c>
      <c r="Y32" s="2098">
        <f t="shared" si="1"/>
        <v>46.15</v>
      </c>
      <c r="Z32" s="2098">
        <f t="shared" si="1"/>
        <v>28.55</v>
      </c>
      <c r="AA32" s="2098">
        <f t="shared" si="1"/>
        <v>32.4</v>
      </c>
      <c r="AB32" s="2098">
        <f t="shared" si="1"/>
        <v>80.55</v>
      </c>
      <c r="AC32" s="2097">
        <f t="shared" si="1"/>
        <v>125.4</v>
      </c>
      <c r="AD32" s="1728"/>
      <c r="AE32" s="2096">
        <f>SUM(R32:AC32)</f>
        <v>673.04999999999984</v>
      </c>
      <c r="AF32" s="2095"/>
      <c r="AG32" s="1728"/>
      <c r="BB32" s="736"/>
      <c r="BC32" s="736"/>
    </row>
    <row r="33" spans="2:55" ht="21" customHeight="1" thickBot="1">
      <c r="B33" s="1927"/>
      <c r="C33" s="3512" t="s">
        <v>1391</v>
      </c>
      <c r="D33" s="3515" t="s">
        <v>1390</v>
      </c>
      <c r="E33" s="3518"/>
      <c r="F33" s="3518"/>
      <c r="G33" s="3518"/>
      <c r="H33" s="2088">
        <f>VLOOKUP($M33,W19:Z23,4)</f>
        <v>0</v>
      </c>
      <c r="I33" s="2094">
        <v>0</v>
      </c>
      <c r="J33" s="3519" t="str">
        <f>IF(H31=0,"",IF(SUM(I33:I35)=H31,"","Error. Check area!"))</f>
        <v/>
      </c>
      <c r="K33" s="3519"/>
      <c r="L33" s="2086"/>
      <c r="M33" s="2085">
        <v>1</v>
      </c>
      <c r="N33" s="2093">
        <f>H33*I33</f>
        <v>0</v>
      </c>
      <c r="O33" s="2092">
        <f>P31</f>
        <v>0</v>
      </c>
      <c r="P33" s="1862" t="s">
        <v>1389</v>
      </c>
      <c r="Q33" s="2089" t="s">
        <v>1388</v>
      </c>
      <c r="R33" s="2076">
        <f t="shared" ref="R33:AC33" si="2">IF((($N$36*R32)-($N$36/100*$AC$19*$O$36))&lt;0,0,(((($N$36*R32)-($N$36/100*$AC$19*$O$36)))/1000)+(0.25*$O$35))</f>
        <v>0</v>
      </c>
      <c r="S33" s="2076">
        <f t="shared" si="2"/>
        <v>0</v>
      </c>
      <c r="T33" s="2076">
        <f t="shared" si="2"/>
        <v>0</v>
      </c>
      <c r="U33" s="2076">
        <f t="shared" si="2"/>
        <v>0</v>
      </c>
      <c r="V33" s="2076">
        <f t="shared" si="2"/>
        <v>0</v>
      </c>
      <c r="W33" s="2076">
        <f t="shared" si="2"/>
        <v>0</v>
      </c>
      <c r="X33" s="2076">
        <f t="shared" si="2"/>
        <v>0</v>
      </c>
      <c r="Y33" s="2076">
        <f t="shared" si="2"/>
        <v>0</v>
      </c>
      <c r="Z33" s="2076">
        <f t="shared" si="2"/>
        <v>0</v>
      </c>
      <c r="AA33" s="2076">
        <f t="shared" si="2"/>
        <v>0</v>
      </c>
      <c r="AB33" s="2076">
        <f t="shared" si="2"/>
        <v>0</v>
      </c>
      <c r="AC33" s="2076">
        <f t="shared" si="2"/>
        <v>0</v>
      </c>
      <c r="AD33" s="1728"/>
      <c r="AE33" s="2091">
        <f>SUM(Q33:AC33)</f>
        <v>0</v>
      </c>
      <c r="AF33" s="2298" t="e">
        <f>(AE33/$AE$40)/($H$5)*1000</f>
        <v>#DIV/0!</v>
      </c>
      <c r="AG33" s="1728"/>
      <c r="BB33" s="736"/>
      <c r="BC33" s="736"/>
    </row>
    <row r="34" spans="2:55" ht="21" customHeight="1" thickBot="1">
      <c r="B34" s="1927"/>
      <c r="C34" s="3513"/>
      <c r="D34" s="3516"/>
      <c r="E34" s="3520"/>
      <c r="F34" s="3520"/>
      <c r="G34" s="3520"/>
      <c r="H34" s="2088">
        <f>VLOOKUP($M34,W19:Z23,4)</f>
        <v>0</v>
      </c>
      <c r="I34" s="2087">
        <v>0</v>
      </c>
      <c r="J34" s="3519"/>
      <c r="K34" s="3519"/>
      <c r="L34" s="2086"/>
      <c r="M34" s="2085">
        <v>1</v>
      </c>
      <c r="N34" s="2090">
        <f>H34*I34</f>
        <v>0</v>
      </c>
      <c r="O34" s="2211">
        <f>H31</f>
        <v>0</v>
      </c>
      <c r="P34" s="1862" t="s">
        <v>1387</v>
      </c>
      <c r="Q34" s="2089" t="s">
        <v>1386</v>
      </c>
      <c r="R34" s="2071">
        <f>'PWC-Calc_Engine'!D92/1000</f>
        <v>0</v>
      </c>
      <c r="S34" s="2071">
        <f>'PWC-Calc_Engine'!E92/1000</f>
        <v>0</v>
      </c>
      <c r="T34" s="2071">
        <f>'PWC-Calc_Engine'!F92/1000</f>
        <v>0</v>
      </c>
      <c r="U34" s="2071">
        <f>'PWC-Calc_Engine'!G92/1000</f>
        <v>0</v>
      </c>
      <c r="V34" s="2071">
        <f>'PWC-Calc_Engine'!H92/1000</f>
        <v>0</v>
      </c>
      <c r="W34" s="2071">
        <f>'PWC-Calc_Engine'!I92/1000</f>
        <v>0</v>
      </c>
      <c r="X34" s="2071">
        <f>'PWC-Calc_Engine'!J92/1000</f>
        <v>0</v>
      </c>
      <c r="Y34" s="2071">
        <f>'PWC-Calc_Engine'!K92/1000</f>
        <v>0</v>
      </c>
      <c r="Z34" s="2071">
        <f>'PWC-Calc_Engine'!L92/1000</f>
        <v>0</v>
      </c>
      <c r="AA34" s="2071">
        <f>'PWC-Calc_Engine'!M92/1000</f>
        <v>0</v>
      </c>
      <c r="AB34" s="2071">
        <f>'PWC-Calc_Engine'!N92/1000</f>
        <v>0</v>
      </c>
      <c r="AC34" s="2071">
        <f>'PWC-Calc_Engine'!O92/1000</f>
        <v>0</v>
      </c>
      <c r="AD34" s="1728"/>
      <c r="AE34" s="2069">
        <f>SUM(R34:AC34)</f>
        <v>0</v>
      </c>
      <c r="AF34" s="2068" t="e">
        <f t="shared" ref="AF34:AF39" si="3">(AE34/$AE$40)/($H$5)*1000</f>
        <v>#DIV/0!</v>
      </c>
      <c r="AG34" s="1728"/>
      <c r="BB34" s="736"/>
      <c r="BC34" s="736"/>
    </row>
    <row r="35" spans="2:55" ht="21" customHeight="1" thickBot="1">
      <c r="B35" s="1927"/>
      <c r="C35" s="3514"/>
      <c r="D35" s="3517"/>
      <c r="E35" s="3520"/>
      <c r="F35" s="3520"/>
      <c r="G35" s="3520"/>
      <c r="H35" s="2088">
        <f>VLOOKUP($M35,W19:Z23,4)</f>
        <v>0</v>
      </c>
      <c r="I35" s="2087">
        <v>0</v>
      </c>
      <c r="J35" s="3519"/>
      <c r="K35" s="3519"/>
      <c r="L35" s="2086"/>
      <c r="M35" s="2085">
        <v>1</v>
      </c>
      <c r="N35" s="2084">
        <f>H35*I35</f>
        <v>0</v>
      </c>
      <c r="O35" s="2212">
        <f>H32</f>
        <v>0</v>
      </c>
      <c r="P35" s="1862" t="s">
        <v>1385</v>
      </c>
      <c r="Q35" s="2083" t="s">
        <v>1384</v>
      </c>
      <c r="R35" s="2076">
        <f t="shared" ref="R35:AC35" si="4">IF(R33&gt;R34,R33-R34,0)</f>
        <v>0</v>
      </c>
      <c r="S35" s="2076">
        <f t="shared" si="4"/>
        <v>0</v>
      </c>
      <c r="T35" s="2076">
        <f t="shared" si="4"/>
        <v>0</v>
      </c>
      <c r="U35" s="2076">
        <f t="shared" si="4"/>
        <v>0</v>
      </c>
      <c r="V35" s="2076">
        <f t="shared" si="4"/>
        <v>0</v>
      </c>
      <c r="W35" s="2076">
        <f t="shared" si="4"/>
        <v>0</v>
      </c>
      <c r="X35" s="2076">
        <f t="shared" si="4"/>
        <v>0</v>
      </c>
      <c r="Y35" s="2076">
        <f t="shared" si="4"/>
        <v>0</v>
      </c>
      <c r="Z35" s="2076">
        <f t="shared" si="4"/>
        <v>0</v>
      </c>
      <c r="AA35" s="2076">
        <f t="shared" si="4"/>
        <v>0</v>
      </c>
      <c r="AB35" s="2076">
        <f t="shared" si="4"/>
        <v>0</v>
      </c>
      <c r="AC35" s="2075">
        <f t="shared" si="4"/>
        <v>0</v>
      </c>
      <c r="AD35" s="1728"/>
      <c r="AE35" s="2069">
        <f>SUM(R35:AC35)</f>
        <v>0</v>
      </c>
      <c r="AF35" s="2068" t="e">
        <f t="shared" si="3"/>
        <v>#DIV/0!</v>
      </c>
      <c r="AG35" s="1728"/>
      <c r="BB35" s="736"/>
      <c r="BC35" s="736"/>
    </row>
    <row r="36" spans="2:55" ht="18" customHeight="1" thickBot="1">
      <c r="B36" s="1927"/>
      <c r="C36" s="3509" t="s">
        <v>1025</v>
      </c>
      <c r="D36" s="3510"/>
      <c r="E36" s="3510"/>
      <c r="F36" s="3510"/>
      <c r="G36" s="3510"/>
      <c r="H36" s="3510"/>
      <c r="I36" s="3511"/>
      <c r="J36" s="1968"/>
      <c r="K36" s="1928"/>
      <c r="L36" s="1928"/>
      <c r="M36" s="2082" t="s">
        <v>1383</v>
      </c>
      <c r="N36" s="2081">
        <f>SUM(N33:N35)</f>
        <v>0</v>
      </c>
      <c r="O36" s="2213">
        <f>I41/12</f>
        <v>7.416666666666667</v>
      </c>
      <c r="P36" s="1862" t="s">
        <v>1382</v>
      </c>
      <c r="Q36" s="2062" t="s">
        <v>1381</v>
      </c>
      <c r="R36" s="2076">
        <f>IF(R35&gt;$O$35,$O$35,R35)</f>
        <v>0</v>
      </c>
      <c r="S36" s="2076">
        <f t="shared" ref="S36:AC36" si="5">MIN($O$35,(R35+IF(S35&gt;$O$35,$O$35,S35)))</f>
        <v>0</v>
      </c>
      <c r="T36" s="2076">
        <f t="shared" si="5"/>
        <v>0</v>
      </c>
      <c r="U36" s="2076">
        <f t="shared" si="5"/>
        <v>0</v>
      </c>
      <c r="V36" s="2076">
        <f t="shared" si="5"/>
        <v>0</v>
      </c>
      <c r="W36" s="2076">
        <f t="shared" si="5"/>
        <v>0</v>
      </c>
      <c r="X36" s="2076">
        <f t="shared" si="5"/>
        <v>0</v>
      </c>
      <c r="Y36" s="2076">
        <f t="shared" si="5"/>
        <v>0</v>
      </c>
      <c r="Z36" s="2076">
        <f t="shared" si="5"/>
        <v>0</v>
      </c>
      <c r="AA36" s="2076">
        <f t="shared" si="5"/>
        <v>0</v>
      </c>
      <c r="AB36" s="2076">
        <f t="shared" si="5"/>
        <v>0</v>
      </c>
      <c r="AC36" s="2075">
        <f t="shared" si="5"/>
        <v>0</v>
      </c>
      <c r="AD36" s="1728"/>
      <c r="AE36" s="2074"/>
      <c r="AF36" s="2068" t="e">
        <f t="shared" si="3"/>
        <v>#DIV/0!</v>
      </c>
      <c r="AG36" s="1728"/>
      <c r="BB36" s="736"/>
      <c r="BC36" s="736"/>
    </row>
    <row r="37" spans="2:55" ht="14.1" customHeight="1">
      <c r="B37" s="1927"/>
      <c r="C37" s="2080" t="s">
        <v>245</v>
      </c>
      <c r="D37" s="2073" t="s">
        <v>61</v>
      </c>
      <c r="E37" s="2073" t="s">
        <v>62</v>
      </c>
      <c r="F37" s="2073" t="s">
        <v>63</v>
      </c>
      <c r="G37" s="2073" t="s">
        <v>64</v>
      </c>
      <c r="H37" s="2073" t="s">
        <v>34</v>
      </c>
      <c r="I37" s="2072" t="s">
        <v>65</v>
      </c>
      <c r="J37" s="2079"/>
      <c r="K37" s="1925"/>
      <c r="L37" s="1925"/>
      <c r="N37" s="1862"/>
      <c r="Q37" s="2062" t="s">
        <v>1380</v>
      </c>
      <c r="R37" s="2076">
        <f t="shared" ref="R37:AC37" si="6">IF(R33&lt;R34,(R34-R33),0)</f>
        <v>0</v>
      </c>
      <c r="S37" s="2076">
        <f t="shared" si="6"/>
        <v>0</v>
      </c>
      <c r="T37" s="2076">
        <f t="shared" si="6"/>
        <v>0</v>
      </c>
      <c r="U37" s="2076">
        <f t="shared" si="6"/>
        <v>0</v>
      </c>
      <c r="V37" s="2076">
        <f t="shared" si="6"/>
        <v>0</v>
      </c>
      <c r="W37" s="2076">
        <f t="shared" si="6"/>
        <v>0</v>
      </c>
      <c r="X37" s="2076">
        <f t="shared" si="6"/>
        <v>0</v>
      </c>
      <c r="Y37" s="2076">
        <f t="shared" si="6"/>
        <v>0</v>
      </c>
      <c r="Z37" s="2076">
        <f t="shared" si="6"/>
        <v>0</v>
      </c>
      <c r="AA37" s="2076">
        <f t="shared" si="6"/>
        <v>0</v>
      </c>
      <c r="AB37" s="2076">
        <f t="shared" si="6"/>
        <v>0</v>
      </c>
      <c r="AC37" s="2075">
        <f t="shared" si="6"/>
        <v>0</v>
      </c>
      <c r="AD37" s="1728"/>
      <c r="AE37" s="2069">
        <f>SUM(R37:AC37)</f>
        <v>0</v>
      </c>
      <c r="AF37" s="2068" t="e">
        <f t="shared" si="3"/>
        <v>#DIV/0!</v>
      </c>
      <c r="AG37" s="1728"/>
      <c r="BB37" s="736"/>
      <c r="BC37" s="736"/>
    </row>
    <row r="38" spans="2:55" ht="14.1" customHeight="1">
      <c r="B38" s="1927"/>
      <c r="C38" s="2078">
        <v>19</v>
      </c>
      <c r="D38" s="2066">
        <f>VLOOKUP($C$38,'Rainfall data'!A3:N34,3,FALSE)</f>
        <v>23.75</v>
      </c>
      <c r="E38" s="2077">
        <f>VLOOKUP($C$38,'Rainfall data'!$A$3:$N$34,4,FALSE)</f>
        <v>37.450000000000003</v>
      </c>
      <c r="F38" s="2077">
        <f>VLOOKUP($C$38,'Rainfall data'!$A$3:$N$34,5,FALSE)</f>
        <v>114.25</v>
      </c>
      <c r="G38" s="2077">
        <f>VLOOKUP($C$38,'Rainfall data'!$A$3:$N$34,6,FALSE)</f>
        <v>126.1</v>
      </c>
      <c r="H38" s="2077">
        <f>VLOOKUP($C$38,'Rainfall data'!$A$3:$N$34,7,FALSE)</f>
        <v>18.75</v>
      </c>
      <c r="I38" s="2065">
        <f>VLOOKUP($C$38,'Rainfall data'!$A$3:$N$34,8,FALSE)</f>
        <v>32.65</v>
      </c>
      <c r="J38" s="2064"/>
      <c r="K38" s="1634"/>
      <c r="L38" s="1634"/>
      <c r="M38" s="2055"/>
      <c r="N38" s="1862"/>
      <c r="O38" s="1862"/>
      <c r="P38" s="1862"/>
      <c r="Q38" s="2062"/>
      <c r="R38" s="2076"/>
      <c r="S38" s="2076"/>
      <c r="T38" s="2076"/>
      <c r="U38" s="2076"/>
      <c r="V38" s="2076"/>
      <c r="W38" s="2076"/>
      <c r="X38" s="2076"/>
      <c r="Y38" s="2076"/>
      <c r="Z38" s="2076"/>
      <c r="AA38" s="2076"/>
      <c r="AB38" s="2076"/>
      <c r="AC38" s="2075"/>
      <c r="AD38" s="1728"/>
      <c r="AE38" s="2074"/>
      <c r="AF38" s="2068" t="e">
        <f t="shared" si="3"/>
        <v>#DIV/0!</v>
      </c>
      <c r="AG38" s="1728"/>
      <c r="BB38" s="736"/>
      <c r="BC38" s="736"/>
    </row>
    <row r="39" spans="2:55" ht="14.1" customHeight="1" thickBot="1">
      <c r="B39" s="1927"/>
      <c r="C39" s="2067"/>
      <c r="D39" s="2073" t="s">
        <v>66</v>
      </c>
      <c r="E39" s="2073" t="s">
        <v>67</v>
      </c>
      <c r="F39" s="2073" t="s">
        <v>68</v>
      </c>
      <c r="G39" s="2073" t="s">
        <v>69</v>
      </c>
      <c r="H39" s="2073" t="s">
        <v>70</v>
      </c>
      <c r="I39" s="2072" t="s">
        <v>71</v>
      </c>
      <c r="J39" s="1928"/>
      <c r="K39" s="1634"/>
      <c r="L39" s="1634"/>
      <c r="M39" s="2055"/>
      <c r="N39" s="1862"/>
      <c r="O39" s="1862"/>
      <c r="P39" s="1861"/>
      <c r="Q39" s="2062" t="s">
        <v>1379</v>
      </c>
      <c r="R39" s="2071">
        <f t="shared" ref="R39:AC39" si="7">IF(R34&lt;R33,R34,R33)</f>
        <v>0</v>
      </c>
      <c r="S39" s="2071">
        <f t="shared" si="7"/>
        <v>0</v>
      </c>
      <c r="T39" s="2071">
        <f t="shared" si="7"/>
        <v>0</v>
      </c>
      <c r="U39" s="2071">
        <f t="shared" si="7"/>
        <v>0</v>
      </c>
      <c r="V39" s="2071">
        <f t="shared" si="7"/>
        <v>0</v>
      </c>
      <c r="W39" s="2071">
        <f t="shared" si="7"/>
        <v>0</v>
      </c>
      <c r="X39" s="2071">
        <f t="shared" si="7"/>
        <v>0</v>
      </c>
      <c r="Y39" s="2071">
        <f t="shared" si="7"/>
        <v>0</v>
      </c>
      <c r="Z39" s="2071">
        <f t="shared" si="7"/>
        <v>0</v>
      </c>
      <c r="AA39" s="2071">
        <f t="shared" si="7"/>
        <v>0</v>
      </c>
      <c r="AB39" s="2071">
        <f t="shared" si="7"/>
        <v>0</v>
      </c>
      <c r="AC39" s="2070">
        <f t="shared" si="7"/>
        <v>0</v>
      </c>
      <c r="AD39" s="1728"/>
      <c r="AE39" s="2069">
        <f>SUM(R39:AC39)</f>
        <v>0</v>
      </c>
      <c r="AF39" s="2068" t="e">
        <f t="shared" si="3"/>
        <v>#DIV/0!</v>
      </c>
      <c r="AG39" s="1728"/>
      <c r="BB39" s="736"/>
      <c r="BC39" s="736"/>
    </row>
    <row r="40" spans="2:55" ht="14.1" customHeight="1" thickBot="1">
      <c r="B40" s="1927"/>
      <c r="C40" s="2067"/>
      <c r="D40" s="2066">
        <f>VLOOKUP($C$38,'Rainfall data'!$A$3:$N$34,9,FALSE)</f>
        <v>7.05</v>
      </c>
      <c r="E40" s="2066">
        <f>VLOOKUP($C$38,'Rainfall data'!$A$3:$N$34,10,FALSE)</f>
        <v>46.15</v>
      </c>
      <c r="F40" s="2066">
        <f>VLOOKUP($C$38,'Rainfall data'!$A$3:$N$34,11,FALSE)</f>
        <v>28.55</v>
      </c>
      <c r="G40" s="2066">
        <f>VLOOKUP($C$38,'Rainfall data'!$A$3:$N$34,12,FALSE)</f>
        <v>32.4</v>
      </c>
      <c r="H40" s="2066">
        <f>VLOOKUP($C$38,'Rainfall data'!$A$3:$N$34,13,FALSE)</f>
        <v>80.55</v>
      </c>
      <c r="I40" s="2065">
        <f>VLOOKUP($C$38,'Rainfall data'!$A$3:$N$34,14,FALSE)</f>
        <v>125.4</v>
      </c>
      <c r="J40" s="2064"/>
      <c r="K40" s="1634"/>
      <c r="L40" s="1634"/>
      <c r="M40" s="2055"/>
      <c r="N40" s="1862"/>
      <c r="O40" s="2063">
        <f>(P28+P29+O29+O30)*1000</f>
        <v>0</v>
      </c>
      <c r="P40" s="1934" t="s">
        <v>1378</v>
      </c>
      <c r="Q40" s="2062" t="s">
        <v>1377</v>
      </c>
      <c r="R40" s="2061">
        <v>31</v>
      </c>
      <c r="S40" s="2061">
        <v>28</v>
      </c>
      <c r="T40" s="2061">
        <v>31</v>
      </c>
      <c r="U40" s="2061">
        <v>30</v>
      </c>
      <c r="V40" s="2061">
        <v>31</v>
      </c>
      <c r="W40" s="2061">
        <v>30</v>
      </c>
      <c r="X40" s="2061">
        <v>31</v>
      </c>
      <c r="Y40" s="2061">
        <v>31</v>
      </c>
      <c r="Z40" s="2061">
        <v>30</v>
      </c>
      <c r="AA40" s="2061">
        <v>31</v>
      </c>
      <c r="AB40" s="2061">
        <v>30</v>
      </c>
      <c r="AC40" s="2060">
        <v>31</v>
      </c>
      <c r="AD40" s="1728"/>
      <c r="AE40" s="2059">
        <f>SUM(R40:AC40)</f>
        <v>365</v>
      </c>
      <c r="AF40" s="2058"/>
      <c r="AG40" s="1728"/>
      <c r="BB40" s="736"/>
      <c r="BC40" s="736"/>
    </row>
    <row r="41" spans="2:55" ht="32.25" customHeight="1" thickBot="1">
      <c r="B41" s="1927"/>
      <c r="C41" s="2057"/>
      <c r="D41" s="3548" t="s">
        <v>72</v>
      </c>
      <c r="E41" s="3548"/>
      <c r="F41" s="3548"/>
      <c r="G41" s="3548"/>
      <c r="H41" s="3548"/>
      <c r="I41" s="2056">
        <f>VLOOKUP($C$38,'Rainfall data'!$A$3:$P$34,16,FALSE)</f>
        <v>89</v>
      </c>
      <c r="J41" s="1928"/>
      <c r="K41" s="1634"/>
      <c r="L41" s="1634"/>
      <c r="M41" s="2055"/>
      <c r="N41" s="1862"/>
      <c r="O41" s="2054"/>
      <c r="P41" s="1636"/>
      <c r="Q41" s="2053" t="s">
        <v>1376</v>
      </c>
      <c r="R41" s="2052"/>
      <c r="S41" s="2052"/>
      <c r="T41" s="2052"/>
      <c r="U41" s="2052"/>
      <c r="V41" s="2052"/>
      <c r="W41" s="2052"/>
      <c r="X41" s="2052"/>
      <c r="Y41" s="2052"/>
      <c r="Z41" s="2052"/>
      <c r="AA41" s="2052"/>
      <c r="AB41" s="2052"/>
      <c r="AC41" s="2051"/>
      <c r="AD41" s="1728"/>
      <c r="AE41" s="2050" t="e">
        <f>1/AE33*AE39</f>
        <v>#DIV/0!</v>
      </c>
      <c r="AF41" s="2049">
        <f>AE34-AE37</f>
        <v>0</v>
      </c>
      <c r="AG41" s="1728"/>
      <c r="BB41" s="736"/>
      <c r="BC41" s="736"/>
    </row>
    <row r="42" spans="2:55" ht="33.75" customHeight="1" thickBot="1">
      <c r="B42" s="1927"/>
      <c r="C42" s="3401" t="s">
        <v>1375</v>
      </c>
      <c r="D42" s="3549"/>
      <c r="E42" s="3549"/>
      <c r="F42" s="3549"/>
      <c r="G42" s="3549"/>
      <c r="H42" s="3550">
        <f>IF(TYPE(O40/H5)=16,0,(O40/H5))</f>
        <v>0</v>
      </c>
      <c r="I42" s="3551"/>
      <c r="J42" s="1928"/>
      <c r="K42" s="1634"/>
      <c r="L42" s="1634"/>
      <c r="M42" s="2048"/>
      <c r="N42" s="2047"/>
      <c r="O42" s="2047"/>
      <c r="P42" s="2046"/>
      <c r="Q42" s="2045"/>
      <c r="R42" s="2044"/>
      <c r="S42" s="2043"/>
      <c r="T42" s="2043"/>
      <c r="U42" s="2043"/>
      <c r="V42" s="2043"/>
      <c r="W42" s="2043"/>
      <c r="X42" s="2043"/>
      <c r="Y42" s="2043"/>
      <c r="Z42" s="2043"/>
      <c r="AA42" s="2043"/>
      <c r="AB42" s="2043"/>
      <c r="AC42" s="2042"/>
      <c r="AD42" s="1728"/>
      <c r="AE42" s="2041"/>
      <c r="AF42" s="1728"/>
      <c r="AG42" s="2033"/>
      <c r="BB42" s="736"/>
      <c r="BC42" s="736"/>
    </row>
    <row r="43" spans="2:55" ht="12" customHeight="1" thickBot="1">
      <c r="B43" s="1927"/>
      <c r="C43" s="721"/>
      <c r="D43" s="1919"/>
      <c r="E43" s="1919"/>
      <c r="F43" s="1919"/>
      <c r="G43" s="1919"/>
      <c r="H43" s="1919"/>
      <c r="I43" s="1919"/>
      <c r="J43" s="1928"/>
      <c r="K43" s="1634"/>
      <c r="L43" s="1634"/>
      <c r="M43" s="2040"/>
      <c r="N43" s="2039"/>
      <c r="O43" s="2039"/>
      <c r="P43" s="2039"/>
      <c r="Q43" s="2038" t="s">
        <v>1374</v>
      </c>
      <c r="R43" s="2037">
        <v>21</v>
      </c>
      <c r="S43" s="2037">
        <v>20</v>
      </c>
      <c r="T43" s="2037">
        <v>23</v>
      </c>
      <c r="U43" s="2037">
        <v>22</v>
      </c>
      <c r="V43" s="2037">
        <v>21</v>
      </c>
      <c r="W43" s="2037">
        <v>22</v>
      </c>
      <c r="X43" s="2037">
        <v>22</v>
      </c>
      <c r="Y43" s="2037">
        <v>22</v>
      </c>
      <c r="Z43" s="2037">
        <v>22</v>
      </c>
      <c r="AA43" s="2037">
        <v>21</v>
      </c>
      <c r="AB43" s="2037">
        <v>22</v>
      </c>
      <c r="AC43" s="2036">
        <v>23</v>
      </c>
      <c r="AD43" s="2034"/>
      <c r="AE43" s="2035">
        <f>SUM(R43:AC43)</f>
        <v>261</v>
      </c>
      <c r="AF43" s="2034"/>
      <c r="AG43" s="2033"/>
      <c r="BB43" s="736"/>
      <c r="BC43" s="736"/>
    </row>
    <row r="44" spans="2:55" ht="27.75" customHeight="1" thickBot="1">
      <c r="B44" s="1927"/>
      <c r="C44" s="3552" t="s">
        <v>1373</v>
      </c>
      <c r="D44" s="3553"/>
      <c r="E44" s="3553"/>
      <c r="F44" s="3553"/>
      <c r="G44" s="3553"/>
      <c r="H44" s="3553"/>
      <c r="I44" s="3553"/>
      <c r="J44" s="1928"/>
      <c r="K44" s="1634"/>
      <c r="L44" s="1634"/>
      <c r="M44" s="1858"/>
      <c r="N44" s="1858"/>
      <c r="O44" s="1858"/>
      <c r="Q44" s="2032"/>
      <c r="R44" s="2031">
        <f t="shared" ref="R44:AC44" si="8">R40/R43</f>
        <v>1.4761904761904763</v>
      </c>
      <c r="S44" s="2031">
        <f t="shared" si="8"/>
        <v>1.4</v>
      </c>
      <c r="T44" s="2031">
        <f t="shared" si="8"/>
        <v>1.3478260869565217</v>
      </c>
      <c r="U44" s="2031">
        <f t="shared" si="8"/>
        <v>1.3636363636363635</v>
      </c>
      <c r="V44" s="2031">
        <f t="shared" si="8"/>
        <v>1.4761904761904763</v>
      </c>
      <c r="W44" s="2031">
        <f t="shared" si="8"/>
        <v>1.3636363636363635</v>
      </c>
      <c r="X44" s="2031">
        <f t="shared" si="8"/>
        <v>1.4090909090909092</v>
      </c>
      <c r="Y44" s="2031">
        <f t="shared" si="8"/>
        <v>1.4090909090909092</v>
      </c>
      <c r="Z44" s="2031">
        <f t="shared" si="8"/>
        <v>1.3636363636363635</v>
      </c>
      <c r="AA44" s="2031">
        <f t="shared" si="8"/>
        <v>1.4761904761904763</v>
      </c>
      <c r="AB44" s="2031">
        <f t="shared" si="8"/>
        <v>1.3636363636363635</v>
      </c>
      <c r="AC44" s="2031">
        <f t="shared" si="8"/>
        <v>1.3478260869565217</v>
      </c>
      <c r="AD44" s="2031"/>
      <c r="AE44" s="2031">
        <f>AE40/AE43</f>
        <v>1.3984674329501916</v>
      </c>
      <c r="AF44" s="2031"/>
      <c r="AG44" s="2030"/>
      <c r="BB44" s="736"/>
      <c r="BC44" s="736"/>
    </row>
    <row r="45" spans="2:55" ht="34.5" customHeight="1" thickBot="1">
      <c r="B45" s="1927"/>
      <c r="C45" s="3554" t="s">
        <v>1372</v>
      </c>
      <c r="D45" s="3555"/>
      <c r="E45" s="3555"/>
      <c r="F45" s="3555"/>
      <c r="G45" s="3555"/>
      <c r="H45" s="3556"/>
      <c r="I45" s="3557"/>
      <c r="J45" s="1919"/>
      <c r="K45" s="1634"/>
      <c r="L45" s="1634"/>
      <c r="M45" s="1996">
        <v>1</v>
      </c>
      <c r="N45" s="1995" t="s">
        <v>1371</v>
      </c>
      <c r="O45" s="1858"/>
      <c r="BB45" s="736"/>
      <c r="BC45" s="736"/>
    </row>
    <row r="46" spans="2:55" ht="19.5" customHeight="1" thickBot="1">
      <c r="B46" s="1927"/>
      <c r="C46" s="3558" t="s">
        <v>1370</v>
      </c>
      <c r="D46" s="3559"/>
      <c r="E46" s="3559"/>
      <c r="F46" s="3559"/>
      <c r="G46" s="3559"/>
      <c r="H46" s="3559"/>
      <c r="I46" s="3560"/>
      <c r="J46" s="1981"/>
      <c r="K46" s="1634"/>
      <c r="L46" s="1634"/>
      <c r="AE46" s="1636" t="s">
        <v>243</v>
      </c>
      <c r="BB46" s="736"/>
      <c r="BC46" s="736"/>
    </row>
    <row r="47" spans="2:55" ht="18" customHeight="1" thickBot="1">
      <c r="B47" s="1927"/>
      <c r="C47" s="2337"/>
      <c r="D47" s="2693" t="s">
        <v>1262</v>
      </c>
      <c r="E47" s="1987"/>
      <c r="F47" s="2694" t="s">
        <v>1369</v>
      </c>
      <c r="G47" s="1987"/>
      <c r="H47" s="3528" t="s">
        <v>1535</v>
      </c>
      <c r="I47" s="3650"/>
      <c r="J47" s="1981"/>
      <c r="K47" s="1634"/>
      <c r="L47" s="1634"/>
      <c r="M47" s="3540" t="s">
        <v>1353</v>
      </c>
      <c r="N47" s="3541"/>
      <c r="O47" s="3546" t="s">
        <v>1368</v>
      </c>
      <c r="P47" s="3547"/>
      <c r="Q47" s="1886" t="s">
        <v>29</v>
      </c>
      <c r="R47" s="2029" t="s">
        <v>30</v>
      </c>
      <c r="S47" s="2028" t="s">
        <v>31</v>
      </c>
      <c r="T47" s="2028" t="s">
        <v>32</v>
      </c>
      <c r="U47" s="2028" t="s">
        <v>33</v>
      </c>
      <c r="V47" s="2028" t="s">
        <v>34</v>
      </c>
      <c r="W47" s="2028" t="s">
        <v>35</v>
      </c>
      <c r="X47" s="2028" t="s">
        <v>36</v>
      </c>
      <c r="Y47" s="2028" t="s">
        <v>37</v>
      </c>
      <c r="Z47" s="2028" t="s">
        <v>38</v>
      </c>
      <c r="AA47" s="2028" t="s">
        <v>39</v>
      </c>
      <c r="AB47" s="2028" t="s">
        <v>40</v>
      </c>
      <c r="AC47" s="2027" t="s">
        <v>41</v>
      </c>
      <c r="BB47" s="736"/>
      <c r="BC47" s="736"/>
    </row>
    <row r="48" spans="2:55" ht="23.25" customHeight="1">
      <c r="B48" s="1927"/>
      <c r="C48" s="2337"/>
      <c r="D48" s="2695" t="s">
        <v>96</v>
      </c>
      <c r="E48" s="1987"/>
      <c r="F48" s="2695" t="s">
        <v>1514</v>
      </c>
      <c r="G48" s="1987"/>
      <c r="H48" s="3530"/>
      <c r="I48" s="3651"/>
      <c r="J48" s="1981"/>
      <c r="K48" s="1634"/>
      <c r="L48" s="1634"/>
      <c r="M48" s="1992" t="b">
        <v>0</v>
      </c>
      <c r="N48" s="2026" t="b">
        <v>0</v>
      </c>
      <c r="O48" s="1990">
        <f>IF(M45=1,0,IF(M48,(U69/'PWC-Calc_Engine'!Q4)/1000,0))</f>
        <v>0</v>
      </c>
      <c r="P48" s="1989">
        <f>IF(M45=1,0,IF(N48,(X69/'PWC-Calc_Engine'!Q4)/1000,0))</f>
        <v>0</v>
      </c>
      <c r="Q48" s="1886" t="s">
        <v>1367</v>
      </c>
      <c r="R48" s="2022">
        <f t="shared" ref="R48:AC48" si="9">($O$53*R40)/1000</f>
        <v>0</v>
      </c>
      <c r="S48" s="2021">
        <f t="shared" si="9"/>
        <v>0</v>
      </c>
      <c r="T48" s="2021">
        <f t="shared" si="9"/>
        <v>0</v>
      </c>
      <c r="U48" s="2021">
        <f t="shared" si="9"/>
        <v>0</v>
      </c>
      <c r="V48" s="2021">
        <f t="shared" si="9"/>
        <v>0</v>
      </c>
      <c r="W48" s="2021">
        <f t="shared" si="9"/>
        <v>0</v>
      </c>
      <c r="X48" s="2021">
        <f t="shared" si="9"/>
        <v>0</v>
      </c>
      <c r="Y48" s="2021">
        <f t="shared" si="9"/>
        <v>0</v>
      </c>
      <c r="Z48" s="2021">
        <f t="shared" si="9"/>
        <v>0</v>
      </c>
      <c r="AA48" s="2021">
        <f t="shared" si="9"/>
        <v>0</v>
      </c>
      <c r="AB48" s="2021">
        <f t="shared" si="9"/>
        <v>0</v>
      </c>
      <c r="AC48" s="2021">
        <f t="shared" si="9"/>
        <v>0</v>
      </c>
      <c r="AE48" s="2025">
        <f>SUM(R48:AC48)</f>
        <v>0</v>
      </c>
      <c r="BB48" s="736"/>
      <c r="BC48" s="736"/>
    </row>
    <row r="49" spans="2:55" ht="21.75" customHeight="1" thickBot="1">
      <c r="B49" s="1927"/>
      <c r="C49" s="2337"/>
      <c r="D49" s="2695" t="s">
        <v>1150</v>
      </c>
      <c r="E49" s="1987"/>
      <c r="F49" s="2694" t="s">
        <v>1366</v>
      </c>
      <c r="G49" s="1987"/>
      <c r="H49" s="2698" t="s">
        <v>1529</v>
      </c>
      <c r="I49" s="2700" t="s">
        <v>1528</v>
      </c>
      <c r="J49" s="1981"/>
      <c r="K49" s="1634"/>
      <c r="L49" s="1634"/>
      <c r="M49" s="1986" t="b">
        <v>0</v>
      </c>
      <c r="N49" s="2024" t="b">
        <v>0</v>
      </c>
      <c r="O49" s="2342">
        <f>IF(M45=1,0,IF(M49,(V69/'PWC-Calc_Engine'!Q4)/1000,0))</f>
        <v>0</v>
      </c>
      <c r="P49" s="1984">
        <f>IF(M45=1,0,IF(N49,(Y69/'PWC-Calc_Engine'!Q4)/1000,0))</f>
        <v>0</v>
      </c>
      <c r="Q49" s="1886" t="s">
        <v>1365</v>
      </c>
      <c r="R49" s="2022">
        <f t="shared" ref="R49:AC49" si="10">($O$54*R40)/1000</f>
        <v>0</v>
      </c>
      <c r="S49" s="2021">
        <f t="shared" si="10"/>
        <v>0</v>
      </c>
      <c r="T49" s="2021">
        <f t="shared" si="10"/>
        <v>0</v>
      </c>
      <c r="U49" s="2021">
        <f t="shared" si="10"/>
        <v>0</v>
      </c>
      <c r="V49" s="2021">
        <f t="shared" si="10"/>
        <v>0</v>
      </c>
      <c r="W49" s="2021">
        <f t="shared" si="10"/>
        <v>0</v>
      </c>
      <c r="X49" s="2021">
        <f t="shared" si="10"/>
        <v>0</v>
      </c>
      <c r="Y49" s="2021">
        <f t="shared" si="10"/>
        <v>0</v>
      </c>
      <c r="Z49" s="2021">
        <f t="shared" si="10"/>
        <v>0</v>
      </c>
      <c r="AA49" s="2021">
        <f t="shared" si="10"/>
        <v>0</v>
      </c>
      <c r="AB49" s="2021">
        <f t="shared" si="10"/>
        <v>0</v>
      </c>
      <c r="AC49" s="2021">
        <f t="shared" si="10"/>
        <v>0</v>
      </c>
      <c r="AE49" s="2020">
        <f>SUM(R49:AC49)</f>
        <v>0</v>
      </c>
      <c r="BB49" s="736"/>
      <c r="BC49" s="736"/>
    </row>
    <row r="50" spans="2:55" ht="16.5" customHeight="1" thickBot="1">
      <c r="B50" s="1927"/>
      <c r="C50" s="3565" t="s">
        <v>1518</v>
      </c>
      <c r="D50" s="3566"/>
      <c r="E50" s="3561" t="s">
        <v>1515</v>
      </c>
      <c r="F50" s="3561"/>
      <c r="G50" s="3562"/>
      <c r="H50" s="3585">
        <v>0</v>
      </c>
      <c r="I50" s="3586"/>
      <c r="J50" s="1936"/>
      <c r="K50" s="1634"/>
      <c r="L50" s="1634"/>
      <c r="M50" s="1980" t="b">
        <v>0</v>
      </c>
      <c r="N50" s="2023" t="b">
        <v>0</v>
      </c>
      <c r="O50" s="2343">
        <f>IF(M45=1,0,IF(M50,(W69/'PWC-Calc_Engine'!Q4)/1000,0))</f>
        <v>0</v>
      </c>
      <c r="P50" s="1978">
        <f>IF(M45=1,0,IF(N50,(Z69/'PWC-Calc_Engine'!Q4)/1000,0))</f>
        <v>0</v>
      </c>
      <c r="Q50" s="1886" t="s">
        <v>1364</v>
      </c>
      <c r="R50" s="2022">
        <f t="shared" ref="R50:AC50" si="11">($O$55*R40)/1000</f>
        <v>0</v>
      </c>
      <c r="S50" s="2021">
        <f t="shared" si="11"/>
        <v>0</v>
      </c>
      <c r="T50" s="2021">
        <f t="shared" si="11"/>
        <v>0</v>
      </c>
      <c r="U50" s="2021">
        <f t="shared" si="11"/>
        <v>0</v>
      </c>
      <c r="V50" s="2021">
        <f t="shared" si="11"/>
        <v>0</v>
      </c>
      <c r="W50" s="2021">
        <f t="shared" si="11"/>
        <v>0</v>
      </c>
      <c r="X50" s="2021">
        <f t="shared" si="11"/>
        <v>0</v>
      </c>
      <c r="Y50" s="2021">
        <f t="shared" si="11"/>
        <v>0</v>
      </c>
      <c r="Z50" s="2021">
        <f t="shared" si="11"/>
        <v>0</v>
      </c>
      <c r="AA50" s="2021">
        <f t="shared" si="11"/>
        <v>0</v>
      </c>
      <c r="AB50" s="2021">
        <f t="shared" si="11"/>
        <v>0</v>
      </c>
      <c r="AC50" s="2021">
        <f t="shared" si="11"/>
        <v>0</v>
      </c>
      <c r="AE50" s="2020">
        <f>SUM(R50:AC50)</f>
        <v>0</v>
      </c>
      <c r="BB50" s="736"/>
      <c r="BC50" s="736"/>
    </row>
    <row r="51" spans="2:55" ht="17.25" customHeight="1" thickBot="1">
      <c r="B51" s="1927"/>
      <c r="C51" s="3567"/>
      <c r="D51" s="3568"/>
      <c r="E51" s="3563" t="s">
        <v>1458</v>
      </c>
      <c r="F51" s="3563"/>
      <c r="G51" s="3564"/>
      <c r="H51" s="3542">
        <v>0</v>
      </c>
      <c r="I51" s="3543"/>
      <c r="J51" s="1968"/>
      <c r="K51" s="1634"/>
      <c r="L51" s="1634"/>
      <c r="M51" s="1858"/>
      <c r="N51" s="1858"/>
      <c r="O51" s="1972" t="s">
        <v>1347</v>
      </c>
      <c r="P51" s="2214">
        <f>SUM(O48:P50)</f>
        <v>0</v>
      </c>
      <c r="Q51" s="1886" t="s">
        <v>1363</v>
      </c>
      <c r="R51" s="2012">
        <f t="shared" ref="R51:AC51" si="12">SUM(R48:R50)</f>
        <v>0</v>
      </c>
      <c r="S51" s="2019">
        <f t="shared" si="12"/>
        <v>0</v>
      </c>
      <c r="T51" s="2019">
        <f t="shared" si="12"/>
        <v>0</v>
      </c>
      <c r="U51" s="2019">
        <f t="shared" si="12"/>
        <v>0</v>
      </c>
      <c r="V51" s="2019">
        <f t="shared" si="12"/>
        <v>0</v>
      </c>
      <c r="W51" s="2019">
        <f t="shared" si="12"/>
        <v>0</v>
      </c>
      <c r="X51" s="2019">
        <f t="shared" si="12"/>
        <v>0</v>
      </c>
      <c r="Y51" s="2019">
        <f t="shared" si="12"/>
        <v>0</v>
      </c>
      <c r="Z51" s="2019">
        <f t="shared" si="12"/>
        <v>0</v>
      </c>
      <c r="AA51" s="2019">
        <f t="shared" si="12"/>
        <v>0</v>
      </c>
      <c r="AB51" s="2019">
        <f t="shared" si="12"/>
        <v>0</v>
      </c>
      <c r="AC51" s="2018">
        <f t="shared" si="12"/>
        <v>0</v>
      </c>
      <c r="AE51" s="2010">
        <f>SUM(R51:AC51)</f>
        <v>0</v>
      </c>
    </row>
    <row r="52" spans="2:55" ht="17.25" customHeight="1" thickBot="1">
      <c r="B52" s="1927"/>
      <c r="C52" s="3569"/>
      <c r="D52" s="3570"/>
      <c r="E52" s="3571" t="s">
        <v>1459</v>
      </c>
      <c r="F52" s="3571"/>
      <c r="G52" s="3572"/>
      <c r="H52" s="3544">
        <v>0</v>
      </c>
      <c r="I52" s="3545"/>
      <c r="J52" s="1968"/>
      <c r="K52" s="1634"/>
      <c r="L52" s="1634"/>
      <c r="M52" s="1858"/>
      <c r="N52" s="1858"/>
      <c r="O52" s="1967">
        <f>H52*'Potable Water Calculator-Part1'!$AE$71</f>
        <v>0</v>
      </c>
      <c r="P52" s="1858" t="s">
        <v>1345</v>
      </c>
      <c r="Q52" s="1886"/>
      <c r="R52" s="2017"/>
      <c r="S52" s="2017"/>
      <c r="T52" s="2017"/>
      <c r="U52" s="2017"/>
      <c r="V52" s="2017"/>
      <c r="W52" s="2017"/>
      <c r="X52" s="2017"/>
      <c r="Y52" s="2017"/>
      <c r="Z52" s="2017"/>
      <c r="AA52" s="2017"/>
      <c r="AB52" s="2017"/>
      <c r="AC52" s="2017"/>
      <c r="AE52" s="2017"/>
    </row>
    <row r="53" spans="2:55" ht="20.25" customHeight="1" thickBot="1">
      <c r="B53" s="1927"/>
      <c r="C53" s="2385"/>
      <c r="D53" s="2386"/>
      <c r="E53" s="2387"/>
      <c r="F53" s="2387"/>
      <c r="G53" s="2388" t="s">
        <v>1362</v>
      </c>
      <c r="H53" s="3578">
        <v>0</v>
      </c>
      <c r="I53" s="3579"/>
      <c r="J53" s="1928"/>
      <c r="K53" s="1925"/>
      <c r="L53" s="1925"/>
      <c r="M53" s="1858"/>
      <c r="N53" s="1858"/>
      <c r="O53" s="1967">
        <f>H50*'Potable Water Calculator-Part1'!$AG$71</f>
        <v>0</v>
      </c>
      <c r="P53" s="1858" t="s">
        <v>1344</v>
      </c>
      <c r="AE53" s="2016"/>
    </row>
    <row r="54" spans="2:55" ht="24.75" customHeight="1">
      <c r="B54" s="1927"/>
      <c r="C54" s="3580" t="s">
        <v>1509</v>
      </c>
      <c r="D54" s="3581"/>
      <c r="E54" s="3582"/>
      <c r="F54" s="3582"/>
      <c r="G54" s="3582"/>
      <c r="H54" s="3583" t="s">
        <v>1258</v>
      </c>
      <c r="I54" s="3584"/>
      <c r="J54" s="1928"/>
      <c r="K54" s="1634"/>
      <c r="L54" s="1634"/>
      <c r="M54" s="1858"/>
      <c r="N54" s="1858"/>
      <c r="O54" s="1962">
        <f>H51*'Potable Water Calculator-Part1'!$AB$71</f>
        <v>0</v>
      </c>
      <c r="P54" s="1858" t="s">
        <v>1341</v>
      </c>
      <c r="Q54" s="1636" t="s">
        <v>1361</v>
      </c>
      <c r="R54" s="2015">
        <f t="shared" ref="R54:AC54" si="13">($P$48+$P$49)*R40</f>
        <v>0</v>
      </c>
      <c r="S54" s="2014">
        <f t="shared" si="13"/>
        <v>0</v>
      </c>
      <c r="T54" s="2014">
        <f t="shared" si="13"/>
        <v>0</v>
      </c>
      <c r="U54" s="2014">
        <f t="shared" si="13"/>
        <v>0</v>
      </c>
      <c r="V54" s="2014">
        <f t="shared" si="13"/>
        <v>0</v>
      </c>
      <c r="W54" s="2014">
        <f t="shared" si="13"/>
        <v>0</v>
      </c>
      <c r="X54" s="2014">
        <f t="shared" si="13"/>
        <v>0</v>
      </c>
      <c r="Y54" s="2014">
        <f t="shared" si="13"/>
        <v>0</v>
      </c>
      <c r="Z54" s="2014">
        <f t="shared" si="13"/>
        <v>0</v>
      </c>
      <c r="AA54" s="2014">
        <f t="shared" si="13"/>
        <v>0</v>
      </c>
      <c r="AB54" s="2014">
        <f t="shared" si="13"/>
        <v>0</v>
      </c>
      <c r="AC54" s="2014">
        <f t="shared" si="13"/>
        <v>0</v>
      </c>
      <c r="AE54" s="2013">
        <f>SUM(R54:AC54)</f>
        <v>0</v>
      </c>
      <c r="AF54" s="1745" t="s">
        <v>1360</v>
      </c>
    </row>
    <row r="55" spans="2:55" ht="18" customHeight="1" thickBot="1">
      <c r="B55" s="1927"/>
      <c r="C55" s="3573" t="s">
        <v>1334</v>
      </c>
      <c r="D55" s="3574"/>
      <c r="E55" s="3575"/>
      <c r="F55" s="3575"/>
      <c r="G55" s="3575"/>
      <c r="H55" s="3576">
        <v>0</v>
      </c>
      <c r="I55" s="3577"/>
      <c r="J55" s="1936"/>
      <c r="K55" s="1928"/>
      <c r="L55" s="1928"/>
      <c r="M55" s="1858"/>
      <c r="N55" s="1942"/>
      <c r="O55" s="1946">
        <f>SUM(H55:I58)</f>
        <v>0</v>
      </c>
      <c r="P55" s="1859" t="s">
        <v>1339</v>
      </c>
      <c r="Q55" s="1636" t="s">
        <v>1359</v>
      </c>
      <c r="R55" s="2012">
        <f t="shared" ref="R55:AC55" si="14">($O$48*R40)+($O$49*R40)+($O$50*R40)+($P$50*R40)</f>
        <v>0</v>
      </c>
      <c r="S55" s="2011">
        <f t="shared" si="14"/>
        <v>0</v>
      </c>
      <c r="T55" s="2011">
        <f t="shared" si="14"/>
        <v>0</v>
      </c>
      <c r="U55" s="2011">
        <f t="shared" si="14"/>
        <v>0</v>
      </c>
      <c r="V55" s="2011">
        <f t="shared" si="14"/>
        <v>0</v>
      </c>
      <c r="W55" s="2011">
        <f t="shared" si="14"/>
        <v>0</v>
      </c>
      <c r="X55" s="2011">
        <f t="shared" si="14"/>
        <v>0</v>
      </c>
      <c r="Y55" s="2011">
        <f t="shared" si="14"/>
        <v>0</v>
      </c>
      <c r="Z55" s="2011">
        <f t="shared" si="14"/>
        <v>0</v>
      </c>
      <c r="AA55" s="2011">
        <f t="shared" si="14"/>
        <v>0</v>
      </c>
      <c r="AB55" s="2011">
        <f t="shared" si="14"/>
        <v>0</v>
      </c>
      <c r="AC55" s="2011">
        <f t="shared" si="14"/>
        <v>0</v>
      </c>
      <c r="AE55" s="2010">
        <f>SUM(R55:AC55)</f>
        <v>0</v>
      </c>
    </row>
    <row r="56" spans="2:55" ht="18" customHeight="1" thickBot="1">
      <c r="B56" s="1927"/>
      <c r="C56" s="3573" t="s">
        <v>1334</v>
      </c>
      <c r="D56" s="3574"/>
      <c r="E56" s="3575"/>
      <c r="F56" s="3575"/>
      <c r="G56" s="3575"/>
      <c r="H56" s="3576">
        <v>0</v>
      </c>
      <c r="I56" s="3577"/>
      <c r="J56" s="1936"/>
      <c r="K56" s="1928"/>
      <c r="L56" s="1928"/>
      <c r="M56" s="1858"/>
      <c r="N56" s="1942"/>
      <c r="O56" s="2009">
        <f>IF(SUM(O53:O55)&lt;(H53*1000),SUM(O53:O55),(H53*1000))</f>
        <v>0</v>
      </c>
      <c r="P56" s="1934" t="s">
        <v>1337</v>
      </c>
    </row>
    <row r="57" spans="2:55" ht="18" customHeight="1" thickBot="1">
      <c r="B57" s="1927"/>
      <c r="C57" s="3573" t="s">
        <v>1334</v>
      </c>
      <c r="D57" s="3574"/>
      <c r="E57" s="3575"/>
      <c r="F57" s="3575"/>
      <c r="G57" s="3575"/>
      <c r="H57" s="3576">
        <v>0</v>
      </c>
      <c r="I57" s="3577"/>
      <c r="J57" s="1928"/>
      <c r="K57" s="1634"/>
      <c r="L57" s="1634"/>
      <c r="M57" s="1858"/>
      <c r="N57" s="1858"/>
      <c r="O57" s="1935">
        <f>(P48+P49+O49+O50)*1000</f>
        <v>0</v>
      </c>
      <c r="P57" s="1934" t="s">
        <v>1335</v>
      </c>
    </row>
    <row r="58" spans="2:55" ht="18" customHeight="1" thickBot="1">
      <c r="B58" s="1927"/>
      <c r="C58" s="3573" t="s">
        <v>1334</v>
      </c>
      <c r="D58" s="3574"/>
      <c r="E58" s="3575"/>
      <c r="F58" s="3575"/>
      <c r="G58" s="3575"/>
      <c r="H58" s="3576">
        <v>0</v>
      </c>
      <c r="I58" s="3577"/>
      <c r="J58" s="1928"/>
      <c r="K58" s="1634"/>
      <c r="L58" s="1634"/>
      <c r="M58" s="2008"/>
      <c r="N58" s="2008"/>
      <c r="O58" s="2007"/>
      <c r="P58" s="1859"/>
      <c r="R58" s="1997"/>
    </row>
    <row r="59" spans="2:55" ht="18" hidden="1" customHeight="1" thickBot="1">
      <c r="B59" s="1927"/>
      <c r="C59" s="3589"/>
      <c r="D59" s="3590"/>
      <c r="E59" s="3590"/>
      <c r="F59" s="3590"/>
      <c r="G59" s="3590"/>
      <c r="H59" s="3590"/>
      <c r="I59" s="3591"/>
      <c r="J59" s="1928"/>
      <c r="K59" s="1634"/>
      <c r="L59" s="1634"/>
      <c r="M59" s="2006"/>
      <c r="N59" s="2005"/>
      <c r="O59" s="1929"/>
      <c r="Q59" s="1998"/>
      <c r="R59" s="1997"/>
    </row>
    <row r="60" spans="2:55" ht="35.25" customHeight="1" thickBot="1">
      <c r="B60" s="1927"/>
      <c r="C60" s="3401" t="s">
        <v>1506</v>
      </c>
      <c r="D60" s="3402"/>
      <c r="E60" s="3402"/>
      <c r="F60" s="3402"/>
      <c r="G60" s="3402"/>
      <c r="H60" s="3592">
        <f>IF(TYPE(O57/H5)=16,0,(O57/H5))</f>
        <v>0</v>
      </c>
      <c r="I60" s="3593"/>
      <c r="J60" s="1928"/>
      <c r="K60" s="1925"/>
      <c r="L60" s="1925"/>
      <c r="M60" s="2004"/>
      <c r="N60" s="2003"/>
      <c r="O60" s="2002"/>
      <c r="P60" s="2000"/>
      <c r="Q60" s="1858"/>
      <c r="R60" s="1997"/>
      <c r="AB60" s="2393"/>
      <c r="AC60" s="2394">
        <f>'Potable Water Calculator-Part1'!AT28</f>
        <v>0.55000000000000004</v>
      </c>
      <c r="AD60" s="2395" t="s">
        <v>1533</v>
      </c>
      <c r="AE60" s="2396"/>
      <c r="AF60" s="2120"/>
      <c r="AG60" s="2397"/>
    </row>
    <row r="61" spans="2:55" ht="12" customHeight="1" thickBot="1">
      <c r="B61" s="1927"/>
      <c r="C61" s="721"/>
      <c r="D61" s="1919"/>
      <c r="E61" s="1919"/>
      <c r="F61" s="1919"/>
      <c r="G61" s="1919"/>
      <c r="H61" s="1919"/>
      <c r="I61" s="1919"/>
      <c r="J61" s="1928"/>
      <c r="K61" s="1925"/>
      <c r="L61" s="1925"/>
      <c r="M61" s="1858"/>
      <c r="N61" s="1858"/>
      <c r="O61" s="2001">
        <f>IF(AND(M45=2,H5&gt;0),IF(P51=0,0,IF(O56&lt;=O57,(O53+O54+O55)/H5,((O57/O56)*(O53+O54+O55))/H5)),0)</f>
        <v>0</v>
      </c>
      <c r="P61" s="2000" t="s">
        <v>1358</v>
      </c>
      <c r="Q61" s="1858"/>
      <c r="R61" s="1999"/>
      <c r="AB61" s="2055"/>
      <c r="AC61" s="1862"/>
      <c r="AD61" s="1862"/>
      <c r="AE61" s="1862"/>
      <c r="AF61" s="1862"/>
      <c r="AG61" s="2398"/>
    </row>
    <row r="62" spans="2:55" ht="23.25" customHeight="1" thickBot="1">
      <c r="B62" s="1927"/>
      <c r="C62" s="3552" t="s">
        <v>1357</v>
      </c>
      <c r="D62" s="3553"/>
      <c r="E62" s="3553"/>
      <c r="F62" s="3553"/>
      <c r="G62" s="3553"/>
      <c r="H62" s="3553"/>
      <c r="I62" s="3553"/>
      <c r="J62" s="1928"/>
      <c r="K62" s="1925"/>
      <c r="L62" s="1925"/>
      <c r="M62" s="1858"/>
      <c r="N62" s="1858"/>
      <c r="O62" s="1923"/>
      <c r="Q62" s="1998"/>
      <c r="R62" s="1997"/>
      <c r="AB62" s="2055"/>
      <c r="AC62" s="3648" t="s">
        <v>1534</v>
      </c>
      <c r="AD62" s="3648"/>
      <c r="AE62" s="3648"/>
      <c r="AF62" s="3648"/>
      <c r="AG62" s="3649"/>
    </row>
    <row r="63" spans="2:55" ht="34.5" customHeight="1" thickBot="1">
      <c r="B63" s="1927"/>
      <c r="C63" s="3554" t="s">
        <v>1356</v>
      </c>
      <c r="D63" s="3555"/>
      <c r="E63" s="3555"/>
      <c r="F63" s="3555"/>
      <c r="G63" s="3555"/>
      <c r="H63" s="3556"/>
      <c r="I63" s="3557"/>
      <c r="J63" s="1919"/>
      <c r="K63" s="1925"/>
      <c r="L63" s="1925"/>
      <c r="M63" s="1996">
        <v>1</v>
      </c>
      <c r="N63" s="1995" t="s">
        <v>1355</v>
      </c>
      <c r="O63" s="1858"/>
      <c r="Q63" s="1994"/>
      <c r="R63" s="1993"/>
      <c r="AB63" s="2055"/>
      <c r="AC63" s="2399" t="s">
        <v>1531</v>
      </c>
      <c r="AD63" s="2399" t="s">
        <v>1532</v>
      </c>
      <c r="AE63" s="2399" t="s">
        <v>1150</v>
      </c>
      <c r="AF63" s="2399" t="s">
        <v>96</v>
      </c>
      <c r="AG63" s="2400" t="s">
        <v>1530</v>
      </c>
    </row>
    <row r="64" spans="2:55" ht="20.25" customHeight="1" thickBot="1">
      <c r="B64" s="1927"/>
      <c r="C64" s="3558" t="s">
        <v>1354</v>
      </c>
      <c r="D64" s="3607"/>
      <c r="E64" s="3607"/>
      <c r="F64" s="3607"/>
      <c r="G64" s="3607"/>
      <c r="H64" s="3607"/>
      <c r="I64" s="3608"/>
      <c r="J64" s="1981"/>
      <c r="K64" s="1925"/>
      <c r="L64" s="1925"/>
      <c r="M64" s="3540" t="s">
        <v>1353</v>
      </c>
      <c r="N64" s="3541"/>
      <c r="O64" s="3546" t="s">
        <v>1352</v>
      </c>
      <c r="P64" s="3547"/>
      <c r="AB64" s="2401" t="s">
        <v>194</v>
      </c>
      <c r="AC64" s="2402" t="b">
        <v>0</v>
      </c>
      <c r="AD64" s="2402" t="b">
        <v>0</v>
      </c>
      <c r="AE64" s="2403">
        <f>IF(AND($AC$64,$AD$64),1,IF($AC$64,$AC$60,IF($AD$64,(1-$AC$60),0)))</f>
        <v>0</v>
      </c>
      <c r="AF64" s="2403">
        <f>IF(AND($AC$64,$AD$64),1,IF($AC$64,$AC$60,IF($AD$64,(1-$AC$60),0)))</f>
        <v>0</v>
      </c>
      <c r="AG64" s="2404">
        <f>IF(AND($AC$64,$AD$64),1,IF($AC$64,$AC$60,IF($AD$64,(1-$AC$60),0)))</f>
        <v>0</v>
      </c>
    </row>
    <row r="65" spans="2:34" s="717" customFormat="1" ht="18" customHeight="1" thickBot="1">
      <c r="B65" s="1927"/>
      <c r="C65" s="2337"/>
      <c r="D65" s="2693" t="s">
        <v>1262</v>
      </c>
      <c r="E65" s="1987"/>
      <c r="F65" s="2694" t="s">
        <v>1351</v>
      </c>
      <c r="G65" s="1987"/>
      <c r="H65" s="3528" t="s">
        <v>1535</v>
      </c>
      <c r="I65" s="3650"/>
      <c r="J65" s="1981"/>
      <c r="K65" s="1634"/>
      <c r="L65" s="1634"/>
      <c r="M65" s="1992" t="b">
        <v>0</v>
      </c>
      <c r="N65" s="1991" t="b">
        <v>0</v>
      </c>
      <c r="O65" s="1990">
        <f>IF(M63=1,0,IF(M65,((U70/'PWC-Calc_Engine'!Q4)/1000),0))</f>
        <v>0</v>
      </c>
      <c r="P65" s="1989">
        <f>IF(M63=1,0,IF(N65,(X70/'PWC-Calc_Engine'!Q4)/1000,0))</f>
        <v>0</v>
      </c>
      <c r="Q65" s="1721"/>
      <c r="R65" s="1721"/>
      <c r="S65" s="1721"/>
      <c r="T65" s="1861"/>
      <c r="U65" s="1861"/>
      <c r="V65" s="1861"/>
      <c r="W65" s="1861"/>
      <c r="X65" s="1860"/>
      <c r="Y65" s="1860"/>
      <c r="Z65" s="1860"/>
      <c r="AA65" s="1860"/>
      <c r="AB65" s="2405" t="s">
        <v>195</v>
      </c>
      <c r="AC65" s="2406" t="b">
        <v>0</v>
      </c>
      <c r="AD65" s="2406" t="b">
        <v>0</v>
      </c>
      <c r="AE65" s="2403">
        <f>IF(AND($AC$65,$AD$65),1,IF($AC$65,$AC$60,IF($AD$65,(1-$AC$60),0)))</f>
        <v>0</v>
      </c>
      <c r="AF65" s="2403">
        <f>IF(AND($AC$65,$AD$65),1,IF($AC$65,$AC$60,IF($AD$65,(1-$AC$60),0)))</f>
        <v>0</v>
      </c>
      <c r="AG65" s="2404">
        <f>IF(AND($AC$65,$AD$65),1,IF($AC$65,$AC$60,IF($AD$65,(1-$AC$60),0)))</f>
        <v>0</v>
      </c>
      <c r="AH65" s="1721"/>
    </row>
    <row r="66" spans="2:34" s="717" customFormat="1" ht="18" customHeight="1" thickBot="1">
      <c r="B66" s="1927"/>
      <c r="C66" s="2337"/>
      <c r="D66" s="2695" t="s">
        <v>96</v>
      </c>
      <c r="E66" s="1987"/>
      <c r="F66" s="2695" t="s">
        <v>1512</v>
      </c>
      <c r="G66" s="1987"/>
      <c r="H66" s="3530"/>
      <c r="I66" s="3651"/>
      <c r="J66" s="1981"/>
      <c r="K66" s="1634"/>
      <c r="L66" s="1634"/>
      <c r="M66" s="1986" t="b">
        <v>0</v>
      </c>
      <c r="N66" s="1985" t="b">
        <v>0</v>
      </c>
      <c r="O66" s="2342">
        <f>IF(M63=1,0,IF(M66,(V70/'PWC-Calc_Engine'!Q4)/1000,0))</f>
        <v>0</v>
      </c>
      <c r="P66" s="2344">
        <f>IF(M63=1,0,IF(N66,(Y70/'PWC-Calc_Engine'!Q4)/1000,0))</f>
        <v>0</v>
      </c>
      <c r="Q66" s="1721"/>
      <c r="R66" s="1721"/>
      <c r="S66" s="1721"/>
      <c r="T66" s="3652" t="s">
        <v>1350</v>
      </c>
      <c r="U66" s="3653"/>
      <c r="V66" s="3653"/>
      <c r="W66" s="3653"/>
      <c r="X66" s="3653"/>
      <c r="Y66" s="3653"/>
      <c r="Z66" s="3653"/>
      <c r="AA66" s="3653"/>
      <c r="AB66" s="2407" t="s">
        <v>196</v>
      </c>
      <c r="AC66" s="2408" t="b">
        <v>0</v>
      </c>
      <c r="AD66" s="2408" t="b">
        <v>0</v>
      </c>
      <c r="AE66" s="2409">
        <f>IF(AND($AC$66,$AD$66),1,IF($AC$66,$AC$60,IF($AD$66,(1-$AC$60),0)))</f>
        <v>0</v>
      </c>
      <c r="AF66" s="2409">
        <f>IF(AND($AC$66,$AD$66),1,IF($AC$66,$AC$60,IF($AD$66,(1-$AC$60),0)))</f>
        <v>0</v>
      </c>
      <c r="AG66" s="2410">
        <f>IF(AND($AC$66,$AD$66),1,IF($AC$66,$AC$60,IF($AD$66,(1-$AC$60),0)))</f>
        <v>0</v>
      </c>
      <c r="AH66" s="1721"/>
    </row>
    <row r="67" spans="2:34" s="717" customFormat="1" ht="18" customHeight="1" thickBot="1">
      <c r="B67" s="1927"/>
      <c r="C67" s="2337"/>
      <c r="D67" s="2695" t="s">
        <v>1150</v>
      </c>
      <c r="E67" s="1987"/>
      <c r="F67" s="2695" t="s">
        <v>1349</v>
      </c>
      <c r="G67" s="1987"/>
      <c r="H67" s="2698" t="s">
        <v>1529</v>
      </c>
      <c r="I67" s="2700" t="s">
        <v>1528</v>
      </c>
      <c r="J67" s="1981"/>
      <c r="K67" s="1634"/>
      <c r="L67" s="1634"/>
      <c r="M67" s="1980" t="b">
        <v>0</v>
      </c>
      <c r="N67" s="1979" t="b">
        <v>0</v>
      </c>
      <c r="O67" s="2343">
        <f>IF(M63=1,0,IF(M67,(W70/'PWC-Calc_Engine'!Q4)/1000,0))</f>
        <v>0</v>
      </c>
      <c r="P67" s="1978">
        <f>IF(M63=1,0,IF(N67,(Z70/'PWC-Calc_Engine'!Q4)/1000,0))</f>
        <v>0</v>
      </c>
      <c r="Q67" s="1721"/>
      <c r="R67" s="1977"/>
      <c r="S67" s="1721"/>
      <c r="T67" s="1976" t="s">
        <v>1348</v>
      </c>
      <c r="U67" s="1975" t="s">
        <v>1262</v>
      </c>
      <c r="V67" s="2381" t="s">
        <v>96</v>
      </c>
      <c r="W67" s="2381" t="s">
        <v>1150</v>
      </c>
      <c r="X67" s="1974" t="s">
        <v>1168</v>
      </c>
      <c r="Y67" s="2382" t="s">
        <v>1510</v>
      </c>
      <c r="Z67" s="1973" t="s">
        <v>1261</v>
      </c>
      <c r="AA67" s="1973" t="s">
        <v>959</v>
      </c>
      <c r="AB67" s="1721"/>
      <c r="AC67" s="1721"/>
      <c r="AD67" s="1721"/>
      <c r="AE67" s="1721"/>
      <c r="AF67" s="1721"/>
      <c r="AG67" s="1721"/>
      <c r="AH67" s="1721"/>
    </row>
    <row r="68" spans="2:34" ht="18" customHeight="1" thickBot="1">
      <c r="B68" s="1927"/>
      <c r="C68" s="3565" t="s">
        <v>1517</v>
      </c>
      <c r="D68" s="3603"/>
      <c r="E68" s="3561" t="s">
        <v>1303</v>
      </c>
      <c r="F68" s="3561"/>
      <c r="G68" s="3562"/>
      <c r="H68" s="3585">
        <v>0</v>
      </c>
      <c r="I68" s="3586"/>
      <c r="J68" s="1936"/>
      <c r="K68" s="1925"/>
      <c r="L68" s="1925"/>
      <c r="M68" s="1858"/>
      <c r="N68" s="1858"/>
      <c r="O68" s="1972" t="s">
        <v>1347</v>
      </c>
      <c r="P68" s="2214">
        <f>SUM(O65:P67)</f>
        <v>0</v>
      </c>
      <c r="T68" s="1966" t="s">
        <v>194</v>
      </c>
      <c r="U68" s="1971">
        <f>'PWC-Calc_Engine'!Q99</f>
        <v>0</v>
      </c>
      <c r="V68" s="1971">
        <f>'PWC-Calc_Engine'!Q97</f>
        <v>0</v>
      </c>
      <c r="W68" s="1971">
        <f>'PWC-Calc_Engine'!Q98</f>
        <v>0</v>
      </c>
      <c r="X68" s="1970">
        <f>'PWC-Calc_Engine'!Q95</f>
        <v>0</v>
      </c>
      <c r="Y68" s="1964">
        <f>'PWC-Calc_Engine'!Q96</f>
        <v>0</v>
      </c>
      <c r="Z68" s="1969">
        <f>'PWC-Calc_Engine'!Q100</f>
        <v>0</v>
      </c>
      <c r="AA68" s="2233">
        <f>SUM(U68:Z68)</f>
        <v>0</v>
      </c>
    </row>
    <row r="69" spans="2:34" ht="16.5" customHeight="1" thickBot="1">
      <c r="B69" s="1927"/>
      <c r="C69" s="3567"/>
      <c r="D69" s="3604"/>
      <c r="E69" s="3563" t="s">
        <v>1459</v>
      </c>
      <c r="F69" s="3563"/>
      <c r="G69" s="3564"/>
      <c r="H69" s="3542">
        <v>0</v>
      </c>
      <c r="I69" s="3543"/>
      <c r="J69" s="1968"/>
      <c r="K69" s="1634"/>
      <c r="L69" s="1634"/>
      <c r="M69" s="1858"/>
      <c r="N69" s="1858"/>
      <c r="O69" s="1967">
        <f>H68*'Potable Water Calculator-Part1'!$Y$71</f>
        <v>0</v>
      </c>
      <c r="P69" s="1858" t="s">
        <v>1346</v>
      </c>
      <c r="R69" s="1932"/>
      <c r="T69" s="1966" t="s">
        <v>195</v>
      </c>
      <c r="U69" s="1965">
        <f>'PWC-Calc_Engine'!Q65</f>
        <v>0</v>
      </c>
      <c r="V69" s="1965">
        <f>'PWC-Calc_Engine'!Q63</f>
        <v>0</v>
      </c>
      <c r="W69" s="1965">
        <f>'PWC-Calc_Engine'!Q64</f>
        <v>0</v>
      </c>
      <c r="X69" s="1964">
        <f>'PWC-Calc_Engine'!Q61</f>
        <v>0</v>
      </c>
      <c r="Y69" s="1964">
        <f>'PWC-Calc_Engine'!Q62</f>
        <v>0</v>
      </c>
      <c r="Z69" s="1963">
        <f>'PWC-Calc_Engine'!Q66</f>
        <v>0</v>
      </c>
      <c r="AA69" s="2234">
        <f>SUM(U69:Z69)</f>
        <v>0</v>
      </c>
      <c r="AB69" s="1745" t="s">
        <v>1460</v>
      </c>
    </row>
    <row r="70" spans="2:34" ht="17.25" customHeight="1" thickBot="1">
      <c r="B70" s="1927"/>
      <c r="C70" s="3567"/>
      <c r="D70" s="3604"/>
      <c r="E70" s="3563" t="s">
        <v>1516</v>
      </c>
      <c r="F70" s="3563"/>
      <c r="G70" s="3564"/>
      <c r="H70" s="3542">
        <v>0</v>
      </c>
      <c r="I70" s="3543"/>
      <c r="J70" s="1928"/>
      <c r="K70" s="1925"/>
      <c r="L70" s="1925"/>
      <c r="M70" s="1858"/>
      <c r="N70" s="1858"/>
      <c r="O70" s="1962">
        <f>H69*'Potable Water Calculator-Part1'!$AE$71</f>
        <v>0</v>
      </c>
      <c r="P70" s="1858" t="s">
        <v>1345</v>
      </c>
      <c r="R70" s="1932"/>
      <c r="T70" s="1961" t="s">
        <v>196</v>
      </c>
      <c r="U70" s="1960">
        <f>'PWC-Calc_Engine'!Q39</f>
        <v>0</v>
      </c>
      <c r="V70" s="1960">
        <f>'PWC-Calc_Engine'!Q37</f>
        <v>0</v>
      </c>
      <c r="W70" s="1960">
        <f>'PWC-Calc_Engine'!Q38</f>
        <v>0</v>
      </c>
      <c r="X70" s="1959">
        <f>'PWC-Calc_Engine'!Q35</f>
        <v>0</v>
      </c>
      <c r="Y70" s="1959">
        <f>'PWC-Calc_Engine'!Q36</f>
        <v>0</v>
      </c>
      <c r="Z70" s="1958">
        <f>'PWC-Calc_Engine'!Q40</f>
        <v>0</v>
      </c>
      <c r="AA70" s="2235">
        <f>SUM(U70:Z70)</f>
        <v>0</v>
      </c>
      <c r="AB70" s="2236">
        <f>AA69+AA70</f>
        <v>0</v>
      </c>
      <c r="AC70" s="1636" t="s">
        <v>1461</v>
      </c>
    </row>
    <row r="71" spans="2:34" ht="17.25" customHeight="1" thickBot="1">
      <c r="B71" s="1927"/>
      <c r="C71" s="3569"/>
      <c r="D71" s="3605"/>
      <c r="E71" s="3601" t="s">
        <v>1458</v>
      </c>
      <c r="F71" s="3601"/>
      <c r="G71" s="3602"/>
      <c r="H71" s="3587">
        <v>0</v>
      </c>
      <c r="I71" s="3588"/>
      <c r="J71" s="1928"/>
      <c r="K71" s="1928"/>
      <c r="L71" s="1928"/>
      <c r="M71" s="1858"/>
      <c r="N71" s="1942"/>
      <c r="O71" s="1953">
        <f>H70*('Potable Water Calculator-Part1'!$AG$71+'Potable Water Calculator-Part1'!$AI$71)</f>
        <v>0</v>
      </c>
      <c r="P71" s="1858" t="s">
        <v>1344</v>
      </c>
      <c r="T71" s="1957" t="s">
        <v>1343</v>
      </c>
      <c r="U71" s="1956">
        <f t="shared" ref="U71:Z71" si="15">SUM(U68:U70)</f>
        <v>0</v>
      </c>
      <c r="V71" s="2383">
        <f t="shared" si="15"/>
        <v>0</v>
      </c>
      <c r="W71" s="2383">
        <f t="shared" si="15"/>
        <v>0</v>
      </c>
      <c r="X71" s="2383">
        <f t="shared" si="15"/>
        <v>0</v>
      </c>
      <c r="Y71" s="1955">
        <f t="shared" si="15"/>
        <v>0</v>
      </c>
      <c r="Z71" s="1954">
        <f t="shared" si="15"/>
        <v>0</v>
      </c>
      <c r="AA71" s="1954">
        <f>SUM(U71:Z71)</f>
        <v>0</v>
      </c>
      <c r="AB71" s="2237" t="e">
        <f>(AB70/365)/H5</f>
        <v>#DIV/0!</v>
      </c>
    </row>
    <row r="72" spans="2:34" ht="20.25" customHeight="1" thickBot="1">
      <c r="B72" s="1927"/>
      <c r="C72" s="3609" t="s">
        <v>1342</v>
      </c>
      <c r="D72" s="3610"/>
      <c r="E72" s="3611"/>
      <c r="F72" s="3611"/>
      <c r="G72" s="3612"/>
      <c r="H72" s="3613">
        <v>0</v>
      </c>
      <c r="I72" s="3614"/>
      <c r="J72" s="1928"/>
      <c r="K72" s="1925"/>
      <c r="L72" s="1925"/>
      <c r="M72" s="1858"/>
      <c r="N72" s="1858"/>
      <c r="O72" s="1953">
        <f>H71*'Potable Water Calculator-Part1'!$AB$71</f>
        <v>0</v>
      </c>
      <c r="P72" s="1858" t="s">
        <v>1341</v>
      </c>
      <c r="Q72" s="1952"/>
      <c r="R72" s="1952"/>
      <c r="T72" s="1951" t="s">
        <v>1340</v>
      </c>
      <c r="U72" s="1950">
        <f>'PWC-Calc_Engine'!Q12</f>
        <v>0</v>
      </c>
      <c r="V72" s="1950">
        <f>'PWC-Calc_Engine'!Q7</f>
        <v>0</v>
      </c>
      <c r="W72" s="1950">
        <f>'PWC-Calc_Engine'!Q8</f>
        <v>0</v>
      </c>
      <c r="X72" s="1949">
        <f>'PWC-Calc_Engine'!Q6</f>
        <v>0</v>
      </c>
      <c r="Y72" s="1949">
        <f>'PWC-Calc_Engine'!Q9</f>
        <v>0</v>
      </c>
      <c r="Z72" s="1948">
        <f>'PWC-Calc_Engine'!Q13</f>
        <v>0</v>
      </c>
      <c r="AA72" s="1948"/>
    </row>
    <row r="73" spans="2:34" ht="27.75" customHeight="1" thickBot="1">
      <c r="B73" s="1927"/>
      <c r="C73" s="3615" t="s">
        <v>1508</v>
      </c>
      <c r="D73" s="3616"/>
      <c r="E73" s="3617"/>
      <c r="F73" s="3617"/>
      <c r="G73" s="3617"/>
      <c r="H73" s="3583" t="s">
        <v>1258</v>
      </c>
      <c r="I73" s="3584"/>
      <c r="J73" s="1928"/>
      <c r="K73" s="1947"/>
      <c r="L73" s="1947"/>
      <c r="M73" s="1858"/>
      <c r="N73" s="1942"/>
      <c r="O73" s="1946">
        <f>SUM(H74:I77)</f>
        <v>0</v>
      </c>
      <c r="P73" s="1859" t="s">
        <v>1339</v>
      </c>
      <c r="T73" s="1945" t="s">
        <v>1338</v>
      </c>
      <c r="U73" s="1944">
        <f t="shared" ref="U73:Z73" si="16">IF(SUM(U68:U70)=0,0,(SUM(U68:U70))/U72)</f>
        <v>0</v>
      </c>
      <c r="V73" s="1944">
        <f t="shared" si="16"/>
        <v>0</v>
      </c>
      <c r="W73" s="1944">
        <f t="shared" si="16"/>
        <v>0</v>
      </c>
      <c r="X73" s="1944">
        <f t="shared" si="16"/>
        <v>0</v>
      </c>
      <c r="Y73" s="1944">
        <f t="shared" si="16"/>
        <v>0</v>
      </c>
      <c r="Z73" s="1943">
        <f t="shared" si="16"/>
        <v>0</v>
      </c>
      <c r="AA73" s="1943"/>
    </row>
    <row r="74" spans="2:34" ht="18" customHeight="1" thickBot="1">
      <c r="B74" s="1927"/>
      <c r="C74" s="3573" t="s">
        <v>1334</v>
      </c>
      <c r="D74" s="3574"/>
      <c r="E74" s="3575"/>
      <c r="F74" s="3575"/>
      <c r="G74" s="3575"/>
      <c r="H74" s="3576">
        <v>0</v>
      </c>
      <c r="I74" s="3606"/>
      <c r="J74" s="1928"/>
      <c r="K74" s="1928"/>
      <c r="L74" s="1928"/>
      <c r="M74" s="1858"/>
      <c r="N74" s="1942"/>
      <c r="O74" s="1941">
        <f>IF(SUM(O69:O73)&lt;(H72*1000),SUM(O69:O73),H72*1000)</f>
        <v>0</v>
      </c>
      <c r="P74" s="1934" t="s">
        <v>1337</v>
      </c>
      <c r="T74" s="1940" t="s">
        <v>1336</v>
      </c>
      <c r="U74" s="1939">
        <f>'PWC-Calc_Engine'!Q111</f>
        <v>0</v>
      </c>
      <c r="V74" s="1939">
        <f>'PWC-Calc_Engine'!Q109</f>
        <v>0</v>
      </c>
      <c r="W74" s="1939">
        <f>'PWC-Calc_Engine'!Q110</f>
        <v>0</v>
      </c>
      <c r="X74" s="1938">
        <f>'PWC-Calc_Engine'!Q107</f>
        <v>0</v>
      </c>
      <c r="Y74" s="1938">
        <f>'PWC-Calc_Engine'!Q108</f>
        <v>0</v>
      </c>
      <c r="Z74" s="1937">
        <f>'PWC-Calc_Engine'!Q112</f>
        <v>0</v>
      </c>
      <c r="AA74" s="1937"/>
    </row>
    <row r="75" spans="2:34" ht="18" customHeight="1" thickBot="1">
      <c r="B75" s="1927"/>
      <c r="C75" s="3573" t="s">
        <v>1334</v>
      </c>
      <c r="D75" s="3574"/>
      <c r="E75" s="3575"/>
      <c r="F75" s="3575"/>
      <c r="G75" s="3575"/>
      <c r="H75" s="3576">
        <v>0</v>
      </c>
      <c r="I75" s="3606"/>
      <c r="J75" s="1936"/>
      <c r="K75" s="1925"/>
      <c r="L75" s="1925"/>
      <c r="M75" s="1858"/>
      <c r="N75" s="1931"/>
      <c r="O75" s="1935">
        <f>(P65+P66+O66+O67)*1000</f>
        <v>0</v>
      </c>
      <c r="P75" s="1934" t="s">
        <v>1335</v>
      </c>
      <c r="T75" s="1859"/>
      <c r="U75" s="2384"/>
      <c r="V75" s="2384"/>
      <c r="W75" s="2384"/>
      <c r="X75" s="2384"/>
      <c r="Y75" s="2384"/>
      <c r="Z75" s="2384"/>
      <c r="AA75" s="1745"/>
    </row>
    <row r="76" spans="2:34" ht="18" customHeight="1" thickBot="1">
      <c r="B76" s="1927"/>
      <c r="C76" s="3573" t="s">
        <v>1334</v>
      </c>
      <c r="D76" s="3574"/>
      <c r="E76" s="3575"/>
      <c r="F76" s="3575"/>
      <c r="G76" s="3575"/>
      <c r="H76" s="3576">
        <v>0</v>
      </c>
      <c r="I76" s="3606"/>
      <c r="J76" s="1928"/>
      <c r="K76" s="1634"/>
      <c r="L76" s="1634"/>
      <c r="M76" s="1858"/>
      <c r="N76" s="1931"/>
      <c r="O76" s="1862"/>
      <c r="P76" s="1859"/>
      <c r="T76" s="1859"/>
      <c r="U76" s="1859"/>
      <c r="V76" s="1859"/>
      <c r="W76" s="1859"/>
      <c r="X76" s="1745"/>
      <c r="Y76" s="1745"/>
      <c r="Z76" s="1745"/>
      <c r="AA76" s="1860"/>
    </row>
    <row r="77" spans="2:34" ht="18" customHeight="1" thickBot="1">
      <c r="B77" s="1927"/>
      <c r="C77" s="3573" t="s">
        <v>1334</v>
      </c>
      <c r="D77" s="3574"/>
      <c r="E77" s="3575"/>
      <c r="F77" s="3575"/>
      <c r="G77" s="3575"/>
      <c r="H77" s="3576">
        <v>0</v>
      </c>
      <c r="I77" s="3606"/>
      <c r="J77" s="1928"/>
      <c r="K77" s="1634"/>
      <c r="L77" s="1634"/>
      <c r="M77" s="1858"/>
      <c r="N77" s="1931"/>
      <c r="O77" s="1933">
        <f>IF(AND($M$63=2,H5&gt;0),IF(P68=0,0,(IF(O74&lt;O75,(O69+O70+O71+O72+O73)/H5,((O75/O74)*(O69+O70+O71+O72+O73))/H5))),0)</f>
        <v>0</v>
      </c>
      <c r="P77" s="1932" t="s">
        <v>1333</v>
      </c>
    </row>
    <row r="78" spans="2:34" ht="4.5" hidden="1" customHeight="1">
      <c r="B78" s="1927"/>
      <c r="C78" s="3589"/>
      <c r="D78" s="3590"/>
      <c r="E78" s="3590"/>
      <c r="F78" s="3590"/>
      <c r="G78" s="3590"/>
      <c r="H78" s="3590"/>
      <c r="I78" s="3591"/>
      <c r="J78" s="1928"/>
      <c r="K78" s="1634"/>
      <c r="L78" s="1634"/>
      <c r="M78" s="1929"/>
      <c r="N78" s="1931"/>
      <c r="O78" s="1858"/>
    </row>
    <row r="79" spans="2:34" ht="38.25" customHeight="1" thickBot="1">
      <c r="B79" s="1927"/>
      <c r="C79" s="3401" t="s">
        <v>1332</v>
      </c>
      <c r="D79" s="3402"/>
      <c r="E79" s="3402"/>
      <c r="F79" s="3402"/>
      <c r="G79" s="3402"/>
      <c r="H79" s="3667">
        <f>IF(TYPE(O75/H5)=16,0,O75/H5)</f>
        <v>0</v>
      </c>
      <c r="I79" s="3668"/>
      <c r="J79" s="1928"/>
      <c r="K79" s="1634"/>
      <c r="L79" s="1634"/>
      <c r="M79" s="1929"/>
      <c r="N79" s="1929"/>
      <c r="O79" s="1923"/>
      <c r="Q79" s="1858"/>
    </row>
    <row r="80" spans="2:34" ht="30.75" customHeight="1">
      <c r="B80" s="1927"/>
      <c r="C80" s="755"/>
      <c r="D80" s="755"/>
      <c r="E80" s="755"/>
      <c r="F80" s="755"/>
      <c r="G80" s="755"/>
      <c r="H80" s="1930"/>
      <c r="I80" s="1930"/>
      <c r="J80" s="1928"/>
      <c r="K80" s="1634"/>
      <c r="L80" s="1634"/>
      <c r="M80" s="1929"/>
      <c r="N80" s="1929"/>
      <c r="O80" s="1923"/>
      <c r="Q80" s="1858"/>
    </row>
    <row r="81" spans="2:17" ht="23.25" customHeight="1" thickBot="1">
      <c r="B81" s="1927"/>
      <c r="C81" s="3458" t="s">
        <v>1331</v>
      </c>
      <c r="D81" s="3458"/>
      <c r="E81" s="3458"/>
      <c r="F81" s="3458"/>
      <c r="G81" s="3458"/>
      <c r="H81" s="3458"/>
      <c r="I81" s="3458"/>
      <c r="J81" s="3458"/>
      <c r="K81" s="1928"/>
      <c r="L81" s="1928"/>
      <c r="M81" s="1858"/>
      <c r="N81" s="1858"/>
      <c r="O81" s="1858"/>
      <c r="Q81" s="1858"/>
    </row>
    <row r="82" spans="2:17" ht="43.5" customHeight="1" thickBot="1">
      <c r="B82" s="1927"/>
      <c r="C82" s="3669" t="s">
        <v>1330</v>
      </c>
      <c r="D82" s="3670"/>
      <c r="E82" s="3670"/>
      <c r="F82" s="3670"/>
      <c r="G82" s="3670"/>
      <c r="H82" s="3670"/>
      <c r="I82" s="3670"/>
      <c r="J82" s="3671"/>
      <c r="K82" s="1928"/>
      <c r="L82" s="1928"/>
      <c r="M82" s="1858"/>
      <c r="N82" s="1858"/>
      <c r="O82" s="1858"/>
    </row>
    <row r="83" spans="2:17" ht="23.25" customHeight="1" thickBot="1">
      <c r="B83" s="1927"/>
      <c r="C83" s="3597" t="s">
        <v>1519</v>
      </c>
      <c r="D83" s="3598"/>
      <c r="E83" s="3599"/>
      <c r="F83" s="3598" t="s">
        <v>1501</v>
      </c>
      <c r="G83" s="3598"/>
      <c r="H83" s="3598"/>
      <c r="I83" s="3598"/>
      <c r="J83" s="3600"/>
      <c r="K83" s="1928"/>
      <c r="L83" s="1928"/>
      <c r="M83" s="1858"/>
      <c r="N83" s="1858"/>
      <c r="O83" s="1858"/>
    </row>
    <row r="84" spans="2:17" ht="154.5" customHeight="1" thickBot="1">
      <c r="B84" s="1927"/>
      <c r="C84" s="2299"/>
      <c r="D84" s="2303"/>
      <c r="E84" s="2301"/>
      <c r="F84" s="2300"/>
      <c r="G84" s="2303"/>
      <c r="H84" s="2303"/>
      <c r="I84" s="2303"/>
      <c r="J84" s="2323"/>
      <c r="K84" s="1928"/>
      <c r="L84" s="1928"/>
      <c r="M84" s="1858"/>
      <c r="N84" s="1858"/>
      <c r="O84" s="1858"/>
    </row>
    <row r="85" spans="2:17" ht="16.5" customHeight="1">
      <c r="B85" s="1927"/>
      <c r="C85" s="2297" t="s">
        <v>1498</v>
      </c>
      <c r="D85" s="2310" t="e">
        <f>AF33</f>
        <v>#DIV/0!</v>
      </c>
      <c r="E85" s="2306" t="s">
        <v>1503</v>
      </c>
      <c r="F85" s="2312" t="s">
        <v>1329</v>
      </c>
      <c r="G85" s="2313">
        <f>H42</f>
        <v>0</v>
      </c>
      <c r="H85" s="2317" t="s">
        <v>1503</v>
      </c>
      <c r="I85" s="2320" t="e">
        <f>IF(D85=0,0,(G85/D85))</f>
        <v>#DIV/0!</v>
      </c>
      <c r="J85" s="2317" t="s">
        <v>1502</v>
      </c>
      <c r="K85" s="1928"/>
      <c r="L85" s="1928"/>
      <c r="M85" s="1858"/>
      <c r="N85" s="1858"/>
      <c r="O85" s="1858"/>
    </row>
    <row r="86" spans="2:17" ht="16.5" customHeight="1">
      <c r="B86" s="1927"/>
      <c r="C86" s="2280" t="s">
        <v>1499</v>
      </c>
      <c r="D86" s="2311" t="e">
        <f>O56/H5</f>
        <v>#DIV/0!</v>
      </c>
      <c r="E86" s="2307" t="s">
        <v>1503</v>
      </c>
      <c r="F86" s="2281" t="s">
        <v>1328</v>
      </c>
      <c r="G86" s="2314">
        <f>H60</f>
        <v>0</v>
      </c>
      <c r="H86" s="2318" t="s">
        <v>1503</v>
      </c>
      <c r="I86" s="2321" t="e">
        <f>IF(D86=0,0,(G86/D86))</f>
        <v>#DIV/0!</v>
      </c>
      <c r="J86" s="2318" t="s">
        <v>1502</v>
      </c>
      <c r="K86" s="1928"/>
      <c r="L86" s="1928"/>
      <c r="M86" s="1858"/>
      <c r="N86" s="1858"/>
      <c r="O86" s="1858"/>
    </row>
    <row r="87" spans="2:17" ht="16.5" customHeight="1" thickBot="1">
      <c r="B87" s="1927"/>
      <c r="C87" s="2282" t="s">
        <v>1500</v>
      </c>
      <c r="D87" s="2309" t="e">
        <f>O74/H5</f>
        <v>#DIV/0!</v>
      </c>
      <c r="E87" s="2308" t="s">
        <v>1503</v>
      </c>
      <c r="F87" s="2283" t="s">
        <v>1327</v>
      </c>
      <c r="G87" s="2315">
        <f>H79</f>
        <v>0</v>
      </c>
      <c r="H87" s="2319" t="s">
        <v>1503</v>
      </c>
      <c r="I87" s="2322" t="e">
        <f>IF(D87=0,0,(G87/D87))</f>
        <v>#DIV/0!</v>
      </c>
      <c r="J87" s="2319" t="s">
        <v>1502</v>
      </c>
      <c r="K87" s="1928"/>
      <c r="L87" s="1928"/>
      <c r="M87" s="1858"/>
      <c r="N87" s="1858"/>
      <c r="O87" s="1858"/>
    </row>
    <row r="88" spans="2:17" ht="16.5" customHeight="1" thickBot="1">
      <c r="B88" s="1927"/>
      <c r="C88" s="2284" t="s">
        <v>1383</v>
      </c>
      <c r="D88" s="2309" t="e">
        <f>SUM(D85:D87)</f>
        <v>#DIV/0!</v>
      </c>
      <c r="E88" s="2304" t="s">
        <v>1503</v>
      </c>
      <c r="F88" s="2283" t="s">
        <v>1383</v>
      </c>
      <c r="G88" s="2309">
        <f>SUM(G85:G87)</f>
        <v>0</v>
      </c>
      <c r="H88" s="2316" t="s">
        <v>1503</v>
      </c>
      <c r="I88" s="2324" t="e">
        <f>IF(D88=0,0,(G88/D88))</f>
        <v>#DIV/0!</v>
      </c>
      <c r="J88" s="2229" t="s">
        <v>1502</v>
      </c>
      <c r="K88" s="1928"/>
      <c r="L88" s="1928"/>
      <c r="M88" s="1858"/>
      <c r="N88" s="1858"/>
      <c r="O88" s="1858"/>
    </row>
    <row r="89" spans="2:17" ht="26.25" customHeight="1" thickBot="1">
      <c r="B89" s="1927"/>
      <c r="C89" s="3594" t="s">
        <v>1520</v>
      </c>
      <c r="D89" s="3595"/>
      <c r="E89" s="3595"/>
      <c r="F89" s="3596"/>
      <c r="G89" s="3596"/>
      <c r="H89" s="3596"/>
      <c r="I89" s="2305">
        <f>SUM(G85:G87)</f>
        <v>0</v>
      </c>
      <c r="J89" s="2302" t="s">
        <v>1307</v>
      </c>
      <c r="K89" s="1928"/>
      <c r="L89" s="1928"/>
      <c r="M89" s="1858"/>
      <c r="N89" s="1858"/>
      <c r="O89" s="1858"/>
    </row>
    <row r="90" spans="2:17" ht="9" customHeight="1">
      <c r="B90" s="1927"/>
      <c r="C90" s="1926"/>
      <c r="D90" s="1926"/>
      <c r="E90" s="1926"/>
      <c r="F90" s="1926"/>
      <c r="G90" s="1926"/>
      <c r="H90" s="1926"/>
      <c r="I90" s="1926"/>
      <c r="J90" s="1926"/>
      <c r="K90" s="1925"/>
      <c r="L90" s="1925"/>
      <c r="M90" s="1858"/>
      <c r="N90" s="1858"/>
      <c r="O90" s="1858"/>
    </row>
    <row r="91" spans="2:17" ht="7.5" customHeight="1" thickBot="1">
      <c r="B91" s="721"/>
      <c r="F91" s="722"/>
      <c r="G91" s="722"/>
      <c r="H91" s="722"/>
      <c r="I91" s="722"/>
      <c r="J91" s="722"/>
      <c r="K91" s="1921"/>
      <c r="L91" s="1921"/>
      <c r="M91" s="1858"/>
      <c r="N91" s="1858"/>
      <c r="O91" s="1858"/>
    </row>
    <row r="92" spans="2:17" ht="33" customHeight="1" thickBot="1">
      <c r="B92" s="721"/>
      <c r="C92" s="3672" t="s">
        <v>1326</v>
      </c>
      <c r="D92" s="3673"/>
      <c r="E92" s="3673"/>
      <c r="F92" s="3673"/>
      <c r="G92" s="3673"/>
      <c r="H92" s="3673"/>
      <c r="I92" s="3673"/>
      <c r="J92" s="3674"/>
      <c r="K92" s="1921"/>
      <c r="L92" s="1921"/>
      <c r="M92" s="1858"/>
      <c r="N92" s="2688">
        <f>'Potable Water Calculator-Part1'!AD80</f>
        <v>100.8</v>
      </c>
      <c r="O92" s="1859" t="s">
        <v>1751</v>
      </c>
    </row>
    <row r="93" spans="2:17" ht="21.75" customHeight="1">
      <c r="B93" s="721"/>
      <c r="C93" s="3628" t="s">
        <v>1504</v>
      </c>
      <c r="D93" s="3629"/>
      <c r="E93" s="3629"/>
      <c r="F93" s="3629"/>
      <c r="G93" s="3629"/>
      <c r="H93" s="3675">
        <f>I89+H94</f>
        <v>0</v>
      </c>
      <c r="I93" s="3676"/>
      <c r="J93" s="2221" t="s">
        <v>1307</v>
      </c>
      <c r="K93" s="1921"/>
      <c r="L93" s="1921"/>
      <c r="M93" s="1858"/>
      <c r="N93" s="2689">
        <f>H101</f>
        <v>0</v>
      </c>
      <c r="O93" s="1859" t="s">
        <v>1752</v>
      </c>
    </row>
    <row r="94" spans="2:17" ht="23.25" customHeight="1" thickBot="1">
      <c r="B94" s="721"/>
      <c r="C94" s="3628" t="s">
        <v>1521</v>
      </c>
      <c r="D94" s="3629"/>
      <c r="E94" s="3629"/>
      <c r="F94" s="3629"/>
      <c r="G94" s="3629"/>
      <c r="H94" s="3634">
        <f>IF(TYPE(((U71+V71+W71+Z71)/'PWC-Calc_Engine'!Q4)/H5)=16,0,((U71+V71+W71+Z71)/'PWC-Calc_Engine'!Q4)/H5)</f>
        <v>0</v>
      </c>
      <c r="I94" s="3635"/>
      <c r="J94" s="2221" t="s">
        <v>1307</v>
      </c>
      <c r="K94" s="1921"/>
      <c r="L94" s="1921"/>
      <c r="M94" s="1858"/>
      <c r="N94" s="1858"/>
      <c r="O94" s="1923"/>
    </row>
    <row r="95" spans="2:17" ht="21.75" customHeight="1" thickBot="1">
      <c r="B95" s="721"/>
      <c r="C95" s="3658" t="s">
        <v>1522</v>
      </c>
      <c r="D95" s="3659"/>
      <c r="E95" s="3659"/>
      <c r="F95" s="3659"/>
      <c r="G95" s="3659"/>
      <c r="H95" s="3660">
        <f>I89</f>
        <v>0</v>
      </c>
      <c r="I95" s="3661"/>
      <c r="J95" s="2229" t="s">
        <v>1307</v>
      </c>
      <c r="K95" s="1921"/>
      <c r="L95" s="1921"/>
      <c r="M95" s="1858"/>
      <c r="N95" s="2392">
        <f>X73</f>
        <v>0</v>
      </c>
      <c r="O95" s="2389" t="s">
        <v>1525</v>
      </c>
    </row>
    <row r="96" spans="2:17" ht="20.25" customHeight="1" thickBot="1">
      <c r="B96" s="721"/>
      <c r="C96" s="721"/>
      <c r="D96" s="721"/>
      <c r="E96" s="721"/>
      <c r="F96" s="721"/>
      <c r="G96" s="721"/>
      <c r="H96" s="721"/>
      <c r="I96" s="721"/>
      <c r="J96" s="721"/>
      <c r="K96" s="1894"/>
      <c r="L96" s="1894"/>
      <c r="M96" s="1858"/>
      <c r="N96" s="2674">
        <f>(N92-N93)/(N92)</f>
        <v>1</v>
      </c>
      <c r="O96" s="1924" t="s">
        <v>1750</v>
      </c>
      <c r="P96" s="1862"/>
    </row>
    <row r="97" spans="2:34" ht="27.75" customHeight="1" thickBot="1">
      <c r="B97" s="721"/>
      <c r="C97" s="3458" t="s">
        <v>1760</v>
      </c>
      <c r="D97" s="3458"/>
      <c r="E97" s="3458"/>
      <c r="F97" s="3458"/>
      <c r="G97" s="3458"/>
      <c r="H97" s="3458"/>
      <c r="I97" s="3458"/>
      <c r="J97" s="3458"/>
      <c r="K97" s="730"/>
      <c r="L97" s="730"/>
      <c r="M97" s="1858"/>
      <c r="N97" s="1862"/>
      <c r="O97" s="3662"/>
      <c r="P97" s="3663"/>
    </row>
    <row r="98" spans="2:34" ht="10.5" customHeight="1" thickBot="1">
      <c r="B98" s="721"/>
      <c r="C98" s="3664"/>
      <c r="D98" s="3665"/>
      <c r="E98" s="3665"/>
      <c r="F98" s="3665"/>
      <c r="G98" s="3665"/>
      <c r="H98" s="3665"/>
      <c r="I98" s="3665"/>
      <c r="J98" s="3666"/>
      <c r="K98" s="1921"/>
      <c r="L98" s="1921"/>
      <c r="M98" s="1858"/>
      <c r="N98" s="1862"/>
      <c r="O98" s="1876"/>
      <c r="P98" s="1862"/>
    </row>
    <row r="99" spans="2:34" ht="19.5" customHeight="1">
      <c r="B99" s="721"/>
      <c r="C99" s="3628" t="s">
        <v>1467</v>
      </c>
      <c r="D99" s="3629"/>
      <c r="E99" s="3629"/>
      <c r="F99" s="3629"/>
      <c r="G99" s="3629"/>
      <c r="H99" s="3630">
        <f>'Potable Water Calculator-Part1'!M87</f>
        <v>0</v>
      </c>
      <c r="I99" s="3631"/>
      <c r="J99" s="2221" t="s">
        <v>1325</v>
      </c>
      <c r="K99" s="1921"/>
      <c r="L99" s="1921"/>
      <c r="M99" s="1923"/>
      <c r="O99" s="2668" t="s">
        <v>1324</v>
      </c>
      <c r="P99" s="3632" t="s">
        <v>1323</v>
      </c>
      <c r="Q99" s="3623" t="s">
        <v>635</v>
      </c>
    </row>
    <row r="100" spans="2:34" ht="18" customHeight="1" thickBot="1">
      <c r="B100" s="721"/>
      <c r="C100" s="3628" t="s">
        <v>1524</v>
      </c>
      <c r="D100" s="3629"/>
      <c r="E100" s="3629"/>
      <c r="F100" s="3629"/>
      <c r="G100" s="3629"/>
      <c r="H100" s="3634">
        <f>H95</f>
        <v>0</v>
      </c>
      <c r="I100" s="3635"/>
      <c r="J100" s="2221" t="s">
        <v>1307</v>
      </c>
      <c r="K100" s="1921"/>
      <c r="L100" s="1921"/>
      <c r="M100" s="1858"/>
      <c r="O100" s="2669" t="s">
        <v>1322</v>
      </c>
      <c r="P100" s="3633"/>
      <c r="Q100" s="3624"/>
    </row>
    <row r="101" spans="2:34" s="717" customFormat="1" ht="27.75" customHeight="1" thickBot="1">
      <c r="B101" s="1922"/>
      <c r="C101" s="3636" t="s">
        <v>1759</v>
      </c>
      <c r="D101" s="3637"/>
      <c r="E101" s="3637"/>
      <c r="F101" s="3637"/>
      <c r="G101" s="3637"/>
      <c r="H101" s="3638">
        <f>ROUND(H99-H100,2)</f>
        <v>0</v>
      </c>
      <c r="I101" s="3639"/>
      <c r="J101" s="2221" t="s">
        <v>1307</v>
      </c>
      <c r="K101" s="1921"/>
      <c r="L101" s="1921"/>
      <c r="M101" s="1920"/>
      <c r="N101" s="1721"/>
      <c r="O101" s="2670">
        <v>0.5</v>
      </c>
      <c r="P101" s="2390">
        <v>1</v>
      </c>
      <c r="Q101" s="2391">
        <f>IF(AND(N95&gt;=O101,N95&lt;O102),P101,0)</f>
        <v>0</v>
      </c>
      <c r="R101" s="1721"/>
      <c r="S101" s="1721"/>
      <c r="T101" s="1721"/>
      <c r="U101" s="1721"/>
      <c r="V101" s="1721"/>
      <c r="W101" s="1721"/>
      <c r="X101" s="1721"/>
      <c r="Y101" s="1721"/>
      <c r="Z101" s="1721"/>
      <c r="AA101" s="1721"/>
      <c r="AB101" s="1721"/>
      <c r="AC101" s="1721"/>
      <c r="AD101" s="1721"/>
      <c r="AE101" s="1721"/>
      <c r="AF101" s="1721"/>
      <c r="AG101" s="1721"/>
      <c r="AH101" s="1721"/>
    </row>
    <row r="102" spans="2:34" ht="10.5" customHeight="1" thickBot="1">
      <c r="B102" s="721"/>
      <c r="C102" s="2222"/>
      <c r="D102" s="2219"/>
      <c r="E102" s="2219"/>
      <c r="F102" s="2220"/>
      <c r="G102" s="2220"/>
      <c r="H102" s="2220"/>
      <c r="I102" s="2220"/>
      <c r="J102" s="2223"/>
      <c r="K102" s="730"/>
      <c r="L102" s="730"/>
      <c r="M102" s="1858"/>
      <c r="O102" s="2671">
        <v>0.75</v>
      </c>
      <c r="P102" s="2664">
        <v>2</v>
      </c>
      <c r="Q102" s="2665">
        <f>IF(AND(N95&gt;=O102,N95&lt;O103),P102,0)</f>
        <v>0</v>
      </c>
    </row>
    <row r="103" spans="2:34" ht="21" customHeight="1" thickBot="1">
      <c r="B103" s="721"/>
      <c r="C103" s="3644" t="s">
        <v>1523</v>
      </c>
      <c r="D103" s="3645"/>
      <c r="E103" s="3645"/>
      <c r="F103" s="3645"/>
      <c r="G103" s="3645"/>
      <c r="H103" s="3646">
        <f>N95</f>
        <v>0</v>
      </c>
      <c r="I103" s="3647"/>
      <c r="J103" s="2223"/>
      <c r="K103" s="730"/>
      <c r="L103" s="730"/>
      <c r="M103" s="1858"/>
      <c r="O103" s="2672">
        <v>1</v>
      </c>
      <c r="P103" s="1918">
        <v>3</v>
      </c>
      <c r="Q103" s="1917">
        <f>IF(N95&gt;=O103,P103,0)</f>
        <v>0</v>
      </c>
    </row>
    <row r="104" spans="2:34" ht="6" customHeight="1" thickBot="1">
      <c r="B104" s="721"/>
      <c r="C104" s="2222"/>
      <c r="D104" s="2219"/>
      <c r="E104" s="2219"/>
      <c r="F104" s="2220"/>
      <c r="G104" s="2220"/>
      <c r="H104" s="2220"/>
      <c r="I104" s="2220"/>
      <c r="J104" s="2223"/>
      <c r="K104" s="730"/>
      <c r="L104" s="730"/>
      <c r="M104" s="1858"/>
      <c r="O104" s="2673"/>
      <c r="P104" s="2666"/>
      <c r="Q104" s="2667"/>
    </row>
    <row r="105" spans="2:34" ht="27.75" customHeight="1" thickBot="1">
      <c r="B105" s="721"/>
      <c r="C105" s="3636" t="s">
        <v>1306</v>
      </c>
      <c r="D105" s="3637"/>
      <c r="E105" s="3637"/>
      <c r="F105" s="3637"/>
      <c r="G105" s="3637"/>
      <c r="H105" s="3640">
        <f>Q105</f>
        <v>0</v>
      </c>
      <c r="I105" s="3641"/>
      <c r="J105" s="2224"/>
      <c r="K105" s="1894"/>
      <c r="L105" s="1894"/>
      <c r="Q105" s="1915">
        <f>SUM(Q101:Q103)</f>
        <v>0</v>
      </c>
      <c r="R105" s="1914" t="s">
        <v>829</v>
      </c>
      <c r="T105" s="1897"/>
      <c r="U105" s="1897"/>
      <c r="V105" s="1897"/>
      <c r="W105" s="1897"/>
      <c r="X105" s="1897"/>
      <c r="Y105" s="1897"/>
      <c r="Z105" s="1897"/>
      <c r="AA105" s="1897"/>
    </row>
    <row r="106" spans="2:34" ht="6.75" customHeight="1" thickBot="1">
      <c r="B106" s="721"/>
      <c r="C106" s="2662"/>
      <c r="D106" s="2663"/>
      <c r="E106" s="2663"/>
      <c r="F106" s="2663"/>
      <c r="G106" s="2663"/>
      <c r="H106" s="2675"/>
      <c r="I106" s="2675"/>
      <c r="J106" s="2224"/>
      <c r="K106" s="1894"/>
      <c r="L106" s="1894"/>
      <c r="T106" s="1897"/>
      <c r="U106" s="1897"/>
      <c r="V106" s="1897"/>
      <c r="W106" s="1897"/>
      <c r="X106" s="1897"/>
      <c r="Y106" s="1897"/>
      <c r="Z106" s="1897"/>
      <c r="AA106" s="1897"/>
    </row>
    <row r="107" spans="2:34" ht="16.5" customHeight="1" thickBot="1">
      <c r="B107" s="721"/>
      <c r="C107" s="3436" t="s">
        <v>1749</v>
      </c>
      <c r="D107" s="3437"/>
      <c r="E107" s="3437"/>
      <c r="F107" s="3437"/>
      <c r="G107" s="3437"/>
      <c r="H107" s="3642">
        <f>N96</f>
        <v>1</v>
      </c>
      <c r="I107" s="3643"/>
      <c r="J107" s="2224"/>
      <c r="K107" s="1894"/>
      <c r="L107" s="1894"/>
      <c r="T107" s="1897"/>
      <c r="U107" s="1897"/>
      <c r="V107" s="1897"/>
      <c r="W107" s="1897"/>
      <c r="X107" s="1897"/>
      <c r="Y107" s="1897"/>
      <c r="Z107" s="1897"/>
      <c r="AA107" s="1897"/>
    </row>
    <row r="108" spans="2:34" ht="10.5" customHeight="1" thickBot="1">
      <c r="B108" s="721"/>
      <c r="C108" s="2225"/>
      <c r="D108" s="2226"/>
      <c r="E108" s="2226"/>
      <c r="F108" s="2227"/>
      <c r="G108" s="2227"/>
      <c r="H108" s="2227"/>
      <c r="I108" s="2227"/>
      <c r="J108" s="2228"/>
      <c r="K108" s="1894"/>
      <c r="L108" s="1894"/>
      <c r="T108" s="1897"/>
      <c r="U108" s="1897"/>
      <c r="V108" s="1897"/>
      <c r="W108" s="1897"/>
      <c r="X108" s="1897"/>
      <c r="Y108" s="1897"/>
      <c r="Z108" s="1897"/>
      <c r="AA108" s="1897"/>
    </row>
    <row r="109" spans="2:34" ht="24.75" customHeight="1" thickBot="1">
      <c r="B109" s="721"/>
      <c r="K109" s="1894"/>
      <c r="L109" s="1894"/>
      <c r="T109" s="1897"/>
      <c r="U109" s="1897"/>
      <c r="V109" s="1897"/>
      <c r="W109" s="1897"/>
      <c r="X109" s="1897"/>
      <c r="Y109" s="1897"/>
      <c r="Z109" s="1897"/>
      <c r="AA109" s="1897"/>
    </row>
    <row r="110" spans="2:34" ht="24.75" customHeight="1" thickBot="1">
      <c r="B110" s="721"/>
      <c r="K110" s="1894"/>
      <c r="L110" s="1894"/>
      <c r="N110" s="2256">
        <f>'Sewage Calculator'!E36</f>
        <v>0</v>
      </c>
      <c r="O110" s="2252" t="s">
        <v>1475</v>
      </c>
      <c r="P110" s="1859"/>
      <c r="Q110" s="2255">
        <f>(Q118-N110)/Q118</f>
        <v>1</v>
      </c>
      <c r="R110" s="1745"/>
      <c r="S110" s="1745"/>
      <c r="T110" s="1745"/>
      <c r="U110" s="1897"/>
      <c r="V110" s="1897"/>
      <c r="W110" s="1897"/>
      <c r="X110" s="1897"/>
      <c r="Y110" s="1897"/>
      <c r="Z110" s="1897"/>
      <c r="AA110" s="1897"/>
    </row>
    <row r="111" spans="2:34" ht="32.25" customHeight="1">
      <c r="B111" s="721"/>
      <c r="K111" s="1894"/>
      <c r="L111" s="1894"/>
      <c r="N111" s="3654" t="s">
        <v>309</v>
      </c>
      <c r="O111" s="3625" t="s">
        <v>1471</v>
      </c>
      <c r="P111" s="3626"/>
      <c r="Q111" s="3627"/>
      <c r="R111" s="3656" t="s">
        <v>955</v>
      </c>
      <c r="S111" s="3656" t="s">
        <v>1457</v>
      </c>
      <c r="T111" s="2245" t="s">
        <v>1321</v>
      </c>
      <c r="U111" s="1897"/>
      <c r="V111" s="1897"/>
      <c r="W111" s="1897"/>
      <c r="X111" s="1897"/>
      <c r="Y111" s="1897"/>
      <c r="Z111" s="1897"/>
      <c r="AA111" s="1897"/>
    </row>
    <row r="112" spans="2:34" ht="24.75" customHeight="1">
      <c r="B112" s="721"/>
      <c r="K112" s="1894"/>
      <c r="L112" s="1894"/>
      <c r="N112" s="3655"/>
      <c r="O112" s="2246" t="s">
        <v>1472</v>
      </c>
      <c r="P112" s="2247" t="s">
        <v>1473</v>
      </c>
      <c r="Q112" s="2249" t="s">
        <v>1474</v>
      </c>
      <c r="R112" s="3657"/>
      <c r="S112" s="3657"/>
      <c r="T112" s="2248"/>
      <c r="U112" s="1897"/>
      <c r="V112" s="1897"/>
      <c r="W112" s="1897"/>
      <c r="X112" s="1897"/>
      <c r="Y112" s="1897"/>
      <c r="Z112" s="1897"/>
      <c r="AA112" s="1897"/>
    </row>
    <row r="113" spans="2:27" ht="24.75" customHeight="1">
      <c r="B113" s="721"/>
      <c r="C113" s="3621"/>
      <c r="D113" s="3621"/>
      <c r="E113" s="3621"/>
      <c r="F113" s="3621"/>
      <c r="G113" s="3621"/>
      <c r="H113" s="3621"/>
      <c r="I113" s="3621"/>
      <c r="J113" s="1894"/>
      <c r="K113" s="1894"/>
      <c r="L113" s="1894"/>
      <c r="N113" s="1913"/>
      <c r="O113" s="1912"/>
      <c r="P113" s="1911"/>
      <c r="Q113" s="1907"/>
      <c r="R113" s="1910"/>
      <c r="S113" s="1905"/>
      <c r="T113" s="1904"/>
      <c r="U113" s="1897"/>
      <c r="V113" s="1897"/>
      <c r="W113" s="1897"/>
      <c r="X113" s="1897"/>
      <c r="Y113" s="1897"/>
      <c r="Z113" s="1897"/>
      <c r="AA113" s="1897"/>
    </row>
    <row r="114" spans="2:27" ht="17.100000000000001" customHeight="1">
      <c r="B114" s="721"/>
      <c r="C114" s="721"/>
      <c r="D114" s="721"/>
      <c r="E114" s="721"/>
      <c r="F114" s="721"/>
      <c r="G114" s="721"/>
      <c r="H114" s="721"/>
      <c r="I114" s="721"/>
      <c r="J114" s="1894"/>
      <c r="K114" s="1894"/>
      <c r="L114" s="1894"/>
      <c r="N114" s="1909">
        <v>0.9</v>
      </c>
      <c r="O114" s="1908">
        <f>1.5/15</f>
        <v>0.1</v>
      </c>
      <c r="P114" s="1908">
        <f>2.1/15</f>
        <v>0.14000000000000001</v>
      </c>
      <c r="Q114" s="2251">
        <f>$Q$118-($Q$118*N114)</f>
        <v>10.079999999999998</v>
      </c>
      <c r="R114" s="1906">
        <v>4</v>
      </c>
      <c r="S114" s="1905">
        <f>IF($N$110=0,0,(IF($N$110&lt;Q114,R114,0)))</f>
        <v>0</v>
      </c>
      <c r="T114" s="1904">
        <f>IF($H$101&lt;P114,1,0)</f>
        <v>1</v>
      </c>
      <c r="U114" s="1897"/>
      <c r="V114" s="1897"/>
      <c r="W114" s="1897"/>
      <c r="X114" s="1897"/>
      <c r="Y114" s="1897"/>
      <c r="Z114" s="1897"/>
      <c r="AA114" s="1897"/>
    </row>
    <row r="115" spans="2:27" ht="17.100000000000001" customHeight="1">
      <c r="B115" s="721"/>
      <c r="C115" s="721"/>
      <c r="D115" s="721"/>
      <c r="E115" s="721"/>
      <c r="F115" s="721"/>
      <c r="G115" s="721"/>
      <c r="H115" s="721"/>
      <c r="I115" s="721"/>
      <c r="J115" s="1894"/>
      <c r="K115" s="1894"/>
      <c r="L115" s="1894"/>
      <c r="N115" s="1909">
        <v>0.7</v>
      </c>
      <c r="O115" s="1908">
        <f>4.5/15</f>
        <v>0.3</v>
      </c>
      <c r="P115" s="1908">
        <f>6.3/15</f>
        <v>0.42</v>
      </c>
      <c r="Q115" s="2251">
        <f>$Q$118-($Q$118*N115)</f>
        <v>30.240000000000009</v>
      </c>
      <c r="R115" s="1906">
        <v>3</v>
      </c>
      <c r="S115" s="1905">
        <f>IF($N$110=0,0,(IF(AND($N$110&lt;=Q115,$N$110&gt;Q114),R115,0)))</f>
        <v>0</v>
      </c>
      <c r="T115" s="1904">
        <f>IF($H$101&lt;P115,1,0)</f>
        <v>1</v>
      </c>
      <c r="U115" s="1897"/>
      <c r="V115" s="1897"/>
      <c r="W115" s="1897"/>
      <c r="X115" s="1897"/>
      <c r="Y115" s="1897"/>
      <c r="Z115" s="1897"/>
    </row>
    <row r="116" spans="2:27" ht="17.100000000000001" customHeight="1">
      <c r="B116" s="721"/>
      <c r="C116" s="721"/>
      <c r="D116" s="721"/>
      <c r="E116" s="721"/>
      <c r="F116" s="721"/>
      <c r="G116" s="721"/>
      <c r="H116" s="721"/>
      <c r="I116" s="721"/>
      <c r="J116" s="721"/>
      <c r="K116" s="1894"/>
      <c r="L116" s="1894"/>
      <c r="N116" s="1909">
        <v>0.5</v>
      </c>
      <c r="O116" s="1908">
        <f>7.5/15</f>
        <v>0.5</v>
      </c>
      <c r="P116" s="1908">
        <f>10.5/15</f>
        <v>0.7</v>
      </c>
      <c r="Q116" s="2251">
        <f>$Q$118-($Q$118*N116)</f>
        <v>50.4</v>
      </c>
      <c r="R116" s="1906">
        <v>2</v>
      </c>
      <c r="S116" s="1905">
        <f>IF($N$110=0,0,(IF(AND($N$110&lt;=Q116,$N$110&gt;Q115),R116,0)))</f>
        <v>0</v>
      </c>
      <c r="T116" s="1904">
        <f>IF($H$101&lt;P116,1,0)</f>
        <v>1</v>
      </c>
      <c r="U116" s="1897"/>
      <c r="V116" s="1897"/>
      <c r="W116" s="1897"/>
      <c r="X116" s="1897"/>
      <c r="Y116" s="1897"/>
      <c r="Z116" s="1897"/>
    </row>
    <row r="117" spans="2:27" ht="17.100000000000001" customHeight="1">
      <c r="B117" s="721"/>
      <c r="C117" s="721"/>
      <c r="D117" s="721"/>
      <c r="E117" s="721"/>
      <c r="F117" s="721"/>
      <c r="G117" s="721"/>
      <c r="H117" s="721"/>
      <c r="I117" s="721"/>
      <c r="J117" s="721"/>
      <c r="K117" s="1894"/>
      <c r="L117" s="1894"/>
      <c r="N117" s="1909">
        <v>0.3</v>
      </c>
      <c r="O117" s="1908">
        <f>10.5/15</f>
        <v>0.7</v>
      </c>
      <c r="P117" s="1908">
        <f>14.7/15</f>
        <v>0.98</v>
      </c>
      <c r="Q117" s="2251">
        <f>$Q$118-($Q$118*N117)</f>
        <v>70.56</v>
      </c>
      <c r="R117" s="1906">
        <v>1</v>
      </c>
      <c r="S117" s="1905">
        <f>IF($N$110=0,0,(IF(AND($N$110&lt;=Q117,$N$110&gt;Q116),R117,0)))</f>
        <v>0</v>
      </c>
      <c r="T117" s="1904">
        <f>IF($H$101&lt;P117,1,0)</f>
        <v>1</v>
      </c>
      <c r="U117" s="1897"/>
      <c r="V117" s="1897"/>
      <c r="W117" s="1897"/>
      <c r="X117" s="1897"/>
      <c r="Y117" s="1897"/>
      <c r="Z117" s="1897"/>
    </row>
    <row r="118" spans="2:27" ht="17.100000000000001" customHeight="1" thickBot="1">
      <c r="B118" s="721"/>
      <c r="C118" s="721"/>
      <c r="D118" s="721"/>
      <c r="E118" s="721"/>
      <c r="F118" s="721"/>
      <c r="G118" s="721"/>
      <c r="H118" s="721"/>
      <c r="I118" s="721"/>
      <c r="J118" s="721"/>
      <c r="K118" s="1894"/>
      <c r="L118" s="1894"/>
      <c r="N118" s="1903">
        <v>0</v>
      </c>
      <c r="O118" s="1902">
        <f>15/15</f>
        <v>1</v>
      </c>
      <c r="P118" s="1902">
        <f>21/15</f>
        <v>1.4</v>
      </c>
      <c r="Q118" s="2250">
        <f>'Potable Water Calculator-Part1'!AD80</f>
        <v>100.8</v>
      </c>
      <c r="R118" s="1898">
        <v>0</v>
      </c>
      <c r="S118" s="1901">
        <v>0</v>
      </c>
      <c r="T118" s="1900"/>
      <c r="U118" s="1897"/>
      <c r="V118" s="1897"/>
      <c r="W118" s="1897"/>
      <c r="X118" s="1897"/>
      <c r="Y118" s="1897"/>
      <c r="Z118" s="1897"/>
    </row>
    <row r="119" spans="2:27" ht="17.100000000000001" customHeight="1" thickBot="1">
      <c r="B119" s="721"/>
      <c r="C119" s="721"/>
      <c r="D119" s="721"/>
      <c r="E119" s="721"/>
      <c r="F119" s="721"/>
      <c r="G119" s="721"/>
      <c r="H119" s="721"/>
      <c r="I119" s="721"/>
      <c r="J119" s="721"/>
      <c r="K119" s="1894"/>
      <c r="L119" s="1894"/>
      <c r="M119" s="1899"/>
      <c r="N119" s="1881"/>
      <c r="O119" s="1881"/>
      <c r="P119" s="1881"/>
      <c r="Q119" s="1881"/>
      <c r="R119" s="1880"/>
      <c r="S119" s="2254">
        <f>SUM(S114:S117)</f>
        <v>0</v>
      </c>
      <c r="T119" s="2253">
        <f>SUM(T113:T118)</f>
        <v>4</v>
      </c>
      <c r="U119" s="1897"/>
      <c r="V119" s="1897"/>
      <c r="W119" s="1897"/>
      <c r="X119" s="1897"/>
      <c r="Y119" s="1897"/>
      <c r="Z119" s="1897"/>
      <c r="AA119" s="1897"/>
    </row>
    <row r="120" spans="2:27" ht="17.100000000000001" customHeight="1">
      <c r="B120" s="721"/>
      <c r="C120" s="721"/>
      <c r="D120" s="721"/>
      <c r="E120" s="721"/>
      <c r="F120" s="721"/>
      <c r="G120" s="721"/>
      <c r="H120" s="721"/>
      <c r="I120" s="721"/>
      <c r="J120" s="721"/>
      <c r="K120" s="1894"/>
      <c r="L120" s="1894"/>
      <c r="Q120" s="1897"/>
      <c r="R120" s="1897"/>
      <c r="S120" s="1897"/>
      <c r="T120" s="1897"/>
      <c r="U120" s="1897"/>
      <c r="V120" s="1897"/>
      <c r="W120" s="1897"/>
      <c r="X120" s="1897"/>
      <c r="Y120" s="1897"/>
      <c r="AA120" s="1897"/>
    </row>
    <row r="121" spans="2:27" ht="17.100000000000001" customHeight="1">
      <c r="B121" s="721"/>
      <c r="C121" s="721"/>
      <c r="D121" s="721"/>
      <c r="E121" s="721"/>
      <c r="F121" s="721"/>
      <c r="G121" s="721"/>
      <c r="H121" s="721"/>
      <c r="I121" s="721"/>
      <c r="J121" s="721"/>
      <c r="K121" s="1894"/>
      <c r="L121" s="1894"/>
      <c r="R121" s="1897"/>
      <c r="S121" s="1897"/>
      <c r="T121" s="1897"/>
      <c r="U121" s="1897"/>
      <c r="V121" s="1897"/>
      <c r="W121" s="1897"/>
      <c r="X121" s="1897"/>
      <c r="Y121" s="1897"/>
      <c r="AA121" s="1897"/>
    </row>
    <row r="122" spans="2:27" ht="17.100000000000001" customHeight="1">
      <c r="B122" s="721"/>
      <c r="C122" s="721"/>
      <c r="D122" s="721"/>
      <c r="E122" s="721"/>
      <c r="F122" s="721"/>
      <c r="G122" s="721"/>
      <c r="H122" s="721"/>
      <c r="I122" s="721"/>
      <c r="J122" s="721"/>
      <c r="K122" s="1894"/>
      <c r="L122" s="1894"/>
      <c r="R122" s="1897"/>
      <c r="S122" s="1897"/>
      <c r="T122" s="1897"/>
      <c r="U122" s="1897"/>
      <c r="V122" s="1897"/>
      <c r="W122" s="1897"/>
      <c r="X122" s="1897"/>
      <c r="Y122" s="1897"/>
      <c r="AA122" s="1897"/>
    </row>
    <row r="123" spans="2:27" ht="17.100000000000001" customHeight="1">
      <c r="B123" s="721"/>
      <c r="C123" s="721"/>
      <c r="D123" s="721"/>
      <c r="E123" s="721"/>
      <c r="F123" s="721"/>
      <c r="G123" s="721"/>
      <c r="H123" s="721"/>
      <c r="I123" s="721"/>
      <c r="J123" s="721"/>
      <c r="K123" s="1894"/>
      <c r="L123" s="1894"/>
      <c r="R123" s="1897"/>
      <c r="S123" s="1897"/>
      <c r="T123" s="1897"/>
      <c r="U123" s="1897"/>
      <c r="V123" s="1897"/>
      <c r="W123" s="1897"/>
      <c r="X123" s="1897"/>
      <c r="Y123" s="1897"/>
      <c r="AA123" s="1897"/>
    </row>
    <row r="124" spans="2:27" ht="17.100000000000001" customHeight="1">
      <c r="B124" s="721"/>
      <c r="C124" s="721"/>
      <c r="D124" s="721"/>
      <c r="E124" s="721"/>
      <c r="F124" s="721"/>
      <c r="G124" s="721"/>
      <c r="H124" s="721"/>
      <c r="I124" s="721"/>
      <c r="J124" s="721"/>
      <c r="K124" s="1894"/>
      <c r="L124" s="1894"/>
      <c r="R124" s="1897"/>
      <c r="S124" s="1897"/>
      <c r="T124" s="1897"/>
      <c r="U124" s="1897"/>
      <c r="V124" s="1897"/>
      <c r="W124" s="1897"/>
      <c r="X124" s="1897"/>
      <c r="Y124" s="1897"/>
    </row>
    <row r="125" spans="2:27" ht="17.100000000000001" customHeight="1">
      <c r="B125" s="721"/>
      <c r="C125" s="721"/>
      <c r="D125" s="721"/>
      <c r="E125" s="721"/>
      <c r="F125" s="721"/>
      <c r="G125" s="721"/>
      <c r="H125" s="721"/>
      <c r="I125" s="721"/>
      <c r="J125" s="721"/>
      <c r="K125" s="1894"/>
      <c r="L125" s="1894"/>
      <c r="R125" s="1897"/>
    </row>
    <row r="126" spans="2:27" ht="27" customHeight="1">
      <c r="B126" s="721"/>
      <c r="C126" s="721"/>
      <c r="D126" s="721"/>
      <c r="E126" s="721"/>
      <c r="F126" s="721"/>
      <c r="G126" s="721"/>
      <c r="H126" s="721"/>
      <c r="I126" s="721"/>
      <c r="J126" s="721"/>
      <c r="K126" s="1894"/>
      <c r="L126" s="1894"/>
      <c r="M126" s="1858"/>
    </row>
    <row r="127" spans="2:27" ht="27" customHeight="1">
      <c r="B127" s="721"/>
      <c r="C127" s="721"/>
      <c r="D127" s="721"/>
      <c r="E127" s="721"/>
      <c r="F127" s="721"/>
      <c r="G127" s="721"/>
      <c r="H127" s="721"/>
      <c r="I127" s="721"/>
      <c r="J127" s="721"/>
      <c r="K127" s="1894"/>
      <c r="L127" s="1894"/>
    </row>
    <row r="128" spans="2:27" ht="27" customHeight="1">
      <c r="B128" s="721"/>
      <c r="C128" s="721"/>
      <c r="D128" s="721"/>
      <c r="E128" s="721"/>
      <c r="F128" s="721"/>
      <c r="G128" s="721"/>
      <c r="H128" s="721"/>
      <c r="I128" s="721"/>
      <c r="J128" s="721"/>
      <c r="K128" s="1894"/>
      <c r="L128" s="1894"/>
    </row>
    <row r="129" spans="2:19" ht="17.100000000000001" customHeight="1">
      <c r="B129" s="721"/>
      <c r="C129" s="721"/>
      <c r="D129" s="721"/>
      <c r="E129" s="721"/>
      <c r="F129" s="721"/>
      <c r="G129" s="721"/>
      <c r="H129" s="721"/>
      <c r="I129" s="721"/>
      <c r="J129" s="721"/>
      <c r="K129" s="1894"/>
      <c r="L129" s="1894"/>
    </row>
    <row r="130" spans="2:19" ht="17.100000000000001" customHeight="1">
      <c r="B130" s="721"/>
      <c r="C130" s="721"/>
      <c r="D130" s="721"/>
      <c r="E130" s="721"/>
      <c r="F130" s="721"/>
      <c r="G130" s="721"/>
      <c r="H130" s="721"/>
      <c r="I130" s="721"/>
      <c r="J130" s="721"/>
      <c r="K130" s="1894"/>
      <c r="L130" s="1894"/>
      <c r="M130" s="1865"/>
      <c r="N130" s="1865"/>
      <c r="O130" s="1865"/>
      <c r="P130" s="1862"/>
      <c r="Q130" s="1728"/>
    </row>
    <row r="131" spans="2:19" ht="17.100000000000001" customHeight="1">
      <c r="B131" s="721"/>
      <c r="C131" s="721"/>
      <c r="D131" s="721"/>
      <c r="E131" s="721"/>
      <c r="F131" s="721"/>
      <c r="G131" s="721"/>
      <c r="H131" s="721"/>
      <c r="I131" s="721"/>
      <c r="J131" s="721"/>
      <c r="K131" s="1894"/>
      <c r="L131" s="1894"/>
      <c r="M131" s="1862"/>
      <c r="N131" s="1865"/>
      <c r="O131" s="1865"/>
      <c r="P131" s="1862"/>
      <c r="Q131" s="1728"/>
    </row>
    <row r="132" spans="2:19" ht="17.100000000000001" customHeight="1">
      <c r="B132" s="721"/>
      <c r="C132" s="721"/>
      <c r="D132" s="721"/>
      <c r="E132" s="721"/>
      <c r="F132" s="721"/>
      <c r="G132" s="721"/>
      <c r="H132" s="721"/>
      <c r="I132" s="721"/>
      <c r="J132" s="721"/>
      <c r="K132" s="1894"/>
      <c r="L132" s="1894"/>
      <c r="M132" s="1896"/>
      <c r="N132" s="1865"/>
      <c r="O132" s="1865"/>
      <c r="P132" s="1865"/>
      <c r="Q132" s="1895"/>
    </row>
    <row r="133" spans="2:19" ht="17.100000000000001" customHeight="1">
      <c r="B133" s="721"/>
      <c r="C133" s="721"/>
      <c r="D133" s="721"/>
      <c r="E133" s="721"/>
      <c r="F133" s="721"/>
      <c r="G133" s="721"/>
      <c r="H133" s="721"/>
      <c r="I133" s="721"/>
      <c r="J133" s="721"/>
      <c r="K133" s="1894"/>
      <c r="L133" s="1894"/>
      <c r="M133" s="1862"/>
      <c r="N133" s="1892"/>
      <c r="O133" s="1865"/>
      <c r="P133" s="1865"/>
      <c r="Q133" s="1891"/>
    </row>
    <row r="134" spans="2:19" ht="17.100000000000001" customHeight="1">
      <c r="B134" s="721"/>
      <c r="C134" s="721"/>
      <c r="D134" s="721"/>
      <c r="E134" s="721"/>
      <c r="F134" s="721"/>
      <c r="G134" s="721"/>
      <c r="H134" s="721"/>
      <c r="I134" s="721"/>
      <c r="J134" s="721"/>
      <c r="K134" s="721"/>
      <c r="L134" s="721"/>
      <c r="M134" s="1862"/>
      <c r="N134" s="1892"/>
      <c r="O134" s="1865"/>
      <c r="P134" s="1865"/>
      <c r="Q134" s="1891"/>
    </row>
    <row r="135" spans="2:19" ht="17.100000000000001" customHeight="1">
      <c r="B135" s="721"/>
      <c r="C135" s="721"/>
      <c r="D135" s="721"/>
      <c r="E135" s="721"/>
      <c r="F135" s="721"/>
      <c r="G135" s="721"/>
      <c r="H135" s="721"/>
      <c r="I135" s="721"/>
      <c r="J135" s="721"/>
      <c r="K135" s="721"/>
      <c r="L135" s="721"/>
      <c r="M135" s="1862"/>
      <c r="N135" s="1892"/>
      <c r="O135" s="1865"/>
      <c r="P135" s="1865"/>
      <c r="Q135" s="1891"/>
    </row>
    <row r="136" spans="2:19" ht="16.5" customHeight="1">
      <c r="B136" s="721"/>
      <c r="C136" s="721"/>
      <c r="D136" s="721"/>
      <c r="E136" s="721"/>
      <c r="F136" s="721"/>
      <c r="G136" s="721"/>
      <c r="H136" s="721"/>
      <c r="I136" s="721"/>
      <c r="J136" s="721"/>
      <c r="K136" s="721"/>
      <c r="L136" s="721"/>
      <c r="M136" s="1862"/>
      <c r="N136" s="1892"/>
      <c r="O136" s="1865"/>
      <c r="P136" s="1865"/>
      <c r="Q136" s="1891"/>
      <c r="R136" s="1893"/>
    </row>
    <row r="137" spans="2:19" ht="16.5" customHeight="1">
      <c r="B137" s="721"/>
      <c r="C137" s="721"/>
      <c r="D137" s="721"/>
      <c r="E137" s="721"/>
      <c r="F137" s="721"/>
      <c r="G137" s="721"/>
      <c r="H137" s="721"/>
      <c r="I137" s="721"/>
      <c r="J137" s="721"/>
      <c r="K137" s="721"/>
      <c r="L137" s="721"/>
      <c r="M137" s="1862"/>
      <c r="N137" s="1892"/>
      <c r="O137" s="1865"/>
      <c r="P137" s="1865"/>
      <c r="Q137" s="1891"/>
    </row>
    <row r="138" spans="2:19" ht="16.5" customHeight="1">
      <c r="B138" s="721"/>
      <c r="C138" s="721"/>
      <c r="D138" s="721"/>
      <c r="E138" s="721"/>
      <c r="F138" s="721"/>
      <c r="G138" s="721"/>
      <c r="H138" s="721"/>
      <c r="I138" s="721"/>
      <c r="J138" s="721"/>
      <c r="K138" s="721"/>
      <c r="L138" s="721"/>
      <c r="M138" s="1862"/>
      <c r="N138" s="1892"/>
      <c r="O138" s="1865"/>
      <c r="P138" s="1865"/>
      <c r="Q138" s="1891"/>
    </row>
    <row r="139" spans="2:19" ht="16.5" customHeight="1">
      <c r="B139" s="721"/>
      <c r="C139" s="721"/>
      <c r="D139" s="721"/>
      <c r="E139" s="721"/>
      <c r="F139" s="721"/>
      <c r="G139" s="721"/>
      <c r="H139" s="721"/>
      <c r="I139" s="721"/>
      <c r="J139" s="721"/>
      <c r="K139" s="721"/>
      <c r="L139" s="721"/>
      <c r="M139" s="1865"/>
      <c r="N139" s="1865"/>
      <c r="O139" s="1865"/>
      <c r="P139" s="1862"/>
      <c r="Q139" s="1728"/>
    </row>
    <row r="140" spans="2:19" ht="16.5" customHeight="1">
      <c r="B140" s="721"/>
      <c r="C140" s="721"/>
      <c r="D140" s="721"/>
      <c r="E140" s="721"/>
      <c r="F140" s="721"/>
      <c r="G140" s="721"/>
      <c r="H140" s="721"/>
      <c r="I140" s="721"/>
      <c r="J140" s="721"/>
      <c r="K140" s="721"/>
      <c r="L140" s="721"/>
      <c r="S140" s="1887"/>
    </row>
    <row r="141" spans="2:19" ht="16.5" customHeight="1">
      <c r="B141" s="721"/>
      <c r="C141" s="721"/>
      <c r="D141" s="721"/>
      <c r="E141" s="721"/>
      <c r="F141" s="721"/>
      <c r="G141" s="721"/>
      <c r="H141" s="721"/>
      <c r="I141" s="721"/>
      <c r="J141" s="721"/>
      <c r="K141" s="721"/>
      <c r="L141" s="721"/>
      <c r="S141" s="1887"/>
    </row>
    <row r="142" spans="2:19" ht="16.5" customHeight="1">
      <c r="B142" s="721"/>
      <c r="C142" s="721"/>
      <c r="D142" s="721"/>
      <c r="E142" s="721"/>
      <c r="F142" s="721"/>
      <c r="G142" s="721"/>
      <c r="H142" s="721"/>
      <c r="I142" s="721"/>
      <c r="J142" s="721"/>
      <c r="K142" s="721"/>
      <c r="L142" s="721"/>
      <c r="S142" s="1887"/>
    </row>
    <row r="143" spans="2:19" ht="16.5" customHeight="1">
      <c r="B143" s="721"/>
      <c r="C143" s="721"/>
      <c r="D143" s="721"/>
      <c r="E143" s="721"/>
      <c r="F143" s="721"/>
      <c r="G143" s="721"/>
      <c r="H143" s="721"/>
      <c r="I143" s="721"/>
      <c r="J143" s="721"/>
      <c r="K143" s="721"/>
      <c r="L143" s="721"/>
      <c r="S143" s="1887"/>
    </row>
    <row r="144" spans="2:19" ht="16.5" customHeight="1">
      <c r="M144" s="1858"/>
      <c r="Q144" s="1728"/>
      <c r="S144" s="1887"/>
    </row>
    <row r="145" spans="13:21" ht="16.5" customHeight="1">
      <c r="Q145" s="1890"/>
    </row>
    <row r="146" spans="13:21" ht="16.5" customHeight="1">
      <c r="Q146" s="1889"/>
    </row>
    <row r="147" spans="13:21" ht="16.5" customHeight="1">
      <c r="Q147" s="1889"/>
      <c r="S147" s="1886"/>
      <c r="T147" s="1886"/>
      <c r="U147" s="1886"/>
    </row>
    <row r="148" spans="13:21" ht="16.5" customHeight="1">
      <c r="Q148" s="1888"/>
      <c r="R148" s="1887"/>
      <c r="S148" s="1886"/>
      <c r="T148" s="1886"/>
      <c r="U148" s="1886"/>
    </row>
    <row r="149" spans="13:21" ht="16.5" customHeight="1">
      <c r="Q149" s="1888"/>
      <c r="R149" s="1887"/>
      <c r="S149" s="1886"/>
      <c r="T149" s="1886"/>
      <c r="U149" s="1886"/>
    </row>
    <row r="150" spans="13:21" ht="16.5" customHeight="1">
      <c r="Q150" s="1888"/>
      <c r="R150" s="1887"/>
      <c r="S150" s="1886"/>
      <c r="T150" s="1886"/>
      <c r="U150" s="1886"/>
    </row>
    <row r="151" spans="13:21" ht="16.5" customHeight="1">
      <c r="Q151" s="1888"/>
      <c r="R151" s="1887"/>
      <c r="S151" s="1886"/>
      <c r="T151" s="1886"/>
      <c r="U151" s="1885"/>
    </row>
    <row r="152" spans="13:21" ht="16.5" customHeight="1">
      <c r="Q152" s="1888"/>
      <c r="R152" s="1887"/>
      <c r="S152" s="1886"/>
      <c r="T152" s="1886"/>
      <c r="U152" s="1885"/>
    </row>
    <row r="153" spans="13:21" ht="16.5" customHeight="1">
      <c r="Q153" s="1728"/>
      <c r="S153" s="1728"/>
      <c r="T153" s="1728"/>
      <c r="U153" s="1728"/>
    </row>
    <row r="154" spans="13:21" ht="16.5" customHeight="1"/>
    <row r="155" spans="13:21" ht="16.5" customHeight="1">
      <c r="M155" s="1858"/>
    </row>
    <row r="156" spans="13:21" ht="16.5" customHeight="1"/>
    <row r="157" spans="13:21" ht="16.5" customHeight="1"/>
    <row r="158" spans="13:21" ht="16.5" customHeight="1"/>
    <row r="159" spans="13:21" ht="16.5" customHeight="1">
      <c r="M159" s="1865"/>
      <c r="N159" s="1865"/>
      <c r="O159" s="1865"/>
      <c r="P159" s="1862"/>
      <c r="Q159" s="1860"/>
      <c r="R159" s="1860"/>
      <c r="S159" s="1860"/>
      <c r="T159" s="1860"/>
      <c r="U159" s="1745"/>
    </row>
    <row r="160" spans="13:21" ht="16.5" customHeight="1">
      <c r="M160" s="1865"/>
      <c r="N160" s="1865"/>
      <c r="O160" s="1865"/>
      <c r="P160" s="1862"/>
      <c r="Q160" s="1860"/>
      <c r="R160" s="1860"/>
      <c r="S160" s="1860"/>
      <c r="T160" s="1860"/>
      <c r="U160" s="1745"/>
    </row>
    <row r="161" spans="13:21" ht="16.5" customHeight="1">
      <c r="M161" s="1865"/>
      <c r="N161" s="1865"/>
      <c r="O161" s="1865"/>
      <c r="P161" s="1862"/>
      <c r="Q161" s="1860"/>
      <c r="R161" s="1860"/>
      <c r="S161" s="1860"/>
      <c r="T161" s="1860"/>
      <c r="U161" s="1745"/>
    </row>
    <row r="162" spans="13:21" ht="16.5" customHeight="1">
      <c r="M162" s="1865"/>
      <c r="N162" s="1865"/>
      <c r="O162" s="1865"/>
      <c r="P162" s="1862"/>
      <c r="Q162" s="1860"/>
      <c r="R162" s="1860"/>
      <c r="S162" s="1860"/>
      <c r="T162" s="1860"/>
      <c r="U162" s="1745"/>
    </row>
    <row r="163" spans="13:21" ht="16.5" customHeight="1">
      <c r="M163" s="1865"/>
      <c r="N163" s="1865"/>
      <c r="O163" s="1865"/>
      <c r="P163" s="1862"/>
      <c r="Q163" s="1860"/>
      <c r="R163" s="1860"/>
      <c r="S163" s="1860"/>
      <c r="T163" s="1860"/>
      <c r="U163" s="1745"/>
    </row>
    <row r="164" spans="13:21" ht="16.5" customHeight="1">
      <c r="M164" s="1865"/>
      <c r="N164" s="1865"/>
      <c r="O164" s="1865"/>
      <c r="P164" s="1862"/>
      <c r="Q164" s="1860"/>
      <c r="R164" s="1860"/>
      <c r="S164" s="1860"/>
      <c r="T164" s="1860"/>
      <c r="U164" s="1745"/>
    </row>
    <row r="165" spans="13:21" ht="16.5" customHeight="1">
      <c r="M165" s="1865"/>
      <c r="N165" s="1865"/>
      <c r="O165" s="1865"/>
      <c r="P165" s="1862"/>
      <c r="Q165" s="1860"/>
      <c r="R165" s="1860"/>
      <c r="S165" s="1860"/>
      <c r="T165" s="1860"/>
      <c r="U165" s="1745"/>
    </row>
    <row r="166" spans="13:21" ht="16.5" customHeight="1">
      <c r="M166" s="1865"/>
      <c r="N166" s="1865"/>
      <c r="O166" s="1865"/>
      <c r="P166" s="1862"/>
      <c r="Q166" s="1860"/>
      <c r="R166" s="1860"/>
      <c r="S166" s="1860"/>
      <c r="T166" s="1860"/>
      <c r="U166" s="1745"/>
    </row>
    <row r="167" spans="13:21" ht="16.5" customHeight="1">
      <c r="M167" s="1865"/>
      <c r="N167" s="1865"/>
      <c r="O167" s="1865"/>
      <c r="P167" s="1862"/>
      <c r="Q167" s="1860"/>
      <c r="R167" s="1860"/>
      <c r="S167" s="1860"/>
      <c r="T167" s="1860"/>
      <c r="U167" s="1745"/>
    </row>
    <row r="168" spans="13:21" ht="16.5" customHeight="1">
      <c r="M168" s="1865"/>
      <c r="N168" s="1865"/>
      <c r="O168" s="1865"/>
      <c r="P168" s="1862"/>
      <c r="Q168" s="1860"/>
      <c r="R168" s="1860"/>
      <c r="S168" s="1860"/>
      <c r="T168" s="1860"/>
      <c r="U168" s="1745"/>
    </row>
    <row r="169" spans="13:21" ht="16.5" customHeight="1">
      <c r="M169" s="1865"/>
      <c r="N169" s="1865"/>
      <c r="O169" s="1865"/>
      <c r="P169" s="1862"/>
      <c r="Q169" s="1860"/>
      <c r="R169" s="1860"/>
      <c r="S169" s="1860"/>
      <c r="T169" s="1860"/>
      <c r="U169" s="1745"/>
    </row>
    <row r="170" spans="13:21" ht="16.5" customHeight="1">
      <c r="M170" s="1865"/>
      <c r="N170" s="1865"/>
      <c r="O170" s="1865"/>
      <c r="P170" s="1862"/>
      <c r="Q170" s="1860"/>
      <c r="R170" s="1860"/>
      <c r="S170" s="1860"/>
      <c r="T170" s="1860"/>
      <c r="U170" s="1745"/>
    </row>
    <row r="171" spans="13:21" ht="16.5" customHeight="1">
      <c r="M171" s="1865"/>
      <c r="N171" s="1865"/>
      <c r="O171" s="1865"/>
      <c r="P171" s="1862"/>
      <c r="Q171" s="1860"/>
      <c r="R171" s="1860"/>
      <c r="S171" s="1860"/>
      <c r="T171" s="1860"/>
      <c r="U171" s="1745"/>
    </row>
    <row r="172" spans="13:21" ht="16.5" customHeight="1">
      <c r="M172" s="1865"/>
      <c r="N172" s="1865"/>
      <c r="O172" s="1865"/>
      <c r="P172" s="1862"/>
      <c r="Q172" s="1860"/>
      <c r="R172" s="1860"/>
      <c r="S172" s="1860"/>
      <c r="T172" s="1860"/>
      <c r="U172" s="1745"/>
    </row>
    <row r="173" spans="13:21" ht="16.5" customHeight="1">
      <c r="M173" s="1861"/>
      <c r="N173" s="1861"/>
      <c r="O173" s="1861"/>
      <c r="P173" s="1861"/>
      <c r="Q173" s="1860"/>
      <c r="R173" s="1860"/>
      <c r="S173" s="1860"/>
      <c r="T173" s="1860"/>
      <c r="U173" s="1745"/>
    </row>
    <row r="174" spans="13:21" ht="16.5" customHeight="1">
      <c r="M174" s="1861"/>
      <c r="N174" s="1861"/>
      <c r="O174" s="1861"/>
      <c r="P174" s="1861"/>
      <c r="Q174" s="1860"/>
      <c r="R174" s="1860"/>
      <c r="S174" s="1860"/>
      <c r="T174" s="1860"/>
      <c r="U174" s="1745"/>
    </row>
    <row r="175" spans="13:21" ht="16.5" customHeight="1">
      <c r="M175" s="1861"/>
      <c r="N175" s="1861"/>
      <c r="O175" s="1861"/>
      <c r="P175" s="1861"/>
      <c r="Q175" s="1860"/>
      <c r="R175" s="1860"/>
      <c r="S175" s="1860"/>
      <c r="T175" s="1860"/>
      <c r="U175" s="1745"/>
    </row>
    <row r="176" spans="13:21" ht="16.5" customHeight="1">
      <c r="M176" s="1861"/>
      <c r="N176" s="1861"/>
      <c r="O176" s="1861"/>
      <c r="P176" s="1861"/>
      <c r="Q176" s="1860"/>
      <c r="R176" s="1860"/>
      <c r="S176" s="1860"/>
      <c r="T176" s="1860"/>
      <c r="U176" s="1745"/>
    </row>
    <row r="177" spans="13:21">
      <c r="M177" s="1861"/>
      <c r="N177" s="1861"/>
      <c r="O177" s="1861"/>
      <c r="P177" s="1861"/>
      <c r="Q177" s="1860"/>
      <c r="R177" s="1860"/>
      <c r="S177" s="1860"/>
      <c r="T177" s="1860"/>
      <c r="U177" s="1745"/>
    </row>
    <row r="178" spans="13:21">
      <c r="M178" s="1861"/>
      <c r="N178" s="1861"/>
      <c r="O178" s="1861"/>
      <c r="P178" s="1861"/>
      <c r="Q178" s="1860"/>
      <c r="R178" s="1860"/>
      <c r="S178" s="1860"/>
      <c r="T178" s="1860"/>
      <c r="U178" s="1745"/>
    </row>
    <row r="179" spans="13:21">
      <c r="U179" s="1745"/>
    </row>
    <row r="180" spans="13:21">
      <c r="U180" s="1745"/>
    </row>
    <row r="181" spans="13:21">
      <c r="U181" s="1745"/>
    </row>
    <row r="182" spans="13:21">
      <c r="U182" s="1745"/>
    </row>
    <row r="183" spans="13:21">
      <c r="U183" s="1745"/>
    </row>
    <row r="184" spans="13:21">
      <c r="U184" s="1745"/>
    </row>
    <row r="185" spans="13:21">
      <c r="U185" s="1745"/>
    </row>
    <row r="186" spans="13:21">
      <c r="U186" s="1745"/>
    </row>
    <row r="187" spans="13:21">
      <c r="U187" s="1745"/>
    </row>
    <row r="188" spans="13:21">
      <c r="U188" s="1745"/>
    </row>
    <row r="189" spans="13:21">
      <c r="U189" s="1745"/>
    </row>
    <row r="190" spans="13:21">
      <c r="U190" s="1860"/>
    </row>
    <row r="191" spans="13:21">
      <c r="T191" s="1860"/>
      <c r="U191" s="1860"/>
    </row>
    <row r="192" spans="13:21" ht="25.5" customHeight="1">
      <c r="T192" s="1879"/>
      <c r="U192" s="1728"/>
    </row>
    <row r="193" spans="13:21">
      <c r="T193" s="1884"/>
      <c r="U193" s="1728"/>
    </row>
    <row r="194" spans="13:21">
      <c r="T194" s="1883"/>
      <c r="U194" s="1728"/>
    </row>
    <row r="195" spans="13:21">
      <c r="T195" s="1883"/>
      <c r="U195" s="1728"/>
    </row>
    <row r="196" spans="13:21">
      <c r="T196" s="1883"/>
      <c r="U196" s="1728"/>
    </row>
    <row r="197" spans="13:21">
      <c r="T197" s="1883"/>
      <c r="U197" s="1728"/>
    </row>
    <row r="198" spans="13:21">
      <c r="T198" s="1883"/>
      <c r="U198" s="1728"/>
    </row>
    <row r="199" spans="13:21">
      <c r="T199" s="1882"/>
      <c r="U199" s="1728"/>
    </row>
    <row r="200" spans="13:21">
      <c r="T200" s="1879"/>
      <c r="U200" s="1728"/>
    </row>
    <row r="201" spans="13:21">
      <c r="M201" s="1881"/>
      <c r="N201" s="1881"/>
      <c r="O201" s="1881"/>
      <c r="P201" s="1881"/>
      <c r="Q201" s="1880"/>
      <c r="R201" s="1879"/>
      <c r="S201" s="1879"/>
      <c r="T201" s="1879"/>
      <c r="U201" s="1728"/>
    </row>
    <row r="202" spans="13:21">
      <c r="M202" s="1881"/>
      <c r="N202" s="1881"/>
      <c r="O202" s="1881"/>
      <c r="P202" s="1881"/>
      <c r="Q202" s="1880"/>
      <c r="R202" s="1879"/>
      <c r="S202" s="1879"/>
      <c r="T202" s="1879"/>
      <c r="U202" s="1728"/>
    </row>
    <row r="203" spans="13:21">
      <c r="M203" s="1859"/>
      <c r="N203" s="1859"/>
      <c r="O203" s="1859"/>
      <c r="P203" s="1859"/>
      <c r="Q203" s="1745"/>
      <c r="R203" s="1745"/>
      <c r="S203" s="1745"/>
      <c r="T203" s="1745"/>
      <c r="U203" s="1745"/>
    </row>
    <row r="204" spans="13:21" ht="12.75" customHeight="1">
      <c r="M204" s="1878"/>
      <c r="N204" s="1859"/>
      <c r="O204" s="1859"/>
      <c r="P204" s="1859"/>
      <c r="Q204" s="1745"/>
      <c r="R204" s="1745"/>
      <c r="S204" s="1745"/>
      <c r="T204" s="1745"/>
      <c r="U204" s="1745"/>
    </row>
    <row r="205" spans="13:21" ht="25.5" customHeight="1">
      <c r="R205" s="1745"/>
      <c r="S205" s="1745"/>
      <c r="T205" s="1745"/>
      <c r="U205" s="1745"/>
    </row>
    <row r="206" spans="13:21">
      <c r="R206" s="1745"/>
      <c r="S206" s="1745"/>
      <c r="T206" s="1745"/>
      <c r="U206" s="1745"/>
    </row>
    <row r="207" spans="13:21">
      <c r="R207" s="1745"/>
      <c r="S207" s="1745"/>
      <c r="T207" s="1745"/>
      <c r="U207" s="1745"/>
    </row>
    <row r="208" spans="13:21">
      <c r="R208" s="1745"/>
      <c r="S208" s="1745"/>
      <c r="T208" s="1745"/>
      <c r="U208" s="1745"/>
    </row>
    <row r="209" spans="6:34">
      <c r="R209" s="1745"/>
      <c r="S209" s="1745"/>
      <c r="T209" s="1745"/>
      <c r="U209" s="1745"/>
    </row>
    <row r="210" spans="6:34">
      <c r="R210" s="1745"/>
      <c r="S210" s="1745"/>
      <c r="T210" s="1745"/>
      <c r="U210" s="1745"/>
    </row>
    <row r="211" spans="6:34">
      <c r="R211" s="1745"/>
      <c r="S211" s="1745"/>
      <c r="T211" s="1745"/>
      <c r="U211" s="1745"/>
    </row>
    <row r="212" spans="6:34" s="751" customFormat="1">
      <c r="F212" s="764"/>
      <c r="G212" s="764"/>
      <c r="H212" s="764"/>
      <c r="I212" s="764"/>
      <c r="J212" s="764"/>
      <c r="K212" s="765"/>
      <c r="L212" s="765"/>
      <c r="M212" s="1638"/>
      <c r="N212" s="1638"/>
      <c r="O212" s="1638"/>
      <c r="P212" s="1638"/>
      <c r="Q212" s="1638"/>
      <c r="R212" s="1877"/>
      <c r="S212" s="1877"/>
      <c r="T212" s="1877"/>
      <c r="U212" s="1877"/>
      <c r="V212" s="1638"/>
      <c r="W212" s="1638"/>
      <c r="X212" s="1638"/>
      <c r="Y212" s="1638"/>
      <c r="Z212" s="1638"/>
      <c r="AA212" s="1638"/>
      <c r="AB212" s="1638"/>
      <c r="AC212" s="1638"/>
      <c r="AD212" s="1638"/>
      <c r="AE212" s="1638"/>
      <c r="AF212" s="1638"/>
      <c r="AG212" s="1638"/>
      <c r="AH212" s="1638"/>
    </row>
    <row r="213" spans="6:34">
      <c r="R213" s="1745"/>
      <c r="S213" s="1745"/>
      <c r="T213" s="1745"/>
      <c r="U213" s="1745"/>
    </row>
    <row r="214" spans="6:34">
      <c r="R214" s="1745"/>
      <c r="S214" s="1745"/>
      <c r="T214" s="1745"/>
      <c r="U214" s="1745"/>
    </row>
    <row r="215" spans="6:34" ht="27" customHeight="1">
      <c r="R215" s="1745"/>
      <c r="S215" s="1745"/>
      <c r="T215" s="1745"/>
      <c r="U215" s="1745"/>
    </row>
    <row r="216" spans="6:34" ht="30" customHeight="1">
      <c r="R216" s="1745"/>
      <c r="S216" s="1745"/>
      <c r="T216" s="1745"/>
      <c r="U216" s="1745"/>
    </row>
    <row r="217" spans="6:34">
      <c r="M217" s="1858"/>
      <c r="N217" s="1859"/>
      <c r="O217" s="1859"/>
      <c r="P217" s="1859"/>
      <c r="Q217" s="1745"/>
      <c r="R217" s="1745"/>
      <c r="S217" s="1745"/>
      <c r="T217" s="1745"/>
      <c r="U217" s="1745"/>
    </row>
    <row r="218" spans="6:34">
      <c r="M218" s="1858"/>
      <c r="N218" s="1859"/>
      <c r="O218" s="1859"/>
      <c r="P218" s="1859"/>
      <c r="Q218" s="1745"/>
      <c r="R218" s="1745"/>
      <c r="S218" s="1745"/>
      <c r="T218" s="1745"/>
      <c r="U218" s="1745"/>
    </row>
    <row r="219" spans="6:34">
      <c r="M219" s="1858"/>
      <c r="N219" s="1859"/>
      <c r="O219" s="1859"/>
      <c r="P219" s="1859"/>
      <c r="Q219" s="1745"/>
      <c r="R219" s="1745"/>
      <c r="S219" s="1745"/>
      <c r="T219" s="1745"/>
      <c r="U219" s="1745"/>
    </row>
    <row r="220" spans="6:34">
      <c r="K220" s="767"/>
      <c r="L220" s="767"/>
      <c r="M220" s="1861"/>
      <c r="N220" s="1861"/>
      <c r="O220" s="1861"/>
      <c r="P220" s="1861"/>
      <c r="Q220" s="1860"/>
      <c r="R220" s="1860"/>
      <c r="S220" s="1745"/>
      <c r="T220" s="1745"/>
      <c r="U220" s="1745"/>
    </row>
    <row r="221" spans="6:34">
      <c r="K221" s="767"/>
      <c r="L221" s="767"/>
      <c r="M221" s="1872"/>
      <c r="N221" s="1861"/>
      <c r="O221" s="1861"/>
      <c r="P221" s="1861"/>
      <c r="Q221" s="1860"/>
      <c r="R221" s="1860"/>
      <c r="S221" s="1745"/>
      <c r="T221" s="1745"/>
      <c r="U221" s="1745"/>
    </row>
    <row r="222" spans="6:34">
      <c r="K222" s="767"/>
      <c r="L222" s="767"/>
      <c r="M222" s="3622"/>
      <c r="N222" s="3622"/>
      <c r="O222" s="1861"/>
      <c r="P222" s="1861"/>
      <c r="Q222" s="1860"/>
      <c r="R222" s="1860"/>
      <c r="S222" s="1745"/>
      <c r="T222" s="1745"/>
      <c r="U222" s="1745"/>
    </row>
    <row r="223" spans="6:34">
      <c r="K223" s="767"/>
      <c r="L223" s="767"/>
      <c r="M223" s="1875"/>
      <c r="N223" s="1876"/>
      <c r="O223" s="1862"/>
      <c r="P223" s="1861"/>
      <c r="Q223" s="1860"/>
      <c r="R223" s="1860"/>
      <c r="S223" s="1745"/>
      <c r="T223" s="1745"/>
      <c r="U223" s="1745"/>
    </row>
    <row r="224" spans="6:34">
      <c r="K224" s="767"/>
      <c r="L224" s="767"/>
      <c r="M224" s="1875"/>
      <c r="N224" s="1876"/>
      <c r="O224" s="1865"/>
      <c r="P224" s="1861"/>
      <c r="Q224" s="1860"/>
      <c r="R224" s="1860"/>
      <c r="S224" s="1745"/>
      <c r="T224" s="1745"/>
      <c r="U224" s="1745"/>
    </row>
    <row r="225" spans="11:21">
      <c r="K225" s="767"/>
      <c r="L225" s="767"/>
      <c r="M225" s="1875"/>
      <c r="N225" s="1876"/>
      <c r="O225" s="1865"/>
      <c r="P225" s="1861"/>
      <c r="Q225" s="1860"/>
      <c r="R225" s="1860"/>
      <c r="S225" s="1745"/>
      <c r="T225" s="1745"/>
      <c r="U225" s="1745"/>
    </row>
    <row r="226" spans="11:21">
      <c r="K226" s="767"/>
      <c r="L226" s="767"/>
      <c r="M226" s="1875"/>
      <c r="N226" s="1876"/>
      <c r="O226" s="1865"/>
      <c r="P226" s="1861"/>
      <c r="Q226" s="1860"/>
      <c r="R226" s="1860"/>
      <c r="S226" s="1745"/>
      <c r="T226" s="1745"/>
      <c r="U226" s="1745"/>
    </row>
    <row r="227" spans="11:21">
      <c r="K227" s="767"/>
      <c r="L227" s="767"/>
      <c r="M227" s="1875"/>
      <c r="N227" s="1874"/>
      <c r="O227" s="1873"/>
      <c r="P227" s="1861"/>
      <c r="Q227" s="1860"/>
      <c r="R227" s="1860"/>
      <c r="S227" s="1745"/>
      <c r="T227" s="1745"/>
      <c r="U227" s="1745"/>
    </row>
    <row r="228" spans="11:21">
      <c r="K228" s="767"/>
      <c r="L228" s="767"/>
      <c r="M228" s="1872"/>
      <c r="N228" s="1862"/>
      <c r="O228" s="1861"/>
      <c r="P228" s="1861"/>
      <c r="Q228" s="1860"/>
      <c r="R228" s="1860"/>
      <c r="S228" s="1745"/>
      <c r="T228" s="1745"/>
      <c r="U228" s="1745"/>
    </row>
    <row r="229" spans="11:21">
      <c r="K229" s="769"/>
      <c r="L229" s="769"/>
      <c r="M229" s="1871"/>
      <c r="N229" s="1870"/>
      <c r="O229" s="1870"/>
      <c r="P229" s="1869"/>
      <c r="Q229" s="1868"/>
      <c r="R229" s="1860"/>
      <c r="S229" s="1745"/>
      <c r="T229" s="1745"/>
      <c r="U229" s="1745"/>
    </row>
    <row r="230" spans="11:21">
      <c r="K230" s="767"/>
      <c r="L230" s="767"/>
      <c r="M230" s="1867"/>
      <c r="N230" s="3618"/>
      <c r="O230" s="3619"/>
      <c r="P230" s="3620"/>
      <c r="Q230" s="3620"/>
      <c r="R230" s="1860"/>
      <c r="S230" s="1745"/>
      <c r="T230" s="1745"/>
      <c r="U230" s="1745"/>
    </row>
    <row r="231" spans="11:21">
      <c r="K231" s="767"/>
      <c r="L231" s="767"/>
      <c r="M231" s="1867"/>
      <c r="N231" s="3618"/>
      <c r="O231" s="3619"/>
      <c r="P231" s="3620"/>
      <c r="Q231" s="3620"/>
      <c r="R231" s="1860"/>
      <c r="S231" s="1745"/>
      <c r="T231" s="1745"/>
      <c r="U231" s="1745"/>
    </row>
    <row r="232" spans="11:21">
      <c r="K232" s="767"/>
      <c r="L232" s="767"/>
      <c r="M232" s="1862"/>
      <c r="N232" s="1865"/>
      <c r="O232" s="1866"/>
      <c r="P232" s="1865"/>
      <c r="Q232" s="1865"/>
      <c r="R232" s="1860"/>
      <c r="S232" s="1745"/>
      <c r="T232" s="1745"/>
      <c r="U232" s="1745"/>
    </row>
    <row r="233" spans="11:21">
      <c r="K233" s="767"/>
      <c r="L233" s="767"/>
      <c r="M233" s="1862"/>
      <c r="N233" s="1865"/>
      <c r="O233" s="1864"/>
      <c r="P233" s="1863"/>
      <c r="Q233" s="1863"/>
      <c r="R233" s="1860"/>
      <c r="S233" s="1745"/>
      <c r="T233" s="1745"/>
      <c r="U233" s="1745"/>
    </row>
    <row r="234" spans="11:21">
      <c r="K234" s="767"/>
      <c r="L234" s="767"/>
      <c r="M234" s="1862"/>
      <c r="N234" s="1861"/>
      <c r="O234" s="1861"/>
      <c r="P234" s="1861"/>
      <c r="Q234" s="1860"/>
      <c r="R234" s="1860"/>
      <c r="S234" s="1745"/>
      <c r="T234" s="1745"/>
      <c r="U234" s="1745"/>
    </row>
    <row r="235" spans="11:21">
      <c r="M235" s="1858"/>
      <c r="N235" s="1859"/>
      <c r="O235" s="1859"/>
      <c r="P235" s="1859"/>
      <c r="Q235" s="1745"/>
      <c r="R235" s="1745"/>
      <c r="S235" s="1745"/>
      <c r="T235" s="1745"/>
      <c r="U235" s="1745"/>
    </row>
    <row r="236" spans="11:21">
      <c r="M236" s="1858"/>
      <c r="N236" s="1859"/>
      <c r="O236" s="1859"/>
      <c r="P236" s="1859"/>
      <c r="Q236" s="1745"/>
      <c r="R236" s="1745"/>
      <c r="S236" s="1745"/>
      <c r="T236" s="1745"/>
      <c r="U236" s="1745"/>
    </row>
    <row r="237" spans="11:21">
      <c r="M237" s="1858"/>
      <c r="N237" s="1859"/>
      <c r="O237" s="1859"/>
      <c r="P237" s="1859"/>
      <c r="Q237" s="1745"/>
      <c r="R237" s="1745"/>
      <c r="S237" s="1745"/>
      <c r="T237" s="1745"/>
      <c r="U237" s="1745"/>
    </row>
    <row r="238" spans="11:21">
      <c r="M238" s="1858"/>
      <c r="N238" s="1859"/>
      <c r="O238" s="1859"/>
      <c r="P238" s="1859"/>
      <c r="Q238" s="1745"/>
      <c r="R238" s="1745"/>
      <c r="S238" s="1745"/>
      <c r="T238" s="1745"/>
      <c r="U238" s="1745"/>
    </row>
    <row r="239" spans="11:21">
      <c r="M239" s="1858"/>
      <c r="N239" s="1859"/>
      <c r="O239" s="1859"/>
      <c r="P239" s="1859"/>
      <c r="Q239" s="1745"/>
      <c r="R239" s="1745"/>
      <c r="S239" s="1745"/>
      <c r="T239" s="1745"/>
      <c r="U239" s="1745"/>
    </row>
    <row r="240" spans="11:21">
      <c r="M240" s="1858"/>
      <c r="N240" s="1859"/>
      <c r="O240" s="1859"/>
      <c r="P240" s="1859"/>
      <c r="Q240" s="1745"/>
      <c r="R240" s="1745"/>
      <c r="S240" s="1745"/>
      <c r="T240" s="1745"/>
      <c r="U240" s="1745"/>
    </row>
    <row r="241" spans="13:21">
      <c r="M241" s="1858"/>
      <c r="N241" s="1859"/>
      <c r="O241" s="1859"/>
      <c r="P241" s="1859"/>
      <c r="Q241" s="1745"/>
      <c r="R241" s="1745"/>
      <c r="S241" s="1745"/>
      <c r="T241" s="1745"/>
      <c r="U241" s="1745"/>
    </row>
    <row r="242" spans="13:21">
      <c r="M242" s="1858"/>
      <c r="N242" s="1859"/>
      <c r="O242" s="1859"/>
      <c r="P242" s="1859"/>
      <c r="Q242" s="1745"/>
      <c r="R242" s="1745"/>
      <c r="S242" s="1745"/>
      <c r="T242" s="1745"/>
      <c r="U242" s="1745"/>
    </row>
    <row r="243" spans="13:21">
      <c r="M243" s="1858"/>
      <c r="N243" s="1859"/>
      <c r="O243" s="1859"/>
      <c r="P243" s="1859"/>
      <c r="Q243" s="1745"/>
      <c r="R243" s="1745"/>
      <c r="S243" s="1745"/>
      <c r="T243" s="1745"/>
      <c r="U243" s="1745"/>
    </row>
    <row r="244" spans="13:21">
      <c r="M244" s="1858"/>
      <c r="N244" s="1859"/>
      <c r="O244" s="1859"/>
      <c r="P244" s="1859"/>
      <c r="Q244" s="1745"/>
      <c r="R244" s="1745"/>
      <c r="S244" s="1745"/>
      <c r="T244" s="1745"/>
      <c r="U244" s="1745"/>
    </row>
    <row r="245" spans="13:21">
      <c r="M245" s="1858"/>
      <c r="N245" s="1859"/>
      <c r="O245" s="1859"/>
      <c r="P245" s="1859"/>
      <c r="Q245" s="1745"/>
      <c r="R245" s="1745"/>
      <c r="S245" s="1745"/>
      <c r="T245" s="1745"/>
      <c r="U245" s="1745"/>
    </row>
    <row r="246" spans="13:21">
      <c r="M246" s="1858"/>
      <c r="N246" s="1859"/>
      <c r="O246" s="1859"/>
      <c r="P246" s="1859"/>
      <c r="Q246" s="1745"/>
      <c r="R246" s="1745"/>
      <c r="S246" s="1745"/>
      <c r="T246" s="1745"/>
      <c r="U246" s="1745"/>
    </row>
    <row r="247" spans="13:21">
      <c r="M247" s="1858"/>
      <c r="N247" s="1859"/>
      <c r="O247" s="1859"/>
      <c r="P247" s="1859"/>
      <c r="Q247" s="1745"/>
      <c r="R247" s="1745"/>
      <c r="S247" s="1745"/>
      <c r="T247" s="1745"/>
      <c r="U247" s="1745"/>
    </row>
    <row r="248" spans="13:21">
      <c r="M248" s="1858"/>
      <c r="N248" s="1859"/>
      <c r="O248" s="1859"/>
      <c r="P248" s="1859"/>
      <c r="Q248" s="1745"/>
      <c r="R248" s="1745"/>
      <c r="S248" s="1745"/>
      <c r="T248" s="1745"/>
      <c r="U248" s="1745"/>
    </row>
    <row r="249" spans="13:21">
      <c r="M249" s="1858"/>
      <c r="N249" s="1859"/>
      <c r="O249" s="1859"/>
      <c r="P249" s="1859"/>
      <c r="Q249" s="1745"/>
      <c r="R249" s="1745"/>
      <c r="S249" s="1745"/>
      <c r="T249" s="1745"/>
      <c r="U249" s="1745"/>
    </row>
    <row r="250" spans="13:21">
      <c r="M250" s="1858"/>
      <c r="N250" s="1859"/>
      <c r="O250" s="1859"/>
      <c r="P250" s="1859"/>
      <c r="Q250" s="1745"/>
      <c r="R250" s="1745"/>
      <c r="S250" s="1745"/>
      <c r="T250" s="1745"/>
      <c r="U250" s="1745"/>
    </row>
    <row r="251" spans="13:21">
      <c r="M251" s="1858"/>
      <c r="N251" s="1859"/>
      <c r="O251" s="1859"/>
      <c r="P251" s="1859"/>
      <c r="Q251" s="1745"/>
      <c r="R251" s="1745"/>
      <c r="S251" s="1745"/>
      <c r="T251" s="1745"/>
      <c r="U251" s="1745"/>
    </row>
    <row r="252" spans="13:21">
      <c r="M252" s="1858"/>
      <c r="N252" s="1859"/>
      <c r="O252" s="1859"/>
      <c r="P252" s="1859"/>
      <c r="Q252" s="1745"/>
      <c r="R252" s="1745"/>
      <c r="S252" s="1745"/>
      <c r="T252" s="1745"/>
      <c r="U252" s="1745"/>
    </row>
    <row r="253" spans="13:21">
      <c r="M253" s="1858"/>
      <c r="N253" s="1859"/>
      <c r="O253" s="1859"/>
      <c r="P253" s="1859"/>
      <c r="Q253" s="1745"/>
      <c r="R253" s="1745"/>
      <c r="S253" s="1745"/>
      <c r="T253" s="1745"/>
      <c r="U253" s="1745"/>
    </row>
    <row r="254" spans="13:21">
      <c r="M254" s="1858"/>
      <c r="N254" s="1859"/>
      <c r="O254" s="1859"/>
      <c r="P254" s="1859"/>
      <c r="Q254" s="1745"/>
      <c r="R254" s="1745"/>
      <c r="S254" s="1745"/>
      <c r="T254" s="1745"/>
      <c r="U254" s="1745"/>
    </row>
    <row r="255" spans="13:21">
      <c r="M255" s="1858"/>
      <c r="N255" s="1859"/>
      <c r="O255" s="1859"/>
      <c r="P255" s="1859"/>
      <c r="Q255" s="1745"/>
      <c r="R255" s="1745"/>
      <c r="S255" s="1745"/>
      <c r="T255" s="1745"/>
      <c r="U255" s="1745"/>
    </row>
    <row r="256" spans="13:21">
      <c r="M256" s="1858"/>
      <c r="N256" s="1859"/>
      <c r="O256" s="1859"/>
      <c r="P256" s="1859"/>
      <c r="Q256" s="1745"/>
      <c r="R256" s="1745"/>
      <c r="S256" s="1745"/>
      <c r="T256" s="1745"/>
      <c r="U256" s="1745"/>
    </row>
    <row r="257" spans="13:21">
      <c r="M257" s="1858"/>
      <c r="N257" s="1859"/>
      <c r="O257" s="1859"/>
      <c r="P257" s="1859"/>
      <c r="Q257" s="1745"/>
      <c r="R257" s="1745"/>
      <c r="S257" s="1745"/>
      <c r="T257" s="1745"/>
      <c r="U257" s="1745"/>
    </row>
    <row r="258" spans="13:21">
      <c r="M258" s="1858"/>
      <c r="N258" s="1859"/>
      <c r="O258" s="1859"/>
      <c r="P258" s="1859"/>
      <c r="Q258" s="1745"/>
      <c r="R258" s="1745"/>
      <c r="S258" s="1745"/>
      <c r="T258" s="1745"/>
      <c r="U258" s="1745"/>
    </row>
    <row r="259" spans="13:21">
      <c r="M259" s="1858"/>
      <c r="N259" s="1859"/>
      <c r="O259" s="1859"/>
      <c r="P259" s="1859"/>
      <c r="Q259" s="1745"/>
      <c r="R259" s="1745"/>
      <c r="S259" s="1745"/>
      <c r="T259" s="1745"/>
      <c r="U259" s="1745"/>
    </row>
    <row r="260" spans="13:21">
      <c r="M260" s="1858"/>
      <c r="N260" s="1859"/>
      <c r="O260" s="1859"/>
      <c r="P260" s="1859"/>
      <c r="Q260" s="1745"/>
      <c r="R260" s="1745"/>
      <c r="S260" s="1745"/>
      <c r="T260" s="1745"/>
      <c r="U260" s="1745"/>
    </row>
    <row r="261" spans="13:21">
      <c r="M261" s="1858"/>
      <c r="N261" s="1859"/>
      <c r="O261" s="1859"/>
      <c r="P261" s="1859"/>
      <c r="Q261" s="1745"/>
      <c r="R261" s="1745"/>
      <c r="S261" s="1745"/>
      <c r="T261" s="1745"/>
      <c r="U261" s="1745"/>
    </row>
    <row r="262" spans="13:21">
      <c r="M262" s="1858"/>
      <c r="N262" s="1859"/>
      <c r="O262" s="1859"/>
      <c r="P262" s="1859"/>
      <c r="Q262" s="1745"/>
      <c r="R262" s="1745"/>
      <c r="S262" s="1745"/>
      <c r="T262" s="1745"/>
      <c r="U262" s="1745"/>
    </row>
    <row r="263" spans="13:21">
      <c r="M263" s="1858"/>
      <c r="N263" s="1859"/>
      <c r="O263" s="1859"/>
      <c r="P263" s="1859"/>
      <c r="Q263" s="1745"/>
      <c r="R263" s="1745"/>
      <c r="S263" s="1745"/>
      <c r="T263" s="1745"/>
      <c r="U263" s="1745"/>
    </row>
    <row r="264" spans="13:21">
      <c r="M264" s="1858"/>
      <c r="N264" s="1859"/>
      <c r="O264" s="1859"/>
      <c r="P264" s="1859"/>
      <c r="Q264" s="1745"/>
      <c r="R264" s="1745"/>
      <c r="S264" s="1745"/>
      <c r="T264" s="1745"/>
      <c r="U264" s="1745"/>
    </row>
    <row r="265" spans="13:21">
      <c r="M265" s="1858"/>
      <c r="N265" s="1859"/>
      <c r="O265" s="1859"/>
      <c r="P265" s="1859"/>
      <c r="Q265" s="1745"/>
      <c r="R265" s="1745"/>
      <c r="S265" s="1745"/>
      <c r="T265" s="1745"/>
      <c r="U265" s="1745"/>
    </row>
    <row r="266" spans="13:21">
      <c r="M266" s="1858"/>
      <c r="N266" s="1859"/>
      <c r="O266" s="1859"/>
      <c r="P266" s="1859"/>
      <c r="Q266" s="1745"/>
      <c r="R266" s="1745"/>
      <c r="S266" s="1745"/>
      <c r="T266" s="1745"/>
      <c r="U266" s="1745"/>
    </row>
    <row r="267" spans="13:21">
      <c r="M267" s="1858"/>
      <c r="N267" s="1859"/>
      <c r="O267" s="1859"/>
      <c r="P267" s="1859"/>
      <c r="Q267" s="1745"/>
      <c r="R267" s="1745"/>
      <c r="S267" s="1745"/>
      <c r="T267" s="1745"/>
      <c r="U267" s="1745"/>
    </row>
    <row r="268" spans="13:21">
      <c r="M268" s="1858"/>
      <c r="N268" s="1859"/>
      <c r="O268" s="1859"/>
      <c r="P268" s="1859"/>
      <c r="Q268" s="1745"/>
      <c r="R268" s="1745"/>
      <c r="S268" s="1745"/>
      <c r="T268" s="1745"/>
      <c r="U268" s="1745"/>
    </row>
    <row r="269" spans="13:21">
      <c r="M269" s="1858"/>
      <c r="N269" s="1859"/>
      <c r="O269" s="1859"/>
      <c r="P269" s="1859"/>
      <c r="Q269" s="1745"/>
      <c r="R269" s="1745"/>
      <c r="S269" s="1745"/>
      <c r="T269" s="1745"/>
      <c r="U269" s="1745"/>
    </row>
    <row r="270" spans="13:21">
      <c r="M270" s="1858"/>
      <c r="N270" s="1859"/>
      <c r="O270" s="1859"/>
      <c r="P270" s="1859"/>
      <c r="Q270" s="1745"/>
      <c r="R270" s="1745"/>
      <c r="S270" s="1745"/>
      <c r="T270" s="1745"/>
      <c r="U270" s="1745"/>
    </row>
    <row r="271" spans="13:21">
      <c r="M271" s="1858"/>
      <c r="N271" s="1859"/>
      <c r="O271" s="1859"/>
      <c r="P271" s="1859"/>
      <c r="Q271" s="1745"/>
      <c r="R271" s="1745"/>
      <c r="S271" s="1745"/>
      <c r="T271" s="1745"/>
      <c r="U271" s="1745"/>
    </row>
    <row r="272" spans="13:21">
      <c r="M272" s="1858"/>
      <c r="N272" s="1859"/>
      <c r="O272" s="1859"/>
      <c r="P272" s="1859"/>
      <c r="Q272" s="1745"/>
      <c r="R272" s="1745"/>
      <c r="S272" s="1745"/>
      <c r="T272" s="1745"/>
      <c r="U272" s="1745"/>
    </row>
    <row r="273" spans="13:21">
      <c r="M273" s="1858"/>
      <c r="N273" s="1859"/>
      <c r="O273" s="1859"/>
      <c r="P273" s="1859"/>
      <c r="Q273" s="1745"/>
      <c r="R273" s="1745"/>
      <c r="S273" s="1745"/>
      <c r="T273" s="1745"/>
      <c r="U273" s="1745"/>
    </row>
    <row r="274" spans="13:21">
      <c r="M274" s="1858"/>
      <c r="N274" s="1859"/>
      <c r="O274" s="1859"/>
      <c r="P274" s="1859"/>
      <c r="Q274" s="1745"/>
      <c r="R274" s="1745"/>
      <c r="S274" s="1745"/>
      <c r="T274" s="1745"/>
      <c r="U274" s="1745"/>
    </row>
    <row r="275" spans="13:21">
      <c r="M275" s="1858"/>
      <c r="N275" s="1859"/>
      <c r="O275" s="1859"/>
      <c r="P275" s="1859"/>
      <c r="Q275" s="1745"/>
      <c r="R275" s="1745"/>
      <c r="S275" s="1745"/>
      <c r="T275" s="1745"/>
      <c r="U275" s="1745"/>
    </row>
    <row r="276" spans="13:21">
      <c r="M276" s="1858"/>
      <c r="N276" s="1859"/>
      <c r="O276" s="1859"/>
      <c r="P276" s="1859"/>
      <c r="Q276" s="1745"/>
      <c r="R276" s="1745"/>
      <c r="S276" s="1745"/>
      <c r="T276" s="1745"/>
      <c r="U276" s="1745"/>
    </row>
    <row r="277" spans="13:21">
      <c r="M277" s="1858"/>
      <c r="N277" s="1859"/>
      <c r="O277" s="1859"/>
      <c r="P277" s="1859"/>
      <c r="Q277" s="1745"/>
      <c r="R277" s="1745"/>
      <c r="S277" s="1745"/>
      <c r="T277" s="1745"/>
      <c r="U277" s="1745"/>
    </row>
    <row r="278" spans="13:21">
      <c r="M278" s="1858"/>
      <c r="N278" s="1859"/>
      <c r="O278" s="1859"/>
      <c r="P278" s="1859"/>
      <c r="Q278" s="1745"/>
      <c r="R278" s="1745"/>
      <c r="S278" s="1745"/>
      <c r="T278" s="1745"/>
      <c r="U278" s="1745"/>
    </row>
    <row r="279" spans="13:21">
      <c r="M279" s="1858"/>
      <c r="N279" s="1859"/>
      <c r="O279" s="1859"/>
      <c r="P279" s="1859"/>
      <c r="Q279" s="1745"/>
      <c r="R279" s="1745"/>
      <c r="S279" s="1745"/>
      <c r="T279" s="1745"/>
      <c r="U279" s="1745"/>
    </row>
    <row r="280" spans="13:21">
      <c r="M280" s="1858"/>
      <c r="N280" s="1859"/>
      <c r="O280" s="1859"/>
      <c r="P280" s="1859"/>
      <c r="Q280" s="1745"/>
      <c r="R280" s="1745"/>
      <c r="S280" s="1745"/>
      <c r="T280" s="1745"/>
      <c r="U280" s="1745"/>
    </row>
    <row r="281" spans="13:21">
      <c r="M281" s="1858"/>
      <c r="N281" s="1859"/>
      <c r="O281" s="1859"/>
      <c r="P281" s="1859"/>
      <c r="Q281" s="1745"/>
      <c r="R281" s="1745"/>
      <c r="S281" s="1745"/>
      <c r="T281" s="1745"/>
      <c r="U281" s="1745"/>
    </row>
    <row r="282" spans="13:21">
      <c r="M282" s="1858"/>
      <c r="N282" s="1859"/>
      <c r="O282" s="1859"/>
      <c r="P282" s="1859"/>
      <c r="Q282" s="1745"/>
      <c r="R282" s="1745"/>
      <c r="S282" s="1745"/>
      <c r="T282" s="1745"/>
      <c r="U282" s="1745"/>
    </row>
    <row r="283" spans="13:21">
      <c r="M283" s="1858"/>
      <c r="N283" s="1859"/>
      <c r="O283" s="1859"/>
      <c r="P283" s="1859"/>
      <c r="Q283" s="1745"/>
      <c r="R283" s="1745"/>
      <c r="S283" s="1745"/>
      <c r="T283" s="1745"/>
      <c r="U283" s="1745"/>
    </row>
    <row r="284" spans="13:21">
      <c r="M284" s="1858"/>
      <c r="N284" s="1859"/>
      <c r="O284" s="1859"/>
      <c r="P284" s="1859"/>
      <c r="Q284" s="1745"/>
      <c r="R284" s="1745"/>
      <c r="S284" s="1745"/>
      <c r="T284" s="1745"/>
      <c r="U284" s="1745"/>
    </row>
    <row r="285" spans="13:21">
      <c r="M285" s="1858"/>
      <c r="N285" s="1859"/>
      <c r="O285" s="1859"/>
      <c r="P285" s="1859"/>
      <c r="Q285" s="1745"/>
      <c r="R285" s="1745"/>
      <c r="S285" s="1745"/>
      <c r="T285" s="1745"/>
      <c r="U285" s="1745"/>
    </row>
    <row r="286" spans="13:21">
      <c r="M286" s="1858"/>
      <c r="N286" s="1859"/>
      <c r="O286" s="1859"/>
      <c r="P286" s="1859"/>
      <c r="Q286" s="1745"/>
      <c r="R286" s="1745"/>
      <c r="S286" s="1745"/>
      <c r="T286" s="1745"/>
      <c r="U286" s="1745"/>
    </row>
    <row r="287" spans="13:21">
      <c r="M287" s="1858"/>
      <c r="N287" s="1859"/>
      <c r="O287" s="1859"/>
      <c r="P287" s="1859"/>
      <c r="Q287" s="1745"/>
      <c r="R287" s="1745"/>
      <c r="S287" s="1745"/>
      <c r="T287" s="1745"/>
      <c r="U287" s="1745"/>
    </row>
    <row r="288" spans="13:21">
      <c r="M288" s="1858"/>
      <c r="N288" s="1859"/>
      <c r="O288" s="1859"/>
      <c r="P288" s="1859"/>
      <c r="Q288" s="1745"/>
      <c r="R288" s="1745"/>
      <c r="S288" s="1745"/>
      <c r="T288" s="1745"/>
      <c r="U288" s="1745"/>
    </row>
    <row r="289" spans="13:21">
      <c r="M289" s="1858"/>
      <c r="N289" s="1859"/>
      <c r="O289" s="1859"/>
      <c r="P289" s="1859"/>
      <c r="Q289" s="1745"/>
      <c r="R289" s="1745"/>
      <c r="S289" s="1745"/>
      <c r="T289" s="1745"/>
      <c r="U289" s="1745"/>
    </row>
    <row r="290" spans="13:21">
      <c r="M290" s="1858"/>
      <c r="N290" s="1859"/>
      <c r="O290" s="1859"/>
      <c r="P290" s="1859"/>
      <c r="Q290" s="1745"/>
      <c r="R290" s="1745"/>
      <c r="S290" s="1745"/>
      <c r="T290" s="1745"/>
      <c r="U290" s="1745"/>
    </row>
    <row r="291" spans="13:21">
      <c r="M291" s="1858"/>
      <c r="N291" s="1859"/>
      <c r="O291" s="1859"/>
      <c r="P291" s="1859"/>
      <c r="Q291" s="1745"/>
      <c r="R291" s="1745"/>
      <c r="S291" s="1745"/>
      <c r="T291" s="1745"/>
      <c r="U291" s="1745"/>
    </row>
    <row r="292" spans="13:21">
      <c r="M292" s="1858"/>
      <c r="N292" s="1859"/>
      <c r="O292" s="1859"/>
      <c r="P292" s="1859"/>
      <c r="Q292" s="1745"/>
      <c r="R292" s="1745"/>
      <c r="S292" s="1745"/>
      <c r="T292" s="1745"/>
      <c r="U292" s="1745"/>
    </row>
    <row r="293" spans="13:21">
      <c r="M293" s="1858"/>
      <c r="N293" s="1859"/>
      <c r="O293" s="1859"/>
      <c r="P293" s="1859"/>
      <c r="Q293" s="1745"/>
      <c r="R293" s="1745"/>
      <c r="S293" s="1745"/>
      <c r="T293" s="1745"/>
      <c r="U293" s="1745"/>
    </row>
    <row r="294" spans="13:21">
      <c r="M294" s="1858"/>
      <c r="N294" s="1859"/>
      <c r="O294" s="1859"/>
      <c r="P294" s="1859"/>
      <c r="Q294" s="1745"/>
      <c r="R294" s="1745"/>
      <c r="S294" s="1745"/>
      <c r="T294" s="1745"/>
      <c r="U294" s="1745"/>
    </row>
    <row r="295" spans="13:21">
      <c r="M295" s="1858"/>
      <c r="N295" s="1859"/>
      <c r="O295" s="1859"/>
      <c r="P295" s="1859"/>
      <c r="Q295" s="1745"/>
      <c r="R295" s="1745"/>
      <c r="S295" s="1745"/>
      <c r="T295" s="1745"/>
      <c r="U295" s="1745"/>
    </row>
    <row r="296" spans="13:21">
      <c r="M296" s="1858"/>
      <c r="N296" s="1859"/>
      <c r="O296" s="1859"/>
      <c r="P296" s="1859"/>
      <c r="Q296" s="1745"/>
      <c r="R296" s="1745"/>
      <c r="S296" s="1745"/>
      <c r="T296" s="1745"/>
      <c r="U296" s="1745"/>
    </row>
    <row r="297" spans="13:21">
      <c r="M297" s="1858"/>
      <c r="N297" s="1859"/>
      <c r="O297" s="1859"/>
      <c r="P297" s="1859"/>
      <c r="Q297" s="1745"/>
      <c r="R297" s="1745"/>
      <c r="S297" s="1745"/>
      <c r="T297" s="1745"/>
      <c r="U297" s="1745"/>
    </row>
    <row r="298" spans="13:21">
      <c r="M298" s="1858"/>
      <c r="N298" s="1859"/>
      <c r="O298" s="1859"/>
      <c r="P298" s="1859"/>
      <c r="Q298" s="1745"/>
      <c r="R298" s="1745"/>
      <c r="S298" s="1745"/>
      <c r="T298" s="1745"/>
      <c r="U298" s="1745"/>
    </row>
    <row r="299" spans="13:21">
      <c r="M299" s="1858"/>
      <c r="N299" s="1859"/>
      <c r="O299" s="1859"/>
      <c r="P299" s="1859"/>
      <c r="Q299" s="1745"/>
      <c r="R299" s="1745"/>
      <c r="S299" s="1745"/>
      <c r="T299" s="1745"/>
      <c r="U299" s="1745"/>
    </row>
    <row r="300" spans="13:21">
      <c r="M300" s="1858"/>
      <c r="N300" s="1859"/>
      <c r="O300" s="1859"/>
      <c r="P300" s="1859"/>
      <c r="Q300" s="1745"/>
      <c r="R300" s="1745"/>
      <c r="S300" s="1745"/>
      <c r="T300" s="1745"/>
      <c r="U300" s="1745"/>
    </row>
    <row r="301" spans="13:21">
      <c r="M301" s="1858"/>
      <c r="N301" s="1859"/>
      <c r="O301" s="1859"/>
      <c r="P301" s="1859"/>
      <c r="Q301" s="1745"/>
      <c r="R301" s="1745"/>
      <c r="S301" s="1745"/>
      <c r="T301" s="1745"/>
      <c r="U301" s="1745"/>
    </row>
    <row r="302" spans="13:21">
      <c r="M302" s="1858"/>
      <c r="N302" s="1859"/>
      <c r="O302" s="1859"/>
      <c r="P302" s="1859"/>
      <c r="Q302" s="1745"/>
      <c r="R302" s="1745"/>
      <c r="S302" s="1745"/>
      <c r="T302" s="1745"/>
      <c r="U302" s="1745"/>
    </row>
    <row r="303" spans="13:21">
      <c r="M303" s="1858"/>
      <c r="N303" s="1859"/>
      <c r="O303" s="1859"/>
      <c r="P303" s="1859"/>
      <c r="Q303" s="1745"/>
      <c r="R303" s="1745"/>
      <c r="S303" s="1745"/>
      <c r="T303" s="1745"/>
      <c r="U303" s="1745"/>
    </row>
    <row r="304" spans="13:21">
      <c r="M304" s="1858"/>
      <c r="N304" s="1859"/>
      <c r="O304" s="1859"/>
      <c r="P304" s="1859"/>
      <c r="Q304" s="1745"/>
      <c r="R304" s="1745"/>
      <c r="S304" s="1745"/>
      <c r="T304" s="1745"/>
      <c r="U304" s="1745"/>
    </row>
    <row r="305" spans="13:21">
      <c r="M305" s="1858"/>
      <c r="N305" s="1859"/>
      <c r="O305" s="1859"/>
      <c r="P305" s="1859"/>
      <c r="Q305" s="1745"/>
      <c r="R305" s="1745"/>
      <c r="S305" s="1745"/>
      <c r="T305" s="1745"/>
      <c r="U305" s="1745"/>
    </row>
    <row r="306" spans="13:21">
      <c r="M306" s="1858"/>
      <c r="N306" s="1859"/>
      <c r="O306" s="1859"/>
      <c r="P306" s="1859"/>
      <c r="Q306" s="1745"/>
      <c r="R306" s="1745"/>
      <c r="S306" s="1745"/>
      <c r="T306" s="1745"/>
      <c r="U306" s="1745"/>
    </row>
    <row r="307" spans="13:21">
      <c r="M307" s="1858"/>
      <c r="N307" s="1859"/>
      <c r="O307" s="1859"/>
      <c r="P307" s="1859"/>
      <c r="Q307" s="1745"/>
      <c r="R307" s="1745"/>
      <c r="S307" s="1745"/>
      <c r="T307" s="1745"/>
      <c r="U307" s="1745"/>
    </row>
    <row r="308" spans="13:21">
      <c r="M308" s="1858"/>
      <c r="N308" s="1859"/>
      <c r="O308" s="1859"/>
      <c r="P308" s="1859"/>
      <c r="Q308" s="1745"/>
      <c r="R308" s="1745"/>
      <c r="S308" s="1745"/>
      <c r="T308" s="1745"/>
      <c r="U308" s="1745"/>
    </row>
    <row r="309" spans="13:21">
      <c r="M309" s="1858"/>
      <c r="N309" s="1859"/>
      <c r="O309" s="1859"/>
      <c r="P309" s="1859"/>
      <c r="Q309" s="1745"/>
      <c r="R309" s="1745"/>
      <c r="S309" s="1745"/>
      <c r="T309" s="1745"/>
      <c r="U309" s="1745"/>
    </row>
    <row r="310" spans="13:21">
      <c r="M310" s="1858"/>
      <c r="N310" s="1859"/>
      <c r="O310" s="1859"/>
      <c r="P310" s="1859"/>
      <c r="Q310" s="1745"/>
      <c r="R310" s="1745"/>
      <c r="S310" s="1745"/>
      <c r="T310" s="1745"/>
      <c r="U310" s="1745"/>
    </row>
    <row r="311" spans="13:21">
      <c r="M311" s="1858"/>
      <c r="N311" s="1859"/>
      <c r="O311" s="1859"/>
      <c r="P311" s="1859"/>
      <c r="Q311" s="1745"/>
      <c r="R311" s="1745"/>
      <c r="S311" s="1745"/>
      <c r="T311" s="1745"/>
      <c r="U311" s="1745"/>
    </row>
    <row r="312" spans="13:21">
      <c r="M312" s="1858"/>
      <c r="N312" s="1859"/>
      <c r="O312" s="1859"/>
      <c r="P312" s="1859"/>
      <c r="Q312" s="1745"/>
      <c r="R312" s="1745"/>
      <c r="S312" s="1745"/>
      <c r="T312" s="1745"/>
      <c r="U312" s="1745"/>
    </row>
    <row r="313" spans="13:21">
      <c r="M313" s="1858"/>
      <c r="N313" s="1859"/>
      <c r="O313" s="1859"/>
      <c r="P313" s="1859"/>
      <c r="Q313" s="1745"/>
      <c r="R313" s="1745"/>
      <c r="S313" s="1745"/>
      <c r="T313" s="1745"/>
      <c r="U313" s="1745"/>
    </row>
    <row r="314" spans="13:21">
      <c r="M314" s="1858"/>
      <c r="N314" s="1859"/>
      <c r="O314" s="1859"/>
      <c r="P314" s="1859"/>
      <c r="Q314" s="1745"/>
      <c r="R314" s="1745"/>
      <c r="S314" s="1745"/>
      <c r="T314" s="1745"/>
      <c r="U314" s="1745"/>
    </row>
    <row r="315" spans="13:21">
      <c r="M315" s="1858"/>
      <c r="N315" s="1859"/>
      <c r="O315" s="1859"/>
      <c r="P315" s="1859"/>
      <c r="Q315" s="1745"/>
      <c r="R315" s="1745"/>
      <c r="S315" s="1745"/>
      <c r="T315" s="1745"/>
      <c r="U315" s="1745"/>
    </row>
    <row r="316" spans="13:21">
      <c r="M316" s="1858"/>
      <c r="N316" s="1859"/>
      <c r="O316" s="1859"/>
      <c r="P316" s="1859"/>
      <c r="Q316" s="1745"/>
      <c r="R316" s="1745"/>
      <c r="S316" s="1745"/>
      <c r="T316" s="1745"/>
      <c r="U316" s="1745"/>
    </row>
    <row r="317" spans="13:21">
      <c r="M317" s="1858"/>
      <c r="N317" s="1859"/>
      <c r="O317" s="1859"/>
      <c r="P317" s="1859"/>
      <c r="Q317" s="1745"/>
      <c r="R317" s="1745"/>
      <c r="S317" s="1745"/>
      <c r="T317" s="1745"/>
      <c r="U317" s="1745"/>
    </row>
    <row r="318" spans="13:21">
      <c r="M318" s="1858"/>
      <c r="N318" s="1859"/>
      <c r="O318" s="1859"/>
      <c r="P318" s="1859"/>
      <c r="Q318" s="1745"/>
      <c r="R318" s="1745"/>
      <c r="S318" s="1745"/>
      <c r="T318" s="1745"/>
      <c r="U318" s="1745"/>
    </row>
    <row r="319" spans="13:21">
      <c r="M319" s="1858"/>
      <c r="N319" s="1859"/>
      <c r="O319" s="1859"/>
      <c r="P319" s="1859"/>
      <c r="Q319" s="1745"/>
      <c r="R319" s="1745"/>
      <c r="S319" s="1745"/>
      <c r="T319" s="1745"/>
      <c r="U319" s="1745"/>
    </row>
    <row r="320" spans="13:21">
      <c r="M320" s="1858"/>
      <c r="N320" s="1859"/>
      <c r="O320" s="1859"/>
      <c r="P320" s="1859"/>
      <c r="Q320" s="1745"/>
      <c r="R320" s="1745"/>
      <c r="S320" s="1745"/>
      <c r="T320" s="1745"/>
      <c r="U320" s="1745"/>
    </row>
    <row r="321" spans="13:21">
      <c r="M321" s="1858"/>
      <c r="N321" s="1859"/>
      <c r="O321" s="1859"/>
      <c r="P321" s="1859"/>
      <c r="Q321" s="1745"/>
      <c r="R321" s="1745"/>
      <c r="S321" s="1745"/>
      <c r="T321" s="1745"/>
      <c r="U321" s="1745"/>
    </row>
    <row r="322" spans="13:21">
      <c r="M322" s="1858"/>
      <c r="N322" s="1859"/>
      <c r="O322" s="1859"/>
      <c r="P322" s="1859"/>
      <c r="Q322" s="1745"/>
      <c r="R322" s="1745"/>
      <c r="S322" s="1745"/>
      <c r="T322" s="1745"/>
      <c r="U322" s="1745"/>
    </row>
    <row r="323" spans="13:21">
      <c r="M323" s="1858"/>
      <c r="N323" s="1859"/>
      <c r="O323" s="1859"/>
      <c r="P323" s="1859"/>
      <c r="Q323" s="1745"/>
      <c r="R323" s="1745"/>
      <c r="S323" s="1745"/>
      <c r="T323" s="1745"/>
      <c r="U323" s="1745"/>
    </row>
    <row r="324" spans="13:21">
      <c r="M324" s="1858"/>
      <c r="N324" s="1859"/>
      <c r="O324" s="1859"/>
      <c r="P324" s="1859"/>
      <c r="Q324" s="1745"/>
      <c r="R324" s="1745"/>
      <c r="S324" s="1745"/>
      <c r="T324" s="1745"/>
      <c r="U324" s="1745"/>
    </row>
    <row r="325" spans="13:21">
      <c r="M325" s="1858"/>
      <c r="N325" s="1859"/>
      <c r="O325" s="1859"/>
      <c r="P325" s="1859"/>
      <c r="Q325" s="1745"/>
      <c r="R325" s="1745"/>
      <c r="S325" s="1745"/>
      <c r="T325" s="1745"/>
      <c r="U325" s="1745"/>
    </row>
    <row r="326" spans="13:21">
      <c r="M326" s="1858"/>
      <c r="N326" s="1859"/>
      <c r="O326" s="1859"/>
      <c r="P326" s="1859"/>
      <c r="Q326" s="1745"/>
      <c r="R326" s="1745"/>
      <c r="S326" s="1745"/>
      <c r="T326" s="1745"/>
      <c r="U326" s="1745"/>
    </row>
    <row r="327" spans="13:21">
      <c r="M327" s="1858"/>
      <c r="N327" s="1859"/>
      <c r="O327" s="1859"/>
      <c r="P327" s="1859"/>
      <c r="Q327" s="1745"/>
      <c r="R327" s="1745"/>
      <c r="S327" s="1745"/>
      <c r="T327" s="1745"/>
      <c r="U327" s="1745"/>
    </row>
    <row r="328" spans="13:21">
      <c r="M328" s="1858"/>
      <c r="N328" s="1859"/>
      <c r="O328" s="1859"/>
      <c r="P328" s="1859"/>
      <c r="Q328" s="1745"/>
      <c r="R328" s="1745"/>
      <c r="S328" s="1745"/>
      <c r="T328" s="1745"/>
      <c r="U328" s="1745"/>
    </row>
    <row r="329" spans="13:21">
      <c r="M329" s="1858"/>
      <c r="N329" s="1859"/>
      <c r="O329" s="1859"/>
      <c r="P329" s="1859"/>
      <c r="Q329" s="1745"/>
      <c r="R329" s="1745"/>
      <c r="S329" s="1745"/>
      <c r="T329" s="1745"/>
      <c r="U329" s="1745"/>
    </row>
    <row r="330" spans="13:21">
      <c r="M330" s="1858"/>
      <c r="N330" s="1859"/>
      <c r="O330" s="1859"/>
      <c r="P330" s="1859"/>
      <c r="Q330" s="1745"/>
      <c r="R330" s="1745"/>
      <c r="S330" s="1745"/>
      <c r="T330" s="1745"/>
      <c r="U330" s="1745"/>
    </row>
    <row r="331" spans="13:21">
      <c r="M331" s="1858"/>
      <c r="N331" s="1859"/>
      <c r="O331" s="1859"/>
      <c r="P331" s="1859"/>
      <c r="Q331" s="1745"/>
      <c r="R331" s="1745"/>
      <c r="S331" s="1745"/>
      <c r="T331" s="1745"/>
      <c r="U331" s="1745"/>
    </row>
    <row r="332" spans="13:21">
      <c r="M332" s="1858"/>
      <c r="N332" s="1859"/>
      <c r="O332" s="1859"/>
      <c r="P332" s="1859"/>
      <c r="Q332" s="1745"/>
      <c r="R332" s="1745"/>
      <c r="S332" s="1745"/>
      <c r="T332" s="1745"/>
      <c r="U332" s="1745"/>
    </row>
    <row r="333" spans="13:21">
      <c r="M333" s="1858"/>
      <c r="N333" s="1859"/>
      <c r="O333" s="1859"/>
      <c r="P333" s="1859"/>
      <c r="Q333" s="1745"/>
      <c r="R333" s="1745"/>
      <c r="S333" s="1745"/>
      <c r="T333" s="1745"/>
      <c r="U333" s="1745"/>
    </row>
    <row r="334" spans="13:21">
      <c r="M334" s="1858"/>
      <c r="N334" s="1859"/>
      <c r="O334" s="1859"/>
      <c r="P334" s="1859"/>
      <c r="Q334" s="1745"/>
      <c r="R334" s="1745"/>
      <c r="S334" s="1745"/>
      <c r="T334" s="1745"/>
      <c r="U334" s="1745"/>
    </row>
    <row r="335" spans="13:21">
      <c r="M335" s="1858"/>
      <c r="N335" s="1859"/>
      <c r="O335" s="1859"/>
      <c r="P335" s="1859"/>
      <c r="Q335" s="1745"/>
      <c r="R335" s="1745"/>
      <c r="S335" s="1745"/>
      <c r="T335" s="1745"/>
      <c r="U335" s="1745"/>
    </row>
    <row r="336" spans="13:21">
      <c r="M336" s="1858"/>
      <c r="N336" s="1859"/>
      <c r="O336" s="1859"/>
      <c r="P336" s="1859"/>
      <c r="Q336" s="1745"/>
      <c r="R336" s="1745"/>
      <c r="S336" s="1745"/>
      <c r="T336" s="1745"/>
      <c r="U336" s="1745"/>
    </row>
    <row r="337" spans="13:21">
      <c r="M337" s="1858"/>
      <c r="N337" s="1859"/>
      <c r="O337" s="1859"/>
      <c r="P337" s="1859"/>
      <c r="Q337" s="1745"/>
      <c r="R337" s="1745"/>
      <c r="S337" s="1745"/>
      <c r="T337" s="1745"/>
      <c r="U337" s="1745"/>
    </row>
    <row r="338" spans="13:21">
      <c r="M338" s="1858"/>
      <c r="N338" s="1859"/>
      <c r="O338" s="1859"/>
      <c r="P338" s="1859"/>
      <c r="Q338" s="1745"/>
      <c r="R338" s="1745"/>
      <c r="S338" s="1745"/>
      <c r="T338" s="1745"/>
      <c r="U338" s="1745"/>
    </row>
    <row r="339" spans="13:21">
      <c r="M339" s="1858"/>
      <c r="N339" s="1859"/>
      <c r="O339" s="1859"/>
      <c r="P339" s="1859"/>
      <c r="Q339" s="1745"/>
      <c r="R339" s="1745"/>
      <c r="S339" s="1745"/>
      <c r="T339" s="1745"/>
      <c r="U339" s="1745"/>
    </row>
    <row r="340" spans="13:21">
      <c r="M340" s="1858"/>
      <c r="N340" s="1859"/>
      <c r="O340" s="1859"/>
      <c r="P340" s="1859"/>
      <c r="Q340" s="1745"/>
      <c r="R340" s="1745"/>
      <c r="S340" s="1745"/>
      <c r="T340" s="1745"/>
      <c r="U340" s="1745"/>
    </row>
    <row r="341" spans="13:21">
      <c r="M341" s="1858"/>
      <c r="N341" s="1859"/>
      <c r="O341" s="1859"/>
      <c r="P341" s="1859"/>
      <c r="Q341" s="1745"/>
      <c r="R341" s="1745"/>
      <c r="S341" s="1745"/>
      <c r="T341" s="1745"/>
      <c r="U341" s="1745"/>
    </row>
    <row r="342" spans="13:21">
      <c r="M342" s="1858"/>
      <c r="N342" s="1859"/>
      <c r="O342" s="1859"/>
      <c r="P342" s="1859"/>
      <c r="Q342" s="1745"/>
      <c r="R342" s="1745"/>
      <c r="S342" s="1745"/>
      <c r="T342" s="1745"/>
      <c r="U342" s="1745"/>
    </row>
    <row r="343" spans="13:21">
      <c r="M343" s="1858"/>
      <c r="N343" s="1859"/>
      <c r="O343" s="1859"/>
      <c r="P343" s="1859"/>
      <c r="Q343" s="1745"/>
      <c r="R343" s="1745"/>
      <c r="S343" s="1745"/>
      <c r="T343" s="1745"/>
      <c r="U343" s="1745"/>
    </row>
    <row r="344" spans="13:21">
      <c r="M344" s="1858"/>
      <c r="N344" s="1859"/>
      <c r="O344" s="1859"/>
      <c r="P344" s="1859"/>
      <c r="Q344" s="1745"/>
      <c r="R344" s="1745"/>
      <c r="S344" s="1745"/>
      <c r="T344" s="1745"/>
      <c r="U344" s="1745"/>
    </row>
    <row r="345" spans="13:21">
      <c r="M345" s="1858"/>
      <c r="N345" s="1859"/>
      <c r="O345" s="1859"/>
      <c r="P345" s="1859"/>
      <c r="Q345" s="1745"/>
      <c r="R345" s="1745"/>
      <c r="S345" s="1745"/>
      <c r="T345" s="1745"/>
      <c r="U345" s="1745"/>
    </row>
    <row r="346" spans="13:21">
      <c r="M346" s="1858"/>
      <c r="N346" s="1859"/>
      <c r="O346" s="1859"/>
      <c r="P346" s="1859"/>
      <c r="Q346" s="1745"/>
      <c r="R346" s="1745"/>
      <c r="S346" s="1745"/>
      <c r="T346" s="1745"/>
      <c r="U346" s="1745"/>
    </row>
    <row r="347" spans="13:21">
      <c r="M347" s="1858"/>
      <c r="N347" s="1859"/>
      <c r="O347" s="1859"/>
      <c r="P347" s="1859"/>
      <c r="Q347" s="1745"/>
      <c r="R347" s="1745"/>
      <c r="S347" s="1745"/>
      <c r="T347" s="1745"/>
      <c r="U347" s="1745"/>
    </row>
    <row r="348" spans="13:21">
      <c r="M348" s="1858"/>
      <c r="N348" s="1859"/>
      <c r="O348" s="1859"/>
      <c r="P348" s="1859"/>
      <c r="Q348" s="1745"/>
      <c r="R348" s="1745"/>
      <c r="S348" s="1745"/>
      <c r="T348" s="1745"/>
      <c r="U348" s="1745"/>
    </row>
    <row r="349" spans="13:21">
      <c r="M349" s="1858"/>
      <c r="N349" s="1859"/>
      <c r="O349" s="1859"/>
      <c r="P349" s="1859"/>
      <c r="Q349" s="1745"/>
      <c r="R349" s="1745"/>
      <c r="S349" s="1745"/>
      <c r="T349" s="1745"/>
      <c r="U349" s="1745"/>
    </row>
    <row r="350" spans="13:21">
      <c r="M350" s="1858"/>
      <c r="N350" s="1859"/>
      <c r="O350" s="1859"/>
      <c r="P350" s="1859"/>
      <c r="Q350" s="1745"/>
      <c r="R350" s="1745"/>
      <c r="S350" s="1745"/>
      <c r="T350" s="1745"/>
      <c r="U350" s="1745"/>
    </row>
    <row r="351" spans="13:21">
      <c r="M351" s="1858"/>
      <c r="N351" s="1859"/>
      <c r="O351" s="1859"/>
      <c r="P351" s="1859"/>
      <c r="Q351" s="1745"/>
      <c r="R351" s="1745"/>
      <c r="S351" s="1745"/>
      <c r="T351" s="1745"/>
      <c r="U351" s="1745"/>
    </row>
    <row r="352" spans="13:21">
      <c r="M352" s="1858"/>
      <c r="N352" s="1859"/>
      <c r="O352" s="1859"/>
      <c r="P352" s="1859"/>
      <c r="Q352" s="1745"/>
      <c r="R352" s="1745"/>
      <c r="S352" s="1745"/>
      <c r="T352" s="1745"/>
      <c r="U352" s="1745"/>
    </row>
    <row r="353" spans="13:21">
      <c r="M353" s="1858"/>
      <c r="N353" s="1859"/>
      <c r="O353" s="1859"/>
      <c r="P353" s="1859"/>
      <c r="Q353" s="1745"/>
      <c r="R353" s="1745"/>
      <c r="S353" s="1745"/>
      <c r="T353" s="1745"/>
      <c r="U353" s="1745"/>
    </row>
    <row r="354" spans="13:21">
      <c r="M354" s="1858"/>
      <c r="N354" s="1859"/>
      <c r="O354" s="1859"/>
      <c r="P354" s="1859"/>
      <c r="Q354" s="1745"/>
      <c r="R354" s="1745"/>
      <c r="S354" s="1745"/>
      <c r="T354" s="1745"/>
      <c r="U354" s="1745"/>
    </row>
    <row r="355" spans="13:21">
      <c r="M355" s="1858"/>
      <c r="N355" s="1859"/>
      <c r="O355" s="1859"/>
      <c r="P355" s="1859"/>
      <c r="Q355" s="1745"/>
      <c r="R355" s="1745"/>
      <c r="S355" s="1745"/>
      <c r="T355" s="1745"/>
      <c r="U355" s="1745"/>
    </row>
    <row r="356" spans="13:21">
      <c r="M356" s="1858"/>
      <c r="N356" s="1859"/>
      <c r="O356" s="1859"/>
      <c r="P356" s="1859"/>
      <c r="Q356" s="1745"/>
      <c r="R356" s="1745"/>
      <c r="S356" s="1745"/>
      <c r="T356" s="1745"/>
      <c r="U356" s="1745"/>
    </row>
    <row r="357" spans="13:21">
      <c r="M357" s="1858"/>
      <c r="N357" s="1859"/>
      <c r="O357" s="1859"/>
      <c r="P357" s="1859"/>
      <c r="Q357" s="1745"/>
      <c r="R357" s="1745"/>
      <c r="S357" s="1745"/>
      <c r="T357" s="1745"/>
      <c r="U357" s="1745"/>
    </row>
    <row r="358" spans="13:21">
      <c r="M358" s="1858"/>
      <c r="N358" s="1859"/>
      <c r="O358" s="1859"/>
      <c r="P358" s="1859"/>
      <c r="Q358" s="1745"/>
      <c r="R358" s="1745"/>
      <c r="S358" s="1745"/>
      <c r="T358" s="1745"/>
      <c r="U358" s="1745"/>
    </row>
    <row r="359" spans="13:21">
      <c r="M359" s="1858"/>
      <c r="N359" s="1859"/>
      <c r="O359" s="1859"/>
      <c r="P359" s="1859"/>
      <c r="Q359" s="1745"/>
      <c r="R359" s="1745"/>
      <c r="S359" s="1745"/>
      <c r="T359" s="1745"/>
      <c r="U359" s="1745"/>
    </row>
    <row r="360" spans="13:21">
      <c r="M360" s="1858"/>
      <c r="N360" s="1859"/>
      <c r="O360" s="1859"/>
      <c r="P360" s="1859"/>
      <c r="Q360" s="1745"/>
      <c r="R360" s="1745"/>
      <c r="S360" s="1745"/>
      <c r="T360" s="1745"/>
      <c r="U360" s="1745"/>
    </row>
    <row r="361" spans="13:21">
      <c r="M361" s="1858"/>
      <c r="N361" s="1859"/>
      <c r="O361" s="1859"/>
      <c r="P361" s="1859"/>
      <c r="Q361" s="1745"/>
      <c r="R361" s="1745"/>
      <c r="S361" s="1745"/>
      <c r="T361" s="1745"/>
      <c r="U361" s="1745"/>
    </row>
    <row r="362" spans="13:21">
      <c r="M362" s="1858"/>
      <c r="N362" s="1859"/>
      <c r="O362" s="1859"/>
      <c r="P362" s="1859"/>
      <c r="Q362" s="1745"/>
      <c r="R362" s="1745"/>
      <c r="S362" s="1745"/>
      <c r="T362" s="1745"/>
      <c r="U362" s="1745"/>
    </row>
    <row r="363" spans="13:21">
      <c r="M363" s="1858"/>
      <c r="N363" s="1859"/>
      <c r="O363" s="1859"/>
      <c r="P363" s="1859"/>
      <c r="Q363" s="1745"/>
      <c r="R363" s="1745"/>
      <c r="S363" s="1745"/>
      <c r="T363" s="1745"/>
      <c r="U363" s="1745"/>
    </row>
    <row r="364" spans="13:21">
      <c r="M364" s="1858"/>
      <c r="N364" s="1859"/>
      <c r="O364" s="1859"/>
      <c r="P364" s="1859"/>
      <c r="Q364" s="1745"/>
      <c r="R364" s="1745"/>
      <c r="S364" s="1745"/>
      <c r="T364" s="1745"/>
      <c r="U364" s="1745"/>
    </row>
    <row r="365" spans="13:21">
      <c r="M365" s="1858"/>
      <c r="N365" s="1859"/>
      <c r="O365" s="1859"/>
      <c r="P365" s="1859"/>
      <c r="Q365" s="1745"/>
      <c r="R365" s="1745"/>
      <c r="S365" s="1745"/>
      <c r="T365" s="1745"/>
      <c r="U365" s="1745"/>
    </row>
    <row r="366" spans="13:21">
      <c r="M366" s="1858"/>
      <c r="N366" s="1859"/>
      <c r="O366" s="1859"/>
      <c r="P366" s="1859"/>
      <c r="Q366" s="1745"/>
      <c r="R366" s="1745"/>
      <c r="S366" s="1745"/>
      <c r="T366" s="1745"/>
      <c r="U366" s="1745"/>
    </row>
    <row r="367" spans="13:21">
      <c r="M367" s="1858"/>
      <c r="N367" s="1859"/>
      <c r="O367" s="1859"/>
      <c r="P367" s="1859"/>
      <c r="Q367" s="1745"/>
      <c r="R367" s="1745"/>
      <c r="S367" s="1745"/>
      <c r="T367" s="1745"/>
      <c r="U367" s="1745"/>
    </row>
    <row r="368" spans="13:21">
      <c r="M368" s="1858"/>
      <c r="N368" s="1859"/>
      <c r="O368" s="1859"/>
      <c r="P368" s="1859"/>
      <c r="Q368" s="1745"/>
      <c r="R368" s="1745"/>
      <c r="S368" s="1745"/>
      <c r="T368" s="1745"/>
      <c r="U368" s="1745"/>
    </row>
    <row r="369" spans="13:21">
      <c r="M369" s="1858"/>
      <c r="N369" s="1859"/>
      <c r="O369" s="1859"/>
      <c r="P369" s="1859"/>
      <c r="Q369" s="1745"/>
      <c r="R369" s="1745"/>
      <c r="S369" s="1745"/>
      <c r="T369" s="1745"/>
      <c r="U369" s="1745"/>
    </row>
    <row r="370" spans="13:21">
      <c r="M370" s="1858"/>
      <c r="N370" s="1859"/>
      <c r="O370" s="1859"/>
      <c r="P370" s="1859"/>
      <c r="Q370" s="1745"/>
      <c r="R370" s="1745"/>
      <c r="S370" s="1745"/>
      <c r="T370" s="1745"/>
      <c r="U370" s="1745"/>
    </row>
    <row r="371" spans="13:21">
      <c r="M371" s="1858"/>
      <c r="N371" s="1859"/>
      <c r="O371" s="1859"/>
      <c r="P371" s="1859"/>
      <c r="Q371" s="1745"/>
      <c r="R371" s="1745"/>
      <c r="S371" s="1745"/>
      <c r="T371" s="1745"/>
      <c r="U371" s="1745"/>
    </row>
    <row r="372" spans="13:21">
      <c r="M372" s="1858"/>
      <c r="N372" s="1859"/>
      <c r="O372" s="1859"/>
      <c r="P372" s="1859"/>
      <c r="Q372" s="1745"/>
      <c r="R372" s="1745"/>
      <c r="S372" s="1745"/>
      <c r="T372" s="1745"/>
      <c r="U372" s="1745"/>
    </row>
    <row r="373" spans="13:21">
      <c r="M373" s="1858"/>
      <c r="N373" s="1859"/>
      <c r="O373" s="1859"/>
      <c r="P373" s="1859"/>
      <c r="Q373" s="1745"/>
      <c r="R373" s="1745"/>
      <c r="S373" s="1745"/>
      <c r="T373" s="1745"/>
      <c r="U373" s="1745"/>
    </row>
    <row r="374" spans="13:21">
      <c r="M374" s="1858"/>
      <c r="N374" s="1859"/>
      <c r="O374" s="1859"/>
      <c r="P374" s="1859"/>
      <c r="Q374" s="1745"/>
      <c r="R374" s="1745"/>
      <c r="S374" s="1745"/>
      <c r="T374" s="1745"/>
      <c r="U374" s="1745"/>
    </row>
    <row r="375" spans="13:21">
      <c r="M375" s="1858"/>
      <c r="N375" s="1859"/>
      <c r="O375" s="1859"/>
      <c r="P375" s="1859"/>
      <c r="Q375" s="1745"/>
      <c r="R375" s="1745"/>
      <c r="S375" s="1745"/>
      <c r="T375" s="1745"/>
      <c r="U375" s="1745"/>
    </row>
    <row r="376" spans="13:21">
      <c r="M376" s="1858"/>
      <c r="N376" s="1859"/>
      <c r="O376" s="1859"/>
      <c r="P376" s="1859"/>
      <c r="Q376" s="1745"/>
      <c r="R376" s="1745"/>
      <c r="S376" s="1745"/>
      <c r="T376" s="1745"/>
      <c r="U376" s="1745"/>
    </row>
    <row r="377" spans="13:21">
      <c r="M377" s="1858"/>
      <c r="N377" s="1859"/>
      <c r="O377" s="1859"/>
      <c r="P377" s="1859"/>
      <c r="Q377" s="1745"/>
      <c r="R377" s="1745"/>
      <c r="S377" s="1745"/>
      <c r="T377" s="1745"/>
      <c r="U377" s="1745"/>
    </row>
    <row r="378" spans="13:21">
      <c r="M378" s="1858"/>
      <c r="N378" s="1859"/>
      <c r="O378" s="1859"/>
      <c r="P378" s="1859"/>
      <c r="Q378" s="1745"/>
      <c r="R378" s="1745"/>
      <c r="S378" s="1745"/>
      <c r="T378" s="1745"/>
      <c r="U378" s="1745"/>
    </row>
    <row r="379" spans="13:21">
      <c r="M379" s="1858"/>
      <c r="N379" s="1859"/>
      <c r="O379" s="1859"/>
      <c r="P379" s="1859"/>
      <c r="Q379" s="1745"/>
      <c r="R379" s="1745"/>
      <c r="S379" s="1745"/>
      <c r="T379" s="1745"/>
      <c r="U379" s="1745"/>
    </row>
    <row r="380" spans="13:21">
      <c r="M380" s="1858"/>
      <c r="N380" s="1859"/>
      <c r="O380" s="1859"/>
      <c r="P380" s="1859"/>
      <c r="Q380" s="1745"/>
      <c r="R380" s="1745"/>
      <c r="S380" s="1745"/>
      <c r="T380" s="1745"/>
      <c r="U380" s="1745"/>
    </row>
    <row r="381" spans="13:21">
      <c r="M381" s="1858"/>
      <c r="N381" s="1859"/>
      <c r="O381" s="1859"/>
      <c r="P381" s="1859"/>
      <c r="Q381" s="1745"/>
      <c r="R381" s="1745"/>
      <c r="S381" s="1745"/>
      <c r="T381" s="1745"/>
      <c r="U381" s="1745"/>
    </row>
    <row r="382" spans="13:21">
      <c r="M382" s="1858"/>
      <c r="N382" s="1859"/>
      <c r="O382" s="1859"/>
      <c r="P382" s="1859"/>
      <c r="Q382" s="1745"/>
      <c r="R382" s="1745"/>
      <c r="S382" s="1745"/>
      <c r="T382" s="1745"/>
      <c r="U382" s="1745"/>
    </row>
    <row r="383" spans="13:21">
      <c r="M383" s="1858"/>
      <c r="N383" s="1859"/>
      <c r="O383" s="1859"/>
      <c r="P383" s="1859"/>
      <c r="Q383" s="1745"/>
      <c r="R383" s="1745"/>
      <c r="S383" s="1745"/>
      <c r="T383" s="1745"/>
      <c r="U383" s="1745"/>
    </row>
    <row r="384" spans="13:21">
      <c r="M384" s="1858"/>
      <c r="N384" s="1859"/>
      <c r="O384" s="1859"/>
      <c r="P384" s="1859"/>
      <c r="Q384" s="1745"/>
      <c r="R384" s="1745"/>
      <c r="S384" s="1745"/>
      <c r="T384" s="1745"/>
      <c r="U384" s="1745"/>
    </row>
    <row r="385" spans="13:21">
      <c r="M385" s="1858"/>
      <c r="N385" s="1859"/>
      <c r="O385" s="1859"/>
      <c r="P385" s="1859"/>
      <c r="Q385" s="1745"/>
      <c r="R385" s="1745"/>
      <c r="S385" s="1745"/>
      <c r="T385" s="1745"/>
      <c r="U385" s="1745"/>
    </row>
    <row r="386" spans="13:21">
      <c r="M386" s="1858"/>
      <c r="N386" s="1859"/>
      <c r="O386" s="1859"/>
      <c r="P386" s="1859"/>
      <c r="Q386" s="1745"/>
      <c r="R386" s="1745"/>
      <c r="S386" s="1745"/>
      <c r="T386" s="1745"/>
      <c r="U386" s="1745"/>
    </row>
    <row r="387" spans="13:21">
      <c r="M387" s="1858"/>
      <c r="N387" s="1859"/>
      <c r="O387" s="1859"/>
      <c r="P387" s="1859"/>
      <c r="Q387" s="1745"/>
      <c r="R387" s="1745"/>
      <c r="S387" s="1745"/>
      <c r="T387" s="1745"/>
      <c r="U387" s="1745"/>
    </row>
    <row r="388" spans="13:21">
      <c r="M388" s="1858"/>
      <c r="N388" s="1859"/>
      <c r="O388" s="1859"/>
      <c r="P388" s="1859"/>
      <c r="Q388" s="1745"/>
      <c r="R388" s="1745"/>
      <c r="S388" s="1745"/>
      <c r="T388" s="1745"/>
      <c r="U388" s="1745"/>
    </row>
    <row r="389" spans="13:21">
      <c r="M389" s="1858"/>
      <c r="N389" s="1859"/>
      <c r="O389" s="1859"/>
      <c r="P389" s="1859"/>
      <c r="Q389" s="1745"/>
      <c r="R389" s="1745"/>
      <c r="S389" s="1745"/>
      <c r="T389" s="1745"/>
      <c r="U389" s="1745"/>
    </row>
    <row r="390" spans="13:21">
      <c r="M390" s="1858"/>
      <c r="N390" s="1859"/>
      <c r="O390" s="1859"/>
      <c r="P390" s="1859"/>
      <c r="Q390" s="1745"/>
      <c r="R390" s="1745"/>
      <c r="S390" s="1745"/>
      <c r="T390" s="1745"/>
      <c r="U390" s="1745"/>
    </row>
    <row r="391" spans="13:21">
      <c r="M391" s="1858"/>
      <c r="N391" s="1859"/>
      <c r="O391" s="1859"/>
      <c r="P391" s="1859"/>
      <c r="Q391" s="1745"/>
      <c r="R391" s="1745"/>
      <c r="S391" s="1745"/>
      <c r="T391" s="1745"/>
      <c r="U391" s="1745"/>
    </row>
    <row r="392" spans="13:21">
      <c r="M392" s="1858"/>
      <c r="N392" s="1859"/>
      <c r="O392" s="1859"/>
      <c r="P392" s="1859"/>
      <c r="Q392" s="1745"/>
      <c r="R392" s="1745"/>
      <c r="S392" s="1745"/>
      <c r="T392" s="1745"/>
      <c r="U392" s="1745"/>
    </row>
    <row r="393" spans="13:21">
      <c r="M393" s="1858"/>
      <c r="N393" s="1859"/>
      <c r="O393" s="1859"/>
      <c r="P393" s="1859"/>
      <c r="Q393" s="1745"/>
      <c r="R393" s="1745"/>
      <c r="S393" s="1745"/>
      <c r="T393" s="1745"/>
      <c r="U393" s="1745"/>
    </row>
    <row r="394" spans="13:21">
      <c r="M394" s="1858"/>
      <c r="N394" s="1859"/>
      <c r="O394" s="1859"/>
      <c r="P394" s="1859"/>
      <c r="Q394" s="1745"/>
      <c r="R394" s="1745"/>
      <c r="S394" s="1745"/>
      <c r="T394" s="1745"/>
      <c r="U394" s="1745"/>
    </row>
    <row r="395" spans="13:21">
      <c r="M395" s="1858"/>
      <c r="N395" s="1859"/>
      <c r="O395" s="1859"/>
      <c r="P395" s="1859"/>
      <c r="Q395" s="1745"/>
      <c r="R395" s="1745"/>
      <c r="S395" s="1745"/>
      <c r="T395" s="1745"/>
      <c r="U395" s="1745"/>
    </row>
    <row r="396" spans="13:21">
      <c r="M396" s="1858"/>
      <c r="N396" s="1859"/>
      <c r="O396" s="1859"/>
      <c r="P396" s="1859"/>
      <c r="Q396" s="1745"/>
      <c r="R396" s="1745"/>
      <c r="S396" s="1745"/>
      <c r="T396" s="1745"/>
      <c r="U396" s="1745"/>
    </row>
    <row r="397" spans="13:21">
      <c r="M397" s="1858"/>
      <c r="N397" s="1859"/>
      <c r="O397" s="1859"/>
      <c r="P397" s="1859"/>
      <c r="Q397" s="1745"/>
      <c r="R397" s="1745"/>
      <c r="S397" s="1745"/>
      <c r="T397" s="1745"/>
      <c r="U397" s="1745"/>
    </row>
    <row r="398" spans="13:21">
      <c r="M398" s="1858"/>
      <c r="N398" s="1859"/>
      <c r="O398" s="1859"/>
      <c r="P398" s="1859"/>
      <c r="Q398" s="1745"/>
      <c r="R398" s="1745"/>
      <c r="S398" s="1745"/>
      <c r="T398" s="1745"/>
      <c r="U398" s="1745"/>
    </row>
    <row r="399" spans="13:21">
      <c r="M399" s="1858"/>
      <c r="N399" s="1859"/>
      <c r="O399" s="1859"/>
      <c r="P399" s="1859"/>
      <c r="Q399" s="1745"/>
      <c r="R399" s="1745"/>
      <c r="S399" s="1745"/>
      <c r="T399" s="1745"/>
      <c r="U399" s="1745"/>
    </row>
    <row r="400" spans="13:21">
      <c r="M400" s="1858"/>
      <c r="N400" s="1859"/>
      <c r="O400" s="1859"/>
      <c r="P400" s="1859"/>
      <c r="Q400" s="1745"/>
      <c r="R400" s="1745"/>
      <c r="S400" s="1745"/>
      <c r="T400" s="1745"/>
      <c r="U400" s="1745"/>
    </row>
    <row r="401" spans="13:21">
      <c r="M401" s="1858"/>
      <c r="N401" s="1859"/>
      <c r="O401" s="1859"/>
      <c r="P401" s="1859"/>
      <c r="Q401" s="1745"/>
      <c r="R401" s="1745"/>
      <c r="S401" s="1745"/>
      <c r="T401" s="1745"/>
      <c r="U401" s="1745"/>
    </row>
    <row r="402" spans="13:21">
      <c r="M402" s="1858"/>
      <c r="N402" s="1859"/>
      <c r="O402" s="1859"/>
      <c r="P402" s="1859"/>
      <c r="Q402" s="1745"/>
      <c r="R402" s="1745"/>
      <c r="S402" s="1745"/>
      <c r="T402" s="1745"/>
      <c r="U402" s="1745"/>
    </row>
    <row r="403" spans="13:21">
      <c r="M403" s="1858"/>
      <c r="N403" s="1859"/>
      <c r="O403" s="1859"/>
      <c r="P403" s="1859"/>
      <c r="Q403" s="1745"/>
      <c r="R403" s="1745"/>
      <c r="S403" s="1745"/>
      <c r="T403" s="1745"/>
      <c r="U403" s="1745"/>
    </row>
    <row r="404" spans="13:21">
      <c r="M404" s="1858"/>
      <c r="N404" s="1859"/>
      <c r="O404" s="1859"/>
      <c r="P404" s="1859"/>
      <c r="Q404" s="1745"/>
      <c r="R404" s="1745"/>
      <c r="S404" s="1745"/>
      <c r="T404" s="1745"/>
      <c r="U404" s="1745"/>
    </row>
    <row r="405" spans="13:21">
      <c r="M405" s="1858"/>
      <c r="N405" s="1859"/>
      <c r="O405" s="1859"/>
      <c r="P405" s="1859"/>
      <c r="Q405" s="1745"/>
      <c r="R405" s="1745"/>
      <c r="S405" s="1745"/>
      <c r="T405" s="1745"/>
      <c r="U405" s="1745"/>
    </row>
    <row r="406" spans="13:21">
      <c r="M406" s="1858"/>
      <c r="N406" s="1859"/>
      <c r="O406" s="1859"/>
      <c r="P406" s="1859"/>
      <c r="Q406" s="1745"/>
      <c r="R406" s="1745"/>
      <c r="S406" s="1745"/>
      <c r="T406" s="1745"/>
      <c r="U406" s="1745"/>
    </row>
    <row r="407" spans="13:21">
      <c r="M407" s="1858"/>
      <c r="N407" s="1859"/>
      <c r="O407" s="1859"/>
      <c r="P407" s="1859"/>
      <c r="Q407" s="1745"/>
      <c r="R407" s="1745"/>
      <c r="S407" s="1745"/>
      <c r="T407" s="1745"/>
      <c r="U407" s="1745"/>
    </row>
    <row r="408" spans="13:21">
      <c r="M408" s="1858"/>
      <c r="N408" s="1859"/>
      <c r="O408" s="1859"/>
      <c r="P408" s="1859"/>
      <c r="Q408" s="1745"/>
      <c r="R408" s="1745"/>
      <c r="S408" s="1745"/>
      <c r="T408" s="1745"/>
      <c r="U408" s="1745"/>
    </row>
    <row r="409" spans="13:21">
      <c r="M409" s="1858"/>
      <c r="N409" s="1859"/>
      <c r="O409" s="1859"/>
      <c r="P409" s="1859"/>
      <c r="Q409" s="1745"/>
      <c r="R409" s="1745"/>
      <c r="S409" s="1745"/>
      <c r="T409" s="1745"/>
      <c r="U409" s="1745"/>
    </row>
    <row r="410" spans="13:21">
      <c r="M410" s="1858"/>
      <c r="N410" s="1859"/>
      <c r="O410" s="1859"/>
      <c r="P410" s="1859"/>
      <c r="Q410" s="1745"/>
      <c r="R410" s="1745"/>
      <c r="S410" s="1745"/>
      <c r="T410" s="1745"/>
      <c r="U410" s="1745"/>
    </row>
    <row r="411" spans="13:21">
      <c r="M411" s="1858"/>
      <c r="N411" s="1859"/>
      <c r="O411" s="1859"/>
      <c r="P411" s="1859"/>
      <c r="Q411" s="1745"/>
      <c r="R411" s="1745"/>
      <c r="S411" s="1745"/>
      <c r="T411" s="1745"/>
      <c r="U411" s="1745"/>
    </row>
    <row r="412" spans="13:21">
      <c r="M412" s="1858"/>
      <c r="N412" s="1859"/>
      <c r="O412" s="1859"/>
      <c r="P412" s="1859"/>
      <c r="Q412" s="1745"/>
      <c r="R412" s="1745"/>
      <c r="S412" s="1745"/>
      <c r="T412" s="1745"/>
      <c r="U412" s="1745"/>
    </row>
    <row r="413" spans="13:21">
      <c r="M413" s="1858"/>
      <c r="N413" s="1859"/>
      <c r="O413" s="1859"/>
      <c r="P413" s="1859"/>
      <c r="Q413" s="1745"/>
      <c r="R413" s="1745"/>
      <c r="S413" s="1745"/>
      <c r="T413" s="1745"/>
      <c r="U413" s="1745"/>
    </row>
    <row r="414" spans="13:21">
      <c r="M414" s="1858"/>
      <c r="N414" s="1859"/>
      <c r="O414" s="1859"/>
      <c r="P414" s="1859"/>
      <c r="Q414" s="1745"/>
      <c r="R414" s="1745"/>
      <c r="S414" s="1745"/>
      <c r="T414" s="1745"/>
      <c r="U414" s="1745"/>
    </row>
    <row r="415" spans="13:21">
      <c r="M415" s="1858"/>
      <c r="N415" s="1859"/>
      <c r="O415" s="1859"/>
      <c r="P415" s="1859"/>
      <c r="Q415" s="1745"/>
      <c r="R415" s="1745"/>
      <c r="S415" s="1745"/>
      <c r="T415" s="1745"/>
      <c r="U415" s="1745"/>
    </row>
    <row r="416" spans="13:21">
      <c r="M416" s="1858"/>
      <c r="N416" s="1859"/>
      <c r="O416" s="1859"/>
      <c r="P416" s="1859"/>
      <c r="Q416" s="1745"/>
      <c r="R416" s="1745"/>
      <c r="S416" s="1745"/>
      <c r="T416" s="1745"/>
      <c r="U416" s="1745"/>
    </row>
    <row r="417" spans="13:21">
      <c r="M417" s="1858"/>
      <c r="N417" s="1859"/>
      <c r="O417" s="1859"/>
      <c r="P417" s="1859"/>
      <c r="Q417" s="1745"/>
      <c r="R417" s="1745"/>
      <c r="S417" s="1745"/>
      <c r="T417" s="1745"/>
      <c r="U417" s="1745"/>
    </row>
    <row r="418" spans="13:21">
      <c r="M418" s="1858"/>
      <c r="N418" s="1859"/>
      <c r="O418" s="1859"/>
      <c r="P418" s="1859"/>
      <c r="Q418" s="1745"/>
      <c r="R418" s="1745"/>
      <c r="S418" s="1745"/>
      <c r="T418" s="1745"/>
      <c r="U418" s="1745"/>
    </row>
    <row r="419" spans="13:21">
      <c r="M419" s="1858"/>
      <c r="N419" s="1859"/>
      <c r="O419" s="1859"/>
      <c r="P419" s="1859"/>
      <c r="Q419" s="1745"/>
      <c r="R419" s="1745"/>
      <c r="S419" s="1745"/>
      <c r="T419" s="1745"/>
      <c r="U419" s="1745"/>
    </row>
    <row r="420" spans="13:21">
      <c r="M420" s="1858"/>
      <c r="N420" s="1859"/>
      <c r="O420" s="1859"/>
      <c r="P420" s="1859"/>
      <c r="Q420" s="1745"/>
      <c r="R420" s="1745"/>
      <c r="S420" s="1745"/>
      <c r="T420" s="1745"/>
      <c r="U420" s="1745"/>
    </row>
    <row r="421" spans="13:21">
      <c r="M421" s="1858"/>
      <c r="N421" s="1859"/>
      <c r="O421" s="1859"/>
      <c r="P421" s="1859"/>
      <c r="Q421" s="1745"/>
      <c r="R421" s="1745"/>
      <c r="S421" s="1745"/>
      <c r="T421" s="1745"/>
      <c r="U421" s="1745"/>
    </row>
    <row r="422" spans="13:21">
      <c r="M422" s="1858"/>
      <c r="N422" s="1859"/>
      <c r="O422" s="1859"/>
      <c r="P422" s="1859"/>
      <c r="Q422" s="1745"/>
      <c r="R422" s="1745"/>
      <c r="S422" s="1745"/>
      <c r="T422" s="1745"/>
      <c r="U422" s="1745"/>
    </row>
    <row r="423" spans="13:21">
      <c r="M423" s="1858"/>
      <c r="N423" s="1859"/>
      <c r="O423" s="1859"/>
      <c r="P423" s="1859"/>
      <c r="Q423" s="1745"/>
      <c r="R423" s="1745"/>
      <c r="S423" s="1745"/>
      <c r="T423" s="1745"/>
      <c r="U423" s="1745"/>
    </row>
    <row r="424" spans="13:21">
      <c r="M424" s="1858"/>
      <c r="N424" s="1859"/>
      <c r="O424" s="1859"/>
      <c r="P424" s="1859"/>
      <c r="Q424" s="1745"/>
      <c r="R424" s="1745"/>
      <c r="S424" s="1745"/>
      <c r="T424" s="1745"/>
      <c r="U424" s="1745"/>
    </row>
    <row r="425" spans="13:21">
      <c r="M425" s="1858"/>
      <c r="N425" s="1859"/>
      <c r="O425" s="1859"/>
      <c r="P425" s="1859"/>
      <c r="Q425" s="1745"/>
      <c r="R425" s="1745"/>
      <c r="S425" s="1745"/>
      <c r="T425" s="1745"/>
      <c r="U425" s="1745"/>
    </row>
    <row r="426" spans="13:21">
      <c r="M426" s="1858"/>
      <c r="N426" s="1859"/>
      <c r="O426" s="1859"/>
      <c r="P426" s="1859"/>
      <c r="Q426" s="1745"/>
      <c r="R426" s="1745"/>
      <c r="S426" s="1745"/>
      <c r="T426" s="1745"/>
      <c r="U426" s="1745"/>
    </row>
    <row r="427" spans="13:21">
      <c r="M427" s="1858"/>
      <c r="N427" s="1859"/>
      <c r="O427" s="1859"/>
      <c r="P427" s="1859"/>
      <c r="Q427" s="1745"/>
      <c r="R427" s="1745"/>
      <c r="S427" s="1745"/>
      <c r="T427" s="1745"/>
      <c r="U427" s="1745"/>
    </row>
    <row r="428" spans="13:21">
      <c r="M428" s="1858"/>
      <c r="N428" s="1859"/>
      <c r="O428" s="1859"/>
      <c r="P428" s="1859"/>
      <c r="Q428" s="1745"/>
      <c r="R428" s="1745"/>
      <c r="S428" s="1745"/>
      <c r="T428" s="1745"/>
      <c r="U428" s="1745"/>
    </row>
    <row r="429" spans="13:21">
      <c r="M429" s="1858"/>
      <c r="N429" s="1859"/>
      <c r="O429" s="1859"/>
      <c r="P429" s="1859"/>
      <c r="Q429" s="1745"/>
      <c r="R429" s="1745"/>
      <c r="S429" s="1745"/>
      <c r="T429" s="1745"/>
      <c r="U429" s="1745"/>
    </row>
    <row r="430" spans="13:21">
      <c r="M430" s="1858"/>
      <c r="N430" s="1859"/>
      <c r="O430" s="1859"/>
      <c r="P430" s="1859"/>
      <c r="Q430" s="1745"/>
      <c r="R430" s="1745"/>
      <c r="S430" s="1745"/>
      <c r="T430" s="1745"/>
      <c r="U430" s="1745"/>
    </row>
    <row r="431" spans="13:21">
      <c r="M431" s="1858"/>
      <c r="N431" s="1859"/>
      <c r="O431" s="1859"/>
      <c r="P431" s="1859"/>
      <c r="Q431" s="1745"/>
      <c r="R431" s="1745"/>
      <c r="S431" s="1745"/>
      <c r="T431" s="1745"/>
      <c r="U431" s="1745"/>
    </row>
    <row r="432" spans="13:21">
      <c r="M432" s="1858"/>
      <c r="N432" s="1859"/>
      <c r="O432" s="1859"/>
      <c r="P432" s="1859"/>
      <c r="Q432" s="1745"/>
      <c r="R432" s="1745"/>
      <c r="S432" s="1745"/>
      <c r="T432" s="1745"/>
      <c r="U432" s="1745"/>
    </row>
    <row r="433" spans="13:21">
      <c r="M433" s="1858"/>
      <c r="N433" s="1859"/>
      <c r="O433" s="1859"/>
      <c r="P433" s="1859"/>
      <c r="Q433" s="1745"/>
      <c r="R433" s="1745"/>
      <c r="S433" s="1745"/>
      <c r="T433" s="1745"/>
      <c r="U433" s="1745"/>
    </row>
    <row r="434" spans="13:21">
      <c r="M434" s="1858"/>
      <c r="N434" s="1859"/>
      <c r="O434" s="1859"/>
      <c r="P434" s="1859"/>
      <c r="Q434" s="1745"/>
      <c r="R434" s="1745"/>
      <c r="S434" s="1745"/>
      <c r="T434" s="1745"/>
      <c r="U434" s="1745"/>
    </row>
    <row r="435" spans="13:21">
      <c r="M435" s="1858"/>
      <c r="N435" s="1859"/>
      <c r="O435" s="1859"/>
      <c r="P435" s="1859"/>
      <c r="Q435" s="1745"/>
      <c r="R435" s="1745"/>
      <c r="S435" s="1745"/>
      <c r="T435" s="1745"/>
      <c r="U435" s="1745"/>
    </row>
    <row r="436" spans="13:21">
      <c r="M436" s="1858"/>
      <c r="N436" s="1859"/>
      <c r="O436" s="1859"/>
      <c r="P436" s="1859"/>
      <c r="Q436" s="1745"/>
      <c r="R436" s="1745"/>
      <c r="S436" s="1745"/>
      <c r="T436" s="1745"/>
      <c r="U436" s="1745"/>
    </row>
    <row r="437" spans="13:21">
      <c r="M437" s="1858"/>
      <c r="N437" s="1859"/>
      <c r="O437" s="1859"/>
      <c r="P437" s="1859"/>
      <c r="Q437" s="1745"/>
      <c r="R437" s="1745"/>
      <c r="S437" s="1745"/>
      <c r="T437" s="1745"/>
      <c r="U437" s="1745"/>
    </row>
    <row r="438" spans="13:21">
      <c r="M438" s="1858"/>
      <c r="N438" s="1859"/>
      <c r="O438" s="1859"/>
      <c r="P438" s="1859"/>
      <c r="Q438" s="1745"/>
      <c r="R438" s="1745"/>
      <c r="S438" s="1745"/>
      <c r="T438" s="1745"/>
      <c r="U438" s="1745"/>
    </row>
    <row r="439" spans="13:21">
      <c r="M439" s="1858"/>
      <c r="N439" s="1859"/>
      <c r="O439" s="1859"/>
      <c r="P439" s="1859"/>
      <c r="Q439" s="1745"/>
      <c r="R439" s="1745"/>
      <c r="S439" s="1745"/>
      <c r="T439" s="1745"/>
      <c r="U439" s="1745"/>
    </row>
    <row r="440" spans="13:21">
      <c r="M440" s="1858"/>
      <c r="N440" s="1859"/>
      <c r="O440" s="1859"/>
      <c r="P440" s="1859"/>
      <c r="Q440" s="1745"/>
      <c r="R440" s="1745"/>
      <c r="S440" s="1745"/>
      <c r="T440" s="1745"/>
      <c r="U440" s="1745"/>
    </row>
    <row r="441" spans="13:21">
      <c r="M441" s="1858"/>
      <c r="N441" s="1859"/>
      <c r="O441" s="1859"/>
      <c r="P441" s="1859"/>
      <c r="Q441" s="1745"/>
      <c r="R441" s="1745"/>
      <c r="S441" s="1745"/>
      <c r="T441" s="1745"/>
      <c r="U441" s="1745"/>
    </row>
    <row r="442" spans="13:21">
      <c r="M442" s="1858"/>
      <c r="N442" s="1859"/>
      <c r="O442" s="1859"/>
      <c r="P442" s="1859"/>
      <c r="Q442" s="1745"/>
      <c r="R442" s="1745"/>
      <c r="S442" s="1745"/>
      <c r="T442" s="1745"/>
      <c r="U442" s="1745"/>
    </row>
    <row r="443" spans="13:21">
      <c r="M443" s="1858"/>
      <c r="N443" s="1859"/>
      <c r="O443" s="1859"/>
      <c r="P443" s="1859"/>
      <c r="Q443" s="1745"/>
      <c r="R443" s="1745"/>
      <c r="S443" s="1745"/>
      <c r="T443" s="1745"/>
      <c r="U443" s="1745"/>
    </row>
    <row r="444" spans="13:21">
      <c r="M444" s="1858"/>
      <c r="N444" s="1859"/>
      <c r="O444" s="1859"/>
      <c r="P444" s="1859"/>
      <c r="Q444" s="1745"/>
      <c r="R444" s="1745"/>
      <c r="S444" s="1745"/>
      <c r="T444" s="1745"/>
      <c r="U444" s="1745"/>
    </row>
    <row r="445" spans="13:21">
      <c r="M445" s="1858"/>
      <c r="N445" s="1859"/>
      <c r="O445" s="1859"/>
      <c r="P445" s="1859"/>
      <c r="Q445" s="1745"/>
      <c r="R445" s="1745"/>
      <c r="S445" s="1745"/>
      <c r="T445" s="1745"/>
      <c r="U445" s="1745"/>
    </row>
    <row r="446" spans="13:21">
      <c r="M446" s="1858"/>
      <c r="N446" s="1859"/>
      <c r="O446" s="1859"/>
      <c r="P446" s="1859"/>
      <c r="Q446" s="1745"/>
      <c r="R446" s="1745"/>
      <c r="S446" s="1745"/>
      <c r="T446" s="1745"/>
      <c r="U446" s="1745"/>
    </row>
    <row r="447" spans="13:21">
      <c r="M447" s="1858"/>
      <c r="N447" s="1859"/>
      <c r="O447" s="1859"/>
      <c r="P447" s="1859"/>
      <c r="Q447" s="1745"/>
      <c r="R447" s="1745"/>
      <c r="S447" s="1745"/>
      <c r="T447" s="1745"/>
      <c r="U447" s="1745"/>
    </row>
    <row r="448" spans="13:21">
      <c r="M448" s="1858"/>
      <c r="N448" s="1859"/>
      <c r="O448" s="1859"/>
      <c r="P448" s="1859"/>
      <c r="Q448" s="1745"/>
      <c r="R448" s="1745"/>
      <c r="S448" s="1745"/>
      <c r="T448" s="1745"/>
      <c r="U448" s="1745"/>
    </row>
    <row r="449" spans="13:21">
      <c r="M449" s="1858"/>
      <c r="N449" s="1859"/>
      <c r="O449" s="1859"/>
      <c r="P449" s="1859"/>
      <c r="Q449" s="1745"/>
      <c r="R449" s="1745"/>
      <c r="S449" s="1745"/>
      <c r="T449" s="1745"/>
      <c r="U449" s="1745"/>
    </row>
    <row r="450" spans="13:21">
      <c r="M450" s="1858"/>
      <c r="N450" s="1859"/>
      <c r="O450" s="1859"/>
      <c r="P450" s="1859"/>
      <c r="Q450" s="1745"/>
      <c r="R450" s="1745"/>
      <c r="S450" s="1745"/>
      <c r="T450" s="1745"/>
      <c r="U450" s="1745"/>
    </row>
    <row r="451" spans="13:21">
      <c r="M451" s="1858"/>
      <c r="N451" s="1859"/>
      <c r="O451" s="1859"/>
      <c r="P451" s="1859"/>
      <c r="Q451" s="1745"/>
      <c r="R451" s="1745"/>
      <c r="S451" s="1745"/>
      <c r="T451" s="1745"/>
      <c r="U451" s="1745"/>
    </row>
    <row r="452" spans="13:21">
      <c r="M452" s="1858"/>
      <c r="N452" s="1859"/>
      <c r="O452" s="1859"/>
      <c r="P452" s="1859"/>
      <c r="Q452" s="1745"/>
      <c r="R452" s="1745"/>
      <c r="S452" s="1745"/>
      <c r="T452" s="1745"/>
      <c r="U452" s="1745"/>
    </row>
    <row r="453" spans="13:21">
      <c r="M453" s="1858"/>
      <c r="N453" s="1859"/>
      <c r="O453" s="1859"/>
      <c r="P453" s="1859"/>
      <c r="Q453" s="1745"/>
      <c r="R453" s="1745"/>
      <c r="S453" s="1745"/>
      <c r="T453" s="1745"/>
      <c r="U453" s="1745"/>
    </row>
    <row r="454" spans="13:21">
      <c r="M454" s="1858"/>
      <c r="N454" s="1859"/>
      <c r="O454" s="1859"/>
      <c r="P454" s="1859"/>
      <c r="Q454" s="1745"/>
      <c r="R454" s="1745"/>
      <c r="S454" s="1745"/>
      <c r="T454" s="1745"/>
      <c r="U454" s="1745"/>
    </row>
    <row r="455" spans="13:21">
      <c r="M455" s="1858"/>
      <c r="N455" s="1859"/>
      <c r="O455" s="1859"/>
      <c r="P455" s="1859"/>
      <c r="Q455" s="1745"/>
      <c r="R455" s="1745"/>
      <c r="S455" s="1745"/>
      <c r="T455" s="1745"/>
      <c r="U455" s="1745"/>
    </row>
    <row r="456" spans="13:21">
      <c r="M456" s="1858"/>
      <c r="N456" s="1859"/>
      <c r="O456" s="1859"/>
      <c r="P456" s="1859"/>
      <c r="Q456" s="1745"/>
      <c r="R456" s="1745"/>
      <c r="S456" s="1745"/>
      <c r="T456" s="1745"/>
      <c r="U456" s="1745"/>
    </row>
    <row r="457" spans="13:21">
      <c r="M457" s="1858"/>
      <c r="N457" s="1859"/>
      <c r="O457" s="1859"/>
      <c r="P457" s="1859"/>
      <c r="Q457" s="1745"/>
      <c r="R457" s="1745"/>
      <c r="S457" s="1745"/>
      <c r="T457" s="1745"/>
      <c r="U457" s="1745"/>
    </row>
    <row r="458" spans="13:21">
      <c r="M458" s="1858"/>
      <c r="N458" s="1859"/>
      <c r="O458" s="1859"/>
      <c r="P458" s="1859"/>
      <c r="Q458" s="1745"/>
      <c r="R458" s="1745"/>
      <c r="S458" s="1745"/>
      <c r="T458" s="1745"/>
      <c r="U458" s="1745"/>
    </row>
    <row r="459" spans="13:21">
      <c r="M459" s="1858"/>
      <c r="N459" s="1859"/>
      <c r="O459" s="1859"/>
      <c r="P459" s="1859"/>
      <c r="Q459" s="1745"/>
      <c r="R459" s="1745"/>
      <c r="S459" s="1745"/>
      <c r="T459" s="1745"/>
      <c r="U459" s="1745"/>
    </row>
    <row r="460" spans="13:21">
      <c r="M460" s="1858"/>
      <c r="N460" s="1859"/>
      <c r="O460" s="1859"/>
      <c r="P460" s="1859"/>
      <c r="Q460" s="1745"/>
      <c r="R460" s="1745"/>
      <c r="S460" s="1745"/>
      <c r="T460" s="1745"/>
      <c r="U460" s="1745"/>
    </row>
    <row r="461" spans="13:21">
      <c r="M461" s="1858"/>
      <c r="N461" s="1859"/>
      <c r="O461" s="1859"/>
      <c r="P461" s="1859"/>
      <c r="Q461" s="1745"/>
      <c r="R461" s="1745"/>
      <c r="S461" s="1745"/>
      <c r="T461" s="1745"/>
      <c r="U461" s="1745"/>
    </row>
    <row r="462" spans="13:21">
      <c r="M462" s="1858"/>
      <c r="N462" s="1859"/>
      <c r="O462" s="1859"/>
      <c r="P462" s="1859"/>
      <c r="Q462" s="1745"/>
      <c r="R462" s="1745"/>
      <c r="S462" s="1745"/>
      <c r="T462" s="1745"/>
      <c r="U462" s="1745"/>
    </row>
    <row r="463" spans="13:21">
      <c r="M463" s="1858"/>
      <c r="N463" s="1859"/>
      <c r="O463" s="1859"/>
      <c r="P463" s="1859"/>
      <c r="Q463" s="1745"/>
      <c r="R463" s="1745"/>
      <c r="S463" s="1745"/>
      <c r="T463" s="1745"/>
      <c r="U463" s="1745"/>
    </row>
    <row r="464" spans="13:21">
      <c r="M464" s="1858"/>
      <c r="N464" s="1859"/>
      <c r="O464" s="1859"/>
      <c r="P464" s="1859"/>
      <c r="Q464" s="1745"/>
      <c r="R464" s="1745"/>
      <c r="S464" s="1745"/>
      <c r="T464" s="1745"/>
      <c r="U464" s="1745"/>
    </row>
    <row r="465" spans="13:21">
      <c r="M465" s="1858"/>
      <c r="N465" s="1859"/>
      <c r="O465" s="1859"/>
      <c r="P465" s="1859"/>
      <c r="Q465" s="1745"/>
      <c r="R465" s="1745"/>
      <c r="S465" s="1745"/>
      <c r="T465" s="1745"/>
      <c r="U465" s="1745"/>
    </row>
    <row r="466" spans="13:21">
      <c r="M466" s="1858"/>
      <c r="N466" s="1859"/>
      <c r="O466" s="1859"/>
      <c r="P466" s="1859"/>
      <c r="Q466" s="1745"/>
      <c r="R466" s="1745"/>
      <c r="S466" s="1745"/>
      <c r="T466" s="1745"/>
      <c r="U466" s="1745"/>
    </row>
    <row r="467" spans="13:21">
      <c r="M467" s="1858"/>
      <c r="N467" s="1859"/>
      <c r="O467" s="1859"/>
      <c r="P467" s="1859"/>
      <c r="Q467" s="1745"/>
      <c r="R467" s="1745"/>
      <c r="S467" s="1745"/>
      <c r="T467" s="1745"/>
      <c r="U467" s="1745"/>
    </row>
    <row r="468" spans="13:21">
      <c r="M468" s="1858"/>
      <c r="N468" s="1859"/>
      <c r="O468" s="1859"/>
      <c r="P468" s="1859"/>
      <c r="Q468" s="1745"/>
      <c r="R468" s="1745"/>
      <c r="S468" s="1745"/>
      <c r="T468" s="1745"/>
      <c r="U468" s="1745"/>
    </row>
    <row r="469" spans="13:21">
      <c r="M469" s="1858"/>
      <c r="N469" s="1859"/>
      <c r="O469" s="1859"/>
      <c r="P469" s="1859"/>
      <c r="Q469" s="1745"/>
      <c r="R469" s="1745"/>
      <c r="S469" s="1745"/>
      <c r="T469" s="1745"/>
      <c r="U469" s="1745"/>
    </row>
    <row r="470" spans="13:21">
      <c r="M470" s="1858"/>
      <c r="N470" s="1859"/>
      <c r="O470" s="1859"/>
      <c r="P470" s="1859"/>
      <c r="Q470" s="1745"/>
      <c r="R470" s="1745"/>
      <c r="S470" s="1745"/>
      <c r="T470" s="1745"/>
      <c r="U470" s="1745"/>
    </row>
    <row r="471" spans="13:21">
      <c r="M471" s="1858"/>
      <c r="N471" s="1859"/>
      <c r="O471" s="1859"/>
      <c r="P471" s="1859"/>
      <c r="Q471" s="1745"/>
      <c r="R471" s="1745"/>
      <c r="S471" s="1745"/>
      <c r="T471" s="1745"/>
      <c r="U471" s="1745"/>
    </row>
    <row r="472" spans="13:21">
      <c r="M472" s="1858"/>
      <c r="N472" s="1859"/>
      <c r="O472" s="1859"/>
      <c r="P472" s="1859"/>
      <c r="Q472" s="1745"/>
      <c r="R472" s="1745"/>
      <c r="S472" s="1745"/>
      <c r="T472" s="1745"/>
      <c r="U472" s="1745"/>
    </row>
    <row r="473" spans="13:21">
      <c r="M473" s="1858"/>
      <c r="N473" s="1859"/>
      <c r="O473" s="1859"/>
      <c r="P473" s="1859"/>
      <c r="Q473" s="1745"/>
      <c r="R473" s="1745"/>
      <c r="S473" s="1745"/>
      <c r="T473" s="1745"/>
      <c r="U473" s="1745"/>
    </row>
    <row r="474" spans="13:21">
      <c r="M474" s="1858"/>
      <c r="N474" s="1859"/>
      <c r="O474" s="1859"/>
      <c r="P474" s="1859"/>
      <c r="Q474" s="1745"/>
      <c r="R474" s="1745"/>
      <c r="S474" s="1745"/>
      <c r="T474" s="1745"/>
      <c r="U474" s="1745"/>
    </row>
    <row r="475" spans="13:21">
      <c r="M475" s="1858"/>
      <c r="N475" s="1859"/>
      <c r="O475" s="1859"/>
      <c r="P475" s="1859"/>
      <c r="Q475" s="1745"/>
      <c r="R475" s="1745"/>
      <c r="S475" s="1745"/>
      <c r="T475" s="1745"/>
      <c r="U475" s="1745"/>
    </row>
    <row r="476" spans="13:21">
      <c r="M476" s="1858"/>
      <c r="N476" s="1859"/>
      <c r="O476" s="1859"/>
      <c r="P476" s="1859"/>
      <c r="Q476" s="1745"/>
      <c r="R476" s="1745"/>
      <c r="S476" s="1745"/>
      <c r="T476" s="1745"/>
      <c r="U476" s="1745"/>
    </row>
    <row r="477" spans="13:21">
      <c r="M477" s="1858"/>
      <c r="N477" s="1859"/>
      <c r="O477" s="1859"/>
      <c r="P477" s="1859"/>
      <c r="Q477" s="1745"/>
      <c r="R477" s="1745"/>
      <c r="S477" s="1745"/>
      <c r="T477" s="1745"/>
      <c r="U477" s="1745"/>
    </row>
    <row r="478" spans="13:21">
      <c r="M478" s="1858"/>
      <c r="N478" s="1859"/>
      <c r="O478" s="1859"/>
      <c r="P478" s="1859"/>
      <c r="Q478" s="1745"/>
      <c r="R478" s="1745"/>
      <c r="S478" s="1745"/>
      <c r="T478" s="1745"/>
      <c r="U478" s="1745"/>
    </row>
    <row r="479" spans="13:21">
      <c r="M479" s="1858"/>
      <c r="N479" s="1859"/>
      <c r="O479" s="1859"/>
      <c r="P479" s="1859"/>
      <c r="Q479" s="1745"/>
      <c r="R479" s="1745"/>
      <c r="S479" s="1745"/>
      <c r="T479" s="1745"/>
      <c r="U479" s="1745"/>
    </row>
    <row r="480" spans="13:21">
      <c r="M480" s="1858"/>
      <c r="N480" s="1859"/>
      <c r="O480" s="1859"/>
      <c r="P480" s="1859"/>
      <c r="Q480" s="1745"/>
      <c r="R480" s="1745"/>
      <c r="S480" s="1745"/>
      <c r="T480" s="1745"/>
      <c r="U480" s="1745"/>
    </row>
    <row r="481" spans="13:21">
      <c r="M481" s="1858"/>
      <c r="N481" s="1859"/>
      <c r="O481" s="1859"/>
      <c r="P481" s="1859"/>
      <c r="Q481" s="1745"/>
      <c r="R481" s="1745"/>
      <c r="S481" s="1745"/>
      <c r="T481" s="1745"/>
      <c r="U481" s="1745"/>
    </row>
    <row r="482" spans="13:21">
      <c r="M482" s="1858"/>
      <c r="N482" s="1859"/>
      <c r="O482" s="1859"/>
      <c r="P482" s="1859"/>
      <c r="Q482" s="1745"/>
      <c r="R482" s="1745"/>
      <c r="S482" s="1745"/>
      <c r="T482" s="1745"/>
      <c r="U482" s="1745"/>
    </row>
    <row r="483" spans="13:21">
      <c r="M483" s="1858"/>
      <c r="N483" s="1859"/>
      <c r="O483" s="1859"/>
      <c r="P483" s="1859"/>
      <c r="Q483" s="1745"/>
      <c r="R483" s="1745"/>
      <c r="S483" s="1745"/>
      <c r="T483" s="1745"/>
      <c r="U483" s="1745"/>
    </row>
    <row r="484" spans="13:21">
      <c r="M484" s="1858"/>
      <c r="N484" s="1859"/>
      <c r="O484" s="1859"/>
      <c r="P484" s="1859"/>
      <c r="Q484" s="1745"/>
      <c r="R484" s="1745"/>
      <c r="S484" s="1745"/>
      <c r="T484" s="1745"/>
      <c r="U484" s="1745"/>
    </row>
    <row r="485" spans="13:21">
      <c r="M485" s="1858"/>
      <c r="N485" s="1859"/>
      <c r="O485" s="1859"/>
      <c r="P485" s="1859"/>
      <c r="Q485" s="1745"/>
      <c r="R485" s="1745"/>
      <c r="S485" s="1745"/>
      <c r="T485" s="1745"/>
      <c r="U485" s="1745"/>
    </row>
    <row r="486" spans="13:21">
      <c r="M486" s="1858"/>
      <c r="N486" s="1859"/>
      <c r="O486" s="1859"/>
      <c r="P486" s="1859"/>
      <c r="Q486" s="1745"/>
      <c r="R486" s="1745"/>
      <c r="S486" s="1745"/>
      <c r="T486" s="1745"/>
      <c r="U486" s="1745"/>
    </row>
    <row r="487" spans="13:21">
      <c r="M487" s="1858"/>
      <c r="N487" s="1859"/>
      <c r="O487" s="1859"/>
      <c r="P487" s="1859"/>
      <c r="Q487" s="1745"/>
      <c r="R487" s="1745"/>
      <c r="S487" s="1745"/>
      <c r="T487" s="1745"/>
      <c r="U487" s="1745"/>
    </row>
    <row r="488" spans="13:21">
      <c r="M488" s="1858"/>
      <c r="N488" s="1859"/>
      <c r="O488" s="1859"/>
      <c r="P488" s="1859"/>
      <c r="Q488" s="1745"/>
      <c r="R488" s="1745"/>
      <c r="S488" s="1745"/>
      <c r="T488" s="1745"/>
      <c r="U488" s="1745"/>
    </row>
    <row r="489" spans="13:21">
      <c r="M489" s="1858"/>
      <c r="N489" s="1859"/>
      <c r="O489" s="1859"/>
      <c r="P489" s="1859"/>
      <c r="Q489" s="1745"/>
      <c r="R489" s="1745"/>
      <c r="S489" s="1745"/>
      <c r="T489" s="1745"/>
      <c r="U489" s="1745"/>
    </row>
    <row r="490" spans="13:21">
      <c r="M490" s="1858"/>
      <c r="N490" s="1859"/>
      <c r="O490" s="1859"/>
      <c r="P490" s="1859"/>
      <c r="Q490" s="1745"/>
      <c r="R490" s="1745"/>
      <c r="S490" s="1745"/>
      <c r="T490" s="1745"/>
      <c r="U490" s="1745"/>
    </row>
    <row r="491" spans="13:21">
      <c r="M491" s="1858"/>
      <c r="N491" s="1859"/>
      <c r="O491" s="1859"/>
      <c r="P491" s="1859"/>
      <c r="Q491" s="1745"/>
      <c r="R491" s="1745"/>
      <c r="S491" s="1745"/>
      <c r="T491" s="1745"/>
      <c r="U491" s="1745"/>
    </row>
    <row r="492" spans="13:21">
      <c r="M492" s="1858"/>
      <c r="N492" s="1859"/>
      <c r="O492" s="1859"/>
      <c r="P492" s="1859"/>
      <c r="Q492" s="1745"/>
      <c r="R492" s="1745"/>
      <c r="S492" s="1745"/>
      <c r="T492" s="1745"/>
      <c r="U492" s="1745"/>
    </row>
    <row r="493" spans="13:21">
      <c r="M493" s="1858"/>
      <c r="N493" s="1859"/>
      <c r="O493" s="1859"/>
      <c r="P493" s="1859"/>
      <c r="Q493" s="1745"/>
      <c r="R493" s="1745"/>
      <c r="S493" s="1745"/>
      <c r="T493" s="1745"/>
      <c r="U493" s="1745"/>
    </row>
    <row r="494" spans="13:21">
      <c r="M494" s="1858"/>
      <c r="N494" s="1859"/>
      <c r="O494" s="1859"/>
      <c r="P494" s="1859"/>
      <c r="Q494" s="1745"/>
      <c r="R494" s="1745"/>
      <c r="S494" s="1745"/>
      <c r="T494" s="1745"/>
      <c r="U494" s="1745"/>
    </row>
    <row r="495" spans="13:21">
      <c r="M495" s="1858"/>
      <c r="N495" s="1859"/>
      <c r="O495" s="1859"/>
      <c r="P495" s="1859"/>
      <c r="Q495" s="1745"/>
      <c r="R495" s="1745"/>
      <c r="S495" s="1745"/>
      <c r="T495" s="1745"/>
      <c r="U495" s="1745"/>
    </row>
    <row r="496" spans="13:21">
      <c r="M496" s="1858"/>
      <c r="N496" s="1859"/>
      <c r="O496" s="1859"/>
      <c r="P496" s="1859"/>
      <c r="Q496" s="1745"/>
      <c r="R496" s="1745"/>
      <c r="S496" s="1745"/>
      <c r="T496" s="1745"/>
      <c r="U496" s="1745"/>
    </row>
    <row r="497" spans="13:21">
      <c r="M497" s="1858"/>
      <c r="N497" s="1859"/>
      <c r="O497" s="1859"/>
      <c r="P497" s="1859"/>
      <c r="Q497" s="1745"/>
      <c r="R497" s="1745"/>
      <c r="S497" s="1745"/>
      <c r="T497" s="1745"/>
      <c r="U497" s="1745"/>
    </row>
    <row r="498" spans="13:21">
      <c r="M498" s="1858"/>
      <c r="N498" s="1859"/>
      <c r="O498" s="1859"/>
      <c r="P498" s="1859"/>
      <c r="Q498" s="1745"/>
      <c r="R498" s="1745"/>
      <c r="S498" s="1745"/>
      <c r="T498" s="1745"/>
      <c r="U498" s="1745"/>
    </row>
    <row r="499" spans="13:21">
      <c r="M499" s="1858"/>
      <c r="N499" s="1859"/>
      <c r="O499" s="1859"/>
      <c r="P499" s="1859"/>
      <c r="Q499" s="1745"/>
      <c r="R499" s="1745"/>
      <c r="S499" s="1745"/>
      <c r="T499" s="1745"/>
      <c r="U499" s="1745"/>
    </row>
    <row r="500" spans="13:21">
      <c r="M500" s="1858"/>
      <c r="N500" s="1859"/>
      <c r="O500" s="1859"/>
      <c r="P500" s="1859"/>
      <c r="Q500" s="1745"/>
      <c r="R500" s="1745"/>
      <c r="S500" s="1745"/>
      <c r="T500" s="1745"/>
      <c r="U500" s="1745"/>
    </row>
    <row r="501" spans="13:21">
      <c r="M501" s="1858"/>
      <c r="N501" s="1859"/>
      <c r="O501" s="1859"/>
      <c r="P501" s="1859"/>
      <c r="Q501" s="1745"/>
      <c r="R501" s="1745"/>
      <c r="S501" s="1745"/>
      <c r="T501" s="1745"/>
      <c r="U501" s="1745"/>
    </row>
    <row r="502" spans="13:21">
      <c r="M502" s="1858"/>
      <c r="N502" s="1859"/>
      <c r="O502" s="1859"/>
      <c r="P502" s="1859"/>
      <c r="Q502" s="1745"/>
      <c r="R502" s="1745"/>
      <c r="S502" s="1745"/>
      <c r="T502" s="1745"/>
      <c r="U502" s="1745"/>
    </row>
    <row r="503" spans="13:21">
      <c r="M503" s="1858"/>
      <c r="N503" s="1859"/>
      <c r="O503" s="1859"/>
      <c r="P503" s="1859"/>
      <c r="Q503" s="1745"/>
      <c r="R503" s="1745"/>
      <c r="S503" s="1745"/>
      <c r="T503" s="1745"/>
      <c r="U503" s="1745"/>
    </row>
    <row r="504" spans="13:21">
      <c r="M504" s="1858"/>
      <c r="N504" s="1859"/>
      <c r="O504" s="1859"/>
      <c r="P504" s="1859"/>
      <c r="Q504" s="1745"/>
      <c r="R504" s="1745"/>
      <c r="S504" s="1745"/>
      <c r="T504" s="1745"/>
      <c r="U504" s="1745"/>
    </row>
    <row r="505" spans="13:21">
      <c r="M505" s="1858"/>
      <c r="N505" s="1859"/>
      <c r="O505" s="1859"/>
      <c r="P505" s="1859"/>
      <c r="Q505" s="1745"/>
      <c r="R505" s="1745"/>
      <c r="S505" s="1745"/>
      <c r="T505" s="1745"/>
      <c r="U505" s="1745"/>
    </row>
    <row r="506" spans="13:21">
      <c r="M506" s="1858"/>
      <c r="N506" s="1859"/>
      <c r="O506" s="1859"/>
      <c r="P506" s="1859"/>
      <c r="Q506" s="1745"/>
      <c r="R506" s="1745"/>
      <c r="S506" s="1745"/>
      <c r="T506" s="1745"/>
      <c r="U506" s="1745"/>
    </row>
    <row r="507" spans="13:21">
      <c r="M507" s="1858"/>
      <c r="N507" s="1859"/>
      <c r="O507" s="1859"/>
      <c r="P507" s="1859"/>
      <c r="Q507" s="1745"/>
      <c r="R507" s="1745"/>
      <c r="S507" s="1745"/>
      <c r="T507" s="1745"/>
      <c r="U507" s="1745"/>
    </row>
    <row r="508" spans="13:21">
      <c r="M508" s="1858"/>
      <c r="N508" s="1859"/>
      <c r="O508" s="1859"/>
      <c r="P508" s="1859"/>
      <c r="Q508" s="1745"/>
      <c r="R508" s="1745"/>
      <c r="S508" s="1745"/>
      <c r="T508" s="1745"/>
      <c r="U508" s="1745"/>
    </row>
    <row r="509" spans="13:21">
      <c r="M509" s="1858"/>
      <c r="N509" s="1859"/>
      <c r="O509" s="1859"/>
      <c r="P509" s="1859"/>
      <c r="Q509" s="1745"/>
      <c r="R509" s="1745"/>
      <c r="S509" s="1745"/>
      <c r="T509" s="1745"/>
      <c r="U509" s="1745"/>
    </row>
    <row r="510" spans="13:21">
      <c r="M510" s="1858"/>
      <c r="N510" s="1859"/>
      <c r="O510" s="1859"/>
      <c r="P510" s="1859"/>
      <c r="Q510" s="1745"/>
      <c r="R510" s="1745"/>
      <c r="S510" s="1745"/>
      <c r="T510" s="1745"/>
      <c r="U510" s="1745"/>
    </row>
    <row r="511" spans="13:21">
      <c r="M511" s="1858"/>
      <c r="N511" s="1859"/>
      <c r="O511" s="1859"/>
      <c r="P511" s="1859"/>
      <c r="Q511" s="1745"/>
      <c r="R511" s="1745"/>
      <c r="S511" s="1745"/>
      <c r="T511" s="1745"/>
      <c r="U511" s="1745"/>
    </row>
    <row r="512" spans="13:21">
      <c r="M512" s="1858"/>
      <c r="N512" s="1859"/>
      <c r="O512" s="1859"/>
      <c r="P512" s="1859"/>
      <c r="Q512" s="1745"/>
      <c r="R512" s="1745"/>
      <c r="S512" s="1745"/>
      <c r="T512" s="1745"/>
      <c r="U512" s="1745"/>
    </row>
    <row r="513" spans="13:21">
      <c r="M513" s="1858"/>
      <c r="N513" s="1859"/>
      <c r="O513" s="1859"/>
      <c r="P513" s="1859"/>
      <c r="Q513" s="1745"/>
      <c r="R513" s="1745"/>
      <c r="S513" s="1745"/>
      <c r="T513" s="1745"/>
      <c r="U513" s="1745"/>
    </row>
    <row r="514" spans="13:21">
      <c r="M514" s="1858"/>
      <c r="N514" s="1859"/>
      <c r="O514" s="1859"/>
      <c r="P514" s="1859"/>
      <c r="Q514" s="1745"/>
      <c r="R514" s="1745"/>
      <c r="S514" s="1745"/>
      <c r="T514" s="1745"/>
      <c r="U514" s="1745"/>
    </row>
    <row r="515" spans="13:21">
      <c r="M515" s="1858"/>
      <c r="N515" s="1859"/>
      <c r="O515" s="1859"/>
      <c r="P515" s="1859"/>
      <c r="Q515" s="1745"/>
      <c r="R515" s="1745"/>
      <c r="S515" s="1745"/>
      <c r="T515" s="1745"/>
      <c r="U515" s="1745"/>
    </row>
    <row r="516" spans="13:21">
      <c r="M516" s="1858"/>
      <c r="N516" s="1859"/>
      <c r="O516" s="1859"/>
      <c r="P516" s="1859"/>
      <c r="Q516" s="1745"/>
      <c r="R516" s="1745"/>
      <c r="S516" s="1745"/>
      <c r="T516" s="1745"/>
      <c r="U516" s="1745"/>
    </row>
    <row r="517" spans="13:21">
      <c r="M517" s="1858"/>
      <c r="N517" s="1859"/>
      <c r="O517" s="1859"/>
      <c r="P517" s="1859"/>
      <c r="Q517" s="1745"/>
      <c r="R517" s="1745"/>
      <c r="S517" s="1745"/>
      <c r="T517" s="1745"/>
      <c r="U517" s="1745"/>
    </row>
    <row r="518" spans="13:21">
      <c r="M518" s="1858"/>
      <c r="N518" s="1859"/>
      <c r="O518" s="1859"/>
      <c r="P518" s="1859"/>
      <c r="Q518" s="1745"/>
      <c r="R518" s="1745"/>
      <c r="S518" s="1745"/>
      <c r="T518" s="1745"/>
      <c r="U518" s="1745"/>
    </row>
    <row r="519" spans="13:21">
      <c r="M519" s="1858"/>
      <c r="N519" s="1859"/>
      <c r="O519" s="1859"/>
      <c r="P519" s="1859"/>
      <c r="Q519" s="1745"/>
      <c r="R519" s="1745"/>
      <c r="S519" s="1745"/>
      <c r="T519" s="1745"/>
      <c r="U519" s="1745"/>
    </row>
    <row r="520" spans="13:21">
      <c r="M520" s="1858"/>
      <c r="N520" s="1859"/>
      <c r="O520" s="1859"/>
      <c r="P520" s="1859"/>
      <c r="Q520" s="1745"/>
      <c r="R520" s="1745"/>
      <c r="S520" s="1745"/>
      <c r="T520" s="1745"/>
      <c r="U520" s="1745"/>
    </row>
    <row r="521" spans="13:21">
      <c r="M521" s="1858"/>
      <c r="N521" s="1859"/>
      <c r="O521" s="1859"/>
      <c r="P521" s="1859"/>
      <c r="Q521" s="1745"/>
      <c r="R521" s="1745"/>
      <c r="S521" s="1745"/>
      <c r="T521" s="1745"/>
      <c r="U521" s="1745"/>
    </row>
    <row r="522" spans="13:21">
      <c r="M522" s="1858"/>
      <c r="N522" s="1859"/>
      <c r="O522" s="1859"/>
      <c r="P522" s="1859"/>
      <c r="Q522" s="1745"/>
      <c r="R522" s="1745"/>
      <c r="S522" s="1745"/>
      <c r="T522" s="1745"/>
      <c r="U522" s="1745"/>
    </row>
    <row r="523" spans="13:21">
      <c r="M523" s="1858"/>
      <c r="N523" s="1859"/>
      <c r="O523" s="1859"/>
      <c r="P523" s="1859"/>
      <c r="Q523" s="1745"/>
      <c r="R523" s="1745"/>
      <c r="S523" s="1745"/>
      <c r="T523" s="1745"/>
      <c r="U523" s="1745"/>
    </row>
    <row r="524" spans="13:21">
      <c r="M524" s="1858"/>
      <c r="N524" s="1859"/>
      <c r="O524" s="1859"/>
      <c r="P524" s="1859"/>
      <c r="Q524" s="1745"/>
      <c r="R524" s="1745"/>
      <c r="S524" s="1745"/>
      <c r="T524" s="1745"/>
      <c r="U524" s="1745"/>
    </row>
    <row r="525" spans="13:21">
      <c r="M525" s="1858"/>
      <c r="N525" s="1859"/>
      <c r="O525" s="1859"/>
      <c r="P525" s="1859"/>
      <c r="Q525" s="1745"/>
      <c r="R525" s="1745"/>
      <c r="S525" s="1745"/>
      <c r="T525" s="1745"/>
      <c r="U525" s="1745"/>
    </row>
    <row r="526" spans="13:21">
      <c r="M526" s="1858"/>
      <c r="N526" s="1859"/>
      <c r="O526" s="1859"/>
      <c r="P526" s="1859"/>
      <c r="Q526" s="1745"/>
      <c r="R526" s="1745"/>
      <c r="S526" s="1745"/>
      <c r="T526" s="1745"/>
      <c r="U526" s="1745"/>
    </row>
    <row r="527" spans="13:21">
      <c r="M527" s="1858"/>
      <c r="N527" s="1859"/>
      <c r="O527" s="1859"/>
      <c r="P527" s="1859"/>
      <c r="Q527" s="1745"/>
      <c r="R527" s="1745"/>
      <c r="S527" s="1745"/>
      <c r="T527" s="1745"/>
      <c r="U527" s="1745"/>
    </row>
    <row r="528" spans="13:21">
      <c r="M528" s="1858"/>
      <c r="N528" s="1859"/>
      <c r="O528" s="1859"/>
      <c r="P528" s="1859"/>
      <c r="Q528" s="1745"/>
      <c r="R528" s="1745"/>
      <c r="S528" s="1745"/>
      <c r="T528" s="1745"/>
      <c r="U528" s="1745"/>
    </row>
    <row r="529" spans="13:21">
      <c r="M529" s="1858"/>
      <c r="N529" s="1859"/>
      <c r="O529" s="1859"/>
      <c r="P529" s="1859"/>
      <c r="Q529" s="1745"/>
      <c r="R529" s="1745"/>
      <c r="S529" s="1745"/>
      <c r="T529" s="1745"/>
      <c r="U529" s="1745"/>
    </row>
    <row r="530" spans="13:21">
      <c r="M530" s="1858"/>
      <c r="N530" s="1859"/>
      <c r="O530" s="1859"/>
      <c r="P530" s="1859"/>
      <c r="Q530" s="1745"/>
      <c r="R530" s="1745"/>
      <c r="S530" s="1745"/>
      <c r="T530" s="1745"/>
      <c r="U530" s="1745"/>
    </row>
    <row r="531" spans="13:21">
      <c r="M531" s="1858"/>
      <c r="N531" s="1859"/>
      <c r="O531" s="1859"/>
      <c r="P531" s="1859"/>
      <c r="Q531" s="1745"/>
      <c r="R531" s="1745"/>
      <c r="S531" s="1745"/>
      <c r="T531" s="1745"/>
      <c r="U531" s="1745"/>
    </row>
    <row r="532" spans="13:21">
      <c r="M532" s="1858"/>
      <c r="N532" s="1859"/>
      <c r="O532" s="1859"/>
      <c r="P532" s="1859"/>
      <c r="Q532" s="1745"/>
      <c r="R532" s="1745"/>
      <c r="S532" s="1745"/>
      <c r="T532" s="1745"/>
      <c r="U532" s="1745"/>
    </row>
    <row r="533" spans="13:21">
      <c r="M533" s="1858"/>
      <c r="N533" s="1859"/>
      <c r="O533" s="1859"/>
      <c r="P533" s="1859"/>
      <c r="Q533" s="1745"/>
      <c r="R533" s="1745"/>
      <c r="S533" s="1745"/>
      <c r="T533" s="1745"/>
      <c r="U533" s="1745"/>
    </row>
    <row r="534" spans="13:21">
      <c r="M534" s="1858"/>
      <c r="N534" s="1859"/>
      <c r="O534" s="1859"/>
      <c r="P534" s="1859"/>
      <c r="Q534" s="1745"/>
      <c r="R534" s="1745"/>
      <c r="S534" s="1745"/>
      <c r="T534" s="1745"/>
      <c r="U534" s="1745"/>
    </row>
    <row r="535" spans="13:21">
      <c r="M535" s="1858"/>
      <c r="N535" s="1859"/>
      <c r="O535" s="1859"/>
      <c r="P535" s="1859"/>
      <c r="Q535" s="1745"/>
      <c r="R535" s="1745"/>
      <c r="S535" s="1745"/>
      <c r="T535" s="1745"/>
      <c r="U535" s="1745"/>
    </row>
    <row r="536" spans="13:21">
      <c r="M536" s="1858"/>
      <c r="N536" s="1859"/>
      <c r="O536" s="1859"/>
      <c r="P536" s="1859"/>
      <c r="Q536" s="1745"/>
      <c r="R536" s="1745"/>
      <c r="S536" s="1745"/>
      <c r="T536" s="1745"/>
      <c r="U536" s="1745"/>
    </row>
    <row r="537" spans="13:21">
      <c r="M537" s="1858"/>
      <c r="N537" s="1859"/>
      <c r="O537" s="1859"/>
      <c r="P537" s="1859"/>
      <c r="Q537" s="1745"/>
      <c r="R537" s="1745"/>
      <c r="S537" s="1745"/>
      <c r="T537" s="1745"/>
      <c r="U537" s="1745"/>
    </row>
    <row r="538" spans="13:21">
      <c r="M538" s="1858"/>
      <c r="N538" s="1859"/>
      <c r="O538" s="1859"/>
      <c r="P538" s="1859"/>
      <c r="Q538" s="1745"/>
      <c r="R538" s="1745"/>
      <c r="S538" s="1745"/>
      <c r="T538" s="1745"/>
      <c r="U538" s="1745"/>
    </row>
    <row r="539" spans="13:21">
      <c r="M539" s="1858"/>
      <c r="N539" s="1859"/>
      <c r="O539" s="1859"/>
      <c r="P539" s="1859"/>
      <c r="Q539" s="1745"/>
      <c r="R539" s="1745"/>
      <c r="S539" s="1745"/>
      <c r="T539" s="1745"/>
      <c r="U539" s="1745"/>
    </row>
    <row r="540" spans="13:21">
      <c r="M540" s="1858"/>
      <c r="N540" s="1859"/>
      <c r="O540" s="1859"/>
      <c r="P540" s="1859"/>
      <c r="Q540" s="1745"/>
      <c r="R540" s="1745"/>
      <c r="S540" s="1745"/>
      <c r="T540" s="1745"/>
      <c r="U540" s="1745"/>
    </row>
    <row r="541" spans="13:21">
      <c r="M541" s="1858"/>
      <c r="N541" s="1859"/>
      <c r="O541" s="1859"/>
      <c r="P541" s="1859"/>
      <c r="Q541" s="1745"/>
      <c r="R541" s="1745"/>
      <c r="S541" s="1745"/>
      <c r="T541" s="1745"/>
      <c r="U541" s="1745"/>
    </row>
    <row r="542" spans="13:21">
      <c r="M542" s="1858"/>
      <c r="N542" s="1859"/>
      <c r="O542" s="1859"/>
      <c r="P542" s="1859"/>
      <c r="Q542" s="1745"/>
      <c r="R542" s="1745"/>
      <c r="S542" s="1745"/>
      <c r="T542" s="1745"/>
      <c r="U542" s="1745"/>
    </row>
    <row r="543" spans="13:21">
      <c r="M543" s="1858"/>
      <c r="N543" s="1859"/>
      <c r="O543" s="1859"/>
      <c r="P543" s="1859"/>
      <c r="Q543" s="1745"/>
      <c r="R543" s="1745"/>
      <c r="S543" s="1745"/>
      <c r="T543" s="1745"/>
      <c r="U543" s="1745"/>
    </row>
    <row r="544" spans="13:21">
      <c r="M544" s="1858"/>
      <c r="N544" s="1859"/>
      <c r="O544" s="1859"/>
      <c r="P544" s="1859"/>
      <c r="Q544" s="1745"/>
      <c r="R544" s="1745"/>
      <c r="S544" s="1745"/>
      <c r="T544" s="1745"/>
      <c r="U544" s="1745"/>
    </row>
    <row r="545" spans="13:21">
      <c r="M545" s="1858"/>
      <c r="N545" s="1859"/>
      <c r="O545" s="1859"/>
      <c r="P545" s="1859"/>
      <c r="Q545" s="1745"/>
      <c r="R545" s="1745"/>
      <c r="S545" s="1745"/>
      <c r="T545" s="1745"/>
      <c r="U545" s="1745"/>
    </row>
    <row r="546" spans="13:21">
      <c r="M546" s="1858"/>
      <c r="N546" s="1859"/>
      <c r="O546" s="1859"/>
      <c r="P546" s="1859"/>
      <c r="Q546" s="1745"/>
      <c r="R546" s="1745"/>
      <c r="S546" s="1745"/>
      <c r="T546" s="1745"/>
      <c r="U546" s="1745"/>
    </row>
    <row r="547" spans="13:21">
      <c r="M547" s="1858"/>
      <c r="N547" s="1859"/>
      <c r="O547" s="1859"/>
      <c r="P547" s="1859"/>
      <c r="Q547" s="1745"/>
      <c r="R547" s="1745"/>
      <c r="S547" s="1745"/>
      <c r="T547" s="1745"/>
      <c r="U547" s="1745"/>
    </row>
    <row r="548" spans="13:21">
      <c r="M548" s="1858"/>
      <c r="N548" s="1859"/>
      <c r="O548" s="1859"/>
      <c r="P548" s="1859"/>
      <c r="Q548" s="1745"/>
      <c r="R548" s="1745"/>
      <c r="S548" s="1745"/>
      <c r="T548" s="1745"/>
      <c r="U548" s="1745"/>
    </row>
    <row r="549" spans="13:21">
      <c r="M549" s="1858"/>
      <c r="N549" s="1859"/>
      <c r="O549" s="1859"/>
      <c r="P549" s="1859"/>
      <c r="Q549" s="1745"/>
      <c r="R549" s="1745"/>
      <c r="S549" s="1745"/>
      <c r="T549" s="1745"/>
      <c r="U549" s="1745"/>
    </row>
    <row r="550" spans="13:21">
      <c r="M550" s="1858"/>
      <c r="N550" s="1859"/>
      <c r="O550" s="1859"/>
      <c r="P550" s="1859"/>
      <c r="Q550" s="1745"/>
      <c r="R550" s="1745"/>
      <c r="S550" s="1745"/>
      <c r="T550" s="1745"/>
      <c r="U550" s="1745"/>
    </row>
    <row r="551" spans="13:21">
      <c r="M551" s="1858"/>
      <c r="N551" s="1859"/>
      <c r="O551" s="1859"/>
      <c r="P551" s="1859"/>
      <c r="Q551" s="1745"/>
      <c r="R551" s="1745"/>
      <c r="S551" s="1745"/>
      <c r="T551" s="1745"/>
      <c r="U551" s="1745"/>
    </row>
    <row r="552" spans="13:21">
      <c r="M552" s="1858"/>
      <c r="N552" s="1859"/>
      <c r="O552" s="1859"/>
      <c r="P552" s="1859"/>
      <c r="Q552" s="1745"/>
      <c r="R552" s="1745"/>
      <c r="S552" s="1745"/>
      <c r="T552" s="1745"/>
      <c r="U552" s="1745"/>
    </row>
    <row r="553" spans="13:21">
      <c r="M553" s="1858"/>
      <c r="N553" s="1859"/>
      <c r="O553" s="1859"/>
      <c r="P553" s="1859"/>
      <c r="Q553" s="1745"/>
      <c r="R553" s="1745"/>
      <c r="S553" s="1745"/>
      <c r="T553" s="1745"/>
      <c r="U553" s="1745"/>
    </row>
    <row r="554" spans="13:21">
      <c r="M554" s="1858"/>
      <c r="N554" s="1859"/>
      <c r="O554" s="1859"/>
      <c r="P554" s="1859"/>
      <c r="Q554" s="1745"/>
      <c r="R554" s="1745"/>
      <c r="S554" s="1745"/>
      <c r="T554" s="1745"/>
      <c r="U554" s="1745"/>
    </row>
    <row r="555" spans="13:21">
      <c r="M555" s="1858"/>
      <c r="N555" s="1859"/>
      <c r="O555" s="1859"/>
      <c r="P555" s="1859"/>
      <c r="Q555" s="1745"/>
      <c r="R555" s="1745"/>
      <c r="S555" s="1745"/>
      <c r="T555" s="1745"/>
      <c r="U555" s="1745"/>
    </row>
    <row r="556" spans="13:21">
      <c r="M556" s="1858"/>
      <c r="N556" s="1859"/>
      <c r="O556" s="1859"/>
      <c r="P556" s="1859"/>
      <c r="Q556" s="1745"/>
      <c r="R556" s="1745"/>
      <c r="S556" s="1745"/>
      <c r="T556" s="1745"/>
      <c r="U556" s="1745"/>
    </row>
    <row r="557" spans="13:21">
      <c r="M557" s="1858"/>
      <c r="N557" s="1859"/>
      <c r="O557" s="1859"/>
      <c r="P557" s="1859"/>
      <c r="Q557" s="1745"/>
      <c r="R557" s="1745"/>
      <c r="S557" s="1745"/>
      <c r="T557" s="1745"/>
      <c r="U557" s="1745"/>
    </row>
    <row r="558" spans="13:21">
      <c r="M558" s="1858"/>
      <c r="N558" s="1859"/>
      <c r="O558" s="1859"/>
      <c r="P558" s="1859"/>
      <c r="Q558" s="1745"/>
      <c r="R558" s="1745"/>
      <c r="S558" s="1745"/>
      <c r="T558" s="1745"/>
      <c r="U558" s="1745"/>
    </row>
    <row r="559" spans="13:21">
      <c r="M559" s="1858"/>
      <c r="N559" s="1859"/>
      <c r="O559" s="1859"/>
      <c r="P559" s="1859"/>
      <c r="Q559" s="1745"/>
      <c r="R559" s="1745"/>
      <c r="S559" s="1745"/>
      <c r="T559" s="1745"/>
      <c r="U559" s="1745"/>
    </row>
    <row r="560" spans="13:21">
      <c r="M560" s="1858"/>
      <c r="N560" s="1859"/>
      <c r="O560" s="1859"/>
      <c r="P560" s="1859"/>
      <c r="Q560" s="1745"/>
      <c r="R560" s="1745"/>
      <c r="S560" s="1745"/>
      <c r="T560" s="1745"/>
      <c r="U560" s="1745"/>
    </row>
    <row r="561" spans="13:21">
      <c r="M561" s="1858"/>
      <c r="N561" s="1859"/>
      <c r="O561" s="1859"/>
      <c r="P561" s="1859"/>
      <c r="Q561" s="1745"/>
      <c r="R561" s="1745"/>
      <c r="S561" s="1745"/>
      <c r="T561" s="1745"/>
      <c r="U561" s="1745"/>
    </row>
    <row r="562" spans="13:21">
      <c r="M562" s="1858"/>
      <c r="N562" s="1859"/>
      <c r="O562" s="1859"/>
      <c r="P562" s="1859"/>
      <c r="Q562" s="1745"/>
      <c r="R562" s="1745"/>
      <c r="S562" s="1745"/>
      <c r="T562" s="1745"/>
      <c r="U562" s="1745"/>
    </row>
    <row r="563" spans="13:21">
      <c r="M563" s="1858"/>
      <c r="N563" s="1859"/>
      <c r="O563" s="1859"/>
      <c r="P563" s="1859"/>
      <c r="Q563" s="1745"/>
      <c r="R563" s="1745"/>
      <c r="S563" s="1745"/>
      <c r="T563" s="1745"/>
      <c r="U563" s="1745"/>
    </row>
    <row r="564" spans="13:21">
      <c r="M564" s="1858"/>
      <c r="N564" s="1859"/>
      <c r="O564" s="1859"/>
      <c r="P564" s="1859"/>
      <c r="Q564" s="1745"/>
      <c r="R564" s="1745"/>
      <c r="S564" s="1745"/>
      <c r="T564" s="1745"/>
      <c r="U564" s="1745"/>
    </row>
    <row r="565" spans="13:21">
      <c r="M565" s="1858"/>
      <c r="N565" s="1859"/>
      <c r="O565" s="1859"/>
      <c r="P565" s="1859"/>
      <c r="Q565" s="1745"/>
      <c r="R565" s="1745"/>
      <c r="S565" s="1745"/>
      <c r="T565" s="1745"/>
      <c r="U565" s="1745"/>
    </row>
    <row r="566" spans="13:21">
      <c r="M566" s="1858"/>
      <c r="N566" s="1859"/>
      <c r="O566" s="1859"/>
      <c r="P566" s="1859"/>
      <c r="Q566" s="1745"/>
      <c r="R566" s="1745"/>
      <c r="S566" s="1745"/>
      <c r="T566" s="1745"/>
      <c r="U566" s="1745"/>
    </row>
    <row r="567" spans="13:21">
      <c r="M567" s="1858"/>
      <c r="N567" s="1859"/>
      <c r="O567" s="1859"/>
      <c r="P567" s="1859"/>
      <c r="Q567" s="1745"/>
      <c r="R567" s="1745"/>
      <c r="S567" s="1745"/>
      <c r="T567" s="1745"/>
      <c r="U567" s="1745"/>
    </row>
    <row r="568" spans="13:21">
      <c r="M568" s="1858"/>
      <c r="N568" s="1859"/>
      <c r="O568" s="1859"/>
      <c r="P568" s="1859"/>
      <c r="Q568" s="1745"/>
      <c r="R568" s="1745"/>
      <c r="S568" s="1745"/>
      <c r="T568" s="1745"/>
      <c r="U568" s="1745"/>
    </row>
    <row r="569" spans="13:21">
      <c r="M569" s="1858"/>
      <c r="N569" s="1859"/>
      <c r="O569" s="1859"/>
      <c r="P569" s="1859"/>
      <c r="Q569" s="1745"/>
      <c r="R569" s="1745"/>
      <c r="S569" s="1745"/>
      <c r="T569" s="1745"/>
      <c r="U569" s="1745"/>
    </row>
    <row r="570" spans="13:21">
      <c r="M570" s="1858"/>
      <c r="N570" s="1859"/>
      <c r="O570" s="1859"/>
      <c r="P570" s="1859"/>
      <c r="Q570" s="1745"/>
      <c r="R570" s="1745"/>
      <c r="S570" s="1745"/>
      <c r="T570" s="1745"/>
      <c r="U570" s="1745"/>
    </row>
    <row r="571" spans="13:21">
      <c r="M571" s="1858"/>
      <c r="N571" s="1859"/>
      <c r="O571" s="1859"/>
      <c r="P571" s="1859"/>
      <c r="Q571" s="1745"/>
      <c r="R571" s="1745"/>
      <c r="S571" s="1745"/>
      <c r="T571" s="1745"/>
      <c r="U571" s="1745"/>
    </row>
    <row r="572" spans="13:21">
      <c r="M572" s="1858"/>
      <c r="N572" s="1859"/>
      <c r="O572" s="1859"/>
      <c r="P572" s="1859"/>
      <c r="Q572" s="1745"/>
      <c r="R572" s="1745"/>
      <c r="S572" s="1745"/>
      <c r="T572" s="1745"/>
      <c r="U572" s="1745"/>
    </row>
    <row r="573" spans="13:21">
      <c r="M573" s="1858"/>
      <c r="N573" s="1859"/>
      <c r="O573" s="1859"/>
      <c r="P573" s="1859"/>
      <c r="Q573" s="1745"/>
      <c r="R573" s="1745"/>
      <c r="S573" s="1745"/>
      <c r="T573" s="1745"/>
      <c r="U573" s="1745"/>
    </row>
    <row r="574" spans="13:21">
      <c r="M574" s="1858"/>
      <c r="N574" s="1859"/>
      <c r="O574" s="1859"/>
      <c r="P574" s="1859"/>
      <c r="Q574" s="1745"/>
      <c r="R574" s="1745"/>
      <c r="S574" s="1745"/>
      <c r="T574" s="1745"/>
      <c r="U574" s="1745"/>
    </row>
    <row r="575" spans="13:21">
      <c r="M575" s="1858"/>
      <c r="N575" s="1859"/>
      <c r="O575" s="1859"/>
      <c r="P575" s="1859"/>
      <c r="Q575" s="1745"/>
      <c r="R575" s="1745"/>
      <c r="S575" s="1745"/>
      <c r="T575" s="1745"/>
      <c r="U575" s="1745"/>
    </row>
    <row r="576" spans="13:21">
      <c r="M576" s="1858"/>
      <c r="N576" s="1859"/>
      <c r="O576" s="1859"/>
      <c r="P576" s="1859"/>
      <c r="Q576" s="1745"/>
      <c r="R576" s="1745"/>
      <c r="S576" s="1745"/>
      <c r="T576" s="1745"/>
      <c r="U576" s="1745"/>
    </row>
    <row r="577" spans="13:21">
      <c r="M577" s="1858"/>
      <c r="N577" s="1859"/>
      <c r="O577" s="1859"/>
      <c r="P577" s="1859"/>
      <c r="Q577" s="1745"/>
      <c r="R577" s="1745"/>
      <c r="S577" s="1745"/>
      <c r="T577" s="1745"/>
      <c r="U577" s="1745"/>
    </row>
    <row r="578" spans="13:21">
      <c r="M578" s="1858"/>
      <c r="N578" s="1859"/>
      <c r="O578" s="1859"/>
      <c r="P578" s="1859"/>
      <c r="Q578" s="1745"/>
      <c r="R578" s="1745"/>
      <c r="S578" s="1745"/>
      <c r="T578" s="1745"/>
      <c r="U578" s="1745"/>
    </row>
    <row r="579" spans="13:21">
      <c r="M579" s="1858"/>
      <c r="N579" s="1859"/>
      <c r="O579" s="1859"/>
      <c r="P579" s="1859"/>
      <c r="Q579" s="1745"/>
      <c r="R579" s="1745"/>
      <c r="S579" s="1745"/>
      <c r="T579" s="1745"/>
      <c r="U579" s="1745"/>
    </row>
    <row r="580" spans="13:21">
      <c r="M580" s="1858"/>
      <c r="N580" s="1859"/>
      <c r="O580" s="1859"/>
      <c r="P580" s="1859"/>
      <c r="Q580" s="1745"/>
      <c r="R580" s="1745"/>
      <c r="S580" s="1745"/>
      <c r="T580" s="1745"/>
      <c r="U580" s="1745"/>
    </row>
    <row r="581" spans="13:21">
      <c r="M581" s="1858"/>
      <c r="N581" s="1859"/>
      <c r="O581" s="1859"/>
      <c r="P581" s="1859"/>
      <c r="Q581" s="1745"/>
      <c r="R581" s="1745"/>
      <c r="S581" s="1745"/>
      <c r="T581" s="1745"/>
      <c r="U581" s="1745"/>
    </row>
    <row r="582" spans="13:21">
      <c r="M582" s="1858"/>
      <c r="N582" s="1859"/>
      <c r="O582" s="1859"/>
      <c r="P582" s="1859"/>
      <c r="Q582" s="1745"/>
      <c r="R582" s="1745"/>
      <c r="S582" s="1745"/>
      <c r="T582" s="1745"/>
      <c r="U582" s="1745"/>
    </row>
    <row r="583" spans="13:21">
      <c r="M583" s="1858"/>
      <c r="N583" s="1859"/>
      <c r="O583" s="1859"/>
      <c r="P583" s="1859"/>
      <c r="Q583" s="1745"/>
      <c r="R583" s="1745"/>
      <c r="S583" s="1745"/>
      <c r="T583" s="1745"/>
      <c r="U583" s="1745"/>
    </row>
    <row r="584" spans="13:21">
      <c r="M584" s="1858"/>
      <c r="N584" s="1859"/>
      <c r="O584" s="1859"/>
      <c r="P584" s="1859"/>
      <c r="Q584" s="1745"/>
      <c r="R584" s="1745"/>
      <c r="S584" s="1745"/>
      <c r="T584" s="1745"/>
      <c r="U584" s="1745"/>
    </row>
    <row r="585" spans="13:21">
      <c r="M585" s="1858"/>
      <c r="N585" s="1859"/>
      <c r="O585" s="1859"/>
      <c r="P585" s="1859"/>
      <c r="Q585" s="1745"/>
      <c r="R585" s="1745"/>
      <c r="S585" s="1745"/>
      <c r="T585" s="1745"/>
      <c r="U585" s="1745"/>
    </row>
    <row r="586" spans="13:21">
      <c r="M586" s="1858"/>
      <c r="N586" s="1859"/>
      <c r="O586" s="1859"/>
      <c r="P586" s="1859"/>
      <c r="Q586" s="1745"/>
      <c r="R586" s="1745"/>
      <c r="S586" s="1745"/>
      <c r="T586" s="1745"/>
      <c r="U586" s="1745"/>
    </row>
    <row r="587" spans="13:21">
      <c r="M587" s="1858"/>
      <c r="N587" s="1859"/>
      <c r="O587" s="1859"/>
      <c r="P587" s="1859"/>
      <c r="Q587" s="1745"/>
      <c r="R587" s="1745"/>
      <c r="S587" s="1745"/>
      <c r="T587" s="1745"/>
      <c r="U587" s="1745"/>
    </row>
    <row r="588" spans="13:21">
      <c r="M588" s="1858"/>
      <c r="N588" s="1859"/>
      <c r="O588" s="1859"/>
      <c r="P588" s="1859"/>
      <c r="Q588" s="1745"/>
      <c r="R588" s="1745"/>
      <c r="S588" s="1745"/>
      <c r="T588" s="1745"/>
      <c r="U588" s="1745"/>
    </row>
    <row r="589" spans="13:21">
      <c r="M589" s="1858"/>
      <c r="N589" s="1859"/>
      <c r="O589" s="1859"/>
      <c r="P589" s="1859"/>
      <c r="Q589" s="1745"/>
      <c r="R589" s="1745"/>
      <c r="S589" s="1745"/>
      <c r="T589" s="1745"/>
      <c r="U589" s="1745"/>
    </row>
    <row r="590" spans="13:21">
      <c r="M590" s="1858"/>
      <c r="N590" s="1859"/>
      <c r="O590" s="1859"/>
      <c r="P590" s="1859"/>
      <c r="Q590" s="1745"/>
      <c r="R590" s="1745"/>
      <c r="S590" s="1745"/>
      <c r="T590" s="1745"/>
      <c r="U590" s="1745"/>
    </row>
    <row r="591" spans="13:21">
      <c r="M591" s="1858"/>
      <c r="N591" s="1859"/>
      <c r="O591" s="1859"/>
      <c r="P591" s="1859"/>
      <c r="Q591" s="1745"/>
      <c r="R591" s="1745"/>
      <c r="S591" s="1745"/>
      <c r="T591" s="1745"/>
      <c r="U591" s="1745"/>
    </row>
    <row r="592" spans="13:21">
      <c r="M592" s="1858"/>
      <c r="N592" s="1859"/>
      <c r="O592" s="1859"/>
      <c r="P592" s="1859"/>
      <c r="Q592" s="1745"/>
      <c r="R592" s="1745"/>
      <c r="S592" s="1745"/>
      <c r="T592" s="1745"/>
      <c r="U592" s="1745"/>
    </row>
    <row r="593" spans="13:21">
      <c r="M593" s="1858"/>
      <c r="N593" s="1859"/>
      <c r="O593" s="1859"/>
      <c r="P593" s="1859"/>
      <c r="Q593" s="1745"/>
      <c r="R593" s="1745"/>
      <c r="S593" s="1745"/>
      <c r="T593" s="1745"/>
      <c r="U593" s="1745"/>
    </row>
    <row r="594" spans="13:21">
      <c r="M594" s="1858"/>
      <c r="N594" s="1859"/>
      <c r="O594" s="1859"/>
      <c r="P594" s="1859"/>
      <c r="Q594" s="1745"/>
      <c r="R594" s="1745"/>
      <c r="S594" s="1745"/>
      <c r="T594" s="1745"/>
      <c r="U594" s="1745"/>
    </row>
    <row r="595" spans="13:21">
      <c r="M595" s="1858"/>
      <c r="N595" s="1859"/>
      <c r="O595" s="1859"/>
      <c r="P595" s="1859"/>
      <c r="Q595" s="1745"/>
      <c r="R595" s="1745"/>
      <c r="S595" s="1745"/>
      <c r="T595" s="1745"/>
      <c r="U595" s="1745"/>
    </row>
    <row r="596" spans="13:21">
      <c r="M596" s="1858"/>
      <c r="N596" s="1859"/>
      <c r="O596" s="1859"/>
      <c r="P596" s="1859"/>
      <c r="Q596" s="1745"/>
      <c r="R596" s="1745"/>
      <c r="S596" s="1745"/>
      <c r="T596" s="1745"/>
      <c r="U596" s="1745"/>
    </row>
    <row r="597" spans="13:21">
      <c r="M597" s="1858"/>
      <c r="N597" s="1859"/>
      <c r="O597" s="1859"/>
      <c r="P597" s="1859"/>
      <c r="Q597" s="1745"/>
      <c r="R597" s="1745"/>
      <c r="S597" s="1745"/>
      <c r="T597" s="1745"/>
      <c r="U597" s="1745"/>
    </row>
    <row r="598" spans="13:21">
      <c r="M598" s="1858"/>
      <c r="N598" s="1859"/>
      <c r="O598" s="1859"/>
      <c r="P598" s="1859"/>
      <c r="Q598" s="1745"/>
      <c r="R598" s="1745"/>
      <c r="S598" s="1745"/>
      <c r="T598" s="1745"/>
      <c r="U598" s="1745"/>
    </row>
    <row r="599" spans="13:21">
      <c r="M599" s="1858"/>
      <c r="N599" s="1859"/>
      <c r="O599" s="1859"/>
      <c r="P599" s="1859"/>
      <c r="Q599" s="1745"/>
      <c r="R599" s="1745"/>
      <c r="S599" s="1745"/>
      <c r="T599" s="1745"/>
      <c r="U599" s="1745"/>
    </row>
    <row r="600" spans="13:21">
      <c r="M600" s="1858"/>
      <c r="N600" s="1859"/>
      <c r="O600" s="1859"/>
      <c r="P600" s="1859"/>
      <c r="Q600" s="1745"/>
      <c r="R600" s="1745"/>
      <c r="S600" s="1745"/>
      <c r="T600" s="1745"/>
      <c r="U600" s="1745"/>
    </row>
    <row r="601" spans="13:21">
      <c r="M601" s="1858"/>
      <c r="N601" s="1859"/>
      <c r="O601" s="1859"/>
      <c r="P601" s="1859"/>
      <c r="Q601" s="1745"/>
      <c r="R601" s="1745"/>
      <c r="S601" s="1745"/>
      <c r="T601" s="1745"/>
      <c r="U601" s="1745"/>
    </row>
    <row r="602" spans="13:21">
      <c r="M602" s="1858"/>
      <c r="N602" s="1859"/>
      <c r="O602" s="1859"/>
      <c r="P602" s="1859"/>
      <c r="Q602" s="1745"/>
      <c r="R602" s="1745"/>
      <c r="S602" s="1745"/>
      <c r="T602" s="1745"/>
      <c r="U602" s="1745"/>
    </row>
    <row r="603" spans="13:21">
      <c r="M603" s="1858"/>
      <c r="N603" s="1859"/>
      <c r="O603" s="1859"/>
      <c r="P603" s="1859"/>
      <c r="Q603" s="1745"/>
      <c r="R603" s="1745"/>
      <c r="S603" s="1745"/>
      <c r="T603" s="1745"/>
      <c r="U603" s="1745"/>
    </row>
    <row r="604" spans="13:21">
      <c r="M604" s="1858"/>
      <c r="N604" s="1859"/>
      <c r="O604" s="1859"/>
      <c r="P604" s="1859"/>
      <c r="Q604" s="1745"/>
      <c r="R604" s="1745"/>
      <c r="S604" s="1745"/>
      <c r="T604" s="1745"/>
      <c r="U604" s="1745"/>
    </row>
    <row r="605" spans="13:21">
      <c r="M605" s="1858"/>
      <c r="N605" s="1859"/>
      <c r="O605" s="1859"/>
      <c r="P605" s="1859"/>
      <c r="Q605" s="1745"/>
      <c r="R605" s="1745"/>
      <c r="S605" s="1745"/>
      <c r="T605" s="1745"/>
      <c r="U605" s="1745"/>
    </row>
    <row r="606" spans="13:21">
      <c r="M606" s="1858"/>
      <c r="N606" s="1859"/>
      <c r="O606" s="1859"/>
      <c r="P606" s="1859"/>
      <c r="Q606" s="1745"/>
      <c r="R606" s="1745"/>
      <c r="S606" s="1745"/>
      <c r="T606" s="1745"/>
      <c r="U606" s="1745"/>
    </row>
    <row r="607" spans="13:21">
      <c r="M607" s="1858"/>
      <c r="N607" s="1859"/>
      <c r="O607" s="1859"/>
      <c r="P607" s="1859"/>
      <c r="Q607" s="1745"/>
      <c r="R607" s="1745"/>
      <c r="S607" s="1745"/>
      <c r="T607" s="1745"/>
      <c r="U607" s="1745"/>
    </row>
    <row r="608" spans="13:21">
      <c r="M608" s="1858"/>
      <c r="N608" s="1859"/>
      <c r="O608" s="1859"/>
      <c r="P608" s="1859"/>
      <c r="Q608" s="1745"/>
      <c r="R608" s="1745"/>
      <c r="S608" s="1745"/>
      <c r="T608" s="1745"/>
      <c r="U608" s="1745"/>
    </row>
    <row r="609" spans="13:21">
      <c r="M609" s="1858"/>
      <c r="N609" s="1859"/>
      <c r="O609" s="1859"/>
      <c r="P609" s="1859"/>
      <c r="Q609" s="1745"/>
      <c r="R609" s="1745"/>
      <c r="S609" s="1745"/>
      <c r="T609" s="1745"/>
      <c r="U609" s="1745"/>
    </row>
    <row r="610" spans="13:21">
      <c r="M610" s="1858"/>
      <c r="N610" s="1859"/>
      <c r="O610" s="1859"/>
      <c r="P610" s="1859"/>
      <c r="Q610" s="1745"/>
      <c r="R610" s="1745"/>
      <c r="S610" s="1745"/>
      <c r="T610" s="1745"/>
      <c r="U610" s="1745"/>
    </row>
    <row r="611" spans="13:21">
      <c r="M611" s="1858"/>
      <c r="N611" s="1859"/>
      <c r="O611" s="1859"/>
      <c r="P611" s="1859"/>
      <c r="Q611" s="1745"/>
      <c r="R611" s="1745"/>
      <c r="S611" s="1745"/>
      <c r="T611" s="1745"/>
      <c r="U611" s="1745"/>
    </row>
    <row r="612" spans="13:21">
      <c r="M612" s="1858"/>
      <c r="N612" s="1859"/>
      <c r="O612" s="1859"/>
      <c r="P612" s="1859"/>
      <c r="Q612" s="1745"/>
      <c r="R612" s="1745"/>
      <c r="S612" s="1745"/>
      <c r="T612" s="1745"/>
      <c r="U612" s="1745"/>
    </row>
    <row r="613" spans="13:21">
      <c r="M613" s="1858"/>
      <c r="N613" s="1859"/>
      <c r="O613" s="1859"/>
      <c r="P613" s="1859"/>
      <c r="Q613" s="1745"/>
      <c r="R613" s="1745"/>
      <c r="S613" s="1745"/>
      <c r="T613" s="1745"/>
      <c r="U613" s="1745"/>
    </row>
    <row r="614" spans="13:21">
      <c r="M614" s="1858"/>
      <c r="N614" s="1859"/>
      <c r="O614" s="1859"/>
      <c r="P614" s="1859"/>
      <c r="Q614" s="1745"/>
      <c r="R614" s="1745"/>
      <c r="S614" s="1745"/>
      <c r="T614" s="1745"/>
      <c r="U614" s="1745"/>
    </row>
    <row r="615" spans="13:21">
      <c r="M615" s="1858"/>
      <c r="N615" s="1859"/>
      <c r="O615" s="1859"/>
      <c r="P615" s="1859"/>
      <c r="Q615" s="1745"/>
      <c r="R615" s="1745"/>
      <c r="S615" s="1745"/>
      <c r="T615" s="1745"/>
      <c r="U615" s="1745"/>
    </row>
    <row r="616" spans="13:21">
      <c r="M616" s="1858"/>
      <c r="N616" s="1859"/>
      <c r="O616" s="1859"/>
      <c r="P616" s="1859"/>
      <c r="Q616" s="1745"/>
      <c r="R616" s="1745"/>
      <c r="S616" s="1745"/>
      <c r="T616" s="1745"/>
      <c r="U616" s="1745"/>
    </row>
    <row r="617" spans="13:21">
      <c r="M617" s="1858"/>
      <c r="N617" s="1859"/>
      <c r="O617" s="1859"/>
      <c r="P617" s="1859"/>
      <c r="Q617" s="1745"/>
      <c r="R617" s="1745"/>
      <c r="S617" s="1745"/>
      <c r="T617" s="1745"/>
      <c r="U617" s="1745"/>
    </row>
    <row r="618" spans="13:21">
      <c r="M618" s="1858"/>
      <c r="N618" s="1859"/>
      <c r="O618" s="1859"/>
      <c r="P618" s="1859"/>
      <c r="Q618" s="1745"/>
      <c r="R618" s="1745"/>
      <c r="S618" s="1745"/>
      <c r="T618" s="1745"/>
      <c r="U618" s="1745"/>
    </row>
    <row r="619" spans="13:21">
      <c r="M619" s="1858"/>
      <c r="N619" s="1859"/>
      <c r="O619" s="1859"/>
      <c r="P619" s="1859"/>
      <c r="Q619" s="1745"/>
      <c r="R619" s="1745"/>
      <c r="S619" s="1745"/>
      <c r="T619" s="1745"/>
      <c r="U619" s="1745"/>
    </row>
    <row r="620" spans="13:21">
      <c r="M620" s="1858"/>
      <c r="N620" s="1859"/>
      <c r="O620" s="1859"/>
      <c r="P620" s="1859"/>
      <c r="Q620" s="1745"/>
      <c r="R620" s="1745"/>
      <c r="S620" s="1745"/>
      <c r="T620" s="1745"/>
      <c r="U620" s="1745"/>
    </row>
    <row r="621" spans="13:21">
      <c r="M621" s="1858"/>
      <c r="N621" s="1859"/>
      <c r="O621" s="1859"/>
      <c r="P621" s="1859"/>
      <c r="Q621" s="1745"/>
      <c r="R621" s="1745"/>
      <c r="S621" s="1745"/>
      <c r="T621" s="1745"/>
      <c r="U621" s="1745"/>
    </row>
    <row r="622" spans="13:21">
      <c r="M622" s="1858"/>
      <c r="N622" s="1859"/>
      <c r="O622" s="1859"/>
      <c r="P622" s="1859"/>
      <c r="Q622" s="1745"/>
      <c r="R622" s="1745"/>
      <c r="S622" s="1745"/>
      <c r="T622" s="1745"/>
      <c r="U622" s="1745"/>
    </row>
    <row r="623" spans="13:21">
      <c r="M623" s="1858"/>
      <c r="N623" s="1859"/>
      <c r="O623" s="1859"/>
      <c r="P623" s="1859"/>
      <c r="Q623" s="1745"/>
      <c r="R623" s="1745"/>
      <c r="S623" s="1745"/>
      <c r="T623" s="1745"/>
      <c r="U623" s="1745"/>
    </row>
    <row r="624" spans="13:21">
      <c r="M624" s="1858"/>
      <c r="N624" s="1859"/>
      <c r="O624" s="1859"/>
      <c r="P624" s="1859"/>
      <c r="Q624" s="1745"/>
      <c r="R624" s="1745"/>
      <c r="S624" s="1745"/>
      <c r="T624" s="1745"/>
      <c r="U624" s="1745"/>
    </row>
    <row r="625" spans="13:21">
      <c r="M625" s="1858"/>
      <c r="N625" s="1859"/>
      <c r="O625" s="1859"/>
      <c r="P625" s="1859"/>
      <c r="Q625" s="1745"/>
      <c r="R625" s="1745"/>
      <c r="S625" s="1745"/>
      <c r="T625" s="1745"/>
      <c r="U625" s="1745"/>
    </row>
    <row r="626" spans="13:21">
      <c r="M626" s="1858"/>
      <c r="N626" s="1859"/>
      <c r="O626" s="1859"/>
      <c r="P626" s="1859"/>
      <c r="Q626" s="1745"/>
      <c r="R626" s="1745"/>
      <c r="S626" s="1745"/>
      <c r="T626" s="1745"/>
      <c r="U626" s="1745"/>
    </row>
    <row r="627" spans="13:21">
      <c r="M627" s="1858"/>
      <c r="N627" s="1859"/>
      <c r="O627" s="1859"/>
      <c r="P627" s="1859"/>
      <c r="Q627" s="1745"/>
      <c r="R627" s="1745"/>
      <c r="S627" s="1745"/>
      <c r="T627" s="1745"/>
      <c r="U627" s="1745"/>
    </row>
    <row r="628" spans="13:21">
      <c r="M628" s="1858"/>
      <c r="N628" s="1859"/>
      <c r="O628" s="1859"/>
      <c r="P628" s="1859"/>
      <c r="Q628" s="1745"/>
      <c r="R628" s="1745"/>
      <c r="S628" s="1745"/>
      <c r="T628" s="1745"/>
      <c r="U628" s="1745"/>
    </row>
    <row r="629" spans="13:21">
      <c r="M629" s="1858"/>
      <c r="N629" s="1859"/>
      <c r="O629" s="1859"/>
      <c r="P629" s="1859"/>
      <c r="Q629" s="1745"/>
      <c r="R629" s="1745"/>
      <c r="S629" s="1745"/>
      <c r="T629" s="1745"/>
      <c r="U629" s="1745"/>
    </row>
    <row r="630" spans="13:21">
      <c r="M630" s="1858"/>
      <c r="N630" s="1859"/>
      <c r="O630" s="1859"/>
      <c r="P630" s="1859"/>
      <c r="Q630" s="1745"/>
      <c r="R630" s="1745"/>
      <c r="S630" s="1745"/>
      <c r="T630" s="1745"/>
      <c r="U630" s="1745"/>
    </row>
    <row r="631" spans="13:21">
      <c r="M631" s="1858"/>
      <c r="N631" s="1859"/>
      <c r="O631" s="1859"/>
      <c r="P631" s="1859"/>
      <c r="Q631" s="1745"/>
      <c r="R631" s="1745"/>
      <c r="S631" s="1745"/>
      <c r="T631" s="1745"/>
      <c r="U631" s="1745"/>
    </row>
    <row r="632" spans="13:21">
      <c r="M632" s="1858"/>
      <c r="N632" s="1859"/>
      <c r="O632" s="1859"/>
      <c r="P632" s="1859"/>
      <c r="Q632" s="1745"/>
      <c r="R632" s="1745"/>
      <c r="S632" s="1745"/>
      <c r="T632" s="1745"/>
      <c r="U632" s="1745"/>
    </row>
    <row r="633" spans="13:21">
      <c r="M633" s="1858"/>
      <c r="N633" s="1859"/>
      <c r="O633" s="1859"/>
      <c r="P633" s="1859"/>
      <c r="Q633" s="1745"/>
      <c r="R633" s="1745"/>
      <c r="S633" s="1745"/>
      <c r="T633" s="1745"/>
      <c r="U633" s="1745"/>
    </row>
    <row r="634" spans="13:21">
      <c r="M634" s="1858"/>
      <c r="N634" s="1859"/>
      <c r="O634" s="1859"/>
      <c r="P634" s="1859"/>
      <c r="Q634" s="1745"/>
      <c r="R634" s="1745"/>
      <c r="S634" s="1745"/>
      <c r="T634" s="1745"/>
      <c r="U634" s="1745"/>
    </row>
    <row r="635" spans="13:21">
      <c r="M635" s="1858"/>
      <c r="N635" s="1859"/>
      <c r="O635" s="1859"/>
      <c r="P635" s="1859"/>
      <c r="Q635" s="1745"/>
      <c r="R635" s="1745"/>
      <c r="S635" s="1745"/>
      <c r="T635" s="1745"/>
      <c r="U635" s="1745"/>
    </row>
    <row r="636" spans="13:21">
      <c r="M636" s="1858"/>
      <c r="N636" s="1859"/>
      <c r="O636" s="1859"/>
      <c r="P636" s="1859"/>
      <c r="Q636" s="1745"/>
      <c r="R636" s="1745"/>
      <c r="S636" s="1745"/>
      <c r="T636" s="1745"/>
      <c r="U636" s="1745"/>
    </row>
    <row r="637" spans="13:21">
      <c r="M637" s="1858"/>
      <c r="N637" s="1859"/>
      <c r="O637" s="1859"/>
      <c r="P637" s="1859"/>
      <c r="Q637" s="1745"/>
      <c r="R637" s="1745"/>
      <c r="S637" s="1745"/>
      <c r="T637" s="1745"/>
      <c r="U637" s="1745"/>
    </row>
    <row r="638" spans="13:21">
      <c r="M638" s="1858"/>
      <c r="N638" s="1859"/>
      <c r="O638" s="1859"/>
      <c r="P638" s="1859"/>
      <c r="Q638" s="1745"/>
      <c r="R638" s="1745"/>
      <c r="S638" s="1745"/>
      <c r="T638" s="1745"/>
      <c r="U638" s="1745"/>
    </row>
    <row r="639" spans="13:21">
      <c r="M639" s="1858"/>
      <c r="N639" s="1859"/>
      <c r="O639" s="1859"/>
      <c r="P639" s="1859"/>
      <c r="Q639" s="1745"/>
      <c r="R639" s="1745"/>
      <c r="S639" s="1745"/>
      <c r="T639" s="1745"/>
      <c r="U639" s="1745"/>
    </row>
    <row r="640" spans="13:21">
      <c r="M640" s="1858"/>
      <c r="N640" s="1859"/>
      <c r="O640" s="1859"/>
      <c r="P640" s="1859"/>
      <c r="Q640" s="1745"/>
      <c r="R640" s="1745"/>
      <c r="S640" s="1745"/>
      <c r="T640" s="1745"/>
      <c r="U640" s="1745"/>
    </row>
    <row r="641" spans="13:21">
      <c r="M641" s="1858"/>
      <c r="N641" s="1859"/>
      <c r="O641" s="1859"/>
      <c r="P641" s="1859"/>
      <c r="Q641" s="1745"/>
      <c r="R641" s="1745"/>
      <c r="S641" s="1745"/>
      <c r="T641" s="1745"/>
      <c r="U641" s="1745"/>
    </row>
    <row r="642" spans="13:21">
      <c r="M642" s="1858"/>
      <c r="N642" s="1859"/>
      <c r="O642" s="1859"/>
      <c r="P642" s="1859"/>
      <c r="Q642" s="1745"/>
      <c r="R642" s="1745"/>
      <c r="S642" s="1745"/>
      <c r="T642" s="1745"/>
      <c r="U642" s="1745"/>
    </row>
    <row r="643" spans="13:21">
      <c r="M643" s="1858"/>
      <c r="N643" s="1859"/>
      <c r="O643" s="1859"/>
      <c r="P643" s="1859"/>
      <c r="Q643" s="1745"/>
      <c r="R643" s="1745"/>
      <c r="S643" s="1745"/>
      <c r="T643" s="1745"/>
      <c r="U643" s="1745"/>
    </row>
    <row r="644" spans="13:21">
      <c r="M644" s="1858"/>
      <c r="N644" s="1859"/>
      <c r="O644" s="1859"/>
      <c r="P644" s="1859"/>
      <c r="Q644" s="1745"/>
      <c r="R644" s="1745"/>
      <c r="S644" s="1745"/>
      <c r="T644" s="1745"/>
      <c r="U644" s="1745"/>
    </row>
    <row r="645" spans="13:21">
      <c r="M645" s="1858"/>
      <c r="N645" s="1859"/>
      <c r="O645" s="1859"/>
      <c r="P645" s="1859"/>
      <c r="Q645" s="1745"/>
      <c r="R645" s="1745"/>
      <c r="S645" s="1745"/>
      <c r="T645" s="1745"/>
      <c r="U645" s="1745"/>
    </row>
    <row r="646" spans="13:21">
      <c r="M646" s="1858"/>
      <c r="N646" s="1859"/>
      <c r="O646" s="1859"/>
      <c r="P646" s="1859"/>
      <c r="Q646" s="1745"/>
      <c r="R646" s="1745"/>
      <c r="S646" s="1745"/>
      <c r="T646" s="1745"/>
      <c r="U646" s="1745"/>
    </row>
    <row r="647" spans="13:21">
      <c r="M647" s="1858"/>
      <c r="N647" s="1859"/>
      <c r="O647" s="1859"/>
      <c r="P647" s="1859"/>
      <c r="Q647" s="1745"/>
      <c r="R647" s="1745"/>
      <c r="S647" s="1745"/>
      <c r="T647" s="1745"/>
      <c r="U647" s="1745"/>
    </row>
    <row r="648" spans="13:21">
      <c r="M648" s="1858"/>
      <c r="N648" s="1859"/>
      <c r="O648" s="1859"/>
      <c r="P648" s="1859"/>
      <c r="Q648" s="1745"/>
      <c r="R648" s="1745"/>
      <c r="S648" s="1745"/>
      <c r="T648" s="1745"/>
      <c r="U648" s="1745"/>
    </row>
    <row r="649" spans="13:21">
      <c r="M649" s="1858"/>
      <c r="N649" s="1859"/>
      <c r="O649" s="1859"/>
      <c r="P649" s="1859"/>
      <c r="Q649" s="1745"/>
      <c r="R649" s="1745"/>
      <c r="S649" s="1745"/>
      <c r="T649" s="1745"/>
      <c r="U649" s="1745"/>
    </row>
    <row r="650" spans="13:21">
      <c r="M650" s="1858"/>
      <c r="N650" s="1859"/>
      <c r="O650" s="1859"/>
      <c r="P650" s="1859"/>
      <c r="Q650" s="1745"/>
      <c r="R650" s="1745"/>
      <c r="S650" s="1745"/>
      <c r="T650" s="1745"/>
      <c r="U650" s="1745"/>
    </row>
    <row r="651" spans="13:21">
      <c r="M651" s="1858"/>
      <c r="N651" s="1859"/>
      <c r="O651" s="1859"/>
      <c r="P651" s="1859"/>
      <c r="Q651" s="1745"/>
      <c r="R651" s="1745"/>
      <c r="S651" s="1745"/>
      <c r="T651" s="1745"/>
      <c r="U651" s="1745"/>
    </row>
    <row r="652" spans="13:21">
      <c r="M652" s="1858"/>
      <c r="N652" s="1859"/>
      <c r="O652" s="1859"/>
      <c r="P652" s="1859"/>
      <c r="Q652" s="1745"/>
      <c r="R652" s="1745"/>
      <c r="S652" s="1745"/>
      <c r="T652" s="1745"/>
      <c r="U652" s="1745"/>
    </row>
    <row r="653" spans="13:21">
      <c r="M653" s="1858"/>
      <c r="N653" s="1859"/>
      <c r="O653" s="1859"/>
      <c r="P653" s="1859"/>
      <c r="Q653" s="1745"/>
      <c r="R653" s="1745"/>
      <c r="S653" s="1745"/>
      <c r="T653" s="1745"/>
      <c r="U653" s="1745"/>
    </row>
    <row r="654" spans="13:21">
      <c r="M654" s="1858"/>
      <c r="N654" s="1859"/>
      <c r="O654" s="1859"/>
      <c r="P654" s="1859"/>
      <c r="Q654" s="1745"/>
      <c r="R654" s="1745"/>
      <c r="S654" s="1745"/>
      <c r="T654" s="1745"/>
      <c r="U654" s="1745"/>
    </row>
    <row r="655" spans="13:21">
      <c r="M655" s="1858"/>
      <c r="N655" s="1859"/>
      <c r="O655" s="1859"/>
      <c r="P655" s="1859"/>
      <c r="Q655" s="1745"/>
      <c r="R655" s="1745"/>
      <c r="S655" s="1745"/>
      <c r="T655" s="1745"/>
      <c r="U655" s="1745"/>
    </row>
    <row r="656" spans="13:21">
      <c r="M656" s="1858"/>
      <c r="N656" s="1859"/>
      <c r="O656" s="1859"/>
      <c r="P656" s="1859"/>
      <c r="Q656" s="1745"/>
      <c r="R656" s="1745"/>
      <c r="S656" s="1745"/>
      <c r="T656" s="1745"/>
      <c r="U656" s="1745"/>
    </row>
    <row r="657" spans="13:21">
      <c r="M657" s="1858"/>
      <c r="N657" s="1859"/>
      <c r="O657" s="1859"/>
      <c r="P657" s="1859"/>
      <c r="Q657" s="1745"/>
      <c r="R657" s="1745"/>
      <c r="S657" s="1745"/>
      <c r="T657" s="1745"/>
      <c r="U657" s="1745"/>
    </row>
    <row r="658" spans="13:21">
      <c r="M658" s="1858"/>
      <c r="N658" s="1859"/>
      <c r="O658" s="1859"/>
      <c r="P658" s="1859"/>
      <c r="Q658" s="1745"/>
      <c r="R658" s="1745"/>
      <c r="S658" s="1745"/>
      <c r="T658" s="1745"/>
      <c r="U658" s="1745"/>
    </row>
    <row r="659" spans="13:21">
      <c r="M659" s="1858"/>
      <c r="N659" s="1859"/>
      <c r="O659" s="1859"/>
      <c r="P659" s="1859"/>
      <c r="Q659" s="1745"/>
      <c r="R659" s="1745"/>
      <c r="S659" s="1745"/>
      <c r="T659" s="1745"/>
      <c r="U659" s="1745"/>
    </row>
    <row r="660" spans="13:21">
      <c r="M660" s="1858"/>
      <c r="N660" s="1859"/>
      <c r="O660" s="1859"/>
      <c r="P660" s="1859"/>
      <c r="Q660" s="1745"/>
      <c r="R660" s="1745"/>
      <c r="S660" s="1745"/>
      <c r="T660" s="1745"/>
      <c r="U660" s="1745"/>
    </row>
    <row r="661" spans="13:21">
      <c r="M661" s="1858"/>
      <c r="N661" s="1859"/>
      <c r="O661" s="1859"/>
      <c r="P661" s="1859"/>
      <c r="Q661" s="1745"/>
      <c r="R661" s="1745"/>
      <c r="S661" s="1745"/>
      <c r="T661" s="1745"/>
      <c r="U661" s="1745"/>
    </row>
    <row r="662" spans="13:21">
      <c r="M662" s="1858"/>
      <c r="N662" s="1859"/>
      <c r="O662" s="1859"/>
      <c r="P662" s="1859"/>
      <c r="Q662" s="1745"/>
      <c r="R662" s="1745"/>
      <c r="S662" s="1745"/>
      <c r="T662" s="1745"/>
      <c r="U662" s="1745"/>
    </row>
    <row r="663" spans="13:21">
      <c r="M663" s="1858"/>
      <c r="N663" s="1859"/>
      <c r="O663" s="1859"/>
      <c r="P663" s="1859"/>
      <c r="Q663" s="1745"/>
      <c r="R663" s="1745"/>
      <c r="S663" s="1745"/>
      <c r="T663" s="1745"/>
      <c r="U663" s="1745"/>
    </row>
    <row r="664" spans="13:21">
      <c r="M664" s="1858"/>
      <c r="N664" s="1859"/>
      <c r="O664" s="1859"/>
      <c r="P664" s="1859"/>
      <c r="Q664" s="1745"/>
      <c r="R664" s="1745"/>
      <c r="S664" s="1745"/>
      <c r="T664" s="1745"/>
      <c r="U664" s="1745"/>
    </row>
    <row r="665" spans="13:21">
      <c r="M665" s="1858"/>
      <c r="N665" s="1859"/>
      <c r="O665" s="1859"/>
      <c r="P665" s="1859"/>
      <c r="Q665" s="1745"/>
      <c r="R665" s="1745"/>
      <c r="S665" s="1745"/>
      <c r="T665" s="1745"/>
      <c r="U665" s="1745"/>
    </row>
    <row r="666" spans="13:21">
      <c r="M666" s="1858"/>
      <c r="N666" s="1859"/>
      <c r="O666" s="1859"/>
      <c r="P666" s="1859"/>
      <c r="Q666" s="1745"/>
      <c r="R666" s="1745"/>
      <c r="S666" s="1745"/>
      <c r="T666" s="1745"/>
      <c r="U666" s="1745"/>
    </row>
    <row r="667" spans="13:21">
      <c r="M667" s="1858"/>
      <c r="N667" s="1859"/>
      <c r="O667" s="1859"/>
      <c r="P667" s="1859"/>
      <c r="Q667" s="1745"/>
      <c r="R667" s="1745"/>
      <c r="S667" s="1745"/>
      <c r="T667" s="1745"/>
      <c r="U667" s="1745"/>
    </row>
    <row r="668" spans="13:21">
      <c r="M668" s="1858"/>
      <c r="N668" s="1859"/>
      <c r="O668" s="1859"/>
      <c r="P668" s="1859"/>
      <c r="Q668" s="1745"/>
      <c r="R668" s="1745"/>
      <c r="S668" s="1745"/>
      <c r="T668" s="1745"/>
      <c r="U668" s="1745"/>
    </row>
    <row r="669" spans="13:21">
      <c r="M669" s="1858"/>
      <c r="N669" s="1859"/>
      <c r="O669" s="1859"/>
      <c r="P669" s="1859"/>
      <c r="Q669" s="1745"/>
      <c r="R669" s="1745"/>
      <c r="S669" s="1745"/>
      <c r="T669" s="1745"/>
      <c r="U669" s="1745"/>
    </row>
    <row r="670" spans="13:21">
      <c r="M670" s="1858"/>
      <c r="N670" s="1859"/>
      <c r="O670" s="1859"/>
      <c r="P670" s="1859"/>
      <c r="Q670" s="1745"/>
      <c r="R670" s="1745"/>
      <c r="S670" s="1745"/>
      <c r="T670" s="1745"/>
      <c r="U670" s="1745"/>
    </row>
    <row r="671" spans="13:21">
      <c r="M671" s="1858"/>
      <c r="N671" s="1859"/>
      <c r="O671" s="1859"/>
      <c r="P671" s="1859"/>
      <c r="Q671" s="1745"/>
      <c r="R671" s="1745"/>
      <c r="S671" s="1745"/>
      <c r="T671" s="1745"/>
      <c r="U671" s="1745"/>
    </row>
    <row r="672" spans="13:21">
      <c r="M672" s="1858"/>
      <c r="N672" s="1859"/>
      <c r="O672" s="1859"/>
      <c r="P672" s="1859"/>
      <c r="Q672" s="1745"/>
      <c r="R672" s="1745"/>
      <c r="S672" s="1745"/>
      <c r="T672" s="1745"/>
      <c r="U672" s="1745"/>
    </row>
    <row r="673" spans="13:21">
      <c r="M673" s="1858"/>
      <c r="N673" s="1859"/>
      <c r="O673" s="1859"/>
      <c r="P673" s="1859"/>
      <c r="Q673" s="1745"/>
      <c r="R673" s="1745"/>
      <c r="S673" s="1745"/>
      <c r="T673" s="1745"/>
      <c r="U673" s="1745"/>
    </row>
    <row r="674" spans="13:21">
      <c r="M674" s="1858"/>
      <c r="N674" s="1859"/>
      <c r="O674" s="1859"/>
      <c r="P674" s="1859"/>
      <c r="Q674" s="1745"/>
      <c r="R674" s="1745"/>
      <c r="S674" s="1745"/>
      <c r="T674" s="1745"/>
      <c r="U674" s="1745"/>
    </row>
    <row r="675" spans="13:21">
      <c r="M675" s="1858"/>
      <c r="N675" s="1859"/>
      <c r="O675" s="1859"/>
      <c r="P675" s="1859"/>
      <c r="Q675" s="1745"/>
      <c r="R675" s="1745"/>
      <c r="S675" s="1745"/>
      <c r="T675" s="1745"/>
      <c r="U675" s="1745"/>
    </row>
    <row r="676" spans="13:21">
      <c r="M676" s="1858"/>
      <c r="N676" s="1859"/>
      <c r="O676" s="1859"/>
      <c r="P676" s="1859"/>
      <c r="Q676" s="1745"/>
      <c r="R676" s="1745"/>
      <c r="S676" s="1745"/>
      <c r="T676" s="1745"/>
      <c r="U676" s="1745"/>
    </row>
    <row r="677" spans="13:21">
      <c r="M677" s="1858"/>
      <c r="N677" s="1859"/>
      <c r="O677" s="1859"/>
      <c r="P677" s="1859"/>
      <c r="Q677" s="1745"/>
      <c r="R677" s="1745"/>
      <c r="S677" s="1745"/>
      <c r="T677" s="1745"/>
      <c r="U677" s="1745"/>
    </row>
    <row r="678" spans="13:21">
      <c r="M678" s="1858"/>
      <c r="N678" s="1859"/>
      <c r="O678" s="1859"/>
      <c r="P678" s="1859"/>
      <c r="Q678" s="1745"/>
      <c r="R678" s="1745"/>
      <c r="S678" s="1745"/>
      <c r="T678" s="1745"/>
      <c r="U678" s="1745"/>
    </row>
    <row r="679" spans="13:21">
      <c r="M679" s="1858"/>
      <c r="N679" s="1859"/>
      <c r="O679" s="1859"/>
      <c r="P679" s="1859"/>
      <c r="Q679" s="1745"/>
      <c r="R679" s="1745"/>
      <c r="S679" s="1745"/>
      <c r="T679" s="1745"/>
      <c r="U679" s="1745"/>
    </row>
    <row r="680" spans="13:21">
      <c r="M680" s="1858"/>
      <c r="N680" s="1859"/>
      <c r="O680" s="1859"/>
      <c r="P680" s="1859"/>
      <c r="Q680" s="1745"/>
      <c r="R680" s="1745"/>
      <c r="S680" s="1745"/>
      <c r="T680" s="1745"/>
      <c r="U680" s="1745"/>
    </row>
    <row r="681" spans="13:21">
      <c r="M681" s="1858"/>
      <c r="N681" s="1859"/>
      <c r="O681" s="1859"/>
      <c r="P681" s="1859"/>
      <c r="Q681" s="1745"/>
      <c r="R681" s="1745"/>
      <c r="S681" s="1745"/>
      <c r="T681" s="1745"/>
      <c r="U681" s="1745"/>
    </row>
    <row r="682" spans="13:21">
      <c r="M682" s="1858"/>
      <c r="N682" s="1859"/>
      <c r="O682" s="1859"/>
      <c r="P682" s="1859"/>
      <c r="Q682" s="1745"/>
      <c r="R682" s="1745"/>
      <c r="S682" s="1745"/>
      <c r="T682" s="1745"/>
      <c r="U682" s="1745"/>
    </row>
    <row r="683" spans="13:21">
      <c r="M683" s="1858"/>
      <c r="N683" s="1859"/>
      <c r="O683" s="1859"/>
      <c r="P683" s="1859"/>
      <c r="Q683" s="1745"/>
      <c r="R683" s="1745"/>
      <c r="S683" s="1745"/>
      <c r="T683" s="1745"/>
      <c r="U683" s="1745"/>
    </row>
    <row r="684" spans="13:21">
      <c r="M684" s="1858"/>
      <c r="N684" s="1859"/>
      <c r="O684" s="1859"/>
      <c r="P684" s="1859"/>
      <c r="Q684" s="1745"/>
      <c r="R684" s="1745"/>
      <c r="S684" s="1745"/>
      <c r="T684" s="1745"/>
      <c r="U684" s="1745"/>
    </row>
    <row r="685" spans="13:21">
      <c r="M685" s="1858"/>
      <c r="N685" s="1859"/>
      <c r="O685" s="1859"/>
      <c r="P685" s="1859"/>
      <c r="Q685" s="1745"/>
      <c r="R685" s="1745"/>
      <c r="S685" s="1745"/>
      <c r="T685" s="1745"/>
      <c r="U685" s="1745"/>
    </row>
    <row r="686" spans="13:21">
      <c r="M686" s="1858"/>
      <c r="N686" s="1859"/>
      <c r="O686" s="1859"/>
      <c r="P686" s="1859"/>
      <c r="Q686" s="1745"/>
      <c r="R686" s="1745"/>
      <c r="S686" s="1745"/>
      <c r="T686" s="1745"/>
      <c r="U686" s="1745"/>
    </row>
    <row r="687" spans="13:21">
      <c r="M687" s="1858"/>
      <c r="N687" s="1859"/>
      <c r="O687" s="1859"/>
      <c r="P687" s="1859"/>
      <c r="Q687" s="1745"/>
      <c r="R687" s="1745"/>
      <c r="S687" s="1745"/>
      <c r="T687" s="1745"/>
      <c r="U687" s="1745"/>
    </row>
    <row r="688" spans="13:21">
      <c r="M688" s="1858"/>
      <c r="N688" s="1859"/>
      <c r="O688" s="1859"/>
      <c r="P688" s="1859"/>
      <c r="Q688" s="1745"/>
      <c r="R688" s="1745"/>
      <c r="S688" s="1745"/>
      <c r="T688" s="1745"/>
      <c r="U688" s="1745"/>
    </row>
    <row r="689" spans="13:21">
      <c r="M689" s="1858"/>
      <c r="N689" s="1859"/>
      <c r="O689" s="1859"/>
      <c r="P689" s="1859"/>
      <c r="Q689" s="1745"/>
      <c r="R689" s="1745"/>
      <c r="S689" s="1745"/>
      <c r="T689" s="1745"/>
      <c r="U689" s="1745"/>
    </row>
    <row r="690" spans="13:21">
      <c r="M690" s="1858"/>
      <c r="N690" s="1859"/>
      <c r="O690" s="1859"/>
      <c r="P690" s="1859"/>
      <c r="Q690" s="1745"/>
      <c r="R690" s="1745"/>
      <c r="S690" s="1745"/>
      <c r="T690" s="1745"/>
      <c r="U690" s="1745"/>
    </row>
    <row r="691" spans="13:21">
      <c r="M691" s="1858"/>
      <c r="N691" s="1859"/>
      <c r="O691" s="1859"/>
      <c r="P691" s="1859"/>
      <c r="Q691" s="1745"/>
      <c r="R691" s="1745"/>
      <c r="S691" s="1745"/>
      <c r="T691" s="1745"/>
      <c r="U691" s="1745"/>
    </row>
    <row r="692" spans="13:21">
      <c r="M692" s="1858"/>
      <c r="N692" s="1859"/>
      <c r="O692" s="1859"/>
      <c r="P692" s="1859"/>
      <c r="Q692" s="1745"/>
      <c r="R692" s="1745"/>
      <c r="S692" s="1745"/>
      <c r="T692" s="1745"/>
      <c r="U692" s="1745"/>
    </row>
    <row r="693" spans="13:21">
      <c r="M693" s="1858"/>
      <c r="N693" s="1859"/>
      <c r="O693" s="1859"/>
      <c r="P693" s="1859"/>
      <c r="Q693" s="1745"/>
      <c r="R693" s="1745"/>
      <c r="S693" s="1745"/>
      <c r="T693" s="1745"/>
      <c r="U693" s="1745"/>
    </row>
    <row r="694" spans="13:21">
      <c r="M694" s="1858"/>
      <c r="N694" s="1859"/>
      <c r="O694" s="1859"/>
      <c r="P694" s="1859"/>
      <c r="Q694" s="1745"/>
      <c r="R694" s="1745"/>
      <c r="S694" s="1745"/>
      <c r="T694" s="1745"/>
      <c r="U694" s="1745"/>
    </row>
    <row r="695" spans="13:21">
      <c r="M695" s="1858"/>
      <c r="N695" s="1859"/>
      <c r="O695" s="1859"/>
      <c r="P695" s="1859"/>
      <c r="Q695" s="1745"/>
      <c r="R695" s="1745"/>
      <c r="S695" s="1745"/>
      <c r="T695" s="1745"/>
      <c r="U695" s="1745"/>
    </row>
    <row r="696" spans="13:21">
      <c r="M696" s="1858"/>
      <c r="N696" s="1859"/>
      <c r="O696" s="1859"/>
      <c r="P696" s="1859"/>
      <c r="Q696" s="1745"/>
      <c r="R696" s="1745"/>
      <c r="S696" s="1745"/>
      <c r="T696" s="1745"/>
      <c r="U696" s="1745"/>
    </row>
    <row r="697" spans="13:21">
      <c r="M697" s="1858"/>
      <c r="N697" s="1859"/>
      <c r="O697" s="1859"/>
      <c r="P697" s="1859"/>
      <c r="Q697" s="1745"/>
      <c r="R697" s="1745"/>
      <c r="S697" s="1745"/>
      <c r="T697" s="1745"/>
      <c r="U697" s="1745"/>
    </row>
    <row r="698" spans="13:21">
      <c r="M698" s="1858"/>
      <c r="N698" s="1859"/>
      <c r="O698" s="1859"/>
      <c r="P698" s="1859"/>
      <c r="Q698" s="1745"/>
      <c r="R698" s="1745"/>
      <c r="S698" s="1745"/>
      <c r="T698" s="1745"/>
      <c r="U698" s="1745"/>
    </row>
    <row r="699" spans="13:21">
      <c r="M699" s="1858"/>
      <c r="N699" s="1859"/>
      <c r="O699" s="1859"/>
      <c r="P699" s="1859"/>
      <c r="Q699" s="1745"/>
      <c r="R699" s="1745"/>
      <c r="S699" s="1745"/>
      <c r="T699" s="1745"/>
      <c r="U699" s="1745"/>
    </row>
    <row r="700" spans="13:21">
      <c r="M700" s="1858"/>
      <c r="N700" s="1859"/>
      <c r="O700" s="1859"/>
      <c r="P700" s="1859"/>
      <c r="Q700" s="1745"/>
      <c r="R700" s="1745"/>
      <c r="S700" s="1745"/>
      <c r="T700" s="1745"/>
      <c r="U700" s="1745"/>
    </row>
    <row r="701" spans="13:21">
      <c r="M701" s="1858"/>
      <c r="N701" s="1859"/>
      <c r="O701" s="1859"/>
      <c r="P701" s="1859"/>
      <c r="Q701" s="1745"/>
      <c r="R701" s="1745"/>
      <c r="S701" s="1745"/>
      <c r="T701" s="1745"/>
      <c r="U701" s="1745"/>
    </row>
    <row r="702" spans="13:21">
      <c r="M702" s="1858"/>
      <c r="N702" s="1859"/>
      <c r="O702" s="1859"/>
      <c r="P702" s="1859"/>
      <c r="Q702" s="1745"/>
      <c r="R702" s="1745"/>
      <c r="S702" s="1745"/>
      <c r="T702" s="1745"/>
      <c r="U702" s="1745"/>
    </row>
    <row r="703" spans="13:21">
      <c r="M703" s="1858"/>
      <c r="N703" s="1859"/>
      <c r="O703" s="1859"/>
      <c r="P703" s="1859"/>
      <c r="Q703" s="1745"/>
      <c r="R703" s="1745"/>
      <c r="S703" s="1745"/>
      <c r="T703" s="1745"/>
      <c r="U703" s="1745"/>
    </row>
    <row r="704" spans="13:21">
      <c r="M704" s="1858"/>
      <c r="N704" s="1859"/>
      <c r="O704" s="1859"/>
      <c r="P704" s="1859"/>
      <c r="Q704" s="1745"/>
      <c r="R704" s="1745"/>
      <c r="S704" s="1745"/>
      <c r="T704" s="1745"/>
      <c r="U704" s="1745"/>
    </row>
    <row r="705" spans="13:21">
      <c r="M705" s="1858"/>
      <c r="N705" s="1859"/>
      <c r="O705" s="1859"/>
      <c r="P705" s="1859"/>
      <c r="Q705" s="1745"/>
      <c r="R705" s="1745"/>
      <c r="S705" s="1745"/>
      <c r="T705" s="1745"/>
      <c r="U705" s="1745"/>
    </row>
    <row r="706" spans="13:21">
      <c r="M706" s="1858"/>
      <c r="N706" s="1859"/>
      <c r="O706" s="1859"/>
      <c r="P706" s="1859"/>
      <c r="Q706" s="1745"/>
      <c r="R706" s="1745"/>
      <c r="S706" s="1745"/>
      <c r="T706" s="1745"/>
      <c r="U706" s="1745"/>
    </row>
    <row r="707" spans="13:21">
      <c r="M707" s="1858"/>
      <c r="N707" s="1859"/>
      <c r="O707" s="1859"/>
      <c r="P707" s="1859"/>
      <c r="Q707" s="1745"/>
      <c r="R707" s="1745"/>
      <c r="S707" s="1745"/>
      <c r="T707" s="1745"/>
      <c r="U707" s="1745"/>
    </row>
    <row r="708" spans="13:21">
      <c r="M708" s="1858"/>
      <c r="N708" s="1859"/>
      <c r="O708" s="1859"/>
      <c r="P708" s="1859"/>
      <c r="Q708" s="1745"/>
      <c r="R708" s="1745"/>
      <c r="S708" s="1745"/>
      <c r="T708" s="1745"/>
      <c r="U708" s="1745"/>
    </row>
    <row r="709" spans="13:21">
      <c r="M709" s="1858"/>
      <c r="N709" s="1859"/>
      <c r="O709" s="1859"/>
      <c r="P709" s="1859"/>
      <c r="Q709" s="1745"/>
      <c r="R709" s="1745"/>
      <c r="S709" s="1745"/>
      <c r="T709" s="1745"/>
      <c r="U709" s="1745"/>
    </row>
    <row r="710" spans="13:21">
      <c r="M710" s="1858"/>
      <c r="N710" s="1859"/>
      <c r="O710" s="1859"/>
      <c r="P710" s="1859"/>
      <c r="Q710" s="1745"/>
      <c r="R710" s="1745"/>
      <c r="S710" s="1745"/>
      <c r="T710" s="1745"/>
      <c r="U710" s="1745"/>
    </row>
    <row r="711" spans="13:21">
      <c r="M711" s="1858"/>
      <c r="N711" s="1859"/>
      <c r="O711" s="1859"/>
      <c r="P711" s="1859"/>
      <c r="Q711" s="1745"/>
      <c r="R711" s="1745"/>
      <c r="S711" s="1745"/>
      <c r="T711" s="1745"/>
      <c r="U711" s="1745"/>
    </row>
    <row r="712" spans="13:21">
      <c r="M712" s="1858"/>
      <c r="N712" s="1859"/>
      <c r="O712" s="1859"/>
      <c r="P712" s="1859"/>
      <c r="Q712" s="1745"/>
      <c r="R712" s="1745"/>
      <c r="S712" s="1745"/>
      <c r="T712" s="1745"/>
      <c r="U712" s="1745"/>
    </row>
    <row r="713" spans="13:21">
      <c r="M713" s="1858"/>
      <c r="N713" s="1859"/>
      <c r="O713" s="1859"/>
      <c r="P713" s="1859"/>
      <c r="Q713" s="1745"/>
      <c r="R713" s="1745"/>
      <c r="S713" s="1745"/>
      <c r="T713" s="1745"/>
      <c r="U713" s="1745"/>
    </row>
    <row r="714" spans="13:21">
      <c r="M714" s="1858"/>
      <c r="N714" s="1859"/>
      <c r="O714" s="1859"/>
      <c r="P714" s="1859"/>
      <c r="Q714" s="1745"/>
      <c r="R714" s="1745"/>
      <c r="S714" s="1745"/>
      <c r="T714" s="1745"/>
      <c r="U714" s="1745"/>
    </row>
    <row r="715" spans="13:21">
      <c r="M715" s="1858"/>
      <c r="N715" s="1859"/>
      <c r="O715" s="1859"/>
      <c r="P715" s="1859"/>
      <c r="Q715" s="1745"/>
      <c r="R715" s="1745"/>
      <c r="S715" s="1745"/>
      <c r="T715" s="1745"/>
      <c r="U715" s="1745"/>
    </row>
    <row r="716" spans="13:21">
      <c r="M716" s="1858"/>
      <c r="N716" s="1859"/>
      <c r="O716" s="1859"/>
      <c r="P716" s="1859"/>
      <c r="Q716" s="1745"/>
      <c r="R716" s="1745"/>
      <c r="S716" s="1745"/>
      <c r="T716" s="1745"/>
      <c r="U716" s="1745"/>
    </row>
    <row r="717" spans="13:21">
      <c r="M717" s="1858"/>
      <c r="N717" s="1859"/>
      <c r="O717" s="1859"/>
      <c r="P717" s="1859"/>
      <c r="Q717" s="1745"/>
      <c r="R717" s="1745"/>
      <c r="S717" s="1745"/>
      <c r="T717" s="1745"/>
      <c r="U717" s="1745"/>
    </row>
    <row r="718" spans="13:21">
      <c r="M718" s="1858"/>
      <c r="N718" s="1859"/>
      <c r="O718" s="1859"/>
      <c r="P718" s="1859"/>
      <c r="Q718" s="1745"/>
      <c r="R718" s="1745"/>
      <c r="S718" s="1745"/>
      <c r="T718" s="1745"/>
      <c r="U718" s="1745"/>
    </row>
    <row r="719" spans="13:21">
      <c r="M719" s="1858"/>
      <c r="N719" s="1859"/>
      <c r="O719" s="1859"/>
      <c r="P719" s="1859"/>
      <c r="Q719" s="1745"/>
      <c r="R719" s="1745"/>
      <c r="S719" s="1745"/>
      <c r="T719" s="1745"/>
      <c r="U719" s="1745"/>
    </row>
    <row r="720" spans="13:21">
      <c r="M720" s="1858"/>
      <c r="N720" s="1859"/>
      <c r="O720" s="1859"/>
      <c r="P720" s="1859"/>
      <c r="Q720" s="1745"/>
      <c r="R720" s="1745"/>
      <c r="S720" s="1745"/>
      <c r="T720" s="1745"/>
      <c r="U720" s="1745"/>
    </row>
    <row r="721" spans="13:21">
      <c r="M721" s="1858"/>
      <c r="N721" s="1859"/>
      <c r="O721" s="1859"/>
      <c r="P721" s="1859"/>
      <c r="Q721" s="1745"/>
      <c r="R721" s="1745"/>
      <c r="S721" s="1745"/>
      <c r="T721" s="1745"/>
      <c r="U721" s="1745"/>
    </row>
    <row r="722" spans="13:21">
      <c r="M722" s="1858"/>
      <c r="N722" s="1859"/>
      <c r="O722" s="1859"/>
      <c r="P722" s="1859"/>
      <c r="Q722" s="1745"/>
      <c r="R722" s="1745"/>
      <c r="S722" s="1745"/>
      <c r="T722" s="1745"/>
      <c r="U722" s="1745"/>
    </row>
    <row r="723" spans="13:21">
      <c r="M723" s="1858"/>
      <c r="N723" s="1859"/>
      <c r="O723" s="1859"/>
      <c r="P723" s="1859"/>
      <c r="Q723" s="1745"/>
      <c r="R723" s="1745"/>
      <c r="S723" s="1745"/>
      <c r="T723" s="1745"/>
      <c r="U723" s="1745"/>
    </row>
    <row r="724" spans="13:21">
      <c r="M724" s="1858"/>
      <c r="N724" s="1859"/>
      <c r="O724" s="1859"/>
      <c r="P724" s="1859"/>
      <c r="Q724" s="1745"/>
      <c r="R724" s="1745"/>
      <c r="S724" s="1745"/>
      <c r="T724" s="1745"/>
      <c r="U724" s="1745"/>
    </row>
    <row r="725" spans="13:21">
      <c r="M725" s="1858"/>
      <c r="N725" s="1859"/>
      <c r="O725" s="1859"/>
      <c r="P725" s="1859"/>
      <c r="Q725" s="1745"/>
      <c r="R725" s="1745"/>
      <c r="S725" s="1745"/>
      <c r="T725" s="1745"/>
      <c r="U725" s="1745"/>
    </row>
    <row r="726" spans="13:21">
      <c r="M726" s="1858"/>
      <c r="N726" s="1859"/>
      <c r="O726" s="1859"/>
      <c r="P726" s="1859"/>
      <c r="Q726" s="1745"/>
      <c r="R726" s="1745"/>
      <c r="S726" s="1745"/>
      <c r="T726" s="1745"/>
      <c r="U726" s="1745"/>
    </row>
    <row r="727" spans="13:21">
      <c r="M727" s="1858"/>
      <c r="N727" s="1859"/>
      <c r="O727" s="1859"/>
      <c r="P727" s="1859"/>
      <c r="Q727" s="1745"/>
      <c r="R727" s="1745"/>
      <c r="S727" s="1745"/>
      <c r="T727" s="1745"/>
      <c r="U727" s="1745"/>
    </row>
    <row r="728" spans="13:21">
      <c r="M728" s="1858"/>
      <c r="N728" s="1859"/>
      <c r="O728" s="1859"/>
      <c r="P728" s="1859"/>
      <c r="Q728" s="1745"/>
      <c r="R728" s="1745"/>
      <c r="S728" s="1745"/>
      <c r="T728" s="1745"/>
      <c r="U728" s="1745"/>
    </row>
    <row r="729" spans="13:21">
      <c r="M729" s="1858"/>
      <c r="N729" s="1859"/>
      <c r="O729" s="1859"/>
      <c r="P729" s="1859"/>
      <c r="Q729" s="1745"/>
      <c r="R729" s="1745"/>
      <c r="S729" s="1745"/>
      <c r="T729" s="1745"/>
      <c r="U729" s="1745"/>
    </row>
    <row r="730" spans="13:21">
      <c r="M730" s="1858"/>
      <c r="N730" s="1859"/>
      <c r="O730" s="1859"/>
      <c r="P730" s="1859"/>
      <c r="Q730" s="1745"/>
      <c r="R730" s="1745"/>
      <c r="S730" s="1745"/>
      <c r="T730" s="1745"/>
      <c r="U730" s="1745"/>
    </row>
    <row r="731" spans="13:21">
      <c r="M731" s="1858"/>
      <c r="N731" s="1859"/>
      <c r="O731" s="1859"/>
      <c r="P731" s="1859"/>
      <c r="Q731" s="1745"/>
      <c r="R731" s="1745"/>
      <c r="S731" s="1745"/>
      <c r="T731" s="1745"/>
      <c r="U731" s="1745"/>
    </row>
    <row r="732" spans="13:21">
      <c r="M732" s="1858"/>
      <c r="N732" s="1859"/>
      <c r="O732" s="1859"/>
      <c r="P732" s="1859"/>
      <c r="Q732" s="1745"/>
      <c r="R732" s="1745"/>
      <c r="S732" s="1745"/>
      <c r="T732" s="1745"/>
      <c r="U732" s="1745"/>
    </row>
    <row r="733" spans="13:21">
      <c r="M733" s="1858"/>
      <c r="N733" s="1859"/>
      <c r="O733" s="1859"/>
      <c r="P733" s="1859"/>
      <c r="Q733" s="1745"/>
      <c r="R733" s="1745"/>
      <c r="S733" s="1745"/>
      <c r="T733" s="1745"/>
      <c r="U733" s="1745"/>
    </row>
    <row r="734" spans="13:21">
      <c r="M734" s="1858"/>
      <c r="N734" s="1859"/>
      <c r="O734" s="1859"/>
      <c r="P734" s="1859"/>
      <c r="Q734" s="1745"/>
      <c r="R734" s="1745"/>
      <c r="S734" s="1745"/>
      <c r="T734" s="1745"/>
      <c r="U734" s="1745"/>
    </row>
    <row r="735" spans="13:21">
      <c r="M735" s="1858"/>
      <c r="N735" s="1859"/>
      <c r="O735" s="1859"/>
      <c r="P735" s="1859"/>
      <c r="Q735" s="1745"/>
      <c r="R735" s="1745"/>
      <c r="S735" s="1745"/>
      <c r="T735" s="1745"/>
      <c r="U735" s="1745"/>
    </row>
    <row r="736" spans="13:21">
      <c r="M736" s="1858"/>
      <c r="N736" s="1859"/>
      <c r="O736" s="1859"/>
      <c r="P736" s="1859"/>
      <c r="Q736" s="1745"/>
      <c r="R736" s="1745"/>
      <c r="S736" s="1745"/>
      <c r="T736" s="1745"/>
      <c r="U736" s="1745"/>
    </row>
    <row r="737" spans="13:21">
      <c r="M737" s="1858"/>
      <c r="N737" s="1859"/>
      <c r="O737" s="1859"/>
      <c r="P737" s="1859"/>
      <c r="Q737" s="1745"/>
      <c r="R737" s="1745"/>
      <c r="S737" s="1745"/>
      <c r="T737" s="1745"/>
      <c r="U737" s="1745"/>
    </row>
    <row r="738" spans="13:21">
      <c r="M738" s="1858"/>
      <c r="N738" s="1859"/>
      <c r="O738" s="1859"/>
      <c r="P738" s="1859"/>
      <c r="Q738" s="1745"/>
      <c r="R738" s="1745"/>
      <c r="S738" s="1745"/>
      <c r="T738" s="1745"/>
      <c r="U738" s="1745"/>
    </row>
    <row r="739" spans="13:21">
      <c r="M739" s="1858"/>
      <c r="N739" s="1859"/>
      <c r="O739" s="1859"/>
      <c r="P739" s="1859"/>
      <c r="Q739" s="1745"/>
      <c r="R739" s="1745"/>
      <c r="S739" s="1745"/>
      <c r="T739" s="1745"/>
      <c r="U739" s="1745"/>
    </row>
    <row r="740" spans="13:21">
      <c r="M740" s="1858"/>
      <c r="N740" s="1859"/>
      <c r="O740" s="1859"/>
      <c r="P740" s="1859"/>
      <c r="Q740" s="1745"/>
      <c r="R740" s="1745"/>
      <c r="S740" s="1745"/>
      <c r="T740" s="1745"/>
      <c r="U740" s="1745"/>
    </row>
    <row r="741" spans="13:21">
      <c r="M741" s="1858"/>
      <c r="N741" s="1859"/>
      <c r="O741" s="1859"/>
      <c r="P741" s="1859"/>
      <c r="Q741" s="1745"/>
      <c r="R741" s="1745"/>
      <c r="S741" s="1745"/>
      <c r="T741" s="1745"/>
      <c r="U741" s="1745"/>
    </row>
    <row r="742" spans="13:21">
      <c r="M742" s="1858"/>
      <c r="N742" s="1859"/>
      <c r="O742" s="1859"/>
      <c r="P742" s="1859"/>
      <c r="Q742" s="1745"/>
      <c r="R742" s="1745"/>
      <c r="S742" s="1745"/>
      <c r="T742" s="1745"/>
      <c r="U742" s="1745"/>
    </row>
    <row r="743" spans="13:21">
      <c r="M743" s="1858"/>
      <c r="N743" s="1859"/>
      <c r="O743" s="1859"/>
      <c r="P743" s="1859"/>
      <c r="Q743" s="1745"/>
      <c r="R743" s="1745"/>
      <c r="S743" s="1745"/>
      <c r="T743" s="1745"/>
      <c r="U743" s="1745"/>
    </row>
    <row r="744" spans="13:21">
      <c r="M744" s="1858"/>
      <c r="N744" s="1859"/>
      <c r="O744" s="1859"/>
      <c r="P744" s="1859"/>
      <c r="Q744" s="1745"/>
      <c r="R744" s="1745"/>
      <c r="S744" s="1745"/>
      <c r="T744" s="1745"/>
      <c r="U744" s="1745"/>
    </row>
    <row r="745" spans="13:21">
      <c r="M745" s="1858"/>
      <c r="N745" s="1859"/>
      <c r="O745" s="1859"/>
      <c r="P745" s="1859"/>
      <c r="Q745" s="1745"/>
      <c r="R745" s="1745"/>
      <c r="S745" s="1745"/>
      <c r="T745" s="1745"/>
      <c r="U745" s="1745"/>
    </row>
    <row r="746" spans="13:21">
      <c r="M746" s="1858"/>
      <c r="N746" s="1859"/>
      <c r="O746" s="1859"/>
      <c r="P746" s="1859"/>
      <c r="Q746" s="1745"/>
      <c r="R746" s="1745"/>
      <c r="S746" s="1745"/>
      <c r="T746" s="1745"/>
      <c r="U746" s="1745"/>
    </row>
    <row r="747" spans="13:21">
      <c r="M747" s="1858"/>
      <c r="N747" s="1859"/>
      <c r="O747" s="1859"/>
      <c r="P747" s="1859"/>
      <c r="Q747" s="1745"/>
      <c r="R747" s="1745"/>
      <c r="S747" s="1745"/>
      <c r="T747" s="1745"/>
      <c r="U747" s="1745"/>
    </row>
    <row r="748" spans="13:21">
      <c r="M748" s="1858"/>
      <c r="N748" s="1859"/>
      <c r="O748" s="1859"/>
      <c r="P748" s="1859"/>
      <c r="Q748" s="1745"/>
      <c r="R748" s="1745"/>
      <c r="S748" s="1745"/>
      <c r="T748" s="1745"/>
      <c r="U748" s="1745"/>
    </row>
    <row r="749" spans="13:21">
      <c r="M749" s="1858"/>
      <c r="N749" s="1859"/>
      <c r="O749" s="1859"/>
      <c r="P749" s="1859"/>
      <c r="Q749" s="1745"/>
      <c r="R749" s="1745"/>
      <c r="S749" s="1745"/>
      <c r="T749" s="1745"/>
      <c r="U749" s="1745"/>
    </row>
    <row r="750" spans="13:21">
      <c r="M750" s="1858"/>
      <c r="N750" s="1859"/>
      <c r="O750" s="1859"/>
      <c r="P750" s="1859"/>
      <c r="Q750" s="1745"/>
      <c r="R750" s="1745"/>
      <c r="S750" s="1745"/>
      <c r="T750" s="1745"/>
      <c r="U750" s="1745"/>
    </row>
    <row r="751" spans="13:21">
      <c r="M751" s="1858"/>
      <c r="N751" s="1859"/>
      <c r="O751" s="1859"/>
      <c r="P751" s="1859"/>
      <c r="Q751" s="1745"/>
      <c r="R751" s="1745"/>
      <c r="S751" s="1745"/>
      <c r="T751" s="1745"/>
      <c r="U751" s="1745"/>
    </row>
    <row r="752" spans="13:21">
      <c r="M752" s="1858"/>
      <c r="N752" s="1859"/>
      <c r="O752" s="1859"/>
      <c r="P752" s="1859"/>
      <c r="Q752" s="1745"/>
      <c r="R752" s="1745"/>
      <c r="S752" s="1745"/>
      <c r="T752" s="1745"/>
      <c r="U752" s="1745"/>
    </row>
    <row r="753" spans="13:21">
      <c r="M753" s="1858"/>
      <c r="N753" s="1859"/>
      <c r="O753" s="1859"/>
      <c r="P753" s="1859"/>
      <c r="Q753" s="1745"/>
      <c r="R753" s="1745"/>
      <c r="S753" s="1745"/>
      <c r="T753" s="1745"/>
      <c r="U753" s="1745"/>
    </row>
    <row r="754" spans="13:21">
      <c r="M754" s="1858"/>
      <c r="N754" s="1859"/>
      <c r="O754" s="1859"/>
      <c r="P754" s="1859"/>
      <c r="Q754" s="1745"/>
      <c r="R754" s="1745"/>
      <c r="S754" s="1745"/>
      <c r="T754" s="1745"/>
      <c r="U754" s="1745"/>
    </row>
    <row r="755" spans="13:21">
      <c r="M755" s="1858"/>
      <c r="N755" s="1859"/>
      <c r="O755" s="1859"/>
      <c r="P755" s="1859"/>
      <c r="Q755" s="1745"/>
      <c r="R755" s="1745"/>
      <c r="S755" s="1745"/>
      <c r="T755" s="1745"/>
      <c r="U755" s="1745"/>
    </row>
    <row r="756" spans="13:21">
      <c r="M756" s="1858"/>
      <c r="N756" s="1859"/>
      <c r="O756" s="1859"/>
      <c r="P756" s="1859"/>
      <c r="Q756" s="1745"/>
      <c r="R756" s="1745"/>
      <c r="S756" s="1745"/>
      <c r="T756" s="1745"/>
      <c r="U756" s="1745"/>
    </row>
    <row r="757" spans="13:21">
      <c r="M757" s="1858"/>
      <c r="N757" s="1859"/>
      <c r="O757" s="1859"/>
      <c r="P757" s="1859"/>
      <c r="Q757" s="1745"/>
      <c r="R757" s="1745"/>
      <c r="S757" s="1745"/>
      <c r="T757" s="1745"/>
      <c r="U757" s="1745"/>
    </row>
    <row r="758" spans="13:21">
      <c r="M758" s="1858"/>
      <c r="N758" s="1859"/>
      <c r="O758" s="1859"/>
      <c r="P758" s="1859"/>
      <c r="Q758" s="1745"/>
      <c r="R758" s="1745"/>
      <c r="S758" s="1745"/>
      <c r="T758" s="1745"/>
      <c r="U758" s="1745"/>
    </row>
    <row r="759" spans="13:21">
      <c r="M759" s="1858"/>
      <c r="N759" s="1859"/>
      <c r="O759" s="1859"/>
      <c r="P759" s="1859"/>
      <c r="Q759" s="1745"/>
      <c r="R759" s="1745"/>
      <c r="S759" s="1745"/>
      <c r="T759" s="1745"/>
      <c r="U759" s="1745"/>
    </row>
    <row r="760" spans="13:21">
      <c r="M760" s="1858"/>
      <c r="N760" s="1859"/>
      <c r="O760" s="1859"/>
      <c r="P760" s="1859"/>
      <c r="Q760" s="1745"/>
      <c r="R760" s="1745"/>
      <c r="S760" s="1745"/>
      <c r="T760" s="1745"/>
      <c r="U760" s="1745"/>
    </row>
    <row r="761" spans="13:21">
      <c r="M761" s="1858"/>
      <c r="N761" s="1859"/>
      <c r="O761" s="1859"/>
      <c r="P761" s="1859"/>
      <c r="Q761" s="1745"/>
      <c r="R761" s="1745"/>
      <c r="S761" s="1745"/>
      <c r="T761" s="1745"/>
      <c r="U761" s="1745"/>
    </row>
    <row r="762" spans="13:21">
      <c r="M762" s="1858"/>
      <c r="N762" s="1859"/>
      <c r="O762" s="1859"/>
      <c r="P762" s="1859"/>
      <c r="Q762" s="1745"/>
      <c r="R762" s="1745"/>
      <c r="S762" s="1745"/>
      <c r="T762" s="1745"/>
      <c r="U762" s="1745"/>
    </row>
    <row r="763" spans="13:21">
      <c r="M763" s="1858"/>
      <c r="N763" s="1859"/>
      <c r="O763" s="1859"/>
      <c r="P763" s="1859"/>
      <c r="Q763" s="1745"/>
      <c r="R763" s="1745"/>
      <c r="S763" s="1745"/>
      <c r="T763" s="1745"/>
      <c r="U763" s="1745"/>
    </row>
    <row r="764" spans="13:21">
      <c r="M764" s="1858"/>
      <c r="N764" s="1859"/>
      <c r="O764" s="1859"/>
      <c r="P764" s="1859"/>
      <c r="Q764" s="1745"/>
      <c r="R764" s="1745"/>
      <c r="S764" s="1745"/>
      <c r="T764" s="1745"/>
      <c r="U764" s="1745"/>
    </row>
    <row r="765" spans="13:21">
      <c r="M765" s="1858"/>
      <c r="N765" s="1859"/>
      <c r="O765" s="1859"/>
      <c r="P765" s="1859"/>
      <c r="Q765" s="1745"/>
      <c r="R765" s="1745"/>
      <c r="S765" s="1745"/>
      <c r="T765" s="1745"/>
      <c r="U765" s="1745"/>
    </row>
    <row r="766" spans="13:21">
      <c r="M766" s="1858"/>
      <c r="N766" s="1859"/>
      <c r="O766" s="1859"/>
      <c r="P766" s="1859"/>
      <c r="Q766" s="1745"/>
      <c r="R766" s="1745"/>
      <c r="S766" s="1745"/>
      <c r="T766" s="1745"/>
      <c r="U766" s="1745"/>
    </row>
    <row r="767" spans="13:21">
      <c r="M767" s="1858"/>
      <c r="N767" s="1859"/>
      <c r="O767" s="1859"/>
      <c r="P767" s="1859"/>
      <c r="Q767" s="1745"/>
      <c r="R767" s="1745"/>
      <c r="S767" s="1745"/>
      <c r="T767" s="1745"/>
      <c r="U767" s="1745"/>
    </row>
    <row r="768" spans="13:21">
      <c r="M768" s="1858"/>
      <c r="N768" s="1859"/>
      <c r="O768" s="1859"/>
      <c r="P768" s="1859"/>
      <c r="Q768" s="1745"/>
      <c r="R768" s="1745"/>
      <c r="S768" s="1745"/>
      <c r="T768" s="1745"/>
      <c r="U768" s="1745"/>
    </row>
    <row r="769" spans="13:21">
      <c r="M769" s="1858"/>
      <c r="N769" s="1859"/>
      <c r="O769" s="1859"/>
      <c r="P769" s="1859"/>
      <c r="Q769" s="1745"/>
      <c r="R769" s="1745"/>
      <c r="S769" s="1745"/>
      <c r="T769" s="1745"/>
      <c r="U769" s="1745"/>
    </row>
    <row r="770" spans="13:21">
      <c r="M770" s="1858"/>
      <c r="N770" s="1859"/>
      <c r="O770" s="1859"/>
      <c r="P770" s="1859"/>
      <c r="Q770" s="1745"/>
      <c r="R770" s="1745"/>
      <c r="S770" s="1745"/>
      <c r="T770" s="1745"/>
      <c r="U770" s="1745"/>
    </row>
    <row r="771" spans="13:21">
      <c r="M771" s="1858"/>
      <c r="N771" s="1859"/>
      <c r="O771" s="1859"/>
      <c r="P771" s="1859"/>
      <c r="Q771" s="1745"/>
      <c r="R771" s="1745"/>
      <c r="S771" s="1745"/>
      <c r="T771" s="1745"/>
      <c r="U771" s="1745"/>
    </row>
    <row r="772" spans="13:21">
      <c r="M772" s="1858"/>
      <c r="N772" s="1859"/>
      <c r="O772" s="1859"/>
      <c r="P772" s="1859"/>
      <c r="Q772" s="1745"/>
      <c r="R772" s="1745"/>
      <c r="S772" s="1745"/>
      <c r="T772" s="1745"/>
      <c r="U772" s="1745"/>
    </row>
    <row r="773" spans="13:21">
      <c r="M773" s="1858"/>
      <c r="N773" s="1859"/>
      <c r="O773" s="1859"/>
      <c r="P773" s="1859"/>
      <c r="Q773" s="1745"/>
      <c r="R773" s="1745"/>
      <c r="S773" s="1745"/>
      <c r="T773" s="1745"/>
      <c r="U773" s="1745"/>
    </row>
    <row r="774" spans="13:21">
      <c r="M774" s="1858"/>
      <c r="N774" s="1859"/>
      <c r="O774" s="1859"/>
      <c r="P774" s="1859"/>
      <c r="Q774" s="1745"/>
      <c r="R774" s="1745"/>
      <c r="S774" s="1745"/>
      <c r="T774" s="1745"/>
      <c r="U774" s="1745"/>
    </row>
    <row r="775" spans="13:21">
      <c r="M775" s="1858"/>
      <c r="N775" s="1859"/>
      <c r="O775" s="1859"/>
      <c r="P775" s="1859"/>
      <c r="Q775" s="1745"/>
      <c r="R775" s="1745"/>
      <c r="S775" s="1745"/>
      <c r="T775" s="1745"/>
      <c r="U775" s="1745"/>
    </row>
    <row r="776" spans="13:21">
      <c r="M776" s="1858"/>
      <c r="N776" s="1859"/>
      <c r="O776" s="1859"/>
      <c r="P776" s="1859"/>
      <c r="Q776" s="1745"/>
      <c r="R776" s="1745"/>
      <c r="S776" s="1745"/>
      <c r="T776" s="1745"/>
      <c r="U776" s="1745"/>
    </row>
    <row r="777" spans="13:21">
      <c r="M777" s="1858"/>
      <c r="N777" s="1859"/>
      <c r="O777" s="1859"/>
      <c r="P777" s="1859"/>
      <c r="Q777" s="1745"/>
      <c r="R777" s="1745"/>
      <c r="S777" s="1745"/>
      <c r="T777" s="1745"/>
      <c r="U777" s="1745"/>
    </row>
    <row r="778" spans="13:21">
      <c r="M778" s="1858"/>
      <c r="N778" s="1859"/>
      <c r="O778" s="1859"/>
      <c r="P778" s="1859"/>
      <c r="Q778" s="1745"/>
      <c r="R778" s="1745"/>
      <c r="S778" s="1745"/>
      <c r="T778" s="1745"/>
      <c r="U778" s="1745"/>
    </row>
    <row r="779" spans="13:21">
      <c r="M779" s="1858"/>
      <c r="N779" s="1859"/>
      <c r="O779" s="1859"/>
      <c r="P779" s="1859"/>
      <c r="Q779" s="1745"/>
      <c r="R779" s="1745"/>
      <c r="S779" s="1745"/>
      <c r="T779" s="1745"/>
      <c r="U779" s="1745"/>
    </row>
    <row r="780" spans="13:21">
      <c r="M780" s="1858"/>
      <c r="N780" s="1859"/>
      <c r="O780" s="1859"/>
      <c r="P780" s="1859"/>
      <c r="Q780" s="1745"/>
      <c r="R780" s="1745"/>
      <c r="S780" s="1745"/>
      <c r="T780" s="1745"/>
      <c r="U780" s="1745"/>
    </row>
    <row r="781" spans="13:21">
      <c r="M781" s="1858"/>
      <c r="N781" s="1859"/>
      <c r="O781" s="1859"/>
      <c r="P781" s="1859"/>
      <c r="Q781" s="1745"/>
      <c r="R781" s="1745"/>
      <c r="S781" s="1745"/>
      <c r="T781" s="1745"/>
      <c r="U781" s="1745"/>
    </row>
    <row r="782" spans="13:21">
      <c r="M782" s="1858"/>
      <c r="N782" s="1859"/>
      <c r="O782" s="1859"/>
      <c r="P782" s="1859"/>
      <c r="Q782" s="1745"/>
      <c r="R782" s="1745"/>
      <c r="S782" s="1745"/>
      <c r="T782" s="1745"/>
      <c r="U782" s="1745"/>
    </row>
    <row r="783" spans="13:21">
      <c r="M783" s="1858"/>
      <c r="N783" s="1859"/>
      <c r="O783" s="1859"/>
      <c r="P783" s="1859"/>
      <c r="Q783" s="1745"/>
      <c r="R783" s="1745"/>
      <c r="S783" s="1745"/>
      <c r="T783" s="1745"/>
      <c r="U783" s="1745"/>
    </row>
    <row r="784" spans="13:21">
      <c r="M784" s="1858"/>
      <c r="N784" s="1859"/>
      <c r="O784" s="1859"/>
      <c r="P784" s="1859"/>
      <c r="Q784" s="1745"/>
      <c r="R784" s="1745"/>
      <c r="S784" s="1745"/>
      <c r="T784" s="1745"/>
      <c r="U784" s="1745"/>
    </row>
    <row r="785" spans="13:21">
      <c r="M785" s="1858"/>
      <c r="N785" s="1859"/>
      <c r="O785" s="1859"/>
      <c r="P785" s="1859"/>
      <c r="Q785" s="1745"/>
      <c r="R785" s="1745"/>
      <c r="S785" s="1745"/>
      <c r="T785" s="1745"/>
      <c r="U785" s="1745"/>
    </row>
    <row r="786" spans="13:21">
      <c r="M786" s="1858"/>
      <c r="N786" s="1859"/>
      <c r="O786" s="1859"/>
      <c r="P786" s="1859"/>
      <c r="Q786" s="1745"/>
      <c r="R786" s="1745"/>
      <c r="S786" s="1745"/>
      <c r="T786" s="1745"/>
      <c r="U786" s="1745"/>
    </row>
    <row r="787" spans="13:21">
      <c r="M787" s="1858"/>
      <c r="N787" s="1859"/>
      <c r="O787" s="1859"/>
      <c r="P787" s="1859"/>
      <c r="Q787" s="1745"/>
      <c r="R787" s="1745"/>
      <c r="S787" s="1745"/>
      <c r="T787" s="1745"/>
      <c r="U787" s="1745"/>
    </row>
    <row r="788" spans="13:21">
      <c r="M788" s="1858"/>
      <c r="N788" s="1859"/>
      <c r="O788" s="1859"/>
      <c r="P788" s="1859"/>
      <c r="Q788" s="1745"/>
      <c r="R788" s="1745"/>
      <c r="S788" s="1745"/>
      <c r="T788" s="1745"/>
      <c r="U788" s="1745"/>
    </row>
    <row r="789" spans="13:21">
      <c r="M789" s="1858"/>
      <c r="N789" s="1859"/>
      <c r="O789" s="1859"/>
      <c r="P789" s="1859"/>
      <c r="Q789" s="1745"/>
      <c r="R789" s="1745"/>
      <c r="S789" s="1745"/>
      <c r="T789" s="1745"/>
      <c r="U789" s="1745"/>
    </row>
    <row r="790" spans="13:21">
      <c r="M790" s="1858"/>
      <c r="N790" s="1859"/>
      <c r="O790" s="1859"/>
      <c r="P790" s="1859"/>
      <c r="Q790" s="1745"/>
      <c r="R790" s="1745"/>
      <c r="S790" s="1745"/>
      <c r="T790" s="1745"/>
      <c r="U790" s="1745"/>
    </row>
    <row r="791" spans="13:21">
      <c r="M791" s="1858"/>
      <c r="N791" s="1859"/>
      <c r="O791" s="1859"/>
      <c r="P791" s="1859"/>
      <c r="Q791" s="1745"/>
      <c r="R791" s="1745"/>
      <c r="S791" s="1745"/>
      <c r="T791" s="1745"/>
      <c r="U791" s="1745"/>
    </row>
    <row r="792" spans="13:21">
      <c r="M792" s="1858"/>
      <c r="N792" s="1859"/>
      <c r="O792" s="1859"/>
      <c r="P792" s="1859"/>
      <c r="Q792" s="1745"/>
      <c r="R792" s="1745"/>
      <c r="S792" s="1745"/>
      <c r="T792" s="1745"/>
      <c r="U792" s="1745"/>
    </row>
    <row r="793" spans="13:21">
      <c r="M793" s="1858"/>
      <c r="N793" s="1859"/>
      <c r="O793" s="1859"/>
      <c r="P793" s="1859"/>
      <c r="Q793" s="1745"/>
      <c r="R793" s="1745"/>
      <c r="S793" s="1745"/>
      <c r="T793" s="1745"/>
      <c r="U793" s="1745"/>
    </row>
    <row r="794" spans="13:21">
      <c r="M794" s="1858"/>
      <c r="N794" s="1859"/>
      <c r="O794" s="1859"/>
      <c r="P794" s="1859"/>
      <c r="Q794" s="1745"/>
      <c r="R794" s="1745"/>
      <c r="S794" s="1745"/>
      <c r="T794" s="1745"/>
      <c r="U794" s="1745"/>
    </row>
    <row r="795" spans="13:21">
      <c r="M795" s="1858"/>
      <c r="N795" s="1859"/>
      <c r="O795" s="1859"/>
      <c r="P795" s="1859"/>
      <c r="Q795" s="1745"/>
      <c r="R795" s="1745"/>
      <c r="S795" s="1745"/>
      <c r="T795" s="1745"/>
      <c r="U795" s="1745"/>
    </row>
    <row r="796" spans="13:21">
      <c r="M796" s="1858"/>
      <c r="N796" s="1859"/>
      <c r="O796" s="1859"/>
      <c r="P796" s="1859"/>
      <c r="Q796" s="1745"/>
      <c r="R796" s="1745"/>
      <c r="S796" s="1745"/>
      <c r="T796" s="1745"/>
      <c r="U796" s="1745"/>
    </row>
    <row r="797" spans="13:21">
      <c r="M797" s="1858"/>
      <c r="N797" s="1859"/>
      <c r="O797" s="1859"/>
      <c r="P797" s="1859"/>
      <c r="Q797" s="1745"/>
      <c r="R797" s="1745"/>
      <c r="S797" s="1745"/>
      <c r="T797" s="1745"/>
      <c r="U797" s="1745"/>
    </row>
    <row r="798" spans="13:21">
      <c r="M798" s="1858"/>
      <c r="N798" s="1859"/>
      <c r="O798" s="1859"/>
      <c r="P798" s="1859"/>
      <c r="Q798" s="1745"/>
      <c r="R798" s="1745"/>
      <c r="S798" s="1745"/>
      <c r="T798" s="1745"/>
      <c r="U798" s="1745"/>
    </row>
    <row r="799" spans="13:21">
      <c r="M799" s="1858"/>
      <c r="N799" s="1859"/>
      <c r="O799" s="1859"/>
      <c r="P799" s="1859"/>
      <c r="Q799" s="1745"/>
      <c r="R799" s="1745"/>
      <c r="S799" s="1745"/>
      <c r="T799" s="1745"/>
      <c r="U799" s="1745"/>
    </row>
    <row r="800" spans="13:21">
      <c r="M800" s="1858"/>
      <c r="N800" s="1859"/>
      <c r="O800" s="1859"/>
      <c r="P800" s="1859"/>
      <c r="Q800" s="1745"/>
      <c r="R800" s="1745"/>
      <c r="S800" s="1745"/>
      <c r="T800" s="1745"/>
      <c r="U800" s="1745"/>
    </row>
    <row r="801" spans="13:21">
      <c r="M801" s="1858"/>
      <c r="N801" s="1859"/>
      <c r="O801" s="1859"/>
      <c r="P801" s="1859"/>
      <c r="Q801" s="1745"/>
      <c r="R801" s="1745"/>
      <c r="S801" s="1745"/>
      <c r="T801" s="1745"/>
      <c r="U801" s="1745"/>
    </row>
    <row r="802" spans="13:21">
      <c r="M802" s="1858"/>
      <c r="N802" s="1859"/>
      <c r="O802" s="1859"/>
      <c r="P802" s="1859"/>
      <c r="Q802" s="1745"/>
      <c r="R802" s="1745"/>
      <c r="S802" s="1745"/>
      <c r="T802" s="1745"/>
      <c r="U802" s="1745"/>
    </row>
    <row r="803" spans="13:21">
      <c r="M803" s="1858"/>
      <c r="N803" s="1859"/>
      <c r="O803" s="1859"/>
      <c r="P803" s="1859"/>
      <c r="Q803" s="1745"/>
      <c r="R803" s="1745"/>
      <c r="S803" s="1745"/>
      <c r="T803" s="1745"/>
      <c r="U803" s="1745"/>
    </row>
    <row r="804" spans="13:21">
      <c r="M804" s="1858"/>
      <c r="N804" s="1859"/>
      <c r="O804" s="1859"/>
      <c r="P804" s="1859"/>
      <c r="Q804" s="1745"/>
      <c r="R804" s="1745"/>
      <c r="S804" s="1745"/>
      <c r="T804" s="1745"/>
      <c r="U804" s="1745"/>
    </row>
    <row r="805" spans="13:21">
      <c r="M805" s="1858"/>
      <c r="N805" s="1859"/>
      <c r="O805" s="1859"/>
      <c r="P805" s="1859"/>
      <c r="Q805" s="1745"/>
      <c r="R805" s="1745"/>
      <c r="S805" s="1745"/>
      <c r="T805" s="1745"/>
      <c r="U805" s="1745"/>
    </row>
    <row r="806" spans="13:21">
      <c r="M806" s="1858"/>
      <c r="N806" s="1859"/>
      <c r="O806" s="1859"/>
      <c r="P806" s="1859"/>
      <c r="Q806" s="1745"/>
      <c r="R806" s="1745"/>
      <c r="S806" s="1745"/>
      <c r="T806" s="1745"/>
      <c r="U806" s="1745"/>
    </row>
    <row r="807" spans="13:21">
      <c r="M807" s="1858"/>
      <c r="N807" s="1859"/>
      <c r="O807" s="1859"/>
      <c r="P807" s="1859"/>
      <c r="Q807" s="1745"/>
      <c r="R807" s="1745"/>
      <c r="S807" s="1745"/>
      <c r="T807" s="1745"/>
      <c r="U807" s="1745"/>
    </row>
    <row r="808" spans="13:21">
      <c r="M808" s="1858"/>
      <c r="N808" s="1859"/>
      <c r="O808" s="1859"/>
      <c r="P808" s="1859"/>
      <c r="Q808" s="1745"/>
      <c r="R808" s="1745"/>
      <c r="S808" s="1745"/>
      <c r="T808" s="1745"/>
      <c r="U808" s="1745"/>
    </row>
    <row r="809" spans="13:21">
      <c r="M809" s="1858"/>
      <c r="N809" s="1859"/>
      <c r="O809" s="1859"/>
      <c r="P809" s="1859"/>
      <c r="Q809" s="1745"/>
      <c r="R809" s="1745"/>
      <c r="S809" s="1745"/>
      <c r="T809" s="1745"/>
      <c r="U809" s="1745"/>
    </row>
    <row r="810" spans="13:21">
      <c r="M810" s="1858"/>
      <c r="N810" s="1859"/>
      <c r="O810" s="1859"/>
      <c r="P810" s="1859"/>
      <c r="Q810" s="1745"/>
      <c r="R810" s="1745"/>
      <c r="S810" s="1745"/>
      <c r="T810" s="1745"/>
      <c r="U810" s="1745"/>
    </row>
    <row r="811" spans="13:21">
      <c r="M811" s="1858"/>
      <c r="N811" s="1859"/>
      <c r="O811" s="1859"/>
      <c r="P811" s="1859"/>
      <c r="Q811" s="1745"/>
      <c r="R811" s="1745"/>
      <c r="S811" s="1745"/>
      <c r="T811" s="1745"/>
      <c r="U811" s="1745"/>
    </row>
    <row r="812" spans="13:21">
      <c r="M812" s="1858"/>
      <c r="N812" s="1859"/>
      <c r="O812" s="1859"/>
      <c r="P812" s="1859"/>
      <c r="Q812" s="1745"/>
      <c r="R812" s="1745"/>
      <c r="S812" s="1745"/>
      <c r="T812" s="1745"/>
      <c r="U812" s="1745"/>
    </row>
    <row r="813" spans="13:21">
      <c r="M813" s="1858"/>
      <c r="N813" s="1859"/>
      <c r="O813" s="1859"/>
      <c r="P813" s="1859"/>
      <c r="Q813" s="1745"/>
      <c r="R813" s="1745"/>
      <c r="S813" s="1745"/>
      <c r="T813" s="1745"/>
      <c r="U813" s="1745"/>
    </row>
    <row r="814" spans="13:21">
      <c r="M814" s="1858"/>
      <c r="N814" s="1859"/>
      <c r="O814" s="1859"/>
      <c r="P814" s="1859"/>
      <c r="Q814" s="1745"/>
      <c r="R814" s="1745"/>
      <c r="S814" s="1745"/>
      <c r="T814" s="1745"/>
      <c r="U814" s="1745"/>
    </row>
    <row r="815" spans="13:21">
      <c r="M815" s="1858"/>
      <c r="N815" s="1859"/>
      <c r="O815" s="1859"/>
      <c r="P815" s="1859"/>
      <c r="Q815" s="1745"/>
      <c r="R815" s="1745"/>
      <c r="S815" s="1745"/>
      <c r="T815" s="1745"/>
      <c r="U815" s="1745"/>
    </row>
    <row r="816" spans="13:21">
      <c r="M816" s="1858"/>
      <c r="N816" s="1859"/>
      <c r="O816" s="1859"/>
      <c r="P816" s="1859"/>
      <c r="Q816" s="1745"/>
      <c r="R816" s="1745"/>
      <c r="S816" s="1745"/>
      <c r="T816" s="1745"/>
      <c r="U816" s="1745"/>
    </row>
    <row r="817" spans="13:21">
      <c r="M817" s="1858"/>
      <c r="N817" s="1859"/>
      <c r="O817" s="1859"/>
      <c r="P817" s="1859"/>
      <c r="Q817" s="1745"/>
      <c r="R817" s="1745"/>
      <c r="S817" s="1745"/>
      <c r="T817" s="1745"/>
      <c r="U817" s="1745"/>
    </row>
    <row r="818" spans="13:21">
      <c r="M818" s="1858"/>
      <c r="N818" s="1859"/>
      <c r="O818" s="1859"/>
      <c r="P818" s="1859"/>
      <c r="Q818" s="1745"/>
      <c r="R818" s="1745"/>
      <c r="S818" s="1745"/>
      <c r="T818" s="1745"/>
      <c r="U818" s="1745"/>
    </row>
    <row r="819" spans="13:21">
      <c r="M819" s="1858"/>
      <c r="N819" s="1859"/>
      <c r="O819" s="1859"/>
      <c r="P819" s="1859"/>
      <c r="Q819" s="1745"/>
      <c r="R819" s="1745"/>
      <c r="S819" s="1745"/>
      <c r="T819" s="1745"/>
      <c r="U819" s="1745"/>
    </row>
    <row r="820" spans="13:21">
      <c r="M820" s="1858"/>
      <c r="N820" s="1859"/>
      <c r="O820" s="1859"/>
      <c r="P820" s="1859"/>
      <c r="Q820" s="1745"/>
      <c r="R820" s="1745"/>
      <c r="S820" s="1745"/>
      <c r="T820" s="1745"/>
      <c r="U820" s="1745"/>
    </row>
    <row r="821" spans="13:21">
      <c r="M821" s="1858"/>
      <c r="N821" s="1859"/>
      <c r="O821" s="1859"/>
      <c r="P821" s="1859"/>
      <c r="Q821" s="1745"/>
      <c r="R821" s="1745"/>
      <c r="S821" s="1745"/>
      <c r="T821" s="1745"/>
      <c r="U821" s="1745"/>
    </row>
    <row r="822" spans="13:21">
      <c r="M822" s="1858"/>
      <c r="N822" s="1859"/>
      <c r="O822" s="1859"/>
      <c r="P822" s="1859"/>
      <c r="Q822" s="1745"/>
      <c r="R822" s="1745"/>
      <c r="S822" s="1745"/>
      <c r="T822" s="1745"/>
      <c r="U822" s="1745"/>
    </row>
    <row r="823" spans="13:21">
      <c r="M823" s="1858"/>
      <c r="N823" s="1859"/>
      <c r="O823" s="1859"/>
      <c r="P823" s="1859"/>
      <c r="Q823" s="1745"/>
      <c r="R823" s="1745"/>
      <c r="S823" s="1745"/>
      <c r="T823" s="1745"/>
      <c r="U823" s="1745"/>
    </row>
    <row r="824" spans="13:21">
      <c r="M824" s="1858"/>
      <c r="N824" s="1859"/>
      <c r="O824" s="1859"/>
      <c r="P824" s="1859"/>
      <c r="Q824" s="1745"/>
      <c r="R824" s="1745"/>
      <c r="S824" s="1745"/>
      <c r="T824" s="1745"/>
      <c r="U824" s="1745"/>
    </row>
    <row r="825" spans="13:21">
      <c r="M825" s="1858"/>
      <c r="N825" s="1859"/>
      <c r="O825" s="1859"/>
      <c r="P825" s="1859"/>
      <c r="Q825" s="1745"/>
      <c r="R825" s="1745"/>
      <c r="S825" s="1745"/>
      <c r="T825" s="1745"/>
      <c r="U825" s="1745"/>
    </row>
    <row r="826" spans="13:21">
      <c r="M826" s="1858"/>
      <c r="N826" s="1859"/>
      <c r="O826" s="1859"/>
      <c r="P826" s="1859"/>
      <c r="Q826" s="1745"/>
      <c r="R826" s="1745"/>
      <c r="S826" s="1745"/>
      <c r="T826" s="1745"/>
      <c r="U826" s="1745"/>
    </row>
    <row r="827" spans="13:21">
      <c r="M827" s="1858"/>
      <c r="N827" s="1859"/>
      <c r="O827" s="1859"/>
      <c r="P827" s="1859"/>
      <c r="Q827" s="1745"/>
      <c r="R827" s="1745"/>
      <c r="S827" s="1745"/>
      <c r="T827" s="1745"/>
      <c r="U827" s="1745"/>
    </row>
    <row r="828" spans="13:21">
      <c r="M828" s="1858"/>
      <c r="N828" s="1859"/>
      <c r="O828" s="1859"/>
      <c r="P828" s="1859"/>
      <c r="Q828" s="1745"/>
      <c r="R828" s="1745"/>
      <c r="S828" s="1745"/>
      <c r="T828" s="1745"/>
      <c r="U828" s="1745"/>
    </row>
    <row r="829" spans="13:21">
      <c r="M829" s="1858"/>
      <c r="N829" s="1859"/>
      <c r="O829" s="1859"/>
      <c r="P829" s="1859"/>
      <c r="Q829" s="1745"/>
      <c r="R829" s="1745"/>
      <c r="S829" s="1745"/>
      <c r="T829" s="1745"/>
      <c r="U829" s="1745"/>
    </row>
    <row r="830" spans="13:21">
      <c r="M830" s="1858"/>
      <c r="N830" s="1859"/>
      <c r="O830" s="1859"/>
      <c r="P830" s="1859"/>
      <c r="Q830" s="1745"/>
      <c r="R830" s="1745"/>
      <c r="S830" s="1745"/>
      <c r="T830" s="1745"/>
      <c r="U830" s="1745"/>
    </row>
    <row r="831" spans="13:21">
      <c r="M831" s="1858"/>
      <c r="N831" s="1859"/>
      <c r="O831" s="1859"/>
      <c r="P831" s="1859"/>
      <c r="Q831" s="1745"/>
      <c r="R831" s="1745"/>
      <c r="S831" s="1745"/>
      <c r="T831" s="1745"/>
      <c r="U831" s="1745"/>
    </row>
    <row r="832" spans="13:21">
      <c r="M832" s="1858"/>
      <c r="N832" s="1859"/>
      <c r="O832" s="1859"/>
      <c r="P832" s="1859"/>
      <c r="Q832" s="1745"/>
      <c r="R832" s="1745"/>
      <c r="S832" s="1745"/>
      <c r="T832" s="1745"/>
      <c r="U832" s="1745"/>
    </row>
    <row r="833" spans="13:21">
      <c r="M833" s="1858"/>
      <c r="N833" s="1859"/>
      <c r="O833" s="1859"/>
      <c r="P833" s="1859"/>
      <c r="Q833" s="1745"/>
      <c r="R833" s="1745"/>
      <c r="S833" s="1745"/>
      <c r="T833" s="1745"/>
      <c r="U833" s="1745"/>
    </row>
    <row r="834" spans="13:21">
      <c r="M834" s="1858"/>
      <c r="N834" s="1859"/>
      <c r="O834" s="1859"/>
      <c r="P834" s="1859"/>
      <c r="Q834" s="1745"/>
      <c r="R834" s="1745"/>
      <c r="S834" s="1745"/>
      <c r="T834" s="1745"/>
      <c r="U834" s="1745"/>
    </row>
    <row r="835" spans="13:21">
      <c r="M835" s="1858"/>
      <c r="N835" s="1859"/>
      <c r="O835" s="1859"/>
      <c r="P835" s="1859"/>
      <c r="Q835" s="1745"/>
      <c r="R835" s="1745"/>
      <c r="S835" s="1745"/>
      <c r="T835" s="1745"/>
      <c r="U835" s="1745"/>
    </row>
    <row r="836" spans="13:21">
      <c r="M836" s="1858"/>
      <c r="N836" s="1859"/>
      <c r="O836" s="1859"/>
      <c r="P836" s="1859"/>
      <c r="Q836" s="1745"/>
      <c r="R836" s="1745"/>
      <c r="S836" s="1745"/>
      <c r="T836" s="1745"/>
      <c r="U836" s="1745"/>
    </row>
    <row r="837" spans="13:21">
      <c r="M837" s="1858"/>
      <c r="N837" s="1859"/>
      <c r="O837" s="1859"/>
      <c r="P837" s="1859"/>
      <c r="Q837" s="1745"/>
      <c r="R837" s="1745"/>
      <c r="S837" s="1745"/>
      <c r="T837" s="1745"/>
      <c r="U837" s="1745"/>
    </row>
    <row r="838" spans="13:21">
      <c r="M838" s="1858"/>
      <c r="N838" s="1859"/>
      <c r="O838" s="1859"/>
      <c r="P838" s="1859"/>
      <c r="Q838" s="1745"/>
      <c r="R838" s="1745"/>
      <c r="S838" s="1745"/>
      <c r="T838" s="1745"/>
      <c r="U838" s="1745"/>
    </row>
    <row r="839" spans="13:21">
      <c r="M839" s="1858"/>
      <c r="N839" s="1859"/>
      <c r="O839" s="1859"/>
      <c r="P839" s="1859"/>
      <c r="Q839" s="1745"/>
      <c r="R839" s="1745"/>
      <c r="S839" s="1745"/>
      <c r="T839" s="1745"/>
      <c r="U839" s="1745"/>
    </row>
    <row r="840" spans="13:21">
      <c r="M840" s="1858"/>
      <c r="N840" s="1859"/>
      <c r="O840" s="1859"/>
      <c r="P840" s="1859"/>
      <c r="Q840" s="1745"/>
      <c r="R840" s="1745"/>
      <c r="S840" s="1745"/>
      <c r="T840" s="1745"/>
      <c r="U840" s="1745"/>
    </row>
    <row r="841" spans="13:21">
      <c r="M841" s="1858"/>
      <c r="N841" s="1859"/>
      <c r="O841" s="1859"/>
      <c r="P841" s="1859"/>
      <c r="Q841" s="1745"/>
      <c r="R841" s="1745"/>
      <c r="S841" s="1745"/>
      <c r="T841" s="1745"/>
      <c r="U841" s="1745"/>
    </row>
    <row r="842" spans="13:21">
      <c r="M842" s="1858"/>
      <c r="N842" s="1859"/>
      <c r="O842" s="1859"/>
      <c r="P842" s="1859"/>
      <c r="Q842" s="1745"/>
      <c r="R842" s="1745"/>
      <c r="S842" s="1745"/>
      <c r="T842" s="1745"/>
      <c r="U842" s="1745"/>
    </row>
    <row r="843" spans="13:21">
      <c r="M843" s="1858"/>
      <c r="N843" s="1859"/>
      <c r="O843" s="1859"/>
      <c r="P843" s="1859"/>
      <c r="Q843" s="1745"/>
      <c r="R843" s="1745"/>
      <c r="S843" s="1745"/>
      <c r="T843" s="1745"/>
      <c r="U843" s="1745"/>
    </row>
    <row r="844" spans="13:21">
      <c r="M844" s="1858"/>
      <c r="N844" s="1859"/>
      <c r="O844" s="1859"/>
      <c r="P844" s="1859"/>
      <c r="Q844" s="1745"/>
      <c r="R844" s="1745"/>
      <c r="S844" s="1745"/>
      <c r="T844" s="1745"/>
      <c r="U844" s="1745"/>
    </row>
    <row r="845" spans="13:21">
      <c r="M845" s="1858"/>
      <c r="N845" s="1859"/>
      <c r="O845" s="1859"/>
      <c r="P845" s="1859"/>
      <c r="Q845" s="1745"/>
      <c r="R845" s="1745"/>
      <c r="S845" s="1745"/>
      <c r="T845" s="1745"/>
      <c r="U845" s="1745"/>
    </row>
    <row r="846" spans="13:21">
      <c r="M846" s="1858"/>
      <c r="N846" s="1859"/>
      <c r="O846" s="1859"/>
      <c r="P846" s="1859"/>
      <c r="Q846" s="1745"/>
      <c r="R846" s="1745"/>
      <c r="S846" s="1745"/>
      <c r="T846" s="1745"/>
      <c r="U846" s="1745"/>
    </row>
    <row r="847" spans="13:21">
      <c r="M847" s="1858"/>
      <c r="N847" s="1859"/>
      <c r="O847" s="1859"/>
      <c r="P847" s="1859"/>
      <c r="Q847" s="1745"/>
      <c r="R847" s="1745"/>
      <c r="S847" s="1745"/>
      <c r="T847" s="1745"/>
      <c r="U847" s="1745"/>
    </row>
    <row r="848" spans="13:21">
      <c r="M848" s="1858"/>
      <c r="N848" s="1859"/>
      <c r="O848" s="1859"/>
      <c r="P848" s="1859"/>
      <c r="Q848" s="1745"/>
      <c r="R848" s="1745"/>
      <c r="S848" s="1745"/>
      <c r="T848" s="1745"/>
      <c r="U848" s="1745"/>
    </row>
    <row r="849" spans="13:21">
      <c r="M849" s="1858"/>
      <c r="N849" s="1859"/>
      <c r="O849" s="1859"/>
      <c r="P849" s="1859"/>
      <c r="Q849" s="1745"/>
      <c r="R849" s="1745"/>
      <c r="S849" s="1745"/>
      <c r="T849" s="1745"/>
      <c r="U849" s="1745"/>
    </row>
    <row r="850" spans="13:21">
      <c r="M850" s="1858"/>
      <c r="N850" s="1859"/>
      <c r="O850" s="1859"/>
      <c r="P850" s="1859"/>
      <c r="Q850" s="1745"/>
      <c r="R850" s="1745"/>
      <c r="S850" s="1745"/>
      <c r="T850" s="1745"/>
      <c r="U850" s="1745"/>
    </row>
    <row r="851" spans="13:21">
      <c r="M851" s="1858"/>
      <c r="N851" s="1859"/>
      <c r="O851" s="1859"/>
      <c r="P851" s="1859"/>
      <c r="Q851" s="1745"/>
      <c r="R851" s="1745"/>
      <c r="S851" s="1745"/>
      <c r="T851" s="1745"/>
      <c r="U851" s="1745"/>
    </row>
    <row r="852" spans="13:21">
      <c r="M852" s="1858"/>
      <c r="N852" s="1859"/>
      <c r="O852" s="1859"/>
      <c r="P852" s="1859"/>
      <c r="Q852" s="1745"/>
      <c r="R852" s="1745"/>
      <c r="S852" s="1745"/>
      <c r="T852" s="1745"/>
      <c r="U852" s="1745"/>
    </row>
    <row r="853" spans="13:21">
      <c r="M853" s="1858"/>
      <c r="N853" s="1859"/>
      <c r="O853" s="1859"/>
      <c r="P853" s="1859"/>
      <c r="Q853" s="1745"/>
      <c r="R853" s="1745"/>
      <c r="S853" s="1745"/>
      <c r="T853" s="1745"/>
      <c r="U853" s="1745"/>
    </row>
    <row r="854" spans="13:21">
      <c r="M854" s="1858"/>
      <c r="N854" s="1859"/>
      <c r="O854" s="1859"/>
      <c r="P854" s="1859"/>
      <c r="Q854" s="1745"/>
      <c r="R854" s="1745"/>
      <c r="S854" s="1745"/>
      <c r="T854" s="1745"/>
      <c r="U854" s="1745"/>
    </row>
    <row r="855" spans="13:21">
      <c r="M855" s="1858"/>
      <c r="N855" s="1859"/>
      <c r="O855" s="1859"/>
      <c r="P855" s="1859"/>
      <c r="Q855" s="1745"/>
      <c r="R855" s="1745"/>
      <c r="S855" s="1745"/>
      <c r="T855" s="1745"/>
      <c r="U855" s="1745"/>
    </row>
    <row r="856" spans="13:21">
      <c r="M856" s="1858"/>
      <c r="N856" s="1859"/>
      <c r="O856" s="1859"/>
      <c r="P856" s="1859"/>
      <c r="Q856" s="1745"/>
      <c r="R856" s="1745"/>
      <c r="S856" s="1745"/>
      <c r="T856" s="1745"/>
      <c r="U856" s="1745"/>
    </row>
    <row r="857" spans="13:21">
      <c r="M857" s="1858"/>
      <c r="N857" s="1859"/>
      <c r="O857" s="1859"/>
      <c r="P857" s="1859"/>
      <c r="Q857" s="1745"/>
      <c r="R857" s="1745"/>
      <c r="S857" s="1745"/>
      <c r="T857" s="1745"/>
      <c r="U857" s="1745"/>
    </row>
    <row r="858" spans="13:21">
      <c r="M858" s="1858"/>
      <c r="N858" s="1859"/>
      <c r="O858" s="1859"/>
      <c r="P858" s="1859"/>
      <c r="Q858" s="1745"/>
      <c r="R858" s="1745"/>
      <c r="S858" s="1745"/>
      <c r="T858" s="1745"/>
      <c r="U858" s="1745"/>
    </row>
    <row r="859" spans="13:21">
      <c r="M859" s="1858"/>
      <c r="N859" s="1859"/>
      <c r="O859" s="1859"/>
      <c r="P859" s="1859"/>
      <c r="Q859" s="1745"/>
      <c r="R859" s="1745"/>
      <c r="S859" s="1745"/>
      <c r="T859" s="1745"/>
      <c r="U859" s="1745"/>
    </row>
    <row r="860" spans="13:21">
      <c r="M860" s="1858"/>
      <c r="N860" s="1859"/>
      <c r="O860" s="1859"/>
      <c r="P860" s="1859"/>
      <c r="Q860" s="1745"/>
      <c r="R860" s="1745"/>
      <c r="S860" s="1745"/>
      <c r="T860" s="1745"/>
      <c r="U860" s="1745"/>
    </row>
    <row r="861" spans="13:21">
      <c r="M861" s="1858"/>
      <c r="N861" s="1859"/>
      <c r="O861" s="1859"/>
      <c r="P861" s="1859"/>
      <c r="Q861" s="1745"/>
      <c r="R861" s="1745"/>
      <c r="S861" s="1745"/>
      <c r="T861" s="1745"/>
      <c r="U861" s="1745"/>
    </row>
    <row r="862" spans="13:21">
      <c r="M862" s="1858"/>
      <c r="N862" s="1859"/>
      <c r="O862" s="1859"/>
      <c r="P862" s="1859"/>
      <c r="Q862" s="1745"/>
      <c r="R862" s="1745"/>
      <c r="S862" s="1745"/>
      <c r="T862" s="1745"/>
      <c r="U862" s="1745"/>
    </row>
    <row r="863" spans="13:21">
      <c r="M863" s="1858"/>
      <c r="N863" s="1859"/>
      <c r="O863" s="1859"/>
      <c r="P863" s="1859"/>
      <c r="Q863" s="1745"/>
      <c r="R863" s="1745"/>
      <c r="S863" s="1745"/>
      <c r="T863" s="1745"/>
      <c r="U863" s="1745"/>
    </row>
    <row r="864" spans="13:21">
      <c r="M864" s="1858"/>
      <c r="N864" s="1859"/>
      <c r="O864" s="1859"/>
      <c r="P864" s="1859"/>
      <c r="Q864" s="1745"/>
      <c r="R864" s="1745"/>
      <c r="S864" s="1745"/>
      <c r="T864" s="1745"/>
      <c r="U864" s="1745"/>
    </row>
    <row r="865" spans="13:21">
      <c r="M865" s="1858"/>
      <c r="N865" s="1859"/>
      <c r="O865" s="1859"/>
      <c r="P865" s="1859"/>
      <c r="Q865" s="1745"/>
      <c r="R865" s="1745"/>
      <c r="S865" s="1745"/>
      <c r="T865" s="1745"/>
      <c r="U865" s="1745"/>
    </row>
    <row r="866" spans="13:21">
      <c r="M866" s="1858"/>
      <c r="N866" s="1859"/>
      <c r="O866" s="1859"/>
      <c r="P866" s="1859"/>
      <c r="Q866" s="1745"/>
      <c r="R866" s="1745"/>
      <c r="S866" s="1745"/>
      <c r="T866" s="1745"/>
      <c r="U866" s="1745"/>
    </row>
    <row r="867" spans="13:21">
      <c r="M867" s="1858"/>
      <c r="N867" s="1859"/>
      <c r="O867" s="1859"/>
      <c r="P867" s="1859"/>
      <c r="Q867" s="1745"/>
      <c r="R867" s="1745"/>
      <c r="S867" s="1745"/>
      <c r="T867" s="1745"/>
      <c r="U867" s="1745"/>
    </row>
    <row r="868" spans="13:21">
      <c r="M868" s="1858"/>
      <c r="N868" s="1859"/>
      <c r="O868" s="1859"/>
      <c r="P868" s="1859"/>
      <c r="Q868" s="1745"/>
      <c r="R868" s="1745"/>
      <c r="S868" s="1745"/>
      <c r="T868" s="1745"/>
      <c r="U868" s="1745"/>
    </row>
    <row r="869" spans="13:21">
      <c r="M869" s="1858"/>
      <c r="N869" s="1859"/>
      <c r="O869" s="1859"/>
      <c r="P869" s="1859"/>
      <c r="Q869" s="1745"/>
      <c r="R869" s="1745"/>
      <c r="S869" s="1745"/>
      <c r="T869" s="1745"/>
      <c r="U869" s="1745"/>
    </row>
    <row r="870" spans="13:21">
      <c r="M870" s="1858"/>
      <c r="N870" s="1859"/>
      <c r="O870" s="1859"/>
      <c r="P870" s="1859"/>
      <c r="Q870" s="1745"/>
      <c r="R870" s="1745"/>
      <c r="S870" s="1745"/>
      <c r="T870" s="1745"/>
      <c r="U870" s="1745"/>
    </row>
    <row r="871" spans="13:21">
      <c r="M871" s="1858"/>
      <c r="N871" s="1859"/>
      <c r="O871" s="1859"/>
      <c r="P871" s="1859"/>
      <c r="Q871" s="1745"/>
      <c r="R871" s="1745"/>
      <c r="S871" s="1745"/>
      <c r="T871" s="1745"/>
      <c r="U871" s="1745"/>
    </row>
    <row r="872" spans="13:21">
      <c r="M872" s="1858"/>
      <c r="N872" s="1859"/>
      <c r="O872" s="1859"/>
      <c r="P872" s="1859"/>
      <c r="Q872" s="1745"/>
      <c r="R872" s="1745"/>
      <c r="S872" s="1745"/>
      <c r="T872" s="1745"/>
      <c r="U872" s="1745"/>
    </row>
    <row r="873" spans="13:21">
      <c r="M873" s="1858"/>
      <c r="N873" s="1859"/>
      <c r="O873" s="1859"/>
      <c r="P873" s="1859"/>
      <c r="Q873" s="1745"/>
      <c r="R873" s="1745"/>
      <c r="S873" s="1745"/>
      <c r="T873" s="1745"/>
      <c r="U873" s="1745"/>
    </row>
    <row r="874" spans="13:21">
      <c r="M874" s="1858"/>
      <c r="N874" s="1859"/>
      <c r="O874" s="1859"/>
      <c r="P874" s="1859"/>
      <c r="Q874" s="1745"/>
      <c r="R874" s="1745"/>
      <c r="S874" s="1745"/>
      <c r="T874" s="1745"/>
      <c r="U874" s="1745"/>
    </row>
    <row r="875" spans="13:21">
      <c r="M875" s="1858"/>
      <c r="N875" s="1859"/>
      <c r="O875" s="1859"/>
      <c r="P875" s="1859"/>
      <c r="Q875" s="1745"/>
      <c r="R875" s="1745"/>
      <c r="S875" s="1745"/>
      <c r="T875" s="1745"/>
      <c r="U875" s="1745"/>
    </row>
    <row r="876" spans="13:21">
      <c r="M876" s="1858"/>
      <c r="N876" s="1859"/>
      <c r="O876" s="1859"/>
      <c r="P876" s="1859"/>
      <c r="Q876" s="1745"/>
      <c r="R876" s="1745"/>
      <c r="S876" s="1745"/>
      <c r="T876" s="1745"/>
      <c r="U876" s="1745"/>
    </row>
    <row r="877" spans="13:21">
      <c r="M877" s="1858"/>
      <c r="N877" s="1859"/>
      <c r="O877" s="1859"/>
      <c r="P877" s="1859"/>
      <c r="Q877" s="1745"/>
      <c r="R877" s="1745"/>
      <c r="S877" s="1745"/>
      <c r="T877" s="1745"/>
      <c r="U877" s="1745"/>
    </row>
    <row r="878" spans="13:21">
      <c r="M878" s="1858"/>
      <c r="N878" s="1859"/>
      <c r="O878" s="1859"/>
      <c r="P878" s="1859"/>
      <c r="Q878" s="1745"/>
      <c r="R878" s="1745"/>
      <c r="S878" s="1745"/>
      <c r="T878" s="1745"/>
      <c r="U878" s="1745"/>
    </row>
    <row r="879" spans="13:21">
      <c r="M879" s="1858"/>
      <c r="N879" s="1859"/>
      <c r="O879" s="1859"/>
      <c r="P879" s="1859"/>
      <c r="Q879" s="1745"/>
      <c r="R879" s="1745"/>
      <c r="S879" s="1745"/>
      <c r="T879" s="1745"/>
      <c r="U879" s="1745"/>
    </row>
    <row r="880" spans="13:21">
      <c r="M880" s="1858"/>
      <c r="N880" s="1859"/>
      <c r="O880" s="1859"/>
      <c r="P880" s="1859"/>
      <c r="Q880" s="1745"/>
      <c r="R880" s="1745"/>
      <c r="S880" s="1745"/>
      <c r="T880" s="1745"/>
      <c r="U880" s="1745"/>
    </row>
    <row r="881" spans="13:21">
      <c r="M881" s="1858"/>
      <c r="N881" s="1859"/>
      <c r="O881" s="1859"/>
      <c r="P881" s="1859"/>
      <c r="Q881" s="1745"/>
      <c r="R881" s="1745"/>
      <c r="S881" s="1745"/>
      <c r="T881" s="1745"/>
      <c r="U881" s="1745"/>
    </row>
    <row r="882" spans="13:21">
      <c r="M882" s="1858"/>
      <c r="N882" s="1859"/>
      <c r="O882" s="1859"/>
      <c r="P882" s="1859"/>
      <c r="Q882" s="1745"/>
      <c r="R882" s="1745"/>
      <c r="S882" s="1745"/>
      <c r="T882" s="1745"/>
      <c r="U882" s="1745"/>
    </row>
    <row r="883" spans="13:21">
      <c r="M883" s="1858"/>
      <c r="N883" s="1859"/>
      <c r="O883" s="1859"/>
      <c r="P883" s="1859"/>
      <c r="Q883" s="1745"/>
      <c r="R883" s="1745"/>
      <c r="S883" s="1745"/>
      <c r="T883" s="1745"/>
      <c r="U883" s="1745"/>
    </row>
    <row r="884" spans="13:21">
      <c r="M884" s="1858"/>
      <c r="N884" s="1859"/>
      <c r="O884" s="1859"/>
      <c r="P884" s="1859"/>
      <c r="Q884" s="1745"/>
      <c r="R884" s="1745"/>
      <c r="S884" s="1745"/>
      <c r="T884" s="1745"/>
      <c r="U884" s="1745"/>
    </row>
    <row r="885" spans="13:21">
      <c r="M885" s="1858"/>
      <c r="N885" s="1859"/>
      <c r="O885" s="1859"/>
      <c r="P885" s="1859"/>
      <c r="Q885" s="1745"/>
      <c r="R885" s="1745"/>
      <c r="S885" s="1745"/>
      <c r="T885" s="1745"/>
      <c r="U885" s="1745"/>
    </row>
    <row r="886" spans="13:21">
      <c r="M886" s="1858"/>
      <c r="N886" s="1859"/>
      <c r="O886" s="1859"/>
      <c r="P886" s="1859"/>
      <c r="Q886" s="1745"/>
      <c r="R886" s="1745"/>
      <c r="S886" s="1745"/>
      <c r="T886" s="1745"/>
      <c r="U886" s="1745"/>
    </row>
    <row r="887" spans="13:21">
      <c r="M887" s="1858"/>
      <c r="N887" s="1859"/>
      <c r="O887" s="1859"/>
      <c r="P887" s="1859"/>
      <c r="Q887" s="1745"/>
      <c r="R887" s="1745"/>
      <c r="S887" s="1745"/>
      <c r="T887" s="1745"/>
      <c r="U887" s="1745"/>
    </row>
    <row r="888" spans="13:21">
      <c r="M888" s="1858"/>
      <c r="N888" s="1859"/>
      <c r="O888" s="1859"/>
      <c r="P888" s="1859"/>
      <c r="Q888" s="1745"/>
      <c r="R888" s="1745"/>
      <c r="S888" s="1745"/>
      <c r="T888" s="1745"/>
      <c r="U888" s="1745"/>
    </row>
    <row r="889" spans="13:21">
      <c r="M889" s="1858"/>
      <c r="N889" s="1859"/>
      <c r="O889" s="1859"/>
      <c r="P889" s="1859"/>
      <c r="Q889" s="1745"/>
      <c r="R889" s="1745"/>
      <c r="S889" s="1745"/>
      <c r="T889" s="1745"/>
      <c r="U889" s="1745"/>
    </row>
    <row r="890" spans="13:21">
      <c r="M890" s="1858"/>
      <c r="N890" s="1859"/>
      <c r="O890" s="1859"/>
      <c r="P890" s="1859"/>
      <c r="Q890" s="1745"/>
      <c r="R890" s="1745"/>
      <c r="S890" s="1745"/>
      <c r="T890" s="1745"/>
      <c r="U890" s="1745"/>
    </row>
    <row r="891" spans="13:21">
      <c r="M891" s="1858"/>
      <c r="N891" s="1859"/>
      <c r="O891" s="1859"/>
      <c r="P891" s="1859"/>
      <c r="Q891" s="1745"/>
      <c r="R891" s="1745"/>
      <c r="S891" s="1745"/>
      <c r="T891" s="1745"/>
      <c r="U891" s="1745"/>
    </row>
    <row r="892" spans="13:21">
      <c r="M892" s="1858"/>
      <c r="N892" s="1859"/>
      <c r="O892" s="1859"/>
      <c r="P892" s="1859"/>
      <c r="Q892" s="1745"/>
      <c r="R892" s="1745"/>
      <c r="S892" s="1745"/>
      <c r="T892" s="1745"/>
      <c r="U892" s="1745"/>
    </row>
    <row r="893" spans="13:21">
      <c r="M893" s="1858"/>
      <c r="N893" s="1859"/>
      <c r="O893" s="1859"/>
      <c r="P893" s="1859"/>
      <c r="Q893" s="1745"/>
      <c r="R893" s="1745"/>
      <c r="S893" s="1745"/>
      <c r="T893" s="1745"/>
      <c r="U893" s="1745"/>
    </row>
    <row r="894" spans="13:21">
      <c r="M894" s="1858"/>
      <c r="N894" s="1859"/>
      <c r="O894" s="1859"/>
      <c r="P894" s="1859"/>
      <c r="Q894" s="1745"/>
      <c r="R894" s="1745"/>
      <c r="S894" s="1745"/>
      <c r="T894" s="1745"/>
      <c r="U894" s="1745"/>
    </row>
    <row r="895" spans="13:21">
      <c r="M895" s="1858"/>
      <c r="N895" s="1859"/>
      <c r="O895" s="1859"/>
      <c r="P895" s="1859"/>
      <c r="Q895" s="1745"/>
      <c r="R895" s="1745"/>
      <c r="S895" s="1745"/>
      <c r="T895" s="1745"/>
      <c r="U895" s="1745"/>
    </row>
    <row r="896" spans="13:21">
      <c r="M896" s="1858"/>
      <c r="N896" s="1859"/>
      <c r="O896" s="1859"/>
      <c r="P896" s="1859"/>
      <c r="Q896" s="1745"/>
      <c r="R896" s="1745"/>
      <c r="S896" s="1745"/>
      <c r="T896" s="1745"/>
      <c r="U896" s="1745"/>
    </row>
    <row r="897" spans="13:21">
      <c r="M897" s="1858"/>
      <c r="N897" s="1859"/>
      <c r="O897" s="1859"/>
      <c r="P897" s="1859"/>
      <c r="Q897" s="1745"/>
      <c r="R897" s="1745"/>
      <c r="S897" s="1745"/>
      <c r="T897" s="1745"/>
      <c r="U897" s="1745"/>
    </row>
    <row r="898" spans="13:21">
      <c r="M898" s="1858"/>
      <c r="N898" s="1859"/>
      <c r="O898" s="1859"/>
      <c r="P898" s="1859"/>
      <c r="Q898" s="1745"/>
      <c r="R898" s="1745"/>
      <c r="S898" s="1745"/>
      <c r="T898" s="1745"/>
      <c r="U898" s="1745"/>
    </row>
    <row r="899" spans="13:21">
      <c r="M899" s="1858"/>
      <c r="N899" s="1859"/>
      <c r="O899" s="1859"/>
      <c r="P899" s="1859"/>
      <c r="Q899" s="1745"/>
      <c r="R899" s="1745"/>
      <c r="S899" s="1745"/>
      <c r="T899" s="1745"/>
      <c r="U899" s="1745"/>
    </row>
    <row r="900" spans="13:21">
      <c r="M900" s="1858"/>
      <c r="N900" s="1859"/>
      <c r="O900" s="1859"/>
      <c r="P900" s="1859"/>
      <c r="Q900" s="1745"/>
      <c r="R900" s="1745"/>
      <c r="S900" s="1745"/>
      <c r="T900" s="1745"/>
      <c r="U900" s="1745"/>
    </row>
    <row r="901" spans="13:21">
      <c r="M901" s="1858"/>
      <c r="N901" s="1859"/>
      <c r="O901" s="1859"/>
      <c r="P901" s="1859"/>
      <c r="Q901" s="1745"/>
      <c r="R901" s="1745"/>
      <c r="S901" s="1745"/>
      <c r="T901" s="1745"/>
      <c r="U901" s="1745"/>
    </row>
    <row r="902" spans="13:21">
      <c r="M902" s="1858"/>
      <c r="N902" s="1859"/>
      <c r="O902" s="1859"/>
      <c r="P902" s="1859"/>
      <c r="Q902" s="1745"/>
      <c r="R902" s="1745"/>
      <c r="S902" s="1745"/>
      <c r="T902" s="1745"/>
      <c r="U902" s="1745"/>
    </row>
    <row r="903" spans="13:21">
      <c r="M903" s="1858"/>
      <c r="N903" s="1859"/>
      <c r="O903" s="1859"/>
      <c r="P903" s="1859"/>
      <c r="Q903" s="1745"/>
      <c r="R903" s="1745"/>
      <c r="S903" s="1745"/>
      <c r="T903" s="1745"/>
      <c r="U903" s="1745"/>
    </row>
    <row r="904" spans="13:21">
      <c r="M904" s="1858"/>
      <c r="N904" s="1859"/>
      <c r="O904" s="1859"/>
      <c r="P904" s="1859"/>
      <c r="Q904" s="1745"/>
      <c r="R904" s="1745"/>
      <c r="S904" s="1745"/>
      <c r="T904" s="1745"/>
      <c r="U904" s="1745"/>
    </row>
    <row r="905" spans="13:21">
      <c r="M905" s="1858"/>
      <c r="N905" s="1859"/>
      <c r="O905" s="1859"/>
      <c r="P905" s="1859"/>
      <c r="Q905" s="1745"/>
      <c r="R905" s="1745"/>
      <c r="S905" s="1745"/>
      <c r="T905" s="1745"/>
      <c r="U905" s="1745"/>
    </row>
    <row r="906" spans="13:21">
      <c r="M906" s="1858"/>
      <c r="N906" s="1859"/>
      <c r="O906" s="1859"/>
      <c r="P906" s="1859"/>
      <c r="Q906" s="1745"/>
      <c r="R906" s="1745"/>
      <c r="S906" s="1745"/>
      <c r="T906" s="1745"/>
      <c r="U906" s="1745"/>
    </row>
    <row r="907" spans="13:21">
      <c r="M907" s="1858"/>
      <c r="N907" s="1859"/>
      <c r="O907" s="1859"/>
      <c r="P907" s="1859"/>
      <c r="Q907" s="1745"/>
      <c r="R907" s="1745"/>
      <c r="S907" s="1745"/>
      <c r="T907" s="1745"/>
      <c r="U907" s="1745"/>
    </row>
    <row r="908" spans="13:21">
      <c r="M908" s="1858"/>
      <c r="N908" s="1859"/>
      <c r="O908" s="1859"/>
      <c r="P908" s="1859"/>
      <c r="Q908" s="1745"/>
      <c r="R908" s="1745"/>
      <c r="S908" s="1745"/>
      <c r="T908" s="1745"/>
      <c r="U908" s="1745"/>
    </row>
    <row r="909" spans="13:21">
      <c r="M909" s="1858"/>
      <c r="N909" s="1859"/>
      <c r="O909" s="1859"/>
      <c r="P909" s="1859"/>
      <c r="Q909" s="1745"/>
      <c r="R909" s="1745"/>
      <c r="S909" s="1745"/>
      <c r="T909" s="1745"/>
      <c r="U909" s="1745"/>
    </row>
    <row r="910" spans="13:21">
      <c r="M910" s="1858"/>
      <c r="N910" s="1859"/>
      <c r="O910" s="1859"/>
      <c r="P910" s="1859"/>
      <c r="Q910" s="1745"/>
      <c r="R910" s="1745"/>
      <c r="S910" s="1745"/>
      <c r="T910" s="1745"/>
      <c r="U910" s="1745"/>
    </row>
    <row r="911" spans="13:21">
      <c r="M911" s="1858"/>
      <c r="N911" s="1859"/>
      <c r="O911" s="1859"/>
      <c r="P911" s="1859"/>
      <c r="Q911" s="1745"/>
      <c r="R911" s="1745"/>
      <c r="S911" s="1745"/>
      <c r="T911" s="1745"/>
      <c r="U911" s="1745"/>
    </row>
    <row r="912" spans="13:21">
      <c r="M912" s="1858"/>
      <c r="N912" s="1859"/>
      <c r="O912" s="1859"/>
      <c r="P912" s="1859"/>
      <c r="Q912" s="1745"/>
      <c r="R912" s="1745"/>
      <c r="S912" s="1745"/>
      <c r="T912" s="1745"/>
      <c r="U912" s="1745"/>
    </row>
    <row r="913" spans="13:21">
      <c r="M913" s="1858"/>
      <c r="N913" s="1859"/>
      <c r="O913" s="1859"/>
      <c r="P913" s="1859"/>
      <c r="Q913" s="1745"/>
      <c r="R913" s="1745"/>
      <c r="S913" s="1745"/>
      <c r="T913" s="1745"/>
      <c r="U913" s="1745"/>
    </row>
    <row r="914" spans="13:21">
      <c r="M914" s="1858"/>
      <c r="N914" s="1859"/>
      <c r="O914" s="1859"/>
      <c r="P914" s="1859"/>
      <c r="Q914" s="1745"/>
      <c r="R914" s="1745"/>
      <c r="S914" s="1745"/>
      <c r="T914" s="1745"/>
      <c r="U914" s="1745"/>
    </row>
    <row r="915" spans="13:21">
      <c r="M915" s="1858"/>
      <c r="N915" s="1859"/>
      <c r="O915" s="1859"/>
      <c r="P915" s="1859"/>
      <c r="Q915" s="1745"/>
      <c r="R915" s="1745"/>
      <c r="S915" s="1745"/>
      <c r="T915" s="1745"/>
      <c r="U915" s="1745"/>
    </row>
    <row r="916" spans="13:21">
      <c r="M916" s="1858"/>
      <c r="N916" s="1859"/>
      <c r="O916" s="1859"/>
      <c r="P916" s="1859"/>
      <c r="Q916" s="1745"/>
      <c r="R916" s="1745"/>
      <c r="S916" s="1745"/>
      <c r="T916" s="1745"/>
      <c r="U916" s="1745"/>
    </row>
    <row r="917" spans="13:21">
      <c r="M917" s="1858"/>
      <c r="N917" s="1859"/>
      <c r="O917" s="1859"/>
      <c r="P917" s="1859"/>
      <c r="Q917" s="1745"/>
      <c r="R917" s="1745"/>
      <c r="S917" s="1745"/>
      <c r="T917" s="1745"/>
      <c r="U917" s="1745"/>
    </row>
    <row r="918" spans="13:21">
      <c r="M918" s="1858"/>
      <c r="N918" s="1859"/>
      <c r="O918" s="1859"/>
      <c r="P918" s="1859"/>
      <c r="Q918" s="1745"/>
      <c r="R918" s="1745"/>
      <c r="S918" s="1745"/>
      <c r="T918" s="1745"/>
      <c r="U918" s="1745"/>
    </row>
    <row r="919" spans="13:21">
      <c r="M919" s="1858"/>
      <c r="N919" s="1859"/>
      <c r="O919" s="1859"/>
      <c r="P919" s="1859"/>
      <c r="Q919" s="1745"/>
      <c r="R919" s="1745"/>
      <c r="S919" s="1745"/>
      <c r="T919" s="1745"/>
      <c r="U919" s="1745"/>
    </row>
    <row r="920" spans="13:21">
      <c r="M920" s="1858"/>
      <c r="N920" s="1859"/>
      <c r="O920" s="1859"/>
      <c r="P920" s="1859"/>
      <c r="Q920" s="1745"/>
      <c r="R920" s="1745"/>
      <c r="S920" s="1745"/>
      <c r="T920" s="1745"/>
      <c r="U920" s="1745"/>
    </row>
    <row r="921" spans="13:21">
      <c r="M921" s="1858"/>
      <c r="N921" s="1859"/>
      <c r="O921" s="1859"/>
      <c r="P921" s="1859"/>
      <c r="Q921" s="1745"/>
      <c r="R921" s="1745"/>
      <c r="S921" s="1745"/>
      <c r="T921" s="1745"/>
      <c r="U921" s="1745"/>
    </row>
    <row r="922" spans="13:21">
      <c r="M922" s="1858"/>
      <c r="N922" s="1859"/>
      <c r="O922" s="1859"/>
      <c r="P922" s="1859"/>
      <c r="Q922" s="1745"/>
      <c r="R922" s="1745"/>
      <c r="S922" s="1745"/>
      <c r="T922" s="1745"/>
      <c r="U922" s="1745"/>
    </row>
    <row r="923" spans="13:21">
      <c r="M923" s="1858"/>
      <c r="N923" s="1859"/>
      <c r="O923" s="1859"/>
      <c r="P923" s="1859"/>
      <c r="Q923" s="1745"/>
      <c r="R923" s="1745"/>
      <c r="S923" s="1745"/>
      <c r="T923" s="1745"/>
      <c r="U923" s="1745"/>
    </row>
    <row r="924" spans="13:21">
      <c r="M924" s="1858"/>
      <c r="N924" s="1859"/>
      <c r="O924" s="1859"/>
      <c r="P924" s="1859"/>
      <c r="Q924" s="1745"/>
      <c r="R924" s="1745"/>
      <c r="S924" s="1745"/>
      <c r="T924" s="1745"/>
      <c r="U924" s="1745"/>
    </row>
    <row r="925" spans="13:21">
      <c r="M925" s="1858"/>
      <c r="N925" s="1859"/>
      <c r="O925" s="1859"/>
      <c r="P925" s="1859"/>
      <c r="Q925" s="1745"/>
      <c r="R925" s="1745"/>
      <c r="S925" s="1745"/>
      <c r="T925" s="1745"/>
      <c r="U925" s="1745"/>
    </row>
    <row r="926" spans="13:21">
      <c r="M926" s="1858"/>
      <c r="N926" s="1859"/>
      <c r="O926" s="1859"/>
      <c r="P926" s="1859"/>
      <c r="Q926" s="1745"/>
      <c r="R926" s="1745"/>
      <c r="S926" s="1745"/>
      <c r="T926" s="1745"/>
      <c r="U926" s="1745"/>
    </row>
    <row r="927" spans="13:21">
      <c r="M927" s="1858"/>
      <c r="N927" s="1859"/>
      <c r="O927" s="1859"/>
      <c r="P927" s="1859"/>
      <c r="Q927" s="1745"/>
      <c r="R927" s="1745"/>
      <c r="S927" s="1745"/>
      <c r="T927" s="1745"/>
      <c r="U927" s="1745"/>
    </row>
    <row r="928" spans="13:21">
      <c r="M928" s="1858"/>
      <c r="N928" s="1859"/>
      <c r="O928" s="1859"/>
      <c r="P928" s="1859"/>
      <c r="Q928" s="1745"/>
      <c r="R928" s="1745"/>
      <c r="S928" s="1745"/>
      <c r="T928" s="1745"/>
      <c r="U928" s="1745"/>
    </row>
    <row r="929" spans="13:21">
      <c r="M929" s="1858"/>
      <c r="N929" s="1859"/>
      <c r="O929" s="1859"/>
      <c r="P929" s="1859"/>
      <c r="Q929" s="1745"/>
      <c r="R929" s="1745"/>
      <c r="S929" s="1745"/>
      <c r="T929" s="1745"/>
      <c r="U929" s="1745"/>
    </row>
    <row r="930" spans="13:21">
      <c r="M930" s="1858"/>
      <c r="N930" s="1859"/>
      <c r="O930" s="1859"/>
      <c r="P930" s="1859"/>
      <c r="Q930" s="1745"/>
      <c r="R930" s="1745"/>
      <c r="S930" s="1745"/>
      <c r="T930" s="1745"/>
      <c r="U930" s="1745"/>
    </row>
    <row r="931" spans="13:21">
      <c r="M931" s="1858"/>
      <c r="N931" s="1859"/>
      <c r="O931" s="1859"/>
      <c r="P931" s="1859"/>
      <c r="Q931" s="1745"/>
      <c r="R931" s="1745"/>
      <c r="S931" s="1745"/>
      <c r="T931" s="1745"/>
      <c r="U931" s="1745"/>
    </row>
    <row r="932" spans="13:21">
      <c r="M932" s="1858"/>
      <c r="N932" s="1859"/>
      <c r="O932" s="1859"/>
      <c r="P932" s="1859"/>
      <c r="Q932" s="1745"/>
      <c r="R932" s="1745"/>
      <c r="S932" s="1745"/>
      <c r="T932" s="1745"/>
      <c r="U932" s="1745"/>
    </row>
    <row r="933" spans="13:21">
      <c r="M933" s="1858"/>
      <c r="N933" s="1859"/>
      <c r="O933" s="1859"/>
      <c r="P933" s="1859"/>
      <c r="Q933" s="1745"/>
      <c r="R933" s="1745"/>
      <c r="S933" s="1745"/>
      <c r="T933" s="1745"/>
      <c r="U933" s="1745"/>
    </row>
    <row r="934" spans="13:21">
      <c r="M934" s="1858"/>
      <c r="N934" s="1859"/>
      <c r="O934" s="1859"/>
      <c r="P934" s="1859"/>
      <c r="Q934" s="1745"/>
      <c r="R934" s="1745"/>
      <c r="S934" s="1745"/>
      <c r="T934" s="1745"/>
      <c r="U934" s="1745"/>
    </row>
    <row r="935" spans="13:21">
      <c r="M935" s="1858"/>
      <c r="N935" s="1859"/>
      <c r="O935" s="1859"/>
      <c r="P935" s="1859"/>
      <c r="Q935" s="1745"/>
      <c r="R935" s="1745"/>
      <c r="S935" s="1745"/>
      <c r="T935" s="1745"/>
      <c r="U935" s="1745"/>
    </row>
    <row r="936" spans="13:21">
      <c r="M936" s="1858"/>
      <c r="N936" s="1859"/>
      <c r="O936" s="1859"/>
      <c r="P936" s="1859"/>
      <c r="Q936" s="1745"/>
      <c r="R936" s="1745"/>
      <c r="S936" s="1745"/>
      <c r="T936" s="1745"/>
      <c r="U936" s="1745"/>
    </row>
    <row r="937" spans="13:21">
      <c r="M937" s="1858"/>
      <c r="N937" s="1859"/>
      <c r="O937" s="1859"/>
      <c r="P937" s="1859"/>
      <c r="Q937" s="1745"/>
      <c r="R937" s="1745"/>
      <c r="S937" s="1745"/>
      <c r="T937" s="1745"/>
      <c r="U937" s="1745"/>
    </row>
    <row r="938" spans="13:21">
      <c r="M938" s="1858"/>
      <c r="N938" s="1859"/>
      <c r="O938" s="1859"/>
      <c r="P938" s="1859"/>
      <c r="Q938" s="1745"/>
      <c r="R938" s="1745"/>
      <c r="S938" s="1745"/>
      <c r="T938" s="1745"/>
      <c r="U938" s="1745"/>
    </row>
    <row r="939" spans="13:21">
      <c r="M939" s="1858"/>
      <c r="N939" s="1859"/>
      <c r="O939" s="1859"/>
      <c r="P939" s="1859"/>
      <c r="Q939" s="1745"/>
      <c r="R939" s="1745"/>
      <c r="S939" s="1745"/>
      <c r="T939" s="1745"/>
      <c r="U939" s="1745"/>
    </row>
    <row r="940" spans="13:21">
      <c r="M940" s="1858"/>
      <c r="N940" s="1859"/>
      <c r="O940" s="1859"/>
      <c r="P940" s="1859"/>
      <c r="Q940" s="1745"/>
      <c r="R940" s="1745"/>
      <c r="S940" s="1745"/>
      <c r="T940" s="1745"/>
      <c r="U940" s="1745"/>
    </row>
    <row r="941" spans="13:21">
      <c r="M941" s="1858"/>
      <c r="N941" s="1859"/>
      <c r="O941" s="1859"/>
      <c r="P941" s="1859"/>
      <c r="Q941" s="1745"/>
      <c r="R941" s="1745"/>
      <c r="S941" s="1745"/>
      <c r="T941" s="1745"/>
      <c r="U941" s="1745"/>
    </row>
    <row r="942" spans="13:21">
      <c r="M942" s="1858"/>
      <c r="N942" s="1859"/>
      <c r="O942" s="1859"/>
      <c r="P942" s="1859"/>
      <c r="Q942" s="1745"/>
      <c r="R942" s="1745"/>
      <c r="S942" s="1745"/>
      <c r="T942" s="1745"/>
      <c r="U942" s="1745"/>
    </row>
    <row r="943" spans="13:21">
      <c r="M943" s="1858"/>
      <c r="N943" s="1859"/>
      <c r="O943" s="1859"/>
      <c r="P943" s="1859"/>
      <c r="Q943" s="1745"/>
      <c r="R943" s="1745"/>
      <c r="S943" s="1745"/>
      <c r="T943" s="1745"/>
      <c r="U943" s="1745"/>
    </row>
    <row r="944" spans="13:21">
      <c r="M944" s="1858"/>
      <c r="N944" s="1859"/>
      <c r="O944" s="1859"/>
      <c r="P944" s="1859"/>
      <c r="Q944" s="1745"/>
      <c r="R944" s="1745"/>
      <c r="S944" s="1745"/>
      <c r="T944" s="1745"/>
      <c r="U944" s="1745"/>
    </row>
    <row r="945" spans="13:21">
      <c r="M945" s="1858"/>
      <c r="N945" s="1859"/>
      <c r="O945" s="1859"/>
      <c r="P945" s="1859"/>
      <c r="Q945" s="1745"/>
      <c r="R945" s="1745"/>
      <c r="S945" s="1745"/>
      <c r="T945" s="1745"/>
      <c r="U945" s="1745"/>
    </row>
    <row r="946" spans="13:21">
      <c r="M946" s="1858"/>
      <c r="N946" s="1859"/>
      <c r="O946" s="1859"/>
      <c r="P946" s="1859"/>
      <c r="Q946" s="1745"/>
      <c r="R946" s="1745"/>
      <c r="S946" s="1745"/>
      <c r="T946" s="1745"/>
      <c r="U946" s="1745"/>
    </row>
    <row r="947" spans="13:21">
      <c r="M947" s="1858"/>
      <c r="N947" s="1859"/>
      <c r="O947" s="1859"/>
      <c r="P947" s="1859"/>
      <c r="Q947" s="1745"/>
      <c r="R947" s="1745"/>
      <c r="S947" s="1745"/>
      <c r="T947" s="1745"/>
      <c r="U947" s="1745"/>
    </row>
    <row r="948" spans="13:21">
      <c r="M948" s="1858"/>
      <c r="N948" s="1859"/>
      <c r="O948" s="1859"/>
      <c r="P948" s="1859"/>
      <c r="Q948" s="1745"/>
      <c r="R948" s="1745"/>
      <c r="S948" s="1745"/>
      <c r="T948" s="1745"/>
      <c r="U948" s="1745"/>
    </row>
    <row r="949" spans="13:21">
      <c r="M949" s="1858"/>
      <c r="N949" s="1859"/>
      <c r="O949" s="1859"/>
      <c r="P949" s="1859"/>
      <c r="Q949" s="1745"/>
      <c r="R949" s="1745"/>
      <c r="S949" s="1745"/>
      <c r="T949" s="1745"/>
      <c r="U949" s="1745"/>
    </row>
    <row r="950" spans="13:21">
      <c r="M950" s="1858"/>
      <c r="N950" s="1859"/>
      <c r="O950" s="1859"/>
      <c r="P950" s="1859"/>
      <c r="Q950" s="1745"/>
      <c r="R950" s="1745"/>
      <c r="S950" s="1745"/>
      <c r="T950" s="1745"/>
      <c r="U950" s="1745"/>
    </row>
    <row r="951" spans="13:21">
      <c r="M951" s="1858"/>
      <c r="N951" s="1859"/>
      <c r="O951" s="1859"/>
      <c r="P951" s="1859"/>
      <c r="Q951" s="1745"/>
      <c r="R951" s="1745"/>
      <c r="S951" s="1745"/>
      <c r="T951" s="1745"/>
      <c r="U951" s="1745"/>
    </row>
    <row r="952" spans="13:21">
      <c r="M952" s="1858"/>
      <c r="N952" s="1859"/>
      <c r="O952" s="1859"/>
      <c r="P952" s="1859"/>
      <c r="Q952" s="1745"/>
      <c r="R952" s="1745"/>
      <c r="S952" s="1745"/>
      <c r="T952" s="1745"/>
      <c r="U952" s="1745"/>
    </row>
    <row r="953" spans="13:21">
      <c r="M953" s="1858"/>
      <c r="N953" s="1859"/>
      <c r="O953" s="1859"/>
      <c r="P953" s="1859"/>
      <c r="Q953" s="1745"/>
      <c r="R953" s="1745"/>
      <c r="S953" s="1745"/>
      <c r="T953" s="1745"/>
      <c r="U953" s="1745"/>
    </row>
    <row r="954" spans="13:21">
      <c r="M954" s="1858"/>
      <c r="N954" s="1859"/>
      <c r="O954" s="1859"/>
      <c r="P954" s="1859"/>
      <c r="Q954" s="1745"/>
      <c r="R954" s="1745"/>
      <c r="S954" s="1745"/>
      <c r="T954" s="1745"/>
      <c r="U954" s="1745"/>
    </row>
    <row r="955" spans="13:21">
      <c r="M955" s="1858"/>
      <c r="N955" s="1859"/>
      <c r="O955" s="1859"/>
      <c r="P955" s="1859"/>
      <c r="Q955" s="1745"/>
      <c r="R955" s="1745"/>
      <c r="S955" s="1745"/>
      <c r="T955" s="1745"/>
      <c r="U955" s="1745"/>
    </row>
    <row r="956" spans="13:21">
      <c r="M956" s="1858"/>
      <c r="N956" s="1859"/>
      <c r="O956" s="1859"/>
      <c r="P956" s="1859"/>
      <c r="Q956" s="1745"/>
      <c r="R956" s="1745"/>
      <c r="S956" s="1745"/>
      <c r="T956" s="1745"/>
      <c r="U956" s="1745"/>
    </row>
    <row r="957" spans="13:21">
      <c r="M957" s="1858"/>
      <c r="N957" s="1859"/>
      <c r="O957" s="1859"/>
      <c r="P957" s="1859"/>
      <c r="Q957" s="1745"/>
      <c r="R957" s="1745"/>
      <c r="S957" s="1745"/>
      <c r="T957" s="1745"/>
      <c r="U957" s="1745"/>
    </row>
    <row r="958" spans="13:21">
      <c r="M958" s="1858"/>
      <c r="N958" s="1859"/>
      <c r="O958" s="1859"/>
      <c r="P958" s="1859"/>
      <c r="Q958" s="1745"/>
      <c r="R958" s="1745"/>
      <c r="S958" s="1745"/>
      <c r="T958" s="1745"/>
      <c r="U958" s="1745"/>
    </row>
    <row r="959" spans="13:21">
      <c r="M959" s="1858"/>
      <c r="N959" s="1859"/>
      <c r="O959" s="1859"/>
      <c r="P959" s="1859"/>
      <c r="Q959" s="1745"/>
      <c r="R959" s="1745"/>
      <c r="S959" s="1745"/>
      <c r="T959" s="1745"/>
      <c r="U959" s="1745"/>
    </row>
    <row r="960" spans="13:21">
      <c r="M960" s="1858"/>
      <c r="N960" s="1859"/>
      <c r="O960" s="1859"/>
      <c r="P960" s="1859"/>
      <c r="Q960" s="1745"/>
      <c r="R960" s="1745"/>
      <c r="S960" s="1745"/>
      <c r="T960" s="1745"/>
      <c r="U960" s="1745"/>
    </row>
    <row r="961" spans="13:21">
      <c r="M961" s="1858"/>
      <c r="N961" s="1859"/>
      <c r="O961" s="1859"/>
      <c r="P961" s="1859"/>
      <c r="Q961" s="1745"/>
      <c r="R961" s="1745"/>
      <c r="S961" s="1745"/>
      <c r="T961" s="1745"/>
      <c r="U961" s="1745"/>
    </row>
    <row r="962" spans="13:21">
      <c r="M962" s="1858"/>
      <c r="N962" s="1859"/>
      <c r="O962" s="1859"/>
      <c r="P962" s="1859"/>
      <c r="Q962" s="1745"/>
      <c r="R962" s="1745"/>
      <c r="S962" s="1745"/>
      <c r="T962" s="1745"/>
      <c r="U962" s="1745"/>
    </row>
    <row r="963" spans="13:21">
      <c r="M963" s="1858"/>
      <c r="N963" s="1859"/>
      <c r="O963" s="1859"/>
      <c r="P963" s="1859"/>
      <c r="Q963" s="1745"/>
      <c r="R963" s="1745"/>
      <c r="S963" s="1745"/>
      <c r="T963" s="1745"/>
      <c r="U963" s="1745"/>
    </row>
    <row r="964" spans="13:21">
      <c r="M964" s="1858"/>
      <c r="N964" s="1859"/>
      <c r="O964" s="1859"/>
      <c r="P964" s="1859"/>
      <c r="Q964" s="1745"/>
      <c r="R964" s="1745"/>
      <c r="S964" s="1745"/>
      <c r="T964" s="1745"/>
      <c r="U964" s="1745"/>
    </row>
    <row r="965" spans="13:21">
      <c r="M965" s="1858"/>
      <c r="N965" s="1859"/>
      <c r="O965" s="1859"/>
      <c r="P965" s="1859"/>
      <c r="Q965" s="1745"/>
      <c r="R965" s="1745"/>
      <c r="S965" s="1745"/>
      <c r="T965" s="1745"/>
      <c r="U965" s="1745"/>
    </row>
    <row r="966" spans="13:21">
      <c r="M966" s="1858"/>
      <c r="N966" s="1859"/>
      <c r="O966" s="1859"/>
      <c r="P966" s="1859"/>
      <c r="Q966" s="1745"/>
      <c r="R966" s="1745"/>
      <c r="S966" s="1745"/>
      <c r="T966" s="1745"/>
      <c r="U966" s="1745"/>
    </row>
    <row r="967" spans="13:21">
      <c r="M967" s="1858"/>
      <c r="N967" s="1859"/>
      <c r="O967" s="1859"/>
      <c r="P967" s="1859"/>
      <c r="Q967" s="1745"/>
      <c r="R967" s="1745"/>
      <c r="S967" s="1745"/>
      <c r="T967" s="1745"/>
      <c r="U967" s="1745"/>
    </row>
    <row r="968" spans="13:21">
      <c r="M968" s="1858"/>
      <c r="N968" s="1859"/>
      <c r="O968" s="1859"/>
      <c r="P968" s="1859"/>
      <c r="Q968" s="1745"/>
      <c r="R968" s="1745"/>
      <c r="S968" s="1745"/>
      <c r="T968" s="1745"/>
      <c r="U968" s="1745"/>
    </row>
    <row r="969" spans="13:21">
      <c r="M969" s="1858"/>
      <c r="N969" s="1859"/>
      <c r="O969" s="1859"/>
      <c r="P969" s="1859"/>
      <c r="Q969" s="1745"/>
      <c r="R969" s="1745"/>
      <c r="S969" s="1745"/>
      <c r="T969" s="1745"/>
      <c r="U969" s="1745"/>
    </row>
    <row r="970" spans="13:21">
      <c r="M970" s="1858"/>
      <c r="N970" s="1859"/>
      <c r="O970" s="1859"/>
      <c r="P970" s="1859"/>
      <c r="Q970" s="1745"/>
      <c r="R970" s="1745"/>
      <c r="S970" s="1745"/>
      <c r="T970" s="1745"/>
      <c r="U970" s="1745"/>
    </row>
    <row r="971" spans="13:21">
      <c r="M971" s="1858"/>
      <c r="N971" s="1859"/>
      <c r="O971" s="1859"/>
      <c r="P971" s="1859"/>
      <c r="Q971" s="1745"/>
      <c r="R971" s="1745"/>
      <c r="S971" s="1745"/>
      <c r="T971" s="1745"/>
      <c r="U971" s="1745"/>
    </row>
    <row r="972" spans="13:21">
      <c r="M972" s="1858"/>
      <c r="N972" s="1859"/>
      <c r="O972" s="1859"/>
      <c r="P972" s="1859"/>
      <c r="Q972" s="1745"/>
      <c r="R972" s="1745"/>
      <c r="S972" s="1745"/>
      <c r="T972" s="1745"/>
      <c r="U972" s="1745"/>
    </row>
    <row r="973" spans="13:21">
      <c r="M973" s="1858"/>
      <c r="N973" s="1859"/>
      <c r="O973" s="1859"/>
      <c r="P973" s="1859"/>
      <c r="Q973" s="1745"/>
      <c r="R973" s="1745"/>
      <c r="S973" s="1745"/>
      <c r="T973" s="1745"/>
      <c r="U973" s="1745"/>
    </row>
    <row r="974" spans="13:21">
      <c r="M974" s="1858"/>
      <c r="N974" s="1859"/>
      <c r="O974" s="1859"/>
      <c r="P974" s="1859"/>
      <c r="Q974" s="1745"/>
      <c r="R974" s="1745"/>
      <c r="S974" s="1745"/>
      <c r="T974" s="1745"/>
      <c r="U974" s="1745"/>
    </row>
    <row r="975" spans="13:21">
      <c r="M975" s="1858"/>
      <c r="N975" s="1859"/>
      <c r="O975" s="1859"/>
      <c r="P975" s="1859"/>
      <c r="Q975" s="1745"/>
      <c r="R975" s="1745"/>
      <c r="S975" s="1745"/>
      <c r="T975" s="1745"/>
      <c r="U975" s="1745"/>
    </row>
    <row r="976" spans="13:21">
      <c r="M976" s="1858"/>
      <c r="N976" s="1859"/>
      <c r="O976" s="1859"/>
      <c r="P976" s="1859"/>
      <c r="Q976" s="1745"/>
      <c r="R976" s="1745"/>
      <c r="S976" s="1745"/>
      <c r="T976" s="1745"/>
      <c r="U976" s="1745"/>
    </row>
    <row r="977" spans="13:21">
      <c r="M977" s="1858"/>
      <c r="N977" s="1859"/>
      <c r="O977" s="1859"/>
      <c r="P977" s="1859"/>
      <c r="Q977" s="1745"/>
      <c r="R977" s="1745"/>
      <c r="S977" s="1745"/>
      <c r="T977" s="1745"/>
      <c r="U977" s="1745"/>
    </row>
    <row r="978" spans="13:21">
      <c r="M978" s="1858"/>
      <c r="N978" s="1859"/>
      <c r="O978" s="1859"/>
      <c r="P978" s="1859"/>
      <c r="Q978" s="1745"/>
      <c r="R978" s="1745"/>
      <c r="S978" s="1745"/>
      <c r="T978" s="1745"/>
      <c r="U978" s="1745"/>
    </row>
    <row r="979" spans="13:21">
      <c r="M979" s="1858"/>
      <c r="N979" s="1859"/>
      <c r="O979" s="1859"/>
      <c r="P979" s="1859"/>
      <c r="Q979" s="1745"/>
      <c r="R979" s="1745"/>
      <c r="S979" s="1745"/>
      <c r="T979" s="1745"/>
      <c r="U979" s="1745"/>
    </row>
    <row r="980" spans="13:21">
      <c r="M980" s="1858"/>
      <c r="N980" s="1859"/>
      <c r="O980" s="1859"/>
      <c r="P980" s="1859"/>
      <c r="Q980" s="1745"/>
      <c r="R980" s="1745"/>
      <c r="S980" s="1745"/>
      <c r="T980" s="1745"/>
      <c r="U980" s="1745"/>
    </row>
    <row r="981" spans="13:21">
      <c r="M981" s="1858"/>
      <c r="N981" s="1859"/>
      <c r="O981" s="1859"/>
      <c r="P981" s="1859"/>
      <c r="Q981" s="1745"/>
      <c r="R981" s="1745"/>
      <c r="S981" s="1745"/>
      <c r="T981" s="1745"/>
      <c r="U981" s="1745"/>
    </row>
    <row r="982" spans="13:21">
      <c r="M982" s="1858"/>
      <c r="N982" s="1859"/>
      <c r="O982" s="1859"/>
      <c r="P982" s="1859"/>
      <c r="Q982" s="1745"/>
      <c r="R982" s="1745"/>
      <c r="S982" s="1745"/>
      <c r="T982" s="1745"/>
      <c r="U982" s="1745"/>
    </row>
    <row r="983" spans="13:21">
      <c r="M983" s="1858"/>
      <c r="N983" s="1859"/>
      <c r="O983" s="1859"/>
      <c r="P983" s="1859"/>
      <c r="Q983" s="1745"/>
      <c r="R983" s="1745"/>
      <c r="S983" s="1745"/>
      <c r="T983" s="1745"/>
      <c r="U983" s="1745"/>
    </row>
    <row r="984" spans="13:21">
      <c r="M984" s="1858"/>
      <c r="N984" s="1859"/>
      <c r="O984" s="1859"/>
      <c r="P984" s="1859"/>
      <c r="Q984" s="1745"/>
      <c r="R984" s="1745"/>
      <c r="S984" s="1745"/>
      <c r="T984" s="1745"/>
      <c r="U984" s="1745"/>
    </row>
    <row r="985" spans="13:21">
      <c r="M985" s="1858"/>
      <c r="N985" s="1859"/>
      <c r="O985" s="1859"/>
      <c r="P985" s="1859"/>
      <c r="Q985" s="1745"/>
      <c r="R985" s="1745"/>
      <c r="S985" s="1745"/>
      <c r="T985" s="1745"/>
      <c r="U985" s="1745"/>
    </row>
    <row r="986" spans="13:21">
      <c r="M986" s="1858"/>
      <c r="N986" s="1859"/>
      <c r="O986" s="1859"/>
      <c r="P986" s="1859"/>
      <c r="Q986" s="1745"/>
      <c r="R986" s="1745"/>
      <c r="S986" s="1745"/>
      <c r="T986" s="1745"/>
      <c r="U986" s="1745"/>
    </row>
    <row r="987" spans="13:21">
      <c r="M987" s="1858"/>
      <c r="N987" s="1859"/>
      <c r="O987" s="1859"/>
      <c r="P987" s="1859"/>
      <c r="Q987" s="1745"/>
      <c r="R987" s="1745"/>
      <c r="S987" s="1745"/>
      <c r="T987" s="1745"/>
      <c r="U987" s="1745"/>
    </row>
    <row r="988" spans="13:21">
      <c r="M988" s="1858"/>
      <c r="N988" s="1859"/>
      <c r="O988" s="1859"/>
      <c r="P988" s="1859"/>
      <c r="Q988" s="1745"/>
      <c r="R988" s="1745"/>
      <c r="S988" s="1745"/>
      <c r="T988" s="1745"/>
      <c r="U988" s="1745"/>
    </row>
    <row r="989" spans="13:21">
      <c r="M989" s="1858"/>
      <c r="N989" s="1859"/>
      <c r="O989" s="1859"/>
      <c r="P989" s="1859"/>
      <c r="Q989" s="1745"/>
      <c r="R989" s="1745"/>
      <c r="S989" s="1745"/>
      <c r="T989" s="1745"/>
      <c r="U989" s="1745"/>
    </row>
    <row r="990" spans="13:21">
      <c r="M990" s="1858"/>
      <c r="N990" s="1859"/>
      <c r="O990" s="1859"/>
      <c r="P990" s="1859"/>
      <c r="Q990" s="1745"/>
      <c r="R990" s="1745"/>
      <c r="S990" s="1745"/>
      <c r="T990" s="1745"/>
      <c r="U990" s="1745"/>
    </row>
    <row r="991" spans="13:21">
      <c r="M991" s="1858"/>
      <c r="N991" s="1859"/>
      <c r="O991" s="1859"/>
      <c r="P991" s="1859"/>
      <c r="Q991" s="1745"/>
      <c r="R991" s="1745"/>
      <c r="S991" s="1745"/>
      <c r="T991" s="1745"/>
      <c r="U991" s="1745"/>
    </row>
    <row r="992" spans="13:21">
      <c r="M992" s="1858"/>
      <c r="N992" s="1859"/>
      <c r="O992" s="1859"/>
      <c r="P992" s="1859"/>
      <c r="Q992" s="1745"/>
      <c r="R992" s="1745"/>
      <c r="S992" s="1745"/>
      <c r="T992" s="1745"/>
      <c r="U992" s="1745"/>
    </row>
    <row r="993" spans="13:21">
      <c r="M993" s="1858"/>
      <c r="N993" s="1859"/>
      <c r="O993" s="1859"/>
      <c r="P993" s="1859"/>
      <c r="Q993" s="1745"/>
      <c r="R993" s="1745"/>
      <c r="S993" s="1745"/>
      <c r="T993" s="1745"/>
      <c r="U993" s="1745"/>
    </row>
    <row r="994" spans="13:21">
      <c r="M994" s="1858"/>
      <c r="N994" s="1859"/>
      <c r="O994" s="1859"/>
      <c r="P994" s="1859"/>
      <c r="Q994" s="1745"/>
      <c r="R994" s="1745"/>
      <c r="S994" s="1745"/>
      <c r="T994" s="1745"/>
      <c r="U994" s="1745"/>
    </row>
    <row r="995" spans="13:21">
      <c r="M995" s="1858"/>
      <c r="N995" s="1859"/>
      <c r="O995" s="1859"/>
      <c r="P995" s="1859"/>
      <c r="Q995" s="1745"/>
      <c r="R995" s="1745"/>
      <c r="S995" s="1745"/>
      <c r="T995" s="1745"/>
      <c r="U995" s="1745"/>
    </row>
    <row r="996" spans="13:21">
      <c r="M996" s="1858"/>
      <c r="N996" s="1859"/>
      <c r="O996" s="1859"/>
      <c r="P996" s="1859"/>
      <c r="Q996" s="1745"/>
      <c r="R996" s="1745"/>
      <c r="S996" s="1745"/>
      <c r="T996" s="1745"/>
      <c r="U996" s="1745"/>
    </row>
    <row r="997" spans="13:21">
      <c r="M997" s="1858"/>
      <c r="N997" s="1859"/>
      <c r="O997" s="1859"/>
      <c r="P997" s="1859"/>
      <c r="Q997" s="1745"/>
      <c r="R997" s="1745"/>
      <c r="S997" s="1745"/>
      <c r="T997" s="1745"/>
      <c r="U997" s="1745"/>
    </row>
    <row r="998" spans="13:21">
      <c r="M998" s="1858"/>
      <c r="N998" s="1859"/>
      <c r="O998" s="1859"/>
      <c r="P998" s="1859"/>
      <c r="Q998" s="1745"/>
      <c r="R998" s="1745"/>
      <c r="S998" s="1745"/>
      <c r="T998" s="1745"/>
      <c r="U998" s="1745"/>
    </row>
    <row r="999" spans="13:21">
      <c r="M999" s="1858"/>
      <c r="N999" s="1859"/>
      <c r="O999" s="1859"/>
      <c r="P999" s="1859"/>
      <c r="Q999" s="1745"/>
      <c r="R999" s="1745"/>
      <c r="S999" s="1745"/>
      <c r="T999" s="1745"/>
      <c r="U999" s="1745"/>
    </row>
    <row r="1000" spans="13:21">
      <c r="M1000" s="1858"/>
      <c r="N1000" s="1859"/>
      <c r="O1000" s="1859"/>
      <c r="P1000" s="1859"/>
      <c r="Q1000" s="1745"/>
      <c r="R1000" s="1745"/>
      <c r="S1000" s="1745"/>
      <c r="T1000" s="1745"/>
      <c r="U1000" s="1745"/>
    </row>
    <row r="1001" spans="13:21">
      <c r="M1001" s="1858"/>
      <c r="N1001" s="1859"/>
      <c r="O1001" s="1859"/>
      <c r="P1001" s="1859"/>
      <c r="Q1001" s="1745"/>
      <c r="R1001" s="1745"/>
      <c r="S1001" s="1745"/>
      <c r="T1001" s="1745"/>
      <c r="U1001" s="1745"/>
    </row>
    <row r="1002" spans="13:21">
      <c r="M1002" s="1858"/>
      <c r="N1002" s="1859"/>
      <c r="O1002" s="1859"/>
      <c r="P1002" s="1859"/>
      <c r="Q1002" s="1745"/>
      <c r="R1002" s="1745"/>
      <c r="S1002" s="1745"/>
      <c r="T1002" s="1745"/>
      <c r="U1002" s="1745"/>
    </row>
    <row r="1003" spans="13:21">
      <c r="M1003" s="1858"/>
      <c r="N1003" s="1859"/>
      <c r="O1003" s="1859"/>
      <c r="P1003" s="1859"/>
      <c r="Q1003" s="1745"/>
      <c r="R1003" s="1745"/>
      <c r="S1003" s="1745"/>
      <c r="T1003" s="1745"/>
      <c r="U1003" s="1745"/>
    </row>
    <row r="1004" spans="13:21">
      <c r="M1004" s="1858"/>
      <c r="N1004" s="1859"/>
      <c r="O1004" s="1859"/>
      <c r="P1004" s="1859"/>
      <c r="Q1004" s="1745"/>
      <c r="R1004" s="1745"/>
      <c r="S1004" s="1745"/>
      <c r="T1004" s="1745"/>
      <c r="U1004" s="1745"/>
    </row>
    <row r="1005" spans="13:21">
      <c r="M1005" s="1858"/>
      <c r="N1005" s="1859"/>
      <c r="O1005" s="1859"/>
      <c r="P1005" s="1859"/>
      <c r="Q1005" s="1745"/>
      <c r="R1005" s="1745"/>
      <c r="S1005" s="1745"/>
      <c r="T1005" s="1745"/>
      <c r="U1005" s="1745"/>
    </row>
    <row r="1006" spans="13:21">
      <c r="M1006" s="1858"/>
      <c r="N1006" s="1859"/>
      <c r="O1006" s="1859"/>
      <c r="P1006" s="1859"/>
      <c r="Q1006" s="1745"/>
      <c r="R1006" s="1745"/>
      <c r="S1006" s="1745"/>
      <c r="T1006" s="1745"/>
      <c r="U1006" s="1745"/>
    </row>
    <row r="1007" spans="13:21">
      <c r="M1007" s="1858"/>
      <c r="N1007" s="1859"/>
      <c r="O1007" s="1859"/>
      <c r="P1007" s="1859"/>
      <c r="Q1007" s="1745"/>
      <c r="R1007" s="1745"/>
      <c r="S1007" s="1745"/>
      <c r="T1007" s="1745"/>
      <c r="U1007" s="1745"/>
    </row>
    <row r="1008" spans="13:21">
      <c r="M1008" s="1858"/>
      <c r="N1008" s="1859"/>
      <c r="O1008" s="1859"/>
      <c r="P1008" s="1859"/>
      <c r="Q1008" s="1745"/>
      <c r="R1008" s="1745"/>
      <c r="S1008" s="1745"/>
      <c r="T1008" s="1745"/>
      <c r="U1008" s="1745"/>
    </row>
    <row r="1009" spans="13:21">
      <c r="M1009" s="1858"/>
      <c r="N1009" s="1859"/>
      <c r="O1009" s="1859"/>
      <c r="P1009" s="1859"/>
      <c r="Q1009" s="1745"/>
      <c r="R1009" s="1745"/>
      <c r="S1009" s="1745"/>
      <c r="T1009" s="1745"/>
      <c r="U1009" s="1745"/>
    </row>
    <row r="1010" spans="13:21">
      <c r="M1010" s="1858"/>
      <c r="N1010" s="1859"/>
      <c r="O1010" s="1859"/>
      <c r="P1010" s="1859"/>
      <c r="Q1010" s="1745"/>
      <c r="R1010" s="1745"/>
      <c r="S1010" s="1745"/>
      <c r="T1010" s="1745"/>
      <c r="U1010" s="1745"/>
    </row>
    <row r="1011" spans="13:21">
      <c r="M1011" s="1858"/>
      <c r="N1011" s="1859"/>
      <c r="O1011" s="1859"/>
      <c r="P1011" s="1859"/>
      <c r="Q1011" s="1745"/>
      <c r="R1011" s="1745"/>
      <c r="S1011" s="1745"/>
      <c r="T1011" s="1745"/>
      <c r="U1011" s="1745"/>
    </row>
    <row r="1012" spans="13:21">
      <c r="M1012" s="1858"/>
      <c r="N1012" s="1859"/>
      <c r="O1012" s="1859"/>
      <c r="P1012" s="1859"/>
      <c r="Q1012" s="1745"/>
      <c r="R1012" s="1745"/>
      <c r="S1012" s="1745"/>
      <c r="T1012" s="1745"/>
      <c r="U1012" s="1745"/>
    </row>
    <row r="1013" spans="13:21">
      <c r="M1013" s="1858"/>
      <c r="N1013" s="1859"/>
      <c r="O1013" s="1859"/>
      <c r="P1013" s="1859"/>
      <c r="Q1013" s="1745"/>
      <c r="R1013" s="1745"/>
      <c r="S1013" s="1745"/>
      <c r="T1013" s="1745"/>
      <c r="U1013" s="1745"/>
    </row>
    <row r="1014" spans="13:21">
      <c r="M1014" s="1858"/>
      <c r="N1014" s="1859"/>
      <c r="O1014" s="1859"/>
      <c r="P1014" s="1859"/>
      <c r="Q1014" s="1745"/>
      <c r="R1014" s="1745"/>
      <c r="S1014" s="1745"/>
      <c r="T1014" s="1745"/>
      <c r="U1014" s="1745"/>
    </row>
    <row r="1015" spans="13:21">
      <c r="M1015" s="1858"/>
      <c r="N1015" s="1859"/>
      <c r="O1015" s="1859"/>
      <c r="P1015" s="1859"/>
      <c r="Q1015" s="1745"/>
      <c r="R1015" s="1745"/>
      <c r="S1015" s="1745"/>
      <c r="T1015" s="1745"/>
      <c r="U1015" s="1745"/>
    </row>
    <row r="1016" spans="13:21">
      <c r="M1016" s="1858"/>
      <c r="N1016" s="1859"/>
      <c r="O1016" s="1859"/>
      <c r="P1016" s="1859"/>
      <c r="Q1016" s="1745"/>
      <c r="R1016" s="1745"/>
      <c r="S1016" s="1745"/>
      <c r="T1016" s="1745"/>
      <c r="U1016" s="1745"/>
    </row>
    <row r="1017" spans="13:21">
      <c r="M1017" s="1858"/>
      <c r="N1017" s="1859"/>
      <c r="O1017" s="1859"/>
      <c r="P1017" s="1859"/>
      <c r="Q1017" s="1745"/>
      <c r="R1017" s="1745"/>
      <c r="S1017" s="1745"/>
      <c r="T1017" s="1745"/>
      <c r="U1017" s="1745"/>
    </row>
    <row r="1018" spans="13:21">
      <c r="M1018" s="1858"/>
      <c r="N1018" s="1859"/>
      <c r="O1018" s="1859"/>
      <c r="P1018" s="1859"/>
      <c r="Q1018" s="1745"/>
      <c r="R1018" s="1745"/>
      <c r="S1018" s="1745"/>
      <c r="T1018" s="1745"/>
      <c r="U1018" s="1745"/>
    </row>
    <row r="1019" spans="13:21">
      <c r="M1019" s="1858"/>
      <c r="N1019" s="1859"/>
      <c r="O1019" s="1859"/>
      <c r="P1019" s="1859"/>
      <c r="Q1019" s="1745"/>
      <c r="R1019" s="1745"/>
      <c r="S1019" s="1745"/>
      <c r="T1019" s="1745"/>
      <c r="U1019" s="1745"/>
    </row>
    <row r="1020" spans="13:21">
      <c r="M1020" s="1858"/>
      <c r="N1020" s="1859"/>
      <c r="O1020" s="1859"/>
      <c r="P1020" s="1859"/>
      <c r="Q1020" s="1745"/>
      <c r="R1020" s="1745"/>
      <c r="S1020" s="1745"/>
      <c r="T1020" s="1745"/>
      <c r="U1020" s="1745"/>
    </row>
    <row r="1021" spans="13:21">
      <c r="M1021" s="1858"/>
      <c r="N1021" s="1859"/>
      <c r="O1021" s="1859"/>
      <c r="P1021" s="1859"/>
      <c r="Q1021" s="1745"/>
      <c r="R1021" s="1745"/>
      <c r="S1021" s="1745"/>
      <c r="T1021" s="1745"/>
      <c r="U1021" s="1745"/>
    </row>
    <row r="1022" spans="13:21">
      <c r="M1022" s="1858"/>
      <c r="N1022" s="1859"/>
      <c r="O1022" s="1859"/>
      <c r="P1022" s="1859"/>
      <c r="Q1022" s="1745"/>
      <c r="R1022" s="1745"/>
      <c r="S1022" s="1745"/>
      <c r="T1022" s="1745"/>
      <c r="U1022" s="1745"/>
    </row>
    <row r="1023" spans="13:21">
      <c r="M1023" s="1858"/>
      <c r="N1023" s="1859"/>
      <c r="O1023" s="1859"/>
      <c r="P1023" s="1859"/>
      <c r="Q1023" s="1745"/>
      <c r="R1023" s="1745"/>
      <c r="S1023" s="1745"/>
      <c r="T1023" s="1745"/>
      <c r="U1023" s="1745"/>
    </row>
    <row r="1024" spans="13:21">
      <c r="M1024" s="1858"/>
      <c r="N1024" s="1859"/>
      <c r="O1024" s="1859"/>
      <c r="P1024" s="1859"/>
      <c r="Q1024" s="1745"/>
      <c r="R1024" s="1745"/>
      <c r="S1024" s="1745"/>
      <c r="T1024" s="1745"/>
      <c r="U1024" s="1745"/>
    </row>
    <row r="1025" spans="13:21">
      <c r="M1025" s="1858"/>
      <c r="N1025" s="1859"/>
      <c r="O1025" s="1859"/>
      <c r="P1025" s="1859"/>
      <c r="Q1025" s="1745"/>
      <c r="R1025" s="1745"/>
      <c r="S1025" s="1745"/>
      <c r="T1025" s="1745"/>
      <c r="U1025" s="1745"/>
    </row>
    <row r="1026" spans="13:21">
      <c r="M1026" s="1858"/>
      <c r="N1026" s="1859"/>
      <c r="O1026" s="1859"/>
      <c r="P1026" s="1859"/>
      <c r="Q1026" s="1745"/>
      <c r="R1026" s="1745"/>
      <c r="S1026" s="1745"/>
      <c r="T1026" s="1745"/>
      <c r="U1026" s="1745"/>
    </row>
    <row r="1027" spans="13:21">
      <c r="M1027" s="1858"/>
      <c r="N1027" s="1859"/>
      <c r="O1027" s="1859"/>
      <c r="P1027" s="1859"/>
      <c r="Q1027" s="1745"/>
      <c r="R1027" s="1745"/>
      <c r="S1027" s="1745"/>
      <c r="T1027" s="1745"/>
      <c r="U1027" s="1745"/>
    </row>
    <row r="1028" spans="13:21">
      <c r="M1028" s="1858"/>
      <c r="N1028" s="1859"/>
      <c r="O1028" s="1859"/>
      <c r="P1028" s="1859"/>
      <c r="Q1028" s="1745"/>
      <c r="R1028" s="1745"/>
      <c r="S1028" s="1745"/>
      <c r="T1028" s="1745"/>
      <c r="U1028" s="1745"/>
    </row>
    <row r="1029" spans="13:21">
      <c r="M1029" s="1858"/>
      <c r="N1029" s="1859"/>
      <c r="O1029" s="1859"/>
      <c r="P1029" s="1859"/>
      <c r="Q1029" s="1745"/>
      <c r="R1029" s="1745"/>
      <c r="S1029" s="1745"/>
      <c r="T1029" s="1745"/>
      <c r="U1029" s="1745"/>
    </row>
    <row r="1030" spans="13:21">
      <c r="M1030" s="1858"/>
      <c r="N1030" s="1859"/>
      <c r="O1030" s="1859"/>
      <c r="P1030" s="1859"/>
      <c r="Q1030" s="1745"/>
      <c r="R1030" s="1745"/>
      <c r="S1030" s="1745"/>
      <c r="T1030" s="1745"/>
      <c r="U1030" s="1745"/>
    </row>
    <row r="1031" spans="13:21">
      <c r="M1031" s="1858"/>
      <c r="N1031" s="1859"/>
      <c r="O1031" s="1859"/>
      <c r="P1031" s="1859"/>
      <c r="Q1031" s="1745"/>
      <c r="R1031" s="1745"/>
      <c r="S1031" s="1745"/>
      <c r="T1031" s="1745"/>
      <c r="U1031" s="1745"/>
    </row>
    <row r="1032" spans="13:21">
      <c r="M1032" s="1858"/>
      <c r="N1032" s="1859"/>
      <c r="O1032" s="1859"/>
      <c r="P1032" s="1859"/>
      <c r="Q1032" s="1745"/>
      <c r="R1032" s="1745"/>
      <c r="S1032" s="1745"/>
      <c r="T1032" s="1745"/>
      <c r="U1032" s="1745"/>
    </row>
    <row r="1033" spans="13:21">
      <c r="M1033" s="1858"/>
      <c r="N1033" s="1859"/>
      <c r="O1033" s="1859"/>
      <c r="P1033" s="1859"/>
      <c r="Q1033" s="1745"/>
      <c r="R1033" s="1745"/>
      <c r="S1033" s="1745"/>
      <c r="T1033" s="1745"/>
      <c r="U1033" s="1745"/>
    </row>
    <row r="1034" spans="13:21">
      <c r="M1034" s="1858"/>
      <c r="N1034" s="1859"/>
      <c r="O1034" s="1859"/>
      <c r="P1034" s="1859"/>
      <c r="Q1034" s="1745"/>
      <c r="R1034" s="1745"/>
      <c r="S1034" s="1745"/>
      <c r="T1034" s="1745"/>
      <c r="U1034" s="1745"/>
    </row>
    <row r="1035" spans="13:21">
      <c r="M1035" s="1858"/>
      <c r="N1035" s="1859"/>
      <c r="O1035" s="1859"/>
      <c r="P1035" s="1859"/>
      <c r="Q1035" s="1745"/>
      <c r="R1035" s="1745"/>
      <c r="S1035" s="1745"/>
      <c r="T1035" s="1745"/>
      <c r="U1035" s="1745"/>
    </row>
    <row r="1036" spans="13:21">
      <c r="M1036" s="1858"/>
      <c r="N1036" s="1859"/>
      <c r="O1036" s="1859"/>
      <c r="P1036" s="1859"/>
      <c r="Q1036" s="1745"/>
      <c r="R1036" s="1745"/>
      <c r="S1036" s="1745"/>
      <c r="T1036" s="1745"/>
      <c r="U1036" s="1745"/>
    </row>
    <row r="1037" spans="13:21">
      <c r="M1037" s="1858"/>
      <c r="N1037" s="1859"/>
      <c r="O1037" s="1859"/>
      <c r="P1037" s="1859"/>
      <c r="Q1037" s="1745"/>
      <c r="R1037" s="1745"/>
      <c r="S1037" s="1745"/>
      <c r="T1037" s="1745"/>
      <c r="U1037" s="1745"/>
    </row>
    <row r="1038" spans="13:21">
      <c r="M1038" s="1858"/>
      <c r="N1038" s="1859"/>
      <c r="O1038" s="1859"/>
      <c r="P1038" s="1859"/>
      <c r="Q1038" s="1745"/>
      <c r="R1038" s="1745"/>
      <c r="S1038" s="1745"/>
      <c r="T1038" s="1745"/>
      <c r="U1038" s="1745"/>
    </row>
    <row r="1039" spans="13:21">
      <c r="M1039" s="1858"/>
      <c r="N1039" s="1859"/>
      <c r="O1039" s="1859"/>
      <c r="P1039" s="1859"/>
      <c r="Q1039" s="1745"/>
      <c r="R1039" s="1745"/>
      <c r="S1039" s="1745"/>
      <c r="T1039" s="1745"/>
      <c r="U1039" s="1745"/>
    </row>
    <row r="1040" spans="13:21">
      <c r="M1040" s="1858"/>
      <c r="N1040" s="1859"/>
      <c r="O1040" s="1859"/>
      <c r="P1040" s="1859"/>
      <c r="Q1040" s="1745"/>
      <c r="R1040" s="1745"/>
      <c r="S1040" s="1745"/>
      <c r="T1040" s="1745"/>
      <c r="U1040" s="1745"/>
    </row>
    <row r="1041" spans="13:21">
      <c r="M1041" s="1858"/>
      <c r="N1041" s="1859"/>
      <c r="O1041" s="1859"/>
      <c r="P1041" s="1859"/>
      <c r="Q1041" s="1745"/>
      <c r="R1041" s="1745"/>
      <c r="S1041" s="1745"/>
      <c r="T1041" s="1745"/>
      <c r="U1041" s="1745"/>
    </row>
    <row r="1042" spans="13:21">
      <c r="M1042" s="1858"/>
      <c r="N1042" s="1859"/>
      <c r="O1042" s="1859"/>
      <c r="P1042" s="1859"/>
      <c r="Q1042" s="1745"/>
      <c r="R1042" s="1745"/>
      <c r="S1042" s="1745"/>
      <c r="T1042" s="1745"/>
      <c r="U1042" s="1745"/>
    </row>
    <row r="1043" spans="13:21">
      <c r="M1043" s="1858"/>
      <c r="N1043" s="1859"/>
      <c r="O1043" s="1859"/>
      <c r="P1043" s="1859"/>
      <c r="Q1043" s="1745"/>
      <c r="R1043" s="1745"/>
      <c r="S1043" s="1745"/>
      <c r="T1043" s="1745"/>
      <c r="U1043" s="1745"/>
    </row>
    <row r="1044" spans="13:21">
      <c r="M1044" s="1858"/>
      <c r="N1044" s="1859"/>
      <c r="O1044" s="1859"/>
      <c r="P1044" s="1859"/>
      <c r="Q1044" s="1745"/>
      <c r="R1044" s="1745"/>
      <c r="S1044" s="1745"/>
      <c r="T1044" s="1745"/>
      <c r="U1044" s="1745"/>
    </row>
    <row r="1045" spans="13:21">
      <c r="M1045" s="1858"/>
      <c r="N1045" s="1859"/>
      <c r="O1045" s="1859"/>
      <c r="P1045" s="1859"/>
      <c r="Q1045" s="1745"/>
      <c r="R1045" s="1745"/>
      <c r="S1045" s="1745"/>
      <c r="T1045" s="1745"/>
      <c r="U1045" s="1745"/>
    </row>
    <row r="1046" spans="13:21">
      <c r="M1046" s="1858"/>
      <c r="N1046" s="1859"/>
      <c r="O1046" s="1859"/>
      <c r="P1046" s="1859"/>
      <c r="Q1046" s="1745"/>
      <c r="R1046" s="1745"/>
      <c r="S1046" s="1745"/>
      <c r="T1046" s="1745"/>
      <c r="U1046" s="1745"/>
    </row>
    <row r="1047" spans="13:21">
      <c r="M1047" s="1858"/>
      <c r="N1047" s="1859"/>
      <c r="O1047" s="1859"/>
      <c r="P1047" s="1859"/>
      <c r="Q1047" s="1745"/>
      <c r="R1047" s="1745"/>
      <c r="S1047" s="1745"/>
      <c r="T1047" s="1745"/>
      <c r="U1047" s="1745"/>
    </row>
    <row r="1048" spans="13:21">
      <c r="M1048" s="1858"/>
      <c r="N1048" s="1859"/>
      <c r="O1048" s="1859"/>
      <c r="P1048" s="1859"/>
      <c r="Q1048" s="1745"/>
      <c r="R1048" s="1745"/>
      <c r="S1048" s="1745"/>
      <c r="T1048" s="1745"/>
      <c r="U1048" s="1745"/>
    </row>
    <row r="1049" spans="13:21">
      <c r="M1049" s="1858"/>
      <c r="N1049" s="1859"/>
      <c r="O1049" s="1859"/>
      <c r="P1049" s="1859"/>
      <c r="Q1049" s="1745"/>
      <c r="R1049" s="1745"/>
      <c r="S1049" s="1745"/>
      <c r="T1049" s="1745"/>
      <c r="U1049" s="1745"/>
    </row>
    <row r="1050" spans="13:21">
      <c r="M1050" s="1858"/>
      <c r="N1050" s="1859"/>
      <c r="O1050" s="1859"/>
      <c r="P1050" s="1859"/>
      <c r="Q1050" s="1745"/>
      <c r="R1050" s="1745"/>
      <c r="S1050" s="1745"/>
      <c r="T1050" s="1745"/>
      <c r="U1050" s="1745"/>
    </row>
    <row r="1051" spans="13:21">
      <c r="M1051" s="1858"/>
      <c r="N1051" s="1859"/>
      <c r="O1051" s="1859"/>
      <c r="P1051" s="1859"/>
      <c r="Q1051" s="1745"/>
      <c r="R1051" s="1745"/>
      <c r="S1051" s="1745"/>
      <c r="T1051" s="1745"/>
      <c r="U1051" s="1745"/>
    </row>
    <row r="1052" spans="13:21">
      <c r="M1052" s="1858"/>
      <c r="N1052" s="1859"/>
      <c r="O1052" s="1859"/>
      <c r="P1052" s="1859"/>
      <c r="Q1052" s="1745"/>
      <c r="R1052" s="1745"/>
      <c r="S1052" s="1745"/>
      <c r="T1052" s="1745"/>
      <c r="U1052" s="1745"/>
    </row>
    <row r="1053" spans="13:21">
      <c r="M1053" s="1858"/>
      <c r="N1053" s="1859"/>
      <c r="O1053" s="1859"/>
      <c r="P1053" s="1859"/>
      <c r="Q1053" s="1745"/>
      <c r="R1053" s="1745"/>
      <c r="S1053" s="1745"/>
      <c r="T1053" s="1745"/>
      <c r="U1053" s="1745"/>
    </row>
    <row r="1054" spans="13:21">
      <c r="M1054" s="1858"/>
      <c r="N1054" s="1859"/>
      <c r="O1054" s="1859"/>
      <c r="P1054" s="1859"/>
      <c r="Q1054" s="1745"/>
      <c r="R1054" s="1745"/>
      <c r="S1054" s="1745"/>
      <c r="T1054" s="1745"/>
      <c r="U1054" s="1745"/>
    </row>
    <row r="1055" spans="13:21">
      <c r="M1055" s="1858"/>
      <c r="N1055" s="1859"/>
      <c r="O1055" s="1859"/>
      <c r="P1055" s="1859"/>
      <c r="Q1055" s="1745"/>
      <c r="R1055" s="1745"/>
      <c r="S1055" s="1745"/>
      <c r="T1055" s="1745"/>
      <c r="U1055" s="1745"/>
    </row>
    <row r="1056" spans="13:21">
      <c r="M1056" s="1858"/>
      <c r="N1056" s="1859"/>
      <c r="O1056" s="1859"/>
      <c r="P1056" s="1859"/>
      <c r="Q1056" s="1745"/>
      <c r="R1056" s="1745"/>
      <c r="S1056" s="1745"/>
      <c r="T1056" s="1745"/>
      <c r="U1056" s="1745"/>
    </row>
    <row r="1057" spans="13:21">
      <c r="M1057" s="1858"/>
      <c r="N1057" s="1859"/>
      <c r="O1057" s="1859"/>
      <c r="P1057" s="1859"/>
      <c r="Q1057" s="1745"/>
      <c r="R1057" s="1745"/>
      <c r="S1057" s="1745"/>
      <c r="T1057" s="1745"/>
      <c r="U1057" s="1745"/>
    </row>
    <row r="1058" spans="13:21">
      <c r="M1058" s="1858"/>
      <c r="N1058" s="1859"/>
      <c r="O1058" s="1859"/>
      <c r="P1058" s="1859"/>
      <c r="Q1058" s="1745"/>
      <c r="R1058" s="1745"/>
      <c r="S1058" s="1745"/>
      <c r="T1058" s="1745"/>
      <c r="U1058" s="1745"/>
    </row>
    <row r="1059" spans="13:21">
      <c r="M1059" s="1858"/>
      <c r="N1059" s="1859"/>
      <c r="O1059" s="1859"/>
      <c r="P1059" s="1859"/>
      <c r="Q1059" s="1745"/>
      <c r="R1059" s="1745"/>
      <c r="S1059" s="1745"/>
      <c r="T1059" s="1745"/>
      <c r="U1059" s="1745"/>
    </row>
    <row r="1060" spans="13:21">
      <c r="M1060" s="1858"/>
      <c r="N1060" s="1859"/>
      <c r="O1060" s="1859"/>
      <c r="P1060" s="1859"/>
      <c r="Q1060" s="1745"/>
      <c r="R1060" s="1745"/>
      <c r="S1060" s="1745"/>
      <c r="T1060" s="1745"/>
      <c r="U1060" s="1745"/>
    </row>
    <row r="1061" spans="13:21">
      <c r="M1061" s="1858"/>
      <c r="N1061" s="1859"/>
      <c r="O1061" s="1859"/>
      <c r="P1061" s="1859"/>
      <c r="Q1061" s="1745"/>
      <c r="R1061" s="1745"/>
      <c r="S1061" s="1745"/>
      <c r="T1061" s="1745"/>
      <c r="U1061" s="1745"/>
    </row>
    <row r="1062" spans="13:21">
      <c r="M1062" s="1858"/>
      <c r="N1062" s="1859"/>
      <c r="O1062" s="1859"/>
      <c r="P1062" s="1859"/>
      <c r="Q1062" s="1745"/>
      <c r="R1062" s="1745"/>
      <c r="S1062" s="1745"/>
      <c r="T1062" s="1745"/>
      <c r="U1062" s="1745"/>
    </row>
    <row r="1063" spans="13:21">
      <c r="M1063" s="1858"/>
      <c r="N1063" s="1859"/>
      <c r="O1063" s="1859"/>
      <c r="P1063" s="1859"/>
      <c r="Q1063" s="1745"/>
      <c r="R1063" s="1745"/>
      <c r="S1063" s="1745"/>
      <c r="T1063" s="1745"/>
      <c r="U1063" s="1745"/>
    </row>
    <row r="1064" spans="13:21">
      <c r="M1064" s="1858"/>
      <c r="N1064" s="1859"/>
      <c r="O1064" s="1859"/>
      <c r="P1064" s="1859"/>
      <c r="Q1064" s="1745"/>
      <c r="R1064" s="1745"/>
      <c r="S1064" s="1745"/>
      <c r="T1064" s="1745"/>
      <c r="U1064" s="1745"/>
    </row>
    <row r="1065" spans="13:21">
      <c r="M1065" s="1858"/>
      <c r="N1065" s="1859"/>
      <c r="O1065" s="1859"/>
      <c r="P1065" s="1859"/>
      <c r="Q1065" s="1745"/>
      <c r="R1065" s="1745"/>
      <c r="S1065" s="1745"/>
      <c r="T1065" s="1745"/>
      <c r="U1065" s="1745"/>
    </row>
    <row r="1066" spans="13:21">
      <c r="M1066" s="1858"/>
      <c r="N1066" s="1859"/>
      <c r="O1066" s="1859"/>
      <c r="P1066" s="1859"/>
      <c r="Q1066" s="1745"/>
      <c r="R1066" s="1745"/>
      <c r="S1066" s="1745"/>
      <c r="T1066" s="1745"/>
      <c r="U1066" s="1745"/>
    </row>
    <row r="1067" spans="13:21">
      <c r="M1067" s="1858"/>
      <c r="N1067" s="1859"/>
      <c r="O1067" s="1859"/>
      <c r="P1067" s="1859"/>
      <c r="Q1067" s="1745"/>
      <c r="R1067" s="1745"/>
      <c r="S1067" s="1745"/>
      <c r="T1067" s="1745"/>
      <c r="U1067" s="1745"/>
    </row>
    <row r="1068" spans="13:21">
      <c r="M1068" s="1858"/>
      <c r="N1068" s="1859"/>
      <c r="O1068" s="1859"/>
      <c r="P1068" s="1859"/>
      <c r="Q1068" s="1745"/>
      <c r="R1068" s="1745"/>
      <c r="S1068" s="1745"/>
      <c r="T1068" s="1745"/>
      <c r="U1068" s="1745"/>
    </row>
    <row r="1069" spans="13:21">
      <c r="M1069" s="1858"/>
      <c r="N1069" s="1859"/>
      <c r="O1069" s="1859"/>
      <c r="P1069" s="1859"/>
      <c r="Q1069" s="1745"/>
      <c r="R1069" s="1745"/>
      <c r="S1069" s="1745"/>
      <c r="T1069" s="1745"/>
      <c r="U1069" s="1745"/>
    </row>
    <row r="1070" spans="13:21">
      <c r="M1070" s="1858"/>
      <c r="N1070" s="1859"/>
      <c r="O1070" s="1859"/>
      <c r="P1070" s="1859"/>
      <c r="Q1070" s="1745"/>
      <c r="R1070" s="1745"/>
      <c r="S1070" s="1745"/>
      <c r="T1070" s="1745"/>
      <c r="U1070" s="1745"/>
    </row>
    <row r="1071" spans="13:21">
      <c r="M1071" s="1858"/>
      <c r="N1071" s="1859"/>
      <c r="O1071" s="1859"/>
      <c r="P1071" s="1859"/>
      <c r="Q1071" s="1745"/>
      <c r="R1071" s="1745"/>
      <c r="S1071" s="1745"/>
      <c r="T1071" s="1745"/>
      <c r="U1071" s="1745"/>
    </row>
    <row r="1072" spans="13:21">
      <c r="M1072" s="1858"/>
      <c r="N1072" s="1859"/>
      <c r="O1072" s="1859"/>
      <c r="P1072" s="1859"/>
      <c r="Q1072" s="1745"/>
      <c r="R1072" s="1745"/>
      <c r="S1072" s="1745"/>
      <c r="T1072" s="1745"/>
      <c r="U1072" s="1745"/>
    </row>
    <row r="1073" spans="13:21">
      <c r="M1073" s="1858"/>
      <c r="N1073" s="1859"/>
      <c r="O1073" s="1859"/>
      <c r="P1073" s="1859"/>
      <c r="Q1073" s="1745"/>
      <c r="R1073" s="1745"/>
      <c r="S1073" s="1745"/>
      <c r="T1073" s="1745"/>
      <c r="U1073" s="1745"/>
    </row>
    <row r="1074" spans="13:21">
      <c r="M1074" s="1858"/>
      <c r="N1074" s="1859"/>
      <c r="O1074" s="1859"/>
      <c r="P1074" s="1859"/>
      <c r="Q1074" s="1745"/>
      <c r="R1074" s="1745"/>
      <c r="S1074" s="1745"/>
      <c r="T1074" s="1745"/>
      <c r="U1074" s="1745"/>
    </row>
    <row r="1075" spans="13:21">
      <c r="M1075" s="1858"/>
      <c r="N1075" s="1859"/>
      <c r="O1075" s="1859"/>
      <c r="P1075" s="1859"/>
      <c r="Q1075" s="1745"/>
      <c r="R1075" s="1745"/>
      <c r="S1075" s="1745"/>
      <c r="T1075" s="1745"/>
      <c r="U1075" s="1745"/>
    </row>
    <row r="1076" spans="13:21">
      <c r="M1076" s="1858"/>
      <c r="N1076" s="1859"/>
      <c r="O1076" s="1859"/>
      <c r="P1076" s="1859"/>
      <c r="Q1076" s="1745"/>
      <c r="R1076" s="1745"/>
      <c r="S1076" s="1745"/>
      <c r="T1076" s="1745"/>
      <c r="U1076" s="1745"/>
    </row>
    <row r="1077" spans="13:21">
      <c r="M1077" s="1858"/>
      <c r="N1077" s="1859"/>
      <c r="O1077" s="1859"/>
      <c r="P1077" s="1859"/>
      <c r="Q1077" s="1745"/>
      <c r="R1077" s="1745"/>
      <c r="S1077" s="1745"/>
      <c r="T1077" s="1745"/>
      <c r="U1077" s="1745"/>
    </row>
    <row r="1078" spans="13:21">
      <c r="M1078" s="1858"/>
      <c r="N1078" s="1859"/>
      <c r="O1078" s="1859"/>
      <c r="P1078" s="1859"/>
      <c r="Q1078" s="1745"/>
      <c r="R1078" s="1745"/>
      <c r="S1078" s="1745"/>
      <c r="T1078" s="1745"/>
      <c r="U1078" s="1745"/>
    </row>
    <row r="1079" spans="13:21">
      <c r="M1079" s="1858"/>
      <c r="N1079" s="1859"/>
      <c r="O1079" s="1859"/>
      <c r="P1079" s="1859"/>
      <c r="Q1079" s="1745"/>
      <c r="R1079" s="1745"/>
      <c r="S1079" s="1745"/>
      <c r="T1079" s="1745"/>
      <c r="U1079" s="1745"/>
    </row>
    <row r="1080" spans="13:21">
      <c r="M1080" s="1858"/>
      <c r="N1080" s="1859"/>
      <c r="O1080" s="1859"/>
      <c r="P1080" s="1859"/>
      <c r="Q1080" s="1745"/>
      <c r="R1080" s="1745"/>
      <c r="S1080" s="1745"/>
      <c r="T1080" s="1745"/>
      <c r="U1080" s="1745"/>
    </row>
    <row r="1081" spans="13:21">
      <c r="M1081" s="1858"/>
      <c r="N1081" s="1859"/>
      <c r="O1081" s="1859"/>
      <c r="P1081" s="1859"/>
      <c r="Q1081" s="1745"/>
      <c r="R1081" s="1745"/>
      <c r="S1081" s="1745"/>
      <c r="T1081" s="1745"/>
      <c r="U1081" s="1745"/>
    </row>
    <row r="1082" spans="13:21">
      <c r="M1082" s="1858"/>
      <c r="N1082" s="1859"/>
      <c r="O1082" s="1859"/>
      <c r="P1082" s="1859"/>
      <c r="Q1082" s="1745"/>
      <c r="R1082" s="1745"/>
      <c r="S1082" s="1745"/>
      <c r="T1082" s="1745"/>
      <c r="U1082" s="1745"/>
    </row>
    <row r="1083" spans="13:21">
      <c r="M1083" s="1858"/>
      <c r="N1083" s="1859"/>
      <c r="O1083" s="1859"/>
      <c r="P1083" s="1859"/>
      <c r="Q1083" s="1745"/>
      <c r="R1083" s="1745"/>
      <c r="S1083" s="1745"/>
      <c r="T1083" s="1745"/>
      <c r="U1083" s="1745"/>
    </row>
    <row r="1084" spans="13:21">
      <c r="M1084" s="1858"/>
      <c r="N1084" s="1859"/>
      <c r="O1084" s="1859"/>
      <c r="P1084" s="1859"/>
      <c r="Q1084" s="1745"/>
      <c r="R1084" s="1745"/>
      <c r="S1084" s="1745"/>
      <c r="T1084" s="1745"/>
      <c r="U1084" s="1745"/>
    </row>
    <row r="1085" spans="13:21">
      <c r="M1085" s="1858"/>
      <c r="N1085" s="1859"/>
      <c r="O1085" s="1859"/>
      <c r="P1085" s="1859"/>
      <c r="Q1085" s="1745"/>
      <c r="R1085" s="1745"/>
      <c r="S1085" s="1745"/>
      <c r="T1085" s="1745"/>
      <c r="U1085" s="1745"/>
    </row>
    <row r="1086" spans="13:21">
      <c r="M1086" s="1858"/>
      <c r="N1086" s="1859"/>
      <c r="O1086" s="1859"/>
      <c r="P1086" s="1859"/>
      <c r="Q1086" s="1745"/>
      <c r="R1086" s="1745"/>
      <c r="S1086" s="1745"/>
      <c r="T1086" s="1745"/>
      <c r="U1086" s="1745"/>
    </row>
    <row r="1087" spans="13:21">
      <c r="M1087" s="1858"/>
      <c r="N1087" s="1859"/>
      <c r="O1087" s="1859"/>
      <c r="P1087" s="1859"/>
      <c r="Q1087" s="1745"/>
      <c r="R1087" s="1745"/>
      <c r="S1087" s="1745"/>
      <c r="T1087" s="1745"/>
      <c r="U1087" s="1745"/>
    </row>
    <row r="1088" spans="13:21">
      <c r="M1088" s="1858"/>
      <c r="N1088" s="1859"/>
      <c r="O1088" s="1859"/>
      <c r="P1088" s="1859"/>
      <c r="Q1088" s="1745"/>
      <c r="R1088" s="1745"/>
      <c r="S1088" s="1745"/>
      <c r="T1088" s="1745"/>
      <c r="U1088" s="1745"/>
    </row>
    <row r="1089" spans="13:21">
      <c r="M1089" s="1858"/>
      <c r="N1089" s="1859"/>
      <c r="O1089" s="1859"/>
      <c r="P1089" s="1859"/>
      <c r="Q1089" s="1745"/>
      <c r="R1089" s="1745"/>
      <c r="S1089" s="1745"/>
      <c r="T1089" s="1745"/>
      <c r="U1089" s="1745"/>
    </row>
    <row r="1090" spans="13:21">
      <c r="M1090" s="1858"/>
      <c r="N1090" s="1859"/>
      <c r="O1090" s="1859"/>
      <c r="P1090" s="1859"/>
      <c r="Q1090" s="1745"/>
      <c r="R1090" s="1745"/>
      <c r="S1090" s="1745"/>
      <c r="T1090" s="1745"/>
      <c r="U1090" s="1745"/>
    </row>
    <row r="1091" spans="13:21">
      <c r="M1091" s="1858"/>
      <c r="N1091" s="1859"/>
      <c r="O1091" s="1859"/>
      <c r="P1091" s="1859"/>
      <c r="Q1091" s="1745"/>
      <c r="R1091" s="1745"/>
      <c r="S1091" s="1745"/>
      <c r="T1091" s="1745"/>
      <c r="U1091" s="1745"/>
    </row>
    <row r="1092" spans="13:21">
      <c r="M1092" s="1858"/>
      <c r="N1092" s="1859"/>
      <c r="O1092" s="1859"/>
      <c r="P1092" s="1859"/>
      <c r="Q1092" s="1745"/>
      <c r="R1092" s="1745"/>
      <c r="S1092" s="1745"/>
      <c r="T1092" s="1745"/>
      <c r="U1092" s="1745"/>
    </row>
    <row r="1093" spans="13:21">
      <c r="M1093" s="1858"/>
      <c r="N1093" s="1859"/>
      <c r="O1093" s="1859"/>
      <c r="P1093" s="1859"/>
      <c r="Q1093" s="1745"/>
      <c r="R1093" s="1745"/>
      <c r="S1093" s="1745"/>
      <c r="T1093" s="1745"/>
      <c r="U1093" s="1745"/>
    </row>
    <row r="1094" spans="13:21">
      <c r="M1094" s="1858"/>
      <c r="N1094" s="1859"/>
      <c r="O1094" s="1859"/>
      <c r="P1094" s="1859"/>
      <c r="Q1094" s="1745"/>
      <c r="R1094" s="1745"/>
      <c r="S1094" s="1745"/>
      <c r="T1094" s="1745"/>
      <c r="U1094" s="1745"/>
    </row>
    <row r="1095" spans="13:21">
      <c r="M1095" s="1858"/>
      <c r="N1095" s="1859"/>
      <c r="O1095" s="1859"/>
      <c r="P1095" s="1859"/>
      <c r="Q1095" s="1745"/>
      <c r="R1095" s="1745"/>
      <c r="S1095" s="1745"/>
      <c r="T1095" s="1745"/>
      <c r="U1095" s="1745"/>
    </row>
    <row r="1096" spans="13:21">
      <c r="M1096" s="1858"/>
      <c r="N1096" s="1859"/>
      <c r="O1096" s="1859"/>
      <c r="P1096" s="1859"/>
      <c r="Q1096" s="1745"/>
      <c r="R1096" s="1745"/>
      <c r="S1096" s="1745"/>
      <c r="T1096" s="1745"/>
      <c r="U1096" s="1745"/>
    </row>
    <row r="1097" spans="13:21">
      <c r="M1097" s="1858"/>
      <c r="N1097" s="1859"/>
      <c r="O1097" s="1859"/>
      <c r="P1097" s="1859"/>
      <c r="Q1097" s="1745"/>
      <c r="R1097" s="1745"/>
      <c r="S1097" s="1745"/>
      <c r="T1097" s="1745"/>
      <c r="U1097" s="1745"/>
    </row>
    <row r="1098" spans="13:21">
      <c r="M1098" s="1858"/>
      <c r="N1098" s="1859"/>
      <c r="O1098" s="1859"/>
      <c r="P1098" s="1859"/>
      <c r="Q1098" s="1745"/>
      <c r="R1098" s="1745"/>
      <c r="S1098" s="1745"/>
      <c r="T1098" s="1745"/>
      <c r="U1098" s="1745"/>
    </row>
    <row r="1099" spans="13:21">
      <c r="M1099" s="1858"/>
      <c r="N1099" s="1859"/>
      <c r="O1099" s="1859"/>
      <c r="P1099" s="1859"/>
      <c r="Q1099" s="1745"/>
      <c r="R1099" s="1745"/>
      <c r="S1099" s="1745"/>
      <c r="T1099" s="1745"/>
      <c r="U1099" s="1745"/>
    </row>
    <row r="1100" spans="13:21">
      <c r="M1100" s="1858"/>
      <c r="N1100" s="1859"/>
      <c r="O1100" s="1859"/>
      <c r="P1100" s="1859"/>
      <c r="Q1100" s="1745"/>
      <c r="R1100" s="1745"/>
      <c r="S1100" s="1745"/>
      <c r="T1100" s="1745"/>
      <c r="U1100" s="1745"/>
    </row>
    <row r="1101" spans="13:21">
      <c r="M1101" s="1858"/>
      <c r="N1101" s="1859"/>
      <c r="O1101" s="1859"/>
      <c r="P1101" s="1859"/>
      <c r="Q1101" s="1745"/>
      <c r="R1101" s="1745"/>
      <c r="S1101" s="1745"/>
      <c r="T1101" s="1745"/>
      <c r="U1101" s="1745"/>
    </row>
    <row r="1102" spans="13:21">
      <c r="M1102" s="1858"/>
      <c r="N1102" s="1859"/>
      <c r="O1102" s="1859"/>
      <c r="P1102" s="1859"/>
      <c r="Q1102" s="1745"/>
      <c r="R1102" s="1745"/>
      <c r="S1102" s="1745"/>
      <c r="T1102" s="1745"/>
      <c r="U1102" s="1745"/>
    </row>
    <row r="1103" spans="13:21">
      <c r="M1103" s="1858"/>
      <c r="N1103" s="1859"/>
      <c r="O1103" s="1859"/>
      <c r="P1103" s="1859"/>
      <c r="Q1103" s="1745"/>
      <c r="R1103" s="1745"/>
      <c r="S1103" s="1745"/>
      <c r="T1103" s="1745"/>
      <c r="U1103" s="1745"/>
    </row>
    <row r="1104" spans="13:21">
      <c r="M1104" s="1858"/>
      <c r="N1104" s="1859"/>
      <c r="O1104" s="1859"/>
      <c r="P1104" s="1859"/>
      <c r="Q1104" s="1745"/>
      <c r="R1104" s="1745"/>
      <c r="S1104" s="1745"/>
      <c r="T1104" s="1745"/>
      <c r="U1104" s="1745"/>
    </row>
    <row r="1105" spans="13:21">
      <c r="M1105" s="1858"/>
      <c r="N1105" s="1859"/>
      <c r="O1105" s="1859"/>
      <c r="P1105" s="1859"/>
      <c r="Q1105" s="1745"/>
      <c r="R1105" s="1745"/>
      <c r="S1105" s="1745"/>
      <c r="T1105" s="1745"/>
      <c r="U1105" s="1745"/>
    </row>
    <row r="1106" spans="13:21">
      <c r="M1106" s="1858"/>
      <c r="N1106" s="1859"/>
      <c r="O1106" s="1859"/>
      <c r="P1106" s="1859"/>
      <c r="Q1106" s="1745"/>
      <c r="R1106" s="1745"/>
      <c r="S1106" s="1745"/>
      <c r="T1106" s="1745"/>
      <c r="U1106" s="1745"/>
    </row>
    <row r="1107" spans="13:21">
      <c r="M1107" s="1858"/>
      <c r="N1107" s="1859"/>
      <c r="O1107" s="1859"/>
      <c r="P1107" s="1859"/>
      <c r="Q1107" s="1745"/>
      <c r="R1107" s="1745"/>
      <c r="S1107" s="1745"/>
      <c r="T1107" s="1745"/>
      <c r="U1107" s="1745"/>
    </row>
    <row r="1108" spans="13:21">
      <c r="M1108" s="1858"/>
      <c r="N1108" s="1859"/>
      <c r="O1108" s="1859"/>
      <c r="P1108" s="1859"/>
      <c r="Q1108" s="1745"/>
      <c r="R1108" s="1745"/>
      <c r="S1108" s="1745"/>
      <c r="T1108" s="1745"/>
      <c r="U1108" s="1745"/>
    </row>
    <row r="1109" spans="13:21">
      <c r="M1109" s="1858"/>
      <c r="N1109" s="1859"/>
      <c r="O1109" s="1859"/>
      <c r="P1109" s="1859"/>
      <c r="Q1109" s="1745"/>
      <c r="R1109" s="1745"/>
      <c r="S1109" s="1745"/>
      <c r="T1109" s="1745"/>
      <c r="U1109" s="1745"/>
    </row>
    <row r="1110" spans="13:21">
      <c r="M1110" s="1858"/>
      <c r="N1110" s="1859"/>
      <c r="O1110" s="1859"/>
      <c r="P1110" s="1859"/>
      <c r="Q1110" s="1745"/>
      <c r="R1110" s="1745"/>
      <c r="S1110" s="1745"/>
      <c r="T1110" s="1745"/>
      <c r="U1110" s="1745"/>
    </row>
    <row r="1111" spans="13:21">
      <c r="M1111" s="1858"/>
      <c r="N1111" s="1859"/>
      <c r="O1111" s="1859"/>
      <c r="P1111" s="1859"/>
      <c r="Q1111" s="1745"/>
      <c r="R1111" s="1745"/>
      <c r="S1111" s="1745"/>
      <c r="T1111" s="1745"/>
      <c r="U1111" s="1745"/>
    </row>
    <row r="1112" spans="13:21">
      <c r="M1112" s="1858"/>
      <c r="N1112" s="1859"/>
      <c r="O1112" s="1859"/>
      <c r="P1112" s="1859"/>
      <c r="Q1112" s="1745"/>
      <c r="R1112" s="1745"/>
      <c r="S1112" s="1745"/>
      <c r="T1112" s="1745"/>
      <c r="U1112" s="1745"/>
    </row>
    <row r="1113" spans="13:21">
      <c r="M1113" s="1858"/>
      <c r="N1113" s="1859"/>
      <c r="O1113" s="1859"/>
      <c r="P1113" s="1859"/>
      <c r="Q1113" s="1745"/>
      <c r="R1113" s="1745"/>
      <c r="S1113" s="1745"/>
      <c r="T1113" s="1745"/>
      <c r="U1113" s="1745"/>
    </row>
    <row r="1114" spans="13:21">
      <c r="M1114" s="1858"/>
      <c r="N1114" s="1859"/>
      <c r="O1114" s="1859"/>
      <c r="P1114" s="1859"/>
      <c r="Q1114" s="1745"/>
      <c r="R1114" s="1745"/>
      <c r="S1114" s="1745"/>
      <c r="T1114" s="1745"/>
      <c r="U1114" s="1745"/>
    </row>
    <row r="1115" spans="13:21">
      <c r="M1115" s="1858"/>
      <c r="N1115" s="1859"/>
      <c r="O1115" s="1859"/>
      <c r="P1115" s="1859"/>
      <c r="Q1115" s="1745"/>
      <c r="R1115" s="1745"/>
      <c r="S1115" s="1745"/>
      <c r="T1115" s="1745"/>
      <c r="U1115" s="1745"/>
    </row>
    <row r="1116" spans="13:21">
      <c r="M1116" s="1858"/>
      <c r="N1116" s="1859"/>
      <c r="O1116" s="1859"/>
      <c r="P1116" s="1859"/>
      <c r="Q1116" s="1745"/>
      <c r="R1116" s="1745"/>
      <c r="S1116" s="1745"/>
      <c r="T1116" s="1745"/>
      <c r="U1116" s="1745"/>
    </row>
    <row r="1117" spans="13:21">
      <c r="M1117" s="1858"/>
      <c r="N1117" s="1859"/>
      <c r="O1117" s="1859"/>
      <c r="P1117" s="1859"/>
      <c r="Q1117" s="1745"/>
      <c r="R1117" s="1745"/>
      <c r="S1117" s="1745"/>
      <c r="T1117" s="1745"/>
      <c r="U1117" s="1745"/>
    </row>
    <row r="1118" spans="13:21">
      <c r="M1118" s="1858"/>
      <c r="N1118" s="1859"/>
      <c r="O1118" s="1859"/>
      <c r="P1118" s="1859"/>
      <c r="Q1118" s="1745"/>
      <c r="R1118" s="1745"/>
      <c r="S1118" s="1745"/>
      <c r="T1118" s="1745"/>
      <c r="U1118" s="1745"/>
    </row>
    <row r="1119" spans="13:21">
      <c r="M1119" s="1858"/>
      <c r="N1119" s="1859"/>
      <c r="O1119" s="1859"/>
      <c r="P1119" s="1859"/>
      <c r="Q1119" s="1745"/>
      <c r="R1119" s="1745"/>
      <c r="S1119" s="1745"/>
      <c r="T1119" s="1745"/>
      <c r="U1119" s="1745"/>
    </row>
    <row r="1120" spans="13:21">
      <c r="M1120" s="1858"/>
      <c r="N1120" s="1859"/>
      <c r="O1120" s="1859"/>
      <c r="P1120" s="1859"/>
      <c r="Q1120" s="1745"/>
      <c r="R1120" s="1745"/>
      <c r="S1120" s="1745"/>
      <c r="T1120" s="1745"/>
      <c r="U1120" s="1745"/>
    </row>
    <row r="1121" spans="13:21">
      <c r="M1121" s="1858"/>
      <c r="N1121" s="1859"/>
      <c r="O1121" s="1859"/>
      <c r="P1121" s="1859"/>
      <c r="Q1121" s="1745"/>
      <c r="R1121" s="1745"/>
      <c r="S1121" s="1745"/>
      <c r="T1121" s="1745"/>
      <c r="U1121" s="1745"/>
    </row>
    <row r="1122" spans="13:21">
      <c r="M1122" s="1858"/>
      <c r="N1122" s="1859"/>
      <c r="O1122" s="1859"/>
      <c r="P1122" s="1859"/>
      <c r="Q1122" s="1745"/>
      <c r="R1122" s="1745"/>
      <c r="S1122" s="1745"/>
      <c r="T1122" s="1745"/>
      <c r="U1122" s="1745"/>
    </row>
    <row r="1123" spans="13:21">
      <c r="M1123" s="1858"/>
      <c r="N1123" s="1859"/>
      <c r="O1123" s="1859"/>
      <c r="P1123" s="1859"/>
      <c r="Q1123" s="1745"/>
      <c r="R1123" s="1745"/>
      <c r="S1123" s="1745"/>
      <c r="T1123" s="1745"/>
      <c r="U1123" s="1745"/>
    </row>
    <row r="1124" spans="13:21">
      <c r="M1124" s="1858"/>
      <c r="N1124" s="1859"/>
      <c r="O1124" s="1859"/>
      <c r="P1124" s="1859"/>
      <c r="Q1124" s="1745"/>
      <c r="R1124" s="1745"/>
      <c r="S1124" s="1745"/>
      <c r="T1124" s="1745"/>
      <c r="U1124" s="1745"/>
    </row>
    <row r="1125" spans="13:21">
      <c r="M1125" s="1858"/>
      <c r="N1125" s="1859"/>
      <c r="O1125" s="1859"/>
      <c r="P1125" s="1859"/>
      <c r="Q1125" s="1745"/>
      <c r="R1125" s="1745"/>
      <c r="S1125" s="1745"/>
      <c r="T1125" s="1745"/>
      <c r="U1125" s="1745"/>
    </row>
    <row r="1126" spans="13:21">
      <c r="M1126" s="1858"/>
      <c r="N1126" s="1859"/>
      <c r="O1126" s="1859"/>
      <c r="P1126" s="1859"/>
      <c r="Q1126" s="1745"/>
      <c r="R1126" s="1745"/>
      <c r="S1126" s="1745"/>
      <c r="T1126" s="1745"/>
      <c r="U1126" s="1745"/>
    </row>
    <row r="1127" spans="13:21">
      <c r="M1127" s="1858"/>
      <c r="N1127" s="1859"/>
      <c r="O1127" s="1859"/>
      <c r="P1127" s="1859"/>
      <c r="Q1127" s="1745"/>
      <c r="R1127" s="1745"/>
      <c r="S1127" s="1745"/>
      <c r="T1127" s="1745"/>
      <c r="U1127" s="1745"/>
    </row>
    <row r="1128" spans="13:21">
      <c r="M1128" s="1858"/>
      <c r="N1128" s="1859"/>
      <c r="O1128" s="1859"/>
      <c r="P1128" s="1859"/>
      <c r="Q1128" s="1745"/>
      <c r="R1128" s="1745"/>
      <c r="S1128" s="1745"/>
      <c r="T1128" s="1745"/>
      <c r="U1128" s="1745"/>
    </row>
    <row r="1129" spans="13:21">
      <c r="M1129" s="1858"/>
      <c r="N1129" s="1859"/>
      <c r="O1129" s="1859"/>
      <c r="P1129" s="1859"/>
      <c r="Q1129" s="1745"/>
      <c r="R1129" s="1745"/>
      <c r="S1129" s="1745"/>
      <c r="T1129" s="1745"/>
      <c r="U1129" s="1745"/>
    </row>
    <row r="1130" spans="13:21">
      <c r="M1130" s="1858"/>
      <c r="N1130" s="1859"/>
      <c r="O1130" s="1859"/>
      <c r="P1130" s="1859"/>
      <c r="Q1130" s="1745"/>
      <c r="R1130" s="1745"/>
      <c r="S1130" s="1745"/>
      <c r="T1130" s="1745"/>
      <c r="U1130" s="1745"/>
    </row>
    <row r="1131" spans="13:21">
      <c r="M1131" s="1858"/>
      <c r="N1131" s="1859"/>
      <c r="O1131" s="1859"/>
      <c r="P1131" s="1859"/>
      <c r="Q1131" s="1745"/>
      <c r="R1131" s="1745"/>
      <c r="S1131" s="1745"/>
      <c r="T1131" s="1745"/>
      <c r="U1131" s="1745"/>
    </row>
    <row r="1132" spans="13:21">
      <c r="M1132" s="1858"/>
      <c r="N1132" s="1859"/>
      <c r="O1132" s="1859"/>
      <c r="P1132" s="1859"/>
      <c r="Q1132" s="1745"/>
      <c r="R1132" s="1745"/>
      <c r="S1132" s="1745"/>
      <c r="T1132" s="1745"/>
      <c r="U1132" s="1745"/>
    </row>
    <row r="1133" spans="13:21">
      <c r="M1133" s="1858"/>
      <c r="N1133" s="1859"/>
      <c r="O1133" s="1859"/>
      <c r="P1133" s="1859"/>
      <c r="Q1133" s="1745"/>
      <c r="R1133" s="1745"/>
      <c r="S1133" s="1745"/>
      <c r="T1133" s="1745"/>
      <c r="U1133" s="1745"/>
    </row>
    <row r="1134" spans="13:21">
      <c r="M1134" s="1858"/>
      <c r="N1134" s="1859"/>
      <c r="O1134" s="1859"/>
      <c r="P1134" s="1859"/>
      <c r="Q1134" s="1745"/>
      <c r="R1134" s="1745"/>
      <c r="S1134" s="1745"/>
      <c r="T1134" s="1745"/>
      <c r="U1134" s="1745"/>
    </row>
    <row r="1135" spans="13:21">
      <c r="M1135" s="1858"/>
      <c r="N1135" s="1859"/>
      <c r="O1135" s="1859"/>
      <c r="P1135" s="1859"/>
      <c r="Q1135" s="1745"/>
      <c r="R1135" s="1745"/>
      <c r="S1135" s="1745"/>
      <c r="T1135" s="1745"/>
      <c r="U1135" s="1745"/>
    </row>
    <row r="1136" spans="13:21">
      <c r="M1136" s="1858"/>
      <c r="N1136" s="1859"/>
      <c r="O1136" s="1859"/>
      <c r="P1136" s="1859"/>
      <c r="Q1136" s="1745"/>
      <c r="R1136" s="1745"/>
      <c r="S1136" s="1745"/>
      <c r="T1136" s="1745"/>
      <c r="U1136" s="1745"/>
    </row>
    <row r="1137" spans="13:21">
      <c r="M1137" s="1858"/>
      <c r="N1137" s="1859"/>
      <c r="O1137" s="1859"/>
      <c r="P1137" s="1859"/>
      <c r="Q1137" s="1745"/>
      <c r="R1137" s="1745"/>
      <c r="S1137" s="1745"/>
      <c r="T1137" s="1745"/>
      <c r="U1137" s="1745"/>
    </row>
    <row r="1138" spans="13:21">
      <c r="M1138" s="1858"/>
      <c r="N1138" s="1859"/>
      <c r="O1138" s="1859"/>
      <c r="P1138" s="1859"/>
      <c r="Q1138" s="1745"/>
      <c r="R1138" s="1745"/>
      <c r="S1138" s="1745"/>
      <c r="T1138" s="1745"/>
      <c r="U1138" s="1745"/>
    </row>
    <row r="1139" spans="13:21">
      <c r="M1139" s="1858"/>
      <c r="N1139" s="1859"/>
      <c r="O1139" s="1859"/>
      <c r="P1139" s="1859"/>
      <c r="Q1139" s="1745"/>
      <c r="R1139" s="1745"/>
      <c r="S1139" s="1745"/>
      <c r="T1139" s="1745"/>
      <c r="U1139" s="1745"/>
    </row>
    <row r="1140" spans="13:21">
      <c r="M1140" s="1858"/>
      <c r="N1140" s="1859"/>
      <c r="O1140" s="1859"/>
      <c r="P1140" s="1859"/>
      <c r="Q1140" s="1745"/>
      <c r="R1140" s="1745"/>
      <c r="S1140" s="1745"/>
      <c r="T1140" s="1745"/>
      <c r="U1140" s="1745"/>
    </row>
    <row r="1141" spans="13:21">
      <c r="M1141" s="1858"/>
      <c r="N1141" s="1859"/>
      <c r="O1141" s="1859"/>
      <c r="P1141" s="1859"/>
      <c r="Q1141" s="1745"/>
      <c r="R1141" s="1745"/>
      <c r="S1141" s="1745"/>
      <c r="T1141" s="1745"/>
      <c r="U1141" s="1745"/>
    </row>
    <row r="1142" spans="13:21">
      <c r="M1142" s="1858"/>
      <c r="N1142" s="1859"/>
      <c r="O1142" s="1859"/>
      <c r="P1142" s="1859"/>
      <c r="Q1142" s="1745"/>
      <c r="R1142" s="1745"/>
      <c r="S1142" s="1745"/>
      <c r="T1142" s="1745"/>
      <c r="U1142" s="1745"/>
    </row>
    <row r="1143" spans="13:21">
      <c r="M1143" s="1858"/>
      <c r="N1143" s="1859"/>
      <c r="O1143" s="1859"/>
      <c r="P1143" s="1859"/>
      <c r="Q1143" s="1745"/>
      <c r="R1143" s="1745"/>
      <c r="S1143" s="1745"/>
      <c r="T1143" s="1745"/>
      <c r="U1143" s="1745"/>
    </row>
    <row r="1144" spans="13:21">
      <c r="M1144" s="1858"/>
      <c r="N1144" s="1859"/>
      <c r="O1144" s="1859"/>
      <c r="P1144" s="1859"/>
      <c r="Q1144" s="1745"/>
      <c r="R1144" s="1745"/>
      <c r="S1144" s="1745"/>
      <c r="T1144" s="1745"/>
      <c r="U1144" s="1745"/>
    </row>
    <row r="1145" spans="13:21">
      <c r="M1145" s="1858"/>
      <c r="N1145" s="1859"/>
      <c r="O1145" s="1859"/>
      <c r="P1145" s="1859"/>
      <c r="Q1145" s="1745"/>
      <c r="R1145" s="1745"/>
      <c r="S1145" s="1745"/>
      <c r="T1145" s="1745"/>
      <c r="U1145" s="1745"/>
    </row>
    <row r="1146" spans="13:21">
      <c r="M1146" s="1858"/>
      <c r="N1146" s="1859"/>
      <c r="O1146" s="1859"/>
      <c r="P1146" s="1859"/>
      <c r="Q1146" s="1745"/>
      <c r="R1146" s="1745"/>
      <c r="S1146" s="1745"/>
      <c r="T1146" s="1745"/>
      <c r="U1146" s="1745"/>
    </row>
    <row r="1147" spans="13:21">
      <c r="M1147" s="1858"/>
      <c r="N1147" s="1859"/>
      <c r="O1147" s="1859"/>
      <c r="P1147" s="1859"/>
      <c r="Q1147" s="1745"/>
      <c r="R1147" s="1745"/>
      <c r="S1147" s="1745"/>
      <c r="T1147" s="1745"/>
      <c r="U1147" s="1745"/>
    </row>
    <row r="1148" spans="13:21">
      <c r="M1148" s="1858"/>
      <c r="N1148" s="1859"/>
      <c r="O1148" s="1859"/>
      <c r="P1148" s="1859"/>
      <c r="Q1148" s="1745"/>
      <c r="R1148" s="1745"/>
      <c r="S1148" s="1745"/>
      <c r="T1148" s="1745"/>
      <c r="U1148" s="1745"/>
    </row>
    <row r="1149" spans="13:21">
      <c r="M1149" s="1858"/>
      <c r="N1149" s="1859"/>
      <c r="O1149" s="1859"/>
      <c r="P1149" s="1859"/>
      <c r="Q1149" s="1745"/>
      <c r="R1149" s="1745"/>
      <c r="S1149" s="1745"/>
      <c r="T1149" s="1745"/>
      <c r="U1149" s="1745"/>
    </row>
    <row r="1150" spans="13:21">
      <c r="M1150" s="1858"/>
      <c r="N1150" s="1859"/>
      <c r="O1150" s="1859"/>
      <c r="P1150" s="1859"/>
      <c r="Q1150" s="1745"/>
      <c r="R1150" s="1745"/>
      <c r="S1150" s="1745"/>
      <c r="T1150" s="1745"/>
      <c r="U1150" s="1745"/>
    </row>
    <row r="1151" spans="13:21">
      <c r="M1151" s="1858"/>
      <c r="N1151" s="1859"/>
      <c r="O1151" s="1859"/>
      <c r="P1151" s="1859"/>
      <c r="Q1151" s="1745"/>
      <c r="R1151" s="1745"/>
      <c r="S1151" s="1745"/>
      <c r="T1151" s="1745"/>
      <c r="U1151" s="1745"/>
    </row>
    <row r="1152" spans="13:21">
      <c r="M1152" s="1858"/>
      <c r="N1152" s="1859"/>
      <c r="O1152" s="1859"/>
      <c r="P1152" s="1859"/>
      <c r="Q1152" s="1745"/>
      <c r="R1152" s="1745"/>
      <c r="S1152" s="1745"/>
      <c r="T1152" s="1745"/>
      <c r="U1152" s="1745"/>
    </row>
    <row r="1153" spans="13:21">
      <c r="M1153" s="1858"/>
      <c r="N1153" s="1859"/>
      <c r="O1153" s="1859"/>
      <c r="P1153" s="1859"/>
      <c r="Q1153" s="1745"/>
      <c r="R1153" s="1745"/>
      <c r="S1153" s="1745"/>
      <c r="T1153" s="1745"/>
      <c r="U1153" s="1745"/>
    </row>
    <row r="1154" spans="13:21">
      <c r="M1154" s="1858"/>
      <c r="N1154" s="1859"/>
      <c r="O1154" s="1859"/>
      <c r="P1154" s="1859"/>
      <c r="Q1154" s="1745"/>
      <c r="R1154" s="1745"/>
      <c r="S1154" s="1745"/>
      <c r="T1154" s="1745"/>
      <c r="U1154" s="1745"/>
    </row>
    <row r="1155" spans="13:21">
      <c r="M1155" s="1858"/>
      <c r="N1155" s="1859"/>
      <c r="O1155" s="1859"/>
      <c r="P1155" s="1859"/>
      <c r="Q1155" s="1745"/>
      <c r="R1155" s="1745"/>
      <c r="S1155" s="1745"/>
      <c r="T1155" s="1745"/>
      <c r="U1155" s="1745"/>
    </row>
    <row r="1156" spans="13:21">
      <c r="M1156" s="1858"/>
      <c r="N1156" s="1859"/>
      <c r="O1156" s="1859"/>
      <c r="P1156" s="1859"/>
      <c r="Q1156" s="1745"/>
      <c r="R1156" s="1745"/>
      <c r="S1156" s="1745"/>
      <c r="T1156" s="1745"/>
      <c r="U1156" s="1745"/>
    </row>
    <row r="1157" spans="13:21">
      <c r="M1157" s="1858"/>
      <c r="N1157" s="1859"/>
      <c r="O1157" s="1859"/>
      <c r="P1157" s="1859"/>
      <c r="Q1157" s="1745"/>
      <c r="R1157" s="1745"/>
      <c r="S1157" s="1745"/>
      <c r="T1157" s="1745"/>
      <c r="U1157" s="1745"/>
    </row>
    <row r="1158" spans="13:21">
      <c r="M1158" s="1858"/>
      <c r="N1158" s="1859"/>
      <c r="O1158" s="1859"/>
      <c r="P1158" s="1859"/>
      <c r="Q1158" s="1745"/>
      <c r="R1158" s="1745"/>
      <c r="S1158" s="1745"/>
      <c r="T1158" s="1745"/>
      <c r="U1158" s="1745"/>
    </row>
    <row r="1159" spans="13:21">
      <c r="M1159" s="1858"/>
      <c r="N1159" s="1859"/>
      <c r="O1159" s="1859"/>
      <c r="P1159" s="1859"/>
      <c r="Q1159" s="1745"/>
      <c r="R1159" s="1745"/>
      <c r="S1159" s="1745"/>
      <c r="T1159" s="1745"/>
      <c r="U1159" s="1745"/>
    </row>
    <row r="1160" spans="13:21">
      <c r="M1160" s="1858"/>
      <c r="N1160" s="1859"/>
      <c r="O1160" s="1859"/>
      <c r="P1160" s="1859"/>
      <c r="Q1160" s="1745"/>
      <c r="R1160" s="1745"/>
      <c r="S1160" s="1745"/>
      <c r="T1160" s="1745"/>
      <c r="U1160" s="1745"/>
    </row>
    <row r="1161" spans="13:21">
      <c r="M1161" s="1858"/>
      <c r="N1161" s="1859"/>
      <c r="O1161" s="1859"/>
      <c r="P1161" s="1859"/>
      <c r="Q1161" s="1745"/>
      <c r="R1161" s="1745"/>
      <c r="S1161" s="1745"/>
      <c r="T1161" s="1745"/>
      <c r="U1161" s="1745"/>
    </row>
    <row r="1162" spans="13:21">
      <c r="M1162" s="1858"/>
      <c r="N1162" s="1859"/>
      <c r="O1162" s="1859"/>
      <c r="P1162" s="1859"/>
      <c r="Q1162" s="1745"/>
      <c r="R1162" s="1745"/>
      <c r="S1162" s="1745"/>
      <c r="T1162" s="1745"/>
      <c r="U1162" s="1745"/>
    </row>
    <row r="1163" spans="13:21">
      <c r="M1163" s="1858"/>
      <c r="N1163" s="1859"/>
      <c r="O1163" s="1859"/>
      <c r="P1163" s="1859"/>
      <c r="Q1163" s="1745"/>
      <c r="R1163" s="1745"/>
      <c r="S1163" s="1745"/>
      <c r="T1163" s="1745"/>
      <c r="U1163" s="1745"/>
    </row>
    <row r="1164" spans="13:21">
      <c r="M1164" s="1858"/>
      <c r="N1164" s="1859"/>
      <c r="O1164" s="1859"/>
      <c r="P1164" s="1859"/>
      <c r="Q1164" s="1745"/>
      <c r="R1164" s="1745"/>
      <c r="S1164" s="1745"/>
      <c r="T1164" s="1745"/>
      <c r="U1164" s="1745"/>
    </row>
    <row r="1165" spans="13:21">
      <c r="M1165" s="1858"/>
      <c r="N1165" s="1859"/>
      <c r="O1165" s="1859"/>
      <c r="P1165" s="1859"/>
      <c r="Q1165" s="1745"/>
      <c r="R1165" s="1745"/>
      <c r="S1165" s="1745"/>
      <c r="T1165" s="1745"/>
      <c r="U1165" s="1745"/>
    </row>
    <row r="1166" spans="13:21">
      <c r="M1166" s="1858"/>
      <c r="N1166" s="1859"/>
      <c r="O1166" s="1859"/>
      <c r="P1166" s="1859"/>
      <c r="Q1166" s="1745"/>
      <c r="R1166" s="1745"/>
      <c r="S1166" s="1745"/>
      <c r="T1166" s="1745"/>
      <c r="U1166" s="1745"/>
    </row>
    <row r="1167" spans="13:21">
      <c r="M1167" s="1858"/>
      <c r="N1167" s="1859"/>
      <c r="O1167" s="1859"/>
      <c r="P1167" s="1859"/>
      <c r="Q1167" s="1745"/>
      <c r="R1167" s="1745"/>
      <c r="S1167" s="1745"/>
      <c r="T1167" s="1745"/>
      <c r="U1167" s="1745"/>
    </row>
    <row r="1168" spans="13:21">
      <c r="M1168" s="1858"/>
      <c r="N1168" s="1859"/>
      <c r="O1168" s="1859"/>
      <c r="P1168" s="1859"/>
      <c r="Q1168" s="1745"/>
      <c r="R1168" s="1745"/>
      <c r="S1168" s="1745"/>
      <c r="T1168" s="1745"/>
      <c r="U1168" s="1745"/>
    </row>
    <row r="1169" spans="13:21">
      <c r="M1169" s="1858"/>
      <c r="N1169" s="1859"/>
      <c r="O1169" s="1859"/>
      <c r="P1169" s="1859"/>
      <c r="Q1169" s="1745"/>
      <c r="R1169" s="1745"/>
      <c r="S1169" s="1745"/>
      <c r="T1169" s="1745"/>
      <c r="U1169" s="1745"/>
    </row>
    <row r="1170" spans="13:21">
      <c r="M1170" s="1858"/>
      <c r="N1170" s="1859"/>
      <c r="O1170" s="1859"/>
      <c r="P1170" s="1859"/>
      <c r="Q1170" s="1745"/>
      <c r="R1170" s="1745"/>
      <c r="S1170" s="1745"/>
      <c r="T1170" s="1745"/>
      <c r="U1170" s="1745"/>
    </row>
    <row r="1171" spans="13:21">
      <c r="M1171" s="1858"/>
      <c r="N1171" s="1859"/>
      <c r="O1171" s="1859"/>
      <c r="P1171" s="1859"/>
      <c r="Q1171" s="1745"/>
      <c r="R1171" s="1745"/>
      <c r="S1171" s="1745"/>
      <c r="T1171" s="1745"/>
      <c r="U1171" s="1745"/>
    </row>
    <row r="1172" spans="13:21">
      <c r="M1172" s="1858"/>
      <c r="N1172" s="1859"/>
      <c r="O1172" s="1859"/>
      <c r="P1172" s="1859"/>
      <c r="Q1172" s="1745"/>
      <c r="R1172" s="1745"/>
      <c r="S1172" s="1745"/>
      <c r="T1172" s="1745"/>
      <c r="U1172" s="1745"/>
    </row>
    <row r="1173" spans="13:21">
      <c r="M1173" s="1858"/>
      <c r="N1173" s="1859"/>
      <c r="O1173" s="1859"/>
      <c r="P1173" s="1859"/>
      <c r="Q1173" s="1745"/>
      <c r="R1173" s="1745"/>
      <c r="S1173" s="1745"/>
      <c r="T1173" s="1745"/>
      <c r="U1173" s="1745"/>
    </row>
    <row r="1174" spans="13:21">
      <c r="M1174" s="1858"/>
      <c r="N1174" s="1859"/>
      <c r="O1174" s="1859"/>
      <c r="P1174" s="1859"/>
      <c r="Q1174" s="1745"/>
      <c r="R1174" s="1745"/>
      <c r="S1174" s="1745"/>
      <c r="T1174" s="1745"/>
      <c r="U1174" s="1745"/>
    </row>
    <row r="1175" spans="13:21">
      <c r="M1175" s="1858"/>
      <c r="N1175" s="1859"/>
      <c r="O1175" s="1859"/>
      <c r="P1175" s="1859"/>
      <c r="Q1175" s="1745"/>
      <c r="R1175" s="1745"/>
      <c r="S1175" s="1745"/>
      <c r="T1175" s="1745"/>
      <c r="U1175" s="1745"/>
    </row>
    <row r="1176" spans="13:21">
      <c r="M1176" s="1858"/>
      <c r="N1176" s="1859"/>
      <c r="O1176" s="1859"/>
      <c r="P1176" s="1859"/>
      <c r="Q1176" s="1745"/>
      <c r="R1176" s="1745"/>
      <c r="S1176" s="1745"/>
      <c r="T1176" s="1745"/>
      <c r="U1176" s="1745"/>
    </row>
    <row r="1177" spans="13:21">
      <c r="M1177" s="1858"/>
      <c r="N1177" s="1859"/>
      <c r="O1177" s="1859"/>
      <c r="P1177" s="1859"/>
      <c r="Q1177" s="1745"/>
      <c r="R1177" s="1745"/>
      <c r="S1177" s="1745"/>
      <c r="T1177" s="1745"/>
      <c r="U1177" s="1745"/>
    </row>
    <row r="1178" spans="13:21">
      <c r="M1178" s="1858"/>
      <c r="N1178" s="1859"/>
      <c r="O1178" s="1859"/>
      <c r="P1178" s="1859"/>
      <c r="Q1178" s="1745"/>
      <c r="R1178" s="1745"/>
      <c r="S1178" s="1745"/>
      <c r="T1178" s="1745"/>
      <c r="U1178" s="1745"/>
    </row>
    <row r="1179" spans="13:21">
      <c r="M1179" s="1858"/>
      <c r="N1179" s="1859"/>
      <c r="O1179" s="1859"/>
      <c r="P1179" s="1859"/>
      <c r="Q1179" s="1745"/>
      <c r="R1179" s="1745"/>
      <c r="S1179" s="1745"/>
      <c r="T1179" s="1745"/>
      <c r="U1179" s="1745"/>
    </row>
    <row r="1180" spans="13:21">
      <c r="M1180" s="1858"/>
      <c r="N1180" s="1859"/>
      <c r="O1180" s="1859"/>
      <c r="P1180" s="1859"/>
      <c r="Q1180" s="1745"/>
      <c r="R1180" s="1745"/>
      <c r="S1180" s="1745"/>
      <c r="T1180" s="1745"/>
      <c r="U1180" s="1745"/>
    </row>
    <row r="1181" spans="13:21">
      <c r="M1181" s="1858"/>
      <c r="N1181" s="1859"/>
      <c r="O1181" s="1859"/>
      <c r="P1181" s="1859"/>
      <c r="Q1181" s="1745"/>
      <c r="R1181" s="1745"/>
      <c r="S1181" s="1745"/>
      <c r="T1181" s="1745"/>
      <c r="U1181" s="1745"/>
    </row>
    <row r="1182" spans="13:21">
      <c r="M1182" s="1858"/>
      <c r="N1182" s="1859"/>
      <c r="O1182" s="1859"/>
      <c r="P1182" s="1859"/>
      <c r="Q1182" s="1745"/>
      <c r="R1182" s="1745"/>
      <c r="S1182" s="1745"/>
      <c r="T1182" s="1745"/>
      <c r="U1182" s="1745"/>
    </row>
    <row r="1183" spans="13:21">
      <c r="M1183" s="1858"/>
      <c r="N1183" s="1859"/>
      <c r="O1183" s="1859"/>
      <c r="P1183" s="1859"/>
      <c r="Q1183" s="1745"/>
      <c r="R1183" s="1745"/>
      <c r="S1183" s="1745"/>
      <c r="T1183" s="1745"/>
      <c r="U1183" s="1745"/>
    </row>
    <row r="1184" spans="13:21">
      <c r="M1184" s="1858"/>
      <c r="N1184" s="1859"/>
      <c r="O1184" s="1859"/>
      <c r="P1184" s="1859"/>
      <c r="Q1184" s="1745"/>
      <c r="R1184" s="1745"/>
      <c r="S1184" s="1745"/>
      <c r="T1184" s="1745"/>
      <c r="U1184" s="1745"/>
    </row>
    <row r="1185" spans="13:21">
      <c r="M1185" s="1858"/>
      <c r="N1185" s="1859"/>
      <c r="O1185" s="1859"/>
      <c r="P1185" s="1859"/>
      <c r="Q1185" s="1745"/>
      <c r="R1185" s="1745"/>
      <c r="S1185" s="1745"/>
      <c r="T1185" s="1745"/>
      <c r="U1185" s="1745"/>
    </row>
    <row r="1186" spans="13:21">
      <c r="M1186" s="1858"/>
      <c r="N1186" s="1859"/>
      <c r="O1186" s="1859"/>
      <c r="P1186" s="1859"/>
      <c r="Q1186" s="1745"/>
      <c r="R1186" s="1745"/>
      <c r="S1186" s="1745"/>
      <c r="T1186" s="1745"/>
      <c r="U1186" s="1745"/>
    </row>
    <row r="1187" spans="13:21">
      <c r="M1187" s="1858"/>
      <c r="N1187" s="1859"/>
      <c r="O1187" s="1859"/>
      <c r="P1187" s="1859"/>
      <c r="Q1187" s="1745"/>
      <c r="R1187" s="1745"/>
      <c r="S1187" s="1745"/>
      <c r="T1187" s="1745"/>
      <c r="U1187" s="1745"/>
    </row>
    <row r="1188" spans="13:21">
      <c r="M1188" s="1858"/>
      <c r="N1188" s="1859"/>
      <c r="O1188" s="1859"/>
      <c r="P1188" s="1859"/>
      <c r="Q1188" s="1745"/>
      <c r="R1188" s="1745"/>
      <c r="S1188" s="1745"/>
      <c r="T1188" s="1745"/>
      <c r="U1188" s="1745"/>
    </row>
    <row r="1189" spans="13:21">
      <c r="M1189" s="1858"/>
      <c r="N1189" s="1859"/>
      <c r="O1189" s="1859"/>
      <c r="P1189" s="1859"/>
      <c r="Q1189" s="1745"/>
      <c r="R1189" s="1745"/>
      <c r="S1189" s="1745"/>
      <c r="T1189" s="1745"/>
      <c r="U1189" s="1745"/>
    </row>
    <row r="1190" spans="13:21">
      <c r="M1190" s="1858"/>
      <c r="N1190" s="1859"/>
      <c r="O1190" s="1859"/>
      <c r="P1190" s="1859"/>
      <c r="Q1190" s="1745"/>
      <c r="R1190" s="1745"/>
      <c r="S1190" s="1745"/>
      <c r="T1190" s="1745"/>
      <c r="U1190" s="1745"/>
    </row>
    <row r="1191" spans="13:21">
      <c r="M1191" s="1858"/>
      <c r="N1191" s="1859"/>
      <c r="O1191" s="1859"/>
      <c r="P1191" s="1859"/>
      <c r="Q1191" s="1745"/>
      <c r="R1191" s="1745"/>
      <c r="S1191" s="1745"/>
      <c r="T1191" s="1745"/>
      <c r="U1191" s="1745"/>
    </row>
    <row r="1192" spans="13:21">
      <c r="M1192" s="1858"/>
      <c r="N1192" s="1859"/>
      <c r="O1192" s="1859"/>
      <c r="P1192" s="1859"/>
      <c r="Q1192" s="1745"/>
      <c r="R1192" s="1745"/>
      <c r="S1192" s="1745"/>
      <c r="T1192" s="1745"/>
      <c r="U1192" s="1745"/>
    </row>
    <row r="1193" spans="13:21">
      <c r="M1193" s="1858"/>
      <c r="N1193" s="1859"/>
      <c r="O1193" s="1859"/>
      <c r="P1193" s="1859"/>
      <c r="Q1193" s="1745"/>
      <c r="R1193" s="1745"/>
      <c r="S1193" s="1745"/>
      <c r="T1193" s="1745"/>
      <c r="U1193" s="1745"/>
    </row>
    <row r="1194" spans="13:21">
      <c r="M1194" s="1858"/>
      <c r="N1194" s="1859"/>
      <c r="O1194" s="1859"/>
      <c r="P1194" s="1859"/>
      <c r="Q1194" s="1745"/>
      <c r="R1194" s="1745"/>
      <c r="S1194" s="1745"/>
      <c r="T1194" s="1745"/>
      <c r="U1194" s="1745"/>
    </row>
    <row r="1195" spans="13:21">
      <c r="M1195" s="1858"/>
      <c r="N1195" s="1859"/>
      <c r="O1195" s="1859"/>
      <c r="P1195" s="1859"/>
      <c r="Q1195" s="1745"/>
      <c r="R1195" s="1745"/>
      <c r="S1195" s="1745"/>
      <c r="T1195" s="1745"/>
      <c r="U1195" s="1745"/>
    </row>
    <row r="1196" spans="13:21">
      <c r="M1196" s="1858"/>
      <c r="N1196" s="1859"/>
      <c r="O1196" s="1859"/>
      <c r="P1196" s="1859"/>
      <c r="Q1196" s="1745"/>
      <c r="R1196" s="1745"/>
      <c r="S1196" s="1745"/>
      <c r="T1196" s="1745"/>
      <c r="U1196" s="1745"/>
    </row>
    <row r="1197" spans="13:21">
      <c r="M1197" s="1858"/>
      <c r="N1197" s="1859"/>
      <c r="O1197" s="1859"/>
      <c r="P1197" s="1859"/>
      <c r="Q1197" s="1745"/>
      <c r="R1197" s="1745"/>
      <c r="S1197" s="1745"/>
      <c r="T1197" s="1745"/>
      <c r="U1197" s="1745"/>
    </row>
    <row r="1198" spans="13:21">
      <c r="M1198" s="1858"/>
      <c r="N1198" s="1859"/>
      <c r="O1198" s="1859"/>
      <c r="P1198" s="1859"/>
      <c r="Q1198" s="1745"/>
      <c r="R1198" s="1745"/>
      <c r="S1198" s="1745"/>
      <c r="T1198" s="1745"/>
      <c r="U1198" s="1745"/>
    </row>
    <row r="1199" spans="13:21">
      <c r="M1199" s="1858"/>
      <c r="N1199" s="1859"/>
      <c r="O1199" s="1859"/>
      <c r="P1199" s="1859"/>
      <c r="Q1199" s="1745"/>
      <c r="R1199" s="1745"/>
      <c r="S1199" s="1745"/>
      <c r="T1199" s="1745"/>
      <c r="U1199" s="1745"/>
    </row>
    <row r="1200" spans="13:21">
      <c r="M1200" s="1858"/>
      <c r="N1200" s="1859"/>
      <c r="O1200" s="1859"/>
      <c r="P1200" s="1859"/>
      <c r="Q1200" s="1745"/>
      <c r="R1200" s="1745"/>
      <c r="S1200" s="1745"/>
      <c r="T1200" s="1745"/>
      <c r="U1200" s="1745"/>
    </row>
    <row r="1201" spans="13:21">
      <c r="M1201" s="1858"/>
      <c r="N1201" s="1859"/>
      <c r="O1201" s="1859"/>
      <c r="P1201" s="1859"/>
      <c r="Q1201" s="1745"/>
      <c r="R1201" s="1745"/>
      <c r="S1201" s="1745"/>
      <c r="T1201" s="1745"/>
      <c r="U1201" s="1745"/>
    </row>
    <row r="1202" spans="13:21">
      <c r="M1202" s="1858"/>
      <c r="N1202" s="1859"/>
      <c r="O1202" s="1859"/>
      <c r="P1202" s="1859"/>
      <c r="Q1202" s="1745"/>
      <c r="R1202" s="1745"/>
      <c r="S1202" s="1745"/>
      <c r="T1202" s="1745"/>
      <c r="U1202" s="1745"/>
    </row>
    <row r="1203" spans="13:21">
      <c r="M1203" s="1858"/>
      <c r="N1203" s="1859"/>
      <c r="O1203" s="1859"/>
      <c r="P1203" s="1859"/>
      <c r="Q1203" s="1745"/>
      <c r="R1203" s="1745"/>
      <c r="S1203" s="1745"/>
      <c r="T1203" s="1745"/>
      <c r="U1203" s="1745"/>
    </row>
    <row r="1204" spans="13:21">
      <c r="M1204" s="1858"/>
      <c r="N1204" s="1859"/>
      <c r="O1204" s="1859"/>
      <c r="P1204" s="1859"/>
      <c r="Q1204" s="1745"/>
      <c r="R1204" s="1745"/>
      <c r="S1204" s="1745"/>
      <c r="T1204" s="1745"/>
      <c r="U1204" s="1745"/>
    </row>
    <row r="1205" spans="13:21">
      <c r="M1205" s="1858"/>
      <c r="N1205" s="1859"/>
      <c r="O1205" s="1859"/>
      <c r="P1205" s="1859"/>
      <c r="Q1205" s="1745"/>
      <c r="R1205" s="1745"/>
      <c r="S1205" s="1745"/>
      <c r="T1205" s="1745"/>
      <c r="U1205" s="1745"/>
    </row>
    <row r="1206" spans="13:21">
      <c r="M1206" s="1858"/>
      <c r="N1206" s="1859"/>
      <c r="O1206" s="1859"/>
      <c r="P1206" s="1859"/>
      <c r="Q1206" s="1745"/>
      <c r="R1206" s="1745"/>
      <c r="S1206" s="1745"/>
      <c r="T1206" s="1745"/>
      <c r="U1206" s="1745"/>
    </row>
    <row r="1207" spans="13:21">
      <c r="M1207" s="1858"/>
      <c r="N1207" s="1859"/>
      <c r="O1207" s="1859"/>
      <c r="P1207" s="1859"/>
      <c r="Q1207" s="1745"/>
      <c r="R1207" s="1745"/>
      <c r="S1207" s="1745"/>
      <c r="T1207" s="1745"/>
      <c r="U1207" s="1745"/>
    </row>
    <row r="1208" spans="13:21">
      <c r="M1208" s="1858"/>
      <c r="N1208" s="1859"/>
      <c r="O1208" s="1859"/>
      <c r="P1208" s="1859"/>
      <c r="Q1208" s="1745"/>
      <c r="R1208" s="1745"/>
      <c r="S1208" s="1745"/>
      <c r="T1208" s="1745"/>
      <c r="U1208" s="1745"/>
    </row>
    <row r="1209" spans="13:21">
      <c r="M1209" s="1858"/>
      <c r="N1209" s="1859"/>
      <c r="O1209" s="1859"/>
      <c r="P1209" s="1859"/>
      <c r="Q1209" s="1745"/>
      <c r="R1209" s="1745"/>
      <c r="S1209" s="1745"/>
      <c r="T1209" s="1745"/>
      <c r="U1209" s="1745"/>
    </row>
    <row r="1210" spans="13:21">
      <c r="M1210" s="1858"/>
      <c r="N1210" s="1859"/>
      <c r="O1210" s="1859"/>
      <c r="P1210" s="1859"/>
      <c r="Q1210" s="1745"/>
      <c r="R1210" s="1745"/>
      <c r="S1210" s="1745"/>
      <c r="T1210" s="1745"/>
      <c r="U1210" s="1745"/>
    </row>
    <row r="1211" spans="13:21">
      <c r="M1211" s="1858"/>
      <c r="N1211" s="1859"/>
      <c r="O1211" s="1859"/>
      <c r="P1211" s="1859"/>
      <c r="Q1211" s="1745"/>
      <c r="R1211" s="1745"/>
      <c r="S1211" s="1745"/>
      <c r="T1211" s="1745"/>
      <c r="U1211" s="1745"/>
    </row>
    <row r="1212" spans="13:21">
      <c r="M1212" s="1858"/>
      <c r="N1212" s="1859"/>
      <c r="O1212" s="1859"/>
      <c r="P1212" s="1859"/>
      <c r="Q1212" s="1745"/>
      <c r="R1212" s="1745"/>
      <c r="S1212" s="1745"/>
      <c r="T1212" s="1745"/>
      <c r="U1212" s="1745"/>
    </row>
    <row r="1213" spans="13:21">
      <c r="M1213" s="1858"/>
      <c r="N1213" s="1859"/>
      <c r="O1213" s="1859"/>
      <c r="P1213" s="1859"/>
      <c r="Q1213" s="1745"/>
      <c r="R1213" s="1745"/>
      <c r="S1213" s="1745"/>
      <c r="T1213" s="1745"/>
      <c r="U1213" s="1745"/>
    </row>
    <row r="1214" spans="13:21">
      <c r="M1214" s="1858"/>
      <c r="N1214" s="1859"/>
      <c r="O1214" s="1859"/>
      <c r="P1214" s="1859"/>
      <c r="Q1214" s="1745"/>
      <c r="R1214" s="1745"/>
      <c r="S1214" s="1745"/>
      <c r="T1214" s="1745"/>
      <c r="U1214" s="1745"/>
    </row>
    <row r="1215" spans="13:21">
      <c r="M1215" s="1858"/>
      <c r="N1215" s="1859"/>
      <c r="O1215" s="1859"/>
      <c r="P1215" s="1859"/>
      <c r="Q1215" s="1745"/>
      <c r="R1215" s="1745"/>
      <c r="S1215" s="1745"/>
      <c r="T1215" s="1745"/>
      <c r="U1215" s="1745"/>
    </row>
    <row r="1216" spans="13:21">
      <c r="M1216" s="1858"/>
      <c r="N1216" s="1859"/>
      <c r="O1216" s="1859"/>
      <c r="P1216" s="1859"/>
      <c r="Q1216" s="1745"/>
      <c r="R1216" s="1745"/>
      <c r="S1216" s="1745"/>
      <c r="T1216" s="1745"/>
      <c r="U1216" s="1745"/>
    </row>
    <row r="1217" spans="13:21">
      <c r="M1217" s="1858"/>
      <c r="N1217" s="1859"/>
      <c r="O1217" s="1859"/>
      <c r="P1217" s="1859"/>
      <c r="Q1217" s="1745"/>
      <c r="R1217" s="1745"/>
      <c r="S1217" s="1745"/>
      <c r="T1217" s="1745"/>
      <c r="U1217" s="1745"/>
    </row>
    <row r="1218" spans="13:21">
      <c r="M1218" s="1858"/>
      <c r="N1218" s="1859"/>
      <c r="O1218" s="1859"/>
      <c r="P1218" s="1859"/>
      <c r="Q1218" s="1745"/>
      <c r="R1218" s="1745"/>
      <c r="S1218" s="1745"/>
      <c r="T1218" s="1745"/>
      <c r="U1218" s="1745"/>
    </row>
    <row r="1219" spans="13:21">
      <c r="M1219" s="1858"/>
      <c r="N1219" s="1859"/>
      <c r="O1219" s="1859"/>
      <c r="P1219" s="1859"/>
      <c r="Q1219" s="1745"/>
      <c r="R1219" s="1745"/>
      <c r="S1219" s="1745"/>
      <c r="T1219" s="1745"/>
      <c r="U1219" s="1745"/>
    </row>
    <row r="1220" spans="13:21">
      <c r="M1220" s="1858"/>
      <c r="N1220" s="1859"/>
      <c r="O1220" s="1859"/>
      <c r="P1220" s="1859"/>
      <c r="Q1220" s="1745"/>
      <c r="R1220" s="1745"/>
      <c r="S1220" s="1745"/>
      <c r="T1220" s="1745"/>
      <c r="U1220" s="1745"/>
    </row>
    <row r="1221" spans="13:21">
      <c r="M1221" s="1858"/>
      <c r="N1221" s="1859"/>
      <c r="O1221" s="1859"/>
      <c r="P1221" s="1859"/>
      <c r="Q1221" s="1745"/>
      <c r="R1221" s="1745"/>
      <c r="S1221" s="1745"/>
      <c r="T1221" s="1745"/>
      <c r="U1221" s="1745"/>
    </row>
    <row r="1222" spans="13:21">
      <c r="M1222" s="1858"/>
      <c r="N1222" s="1859"/>
      <c r="O1222" s="1859"/>
      <c r="P1222" s="1859"/>
      <c r="Q1222" s="1745"/>
      <c r="R1222" s="1745"/>
      <c r="S1222" s="1745"/>
      <c r="T1222" s="1745"/>
      <c r="U1222" s="1745"/>
    </row>
    <row r="1223" spans="13:21">
      <c r="M1223" s="1858"/>
      <c r="N1223" s="1859"/>
      <c r="O1223" s="1859"/>
      <c r="P1223" s="1859"/>
      <c r="Q1223" s="1745"/>
      <c r="R1223" s="1745"/>
      <c r="S1223" s="1745"/>
      <c r="T1223" s="1745"/>
      <c r="U1223" s="1745"/>
    </row>
    <row r="1224" spans="13:21">
      <c r="M1224" s="1858"/>
      <c r="N1224" s="1859"/>
      <c r="O1224" s="1859"/>
      <c r="P1224" s="1859"/>
      <c r="Q1224" s="1745"/>
      <c r="R1224" s="1745"/>
      <c r="S1224" s="1745"/>
      <c r="T1224" s="1745"/>
      <c r="U1224" s="1745"/>
    </row>
    <row r="1225" spans="13:21">
      <c r="M1225" s="1858"/>
      <c r="N1225" s="1859"/>
      <c r="O1225" s="1859"/>
      <c r="P1225" s="1859"/>
      <c r="Q1225" s="1745"/>
      <c r="R1225" s="1745"/>
      <c r="S1225" s="1745"/>
      <c r="T1225" s="1745"/>
      <c r="U1225" s="1745"/>
    </row>
    <row r="1226" spans="13:21">
      <c r="M1226" s="1858"/>
      <c r="N1226" s="1859"/>
      <c r="O1226" s="1859"/>
      <c r="P1226" s="1859"/>
      <c r="Q1226" s="1745"/>
      <c r="R1226" s="1745"/>
      <c r="S1226" s="1745"/>
      <c r="T1226" s="1745"/>
      <c r="U1226" s="1745"/>
    </row>
    <row r="1227" spans="13:21">
      <c r="M1227" s="1858"/>
      <c r="N1227" s="1859"/>
      <c r="O1227" s="1859"/>
      <c r="P1227" s="1859"/>
      <c r="Q1227" s="1745"/>
      <c r="R1227" s="1745"/>
      <c r="S1227" s="1745"/>
      <c r="T1227" s="1745"/>
      <c r="U1227" s="1745"/>
    </row>
    <row r="1228" spans="13:21">
      <c r="M1228" s="1858"/>
      <c r="N1228" s="1859"/>
      <c r="O1228" s="1859"/>
      <c r="P1228" s="1859"/>
      <c r="Q1228" s="1745"/>
      <c r="R1228" s="1745"/>
      <c r="S1228" s="1745"/>
      <c r="T1228" s="1745"/>
      <c r="U1228" s="1745"/>
    </row>
    <row r="1229" spans="13:21">
      <c r="M1229" s="1858"/>
      <c r="N1229" s="1859"/>
      <c r="O1229" s="1859"/>
      <c r="P1229" s="1859"/>
      <c r="Q1229" s="1745"/>
      <c r="R1229" s="1745"/>
      <c r="S1229" s="1745"/>
      <c r="T1229" s="1745"/>
      <c r="U1229" s="1745"/>
    </row>
    <row r="1230" spans="13:21">
      <c r="M1230" s="1858"/>
      <c r="N1230" s="1859"/>
      <c r="O1230" s="1859"/>
      <c r="P1230" s="1859"/>
      <c r="Q1230" s="1745"/>
      <c r="R1230" s="1745"/>
      <c r="S1230" s="1745"/>
      <c r="T1230" s="1745"/>
      <c r="U1230" s="1745"/>
    </row>
    <row r="1231" spans="13:21">
      <c r="M1231" s="1858"/>
      <c r="N1231" s="1859"/>
      <c r="O1231" s="1859"/>
      <c r="P1231" s="1859"/>
      <c r="Q1231" s="1745"/>
      <c r="R1231" s="1745"/>
      <c r="S1231" s="1745"/>
      <c r="T1231" s="1745"/>
      <c r="U1231" s="1745"/>
    </row>
    <row r="1232" spans="13:21">
      <c r="M1232" s="1858"/>
      <c r="N1232" s="1859"/>
      <c r="O1232" s="1859"/>
      <c r="P1232" s="1859"/>
      <c r="Q1232" s="1745"/>
      <c r="R1232" s="1745"/>
      <c r="S1232" s="1745"/>
      <c r="T1232" s="1745"/>
      <c r="U1232" s="1745"/>
    </row>
    <row r="1233" spans="13:21">
      <c r="M1233" s="1858"/>
      <c r="N1233" s="1859"/>
      <c r="O1233" s="1859"/>
      <c r="P1233" s="1859"/>
      <c r="Q1233" s="1745"/>
      <c r="R1233" s="1745"/>
      <c r="S1233" s="1745"/>
      <c r="T1233" s="1745"/>
      <c r="U1233" s="1745"/>
    </row>
    <row r="1234" spans="13:21">
      <c r="M1234" s="1858"/>
      <c r="N1234" s="1859"/>
      <c r="O1234" s="1859"/>
      <c r="P1234" s="1859"/>
      <c r="Q1234" s="1745"/>
      <c r="R1234" s="1745"/>
      <c r="S1234" s="1745"/>
      <c r="T1234" s="1745"/>
      <c r="U1234" s="1745"/>
    </row>
    <row r="1235" spans="13:21">
      <c r="M1235" s="1858"/>
      <c r="N1235" s="1859"/>
      <c r="O1235" s="1859"/>
      <c r="P1235" s="1859"/>
      <c r="Q1235" s="1745"/>
      <c r="R1235" s="1745"/>
      <c r="S1235" s="1745"/>
      <c r="T1235" s="1745"/>
      <c r="U1235" s="1745"/>
    </row>
    <row r="1236" spans="13:21">
      <c r="M1236" s="1858"/>
      <c r="N1236" s="1859"/>
      <c r="O1236" s="1859"/>
      <c r="P1236" s="1859"/>
      <c r="Q1236" s="1745"/>
      <c r="R1236" s="1745"/>
      <c r="S1236" s="1745"/>
      <c r="T1236" s="1745"/>
      <c r="U1236" s="1745"/>
    </row>
    <row r="1237" spans="13:21">
      <c r="M1237" s="1858"/>
      <c r="N1237" s="1859"/>
      <c r="O1237" s="1859"/>
      <c r="P1237" s="1859"/>
      <c r="Q1237" s="1745"/>
      <c r="R1237" s="1745"/>
      <c r="S1237" s="1745"/>
      <c r="T1237" s="1745"/>
      <c r="U1237" s="1745"/>
    </row>
    <row r="1238" spans="13:21">
      <c r="M1238" s="1858"/>
      <c r="N1238" s="1859"/>
      <c r="O1238" s="1859"/>
      <c r="P1238" s="1859"/>
      <c r="Q1238" s="1745"/>
      <c r="R1238" s="1745"/>
      <c r="S1238" s="1745"/>
      <c r="T1238" s="1745"/>
      <c r="U1238" s="1745"/>
    </row>
    <row r="1239" spans="13:21">
      <c r="M1239" s="1858"/>
      <c r="N1239" s="1859"/>
      <c r="O1239" s="1859"/>
      <c r="P1239" s="1859"/>
      <c r="Q1239" s="1745"/>
      <c r="R1239" s="1745"/>
      <c r="S1239" s="1745"/>
      <c r="T1239" s="1745"/>
      <c r="U1239" s="1745"/>
    </row>
    <row r="1240" spans="13:21">
      <c r="M1240" s="1858"/>
      <c r="N1240" s="1859"/>
      <c r="O1240" s="1859"/>
      <c r="P1240" s="1859"/>
      <c r="Q1240" s="1745"/>
      <c r="R1240" s="1745"/>
      <c r="S1240" s="1745"/>
      <c r="T1240" s="1745"/>
      <c r="U1240" s="1745"/>
    </row>
    <row r="1241" spans="13:21">
      <c r="M1241" s="1858"/>
      <c r="N1241" s="1859"/>
      <c r="O1241" s="1859"/>
      <c r="P1241" s="1859"/>
      <c r="Q1241" s="1745"/>
      <c r="R1241" s="1745"/>
      <c r="S1241" s="1745"/>
      <c r="T1241" s="1745"/>
      <c r="U1241" s="1745"/>
    </row>
    <row r="1242" spans="13:21">
      <c r="M1242" s="1858"/>
      <c r="N1242" s="1859"/>
      <c r="O1242" s="1859"/>
      <c r="P1242" s="1859"/>
      <c r="Q1242" s="1745"/>
      <c r="R1242" s="1745"/>
      <c r="S1242" s="1745"/>
      <c r="T1242" s="1745"/>
      <c r="U1242" s="1745"/>
    </row>
    <row r="1243" spans="13:21">
      <c r="M1243" s="1858"/>
      <c r="N1243" s="1859"/>
      <c r="O1243" s="1859"/>
      <c r="P1243" s="1859"/>
      <c r="Q1243" s="1745"/>
      <c r="R1243" s="1745"/>
      <c r="S1243" s="1745"/>
      <c r="T1243" s="1745"/>
      <c r="U1243" s="1745"/>
    </row>
    <row r="1244" spans="13:21">
      <c r="M1244" s="1858"/>
      <c r="N1244" s="1859"/>
      <c r="O1244" s="1859"/>
      <c r="P1244" s="1859"/>
      <c r="Q1244" s="1745"/>
      <c r="R1244" s="1745"/>
      <c r="S1244" s="1745"/>
      <c r="T1244" s="1745"/>
      <c r="U1244" s="1745"/>
    </row>
    <row r="1245" spans="13:21">
      <c r="M1245" s="1858"/>
      <c r="N1245" s="1859"/>
      <c r="O1245" s="1859"/>
      <c r="P1245" s="1859"/>
      <c r="Q1245" s="1745"/>
      <c r="R1245" s="1745"/>
      <c r="S1245" s="1745"/>
      <c r="T1245" s="1745"/>
      <c r="U1245" s="1745"/>
    </row>
    <row r="1246" spans="13:21">
      <c r="M1246" s="1858"/>
      <c r="N1246" s="1859"/>
      <c r="O1246" s="1859"/>
      <c r="P1246" s="1859"/>
      <c r="Q1246" s="1745"/>
      <c r="R1246" s="1745"/>
      <c r="S1246" s="1745"/>
      <c r="T1246" s="1745"/>
      <c r="U1246" s="1745"/>
    </row>
    <row r="1247" spans="13:21">
      <c r="M1247" s="1858"/>
      <c r="N1247" s="1859"/>
      <c r="O1247" s="1859"/>
      <c r="P1247" s="1859"/>
      <c r="Q1247" s="1745"/>
      <c r="R1247" s="1745"/>
      <c r="S1247" s="1745"/>
      <c r="T1247" s="1745"/>
      <c r="U1247" s="1745"/>
    </row>
    <row r="1248" spans="13:21">
      <c r="M1248" s="1858"/>
      <c r="N1248" s="1859"/>
      <c r="O1248" s="1859"/>
      <c r="P1248" s="1859"/>
      <c r="Q1248" s="1745"/>
      <c r="R1248" s="1745"/>
      <c r="S1248" s="1745"/>
      <c r="T1248" s="1745"/>
      <c r="U1248" s="1745"/>
    </row>
    <row r="1249" spans="13:21">
      <c r="M1249" s="1858"/>
      <c r="N1249" s="1859"/>
      <c r="O1249" s="1859"/>
      <c r="P1249" s="1859"/>
      <c r="Q1249" s="1745"/>
      <c r="R1249" s="1745"/>
      <c r="S1249" s="1745"/>
      <c r="T1249" s="1745"/>
      <c r="U1249" s="1745"/>
    </row>
    <row r="1250" spans="13:21">
      <c r="M1250" s="1858"/>
      <c r="N1250" s="1859"/>
      <c r="O1250" s="1859"/>
      <c r="P1250" s="1859"/>
      <c r="Q1250" s="1745"/>
      <c r="R1250" s="1745"/>
      <c r="S1250" s="1745"/>
      <c r="T1250" s="1745"/>
      <c r="U1250" s="1745"/>
    </row>
    <row r="1251" spans="13:21">
      <c r="M1251" s="1858"/>
      <c r="N1251" s="1859"/>
      <c r="O1251" s="1859"/>
      <c r="P1251" s="1859"/>
      <c r="Q1251" s="1745"/>
      <c r="R1251" s="1745"/>
      <c r="S1251" s="1745"/>
      <c r="T1251" s="1745"/>
      <c r="U1251" s="1745"/>
    </row>
    <row r="1252" spans="13:21">
      <c r="M1252" s="1858"/>
      <c r="N1252" s="1859"/>
      <c r="O1252" s="1859"/>
      <c r="P1252" s="1859"/>
      <c r="Q1252" s="1745"/>
      <c r="R1252" s="1745"/>
      <c r="S1252" s="1745"/>
      <c r="T1252" s="1745"/>
      <c r="U1252" s="1745"/>
    </row>
    <row r="1253" spans="13:21">
      <c r="M1253" s="1858"/>
      <c r="N1253" s="1859"/>
      <c r="O1253" s="1859"/>
      <c r="P1253" s="1859"/>
      <c r="Q1253" s="1745"/>
      <c r="R1253" s="1745"/>
      <c r="S1253" s="1745"/>
      <c r="T1253" s="1745"/>
      <c r="U1253" s="1745"/>
    </row>
    <row r="1254" spans="13:21">
      <c r="M1254" s="1858"/>
      <c r="N1254" s="1859"/>
      <c r="O1254" s="1859"/>
      <c r="P1254" s="1859"/>
      <c r="Q1254" s="1745"/>
      <c r="R1254" s="1745"/>
      <c r="S1254" s="1745"/>
      <c r="T1254" s="1745"/>
      <c r="U1254" s="1745"/>
    </row>
    <row r="1255" spans="13:21">
      <c r="M1255" s="1858"/>
      <c r="N1255" s="1859"/>
      <c r="O1255" s="1859"/>
      <c r="P1255" s="1859"/>
      <c r="Q1255" s="1745"/>
      <c r="R1255" s="1745"/>
      <c r="S1255" s="1745"/>
      <c r="T1255" s="1745"/>
      <c r="U1255" s="1745"/>
    </row>
    <row r="1256" spans="13:21">
      <c r="M1256" s="1858"/>
      <c r="N1256" s="1859"/>
      <c r="O1256" s="1859"/>
      <c r="P1256" s="1859"/>
      <c r="Q1256" s="1745"/>
      <c r="R1256" s="1745"/>
      <c r="S1256" s="1745"/>
      <c r="T1256" s="1745"/>
      <c r="U1256" s="1745"/>
    </row>
    <row r="1257" spans="13:21">
      <c r="M1257" s="1858"/>
      <c r="N1257" s="1859"/>
      <c r="O1257" s="1859"/>
      <c r="P1257" s="1859"/>
      <c r="Q1257" s="1745"/>
      <c r="R1257" s="1745"/>
      <c r="S1257" s="1745"/>
      <c r="T1257" s="1745"/>
      <c r="U1257" s="1745"/>
    </row>
    <row r="1258" spans="13:21">
      <c r="M1258" s="1858"/>
      <c r="N1258" s="1859"/>
      <c r="O1258" s="1859"/>
      <c r="P1258" s="1859"/>
      <c r="Q1258" s="1745"/>
      <c r="R1258" s="1745"/>
      <c r="S1258" s="1745"/>
      <c r="T1258" s="1745"/>
      <c r="U1258" s="1745"/>
    </row>
    <row r="1259" spans="13:21">
      <c r="M1259" s="1858"/>
      <c r="N1259" s="1859"/>
      <c r="O1259" s="1859"/>
      <c r="P1259" s="1859"/>
      <c r="Q1259" s="1745"/>
      <c r="R1259" s="1745"/>
      <c r="S1259" s="1745"/>
      <c r="T1259" s="1745"/>
      <c r="U1259" s="1745"/>
    </row>
    <row r="1260" spans="13:21">
      <c r="M1260" s="1858"/>
      <c r="N1260" s="1859"/>
      <c r="O1260" s="1859"/>
      <c r="P1260" s="1859"/>
      <c r="Q1260" s="1745"/>
      <c r="R1260" s="1745"/>
      <c r="S1260" s="1745"/>
      <c r="T1260" s="1745"/>
      <c r="U1260" s="1745"/>
    </row>
    <row r="1261" spans="13:21">
      <c r="M1261" s="1858"/>
      <c r="N1261" s="1859"/>
      <c r="O1261" s="1859"/>
      <c r="P1261" s="1859"/>
      <c r="Q1261" s="1745"/>
      <c r="R1261" s="1745"/>
      <c r="S1261" s="1745"/>
      <c r="T1261" s="1745"/>
      <c r="U1261" s="1745"/>
    </row>
    <row r="1262" spans="13:21">
      <c r="M1262" s="1858"/>
      <c r="N1262" s="1859"/>
      <c r="O1262" s="1859"/>
      <c r="P1262" s="1859"/>
      <c r="Q1262" s="1745"/>
      <c r="R1262" s="1745"/>
      <c r="S1262" s="1745"/>
      <c r="T1262" s="1745"/>
      <c r="U1262" s="1745"/>
    </row>
    <row r="1263" spans="13:21">
      <c r="M1263" s="1858"/>
      <c r="N1263" s="1859"/>
      <c r="O1263" s="1859"/>
      <c r="P1263" s="1859"/>
      <c r="Q1263" s="1745"/>
      <c r="R1263" s="1745"/>
      <c r="S1263" s="1745"/>
      <c r="T1263" s="1745"/>
      <c r="U1263" s="1745"/>
    </row>
    <row r="1264" spans="13:21">
      <c r="M1264" s="1858"/>
      <c r="N1264" s="1859"/>
      <c r="O1264" s="1859"/>
      <c r="P1264" s="1859"/>
      <c r="Q1264" s="1745"/>
      <c r="R1264" s="1745"/>
      <c r="S1264" s="1745"/>
      <c r="T1264" s="1745"/>
      <c r="U1264" s="1745"/>
    </row>
    <row r="1265" spans="13:21">
      <c r="M1265" s="1858"/>
      <c r="N1265" s="1859"/>
      <c r="O1265" s="1859"/>
      <c r="P1265" s="1859"/>
      <c r="Q1265" s="1745"/>
      <c r="R1265" s="1745"/>
      <c r="S1265" s="1745"/>
      <c r="T1265" s="1745"/>
      <c r="U1265" s="1745"/>
    </row>
    <row r="1266" spans="13:21">
      <c r="M1266" s="1858"/>
      <c r="N1266" s="1859"/>
      <c r="O1266" s="1859"/>
      <c r="P1266" s="1859"/>
      <c r="Q1266" s="1745"/>
      <c r="R1266" s="1745"/>
      <c r="S1266" s="1745"/>
      <c r="T1266" s="1745"/>
      <c r="U1266" s="1745"/>
    </row>
    <row r="1267" spans="13:21">
      <c r="M1267" s="1858"/>
      <c r="N1267" s="1859"/>
      <c r="O1267" s="1859"/>
      <c r="P1267" s="1859"/>
      <c r="Q1267" s="1745"/>
      <c r="R1267" s="1745"/>
      <c r="S1267" s="1745"/>
      <c r="T1267" s="1745"/>
      <c r="U1267" s="1745"/>
    </row>
    <row r="1268" spans="13:21">
      <c r="M1268" s="1858"/>
      <c r="N1268" s="1859"/>
      <c r="O1268" s="1859"/>
      <c r="P1268" s="1859"/>
      <c r="Q1268" s="1745"/>
      <c r="R1268" s="1745"/>
      <c r="S1268" s="1745"/>
      <c r="T1268" s="1745"/>
      <c r="U1268" s="1745"/>
    </row>
    <row r="1269" spans="13:21">
      <c r="M1269" s="1858"/>
      <c r="N1269" s="1859"/>
      <c r="O1269" s="1859"/>
      <c r="P1269" s="1859"/>
      <c r="Q1269" s="1745"/>
      <c r="R1269" s="1745"/>
      <c r="S1269" s="1745"/>
      <c r="T1269" s="1745"/>
      <c r="U1269" s="1745"/>
    </row>
    <row r="1270" spans="13:21">
      <c r="M1270" s="1858"/>
      <c r="N1270" s="1859"/>
      <c r="O1270" s="1859"/>
      <c r="P1270" s="1859"/>
      <c r="Q1270" s="1745"/>
      <c r="R1270" s="1745"/>
      <c r="S1270" s="1745"/>
      <c r="T1270" s="1745"/>
      <c r="U1270" s="1745"/>
    </row>
    <row r="1271" spans="13:21">
      <c r="M1271" s="1858"/>
      <c r="N1271" s="1859"/>
      <c r="O1271" s="1859"/>
      <c r="P1271" s="1859"/>
      <c r="Q1271" s="1745"/>
      <c r="R1271" s="1745"/>
      <c r="S1271" s="1745"/>
      <c r="T1271" s="1745"/>
      <c r="U1271" s="1745"/>
    </row>
    <row r="1272" spans="13:21">
      <c r="M1272" s="1858"/>
      <c r="N1272" s="1859"/>
      <c r="O1272" s="1859"/>
      <c r="P1272" s="1859"/>
      <c r="Q1272" s="1745"/>
      <c r="R1272" s="1745"/>
      <c r="S1272" s="1745"/>
      <c r="T1272" s="1745"/>
      <c r="U1272" s="1745"/>
    </row>
    <row r="1273" spans="13:21">
      <c r="M1273" s="1858"/>
      <c r="N1273" s="1859"/>
      <c r="O1273" s="1859"/>
      <c r="P1273" s="1859"/>
      <c r="Q1273" s="1745"/>
      <c r="R1273" s="1745"/>
      <c r="S1273" s="1745"/>
      <c r="T1273" s="1745"/>
      <c r="U1273" s="1745"/>
    </row>
    <row r="1274" spans="13:21">
      <c r="M1274" s="1858"/>
      <c r="N1274" s="1859"/>
      <c r="O1274" s="1859"/>
      <c r="P1274" s="1859"/>
      <c r="Q1274" s="1745"/>
      <c r="R1274" s="1745"/>
      <c r="S1274" s="1745"/>
      <c r="T1274" s="1745"/>
      <c r="U1274" s="1745"/>
    </row>
    <row r="1275" spans="13:21">
      <c r="M1275" s="1858"/>
      <c r="N1275" s="1859"/>
      <c r="O1275" s="1859"/>
      <c r="P1275" s="1859"/>
      <c r="Q1275" s="1745"/>
      <c r="R1275" s="1745"/>
      <c r="S1275" s="1745"/>
      <c r="T1275" s="1745"/>
      <c r="U1275" s="1745"/>
    </row>
    <row r="1276" spans="13:21">
      <c r="M1276" s="1858"/>
      <c r="N1276" s="1859"/>
      <c r="O1276" s="1859"/>
      <c r="P1276" s="1859"/>
      <c r="Q1276" s="1745"/>
      <c r="R1276" s="1745"/>
      <c r="S1276" s="1745"/>
      <c r="T1276" s="1745"/>
      <c r="U1276" s="1745"/>
    </row>
    <row r="1277" spans="13:21">
      <c r="M1277" s="1858"/>
      <c r="N1277" s="1859"/>
      <c r="O1277" s="1859"/>
      <c r="P1277" s="1859"/>
      <c r="Q1277" s="1745"/>
      <c r="R1277" s="1745"/>
      <c r="S1277" s="1745"/>
      <c r="T1277" s="1745"/>
      <c r="U1277" s="1745"/>
    </row>
    <row r="1278" spans="13:21">
      <c r="M1278" s="1858"/>
      <c r="N1278" s="1859"/>
      <c r="O1278" s="1859"/>
      <c r="P1278" s="1859"/>
      <c r="Q1278" s="1745"/>
      <c r="R1278" s="1745"/>
      <c r="S1278" s="1745"/>
      <c r="T1278" s="1745"/>
      <c r="U1278" s="1745"/>
    </row>
    <row r="1279" spans="13:21">
      <c r="M1279" s="1858"/>
      <c r="N1279" s="1859"/>
      <c r="O1279" s="1859"/>
      <c r="P1279" s="1859"/>
      <c r="Q1279" s="1745"/>
      <c r="R1279" s="1745"/>
      <c r="S1279" s="1745"/>
      <c r="T1279" s="1745"/>
      <c r="U1279" s="1745"/>
    </row>
    <row r="1280" spans="13:21">
      <c r="M1280" s="1858"/>
      <c r="N1280" s="1859"/>
      <c r="O1280" s="1859"/>
      <c r="P1280" s="1859"/>
      <c r="Q1280" s="1745"/>
      <c r="R1280" s="1745"/>
      <c r="S1280" s="1745"/>
      <c r="T1280" s="1745"/>
      <c r="U1280" s="1745"/>
    </row>
    <row r="1281" spans="13:21">
      <c r="M1281" s="1858"/>
      <c r="N1281" s="1859"/>
      <c r="O1281" s="1859"/>
      <c r="P1281" s="1859"/>
      <c r="Q1281" s="1745"/>
      <c r="R1281" s="1745"/>
      <c r="S1281" s="1745"/>
      <c r="T1281" s="1745"/>
      <c r="U1281" s="1745"/>
    </row>
    <row r="1282" spans="13:21">
      <c r="M1282" s="1858"/>
      <c r="N1282" s="1859"/>
      <c r="O1282" s="1859"/>
      <c r="P1282" s="1859"/>
      <c r="Q1282" s="1745"/>
      <c r="R1282" s="1745"/>
      <c r="S1282" s="1745"/>
      <c r="T1282" s="1745"/>
      <c r="U1282" s="1745"/>
    </row>
    <row r="1283" spans="13:21">
      <c r="M1283" s="1858"/>
      <c r="N1283" s="1859"/>
      <c r="O1283" s="1859"/>
      <c r="P1283" s="1859"/>
      <c r="Q1283" s="1745"/>
      <c r="R1283" s="1745"/>
      <c r="S1283" s="1745"/>
      <c r="T1283" s="1745"/>
      <c r="U1283" s="1745"/>
    </row>
    <row r="1284" spans="13:21">
      <c r="M1284" s="1858"/>
      <c r="N1284" s="1859"/>
      <c r="O1284" s="1859"/>
      <c r="P1284" s="1859"/>
      <c r="Q1284" s="1745"/>
      <c r="R1284" s="1745"/>
      <c r="S1284" s="1745"/>
      <c r="T1284" s="1745"/>
      <c r="U1284" s="1745"/>
    </row>
    <row r="1285" spans="13:21">
      <c r="M1285" s="1858"/>
      <c r="N1285" s="1859"/>
      <c r="O1285" s="1859"/>
      <c r="P1285" s="1859"/>
      <c r="Q1285" s="1745"/>
      <c r="R1285" s="1745"/>
      <c r="S1285" s="1745"/>
      <c r="T1285" s="1745"/>
      <c r="U1285" s="1745"/>
    </row>
    <row r="1286" spans="13:21">
      <c r="M1286" s="1858"/>
      <c r="N1286" s="1859"/>
      <c r="O1286" s="1859"/>
      <c r="P1286" s="1859"/>
      <c r="Q1286" s="1745"/>
      <c r="R1286" s="1745"/>
      <c r="S1286" s="1745"/>
      <c r="T1286" s="1745"/>
      <c r="U1286" s="1745"/>
    </row>
    <row r="1287" spans="13:21">
      <c r="M1287" s="1858"/>
      <c r="N1287" s="1859"/>
      <c r="O1287" s="1859"/>
      <c r="P1287" s="1859"/>
      <c r="Q1287" s="1745"/>
      <c r="R1287" s="1745"/>
      <c r="S1287" s="1745"/>
      <c r="T1287" s="1745"/>
      <c r="U1287" s="1745"/>
    </row>
    <row r="1288" spans="13:21">
      <c r="M1288" s="1858"/>
      <c r="N1288" s="1859"/>
      <c r="O1288" s="1859"/>
      <c r="P1288" s="1859"/>
      <c r="Q1288" s="1745"/>
      <c r="R1288" s="1745"/>
      <c r="S1288" s="1745"/>
      <c r="T1288" s="1745"/>
      <c r="U1288" s="1745"/>
    </row>
    <row r="1289" spans="13:21">
      <c r="M1289" s="1858"/>
      <c r="N1289" s="1859"/>
      <c r="O1289" s="1859"/>
      <c r="P1289" s="1859"/>
      <c r="Q1289" s="1745"/>
      <c r="R1289" s="1745"/>
      <c r="S1289" s="1745"/>
      <c r="T1289" s="1745"/>
      <c r="U1289" s="1745"/>
    </row>
    <row r="1290" spans="13:21">
      <c r="M1290" s="1858"/>
      <c r="N1290" s="1859"/>
      <c r="O1290" s="1859"/>
      <c r="P1290" s="1859"/>
      <c r="Q1290" s="1745"/>
      <c r="R1290" s="1745"/>
      <c r="S1290" s="1745"/>
      <c r="T1290" s="1745"/>
      <c r="U1290" s="1745"/>
    </row>
    <row r="1291" spans="13:21">
      <c r="M1291" s="1858"/>
      <c r="N1291" s="1859"/>
      <c r="O1291" s="1859"/>
      <c r="P1291" s="1859"/>
      <c r="Q1291" s="1745"/>
      <c r="R1291" s="1745"/>
      <c r="S1291" s="1745"/>
      <c r="T1291" s="1745"/>
      <c r="U1291" s="1745"/>
    </row>
    <row r="1292" spans="13:21">
      <c r="M1292" s="1858"/>
      <c r="N1292" s="1859"/>
      <c r="O1292" s="1859"/>
      <c r="P1292" s="1859"/>
      <c r="Q1292" s="1745"/>
      <c r="R1292" s="1745"/>
      <c r="S1292" s="1745"/>
      <c r="T1292" s="1745"/>
      <c r="U1292" s="1745"/>
    </row>
    <row r="1293" spans="13:21">
      <c r="M1293" s="1858"/>
      <c r="N1293" s="1859"/>
      <c r="O1293" s="1859"/>
      <c r="P1293" s="1859"/>
      <c r="Q1293" s="1745"/>
      <c r="R1293" s="1745"/>
      <c r="S1293" s="1745"/>
      <c r="T1293" s="1745"/>
      <c r="U1293" s="1745"/>
    </row>
    <row r="1294" spans="13:21">
      <c r="M1294" s="1858"/>
      <c r="N1294" s="1859"/>
      <c r="O1294" s="1859"/>
      <c r="P1294" s="1859"/>
      <c r="Q1294" s="1745"/>
      <c r="R1294" s="1745"/>
      <c r="S1294" s="1745"/>
      <c r="T1294" s="1745"/>
      <c r="U1294" s="1745"/>
    </row>
    <row r="1295" spans="13:21">
      <c r="M1295" s="1858"/>
      <c r="N1295" s="1859"/>
      <c r="O1295" s="1859"/>
      <c r="P1295" s="1859"/>
      <c r="Q1295" s="1745"/>
      <c r="R1295" s="1745"/>
      <c r="S1295" s="1745"/>
      <c r="T1295" s="1745"/>
      <c r="U1295" s="1745"/>
    </row>
    <row r="1296" spans="13:21">
      <c r="M1296" s="1858"/>
      <c r="N1296" s="1859"/>
      <c r="O1296" s="1859"/>
      <c r="P1296" s="1859"/>
      <c r="Q1296" s="1745"/>
      <c r="R1296" s="1745"/>
      <c r="S1296" s="1745"/>
      <c r="T1296" s="1745"/>
      <c r="U1296" s="1745"/>
    </row>
    <row r="1297" spans="13:21">
      <c r="M1297" s="1858"/>
      <c r="N1297" s="1859"/>
      <c r="O1297" s="1859"/>
      <c r="P1297" s="1859"/>
      <c r="Q1297" s="1745"/>
      <c r="R1297" s="1745"/>
      <c r="S1297" s="1745"/>
      <c r="T1297" s="1745"/>
      <c r="U1297" s="1745"/>
    </row>
    <row r="1298" spans="13:21">
      <c r="M1298" s="1858"/>
      <c r="N1298" s="1859"/>
      <c r="O1298" s="1859"/>
      <c r="P1298" s="1859"/>
      <c r="Q1298" s="1745"/>
      <c r="R1298" s="1745"/>
      <c r="S1298" s="1745"/>
      <c r="T1298" s="1745"/>
      <c r="U1298" s="1745"/>
    </row>
    <row r="1299" spans="13:21">
      <c r="M1299" s="1858"/>
      <c r="N1299" s="1859"/>
      <c r="O1299" s="1859"/>
      <c r="P1299" s="1859"/>
      <c r="Q1299" s="1745"/>
      <c r="R1299" s="1745"/>
      <c r="S1299" s="1745"/>
      <c r="T1299" s="1745"/>
      <c r="U1299" s="1745"/>
    </row>
    <row r="1300" spans="13:21">
      <c r="M1300" s="1858"/>
      <c r="N1300" s="1859"/>
      <c r="O1300" s="1859"/>
      <c r="P1300" s="1859"/>
      <c r="Q1300" s="1745"/>
      <c r="R1300" s="1745"/>
      <c r="S1300" s="1745"/>
      <c r="T1300" s="1745"/>
      <c r="U1300" s="1745"/>
    </row>
    <row r="1301" spans="13:21">
      <c r="M1301" s="1858"/>
      <c r="N1301" s="1859"/>
      <c r="O1301" s="1859"/>
      <c r="P1301" s="1859"/>
      <c r="Q1301" s="1745"/>
      <c r="R1301" s="1745"/>
      <c r="S1301" s="1745"/>
      <c r="T1301" s="1745"/>
      <c r="U1301" s="1745"/>
    </row>
    <row r="1302" spans="13:21">
      <c r="M1302" s="1858"/>
      <c r="N1302" s="1859"/>
      <c r="O1302" s="1859"/>
      <c r="P1302" s="1859"/>
      <c r="Q1302" s="1745"/>
      <c r="R1302" s="1745"/>
      <c r="S1302" s="1745"/>
      <c r="T1302" s="1745"/>
      <c r="U1302" s="1745"/>
    </row>
    <row r="1303" spans="13:21">
      <c r="M1303" s="1858"/>
      <c r="N1303" s="1859"/>
      <c r="O1303" s="1859"/>
      <c r="P1303" s="1859"/>
      <c r="Q1303" s="1745"/>
      <c r="R1303" s="1745"/>
      <c r="S1303" s="1745"/>
      <c r="T1303" s="1745"/>
      <c r="U1303" s="1745"/>
    </row>
    <row r="1304" spans="13:21">
      <c r="M1304" s="1858"/>
      <c r="N1304" s="1859"/>
      <c r="O1304" s="1859"/>
      <c r="P1304" s="1859"/>
      <c r="Q1304" s="1745"/>
      <c r="R1304" s="1745"/>
      <c r="S1304" s="1745"/>
      <c r="T1304" s="1745"/>
      <c r="U1304" s="1745"/>
    </row>
    <row r="1305" spans="13:21">
      <c r="M1305" s="1858"/>
      <c r="N1305" s="1859"/>
      <c r="O1305" s="1859"/>
      <c r="P1305" s="1859"/>
      <c r="Q1305" s="1745"/>
      <c r="R1305" s="1745"/>
      <c r="S1305" s="1745"/>
      <c r="T1305" s="1745"/>
      <c r="U1305" s="1745"/>
    </row>
    <row r="1306" spans="13:21">
      <c r="M1306" s="1858"/>
      <c r="N1306" s="1859"/>
      <c r="O1306" s="1859"/>
      <c r="P1306" s="1859"/>
      <c r="Q1306" s="1745"/>
      <c r="R1306" s="1745"/>
      <c r="S1306" s="1745"/>
      <c r="T1306" s="1745"/>
      <c r="U1306" s="1745"/>
    </row>
    <row r="1307" spans="13:21">
      <c r="M1307" s="1858"/>
      <c r="N1307" s="1859"/>
      <c r="O1307" s="1859"/>
      <c r="P1307" s="1859"/>
      <c r="Q1307" s="1745"/>
      <c r="R1307" s="1745"/>
      <c r="S1307" s="1745"/>
      <c r="T1307" s="1745"/>
      <c r="U1307" s="1745"/>
    </row>
    <row r="1308" spans="13:21">
      <c r="M1308" s="1858"/>
      <c r="N1308" s="1859"/>
      <c r="O1308" s="1859"/>
      <c r="P1308" s="1859"/>
      <c r="Q1308" s="1745"/>
      <c r="R1308" s="1745"/>
      <c r="S1308" s="1745"/>
      <c r="T1308" s="1745"/>
      <c r="U1308" s="1745"/>
    </row>
    <row r="1309" spans="13:21">
      <c r="M1309" s="1858"/>
      <c r="N1309" s="1859"/>
      <c r="O1309" s="1859"/>
      <c r="P1309" s="1859"/>
      <c r="Q1309" s="1745"/>
      <c r="R1309" s="1745"/>
      <c r="S1309" s="1745"/>
      <c r="T1309" s="1745"/>
      <c r="U1309" s="1745"/>
    </row>
    <row r="1310" spans="13:21">
      <c r="M1310" s="1858"/>
      <c r="N1310" s="1859"/>
      <c r="O1310" s="1859"/>
      <c r="P1310" s="1859"/>
      <c r="Q1310" s="1745"/>
      <c r="R1310" s="1745"/>
      <c r="S1310" s="1745"/>
      <c r="T1310" s="1745"/>
      <c r="U1310" s="1745"/>
    </row>
    <row r="1311" spans="13:21">
      <c r="M1311" s="1858"/>
      <c r="N1311" s="1859"/>
      <c r="O1311" s="1859"/>
      <c r="P1311" s="1859"/>
      <c r="Q1311" s="1745"/>
      <c r="R1311" s="1745"/>
      <c r="S1311" s="1745"/>
      <c r="T1311" s="1745"/>
      <c r="U1311" s="1745"/>
    </row>
    <row r="1312" spans="13:21">
      <c r="M1312" s="1858"/>
      <c r="N1312" s="1859"/>
      <c r="O1312" s="1859"/>
      <c r="P1312" s="1859"/>
      <c r="Q1312" s="1745"/>
      <c r="R1312" s="1745"/>
      <c r="S1312" s="1745"/>
      <c r="T1312" s="1745"/>
      <c r="U1312" s="1745"/>
    </row>
    <row r="1313" spans="13:21">
      <c r="M1313" s="1858"/>
      <c r="N1313" s="1859"/>
      <c r="O1313" s="1859"/>
      <c r="P1313" s="1859"/>
      <c r="Q1313" s="1745"/>
      <c r="R1313" s="1745"/>
      <c r="S1313" s="1745"/>
      <c r="T1313" s="1745"/>
      <c r="U1313" s="1745"/>
    </row>
    <row r="1314" spans="13:21">
      <c r="M1314" s="1858"/>
      <c r="N1314" s="1859"/>
      <c r="O1314" s="1859"/>
      <c r="P1314" s="1859"/>
      <c r="Q1314" s="1745"/>
      <c r="R1314" s="1745"/>
      <c r="S1314" s="1745"/>
      <c r="T1314" s="1745"/>
      <c r="U1314" s="1745"/>
    </row>
    <row r="1315" spans="13:21">
      <c r="M1315" s="1858"/>
      <c r="N1315" s="1859"/>
      <c r="O1315" s="1859"/>
      <c r="P1315" s="1859"/>
      <c r="Q1315" s="1745"/>
      <c r="R1315" s="1745"/>
      <c r="S1315" s="1745"/>
      <c r="T1315" s="1745"/>
      <c r="U1315" s="1745"/>
    </row>
    <row r="1316" spans="13:21">
      <c r="M1316" s="1858"/>
      <c r="N1316" s="1859"/>
      <c r="O1316" s="1859"/>
      <c r="P1316" s="1859"/>
      <c r="Q1316" s="1745"/>
      <c r="R1316" s="1745"/>
      <c r="S1316" s="1745"/>
      <c r="T1316" s="1745"/>
      <c r="U1316" s="1745"/>
    </row>
    <row r="1317" spans="13:21">
      <c r="M1317" s="1858"/>
      <c r="N1317" s="1859"/>
      <c r="O1317" s="1859"/>
      <c r="P1317" s="1859"/>
      <c r="Q1317" s="1745"/>
      <c r="R1317" s="1745"/>
      <c r="S1317" s="1745"/>
      <c r="T1317" s="1745"/>
      <c r="U1317" s="1745"/>
    </row>
    <row r="1318" spans="13:21">
      <c r="M1318" s="1858"/>
      <c r="N1318" s="1859"/>
      <c r="O1318" s="1859"/>
      <c r="P1318" s="1859"/>
      <c r="Q1318" s="1745"/>
      <c r="R1318" s="1745"/>
      <c r="S1318" s="1745"/>
      <c r="T1318" s="1745"/>
      <c r="U1318" s="1745"/>
    </row>
    <row r="1319" spans="13:21">
      <c r="M1319" s="1858"/>
      <c r="N1319" s="1859"/>
      <c r="O1319" s="1859"/>
      <c r="P1319" s="1859"/>
      <c r="Q1319" s="1745"/>
      <c r="R1319" s="1745"/>
      <c r="S1319" s="1745"/>
      <c r="T1319" s="1745"/>
      <c r="U1319" s="1745"/>
    </row>
    <row r="1320" spans="13:21">
      <c r="M1320" s="1858"/>
      <c r="N1320" s="1859"/>
      <c r="O1320" s="1859"/>
      <c r="P1320" s="1859"/>
      <c r="Q1320" s="1745"/>
      <c r="R1320" s="1745"/>
      <c r="S1320" s="1745"/>
      <c r="T1320" s="1745"/>
      <c r="U1320" s="1745"/>
    </row>
    <row r="1321" spans="13:21">
      <c r="M1321" s="1858"/>
      <c r="N1321" s="1859"/>
      <c r="O1321" s="1859"/>
      <c r="P1321" s="1859"/>
      <c r="Q1321" s="1745"/>
      <c r="R1321" s="1745"/>
      <c r="S1321" s="1745"/>
      <c r="T1321" s="1745"/>
      <c r="U1321" s="1745"/>
    </row>
    <row r="1322" spans="13:21">
      <c r="M1322" s="1858"/>
      <c r="N1322" s="1859"/>
      <c r="O1322" s="1859"/>
      <c r="P1322" s="1859"/>
      <c r="Q1322" s="1745"/>
      <c r="R1322" s="1745"/>
      <c r="S1322" s="1745"/>
      <c r="T1322" s="1745"/>
      <c r="U1322" s="1745"/>
    </row>
    <row r="1323" spans="13:21">
      <c r="M1323" s="1858"/>
      <c r="N1323" s="1859"/>
      <c r="O1323" s="1859"/>
      <c r="P1323" s="1859"/>
      <c r="Q1323" s="1745"/>
      <c r="R1323" s="1745"/>
      <c r="S1323" s="1745"/>
      <c r="T1323" s="1745"/>
      <c r="U1323" s="1745"/>
    </row>
    <row r="1324" spans="13:21">
      <c r="M1324" s="1858"/>
      <c r="N1324" s="1859"/>
      <c r="O1324" s="1859"/>
      <c r="P1324" s="1859"/>
      <c r="Q1324" s="1745"/>
      <c r="R1324" s="1745"/>
      <c r="S1324" s="1745"/>
      <c r="T1324" s="1745"/>
      <c r="U1324" s="1745"/>
    </row>
    <row r="1325" spans="13:21">
      <c r="M1325" s="1858"/>
      <c r="N1325" s="1859"/>
      <c r="O1325" s="1859"/>
      <c r="P1325" s="1859"/>
      <c r="Q1325" s="1745"/>
      <c r="R1325" s="1745"/>
      <c r="S1325" s="1745"/>
      <c r="T1325" s="1745"/>
      <c r="U1325" s="1745"/>
    </row>
    <row r="1326" spans="13:21">
      <c r="M1326" s="1858"/>
      <c r="N1326" s="1859"/>
      <c r="O1326" s="1859"/>
      <c r="P1326" s="1859"/>
      <c r="Q1326" s="1745"/>
      <c r="R1326" s="1745"/>
      <c r="S1326" s="1745"/>
      <c r="T1326" s="1745"/>
      <c r="U1326" s="1745"/>
    </row>
    <row r="1327" spans="13:21">
      <c r="M1327" s="1858"/>
      <c r="N1327" s="1859"/>
      <c r="O1327" s="1859"/>
      <c r="P1327" s="1859"/>
      <c r="Q1327" s="1745"/>
      <c r="R1327" s="1745"/>
      <c r="S1327" s="1745"/>
      <c r="T1327" s="1745"/>
      <c r="U1327" s="1745"/>
    </row>
    <row r="1328" spans="13:21">
      <c r="M1328" s="1858"/>
      <c r="N1328" s="1859"/>
      <c r="O1328" s="1859"/>
      <c r="P1328" s="1859"/>
      <c r="Q1328" s="1745"/>
      <c r="R1328" s="1745"/>
      <c r="S1328" s="1745"/>
      <c r="T1328" s="1745"/>
      <c r="U1328" s="1745"/>
    </row>
    <row r="1329" spans="13:21">
      <c r="M1329" s="1858"/>
      <c r="N1329" s="1859"/>
      <c r="O1329" s="1859"/>
      <c r="P1329" s="1859"/>
      <c r="Q1329" s="1745"/>
      <c r="R1329" s="1745"/>
      <c r="S1329" s="1745"/>
      <c r="T1329" s="1745"/>
      <c r="U1329" s="1745"/>
    </row>
    <row r="1330" spans="13:21">
      <c r="M1330" s="1858"/>
      <c r="N1330" s="1859"/>
      <c r="O1330" s="1859"/>
      <c r="P1330" s="1859"/>
      <c r="Q1330" s="1745"/>
      <c r="R1330" s="1745"/>
      <c r="S1330" s="1745"/>
      <c r="T1330" s="1745"/>
      <c r="U1330" s="1745"/>
    </row>
    <row r="1331" spans="13:21">
      <c r="M1331" s="1858"/>
      <c r="N1331" s="1859"/>
      <c r="O1331" s="1859"/>
      <c r="P1331" s="1859"/>
      <c r="Q1331" s="1745"/>
      <c r="R1331" s="1745"/>
      <c r="S1331" s="1745"/>
      <c r="T1331" s="1745"/>
      <c r="U1331" s="1745"/>
    </row>
    <row r="1332" spans="13:21">
      <c r="M1332" s="1858"/>
      <c r="N1332" s="1859"/>
      <c r="O1332" s="1859"/>
      <c r="P1332" s="1859"/>
      <c r="Q1332" s="1745"/>
      <c r="R1332" s="1745"/>
      <c r="S1332" s="1745"/>
      <c r="T1332" s="1745"/>
      <c r="U1332" s="1745"/>
    </row>
    <row r="1333" spans="13:21">
      <c r="M1333" s="1858"/>
      <c r="N1333" s="1859"/>
      <c r="O1333" s="1859"/>
      <c r="P1333" s="1859"/>
      <c r="Q1333" s="1745"/>
      <c r="R1333" s="1745"/>
      <c r="S1333" s="1745"/>
      <c r="T1333" s="1745"/>
      <c r="U1333" s="1745"/>
    </row>
    <row r="1334" spans="13:21">
      <c r="M1334" s="1858"/>
      <c r="N1334" s="1859"/>
      <c r="O1334" s="1859"/>
      <c r="P1334" s="1859"/>
      <c r="Q1334" s="1745"/>
      <c r="R1334" s="1745"/>
      <c r="S1334" s="1745"/>
      <c r="T1334" s="1745"/>
      <c r="U1334" s="1745"/>
    </row>
    <row r="1335" spans="13:21">
      <c r="M1335" s="1858"/>
      <c r="N1335" s="1859"/>
      <c r="O1335" s="1859"/>
      <c r="P1335" s="1859"/>
      <c r="Q1335" s="1745"/>
      <c r="R1335" s="1745"/>
      <c r="S1335" s="1745"/>
      <c r="T1335" s="1745"/>
      <c r="U1335" s="1745"/>
    </row>
    <row r="1336" spans="13:21">
      <c r="M1336" s="1858"/>
      <c r="N1336" s="1859"/>
      <c r="O1336" s="1859"/>
      <c r="P1336" s="1859"/>
      <c r="Q1336" s="1745"/>
      <c r="R1336" s="1745"/>
      <c r="S1336" s="1745"/>
      <c r="T1336" s="1745"/>
      <c r="U1336" s="1745"/>
    </row>
    <row r="1337" spans="13:21">
      <c r="M1337" s="1858"/>
      <c r="N1337" s="1859"/>
      <c r="O1337" s="1859"/>
      <c r="P1337" s="1859"/>
      <c r="Q1337" s="1745"/>
      <c r="R1337" s="1745"/>
      <c r="S1337" s="1745"/>
      <c r="T1337" s="1745"/>
      <c r="U1337" s="1745"/>
    </row>
    <row r="1338" spans="13:21">
      <c r="M1338" s="1858"/>
      <c r="N1338" s="1859"/>
      <c r="O1338" s="1859"/>
      <c r="P1338" s="1859"/>
      <c r="Q1338" s="1745"/>
      <c r="R1338" s="1745"/>
      <c r="S1338" s="1745"/>
      <c r="T1338" s="1745"/>
      <c r="U1338" s="1745"/>
    </row>
    <row r="1339" spans="13:21">
      <c r="M1339" s="1858"/>
      <c r="N1339" s="1859"/>
      <c r="O1339" s="1859"/>
      <c r="P1339" s="1859"/>
      <c r="Q1339" s="1745"/>
      <c r="R1339" s="1745"/>
      <c r="S1339" s="1745"/>
      <c r="T1339" s="1745"/>
      <c r="U1339" s="1745"/>
    </row>
    <row r="1340" spans="13:21">
      <c r="M1340" s="1858"/>
      <c r="N1340" s="1859"/>
      <c r="O1340" s="1859"/>
      <c r="P1340" s="1859"/>
      <c r="Q1340" s="1745"/>
      <c r="R1340" s="1745"/>
      <c r="S1340" s="1745"/>
      <c r="T1340" s="1745"/>
      <c r="U1340" s="1745"/>
    </row>
    <row r="1341" spans="13:21">
      <c r="M1341" s="1858"/>
      <c r="N1341" s="1859"/>
      <c r="O1341" s="1859"/>
      <c r="P1341" s="1859"/>
      <c r="Q1341" s="1745"/>
      <c r="R1341" s="1745"/>
      <c r="S1341" s="1745"/>
      <c r="T1341" s="1745"/>
      <c r="U1341" s="1745"/>
    </row>
    <row r="1342" spans="13:21">
      <c r="M1342" s="1858"/>
      <c r="N1342" s="1859"/>
      <c r="O1342" s="1859"/>
      <c r="P1342" s="1859"/>
      <c r="Q1342" s="1745"/>
      <c r="R1342" s="1745"/>
      <c r="S1342" s="1745"/>
      <c r="T1342" s="1745"/>
      <c r="U1342" s="1745"/>
    </row>
    <row r="1343" spans="13:21">
      <c r="M1343" s="1858"/>
      <c r="N1343" s="1859"/>
      <c r="O1343" s="1859"/>
      <c r="P1343" s="1859"/>
      <c r="Q1343" s="1745"/>
      <c r="R1343" s="1745"/>
      <c r="S1343" s="1745"/>
      <c r="T1343" s="1745"/>
      <c r="U1343" s="1745"/>
    </row>
    <row r="1344" spans="13:21">
      <c r="M1344" s="1858"/>
      <c r="N1344" s="1859"/>
      <c r="O1344" s="1859"/>
      <c r="P1344" s="1859"/>
      <c r="Q1344" s="1745"/>
      <c r="R1344" s="1745"/>
      <c r="S1344" s="1745"/>
      <c r="T1344" s="1745"/>
      <c r="U1344" s="1745"/>
    </row>
    <row r="1345" spans="13:21">
      <c r="M1345" s="1858"/>
      <c r="N1345" s="1859"/>
      <c r="O1345" s="1859"/>
      <c r="P1345" s="1859"/>
      <c r="Q1345" s="1745"/>
      <c r="R1345" s="1745"/>
      <c r="S1345" s="1745"/>
      <c r="T1345" s="1745"/>
      <c r="U1345" s="1745"/>
    </row>
    <row r="1346" spans="13:21">
      <c r="M1346" s="1858"/>
      <c r="N1346" s="1859"/>
      <c r="O1346" s="1859"/>
      <c r="P1346" s="1859"/>
      <c r="Q1346" s="1745"/>
      <c r="R1346" s="1745"/>
      <c r="S1346" s="1745"/>
      <c r="T1346" s="1745"/>
      <c r="U1346" s="1745"/>
    </row>
    <row r="1347" spans="13:21">
      <c r="M1347" s="1858"/>
      <c r="N1347" s="1859"/>
      <c r="O1347" s="1859"/>
      <c r="P1347" s="1859"/>
      <c r="Q1347" s="1745"/>
      <c r="R1347" s="1745"/>
      <c r="S1347" s="1745"/>
      <c r="T1347" s="1745"/>
      <c r="U1347" s="1745"/>
    </row>
    <row r="1348" spans="13:21">
      <c r="M1348" s="1858"/>
      <c r="N1348" s="1859"/>
      <c r="O1348" s="1859"/>
      <c r="P1348" s="1859"/>
      <c r="Q1348" s="1745"/>
      <c r="R1348" s="1745"/>
      <c r="S1348" s="1745"/>
      <c r="T1348" s="1745"/>
      <c r="U1348" s="1745"/>
    </row>
    <row r="1349" spans="13:21">
      <c r="M1349" s="1858"/>
      <c r="N1349" s="1859"/>
      <c r="O1349" s="1859"/>
      <c r="P1349" s="1859"/>
      <c r="Q1349" s="1745"/>
      <c r="R1349" s="1745"/>
      <c r="S1349" s="1745"/>
      <c r="T1349" s="1745"/>
      <c r="U1349" s="1745"/>
    </row>
    <row r="1350" spans="13:21">
      <c r="M1350" s="1858"/>
      <c r="N1350" s="1859"/>
      <c r="O1350" s="1859"/>
      <c r="P1350" s="1859"/>
      <c r="Q1350" s="1745"/>
      <c r="R1350" s="1745"/>
      <c r="S1350" s="1745"/>
      <c r="T1350" s="1745"/>
      <c r="U1350" s="1745"/>
    </row>
    <row r="1351" spans="13:21">
      <c r="M1351" s="1858"/>
      <c r="N1351" s="1859"/>
      <c r="O1351" s="1859"/>
      <c r="P1351" s="1859"/>
      <c r="Q1351" s="1745"/>
      <c r="R1351" s="1745"/>
      <c r="S1351" s="1745"/>
      <c r="T1351" s="1745"/>
      <c r="U1351" s="1745"/>
    </row>
    <row r="1352" spans="13:21">
      <c r="M1352" s="1858"/>
      <c r="N1352" s="1859"/>
      <c r="O1352" s="1859"/>
      <c r="P1352" s="1859"/>
      <c r="Q1352" s="1745"/>
      <c r="R1352" s="1745"/>
      <c r="S1352" s="1745"/>
      <c r="T1352" s="1745"/>
      <c r="U1352" s="1745"/>
    </row>
    <row r="1353" spans="13:21">
      <c r="M1353" s="1858"/>
      <c r="N1353" s="1859"/>
      <c r="O1353" s="1859"/>
      <c r="P1353" s="1859"/>
      <c r="Q1353" s="1745"/>
      <c r="R1353" s="1745"/>
      <c r="S1353" s="1745"/>
      <c r="T1353" s="1745"/>
      <c r="U1353" s="1745"/>
    </row>
    <row r="1354" spans="13:21">
      <c r="M1354" s="1858"/>
      <c r="N1354" s="1859"/>
      <c r="O1354" s="1859"/>
      <c r="P1354" s="1859"/>
      <c r="Q1354" s="1745"/>
      <c r="R1354" s="1745"/>
      <c r="S1354" s="1745"/>
      <c r="T1354" s="1745"/>
      <c r="U1354" s="1745"/>
    </row>
    <row r="1355" spans="13:21">
      <c r="M1355" s="1858"/>
      <c r="N1355" s="1859"/>
      <c r="O1355" s="1859"/>
      <c r="P1355" s="1859"/>
      <c r="Q1355" s="1745"/>
      <c r="R1355" s="1745"/>
      <c r="S1355" s="1745"/>
      <c r="T1355" s="1745"/>
      <c r="U1355" s="1745"/>
    </row>
    <row r="1356" spans="13:21">
      <c r="M1356" s="1858"/>
      <c r="N1356" s="1859"/>
      <c r="O1356" s="1859"/>
      <c r="P1356" s="1859"/>
      <c r="Q1356" s="1745"/>
      <c r="R1356" s="1745"/>
      <c r="S1356" s="1745"/>
      <c r="T1356" s="1745"/>
      <c r="U1356" s="1745"/>
    </row>
    <row r="1357" spans="13:21">
      <c r="M1357" s="1858"/>
      <c r="N1357" s="1859"/>
      <c r="O1357" s="1859"/>
      <c r="P1357" s="1859"/>
      <c r="Q1357" s="1745"/>
      <c r="R1357" s="1745"/>
      <c r="S1357" s="1745"/>
      <c r="T1357" s="1745"/>
      <c r="U1357" s="1745"/>
    </row>
    <row r="1358" spans="13:21">
      <c r="M1358" s="1858"/>
      <c r="N1358" s="1859"/>
      <c r="O1358" s="1859"/>
      <c r="P1358" s="1859"/>
      <c r="Q1358" s="1745"/>
      <c r="R1358" s="1745"/>
      <c r="S1358" s="1745"/>
      <c r="T1358" s="1745"/>
      <c r="U1358" s="1745"/>
    </row>
    <row r="1359" spans="13:21">
      <c r="M1359" s="1858"/>
      <c r="N1359" s="1859"/>
      <c r="O1359" s="1859"/>
      <c r="P1359" s="1859"/>
      <c r="Q1359" s="1745"/>
      <c r="R1359" s="1745"/>
      <c r="S1359" s="1745"/>
      <c r="T1359" s="1745"/>
      <c r="U1359" s="1745"/>
    </row>
    <row r="1360" spans="13:21">
      <c r="M1360" s="1858"/>
      <c r="N1360" s="1859"/>
      <c r="O1360" s="1859"/>
      <c r="P1360" s="1859"/>
      <c r="Q1360" s="1745"/>
      <c r="R1360" s="1745"/>
      <c r="S1360" s="1745"/>
      <c r="T1360" s="1745"/>
      <c r="U1360" s="1745"/>
    </row>
    <row r="1361" spans="13:21">
      <c r="M1361" s="1858"/>
      <c r="N1361" s="1859"/>
      <c r="O1361" s="1859"/>
      <c r="P1361" s="1859"/>
      <c r="Q1361" s="1745"/>
      <c r="R1361" s="1745"/>
      <c r="S1361" s="1745"/>
      <c r="T1361" s="1745"/>
      <c r="U1361" s="1745"/>
    </row>
    <row r="1362" spans="13:21">
      <c r="M1362" s="1858"/>
      <c r="N1362" s="1859"/>
      <c r="O1362" s="1859"/>
      <c r="P1362" s="1859"/>
      <c r="Q1362" s="1745"/>
      <c r="R1362" s="1745"/>
      <c r="S1362" s="1745"/>
      <c r="T1362" s="1745"/>
      <c r="U1362" s="1745"/>
    </row>
    <row r="1363" spans="13:21">
      <c r="M1363" s="1858"/>
      <c r="N1363" s="1859"/>
      <c r="O1363" s="1859"/>
      <c r="P1363" s="1859"/>
      <c r="Q1363" s="1745"/>
      <c r="R1363" s="1745"/>
      <c r="S1363" s="1745"/>
      <c r="T1363" s="1745"/>
      <c r="U1363" s="1745"/>
    </row>
    <row r="1364" spans="13:21">
      <c r="M1364" s="1858"/>
      <c r="N1364" s="1859"/>
      <c r="O1364" s="1859"/>
      <c r="P1364" s="1859"/>
      <c r="Q1364" s="1745"/>
      <c r="R1364" s="1745"/>
      <c r="S1364" s="1745"/>
      <c r="T1364" s="1745"/>
      <c r="U1364" s="1745"/>
    </row>
    <row r="1365" spans="13:21">
      <c r="M1365" s="1858"/>
      <c r="N1365" s="1859"/>
      <c r="O1365" s="1859"/>
      <c r="P1365" s="1859"/>
      <c r="Q1365" s="1745"/>
      <c r="R1365" s="1745"/>
      <c r="S1365" s="1745"/>
      <c r="T1365" s="1745"/>
      <c r="U1365" s="1745"/>
    </row>
    <row r="1366" spans="13:21">
      <c r="M1366" s="1858"/>
      <c r="N1366" s="1859"/>
      <c r="O1366" s="1859"/>
      <c r="P1366" s="1859"/>
      <c r="Q1366" s="1745"/>
      <c r="R1366" s="1745"/>
      <c r="S1366" s="1745"/>
      <c r="T1366" s="1745"/>
      <c r="U1366" s="1745"/>
    </row>
    <row r="1367" spans="13:21">
      <c r="M1367" s="1858"/>
      <c r="N1367" s="1859"/>
      <c r="O1367" s="1859"/>
      <c r="P1367" s="1859"/>
      <c r="Q1367" s="1745"/>
      <c r="R1367" s="1745"/>
      <c r="S1367" s="1745"/>
      <c r="T1367" s="1745"/>
      <c r="U1367" s="1745"/>
    </row>
    <row r="1368" spans="13:21">
      <c r="M1368" s="1858"/>
      <c r="N1368" s="1859"/>
      <c r="O1368" s="1859"/>
      <c r="P1368" s="1859"/>
      <c r="Q1368" s="1745"/>
      <c r="R1368" s="1745"/>
      <c r="S1368" s="1745"/>
      <c r="T1368" s="1745"/>
      <c r="U1368" s="1745"/>
    </row>
    <row r="1369" spans="13:21">
      <c r="M1369" s="1858"/>
      <c r="N1369" s="1859"/>
      <c r="O1369" s="1859"/>
      <c r="P1369" s="1859"/>
      <c r="Q1369" s="1745"/>
      <c r="R1369" s="1745"/>
      <c r="S1369" s="1745"/>
      <c r="T1369" s="1745"/>
      <c r="U1369" s="1745"/>
    </row>
    <row r="1370" spans="13:21">
      <c r="M1370" s="1858"/>
      <c r="N1370" s="1859"/>
      <c r="O1370" s="1859"/>
      <c r="P1370" s="1859"/>
      <c r="Q1370" s="1745"/>
      <c r="R1370" s="1745"/>
      <c r="S1370" s="1745"/>
      <c r="T1370" s="1745"/>
      <c r="U1370" s="1745"/>
    </row>
    <row r="1371" spans="13:21">
      <c r="M1371" s="1858"/>
      <c r="N1371" s="1859"/>
      <c r="O1371" s="1859"/>
      <c r="P1371" s="1859"/>
      <c r="Q1371" s="1745"/>
      <c r="R1371" s="1745"/>
      <c r="S1371" s="1745"/>
      <c r="T1371" s="1745"/>
      <c r="U1371" s="1745"/>
    </row>
    <row r="1372" spans="13:21">
      <c r="M1372" s="1858"/>
      <c r="N1372" s="1859"/>
      <c r="O1372" s="1859"/>
      <c r="P1372" s="1859"/>
      <c r="Q1372" s="1745"/>
      <c r="R1372" s="1745"/>
      <c r="S1372" s="1745"/>
      <c r="T1372" s="1745"/>
      <c r="U1372" s="1745"/>
    </row>
    <row r="1373" spans="13:21">
      <c r="M1373" s="1858"/>
      <c r="N1373" s="1859"/>
      <c r="O1373" s="1859"/>
      <c r="P1373" s="1859"/>
      <c r="Q1373" s="1745"/>
      <c r="R1373" s="1745"/>
      <c r="S1373" s="1745"/>
      <c r="T1373" s="1745"/>
      <c r="U1373" s="1745"/>
    </row>
    <row r="1374" spans="13:21">
      <c r="M1374" s="1858"/>
      <c r="N1374" s="1859"/>
      <c r="O1374" s="1859"/>
      <c r="P1374" s="1859"/>
      <c r="Q1374" s="1745"/>
      <c r="R1374" s="1745"/>
      <c r="S1374" s="1745"/>
      <c r="T1374" s="1745"/>
      <c r="U1374" s="1745"/>
    </row>
    <row r="1375" spans="13:21">
      <c r="M1375" s="1858"/>
      <c r="N1375" s="1859"/>
      <c r="O1375" s="1859"/>
      <c r="P1375" s="1859"/>
      <c r="Q1375" s="1745"/>
      <c r="R1375" s="1745"/>
      <c r="S1375" s="1745"/>
      <c r="T1375" s="1745"/>
      <c r="U1375" s="1745"/>
    </row>
    <row r="1376" spans="13:21">
      <c r="M1376" s="1858"/>
      <c r="N1376" s="1859"/>
      <c r="O1376" s="1859"/>
      <c r="P1376" s="1859"/>
      <c r="Q1376" s="1745"/>
      <c r="R1376" s="1745"/>
      <c r="S1376" s="1745"/>
      <c r="T1376" s="1745"/>
      <c r="U1376" s="1745"/>
    </row>
    <row r="1377" spans="13:21">
      <c r="M1377" s="1858"/>
      <c r="N1377" s="1859"/>
      <c r="O1377" s="1859"/>
      <c r="P1377" s="1859"/>
      <c r="Q1377" s="1745"/>
      <c r="R1377" s="1745"/>
      <c r="S1377" s="1745"/>
      <c r="T1377" s="1745"/>
      <c r="U1377" s="1745"/>
    </row>
    <row r="1378" spans="13:21">
      <c r="M1378" s="1858"/>
      <c r="N1378" s="1859"/>
      <c r="O1378" s="1859"/>
      <c r="P1378" s="1859"/>
      <c r="Q1378" s="1745"/>
      <c r="R1378" s="1745"/>
      <c r="S1378" s="1745"/>
      <c r="T1378" s="1745"/>
      <c r="U1378" s="1745"/>
    </row>
    <row r="1379" spans="13:21">
      <c r="M1379" s="1858"/>
      <c r="N1379" s="1859"/>
      <c r="O1379" s="1859"/>
      <c r="P1379" s="1859"/>
      <c r="Q1379" s="1745"/>
      <c r="R1379" s="1745"/>
      <c r="S1379" s="1745"/>
      <c r="T1379" s="1745"/>
      <c r="U1379" s="1745"/>
    </row>
    <row r="1380" spans="13:21">
      <c r="M1380" s="1858"/>
      <c r="N1380" s="1859"/>
      <c r="O1380" s="1859"/>
      <c r="P1380" s="1859"/>
      <c r="Q1380" s="1745"/>
      <c r="R1380" s="1745"/>
      <c r="S1380" s="1745"/>
      <c r="T1380" s="1745"/>
      <c r="U1380" s="1745"/>
    </row>
    <row r="1381" spans="13:21">
      <c r="M1381" s="1858"/>
      <c r="N1381" s="1859"/>
      <c r="O1381" s="1859"/>
      <c r="P1381" s="1859"/>
      <c r="Q1381" s="1745"/>
      <c r="R1381" s="1745"/>
      <c r="S1381" s="1745"/>
      <c r="T1381" s="1745"/>
      <c r="U1381" s="1745"/>
    </row>
    <row r="1382" spans="13:21">
      <c r="M1382" s="1858"/>
      <c r="N1382" s="1859"/>
      <c r="O1382" s="1859"/>
      <c r="P1382" s="1859"/>
      <c r="Q1382" s="1745"/>
      <c r="R1382" s="1745"/>
      <c r="S1382" s="1745"/>
      <c r="T1382" s="1745"/>
      <c r="U1382" s="1745"/>
    </row>
    <row r="1383" spans="13:21">
      <c r="M1383" s="1858"/>
      <c r="N1383" s="1859"/>
      <c r="O1383" s="1859"/>
      <c r="P1383" s="1859"/>
      <c r="Q1383" s="1745"/>
      <c r="R1383" s="1745"/>
      <c r="S1383" s="1745"/>
      <c r="T1383" s="1745"/>
      <c r="U1383" s="1745"/>
    </row>
    <row r="1384" spans="13:21">
      <c r="M1384" s="1858"/>
      <c r="N1384" s="1859"/>
      <c r="O1384" s="1859"/>
      <c r="P1384" s="1859"/>
      <c r="Q1384" s="1745"/>
      <c r="R1384" s="1745"/>
      <c r="S1384" s="1745"/>
      <c r="T1384" s="1745"/>
      <c r="U1384" s="1745"/>
    </row>
    <row r="1385" spans="13:21">
      <c r="M1385" s="1858"/>
      <c r="N1385" s="1859"/>
      <c r="O1385" s="1859"/>
      <c r="P1385" s="1859"/>
      <c r="Q1385" s="1745"/>
      <c r="R1385" s="1745"/>
      <c r="S1385" s="1745"/>
      <c r="T1385" s="1745"/>
      <c r="U1385" s="1745"/>
    </row>
    <row r="1386" spans="13:21">
      <c r="M1386" s="1858"/>
      <c r="N1386" s="1859"/>
      <c r="O1386" s="1859"/>
      <c r="P1386" s="1859"/>
      <c r="Q1386" s="1745"/>
      <c r="R1386" s="1745"/>
      <c r="S1386" s="1745"/>
      <c r="T1386" s="1745"/>
      <c r="U1386" s="1745"/>
    </row>
    <row r="1387" spans="13:21">
      <c r="M1387" s="1858"/>
      <c r="N1387" s="1859"/>
      <c r="O1387" s="1859"/>
      <c r="P1387" s="1859"/>
      <c r="Q1387" s="1745"/>
      <c r="R1387" s="1745"/>
      <c r="S1387" s="1745"/>
      <c r="T1387" s="1745"/>
      <c r="U1387" s="1745"/>
    </row>
    <row r="1388" spans="13:21">
      <c r="M1388" s="1858"/>
      <c r="N1388" s="1859"/>
      <c r="O1388" s="1859"/>
      <c r="P1388" s="1859"/>
      <c r="Q1388" s="1745"/>
      <c r="R1388" s="1745"/>
      <c r="S1388" s="1745"/>
      <c r="T1388" s="1745"/>
      <c r="U1388" s="1745"/>
    </row>
    <row r="1389" spans="13:21">
      <c r="M1389" s="1858"/>
      <c r="N1389" s="1859"/>
      <c r="O1389" s="1859"/>
      <c r="P1389" s="1859"/>
      <c r="Q1389" s="1745"/>
      <c r="R1389" s="1745"/>
      <c r="S1389" s="1745"/>
      <c r="T1389" s="1745"/>
      <c r="U1389" s="1745"/>
    </row>
    <row r="1390" spans="13:21">
      <c r="M1390" s="1858"/>
      <c r="N1390" s="1859"/>
      <c r="O1390" s="1859"/>
      <c r="P1390" s="1859"/>
      <c r="Q1390" s="1745"/>
      <c r="R1390" s="1745"/>
      <c r="S1390" s="1745"/>
      <c r="T1390" s="1745"/>
      <c r="U1390" s="1745"/>
    </row>
    <row r="1391" spans="13:21">
      <c r="M1391" s="1858"/>
      <c r="N1391" s="1859"/>
      <c r="O1391" s="1859"/>
      <c r="P1391" s="1859"/>
      <c r="Q1391" s="1745"/>
      <c r="R1391" s="1745"/>
      <c r="S1391" s="1745"/>
      <c r="T1391" s="1745"/>
      <c r="U1391" s="1745"/>
    </row>
    <row r="1392" spans="13:21">
      <c r="M1392" s="1858"/>
      <c r="N1392" s="1859"/>
      <c r="O1392" s="1859"/>
      <c r="P1392" s="1859"/>
      <c r="Q1392" s="1745"/>
      <c r="R1392" s="1745"/>
      <c r="S1392" s="1745"/>
      <c r="T1392" s="1745"/>
      <c r="U1392" s="1745"/>
    </row>
    <row r="1393" spans="13:21">
      <c r="M1393" s="1858"/>
      <c r="N1393" s="1859"/>
      <c r="O1393" s="1859"/>
      <c r="P1393" s="1859"/>
      <c r="Q1393" s="1745"/>
      <c r="R1393" s="1745"/>
      <c r="S1393" s="1745"/>
      <c r="T1393" s="1745"/>
      <c r="U1393" s="1745"/>
    </row>
    <row r="1394" spans="13:21">
      <c r="M1394" s="1858"/>
      <c r="N1394" s="1859"/>
      <c r="O1394" s="1859"/>
      <c r="P1394" s="1859"/>
      <c r="Q1394" s="1745"/>
      <c r="R1394" s="1745"/>
      <c r="S1394" s="1745"/>
      <c r="T1394" s="1745"/>
      <c r="U1394" s="1745"/>
    </row>
    <row r="1395" spans="13:21">
      <c r="M1395" s="1858"/>
      <c r="N1395" s="1859"/>
      <c r="O1395" s="1859"/>
      <c r="P1395" s="1859"/>
      <c r="Q1395" s="1745"/>
      <c r="R1395" s="1745"/>
      <c r="S1395" s="1745"/>
      <c r="T1395" s="1745"/>
      <c r="U1395" s="1745"/>
    </row>
    <row r="1396" spans="13:21">
      <c r="M1396" s="1858"/>
      <c r="N1396" s="1859"/>
      <c r="O1396" s="1859"/>
      <c r="P1396" s="1859"/>
      <c r="Q1396" s="1745"/>
      <c r="R1396" s="1745"/>
      <c r="S1396" s="1745"/>
      <c r="T1396" s="1745"/>
      <c r="U1396" s="1745"/>
    </row>
    <row r="1397" spans="13:21">
      <c r="M1397" s="1858"/>
      <c r="N1397" s="1859"/>
      <c r="O1397" s="1859"/>
      <c r="P1397" s="1859"/>
      <c r="Q1397" s="1745"/>
      <c r="R1397" s="1745"/>
      <c r="S1397" s="1745"/>
      <c r="T1397" s="1745"/>
      <c r="U1397" s="1745"/>
    </row>
    <row r="1398" spans="13:21">
      <c r="M1398" s="1858"/>
      <c r="N1398" s="1859"/>
      <c r="O1398" s="1859"/>
      <c r="P1398" s="1859"/>
      <c r="Q1398" s="1745"/>
      <c r="R1398" s="1745"/>
      <c r="S1398" s="1745"/>
      <c r="T1398" s="1745"/>
      <c r="U1398" s="1745"/>
    </row>
    <row r="1399" spans="13:21">
      <c r="M1399" s="1858"/>
      <c r="N1399" s="1859"/>
      <c r="O1399" s="1859"/>
      <c r="P1399" s="1859"/>
      <c r="Q1399" s="1745"/>
      <c r="R1399" s="1745"/>
      <c r="S1399" s="1745"/>
      <c r="T1399" s="1745"/>
      <c r="U1399" s="1745"/>
    </row>
    <row r="1400" spans="13:21">
      <c r="M1400" s="1858"/>
      <c r="N1400" s="1859"/>
      <c r="O1400" s="1859"/>
      <c r="P1400" s="1859"/>
      <c r="Q1400" s="1745"/>
      <c r="R1400" s="1745"/>
      <c r="S1400" s="1745"/>
      <c r="T1400" s="1745"/>
      <c r="U1400" s="1745"/>
    </row>
    <row r="1401" spans="13:21">
      <c r="M1401" s="1858"/>
      <c r="N1401" s="1859"/>
      <c r="O1401" s="1859"/>
      <c r="P1401" s="1859"/>
      <c r="Q1401" s="1745"/>
      <c r="R1401" s="1745"/>
      <c r="S1401" s="1745"/>
      <c r="T1401" s="1745"/>
      <c r="U1401" s="1745"/>
    </row>
    <row r="1402" spans="13:21">
      <c r="M1402" s="1858"/>
      <c r="N1402" s="1859"/>
      <c r="O1402" s="1859"/>
      <c r="P1402" s="1859"/>
      <c r="Q1402" s="1745"/>
      <c r="R1402" s="1745"/>
      <c r="S1402" s="1745"/>
      <c r="T1402" s="1745"/>
      <c r="U1402" s="1745"/>
    </row>
    <row r="1403" spans="13:21">
      <c r="M1403" s="1858"/>
      <c r="N1403" s="1859"/>
      <c r="O1403" s="1859"/>
      <c r="P1403" s="1859"/>
      <c r="Q1403" s="1745"/>
      <c r="R1403" s="1745"/>
      <c r="S1403" s="1745"/>
      <c r="T1403" s="1745"/>
      <c r="U1403" s="1745"/>
    </row>
    <row r="1404" spans="13:21">
      <c r="M1404" s="1858"/>
      <c r="N1404" s="1859"/>
      <c r="O1404" s="1859"/>
      <c r="P1404" s="1859"/>
      <c r="Q1404" s="1745"/>
      <c r="R1404" s="1745"/>
      <c r="S1404" s="1745"/>
      <c r="T1404" s="1745"/>
      <c r="U1404" s="1745"/>
    </row>
    <row r="1405" spans="13:21">
      <c r="M1405" s="1858"/>
      <c r="N1405" s="1859"/>
      <c r="O1405" s="1859"/>
      <c r="P1405" s="1859"/>
      <c r="Q1405" s="1745"/>
      <c r="R1405" s="1745"/>
      <c r="S1405" s="1745"/>
      <c r="T1405" s="1745"/>
      <c r="U1405" s="1745"/>
    </row>
    <row r="1406" spans="13:21">
      <c r="M1406" s="1858"/>
      <c r="N1406" s="1859"/>
      <c r="O1406" s="1859"/>
      <c r="P1406" s="1859"/>
      <c r="Q1406" s="1745"/>
      <c r="R1406" s="1745"/>
      <c r="S1406" s="1745"/>
      <c r="T1406" s="1745"/>
      <c r="U1406" s="1745"/>
    </row>
    <row r="1407" spans="13:21">
      <c r="M1407" s="1858"/>
      <c r="N1407" s="1859"/>
      <c r="O1407" s="1859"/>
      <c r="P1407" s="1859"/>
      <c r="Q1407" s="1745"/>
      <c r="R1407" s="1745"/>
      <c r="S1407" s="1745"/>
      <c r="T1407" s="1745"/>
      <c r="U1407" s="1745"/>
    </row>
    <row r="1408" spans="13:21">
      <c r="M1408" s="1858"/>
      <c r="N1408" s="1859"/>
      <c r="O1408" s="1859"/>
      <c r="P1408" s="1859"/>
      <c r="Q1408" s="1745"/>
      <c r="R1408" s="1745"/>
      <c r="S1408" s="1745"/>
      <c r="T1408" s="1745"/>
      <c r="U1408" s="1745"/>
    </row>
    <row r="1409" spans="13:21">
      <c r="M1409" s="1858"/>
      <c r="N1409" s="1859"/>
      <c r="O1409" s="1859"/>
      <c r="P1409" s="1859"/>
      <c r="Q1409" s="1745"/>
      <c r="R1409" s="1745"/>
      <c r="S1409" s="1745"/>
      <c r="T1409" s="1745"/>
      <c r="U1409" s="1745"/>
    </row>
    <row r="1410" spans="13:21">
      <c r="M1410" s="1858"/>
      <c r="N1410" s="1859"/>
      <c r="O1410" s="1859"/>
      <c r="P1410" s="1859"/>
      <c r="Q1410" s="1745"/>
      <c r="R1410" s="1745"/>
      <c r="S1410" s="1745"/>
      <c r="T1410" s="1745"/>
      <c r="U1410" s="1745"/>
    </row>
    <row r="1411" spans="13:21">
      <c r="M1411" s="1858"/>
      <c r="N1411" s="1859"/>
      <c r="O1411" s="1859"/>
      <c r="P1411" s="1859"/>
      <c r="Q1411" s="1745"/>
      <c r="R1411" s="1745"/>
      <c r="S1411" s="1745"/>
      <c r="T1411" s="1745"/>
      <c r="U1411" s="1745"/>
    </row>
    <row r="1412" spans="13:21">
      <c r="M1412" s="1858"/>
      <c r="N1412" s="1859"/>
      <c r="O1412" s="1859"/>
      <c r="P1412" s="1859"/>
      <c r="Q1412" s="1745"/>
      <c r="R1412" s="1745"/>
      <c r="S1412" s="1745"/>
      <c r="T1412" s="1745"/>
      <c r="U1412" s="1745"/>
    </row>
    <row r="1413" spans="13:21">
      <c r="M1413" s="1858"/>
      <c r="N1413" s="1859"/>
      <c r="O1413" s="1859"/>
      <c r="P1413" s="1859"/>
      <c r="Q1413" s="1745"/>
      <c r="R1413" s="1745"/>
      <c r="S1413" s="1745"/>
      <c r="T1413" s="1745"/>
      <c r="U1413" s="1745"/>
    </row>
    <row r="1414" spans="13:21">
      <c r="M1414" s="1858"/>
      <c r="N1414" s="1859"/>
      <c r="O1414" s="1859"/>
      <c r="P1414" s="1859"/>
      <c r="Q1414" s="1745"/>
      <c r="R1414" s="1745"/>
      <c r="S1414" s="1745"/>
      <c r="T1414" s="1745"/>
      <c r="U1414" s="1745"/>
    </row>
    <row r="1415" spans="13:21">
      <c r="M1415" s="1858"/>
      <c r="N1415" s="1859"/>
      <c r="O1415" s="1859"/>
      <c r="P1415" s="1859"/>
      <c r="Q1415" s="1745"/>
      <c r="R1415" s="1745"/>
      <c r="S1415" s="1745"/>
      <c r="T1415" s="1745"/>
      <c r="U1415" s="1745"/>
    </row>
    <row r="1416" spans="13:21">
      <c r="M1416" s="1858"/>
      <c r="N1416" s="1859"/>
      <c r="O1416" s="1859"/>
      <c r="P1416" s="1859"/>
      <c r="Q1416" s="1745"/>
      <c r="R1416" s="1745"/>
      <c r="S1416" s="1745"/>
      <c r="T1416" s="1745"/>
      <c r="U1416" s="1745"/>
    </row>
    <row r="1417" spans="13:21">
      <c r="M1417" s="1858"/>
      <c r="N1417" s="1859"/>
      <c r="O1417" s="1859"/>
      <c r="P1417" s="1859"/>
      <c r="Q1417" s="1745"/>
      <c r="R1417" s="1745"/>
      <c r="S1417" s="1745"/>
      <c r="T1417" s="1745"/>
      <c r="U1417" s="1745"/>
    </row>
    <row r="1418" spans="13:21">
      <c r="M1418" s="1858"/>
      <c r="N1418" s="1859"/>
      <c r="O1418" s="1859"/>
      <c r="P1418" s="1859"/>
      <c r="Q1418" s="1745"/>
      <c r="R1418" s="1745"/>
      <c r="S1418" s="1745"/>
      <c r="T1418" s="1745"/>
      <c r="U1418" s="1745"/>
    </row>
    <row r="1419" spans="13:21">
      <c r="M1419" s="1858"/>
      <c r="N1419" s="1859"/>
      <c r="O1419" s="1859"/>
      <c r="P1419" s="1859"/>
      <c r="Q1419" s="1745"/>
      <c r="R1419" s="1745"/>
      <c r="S1419" s="1745"/>
      <c r="T1419" s="1745"/>
      <c r="U1419" s="1745"/>
    </row>
    <row r="1420" spans="13:21">
      <c r="M1420" s="1858"/>
      <c r="N1420" s="1859"/>
      <c r="O1420" s="1859"/>
      <c r="P1420" s="1859"/>
      <c r="Q1420" s="1745"/>
      <c r="R1420" s="1745"/>
      <c r="S1420" s="1745"/>
      <c r="T1420" s="1745"/>
      <c r="U1420" s="1745"/>
    </row>
    <row r="1421" spans="13:21">
      <c r="M1421" s="1858"/>
      <c r="N1421" s="1859"/>
      <c r="O1421" s="1859"/>
      <c r="P1421" s="1859"/>
      <c r="Q1421" s="1745"/>
      <c r="R1421" s="1745"/>
      <c r="S1421" s="1745"/>
      <c r="T1421" s="1745"/>
      <c r="U1421" s="1745"/>
    </row>
    <row r="1422" spans="13:21">
      <c r="M1422" s="1858"/>
      <c r="N1422" s="1859"/>
      <c r="O1422" s="1859"/>
      <c r="P1422" s="1859"/>
      <c r="Q1422" s="1745"/>
      <c r="R1422" s="1745"/>
      <c r="S1422" s="1745"/>
      <c r="T1422" s="1745"/>
      <c r="U1422" s="1745"/>
    </row>
    <row r="1423" spans="13:21">
      <c r="M1423" s="1858"/>
      <c r="N1423" s="1859"/>
      <c r="O1423" s="1859"/>
      <c r="P1423" s="1859"/>
      <c r="Q1423" s="1745"/>
      <c r="R1423" s="1745"/>
      <c r="S1423" s="1745"/>
      <c r="T1423" s="1745"/>
      <c r="U1423" s="1745"/>
    </row>
    <row r="1424" spans="13:21">
      <c r="M1424" s="1858"/>
      <c r="N1424" s="1859"/>
      <c r="O1424" s="1859"/>
      <c r="P1424" s="1859"/>
      <c r="Q1424" s="1745"/>
      <c r="R1424" s="1745"/>
      <c r="S1424" s="1745"/>
      <c r="T1424" s="1745"/>
      <c r="U1424" s="1745"/>
    </row>
    <row r="1425" spans="13:21">
      <c r="M1425" s="1858"/>
      <c r="N1425" s="1859"/>
      <c r="O1425" s="1859"/>
      <c r="P1425" s="1859"/>
      <c r="Q1425" s="1745"/>
      <c r="R1425" s="1745"/>
      <c r="S1425" s="1745"/>
      <c r="T1425" s="1745"/>
      <c r="U1425" s="1745"/>
    </row>
    <row r="1426" spans="13:21">
      <c r="M1426" s="1858"/>
      <c r="N1426" s="1859"/>
      <c r="O1426" s="1859"/>
      <c r="P1426" s="1859"/>
      <c r="Q1426" s="1745"/>
      <c r="R1426" s="1745"/>
      <c r="S1426" s="1745"/>
      <c r="T1426" s="1745"/>
      <c r="U1426" s="1745"/>
    </row>
    <row r="1427" spans="13:21">
      <c r="M1427" s="1858"/>
      <c r="N1427" s="1859"/>
      <c r="O1427" s="1859"/>
      <c r="P1427" s="1859"/>
      <c r="Q1427" s="1745"/>
      <c r="R1427" s="1745"/>
      <c r="S1427" s="1745"/>
      <c r="T1427" s="1745"/>
      <c r="U1427" s="1745"/>
    </row>
    <row r="1428" spans="13:21">
      <c r="M1428" s="1858"/>
      <c r="N1428" s="1859"/>
      <c r="O1428" s="1859"/>
      <c r="P1428" s="1859"/>
      <c r="Q1428" s="1745"/>
      <c r="R1428" s="1745"/>
      <c r="S1428" s="1745"/>
      <c r="T1428" s="1745"/>
      <c r="U1428" s="1745"/>
    </row>
    <row r="1429" spans="13:21">
      <c r="M1429" s="1858"/>
      <c r="N1429" s="1859"/>
      <c r="O1429" s="1859"/>
      <c r="P1429" s="1859"/>
      <c r="Q1429" s="1745"/>
      <c r="R1429" s="1745"/>
      <c r="S1429" s="1745"/>
      <c r="T1429" s="1745"/>
      <c r="U1429" s="1745"/>
    </row>
    <row r="1430" spans="13:21">
      <c r="M1430" s="1858"/>
      <c r="N1430" s="1859"/>
      <c r="O1430" s="1859"/>
      <c r="P1430" s="1859"/>
      <c r="Q1430" s="1745"/>
      <c r="R1430" s="1745"/>
      <c r="S1430" s="1745"/>
      <c r="T1430" s="1745"/>
      <c r="U1430" s="1745"/>
    </row>
    <row r="1431" spans="13:21">
      <c r="M1431" s="1858"/>
      <c r="N1431" s="1859"/>
      <c r="O1431" s="1859"/>
      <c r="P1431" s="1859"/>
      <c r="Q1431" s="1745"/>
      <c r="R1431" s="1745"/>
      <c r="S1431" s="1745"/>
      <c r="T1431" s="1745"/>
      <c r="U1431" s="1745"/>
    </row>
    <row r="1432" spans="13:21">
      <c r="M1432" s="1858"/>
      <c r="N1432" s="1859"/>
      <c r="O1432" s="1859"/>
      <c r="P1432" s="1859"/>
      <c r="Q1432" s="1745"/>
      <c r="R1432" s="1745"/>
      <c r="S1432" s="1745"/>
      <c r="T1432" s="1745"/>
      <c r="U1432" s="1745"/>
    </row>
    <row r="1433" spans="13:21">
      <c r="M1433" s="1858"/>
      <c r="N1433" s="1859"/>
      <c r="O1433" s="1859"/>
      <c r="P1433" s="1859"/>
      <c r="Q1433" s="1745"/>
      <c r="R1433" s="1745"/>
      <c r="S1433" s="1745"/>
      <c r="T1433" s="1745"/>
      <c r="U1433" s="1745"/>
    </row>
    <row r="1434" spans="13:21">
      <c r="M1434" s="1858"/>
      <c r="N1434" s="1859"/>
      <c r="O1434" s="1859"/>
      <c r="P1434" s="1859"/>
      <c r="Q1434" s="1745"/>
      <c r="R1434" s="1745"/>
      <c r="S1434" s="1745"/>
      <c r="T1434" s="1745"/>
      <c r="U1434" s="1745"/>
    </row>
    <row r="1435" spans="13:21">
      <c r="M1435" s="1858"/>
      <c r="N1435" s="1859"/>
      <c r="O1435" s="1859"/>
      <c r="P1435" s="1859"/>
      <c r="Q1435" s="1745"/>
      <c r="R1435" s="1745"/>
      <c r="S1435" s="1745"/>
      <c r="T1435" s="1745"/>
      <c r="U1435" s="1745"/>
    </row>
    <row r="1436" spans="13:21">
      <c r="M1436" s="1858"/>
      <c r="N1436" s="1859"/>
      <c r="O1436" s="1859"/>
      <c r="P1436" s="1859"/>
      <c r="Q1436" s="1745"/>
      <c r="R1436" s="1745"/>
      <c r="S1436" s="1745"/>
      <c r="T1436" s="1745"/>
      <c r="U1436" s="1745"/>
    </row>
    <row r="1437" spans="13:21">
      <c r="M1437" s="1858"/>
      <c r="N1437" s="1859"/>
      <c r="O1437" s="1859"/>
      <c r="P1437" s="1859"/>
      <c r="Q1437" s="1745"/>
      <c r="R1437" s="1745"/>
      <c r="S1437" s="1745"/>
      <c r="T1437" s="1745"/>
      <c r="U1437" s="1745"/>
    </row>
    <row r="1438" spans="13:21">
      <c r="M1438" s="1858"/>
      <c r="N1438" s="1859"/>
      <c r="O1438" s="1859"/>
      <c r="P1438" s="1859"/>
      <c r="Q1438" s="1745"/>
      <c r="R1438" s="1745"/>
      <c r="S1438" s="1745"/>
      <c r="T1438" s="1745"/>
      <c r="U1438" s="1745"/>
    </row>
    <row r="1439" spans="13:21">
      <c r="M1439" s="1858"/>
      <c r="N1439" s="1859"/>
      <c r="O1439" s="1859"/>
      <c r="P1439" s="1859"/>
      <c r="Q1439" s="1745"/>
      <c r="R1439" s="1745"/>
      <c r="S1439" s="1745"/>
      <c r="T1439" s="1745"/>
      <c r="U1439" s="1745"/>
    </row>
    <row r="1440" spans="13:21">
      <c r="M1440" s="1858"/>
      <c r="N1440" s="1859"/>
      <c r="O1440" s="1859"/>
      <c r="P1440" s="1859"/>
      <c r="Q1440" s="1745"/>
      <c r="R1440" s="1745"/>
      <c r="S1440" s="1745"/>
      <c r="T1440" s="1745"/>
      <c r="U1440" s="1745"/>
    </row>
    <row r="1441" spans="13:21">
      <c r="M1441" s="1858"/>
      <c r="N1441" s="1859"/>
      <c r="O1441" s="1859"/>
      <c r="P1441" s="1859"/>
      <c r="Q1441" s="1745"/>
      <c r="R1441" s="1745"/>
      <c r="S1441" s="1745"/>
      <c r="T1441" s="1745"/>
      <c r="U1441" s="1745"/>
    </row>
    <row r="1442" spans="13:21">
      <c r="M1442" s="1858"/>
      <c r="N1442" s="1859"/>
      <c r="O1442" s="1859"/>
      <c r="P1442" s="1859"/>
      <c r="Q1442" s="1745"/>
      <c r="R1442" s="1745"/>
      <c r="S1442" s="1745"/>
      <c r="T1442" s="1745"/>
      <c r="U1442" s="1745"/>
    </row>
    <row r="1443" spans="13:21">
      <c r="M1443" s="1858"/>
      <c r="N1443" s="1859"/>
      <c r="O1443" s="1859"/>
      <c r="P1443" s="1859"/>
      <c r="Q1443" s="1745"/>
      <c r="R1443" s="1745"/>
      <c r="S1443" s="1745"/>
      <c r="T1443" s="1745"/>
      <c r="U1443" s="1745"/>
    </row>
    <row r="1444" spans="13:21">
      <c r="M1444" s="1858"/>
      <c r="N1444" s="1859"/>
      <c r="O1444" s="1859"/>
      <c r="P1444" s="1859"/>
      <c r="Q1444" s="1745"/>
      <c r="R1444" s="1745"/>
      <c r="S1444" s="1745"/>
      <c r="T1444" s="1745"/>
      <c r="U1444" s="1745"/>
    </row>
    <row r="1445" spans="13:21">
      <c r="M1445" s="1858"/>
      <c r="N1445" s="1859"/>
      <c r="O1445" s="1859"/>
      <c r="P1445" s="1859"/>
      <c r="Q1445" s="1745"/>
      <c r="R1445" s="1745"/>
      <c r="S1445" s="1745"/>
      <c r="T1445" s="1745"/>
      <c r="U1445" s="1745"/>
    </row>
    <row r="1446" spans="13:21">
      <c r="M1446" s="1858"/>
      <c r="N1446" s="1859"/>
      <c r="O1446" s="1859"/>
      <c r="P1446" s="1859"/>
      <c r="Q1446" s="1745"/>
      <c r="R1446" s="1745"/>
      <c r="S1446" s="1745"/>
      <c r="T1446" s="1745"/>
      <c r="U1446" s="1745"/>
    </row>
    <row r="1447" spans="13:21">
      <c r="M1447" s="1858"/>
      <c r="N1447" s="1859"/>
      <c r="O1447" s="1859"/>
      <c r="P1447" s="1859"/>
      <c r="Q1447" s="1745"/>
      <c r="R1447" s="1745"/>
      <c r="S1447" s="1745"/>
      <c r="T1447" s="1745"/>
      <c r="U1447" s="1745"/>
    </row>
    <row r="1448" spans="13:21">
      <c r="M1448" s="1858"/>
      <c r="N1448" s="1859"/>
      <c r="O1448" s="1859"/>
      <c r="P1448" s="1859"/>
      <c r="Q1448" s="1745"/>
      <c r="R1448" s="1745"/>
      <c r="S1448" s="1745"/>
      <c r="T1448" s="1745"/>
      <c r="U1448" s="1745"/>
    </row>
    <row r="1449" spans="13:21">
      <c r="M1449" s="1858"/>
      <c r="N1449" s="1859"/>
      <c r="O1449" s="1859"/>
      <c r="P1449" s="1859"/>
      <c r="Q1449" s="1745"/>
      <c r="R1449" s="1745"/>
      <c r="S1449" s="1745"/>
      <c r="T1449" s="1745"/>
      <c r="U1449" s="1745"/>
    </row>
    <row r="1450" spans="13:21">
      <c r="M1450" s="1858"/>
      <c r="N1450" s="1859"/>
      <c r="O1450" s="1859"/>
      <c r="P1450" s="1859"/>
      <c r="Q1450" s="1745"/>
      <c r="R1450" s="1745"/>
      <c r="S1450" s="1745"/>
      <c r="T1450" s="1745"/>
      <c r="U1450" s="1745"/>
    </row>
    <row r="1451" spans="13:21">
      <c r="M1451" s="1858"/>
      <c r="N1451" s="1859"/>
      <c r="O1451" s="1859"/>
      <c r="P1451" s="1859"/>
      <c r="Q1451" s="1745"/>
      <c r="R1451" s="1745"/>
      <c r="S1451" s="1745"/>
      <c r="T1451" s="1745"/>
      <c r="U1451" s="1745"/>
    </row>
    <row r="1452" spans="13:21">
      <c r="M1452" s="1858"/>
      <c r="N1452" s="1859"/>
      <c r="O1452" s="1859"/>
      <c r="P1452" s="1859"/>
      <c r="Q1452" s="1745"/>
      <c r="R1452" s="1745"/>
      <c r="S1452" s="1745"/>
      <c r="T1452" s="1745"/>
      <c r="U1452" s="1745"/>
    </row>
    <row r="1453" spans="13:21">
      <c r="M1453" s="1858"/>
      <c r="N1453" s="1859"/>
      <c r="O1453" s="1859"/>
      <c r="P1453" s="1859"/>
      <c r="Q1453" s="1745"/>
      <c r="R1453" s="1745"/>
      <c r="S1453" s="1745"/>
      <c r="T1453" s="1745"/>
      <c r="U1453" s="1745"/>
    </row>
    <row r="1454" spans="13:21">
      <c r="M1454" s="1858"/>
      <c r="N1454" s="1859"/>
      <c r="O1454" s="1859"/>
      <c r="P1454" s="1859"/>
      <c r="Q1454" s="1745"/>
      <c r="R1454" s="1745"/>
      <c r="S1454" s="1745"/>
      <c r="T1454" s="1745"/>
      <c r="U1454" s="1745"/>
    </row>
    <row r="1455" spans="13:21">
      <c r="M1455" s="1858"/>
      <c r="N1455" s="1859"/>
      <c r="O1455" s="1859"/>
      <c r="P1455" s="1859"/>
      <c r="Q1455" s="1745"/>
      <c r="R1455" s="1745"/>
      <c r="S1455" s="1745"/>
      <c r="T1455" s="1745"/>
      <c r="U1455" s="1745"/>
    </row>
    <row r="1456" spans="13:21">
      <c r="M1456" s="1858"/>
      <c r="N1456" s="1859"/>
      <c r="O1456" s="1859"/>
      <c r="P1456" s="1859"/>
      <c r="Q1456" s="1745"/>
      <c r="R1456" s="1745"/>
      <c r="S1456" s="1745"/>
      <c r="T1456" s="1745"/>
      <c r="U1456" s="1745"/>
    </row>
    <row r="1457" spans="13:21">
      <c r="M1457" s="1858"/>
      <c r="N1457" s="1859"/>
      <c r="O1457" s="1859"/>
      <c r="P1457" s="1859"/>
      <c r="Q1457" s="1745"/>
      <c r="R1457" s="1745"/>
      <c r="S1457" s="1745"/>
      <c r="T1457" s="1745"/>
      <c r="U1457" s="1745"/>
    </row>
    <row r="1458" spans="13:21">
      <c r="M1458" s="1858"/>
      <c r="N1458" s="1859"/>
      <c r="O1458" s="1859"/>
      <c r="P1458" s="1859"/>
      <c r="Q1458" s="1745"/>
      <c r="R1458" s="1745"/>
      <c r="S1458" s="1745"/>
      <c r="T1458" s="1745"/>
      <c r="U1458" s="1745"/>
    </row>
    <row r="1459" spans="13:21">
      <c r="M1459" s="1858"/>
      <c r="N1459" s="1859"/>
      <c r="O1459" s="1859"/>
      <c r="P1459" s="1859"/>
      <c r="Q1459" s="1745"/>
      <c r="R1459" s="1745"/>
      <c r="S1459" s="1745"/>
      <c r="T1459" s="1745"/>
      <c r="U1459" s="1745"/>
    </row>
    <row r="1460" spans="13:21">
      <c r="M1460" s="1858"/>
      <c r="N1460" s="1859"/>
      <c r="O1460" s="1859"/>
      <c r="P1460" s="1859"/>
      <c r="Q1460" s="1745"/>
      <c r="R1460" s="1745"/>
      <c r="S1460" s="1745"/>
      <c r="T1460" s="1745"/>
      <c r="U1460" s="1745"/>
    </row>
    <row r="1461" spans="13:21">
      <c r="M1461" s="1858"/>
      <c r="N1461" s="1859"/>
      <c r="O1461" s="1859"/>
      <c r="P1461" s="1859"/>
      <c r="Q1461" s="1745"/>
      <c r="R1461" s="1745"/>
      <c r="S1461" s="1745"/>
      <c r="T1461" s="1745"/>
      <c r="U1461" s="1745"/>
    </row>
    <row r="1462" spans="13:21">
      <c r="M1462" s="1858"/>
      <c r="N1462" s="1859"/>
      <c r="O1462" s="1859"/>
      <c r="P1462" s="1859"/>
      <c r="Q1462" s="1745"/>
      <c r="R1462" s="1745"/>
      <c r="S1462" s="1745"/>
      <c r="T1462" s="1745"/>
      <c r="U1462" s="1745"/>
    </row>
    <row r="1463" spans="13:21">
      <c r="M1463" s="1858"/>
      <c r="N1463" s="1859"/>
      <c r="O1463" s="1859"/>
      <c r="P1463" s="1859"/>
      <c r="Q1463" s="1745"/>
      <c r="R1463" s="1745"/>
      <c r="S1463" s="1745"/>
      <c r="T1463" s="1745"/>
      <c r="U1463" s="1745"/>
    </row>
    <row r="1464" spans="13:21">
      <c r="M1464" s="1858"/>
      <c r="N1464" s="1859"/>
      <c r="O1464" s="1859"/>
      <c r="P1464" s="1859"/>
      <c r="Q1464" s="1745"/>
      <c r="R1464" s="1745"/>
      <c r="S1464" s="1745"/>
      <c r="T1464" s="1745"/>
      <c r="U1464" s="1745"/>
    </row>
    <row r="1465" spans="13:21">
      <c r="M1465" s="1858"/>
      <c r="N1465" s="1859"/>
      <c r="O1465" s="1859"/>
      <c r="P1465" s="1859"/>
      <c r="Q1465" s="1745"/>
      <c r="R1465" s="1745"/>
      <c r="S1465" s="1745"/>
      <c r="T1465" s="1745"/>
      <c r="U1465" s="1745"/>
    </row>
    <row r="1466" spans="13:21">
      <c r="M1466" s="1858"/>
      <c r="N1466" s="1859"/>
      <c r="O1466" s="1859"/>
      <c r="P1466" s="1859"/>
      <c r="Q1466" s="1745"/>
      <c r="R1466" s="1745"/>
      <c r="S1466" s="1745"/>
      <c r="T1466" s="1745"/>
      <c r="U1466" s="1745"/>
    </row>
    <row r="1467" spans="13:21">
      <c r="M1467" s="1858"/>
      <c r="N1467" s="1859"/>
      <c r="O1467" s="1859"/>
      <c r="P1467" s="1859"/>
      <c r="Q1467" s="1745"/>
      <c r="R1467" s="1745"/>
      <c r="S1467" s="1745"/>
      <c r="T1467" s="1745"/>
      <c r="U1467" s="1745"/>
    </row>
    <row r="1468" spans="13:21">
      <c r="M1468" s="1858"/>
      <c r="N1468" s="1859"/>
      <c r="O1468" s="1859"/>
      <c r="P1468" s="1859"/>
      <c r="Q1468" s="1745"/>
      <c r="R1468" s="1745"/>
      <c r="S1468" s="1745"/>
      <c r="T1468" s="1745"/>
      <c r="U1468" s="1745"/>
    </row>
    <row r="1469" spans="13:21">
      <c r="M1469" s="1858"/>
      <c r="N1469" s="1859"/>
      <c r="O1469" s="1859"/>
      <c r="P1469" s="1859"/>
      <c r="Q1469" s="1745"/>
      <c r="R1469" s="1745"/>
      <c r="S1469" s="1745"/>
      <c r="T1469" s="1745"/>
      <c r="U1469" s="1745"/>
    </row>
    <row r="1470" spans="13:21">
      <c r="M1470" s="1858"/>
      <c r="N1470" s="1859"/>
      <c r="O1470" s="1859"/>
      <c r="P1470" s="1859"/>
      <c r="Q1470" s="1745"/>
      <c r="R1470" s="1745"/>
      <c r="S1470" s="1745"/>
      <c r="T1470" s="1745"/>
      <c r="U1470" s="1745"/>
    </row>
    <row r="1471" spans="13:21">
      <c r="M1471" s="1858"/>
      <c r="N1471" s="1859"/>
      <c r="O1471" s="1859"/>
      <c r="P1471" s="1859"/>
      <c r="Q1471" s="1745"/>
      <c r="R1471" s="1745"/>
      <c r="S1471" s="1745"/>
      <c r="T1471" s="1745"/>
      <c r="U1471" s="1745"/>
    </row>
    <row r="1472" spans="13:21">
      <c r="M1472" s="1858"/>
      <c r="N1472" s="1859"/>
      <c r="O1472" s="1859"/>
      <c r="P1472" s="1859"/>
      <c r="Q1472" s="1745"/>
      <c r="R1472" s="1745"/>
      <c r="S1472" s="1745"/>
      <c r="T1472" s="1745"/>
      <c r="U1472" s="1745"/>
    </row>
    <row r="1473" spans="13:21">
      <c r="M1473" s="1858"/>
      <c r="N1473" s="1859"/>
      <c r="O1473" s="1859"/>
      <c r="P1473" s="1859"/>
      <c r="Q1473" s="1745"/>
      <c r="R1473" s="1745"/>
      <c r="S1473" s="1745"/>
      <c r="T1473" s="1745"/>
      <c r="U1473" s="1745"/>
    </row>
    <row r="1474" spans="13:21">
      <c r="M1474" s="1858"/>
      <c r="N1474" s="1859"/>
      <c r="O1474" s="1859"/>
      <c r="P1474" s="1859"/>
      <c r="Q1474" s="1745"/>
      <c r="R1474" s="1745"/>
      <c r="S1474" s="1745"/>
      <c r="T1474" s="1745"/>
      <c r="U1474" s="1745"/>
    </row>
    <row r="1475" spans="13:21">
      <c r="M1475" s="1858"/>
      <c r="N1475" s="1859"/>
      <c r="O1475" s="1859"/>
      <c r="P1475" s="1859"/>
      <c r="Q1475" s="1745"/>
      <c r="R1475" s="1745"/>
      <c r="S1475" s="1745"/>
      <c r="T1475" s="1745"/>
      <c r="U1475" s="1745"/>
    </row>
    <row r="1476" spans="13:21">
      <c r="M1476" s="1858"/>
      <c r="N1476" s="1859"/>
      <c r="O1476" s="1859"/>
      <c r="P1476" s="1859"/>
      <c r="Q1476" s="1745"/>
      <c r="R1476" s="1745"/>
      <c r="S1476" s="1745"/>
      <c r="T1476" s="1745"/>
      <c r="U1476" s="1745"/>
    </row>
    <row r="1477" spans="13:21">
      <c r="M1477" s="1858"/>
      <c r="N1477" s="1859"/>
      <c r="O1477" s="1859"/>
      <c r="P1477" s="1859"/>
      <c r="Q1477" s="1745"/>
      <c r="R1477" s="1745"/>
      <c r="S1477" s="1745"/>
      <c r="T1477" s="1745"/>
      <c r="U1477" s="1745"/>
    </row>
    <row r="1478" spans="13:21">
      <c r="M1478" s="1858"/>
      <c r="N1478" s="1859"/>
      <c r="O1478" s="1859"/>
      <c r="P1478" s="1859"/>
      <c r="Q1478" s="1745"/>
      <c r="R1478" s="1745"/>
      <c r="S1478" s="1745"/>
      <c r="T1478" s="1745"/>
      <c r="U1478" s="1745"/>
    </row>
    <row r="1479" spans="13:21">
      <c r="M1479" s="1858"/>
      <c r="N1479" s="1859"/>
      <c r="O1479" s="1859"/>
      <c r="P1479" s="1859"/>
      <c r="Q1479" s="1745"/>
      <c r="R1479" s="1745"/>
      <c r="S1479" s="1745"/>
      <c r="T1479" s="1745"/>
      <c r="U1479" s="1745"/>
    </row>
    <row r="1480" spans="13:21">
      <c r="M1480" s="1858"/>
      <c r="N1480" s="1859"/>
      <c r="O1480" s="1859"/>
      <c r="P1480" s="1859"/>
      <c r="Q1480" s="1745"/>
      <c r="R1480" s="1745"/>
      <c r="S1480" s="1745"/>
      <c r="T1480" s="1745"/>
      <c r="U1480" s="1745"/>
    </row>
    <row r="1481" spans="13:21">
      <c r="M1481" s="1858"/>
      <c r="N1481" s="1859"/>
      <c r="O1481" s="1859"/>
      <c r="P1481" s="1859"/>
      <c r="Q1481" s="1745"/>
      <c r="R1481" s="1745"/>
      <c r="S1481" s="1745"/>
      <c r="T1481" s="1745"/>
      <c r="U1481" s="1745"/>
    </row>
    <row r="1482" spans="13:21">
      <c r="M1482" s="1858"/>
      <c r="N1482" s="1859"/>
      <c r="O1482" s="1859"/>
      <c r="P1482" s="1859"/>
      <c r="Q1482" s="1745"/>
      <c r="R1482" s="1745"/>
      <c r="S1482" s="1745"/>
      <c r="T1482" s="1745"/>
      <c r="U1482" s="1745"/>
    </row>
    <row r="1483" spans="13:21">
      <c r="M1483" s="1858"/>
      <c r="N1483" s="1859"/>
      <c r="O1483" s="1859"/>
      <c r="P1483" s="1859"/>
      <c r="Q1483" s="1745"/>
      <c r="R1483" s="1745"/>
      <c r="S1483" s="1745"/>
      <c r="T1483" s="1745"/>
      <c r="U1483" s="1745"/>
    </row>
    <row r="1484" spans="13:21">
      <c r="M1484" s="1858"/>
      <c r="N1484" s="1859"/>
      <c r="O1484" s="1859"/>
      <c r="P1484" s="1859"/>
      <c r="Q1484" s="1745"/>
      <c r="R1484" s="1745"/>
      <c r="S1484" s="1745"/>
      <c r="T1484" s="1745"/>
      <c r="U1484" s="1745"/>
    </row>
    <row r="1485" spans="13:21">
      <c r="M1485" s="1858"/>
      <c r="N1485" s="1859"/>
      <c r="O1485" s="1859"/>
      <c r="P1485" s="1859"/>
      <c r="Q1485" s="1745"/>
      <c r="R1485" s="1745"/>
      <c r="S1485" s="1745"/>
      <c r="T1485" s="1745"/>
      <c r="U1485" s="1745"/>
    </row>
    <row r="1486" spans="13:21">
      <c r="M1486" s="1858"/>
      <c r="N1486" s="1859"/>
      <c r="O1486" s="1859"/>
      <c r="P1486" s="1859"/>
      <c r="Q1486" s="1745"/>
      <c r="R1486" s="1745"/>
      <c r="S1486" s="1745"/>
      <c r="T1486" s="1745"/>
      <c r="U1486" s="1745"/>
    </row>
    <row r="1487" spans="13:21">
      <c r="M1487" s="1858"/>
      <c r="N1487" s="1859"/>
      <c r="O1487" s="1859"/>
      <c r="P1487" s="1859"/>
      <c r="Q1487" s="1745"/>
      <c r="R1487" s="1745"/>
      <c r="S1487" s="1745"/>
      <c r="T1487" s="1745"/>
      <c r="U1487" s="1745"/>
    </row>
    <row r="1488" spans="13:21">
      <c r="M1488" s="1858"/>
      <c r="N1488" s="1859"/>
      <c r="O1488" s="1859"/>
      <c r="P1488" s="1859"/>
      <c r="Q1488" s="1745"/>
      <c r="R1488" s="1745"/>
      <c r="S1488" s="1745"/>
      <c r="T1488" s="1745"/>
      <c r="U1488" s="1745"/>
    </row>
    <row r="1489" spans="13:21">
      <c r="M1489" s="1858"/>
      <c r="N1489" s="1859"/>
      <c r="O1489" s="1859"/>
      <c r="P1489" s="1859"/>
      <c r="Q1489" s="1745"/>
      <c r="R1489" s="1745"/>
      <c r="S1489" s="1745"/>
      <c r="T1489" s="1745"/>
      <c r="U1489" s="1745"/>
    </row>
    <row r="1490" spans="13:21">
      <c r="M1490" s="1858"/>
      <c r="N1490" s="1859"/>
      <c r="O1490" s="1859"/>
      <c r="P1490" s="1859"/>
      <c r="Q1490" s="1745"/>
      <c r="R1490" s="1745"/>
      <c r="S1490" s="1745"/>
      <c r="T1490" s="1745"/>
      <c r="U1490" s="1745"/>
    </row>
    <row r="1491" spans="13:21">
      <c r="M1491" s="1858"/>
      <c r="N1491" s="1859"/>
      <c r="O1491" s="1859"/>
      <c r="P1491" s="1859"/>
      <c r="Q1491" s="1745"/>
      <c r="R1491" s="1745"/>
      <c r="S1491" s="1745"/>
      <c r="T1491" s="1745"/>
      <c r="U1491" s="1745"/>
    </row>
    <row r="1492" spans="13:21">
      <c r="M1492" s="1858"/>
      <c r="N1492" s="1859"/>
      <c r="O1492" s="1859"/>
      <c r="P1492" s="1859"/>
      <c r="Q1492" s="1745"/>
      <c r="R1492" s="1745"/>
      <c r="S1492" s="1745"/>
      <c r="T1492" s="1745"/>
      <c r="U1492" s="1745"/>
    </row>
    <row r="1493" spans="13:21">
      <c r="M1493" s="1858"/>
      <c r="N1493" s="1859"/>
      <c r="O1493" s="1859"/>
      <c r="P1493" s="1859"/>
      <c r="Q1493" s="1745"/>
      <c r="R1493" s="1745"/>
      <c r="S1493" s="1745"/>
      <c r="T1493" s="1745"/>
      <c r="U1493" s="1745"/>
    </row>
    <row r="1494" spans="13:21">
      <c r="M1494" s="1858"/>
      <c r="N1494" s="1859"/>
      <c r="O1494" s="1859"/>
      <c r="P1494" s="1859"/>
      <c r="Q1494" s="1745"/>
      <c r="R1494" s="1745"/>
      <c r="S1494" s="1745"/>
      <c r="T1494" s="1745"/>
      <c r="U1494" s="1745"/>
    </row>
    <row r="1495" spans="13:21">
      <c r="M1495" s="1858"/>
      <c r="N1495" s="1859"/>
      <c r="O1495" s="1859"/>
      <c r="P1495" s="1859"/>
      <c r="Q1495" s="1745"/>
      <c r="R1495" s="1745"/>
      <c r="S1495" s="1745"/>
      <c r="T1495" s="1745"/>
      <c r="U1495" s="1745"/>
    </row>
    <row r="1496" spans="13:21">
      <c r="M1496" s="1858"/>
      <c r="N1496" s="1859"/>
      <c r="O1496" s="1859"/>
      <c r="P1496" s="1859"/>
      <c r="Q1496" s="1745"/>
      <c r="R1496" s="1745"/>
      <c r="S1496" s="1745"/>
      <c r="T1496" s="1745"/>
      <c r="U1496" s="1745"/>
    </row>
    <row r="1497" spans="13:21">
      <c r="M1497" s="1858"/>
      <c r="N1497" s="1859"/>
      <c r="O1497" s="1859"/>
      <c r="P1497" s="1859"/>
      <c r="Q1497" s="1745"/>
      <c r="R1497" s="1745"/>
      <c r="S1497" s="1745"/>
      <c r="T1497" s="1745"/>
      <c r="U1497" s="1745"/>
    </row>
    <row r="1498" spans="13:21">
      <c r="M1498" s="1858"/>
      <c r="N1498" s="1859"/>
      <c r="O1498" s="1859"/>
      <c r="P1498" s="1859"/>
      <c r="Q1498" s="1745"/>
      <c r="R1498" s="1745"/>
      <c r="S1498" s="1745"/>
      <c r="T1498" s="1745"/>
      <c r="U1498" s="1745"/>
    </row>
    <row r="1499" spans="13:21">
      <c r="M1499" s="1858"/>
      <c r="N1499" s="1859"/>
      <c r="O1499" s="1859"/>
      <c r="P1499" s="1859"/>
      <c r="Q1499" s="1745"/>
      <c r="R1499" s="1745"/>
      <c r="S1499" s="1745"/>
      <c r="T1499" s="1745"/>
      <c r="U1499" s="1745"/>
    </row>
    <row r="1500" spans="13:21">
      <c r="M1500" s="1858"/>
      <c r="N1500" s="1859"/>
      <c r="O1500" s="1859"/>
      <c r="P1500" s="1859"/>
      <c r="Q1500" s="1745"/>
      <c r="R1500" s="1745"/>
      <c r="S1500" s="1745"/>
      <c r="T1500" s="1745"/>
      <c r="U1500" s="1745"/>
    </row>
    <row r="1501" spans="13:21">
      <c r="M1501" s="1858"/>
      <c r="N1501" s="1859"/>
      <c r="O1501" s="1859"/>
      <c r="P1501" s="1859"/>
      <c r="Q1501" s="1745"/>
      <c r="R1501" s="1745"/>
      <c r="S1501" s="1745"/>
      <c r="T1501" s="1745"/>
      <c r="U1501" s="1745"/>
    </row>
    <row r="1502" spans="13:21">
      <c r="M1502" s="1858"/>
      <c r="N1502" s="1859"/>
      <c r="O1502" s="1859"/>
      <c r="P1502" s="1859"/>
      <c r="Q1502" s="1745"/>
      <c r="R1502" s="1745"/>
      <c r="S1502" s="1745"/>
      <c r="T1502" s="1745"/>
      <c r="U1502" s="1745"/>
    </row>
    <row r="1503" spans="13:21">
      <c r="M1503" s="1858"/>
      <c r="N1503" s="1859"/>
      <c r="O1503" s="1859"/>
      <c r="P1503" s="1859"/>
      <c r="Q1503" s="1745"/>
      <c r="R1503" s="1745"/>
      <c r="S1503" s="1745"/>
      <c r="T1503" s="1745"/>
      <c r="U1503" s="1745"/>
    </row>
    <row r="1504" spans="13:21">
      <c r="M1504" s="1858"/>
      <c r="N1504" s="1859"/>
      <c r="O1504" s="1859"/>
      <c r="P1504" s="1859"/>
      <c r="Q1504" s="1745"/>
      <c r="R1504" s="1745"/>
      <c r="S1504" s="1745"/>
      <c r="T1504" s="1745"/>
      <c r="U1504" s="1745"/>
    </row>
    <row r="1505" spans="13:21">
      <c r="M1505" s="1858"/>
      <c r="N1505" s="1859"/>
      <c r="O1505" s="1859"/>
      <c r="P1505" s="1859"/>
      <c r="Q1505" s="1745"/>
      <c r="R1505" s="1745"/>
      <c r="S1505" s="1745"/>
      <c r="T1505" s="1745"/>
      <c r="U1505" s="1745"/>
    </row>
    <row r="1506" spans="13:21">
      <c r="M1506" s="1858"/>
      <c r="N1506" s="1859"/>
      <c r="O1506" s="1859"/>
      <c r="P1506" s="1859"/>
      <c r="Q1506" s="1745"/>
      <c r="R1506" s="1745"/>
      <c r="S1506" s="1745"/>
      <c r="T1506" s="1745"/>
      <c r="U1506" s="1745"/>
    </row>
    <row r="1507" spans="13:21">
      <c r="M1507" s="1858"/>
      <c r="N1507" s="1859"/>
      <c r="O1507" s="1859"/>
      <c r="P1507" s="1859"/>
      <c r="Q1507" s="1745"/>
      <c r="R1507" s="1745"/>
      <c r="S1507" s="1745"/>
      <c r="T1507" s="1745"/>
      <c r="U1507" s="1745"/>
    </row>
    <row r="1508" spans="13:21">
      <c r="M1508" s="1858"/>
      <c r="N1508" s="1859"/>
      <c r="O1508" s="1859"/>
      <c r="P1508" s="1859"/>
      <c r="Q1508" s="1745"/>
      <c r="R1508" s="1745"/>
      <c r="S1508" s="1745"/>
      <c r="T1508" s="1745"/>
      <c r="U1508" s="1745"/>
    </row>
    <row r="1509" spans="13:21">
      <c r="M1509" s="1858"/>
      <c r="N1509" s="1859"/>
      <c r="O1509" s="1859"/>
      <c r="P1509" s="1859"/>
      <c r="Q1509" s="1745"/>
      <c r="R1509" s="1745"/>
      <c r="S1509" s="1745"/>
      <c r="T1509" s="1745"/>
      <c r="U1509" s="1745"/>
    </row>
    <row r="1510" spans="13:21">
      <c r="M1510" s="1858"/>
      <c r="N1510" s="1859"/>
      <c r="O1510" s="1859"/>
      <c r="P1510" s="1859"/>
      <c r="Q1510" s="1745"/>
      <c r="R1510" s="1745"/>
      <c r="S1510" s="1745"/>
      <c r="T1510" s="1745"/>
      <c r="U1510" s="1745"/>
    </row>
    <row r="1511" spans="13:21">
      <c r="M1511" s="1858"/>
      <c r="N1511" s="1859"/>
      <c r="O1511" s="1859"/>
      <c r="P1511" s="1859"/>
      <c r="Q1511" s="1745"/>
      <c r="R1511" s="1745"/>
      <c r="S1511" s="1745"/>
      <c r="T1511" s="1745"/>
      <c r="U1511" s="1745"/>
    </row>
    <row r="1512" spans="13:21">
      <c r="M1512" s="1858"/>
      <c r="N1512" s="1859"/>
      <c r="O1512" s="1859"/>
      <c r="P1512" s="1859"/>
      <c r="Q1512" s="1745"/>
      <c r="R1512" s="1745"/>
      <c r="S1512" s="1745"/>
      <c r="T1512" s="1745"/>
      <c r="U1512" s="1745"/>
    </row>
    <row r="1513" spans="13:21">
      <c r="M1513" s="1858"/>
      <c r="N1513" s="1859"/>
      <c r="O1513" s="1859"/>
      <c r="P1513" s="1859"/>
      <c r="Q1513" s="1745"/>
      <c r="R1513" s="1745"/>
      <c r="S1513" s="1745"/>
      <c r="T1513" s="1745"/>
      <c r="U1513" s="1745"/>
    </row>
    <row r="1514" spans="13:21">
      <c r="M1514" s="1858"/>
      <c r="N1514" s="1859"/>
      <c r="O1514" s="1859"/>
      <c r="P1514" s="1859"/>
      <c r="Q1514" s="1745"/>
      <c r="R1514" s="1745"/>
      <c r="S1514" s="1745"/>
      <c r="T1514" s="1745"/>
      <c r="U1514" s="1745"/>
    </row>
    <row r="1515" spans="13:21">
      <c r="M1515" s="1858"/>
      <c r="N1515" s="1859"/>
      <c r="O1515" s="1859"/>
      <c r="P1515" s="1859"/>
      <c r="Q1515" s="1745"/>
      <c r="R1515" s="1745"/>
      <c r="S1515" s="1745"/>
      <c r="T1515" s="1745"/>
      <c r="U1515" s="1745"/>
    </row>
    <row r="1516" spans="13:21">
      <c r="M1516" s="1858"/>
      <c r="N1516" s="1859"/>
      <c r="O1516" s="1859"/>
      <c r="P1516" s="1859"/>
      <c r="Q1516" s="1745"/>
      <c r="R1516" s="1745"/>
      <c r="S1516" s="1745"/>
      <c r="T1516" s="1745"/>
      <c r="U1516" s="1745"/>
    </row>
    <row r="1517" spans="13:21">
      <c r="M1517" s="1858"/>
      <c r="N1517" s="1859"/>
      <c r="O1517" s="1859"/>
      <c r="P1517" s="1859"/>
      <c r="Q1517" s="1745"/>
      <c r="R1517" s="1745"/>
      <c r="S1517" s="1745"/>
      <c r="T1517" s="1745"/>
      <c r="U1517" s="1745"/>
    </row>
    <row r="1518" spans="13:21">
      <c r="M1518" s="1858"/>
      <c r="N1518" s="1859"/>
      <c r="O1518" s="1859"/>
      <c r="P1518" s="1859"/>
      <c r="Q1518" s="1745"/>
      <c r="R1518" s="1745"/>
      <c r="S1518" s="1745"/>
      <c r="T1518" s="1745"/>
      <c r="U1518" s="1745"/>
    </row>
    <row r="1519" spans="13:21">
      <c r="M1519" s="1858"/>
      <c r="N1519" s="1859"/>
      <c r="O1519" s="1859"/>
      <c r="P1519" s="1859"/>
      <c r="Q1519" s="1745"/>
      <c r="R1519" s="1745"/>
      <c r="S1519" s="1745"/>
      <c r="T1519" s="1745"/>
      <c r="U1519" s="1745"/>
    </row>
    <row r="1520" spans="13:21">
      <c r="M1520" s="1858"/>
      <c r="N1520" s="1859"/>
      <c r="O1520" s="1859"/>
      <c r="P1520" s="1859"/>
      <c r="Q1520" s="1745"/>
      <c r="R1520" s="1745"/>
      <c r="S1520" s="1745"/>
      <c r="T1520" s="1745"/>
      <c r="U1520" s="1745"/>
    </row>
    <row r="1521" spans="13:21">
      <c r="M1521" s="1858"/>
      <c r="N1521" s="1859"/>
      <c r="O1521" s="1859"/>
      <c r="P1521" s="1859"/>
      <c r="Q1521" s="1745"/>
      <c r="R1521" s="1745"/>
      <c r="S1521" s="1745"/>
      <c r="T1521" s="1745"/>
      <c r="U1521" s="1745"/>
    </row>
    <row r="1522" spans="13:21">
      <c r="M1522" s="1858"/>
      <c r="N1522" s="1859"/>
      <c r="O1522" s="1859"/>
      <c r="P1522" s="1859"/>
      <c r="Q1522" s="1745"/>
      <c r="R1522" s="1745"/>
      <c r="S1522" s="1745"/>
      <c r="T1522" s="1745"/>
      <c r="U1522" s="1745"/>
    </row>
    <row r="1523" spans="13:21">
      <c r="M1523" s="1858"/>
      <c r="N1523" s="1859"/>
      <c r="O1523" s="1859"/>
      <c r="P1523" s="1859"/>
      <c r="Q1523" s="1745"/>
      <c r="R1523" s="1745"/>
      <c r="S1523" s="1745"/>
      <c r="T1523" s="1745"/>
      <c r="U1523" s="1745"/>
    </row>
    <row r="1524" spans="13:21">
      <c r="M1524" s="1858"/>
      <c r="N1524" s="1859"/>
      <c r="O1524" s="1859"/>
      <c r="P1524" s="1859"/>
      <c r="Q1524" s="1745"/>
      <c r="R1524" s="1745"/>
      <c r="S1524" s="1745"/>
      <c r="T1524" s="1745"/>
      <c r="U1524" s="1745"/>
    </row>
    <row r="1525" spans="13:21">
      <c r="M1525" s="1858"/>
      <c r="N1525" s="1859"/>
      <c r="O1525" s="1859"/>
      <c r="P1525" s="1859"/>
      <c r="Q1525" s="1745"/>
      <c r="R1525" s="1745"/>
      <c r="S1525" s="1745"/>
      <c r="T1525" s="1745"/>
      <c r="U1525" s="1745"/>
    </row>
    <row r="1526" spans="13:21">
      <c r="M1526" s="1858"/>
      <c r="N1526" s="1859"/>
      <c r="O1526" s="1859"/>
      <c r="P1526" s="1859"/>
      <c r="Q1526" s="1745"/>
      <c r="R1526" s="1745"/>
      <c r="S1526" s="1745"/>
      <c r="T1526" s="1745"/>
      <c r="U1526" s="1745"/>
    </row>
    <row r="1527" spans="13:21">
      <c r="M1527" s="1858"/>
      <c r="N1527" s="1859"/>
      <c r="O1527" s="1859"/>
      <c r="P1527" s="1859"/>
      <c r="Q1527" s="1745"/>
      <c r="R1527" s="1745"/>
      <c r="S1527" s="1745"/>
      <c r="T1527" s="1745"/>
      <c r="U1527" s="1745"/>
    </row>
    <row r="1528" spans="13:21">
      <c r="M1528" s="1858"/>
      <c r="N1528" s="1859"/>
      <c r="O1528" s="1859"/>
      <c r="P1528" s="1859"/>
      <c r="Q1528" s="1745"/>
      <c r="R1528" s="1745"/>
      <c r="S1528" s="1745"/>
      <c r="T1528" s="1745"/>
      <c r="U1528" s="1745"/>
    </row>
    <row r="1529" spans="13:21">
      <c r="M1529" s="1858"/>
      <c r="N1529" s="1859"/>
      <c r="O1529" s="1859"/>
      <c r="P1529" s="1859"/>
      <c r="Q1529" s="1745"/>
      <c r="R1529" s="1745"/>
      <c r="S1529" s="1745"/>
      <c r="T1529" s="1745"/>
      <c r="U1529" s="1745"/>
    </row>
    <row r="1530" spans="13:21">
      <c r="M1530" s="1858"/>
      <c r="N1530" s="1859"/>
      <c r="O1530" s="1859"/>
      <c r="P1530" s="1859"/>
      <c r="Q1530" s="1745"/>
      <c r="R1530" s="1745"/>
      <c r="S1530" s="1745"/>
      <c r="T1530" s="1745"/>
      <c r="U1530" s="1745"/>
    </row>
    <row r="1531" spans="13:21">
      <c r="M1531" s="1858"/>
      <c r="N1531" s="1859"/>
      <c r="O1531" s="1859"/>
      <c r="P1531" s="1859"/>
      <c r="Q1531" s="1745"/>
      <c r="R1531" s="1745"/>
      <c r="S1531" s="1745"/>
      <c r="T1531" s="1745"/>
      <c r="U1531" s="1745"/>
    </row>
    <row r="1532" spans="13:21">
      <c r="M1532" s="1858"/>
      <c r="N1532" s="1859"/>
      <c r="O1532" s="1859"/>
      <c r="P1532" s="1859"/>
      <c r="Q1532" s="1745"/>
      <c r="R1532" s="1745"/>
      <c r="S1532" s="1745"/>
      <c r="T1532" s="1745"/>
      <c r="U1532" s="1745"/>
    </row>
    <row r="1533" spans="13:21">
      <c r="M1533" s="1858"/>
      <c r="N1533" s="1859"/>
      <c r="O1533" s="1859"/>
      <c r="P1533" s="1859"/>
      <c r="Q1533" s="1745"/>
      <c r="R1533" s="1745"/>
      <c r="S1533" s="1745"/>
      <c r="T1533" s="1745"/>
      <c r="U1533" s="1745"/>
    </row>
    <row r="1534" spans="13:21">
      <c r="M1534" s="1858"/>
      <c r="N1534" s="1859"/>
      <c r="O1534" s="1859"/>
      <c r="P1534" s="1859"/>
      <c r="Q1534" s="1745"/>
      <c r="R1534" s="1745"/>
      <c r="S1534" s="1745"/>
      <c r="T1534" s="1745"/>
      <c r="U1534" s="1745"/>
    </row>
    <row r="1535" spans="13:21">
      <c r="M1535" s="1858"/>
      <c r="N1535" s="1859"/>
      <c r="O1535" s="1859"/>
      <c r="P1535" s="1859"/>
      <c r="Q1535" s="1745"/>
      <c r="R1535" s="1745"/>
      <c r="S1535" s="1745"/>
      <c r="T1535" s="1745"/>
      <c r="U1535" s="1745"/>
    </row>
    <row r="1536" spans="13:21">
      <c r="M1536" s="1858"/>
      <c r="N1536" s="1859"/>
      <c r="O1536" s="1859"/>
      <c r="P1536" s="1859"/>
      <c r="Q1536" s="1745"/>
      <c r="R1536" s="1745"/>
      <c r="S1536" s="1745"/>
      <c r="T1536" s="1745"/>
      <c r="U1536" s="1745"/>
    </row>
    <row r="1537" spans="13:21">
      <c r="M1537" s="1858"/>
      <c r="N1537" s="1859"/>
      <c r="O1537" s="1859"/>
      <c r="P1537" s="1859"/>
      <c r="Q1537" s="1745"/>
      <c r="R1537" s="1745"/>
      <c r="S1537" s="1745"/>
      <c r="T1537" s="1745"/>
      <c r="U1537" s="1745"/>
    </row>
    <row r="1538" spans="13:21">
      <c r="M1538" s="1858"/>
      <c r="N1538" s="1859"/>
      <c r="O1538" s="1859"/>
      <c r="P1538" s="1859"/>
      <c r="Q1538" s="1745"/>
      <c r="R1538" s="1745"/>
      <c r="S1538" s="1745"/>
      <c r="T1538" s="1745"/>
      <c r="U1538" s="1745"/>
    </row>
    <row r="1539" spans="13:21">
      <c r="M1539" s="1858"/>
      <c r="N1539" s="1859"/>
      <c r="O1539" s="1859"/>
      <c r="P1539" s="1859"/>
      <c r="Q1539" s="1745"/>
      <c r="R1539" s="1745"/>
      <c r="S1539" s="1745"/>
      <c r="T1539" s="1745"/>
      <c r="U1539" s="1745"/>
    </row>
    <row r="1540" spans="13:21">
      <c r="M1540" s="1858"/>
      <c r="N1540" s="1859"/>
      <c r="O1540" s="1859"/>
      <c r="P1540" s="1859"/>
      <c r="Q1540" s="1745"/>
      <c r="R1540" s="1745"/>
      <c r="S1540" s="1745"/>
      <c r="T1540" s="1745"/>
      <c r="U1540" s="1745"/>
    </row>
    <row r="1541" spans="13:21">
      <c r="M1541" s="1858"/>
      <c r="N1541" s="1859"/>
      <c r="O1541" s="1859"/>
      <c r="P1541" s="1859"/>
      <c r="Q1541" s="1745"/>
      <c r="R1541" s="1745"/>
      <c r="S1541" s="1745"/>
      <c r="T1541" s="1745"/>
      <c r="U1541" s="1745"/>
    </row>
    <row r="1542" spans="13:21">
      <c r="M1542" s="1858"/>
      <c r="N1542" s="1859"/>
      <c r="O1542" s="1859"/>
      <c r="P1542" s="1859"/>
      <c r="Q1542" s="1745"/>
      <c r="R1542" s="1745"/>
      <c r="S1542" s="1745"/>
      <c r="T1542" s="1745"/>
      <c r="U1542" s="1745"/>
    </row>
    <row r="1543" spans="13:21">
      <c r="M1543" s="1858"/>
      <c r="N1543" s="1859"/>
      <c r="O1543" s="1859"/>
      <c r="P1543" s="1859"/>
      <c r="Q1543" s="1745"/>
      <c r="R1543" s="1745"/>
      <c r="S1543" s="1745"/>
      <c r="T1543" s="1745"/>
      <c r="U1543" s="1745"/>
    </row>
    <row r="1544" spans="13:21">
      <c r="M1544" s="1858"/>
      <c r="N1544" s="1859"/>
      <c r="O1544" s="1859"/>
      <c r="P1544" s="1859"/>
      <c r="Q1544" s="1745"/>
      <c r="R1544" s="1745"/>
      <c r="S1544" s="1745"/>
      <c r="T1544" s="1745"/>
      <c r="U1544" s="1745"/>
    </row>
    <row r="1545" spans="13:21">
      <c r="M1545" s="1858"/>
      <c r="N1545" s="1859"/>
      <c r="O1545" s="1859"/>
      <c r="P1545" s="1859"/>
      <c r="Q1545" s="1745"/>
      <c r="R1545" s="1745"/>
      <c r="S1545" s="1745"/>
      <c r="T1545" s="1745"/>
      <c r="U1545" s="1745"/>
    </row>
    <row r="1546" spans="13:21">
      <c r="M1546" s="1858"/>
      <c r="N1546" s="1859"/>
      <c r="O1546" s="1859"/>
      <c r="P1546" s="1859"/>
      <c r="Q1546" s="1745"/>
      <c r="R1546" s="1745"/>
      <c r="S1546" s="1745"/>
      <c r="T1546" s="1745"/>
      <c r="U1546" s="1745"/>
    </row>
    <row r="1547" spans="13:21">
      <c r="M1547" s="1858"/>
      <c r="N1547" s="1859"/>
      <c r="O1547" s="1859"/>
      <c r="P1547" s="1859"/>
      <c r="Q1547" s="1745"/>
      <c r="R1547" s="1745"/>
      <c r="S1547" s="1745"/>
      <c r="T1547" s="1745"/>
      <c r="U1547" s="1745"/>
    </row>
    <row r="1548" spans="13:21">
      <c r="M1548" s="1858"/>
      <c r="N1548" s="1859"/>
      <c r="O1548" s="1859"/>
      <c r="P1548" s="1859"/>
      <c r="Q1548" s="1745"/>
      <c r="R1548" s="1745"/>
      <c r="S1548" s="1745"/>
      <c r="T1548" s="1745"/>
      <c r="U1548" s="1745"/>
    </row>
    <row r="1549" spans="13:21">
      <c r="M1549" s="1858"/>
      <c r="N1549" s="1859"/>
      <c r="O1549" s="1859"/>
      <c r="P1549" s="1859"/>
      <c r="Q1549" s="1745"/>
      <c r="R1549" s="1745"/>
      <c r="S1549" s="1745"/>
      <c r="T1549" s="1745"/>
      <c r="U1549" s="1745"/>
    </row>
    <row r="1550" spans="13:21">
      <c r="M1550" s="1858"/>
      <c r="N1550" s="1859"/>
      <c r="O1550" s="1859"/>
      <c r="P1550" s="1859"/>
      <c r="Q1550" s="1745"/>
      <c r="R1550" s="1745"/>
      <c r="S1550" s="1745"/>
      <c r="T1550" s="1745"/>
      <c r="U1550" s="1745"/>
    </row>
    <row r="1551" spans="13:21">
      <c r="M1551" s="1858"/>
      <c r="N1551" s="1859"/>
      <c r="O1551" s="1859"/>
      <c r="P1551" s="1859"/>
      <c r="Q1551" s="1745"/>
      <c r="R1551" s="1745"/>
      <c r="S1551" s="1745"/>
      <c r="T1551" s="1745"/>
      <c r="U1551" s="1745"/>
    </row>
    <row r="1552" spans="13:21">
      <c r="M1552" s="1858"/>
      <c r="N1552" s="1859"/>
      <c r="O1552" s="1859"/>
      <c r="P1552" s="1859"/>
      <c r="Q1552" s="1745"/>
      <c r="R1552" s="1745"/>
      <c r="S1552" s="1745"/>
      <c r="T1552" s="1745"/>
      <c r="U1552" s="1745"/>
    </row>
    <row r="1553" spans="13:21">
      <c r="M1553" s="1858"/>
      <c r="N1553" s="1859"/>
      <c r="O1553" s="1859"/>
      <c r="P1553" s="1859"/>
      <c r="Q1553" s="1745"/>
      <c r="R1553" s="1745"/>
      <c r="S1553" s="1745"/>
      <c r="T1553" s="1745"/>
      <c r="U1553" s="1745"/>
    </row>
    <row r="1554" spans="13:21">
      <c r="M1554" s="1858"/>
      <c r="N1554" s="1859"/>
      <c r="O1554" s="1859"/>
      <c r="P1554" s="1859"/>
      <c r="Q1554" s="1745"/>
      <c r="R1554" s="1745"/>
      <c r="S1554" s="1745"/>
      <c r="T1554" s="1745"/>
      <c r="U1554" s="1745"/>
    </row>
    <row r="1555" spans="13:21">
      <c r="M1555" s="1858"/>
      <c r="N1555" s="1859"/>
      <c r="O1555" s="1859"/>
      <c r="P1555" s="1859"/>
      <c r="Q1555" s="1745"/>
      <c r="R1555" s="1745"/>
      <c r="S1555" s="1745"/>
      <c r="T1555" s="1745"/>
      <c r="U1555" s="1745"/>
    </row>
    <row r="1556" spans="13:21">
      <c r="M1556" s="1858"/>
      <c r="N1556" s="1859"/>
      <c r="O1556" s="1859"/>
      <c r="P1556" s="1859"/>
      <c r="Q1556" s="1745"/>
      <c r="R1556" s="1745"/>
      <c r="S1556" s="1745"/>
      <c r="T1556" s="1745"/>
      <c r="U1556" s="1745"/>
    </row>
    <row r="1557" spans="13:21">
      <c r="M1557" s="1858"/>
      <c r="N1557" s="1859"/>
      <c r="O1557" s="1859"/>
      <c r="P1557" s="1859"/>
      <c r="Q1557" s="1745"/>
      <c r="R1557" s="1745"/>
      <c r="S1557" s="1745"/>
      <c r="T1557" s="1745"/>
      <c r="U1557" s="1745"/>
    </row>
    <row r="1558" spans="13:21">
      <c r="M1558" s="1858"/>
      <c r="N1558" s="1859"/>
      <c r="O1558" s="1859"/>
      <c r="P1558" s="1859"/>
      <c r="Q1558" s="1745"/>
      <c r="R1558" s="1745"/>
      <c r="S1558" s="1745"/>
      <c r="T1558" s="1745"/>
      <c r="U1558" s="1745"/>
    </row>
    <row r="1559" spans="13:21">
      <c r="M1559" s="1858"/>
      <c r="N1559" s="1859"/>
      <c r="O1559" s="1859"/>
      <c r="P1559" s="1859"/>
      <c r="Q1559" s="1745"/>
      <c r="R1559" s="1745"/>
      <c r="S1559" s="1745"/>
      <c r="T1559" s="1745"/>
      <c r="U1559" s="1745"/>
    </row>
    <row r="1560" spans="13:21">
      <c r="M1560" s="1858"/>
      <c r="N1560" s="1859"/>
      <c r="O1560" s="1859"/>
      <c r="P1560" s="1859"/>
      <c r="Q1560" s="1745"/>
      <c r="R1560" s="1745"/>
      <c r="S1560" s="1745"/>
      <c r="T1560" s="1745"/>
      <c r="U1560" s="1745"/>
    </row>
    <row r="1561" spans="13:21">
      <c r="M1561" s="1858"/>
      <c r="N1561" s="1859"/>
      <c r="O1561" s="1859"/>
      <c r="P1561" s="1859"/>
      <c r="Q1561" s="1745"/>
      <c r="R1561" s="1745"/>
      <c r="S1561" s="1745"/>
      <c r="T1561" s="1745"/>
      <c r="U1561" s="1745"/>
    </row>
    <row r="1562" spans="13:21">
      <c r="M1562" s="1858"/>
      <c r="N1562" s="1859"/>
      <c r="O1562" s="1859"/>
      <c r="P1562" s="1859"/>
      <c r="Q1562" s="1745"/>
      <c r="R1562" s="1745"/>
      <c r="S1562" s="1745"/>
      <c r="T1562" s="1745"/>
      <c r="U1562" s="1745"/>
    </row>
    <row r="1563" spans="13:21">
      <c r="M1563" s="1858"/>
      <c r="N1563" s="1859"/>
      <c r="O1563" s="1859"/>
      <c r="P1563" s="1859"/>
      <c r="Q1563" s="1745"/>
      <c r="R1563" s="1745"/>
      <c r="S1563" s="1745"/>
      <c r="T1563" s="1745"/>
      <c r="U1563" s="1745"/>
    </row>
    <row r="1564" spans="13:21">
      <c r="M1564" s="1858"/>
      <c r="N1564" s="1859"/>
      <c r="O1564" s="1859"/>
      <c r="P1564" s="1859"/>
      <c r="Q1564" s="1745"/>
      <c r="R1564" s="1745"/>
      <c r="S1564" s="1745"/>
      <c r="T1564" s="1745"/>
      <c r="U1564" s="1745"/>
    </row>
    <row r="1565" spans="13:21">
      <c r="M1565" s="1858"/>
      <c r="N1565" s="1859"/>
      <c r="O1565" s="1859"/>
      <c r="P1565" s="1859"/>
      <c r="Q1565" s="1745"/>
      <c r="R1565" s="1745"/>
      <c r="S1565" s="1745"/>
      <c r="T1565" s="1745"/>
      <c r="U1565" s="1745"/>
    </row>
    <row r="1566" spans="13:21">
      <c r="M1566" s="1858"/>
      <c r="N1566" s="1859"/>
      <c r="O1566" s="1859"/>
      <c r="P1566" s="1859"/>
      <c r="Q1566" s="1745"/>
      <c r="R1566" s="1745"/>
      <c r="S1566" s="1745"/>
      <c r="T1566" s="1745"/>
      <c r="U1566" s="1745"/>
    </row>
    <row r="1567" spans="13:21">
      <c r="M1567" s="1858"/>
      <c r="N1567" s="1859"/>
      <c r="O1567" s="1859"/>
      <c r="P1567" s="1859"/>
      <c r="Q1567" s="1745"/>
      <c r="R1567" s="1745"/>
      <c r="S1567" s="1745"/>
      <c r="T1567" s="1745"/>
      <c r="U1567" s="1745"/>
    </row>
    <row r="1568" spans="13:21">
      <c r="M1568" s="1858"/>
      <c r="N1568" s="1859"/>
      <c r="O1568" s="1859"/>
      <c r="P1568" s="1859"/>
      <c r="Q1568" s="1745"/>
      <c r="R1568" s="1745"/>
      <c r="S1568" s="1745"/>
      <c r="T1568" s="1745"/>
      <c r="U1568" s="1745"/>
    </row>
    <row r="1569" spans="13:21">
      <c r="M1569" s="1858"/>
      <c r="N1569" s="1859"/>
      <c r="O1569" s="1859"/>
      <c r="P1569" s="1859"/>
      <c r="Q1569" s="1745"/>
      <c r="R1569" s="1745"/>
      <c r="S1569" s="1745"/>
      <c r="T1569" s="1745"/>
      <c r="U1569" s="1745"/>
    </row>
    <row r="1570" spans="13:21">
      <c r="M1570" s="1858"/>
      <c r="N1570" s="1859"/>
      <c r="O1570" s="1859"/>
      <c r="P1570" s="1859"/>
      <c r="Q1570" s="1745"/>
      <c r="R1570" s="1745"/>
      <c r="S1570" s="1745"/>
      <c r="T1570" s="1745"/>
      <c r="U1570" s="1745"/>
    </row>
    <row r="1571" spans="13:21">
      <c r="M1571" s="1858"/>
      <c r="N1571" s="1859"/>
      <c r="O1571" s="1859"/>
      <c r="P1571" s="1859"/>
      <c r="Q1571" s="1745"/>
      <c r="R1571" s="1745"/>
      <c r="S1571" s="1745"/>
      <c r="T1571" s="1745"/>
      <c r="U1571" s="1745"/>
    </row>
    <row r="1572" spans="13:21">
      <c r="M1572" s="1858"/>
      <c r="N1572" s="1859"/>
      <c r="O1572" s="1859"/>
      <c r="P1572" s="1859"/>
      <c r="Q1572" s="1745"/>
      <c r="R1572" s="1745"/>
      <c r="S1572" s="1745"/>
      <c r="T1572" s="1745"/>
      <c r="U1572" s="1745"/>
    </row>
    <row r="1573" spans="13:21">
      <c r="M1573" s="1858"/>
      <c r="N1573" s="1859"/>
      <c r="O1573" s="1859"/>
      <c r="P1573" s="1859"/>
      <c r="Q1573" s="1745"/>
      <c r="R1573" s="1745"/>
      <c r="S1573" s="1745"/>
      <c r="T1573" s="1745"/>
      <c r="U1573" s="1745"/>
    </row>
    <row r="1574" spans="13:21">
      <c r="M1574" s="1858"/>
      <c r="N1574" s="1859"/>
      <c r="O1574" s="1859"/>
      <c r="P1574" s="1859"/>
      <c r="Q1574" s="1745"/>
      <c r="R1574" s="1745"/>
      <c r="S1574" s="1745"/>
      <c r="T1574" s="1745"/>
      <c r="U1574" s="1745"/>
    </row>
    <row r="1575" spans="13:21">
      <c r="M1575" s="1858"/>
      <c r="N1575" s="1859"/>
      <c r="O1575" s="1859"/>
      <c r="P1575" s="1859"/>
      <c r="Q1575" s="1745"/>
      <c r="R1575" s="1745"/>
      <c r="S1575" s="1745"/>
      <c r="T1575" s="1745"/>
      <c r="U1575" s="1745"/>
    </row>
    <row r="1576" spans="13:21">
      <c r="M1576" s="1858"/>
      <c r="N1576" s="1859"/>
      <c r="O1576" s="1859"/>
      <c r="P1576" s="1859"/>
      <c r="Q1576" s="1745"/>
      <c r="R1576" s="1745"/>
      <c r="S1576" s="1745"/>
      <c r="T1576" s="1745"/>
      <c r="U1576" s="1745"/>
    </row>
    <row r="1577" spans="13:21">
      <c r="M1577" s="1858"/>
      <c r="N1577" s="1859"/>
      <c r="O1577" s="1859"/>
      <c r="P1577" s="1859"/>
      <c r="Q1577" s="1745"/>
      <c r="R1577" s="1745"/>
      <c r="S1577" s="1745"/>
      <c r="T1577" s="1745"/>
      <c r="U1577" s="1745"/>
    </row>
    <row r="1578" spans="13:21">
      <c r="M1578" s="1858"/>
      <c r="N1578" s="1859"/>
      <c r="O1578" s="1859"/>
      <c r="P1578" s="1859"/>
      <c r="Q1578" s="1745"/>
      <c r="R1578" s="1745"/>
      <c r="S1578" s="1745"/>
      <c r="T1578" s="1745"/>
      <c r="U1578" s="1745"/>
    </row>
    <row r="1579" spans="13:21">
      <c r="M1579" s="1858"/>
      <c r="N1579" s="1859"/>
      <c r="O1579" s="1859"/>
      <c r="P1579" s="1859"/>
      <c r="Q1579" s="1745"/>
      <c r="R1579" s="1745"/>
      <c r="S1579" s="1745"/>
      <c r="T1579" s="1745"/>
      <c r="U1579" s="1745"/>
    </row>
    <row r="1580" spans="13:21">
      <c r="M1580" s="1858"/>
      <c r="N1580" s="1859"/>
      <c r="O1580" s="1859"/>
      <c r="P1580" s="1859"/>
      <c r="Q1580" s="1745"/>
      <c r="R1580" s="1745"/>
      <c r="S1580" s="1745"/>
      <c r="T1580" s="1745"/>
      <c r="U1580" s="1745"/>
    </row>
    <row r="1581" spans="13:21">
      <c r="M1581" s="1858"/>
      <c r="N1581" s="1859"/>
      <c r="O1581" s="1859"/>
      <c r="P1581" s="1859"/>
      <c r="Q1581" s="1745"/>
      <c r="R1581" s="1745"/>
      <c r="S1581" s="1745"/>
      <c r="T1581" s="1745"/>
      <c r="U1581" s="1745"/>
    </row>
    <row r="1582" spans="13:21">
      <c r="M1582" s="1858"/>
      <c r="N1582" s="1859"/>
      <c r="O1582" s="1859"/>
      <c r="P1582" s="1859"/>
      <c r="Q1582" s="1745"/>
      <c r="R1582" s="1745"/>
      <c r="S1582" s="1745"/>
      <c r="T1582" s="1745"/>
      <c r="U1582" s="1745"/>
    </row>
    <row r="1583" spans="13:21">
      <c r="M1583" s="1858"/>
      <c r="N1583" s="1859"/>
      <c r="O1583" s="1859"/>
      <c r="P1583" s="1859"/>
      <c r="Q1583" s="1745"/>
      <c r="R1583" s="1745"/>
      <c r="S1583" s="1745"/>
      <c r="T1583" s="1745"/>
      <c r="U1583" s="1745"/>
    </row>
    <row r="1584" spans="13:21">
      <c r="M1584" s="1858"/>
      <c r="N1584" s="1859"/>
      <c r="O1584" s="1859"/>
      <c r="P1584" s="1859"/>
      <c r="Q1584" s="1745"/>
      <c r="R1584" s="1745"/>
      <c r="S1584" s="1745"/>
      <c r="T1584" s="1745"/>
      <c r="U1584" s="1745"/>
    </row>
    <row r="1585" spans="13:21">
      <c r="M1585" s="1858"/>
      <c r="N1585" s="1859"/>
      <c r="O1585" s="1859"/>
      <c r="P1585" s="1859"/>
      <c r="Q1585" s="1745"/>
      <c r="R1585" s="1745"/>
      <c r="S1585" s="1745"/>
      <c r="T1585" s="1745"/>
      <c r="U1585" s="1745"/>
    </row>
    <row r="1586" spans="13:21">
      <c r="M1586" s="1858"/>
      <c r="N1586" s="1859"/>
      <c r="O1586" s="1859"/>
      <c r="P1586" s="1859"/>
      <c r="Q1586" s="1745"/>
      <c r="R1586" s="1745"/>
      <c r="S1586" s="1745"/>
      <c r="T1586" s="1745"/>
      <c r="U1586" s="1745"/>
    </row>
    <row r="1587" spans="13:21">
      <c r="M1587" s="1858"/>
      <c r="N1587" s="1859"/>
      <c r="O1587" s="1859"/>
      <c r="P1587" s="1859"/>
      <c r="Q1587" s="1745"/>
      <c r="R1587" s="1745"/>
      <c r="S1587" s="1745"/>
      <c r="T1587" s="1745"/>
      <c r="U1587" s="1745"/>
    </row>
    <row r="1588" spans="13:21">
      <c r="M1588" s="1858"/>
      <c r="N1588" s="1859"/>
      <c r="O1588" s="1859"/>
      <c r="P1588" s="1859"/>
      <c r="Q1588" s="1745"/>
      <c r="R1588" s="1745"/>
      <c r="S1588" s="1745"/>
      <c r="T1588" s="1745"/>
      <c r="U1588" s="1745"/>
    </row>
    <row r="1589" spans="13:21">
      <c r="M1589" s="1858"/>
      <c r="N1589" s="1859"/>
      <c r="O1589" s="1859"/>
      <c r="P1589" s="1859"/>
      <c r="Q1589" s="1745"/>
      <c r="R1589" s="1745"/>
      <c r="S1589" s="1745"/>
      <c r="T1589" s="1745"/>
      <c r="U1589" s="1745"/>
    </row>
    <row r="1590" spans="13:21">
      <c r="M1590" s="1858"/>
      <c r="N1590" s="1859"/>
      <c r="O1590" s="1859"/>
      <c r="P1590" s="1859"/>
      <c r="Q1590" s="1745"/>
      <c r="R1590" s="1745"/>
      <c r="S1590" s="1745"/>
      <c r="T1590" s="1745"/>
      <c r="U1590" s="1745"/>
    </row>
    <row r="1591" spans="13:21">
      <c r="M1591" s="1858"/>
      <c r="N1591" s="1859"/>
      <c r="O1591" s="1859"/>
      <c r="P1591" s="1859"/>
      <c r="Q1591" s="1745"/>
      <c r="R1591" s="1745"/>
      <c r="S1591" s="1745"/>
      <c r="T1591" s="1745"/>
      <c r="U1591" s="1745"/>
    </row>
    <row r="1592" spans="13:21">
      <c r="M1592" s="1858"/>
      <c r="N1592" s="1859"/>
      <c r="O1592" s="1859"/>
      <c r="P1592" s="1859"/>
      <c r="Q1592" s="1745"/>
      <c r="R1592" s="1745"/>
      <c r="S1592" s="1745"/>
      <c r="T1592" s="1745"/>
      <c r="U1592" s="1745"/>
    </row>
    <row r="1593" spans="13:21">
      <c r="M1593" s="1858"/>
      <c r="N1593" s="1859"/>
      <c r="O1593" s="1859"/>
      <c r="P1593" s="1859"/>
      <c r="Q1593" s="1745"/>
      <c r="R1593" s="1745"/>
      <c r="S1593" s="1745"/>
      <c r="T1593" s="1745"/>
      <c r="U1593" s="1745"/>
    </row>
    <row r="1594" spans="13:21">
      <c r="M1594" s="1858"/>
      <c r="N1594" s="1859"/>
      <c r="O1594" s="1859"/>
      <c r="P1594" s="1859"/>
      <c r="Q1594" s="1745"/>
      <c r="R1594" s="1745"/>
      <c r="S1594" s="1745"/>
      <c r="T1594" s="1745"/>
      <c r="U1594" s="1745"/>
    </row>
    <row r="1595" spans="13:21">
      <c r="M1595" s="1858"/>
      <c r="N1595" s="1859"/>
      <c r="O1595" s="1859"/>
      <c r="P1595" s="1859"/>
      <c r="Q1595" s="1745"/>
      <c r="R1595" s="1745"/>
      <c r="S1595" s="1745"/>
      <c r="T1595" s="1745"/>
      <c r="U1595" s="1745"/>
    </row>
    <row r="1596" spans="13:21">
      <c r="M1596" s="1858"/>
      <c r="N1596" s="1859"/>
      <c r="O1596" s="1859"/>
      <c r="P1596" s="1859"/>
      <c r="Q1596" s="1745"/>
      <c r="R1596" s="1745"/>
      <c r="S1596" s="1745"/>
      <c r="T1596" s="1745"/>
      <c r="U1596" s="1745"/>
    </row>
    <row r="1597" spans="13:21">
      <c r="M1597" s="1858"/>
      <c r="N1597" s="1859"/>
      <c r="O1597" s="1859"/>
      <c r="P1597" s="1859"/>
      <c r="Q1597" s="1745"/>
      <c r="R1597" s="1745"/>
      <c r="S1597" s="1745"/>
      <c r="T1597" s="1745"/>
      <c r="U1597" s="1745"/>
    </row>
    <row r="1598" spans="13:21">
      <c r="M1598" s="1858"/>
      <c r="N1598" s="1859"/>
      <c r="O1598" s="1859"/>
      <c r="P1598" s="1859"/>
      <c r="Q1598" s="1745"/>
      <c r="R1598" s="1745"/>
      <c r="S1598" s="1745"/>
      <c r="T1598" s="1745"/>
      <c r="U1598" s="1745"/>
    </row>
    <row r="1599" spans="13:21">
      <c r="M1599" s="1858"/>
      <c r="N1599" s="1859"/>
      <c r="O1599" s="1859"/>
      <c r="P1599" s="1859"/>
      <c r="Q1599" s="1745"/>
      <c r="R1599" s="1745"/>
      <c r="S1599" s="1745"/>
      <c r="T1599" s="1745"/>
      <c r="U1599" s="1745"/>
    </row>
    <row r="1600" spans="13:21">
      <c r="M1600" s="1858"/>
      <c r="N1600" s="1859"/>
      <c r="O1600" s="1859"/>
      <c r="P1600" s="1859"/>
      <c r="Q1600" s="1745"/>
      <c r="R1600" s="1745"/>
      <c r="S1600" s="1745"/>
      <c r="T1600" s="1745"/>
      <c r="U1600" s="1745"/>
    </row>
    <row r="1601" spans="13:21">
      <c r="M1601" s="1858"/>
      <c r="N1601" s="1859"/>
      <c r="O1601" s="1859"/>
      <c r="P1601" s="1859"/>
      <c r="Q1601" s="1745"/>
      <c r="R1601" s="1745"/>
      <c r="S1601" s="1745"/>
      <c r="T1601" s="1745"/>
      <c r="U1601" s="1745"/>
    </row>
    <row r="1602" spans="13:21">
      <c r="M1602" s="1858"/>
      <c r="N1602" s="1859"/>
      <c r="O1602" s="1859"/>
      <c r="P1602" s="1859"/>
      <c r="Q1602" s="1745"/>
      <c r="R1602" s="1745"/>
      <c r="S1602" s="1745"/>
      <c r="T1602" s="1745"/>
      <c r="U1602" s="1745"/>
    </row>
    <row r="1603" spans="13:21">
      <c r="M1603" s="1858"/>
      <c r="N1603" s="1859"/>
      <c r="O1603" s="1859"/>
      <c r="P1603" s="1859"/>
      <c r="Q1603" s="1745"/>
      <c r="R1603" s="1745"/>
      <c r="S1603" s="1745"/>
      <c r="T1603" s="1745"/>
      <c r="U1603" s="1745"/>
    </row>
    <row r="1604" spans="13:21">
      <c r="M1604" s="1858"/>
      <c r="N1604" s="1859"/>
      <c r="O1604" s="1859"/>
      <c r="P1604" s="1859"/>
      <c r="Q1604" s="1745"/>
      <c r="R1604" s="1745"/>
      <c r="S1604" s="1745"/>
      <c r="T1604" s="1745"/>
      <c r="U1604" s="1745"/>
    </row>
    <row r="1605" spans="13:21">
      <c r="M1605" s="1858"/>
      <c r="N1605" s="1859"/>
      <c r="O1605" s="1859"/>
      <c r="P1605" s="1859"/>
      <c r="Q1605" s="1745"/>
      <c r="R1605" s="1745"/>
      <c r="S1605" s="1745"/>
      <c r="T1605" s="1745"/>
      <c r="U1605" s="1745"/>
    </row>
    <row r="1606" spans="13:21">
      <c r="M1606" s="1858"/>
      <c r="N1606" s="1859"/>
      <c r="O1606" s="1859"/>
      <c r="P1606" s="1859"/>
      <c r="Q1606" s="1745"/>
      <c r="R1606" s="1745"/>
      <c r="S1606" s="1745"/>
      <c r="T1606" s="1745"/>
      <c r="U1606" s="1745"/>
    </row>
    <row r="1607" spans="13:21">
      <c r="M1607" s="1858"/>
      <c r="N1607" s="1859"/>
      <c r="O1607" s="1859"/>
      <c r="P1607" s="1859"/>
      <c r="Q1607" s="1745"/>
      <c r="R1607" s="1745"/>
      <c r="S1607" s="1745"/>
      <c r="T1607" s="1745"/>
      <c r="U1607" s="1745"/>
    </row>
    <row r="1608" spans="13:21">
      <c r="M1608" s="1858"/>
      <c r="N1608" s="1859"/>
      <c r="O1608" s="1859"/>
      <c r="P1608" s="1859"/>
      <c r="Q1608" s="1745"/>
      <c r="R1608" s="1745"/>
      <c r="S1608" s="1745"/>
      <c r="T1608" s="1745"/>
      <c r="U1608" s="1745"/>
    </row>
    <row r="1609" spans="13:21">
      <c r="M1609" s="1858"/>
      <c r="N1609" s="1859"/>
      <c r="O1609" s="1859"/>
      <c r="P1609" s="1859"/>
      <c r="Q1609" s="1745"/>
      <c r="R1609" s="1745"/>
      <c r="S1609" s="1745"/>
      <c r="T1609" s="1745"/>
      <c r="U1609" s="1745"/>
    </row>
    <row r="1610" spans="13:21">
      <c r="M1610" s="1858"/>
      <c r="N1610" s="1859"/>
      <c r="O1610" s="1859"/>
      <c r="P1610" s="1859"/>
      <c r="Q1610" s="1745"/>
      <c r="R1610" s="1745"/>
      <c r="S1610" s="1745"/>
      <c r="T1610" s="1745"/>
      <c r="U1610" s="1745"/>
    </row>
    <row r="1611" spans="13:21">
      <c r="M1611" s="1858"/>
      <c r="N1611" s="1859"/>
      <c r="O1611" s="1859"/>
      <c r="P1611" s="1859"/>
      <c r="Q1611" s="1745"/>
      <c r="R1611" s="1745"/>
      <c r="S1611" s="1745"/>
      <c r="T1611" s="1745"/>
      <c r="U1611" s="1745"/>
    </row>
    <row r="1612" spans="13:21">
      <c r="M1612" s="1858"/>
      <c r="N1612" s="1859"/>
      <c r="O1612" s="1859"/>
      <c r="P1612" s="1859"/>
      <c r="Q1612" s="1745"/>
      <c r="R1612" s="1745"/>
      <c r="S1612" s="1745"/>
      <c r="T1612" s="1745"/>
      <c r="U1612" s="1745"/>
    </row>
    <row r="1613" spans="13:21">
      <c r="M1613" s="1858"/>
      <c r="N1613" s="1859"/>
      <c r="O1613" s="1859"/>
      <c r="P1613" s="1859"/>
      <c r="Q1613" s="1745"/>
      <c r="R1613" s="1745"/>
      <c r="S1613" s="1745"/>
      <c r="T1613" s="1745"/>
      <c r="U1613" s="1745"/>
    </row>
    <row r="1614" spans="13:21">
      <c r="M1614" s="1858"/>
      <c r="N1614" s="1859"/>
      <c r="O1614" s="1859"/>
      <c r="P1614" s="1859"/>
      <c r="Q1614" s="1745"/>
      <c r="R1614" s="1745"/>
      <c r="S1614" s="1745"/>
      <c r="T1614" s="1745"/>
      <c r="U1614" s="1745"/>
    </row>
    <row r="1615" spans="13:21">
      <c r="M1615" s="1858"/>
      <c r="N1615" s="1859"/>
      <c r="O1615" s="1859"/>
      <c r="P1615" s="1859"/>
      <c r="Q1615" s="1745"/>
      <c r="R1615" s="1745"/>
      <c r="S1615" s="1745"/>
      <c r="T1615" s="1745"/>
      <c r="U1615" s="1745"/>
    </row>
    <row r="1616" spans="13:21">
      <c r="M1616" s="1858"/>
      <c r="N1616" s="1859"/>
      <c r="O1616" s="1859"/>
      <c r="P1616" s="1859"/>
      <c r="Q1616" s="1745"/>
      <c r="R1616" s="1745"/>
      <c r="S1616" s="1745"/>
      <c r="T1616" s="1745"/>
      <c r="U1616" s="1745"/>
    </row>
    <row r="1617" spans="13:21">
      <c r="M1617" s="1858"/>
      <c r="N1617" s="1859"/>
      <c r="O1617" s="1859"/>
      <c r="P1617" s="1859"/>
      <c r="Q1617" s="1745"/>
      <c r="R1617" s="1745"/>
      <c r="S1617" s="1745"/>
      <c r="T1617" s="1745"/>
      <c r="U1617" s="1745"/>
    </row>
    <row r="1618" spans="13:21">
      <c r="M1618" s="1858"/>
      <c r="N1618" s="1859"/>
      <c r="O1618" s="1859"/>
      <c r="P1618" s="1859"/>
      <c r="Q1618" s="1745"/>
      <c r="R1618" s="1745"/>
      <c r="S1618" s="1745"/>
      <c r="T1618" s="1745"/>
      <c r="U1618" s="1745"/>
    </row>
    <row r="1619" spans="13:21">
      <c r="M1619" s="1858"/>
      <c r="N1619" s="1859"/>
      <c r="O1619" s="1859"/>
      <c r="P1619" s="1859"/>
      <c r="Q1619" s="1745"/>
      <c r="R1619" s="1745"/>
      <c r="S1619" s="1745"/>
      <c r="T1619" s="1745"/>
      <c r="U1619" s="1745"/>
    </row>
    <row r="1620" spans="13:21">
      <c r="M1620" s="1858"/>
      <c r="N1620" s="1859"/>
      <c r="O1620" s="1859"/>
      <c r="P1620" s="1859"/>
      <c r="Q1620" s="1745"/>
      <c r="R1620" s="1745"/>
      <c r="S1620" s="1745"/>
      <c r="T1620" s="1745"/>
      <c r="U1620" s="1745"/>
    </row>
    <row r="1621" spans="13:21">
      <c r="M1621" s="1858"/>
      <c r="N1621" s="1859"/>
      <c r="O1621" s="1859"/>
      <c r="P1621" s="1859"/>
      <c r="Q1621" s="1745"/>
      <c r="R1621" s="1745"/>
      <c r="S1621" s="1745"/>
      <c r="T1621" s="1745"/>
      <c r="U1621" s="1745"/>
    </row>
    <row r="1622" spans="13:21">
      <c r="M1622" s="1858"/>
      <c r="N1622" s="1859"/>
      <c r="O1622" s="1859"/>
      <c r="P1622" s="1859"/>
      <c r="Q1622" s="1745"/>
      <c r="R1622" s="1745"/>
      <c r="S1622" s="1745"/>
      <c r="T1622" s="1745"/>
      <c r="U1622" s="1745"/>
    </row>
    <row r="1623" spans="13:21">
      <c r="M1623" s="1858"/>
      <c r="N1623" s="1859"/>
      <c r="O1623" s="1859"/>
      <c r="P1623" s="1859"/>
      <c r="Q1623" s="1745"/>
      <c r="R1623" s="1745"/>
      <c r="S1623" s="1745"/>
      <c r="T1623" s="1745"/>
      <c r="U1623" s="1745"/>
    </row>
    <row r="1624" spans="13:21">
      <c r="M1624" s="1858"/>
      <c r="N1624" s="1859"/>
      <c r="O1624" s="1859"/>
      <c r="P1624" s="1859"/>
      <c r="Q1624" s="1745"/>
      <c r="R1624" s="1745"/>
      <c r="S1624" s="1745"/>
      <c r="T1624" s="1745"/>
      <c r="U1624" s="1745"/>
    </row>
    <row r="1625" spans="13:21">
      <c r="M1625" s="1858"/>
      <c r="N1625" s="1859"/>
      <c r="O1625" s="1859"/>
      <c r="P1625" s="1859"/>
      <c r="Q1625" s="1745"/>
      <c r="R1625" s="1745"/>
      <c r="S1625" s="1745"/>
      <c r="T1625" s="1745"/>
      <c r="U1625" s="1745"/>
    </row>
    <row r="1626" spans="13:21">
      <c r="M1626" s="1858"/>
      <c r="N1626" s="1859"/>
      <c r="O1626" s="1859"/>
      <c r="P1626" s="1859"/>
      <c r="Q1626" s="1745"/>
      <c r="R1626" s="1745"/>
      <c r="S1626" s="1745"/>
      <c r="T1626" s="1745"/>
      <c r="U1626" s="1745"/>
    </row>
    <row r="1627" spans="13:21">
      <c r="M1627" s="1858"/>
      <c r="N1627" s="1859"/>
      <c r="O1627" s="1859"/>
      <c r="P1627" s="1859"/>
      <c r="Q1627" s="1745"/>
      <c r="R1627" s="1745"/>
      <c r="S1627" s="1745"/>
      <c r="T1627" s="1745"/>
      <c r="U1627" s="1745"/>
    </row>
    <row r="1628" spans="13:21">
      <c r="M1628" s="1858"/>
      <c r="N1628" s="1859"/>
      <c r="O1628" s="1859"/>
      <c r="P1628" s="1859"/>
      <c r="Q1628" s="1745"/>
      <c r="R1628" s="1745"/>
      <c r="S1628" s="1745"/>
      <c r="T1628" s="1745"/>
      <c r="U1628" s="1745"/>
    </row>
    <row r="1629" spans="13:21">
      <c r="M1629" s="1858"/>
      <c r="N1629" s="1859"/>
      <c r="O1629" s="1859"/>
      <c r="P1629" s="1859"/>
      <c r="Q1629" s="1745"/>
      <c r="R1629" s="1745"/>
      <c r="S1629" s="1745"/>
      <c r="T1629" s="1745"/>
      <c r="U1629" s="1745"/>
    </row>
    <row r="1630" spans="13:21">
      <c r="M1630" s="1858"/>
      <c r="N1630" s="1859"/>
      <c r="O1630" s="1859"/>
      <c r="P1630" s="1859"/>
      <c r="Q1630" s="1745"/>
      <c r="R1630" s="1745"/>
      <c r="S1630" s="1745"/>
      <c r="T1630" s="1745"/>
      <c r="U1630" s="1745"/>
    </row>
    <row r="1631" spans="13:21">
      <c r="M1631" s="1858"/>
      <c r="N1631" s="1859"/>
      <c r="O1631" s="1859"/>
      <c r="P1631" s="1859"/>
      <c r="Q1631" s="1745"/>
      <c r="R1631" s="1745"/>
      <c r="S1631" s="1745"/>
      <c r="T1631" s="1745"/>
      <c r="U1631" s="1745"/>
    </row>
    <row r="1632" spans="13:21">
      <c r="M1632" s="1858"/>
      <c r="N1632" s="1859"/>
      <c r="O1632" s="1859"/>
      <c r="P1632" s="1859"/>
      <c r="Q1632" s="1745"/>
      <c r="R1632" s="1745"/>
      <c r="S1632" s="1745"/>
      <c r="T1632" s="1745"/>
      <c r="U1632" s="1745"/>
    </row>
    <row r="1633" spans="13:21">
      <c r="M1633" s="1858"/>
      <c r="N1633" s="1859"/>
      <c r="O1633" s="1859"/>
      <c r="P1633" s="1859"/>
      <c r="Q1633" s="1745"/>
      <c r="R1633" s="1745"/>
      <c r="S1633" s="1745"/>
      <c r="T1633" s="1745"/>
      <c r="U1633" s="1745"/>
    </row>
    <row r="1634" spans="13:21">
      <c r="M1634" s="1858"/>
      <c r="N1634" s="1859"/>
      <c r="O1634" s="1859"/>
      <c r="P1634" s="1859"/>
      <c r="Q1634" s="1745"/>
      <c r="R1634" s="1745"/>
      <c r="S1634" s="1745"/>
      <c r="T1634" s="1745"/>
      <c r="U1634" s="1745"/>
    </row>
    <row r="1635" spans="13:21">
      <c r="M1635" s="1858"/>
      <c r="N1635" s="1859"/>
      <c r="O1635" s="1859"/>
      <c r="P1635" s="1859"/>
      <c r="Q1635" s="1745"/>
      <c r="R1635" s="1745"/>
      <c r="S1635" s="1745"/>
      <c r="T1635" s="1745"/>
      <c r="U1635" s="1745"/>
    </row>
    <row r="1636" spans="13:21">
      <c r="M1636" s="1858"/>
      <c r="N1636" s="1859"/>
      <c r="O1636" s="1859"/>
      <c r="P1636" s="1859"/>
      <c r="Q1636" s="1745"/>
      <c r="R1636" s="1745"/>
      <c r="S1636" s="1745"/>
      <c r="T1636" s="1745"/>
      <c r="U1636" s="1745"/>
    </row>
    <row r="1637" spans="13:21">
      <c r="M1637" s="1858"/>
      <c r="N1637" s="1859"/>
      <c r="O1637" s="1859"/>
      <c r="P1637" s="1859"/>
      <c r="Q1637" s="1745"/>
      <c r="R1637" s="1745"/>
      <c r="S1637" s="1745"/>
      <c r="T1637" s="1745"/>
      <c r="U1637" s="1745"/>
    </row>
    <row r="1638" spans="13:21">
      <c r="M1638" s="1858"/>
      <c r="N1638" s="1859"/>
      <c r="O1638" s="1859"/>
      <c r="P1638" s="1859"/>
      <c r="Q1638" s="1745"/>
      <c r="R1638" s="1745"/>
      <c r="S1638" s="1745"/>
      <c r="T1638" s="1745"/>
      <c r="U1638" s="1745"/>
    </row>
    <row r="1639" spans="13:21">
      <c r="M1639" s="1858"/>
      <c r="N1639" s="1859"/>
      <c r="O1639" s="1859"/>
      <c r="P1639" s="1859"/>
      <c r="Q1639" s="1745"/>
      <c r="R1639" s="1745"/>
      <c r="S1639" s="1745"/>
      <c r="T1639" s="1745"/>
      <c r="U1639" s="1745"/>
    </row>
    <row r="1640" spans="13:21">
      <c r="M1640" s="1858"/>
      <c r="N1640" s="1859"/>
      <c r="O1640" s="1859"/>
      <c r="P1640" s="1859"/>
      <c r="Q1640" s="1745"/>
      <c r="R1640" s="1745"/>
      <c r="S1640" s="1745"/>
      <c r="T1640" s="1745"/>
      <c r="U1640" s="1745"/>
    </row>
    <row r="1641" spans="13:21">
      <c r="M1641" s="1858"/>
      <c r="N1641" s="1859"/>
      <c r="O1641" s="1859"/>
      <c r="P1641" s="1859"/>
      <c r="Q1641" s="1745"/>
      <c r="R1641" s="1745"/>
      <c r="S1641" s="1745"/>
      <c r="T1641" s="1745"/>
      <c r="U1641" s="1745"/>
    </row>
    <row r="1642" spans="13:21">
      <c r="M1642" s="1858"/>
      <c r="N1642" s="1859"/>
      <c r="O1642" s="1859"/>
      <c r="P1642" s="1859"/>
      <c r="Q1642" s="1745"/>
      <c r="R1642" s="1745"/>
      <c r="S1642" s="1745"/>
      <c r="T1642" s="1745"/>
      <c r="U1642" s="1745"/>
    </row>
    <row r="1643" spans="13:21">
      <c r="M1643" s="1858"/>
      <c r="N1643" s="1859"/>
      <c r="O1643" s="1859"/>
      <c r="P1643" s="1859"/>
      <c r="Q1643" s="1745"/>
      <c r="R1643" s="1745"/>
      <c r="S1643" s="1745"/>
      <c r="T1643" s="1745"/>
      <c r="U1643" s="1745"/>
    </row>
    <row r="1644" spans="13:21">
      <c r="M1644" s="1858"/>
      <c r="N1644" s="1859"/>
      <c r="O1644" s="1859"/>
      <c r="P1644" s="1859"/>
      <c r="Q1644" s="1745"/>
      <c r="R1644" s="1745"/>
      <c r="S1644" s="1745"/>
      <c r="T1644" s="1745"/>
      <c r="U1644" s="1745"/>
    </row>
    <row r="1645" spans="13:21">
      <c r="M1645" s="1858"/>
      <c r="N1645" s="1859"/>
      <c r="O1645" s="1859"/>
      <c r="P1645" s="1859"/>
      <c r="Q1645" s="1745"/>
      <c r="R1645" s="1745"/>
      <c r="S1645" s="1745"/>
      <c r="T1645" s="1745"/>
      <c r="U1645" s="1745"/>
    </row>
    <row r="1646" spans="13:21">
      <c r="M1646" s="1858"/>
      <c r="N1646" s="1859"/>
      <c r="O1646" s="1859"/>
      <c r="P1646" s="1859"/>
      <c r="Q1646" s="1745"/>
      <c r="R1646" s="1745"/>
      <c r="S1646" s="1745"/>
      <c r="T1646" s="1745"/>
      <c r="U1646" s="1745"/>
    </row>
    <row r="1647" spans="13:21">
      <c r="M1647" s="1858"/>
      <c r="N1647" s="1859"/>
      <c r="O1647" s="1859"/>
      <c r="P1647" s="1859"/>
      <c r="Q1647" s="1745"/>
      <c r="R1647" s="1745"/>
      <c r="S1647" s="1745"/>
      <c r="T1647" s="1745"/>
      <c r="U1647" s="1745"/>
    </row>
    <row r="1648" spans="13:21">
      <c r="M1648" s="1858"/>
      <c r="N1648" s="1859"/>
      <c r="O1648" s="1859"/>
      <c r="P1648" s="1859"/>
      <c r="Q1648" s="1745"/>
      <c r="R1648" s="1745"/>
      <c r="S1648" s="1745"/>
      <c r="T1648" s="1745"/>
      <c r="U1648" s="1745"/>
    </row>
    <row r="1649" spans="13:21">
      <c r="M1649" s="1858"/>
      <c r="N1649" s="1859"/>
      <c r="O1649" s="1859"/>
      <c r="P1649" s="1859"/>
      <c r="Q1649" s="1745"/>
      <c r="R1649" s="1745"/>
      <c r="S1649" s="1745"/>
      <c r="T1649" s="1745"/>
      <c r="U1649" s="1745"/>
    </row>
    <row r="1650" spans="13:21">
      <c r="M1650" s="1858"/>
      <c r="N1650" s="1859"/>
      <c r="O1650" s="1859"/>
      <c r="P1650" s="1859"/>
      <c r="Q1650" s="1745"/>
      <c r="R1650" s="1745"/>
      <c r="S1650" s="1745"/>
      <c r="T1650" s="1745"/>
      <c r="U1650" s="1745"/>
    </row>
    <row r="1651" spans="13:21">
      <c r="M1651" s="1858"/>
      <c r="N1651" s="1859"/>
      <c r="O1651" s="1859"/>
      <c r="P1651" s="1859"/>
      <c r="Q1651" s="1745"/>
      <c r="R1651" s="1745"/>
      <c r="S1651" s="1745"/>
      <c r="T1651" s="1745"/>
      <c r="U1651" s="1745"/>
    </row>
    <row r="1652" spans="13:21">
      <c r="M1652" s="1858"/>
      <c r="N1652" s="1859"/>
      <c r="O1652" s="1859"/>
      <c r="P1652" s="1859"/>
      <c r="Q1652" s="1745"/>
      <c r="R1652" s="1745"/>
      <c r="S1652" s="1745"/>
      <c r="T1652" s="1745"/>
      <c r="U1652" s="1745"/>
    </row>
    <row r="1653" spans="13:21">
      <c r="M1653" s="1858"/>
      <c r="N1653" s="1859"/>
      <c r="O1653" s="1859"/>
      <c r="P1653" s="1859"/>
      <c r="Q1653" s="1745"/>
      <c r="R1653" s="1745"/>
      <c r="S1653" s="1745"/>
      <c r="T1653" s="1745"/>
      <c r="U1653" s="1745"/>
    </row>
    <row r="1654" spans="13:21">
      <c r="M1654" s="1858"/>
      <c r="N1654" s="1859"/>
      <c r="O1654" s="1859"/>
      <c r="P1654" s="1859"/>
      <c r="Q1654" s="1745"/>
      <c r="R1654" s="1745"/>
      <c r="S1654" s="1745"/>
      <c r="T1654" s="1745"/>
      <c r="U1654" s="1745"/>
    </row>
    <row r="1655" spans="13:21">
      <c r="M1655" s="1858"/>
      <c r="N1655" s="1859"/>
      <c r="O1655" s="1859"/>
      <c r="P1655" s="1859"/>
      <c r="Q1655" s="1745"/>
      <c r="R1655" s="1745"/>
      <c r="S1655" s="1745"/>
      <c r="T1655" s="1745"/>
      <c r="U1655" s="1745"/>
    </row>
    <row r="1656" spans="13:21">
      <c r="M1656" s="1858"/>
      <c r="N1656" s="1859"/>
      <c r="O1656" s="1859"/>
      <c r="P1656" s="1859"/>
      <c r="Q1656" s="1745"/>
      <c r="R1656" s="1745"/>
      <c r="S1656" s="1745"/>
      <c r="T1656" s="1745"/>
      <c r="U1656" s="1745"/>
    </row>
    <row r="1657" spans="13:21">
      <c r="M1657" s="1858"/>
      <c r="N1657" s="1859"/>
      <c r="O1657" s="1859"/>
      <c r="P1657" s="1859"/>
      <c r="Q1657" s="1745"/>
      <c r="R1657" s="1745"/>
      <c r="S1657" s="1745"/>
      <c r="T1657" s="1745"/>
      <c r="U1657" s="1745"/>
    </row>
    <row r="1658" spans="13:21">
      <c r="M1658" s="1858"/>
      <c r="N1658" s="1859"/>
      <c r="O1658" s="1859"/>
      <c r="P1658" s="1859"/>
      <c r="Q1658" s="1745"/>
      <c r="R1658" s="1745"/>
      <c r="S1658" s="1745"/>
      <c r="T1658" s="1745"/>
      <c r="U1658" s="1745"/>
    </row>
    <row r="1659" spans="13:21">
      <c r="M1659" s="1858"/>
      <c r="N1659" s="1859"/>
      <c r="O1659" s="1859"/>
      <c r="P1659" s="1859"/>
      <c r="Q1659" s="1745"/>
      <c r="R1659" s="1745"/>
      <c r="S1659" s="1745"/>
      <c r="T1659" s="1745"/>
      <c r="U1659" s="1745"/>
    </row>
    <row r="1660" spans="13:21">
      <c r="M1660" s="1858"/>
      <c r="N1660" s="1859"/>
      <c r="O1660" s="1859"/>
      <c r="P1660" s="1859"/>
      <c r="Q1660" s="1745"/>
      <c r="R1660" s="1745"/>
      <c r="S1660" s="1745"/>
      <c r="T1660" s="1745"/>
      <c r="U1660" s="1745"/>
    </row>
    <row r="1661" spans="13:21">
      <c r="M1661" s="1858"/>
      <c r="N1661" s="1859"/>
      <c r="O1661" s="1859"/>
      <c r="P1661" s="1859"/>
      <c r="Q1661" s="1745"/>
      <c r="R1661" s="1745"/>
      <c r="S1661" s="1745"/>
      <c r="T1661" s="1745"/>
      <c r="U1661" s="1745"/>
    </row>
    <row r="1662" spans="13:21">
      <c r="M1662" s="1858"/>
      <c r="N1662" s="1859"/>
      <c r="O1662" s="1859"/>
      <c r="P1662" s="1859"/>
      <c r="Q1662" s="1745"/>
      <c r="R1662" s="1745"/>
      <c r="S1662" s="1745"/>
      <c r="T1662" s="1745"/>
      <c r="U1662" s="1745"/>
    </row>
    <row r="1663" spans="13:21">
      <c r="M1663" s="1858"/>
      <c r="N1663" s="1859"/>
      <c r="O1663" s="1859"/>
      <c r="P1663" s="1859"/>
      <c r="Q1663" s="1745"/>
      <c r="R1663" s="1745"/>
      <c r="S1663" s="1745"/>
      <c r="T1663" s="1745"/>
      <c r="U1663" s="1745"/>
    </row>
    <row r="1664" spans="13:21">
      <c r="M1664" s="1858"/>
      <c r="N1664" s="1859"/>
      <c r="O1664" s="1859"/>
      <c r="P1664" s="1859"/>
      <c r="Q1664" s="1745"/>
      <c r="R1664" s="1745"/>
      <c r="S1664" s="1745"/>
      <c r="T1664" s="1745"/>
      <c r="U1664" s="1745"/>
    </row>
    <row r="1665" spans="13:21">
      <c r="M1665" s="1858"/>
      <c r="N1665" s="1859"/>
      <c r="O1665" s="1859"/>
      <c r="P1665" s="1859"/>
      <c r="Q1665" s="1745"/>
      <c r="R1665" s="1745"/>
      <c r="S1665" s="1745"/>
      <c r="T1665" s="1745"/>
      <c r="U1665" s="1745"/>
    </row>
    <row r="1666" spans="13:21">
      <c r="M1666" s="1858"/>
      <c r="N1666" s="1859"/>
      <c r="O1666" s="1859"/>
      <c r="P1666" s="1859"/>
      <c r="Q1666" s="1745"/>
      <c r="R1666" s="1745"/>
      <c r="S1666" s="1745"/>
      <c r="T1666" s="1745"/>
      <c r="U1666" s="1745"/>
    </row>
    <row r="1667" spans="13:21">
      <c r="M1667" s="1858"/>
      <c r="N1667" s="1859"/>
      <c r="O1667" s="1859"/>
      <c r="P1667" s="1859"/>
      <c r="Q1667" s="1745"/>
      <c r="R1667" s="1745"/>
      <c r="S1667" s="1745"/>
      <c r="T1667" s="1745"/>
      <c r="U1667" s="1745"/>
    </row>
    <row r="1668" spans="13:21">
      <c r="M1668" s="1858"/>
      <c r="N1668" s="1859"/>
      <c r="O1668" s="1859"/>
      <c r="P1668" s="1859"/>
      <c r="Q1668" s="1745"/>
      <c r="R1668" s="1745"/>
      <c r="S1668" s="1745"/>
      <c r="T1668" s="1745"/>
      <c r="U1668" s="1745"/>
    </row>
    <row r="1669" spans="13:21">
      <c r="M1669" s="1858"/>
      <c r="N1669" s="1859"/>
      <c r="O1669" s="1859"/>
      <c r="P1669" s="1859"/>
      <c r="Q1669" s="1745"/>
      <c r="R1669" s="1745"/>
      <c r="S1669" s="1745"/>
      <c r="T1669" s="1745"/>
      <c r="U1669" s="1745"/>
    </row>
    <row r="1670" spans="13:21">
      <c r="M1670" s="1858"/>
      <c r="N1670" s="1859"/>
      <c r="O1670" s="1859"/>
      <c r="P1670" s="1859"/>
      <c r="Q1670" s="1745"/>
      <c r="R1670" s="1745"/>
      <c r="S1670" s="1745"/>
      <c r="T1670" s="1745"/>
      <c r="U1670" s="1745"/>
    </row>
    <row r="1671" spans="13:21">
      <c r="M1671" s="1858"/>
      <c r="N1671" s="1859"/>
      <c r="O1671" s="1859"/>
      <c r="P1671" s="1859"/>
      <c r="Q1671" s="1745"/>
      <c r="R1671" s="1745"/>
      <c r="S1671" s="1745"/>
      <c r="T1671" s="1745"/>
      <c r="U1671" s="1745"/>
    </row>
    <row r="1672" spans="13:21">
      <c r="M1672" s="1858"/>
      <c r="N1672" s="1859"/>
      <c r="O1672" s="1859"/>
      <c r="P1672" s="1859"/>
      <c r="Q1672" s="1745"/>
      <c r="R1672" s="1745"/>
      <c r="S1672" s="1745"/>
      <c r="T1672" s="1745"/>
      <c r="U1672" s="1745"/>
    </row>
    <row r="1673" spans="13:21">
      <c r="M1673" s="1858"/>
      <c r="N1673" s="1859"/>
      <c r="O1673" s="1859"/>
      <c r="P1673" s="1859"/>
      <c r="Q1673" s="1745"/>
      <c r="R1673" s="1745"/>
      <c r="S1673" s="1745"/>
      <c r="T1673" s="1745"/>
      <c r="U1673" s="1745"/>
    </row>
    <row r="1674" spans="13:21">
      <c r="M1674" s="1858"/>
      <c r="N1674" s="1859"/>
      <c r="O1674" s="1859"/>
      <c r="P1674" s="1859"/>
      <c r="Q1674" s="1745"/>
      <c r="R1674" s="1745"/>
      <c r="S1674" s="1745"/>
      <c r="T1674" s="1745"/>
      <c r="U1674" s="1745"/>
    </row>
    <row r="1675" spans="13:21">
      <c r="M1675" s="1858"/>
      <c r="N1675" s="1859"/>
      <c r="O1675" s="1859"/>
      <c r="P1675" s="1859"/>
      <c r="Q1675" s="1745"/>
      <c r="R1675" s="1745"/>
      <c r="S1675" s="1745"/>
      <c r="T1675" s="1745"/>
      <c r="U1675" s="1745"/>
    </row>
    <row r="1676" spans="13:21">
      <c r="M1676" s="1858"/>
      <c r="N1676" s="1859"/>
      <c r="O1676" s="1859"/>
      <c r="P1676" s="1859"/>
      <c r="Q1676" s="1745"/>
      <c r="R1676" s="1745"/>
      <c r="S1676" s="1745"/>
      <c r="T1676" s="1745"/>
      <c r="U1676" s="1745"/>
    </row>
    <row r="1677" spans="13:21">
      <c r="M1677" s="1858"/>
      <c r="N1677" s="1859"/>
      <c r="O1677" s="1859"/>
      <c r="P1677" s="1859"/>
      <c r="Q1677" s="1745"/>
      <c r="R1677" s="1745"/>
      <c r="S1677" s="1745"/>
      <c r="T1677" s="1745"/>
      <c r="U1677" s="1745"/>
    </row>
    <row r="1678" spans="13:21">
      <c r="M1678" s="1858"/>
      <c r="N1678" s="1859"/>
      <c r="O1678" s="1859"/>
      <c r="P1678" s="1859"/>
      <c r="Q1678" s="1745"/>
      <c r="R1678" s="1745"/>
      <c r="S1678" s="1745"/>
      <c r="T1678" s="1745"/>
      <c r="U1678" s="1745"/>
    </row>
    <row r="1679" spans="13:21">
      <c r="M1679" s="1858"/>
      <c r="N1679" s="1859"/>
      <c r="O1679" s="1859"/>
      <c r="P1679" s="1859"/>
      <c r="Q1679" s="1745"/>
      <c r="R1679" s="1745"/>
      <c r="S1679" s="1745"/>
      <c r="T1679" s="1745"/>
      <c r="U1679" s="1745"/>
    </row>
    <row r="1680" spans="13:21">
      <c r="M1680" s="1858"/>
      <c r="N1680" s="1859"/>
      <c r="O1680" s="1859"/>
      <c r="P1680" s="1859"/>
      <c r="Q1680" s="1745"/>
      <c r="R1680" s="1745"/>
      <c r="S1680" s="1745"/>
      <c r="T1680" s="1745"/>
      <c r="U1680" s="1745"/>
    </row>
    <row r="1681" spans="13:21">
      <c r="M1681" s="1858"/>
      <c r="N1681" s="1859"/>
      <c r="O1681" s="1859"/>
      <c r="P1681" s="1859"/>
      <c r="Q1681" s="1745"/>
      <c r="R1681" s="1745"/>
      <c r="S1681" s="1745"/>
      <c r="T1681" s="1745"/>
      <c r="U1681" s="1745"/>
    </row>
    <row r="1682" spans="13:21">
      <c r="M1682" s="1858"/>
      <c r="N1682" s="1859"/>
      <c r="O1682" s="1859"/>
      <c r="P1682" s="1859"/>
      <c r="Q1682" s="1745"/>
      <c r="R1682" s="1745"/>
      <c r="S1682" s="1745"/>
      <c r="T1682" s="1745"/>
      <c r="U1682" s="1745"/>
    </row>
    <row r="1683" spans="13:21">
      <c r="M1683" s="1858"/>
      <c r="N1683" s="1859"/>
      <c r="O1683" s="1859"/>
      <c r="P1683" s="1859"/>
      <c r="Q1683" s="1745"/>
      <c r="R1683" s="1745"/>
      <c r="S1683" s="1745"/>
      <c r="T1683" s="1745"/>
      <c r="U1683" s="1745"/>
    </row>
    <row r="1684" spans="13:21">
      <c r="M1684" s="1858"/>
      <c r="N1684" s="1859"/>
      <c r="O1684" s="1859"/>
      <c r="P1684" s="1859"/>
      <c r="Q1684" s="1745"/>
      <c r="R1684" s="1745"/>
      <c r="S1684" s="1745"/>
      <c r="T1684" s="1745"/>
      <c r="U1684" s="1745"/>
    </row>
    <row r="1685" spans="13:21">
      <c r="M1685" s="1858"/>
      <c r="N1685" s="1859"/>
      <c r="O1685" s="1859"/>
      <c r="P1685" s="1859"/>
      <c r="Q1685" s="1745"/>
      <c r="R1685" s="1745"/>
      <c r="S1685" s="1745"/>
      <c r="T1685" s="1745"/>
      <c r="U1685" s="1745"/>
    </row>
    <row r="1686" spans="13:21">
      <c r="M1686" s="1858"/>
      <c r="N1686" s="1859"/>
      <c r="O1686" s="1859"/>
      <c r="P1686" s="1859"/>
      <c r="Q1686" s="1745"/>
      <c r="R1686" s="1745"/>
      <c r="S1686" s="1745"/>
      <c r="T1686" s="1745"/>
      <c r="U1686" s="1745"/>
    </row>
    <row r="1687" spans="13:21">
      <c r="M1687" s="1858"/>
      <c r="N1687" s="1859"/>
      <c r="O1687" s="1859"/>
      <c r="P1687" s="1859"/>
      <c r="Q1687" s="1745"/>
      <c r="R1687" s="1745"/>
      <c r="S1687" s="1745"/>
      <c r="T1687" s="1745"/>
      <c r="U1687" s="1745"/>
    </row>
    <row r="1688" spans="13:21">
      <c r="M1688" s="1858"/>
      <c r="N1688" s="1859"/>
      <c r="O1688" s="1859"/>
      <c r="P1688" s="1859"/>
      <c r="Q1688" s="1745"/>
      <c r="R1688" s="1745"/>
      <c r="S1688" s="1745"/>
      <c r="T1688" s="1745"/>
      <c r="U1688" s="1745"/>
    </row>
    <row r="1689" spans="13:21">
      <c r="M1689" s="1858"/>
      <c r="N1689" s="1859"/>
      <c r="O1689" s="1859"/>
      <c r="P1689" s="1859"/>
      <c r="Q1689" s="1745"/>
      <c r="R1689" s="1745"/>
      <c r="S1689" s="1745"/>
      <c r="T1689" s="1745"/>
      <c r="U1689" s="1745"/>
    </row>
    <row r="1690" spans="13:21">
      <c r="M1690" s="1858"/>
      <c r="N1690" s="1859"/>
      <c r="O1690" s="1859"/>
      <c r="P1690" s="1859"/>
      <c r="Q1690" s="1745"/>
      <c r="R1690" s="1745"/>
      <c r="S1690" s="1745"/>
      <c r="T1690" s="1745"/>
      <c r="U1690" s="1745"/>
    </row>
    <row r="1691" spans="13:21">
      <c r="M1691" s="1858"/>
      <c r="N1691" s="1859"/>
      <c r="O1691" s="1859"/>
      <c r="P1691" s="1859"/>
      <c r="Q1691" s="1745"/>
      <c r="R1691" s="1745"/>
      <c r="S1691" s="1745"/>
      <c r="T1691" s="1745"/>
      <c r="U1691" s="1745"/>
    </row>
    <row r="1692" spans="13:21">
      <c r="M1692" s="1858"/>
      <c r="N1692" s="1859"/>
      <c r="O1692" s="1859"/>
      <c r="P1692" s="1859"/>
      <c r="Q1692" s="1745"/>
      <c r="R1692" s="1745"/>
      <c r="S1692" s="1745"/>
      <c r="T1692" s="1745"/>
      <c r="U1692" s="1745"/>
    </row>
    <row r="1693" spans="13:21">
      <c r="M1693" s="1858"/>
      <c r="N1693" s="1859"/>
      <c r="O1693" s="1859"/>
      <c r="P1693" s="1859"/>
      <c r="Q1693" s="1745"/>
      <c r="R1693" s="1745"/>
      <c r="S1693" s="1745"/>
      <c r="T1693" s="1745"/>
      <c r="U1693" s="1745"/>
    </row>
    <row r="1694" spans="13:21">
      <c r="M1694" s="1858"/>
      <c r="N1694" s="1859"/>
      <c r="O1694" s="1859"/>
      <c r="P1694" s="1859"/>
      <c r="Q1694" s="1745"/>
      <c r="R1694" s="1745"/>
      <c r="S1694" s="1745"/>
      <c r="T1694" s="1745"/>
      <c r="U1694" s="1745"/>
    </row>
    <row r="1695" spans="13:21">
      <c r="M1695" s="1858"/>
      <c r="N1695" s="1859"/>
      <c r="O1695" s="1859"/>
      <c r="P1695" s="1859"/>
      <c r="Q1695" s="1745"/>
      <c r="R1695" s="1745"/>
      <c r="S1695" s="1745"/>
      <c r="T1695" s="1745"/>
      <c r="U1695" s="1745"/>
    </row>
    <row r="1696" spans="13:21">
      <c r="M1696" s="1858"/>
      <c r="N1696" s="1859"/>
      <c r="O1696" s="1859"/>
      <c r="P1696" s="1859"/>
      <c r="Q1696" s="1745"/>
      <c r="R1696" s="1745"/>
      <c r="S1696" s="1745"/>
      <c r="T1696" s="1745"/>
      <c r="U1696" s="1745"/>
    </row>
    <row r="1697" spans="13:21">
      <c r="M1697" s="1858"/>
      <c r="N1697" s="1859"/>
      <c r="O1697" s="1859"/>
      <c r="P1697" s="1859"/>
      <c r="Q1697" s="1745"/>
      <c r="R1697" s="1745"/>
      <c r="S1697" s="1745"/>
      <c r="T1697" s="1745"/>
      <c r="U1697" s="1745"/>
    </row>
    <row r="1698" spans="13:21">
      <c r="M1698" s="1858"/>
      <c r="N1698" s="1859"/>
      <c r="O1698" s="1859"/>
      <c r="P1698" s="1859"/>
      <c r="Q1698" s="1745"/>
      <c r="R1698" s="1745"/>
      <c r="S1698" s="1745"/>
      <c r="T1698" s="1745"/>
      <c r="U1698" s="1745"/>
    </row>
    <row r="1699" spans="13:21">
      <c r="M1699" s="1858"/>
      <c r="N1699" s="1859"/>
      <c r="O1699" s="1859"/>
      <c r="P1699" s="1859"/>
      <c r="Q1699" s="1745"/>
      <c r="R1699" s="1745"/>
      <c r="S1699" s="1745"/>
      <c r="T1699" s="1745"/>
      <c r="U1699" s="1745"/>
    </row>
    <row r="1700" spans="13:21">
      <c r="M1700" s="1858"/>
      <c r="N1700" s="1859"/>
      <c r="O1700" s="1859"/>
      <c r="P1700" s="1859"/>
      <c r="Q1700" s="1745"/>
      <c r="R1700" s="1745"/>
      <c r="S1700" s="1745"/>
      <c r="T1700" s="1745"/>
      <c r="U1700" s="1745"/>
    </row>
    <row r="1701" spans="13:21">
      <c r="M1701" s="1858"/>
      <c r="N1701" s="1859"/>
      <c r="O1701" s="1859"/>
      <c r="P1701" s="1859"/>
      <c r="Q1701" s="1745"/>
      <c r="R1701" s="1745"/>
      <c r="S1701" s="1745"/>
      <c r="T1701" s="1745"/>
      <c r="U1701" s="1745"/>
    </row>
    <row r="1702" spans="13:21">
      <c r="M1702" s="1858"/>
      <c r="N1702" s="1859"/>
      <c r="O1702" s="1859"/>
      <c r="P1702" s="1859"/>
      <c r="Q1702" s="1745"/>
      <c r="R1702" s="1745"/>
      <c r="S1702" s="1745"/>
      <c r="T1702" s="1745"/>
      <c r="U1702" s="1745"/>
    </row>
    <row r="1703" spans="13:21">
      <c r="M1703" s="1858"/>
      <c r="N1703" s="1859"/>
      <c r="O1703" s="1859"/>
      <c r="P1703" s="1859"/>
      <c r="Q1703" s="1745"/>
      <c r="R1703" s="1745"/>
      <c r="S1703" s="1745"/>
      <c r="T1703" s="1745"/>
      <c r="U1703" s="1745"/>
    </row>
    <row r="1704" spans="13:21">
      <c r="M1704" s="1858"/>
      <c r="N1704" s="1859"/>
      <c r="O1704" s="1859"/>
      <c r="P1704" s="1859"/>
      <c r="Q1704" s="1745"/>
      <c r="R1704" s="1745"/>
      <c r="S1704" s="1745"/>
      <c r="T1704" s="1745"/>
      <c r="U1704" s="1745"/>
    </row>
    <row r="1705" spans="13:21">
      <c r="M1705" s="1858"/>
      <c r="N1705" s="1859"/>
      <c r="O1705" s="1859"/>
      <c r="P1705" s="1859"/>
      <c r="Q1705" s="1745"/>
      <c r="R1705" s="1745"/>
      <c r="S1705" s="1745"/>
      <c r="T1705" s="1745"/>
      <c r="U1705" s="1745"/>
    </row>
    <row r="1706" spans="13:21">
      <c r="M1706" s="1858"/>
      <c r="N1706" s="1859"/>
      <c r="O1706" s="1859"/>
      <c r="P1706" s="1859"/>
      <c r="Q1706" s="1745"/>
      <c r="R1706" s="1745"/>
      <c r="S1706" s="1745"/>
      <c r="T1706" s="1745"/>
      <c r="U1706" s="1745"/>
    </row>
    <row r="1707" spans="13:21">
      <c r="M1707" s="1858"/>
      <c r="N1707" s="1859"/>
      <c r="O1707" s="1859"/>
      <c r="P1707" s="1859"/>
      <c r="Q1707" s="1745"/>
      <c r="R1707" s="1745"/>
      <c r="S1707" s="1745"/>
      <c r="T1707" s="1745"/>
      <c r="U1707" s="1745"/>
    </row>
    <row r="1708" spans="13:21">
      <c r="M1708" s="1858"/>
      <c r="N1708" s="1859"/>
      <c r="O1708" s="1859"/>
      <c r="P1708" s="1859"/>
      <c r="Q1708" s="1745"/>
      <c r="R1708" s="1745"/>
      <c r="S1708" s="1745"/>
      <c r="T1708" s="1745"/>
      <c r="U1708" s="1745"/>
    </row>
    <row r="1709" spans="13:21">
      <c r="M1709" s="1858"/>
      <c r="N1709" s="1859"/>
      <c r="O1709" s="1859"/>
      <c r="P1709" s="1859"/>
      <c r="Q1709" s="1745"/>
      <c r="R1709" s="1745"/>
      <c r="S1709" s="1745"/>
      <c r="T1709" s="1745"/>
      <c r="U1709" s="1745"/>
    </row>
    <row r="1710" spans="13:21">
      <c r="M1710" s="1858"/>
      <c r="N1710" s="1859"/>
      <c r="O1710" s="1859"/>
      <c r="P1710" s="1859"/>
      <c r="Q1710" s="1745"/>
      <c r="R1710" s="1745"/>
      <c r="S1710" s="1745"/>
      <c r="T1710" s="1745"/>
      <c r="U1710" s="1745"/>
    </row>
    <row r="1711" spans="13:21">
      <c r="M1711" s="1858"/>
      <c r="N1711" s="1859"/>
      <c r="O1711" s="1859"/>
      <c r="P1711" s="1859"/>
      <c r="Q1711" s="1745"/>
      <c r="R1711" s="1745"/>
      <c r="S1711" s="1745"/>
      <c r="T1711" s="1745"/>
      <c r="U1711" s="1745"/>
    </row>
    <row r="1712" spans="13:21">
      <c r="M1712" s="1858"/>
      <c r="N1712" s="1859"/>
      <c r="O1712" s="1859"/>
      <c r="P1712" s="1859"/>
      <c r="Q1712" s="1745"/>
      <c r="R1712" s="1745"/>
      <c r="S1712" s="1745"/>
      <c r="T1712" s="1745"/>
      <c r="U1712" s="1745"/>
    </row>
    <row r="1713" spans="13:21">
      <c r="M1713" s="1858"/>
      <c r="N1713" s="1859"/>
      <c r="O1713" s="1859"/>
      <c r="P1713" s="1859"/>
      <c r="Q1713" s="1745"/>
      <c r="R1713" s="1745"/>
      <c r="S1713" s="1745"/>
      <c r="T1713" s="1745"/>
      <c r="U1713" s="1745"/>
    </row>
    <row r="1714" spans="13:21">
      <c r="M1714" s="1858"/>
      <c r="N1714" s="1859"/>
      <c r="O1714" s="1859"/>
      <c r="P1714" s="1859"/>
      <c r="Q1714" s="1745"/>
      <c r="R1714" s="1745"/>
      <c r="S1714" s="1745"/>
      <c r="T1714" s="1745"/>
      <c r="U1714" s="1745"/>
    </row>
    <row r="1715" spans="13:21">
      <c r="M1715" s="1858"/>
      <c r="N1715" s="1859"/>
      <c r="O1715" s="1859"/>
      <c r="P1715" s="1859"/>
      <c r="Q1715" s="1745"/>
      <c r="R1715" s="1745"/>
      <c r="S1715" s="1745"/>
      <c r="T1715" s="1745"/>
      <c r="U1715" s="1745"/>
    </row>
    <row r="1716" spans="13:21">
      <c r="M1716" s="1858"/>
      <c r="N1716" s="1859"/>
      <c r="O1716" s="1859"/>
      <c r="P1716" s="1859"/>
      <c r="Q1716" s="1745"/>
      <c r="R1716" s="1745"/>
      <c r="S1716" s="1745"/>
      <c r="T1716" s="1745"/>
      <c r="U1716" s="1745"/>
    </row>
    <row r="1717" spans="13:21">
      <c r="M1717" s="1858"/>
      <c r="N1717" s="1859"/>
      <c r="O1717" s="1859"/>
      <c r="P1717" s="1859"/>
      <c r="Q1717" s="1745"/>
      <c r="R1717" s="1745"/>
      <c r="S1717" s="1745"/>
      <c r="T1717" s="1745"/>
      <c r="U1717" s="1745"/>
    </row>
    <row r="1718" spans="13:21">
      <c r="M1718" s="1858"/>
      <c r="N1718" s="1859"/>
      <c r="O1718" s="1859"/>
      <c r="P1718" s="1859"/>
      <c r="Q1718" s="1745"/>
      <c r="R1718" s="1745"/>
      <c r="S1718" s="1745"/>
      <c r="T1718" s="1745"/>
      <c r="U1718" s="1745"/>
    </row>
    <row r="1719" spans="13:21">
      <c r="M1719" s="1858"/>
      <c r="N1719" s="1859"/>
      <c r="O1719" s="1859"/>
      <c r="P1719" s="1859"/>
      <c r="Q1719" s="1745"/>
      <c r="R1719" s="1745"/>
      <c r="S1719" s="1745"/>
      <c r="T1719" s="1745"/>
      <c r="U1719" s="1745"/>
    </row>
    <row r="1720" spans="13:21">
      <c r="M1720" s="1858"/>
      <c r="N1720" s="1859"/>
      <c r="O1720" s="1859"/>
      <c r="P1720" s="1859"/>
      <c r="Q1720" s="1745"/>
      <c r="R1720" s="1745"/>
      <c r="S1720" s="1745"/>
      <c r="T1720" s="1745"/>
      <c r="U1720" s="1745"/>
    </row>
    <row r="1721" spans="13:21">
      <c r="M1721" s="1858"/>
      <c r="N1721" s="1859"/>
      <c r="O1721" s="1859"/>
      <c r="P1721" s="1859"/>
      <c r="Q1721" s="1745"/>
      <c r="R1721" s="1745"/>
      <c r="S1721" s="1745"/>
      <c r="T1721" s="1745"/>
      <c r="U1721" s="1745"/>
    </row>
    <row r="1722" spans="13:21">
      <c r="M1722" s="1858"/>
      <c r="N1722" s="1859"/>
      <c r="O1722" s="1859"/>
      <c r="P1722" s="1859"/>
      <c r="Q1722" s="1745"/>
      <c r="R1722" s="1745"/>
      <c r="S1722" s="1745"/>
      <c r="T1722" s="1745"/>
      <c r="U1722" s="1745"/>
    </row>
    <row r="1723" spans="13:21">
      <c r="M1723" s="1858"/>
      <c r="N1723" s="1859"/>
      <c r="O1723" s="1859"/>
      <c r="P1723" s="1859"/>
      <c r="Q1723" s="1745"/>
      <c r="R1723" s="1745"/>
      <c r="S1723" s="1745"/>
      <c r="T1723" s="1745"/>
      <c r="U1723" s="1745"/>
    </row>
    <row r="1724" spans="13:21">
      <c r="M1724" s="1858"/>
      <c r="N1724" s="1859"/>
      <c r="O1724" s="1859"/>
      <c r="P1724" s="1859"/>
      <c r="Q1724" s="1745"/>
      <c r="R1724" s="1745"/>
      <c r="S1724" s="1745"/>
      <c r="T1724" s="1745"/>
      <c r="U1724" s="1745"/>
    </row>
    <row r="1725" spans="13:21">
      <c r="M1725" s="1858"/>
      <c r="N1725" s="1859"/>
      <c r="O1725" s="1859"/>
      <c r="P1725" s="1859"/>
      <c r="Q1725" s="1745"/>
      <c r="R1725" s="1745"/>
      <c r="S1725" s="1745"/>
      <c r="T1725" s="1745"/>
      <c r="U1725" s="1745"/>
    </row>
    <row r="1726" spans="13:21">
      <c r="M1726" s="1858"/>
      <c r="N1726" s="1859"/>
      <c r="O1726" s="1859"/>
      <c r="P1726" s="1859"/>
      <c r="Q1726" s="1745"/>
      <c r="R1726" s="1745"/>
      <c r="S1726" s="1745"/>
      <c r="T1726" s="1745"/>
      <c r="U1726" s="1745"/>
    </row>
    <row r="1727" spans="13:21">
      <c r="M1727" s="1858"/>
      <c r="N1727" s="1859"/>
      <c r="O1727" s="1859"/>
      <c r="P1727" s="1859"/>
      <c r="Q1727" s="1745"/>
      <c r="R1727" s="1745"/>
      <c r="S1727" s="1745"/>
      <c r="T1727" s="1745"/>
      <c r="U1727" s="1745"/>
    </row>
    <row r="1728" spans="13:21">
      <c r="M1728" s="1858"/>
      <c r="N1728" s="1859"/>
      <c r="O1728" s="1859"/>
      <c r="P1728" s="1859"/>
      <c r="Q1728" s="1745"/>
      <c r="R1728" s="1745"/>
      <c r="S1728" s="1745"/>
      <c r="T1728" s="1745"/>
      <c r="U1728" s="1745"/>
    </row>
    <row r="1729" spans="13:21">
      <c r="M1729" s="1858"/>
      <c r="N1729" s="1859"/>
      <c r="O1729" s="1859"/>
      <c r="P1729" s="1859"/>
      <c r="Q1729" s="1745"/>
      <c r="R1729" s="1745"/>
      <c r="S1729" s="1745"/>
      <c r="T1729" s="1745"/>
      <c r="U1729" s="1745"/>
    </row>
    <row r="1730" spans="13:21">
      <c r="M1730" s="1858"/>
      <c r="N1730" s="1859"/>
      <c r="O1730" s="1859"/>
      <c r="P1730" s="1859"/>
      <c r="Q1730" s="1745"/>
      <c r="R1730" s="1745"/>
      <c r="S1730" s="1745"/>
      <c r="T1730" s="1745"/>
      <c r="U1730" s="1745"/>
    </row>
    <row r="1731" spans="13:21">
      <c r="M1731" s="1858"/>
      <c r="N1731" s="1859"/>
      <c r="O1731" s="1859"/>
      <c r="P1731" s="1859"/>
      <c r="Q1731" s="1745"/>
      <c r="R1731" s="1745"/>
      <c r="S1731" s="1745"/>
      <c r="T1731" s="1745"/>
      <c r="U1731" s="1745"/>
    </row>
    <row r="1732" spans="13:21">
      <c r="M1732" s="1858"/>
      <c r="N1732" s="1859"/>
      <c r="O1732" s="1859"/>
      <c r="P1732" s="1859"/>
      <c r="Q1732" s="1745"/>
      <c r="R1732" s="1745"/>
      <c r="S1732" s="1745"/>
      <c r="T1732" s="1745"/>
      <c r="U1732" s="1745"/>
    </row>
    <row r="1733" spans="13:21">
      <c r="M1733" s="1858"/>
      <c r="N1733" s="1859"/>
      <c r="O1733" s="1859"/>
      <c r="P1733" s="1859"/>
      <c r="Q1733" s="1745"/>
      <c r="R1733" s="1745"/>
      <c r="S1733" s="1745"/>
      <c r="T1733" s="1745"/>
      <c r="U1733" s="1745"/>
    </row>
    <row r="1734" spans="13:21">
      <c r="M1734" s="1858"/>
      <c r="N1734" s="1859"/>
      <c r="O1734" s="1859"/>
      <c r="P1734" s="1859"/>
      <c r="Q1734" s="1745"/>
      <c r="R1734" s="1745"/>
      <c r="S1734" s="1745"/>
      <c r="T1734" s="1745"/>
      <c r="U1734" s="1745"/>
    </row>
    <row r="1735" spans="13:21">
      <c r="M1735" s="1858"/>
      <c r="N1735" s="1859"/>
      <c r="O1735" s="1859"/>
      <c r="P1735" s="1859"/>
      <c r="Q1735" s="1745"/>
      <c r="R1735" s="1745"/>
      <c r="S1735" s="1745"/>
      <c r="T1735" s="1745"/>
      <c r="U1735" s="1745"/>
    </row>
    <row r="1736" spans="13:21">
      <c r="M1736" s="1858"/>
      <c r="N1736" s="1859"/>
      <c r="O1736" s="1859"/>
      <c r="P1736" s="1859"/>
      <c r="Q1736" s="1745"/>
      <c r="R1736" s="1745"/>
      <c r="S1736" s="1745"/>
      <c r="T1736" s="1745"/>
      <c r="U1736" s="1745"/>
    </row>
    <row r="1737" spans="13:21">
      <c r="M1737" s="1858"/>
      <c r="N1737" s="1859"/>
      <c r="O1737" s="1859"/>
      <c r="P1737" s="1859"/>
      <c r="Q1737" s="1745"/>
      <c r="R1737" s="1745"/>
      <c r="S1737" s="1745"/>
      <c r="T1737" s="1745"/>
      <c r="U1737" s="1745"/>
    </row>
    <row r="1738" spans="13:21">
      <c r="M1738" s="1858"/>
      <c r="N1738" s="1859"/>
      <c r="O1738" s="1859"/>
      <c r="P1738" s="1859"/>
      <c r="Q1738" s="1745"/>
      <c r="R1738" s="1745"/>
      <c r="S1738" s="1745"/>
      <c r="T1738" s="1745"/>
      <c r="U1738" s="1745"/>
    </row>
    <row r="1739" spans="13:21">
      <c r="M1739" s="1858"/>
      <c r="N1739" s="1859"/>
      <c r="O1739" s="1859"/>
      <c r="P1739" s="1859"/>
      <c r="Q1739" s="1745"/>
      <c r="R1739" s="1745"/>
      <c r="S1739" s="1745"/>
      <c r="T1739" s="1745"/>
      <c r="U1739" s="1745"/>
    </row>
    <row r="1740" spans="13:21">
      <c r="M1740" s="1858"/>
      <c r="N1740" s="1859"/>
      <c r="O1740" s="1859"/>
      <c r="P1740" s="1859"/>
      <c r="Q1740" s="1745"/>
      <c r="R1740" s="1745"/>
      <c r="S1740" s="1745"/>
      <c r="T1740" s="1745"/>
      <c r="U1740" s="1745"/>
    </row>
    <row r="1741" spans="13:21">
      <c r="M1741" s="1858"/>
      <c r="N1741" s="1859"/>
      <c r="O1741" s="1859"/>
      <c r="P1741" s="1859"/>
      <c r="Q1741" s="1745"/>
      <c r="R1741" s="1745"/>
      <c r="S1741" s="1745"/>
      <c r="T1741" s="1745"/>
      <c r="U1741" s="1745"/>
    </row>
    <row r="1742" spans="13:21">
      <c r="M1742" s="1858"/>
      <c r="N1742" s="1859"/>
      <c r="O1742" s="1859"/>
      <c r="P1742" s="1859"/>
      <c r="Q1742" s="1745"/>
      <c r="R1742" s="1745"/>
      <c r="S1742" s="1745"/>
      <c r="T1742" s="1745"/>
      <c r="U1742" s="1745"/>
    </row>
    <row r="1743" spans="13:21">
      <c r="M1743" s="1858"/>
      <c r="N1743" s="1859"/>
      <c r="O1743" s="1859"/>
      <c r="P1743" s="1859"/>
      <c r="Q1743" s="1745"/>
      <c r="R1743" s="1745"/>
      <c r="S1743" s="1745"/>
      <c r="T1743" s="1745"/>
      <c r="U1743" s="1745"/>
    </row>
    <row r="1744" spans="13:21">
      <c r="M1744" s="1858"/>
      <c r="N1744" s="1859"/>
      <c r="O1744" s="1859"/>
      <c r="P1744" s="1859"/>
      <c r="Q1744" s="1745"/>
      <c r="R1744" s="1745"/>
      <c r="S1744" s="1745"/>
      <c r="T1744" s="1745"/>
      <c r="U1744" s="1745"/>
    </row>
    <row r="1745" spans="13:21">
      <c r="M1745" s="1858"/>
      <c r="N1745" s="1859"/>
      <c r="O1745" s="1859"/>
      <c r="P1745" s="1859"/>
      <c r="Q1745" s="1745"/>
      <c r="R1745" s="1745"/>
      <c r="S1745" s="1745"/>
      <c r="T1745" s="1745"/>
      <c r="U1745" s="1745"/>
    </row>
    <row r="1746" spans="13:21">
      <c r="M1746" s="1858"/>
      <c r="N1746" s="1859"/>
      <c r="O1746" s="1859"/>
      <c r="P1746" s="1859"/>
      <c r="Q1746" s="1745"/>
      <c r="R1746" s="1745"/>
      <c r="S1746" s="1745"/>
      <c r="T1746" s="1745"/>
      <c r="U1746" s="1745"/>
    </row>
    <row r="1747" spans="13:21">
      <c r="M1747" s="1858"/>
      <c r="N1747" s="1859"/>
      <c r="O1747" s="1859"/>
      <c r="P1747" s="1859"/>
      <c r="Q1747" s="1745"/>
      <c r="R1747" s="1745"/>
      <c r="S1747" s="1745"/>
      <c r="T1747" s="1745"/>
      <c r="U1747" s="1745"/>
    </row>
    <row r="1748" spans="13:21">
      <c r="M1748" s="1858"/>
      <c r="N1748" s="1859"/>
      <c r="O1748" s="1859"/>
      <c r="P1748" s="1859"/>
      <c r="Q1748" s="1745"/>
      <c r="R1748" s="1745"/>
      <c r="S1748" s="1745"/>
      <c r="T1748" s="1745"/>
      <c r="U1748" s="1745"/>
    </row>
    <row r="1749" spans="13:21">
      <c r="M1749" s="1858"/>
      <c r="N1749" s="1859"/>
      <c r="O1749" s="1859"/>
      <c r="P1749" s="1859"/>
      <c r="Q1749" s="1745"/>
      <c r="R1749" s="1745"/>
      <c r="S1749" s="1745"/>
      <c r="T1749" s="1745"/>
      <c r="U1749" s="1745"/>
    </row>
    <row r="1750" spans="13:21">
      <c r="M1750" s="1858"/>
      <c r="N1750" s="1859"/>
      <c r="O1750" s="1859"/>
      <c r="P1750" s="1859"/>
      <c r="Q1750" s="1745"/>
      <c r="R1750" s="1745"/>
      <c r="S1750" s="1745"/>
      <c r="T1750" s="1745"/>
      <c r="U1750" s="1745"/>
    </row>
    <row r="1751" spans="13:21">
      <c r="M1751" s="1858"/>
      <c r="N1751" s="1859"/>
      <c r="O1751" s="1859"/>
      <c r="P1751" s="1859"/>
      <c r="Q1751" s="1745"/>
      <c r="R1751" s="1745"/>
      <c r="S1751" s="1745"/>
      <c r="T1751" s="1745"/>
      <c r="U1751" s="1745"/>
    </row>
    <row r="1752" spans="13:21">
      <c r="M1752" s="1858"/>
      <c r="N1752" s="1859"/>
      <c r="O1752" s="1859"/>
      <c r="P1752" s="1859"/>
      <c r="Q1752" s="1745"/>
      <c r="R1752" s="1745"/>
      <c r="S1752" s="1745"/>
      <c r="T1752" s="1745"/>
      <c r="U1752" s="1745"/>
    </row>
    <row r="1753" spans="13:21">
      <c r="M1753" s="1858"/>
      <c r="N1753" s="1859"/>
      <c r="O1753" s="1859"/>
      <c r="P1753" s="1859"/>
      <c r="Q1753" s="1745"/>
      <c r="R1753" s="1745"/>
      <c r="S1753" s="1745"/>
      <c r="T1753" s="1745"/>
      <c r="U1753" s="1745"/>
    </row>
    <row r="1754" spans="13:21">
      <c r="M1754" s="1858"/>
      <c r="N1754" s="1859"/>
      <c r="O1754" s="1859"/>
      <c r="P1754" s="1859"/>
      <c r="Q1754" s="1745"/>
      <c r="R1754" s="1745"/>
      <c r="S1754" s="1745"/>
      <c r="T1754" s="1745"/>
      <c r="U1754" s="1745"/>
    </row>
    <row r="1755" spans="13:21">
      <c r="M1755" s="1858"/>
      <c r="N1755" s="1859"/>
      <c r="O1755" s="1859"/>
      <c r="P1755" s="1859"/>
      <c r="Q1755" s="1745"/>
      <c r="R1755" s="1745"/>
      <c r="S1755" s="1745"/>
      <c r="T1755" s="1745"/>
      <c r="U1755" s="1745"/>
    </row>
    <row r="1756" spans="13:21">
      <c r="M1756" s="1858"/>
      <c r="N1756" s="1859"/>
      <c r="O1756" s="1859"/>
      <c r="P1756" s="1859"/>
      <c r="Q1756" s="1745"/>
      <c r="R1756" s="1745"/>
      <c r="S1756" s="1745"/>
      <c r="T1756" s="1745"/>
      <c r="U1756" s="1745"/>
    </row>
    <row r="1757" spans="13:21">
      <c r="M1757" s="1858"/>
      <c r="N1757" s="1859"/>
      <c r="O1757" s="1859"/>
      <c r="P1757" s="1859"/>
      <c r="Q1757" s="1745"/>
      <c r="R1757" s="1745"/>
      <c r="S1757" s="1745"/>
      <c r="T1757" s="1745"/>
      <c r="U1757" s="1745"/>
    </row>
    <row r="1758" spans="13:21">
      <c r="M1758" s="1858"/>
      <c r="N1758" s="1859"/>
      <c r="O1758" s="1859"/>
      <c r="P1758" s="1859"/>
      <c r="Q1758" s="1745"/>
      <c r="R1758" s="1745"/>
      <c r="S1758" s="1745"/>
      <c r="T1758" s="1745"/>
      <c r="U1758" s="1745"/>
    </row>
    <row r="1759" spans="13:21">
      <c r="M1759" s="1858"/>
      <c r="N1759" s="1859"/>
      <c r="O1759" s="1859"/>
      <c r="P1759" s="1859"/>
      <c r="Q1759" s="1745"/>
      <c r="R1759" s="1745"/>
      <c r="S1759" s="1745"/>
      <c r="T1759" s="1745"/>
      <c r="U1759" s="1745"/>
    </row>
    <row r="1760" spans="13:21">
      <c r="M1760" s="1858"/>
      <c r="N1760" s="1859"/>
      <c r="O1760" s="1859"/>
      <c r="P1760" s="1859"/>
      <c r="Q1760" s="1745"/>
      <c r="R1760" s="1745"/>
      <c r="S1760" s="1745"/>
      <c r="T1760" s="1745"/>
      <c r="U1760" s="1745"/>
    </row>
    <row r="1761" spans="13:21">
      <c r="M1761" s="1858"/>
      <c r="N1761" s="1859"/>
      <c r="O1761" s="1859"/>
      <c r="P1761" s="1859"/>
      <c r="Q1761" s="1745"/>
      <c r="R1761" s="1745"/>
      <c r="S1761" s="1745"/>
      <c r="T1761" s="1745"/>
      <c r="U1761" s="1745"/>
    </row>
    <row r="1762" spans="13:21">
      <c r="M1762" s="1858"/>
      <c r="N1762" s="1859"/>
      <c r="O1762" s="1859"/>
      <c r="P1762" s="1859"/>
      <c r="Q1762" s="1745"/>
      <c r="R1762" s="1745"/>
      <c r="S1762" s="1745"/>
      <c r="T1762" s="1745"/>
      <c r="U1762" s="1745"/>
    </row>
    <row r="1763" spans="13:21">
      <c r="M1763" s="1858"/>
      <c r="N1763" s="1859"/>
      <c r="O1763" s="1859"/>
      <c r="P1763" s="1859"/>
      <c r="Q1763" s="1745"/>
      <c r="R1763" s="1745"/>
      <c r="S1763" s="1745"/>
      <c r="T1763" s="1745"/>
      <c r="U1763" s="1745"/>
    </row>
    <row r="1764" spans="13:21">
      <c r="M1764" s="1858"/>
      <c r="N1764" s="1859"/>
      <c r="O1764" s="1859"/>
      <c r="P1764" s="1859"/>
      <c r="Q1764" s="1745"/>
      <c r="R1764" s="1745"/>
      <c r="S1764" s="1745"/>
      <c r="T1764" s="1745"/>
      <c r="U1764" s="1745"/>
    </row>
    <row r="1765" spans="13:21">
      <c r="M1765" s="1858"/>
      <c r="N1765" s="1859"/>
      <c r="O1765" s="1859"/>
      <c r="P1765" s="1859"/>
      <c r="Q1765" s="1745"/>
      <c r="R1765" s="1745"/>
      <c r="S1765" s="1745"/>
      <c r="T1765" s="1745"/>
      <c r="U1765" s="1745"/>
    </row>
    <row r="1766" spans="13:21">
      <c r="M1766" s="1858"/>
      <c r="N1766" s="1859"/>
      <c r="O1766" s="1859"/>
      <c r="P1766" s="1859"/>
      <c r="Q1766" s="1745"/>
      <c r="R1766" s="1745"/>
      <c r="S1766" s="1745"/>
      <c r="T1766" s="1745"/>
      <c r="U1766" s="1745"/>
    </row>
    <row r="1767" spans="13:21">
      <c r="M1767" s="1858"/>
      <c r="N1767" s="1859"/>
      <c r="O1767" s="1859"/>
      <c r="P1767" s="1859"/>
      <c r="Q1767" s="1745"/>
      <c r="R1767" s="1745"/>
      <c r="S1767" s="1745"/>
      <c r="T1767" s="1745"/>
      <c r="U1767" s="1745"/>
    </row>
    <row r="1768" spans="13:21">
      <c r="M1768" s="1858"/>
      <c r="N1768" s="1859"/>
      <c r="O1768" s="1859"/>
      <c r="P1768" s="1859"/>
      <c r="Q1768" s="1745"/>
      <c r="R1768" s="1745"/>
      <c r="S1768" s="1745"/>
      <c r="T1768" s="1745"/>
      <c r="U1768" s="1745"/>
    </row>
    <row r="1769" spans="13:21">
      <c r="M1769" s="1858"/>
      <c r="N1769" s="1859"/>
      <c r="O1769" s="1859"/>
      <c r="P1769" s="1859"/>
      <c r="Q1769" s="1745"/>
      <c r="R1769" s="1745"/>
      <c r="S1769" s="1745"/>
      <c r="T1769" s="1745"/>
      <c r="U1769" s="1745"/>
    </row>
    <row r="1770" spans="13:21">
      <c r="M1770" s="1858"/>
      <c r="N1770" s="1859"/>
      <c r="O1770" s="1859"/>
      <c r="P1770" s="1859"/>
      <c r="Q1770" s="1745"/>
      <c r="R1770" s="1745"/>
      <c r="S1770" s="1745"/>
      <c r="T1770" s="1745"/>
      <c r="U1770" s="1745"/>
    </row>
    <row r="1771" spans="13:21">
      <c r="M1771" s="1858"/>
      <c r="N1771" s="1859"/>
      <c r="O1771" s="1859"/>
      <c r="P1771" s="1859"/>
      <c r="Q1771" s="1745"/>
      <c r="R1771" s="1745"/>
      <c r="S1771" s="1745"/>
      <c r="T1771" s="1745"/>
      <c r="U1771" s="1745"/>
    </row>
    <row r="1772" spans="13:21">
      <c r="M1772" s="1858"/>
      <c r="N1772" s="1859"/>
      <c r="O1772" s="1859"/>
      <c r="P1772" s="1859"/>
      <c r="Q1772" s="1745"/>
      <c r="R1772" s="1745"/>
      <c r="S1772" s="1745"/>
      <c r="T1772" s="1745"/>
      <c r="U1772" s="1745"/>
    </row>
    <row r="1773" spans="13:21">
      <c r="M1773" s="1858"/>
      <c r="N1773" s="1859"/>
      <c r="O1773" s="1859"/>
      <c r="P1773" s="1859"/>
      <c r="Q1773" s="1745"/>
      <c r="R1773" s="1745"/>
      <c r="S1773" s="1745"/>
      <c r="T1773" s="1745"/>
      <c r="U1773" s="1745"/>
    </row>
    <row r="1774" spans="13:21">
      <c r="M1774" s="1858"/>
      <c r="N1774" s="1859"/>
      <c r="O1774" s="1859"/>
      <c r="P1774" s="1859"/>
      <c r="Q1774" s="1745"/>
      <c r="R1774" s="1745"/>
      <c r="S1774" s="1745"/>
      <c r="T1774" s="1745"/>
      <c r="U1774" s="1745"/>
    </row>
    <row r="1775" spans="13:21">
      <c r="M1775" s="1858"/>
      <c r="N1775" s="1859"/>
      <c r="O1775" s="1859"/>
      <c r="P1775" s="1859"/>
      <c r="Q1775" s="1745"/>
      <c r="R1775" s="1745"/>
      <c r="S1775" s="1745"/>
      <c r="T1775" s="1745"/>
      <c r="U1775" s="1745"/>
    </row>
    <row r="1776" spans="13:21">
      <c r="M1776" s="1858"/>
      <c r="N1776" s="1859"/>
      <c r="O1776" s="1859"/>
      <c r="P1776" s="1859"/>
      <c r="Q1776" s="1745"/>
      <c r="R1776" s="1745"/>
      <c r="S1776" s="1745"/>
      <c r="T1776" s="1745"/>
      <c r="U1776" s="1745"/>
    </row>
    <row r="1777" spans="13:21">
      <c r="M1777" s="1858"/>
      <c r="N1777" s="1859"/>
      <c r="O1777" s="1859"/>
      <c r="P1777" s="1859"/>
      <c r="Q1777" s="1745"/>
      <c r="R1777" s="1745"/>
      <c r="S1777" s="1745"/>
      <c r="T1777" s="1745"/>
      <c r="U1777" s="1745"/>
    </row>
    <row r="1778" spans="13:21">
      <c r="M1778" s="1858"/>
      <c r="N1778" s="1859"/>
      <c r="O1778" s="1859"/>
      <c r="P1778" s="1859"/>
      <c r="Q1778" s="1745"/>
      <c r="R1778" s="1745"/>
      <c r="S1778" s="1745"/>
      <c r="T1778" s="1745"/>
      <c r="U1778" s="1745"/>
    </row>
    <row r="1779" spans="13:21">
      <c r="M1779" s="1858"/>
      <c r="N1779" s="1859"/>
      <c r="O1779" s="1859"/>
      <c r="P1779" s="1859"/>
      <c r="Q1779" s="1745"/>
      <c r="R1779" s="1745"/>
      <c r="S1779" s="1745"/>
      <c r="T1779" s="1745"/>
      <c r="U1779" s="1745"/>
    </row>
    <row r="1780" spans="13:21">
      <c r="M1780" s="1858"/>
      <c r="N1780" s="1859"/>
      <c r="O1780" s="1859"/>
      <c r="P1780" s="1859"/>
      <c r="Q1780" s="1745"/>
      <c r="R1780" s="1745"/>
      <c r="S1780" s="1745"/>
      <c r="T1780" s="1745"/>
      <c r="U1780" s="1745"/>
    </row>
    <row r="1781" spans="13:21">
      <c r="M1781" s="1858"/>
      <c r="N1781" s="1859"/>
      <c r="O1781" s="1859"/>
      <c r="P1781" s="1859"/>
      <c r="Q1781" s="1745"/>
      <c r="R1781" s="1745"/>
      <c r="S1781" s="1745"/>
      <c r="T1781" s="1745"/>
      <c r="U1781" s="1745"/>
    </row>
    <row r="1782" spans="13:21">
      <c r="M1782" s="1858"/>
      <c r="N1782" s="1859"/>
      <c r="O1782" s="1859"/>
      <c r="P1782" s="1859"/>
      <c r="Q1782" s="1745"/>
      <c r="R1782" s="1745"/>
      <c r="S1782" s="1745"/>
      <c r="T1782" s="1745"/>
      <c r="U1782" s="1745"/>
    </row>
    <row r="1783" spans="13:21">
      <c r="M1783" s="1858"/>
      <c r="N1783" s="1859"/>
      <c r="O1783" s="1859"/>
      <c r="P1783" s="1859"/>
      <c r="Q1783" s="1745"/>
      <c r="R1783" s="1745"/>
      <c r="S1783" s="1745"/>
      <c r="T1783" s="1745"/>
      <c r="U1783" s="1745"/>
    </row>
    <row r="1784" spans="13:21">
      <c r="M1784" s="1858"/>
      <c r="N1784" s="1859"/>
      <c r="O1784" s="1859"/>
      <c r="P1784" s="1859"/>
      <c r="Q1784" s="1745"/>
      <c r="R1784" s="1745"/>
      <c r="S1784" s="1745"/>
      <c r="T1784" s="1745"/>
      <c r="U1784" s="1745"/>
    </row>
    <row r="1785" spans="13:21">
      <c r="M1785" s="1858"/>
      <c r="N1785" s="1859"/>
      <c r="O1785" s="1859"/>
      <c r="P1785" s="1859"/>
      <c r="Q1785" s="1745"/>
      <c r="R1785" s="1745"/>
      <c r="S1785" s="1745"/>
      <c r="T1785" s="1745"/>
      <c r="U1785" s="1745"/>
    </row>
    <row r="1786" spans="13:21">
      <c r="M1786" s="1858"/>
      <c r="N1786" s="1859"/>
      <c r="O1786" s="1859"/>
      <c r="P1786" s="1859"/>
      <c r="Q1786" s="1745"/>
      <c r="R1786" s="1745"/>
      <c r="S1786" s="1745"/>
      <c r="T1786" s="1745"/>
      <c r="U1786" s="1745"/>
    </row>
    <row r="1787" spans="13:21">
      <c r="M1787" s="1858"/>
      <c r="N1787" s="1859"/>
      <c r="O1787" s="1859"/>
      <c r="P1787" s="1859"/>
      <c r="Q1787" s="1745"/>
      <c r="R1787" s="1745"/>
      <c r="S1787" s="1745"/>
      <c r="T1787" s="1745"/>
      <c r="U1787" s="1745"/>
    </row>
    <row r="1788" spans="13:21">
      <c r="M1788" s="1858"/>
      <c r="N1788" s="1859"/>
      <c r="O1788" s="1859"/>
      <c r="P1788" s="1859"/>
      <c r="Q1788" s="1745"/>
      <c r="R1788" s="1745"/>
      <c r="S1788" s="1745"/>
      <c r="T1788" s="1745"/>
      <c r="U1788" s="1745"/>
    </row>
    <row r="1789" spans="13:21">
      <c r="M1789" s="1858"/>
      <c r="N1789" s="1859"/>
      <c r="O1789" s="1859"/>
      <c r="P1789" s="1859"/>
      <c r="Q1789" s="1745"/>
      <c r="R1789" s="1745"/>
      <c r="S1789" s="1745"/>
      <c r="T1789" s="1745"/>
      <c r="U1789" s="1745"/>
    </row>
    <row r="1790" spans="13:21">
      <c r="M1790" s="1858"/>
      <c r="N1790" s="1859"/>
      <c r="O1790" s="1859"/>
      <c r="P1790" s="1859"/>
      <c r="Q1790" s="1745"/>
      <c r="R1790" s="1745"/>
      <c r="S1790" s="1745"/>
      <c r="T1790" s="1745"/>
      <c r="U1790" s="1745"/>
    </row>
    <row r="1791" spans="13:21">
      <c r="M1791" s="1858"/>
      <c r="N1791" s="1859"/>
      <c r="O1791" s="1859"/>
      <c r="P1791" s="1859"/>
      <c r="Q1791" s="1745"/>
      <c r="R1791" s="1745"/>
      <c r="S1791" s="1745"/>
      <c r="T1791" s="1745"/>
      <c r="U1791" s="1745"/>
    </row>
    <row r="1792" spans="13:21">
      <c r="M1792" s="1858"/>
      <c r="N1792" s="1859"/>
      <c r="O1792" s="1859"/>
      <c r="P1792" s="1859"/>
      <c r="Q1792" s="1745"/>
      <c r="R1792" s="1745"/>
      <c r="S1792" s="1745"/>
      <c r="T1792" s="1745"/>
      <c r="U1792" s="1745"/>
    </row>
    <row r="1793" spans="13:21">
      <c r="M1793" s="1858"/>
      <c r="N1793" s="1859"/>
      <c r="O1793" s="1859"/>
      <c r="P1793" s="1859"/>
      <c r="Q1793" s="1745"/>
      <c r="R1793" s="1745"/>
      <c r="S1793" s="1745"/>
      <c r="T1793" s="1745"/>
      <c r="U1793" s="1745"/>
    </row>
    <row r="1794" spans="13:21">
      <c r="M1794" s="1858"/>
      <c r="N1794" s="1859"/>
      <c r="O1794" s="1859"/>
      <c r="P1794" s="1859"/>
      <c r="Q1794" s="1745"/>
      <c r="R1794" s="1745"/>
      <c r="S1794" s="1745"/>
      <c r="T1794" s="1745"/>
      <c r="U1794" s="1745"/>
    </row>
    <row r="1795" spans="13:21">
      <c r="M1795" s="1858"/>
      <c r="N1795" s="1859"/>
      <c r="O1795" s="1859"/>
      <c r="P1795" s="1859"/>
      <c r="Q1795" s="1745"/>
      <c r="R1795" s="1745"/>
      <c r="S1795" s="1745"/>
      <c r="T1795" s="1745"/>
      <c r="U1795" s="1745"/>
    </row>
    <row r="1796" spans="13:21">
      <c r="M1796" s="1858"/>
      <c r="N1796" s="1859"/>
      <c r="O1796" s="1859"/>
      <c r="P1796" s="1859"/>
      <c r="Q1796" s="1745"/>
      <c r="R1796" s="1745"/>
      <c r="S1796" s="1745"/>
      <c r="T1796" s="1745"/>
      <c r="U1796" s="1745"/>
    </row>
    <row r="1797" spans="13:21">
      <c r="M1797" s="1858"/>
      <c r="N1797" s="1859"/>
      <c r="O1797" s="1859"/>
      <c r="P1797" s="1859"/>
      <c r="Q1797" s="1745"/>
      <c r="R1797" s="1745"/>
      <c r="S1797" s="1745"/>
      <c r="T1797" s="1745"/>
      <c r="U1797" s="1745"/>
    </row>
    <row r="1798" spans="13:21">
      <c r="M1798" s="1858"/>
      <c r="N1798" s="1859"/>
      <c r="O1798" s="1859"/>
      <c r="P1798" s="1859"/>
      <c r="Q1798" s="1745"/>
      <c r="R1798" s="1745"/>
      <c r="S1798" s="1745"/>
      <c r="T1798" s="1745"/>
      <c r="U1798" s="1745"/>
    </row>
    <row r="1799" spans="13:21">
      <c r="M1799" s="1858"/>
      <c r="N1799" s="1859"/>
      <c r="O1799" s="1859"/>
      <c r="P1799" s="1859"/>
      <c r="Q1799" s="1745"/>
      <c r="R1799" s="1745"/>
      <c r="S1799" s="1745"/>
      <c r="T1799" s="1745"/>
      <c r="U1799" s="1745"/>
    </row>
    <row r="1800" spans="13:21">
      <c r="M1800" s="1858"/>
      <c r="N1800" s="1859"/>
      <c r="O1800" s="1859"/>
      <c r="P1800" s="1859"/>
      <c r="Q1800" s="1745"/>
      <c r="R1800" s="1745"/>
      <c r="S1800" s="1745"/>
      <c r="T1800" s="1745"/>
      <c r="U1800" s="1745"/>
    </row>
    <row r="1801" spans="13:21">
      <c r="M1801" s="1858"/>
      <c r="N1801" s="1859"/>
      <c r="O1801" s="1859"/>
      <c r="P1801" s="1859"/>
      <c r="Q1801" s="1745"/>
      <c r="R1801" s="1745"/>
      <c r="S1801" s="1745"/>
      <c r="T1801" s="1745"/>
      <c r="U1801" s="1745"/>
    </row>
    <row r="1802" spans="13:21">
      <c r="M1802" s="1858"/>
      <c r="N1802" s="1859"/>
      <c r="O1802" s="1859"/>
      <c r="P1802" s="1859"/>
      <c r="Q1802" s="1745"/>
      <c r="R1802" s="1745"/>
      <c r="S1802" s="1745"/>
      <c r="T1802" s="1745"/>
      <c r="U1802" s="1745"/>
    </row>
    <row r="1803" spans="13:21">
      <c r="M1803" s="1858"/>
      <c r="N1803" s="1859"/>
      <c r="O1803" s="1859"/>
      <c r="P1803" s="1859"/>
      <c r="Q1803" s="1745"/>
      <c r="R1803" s="1745"/>
      <c r="S1803" s="1745"/>
      <c r="T1803" s="1745"/>
      <c r="U1803" s="1745"/>
    </row>
    <row r="1804" spans="13:21">
      <c r="M1804" s="1858"/>
      <c r="N1804" s="1859"/>
      <c r="O1804" s="1859"/>
      <c r="P1804" s="1859"/>
      <c r="Q1804" s="1745"/>
      <c r="R1804" s="1745"/>
      <c r="S1804" s="1745"/>
      <c r="T1804" s="1745"/>
      <c r="U1804" s="1745"/>
    </row>
    <row r="1805" spans="13:21">
      <c r="M1805" s="1858"/>
      <c r="N1805" s="1859"/>
      <c r="O1805" s="1859"/>
      <c r="P1805" s="1859"/>
      <c r="Q1805" s="1745"/>
      <c r="R1805" s="1745"/>
      <c r="S1805" s="1745"/>
      <c r="T1805" s="1745"/>
      <c r="U1805" s="1745"/>
    </row>
    <row r="1806" spans="13:21">
      <c r="M1806" s="1858"/>
      <c r="N1806" s="1859"/>
      <c r="O1806" s="1859"/>
      <c r="P1806" s="1859"/>
      <c r="Q1806" s="1745"/>
      <c r="R1806" s="1745"/>
      <c r="S1806" s="1745"/>
      <c r="T1806" s="1745"/>
      <c r="U1806" s="1745"/>
    </row>
    <row r="1807" spans="13:21">
      <c r="M1807" s="1858"/>
      <c r="N1807" s="1859"/>
      <c r="O1807" s="1859"/>
      <c r="P1807" s="1859"/>
      <c r="Q1807" s="1745"/>
      <c r="R1807" s="1745"/>
      <c r="S1807" s="1745"/>
      <c r="T1807" s="1745"/>
      <c r="U1807" s="1745"/>
    </row>
    <row r="1808" spans="13:21">
      <c r="M1808" s="1858"/>
      <c r="N1808" s="1859"/>
      <c r="O1808" s="1859"/>
      <c r="P1808" s="1859"/>
      <c r="Q1808" s="1745"/>
      <c r="R1808" s="1745"/>
      <c r="S1808" s="1745"/>
      <c r="T1808" s="1745"/>
      <c r="U1808" s="1745"/>
    </row>
    <row r="1809" spans="13:21">
      <c r="M1809" s="1858"/>
      <c r="N1809" s="1859"/>
      <c r="O1809" s="1859"/>
      <c r="P1809" s="1859"/>
      <c r="Q1809" s="1745"/>
      <c r="R1809" s="1745"/>
      <c r="S1809" s="1745"/>
      <c r="T1809" s="1745"/>
      <c r="U1809" s="1745"/>
    </row>
    <row r="1810" spans="13:21">
      <c r="M1810" s="1858"/>
      <c r="N1810" s="1859"/>
      <c r="O1810" s="1859"/>
      <c r="P1810" s="1859"/>
      <c r="Q1810" s="1745"/>
      <c r="R1810" s="1745"/>
      <c r="S1810" s="1745"/>
      <c r="T1810" s="1745"/>
      <c r="U1810" s="1745"/>
    </row>
    <row r="1811" spans="13:21">
      <c r="M1811" s="1858"/>
      <c r="N1811" s="1859"/>
      <c r="O1811" s="1859"/>
      <c r="P1811" s="1859"/>
      <c r="Q1811" s="1745"/>
      <c r="R1811" s="1745"/>
      <c r="S1811" s="1745"/>
      <c r="T1811" s="1745"/>
      <c r="U1811" s="1745"/>
    </row>
    <row r="1812" spans="13:21">
      <c r="M1812" s="1858"/>
      <c r="N1812" s="1859"/>
      <c r="O1812" s="1859"/>
      <c r="P1812" s="1859"/>
      <c r="Q1812" s="1745"/>
      <c r="R1812" s="1745"/>
      <c r="S1812" s="1745"/>
      <c r="T1812" s="1745"/>
      <c r="U1812" s="1745"/>
    </row>
    <row r="1813" spans="13:21">
      <c r="M1813" s="1858"/>
      <c r="N1813" s="1859"/>
      <c r="O1813" s="1859"/>
      <c r="P1813" s="1859"/>
      <c r="Q1813" s="1745"/>
      <c r="R1813" s="1745"/>
      <c r="S1813" s="1745"/>
      <c r="T1813" s="1745"/>
      <c r="U1813" s="1745"/>
    </row>
    <row r="1814" spans="13:21">
      <c r="M1814" s="1858"/>
      <c r="N1814" s="1859"/>
      <c r="O1814" s="1859"/>
      <c r="P1814" s="1859"/>
      <c r="Q1814" s="1745"/>
      <c r="R1814" s="1745"/>
      <c r="S1814" s="1745"/>
      <c r="T1814" s="1745"/>
      <c r="U1814" s="1745"/>
    </row>
    <row r="1815" spans="13:21">
      <c r="M1815" s="1858"/>
      <c r="N1815" s="1859"/>
      <c r="O1815" s="1859"/>
      <c r="P1815" s="1859"/>
      <c r="Q1815" s="1745"/>
      <c r="R1815" s="1745"/>
      <c r="S1815" s="1745"/>
      <c r="T1815" s="1745"/>
      <c r="U1815" s="1745"/>
    </row>
    <row r="1816" spans="13:21">
      <c r="M1816" s="1858"/>
      <c r="N1816" s="1859"/>
      <c r="O1816" s="1859"/>
      <c r="P1816" s="1859"/>
      <c r="Q1816" s="1745"/>
      <c r="R1816" s="1745"/>
      <c r="S1816" s="1745"/>
      <c r="T1816" s="1745"/>
      <c r="U1816" s="1745"/>
    </row>
    <row r="1817" spans="13:21">
      <c r="M1817" s="1858"/>
      <c r="N1817" s="1859"/>
      <c r="O1817" s="1859"/>
      <c r="P1817" s="1859"/>
      <c r="Q1817" s="1745"/>
      <c r="R1817" s="1745"/>
      <c r="S1817" s="1745"/>
      <c r="T1817" s="1745"/>
      <c r="U1817" s="1745"/>
    </row>
    <row r="1818" spans="13:21">
      <c r="M1818" s="1858"/>
      <c r="N1818" s="1859"/>
      <c r="O1818" s="1859"/>
      <c r="P1818" s="1859"/>
      <c r="Q1818" s="1745"/>
      <c r="R1818" s="1745"/>
      <c r="S1818" s="1745"/>
      <c r="T1818" s="1745"/>
      <c r="U1818" s="1745"/>
    </row>
    <row r="1819" spans="13:21">
      <c r="M1819" s="1858"/>
      <c r="N1819" s="1859"/>
      <c r="O1819" s="1859"/>
      <c r="P1819" s="1859"/>
      <c r="Q1819" s="1745"/>
      <c r="R1819" s="1745"/>
      <c r="S1819" s="1745"/>
      <c r="T1819" s="1745"/>
      <c r="U1819" s="1745"/>
    </row>
    <row r="1820" spans="13:21">
      <c r="M1820" s="1858"/>
      <c r="N1820" s="1859"/>
      <c r="O1820" s="1859"/>
      <c r="P1820" s="1859"/>
      <c r="Q1820" s="1745"/>
      <c r="R1820" s="1745"/>
      <c r="S1820" s="1745"/>
      <c r="T1820" s="1745"/>
      <c r="U1820" s="1745"/>
    </row>
    <row r="1821" spans="13:21">
      <c r="M1821" s="1858"/>
      <c r="N1821" s="1859"/>
      <c r="O1821" s="1859"/>
      <c r="P1821" s="1859"/>
      <c r="Q1821" s="1745"/>
      <c r="R1821" s="1745"/>
      <c r="S1821" s="1745"/>
      <c r="T1821" s="1745"/>
      <c r="U1821" s="1745"/>
    </row>
    <row r="1822" spans="13:21">
      <c r="M1822" s="1858"/>
      <c r="N1822" s="1859"/>
      <c r="O1822" s="1859"/>
      <c r="P1822" s="1859"/>
      <c r="Q1822" s="1745"/>
      <c r="R1822" s="1745"/>
      <c r="S1822" s="1745"/>
      <c r="T1822" s="1745"/>
      <c r="U1822" s="1745"/>
    </row>
    <row r="1823" spans="13:21">
      <c r="M1823" s="1858"/>
      <c r="N1823" s="1859"/>
      <c r="O1823" s="1859"/>
      <c r="P1823" s="1859"/>
      <c r="Q1823" s="1745"/>
      <c r="R1823" s="1745"/>
      <c r="S1823" s="1745"/>
      <c r="T1823" s="1745"/>
      <c r="U1823" s="1745"/>
    </row>
    <row r="1824" spans="13:21">
      <c r="M1824" s="1858"/>
      <c r="N1824" s="1859"/>
      <c r="O1824" s="1859"/>
      <c r="P1824" s="1859"/>
      <c r="Q1824" s="1745"/>
      <c r="R1824" s="1745"/>
      <c r="S1824" s="1745"/>
      <c r="T1824" s="1745"/>
      <c r="U1824" s="1745"/>
    </row>
    <row r="1825" spans="13:21">
      <c r="M1825" s="1858"/>
      <c r="N1825" s="1859"/>
      <c r="O1825" s="1859"/>
      <c r="P1825" s="1859"/>
      <c r="Q1825" s="1745"/>
      <c r="R1825" s="1745"/>
      <c r="S1825" s="1745"/>
      <c r="T1825" s="1745"/>
      <c r="U1825" s="1745"/>
    </row>
    <row r="1826" spans="13:21">
      <c r="M1826" s="1858"/>
      <c r="N1826" s="1859"/>
      <c r="O1826" s="1859"/>
      <c r="P1826" s="1859"/>
      <c r="Q1826" s="1745"/>
      <c r="R1826" s="1745"/>
      <c r="S1826" s="1745"/>
      <c r="T1826" s="1745"/>
      <c r="U1826" s="1745"/>
    </row>
    <row r="1827" spans="13:21">
      <c r="M1827" s="1858"/>
      <c r="N1827" s="1859"/>
      <c r="O1827" s="1859"/>
      <c r="P1827" s="1859"/>
      <c r="Q1827" s="1745"/>
      <c r="R1827" s="1745"/>
      <c r="S1827" s="1745"/>
      <c r="T1827" s="1745"/>
      <c r="U1827" s="1745"/>
    </row>
    <row r="1828" spans="13:21">
      <c r="M1828" s="1858"/>
      <c r="N1828" s="1859"/>
      <c r="O1828" s="1859"/>
      <c r="P1828" s="1859"/>
      <c r="Q1828" s="1745"/>
      <c r="R1828" s="1745"/>
      <c r="S1828" s="1745"/>
      <c r="T1828" s="1745"/>
      <c r="U1828" s="1745"/>
    </row>
    <row r="1829" spans="13:21">
      <c r="M1829" s="1858"/>
      <c r="N1829" s="1859"/>
      <c r="O1829" s="1859"/>
      <c r="P1829" s="1859"/>
      <c r="Q1829" s="1745"/>
      <c r="R1829" s="1745"/>
      <c r="S1829" s="1745"/>
      <c r="T1829" s="1745"/>
      <c r="U1829" s="1745"/>
    </row>
    <row r="1830" spans="13:21">
      <c r="M1830" s="1858"/>
      <c r="N1830" s="1859"/>
      <c r="O1830" s="1859"/>
      <c r="P1830" s="1859"/>
      <c r="Q1830" s="1745"/>
      <c r="R1830" s="1745"/>
      <c r="S1830" s="1745"/>
      <c r="T1830" s="1745"/>
      <c r="U1830" s="1745"/>
    </row>
    <row r="1831" spans="13:21">
      <c r="M1831" s="1858"/>
      <c r="N1831" s="1859"/>
      <c r="O1831" s="1859"/>
      <c r="P1831" s="1859"/>
      <c r="Q1831" s="1745"/>
      <c r="R1831" s="1745"/>
      <c r="S1831" s="1745"/>
      <c r="T1831" s="1745"/>
      <c r="U1831" s="1745"/>
    </row>
    <row r="1832" spans="13:21">
      <c r="M1832" s="1858"/>
      <c r="N1832" s="1859"/>
      <c r="O1832" s="1859"/>
      <c r="P1832" s="1859"/>
      <c r="Q1832" s="1745"/>
      <c r="R1832" s="1745"/>
      <c r="S1832" s="1745"/>
      <c r="T1832" s="1745"/>
      <c r="U1832" s="1745"/>
    </row>
    <row r="1833" spans="13:21">
      <c r="M1833" s="1858"/>
      <c r="N1833" s="1859"/>
      <c r="O1833" s="1859"/>
      <c r="P1833" s="1859"/>
      <c r="Q1833" s="1745"/>
      <c r="R1833" s="1745"/>
      <c r="S1833" s="1745"/>
      <c r="T1833" s="1745"/>
      <c r="U1833" s="1745"/>
    </row>
    <row r="1834" spans="13:21">
      <c r="M1834" s="1858"/>
      <c r="N1834" s="1859"/>
      <c r="O1834" s="1859"/>
      <c r="P1834" s="1859"/>
      <c r="Q1834" s="1745"/>
      <c r="R1834" s="1745"/>
      <c r="S1834" s="1745"/>
      <c r="T1834" s="1745"/>
      <c r="U1834" s="1745"/>
    </row>
    <row r="1835" spans="13:21">
      <c r="M1835" s="1858"/>
      <c r="N1835" s="1859"/>
      <c r="O1835" s="1859"/>
      <c r="P1835" s="1859"/>
      <c r="Q1835" s="1745"/>
      <c r="R1835" s="1745"/>
      <c r="S1835" s="1745"/>
      <c r="T1835" s="1745"/>
      <c r="U1835" s="1745"/>
    </row>
    <row r="1836" spans="13:21">
      <c r="M1836" s="1858"/>
      <c r="N1836" s="1859"/>
      <c r="O1836" s="1859"/>
      <c r="P1836" s="1859"/>
      <c r="Q1836" s="1745"/>
      <c r="R1836" s="1745"/>
      <c r="S1836" s="1745"/>
      <c r="T1836" s="1745"/>
      <c r="U1836" s="1745"/>
    </row>
    <row r="1837" spans="13:21">
      <c r="M1837" s="1858"/>
      <c r="N1837" s="1859"/>
      <c r="O1837" s="1859"/>
      <c r="P1837" s="1859"/>
      <c r="Q1837" s="1745"/>
      <c r="R1837" s="1745"/>
      <c r="S1837" s="1745"/>
      <c r="T1837" s="1745"/>
      <c r="U1837" s="1745"/>
    </row>
    <row r="1838" spans="13:21">
      <c r="M1838" s="1858"/>
      <c r="N1838" s="1859"/>
      <c r="O1838" s="1859"/>
      <c r="P1838" s="1859"/>
      <c r="Q1838" s="1745"/>
      <c r="R1838" s="1745"/>
      <c r="S1838" s="1745"/>
      <c r="T1838" s="1745"/>
      <c r="U1838" s="1745"/>
    </row>
    <row r="1839" spans="13:21">
      <c r="M1839" s="1858"/>
      <c r="N1839" s="1859"/>
      <c r="O1839" s="1859"/>
      <c r="P1839" s="1859"/>
      <c r="Q1839" s="1745"/>
      <c r="R1839" s="1745"/>
      <c r="S1839" s="1745"/>
      <c r="T1839" s="1745"/>
      <c r="U1839" s="1745"/>
    </row>
    <row r="1840" spans="13:21">
      <c r="M1840" s="1858"/>
      <c r="N1840" s="1859"/>
      <c r="O1840" s="1859"/>
      <c r="P1840" s="1859"/>
      <c r="Q1840" s="1745"/>
      <c r="R1840" s="1745"/>
      <c r="S1840" s="1745"/>
      <c r="T1840" s="1745"/>
      <c r="U1840" s="1745"/>
    </row>
    <row r="1841" spans="13:21">
      <c r="M1841" s="1858"/>
      <c r="N1841" s="1859"/>
      <c r="O1841" s="1859"/>
      <c r="P1841" s="1859"/>
      <c r="Q1841" s="1745"/>
      <c r="R1841" s="1745"/>
      <c r="S1841" s="1745"/>
      <c r="T1841" s="1745"/>
      <c r="U1841" s="1745"/>
    </row>
    <row r="1842" spans="13:21">
      <c r="M1842" s="1858"/>
      <c r="N1842" s="1859"/>
      <c r="O1842" s="1859"/>
      <c r="P1842" s="1859"/>
      <c r="Q1842" s="1745"/>
      <c r="R1842" s="1745"/>
      <c r="S1842" s="1745"/>
      <c r="T1842" s="1745"/>
      <c r="U1842" s="1745"/>
    </row>
    <row r="1843" spans="13:21">
      <c r="M1843" s="1858"/>
      <c r="N1843" s="1859"/>
      <c r="O1843" s="1859"/>
      <c r="P1843" s="1859"/>
      <c r="Q1843" s="1745"/>
      <c r="R1843" s="1745"/>
      <c r="S1843" s="1745"/>
      <c r="T1843" s="1745"/>
      <c r="U1843" s="1745"/>
    </row>
    <row r="1844" spans="13:21">
      <c r="M1844" s="1858"/>
      <c r="N1844" s="1859"/>
      <c r="O1844" s="1859"/>
      <c r="P1844" s="1859"/>
      <c r="Q1844" s="1745"/>
      <c r="R1844" s="1745"/>
      <c r="S1844" s="1745"/>
      <c r="T1844" s="1745"/>
      <c r="U1844" s="1745"/>
    </row>
    <row r="1845" spans="13:21">
      <c r="M1845" s="1858"/>
      <c r="N1845" s="1859"/>
      <c r="O1845" s="1859"/>
      <c r="P1845" s="1859"/>
      <c r="Q1845" s="1745"/>
      <c r="R1845" s="1745"/>
      <c r="S1845" s="1745"/>
      <c r="T1845" s="1745"/>
      <c r="U1845" s="1745"/>
    </row>
    <row r="1846" spans="13:21">
      <c r="M1846" s="1858"/>
      <c r="N1846" s="1859"/>
      <c r="O1846" s="1859"/>
      <c r="P1846" s="1859"/>
      <c r="Q1846" s="1745"/>
      <c r="R1846" s="1745"/>
      <c r="S1846" s="1745"/>
      <c r="T1846" s="1745"/>
      <c r="U1846" s="1745"/>
    </row>
    <row r="1847" spans="13:21">
      <c r="M1847" s="1858"/>
      <c r="N1847" s="1859"/>
      <c r="O1847" s="1859"/>
      <c r="P1847" s="1859"/>
      <c r="Q1847" s="1745"/>
      <c r="R1847" s="1745"/>
      <c r="S1847" s="1745"/>
      <c r="T1847" s="1745"/>
      <c r="U1847" s="1745"/>
    </row>
    <row r="1848" spans="13:21">
      <c r="M1848" s="1858"/>
      <c r="N1848" s="1859"/>
      <c r="O1848" s="1859"/>
      <c r="P1848" s="1859"/>
      <c r="Q1848" s="1745"/>
      <c r="R1848" s="1745"/>
      <c r="S1848" s="1745"/>
      <c r="T1848" s="1745"/>
      <c r="U1848" s="1745"/>
    </row>
    <row r="1849" spans="13:21">
      <c r="M1849" s="1858"/>
      <c r="N1849" s="1859"/>
      <c r="O1849" s="1859"/>
      <c r="P1849" s="1859"/>
      <c r="Q1849" s="1745"/>
      <c r="R1849" s="1745"/>
      <c r="S1849" s="1745"/>
      <c r="T1849" s="1745"/>
      <c r="U1849" s="1745"/>
    </row>
    <row r="1850" spans="13:21">
      <c r="M1850" s="1858"/>
      <c r="N1850" s="1859"/>
      <c r="O1850" s="1859"/>
      <c r="P1850" s="1859"/>
      <c r="Q1850" s="1745"/>
      <c r="R1850" s="1745"/>
      <c r="S1850" s="1745"/>
      <c r="T1850" s="1745"/>
      <c r="U1850" s="1745"/>
    </row>
    <row r="1851" spans="13:21">
      <c r="M1851" s="1858"/>
      <c r="N1851" s="1859"/>
      <c r="O1851" s="1859"/>
      <c r="P1851" s="1859"/>
      <c r="Q1851" s="1745"/>
      <c r="R1851" s="1745"/>
      <c r="S1851" s="1745"/>
      <c r="T1851" s="1745"/>
      <c r="U1851" s="1745"/>
    </row>
    <row r="1852" spans="13:21">
      <c r="M1852" s="1858"/>
      <c r="N1852" s="1859"/>
      <c r="O1852" s="1859"/>
      <c r="P1852" s="1859"/>
      <c r="Q1852" s="1745"/>
      <c r="R1852" s="1745"/>
      <c r="S1852" s="1745"/>
      <c r="T1852" s="1745"/>
      <c r="U1852" s="1745"/>
    </row>
    <row r="1853" spans="13:21">
      <c r="M1853" s="1858"/>
      <c r="N1853" s="1859"/>
      <c r="O1853" s="1859"/>
      <c r="P1853" s="1859"/>
      <c r="Q1853" s="1745"/>
      <c r="R1853" s="1745"/>
      <c r="S1853" s="1745"/>
      <c r="T1853" s="1745"/>
      <c r="U1853" s="1745"/>
    </row>
    <row r="1854" spans="13:21">
      <c r="M1854" s="1858"/>
      <c r="N1854" s="1859"/>
      <c r="O1854" s="1859"/>
      <c r="P1854" s="1859"/>
      <c r="Q1854" s="1745"/>
      <c r="R1854" s="1745"/>
      <c r="S1854" s="1745"/>
      <c r="T1854" s="1745"/>
      <c r="U1854" s="1745"/>
    </row>
    <row r="1855" spans="13:21">
      <c r="M1855" s="1858"/>
      <c r="N1855" s="1859"/>
      <c r="O1855" s="1859"/>
      <c r="P1855" s="1859"/>
      <c r="Q1855" s="1745"/>
      <c r="R1855" s="1745"/>
      <c r="S1855" s="1745"/>
      <c r="T1855" s="1745"/>
      <c r="U1855" s="1745"/>
    </row>
    <row r="1856" spans="13:21">
      <c r="M1856" s="1858"/>
      <c r="N1856" s="1859"/>
      <c r="O1856" s="1859"/>
      <c r="P1856" s="1859"/>
      <c r="Q1856" s="1745"/>
      <c r="R1856" s="1745"/>
      <c r="S1856" s="1745"/>
      <c r="T1856" s="1745"/>
      <c r="U1856" s="1745"/>
    </row>
    <row r="1857" spans="13:21">
      <c r="M1857" s="1858"/>
      <c r="N1857" s="1859"/>
      <c r="O1857" s="1859"/>
      <c r="P1857" s="1859"/>
      <c r="Q1857" s="1745"/>
      <c r="R1857" s="1745"/>
      <c r="S1857" s="1745"/>
      <c r="T1857" s="1745"/>
      <c r="U1857" s="1745"/>
    </row>
    <row r="1858" spans="13:21">
      <c r="M1858" s="1858"/>
      <c r="N1858" s="1859"/>
      <c r="O1858" s="1859"/>
      <c r="P1858" s="1859"/>
      <c r="Q1858" s="1745"/>
      <c r="R1858" s="1745"/>
      <c r="S1858" s="1745"/>
      <c r="T1858" s="1745"/>
      <c r="U1858" s="1745"/>
    </row>
    <row r="1859" spans="13:21">
      <c r="M1859" s="1858"/>
      <c r="N1859" s="1859"/>
      <c r="O1859" s="1859"/>
      <c r="P1859" s="1859"/>
      <c r="Q1859" s="1745"/>
      <c r="R1859" s="1745"/>
      <c r="S1859" s="1745"/>
      <c r="T1859" s="1745"/>
      <c r="U1859" s="1745"/>
    </row>
    <row r="1860" spans="13:21">
      <c r="M1860" s="1858"/>
      <c r="N1860" s="1859"/>
      <c r="O1860" s="1859"/>
      <c r="P1860" s="1859"/>
      <c r="Q1860" s="1745"/>
      <c r="R1860" s="1745"/>
      <c r="S1860" s="1745"/>
      <c r="T1860" s="1745"/>
      <c r="U1860" s="1745"/>
    </row>
    <row r="1861" spans="13:21">
      <c r="M1861" s="1858"/>
      <c r="N1861" s="1859"/>
      <c r="O1861" s="1859"/>
      <c r="P1861" s="1859"/>
      <c r="Q1861" s="1745"/>
      <c r="R1861" s="1745"/>
      <c r="S1861" s="1745"/>
      <c r="T1861" s="1745"/>
      <c r="U1861" s="1745"/>
    </row>
    <row r="1862" spans="13:21">
      <c r="M1862" s="1858"/>
      <c r="N1862" s="1859"/>
      <c r="O1862" s="1859"/>
      <c r="P1862" s="1859"/>
      <c r="Q1862" s="1745"/>
      <c r="R1862" s="1745"/>
      <c r="S1862" s="1745"/>
      <c r="T1862" s="1745"/>
      <c r="U1862" s="1745"/>
    </row>
    <row r="1863" spans="13:21">
      <c r="M1863" s="1858"/>
      <c r="N1863" s="1859"/>
      <c r="O1863" s="1859"/>
      <c r="P1863" s="1859"/>
      <c r="Q1863" s="1745"/>
      <c r="R1863" s="1745"/>
      <c r="S1863" s="1745"/>
      <c r="T1863" s="1745"/>
      <c r="U1863" s="1745"/>
    </row>
    <row r="1864" spans="13:21">
      <c r="M1864" s="1858"/>
      <c r="N1864" s="1859"/>
      <c r="O1864" s="1859"/>
      <c r="P1864" s="1859"/>
      <c r="Q1864" s="1745"/>
      <c r="R1864" s="1745"/>
      <c r="S1864" s="1745"/>
      <c r="T1864" s="1745"/>
      <c r="U1864" s="1745"/>
    </row>
    <row r="1865" spans="13:21">
      <c r="M1865" s="1858"/>
      <c r="N1865" s="1859"/>
      <c r="O1865" s="1859"/>
      <c r="P1865" s="1859"/>
      <c r="Q1865" s="1745"/>
      <c r="R1865" s="1745"/>
      <c r="S1865" s="1745"/>
      <c r="T1865" s="1745"/>
      <c r="U1865" s="1745"/>
    </row>
    <row r="1866" spans="13:21">
      <c r="M1866" s="1858"/>
      <c r="N1866" s="1859"/>
      <c r="O1866" s="1859"/>
      <c r="P1866" s="1859"/>
      <c r="Q1866" s="1745"/>
      <c r="R1866" s="1745"/>
      <c r="S1866" s="1745"/>
      <c r="T1866" s="1745"/>
      <c r="U1866" s="1745"/>
    </row>
    <row r="1867" spans="13:21">
      <c r="M1867" s="1858"/>
      <c r="N1867" s="1859"/>
      <c r="O1867" s="1859"/>
      <c r="P1867" s="1859"/>
      <c r="Q1867" s="1745"/>
      <c r="R1867" s="1745"/>
      <c r="S1867" s="1745"/>
      <c r="T1867" s="1745"/>
      <c r="U1867" s="1745"/>
    </row>
    <row r="1868" spans="13:21">
      <c r="M1868" s="1858"/>
      <c r="N1868" s="1859"/>
      <c r="O1868" s="1859"/>
      <c r="P1868" s="1859"/>
      <c r="Q1868" s="1745"/>
      <c r="R1868" s="1745"/>
      <c r="S1868" s="1745"/>
      <c r="T1868" s="1745"/>
      <c r="U1868" s="1745"/>
    </row>
    <row r="1869" spans="13:21">
      <c r="M1869" s="1858"/>
      <c r="N1869" s="1859"/>
      <c r="O1869" s="1859"/>
      <c r="P1869" s="1859"/>
      <c r="Q1869" s="1745"/>
      <c r="R1869" s="1745"/>
      <c r="S1869" s="1745"/>
      <c r="T1869" s="1745"/>
      <c r="U1869" s="1745"/>
    </row>
    <row r="1870" spans="13:21">
      <c r="M1870" s="1858"/>
      <c r="N1870" s="1859"/>
      <c r="O1870" s="1859"/>
      <c r="P1870" s="1859"/>
      <c r="Q1870" s="1745"/>
      <c r="R1870" s="1745"/>
      <c r="S1870" s="1745"/>
      <c r="T1870" s="1745"/>
      <c r="U1870" s="1745"/>
    </row>
    <row r="1871" spans="13:21">
      <c r="M1871" s="1858"/>
      <c r="N1871" s="1859"/>
      <c r="O1871" s="1859"/>
      <c r="P1871" s="1859"/>
      <c r="Q1871" s="1745"/>
      <c r="R1871" s="1745"/>
      <c r="S1871" s="1745"/>
      <c r="T1871" s="1745"/>
      <c r="U1871" s="1745"/>
    </row>
    <row r="1872" spans="13:21">
      <c r="M1872" s="1858"/>
      <c r="N1872" s="1859"/>
      <c r="O1872" s="1859"/>
      <c r="P1872" s="1859"/>
      <c r="Q1872" s="1745"/>
      <c r="R1872" s="1745"/>
      <c r="S1872" s="1745"/>
      <c r="T1872" s="1745"/>
      <c r="U1872" s="1745"/>
    </row>
    <row r="1873" spans="13:21">
      <c r="M1873" s="1858"/>
      <c r="N1873" s="1859"/>
      <c r="O1873" s="1859"/>
      <c r="P1873" s="1859"/>
      <c r="Q1873" s="1745"/>
      <c r="R1873" s="1745"/>
      <c r="S1873" s="1745"/>
      <c r="T1873" s="1745"/>
      <c r="U1873" s="1745"/>
    </row>
    <row r="1874" spans="13:21">
      <c r="M1874" s="1858"/>
      <c r="N1874" s="1859"/>
      <c r="O1874" s="1859"/>
      <c r="P1874" s="1859"/>
      <c r="Q1874" s="1745"/>
      <c r="R1874" s="1745"/>
      <c r="S1874" s="1745"/>
      <c r="T1874" s="1745"/>
      <c r="U1874" s="1745"/>
    </row>
    <row r="1875" spans="13:21">
      <c r="M1875" s="1858"/>
      <c r="N1875" s="1859"/>
      <c r="O1875" s="1859"/>
      <c r="P1875" s="1859"/>
      <c r="Q1875" s="1745"/>
      <c r="R1875" s="1745"/>
      <c r="S1875" s="1745"/>
      <c r="T1875" s="1745"/>
      <c r="U1875" s="1745"/>
    </row>
    <row r="1876" spans="13:21">
      <c r="M1876" s="1858"/>
      <c r="N1876" s="1859"/>
      <c r="O1876" s="1859"/>
      <c r="P1876" s="1859"/>
      <c r="Q1876" s="1745"/>
      <c r="R1876" s="1745"/>
      <c r="S1876" s="1745"/>
      <c r="T1876" s="1745"/>
      <c r="U1876" s="1745"/>
    </row>
    <row r="1877" spans="13:21">
      <c r="M1877" s="1858"/>
      <c r="N1877" s="1859"/>
      <c r="O1877" s="1859"/>
      <c r="P1877" s="1859"/>
      <c r="Q1877" s="1745"/>
      <c r="R1877" s="1745"/>
      <c r="S1877" s="1745"/>
      <c r="T1877" s="1745"/>
      <c r="U1877" s="1745"/>
    </row>
    <row r="1878" spans="13:21">
      <c r="M1878" s="1858"/>
      <c r="N1878" s="1859"/>
      <c r="O1878" s="1859"/>
      <c r="P1878" s="1859"/>
      <c r="Q1878" s="1745"/>
      <c r="R1878" s="1745"/>
      <c r="S1878" s="1745"/>
      <c r="T1878" s="1745"/>
      <c r="U1878" s="1745"/>
    </row>
    <row r="1879" spans="13:21">
      <c r="M1879" s="1858"/>
      <c r="N1879" s="1859"/>
      <c r="O1879" s="1859"/>
      <c r="P1879" s="1859"/>
      <c r="Q1879" s="1745"/>
      <c r="R1879" s="1745"/>
      <c r="S1879" s="1745"/>
      <c r="T1879" s="1745"/>
      <c r="U1879" s="1745"/>
    </row>
    <row r="1880" spans="13:21">
      <c r="M1880" s="1858"/>
      <c r="N1880" s="1859"/>
      <c r="O1880" s="1859"/>
      <c r="P1880" s="1859"/>
      <c r="Q1880" s="1745"/>
      <c r="R1880" s="1745"/>
      <c r="S1880" s="1745"/>
      <c r="T1880" s="1745"/>
      <c r="U1880" s="1745"/>
    </row>
    <row r="1881" spans="13:21">
      <c r="M1881" s="1858"/>
      <c r="N1881" s="1859"/>
      <c r="O1881" s="1859"/>
      <c r="P1881" s="1859"/>
      <c r="Q1881" s="1745"/>
      <c r="R1881" s="1745"/>
      <c r="S1881" s="1745"/>
      <c r="T1881" s="1745"/>
      <c r="U1881" s="1745"/>
    </row>
    <row r="1882" spans="13:21">
      <c r="M1882" s="1858"/>
      <c r="N1882" s="1859"/>
      <c r="O1882" s="1859"/>
      <c r="P1882" s="1859"/>
      <c r="Q1882" s="1745"/>
      <c r="R1882" s="1745"/>
      <c r="S1882" s="1745"/>
      <c r="T1882" s="1745"/>
      <c r="U1882" s="1745"/>
    </row>
    <row r="1883" spans="13:21">
      <c r="M1883" s="1858"/>
      <c r="N1883" s="1859"/>
      <c r="O1883" s="1859"/>
      <c r="P1883" s="1859"/>
      <c r="Q1883" s="1745"/>
      <c r="R1883" s="1745"/>
      <c r="S1883" s="1745"/>
      <c r="T1883" s="1745"/>
      <c r="U1883" s="1745"/>
    </row>
    <row r="1884" spans="13:21">
      <c r="M1884" s="1858"/>
      <c r="N1884" s="1859"/>
      <c r="O1884" s="1859"/>
      <c r="P1884" s="1859"/>
      <c r="Q1884" s="1745"/>
      <c r="R1884" s="1745"/>
      <c r="S1884" s="1745"/>
      <c r="T1884" s="1745"/>
      <c r="U1884" s="1745"/>
    </row>
    <row r="1885" spans="13:21">
      <c r="M1885" s="1858"/>
      <c r="N1885" s="1859"/>
      <c r="O1885" s="1859"/>
      <c r="P1885" s="1859"/>
      <c r="Q1885" s="1745"/>
      <c r="R1885" s="1745"/>
      <c r="S1885" s="1745"/>
      <c r="T1885" s="1745"/>
      <c r="U1885" s="1745"/>
    </row>
    <row r="1886" spans="13:21">
      <c r="M1886" s="1858"/>
      <c r="N1886" s="1859"/>
      <c r="O1886" s="1859"/>
      <c r="P1886" s="1859"/>
      <c r="Q1886" s="1745"/>
      <c r="R1886" s="1745"/>
      <c r="S1886" s="1745"/>
      <c r="T1886" s="1745"/>
      <c r="U1886" s="1745"/>
    </row>
    <row r="1887" spans="13:21">
      <c r="M1887" s="1858"/>
      <c r="N1887" s="1859"/>
      <c r="O1887" s="1859"/>
      <c r="P1887" s="1859"/>
      <c r="Q1887" s="1745"/>
      <c r="R1887" s="1745"/>
      <c r="S1887" s="1745"/>
      <c r="T1887" s="1745"/>
      <c r="U1887" s="1745"/>
    </row>
    <row r="1888" spans="13:21">
      <c r="M1888" s="1858"/>
      <c r="N1888" s="1859"/>
      <c r="O1888" s="1859"/>
      <c r="P1888" s="1859"/>
      <c r="Q1888" s="1745"/>
      <c r="R1888" s="1745"/>
      <c r="S1888" s="1745"/>
      <c r="T1888" s="1745"/>
      <c r="U1888" s="1745"/>
    </row>
    <row r="1889" spans="13:21">
      <c r="M1889" s="1858"/>
      <c r="N1889" s="1859"/>
      <c r="O1889" s="1859"/>
      <c r="P1889" s="1859"/>
      <c r="Q1889" s="1745"/>
      <c r="R1889" s="1745"/>
      <c r="S1889" s="1745"/>
      <c r="T1889" s="1745"/>
      <c r="U1889" s="1745"/>
    </row>
    <row r="1890" spans="13:21">
      <c r="M1890" s="1858"/>
      <c r="N1890" s="1859"/>
      <c r="O1890" s="1859"/>
      <c r="P1890" s="1859"/>
      <c r="Q1890" s="1745"/>
      <c r="R1890" s="1745"/>
      <c r="S1890" s="1745"/>
      <c r="T1890" s="1745"/>
      <c r="U1890" s="1745"/>
    </row>
    <row r="1891" spans="13:21">
      <c r="M1891" s="1858"/>
      <c r="N1891" s="1859"/>
      <c r="O1891" s="1859"/>
      <c r="P1891" s="1859"/>
      <c r="Q1891" s="1745"/>
      <c r="R1891" s="1745"/>
      <c r="S1891" s="1745"/>
      <c r="T1891" s="1745"/>
      <c r="U1891" s="1745"/>
    </row>
    <row r="1892" spans="13:21">
      <c r="M1892" s="1858"/>
      <c r="N1892" s="1859"/>
      <c r="O1892" s="1859"/>
      <c r="P1892" s="1859"/>
      <c r="Q1892" s="1745"/>
      <c r="R1892" s="1745"/>
      <c r="S1892" s="1745"/>
      <c r="T1892" s="1745"/>
      <c r="U1892" s="1745"/>
    </row>
    <row r="1893" spans="13:21">
      <c r="M1893" s="1858"/>
      <c r="N1893" s="1859"/>
      <c r="O1893" s="1859"/>
      <c r="P1893" s="1859"/>
      <c r="Q1893" s="1745"/>
      <c r="R1893" s="1745"/>
      <c r="S1893" s="1745"/>
      <c r="T1893" s="1745"/>
      <c r="U1893" s="1745"/>
    </row>
    <row r="1894" spans="13:21">
      <c r="M1894" s="1858"/>
      <c r="N1894" s="1859"/>
      <c r="O1894" s="1859"/>
      <c r="P1894" s="1859"/>
      <c r="Q1894" s="1745"/>
      <c r="R1894" s="1745"/>
      <c r="S1894" s="1745"/>
      <c r="T1894" s="1745"/>
      <c r="U1894" s="1745"/>
    </row>
    <row r="1895" spans="13:21">
      <c r="M1895" s="1858"/>
      <c r="N1895" s="1859"/>
      <c r="O1895" s="1859"/>
      <c r="P1895" s="1859"/>
      <c r="Q1895" s="1745"/>
      <c r="R1895" s="1745"/>
      <c r="S1895" s="1745"/>
      <c r="T1895" s="1745"/>
      <c r="U1895" s="1745"/>
    </row>
    <row r="1896" spans="13:21">
      <c r="M1896" s="1858"/>
      <c r="N1896" s="1859"/>
      <c r="O1896" s="1859"/>
      <c r="P1896" s="1859"/>
      <c r="Q1896" s="1745"/>
      <c r="R1896" s="1745"/>
      <c r="S1896" s="1745"/>
      <c r="T1896" s="1745"/>
      <c r="U1896" s="1745"/>
    </row>
    <row r="1897" spans="13:21">
      <c r="M1897" s="1858"/>
      <c r="N1897" s="1859"/>
      <c r="O1897" s="1859"/>
      <c r="P1897" s="1859"/>
      <c r="Q1897" s="1745"/>
      <c r="R1897" s="1745"/>
      <c r="S1897" s="1745"/>
      <c r="T1897" s="1745"/>
      <c r="U1897" s="1745"/>
    </row>
    <row r="1898" spans="13:21">
      <c r="M1898" s="1858"/>
      <c r="N1898" s="1859"/>
      <c r="O1898" s="1859"/>
      <c r="P1898" s="1859"/>
      <c r="Q1898" s="1745"/>
      <c r="R1898" s="1745"/>
      <c r="S1898" s="1745"/>
      <c r="T1898" s="1745"/>
      <c r="U1898" s="1745"/>
    </row>
    <row r="1899" spans="13:21">
      <c r="M1899" s="1858"/>
      <c r="N1899" s="1859"/>
      <c r="O1899" s="1859"/>
      <c r="P1899" s="1859"/>
      <c r="Q1899" s="1745"/>
      <c r="R1899" s="1745"/>
      <c r="S1899" s="1745"/>
      <c r="T1899" s="1745"/>
      <c r="U1899" s="1745"/>
    </row>
    <row r="1900" spans="13:21">
      <c r="M1900" s="1858"/>
      <c r="N1900" s="1859"/>
      <c r="O1900" s="1859"/>
      <c r="P1900" s="1859"/>
      <c r="Q1900" s="1745"/>
      <c r="R1900" s="1745"/>
      <c r="S1900" s="1745"/>
      <c r="T1900" s="1745"/>
      <c r="U1900" s="1745"/>
    </row>
    <row r="1901" spans="13:21">
      <c r="M1901" s="1858"/>
      <c r="N1901" s="1859"/>
      <c r="O1901" s="1859"/>
      <c r="P1901" s="1859"/>
      <c r="Q1901" s="1745"/>
      <c r="R1901" s="1745"/>
      <c r="S1901" s="1745"/>
      <c r="T1901" s="1745"/>
      <c r="U1901" s="1745"/>
    </row>
    <row r="1902" spans="13:21">
      <c r="M1902" s="1858"/>
      <c r="N1902" s="1859"/>
      <c r="O1902" s="1859"/>
      <c r="P1902" s="1859"/>
      <c r="Q1902" s="1745"/>
      <c r="R1902" s="1745"/>
      <c r="S1902" s="1745"/>
      <c r="T1902" s="1745"/>
      <c r="U1902" s="1745"/>
    </row>
    <row r="1903" spans="13:21">
      <c r="M1903" s="1858"/>
      <c r="N1903" s="1859"/>
      <c r="O1903" s="1859"/>
      <c r="P1903" s="1859"/>
      <c r="Q1903" s="1745"/>
      <c r="R1903" s="1745"/>
      <c r="S1903" s="1745"/>
      <c r="T1903" s="1745"/>
      <c r="U1903" s="1745"/>
    </row>
    <row r="1904" spans="13:21">
      <c r="M1904" s="1858"/>
      <c r="N1904" s="1859"/>
      <c r="O1904" s="1859"/>
      <c r="P1904" s="1859"/>
      <c r="Q1904" s="1745"/>
      <c r="R1904" s="1745"/>
      <c r="S1904" s="1745"/>
      <c r="T1904" s="1745"/>
      <c r="U1904" s="1745"/>
    </row>
    <row r="1905" spans="13:21">
      <c r="M1905" s="1858"/>
      <c r="N1905" s="1859"/>
      <c r="O1905" s="1859"/>
      <c r="P1905" s="1859"/>
      <c r="Q1905" s="1745"/>
      <c r="R1905" s="1745"/>
      <c r="S1905" s="1745"/>
      <c r="T1905" s="1745"/>
      <c r="U1905" s="1745"/>
    </row>
    <row r="1906" spans="13:21">
      <c r="M1906" s="1858"/>
      <c r="N1906" s="1859"/>
      <c r="O1906" s="1859"/>
      <c r="P1906" s="1859"/>
      <c r="Q1906" s="1745"/>
      <c r="R1906" s="1745"/>
      <c r="S1906" s="1745"/>
      <c r="T1906" s="1745"/>
      <c r="U1906" s="1745"/>
    </row>
    <row r="1907" spans="13:21">
      <c r="M1907" s="1858"/>
      <c r="N1907" s="1859"/>
      <c r="O1907" s="1859"/>
      <c r="P1907" s="1859"/>
      <c r="Q1907" s="1745"/>
      <c r="R1907" s="1745"/>
      <c r="S1907" s="1745"/>
      <c r="T1907" s="1745"/>
      <c r="U1907" s="1745"/>
    </row>
    <row r="1908" spans="13:21">
      <c r="M1908" s="1858"/>
      <c r="N1908" s="1859"/>
      <c r="O1908" s="1859"/>
      <c r="P1908" s="1859"/>
      <c r="Q1908" s="1745"/>
      <c r="R1908" s="1745"/>
      <c r="S1908" s="1745"/>
      <c r="T1908" s="1745"/>
      <c r="U1908" s="1745"/>
    </row>
    <row r="1909" spans="13:21">
      <c r="M1909" s="1858"/>
      <c r="N1909" s="1859"/>
      <c r="O1909" s="1859"/>
      <c r="P1909" s="1859"/>
      <c r="Q1909" s="1745"/>
      <c r="R1909" s="1745"/>
      <c r="S1909" s="1745"/>
      <c r="T1909" s="1745"/>
      <c r="U1909" s="1745"/>
    </row>
    <row r="1910" spans="13:21">
      <c r="M1910" s="1858"/>
      <c r="N1910" s="1859"/>
      <c r="O1910" s="1859"/>
      <c r="P1910" s="1859"/>
      <c r="Q1910" s="1745"/>
      <c r="R1910" s="1745"/>
      <c r="S1910" s="1745"/>
      <c r="T1910" s="1745"/>
      <c r="U1910" s="1745"/>
    </row>
    <row r="1911" spans="13:21">
      <c r="M1911" s="1858"/>
      <c r="N1911" s="1859"/>
      <c r="O1911" s="1859"/>
      <c r="P1911" s="1859"/>
      <c r="Q1911" s="1745"/>
      <c r="R1911" s="1745"/>
      <c r="S1911" s="1745"/>
      <c r="T1911" s="1745"/>
      <c r="U1911" s="1745"/>
    </row>
    <row r="1912" spans="13:21">
      <c r="M1912" s="1858"/>
      <c r="N1912" s="1859"/>
      <c r="O1912" s="1859"/>
      <c r="P1912" s="1859"/>
      <c r="Q1912" s="1745"/>
      <c r="R1912" s="1745"/>
      <c r="S1912" s="1745"/>
      <c r="T1912" s="1745"/>
      <c r="U1912" s="1745"/>
    </row>
    <row r="1913" spans="13:21">
      <c r="M1913" s="1858"/>
      <c r="N1913" s="1859"/>
      <c r="O1913" s="1859"/>
      <c r="P1913" s="1859"/>
      <c r="Q1913" s="1745"/>
      <c r="R1913" s="1745"/>
      <c r="S1913" s="1745"/>
      <c r="T1913" s="1745"/>
      <c r="U1913" s="1745"/>
    </row>
    <row r="1914" spans="13:21">
      <c r="M1914" s="1858"/>
      <c r="N1914" s="1859"/>
      <c r="O1914" s="1859"/>
      <c r="P1914" s="1859"/>
      <c r="Q1914" s="1745"/>
      <c r="R1914" s="1745"/>
      <c r="S1914" s="1745"/>
      <c r="T1914" s="1745"/>
      <c r="U1914" s="1745"/>
    </row>
    <row r="1915" spans="13:21">
      <c r="M1915" s="1858"/>
      <c r="N1915" s="1859"/>
      <c r="O1915" s="1859"/>
      <c r="P1915" s="1859"/>
      <c r="Q1915" s="1745"/>
      <c r="R1915" s="1745"/>
      <c r="S1915" s="1745"/>
      <c r="T1915" s="1745"/>
      <c r="U1915" s="1745"/>
    </row>
    <row r="1916" spans="13:21">
      <c r="M1916" s="1858"/>
      <c r="N1916" s="1859"/>
      <c r="O1916" s="1859"/>
      <c r="P1916" s="1859"/>
      <c r="Q1916" s="1745"/>
      <c r="R1916" s="1745"/>
      <c r="S1916" s="1745"/>
      <c r="T1916" s="1745"/>
      <c r="U1916" s="1745"/>
    </row>
    <row r="1917" spans="13:21">
      <c r="M1917" s="1858"/>
      <c r="N1917" s="1859"/>
      <c r="O1917" s="1859"/>
      <c r="P1917" s="1859"/>
      <c r="Q1917" s="1745"/>
      <c r="R1917" s="1745"/>
      <c r="S1917" s="1745"/>
      <c r="T1917" s="1745"/>
      <c r="U1917" s="1745"/>
    </row>
    <row r="1918" spans="13:21">
      <c r="M1918" s="1858"/>
      <c r="N1918" s="1859"/>
      <c r="O1918" s="1859"/>
      <c r="P1918" s="1859"/>
      <c r="Q1918" s="1745"/>
      <c r="R1918" s="1745"/>
      <c r="S1918" s="1745"/>
      <c r="T1918" s="1745"/>
      <c r="U1918" s="1745"/>
    </row>
    <row r="1919" spans="13:21">
      <c r="M1919" s="1858"/>
      <c r="N1919" s="1859"/>
      <c r="O1919" s="1859"/>
      <c r="P1919" s="1859"/>
      <c r="Q1919" s="1745"/>
      <c r="R1919" s="1745"/>
      <c r="S1919" s="1745"/>
      <c r="T1919" s="1745"/>
      <c r="U1919" s="1745"/>
    </row>
    <row r="1920" spans="13:21">
      <c r="M1920" s="1858"/>
      <c r="N1920" s="1859"/>
      <c r="O1920" s="1859"/>
      <c r="P1920" s="1859"/>
      <c r="Q1920" s="1745"/>
      <c r="R1920" s="1745"/>
      <c r="S1920" s="1745"/>
      <c r="T1920" s="1745"/>
      <c r="U1920" s="1745"/>
    </row>
    <row r="1921" spans="13:21">
      <c r="M1921" s="1858"/>
      <c r="N1921" s="1859"/>
      <c r="O1921" s="1859"/>
      <c r="P1921" s="1859"/>
      <c r="Q1921" s="1745"/>
      <c r="R1921" s="1745"/>
      <c r="S1921" s="1745"/>
      <c r="T1921" s="1745"/>
      <c r="U1921" s="1745"/>
    </row>
    <row r="1922" spans="13:21">
      <c r="M1922" s="1858"/>
      <c r="N1922" s="1859"/>
      <c r="O1922" s="1859"/>
      <c r="P1922" s="1859"/>
      <c r="Q1922" s="1745"/>
      <c r="R1922" s="1745"/>
      <c r="S1922" s="1745"/>
      <c r="T1922" s="1745"/>
      <c r="U1922" s="1745"/>
    </row>
    <row r="1923" spans="13:21">
      <c r="M1923" s="1858"/>
      <c r="N1923" s="1859"/>
      <c r="O1923" s="1859"/>
      <c r="P1923" s="1859"/>
      <c r="Q1923" s="1745"/>
      <c r="R1923" s="1745"/>
      <c r="S1923" s="1745"/>
      <c r="T1923" s="1745"/>
      <c r="U1923" s="1745"/>
    </row>
    <row r="1924" spans="13:21">
      <c r="M1924" s="1858"/>
      <c r="N1924" s="1859"/>
      <c r="O1924" s="1859"/>
      <c r="P1924" s="1859"/>
      <c r="Q1924" s="1745"/>
      <c r="R1924" s="1745"/>
      <c r="S1924" s="1745"/>
      <c r="T1924" s="1745"/>
      <c r="U1924" s="1745"/>
    </row>
    <row r="1925" spans="13:21">
      <c r="M1925" s="1858"/>
      <c r="N1925" s="1859"/>
      <c r="O1925" s="1859"/>
      <c r="P1925" s="1859"/>
      <c r="Q1925" s="1745"/>
      <c r="R1925" s="1745"/>
      <c r="S1925" s="1745"/>
      <c r="T1925" s="1745"/>
      <c r="U1925" s="1745"/>
    </row>
    <row r="1926" spans="13:21">
      <c r="M1926" s="1858"/>
      <c r="N1926" s="1859"/>
      <c r="O1926" s="1859"/>
      <c r="P1926" s="1859"/>
      <c r="Q1926" s="1745"/>
      <c r="R1926" s="1745"/>
      <c r="S1926" s="1745"/>
      <c r="T1926" s="1745"/>
      <c r="U1926" s="1745"/>
    </row>
    <row r="1927" spans="13:21">
      <c r="M1927" s="1858"/>
      <c r="N1927" s="1859"/>
      <c r="O1927" s="1859"/>
      <c r="P1927" s="1859"/>
      <c r="Q1927" s="1745"/>
      <c r="R1927" s="1745"/>
      <c r="S1927" s="1745"/>
      <c r="T1927" s="1745"/>
      <c r="U1927" s="1745"/>
    </row>
    <row r="1928" spans="13:21">
      <c r="M1928" s="1858"/>
      <c r="N1928" s="1859"/>
      <c r="O1928" s="1859"/>
      <c r="P1928" s="1859"/>
      <c r="Q1928" s="1745"/>
      <c r="R1928" s="1745"/>
      <c r="S1928" s="1745"/>
      <c r="T1928" s="1745"/>
      <c r="U1928" s="1745"/>
    </row>
    <row r="1929" spans="13:21">
      <c r="M1929" s="1858"/>
      <c r="N1929" s="1859"/>
      <c r="O1929" s="1859"/>
      <c r="P1929" s="1859"/>
      <c r="Q1929" s="1745"/>
      <c r="R1929" s="1745"/>
      <c r="S1929" s="1745"/>
      <c r="T1929" s="1745"/>
      <c r="U1929" s="1745"/>
    </row>
    <row r="1930" spans="13:21">
      <c r="M1930" s="1858"/>
      <c r="N1930" s="1859"/>
      <c r="O1930" s="1859"/>
      <c r="P1930" s="1859"/>
      <c r="Q1930" s="1745"/>
      <c r="R1930" s="1745"/>
      <c r="S1930" s="1745"/>
      <c r="T1930" s="1745"/>
      <c r="U1930" s="1745"/>
    </row>
    <row r="1931" spans="13:21">
      <c r="M1931" s="1858"/>
      <c r="N1931" s="1859"/>
      <c r="O1931" s="1859"/>
      <c r="P1931" s="1859"/>
      <c r="Q1931" s="1745"/>
      <c r="R1931" s="1745"/>
      <c r="S1931" s="1745"/>
      <c r="T1931" s="1745"/>
      <c r="U1931" s="1745"/>
    </row>
    <row r="1932" spans="13:21">
      <c r="M1932" s="1858"/>
      <c r="N1932" s="1859"/>
      <c r="O1932" s="1859"/>
      <c r="P1932" s="1859"/>
      <c r="Q1932" s="1745"/>
      <c r="R1932" s="1745"/>
      <c r="S1932" s="1745"/>
      <c r="T1932" s="1745"/>
      <c r="U1932" s="1745"/>
    </row>
    <row r="1933" spans="13:21">
      <c r="M1933" s="1858"/>
      <c r="N1933" s="1859"/>
      <c r="O1933" s="1859"/>
      <c r="P1933" s="1859"/>
      <c r="Q1933" s="1745"/>
      <c r="R1933" s="1745"/>
      <c r="S1933" s="1745"/>
      <c r="T1933" s="1745"/>
      <c r="U1933" s="1745"/>
    </row>
    <row r="1934" spans="13:21">
      <c r="M1934" s="1858"/>
      <c r="N1934" s="1859"/>
      <c r="O1934" s="1859"/>
      <c r="P1934" s="1859"/>
      <c r="Q1934" s="1745"/>
      <c r="R1934" s="1745"/>
      <c r="S1934" s="1745"/>
      <c r="T1934" s="1745"/>
      <c r="U1934" s="1745"/>
    </row>
    <row r="1935" spans="13:21">
      <c r="M1935" s="1858"/>
      <c r="N1935" s="1859"/>
      <c r="O1935" s="1859"/>
      <c r="P1935" s="1859"/>
      <c r="Q1935" s="1745"/>
      <c r="R1935" s="1745"/>
      <c r="S1935" s="1745"/>
      <c r="T1935" s="1745"/>
      <c r="U1935" s="1745"/>
    </row>
    <row r="1936" spans="13:21">
      <c r="M1936" s="1858"/>
      <c r="N1936" s="1859"/>
      <c r="O1936" s="1859"/>
      <c r="P1936" s="1859"/>
      <c r="Q1936" s="1745"/>
      <c r="R1936" s="1745"/>
      <c r="S1936" s="1745"/>
      <c r="T1936" s="1745"/>
      <c r="U1936" s="1745"/>
    </row>
    <row r="1937" spans="13:21">
      <c r="M1937" s="1858"/>
      <c r="N1937" s="1859"/>
      <c r="O1937" s="1859"/>
      <c r="P1937" s="1859"/>
      <c r="Q1937" s="1745"/>
      <c r="R1937" s="1745"/>
      <c r="S1937" s="1745"/>
      <c r="T1937" s="1745"/>
      <c r="U1937" s="1745"/>
    </row>
    <row r="1938" spans="13:21">
      <c r="M1938" s="1858"/>
      <c r="N1938" s="1859"/>
      <c r="O1938" s="1859"/>
      <c r="P1938" s="1859"/>
      <c r="Q1938" s="1745"/>
      <c r="R1938" s="1745"/>
      <c r="S1938" s="1745"/>
      <c r="T1938" s="1745"/>
      <c r="U1938" s="1745"/>
    </row>
    <row r="1939" spans="13:21">
      <c r="M1939" s="1858"/>
      <c r="N1939" s="1859"/>
      <c r="O1939" s="1859"/>
      <c r="P1939" s="1859"/>
      <c r="Q1939" s="1745"/>
      <c r="R1939" s="1745"/>
      <c r="S1939" s="1745"/>
      <c r="T1939" s="1745"/>
      <c r="U1939" s="1745"/>
    </row>
    <row r="1940" spans="13:21">
      <c r="M1940" s="1858"/>
      <c r="N1940" s="1859"/>
      <c r="O1940" s="1859"/>
      <c r="P1940" s="1859"/>
      <c r="Q1940" s="1745"/>
      <c r="R1940" s="1745"/>
      <c r="S1940" s="1745"/>
      <c r="T1940" s="1745"/>
      <c r="U1940" s="1745"/>
    </row>
    <row r="1941" spans="13:21">
      <c r="M1941" s="1858"/>
      <c r="N1941" s="1859"/>
      <c r="O1941" s="1859"/>
      <c r="P1941" s="1859"/>
      <c r="Q1941" s="1745"/>
      <c r="R1941" s="1745"/>
      <c r="S1941" s="1745"/>
      <c r="T1941" s="1745"/>
      <c r="U1941" s="1745"/>
    </row>
    <row r="1942" spans="13:21">
      <c r="M1942" s="1858"/>
      <c r="N1942" s="1859"/>
      <c r="O1942" s="1859"/>
      <c r="P1942" s="1859"/>
      <c r="Q1942" s="1745"/>
      <c r="R1942" s="1745"/>
      <c r="S1942" s="1745"/>
      <c r="T1942" s="1745"/>
      <c r="U1942" s="1745"/>
    </row>
    <row r="1943" spans="13:21">
      <c r="M1943" s="1858"/>
      <c r="N1943" s="1859"/>
      <c r="O1943" s="1859"/>
      <c r="P1943" s="1859"/>
      <c r="Q1943" s="1745"/>
      <c r="R1943" s="1745"/>
      <c r="S1943" s="1745"/>
      <c r="T1943" s="1745"/>
      <c r="U1943" s="1745"/>
    </row>
    <row r="1944" spans="13:21">
      <c r="M1944" s="1858"/>
      <c r="N1944" s="1859"/>
      <c r="O1944" s="1859"/>
      <c r="P1944" s="1859"/>
      <c r="Q1944" s="1745"/>
      <c r="R1944" s="1745"/>
      <c r="S1944" s="1745"/>
      <c r="T1944" s="1745"/>
      <c r="U1944" s="1745"/>
    </row>
    <row r="1945" spans="13:21">
      <c r="M1945" s="1858"/>
      <c r="N1945" s="1859"/>
      <c r="O1945" s="1859"/>
      <c r="P1945" s="1859"/>
      <c r="Q1945" s="1745"/>
      <c r="R1945" s="1745"/>
      <c r="S1945" s="1745"/>
      <c r="T1945" s="1745"/>
      <c r="U1945" s="1745"/>
    </row>
    <row r="1946" spans="13:21">
      <c r="M1946" s="1858"/>
      <c r="N1946" s="1859"/>
      <c r="O1946" s="1859"/>
      <c r="P1946" s="1859"/>
      <c r="Q1946" s="1745"/>
      <c r="R1946" s="1745"/>
      <c r="S1946" s="1745"/>
      <c r="T1946" s="1745"/>
      <c r="U1946" s="1745"/>
    </row>
    <row r="1947" spans="13:21">
      <c r="M1947" s="1858"/>
      <c r="N1947" s="1859"/>
      <c r="O1947" s="1859"/>
      <c r="P1947" s="1859"/>
      <c r="Q1947" s="1745"/>
      <c r="R1947" s="1745"/>
      <c r="S1947" s="1745"/>
      <c r="T1947" s="1745"/>
      <c r="U1947" s="1745"/>
    </row>
    <row r="1948" spans="13:21">
      <c r="M1948" s="1858"/>
      <c r="N1948" s="1859"/>
      <c r="O1948" s="1859"/>
      <c r="P1948" s="1859"/>
      <c r="Q1948" s="1745"/>
      <c r="R1948" s="1745"/>
      <c r="S1948" s="1745"/>
      <c r="T1948" s="1745"/>
      <c r="U1948" s="1745"/>
    </row>
    <row r="1949" spans="13:21">
      <c r="M1949" s="1858"/>
      <c r="N1949" s="1859"/>
      <c r="O1949" s="1859"/>
      <c r="P1949" s="1859"/>
      <c r="Q1949" s="1745"/>
      <c r="R1949" s="1745"/>
      <c r="S1949" s="1745"/>
      <c r="T1949" s="1745"/>
      <c r="U1949" s="1745"/>
    </row>
    <row r="1950" spans="13:21">
      <c r="M1950" s="1858"/>
      <c r="N1950" s="1859"/>
      <c r="O1950" s="1859"/>
      <c r="P1950" s="1859"/>
      <c r="Q1950" s="1745"/>
      <c r="R1950" s="1745"/>
      <c r="S1950" s="1745"/>
      <c r="T1950" s="1745"/>
      <c r="U1950" s="1745"/>
    </row>
    <row r="1951" spans="13:21">
      <c r="M1951" s="1858"/>
      <c r="N1951" s="1859"/>
      <c r="O1951" s="1859"/>
      <c r="P1951" s="1859"/>
      <c r="Q1951" s="1745"/>
      <c r="R1951" s="1745"/>
      <c r="S1951" s="1745"/>
      <c r="T1951" s="1745"/>
      <c r="U1951" s="1745"/>
    </row>
    <row r="1952" spans="13:21">
      <c r="M1952" s="1858"/>
      <c r="N1952" s="1859"/>
      <c r="O1952" s="1859"/>
      <c r="P1952" s="1859"/>
      <c r="Q1952" s="1745"/>
      <c r="R1952" s="1745"/>
      <c r="S1952" s="1745"/>
      <c r="T1952" s="1745"/>
      <c r="U1952" s="1745"/>
    </row>
    <row r="1953" spans="13:21">
      <c r="M1953" s="1858"/>
      <c r="N1953" s="1859"/>
      <c r="O1953" s="1859"/>
      <c r="P1953" s="1859"/>
      <c r="Q1953" s="1745"/>
      <c r="R1953" s="1745"/>
      <c r="S1953" s="1745"/>
      <c r="T1953" s="1745"/>
      <c r="U1953" s="1745"/>
    </row>
    <row r="1954" spans="13:21">
      <c r="M1954" s="1858"/>
      <c r="N1954" s="1859"/>
      <c r="O1954" s="1859"/>
      <c r="P1954" s="1859"/>
      <c r="Q1954" s="1745"/>
      <c r="R1954" s="1745"/>
      <c r="S1954" s="1745"/>
      <c r="T1954" s="1745"/>
      <c r="U1954" s="1745"/>
    </row>
    <row r="1955" spans="13:21">
      <c r="M1955" s="1858"/>
      <c r="N1955" s="1859"/>
      <c r="O1955" s="1859"/>
      <c r="P1955" s="1859"/>
      <c r="Q1955" s="1745"/>
      <c r="R1955" s="1745"/>
      <c r="S1955" s="1745"/>
      <c r="T1955" s="1745"/>
      <c r="U1955" s="1745"/>
    </row>
    <row r="1956" spans="13:21">
      <c r="M1956" s="1858"/>
      <c r="N1956" s="1859"/>
      <c r="O1956" s="1859"/>
      <c r="P1956" s="1859"/>
      <c r="Q1956" s="1745"/>
      <c r="R1956" s="1745"/>
      <c r="S1956" s="1745"/>
      <c r="T1956" s="1745"/>
      <c r="U1956" s="1745"/>
    </row>
    <row r="1957" spans="13:21">
      <c r="M1957" s="1858"/>
      <c r="N1957" s="1859"/>
      <c r="O1957" s="1859"/>
      <c r="P1957" s="1859"/>
      <c r="Q1957" s="1745"/>
      <c r="R1957" s="1745"/>
      <c r="S1957" s="1745"/>
      <c r="T1957" s="1745"/>
      <c r="U1957" s="1745"/>
    </row>
    <row r="1958" spans="13:21">
      <c r="M1958" s="1858"/>
      <c r="N1958" s="1859"/>
      <c r="O1958" s="1859"/>
      <c r="P1958" s="1859"/>
      <c r="Q1958" s="1745"/>
      <c r="R1958" s="1745"/>
      <c r="S1958" s="1745"/>
      <c r="T1958" s="1745"/>
      <c r="U1958" s="1745"/>
    </row>
    <row r="1959" spans="13:21">
      <c r="M1959" s="1858"/>
      <c r="N1959" s="1859"/>
      <c r="O1959" s="1859"/>
      <c r="P1959" s="1859"/>
      <c r="Q1959" s="1745"/>
      <c r="R1959" s="1745"/>
      <c r="S1959" s="1745"/>
      <c r="T1959" s="1745"/>
      <c r="U1959" s="1745"/>
    </row>
    <row r="1960" spans="13:21">
      <c r="M1960" s="1858"/>
      <c r="N1960" s="1859"/>
      <c r="O1960" s="1859"/>
      <c r="P1960" s="1859"/>
      <c r="Q1960" s="1745"/>
      <c r="R1960" s="1745"/>
      <c r="S1960" s="1745"/>
      <c r="T1960" s="1745"/>
      <c r="U1960" s="1745"/>
    </row>
    <row r="1961" spans="13:21">
      <c r="M1961" s="1858"/>
      <c r="N1961" s="1859"/>
      <c r="O1961" s="1859"/>
      <c r="P1961" s="1859"/>
      <c r="Q1961" s="1745"/>
      <c r="R1961" s="1745"/>
      <c r="S1961" s="1745"/>
      <c r="T1961" s="1745"/>
      <c r="U1961" s="1745"/>
    </row>
    <row r="1962" spans="13:21">
      <c r="M1962" s="1858"/>
      <c r="N1962" s="1859"/>
      <c r="O1962" s="1859"/>
      <c r="P1962" s="1859"/>
      <c r="Q1962" s="1745"/>
      <c r="R1962" s="1745"/>
      <c r="S1962" s="1745"/>
      <c r="T1962" s="1745"/>
      <c r="U1962" s="1745"/>
    </row>
    <row r="1963" spans="13:21">
      <c r="M1963" s="1858"/>
      <c r="N1963" s="1859"/>
      <c r="O1963" s="1859"/>
      <c r="P1963" s="1859"/>
      <c r="Q1963" s="1745"/>
      <c r="R1963" s="1745"/>
      <c r="S1963" s="1745"/>
      <c r="T1963" s="1745"/>
      <c r="U1963" s="1745"/>
    </row>
    <row r="1964" spans="13:21">
      <c r="M1964" s="1858"/>
      <c r="N1964" s="1859"/>
      <c r="O1964" s="1859"/>
      <c r="P1964" s="1859"/>
      <c r="Q1964" s="1745"/>
      <c r="R1964" s="1745"/>
      <c r="S1964" s="1745"/>
      <c r="T1964" s="1745"/>
      <c r="U1964" s="1745"/>
    </row>
    <row r="1965" spans="13:21">
      <c r="M1965" s="1858"/>
      <c r="N1965" s="1859"/>
      <c r="O1965" s="1859"/>
      <c r="P1965" s="1859"/>
      <c r="Q1965" s="1745"/>
      <c r="R1965" s="1745"/>
      <c r="S1965" s="1745"/>
      <c r="T1965" s="1745"/>
      <c r="U1965" s="1745"/>
    </row>
    <row r="1966" spans="13:21">
      <c r="M1966" s="1858"/>
      <c r="N1966" s="1859"/>
      <c r="O1966" s="1859"/>
      <c r="P1966" s="1859"/>
      <c r="Q1966" s="1745"/>
      <c r="R1966" s="1745"/>
      <c r="S1966" s="1745"/>
      <c r="T1966" s="1745"/>
      <c r="U1966" s="1745"/>
    </row>
    <row r="1967" spans="13:21">
      <c r="M1967" s="1858"/>
      <c r="N1967" s="1859"/>
      <c r="O1967" s="1859"/>
      <c r="P1967" s="1859"/>
      <c r="Q1967" s="1745"/>
      <c r="R1967" s="1745"/>
      <c r="S1967" s="1745"/>
      <c r="T1967" s="1745"/>
      <c r="U1967" s="1745"/>
    </row>
    <row r="1968" spans="13:21">
      <c r="M1968" s="1858"/>
      <c r="N1968" s="1859"/>
      <c r="O1968" s="1859"/>
      <c r="P1968" s="1859"/>
      <c r="Q1968" s="1745"/>
      <c r="R1968" s="1745"/>
      <c r="S1968" s="1745"/>
      <c r="T1968" s="1745"/>
      <c r="U1968" s="1745"/>
    </row>
    <row r="1969" spans="13:21">
      <c r="M1969" s="1858"/>
      <c r="N1969" s="1859"/>
      <c r="O1969" s="1859"/>
      <c r="P1969" s="1859"/>
      <c r="Q1969" s="1745"/>
      <c r="R1969" s="1745"/>
      <c r="S1969" s="1745"/>
      <c r="T1969" s="1745"/>
      <c r="U1969" s="1745"/>
    </row>
    <row r="1970" spans="13:21">
      <c r="M1970" s="1858"/>
      <c r="N1970" s="1859"/>
      <c r="O1970" s="1859"/>
      <c r="P1970" s="1859"/>
      <c r="Q1970" s="1745"/>
      <c r="R1970" s="1745"/>
      <c r="S1970" s="1745"/>
      <c r="T1970" s="1745"/>
      <c r="U1970" s="1745"/>
    </row>
    <row r="1971" spans="13:21">
      <c r="M1971" s="1858"/>
      <c r="N1971" s="1859"/>
      <c r="O1971" s="1859"/>
      <c r="P1971" s="1859"/>
      <c r="Q1971" s="1745"/>
      <c r="R1971" s="1745"/>
      <c r="S1971" s="1745"/>
      <c r="T1971" s="1745"/>
      <c r="U1971" s="1745"/>
    </row>
    <row r="1972" spans="13:21">
      <c r="M1972" s="1858"/>
      <c r="N1972" s="1859"/>
      <c r="O1972" s="1859"/>
      <c r="P1972" s="1859"/>
      <c r="Q1972" s="1745"/>
      <c r="R1972" s="1745"/>
      <c r="S1972" s="1745"/>
      <c r="T1972" s="1745"/>
      <c r="U1972" s="1745"/>
    </row>
    <row r="1973" spans="13:21">
      <c r="M1973" s="1858"/>
      <c r="N1973" s="1859"/>
      <c r="O1973" s="1859"/>
      <c r="P1973" s="1859"/>
      <c r="Q1973" s="1745"/>
      <c r="R1973" s="1745"/>
      <c r="S1973" s="1745"/>
      <c r="T1973" s="1745"/>
      <c r="U1973" s="1745"/>
    </row>
    <row r="1974" spans="13:21">
      <c r="M1974" s="1858"/>
      <c r="N1974" s="1859"/>
      <c r="O1974" s="1859"/>
      <c r="P1974" s="1859"/>
      <c r="Q1974" s="1745"/>
      <c r="R1974" s="1745"/>
      <c r="S1974" s="1745"/>
      <c r="T1974" s="1745"/>
      <c r="U1974" s="1745"/>
    </row>
    <row r="1975" spans="13:21">
      <c r="M1975" s="1858"/>
      <c r="N1975" s="1859"/>
      <c r="O1975" s="1859"/>
      <c r="P1975" s="1859"/>
      <c r="Q1975" s="1745"/>
      <c r="R1975" s="1745"/>
      <c r="S1975" s="1745"/>
      <c r="T1975" s="1745"/>
      <c r="U1975" s="1745"/>
    </row>
    <row r="1976" spans="13:21">
      <c r="M1976" s="1858"/>
      <c r="N1976" s="1859"/>
      <c r="O1976" s="1859"/>
      <c r="P1976" s="1859"/>
      <c r="Q1976" s="1745"/>
      <c r="R1976" s="1745"/>
      <c r="S1976" s="1745"/>
      <c r="T1976" s="1745"/>
      <c r="U1976" s="1745"/>
    </row>
    <row r="1977" spans="13:21">
      <c r="M1977" s="1858"/>
      <c r="N1977" s="1859"/>
      <c r="O1977" s="1859"/>
      <c r="P1977" s="1859"/>
      <c r="Q1977" s="1745"/>
      <c r="R1977" s="1745"/>
      <c r="S1977" s="1745"/>
      <c r="T1977" s="1745"/>
      <c r="U1977" s="1745"/>
    </row>
    <row r="1978" spans="13:21">
      <c r="M1978" s="1858"/>
      <c r="N1978" s="1859"/>
      <c r="O1978" s="1859"/>
      <c r="P1978" s="1859"/>
      <c r="Q1978" s="1745"/>
      <c r="R1978" s="1745"/>
      <c r="S1978" s="1745"/>
      <c r="T1978" s="1745"/>
      <c r="U1978" s="1745"/>
    </row>
    <row r="1979" spans="13:21">
      <c r="M1979" s="1858"/>
      <c r="N1979" s="1859"/>
      <c r="O1979" s="1859"/>
      <c r="P1979" s="1859"/>
      <c r="Q1979" s="1745"/>
      <c r="R1979" s="1745"/>
      <c r="S1979" s="1745"/>
      <c r="T1979" s="1745"/>
      <c r="U1979" s="1745"/>
    </row>
    <row r="1980" spans="13:21">
      <c r="M1980" s="1858"/>
      <c r="N1980" s="1859"/>
      <c r="O1980" s="1859"/>
      <c r="P1980" s="1859"/>
      <c r="Q1980" s="1745"/>
      <c r="R1980" s="1745"/>
      <c r="S1980" s="1745"/>
      <c r="T1980" s="1745"/>
      <c r="U1980" s="1745"/>
    </row>
    <row r="1981" spans="13:21">
      <c r="M1981" s="1858"/>
      <c r="N1981" s="1859"/>
      <c r="O1981" s="1859"/>
      <c r="P1981" s="1859"/>
      <c r="Q1981" s="1745"/>
      <c r="R1981" s="1745"/>
      <c r="S1981" s="1745"/>
      <c r="T1981" s="1745"/>
      <c r="U1981" s="1745"/>
    </row>
    <row r="1982" spans="13:21">
      <c r="M1982" s="1858"/>
      <c r="N1982" s="1859"/>
      <c r="O1982" s="1859"/>
      <c r="P1982" s="1859"/>
      <c r="Q1982" s="1745"/>
      <c r="R1982" s="1745"/>
      <c r="S1982" s="1745"/>
      <c r="T1982" s="1745"/>
      <c r="U1982" s="1745"/>
    </row>
    <row r="1983" spans="13:21">
      <c r="M1983" s="1858"/>
      <c r="N1983" s="1859"/>
      <c r="O1983" s="1859"/>
      <c r="P1983" s="1859"/>
      <c r="Q1983" s="1745"/>
      <c r="R1983" s="1745"/>
      <c r="S1983" s="1745"/>
      <c r="T1983" s="1745"/>
      <c r="U1983" s="1745"/>
    </row>
    <row r="1984" spans="13:21">
      <c r="M1984" s="1858"/>
      <c r="N1984" s="1859"/>
      <c r="O1984" s="1859"/>
      <c r="P1984" s="1859"/>
      <c r="Q1984" s="1745"/>
      <c r="R1984" s="1745"/>
      <c r="S1984" s="1745"/>
      <c r="T1984" s="1745"/>
      <c r="U1984" s="1745"/>
    </row>
    <row r="1985" spans="13:21">
      <c r="M1985" s="1858"/>
      <c r="N1985" s="1859"/>
      <c r="O1985" s="1859"/>
      <c r="P1985" s="1859"/>
      <c r="Q1985" s="1745"/>
      <c r="R1985" s="1745"/>
      <c r="S1985" s="1745"/>
      <c r="T1985" s="1745"/>
      <c r="U1985" s="1745"/>
    </row>
    <row r="1986" spans="13:21">
      <c r="M1986" s="1858"/>
      <c r="N1986" s="1859"/>
      <c r="O1986" s="1859"/>
      <c r="P1986" s="1859"/>
      <c r="Q1986" s="1745"/>
      <c r="R1986" s="1745"/>
      <c r="S1986" s="1745"/>
      <c r="T1986" s="1745"/>
      <c r="U1986" s="1745"/>
    </row>
    <row r="1987" spans="13:21">
      <c r="M1987" s="1858"/>
      <c r="N1987" s="1859"/>
      <c r="O1987" s="1859"/>
      <c r="P1987" s="1859"/>
      <c r="Q1987" s="1745"/>
      <c r="R1987" s="1745"/>
      <c r="S1987" s="1745"/>
      <c r="T1987" s="1745"/>
      <c r="U1987" s="1745"/>
    </row>
    <row r="1988" spans="13:21">
      <c r="M1988" s="1858"/>
      <c r="N1988" s="1859"/>
      <c r="O1988" s="1859"/>
      <c r="P1988" s="1859"/>
      <c r="Q1988" s="1745"/>
      <c r="R1988" s="1745"/>
      <c r="S1988" s="1745"/>
      <c r="T1988" s="1745"/>
      <c r="U1988" s="1745"/>
    </row>
    <row r="1989" spans="13:21">
      <c r="M1989" s="1858"/>
      <c r="N1989" s="1859"/>
      <c r="O1989" s="1859"/>
      <c r="P1989" s="1859"/>
      <c r="Q1989" s="1745"/>
      <c r="R1989" s="1745"/>
      <c r="S1989" s="1745"/>
      <c r="T1989" s="1745"/>
      <c r="U1989" s="1745"/>
    </row>
    <row r="1990" spans="13:21">
      <c r="M1990" s="1858"/>
      <c r="N1990" s="1859"/>
      <c r="O1990" s="1859"/>
      <c r="P1990" s="1859"/>
      <c r="Q1990" s="1745"/>
      <c r="R1990" s="1745"/>
      <c r="S1990" s="1745"/>
      <c r="T1990" s="1745"/>
      <c r="U1990" s="1745"/>
    </row>
    <row r="1991" spans="13:21">
      <c r="M1991" s="1858"/>
      <c r="N1991" s="1859"/>
      <c r="O1991" s="1859"/>
      <c r="P1991" s="1859"/>
      <c r="Q1991" s="1745"/>
      <c r="R1991" s="1745"/>
      <c r="S1991" s="1745"/>
      <c r="T1991" s="1745"/>
      <c r="U1991" s="1745"/>
    </row>
    <row r="1992" spans="13:21">
      <c r="M1992" s="1858"/>
      <c r="N1992" s="1859"/>
      <c r="O1992" s="1859"/>
      <c r="P1992" s="1859"/>
      <c r="Q1992" s="1745"/>
      <c r="R1992" s="1745"/>
      <c r="S1992" s="1745"/>
      <c r="T1992" s="1745"/>
      <c r="U1992" s="1745"/>
    </row>
    <row r="1993" spans="13:21">
      <c r="M1993" s="1858"/>
      <c r="N1993" s="1859"/>
      <c r="O1993" s="1859"/>
      <c r="P1993" s="1859"/>
      <c r="Q1993" s="1745"/>
      <c r="R1993" s="1745"/>
      <c r="S1993" s="1745"/>
      <c r="T1993" s="1745"/>
      <c r="U1993" s="1745"/>
    </row>
    <row r="1994" spans="13:21">
      <c r="M1994" s="1858"/>
      <c r="N1994" s="1859"/>
      <c r="O1994" s="1859"/>
      <c r="P1994" s="1859"/>
      <c r="Q1994" s="1745"/>
      <c r="R1994" s="1745"/>
      <c r="S1994" s="1745"/>
      <c r="T1994" s="1745"/>
      <c r="U1994" s="1745"/>
    </row>
    <row r="1995" spans="13:21">
      <c r="M1995" s="1858"/>
      <c r="N1995" s="1859"/>
      <c r="O1995" s="1859"/>
      <c r="P1995" s="1859"/>
      <c r="Q1995" s="1745"/>
      <c r="R1995" s="1745"/>
      <c r="S1995" s="1745"/>
      <c r="T1995" s="1745"/>
      <c r="U1995" s="1745"/>
    </row>
    <row r="1996" spans="13:21">
      <c r="M1996" s="1858"/>
      <c r="N1996" s="1859"/>
      <c r="O1996" s="1859"/>
      <c r="P1996" s="1859"/>
      <c r="Q1996" s="1745"/>
      <c r="R1996" s="1745"/>
      <c r="S1996" s="1745"/>
      <c r="T1996" s="1745"/>
      <c r="U1996" s="1745"/>
    </row>
    <row r="1997" spans="13:21">
      <c r="M1997" s="1858"/>
      <c r="N1997" s="1859"/>
      <c r="O1997" s="1859"/>
      <c r="P1997" s="1859"/>
      <c r="Q1997" s="1745"/>
      <c r="R1997" s="1745"/>
      <c r="S1997" s="1745"/>
      <c r="T1997" s="1745"/>
      <c r="U1997" s="1745"/>
    </row>
    <row r="1998" spans="13:21">
      <c r="M1998" s="1858"/>
      <c r="N1998" s="1859"/>
      <c r="O1998" s="1859"/>
      <c r="P1998" s="1859"/>
      <c r="Q1998" s="1745"/>
      <c r="R1998" s="1745"/>
      <c r="S1998" s="1745"/>
      <c r="T1998" s="1745"/>
      <c r="U1998" s="1745"/>
    </row>
    <row r="1999" spans="13:21">
      <c r="M1999" s="1858"/>
      <c r="N1999" s="1859"/>
      <c r="O1999" s="1859"/>
      <c r="P1999" s="1859"/>
      <c r="Q1999" s="1745"/>
      <c r="R1999" s="1745"/>
      <c r="S1999" s="1745"/>
      <c r="T1999" s="1745"/>
      <c r="U1999" s="1745"/>
    </row>
    <row r="2000" spans="13:21">
      <c r="M2000" s="1858"/>
      <c r="N2000" s="1859"/>
      <c r="O2000" s="1859"/>
      <c r="P2000" s="1859"/>
      <c r="Q2000" s="1745"/>
      <c r="R2000" s="1745"/>
      <c r="S2000" s="1745"/>
      <c r="T2000" s="1745"/>
      <c r="U2000" s="1745"/>
    </row>
    <row r="2001" spans="13:21">
      <c r="M2001" s="1858"/>
      <c r="N2001" s="1859"/>
      <c r="O2001" s="1859"/>
      <c r="P2001" s="1859"/>
      <c r="Q2001" s="1745"/>
      <c r="R2001" s="1745"/>
      <c r="S2001" s="1745"/>
      <c r="T2001" s="1745"/>
      <c r="U2001" s="1745"/>
    </row>
    <row r="2002" spans="13:21">
      <c r="M2002" s="1858"/>
      <c r="N2002" s="1859"/>
      <c r="O2002" s="1859"/>
      <c r="P2002" s="1859"/>
      <c r="Q2002" s="1745"/>
      <c r="R2002" s="1745"/>
      <c r="S2002" s="1745"/>
      <c r="T2002" s="1745"/>
      <c r="U2002" s="1745"/>
    </row>
    <row r="2003" spans="13:21">
      <c r="M2003" s="1858"/>
      <c r="N2003" s="1859"/>
      <c r="O2003" s="1859"/>
      <c r="P2003" s="1859"/>
      <c r="Q2003" s="1745"/>
      <c r="R2003" s="1745"/>
      <c r="S2003" s="1745"/>
      <c r="T2003" s="1745"/>
      <c r="U2003" s="1745"/>
    </row>
    <row r="2004" spans="13:21">
      <c r="M2004" s="1858"/>
      <c r="N2004" s="1859"/>
      <c r="O2004" s="1859"/>
      <c r="P2004" s="1859"/>
      <c r="Q2004" s="1745"/>
      <c r="R2004" s="1745"/>
      <c r="S2004" s="1745"/>
      <c r="T2004" s="1745"/>
      <c r="U2004" s="1745"/>
    </row>
    <row r="2005" spans="13:21">
      <c r="M2005" s="1858"/>
      <c r="N2005" s="1859"/>
      <c r="O2005" s="1859"/>
      <c r="P2005" s="1859"/>
      <c r="Q2005" s="1745"/>
      <c r="R2005" s="1745"/>
      <c r="S2005" s="1745"/>
      <c r="T2005" s="1745"/>
      <c r="U2005" s="1745"/>
    </row>
    <row r="2006" spans="13:21">
      <c r="M2006" s="1858"/>
      <c r="N2006" s="1859"/>
      <c r="O2006" s="1859"/>
      <c r="P2006" s="1859"/>
      <c r="Q2006" s="1745"/>
      <c r="R2006" s="1745"/>
      <c r="S2006" s="1745"/>
      <c r="T2006" s="1745"/>
      <c r="U2006" s="1745"/>
    </row>
    <row r="2007" spans="13:21">
      <c r="M2007" s="1858"/>
      <c r="N2007" s="1859"/>
      <c r="O2007" s="1859"/>
      <c r="P2007" s="1859"/>
      <c r="Q2007" s="1745"/>
      <c r="R2007" s="1745"/>
      <c r="S2007" s="1745"/>
      <c r="T2007" s="1745"/>
      <c r="U2007" s="1745"/>
    </row>
    <row r="2008" spans="13:21">
      <c r="M2008" s="1858"/>
      <c r="N2008" s="1859"/>
      <c r="O2008" s="1859"/>
      <c r="P2008" s="1859"/>
      <c r="Q2008" s="1745"/>
      <c r="R2008" s="1745"/>
      <c r="S2008" s="1745"/>
      <c r="T2008" s="1745"/>
      <c r="U2008" s="1745"/>
    </row>
    <row r="2009" spans="13:21">
      <c r="M2009" s="1858"/>
      <c r="N2009" s="1859"/>
      <c r="O2009" s="1859"/>
      <c r="P2009" s="1859"/>
      <c r="Q2009" s="1745"/>
      <c r="R2009" s="1745"/>
      <c r="S2009" s="1745"/>
      <c r="T2009" s="1745"/>
      <c r="U2009" s="1745"/>
    </row>
    <row r="2010" spans="13:21">
      <c r="M2010" s="1858"/>
      <c r="N2010" s="1859"/>
      <c r="O2010" s="1859"/>
      <c r="P2010" s="1859"/>
      <c r="Q2010" s="1745"/>
      <c r="R2010" s="1745"/>
      <c r="S2010" s="1745"/>
      <c r="T2010" s="1745"/>
      <c r="U2010" s="1745"/>
    </row>
    <row r="2011" spans="13:21">
      <c r="M2011" s="1858"/>
      <c r="N2011" s="1859"/>
      <c r="O2011" s="1859"/>
      <c r="P2011" s="1859"/>
      <c r="Q2011" s="1745"/>
      <c r="R2011" s="1745"/>
      <c r="S2011" s="1745"/>
      <c r="T2011" s="1745"/>
      <c r="U2011" s="1745"/>
    </row>
    <row r="2012" spans="13:21">
      <c r="M2012" s="1858"/>
      <c r="N2012" s="1859"/>
      <c r="O2012" s="1859"/>
      <c r="P2012" s="1859"/>
      <c r="Q2012" s="1745"/>
      <c r="R2012" s="1745"/>
      <c r="S2012" s="1745"/>
      <c r="T2012" s="1745"/>
      <c r="U2012" s="1745"/>
    </row>
    <row r="2013" spans="13:21">
      <c r="M2013" s="1858"/>
      <c r="N2013" s="1859"/>
      <c r="O2013" s="1859"/>
      <c r="P2013" s="1859"/>
      <c r="Q2013" s="1745"/>
      <c r="R2013" s="1745"/>
      <c r="S2013" s="1745"/>
      <c r="T2013" s="1745"/>
      <c r="U2013" s="1745"/>
    </row>
    <row r="2014" spans="13:21">
      <c r="M2014" s="1858"/>
      <c r="N2014" s="1859"/>
      <c r="O2014" s="1859"/>
      <c r="P2014" s="1859"/>
      <c r="Q2014" s="1745"/>
      <c r="R2014" s="1745"/>
      <c r="S2014" s="1745"/>
      <c r="T2014" s="1745"/>
      <c r="U2014" s="1745"/>
    </row>
    <row r="2015" spans="13:21">
      <c r="M2015" s="1858"/>
      <c r="N2015" s="1859"/>
      <c r="O2015" s="1859"/>
      <c r="P2015" s="1859"/>
      <c r="Q2015" s="1745"/>
      <c r="R2015" s="1745"/>
      <c r="S2015" s="1745"/>
      <c r="T2015" s="1745"/>
      <c r="U2015" s="1745"/>
    </row>
    <row r="2016" spans="13:21">
      <c r="M2016" s="1858"/>
      <c r="N2016" s="1859"/>
      <c r="O2016" s="1859"/>
      <c r="P2016" s="1859"/>
      <c r="Q2016" s="1745"/>
      <c r="R2016" s="1745"/>
      <c r="S2016" s="1745"/>
      <c r="T2016" s="1745"/>
      <c r="U2016" s="1745"/>
    </row>
    <row r="2017" spans="13:21">
      <c r="M2017" s="1858"/>
      <c r="N2017" s="1859"/>
      <c r="O2017" s="1859"/>
      <c r="P2017" s="1859"/>
      <c r="Q2017" s="1745"/>
      <c r="R2017" s="1745"/>
      <c r="S2017" s="1745"/>
      <c r="T2017" s="1745"/>
      <c r="U2017" s="1745"/>
    </row>
    <row r="2018" spans="13:21">
      <c r="M2018" s="1858"/>
      <c r="N2018" s="1859"/>
      <c r="O2018" s="1859"/>
      <c r="P2018" s="1859"/>
      <c r="Q2018" s="1745"/>
      <c r="R2018" s="1745"/>
      <c r="S2018" s="1745"/>
      <c r="T2018" s="1745"/>
      <c r="U2018" s="1745"/>
    </row>
    <row r="2019" spans="13:21">
      <c r="M2019" s="1858"/>
      <c r="N2019" s="1859"/>
      <c r="O2019" s="1859"/>
      <c r="P2019" s="1859"/>
      <c r="Q2019" s="1745"/>
      <c r="R2019" s="1745"/>
      <c r="S2019" s="1745"/>
      <c r="T2019" s="1745"/>
      <c r="U2019" s="1745"/>
    </row>
    <row r="2020" spans="13:21">
      <c r="M2020" s="1858"/>
      <c r="N2020" s="1859"/>
      <c r="O2020" s="1859"/>
      <c r="P2020" s="1859"/>
      <c r="Q2020" s="1745"/>
      <c r="R2020" s="1745"/>
      <c r="S2020" s="1745"/>
      <c r="T2020" s="1745"/>
      <c r="U2020" s="1745"/>
    </row>
    <row r="2021" spans="13:21">
      <c r="M2021" s="1858"/>
      <c r="N2021" s="1859"/>
      <c r="O2021" s="1859"/>
      <c r="P2021" s="1859"/>
      <c r="Q2021" s="1745"/>
      <c r="R2021" s="1745"/>
      <c r="S2021" s="1745"/>
      <c r="T2021" s="1745"/>
      <c r="U2021" s="1745"/>
    </row>
    <row r="2022" spans="13:21">
      <c r="M2022" s="1858"/>
      <c r="N2022" s="1859"/>
      <c r="O2022" s="1859"/>
      <c r="P2022" s="1859"/>
      <c r="Q2022" s="1745"/>
      <c r="R2022" s="1745"/>
      <c r="S2022" s="1745"/>
      <c r="T2022" s="1745"/>
      <c r="U2022" s="1745"/>
    </row>
    <row r="2023" spans="13:21">
      <c r="M2023" s="1858"/>
      <c r="N2023" s="1859"/>
      <c r="O2023" s="1859"/>
      <c r="P2023" s="1859"/>
      <c r="Q2023" s="1745"/>
      <c r="R2023" s="1745"/>
      <c r="S2023" s="1745"/>
      <c r="T2023" s="1745"/>
      <c r="U2023" s="1745"/>
    </row>
    <row r="2024" spans="13:21">
      <c r="M2024" s="1858"/>
      <c r="N2024" s="1859"/>
      <c r="O2024" s="1859"/>
      <c r="P2024" s="1859"/>
      <c r="Q2024" s="1745"/>
      <c r="R2024" s="1745"/>
      <c r="S2024" s="1745"/>
      <c r="T2024" s="1745"/>
      <c r="U2024" s="1745"/>
    </row>
    <row r="2025" spans="13:21">
      <c r="M2025" s="1858"/>
      <c r="N2025" s="1859"/>
      <c r="O2025" s="1859"/>
      <c r="P2025" s="1859"/>
      <c r="Q2025" s="1745"/>
      <c r="R2025" s="1745"/>
      <c r="S2025" s="1745"/>
      <c r="T2025" s="1745"/>
      <c r="U2025" s="1745"/>
    </row>
    <row r="2026" spans="13:21">
      <c r="M2026" s="1858"/>
      <c r="N2026" s="1859"/>
      <c r="O2026" s="1859"/>
      <c r="P2026" s="1859"/>
      <c r="Q2026" s="1745"/>
      <c r="R2026" s="1745"/>
      <c r="S2026" s="1745"/>
      <c r="T2026" s="1745"/>
      <c r="U2026" s="1745"/>
    </row>
    <row r="2027" spans="13:21">
      <c r="M2027" s="1858"/>
      <c r="N2027" s="1859"/>
      <c r="O2027" s="1859"/>
      <c r="P2027" s="1859"/>
      <c r="Q2027" s="1745"/>
      <c r="R2027" s="1745"/>
      <c r="S2027" s="1745"/>
      <c r="T2027" s="1745"/>
      <c r="U2027" s="1745"/>
    </row>
    <row r="2028" spans="13:21">
      <c r="M2028" s="1858"/>
      <c r="N2028" s="1859"/>
      <c r="O2028" s="1859"/>
      <c r="P2028" s="1859"/>
      <c r="Q2028" s="1745"/>
      <c r="R2028" s="1745"/>
      <c r="S2028" s="1745"/>
      <c r="T2028" s="1745"/>
      <c r="U2028" s="1745"/>
    </row>
    <row r="2029" spans="13:21">
      <c r="M2029" s="1858"/>
      <c r="N2029" s="1859"/>
      <c r="O2029" s="1859"/>
      <c r="P2029" s="1859"/>
      <c r="Q2029" s="1745"/>
      <c r="R2029" s="1745"/>
      <c r="S2029" s="1745"/>
      <c r="T2029" s="1745"/>
      <c r="U2029" s="1745"/>
    </row>
    <row r="2030" spans="13:21">
      <c r="M2030" s="1858"/>
      <c r="N2030" s="1859"/>
      <c r="O2030" s="1859"/>
      <c r="P2030" s="1859"/>
      <c r="Q2030" s="1745"/>
      <c r="R2030" s="1745"/>
      <c r="S2030" s="1745"/>
      <c r="T2030" s="1745"/>
      <c r="U2030" s="1745"/>
    </row>
    <row r="2031" spans="13:21">
      <c r="M2031" s="1858"/>
      <c r="N2031" s="1859"/>
      <c r="O2031" s="1859"/>
      <c r="P2031" s="1859"/>
      <c r="Q2031" s="1745"/>
      <c r="R2031" s="1745"/>
      <c r="S2031" s="1745"/>
      <c r="T2031" s="1745"/>
      <c r="U2031" s="1745"/>
    </row>
    <row r="2032" spans="13:21">
      <c r="M2032" s="1858"/>
      <c r="N2032" s="1859"/>
      <c r="O2032" s="1859"/>
      <c r="P2032" s="1859"/>
      <c r="Q2032" s="1745"/>
      <c r="R2032" s="1745"/>
      <c r="S2032" s="1745"/>
      <c r="T2032" s="1745"/>
      <c r="U2032" s="1745"/>
    </row>
    <row r="2033" spans="13:21">
      <c r="M2033" s="1858"/>
      <c r="N2033" s="1859"/>
      <c r="O2033" s="1859"/>
      <c r="P2033" s="1859"/>
      <c r="Q2033" s="1745"/>
      <c r="R2033" s="1745"/>
      <c r="S2033" s="1745"/>
      <c r="T2033" s="1745"/>
      <c r="U2033" s="1745"/>
    </row>
    <row r="2034" spans="13:21">
      <c r="M2034" s="1858"/>
      <c r="N2034" s="1859"/>
      <c r="O2034" s="1859"/>
      <c r="P2034" s="1859"/>
      <c r="Q2034" s="1745"/>
      <c r="R2034" s="1745"/>
      <c r="S2034" s="1745"/>
      <c r="T2034" s="1745"/>
      <c r="U2034" s="1745"/>
    </row>
    <row r="2035" spans="13:21">
      <c r="M2035" s="1858"/>
      <c r="N2035" s="1859"/>
      <c r="O2035" s="1859"/>
      <c r="P2035" s="1859"/>
      <c r="Q2035" s="1745"/>
      <c r="R2035" s="1745"/>
      <c r="S2035" s="1745"/>
      <c r="T2035" s="1745"/>
      <c r="U2035" s="1745"/>
    </row>
    <row r="2036" spans="13:21">
      <c r="M2036" s="1858"/>
      <c r="N2036" s="1859"/>
      <c r="O2036" s="1859"/>
      <c r="P2036" s="1859"/>
      <c r="Q2036" s="1745"/>
      <c r="R2036" s="1745"/>
      <c r="S2036" s="1745"/>
      <c r="T2036" s="1745"/>
      <c r="U2036" s="1745"/>
    </row>
    <row r="2037" spans="13:21">
      <c r="M2037" s="1858"/>
      <c r="N2037" s="1859"/>
      <c r="O2037" s="1859"/>
      <c r="P2037" s="1859"/>
      <c r="Q2037" s="1745"/>
      <c r="R2037" s="1745"/>
      <c r="S2037" s="1745"/>
      <c r="T2037" s="1745"/>
      <c r="U2037" s="1745"/>
    </row>
    <row r="2038" spans="13:21">
      <c r="M2038" s="1858"/>
      <c r="N2038" s="1859"/>
      <c r="O2038" s="1859"/>
      <c r="P2038" s="1859"/>
      <c r="Q2038" s="1745"/>
      <c r="R2038" s="1745"/>
      <c r="S2038" s="1745"/>
      <c r="T2038" s="1745"/>
      <c r="U2038" s="1745"/>
    </row>
    <row r="2039" spans="13:21">
      <c r="M2039" s="1858"/>
      <c r="N2039" s="1859"/>
      <c r="O2039" s="1859"/>
      <c r="P2039" s="1859"/>
      <c r="Q2039" s="1745"/>
      <c r="R2039" s="1745"/>
      <c r="S2039" s="1745"/>
      <c r="T2039" s="1745"/>
      <c r="U2039" s="1745"/>
    </row>
    <row r="2040" spans="13:21">
      <c r="M2040" s="1858"/>
      <c r="N2040" s="1859"/>
      <c r="O2040" s="1859"/>
      <c r="P2040" s="1859"/>
      <c r="Q2040" s="1745"/>
      <c r="R2040" s="1745"/>
      <c r="S2040" s="1745"/>
      <c r="T2040" s="1745"/>
      <c r="U2040" s="1745"/>
    </row>
    <row r="2041" spans="13:21">
      <c r="M2041" s="1858"/>
      <c r="N2041" s="1859"/>
      <c r="O2041" s="1859"/>
      <c r="P2041" s="1859"/>
      <c r="Q2041" s="1745"/>
      <c r="R2041" s="1745"/>
      <c r="S2041" s="1745"/>
      <c r="T2041" s="1745"/>
      <c r="U2041" s="1745"/>
    </row>
    <row r="2042" spans="13:21">
      <c r="M2042" s="1858"/>
      <c r="N2042" s="1859"/>
      <c r="O2042" s="1859"/>
      <c r="P2042" s="1859"/>
      <c r="Q2042" s="1745"/>
      <c r="R2042" s="1745"/>
      <c r="S2042" s="1745"/>
      <c r="T2042" s="1745"/>
      <c r="U2042" s="1745"/>
    </row>
    <row r="2043" spans="13:21">
      <c r="M2043" s="1858"/>
      <c r="N2043" s="1859"/>
      <c r="O2043" s="1859"/>
      <c r="P2043" s="1859"/>
      <c r="Q2043" s="1745"/>
      <c r="R2043" s="1745"/>
      <c r="S2043" s="1745"/>
      <c r="T2043" s="1745"/>
      <c r="U2043" s="1745"/>
    </row>
    <row r="2044" spans="13:21">
      <c r="M2044" s="1858"/>
      <c r="N2044" s="1859"/>
      <c r="O2044" s="1859"/>
      <c r="P2044" s="1859"/>
      <c r="Q2044" s="1745"/>
      <c r="R2044" s="1745"/>
      <c r="S2044" s="1745"/>
      <c r="T2044" s="1745"/>
      <c r="U2044" s="1745"/>
    </row>
    <row r="2045" spans="13:21">
      <c r="M2045" s="1858"/>
      <c r="N2045" s="1859"/>
      <c r="O2045" s="1859"/>
      <c r="P2045" s="1859"/>
      <c r="Q2045" s="1745"/>
      <c r="R2045" s="1745"/>
      <c r="S2045" s="1745"/>
      <c r="T2045" s="1745"/>
      <c r="U2045" s="1745"/>
    </row>
    <row r="2046" spans="13:21">
      <c r="M2046" s="1858"/>
      <c r="N2046" s="1859"/>
      <c r="O2046" s="1859"/>
      <c r="P2046" s="1859"/>
      <c r="Q2046" s="1745"/>
      <c r="R2046" s="1745"/>
      <c r="S2046" s="1745"/>
      <c r="T2046" s="1745"/>
      <c r="U2046" s="1745"/>
    </row>
    <row r="2047" spans="13:21">
      <c r="M2047" s="1858"/>
      <c r="N2047" s="1859"/>
      <c r="O2047" s="1859"/>
      <c r="P2047" s="1859"/>
      <c r="Q2047" s="1745"/>
      <c r="R2047" s="1745"/>
      <c r="S2047" s="1745"/>
      <c r="T2047" s="1745"/>
      <c r="U2047" s="1745"/>
    </row>
    <row r="2048" spans="13:21">
      <c r="M2048" s="1858"/>
      <c r="N2048" s="1859"/>
      <c r="O2048" s="1859"/>
      <c r="P2048" s="1859"/>
      <c r="Q2048" s="1745"/>
      <c r="R2048" s="1745"/>
      <c r="S2048" s="1745"/>
      <c r="T2048" s="1745"/>
      <c r="U2048" s="1745"/>
    </row>
    <row r="2049" spans="13:21">
      <c r="M2049" s="1858"/>
      <c r="N2049" s="1859"/>
      <c r="O2049" s="1859"/>
      <c r="P2049" s="1859"/>
      <c r="Q2049" s="1745"/>
      <c r="R2049" s="1745"/>
      <c r="S2049" s="1745"/>
      <c r="T2049" s="1745"/>
      <c r="U2049" s="1745"/>
    </row>
    <row r="2050" spans="13:21">
      <c r="M2050" s="1858"/>
      <c r="N2050" s="1859"/>
      <c r="O2050" s="1859"/>
      <c r="P2050" s="1859"/>
      <c r="Q2050" s="1745"/>
      <c r="R2050" s="1745"/>
      <c r="S2050" s="1745"/>
      <c r="T2050" s="1745"/>
      <c r="U2050" s="1745"/>
    </row>
    <row r="2051" spans="13:21">
      <c r="M2051" s="1858"/>
      <c r="N2051" s="1859"/>
      <c r="O2051" s="1859"/>
      <c r="P2051" s="1859"/>
      <c r="Q2051" s="1745"/>
      <c r="R2051" s="1745"/>
      <c r="S2051" s="1745"/>
      <c r="T2051" s="1745"/>
      <c r="U2051" s="1745"/>
    </row>
    <row r="2052" spans="13:21">
      <c r="M2052" s="1858"/>
      <c r="N2052" s="1859"/>
      <c r="O2052" s="1859"/>
      <c r="P2052" s="1859"/>
      <c r="Q2052" s="1745"/>
      <c r="R2052" s="1745"/>
      <c r="S2052" s="1745"/>
      <c r="T2052" s="1745"/>
      <c r="U2052" s="1745"/>
    </row>
    <row r="2053" spans="13:21">
      <c r="M2053" s="1858"/>
      <c r="N2053" s="1859"/>
      <c r="O2053" s="1859"/>
      <c r="P2053" s="1859"/>
      <c r="Q2053" s="1745"/>
      <c r="R2053" s="1745"/>
      <c r="S2053" s="1745"/>
      <c r="T2053" s="1745"/>
      <c r="U2053" s="1745"/>
    </row>
    <row r="2054" spans="13:21">
      <c r="M2054" s="1858"/>
      <c r="N2054" s="1859"/>
      <c r="O2054" s="1859"/>
      <c r="P2054" s="1859"/>
      <c r="Q2054" s="1745"/>
      <c r="R2054" s="1745"/>
      <c r="S2054" s="1745"/>
      <c r="T2054" s="1745"/>
      <c r="U2054" s="1745"/>
    </row>
    <row r="2055" spans="13:21">
      <c r="M2055" s="1858"/>
      <c r="N2055" s="1859"/>
      <c r="O2055" s="1859"/>
      <c r="P2055" s="1859"/>
      <c r="Q2055" s="1745"/>
      <c r="R2055" s="1745"/>
      <c r="S2055" s="1745"/>
      <c r="T2055" s="1745"/>
      <c r="U2055" s="1745"/>
    </row>
    <row r="2056" spans="13:21">
      <c r="M2056" s="1858"/>
      <c r="N2056" s="1859"/>
      <c r="O2056" s="1859"/>
      <c r="P2056" s="1859"/>
      <c r="Q2056" s="1745"/>
      <c r="R2056" s="1745"/>
      <c r="S2056" s="1745"/>
      <c r="T2056" s="1745"/>
      <c r="U2056" s="1745"/>
    </row>
    <row r="2057" spans="13:21">
      <c r="M2057" s="1858"/>
      <c r="N2057" s="1859"/>
      <c r="O2057" s="1859"/>
      <c r="P2057" s="1859"/>
      <c r="Q2057" s="1745"/>
      <c r="R2057" s="1745"/>
      <c r="S2057" s="1745"/>
      <c r="T2057" s="1745"/>
      <c r="U2057" s="1745"/>
    </row>
    <row r="2058" spans="13:21">
      <c r="M2058" s="1858"/>
      <c r="N2058" s="1859"/>
      <c r="O2058" s="1859"/>
      <c r="P2058" s="1859"/>
      <c r="Q2058" s="1745"/>
      <c r="R2058" s="1745"/>
      <c r="S2058" s="1745"/>
      <c r="T2058" s="1745"/>
      <c r="U2058" s="1745"/>
    </row>
    <row r="2059" spans="13:21">
      <c r="M2059" s="1858"/>
      <c r="N2059" s="1859"/>
      <c r="O2059" s="1859"/>
      <c r="P2059" s="1859"/>
      <c r="Q2059" s="1745"/>
      <c r="R2059" s="1745"/>
      <c r="S2059" s="1745"/>
      <c r="T2059" s="1745"/>
      <c r="U2059" s="1745"/>
    </row>
    <row r="2060" spans="13:21">
      <c r="M2060" s="1858"/>
      <c r="N2060" s="1859"/>
      <c r="O2060" s="1859"/>
      <c r="P2060" s="1859"/>
      <c r="Q2060" s="1745"/>
      <c r="R2060" s="1745"/>
      <c r="S2060" s="1745"/>
      <c r="T2060" s="1745"/>
      <c r="U2060" s="1745"/>
    </row>
    <row r="2061" spans="13:21">
      <c r="M2061" s="1858"/>
      <c r="N2061" s="1859"/>
      <c r="O2061" s="1859"/>
      <c r="P2061" s="1859"/>
      <c r="Q2061" s="1745"/>
      <c r="R2061" s="1745"/>
      <c r="S2061" s="1745"/>
      <c r="T2061" s="1745"/>
      <c r="U2061" s="1745"/>
    </row>
    <row r="2062" spans="13:21">
      <c r="M2062" s="1858"/>
      <c r="N2062" s="1859"/>
      <c r="O2062" s="1859"/>
      <c r="P2062" s="1859"/>
      <c r="Q2062" s="1745"/>
      <c r="R2062" s="1745"/>
      <c r="S2062" s="1745"/>
      <c r="T2062" s="1745"/>
      <c r="U2062" s="1745"/>
    </row>
    <row r="2063" spans="13:21">
      <c r="M2063" s="1858"/>
      <c r="N2063" s="1859"/>
      <c r="O2063" s="1859"/>
      <c r="P2063" s="1859"/>
      <c r="Q2063" s="1745"/>
      <c r="R2063" s="1745"/>
      <c r="S2063" s="1745"/>
      <c r="T2063" s="1745"/>
      <c r="U2063" s="1745"/>
    </row>
    <row r="2064" spans="13:21">
      <c r="M2064" s="1858"/>
      <c r="N2064" s="1859"/>
      <c r="O2064" s="1859"/>
      <c r="P2064" s="1859"/>
      <c r="Q2064" s="1745"/>
      <c r="R2064" s="1745"/>
      <c r="S2064" s="1745"/>
      <c r="T2064" s="1745"/>
      <c r="U2064" s="1745"/>
    </row>
    <row r="2065" spans="13:21">
      <c r="M2065" s="1858"/>
      <c r="N2065" s="1859"/>
      <c r="O2065" s="1859"/>
      <c r="P2065" s="1859"/>
      <c r="Q2065" s="1745"/>
      <c r="R2065" s="1745"/>
      <c r="S2065" s="1745"/>
      <c r="T2065" s="1745"/>
      <c r="U2065" s="1745"/>
    </row>
    <row r="2066" spans="13:21">
      <c r="M2066" s="1858"/>
      <c r="N2066" s="1859"/>
      <c r="O2066" s="1859"/>
      <c r="P2066" s="1859"/>
      <c r="Q2066" s="1745"/>
      <c r="R2066" s="1745"/>
      <c r="S2066" s="1745"/>
      <c r="T2066" s="1745"/>
      <c r="U2066" s="1745"/>
    </row>
    <row r="2067" spans="13:21">
      <c r="M2067" s="1858"/>
      <c r="N2067" s="1859"/>
      <c r="O2067" s="1859"/>
      <c r="P2067" s="1859"/>
      <c r="Q2067" s="1745"/>
      <c r="R2067" s="1745"/>
      <c r="S2067" s="1745"/>
      <c r="T2067" s="1745"/>
      <c r="U2067" s="1745"/>
    </row>
    <row r="2068" spans="13:21">
      <c r="M2068" s="1858"/>
      <c r="N2068" s="1859"/>
      <c r="O2068" s="1859"/>
      <c r="P2068" s="1859"/>
      <c r="Q2068" s="1745"/>
      <c r="R2068" s="1745"/>
      <c r="S2068" s="1745"/>
      <c r="T2068" s="1745"/>
      <c r="U2068" s="1745"/>
    </row>
    <row r="2069" spans="13:21">
      <c r="M2069" s="1858"/>
      <c r="N2069" s="1859"/>
      <c r="O2069" s="1859"/>
      <c r="P2069" s="1859"/>
      <c r="Q2069" s="1745"/>
      <c r="R2069" s="1745"/>
      <c r="S2069" s="1745"/>
      <c r="T2069" s="1745"/>
      <c r="U2069" s="1745"/>
    </row>
    <row r="2070" spans="13:21">
      <c r="M2070" s="1858"/>
      <c r="N2070" s="1859"/>
      <c r="O2070" s="1859"/>
      <c r="P2070" s="1859"/>
      <c r="Q2070" s="1745"/>
      <c r="R2070" s="1745"/>
      <c r="S2070" s="1745"/>
      <c r="T2070" s="1745"/>
      <c r="U2070" s="1745"/>
    </row>
    <row r="2071" spans="13:21">
      <c r="M2071" s="1858"/>
      <c r="N2071" s="1859"/>
      <c r="O2071" s="1859"/>
      <c r="P2071" s="1859"/>
      <c r="Q2071" s="1745"/>
      <c r="R2071" s="1745"/>
      <c r="S2071" s="1745"/>
      <c r="T2071" s="1745"/>
      <c r="U2071" s="1745"/>
    </row>
    <row r="2072" spans="13:21">
      <c r="M2072" s="1858"/>
      <c r="N2072" s="1859"/>
      <c r="O2072" s="1859"/>
      <c r="P2072" s="1859"/>
      <c r="Q2072" s="1745"/>
      <c r="R2072" s="1745"/>
      <c r="S2072" s="1745"/>
      <c r="T2072" s="1745"/>
      <c r="U2072" s="1745"/>
    </row>
    <row r="2073" spans="13:21">
      <c r="M2073" s="1858"/>
      <c r="N2073" s="1859"/>
      <c r="O2073" s="1859"/>
      <c r="P2073" s="1859"/>
      <c r="Q2073" s="1745"/>
      <c r="R2073" s="1745"/>
      <c r="S2073" s="1745"/>
      <c r="T2073" s="1745"/>
      <c r="U2073" s="1745"/>
    </row>
    <row r="2074" spans="13:21">
      <c r="M2074" s="1858"/>
      <c r="N2074" s="1859"/>
      <c r="O2074" s="1859"/>
      <c r="P2074" s="1859"/>
      <c r="Q2074" s="1745"/>
      <c r="R2074" s="1745"/>
      <c r="S2074" s="1745"/>
      <c r="T2074" s="1745"/>
      <c r="U2074" s="1745"/>
    </row>
    <row r="2075" spans="13:21">
      <c r="M2075" s="1858"/>
      <c r="N2075" s="1859"/>
      <c r="O2075" s="1859"/>
      <c r="P2075" s="1859"/>
      <c r="Q2075" s="1745"/>
      <c r="R2075" s="1745"/>
      <c r="S2075" s="1745"/>
      <c r="T2075" s="1745"/>
      <c r="U2075" s="1745"/>
    </row>
    <row r="2076" spans="13:21">
      <c r="M2076" s="1858"/>
      <c r="N2076" s="1859"/>
      <c r="O2076" s="1859"/>
      <c r="P2076" s="1859"/>
      <c r="Q2076" s="1745"/>
      <c r="R2076" s="1745"/>
      <c r="S2076" s="1745"/>
      <c r="T2076" s="1745"/>
      <c r="U2076" s="1745"/>
    </row>
    <row r="2077" spans="13:21">
      <c r="M2077" s="1858"/>
      <c r="N2077" s="1859"/>
      <c r="O2077" s="1859"/>
      <c r="P2077" s="1859"/>
      <c r="Q2077" s="1745"/>
      <c r="R2077" s="1745"/>
      <c r="S2077" s="1745"/>
      <c r="T2077" s="1745"/>
      <c r="U2077" s="1745"/>
    </row>
    <row r="2078" spans="13:21">
      <c r="M2078" s="1858"/>
      <c r="N2078" s="1859"/>
      <c r="O2078" s="1859"/>
      <c r="P2078" s="1859"/>
      <c r="Q2078" s="1745"/>
      <c r="R2078" s="1745"/>
      <c r="S2078" s="1745"/>
      <c r="T2078" s="1745"/>
      <c r="U2078" s="1745"/>
    </row>
    <row r="2079" spans="13:21">
      <c r="M2079" s="1858"/>
      <c r="N2079" s="1859"/>
      <c r="O2079" s="1859"/>
      <c r="P2079" s="1859"/>
      <c r="Q2079" s="1745"/>
      <c r="R2079" s="1745"/>
      <c r="S2079" s="1745"/>
      <c r="T2079" s="1745"/>
      <c r="U2079" s="1745"/>
    </row>
    <row r="2080" spans="13:21">
      <c r="M2080" s="1858"/>
      <c r="N2080" s="1859"/>
      <c r="O2080" s="1859"/>
      <c r="P2080" s="1859"/>
      <c r="Q2080" s="1745"/>
      <c r="R2080" s="1745"/>
      <c r="S2080" s="1745"/>
      <c r="T2080" s="1745"/>
      <c r="U2080" s="1745"/>
    </row>
    <row r="2081" spans="13:21">
      <c r="M2081" s="1858"/>
      <c r="N2081" s="1859"/>
      <c r="O2081" s="1859"/>
      <c r="P2081" s="1859"/>
      <c r="Q2081" s="1745"/>
      <c r="R2081" s="1745"/>
      <c r="S2081" s="1745"/>
      <c r="T2081" s="1745"/>
      <c r="U2081" s="1745"/>
    </row>
    <row r="2082" spans="13:21">
      <c r="M2082" s="1858"/>
      <c r="N2082" s="1859"/>
      <c r="O2082" s="1859"/>
      <c r="P2082" s="1859"/>
      <c r="Q2082" s="1745"/>
      <c r="R2082" s="1745"/>
      <c r="S2082" s="1745"/>
      <c r="T2082" s="1745"/>
      <c r="U2082" s="1745"/>
    </row>
    <row r="2083" spans="13:21">
      <c r="M2083" s="1858"/>
      <c r="N2083" s="1859"/>
      <c r="O2083" s="1859"/>
      <c r="P2083" s="1859"/>
      <c r="Q2083" s="1745"/>
      <c r="R2083" s="1745"/>
      <c r="S2083" s="1745"/>
      <c r="T2083" s="1745"/>
      <c r="U2083" s="1745"/>
    </row>
    <row r="2084" spans="13:21">
      <c r="M2084" s="1858"/>
      <c r="N2084" s="1859"/>
      <c r="O2084" s="1859"/>
      <c r="P2084" s="1859"/>
      <c r="Q2084" s="1745"/>
      <c r="R2084" s="1745"/>
      <c r="S2084" s="1745"/>
      <c r="T2084" s="1745"/>
      <c r="U2084" s="1745"/>
    </row>
    <row r="2085" spans="13:21">
      <c r="M2085" s="1858"/>
      <c r="N2085" s="1859"/>
      <c r="O2085" s="1859"/>
      <c r="P2085" s="1859"/>
      <c r="Q2085" s="1745"/>
      <c r="R2085" s="1745"/>
      <c r="S2085" s="1745"/>
      <c r="T2085" s="1745"/>
      <c r="U2085" s="1745"/>
    </row>
    <row r="2086" spans="13:21">
      <c r="M2086" s="1858"/>
      <c r="N2086" s="1859"/>
      <c r="O2086" s="1859"/>
      <c r="P2086" s="1859"/>
      <c r="Q2086" s="1745"/>
      <c r="R2086" s="1745"/>
      <c r="S2086" s="1745"/>
      <c r="T2086" s="1745"/>
      <c r="U2086" s="1745"/>
    </row>
    <row r="2087" spans="13:21">
      <c r="M2087" s="1858"/>
      <c r="N2087" s="1859"/>
      <c r="O2087" s="1859"/>
      <c r="P2087" s="1859"/>
      <c r="Q2087" s="1745"/>
      <c r="R2087" s="1745"/>
      <c r="S2087" s="1745"/>
      <c r="T2087" s="1745"/>
      <c r="U2087" s="1745"/>
    </row>
    <row r="2088" spans="13:21">
      <c r="M2088" s="1858"/>
      <c r="N2088" s="1859"/>
      <c r="O2088" s="1859"/>
      <c r="P2088" s="1859"/>
      <c r="Q2088" s="1745"/>
      <c r="R2088" s="1745"/>
      <c r="S2088" s="1745"/>
      <c r="T2088" s="1745"/>
      <c r="U2088" s="1745"/>
    </row>
    <row r="2089" spans="13:21">
      <c r="M2089" s="1858"/>
      <c r="N2089" s="1859"/>
      <c r="O2089" s="1859"/>
      <c r="P2089" s="1859"/>
      <c r="Q2089" s="1745"/>
      <c r="R2089" s="1745"/>
      <c r="S2089" s="1745"/>
      <c r="T2089" s="1745"/>
      <c r="U2089" s="1745"/>
    </row>
    <row r="2090" spans="13:21">
      <c r="M2090" s="1858"/>
      <c r="N2090" s="1859"/>
      <c r="O2090" s="1859"/>
      <c r="P2090" s="1859"/>
      <c r="Q2090" s="1745"/>
      <c r="R2090" s="1745"/>
      <c r="S2090" s="1745"/>
      <c r="T2090" s="1745"/>
      <c r="U2090" s="1745"/>
    </row>
    <row r="2091" spans="13:21">
      <c r="M2091" s="1858"/>
      <c r="N2091" s="1859"/>
      <c r="O2091" s="1859"/>
      <c r="P2091" s="1859"/>
      <c r="Q2091" s="1745"/>
      <c r="R2091" s="1745"/>
      <c r="S2091" s="1745"/>
      <c r="T2091" s="1745"/>
      <c r="U2091" s="1745"/>
    </row>
    <row r="2092" spans="13:21">
      <c r="M2092" s="1858"/>
      <c r="N2092" s="1859"/>
      <c r="O2092" s="1859"/>
      <c r="P2092" s="1859"/>
      <c r="Q2092" s="1745"/>
      <c r="R2092" s="1745"/>
      <c r="S2092" s="1745"/>
      <c r="T2092" s="1745"/>
      <c r="U2092" s="1745"/>
    </row>
    <row r="2093" spans="13:21">
      <c r="M2093" s="1858"/>
      <c r="N2093" s="1859"/>
      <c r="O2093" s="1859"/>
      <c r="P2093" s="1859"/>
      <c r="Q2093" s="1745"/>
      <c r="R2093" s="1745"/>
      <c r="S2093" s="1745"/>
      <c r="T2093" s="1745"/>
      <c r="U2093" s="1745"/>
    </row>
    <row r="2094" spans="13:21">
      <c r="M2094" s="1858"/>
      <c r="N2094" s="1859"/>
      <c r="O2094" s="1859"/>
      <c r="P2094" s="1859"/>
      <c r="Q2094" s="1745"/>
      <c r="R2094" s="1745"/>
      <c r="S2094" s="1745"/>
      <c r="T2094" s="1745"/>
      <c r="U2094" s="1745"/>
    </row>
    <row r="2095" spans="13:21">
      <c r="M2095" s="1858"/>
      <c r="N2095" s="1859"/>
      <c r="O2095" s="1859"/>
      <c r="P2095" s="1859"/>
      <c r="Q2095" s="1745"/>
      <c r="R2095" s="1745"/>
      <c r="S2095" s="1745"/>
      <c r="T2095" s="1745"/>
      <c r="U2095" s="1745"/>
    </row>
    <row r="2096" spans="13:21">
      <c r="M2096" s="1858"/>
      <c r="N2096" s="1859"/>
      <c r="O2096" s="1859"/>
      <c r="P2096" s="1859"/>
      <c r="Q2096" s="1745"/>
      <c r="R2096" s="1745"/>
      <c r="S2096" s="1745"/>
      <c r="T2096" s="1745"/>
      <c r="U2096" s="1745"/>
    </row>
    <row r="2097" spans="13:21">
      <c r="M2097" s="1858"/>
      <c r="N2097" s="1859"/>
      <c r="O2097" s="1859"/>
      <c r="P2097" s="1859"/>
      <c r="Q2097" s="1745"/>
      <c r="R2097" s="1745"/>
      <c r="S2097" s="1745"/>
      <c r="T2097" s="1745"/>
      <c r="U2097" s="1745"/>
    </row>
    <row r="2098" spans="13:21">
      <c r="M2098" s="1858"/>
      <c r="N2098" s="1859"/>
      <c r="O2098" s="1859"/>
      <c r="P2098" s="1859"/>
      <c r="Q2098" s="1745"/>
      <c r="R2098" s="1745"/>
      <c r="S2098" s="1745"/>
      <c r="T2098" s="1745"/>
      <c r="U2098" s="1745"/>
    </row>
    <row r="2099" spans="13:21">
      <c r="M2099" s="1858"/>
      <c r="N2099" s="1859"/>
      <c r="O2099" s="1859"/>
      <c r="P2099" s="1859"/>
      <c r="Q2099" s="1745"/>
      <c r="R2099" s="1745"/>
      <c r="S2099" s="1745"/>
      <c r="T2099" s="1745"/>
      <c r="U2099" s="1745"/>
    </row>
    <row r="2100" spans="13:21">
      <c r="M2100" s="1858"/>
      <c r="N2100" s="1859"/>
      <c r="O2100" s="1859"/>
      <c r="P2100" s="1859"/>
      <c r="Q2100" s="1745"/>
      <c r="R2100" s="1745"/>
      <c r="S2100" s="1745"/>
      <c r="T2100" s="1745"/>
      <c r="U2100" s="1745"/>
    </row>
    <row r="2101" spans="13:21">
      <c r="M2101" s="1858"/>
      <c r="N2101" s="1859"/>
      <c r="O2101" s="1859"/>
      <c r="P2101" s="1859"/>
      <c r="Q2101" s="1745"/>
      <c r="R2101" s="1745"/>
      <c r="S2101" s="1745"/>
      <c r="T2101" s="1745"/>
      <c r="U2101" s="1745"/>
    </row>
    <row r="2102" spans="13:21">
      <c r="M2102" s="1858"/>
      <c r="N2102" s="1859"/>
      <c r="O2102" s="1859"/>
      <c r="P2102" s="1859"/>
      <c r="Q2102" s="1745"/>
      <c r="R2102" s="1745"/>
      <c r="S2102" s="1745"/>
      <c r="T2102" s="1745"/>
      <c r="U2102" s="1745"/>
    </row>
    <row r="2103" spans="13:21">
      <c r="M2103" s="1858"/>
      <c r="N2103" s="1859"/>
      <c r="O2103" s="1859"/>
      <c r="P2103" s="1859"/>
      <c r="Q2103" s="1745"/>
      <c r="R2103" s="1745"/>
      <c r="S2103" s="1745"/>
      <c r="T2103" s="1745"/>
      <c r="U2103" s="1745"/>
    </row>
    <row r="2104" spans="13:21">
      <c r="M2104" s="1858"/>
      <c r="N2104" s="1859"/>
      <c r="O2104" s="1859"/>
      <c r="P2104" s="1859"/>
      <c r="Q2104" s="1745"/>
      <c r="R2104" s="1745"/>
      <c r="S2104" s="1745"/>
      <c r="T2104" s="1745"/>
      <c r="U2104" s="1745"/>
    </row>
    <row r="2105" spans="13:21">
      <c r="M2105" s="1858"/>
      <c r="N2105" s="1859"/>
      <c r="O2105" s="1859"/>
      <c r="P2105" s="1859"/>
      <c r="Q2105" s="1745"/>
      <c r="R2105" s="1745"/>
      <c r="S2105" s="1745"/>
      <c r="T2105" s="1745"/>
      <c r="U2105" s="1745"/>
    </row>
    <row r="2106" spans="13:21">
      <c r="M2106" s="1858"/>
      <c r="N2106" s="1859"/>
      <c r="O2106" s="1859"/>
      <c r="P2106" s="1859"/>
      <c r="Q2106" s="1745"/>
      <c r="R2106" s="1745"/>
      <c r="S2106" s="1745"/>
      <c r="T2106" s="1745"/>
      <c r="U2106" s="1745"/>
    </row>
    <row r="2107" spans="13:21">
      <c r="M2107" s="1858"/>
      <c r="N2107" s="1859"/>
      <c r="O2107" s="1859"/>
      <c r="P2107" s="1859"/>
      <c r="Q2107" s="1745"/>
      <c r="R2107" s="1745"/>
      <c r="S2107" s="1745"/>
      <c r="T2107" s="1745"/>
      <c r="U2107" s="1745"/>
    </row>
    <row r="2108" spans="13:21">
      <c r="M2108" s="1858"/>
      <c r="N2108" s="1859"/>
      <c r="O2108" s="1859"/>
      <c r="P2108" s="1859"/>
      <c r="Q2108" s="1745"/>
      <c r="R2108" s="1745"/>
      <c r="S2108" s="1745"/>
      <c r="T2108" s="1745"/>
      <c r="U2108" s="1745"/>
    </row>
    <row r="2109" spans="13:21">
      <c r="M2109" s="1858"/>
      <c r="N2109" s="1859"/>
      <c r="O2109" s="1859"/>
      <c r="P2109" s="1859"/>
      <c r="Q2109" s="1745"/>
      <c r="R2109" s="1745"/>
      <c r="S2109" s="1745"/>
      <c r="T2109" s="1745"/>
      <c r="U2109" s="1745"/>
    </row>
    <row r="2110" spans="13:21">
      <c r="M2110" s="1858"/>
      <c r="N2110" s="1859"/>
      <c r="O2110" s="1859"/>
      <c r="P2110" s="1859"/>
      <c r="Q2110" s="1745"/>
      <c r="R2110" s="1745"/>
      <c r="S2110" s="1745"/>
      <c r="T2110" s="1745"/>
      <c r="U2110" s="1745"/>
    </row>
    <row r="2111" spans="13:21">
      <c r="M2111" s="1858"/>
      <c r="N2111" s="1859"/>
      <c r="O2111" s="1859"/>
      <c r="P2111" s="1859"/>
      <c r="Q2111" s="1745"/>
      <c r="R2111" s="1745"/>
      <c r="S2111" s="1745"/>
      <c r="T2111" s="1745"/>
      <c r="U2111" s="1745"/>
    </row>
    <row r="2112" spans="13:21">
      <c r="M2112" s="1858"/>
      <c r="N2112" s="1859"/>
      <c r="O2112" s="1859"/>
      <c r="P2112" s="1859"/>
      <c r="Q2112" s="1745"/>
      <c r="R2112" s="1745"/>
      <c r="S2112" s="1745"/>
      <c r="T2112" s="1745"/>
      <c r="U2112" s="1745"/>
    </row>
    <row r="2113" spans="13:21">
      <c r="M2113" s="1858"/>
      <c r="N2113" s="1859"/>
      <c r="O2113" s="1859"/>
      <c r="P2113" s="1859"/>
      <c r="Q2113" s="1745"/>
      <c r="R2113" s="1745"/>
      <c r="S2113" s="1745"/>
      <c r="T2113" s="1745"/>
      <c r="U2113" s="1745"/>
    </row>
    <row r="2114" spans="13:21">
      <c r="M2114" s="1858"/>
      <c r="N2114" s="1859"/>
      <c r="O2114" s="1859"/>
      <c r="P2114" s="1859"/>
      <c r="Q2114" s="1745"/>
      <c r="R2114" s="1745"/>
      <c r="S2114" s="1745"/>
      <c r="T2114" s="1745"/>
      <c r="U2114" s="1745"/>
    </row>
    <row r="2115" spans="13:21">
      <c r="M2115" s="1858"/>
      <c r="N2115" s="1859"/>
      <c r="O2115" s="1859"/>
      <c r="P2115" s="1859"/>
      <c r="Q2115" s="1745"/>
      <c r="R2115" s="1745"/>
      <c r="S2115" s="1745"/>
      <c r="T2115" s="1745"/>
      <c r="U2115" s="1745"/>
    </row>
    <row r="2116" spans="13:21">
      <c r="M2116" s="1858"/>
      <c r="N2116" s="1859"/>
      <c r="O2116" s="1859"/>
      <c r="P2116" s="1859"/>
      <c r="Q2116" s="1745"/>
      <c r="R2116" s="1745"/>
      <c r="S2116" s="1745"/>
      <c r="T2116" s="1745"/>
      <c r="U2116" s="1745"/>
    </row>
    <row r="2117" spans="13:21">
      <c r="M2117" s="1858"/>
      <c r="N2117" s="1859"/>
      <c r="O2117" s="1859"/>
      <c r="P2117" s="1859"/>
      <c r="Q2117" s="1745"/>
      <c r="R2117" s="1745"/>
      <c r="S2117" s="1745"/>
      <c r="T2117" s="1745"/>
      <c r="U2117" s="1745"/>
    </row>
    <row r="2118" spans="13:21">
      <c r="M2118" s="1858"/>
      <c r="N2118" s="1859"/>
      <c r="O2118" s="1859"/>
      <c r="P2118" s="1859"/>
      <c r="Q2118" s="1745"/>
      <c r="R2118" s="1745"/>
      <c r="S2118" s="1745"/>
      <c r="T2118" s="1745"/>
      <c r="U2118" s="1745"/>
    </row>
    <row r="2119" spans="13:21">
      <c r="M2119" s="1858"/>
      <c r="N2119" s="1859"/>
      <c r="O2119" s="1859"/>
      <c r="P2119" s="1859"/>
      <c r="Q2119" s="1745"/>
      <c r="R2119" s="1745"/>
      <c r="S2119" s="1745"/>
      <c r="T2119" s="1745"/>
      <c r="U2119" s="1745"/>
    </row>
    <row r="2120" spans="13:21">
      <c r="M2120" s="1858"/>
      <c r="N2120" s="1859"/>
      <c r="O2120" s="1859"/>
      <c r="P2120" s="1859"/>
      <c r="Q2120" s="1745"/>
      <c r="R2120" s="1745"/>
      <c r="S2120" s="1745"/>
      <c r="T2120" s="1745"/>
      <c r="U2120" s="1745"/>
    </row>
    <row r="2121" spans="13:21">
      <c r="M2121" s="1858"/>
      <c r="N2121" s="1859"/>
      <c r="O2121" s="1859"/>
      <c r="P2121" s="1859"/>
      <c r="Q2121" s="1745"/>
      <c r="R2121" s="1745"/>
      <c r="S2121" s="1745"/>
      <c r="T2121" s="1745"/>
      <c r="U2121" s="1745"/>
    </row>
    <row r="2122" spans="13:21">
      <c r="M2122" s="1858"/>
      <c r="N2122" s="1859"/>
      <c r="O2122" s="1859"/>
      <c r="P2122" s="1859"/>
      <c r="Q2122" s="1745"/>
      <c r="R2122" s="1745"/>
      <c r="S2122" s="1745"/>
      <c r="T2122" s="1745"/>
      <c r="U2122" s="1745"/>
    </row>
    <row r="2123" spans="13:21">
      <c r="M2123" s="1858"/>
      <c r="N2123" s="1859"/>
      <c r="O2123" s="1859"/>
      <c r="P2123" s="1859"/>
      <c r="Q2123" s="1745"/>
      <c r="R2123" s="1745"/>
      <c r="S2123" s="1745"/>
      <c r="T2123" s="1745"/>
      <c r="U2123" s="1745"/>
    </row>
    <row r="2124" spans="13:21">
      <c r="M2124" s="1858"/>
      <c r="N2124" s="1859"/>
      <c r="O2124" s="1859"/>
      <c r="P2124" s="1859"/>
      <c r="Q2124" s="1745"/>
      <c r="R2124" s="1745"/>
      <c r="S2124" s="1745"/>
      <c r="T2124" s="1745"/>
      <c r="U2124" s="1745"/>
    </row>
    <row r="2125" spans="13:21">
      <c r="M2125" s="1858"/>
      <c r="N2125" s="1859"/>
      <c r="O2125" s="1859"/>
      <c r="P2125" s="1859"/>
      <c r="Q2125" s="1745"/>
      <c r="R2125" s="1745"/>
      <c r="S2125" s="1745"/>
      <c r="T2125" s="1745"/>
      <c r="U2125" s="1745"/>
    </row>
    <row r="2126" spans="13:21">
      <c r="M2126" s="1858"/>
      <c r="N2126" s="1859"/>
      <c r="O2126" s="1859"/>
      <c r="P2126" s="1859"/>
      <c r="Q2126" s="1745"/>
      <c r="R2126" s="1745"/>
      <c r="S2126" s="1745"/>
      <c r="T2126" s="1745"/>
      <c r="U2126" s="1745"/>
    </row>
    <row r="2127" spans="13:21">
      <c r="M2127" s="1858"/>
      <c r="N2127" s="1859"/>
      <c r="O2127" s="1859"/>
      <c r="P2127" s="1859"/>
      <c r="Q2127" s="1745"/>
      <c r="R2127" s="1745"/>
      <c r="S2127" s="1745"/>
      <c r="T2127" s="1745"/>
      <c r="U2127" s="1745"/>
    </row>
    <row r="2128" spans="13:21">
      <c r="M2128" s="1858"/>
      <c r="N2128" s="1859"/>
      <c r="O2128" s="1859"/>
      <c r="P2128" s="1859"/>
      <c r="Q2128" s="1745"/>
      <c r="R2128" s="1745"/>
      <c r="S2128" s="1745"/>
      <c r="T2128" s="1745"/>
      <c r="U2128" s="1745"/>
    </row>
    <row r="2129" spans="13:21">
      <c r="M2129" s="1858"/>
      <c r="N2129" s="1859"/>
      <c r="O2129" s="1859"/>
      <c r="P2129" s="1859"/>
      <c r="Q2129" s="1745"/>
      <c r="R2129" s="1745"/>
      <c r="S2129" s="1745"/>
      <c r="T2129" s="1745"/>
      <c r="U2129" s="1745"/>
    </row>
    <row r="2130" spans="13:21">
      <c r="M2130" s="1858"/>
      <c r="N2130" s="1859"/>
      <c r="O2130" s="1859"/>
      <c r="P2130" s="1859"/>
      <c r="Q2130" s="1745"/>
      <c r="R2130" s="1745"/>
      <c r="S2130" s="1745"/>
      <c r="T2130" s="1745"/>
      <c r="U2130" s="1745"/>
    </row>
    <row r="2131" spans="13:21">
      <c r="M2131" s="1858"/>
      <c r="N2131" s="1859"/>
      <c r="O2131" s="1859"/>
      <c r="P2131" s="1859"/>
      <c r="Q2131" s="1745"/>
      <c r="R2131" s="1745"/>
      <c r="S2131" s="1745"/>
      <c r="T2131" s="1745"/>
      <c r="U2131" s="1745"/>
    </row>
    <row r="2132" spans="13:21">
      <c r="M2132" s="1858"/>
      <c r="N2132" s="1859"/>
      <c r="O2132" s="1859"/>
      <c r="P2132" s="1859"/>
      <c r="Q2132" s="1745"/>
      <c r="R2132" s="1745"/>
      <c r="S2132" s="1745"/>
      <c r="T2132" s="1745"/>
      <c r="U2132" s="1745"/>
    </row>
    <row r="2133" spans="13:21">
      <c r="M2133" s="1858"/>
      <c r="N2133" s="1859"/>
      <c r="O2133" s="1859"/>
      <c r="P2133" s="1859"/>
      <c r="Q2133" s="1745"/>
      <c r="R2133" s="1745"/>
      <c r="S2133" s="1745"/>
      <c r="T2133" s="1745"/>
      <c r="U2133" s="1745"/>
    </row>
    <row r="2134" spans="13:21">
      <c r="M2134" s="1858"/>
      <c r="N2134" s="1859"/>
      <c r="O2134" s="1859"/>
      <c r="P2134" s="1859"/>
      <c r="Q2134" s="1745"/>
      <c r="R2134" s="1745"/>
      <c r="S2134" s="1745"/>
      <c r="T2134" s="1745"/>
      <c r="U2134" s="1745"/>
    </row>
    <row r="2135" spans="13:21">
      <c r="M2135" s="1858"/>
      <c r="N2135" s="1859"/>
      <c r="O2135" s="1859"/>
      <c r="P2135" s="1859"/>
      <c r="Q2135" s="1745"/>
      <c r="R2135" s="1745"/>
      <c r="S2135" s="1745"/>
      <c r="T2135" s="1745"/>
      <c r="U2135" s="1745"/>
    </row>
    <row r="2136" spans="13:21">
      <c r="M2136" s="1858"/>
      <c r="N2136" s="1859"/>
      <c r="O2136" s="1859"/>
      <c r="P2136" s="1859"/>
      <c r="Q2136" s="1745"/>
      <c r="R2136" s="1745"/>
      <c r="S2136" s="1745"/>
      <c r="T2136" s="1745"/>
      <c r="U2136" s="1745"/>
    </row>
    <row r="2137" spans="13:21">
      <c r="M2137" s="1858"/>
      <c r="N2137" s="1859"/>
      <c r="O2137" s="1859"/>
      <c r="P2137" s="1859"/>
      <c r="Q2137" s="1745"/>
      <c r="R2137" s="1745"/>
      <c r="S2137" s="1745"/>
      <c r="T2137" s="1745"/>
      <c r="U2137" s="1745"/>
    </row>
    <row r="2138" spans="13:21">
      <c r="M2138" s="1858"/>
      <c r="N2138" s="1859"/>
      <c r="O2138" s="1859"/>
      <c r="P2138" s="1859"/>
      <c r="Q2138" s="1745"/>
      <c r="R2138" s="1745"/>
      <c r="S2138" s="1745"/>
      <c r="T2138" s="1745"/>
      <c r="U2138" s="1745"/>
    </row>
    <row r="2139" spans="13:21">
      <c r="M2139" s="1858"/>
      <c r="N2139" s="1859"/>
      <c r="O2139" s="1859"/>
      <c r="P2139" s="1859"/>
      <c r="Q2139" s="1745"/>
      <c r="R2139" s="1745"/>
      <c r="S2139" s="1745"/>
      <c r="T2139" s="1745"/>
      <c r="U2139" s="1745"/>
    </row>
    <row r="2140" spans="13:21">
      <c r="M2140" s="1858"/>
      <c r="N2140" s="1859"/>
      <c r="O2140" s="1859"/>
      <c r="P2140" s="1859"/>
      <c r="Q2140" s="1745"/>
      <c r="R2140" s="1745"/>
      <c r="S2140" s="1745"/>
      <c r="T2140" s="1745"/>
      <c r="U2140" s="1745"/>
    </row>
    <row r="2141" spans="13:21">
      <c r="M2141" s="1858"/>
      <c r="N2141" s="1859"/>
      <c r="O2141" s="1859"/>
      <c r="P2141" s="1859"/>
      <c r="Q2141" s="1745"/>
      <c r="R2141" s="1745"/>
      <c r="S2141" s="1745"/>
      <c r="T2141" s="1745"/>
      <c r="U2141" s="1745"/>
    </row>
    <row r="2142" spans="13:21">
      <c r="M2142" s="1858"/>
      <c r="N2142" s="1859"/>
      <c r="O2142" s="1859"/>
      <c r="P2142" s="1859"/>
      <c r="Q2142" s="1745"/>
      <c r="R2142" s="1745"/>
      <c r="S2142" s="1745"/>
      <c r="T2142" s="1745"/>
      <c r="U2142" s="1745"/>
    </row>
    <row r="2143" spans="13:21">
      <c r="M2143" s="1858"/>
      <c r="N2143" s="1859"/>
      <c r="O2143" s="1859"/>
      <c r="P2143" s="1859"/>
      <c r="Q2143" s="1745"/>
      <c r="R2143" s="1745"/>
      <c r="S2143" s="1745"/>
      <c r="T2143" s="1745"/>
      <c r="U2143" s="1745"/>
    </row>
    <row r="2144" spans="13:21">
      <c r="M2144" s="1858"/>
      <c r="N2144" s="1859"/>
      <c r="O2144" s="1859"/>
      <c r="P2144" s="1859"/>
      <c r="Q2144" s="1745"/>
      <c r="R2144" s="1745"/>
      <c r="S2144" s="1745"/>
      <c r="T2144" s="1745"/>
      <c r="U2144" s="1745"/>
    </row>
    <row r="2145" spans="13:21">
      <c r="M2145" s="1858"/>
      <c r="N2145" s="1859"/>
      <c r="O2145" s="1859"/>
      <c r="P2145" s="1859"/>
      <c r="Q2145" s="1745"/>
      <c r="R2145" s="1745"/>
      <c r="S2145" s="1745"/>
      <c r="T2145" s="1745"/>
      <c r="U2145" s="1745"/>
    </row>
    <row r="2146" spans="13:21">
      <c r="M2146" s="1858"/>
      <c r="N2146" s="1859"/>
      <c r="O2146" s="1859"/>
      <c r="P2146" s="1859"/>
      <c r="Q2146" s="1745"/>
      <c r="R2146" s="1745"/>
      <c r="S2146" s="1745"/>
      <c r="T2146" s="1745"/>
      <c r="U2146" s="1745"/>
    </row>
    <row r="2147" spans="13:21">
      <c r="M2147" s="1858"/>
      <c r="N2147" s="1859"/>
      <c r="O2147" s="1859"/>
      <c r="P2147" s="1859"/>
      <c r="Q2147" s="1745"/>
      <c r="R2147" s="1745"/>
      <c r="S2147" s="1745"/>
      <c r="T2147" s="1745"/>
      <c r="U2147" s="1745"/>
    </row>
    <row r="2148" spans="13:21">
      <c r="M2148" s="1858"/>
      <c r="N2148" s="1859"/>
      <c r="O2148" s="1859"/>
      <c r="P2148" s="1859"/>
      <c r="Q2148" s="1745"/>
      <c r="R2148" s="1745"/>
      <c r="S2148" s="1745"/>
      <c r="T2148" s="1745"/>
      <c r="U2148" s="1745"/>
    </row>
    <row r="2149" spans="13:21">
      <c r="M2149" s="1858"/>
      <c r="N2149" s="1859"/>
      <c r="O2149" s="1859"/>
      <c r="P2149" s="1859"/>
      <c r="Q2149" s="1745"/>
      <c r="R2149" s="1745"/>
      <c r="S2149" s="1745"/>
      <c r="T2149" s="1745"/>
      <c r="U2149" s="1745"/>
    </row>
    <row r="2150" spans="13:21">
      <c r="M2150" s="1858"/>
      <c r="N2150" s="1859"/>
      <c r="O2150" s="1859"/>
      <c r="P2150" s="1859"/>
      <c r="Q2150" s="1745"/>
      <c r="R2150" s="1745"/>
      <c r="S2150" s="1745"/>
      <c r="T2150" s="1745"/>
      <c r="U2150" s="1745"/>
    </row>
    <row r="2151" spans="13:21">
      <c r="M2151" s="1858"/>
      <c r="N2151" s="1859"/>
      <c r="O2151" s="1859"/>
      <c r="P2151" s="1859"/>
      <c r="Q2151" s="1745"/>
      <c r="R2151" s="1745"/>
      <c r="S2151" s="1745"/>
      <c r="T2151" s="1745"/>
      <c r="U2151" s="1745"/>
    </row>
    <row r="2152" spans="13:21">
      <c r="M2152" s="1858"/>
      <c r="N2152" s="1859"/>
      <c r="O2152" s="1859"/>
      <c r="P2152" s="1859"/>
      <c r="Q2152" s="1745"/>
      <c r="R2152" s="1745"/>
      <c r="S2152" s="1745"/>
      <c r="T2152" s="1745"/>
      <c r="U2152" s="1745"/>
    </row>
    <row r="2153" spans="13:21">
      <c r="M2153" s="1858"/>
      <c r="N2153" s="1859"/>
      <c r="O2153" s="1859"/>
      <c r="P2153" s="1859"/>
      <c r="Q2153" s="1745"/>
      <c r="R2153" s="1745"/>
      <c r="S2153" s="1745"/>
      <c r="T2153" s="1745"/>
      <c r="U2153" s="1745"/>
    </row>
    <row r="2154" spans="13:21">
      <c r="M2154" s="1858"/>
      <c r="N2154" s="1859"/>
      <c r="O2154" s="1859"/>
      <c r="P2154" s="1859"/>
      <c r="Q2154" s="1745"/>
      <c r="R2154" s="1745"/>
      <c r="S2154" s="1745"/>
      <c r="T2154" s="1745"/>
      <c r="U2154" s="1745"/>
    </row>
    <row r="2155" spans="13:21">
      <c r="M2155" s="1858"/>
      <c r="N2155" s="1859"/>
      <c r="O2155" s="1859"/>
      <c r="P2155" s="1859"/>
      <c r="Q2155" s="1745"/>
      <c r="R2155" s="1745"/>
      <c r="S2155" s="1745"/>
      <c r="T2155" s="1745"/>
      <c r="U2155" s="1745"/>
    </row>
    <row r="2156" spans="13:21">
      <c r="M2156" s="1858"/>
      <c r="N2156" s="1859"/>
      <c r="O2156" s="1859"/>
      <c r="P2156" s="1859"/>
      <c r="Q2156" s="1745"/>
      <c r="R2156" s="1745"/>
      <c r="S2156" s="1745"/>
      <c r="T2156" s="1745"/>
      <c r="U2156" s="1745"/>
    </row>
    <row r="2157" spans="13:21">
      <c r="M2157" s="1858"/>
      <c r="N2157" s="1859"/>
      <c r="O2157" s="1859"/>
      <c r="P2157" s="1859"/>
      <c r="Q2157" s="1745"/>
      <c r="R2157" s="1745"/>
      <c r="S2157" s="1745"/>
      <c r="T2157" s="1745"/>
      <c r="U2157" s="1745"/>
    </row>
    <row r="2158" spans="13:21">
      <c r="M2158" s="1858"/>
      <c r="N2158" s="1859"/>
      <c r="O2158" s="1859"/>
      <c r="P2158" s="1859"/>
      <c r="Q2158" s="1745"/>
      <c r="R2158" s="1745"/>
      <c r="S2158" s="1745"/>
      <c r="T2158" s="1745"/>
      <c r="U2158" s="1745"/>
    </row>
    <row r="2159" spans="13:21">
      <c r="M2159" s="1858"/>
      <c r="N2159" s="1859"/>
      <c r="O2159" s="1859"/>
      <c r="P2159" s="1859"/>
      <c r="Q2159" s="1745"/>
      <c r="R2159" s="1745"/>
      <c r="S2159" s="1745"/>
      <c r="T2159" s="1745"/>
      <c r="U2159" s="1745"/>
    </row>
    <row r="2160" spans="13:21">
      <c r="M2160" s="1858"/>
      <c r="N2160" s="1859"/>
      <c r="O2160" s="1859"/>
      <c r="P2160" s="1859"/>
      <c r="Q2160" s="1745"/>
      <c r="R2160" s="1745"/>
      <c r="S2160" s="1745"/>
      <c r="T2160" s="1745"/>
      <c r="U2160" s="1745"/>
    </row>
    <row r="2161" spans="13:21">
      <c r="M2161" s="1858"/>
      <c r="N2161" s="1859"/>
      <c r="O2161" s="1859"/>
      <c r="P2161" s="1859"/>
      <c r="Q2161" s="1745"/>
      <c r="R2161" s="1745"/>
      <c r="S2161" s="1745"/>
      <c r="T2161" s="1745"/>
      <c r="U2161" s="1745"/>
    </row>
    <row r="2162" spans="13:21">
      <c r="M2162" s="1858"/>
      <c r="N2162" s="1859"/>
      <c r="O2162" s="1859"/>
      <c r="P2162" s="1859"/>
      <c r="Q2162" s="1745"/>
      <c r="R2162" s="1745"/>
      <c r="S2162" s="1745"/>
      <c r="T2162" s="1745"/>
      <c r="U2162" s="1745"/>
    </row>
    <row r="2163" spans="13:21">
      <c r="M2163" s="1858"/>
      <c r="N2163" s="1859"/>
      <c r="O2163" s="1859"/>
      <c r="P2163" s="1859"/>
      <c r="Q2163" s="1745"/>
      <c r="R2163" s="1745"/>
      <c r="S2163" s="1745"/>
      <c r="T2163" s="1745"/>
      <c r="U2163" s="1745"/>
    </row>
    <row r="2164" spans="13:21">
      <c r="M2164" s="1858"/>
      <c r="N2164" s="1859"/>
      <c r="O2164" s="1859"/>
      <c r="P2164" s="1859"/>
      <c r="Q2164" s="1745"/>
      <c r="R2164" s="1745"/>
      <c r="S2164" s="1745"/>
      <c r="T2164" s="1745"/>
      <c r="U2164" s="1745"/>
    </row>
    <row r="2165" spans="13:21">
      <c r="M2165" s="1858"/>
      <c r="N2165" s="1859"/>
      <c r="O2165" s="1859"/>
      <c r="P2165" s="1859"/>
      <c r="Q2165" s="1745"/>
      <c r="R2165" s="1745"/>
      <c r="S2165" s="1745"/>
      <c r="T2165" s="1745"/>
      <c r="U2165" s="1745"/>
    </row>
    <row r="2166" spans="13:21">
      <c r="M2166" s="1858"/>
      <c r="N2166" s="1859"/>
      <c r="O2166" s="1859"/>
      <c r="P2166" s="1859"/>
      <c r="Q2166" s="1745"/>
      <c r="R2166" s="1745"/>
      <c r="S2166" s="1745"/>
      <c r="T2166" s="1745"/>
      <c r="U2166" s="1745"/>
    </row>
    <row r="2167" spans="13:21">
      <c r="M2167" s="1858"/>
      <c r="N2167" s="1859"/>
      <c r="O2167" s="1859"/>
      <c r="P2167" s="1859"/>
      <c r="Q2167" s="1745"/>
      <c r="R2167" s="1745"/>
      <c r="S2167" s="1745"/>
      <c r="T2167" s="1745"/>
      <c r="U2167" s="1745"/>
    </row>
    <row r="2168" spans="13:21">
      <c r="M2168" s="1858"/>
      <c r="N2168" s="1859"/>
      <c r="O2168" s="1859"/>
      <c r="P2168" s="1859"/>
      <c r="Q2168" s="1745"/>
      <c r="R2168" s="1745"/>
      <c r="S2168" s="1745"/>
      <c r="T2168" s="1745"/>
      <c r="U2168" s="1745"/>
    </row>
    <row r="2169" spans="13:21">
      <c r="M2169" s="1858"/>
      <c r="N2169" s="1859"/>
      <c r="O2169" s="1859"/>
      <c r="P2169" s="1859"/>
      <c r="Q2169" s="1745"/>
      <c r="R2169" s="1745"/>
      <c r="S2169" s="1745"/>
      <c r="T2169" s="1745"/>
      <c r="U2169" s="1745"/>
    </row>
    <row r="2170" spans="13:21">
      <c r="M2170" s="1858"/>
      <c r="N2170" s="1859"/>
      <c r="O2170" s="1859"/>
      <c r="P2170" s="1859"/>
      <c r="Q2170" s="1745"/>
      <c r="R2170" s="1745"/>
      <c r="S2170" s="1745"/>
      <c r="T2170" s="1745"/>
      <c r="U2170" s="1745"/>
    </row>
    <row r="2171" spans="13:21">
      <c r="M2171" s="1858"/>
      <c r="N2171" s="1859"/>
      <c r="O2171" s="1859"/>
      <c r="P2171" s="1859"/>
      <c r="Q2171" s="1745"/>
      <c r="R2171" s="1745"/>
      <c r="S2171" s="1745"/>
      <c r="T2171" s="1745"/>
      <c r="U2171" s="1745"/>
    </row>
    <row r="2172" spans="13:21">
      <c r="M2172" s="1858"/>
      <c r="N2172" s="1859"/>
      <c r="O2172" s="1859"/>
      <c r="P2172" s="1859"/>
      <c r="Q2172" s="1745"/>
      <c r="R2172" s="1745"/>
      <c r="S2172" s="1745"/>
      <c r="T2172" s="1745"/>
      <c r="U2172" s="1745"/>
    </row>
    <row r="2173" spans="13:21">
      <c r="M2173" s="1858"/>
      <c r="N2173" s="1859"/>
      <c r="O2173" s="1859"/>
      <c r="P2173" s="1859"/>
      <c r="Q2173" s="1745"/>
      <c r="R2173" s="1745"/>
      <c r="S2173" s="1745"/>
      <c r="T2173" s="1745"/>
      <c r="U2173" s="1745"/>
    </row>
    <row r="2174" spans="13:21">
      <c r="M2174" s="1858"/>
      <c r="N2174" s="1859"/>
      <c r="O2174" s="1859"/>
      <c r="P2174" s="1859"/>
      <c r="Q2174" s="1745"/>
      <c r="R2174" s="1745"/>
      <c r="S2174" s="1745"/>
      <c r="T2174" s="1745"/>
      <c r="U2174" s="1745"/>
    </row>
    <row r="2175" spans="13:21">
      <c r="M2175" s="1858"/>
      <c r="N2175" s="1859"/>
      <c r="O2175" s="1859"/>
      <c r="P2175" s="1859"/>
      <c r="Q2175" s="1745"/>
      <c r="R2175" s="1745"/>
      <c r="S2175" s="1745"/>
      <c r="T2175" s="1745"/>
      <c r="U2175" s="1745"/>
    </row>
    <row r="2176" spans="13:21">
      <c r="M2176" s="1858"/>
      <c r="N2176" s="1859"/>
      <c r="O2176" s="1859"/>
      <c r="P2176" s="1859"/>
      <c r="Q2176" s="1745"/>
      <c r="R2176" s="1745"/>
      <c r="S2176" s="1745"/>
      <c r="T2176" s="1745"/>
      <c r="U2176" s="1745"/>
    </row>
    <row r="2177" spans="13:21">
      <c r="M2177" s="1858"/>
      <c r="N2177" s="1859"/>
      <c r="O2177" s="1859"/>
      <c r="P2177" s="1859"/>
      <c r="Q2177" s="1745"/>
      <c r="R2177" s="1745"/>
      <c r="S2177" s="1745"/>
      <c r="T2177" s="1745"/>
      <c r="U2177" s="1745"/>
    </row>
    <row r="2178" spans="13:21">
      <c r="M2178" s="1858"/>
      <c r="N2178" s="1859"/>
      <c r="O2178" s="1859"/>
      <c r="P2178" s="1859"/>
      <c r="Q2178" s="1745"/>
      <c r="R2178" s="1745"/>
      <c r="S2178" s="1745"/>
      <c r="T2178" s="1745"/>
      <c r="U2178" s="1745"/>
    </row>
    <row r="2179" spans="13:21">
      <c r="M2179" s="1858"/>
      <c r="N2179" s="1859"/>
      <c r="O2179" s="1859"/>
      <c r="P2179" s="1859"/>
      <c r="Q2179" s="1745"/>
      <c r="R2179" s="1745"/>
      <c r="S2179" s="1745"/>
      <c r="T2179" s="1745"/>
      <c r="U2179" s="1745"/>
    </row>
    <row r="2180" spans="13:21">
      <c r="M2180" s="1858"/>
      <c r="N2180" s="1859"/>
      <c r="O2180" s="1859"/>
      <c r="P2180" s="1859"/>
      <c r="Q2180" s="1745"/>
      <c r="R2180" s="1745"/>
      <c r="S2180" s="1745"/>
      <c r="T2180" s="1745"/>
      <c r="U2180" s="1745"/>
    </row>
    <row r="2181" spans="13:21">
      <c r="M2181" s="1858"/>
      <c r="N2181" s="1859"/>
      <c r="O2181" s="1859"/>
      <c r="P2181" s="1859"/>
      <c r="Q2181" s="1745"/>
      <c r="R2181" s="1745"/>
      <c r="S2181" s="1745"/>
      <c r="T2181" s="1745"/>
      <c r="U2181" s="1745"/>
    </row>
    <row r="2182" spans="13:21">
      <c r="M2182" s="1858"/>
      <c r="N2182" s="1859"/>
      <c r="O2182" s="1859"/>
      <c r="P2182" s="1859"/>
      <c r="Q2182" s="1745"/>
      <c r="R2182" s="1745"/>
      <c r="S2182" s="1745"/>
      <c r="T2182" s="1745"/>
      <c r="U2182" s="1745"/>
    </row>
    <row r="2183" spans="13:21">
      <c r="M2183" s="1858"/>
      <c r="N2183" s="1859"/>
      <c r="O2183" s="1859"/>
      <c r="P2183" s="1859"/>
      <c r="Q2183" s="1745"/>
      <c r="R2183" s="1745"/>
      <c r="S2183" s="1745"/>
      <c r="T2183" s="1745"/>
      <c r="U2183" s="1745"/>
    </row>
    <row r="2184" spans="13:21">
      <c r="M2184" s="1858"/>
      <c r="N2184" s="1859"/>
      <c r="O2184" s="1859"/>
      <c r="P2184" s="1859"/>
      <c r="Q2184" s="1745"/>
      <c r="R2184" s="1745"/>
      <c r="S2184" s="1745"/>
      <c r="T2184" s="1745"/>
      <c r="U2184" s="1745"/>
    </row>
    <row r="2185" spans="13:21">
      <c r="M2185" s="1858"/>
      <c r="N2185" s="1859"/>
      <c r="O2185" s="1859"/>
      <c r="P2185" s="1859"/>
      <c r="Q2185" s="1745"/>
      <c r="R2185" s="1745"/>
      <c r="S2185" s="1745"/>
      <c r="T2185" s="1745"/>
      <c r="U2185" s="1745"/>
    </row>
    <row r="2186" spans="13:21">
      <c r="M2186" s="1858"/>
      <c r="N2186" s="1859"/>
      <c r="O2186" s="1859"/>
      <c r="P2186" s="1859"/>
      <c r="Q2186" s="1745"/>
      <c r="R2186" s="1745"/>
      <c r="S2186" s="1745"/>
      <c r="T2186" s="1745"/>
      <c r="U2186" s="1745"/>
    </row>
    <row r="2187" spans="13:21">
      <c r="M2187" s="1858"/>
      <c r="N2187" s="1859"/>
      <c r="O2187" s="1859"/>
      <c r="P2187" s="1859"/>
      <c r="Q2187" s="1745"/>
      <c r="R2187" s="1745"/>
      <c r="S2187" s="1745"/>
      <c r="T2187" s="1745"/>
      <c r="U2187" s="1745"/>
    </row>
    <row r="2188" spans="13:21">
      <c r="M2188" s="1858"/>
      <c r="N2188" s="1859"/>
      <c r="O2188" s="1859"/>
      <c r="P2188" s="1859"/>
      <c r="Q2188" s="1745"/>
      <c r="R2188" s="1745"/>
      <c r="S2188" s="1745"/>
      <c r="T2188" s="1745"/>
      <c r="U2188" s="1745"/>
    </row>
    <row r="2189" spans="13:21">
      <c r="M2189" s="1858"/>
      <c r="N2189" s="1859"/>
      <c r="O2189" s="1859"/>
      <c r="P2189" s="1859"/>
      <c r="Q2189" s="1745"/>
      <c r="R2189" s="1745"/>
      <c r="S2189" s="1745"/>
      <c r="T2189" s="1745"/>
      <c r="U2189" s="1745"/>
    </row>
    <row r="2190" spans="13:21">
      <c r="M2190" s="1858"/>
      <c r="N2190" s="1859"/>
      <c r="O2190" s="1859"/>
      <c r="P2190" s="1859"/>
      <c r="Q2190" s="1745"/>
      <c r="R2190" s="1745"/>
      <c r="S2190" s="1745"/>
      <c r="T2190" s="1745"/>
      <c r="U2190" s="1745"/>
    </row>
    <row r="2191" spans="13:21">
      <c r="M2191" s="1858"/>
      <c r="N2191" s="1859"/>
      <c r="O2191" s="1859"/>
      <c r="P2191" s="1859"/>
      <c r="Q2191" s="1745"/>
      <c r="R2191" s="1745"/>
      <c r="S2191" s="1745"/>
      <c r="T2191" s="1745"/>
      <c r="U2191" s="1745"/>
    </row>
    <row r="2192" spans="13:21">
      <c r="M2192" s="1858"/>
      <c r="N2192" s="1859"/>
      <c r="O2192" s="1859"/>
      <c r="P2192" s="1859"/>
      <c r="Q2192" s="1745"/>
      <c r="R2192" s="1745"/>
      <c r="S2192" s="1745"/>
      <c r="T2192" s="1745"/>
      <c r="U2192" s="1745"/>
    </row>
    <row r="2193" spans="13:21">
      <c r="M2193" s="1858"/>
      <c r="N2193" s="1859"/>
      <c r="O2193" s="1859"/>
      <c r="P2193" s="1859"/>
      <c r="Q2193" s="1745"/>
      <c r="R2193" s="1745"/>
      <c r="S2193" s="1745"/>
      <c r="T2193" s="1745"/>
      <c r="U2193" s="1745"/>
    </row>
    <row r="2194" spans="13:21">
      <c r="M2194" s="1858"/>
      <c r="N2194" s="1859"/>
      <c r="O2194" s="1859"/>
      <c r="P2194" s="1859"/>
      <c r="Q2194" s="1745"/>
      <c r="R2194" s="1745"/>
      <c r="S2194" s="1745"/>
      <c r="T2194" s="1745"/>
      <c r="U2194" s="1745"/>
    </row>
    <row r="2195" spans="13:21">
      <c r="M2195" s="1858"/>
      <c r="N2195" s="1859"/>
      <c r="O2195" s="1859"/>
      <c r="P2195" s="1859"/>
      <c r="Q2195" s="1745"/>
      <c r="R2195" s="1745"/>
      <c r="S2195" s="1745"/>
      <c r="T2195" s="1745"/>
      <c r="U2195" s="1745"/>
    </row>
    <row r="2196" spans="13:21">
      <c r="M2196" s="1858"/>
      <c r="N2196" s="1859"/>
      <c r="O2196" s="1859"/>
      <c r="P2196" s="1859"/>
      <c r="Q2196" s="1745"/>
      <c r="R2196" s="1745"/>
      <c r="S2196" s="1745"/>
      <c r="T2196" s="1745"/>
      <c r="U2196" s="1745"/>
    </row>
    <row r="2197" spans="13:21">
      <c r="M2197" s="1858"/>
      <c r="N2197" s="1859"/>
      <c r="O2197" s="1859"/>
      <c r="P2197" s="1859"/>
      <c r="Q2197" s="1745"/>
      <c r="R2197" s="1745"/>
      <c r="S2197" s="1745"/>
      <c r="T2197" s="1745"/>
      <c r="U2197" s="1745"/>
    </row>
    <row r="2198" spans="13:21">
      <c r="M2198" s="1858"/>
      <c r="N2198" s="1859"/>
      <c r="O2198" s="1859"/>
      <c r="P2198" s="1859"/>
      <c r="Q2198" s="1745"/>
      <c r="R2198" s="1745"/>
      <c r="S2198" s="1745"/>
      <c r="T2198" s="1745"/>
      <c r="U2198" s="1745"/>
    </row>
    <row r="2199" spans="13:21">
      <c r="M2199" s="1858"/>
      <c r="N2199" s="1859"/>
      <c r="O2199" s="1859"/>
      <c r="P2199" s="1859"/>
      <c r="Q2199" s="1745"/>
      <c r="R2199" s="1745"/>
      <c r="S2199" s="1745"/>
      <c r="T2199" s="1745"/>
      <c r="U2199" s="1745"/>
    </row>
    <row r="2200" spans="13:21">
      <c r="M2200" s="1858"/>
      <c r="N2200" s="1859"/>
      <c r="O2200" s="1859"/>
      <c r="P2200" s="1859"/>
      <c r="Q2200" s="1745"/>
      <c r="R2200" s="1745"/>
      <c r="S2200" s="1745"/>
      <c r="T2200" s="1745"/>
      <c r="U2200" s="1745"/>
    </row>
    <row r="2201" spans="13:21">
      <c r="M2201" s="1858"/>
      <c r="N2201" s="1859"/>
      <c r="O2201" s="1859"/>
      <c r="P2201" s="1859"/>
      <c r="Q2201" s="1745"/>
      <c r="R2201" s="1745"/>
      <c r="S2201" s="1745"/>
      <c r="T2201" s="1745"/>
      <c r="U2201" s="1745"/>
    </row>
    <row r="2202" spans="13:21">
      <c r="M2202" s="1858"/>
      <c r="N2202" s="1859"/>
      <c r="O2202" s="1859"/>
      <c r="P2202" s="1859"/>
      <c r="Q2202" s="1745"/>
      <c r="R2202" s="1745"/>
      <c r="S2202" s="1745"/>
      <c r="T2202" s="1745"/>
      <c r="U2202" s="1745"/>
    </row>
    <row r="2203" spans="13:21">
      <c r="M2203" s="1858"/>
      <c r="N2203" s="1859"/>
      <c r="O2203" s="1859"/>
      <c r="P2203" s="1859"/>
      <c r="Q2203" s="1745"/>
      <c r="R2203" s="1745"/>
      <c r="S2203" s="1745"/>
      <c r="T2203" s="1745"/>
      <c r="U2203" s="1745"/>
    </row>
    <row r="2204" spans="13:21">
      <c r="M2204" s="1858"/>
      <c r="N2204" s="1859"/>
      <c r="O2204" s="1859"/>
      <c r="P2204" s="1859"/>
      <c r="Q2204" s="1745"/>
      <c r="R2204" s="1745"/>
      <c r="S2204" s="1745"/>
      <c r="T2204" s="1745"/>
      <c r="U2204" s="1745"/>
    </row>
    <row r="2205" spans="13:21">
      <c r="M2205" s="1858"/>
      <c r="N2205" s="1859"/>
      <c r="O2205" s="1859"/>
      <c r="P2205" s="1859"/>
      <c r="Q2205" s="1745"/>
      <c r="R2205" s="1745"/>
      <c r="S2205" s="1745"/>
      <c r="T2205" s="1745"/>
      <c r="U2205" s="1745"/>
    </row>
    <row r="2206" spans="13:21">
      <c r="M2206" s="1858"/>
      <c r="N2206" s="1859"/>
      <c r="O2206" s="1859"/>
      <c r="P2206" s="1859"/>
      <c r="Q2206" s="1745"/>
      <c r="R2206" s="1745"/>
      <c r="S2206" s="1745"/>
      <c r="T2206" s="1745"/>
      <c r="U2206" s="1745"/>
    </row>
    <row r="2207" spans="13:21">
      <c r="M2207" s="1858"/>
      <c r="N2207" s="1859"/>
      <c r="O2207" s="1859"/>
      <c r="P2207" s="1859"/>
      <c r="Q2207" s="1745"/>
      <c r="R2207" s="1745"/>
      <c r="S2207" s="1745"/>
      <c r="T2207" s="1745"/>
      <c r="U2207" s="1745"/>
    </row>
    <row r="2208" spans="13:21">
      <c r="M2208" s="1858"/>
      <c r="N2208" s="1859"/>
      <c r="O2208" s="1859"/>
      <c r="P2208" s="1859"/>
      <c r="Q2208" s="1745"/>
      <c r="R2208" s="1745"/>
      <c r="S2208" s="1745"/>
      <c r="T2208" s="1745"/>
      <c r="U2208" s="1745"/>
    </row>
    <row r="2209" spans="13:21">
      <c r="M2209" s="1858"/>
      <c r="N2209" s="1859"/>
      <c r="O2209" s="1859"/>
      <c r="P2209" s="1859"/>
      <c r="Q2209" s="1745"/>
      <c r="R2209" s="1745"/>
      <c r="S2209" s="1745"/>
      <c r="T2209" s="1745"/>
      <c r="U2209" s="1745"/>
    </row>
    <row r="2210" spans="13:21">
      <c r="M2210" s="1858"/>
      <c r="N2210" s="1859"/>
      <c r="O2210" s="1859"/>
      <c r="P2210" s="1859"/>
      <c r="Q2210" s="1745"/>
      <c r="R2210" s="1745"/>
      <c r="S2210" s="1745"/>
      <c r="T2210" s="1745"/>
      <c r="U2210" s="1745"/>
    </row>
    <row r="2211" spans="13:21">
      <c r="M2211" s="1858"/>
      <c r="N2211" s="1859"/>
      <c r="O2211" s="1859"/>
      <c r="P2211" s="1859"/>
      <c r="Q2211" s="1745"/>
      <c r="R2211" s="1745"/>
      <c r="S2211" s="1745"/>
      <c r="T2211" s="1745"/>
      <c r="U2211" s="1745"/>
    </row>
    <row r="2212" spans="13:21">
      <c r="M2212" s="1858"/>
      <c r="N2212" s="1859"/>
      <c r="O2212" s="1859"/>
      <c r="P2212" s="1859"/>
      <c r="Q2212" s="1745"/>
      <c r="R2212" s="1745"/>
      <c r="S2212" s="1745"/>
      <c r="T2212" s="1745"/>
      <c r="U2212" s="1745"/>
    </row>
    <row r="2213" spans="13:21">
      <c r="M2213" s="1858"/>
      <c r="N2213" s="1859"/>
      <c r="O2213" s="1859"/>
      <c r="P2213" s="1859"/>
      <c r="Q2213" s="1745"/>
      <c r="R2213" s="1745"/>
      <c r="S2213" s="1745"/>
      <c r="T2213" s="1745"/>
      <c r="U2213" s="1745"/>
    </row>
    <row r="2214" spans="13:21">
      <c r="M2214" s="1858"/>
      <c r="N2214" s="1859"/>
      <c r="O2214" s="1859"/>
      <c r="P2214" s="1859"/>
      <c r="Q2214" s="1745"/>
      <c r="R2214" s="1745"/>
      <c r="S2214" s="1745"/>
      <c r="T2214" s="1745"/>
      <c r="U2214" s="1745"/>
    </row>
    <row r="2215" spans="13:21">
      <c r="M2215" s="1858"/>
      <c r="N2215" s="1859"/>
      <c r="O2215" s="1859"/>
      <c r="P2215" s="1859"/>
      <c r="Q2215" s="1745"/>
      <c r="R2215" s="1745"/>
      <c r="S2215" s="1745"/>
      <c r="T2215" s="1745"/>
      <c r="U2215" s="1745"/>
    </row>
    <row r="2216" spans="13:21">
      <c r="M2216" s="1858"/>
      <c r="N2216" s="1859"/>
      <c r="O2216" s="1859"/>
      <c r="P2216" s="1859"/>
      <c r="Q2216" s="1745"/>
      <c r="R2216" s="1745"/>
      <c r="S2216" s="1745"/>
      <c r="T2216" s="1745"/>
      <c r="U2216" s="1745"/>
    </row>
    <row r="2217" spans="13:21">
      <c r="M2217" s="1858"/>
      <c r="N2217" s="1859"/>
      <c r="O2217" s="1859"/>
      <c r="P2217" s="1859"/>
      <c r="Q2217" s="1745"/>
      <c r="R2217" s="1745"/>
      <c r="S2217" s="1745"/>
      <c r="T2217" s="1745"/>
      <c r="U2217" s="1745"/>
    </row>
    <row r="2218" spans="13:21">
      <c r="M2218" s="1858"/>
      <c r="N2218" s="1859"/>
      <c r="O2218" s="1859"/>
      <c r="P2218" s="1859"/>
      <c r="Q2218" s="1745"/>
      <c r="R2218" s="1745"/>
      <c r="S2218" s="1745"/>
      <c r="T2218" s="1745"/>
      <c r="U2218" s="1745"/>
    </row>
    <row r="2219" spans="13:21">
      <c r="M2219" s="1858"/>
      <c r="N2219" s="1859"/>
      <c r="O2219" s="1859"/>
      <c r="P2219" s="1859"/>
      <c r="Q2219" s="1745"/>
      <c r="R2219" s="1745"/>
      <c r="S2219" s="1745"/>
      <c r="T2219" s="1745"/>
      <c r="U2219" s="1745"/>
    </row>
    <row r="2220" spans="13:21">
      <c r="M2220" s="1858"/>
      <c r="N2220" s="1859"/>
      <c r="O2220" s="1859"/>
      <c r="P2220" s="1859"/>
      <c r="Q2220" s="1745"/>
      <c r="R2220" s="1745"/>
      <c r="S2220" s="1745"/>
      <c r="T2220" s="1745"/>
      <c r="U2220" s="1745"/>
    </row>
    <row r="2221" spans="13:21">
      <c r="M2221" s="1858"/>
      <c r="N2221" s="1859"/>
      <c r="O2221" s="1859"/>
      <c r="P2221" s="1859"/>
      <c r="Q2221" s="1745"/>
      <c r="R2221" s="1745"/>
      <c r="S2221" s="1745"/>
      <c r="T2221" s="1745"/>
      <c r="U2221" s="1745"/>
    </row>
    <row r="2222" spans="13:21">
      <c r="M2222" s="1858"/>
      <c r="N2222" s="1859"/>
      <c r="O2222" s="1859"/>
      <c r="P2222" s="1859"/>
      <c r="Q2222" s="1745"/>
      <c r="R2222" s="1745"/>
      <c r="S2222" s="1745"/>
      <c r="T2222" s="1745"/>
      <c r="U2222" s="1745"/>
    </row>
    <row r="2223" spans="13:21">
      <c r="M2223" s="1858"/>
      <c r="N2223" s="1859"/>
      <c r="O2223" s="1859"/>
      <c r="P2223" s="1859"/>
      <c r="Q2223" s="1745"/>
      <c r="R2223" s="1745"/>
      <c r="S2223" s="1745"/>
      <c r="T2223" s="1745"/>
      <c r="U2223" s="1745"/>
    </row>
    <row r="2224" spans="13:21">
      <c r="M2224" s="1858"/>
      <c r="N2224" s="1859"/>
      <c r="O2224" s="1859"/>
      <c r="P2224" s="1859"/>
      <c r="Q2224" s="1745"/>
      <c r="R2224" s="1745"/>
      <c r="S2224" s="1745"/>
      <c r="T2224" s="1745"/>
      <c r="U2224" s="1745"/>
    </row>
    <row r="2225" spans="13:21">
      <c r="M2225" s="1858"/>
      <c r="N2225" s="1859"/>
      <c r="O2225" s="1859"/>
      <c r="P2225" s="1859"/>
      <c r="Q2225" s="1745"/>
      <c r="R2225" s="1745"/>
      <c r="S2225" s="1745"/>
      <c r="T2225" s="1745"/>
      <c r="U2225" s="1745"/>
    </row>
    <row r="2226" spans="13:21">
      <c r="M2226" s="1858"/>
      <c r="N2226" s="1859"/>
      <c r="O2226" s="1859"/>
      <c r="P2226" s="1859"/>
      <c r="Q2226" s="1745"/>
      <c r="R2226" s="1745"/>
      <c r="S2226" s="1745"/>
      <c r="T2226" s="1745"/>
      <c r="U2226" s="1745"/>
    </row>
    <row r="2227" spans="13:21">
      <c r="M2227" s="1858"/>
      <c r="N2227" s="1859"/>
      <c r="O2227" s="1859"/>
      <c r="P2227" s="1859"/>
      <c r="Q2227" s="1745"/>
      <c r="R2227" s="1745"/>
      <c r="S2227" s="1745"/>
      <c r="T2227" s="1745"/>
      <c r="U2227" s="1745"/>
    </row>
    <row r="2228" spans="13:21">
      <c r="M2228" s="1858"/>
      <c r="N2228" s="1859"/>
      <c r="O2228" s="1859"/>
      <c r="P2228" s="1859"/>
      <c r="Q2228" s="1745"/>
      <c r="R2228" s="1745"/>
      <c r="S2228" s="1745"/>
      <c r="T2228" s="1745"/>
      <c r="U2228" s="1745"/>
    </row>
    <row r="2229" spans="13:21">
      <c r="M2229" s="1858"/>
      <c r="N2229" s="1859"/>
      <c r="O2229" s="1859"/>
      <c r="P2229" s="1859"/>
      <c r="Q2229" s="1745"/>
      <c r="R2229" s="1745"/>
      <c r="S2229" s="1745"/>
      <c r="T2229" s="1745"/>
      <c r="U2229" s="1745"/>
    </row>
    <row r="2230" spans="13:21">
      <c r="M2230" s="1858"/>
      <c r="N2230" s="1859"/>
      <c r="O2230" s="1859"/>
      <c r="P2230" s="1859"/>
      <c r="Q2230" s="1745"/>
      <c r="R2230" s="1745"/>
      <c r="S2230" s="1745"/>
      <c r="T2230" s="1745"/>
      <c r="U2230" s="1745"/>
    </row>
    <row r="2231" spans="13:21">
      <c r="M2231" s="1858"/>
      <c r="N2231" s="1859"/>
      <c r="O2231" s="1859"/>
      <c r="P2231" s="1859"/>
      <c r="Q2231" s="1745"/>
      <c r="R2231" s="1745"/>
      <c r="S2231" s="1745"/>
      <c r="T2231" s="1745"/>
      <c r="U2231" s="1745"/>
    </row>
    <row r="2232" spans="13:21">
      <c r="M2232" s="1858"/>
      <c r="N2232" s="1859"/>
      <c r="O2232" s="1859"/>
      <c r="P2232" s="1859"/>
      <c r="Q2232" s="1745"/>
      <c r="R2232" s="1745"/>
      <c r="S2232" s="1745"/>
      <c r="T2232" s="1745"/>
      <c r="U2232" s="1745"/>
    </row>
    <row r="2233" spans="13:21">
      <c r="M2233" s="1858"/>
      <c r="N2233" s="1859"/>
      <c r="O2233" s="1859"/>
      <c r="P2233" s="1859"/>
      <c r="Q2233" s="1745"/>
      <c r="R2233" s="1745"/>
      <c r="S2233" s="1745"/>
      <c r="T2233" s="1745"/>
      <c r="U2233" s="1745"/>
    </row>
    <row r="2234" spans="13:21">
      <c r="M2234" s="1858"/>
      <c r="N2234" s="1859"/>
      <c r="O2234" s="1859"/>
      <c r="P2234" s="1859"/>
      <c r="Q2234" s="1745"/>
      <c r="R2234" s="1745"/>
      <c r="S2234" s="1745"/>
      <c r="T2234" s="1745"/>
      <c r="U2234" s="1745"/>
    </row>
    <row r="2235" spans="13:21">
      <c r="M2235" s="1858"/>
      <c r="N2235" s="1859"/>
      <c r="O2235" s="1859"/>
      <c r="P2235" s="1859"/>
      <c r="Q2235" s="1745"/>
      <c r="R2235" s="1745"/>
      <c r="S2235" s="1745"/>
      <c r="T2235" s="1745"/>
      <c r="U2235" s="1745"/>
    </row>
    <row r="2236" spans="13:21">
      <c r="M2236" s="1858"/>
      <c r="N2236" s="1859"/>
      <c r="O2236" s="1859"/>
      <c r="P2236" s="1859"/>
      <c r="Q2236" s="1745"/>
      <c r="R2236" s="1745"/>
      <c r="S2236" s="1745"/>
      <c r="T2236" s="1745"/>
      <c r="U2236" s="1745"/>
    </row>
    <row r="2237" spans="13:21">
      <c r="M2237" s="1858"/>
      <c r="N2237" s="1859"/>
      <c r="O2237" s="1859"/>
      <c r="P2237" s="1859"/>
      <c r="Q2237" s="1745"/>
      <c r="R2237" s="1745"/>
      <c r="S2237" s="1745"/>
      <c r="T2237" s="1745"/>
      <c r="U2237" s="1745"/>
    </row>
    <row r="2238" spans="13:21">
      <c r="M2238" s="1858"/>
      <c r="N2238" s="1859"/>
      <c r="O2238" s="1859"/>
      <c r="P2238" s="1859"/>
      <c r="Q2238" s="1745"/>
      <c r="R2238" s="1745"/>
      <c r="S2238" s="1745"/>
      <c r="T2238" s="1745"/>
      <c r="U2238" s="1745"/>
    </row>
    <row r="2239" spans="13:21">
      <c r="M2239" s="1858"/>
      <c r="N2239" s="1859"/>
      <c r="O2239" s="1859"/>
      <c r="P2239" s="1859"/>
      <c r="Q2239" s="1745"/>
      <c r="R2239" s="1745"/>
      <c r="S2239" s="1745"/>
      <c r="T2239" s="1745"/>
      <c r="U2239" s="1745"/>
    </row>
    <row r="2240" spans="13:21">
      <c r="M2240" s="1858"/>
      <c r="N2240" s="1859"/>
      <c r="O2240" s="1859"/>
      <c r="P2240" s="1859"/>
      <c r="Q2240" s="1745"/>
      <c r="R2240" s="1745"/>
      <c r="S2240" s="1745"/>
      <c r="T2240" s="1745"/>
      <c r="U2240" s="1745"/>
    </row>
    <row r="2241" spans="13:21">
      <c r="M2241" s="1858"/>
      <c r="N2241" s="1859"/>
      <c r="O2241" s="1859"/>
      <c r="P2241" s="1859"/>
      <c r="Q2241" s="1745"/>
      <c r="R2241" s="1745"/>
      <c r="S2241" s="1745"/>
      <c r="T2241" s="1745"/>
      <c r="U2241" s="1745"/>
    </row>
    <row r="2242" spans="13:21">
      <c r="M2242" s="1858"/>
      <c r="N2242" s="1859"/>
      <c r="O2242" s="1859"/>
      <c r="P2242" s="1859"/>
      <c r="Q2242" s="1745"/>
      <c r="R2242" s="1745"/>
      <c r="S2242" s="1745"/>
      <c r="T2242" s="1745"/>
      <c r="U2242" s="1745"/>
    </row>
    <row r="2243" spans="13:21">
      <c r="M2243" s="1858"/>
      <c r="N2243" s="1859"/>
      <c r="O2243" s="1859"/>
      <c r="P2243" s="1859"/>
      <c r="Q2243" s="1745"/>
      <c r="R2243" s="1745"/>
      <c r="S2243" s="1745"/>
      <c r="T2243" s="1745"/>
      <c r="U2243" s="1745"/>
    </row>
    <row r="2244" spans="13:21">
      <c r="M2244" s="1858"/>
      <c r="N2244" s="1859"/>
      <c r="O2244" s="1859"/>
      <c r="P2244" s="1859"/>
      <c r="Q2244" s="1745"/>
      <c r="R2244" s="1745"/>
      <c r="S2244" s="1745"/>
      <c r="T2244" s="1745"/>
      <c r="U2244" s="1745"/>
    </row>
    <row r="2245" spans="13:21">
      <c r="M2245" s="1858"/>
      <c r="N2245" s="1859"/>
      <c r="O2245" s="1859"/>
      <c r="P2245" s="1859"/>
      <c r="Q2245" s="1745"/>
      <c r="R2245" s="1745"/>
      <c r="S2245" s="1745"/>
      <c r="T2245" s="1745"/>
      <c r="U2245" s="1745"/>
    </row>
    <row r="2246" spans="13:21">
      <c r="M2246" s="1858"/>
      <c r="N2246" s="1859"/>
      <c r="O2246" s="1859"/>
      <c r="P2246" s="1859"/>
      <c r="Q2246" s="1745"/>
      <c r="R2246" s="1745"/>
      <c r="S2246" s="1745"/>
      <c r="T2246" s="1745"/>
      <c r="U2246" s="1745"/>
    </row>
    <row r="2247" spans="13:21">
      <c r="M2247" s="1858"/>
      <c r="N2247" s="1859"/>
      <c r="O2247" s="1859"/>
      <c r="P2247" s="1859"/>
      <c r="Q2247" s="1745"/>
      <c r="R2247" s="1745"/>
      <c r="S2247" s="1745"/>
      <c r="T2247" s="1745"/>
      <c r="U2247" s="1745"/>
    </row>
    <row r="2248" spans="13:21">
      <c r="M2248" s="1858"/>
      <c r="N2248" s="1859"/>
      <c r="O2248" s="1859"/>
      <c r="P2248" s="1859"/>
      <c r="Q2248" s="1745"/>
      <c r="R2248" s="1745"/>
      <c r="S2248" s="1745"/>
      <c r="T2248" s="1745"/>
      <c r="U2248" s="1745"/>
    </row>
    <row r="2249" spans="13:21">
      <c r="M2249" s="1858"/>
      <c r="N2249" s="1859"/>
      <c r="O2249" s="1859"/>
      <c r="P2249" s="1859"/>
      <c r="Q2249" s="1745"/>
      <c r="R2249" s="1745"/>
      <c r="S2249" s="1745"/>
      <c r="T2249" s="1745"/>
      <c r="U2249" s="1745"/>
    </row>
    <row r="2250" spans="13:21">
      <c r="M2250" s="1858"/>
      <c r="N2250" s="1859"/>
      <c r="O2250" s="1859"/>
      <c r="P2250" s="1859"/>
      <c r="Q2250" s="1745"/>
      <c r="R2250" s="1745"/>
      <c r="S2250" s="1745"/>
      <c r="T2250" s="1745"/>
      <c r="U2250" s="1745"/>
    </row>
    <row r="2251" spans="13:21">
      <c r="M2251" s="1858"/>
      <c r="N2251" s="1859"/>
      <c r="O2251" s="1859"/>
      <c r="P2251" s="1859"/>
      <c r="Q2251" s="1745"/>
      <c r="R2251" s="1745"/>
      <c r="S2251" s="1745"/>
      <c r="T2251" s="1745"/>
      <c r="U2251" s="1745"/>
    </row>
    <row r="2252" spans="13:21">
      <c r="M2252" s="1858"/>
      <c r="N2252" s="1859"/>
      <c r="O2252" s="1859"/>
      <c r="P2252" s="1859"/>
      <c r="Q2252" s="1745"/>
      <c r="R2252" s="1745"/>
      <c r="S2252" s="1745"/>
      <c r="T2252" s="1745"/>
      <c r="U2252" s="1745"/>
    </row>
    <row r="2253" spans="13:21">
      <c r="M2253" s="1858"/>
      <c r="N2253" s="1859"/>
      <c r="O2253" s="1859"/>
      <c r="P2253" s="1859"/>
      <c r="Q2253" s="1745"/>
      <c r="R2253" s="1745"/>
      <c r="S2253" s="1745"/>
      <c r="T2253" s="1745"/>
      <c r="U2253" s="1745"/>
    </row>
    <row r="2254" spans="13:21">
      <c r="M2254" s="1858"/>
      <c r="N2254" s="1859"/>
      <c r="O2254" s="1859"/>
      <c r="P2254" s="1859"/>
      <c r="Q2254" s="1745"/>
      <c r="R2254" s="1745"/>
      <c r="S2254" s="1745"/>
      <c r="T2254" s="1745"/>
      <c r="U2254" s="1745"/>
    </row>
    <row r="2255" spans="13:21">
      <c r="M2255" s="1858"/>
      <c r="N2255" s="1859"/>
      <c r="O2255" s="1859"/>
      <c r="P2255" s="1859"/>
      <c r="Q2255" s="1745"/>
      <c r="R2255" s="1745"/>
      <c r="S2255" s="1745"/>
      <c r="T2255" s="1745"/>
      <c r="U2255" s="1745"/>
    </row>
    <row r="2256" spans="13:21">
      <c r="M2256" s="1858"/>
      <c r="N2256" s="1859"/>
      <c r="O2256" s="1859"/>
      <c r="P2256" s="1859"/>
      <c r="Q2256" s="1745"/>
      <c r="R2256" s="1745"/>
      <c r="S2256" s="1745"/>
      <c r="T2256" s="1745"/>
      <c r="U2256" s="1745"/>
    </row>
    <row r="2257" spans="13:21">
      <c r="M2257" s="1858"/>
      <c r="N2257" s="1859"/>
      <c r="O2257" s="1859"/>
      <c r="P2257" s="1859"/>
      <c r="Q2257" s="1745"/>
      <c r="R2257" s="1745"/>
      <c r="S2257" s="1745"/>
      <c r="T2257" s="1745"/>
      <c r="U2257" s="1745"/>
    </row>
    <row r="2258" spans="13:21">
      <c r="M2258" s="1858"/>
      <c r="N2258" s="1859"/>
      <c r="O2258" s="1859"/>
      <c r="P2258" s="1859"/>
      <c r="Q2258" s="1745"/>
      <c r="R2258" s="1745"/>
      <c r="S2258" s="1745"/>
      <c r="T2258" s="1745"/>
      <c r="U2258" s="1745"/>
    </row>
    <row r="2259" spans="13:21">
      <c r="M2259" s="1858"/>
      <c r="N2259" s="1859"/>
      <c r="O2259" s="1859"/>
      <c r="P2259" s="1859"/>
      <c r="Q2259" s="1745"/>
      <c r="R2259" s="1745"/>
      <c r="S2259" s="1745"/>
      <c r="T2259" s="1745"/>
      <c r="U2259" s="1745"/>
    </row>
    <row r="2260" spans="13:21">
      <c r="M2260" s="1858"/>
      <c r="N2260" s="1859"/>
      <c r="O2260" s="1859"/>
      <c r="P2260" s="1859"/>
      <c r="Q2260" s="1745"/>
      <c r="R2260" s="1745"/>
      <c r="S2260" s="1745"/>
      <c r="T2260" s="1745"/>
      <c r="U2260" s="1745"/>
    </row>
    <row r="2261" spans="13:21">
      <c r="M2261" s="1858"/>
      <c r="N2261" s="1859"/>
      <c r="O2261" s="1859"/>
      <c r="P2261" s="1859"/>
      <c r="Q2261" s="1745"/>
      <c r="R2261" s="1745"/>
      <c r="S2261" s="1745"/>
      <c r="T2261" s="1745"/>
      <c r="U2261" s="1745"/>
    </row>
    <row r="2262" spans="13:21">
      <c r="M2262" s="1858"/>
      <c r="N2262" s="1859"/>
      <c r="O2262" s="1859"/>
      <c r="P2262" s="1859"/>
      <c r="Q2262" s="1745"/>
      <c r="R2262" s="1745"/>
      <c r="S2262" s="1745"/>
      <c r="T2262" s="1745"/>
      <c r="U2262" s="1745"/>
    </row>
    <row r="2263" spans="13:21">
      <c r="M2263" s="1858"/>
      <c r="N2263" s="1859"/>
      <c r="O2263" s="1859"/>
      <c r="P2263" s="1859"/>
      <c r="Q2263" s="1745"/>
      <c r="R2263" s="1745"/>
      <c r="S2263" s="1745"/>
      <c r="T2263" s="1745"/>
      <c r="U2263" s="1745"/>
    </row>
    <row r="2264" spans="13:21">
      <c r="M2264" s="1858"/>
      <c r="N2264" s="1859"/>
      <c r="O2264" s="1859"/>
      <c r="P2264" s="1859"/>
      <c r="Q2264" s="1745"/>
      <c r="R2264" s="1745"/>
      <c r="S2264" s="1745"/>
      <c r="T2264" s="1745"/>
      <c r="U2264" s="1745"/>
    </row>
    <row r="2265" spans="13:21">
      <c r="M2265" s="1858"/>
      <c r="N2265" s="1859"/>
      <c r="O2265" s="1859"/>
      <c r="P2265" s="1859"/>
      <c r="Q2265" s="1745"/>
      <c r="R2265" s="1745"/>
      <c r="S2265" s="1745"/>
      <c r="T2265" s="1745"/>
      <c r="U2265" s="1745"/>
    </row>
    <row r="2266" spans="13:21">
      <c r="M2266" s="1858"/>
      <c r="N2266" s="1859"/>
      <c r="O2266" s="1859"/>
      <c r="P2266" s="1859"/>
      <c r="Q2266" s="1745"/>
      <c r="R2266" s="1745"/>
      <c r="S2266" s="1745"/>
      <c r="T2266" s="1745"/>
      <c r="U2266" s="1745"/>
    </row>
    <row r="2267" spans="13:21">
      <c r="M2267" s="1858"/>
      <c r="N2267" s="1859"/>
      <c r="O2267" s="1859"/>
      <c r="P2267" s="1859"/>
      <c r="Q2267" s="1745"/>
      <c r="R2267" s="1745"/>
      <c r="S2267" s="1745"/>
      <c r="T2267" s="1745"/>
      <c r="U2267" s="1745"/>
    </row>
    <row r="2268" spans="13:21">
      <c r="M2268" s="1858"/>
      <c r="N2268" s="1859"/>
      <c r="O2268" s="1859"/>
      <c r="P2268" s="1859"/>
      <c r="Q2268" s="1745"/>
      <c r="R2268" s="1745"/>
      <c r="S2268" s="1745"/>
      <c r="T2268" s="1745"/>
      <c r="U2268" s="1745"/>
    </row>
    <row r="2269" spans="13:21">
      <c r="M2269" s="1858"/>
      <c r="N2269" s="1859"/>
      <c r="O2269" s="1859"/>
      <c r="P2269" s="1859"/>
      <c r="Q2269" s="1745"/>
      <c r="R2269" s="1745"/>
      <c r="S2269" s="1745"/>
      <c r="T2269" s="1745"/>
      <c r="U2269" s="1745"/>
    </row>
    <row r="2270" spans="13:21">
      <c r="M2270" s="1858"/>
      <c r="N2270" s="1859"/>
      <c r="O2270" s="1859"/>
      <c r="P2270" s="1859"/>
      <c r="Q2270" s="1745"/>
      <c r="R2270" s="1745"/>
      <c r="S2270" s="1745"/>
      <c r="T2270" s="1745"/>
      <c r="U2270" s="1745"/>
    </row>
    <row r="2271" spans="13:21">
      <c r="M2271" s="1858"/>
      <c r="N2271" s="1859"/>
      <c r="O2271" s="1859"/>
      <c r="P2271" s="1859"/>
      <c r="Q2271" s="1745"/>
      <c r="R2271" s="1745"/>
      <c r="S2271" s="1745"/>
      <c r="T2271" s="1745"/>
      <c r="U2271" s="1745"/>
    </row>
    <row r="2272" spans="13:21">
      <c r="M2272" s="1858"/>
      <c r="N2272" s="1859"/>
      <c r="O2272" s="1859"/>
      <c r="P2272" s="1859"/>
      <c r="Q2272" s="1745"/>
      <c r="R2272" s="1745"/>
      <c r="S2272" s="1745"/>
      <c r="T2272" s="1745"/>
      <c r="U2272" s="1745"/>
    </row>
    <row r="2273" spans="13:21">
      <c r="M2273" s="1858"/>
      <c r="N2273" s="1859"/>
      <c r="O2273" s="1859"/>
      <c r="P2273" s="1859"/>
      <c r="Q2273" s="1745"/>
      <c r="R2273" s="1745"/>
      <c r="S2273" s="1745"/>
      <c r="T2273" s="1745"/>
      <c r="U2273" s="1745"/>
    </row>
    <row r="2274" spans="13:21">
      <c r="M2274" s="1858"/>
      <c r="N2274" s="1859"/>
      <c r="O2274" s="1859"/>
      <c r="P2274" s="1859"/>
      <c r="Q2274" s="1745"/>
      <c r="R2274" s="1745"/>
      <c r="S2274" s="1745"/>
      <c r="T2274" s="1745"/>
      <c r="U2274" s="1745"/>
    </row>
    <row r="2275" spans="13:21">
      <c r="M2275" s="1858"/>
      <c r="N2275" s="1859"/>
      <c r="O2275" s="1859"/>
      <c r="P2275" s="1859"/>
      <c r="Q2275" s="1745"/>
      <c r="R2275" s="1745"/>
      <c r="S2275" s="1745"/>
      <c r="T2275" s="1745"/>
      <c r="U2275" s="1745"/>
    </row>
    <row r="2276" spans="13:21">
      <c r="M2276" s="1858"/>
      <c r="N2276" s="1859"/>
      <c r="O2276" s="1859"/>
      <c r="P2276" s="1859"/>
      <c r="Q2276" s="1745"/>
      <c r="R2276" s="1745"/>
      <c r="S2276" s="1745"/>
      <c r="T2276" s="1745"/>
      <c r="U2276" s="1745"/>
    </row>
    <row r="2277" spans="13:21">
      <c r="M2277" s="1858"/>
      <c r="N2277" s="1859"/>
      <c r="O2277" s="1859"/>
      <c r="P2277" s="1859"/>
      <c r="Q2277" s="1745"/>
      <c r="R2277" s="1745"/>
      <c r="S2277" s="1745"/>
      <c r="T2277" s="1745"/>
      <c r="U2277" s="1745"/>
    </row>
    <row r="2278" spans="13:21">
      <c r="M2278" s="1858"/>
      <c r="N2278" s="1859"/>
      <c r="O2278" s="1859"/>
      <c r="P2278" s="1859"/>
      <c r="Q2278" s="1745"/>
      <c r="R2278" s="1745"/>
      <c r="S2278" s="1745"/>
      <c r="T2278" s="1745"/>
      <c r="U2278" s="1745"/>
    </row>
    <row r="2279" spans="13:21">
      <c r="M2279" s="1858"/>
      <c r="N2279" s="1859"/>
      <c r="O2279" s="1859"/>
      <c r="P2279" s="1859"/>
      <c r="Q2279" s="1745"/>
      <c r="R2279" s="1745"/>
      <c r="S2279" s="1745"/>
      <c r="T2279" s="1745"/>
      <c r="U2279" s="1745"/>
    </row>
    <row r="2280" spans="13:21">
      <c r="M2280" s="1858"/>
      <c r="N2280" s="1859"/>
      <c r="O2280" s="1859"/>
      <c r="P2280" s="1859"/>
      <c r="Q2280" s="1745"/>
      <c r="R2280" s="1745"/>
      <c r="S2280" s="1745"/>
      <c r="T2280" s="1745"/>
      <c r="U2280" s="1745"/>
    </row>
    <row r="2281" spans="13:21">
      <c r="M2281" s="1858"/>
      <c r="N2281" s="1859"/>
      <c r="O2281" s="1859"/>
      <c r="P2281" s="1859"/>
      <c r="Q2281" s="1745"/>
      <c r="R2281" s="1745"/>
      <c r="S2281" s="1745"/>
      <c r="T2281" s="1745"/>
      <c r="U2281" s="1745"/>
    </row>
    <row r="2282" spans="13:21">
      <c r="M2282" s="1858"/>
      <c r="N2282" s="1859"/>
      <c r="O2282" s="1859"/>
      <c r="P2282" s="1859"/>
      <c r="Q2282" s="1745"/>
      <c r="R2282" s="1745"/>
      <c r="S2282" s="1745"/>
      <c r="T2282" s="1745"/>
      <c r="U2282" s="1745"/>
    </row>
    <row r="2283" spans="13:21">
      <c r="M2283" s="1858"/>
      <c r="N2283" s="1859"/>
      <c r="O2283" s="1859"/>
      <c r="P2283" s="1859"/>
      <c r="Q2283" s="1745"/>
      <c r="R2283" s="1745"/>
      <c r="S2283" s="1745"/>
      <c r="T2283" s="1745"/>
      <c r="U2283" s="1745"/>
    </row>
    <row r="2284" spans="13:21">
      <c r="M2284" s="1858"/>
      <c r="N2284" s="1859"/>
      <c r="O2284" s="1859"/>
      <c r="P2284" s="1859"/>
      <c r="Q2284" s="1745"/>
      <c r="R2284" s="1745"/>
      <c r="S2284" s="1745"/>
      <c r="T2284" s="1745"/>
      <c r="U2284" s="1745"/>
    </row>
    <row r="2285" spans="13:21">
      <c r="M2285" s="1858"/>
      <c r="N2285" s="1859"/>
      <c r="O2285" s="1859"/>
      <c r="P2285" s="1859"/>
      <c r="Q2285" s="1745"/>
      <c r="R2285" s="1745"/>
      <c r="S2285" s="1745"/>
      <c r="T2285" s="1745"/>
      <c r="U2285" s="1745"/>
    </row>
    <row r="2286" spans="13:21">
      <c r="M2286" s="1858"/>
      <c r="N2286" s="1859"/>
      <c r="O2286" s="1859"/>
      <c r="P2286" s="1859"/>
      <c r="Q2286" s="1745"/>
      <c r="R2286" s="1745"/>
      <c r="S2286" s="1745"/>
      <c r="T2286" s="1745"/>
      <c r="U2286" s="1745"/>
    </row>
    <row r="2287" spans="13:21">
      <c r="M2287" s="1858"/>
      <c r="N2287" s="1859"/>
      <c r="O2287" s="1859"/>
      <c r="P2287" s="1859"/>
      <c r="Q2287" s="1745"/>
      <c r="R2287" s="1745"/>
      <c r="S2287" s="1745"/>
      <c r="T2287" s="1745"/>
      <c r="U2287" s="1745"/>
    </row>
    <row r="2288" spans="13:21">
      <c r="M2288" s="1858"/>
      <c r="N2288" s="1859"/>
      <c r="O2288" s="1859"/>
      <c r="P2288" s="1859"/>
      <c r="Q2288" s="1745"/>
      <c r="R2288" s="1745"/>
      <c r="S2288" s="1745"/>
      <c r="T2288" s="1745"/>
      <c r="U2288" s="1745"/>
    </row>
    <row r="2289" spans="13:21">
      <c r="M2289" s="1858"/>
      <c r="N2289" s="1859"/>
      <c r="O2289" s="1859"/>
      <c r="P2289" s="1859"/>
      <c r="Q2289" s="1745"/>
      <c r="R2289" s="1745"/>
      <c r="S2289" s="1745"/>
      <c r="T2289" s="1745"/>
      <c r="U2289" s="1745"/>
    </row>
    <row r="2290" spans="13:21">
      <c r="M2290" s="1858"/>
      <c r="N2290" s="1859"/>
      <c r="O2290" s="1859"/>
      <c r="P2290" s="1859"/>
      <c r="Q2290" s="1745"/>
      <c r="R2290" s="1745"/>
      <c r="S2290" s="1745"/>
      <c r="T2290" s="1745"/>
      <c r="U2290" s="1745"/>
    </row>
    <row r="2291" spans="13:21">
      <c r="M2291" s="1858"/>
      <c r="N2291" s="1859"/>
      <c r="O2291" s="1859"/>
      <c r="P2291" s="1859"/>
      <c r="Q2291" s="1745"/>
      <c r="R2291" s="1745"/>
      <c r="S2291" s="1745"/>
      <c r="T2291" s="1745"/>
      <c r="U2291" s="1745"/>
    </row>
    <row r="2292" spans="13:21">
      <c r="M2292" s="1858"/>
      <c r="N2292" s="1859"/>
      <c r="O2292" s="1859"/>
      <c r="P2292" s="1859"/>
      <c r="Q2292" s="1745"/>
      <c r="R2292" s="1745"/>
      <c r="S2292" s="1745"/>
      <c r="T2292" s="1745"/>
      <c r="U2292" s="1745"/>
    </row>
    <row r="2293" spans="13:21">
      <c r="M2293" s="1858"/>
      <c r="N2293" s="1859"/>
      <c r="O2293" s="1859"/>
      <c r="P2293" s="1859"/>
      <c r="Q2293" s="1745"/>
      <c r="R2293" s="1745"/>
      <c r="S2293" s="1745"/>
      <c r="T2293" s="1745"/>
      <c r="U2293" s="1745"/>
    </row>
    <row r="2294" spans="13:21">
      <c r="M2294" s="1858"/>
      <c r="N2294" s="1859"/>
      <c r="O2294" s="1859"/>
      <c r="P2294" s="1859"/>
      <c r="Q2294" s="1745"/>
      <c r="R2294" s="1745"/>
      <c r="S2294" s="1745"/>
      <c r="T2294" s="1745"/>
      <c r="U2294" s="1745"/>
    </row>
    <row r="2295" spans="13:21">
      <c r="M2295" s="1858"/>
      <c r="N2295" s="1859"/>
      <c r="O2295" s="1859"/>
      <c r="P2295" s="1859"/>
      <c r="Q2295" s="1745"/>
      <c r="R2295" s="1745"/>
      <c r="S2295" s="1745"/>
      <c r="T2295" s="1745"/>
      <c r="U2295" s="1745"/>
    </row>
    <row r="2296" spans="13:21">
      <c r="M2296" s="1858"/>
      <c r="N2296" s="1859"/>
      <c r="O2296" s="1859"/>
      <c r="P2296" s="1859"/>
      <c r="Q2296" s="1745"/>
      <c r="R2296" s="1745"/>
      <c r="S2296" s="1745"/>
      <c r="T2296" s="1745"/>
      <c r="U2296" s="1745"/>
    </row>
    <row r="2297" spans="13:21">
      <c r="M2297" s="1858"/>
      <c r="N2297" s="1859"/>
      <c r="O2297" s="1859"/>
      <c r="P2297" s="1859"/>
      <c r="Q2297" s="1745"/>
      <c r="R2297" s="1745"/>
      <c r="S2297" s="1745"/>
      <c r="T2297" s="1745"/>
      <c r="U2297" s="1745"/>
    </row>
    <row r="2298" spans="13:21">
      <c r="M2298" s="1858"/>
      <c r="N2298" s="1859"/>
      <c r="O2298" s="1859"/>
      <c r="P2298" s="1859"/>
      <c r="Q2298" s="1745"/>
      <c r="R2298" s="1745"/>
      <c r="S2298" s="1745"/>
      <c r="T2298" s="1745"/>
      <c r="U2298" s="1745"/>
    </row>
    <row r="2299" spans="13:21">
      <c r="M2299" s="1858"/>
      <c r="N2299" s="1859"/>
      <c r="O2299" s="1859"/>
      <c r="P2299" s="1859"/>
      <c r="Q2299" s="1745"/>
      <c r="R2299" s="1745"/>
      <c r="S2299" s="1745"/>
      <c r="T2299" s="1745"/>
      <c r="U2299" s="1745"/>
    </row>
    <row r="2300" spans="13:21">
      <c r="M2300" s="1858"/>
      <c r="N2300" s="1859"/>
      <c r="O2300" s="1859"/>
      <c r="P2300" s="1859"/>
      <c r="Q2300" s="1745"/>
      <c r="R2300" s="1745"/>
      <c r="S2300" s="1745"/>
      <c r="T2300" s="1745"/>
      <c r="U2300" s="1745"/>
    </row>
    <row r="2301" spans="13:21">
      <c r="M2301" s="1858"/>
      <c r="N2301" s="1859"/>
      <c r="O2301" s="1859"/>
      <c r="P2301" s="1859"/>
      <c r="Q2301" s="1745"/>
      <c r="R2301" s="1745"/>
      <c r="S2301" s="1745"/>
      <c r="T2301" s="1745"/>
      <c r="U2301" s="1745"/>
    </row>
    <row r="2302" spans="13:21">
      <c r="M2302" s="1858"/>
      <c r="N2302" s="1859"/>
      <c r="O2302" s="1859"/>
      <c r="P2302" s="1859"/>
      <c r="Q2302" s="1745"/>
      <c r="R2302" s="1745"/>
      <c r="S2302" s="1745"/>
      <c r="T2302" s="1745"/>
      <c r="U2302" s="1745"/>
    </row>
    <row r="2303" spans="13:21">
      <c r="M2303" s="1858"/>
      <c r="N2303" s="1859"/>
      <c r="O2303" s="1859"/>
      <c r="P2303" s="1859"/>
      <c r="Q2303" s="1745"/>
      <c r="R2303" s="1745"/>
      <c r="S2303" s="1745"/>
      <c r="T2303" s="1745"/>
      <c r="U2303" s="1745"/>
    </row>
    <row r="2304" spans="13:21">
      <c r="M2304" s="1858"/>
      <c r="N2304" s="1859"/>
      <c r="O2304" s="1859"/>
      <c r="P2304" s="1859"/>
      <c r="Q2304" s="1745"/>
      <c r="R2304" s="1745"/>
      <c r="S2304" s="1745"/>
      <c r="T2304" s="1745"/>
      <c r="U2304" s="1745"/>
    </row>
    <row r="2305" spans="13:21">
      <c r="M2305" s="1858"/>
      <c r="N2305" s="1859"/>
      <c r="O2305" s="1859"/>
      <c r="P2305" s="1859"/>
      <c r="Q2305" s="1745"/>
      <c r="R2305" s="1745"/>
      <c r="S2305" s="1745"/>
      <c r="T2305" s="1745"/>
      <c r="U2305" s="1745"/>
    </row>
    <row r="2306" spans="13:21">
      <c r="M2306" s="1858"/>
      <c r="N2306" s="1859"/>
      <c r="O2306" s="1859"/>
      <c r="P2306" s="1859"/>
      <c r="Q2306" s="1745"/>
      <c r="R2306" s="1745"/>
      <c r="S2306" s="1745"/>
      <c r="T2306" s="1745"/>
      <c r="U2306" s="1745"/>
    </row>
    <row r="2307" spans="13:21">
      <c r="M2307" s="1858"/>
      <c r="N2307" s="1859"/>
      <c r="O2307" s="1859"/>
      <c r="P2307" s="1859"/>
      <c r="Q2307" s="1745"/>
      <c r="R2307" s="1745"/>
      <c r="S2307" s="1745"/>
      <c r="T2307" s="1745"/>
      <c r="U2307" s="1745"/>
    </row>
    <row r="2308" spans="13:21">
      <c r="M2308" s="1858"/>
      <c r="N2308" s="1859"/>
      <c r="O2308" s="1859"/>
      <c r="P2308" s="1859"/>
      <c r="Q2308" s="1745"/>
      <c r="R2308" s="1745"/>
      <c r="S2308" s="1745"/>
      <c r="T2308" s="1745"/>
      <c r="U2308" s="1745"/>
    </row>
    <row r="2309" spans="13:21">
      <c r="M2309" s="1858"/>
      <c r="N2309" s="1859"/>
      <c r="O2309" s="1859"/>
      <c r="P2309" s="1859"/>
      <c r="Q2309" s="1745"/>
      <c r="R2309" s="1745"/>
      <c r="S2309" s="1745"/>
      <c r="T2309" s="1745"/>
      <c r="U2309" s="1745"/>
    </row>
    <row r="2310" spans="13:21">
      <c r="M2310" s="1858"/>
      <c r="N2310" s="1859"/>
      <c r="O2310" s="1859"/>
      <c r="P2310" s="1859"/>
      <c r="Q2310" s="1745"/>
      <c r="R2310" s="1745"/>
      <c r="S2310" s="1745"/>
      <c r="T2310" s="1745"/>
      <c r="U2310" s="1745"/>
    </row>
    <row r="2311" spans="13:21">
      <c r="M2311" s="1858"/>
      <c r="N2311" s="1859"/>
      <c r="O2311" s="1859"/>
      <c r="P2311" s="1859"/>
      <c r="Q2311" s="1745"/>
      <c r="R2311" s="1745"/>
      <c r="S2311" s="1745"/>
      <c r="T2311" s="1745"/>
      <c r="U2311" s="1745"/>
    </row>
    <row r="2312" spans="13:21">
      <c r="M2312" s="1858"/>
      <c r="N2312" s="1859"/>
      <c r="O2312" s="1859"/>
      <c r="P2312" s="1859"/>
      <c r="Q2312" s="1745"/>
      <c r="R2312" s="1745"/>
      <c r="S2312" s="1745"/>
      <c r="T2312" s="1745"/>
      <c r="U2312" s="1745"/>
    </row>
    <row r="2313" spans="13:21">
      <c r="M2313" s="1858"/>
      <c r="N2313" s="1859"/>
      <c r="O2313" s="1859"/>
      <c r="P2313" s="1859"/>
      <c r="Q2313" s="1745"/>
      <c r="R2313" s="1745"/>
      <c r="S2313" s="1745"/>
      <c r="T2313" s="1745"/>
      <c r="U2313" s="1745"/>
    </row>
    <row r="2314" spans="13:21">
      <c r="M2314" s="1858"/>
      <c r="N2314" s="1859"/>
      <c r="O2314" s="1859"/>
      <c r="P2314" s="1859"/>
      <c r="Q2314" s="1745"/>
      <c r="R2314" s="1745"/>
      <c r="S2314" s="1745"/>
      <c r="T2314" s="1745"/>
      <c r="U2314" s="1745"/>
    </row>
    <row r="2315" spans="13:21">
      <c r="M2315" s="1858"/>
      <c r="N2315" s="1859"/>
      <c r="O2315" s="1859"/>
      <c r="P2315" s="1859"/>
      <c r="Q2315" s="1745"/>
      <c r="R2315" s="1745"/>
      <c r="S2315" s="1745"/>
      <c r="T2315" s="1745"/>
      <c r="U2315" s="1745"/>
    </row>
    <row r="2316" spans="13:21">
      <c r="M2316" s="1858"/>
      <c r="N2316" s="1859"/>
      <c r="O2316" s="1859"/>
      <c r="P2316" s="1859"/>
      <c r="Q2316" s="1745"/>
      <c r="R2316" s="1745"/>
      <c r="S2316" s="1745"/>
      <c r="T2316" s="1745"/>
      <c r="U2316" s="1745"/>
    </row>
    <row r="2317" spans="13:21">
      <c r="M2317" s="1858"/>
      <c r="N2317" s="1859"/>
      <c r="O2317" s="1859"/>
      <c r="P2317" s="1859"/>
      <c r="Q2317" s="1745"/>
      <c r="R2317" s="1745"/>
      <c r="S2317" s="1745"/>
      <c r="T2317" s="1745"/>
      <c r="U2317" s="1745"/>
    </row>
    <row r="2318" spans="13:21">
      <c r="M2318" s="1858"/>
      <c r="N2318" s="1859"/>
      <c r="O2318" s="1859"/>
      <c r="P2318" s="1859"/>
      <c r="Q2318" s="1745"/>
      <c r="R2318" s="1745"/>
      <c r="S2318" s="1745"/>
      <c r="T2318" s="1745"/>
      <c r="U2318" s="1745"/>
    </row>
    <row r="2319" spans="13:21">
      <c r="M2319" s="1858"/>
      <c r="N2319" s="1859"/>
      <c r="O2319" s="1859"/>
      <c r="P2319" s="1859"/>
      <c r="Q2319" s="1745"/>
      <c r="R2319" s="1745"/>
      <c r="S2319" s="1745"/>
      <c r="T2319" s="1745"/>
      <c r="U2319" s="1745"/>
    </row>
    <row r="2320" spans="13:21">
      <c r="M2320" s="1858"/>
      <c r="N2320" s="1859"/>
      <c r="O2320" s="1859"/>
      <c r="P2320" s="1859"/>
      <c r="Q2320" s="1745"/>
      <c r="R2320" s="1745"/>
      <c r="S2320" s="1745"/>
      <c r="T2320" s="1745"/>
      <c r="U2320" s="1745"/>
    </row>
    <row r="2321" spans="13:21">
      <c r="M2321" s="1858"/>
      <c r="N2321" s="1859"/>
      <c r="O2321" s="1859"/>
      <c r="P2321" s="1859"/>
      <c r="Q2321" s="1745"/>
      <c r="R2321" s="1745"/>
      <c r="S2321" s="1745"/>
      <c r="T2321" s="1745"/>
      <c r="U2321" s="1745"/>
    </row>
    <row r="2322" spans="13:21">
      <c r="M2322" s="1858"/>
      <c r="N2322" s="1859"/>
      <c r="O2322" s="1859"/>
      <c r="P2322" s="1859"/>
      <c r="Q2322" s="1745"/>
      <c r="R2322" s="1745"/>
      <c r="S2322" s="1745"/>
      <c r="T2322" s="1745"/>
      <c r="U2322" s="1745"/>
    </row>
    <row r="2323" spans="13:21">
      <c r="M2323" s="1858"/>
      <c r="N2323" s="1859"/>
      <c r="O2323" s="1859"/>
      <c r="P2323" s="1859"/>
      <c r="Q2323" s="1745"/>
      <c r="R2323" s="1745"/>
      <c r="S2323" s="1745"/>
      <c r="T2323" s="1745"/>
      <c r="U2323" s="1745"/>
    </row>
    <row r="2324" spans="13:21">
      <c r="M2324" s="1858"/>
      <c r="N2324" s="1859"/>
      <c r="O2324" s="1859"/>
      <c r="P2324" s="1859"/>
      <c r="Q2324" s="1745"/>
      <c r="R2324" s="1745"/>
      <c r="S2324" s="1745"/>
      <c r="T2324" s="1745"/>
      <c r="U2324" s="1745"/>
    </row>
    <row r="2325" spans="13:21">
      <c r="M2325" s="1858"/>
      <c r="N2325" s="1859"/>
      <c r="O2325" s="1859"/>
      <c r="P2325" s="1859"/>
      <c r="Q2325" s="1745"/>
      <c r="R2325" s="1745"/>
      <c r="S2325" s="1745"/>
      <c r="T2325" s="1745"/>
      <c r="U2325" s="1745"/>
    </row>
    <row r="2326" spans="13:21">
      <c r="M2326" s="1858"/>
      <c r="N2326" s="1859"/>
      <c r="O2326" s="1859"/>
      <c r="P2326" s="1859"/>
      <c r="Q2326" s="1745"/>
      <c r="R2326" s="1745"/>
      <c r="S2326" s="1745"/>
      <c r="T2326" s="1745"/>
      <c r="U2326" s="1745"/>
    </row>
    <row r="2327" spans="13:21">
      <c r="M2327" s="1858"/>
      <c r="N2327" s="1859"/>
      <c r="O2327" s="1859"/>
      <c r="P2327" s="1859"/>
      <c r="Q2327" s="1745"/>
      <c r="R2327" s="1745"/>
      <c r="S2327" s="1745"/>
      <c r="T2327" s="1745"/>
      <c r="U2327" s="1745"/>
    </row>
    <row r="2328" spans="13:21">
      <c r="M2328" s="1858"/>
      <c r="N2328" s="1859"/>
      <c r="O2328" s="1859"/>
      <c r="P2328" s="1859"/>
      <c r="Q2328" s="1745"/>
      <c r="R2328" s="1745"/>
      <c r="S2328" s="1745"/>
      <c r="T2328" s="1745"/>
      <c r="U2328" s="1745"/>
    </row>
    <row r="2329" spans="13:21">
      <c r="M2329" s="1858"/>
      <c r="N2329" s="1859"/>
      <c r="O2329" s="1859"/>
      <c r="P2329" s="1859"/>
      <c r="Q2329" s="1745"/>
      <c r="R2329" s="1745"/>
      <c r="S2329" s="1745"/>
      <c r="T2329" s="1745"/>
      <c r="U2329" s="1745"/>
    </row>
    <row r="2330" spans="13:21">
      <c r="M2330" s="1858"/>
      <c r="N2330" s="1859"/>
      <c r="O2330" s="1859"/>
      <c r="P2330" s="1859"/>
      <c r="Q2330" s="1745"/>
      <c r="R2330" s="1745"/>
      <c r="S2330" s="1745"/>
      <c r="T2330" s="1745"/>
      <c r="U2330" s="1745"/>
    </row>
    <row r="2331" spans="13:21">
      <c r="M2331" s="1858"/>
      <c r="N2331" s="1859"/>
      <c r="O2331" s="1859"/>
      <c r="P2331" s="1859"/>
      <c r="Q2331" s="1745"/>
      <c r="R2331" s="1745"/>
      <c r="S2331" s="1745"/>
      <c r="T2331" s="1745"/>
      <c r="U2331" s="1745"/>
    </row>
    <row r="2332" spans="13:21">
      <c r="M2332" s="1858"/>
      <c r="N2332" s="1859"/>
      <c r="O2332" s="1859"/>
      <c r="P2332" s="1859"/>
      <c r="Q2332" s="1745"/>
      <c r="R2332" s="1745"/>
      <c r="S2332" s="1745"/>
      <c r="T2332" s="1745"/>
      <c r="U2332" s="1745"/>
    </row>
    <row r="2333" spans="13:21">
      <c r="M2333" s="1858"/>
      <c r="N2333" s="1859"/>
      <c r="O2333" s="1859"/>
      <c r="P2333" s="1859"/>
      <c r="Q2333" s="1745"/>
      <c r="R2333" s="1745"/>
      <c r="S2333" s="1745"/>
      <c r="T2333" s="1745"/>
      <c r="U2333" s="1745"/>
    </row>
    <row r="2334" spans="13:21">
      <c r="M2334" s="1858"/>
      <c r="N2334" s="1859"/>
      <c r="O2334" s="1859"/>
      <c r="P2334" s="1859"/>
      <c r="Q2334" s="1745"/>
      <c r="R2334" s="1745"/>
      <c r="S2334" s="1745"/>
      <c r="T2334" s="1745"/>
      <c r="U2334" s="1745"/>
    </row>
    <row r="2335" spans="13:21">
      <c r="M2335" s="1858"/>
      <c r="N2335" s="1859"/>
      <c r="O2335" s="1859"/>
      <c r="P2335" s="1859"/>
      <c r="Q2335" s="1745"/>
      <c r="R2335" s="1745"/>
      <c r="S2335" s="1745"/>
      <c r="T2335" s="1745"/>
      <c r="U2335" s="1745"/>
    </row>
    <row r="2336" spans="13:21">
      <c r="M2336" s="1858"/>
      <c r="N2336" s="1859"/>
      <c r="O2336" s="1859"/>
      <c r="P2336" s="1859"/>
      <c r="Q2336" s="1745"/>
      <c r="R2336" s="1745"/>
      <c r="S2336" s="1745"/>
      <c r="T2336" s="1745"/>
      <c r="U2336" s="1745"/>
    </row>
    <row r="2337" spans="13:21">
      <c r="M2337" s="1858"/>
      <c r="N2337" s="1859"/>
      <c r="O2337" s="1859"/>
      <c r="P2337" s="1859"/>
      <c r="Q2337" s="1745"/>
      <c r="R2337" s="1745"/>
      <c r="S2337" s="1745"/>
      <c r="T2337" s="1745"/>
      <c r="U2337" s="1745"/>
    </row>
    <row r="2338" spans="13:21">
      <c r="M2338" s="1858"/>
      <c r="N2338" s="1859"/>
      <c r="O2338" s="1859"/>
      <c r="P2338" s="1859"/>
      <c r="Q2338" s="1745"/>
      <c r="R2338" s="1745"/>
      <c r="S2338" s="1745"/>
      <c r="T2338" s="1745"/>
      <c r="U2338" s="1745"/>
    </row>
    <row r="2339" spans="13:21">
      <c r="M2339" s="1858"/>
      <c r="N2339" s="1859"/>
      <c r="O2339" s="1859"/>
      <c r="P2339" s="1859"/>
      <c r="Q2339" s="1745"/>
      <c r="R2339" s="1745"/>
      <c r="S2339" s="1745"/>
      <c r="T2339" s="1745"/>
      <c r="U2339" s="1745"/>
    </row>
    <row r="2340" spans="13:21">
      <c r="M2340" s="1858"/>
      <c r="N2340" s="1859"/>
      <c r="O2340" s="1859"/>
      <c r="P2340" s="1859"/>
      <c r="Q2340" s="1745"/>
      <c r="R2340" s="1745"/>
      <c r="S2340" s="1745"/>
      <c r="T2340" s="1745"/>
      <c r="U2340" s="1745"/>
    </row>
    <row r="2341" spans="13:21">
      <c r="M2341" s="1858"/>
      <c r="N2341" s="1859"/>
      <c r="O2341" s="1859"/>
      <c r="P2341" s="1859"/>
      <c r="Q2341" s="1745"/>
      <c r="R2341" s="1745"/>
      <c r="S2341" s="1745"/>
      <c r="T2341" s="1745"/>
      <c r="U2341" s="1745"/>
    </row>
    <row r="2342" spans="13:21">
      <c r="M2342" s="1858"/>
      <c r="N2342" s="1859"/>
      <c r="O2342" s="1859"/>
      <c r="P2342" s="1859"/>
      <c r="Q2342" s="1745"/>
      <c r="R2342" s="1745"/>
      <c r="S2342" s="1745"/>
      <c r="T2342" s="1745"/>
      <c r="U2342" s="1745"/>
    </row>
    <row r="2343" spans="13:21">
      <c r="M2343" s="1858"/>
      <c r="N2343" s="1859"/>
      <c r="O2343" s="1859"/>
      <c r="P2343" s="1859"/>
      <c r="Q2343" s="1745"/>
      <c r="R2343" s="1745"/>
      <c r="S2343" s="1745"/>
      <c r="T2343" s="1745"/>
      <c r="U2343" s="1745"/>
    </row>
    <row r="2344" spans="13:21">
      <c r="M2344" s="1858"/>
      <c r="N2344" s="1859"/>
      <c r="O2344" s="1859"/>
      <c r="P2344" s="1859"/>
      <c r="Q2344" s="1745"/>
      <c r="R2344" s="1745"/>
      <c r="S2344" s="1745"/>
      <c r="T2344" s="1745"/>
      <c r="U2344" s="1745"/>
    </row>
    <row r="2345" spans="13:21">
      <c r="M2345" s="1858"/>
      <c r="N2345" s="1859"/>
      <c r="O2345" s="1859"/>
      <c r="P2345" s="1859"/>
      <c r="Q2345" s="1745"/>
      <c r="R2345" s="1745"/>
      <c r="S2345" s="1745"/>
      <c r="T2345" s="1745"/>
      <c r="U2345" s="1745"/>
    </row>
    <row r="2346" spans="13:21">
      <c r="M2346" s="1858"/>
      <c r="N2346" s="1859"/>
      <c r="O2346" s="1859"/>
      <c r="P2346" s="1859"/>
      <c r="Q2346" s="1745"/>
      <c r="R2346" s="1745"/>
      <c r="S2346" s="1745"/>
      <c r="T2346" s="1745"/>
      <c r="U2346" s="1745"/>
    </row>
    <row r="2347" spans="13:21">
      <c r="M2347" s="1858"/>
      <c r="N2347" s="1859"/>
      <c r="O2347" s="1859"/>
      <c r="P2347" s="1859"/>
      <c r="Q2347" s="1745"/>
      <c r="R2347" s="1745"/>
      <c r="S2347" s="1745"/>
      <c r="T2347" s="1745"/>
      <c r="U2347" s="1745"/>
    </row>
    <row r="2348" spans="13:21">
      <c r="M2348" s="1858"/>
      <c r="N2348" s="1859"/>
      <c r="O2348" s="1859"/>
      <c r="P2348" s="1859"/>
      <c r="Q2348" s="1745"/>
      <c r="R2348" s="1745"/>
      <c r="S2348" s="1745"/>
      <c r="T2348" s="1745"/>
      <c r="U2348" s="1745"/>
    </row>
    <row r="2349" spans="13:21">
      <c r="M2349" s="1858"/>
      <c r="N2349" s="1859"/>
      <c r="O2349" s="1859"/>
      <c r="P2349" s="1859"/>
      <c r="Q2349" s="1745"/>
      <c r="R2349" s="1745"/>
      <c r="S2349" s="1745"/>
      <c r="T2349" s="1745"/>
      <c r="U2349" s="1745"/>
    </row>
    <row r="2350" spans="13:21">
      <c r="M2350" s="1858"/>
      <c r="N2350" s="1859"/>
      <c r="O2350" s="1859"/>
      <c r="P2350" s="1859"/>
      <c r="Q2350" s="1745"/>
      <c r="R2350" s="1745"/>
      <c r="S2350" s="1745"/>
      <c r="T2350" s="1745"/>
      <c r="U2350" s="1745"/>
    </row>
    <row r="2351" spans="13:21">
      <c r="M2351" s="1858"/>
      <c r="N2351" s="1859"/>
      <c r="O2351" s="1859"/>
      <c r="P2351" s="1859"/>
      <c r="Q2351" s="1745"/>
      <c r="R2351" s="1745"/>
      <c r="S2351" s="1745"/>
      <c r="T2351" s="1745"/>
      <c r="U2351" s="1745"/>
    </row>
    <row r="2352" spans="13:21">
      <c r="M2352" s="1858"/>
      <c r="N2352" s="1859"/>
      <c r="O2352" s="1859"/>
      <c r="P2352" s="1859"/>
      <c r="Q2352" s="1745"/>
      <c r="R2352" s="1745"/>
      <c r="S2352" s="1745"/>
      <c r="T2352" s="1745"/>
      <c r="U2352" s="1745"/>
    </row>
    <row r="2353" spans="13:21">
      <c r="M2353" s="1858"/>
      <c r="N2353" s="1859"/>
      <c r="O2353" s="1859"/>
      <c r="P2353" s="1859"/>
      <c r="Q2353" s="1745"/>
      <c r="R2353" s="1745"/>
      <c r="S2353" s="1745"/>
      <c r="T2353" s="1745"/>
      <c r="U2353" s="1745"/>
    </row>
    <row r="2354" spans="13:21">
      <c r="M2354" s="1858"/>
      <c r="N2354" s="1859"/>
      <c r="O2354" s="1859"/>
      <c r="P2354" s="1859"/>
      <c r="Q2354" s="1745"/>
      <c r="R2354" s="1745"/>
      <c r="S2354" s="1745"/>
      <c r="T2354" s="1745"/>
      <c r="U2354" s="1745"/>
    </row>
    <row r="2355" spans="13:21">
      <c r="M2355" s="1858"/>
      <c r="N2355" s="1859"/>
      <c r="O2355" s="1859"/>
      <c r="P2355" s="1859"/>
      <c r="Q2355" s="1745"/>
      <c r="R2355" s="1745"/>
      <c r="S2355" s="1745"/>
      <c r="T2355" s="1745"/>
      <c r="U2355" s="1745"/>
    </row>
    <row r="2356" spans="13:21">
      <c r="M2356" s="1858"/>
      <c r="N2356" s="1859"/>
      <c r="O2356" s="1859"/>
      <c r="P2356" s="1859"/>
      <c r="Q2356" s="1745"/>
      <c r="R2356" s="1745"/>
      <c r="S2356" s="1745"/>
      <c r="T2356" s="1745"/>
      <c r="U2356" s="1745"/>
    </row>
    <row r="2357" spans="13:21">
      <c r="M2357" s="1858"/>
      <c r="N2357" s="1859"/>
      <c r="O2357" s="1859"/>
      <c r="P2357" s="1859"/>
      <c r="Q2357" s="1745"/>
      <c r="R2357" s="1745"/>
      <c r="S2357" s="1745"/>
      <c r="T2357" s="1745"/>
      <c r="U2357" s="1745"/>
    </row>
    <row r="2358" spans="13:21">
      <c r="M2358" s="1858"/>
      <c r="N2358" s="1859"/>
      <c r="O2358" s="1859"/>
      <c r="P2358" s="1859"/>
      <c r="Q2358" s="1745"/>
      <c r="R2358" s="1745"/>
      <c r="S2358" s="1745"/>
      <c r="T2358" s="1745"/>
      <c r="U2358" s="1745"/>
    </row>
    <row r="2359" spans="13:21">
      <c r="M2359" s="1858"/>
      <c r="N2359" s="1859"/>
      <c r="O2359" s="1859"/>
      <c r="P2359" s="1859"/>
      <c r="Q2359" s="1745"/>
      <c r="R2359" s="1745"/>
      <c r="S2359" s="1745"/>
      <c r="T2359" s="1745"/>
      <c r="U2359" s="1745"/>
    </row>
    <row r="2360" spans="13:21">
      <c r="M2360" s="1858"/>
      <c r="N2360" s="1859"/>
      <c r="O2360" s="1859"/>
      <c r="P2360" s="1859"/>
      <c r="Q2360" s="1745"/>
      <c r="R2360" s="1745"/>
      <c r="S2360" s="1745"/>
      <c r="T2360" s="1745"/>
      <c r="U2360" s="1745"/>
    </row>
    <row r="2361" spans="13:21">
      <c r="M2361" s="1858"/>
      <c r="N2361" s="1859"/>
      <c r="O2361" s="1859"/>
      <c r="P2361" s="1859"/>
      <c r="Q2361" s="1745"/>
      <c r="R2361" s="1745"/>
      <c r="S2361" s="1745"/>
      <c r="T2361" s="1745"/>
      <c r="U2361" s="1745"/>
    </row>
    <row r="2362" spans="13:21">
      <c r="M2362" s="1858"/>
      <c r="N2362" s="1859"/>
      <c r="O2362" s="1859"/>
      <c r="P2362" s="1859"/>
      <c r="Q2362" s="1745"/>
      <c r="R2362" s="1745"/>
      <c r="S2362" s="1745"/>
      <c r="T2362" s="1745"/>
      <c r="U2362" s="1745"/>
    </row>
    <row r="2363" spans="13:21">
      <c r="M2363" s="1858"/>
      <c r="N2363" s="1859"/>
      <c r="O2363" s="1859"/>
      <c r="P2363" s="1859"/>
      <c r="Q2363" s="1745"/>
      <c r="R2363" s="1745"/>
      <c r="S2363" s="1745"/>
      <c r="T2363" s="1745"/>
      <c r="U2363" s="1745"/>
    </row>
    <row r="2364" spans="13:21">
      <c r="M2364" s="1858"/>
      <c r="N2364" s="1859"/>
      <c r="O2364" s="1859"/>
      <c r="P2364" s="1859"/>
      <c r="Q2364" s="1745"/>
      <c r="R2364" s="1745"/>
      <c r="S2364" s="1745"/>
      <c r="T2364" s="1745"/>
      <c r="U2364" s="1745"/>
    </row>
    <row r="2365" spans="13:21">
      <c r="M2365" s="1858"/>
      <c r="N2365" s="1859"/>
      <c r="O2365" s="1859"/>
      <c r="P2365" s="1859"/>
      <c r="Q2365" s="1745"/>
      <c r="R2365" s="1745"/>
      <c r="S2365" s="1745"/>
      <c r="T2365" s="1745"/>
      <c r="U2365" s="1745"/>
    </row>
    <row r="2366" spans="13:21">
      <c r="M2366" s="1858"/>
      <c r="N2366" s="1859"/>
      <c r="O2366" s="1859"/>
      <c r="P2366" s="1859"/>
      <c r="Q2366" s="1745"/>
      <c r="R2366" s="1745"/>
      <c r="S2366" s="1745"/>
      <c r="T2366" s="1745"/>
      <c r="U2366" s="1745"/>
    </row>
    <row r="2367" spans="13:21">
      <c r="M2367" s="1858"/>
      <c r="N2367" s="1859"/>
      <c r="O2367" s="1859"/>
      <c r="P2367" s="1859"/>
      <c r="Q2367" s="1745"/>
      <c r="R2367" s="1745"/>
      <c r="S2367" s="1745"/>
      <c r="T2367" s="1745"/>
      <c r="U2367" s="1745"/>
    </row>
    <row r="2368" spans="13:21">
      <c r="M2368" s="1858"/>
      <c r="N2368" s="1859"/>
      <c r="O2368" s="1859"/>
      <c r="P2368" s="1859"/>
      <c r="Q2368" s="1745"/>
      <c r="R2368" s="1745"/>
      <c r="S2368" s="1745"/>
      <c r="T2368" s="1745"/>
      <c r="U2368" s="1745"/>
    </row>
    <row r="2369" spans="13:21">
      <c r="M2369" s="1858"/>
      <c r="N2369" s="1859"/>
      <c r="O2369" s="1859"/>
      <c r="P2369" s="1859"/>
      <c r="Q2369" s="1745"/>
      <c r="R2369" s="1745"/>
      <c r="S2369" s="1745"/>
      <c r="T2369" s="1745"/>
      <c r="U2369" s="1745"/>
    </row>
    <row r="2370" spans="13:21">
      <c r="M2370" s="1858"/>
      <c r="N2370" s="1859"/>
      <c r="O2370" s="1859"/>
      <c r="P2370" s="1859"/>
      <c r="Q2370" s="1745"/>
      <c r="R2370" s="1745"/>
      <c r="S2370" s="1745"/>
      <c r="T2370" s="1745"/>
      <c r="U2370" s="1745"/>
    </row>
    <row r="2371" spans="13:21">
      <c r="M2371" s="1858"/>
      <c r="N2371" s="1859"/>
      <c r="O2371" s="1859"/>
      <c r="P2371" s="1859"/>
      <c r="Q2371" s="1745"/>
      <c r="R2371" s="1745"/>
      <c r="S2371" s="1745"/>
      <c r="T2371" s="1745"/>
      <c r="U2371" s="1745"/>
    </row>
    <row r="2372" spans="13:21">
      <c r="M2372" s="1858"/>
      <c r="N2372" s="1859"/>
      <c r="O2372" s="1859"/>
      <c r="P2372" s="1859"/>
      <c r="Q2372" s="1745"/>
      <c r="R2372" s="1745"/>
      <c r="S2372" s="1745"/>
      <c r="T2372" s="1745"/>
      <c r="U2372" s="1745"/>
    </row>
    <row r="2373" spans="13:21">
      <c r="M2373" s="1858"/>
      <c r="N2373" s="1859"/>
      <c r="O2373" s="1859"/>
      <c r="P2373" s="1859"/>
      <c r="Q2373" s="1745"/>
      <c r="R2373" s="1745"/>
      <c r="S2373" s="1745"/>
      <c r="T2373" s="1745"/>
      <c r="U2373" s="1745"/>
    </row>
    <row r="2374" spans="13:21">
      <c r="M2374" s="1858"/>
      <c r="N2374" s="1859"/>
      <c r="O2374" s="1859"/>
      <c r="P2374" s="1859"/>
      <c r="Q2374" s="1745"/>
      <c r="R2374" s="1745"/>
      <c r="S2374" s="1745"/>
      <c r="T2374" s="1745"/>
      <c r="U2374" s="1745"/>
    </row>
    <row r="2375" spans="13:21">
      <c r="M2375" s="1858"/>
      <c r="N2375" s="1859"/>
      <c r="O2375" s="1859"/>
      <c r="P2375" s="1859"/>
      <c r="Q2375" s="1745"/>
      <c r="R2375" s="1745"/>
      <c r="S2375" s="1745"/>
      <c r="T2375" s="1745"/>
      <c r="U2375" s="1745"/>
    </row>
    <row r="2376" spans="13:21">
      <c r="M2376" s="1858"/>
      <c r="N2376" s="1859"/>
      <c r="O2376" s="1859"/>
      <c r="P2376" s="1859"/>
      <c r="Q2376" s="1745"/>
      <c r="R2376" s="1745"/>
      <c r="S2376" s="1745"/>
      <c r="T2376" s="1745"/>
      <c r="U2376" s="1745"/>
    </row>
    <row r="2377" spans="13:21">
      <c r="M2377" s="1858"/>
      <c r="N2377" s="1859"/>
      <c r="O2377" s="1859"/>
      <c r="P2377" s="1859"/>
      <c r="Q2377" s="1745"/>
      <c r="R2377" s="1745"/>
      <c r="S2377" s="1745"/>
      <c r="T2377" s="1745"/>
      <c r="U2377" s="1745"/>
    </row>
    <row r="2378" spans="13:21">
      <c r="M2378" s="1858"/>
      <c r="N2378" s="1859"/>
      <c r="O2378" s="1859"/>
      <c r="P2378" s="1859"/>
      <c r="Q2378" s="1745"/>
      <c r="R2378" s="1745"/>
      <c r="S2378" s="1745"/>
      <c r="T2378" s="1745"/>
      <c r="U2378" s="1745"/>
    </row>
    <row r="2379" spans="13:21">
      <c r="M2379" s="1858"/>
      <c r="N2379" s="1859"/>
      <c r="O2379" s="1859"/>
      <c r="P2379" s="1859"/>
      <c r="Q2379" s="1745"/>
      <c r="R2379" s="1745"/>
      <c r="S2379" s="1745"/>
      <c r="T2379" s="1745"/>
      <c r="U2379" s="1745"/>
    </row>
    <row r="2380" spans="13:21">
      <c r="M2380" s="1858"/>
      <c r="N2380" s="1859"/>
      <c r="O2380" s="1859"/>
      <c r="P2380" s="1859"/>
      <c r="Q2380" s="1745"/>
      <c r="R2380" s="1745"/>
      <c r="S2380" s="1745"/>
      <c r="T2380" s="1745"/>
      <c r="U2380" s="1745"/>
    </row>
    <row r="2381" spans="13:21">
      <c r="M2381" s="1858"/>
      <c r="N2381" s="1859"/>
      <c r="O2381" s="1859"/>
      <c r="P2381" s="1859"/>
      <c r="Q2381" s="1745"/>
      <c r="R2381" s="1745"/>
      <c r="S2381" s="1745"/>
      <c r="T2381" s="1745"/>
      <c r="U2381" s="1745"/>
    </row>
    <row r="2382" spans="13:21">
      <c r="M2382" s="1858"/>
      <c r="N2382" s="1859"/>
      <c r="O2382" s="1859"/>
      <c r="P2382" s="1859"/>
      <c r="Q2382" s="1745"/>
      <c r="R2382" s="1745"/>
      <c r="S2382" s="1745"/>
      <c r="T2382" s="1745"/>
      <c r="U2382" s="1745"/>
    </row>
    <row r="2383" spans="13:21">
      <c r="M2383" s="1858"/>
      <c r="N2383" s="1859"/>
      <c r="O2383" s="1859"/>
      <c r="P2383" s="1859"/>
      <c r="Q2383" s="1745"/>
      <c r="R2383" s="1745"/>
      <c r="S2383" s="1745"/>
      <c r="T2383" s="1745"/>
      <c r="U2383" s="1745"/>
    </row>
    <row r="2384" spans="13:21">
      <c r="M2384" s="1858"/>
      <c r="N2384" s="1859"/>
      <c r="O2384" s="1859"/>
      <c r="P2384" s="1859"/>
      <c r="Q2384" s="1745"/>
      <c r="R2384" s="1745"/>
      <c r="S2384" s="1745"/>
      <c r="T2384" s="1745"/>
      <c r="U2384" s="1745"/>
    </row>
    <row r="2385" spans="13:21">
      <c r="M2385" s="1858"/>
      <c r="N2385" s="1859"/>
      <c r="O2385" s="1859"/>
      <c r="P2385" s="1859"/>
      <c r="Q2385" s="1745"/>
      <c r="R2385" s="1745"/>
      <c r="S2385" s="1745"/>
      <c r="T2385" s="1745"/>
      <c r="U2385" s="1745"/>
    </row>
    <row r="2386" spans="13:21">
      <c r="M2386" s="1858"/>
      <c r="N2386" s="1859"/>
      <c r="O2386" s="1859"/>
      <c r="P2386" s="1859"/>
      <c r="Q2386" s="1745"/>
      <c r="R2386" s="1745"/>
      <c r="S2386" s="1745"/>
      <c r="T2386" s="1745"/>
      <c r="U2386" s="1745"/>
    </row>
    <row r="2387" spans="13:21">
      <c r="M2387" s="1858"/>
      <c r="N2387" s="1859"/>
      <c r="O2387" s="1859"/>
      <c r="P2387" s="1859"/>
      <c r="Q2387" s="1745"/>
      <c r="R2387" s="1745"/>
      <c r="S2387" s="1745"/>
      <c r="T2387" s="1745"/>
      <c r="U2387" s="1745"/>
    </row>
    <row r="2388" spans="13:21">
      <c r="M2388" s="1858"/>
      <c r="N2388" s="1859"/>
      <c r="O2388" s="1859"/>
      <c r="P2388" s="1859"/>
      <c r="Q2388" s="1745"/>
      <c r="R2388" s="1745"/>
      <c r="S2388" s="1745"/>
      <c r="T2388" s="1745"/>
      <c r="U2388" s="1745"/>
    </row>
    <row r="2389" spans="13:21">
      <c r="M2389" s="1858"/>
      <c r="N2389" s="1859"/>
      <c r="O2389" s="1859"/>
      <c r="P2389" s="1859"/>
      <c r="Q2389" s="1745"/>
      <c r="R2389" s="1745"/>
      <c r="S2389" s="1745"/>
      <c r="T2389" s="1745"/>
      <c r="U2389" s="1745"/>
    </row>
    <row r="2390" spans="13:21">
      <c r="M2390" s="1858"/>
      <c r="N2390" s="1859"/>
      <c r="O2390" s="1859"/>
      <c r="P2390" s="1859"/>
      <c r="Q2390" s="1745"/>
      <c r="R2390" s="1745"/>
      <c r="S2390" s="1745"/>
      <c r="T2390" s="1745"/>
      <c r="U2390" s="1745"/>
    </row>
    <row r="2391" spans="13:21">
      <c r="M2391" s="1858"/>
      <c r="N2391" s="1859"/>
      <c r="O2391" s="1859"/>
      <c r="P2391" s="1859"/>
      <c r="Q2391" s="1745"/>
      <c r="R2391" s="1745"/>
      <c r="S2391" s="1745"/>
      <c r="T2391" s="1745"/>
      <c r="U2391" s="1745"/>
    </row>
    <row r="2392" spans="13:21">
      <c r="M2392" s="1858"/>
      <c r="N2392" s="1859"/>
      <c r="O2392" s="1859"/>
      <c r="P2392" s="1859"/>
      <c r="Q2392" s="1745"/>
      <c r="R2392" s="1745"/>
      <c r="S2392" s="1745"/>
      <c r="T2392" s="1745"/>
      <c r="U2392" s="1745"/>
    </row>
    <row r="2393" spans="13:21">
      <c r="M2393" s="1858"/>
      <c r="N2393" s="1859"/>
      <c r="O2393" s="1859"/>
      <c r="P2393" s="1859"/>
      <c r="Q2393" s="1745"/>
      <c r="R2393" s="1745"/>
      <c r="S2393" s="1745"/>
      <c r="T2393" s="1745"/>
      <c r="U2393" s="1745"/>
    </row>
    <row r="2394" spans="13:21">
      <c r="M2394" s="1858"/>
      <c r="N2394" s="1859"/>
      <c r="O2394" s="1859"/>
      <c r="P2394" s="1859"/>
      <c r="Q2394" s="1745"/>
      <c r="R2394" s="1745"/>
      <c r="S2394" s="1745"/>
      <c r="T2394" s="1745"/>
      <c r="U2394" s="1745"/>
    </row>
    <row r="2395" spans="13:21">
      <c r="M2395" s="1858"/>
      <c r="N2395" s="1859"/>
      <c r="O2395" s="1859"/>
      <c r="P2395" s="1859"/>
      <c r="Q2395" s="1745"/>
      <c r="R2395" s="1745"/>
      <c r="S2395" s="1745"/>
      <c r="T2395" s="1745"/>
      <c r="U2395" s="1745"/>
    </row>
    <row r="2396" spans="13:21">
      <c r="M2396" s="1858"/>
      <c r="N2396" s="1859"/>
      <c r="O2396" s="1859"/>
      <c r="P2396" s="1859"/>
      <c r="Q2396" s="1745"/>
      <c r="R2396" s="1745"/>
      <c r="S2396" s="1745"/>
      <c r="T2396" s="1745"/>
      <c r="U2396" s="1745"/>
    </row>
    <row r="2397" spans="13:21">
      <c r="M2397" s="1858"/>
      <c r="N2397" s="1859"/>
      <c r="O2397" s="1859"/>
      <c r="P2397" s="1859"/>
      <c r="Q2397" s="1745"/>
      <c r="R2397" s="1745"/>
      <c r="S2397" s="1745"/>
      <c r="T2397" s="1745"/>
      <c r="U2397" s="1745"/>
    </row>
    <row r="2398" spans="13:21">
      <c r="M2398" s="1858"/>
      <c r="N2398" s="1859"/>
      <c r="O2398" s="1859"/>
      <c r="P2398" s="1859"/>
      <c r="Q2398" s="1745"/>
      <c r="R2398" s="1745"/>
      <c r="S2398" s="1745"/>
      <c r="T2398" s="1745"/>
      <c r="U2398" s="1745"/>
    </row>
    <row r="2399" spans="13:21">
      <c r="M2399" s="1858"/>
      <c r="N2399" s="1859"/>
      <c r="O2399" s="1859"/>
      <c r="P2399" s="1859"/>
      <c r="Q2399" s="1745"/>
      <c r="R2399" s="1745"/>
      <c r="S2399" s="1745"/>
      <c r="T2399" s="1745"/>
      <c r="U2399" s="1745"/>
    </row>
    <row r="2400" spans="13:21">
      <c r="M2400" s="1858"/>
      <c r="N2400" s="1859"/>
      <c r="O2400" s="1859"/>
      <c r="P2400" s="1859"/>
      <c r="Q2400" s="1745"/>
      <c r="R2400" s="1745"/>
      <c r="S2400" s="1745"/>
      <c r="T2400" s="1745"/>
      <c r="U2400" s="1745"/>
    </row>
    <row r="2401" spans="13:21">
      <c r="M2401" s="1858"/>
      <c r="N2401" s="1859"/>
      <c r="O2401" s="1859"/>
      <c r="P2401" s="1859"/>
      <c r="Q2401" s="1745"/>
      <c r="R2401" s="1745"/>
      <c r="S2401" s="1745"/>
      <c r="T2401" s="1745"/>
      <c r="U2401" s="1745"/>
    </row>
    <row r="2402" spans="13:21">
      <c r="M2402" s="1858"/>
      <c r="N2402" s="1859"/>
      <c r="O2402" s="1859"/>
      <c r="P2402" s="1859"/>
      <c r="Q2402" s="1745"/>
      <c r="R2402" s="1745"/>
      <c r="S2402" s="1745"/>
      <c r="T2402" s="1745"/>
      <c r="U2402" s="1745"/>
    </row>
    <row r="2403" spans="13:21">
      <c r="M2403" s="1858"/>
      <c r="N2403" s="1859"/>
      <c r="O2403" s="1859"/>
      <c r="P2403" s="1859"/>
      <c r="Q2403" s="1745"/>
      <c r="R2403" s="1745"/>
      <c r="S2403" s="1745"/>
      <c r="T2403" s="1745"/>
      <c r="U2403" s="1745"/>
    </row>
    <row r="2404" spans="13:21">
      <c r="M2404" s="1858"/>
      <c r="N2404" s="1859"/>
      <c r="O2404" s="1859"/>
      <c r="P2404" s="1859"/>
      <c r="Q2404" s="1745"/>
      <c r="R2404" s="1745"/>
      <c r="S2404" s="1745"/>
      <c r="T2404" s="1745"/>
      <c r="U2404" s="1745"/>
    </row>
    <row r="2405" spans="13:21">
      <c r="M2405" s="1858"/>
      <c r="N2405" s="1859"/>
      <c r="O2405" s="1859"/>
      <c r="P2405" s="1859"/>
      <c r="Q2405" s="1745"/>
      <c r="R2405" s="1745"/>
      <c r="S2405" s="1745"/>
      <c r="T2405" s="1745"/>
      <c r="U2405" s="1745"/>
    </row>
    <row r="2406" spans="13:21">
      <c r="M2406" s="1858"/>
      <c r="N2406" s="1859"/>
      <c r="O2406" s="1859"/>
      <c r="P2406" s="1859"/>
      <c r="Q2406" s="1745"/>
      <c r="R2406" s="1745"/>
      <c r="S2406" s="1745"/>
      <c r="T2406" s="1745"/>
      <c r="U2406" s="1745"/>
    </row>
    <row r="2407" spans="13:21">
      <c r="M2407" s="1858"/>
      <c r="N2407" s="1859"/>
      <c r="O2407" s="1859"/>
      <c r="P2407" s="1859"/>
      <c r="Q2407" s="1745"/>
      <c r="R2407" s="1745"/>
      <c r="S2407" s="1745"/>
      <c r="T2407" s="1745"/>
      <c r="U2407" s="1745"/>
    </row>
    <row r="2408" spans="13:21">
      <c r="M2408" s="1858"/>
      <c r="N2408" s="1859"/>
      <c r="O2408" s="1859"/>
      <c r="P2408" s="1859"/>
      <c r="Q2408" s="1745"/>
      <c r="R2408" s="1745"/>
      <c r="S2408" s="1745"/>
      <c r="T2408" s="1745"/>
      <c r="U2408" s="1745"/>
    </row>
    <row r="2409" spans="13:21">
      <c r="M2409" s="1858"/>
      <c r="N2409" s="1859"/>
      <c r="O2409" s="1859"/>
      <c r="P2409" s="1859"/>
      <c r="Q2409" s="1745"/>
      <c r="R2409" s="1745"/>
      <c r="S2409" s="1745"/>
      <c r="T2409" s="1745"/>
      <c r="U2409" s="1745"/>
    </row>
    <row r="2410" spans="13:21">
      <c r="M2410" s="1858"/>
      <c r="N2410" s="1859"/>
      <c r="O2410" s="1859"/>
      <c r="P2410" s="1859"/>
      <c r="Q2410" s="1745"/>
      <c r="R2410" s="1745"/>
      <c r="S2410" s="1745"/>
      <c r="T2410" s="1745"/>
      <c r="U2410" s="1745"/>
    </row>
    <row r="2411" spans="13:21">
      <c r="M2411" s="1858"/>
      <c r="N2411" s="1859"/>
      <c r="O2411" s="1859"/>
      <c r="P2411" s="1859"/>
      <c r="Q2411" s="1745"/>
      <c r="R2411" s="1745"/>
      <c r="S2411" s="1745"/>
      <c r="T2411" s="1745"/>
      <c r="U2411" s="1745"/>
    </row>
    <row r="2412" spans="13:21">
      <c r="M2412" s="1858"/>
      <c r="N2412" s="1859"/>
      <c r="O2412" s="1859"/>
      <c r="P2412" s="1859"/>
      <c r="Q2412" s="1745"/>
      <c r="R2412" s="1745"/>
      <c r="S2412" s="1745"/>
      <c r="T2412" s="1745"/>
      <c r="U2412" s="1745"/>
    </row>
    <row r="2413" spans="13:21">
      <c r="M2413" s="1858"/>
      <c r="N2413" s="1859"/>
      <c r="O2413" s="1859"/>
      <c r="P2413" s="1859"/>
      <c r="Q2413" s="1745"/>
      <c r="R2413" s="1745"/>
      <c r="S2413" s="1745"/>
      <c r="T2413" s="1745"/>
      <c r="U2413" s="1745"/>
    </row>
    <row r="2414" spans="13:21">
      <c r="M2414" s="1858"/>
      <c r="N2414" s="1859"/>
      <c r="O2414" s="1859"/>
      <c r="P2414" s="1859"/>
      <c r="Q2414" s="1745"/>
      <c r="R2414" s="1745"/>
      <c r="S2414" s="1745"/>
      <c r="T2414" s="1745"/>
      <c r="U2414" s="1745"/>
    </row>
    <row r="2415" spans="13:21">
      <c r="M2415" s="1858"/>
      <c r="N2415" s="1859"/>
      <c r="O2415" s="1859"/>
      <c r="P2415" s="1859"/>
      <c r="Q2415" s="1745"/>
      <c r="R2415" s="1745"/>
      <c r="S2415" s="1745"/>
      <c r="T2415" s="1745"/>
      <c r="U2415" s="1745"/>
    </row>
    <row r="2416" spans="13:21">
      <c r="M2416" s="1858"/>
      <c r="N2416" s="1859"/>
      <c r="O2416" s="1859"/>
      <c r="P2416" s="1859"/>
      <c r="Q2416" s="1745"/>
      <c r="R2416" s="1745"/>
      <c r="S2416" s="1745"/>
      <c r="T2416" s="1745"/>
      <c r="U2416" s="1745"/>
    </row>
    <row r="2417" spans="13:21">
      <c r="M2417" s="1858"/>
      <c r="N2417" s="1859"/>
      <c r="O2417" s="1859"/>
      <c r="P2417" s="1859"/>
      <c r="Q2417" s="1745"/>
      <c r="R2417" s="1745"/>
      <c r="S2417" s="1745"/>
      <c r="T2417" s="1745"/>
      <c r="U2417" s="1745"/>
    </row>
    <row r="2418" spans="13:21">
      <c r="M2418" s="1858"/>
      <c r="N2418" s="1859"/>
      <c r="O2418" s="1859"/>
      <c r="P2418" s="1859"/>
      <c r="Q2418" s="1745"/>
      <c r="R2418" s="1745"/>
      <c r="S2418" s="1745"/>
      <c r="T2418" s="1745"/>
      <c r="U2418" s="1745"/>
    </row>
    <row r="2419" spans="13:21">
      <c r="M2419" s="1858"/>
      <c r="N2419" s="1859"/>
      <c r="O2419" s="1859"/>
      <c r="P2419" s="1859"/>
      <c r="Q2419" s="1745"/>
      <c r="R2419" s="1745"/>
      <c r="S2419" s="1745"/>
      <c r="T2419" s="1745"/>
      <c r="U2419" s="1745"/>
    </row>
    <row r="2420" spans="13:21">
      <c r="M2420" s="1858"/>
      <c r="N2420" s="1859"/>
      <c r="O2420" s="1859"/>
      <c r="P2420" s="1859"/>
      <c r="Q2420" s="1745"/>
      <c r="R2420" s="1745"/>
      <c r="S2420" s="1745"/>
      <c r="T2420" s="1745"/>
      <c r="U2420" s="1745"/>
    </row>
    <row r="2421" spans="13:21">
      <c r="M2421" s="1858"/>
      <c r="N2421" s="1859"/>
      <c r="O2421" s="1859"/>
      <c r="P2421" s="1859"/>
      <c r="Q2421" s="1745"/>
      <c r="R2421" s="1745"/>
      <c r="S2421" s="1745"/>
      <c r="T2421" s="1745"/>
      <c r="U2421" s="1745"/>
    </row>
    <row r="2422" spans="13:21">
      <c r="M2422" s="1858"/>
      <c r="N2422" s="1859"/>
      <c r="O2422" s="1859"/>
      <c r="P2422" s="1859"/>
      <c r="Q2422" s="1745"/>
      <c r="R2422" s="1745"/>
      <c r="S2422" s="1745"/>
      <c r="T2422" s="1745"/>
      <c r="U2422" s="1745"/>
    </row>
    <row r="2423" spans="13:21">
      <c r="M2423" s="1858"/>
      <c r="N2423" s="1859"/>
      <c r="O2423" s="1859"/>
      <c r="P2423" s="1859"/>
      <c r="Q2423" s="1745"/>
      <c r="R2423" s="1745"/>
      <c r="S2423" s="1745"/>
      <c r="T2423" s="1745"/>
      <c r="U2423" s="1745"/>
    </row>
    <row r="2424" spans="13:21">
      <c r="M2424" s="1858"/>
      <c r="N2424" s="1859"/>
      <c r="O2424" s="1859"/>
      <c r="P2424" s="1859"/>
      <c r="Q2424" s="1745"/>
      <c r="R2424" s="1745"/>
      <c r="S2424" s="1745"/>
      <c r="T2424" s="1745"/>
      <c r="U2424" s="1745"/>
    </row>
    <row r="2425" spans="13:21">
      <c r="M2425" s="1858"/>
      <c r="N2425" s="1859"/>
      <c r="O2425" s="1859"/>
      <c r="P2425" s="1859"/>
      <c r="Q2425" s="1745"/>
      <c r="R2425" s="1745"/>
      <c r="S2425" s="1745"/>
      <c r="T2425" s="1745"/>
      <c r="U2425" s="1745"/>
    </row>
    <row r="2426" spans="13:21">
      <c r="M2426" s="1858"/>
      <c r="N2426" s="1859"/>
      <c r="O2426" s="1859"/>
      <c r="P2426" s="1859"/>
      <c r="Q2426" s="1745"/>
      <c r="R2426" s="1745"/>
      <c r="S2426" s="1745"/>
      <c r="T2426" s="1745"/>
      <c r="U2426" s="1745"/>
    </row>
    <row r="2427" spans="13:21">
      <c r="M2427" s="1858"/>
      <c r="N2427" s="1859"/>
      <c r="O2427" s="1859"/>
      <c r="P2427" s="1859"/>
      <c r="Q2427" s="1745"/>
      <c r="R2427" s="1745"/>
      <c r="S2427" s="1745"/>
      <c r="T2427" s="1745"/>
      <c r="U2427" s="1745"/>
    </row>
    <row r="2428" spans="13:21">
      <c r="M2428" s="1858"/>
      <c r="N2428" s="1859"/>
      <c r="O2428" s="1859"/>
      <c r="P2428" s="1859"/>
      <c r="Q2428" s="1745"/>
      <c r="R2428" s="1745"/>
      <c r="S2428" s="1745"/>
      <c r="T2428" s="1745"/>
      <c r="U2428" s="1745"/>
    </row>
    <row r="2429" spans="13:21">
      <c r="M2429" s="1858"/>
      <c r="N2429" s="1859"/>
      <c r="O2429" s="1859"/>
      <c r="P2429" s="1859"/>
      <c r="Q2429" s="1745"/>
      <c r="R2429" s="1745"/>
      <c r="S2429" s="1745"/>
      <c r="T2429" s="1745"/>
      <c r="U2429" s="1745"/>
    </row>
    <row r="2430" spans="13:21">
      <c r="M2430" s="1858"/>
      <c r="N2430" s="1859"/>
      <c r="O2430" s="1859"/>
      <c r="P2430" s="1859"/>
      <c r="Q2430" s="1745"/>
      <c r="R2430" s="1745"/>
      <c r="S2430" s="1745"/>
      <c r="T2430" s="1745"/>
      <c r="U2430" s="1745"/>
    </row>
    <row r="2431" spans="13:21">
      <c r="M2431" s="1858"/>
      <c r="N2431" s="1859"/>
      <c r="O2431" s="1859"/>
      <c r="P2431" s="1859"/>
      <c r="Q2431" s="1745"/>
      <c r="R2431" s="1745"/>
      <c r="S2431" s="1745"/>
      <c r="T2431" s="1745"/>
      <c r="U2431" s="1745"/>
    </row>
    <row r="2432" spans="13:21">
      <c r="M2432" s="1858"/>
      <c r="N2432" s="1859"/>
      <c r="O2432" s="1859"/>
      <c r="P2432" s="1859"/>
      <c r="Q2432" s="1745"/>
      <c r="R2432" s="1745"/>
      <c r="S2432" s="1745"/>
      <c r="T2432" s="1745"/>
      <c r="U2432" s="1745"/>
    </row>
    <row r="2433" spans="13:21">
      <c r="M2433" s="1858"/>
      <c r="N2433" s="1859"/>
      <c r="O2433" s="1859"/>
      <c r="P2433" s="1859"/>
      <c r="Q2433" s="1745"/>
      <c r="R2433" s="1745"/>
      <c r="S2433" s="1745"/>
      <c r="T2433" s="1745"/>
      <c r="U2433" s="1745"/>
    </row>
    <row r="2434" spans="13:21">
      <c r="M2434" s="1858"/>
      <c r="N2434" s="1859"/>
      <c r="O2434" s="1859"/>
      <c r="P2434" s="1859"/>
      <c r="Q2434" s="1745"/>
      <c r="R2434" s="1745"/>
      <c r="S2434" s="1745"/>
      <c r="T2434" s="1745"/>
      <c r="U2434" s="1745"/>
    </row>
    <row r="2435" spans="13:21">
      <c r="M2435" s="1858"/>
      <c r="N2435" s="1859"/>
      <c r="O2435" s="1859"/>
      <c r="P2435" s="1859"/>
      <c r="Q2435" s="1745"/>
      <c r="R2435" s="1745"/>
      <c r="S2435" s="1745"/>
      <c r="T2435" s="1745"/>
      <c r="U2435" s="1745"/>
    </row>
    <row r="2436" spans="13:21">
      <c r="M2436" s="1858"/>
      <c r="N2436" s="1859"/>
      <c r="O2436" s="1859"/>
      <c r="P2436" s="1859"/>
      <c r="Q2436" s="1745"/>
      <c r="R2436" s="1745"/>
      <c r="S2436" s="1745"/>
      <c r="T2436" s="1745"/>
      <c r="U2436" s="1745"/>
    </row>
    <row r="2437" spans="13:21">
      <c r="M2437" s="1858"/>
      <c r="N2437" s="1859"/>
      <c r="O2437" s="1859"/>
      <c r="P2437" s="1859"/>
      <c r="Q2437" s="1745"/>
      <c r="R2437" s="1745"/>
      <c r="S2437" s="1745"/>
      <c r="T2437" s="1745"/>
      <c r="U2437" s="1745"/>
    </row>
    <row r="2438" spans="13:21">
      <c r="M2438" s="1858"/>
      <c r="N2438" s="1859"/>
      <c r="O2438" s="1859"/>
      <c r="P2438" s="1859"/>
      <c r="Q2438" s="1745"/>
      <c r="R2438" s="1745"/>
      <c r="S2438" s="1745"/>
      <c r="T2438" s="1745"/>
      <c r="U2438" s="1745"/>
    </row>
    <row r="2439" spans="13:21">
      <c r="M2439" s="1858"/>
      <c r="N2439" s="1859"/>
      <c r="O2439" s="1859"/>
      <c r="P2439" s="1859"/>
      <c r="Q2439" s="1745"/>
      <c r="R2439" s="1745"/>
      <c r="S2439" s="1745"/>
      <c r="T2439" s="1745"/>
      <c r="U2439" s="1745"/>
    </row>
    <row r="2440" spans="13:21">
      <c r="M2440" s="1858"/>
      <c r="N2440" s="1859"/>
      <c r="O2440" s="1859"/>
      <c r="P2440" s="1859"/>
      <c r="Q2440" s="1745"/>
      <c r="R2440" s="1745"/>
      <c r="S2440" s="1745"/>
      <c r="T2440" s="1745"/>
      <c r="U2440" s="1745"/>
    </row>
    <row r="2441" spans="13:21">
      <c r="M2441" s="1858"/>
      <c r="N2441" s="1859"/>
      <c r="O2441" s="1859"/>
      <c r="P2441" s="1859"/>
      <c r="Q2441" s="1745"/>
      <c r="R2441" s="1745"/>
      <c r="S2441" s="1745"/>
      <c r="T2441" s="1745"/>
      <c r="U2441" s="1745"/>
    </row>
    <row r="2442" spans="13:21">
      <c r="M2442" s="1858"/>
      <c r="N2442" s="1859"/>
      <c r="O2442" s="1859"/>
      <c r="P2442" s="1859"/>
      <c r="Q2442" s="1745"/>
      <c r="R2442" s="1745"/>
      <c r="S2442" s="1745"/>
      <c r="T2442" s="1745"/>
      <c r="U2442" s="1745"/>
    </row>
    <row r="2443" spans="13:21">
      <c r="M2443" s="1858"/>
      <c r="N2443" s="1859"/>
      <c r="O2443" s="1859"/>
      <c r="P2443" s="1859"/>
      <c r="Q2443" s="1745"/>
      <c r="R2443" s="1745"/>
      <c r="S2443" s="1745"/>
      <c r="T2443" s="1745"/>
      <c r="U2443" s="1745"/>
    </row>
    <row r="2444" spans="13:21">
      <c r="M2444" s="1858"/>
      <c r="N2444" s="1859"/>
      <c r="O2444" s="1859"/>
      <c r="P2444" s="1859"/>
      <c r="Q2444" s="1745"/>
      <c r="R2444" s="1745"/>
      <c r="S2444" s="1745"/>
      <c r="T2444" s="1745"/>
      <c r="U2444" s="1745"/>
    </row>
    <row r="2445" spans="13:21">
      <c r="M2445" s="1858"/>
      <c r="N2445" s="1859"/>
      <c r="O2445" s="1859"/>
      <c r="P2445" s="1859"/>
      <c r="Q2445" s="1745"/>
      <c r="R2445" s="1745"/>
      <c r="S2445" s="1745"/>
      <c r="T2445" s="1745"/>
      <c r="U2445" s="1745"/>
    </row>
    <row r="2446" spans="13:21">
      <c r="M2446" s="1858"/>
      <c r="N2446" s="1859"/>
      <c r="O2446" s="1859"/>
      <c r="P2446" s="1859"/>
      <c r="Q2446" s="1745"/>
      <c r="R2446" s="1745"/>
      <c r="S2446" s="1745"/>
      <c r="T2446" s="1745"/>
      <c r="U2446" s="1745"/>
    </row>
    <row r="2447" spans="13:21">
      <c r="M2447" s="1858"/>
      <c r="N2447" s="1859"/>
      <c r="O2447" s="1859"/>
      <c r="P2447" s="1859"/>
      <c r="Q2447" s="1745"/>
      <c r="R2447" s="1745"/>
      <c r="S2447" s="1745"/>
      <c r="T2447" s="1745"/>
      <c r="U2447" s="1745"/>
    </row>
    <row r="2448" spans="13:21">
      <c r="M2448" s="1858"/>
      <c r="N2448" s="1859"/>
      <c r="O2448" s="1859"/>
      <c r="P2448" s="1859"/>
      <c r="Q2448" s="1745"/>
      <c r="R2448" s="1745"/>
      <c r="S2448" s="1745"/>
      <c r="T2448" s="1745"/>
      <c r="U2448" s="1745"/>
    </row>
    <row r="2449" spans="13:21">
      <c r="M2449" s="1858"/>
      <c r="N2449" s="1859"/>
      <c r="O2449" s="1859"/>
      <c r="P2449" s="1859"/>
      <c r="Q2449" s="1745"/>
      <c r="R2449" s="1745"/>
      <c r="S2449" s="1745"/>
      <c r="T2449" s="1745"/>
      <c r="U2449" s="1745"/>
    </row>
    <row r="2450" spans="13:21">
      <c r="M2450" s="1858"/>
      <c r="N2450" s="1859"/>
      <c r="O2450" s="1859"/>
      <c r="P2450" s="1859"/>
      <c r="Q2450" s="1745"/>
      <c r="R2450" s="1745"/>
      <c r="S2450" s="1745"/>
      <c r="T2450" s="1745"/>
      <c r="U2450" s="1745"/>
    </row>
    <row r="2451" spans="13:21">
      <c r="M2451" s="1858"/>
      <c r="N2451" s="1859"/>
      <c r="O2451" s="1859"/>
      <c r="P2451" s="1859"/>
      <c r="Q2451" s="1745"/>
      <c r="R2451" s="1745"/>
      <c r="S2451" s="1745"/>
      <c r="T2451" s="1745"/>
      <c r="U2451" s="1745"/>
    </row>
    <row r="2452" spans="13:21">
      <c r="M2452" s="1858"/>
      <c r="N2452" s="1859"/>
      <c r="O2452" s="1859"/>
      <c r="P2452" s="1859"/>
      <c r="Q2452" s="1745"/>
      <c r="R2452" s="1745"/>
      <c r="S2452" s="1745"/>
      <c r="T2452" s="1745"/>
      <c r="U2452" s="1745"/>
    </row>
    <row r="2453" spans="13:21">
      <c r="M2453" s="1858"/>
      <c r="N2453" s="1859"/>
      <c r="O2453" s="1859"/>
      <c r="P2453" s="1859"/>
      <c r="Q2453" s="1745"/>
      <c r="R2453" s="1745"/>
      <c r="S2453" s="1745"/>
      <c r="T2453" s="1745"/>
      <c r="U2453" s="1745"/>
    </row>
    <row r="2454" spans="13:21">
      <c r="M2454" s="1858"/>
      <c r="N2454" s="1859"/>
      <c r="O2454" s="1859"/>
      <c r="P2454" s="1859"/>
      <c r="Q2454" s="1745"/>
      <c r="R2454" s="1745"/>
      <c r="S2454" s="1745"/>
      <c r="T2454" s="1745"/>
      <c r="U2454" s="1745"/>
    </row>
    <row r="2455" spans="13:21">
      <c r="M2455" s="1858"/>
      <c r="N2455" s="1859"/>
      <c r="O2455" s="1859"/>
      <c r="P2455" s="1859"/>
      <c r="Q2455" s="1745"/>
      <c r="R2455" s="1745"/>
      <c r="S2455" s="1745"/>
      <c r="T2455" s="1745"/>
      <c r="U2455" s="1745"/>
    </row>
    <row r="2456" spans="13:21">
      <c r="M2456" s="1858"/>
      <c r="N2456" s="1859"/>
      <c r="O2456" s="1859"/>
      <c r="P2456" s="1859"/>
      <c r="Q2456" s="1745"/>
      <c r="R2456" s="1745"/>
      <c r="S2456" s="1745"/>
      <c r="T2456" s="1745"/>
      <c r="U2456" s="1745"/>
    </row>
    <row r="2457" spans="13:21">
      <c r="M2457" s="1858"/>
      <c r="N2457" s="1859"/>
      <c r="O2457" s="1859"/>
      <c r="P2457" s="1859"/>
      <c r="Q2457" s="1745"/>
      <c r="R2457" s="1745"/>
      <c r="S2457" s="1745"/>
      <c r="T2457" s="1745"/>
      <c r="U2457" s="1745"/>
    </row>
    <row r="2458" spans="13:21">
      <c r="M2458" s="1858"/>
      <c r="N2458" s="1859"/>
      <c r="O2458" s="1859"/>
      <c r="P2458" s="1859"/>
      <c r="Q2458" s="1745"/>
      <c r="R2458" s="1745"/>
      <c r="S2458" s="1745"/>
      <c r="T2458" s="1745"/>
      <c r="U2458" s="1745"/>
    </row>
    <row r="2459" spans="13:21">
      <c r="M2459" s="1858"/>
      <c r="N2459" s="1859"/>
      <c r="O2459" s="1859"/>
      <c r="P2459" s="1859"/>
      <c r="Q2459" s="1745"/>
      <c r="R2459" s="1745"/>
      <c r="S2459" s="1745"/>
      <c r="T2459" s="1745"/>
      <c r="U2459" s="1745"/>
    </row>
    <row r="2460" spans="13:21">
      <c r="M2460" s="1858"/>
      <c r="N2460" s="1859"/>
      <c r="O2460" s="1859"/>
      <c r="P2460" s="1859"/>
      <c r="Q2460" s="1745"/>
      <c r="R2460" s="1745"/>
      <c r="S2460" s="1745"/>
      <c r="T2460" s="1745"/>
      <c r="U2460" s="1745"/>
    </row>
    <row r="2461" spans="13:21">
      <c r="M2461" s="1858"/>
      <c r="N2461" s="1859"/>
      <c r="O2461" s="1859"/>
      <c r="P2461" s="1859"/>
      <c r="Q2461" s="1745"/>
      <c r="R2461" s="1745"/>
      <c r="S2461" s="1745"/>
      <c r="T2461" s="1745"/>
      <c r="U2461" s="1745"/>
    </row>
    <row r="2462" spans="13:21">
      <c r="M2462" s="1858"/>
      <c r="N2462" s="1859"/>
      <c r="O2462" s="1859"/>
      <c r="P2462" s="1859"/>
      <c r="Q2462" s="1745"/>
      <c r="R2462" s="1745"/>
      <c r="S2462" s="1745"/>
      <c r="T2462" s="1745"/>
      <c r="U2462" s="1745"/>
    </row>
    <row r="2463" spans="13:21">
      <c r="M2463" s="1858"/>
      <c r="N2463" s="1859"/>
      <c r="O2463" s="1859"/>
      <c r="P2463" s="1859"/>
      <c r="Q2463" s="1745"/>
      <c r="R2463" s="1745"/>
      <c r="S2463" s="1745"/>
      <c r="T2463" s="1745"/>
      <c r="U2463" s="1745"/>
    </row>
    <row r="2464" spans="13:21">
      <c r="M2464" s="1858"/>
      <c r="N2464" s="1859"/>
      <c r="O2464" s="1859"/>
      <c r="P2464" s="1859"/>
      <c r="Q2464" s="1745"/>
      <c r="R2464" s="1745"/>
      <c r="S2464" s="1745"/>
      <c r="T2464" s="1745"/>
      <c r="U2464" s="1745"/>
    </row>
    <row r="2465" spans="13:21">
      <c r="M2465" s="1858"/>
      <c r="N2465" s="1859"/>
      <c r="O2465" s="1859"/>
      <c r="P2465" s="1859"/>
      <c r="Q2465" s="1745"/>
      <c r="R2465" s="1745"/>
      <c r="S2465" s="1745"/>
      <c r="T2465" s="1745"/>
      <c r="U2465" s="1745"/>
    </row>
    <row r="2466" spans="13:21">
      <c r="M2466" s="1858"/>
      <c r="N2466" s="1859"/>
      <c r="O2466" s="1859"/>
      <c r="P2466" s="1859"/>
      <c r="Q2466" s="1745"/>
      <c r="R2466" s="1745"/>
      <c r="S2466" s="1745"/>
      <c r="T2466" s="1745"/>
      <c r="U2466" s="1745"/>
    </row>
    <row r="2467" spans="13:21">
      <c r="M2467" s="1858"/>
      <c r="N2467" s="1859"/>
      <c r="O2467" s="1859"/>
      <c r="P2467" s="1859"/>
      <c r="Q2467" s="1745"/>
      <c r="R2467" s="1745"/>
      <c r="S2467" s="1745"/>
      <c r="T2467" s="1745"/>
      <c r="U2467" s="1745"/>
    </row>
    <row r="2468" spans="13:21">
      <c r="M2468" s="1858"/>
      <c r="N2468" s="1859"/>
      <c r="O2468" s="1859"/>
      <c r="P2468" s="1859"/>
      <c r="Q2468" s="1745"/>
      <c r="R2468" s="1745"/>
      <c r="S2468" s="1745"/>
      <c r="T2468" s="1745"/>
      <c r="U2468" s="1745"/>
    </row>
    <row r="2469" spans="13:21">
      <c r="M2469" s="1858"/>
      <c r="N2469" s="1859"/>
      <c r="O2469" s="1859"/>
      <c r="P2469" s="1859"/>
      <c r="Q2469" s="1745"/>
      <c r="R2469" s="1745"/>
      <c r="S2469" s="1745"/>
      <c r="T2469" s="1745"/>
      <c r="U2469" s="1745"/>
    </row>
    <row r="2470" spans="13:21">
      <c r="M2470" s="1858"/>
      <c r="N2470" s="1859"/>
      <c r="O2470" s="1859"/>
      <c r="P2470" s="1859"/>
      <c r="Q2470" s="1745"/>
      <c r="R2470" s="1745"/>
      <c r="S2470" s="1745"/>
      <c r="T2470" s="1745"/>
      <c r="U2470" s="1745"/>
    </row>
    <row r="2471" spans="13:21">
      <c r="M2471" s="1858"/>
      <c r="N2471" s="1859"/>
      <c r="O2471" s="1859"/>
      <c r="P2471" s="1859"/>
      <c r="Q2471" s="1745"/>
      <c r="R2471" s="1745"/>
      <c r="S2471" s="1745"/>
      <c r="T2471" s="1745"/>
      <c r="U2471" s="1745"/>
    </row>
    <row r="2472" spans="13:21">
      <c r="M2472" s="1858"/>
      <c r="N2472" s="1859"/>
      <c r="O2472" s="1859"/>
      <c r="P2472" s="1859"/>
      <c r="Q2472" s="1745"/>
      <c r="R2472" s="1745"/>
      <c r="S2472" s="1745"/>
      <c r="T2472" s="1745"/>
      <c r="U2472" s="1745"/>
    </row>
    <row r="2473" spans="13:21">
      <c r="M2473" s="1858"/>
      <c r="N2473" s="1859"/>
      <c r="O2473" s="1859"/>
      <c r="P2473" s="1859"/>
      <c r="Q2473" s="1745"/>
      <c r="R2473" s="1745"/>
      <c r="S2473" s="1745"/>
      <c r="T2473" s="1745"/>
      <c r="U2473" s="1745"/>
    </row>
    <row r="2474" spans="13:21">
      <c r="M2474" s="1858"/>
      <c r="N2474" s="1859"/>
      <c r="O2474" s="1859"/>
      <c r="P2474" s="1859"/>
      <c r="Q2474" s="1745"/>
      <c r="R2474" s="1745"/>
      <c r="S2474" s="1745"/>
      <c r="T2474" s="1745"/>
      <c r="U2474" s="1745"/>
    </row>
    <row r="2475" spans="13:21">
      <c r="M2475" s="1858"/>
      <c r="N2475" s="1859"/>
      <c r="O2475" s="1859"/>
      <c r="P2475" s="1859"/>
      <c r="Q2475" s="1745"/>
      <c r="R2475" s="1745"/>
      <c r="S2475" s="1745"/>
      <c r="T2475" s="1745"/>
      <c r="U2475" s="1745"/>
    </row>
    <row r="2476" spans="13:21">
      <c r="M2476" s="1858"/>
      <c r="N2476" s="1859"/>
      <c r="O2476" s="1859"/>
      <c r="P2476" s="1859"/>
      <c r="Q2476" s="1745"/>
      <c r="R2476" s="1745"/>
      <c r="S2476" s="1745"/>
      <c r="T2476" s="1745"/>
      <c r="U2476" s="1745"/>
    </row>
    <row r="2477" spans="13:21">
      <c r="M2477" s="1858"/>
      <c r="N2477" s="1859"/>
      <c r="O2477" s="1859"/>
      <c r="P2477" s="1859"/>
      <c r="Q2477" s="1745"/>
      <c r="R2477" s="1745"/>
      <c r="S2477" s="1745"/>
      <c r="T2477" s="1745"/>
      <c r="U2477" s="1745"/>
    </row>
    <row r="2478" spans="13:21">
      <c r="M2478" s="1858"/>
      <c r="N2478" s="1859"/>
      <c r="O2478" s="1859"/>
      <c r="P2478" s="1859"/>
      <c r="Q2478" s="1745"/>
      <c r="R2478" s="1745"/>
      <c r="S2478" s="1745"/>
      <c r="T2478" s="1745"/>
      <c r="U2478" s="1745"/>
    </row>
    <row r="2479" spans="13:21">
      <c r="M2479" s="1858"/>
      <c r="N2479" s="1859"/>
      <c r="O2479" s="1859"/>
      <c r="P2479" s="1859"/>
      <c r="Q2479" s="1745"/>
      <c r="R2479" s="1745"/>
      <c r="S2479" s="1745"/>
      <c r="T2479" s="1745"/>
      <c r="U2479" s="1745"/>
    </row>
    <row r="2480" spans="13:21">
      <c r="M2480" s="1858"/>
      <c r="N2480" s="1859"/>
      <c r="O2480" s="1859"/>
      <c r="P2480" s="1859"/>
      <c r="Q2480" s="1745"/>
      <c r="R2480" s="1745"/>
      <c r="S2480" s="1745"/>
      <c r="T2480" s="1745"/>
      <c r="U2480" s="1745"/>
    </row>
    <row r="2481" spans="13:21">
      <c r="M2481" s="1858"/>
      <c r="N2481" s="1859"/>
      <c r="O2481" s="1859"/>
      <c r="P2481" s="1859"/>
      <c r="Q2481" s="1745"/>
      <c r="R2481" s="1745"/>
      <c r="S2481" s="1745"/>
      <c r="T2481" s="1745"/>
      <c r="U2481" s="1745"/>
    </row>
    <row r="2482" spans="13:21">
      <c r="M2482" s="1858"/>
      <c r="N2482" s="1859"/>
      <c r="O2482" s="1859"/>
      <c r="P2482" s="1859"/>
      <c r="Q2482" s="1745"/>
      <c r="R2482" s="1745"/>
      <c r="S2482" s="1745"/>
      <c r="T2482" s="1745"/>
      <c r="U2482" s="1745"/>
    </row>
    <row r="2483" spans="13:21">
      <c r="M2483" s="1858"/>
      <c r="N2483" s="1859"/>
      <c r="O2483" s="1859"/>
      <c r="P2483" s="1859"/>
      <c r="Q2483" s="1745"/>
      <c r="R2483" s="1745"/>
      <c r="S2483" s="1745"/>
      <c r="T2483" s="1745"/>
      <c r="U2483" s="1745"/>
    </row>
    <row r="2484" spans="13:21">
      <c r="M2484" s="1858"/>
      <c r="N2484" s="1859"/>
      <c r="O2484" s="1859"/>
      <c r="P2484" s="1859"/>
      <c r="Q2484" s="1745"/>
      <c r="R2484" s="1745"/>
      <c r="S2484" s="1745"/>
      <c r="T2484" s="1745"/>
      <c r="U2484" s="1745"/>
    </row>
    <row r="2485" spans="13:21">
      <c r="M2485" s="1858"/>
      <c r="N2485" s="1859"/>
      <c r="O2485" s="1859"/>
      <c r="P2485" s="1859"/>
      <c r="Q2485" s="1745"/>
      <c r="R2485" s="1745"/>
      <c r="S2485" s="1745"/>
      <c r="T2485" s="1745"/>
      <c r="U2485" s="1745"/>
    </row>
    <row r="2486" spans="13:21">
      <c r="M2486" s="1858"/>
      <c r="N2486" s="1859"/>
      <c r="O2486" s="1859"/>
      <c r="P2486" s="1859"/>
      <c r="Q2486" s="1745"/>
      <c r="R2486" s="1745"/>
      <c r="S2486" s="1745"/>
      <c r="T2486" s="1745"/>
      <c r="U2486" s="1745"/>
    </row>
    <row r="2487" spans="13:21">
      <c r="M2487" s="1858"/>
      <c r="N2487" s="1859"/>
      <c r="O2487" s="1859"/>
      <c r="P2487" s="1859"/>
      <c r="Q2487" s="1745"/>
      <c r="R2487" s="1745"/>
      <c r="S2487" s="1745"/>
      <c r="T2487" s="1745"/>
      <c r="U2487" s="1745"/>
    </row>
    <row r="2488" spans="13:21">
      <c r="M2488" s="1858"/>
      <c r="N2488" s="1859"/>
      <c r="O2488" s="1859"/>
      <c r="P2488" s="1859"/>
      <c r="Q2488" s="1745"/>
      <c r="R2488" s="1745"/>
      <c r="S2488" s="1745"/>
      <c r="T2488" s="1745"/>
      <c r="U2488" s="1745"/>
    </row>
    <row r="2489" spans="13:21">
      <c r="M2489" s="1858"/>
      <c r="N2489" s="1859"/>
      <c r="O2489" s="1859"/>
      <c r="P2489" s="1859"/>
      <c r="Q2489" s="1745"/>
      <c r="R2489" s="1745"/>
      <c r="S2489" s="1745"/>
      <c r="T2489" s="1745"/>
      <c r="U2489" s="1745"/>
    </row>
    <row r="2490" spans="13:21">
      <c r="M2490" s="1858"/>
      <c r="N2490" s="1859"/>
      <c r="O2490" s="1859"/>
      <c r="P2490" s="1859"/>
      <c r="Q2490" s="1745"/>
      <c r="R2490" s="1745"/>
      <c r="S2490" s="1745"/>
      <c r="T2490" s="1745"/>
      <c r="U2490" s="1745"/>
    </row>
    <row r="2491" spans="13:21">
      <c r="M2491" s="1858"/>
      <c r="N2491" s="1859"/>
      <c r="O2491" s="1859"/>
      <c r="P2491" s="1859"/>
      <c r="Q2491" s="1745"/>
      <c r="R2491" s="1745"/>
      <c r="S2491" s="1745"/>
      <c r="T2491" s="1745"/>
      <c r="U2491" s="1745"/>
    </row>
    <row r="2492" spans="13:21">
      <c r="M2492" s="1858"/>
      <c r="N2492" s="1859"/>
      <c r="O2492" s="1859"/>
      <c r="P2492" s="1859"/>
      <c r="Q2492" s="1745"/>
      <c r="R2492" s="1745"/>
      <c r="S2492" s="1745"/>
      <c r="T2492" s="1745"/>
      <c r="U2492" s="1745"/>
    </row>
    <row r="2493" spans="13:21">
      <c r="M2493" s="1858"/>
      <c r="N2493" s="1859"/>
      <c r="O2493" s="1859"/>
      <c r="P2493" s="1859"/>
      <c r="Q2493" s="1745"/>
      <c r="R2493" s="1745"/>
      <c r="S2493" s="1745"/>
      <c r="T2493" s="1745"/>
      <c r="U2493" s="1745"/>
    </row>
    <row r="2494" spans="13:21">
      <c r="M2494" s="1858"/>
      <c r="N2494" s="1859"/>
      <c r="O2494" s="1859"/>
      <c r="P2494" s="1859"/>
      <c r="Q2494" s="1745"/>
      <c r="R2494" s="1745"/>
      <c r="S2494" s="1745"/>
      <c r="T2494" s="1745"/>
      <c r="U2494" s="1745"/>
    </row>
    <row r="2495" spans="13:21">
      <c r="M2495" s="1858"/>
      <c r="N2495" s="1859"/>
      <c r="O2495" s="1859"/>
      <c r="P2495" s="1859"/>
      <c r="Q2495" s="1745"/>
      <c r="R2495" s="1745"/>
      <c r="S2495" s="1745"/>
      <c r="T2495" s="1745"/>
      <c r="U2495" s="1745"/>
    </row>
    <row r="2496" spans="13:21">
      <c r="M2496" s="1858"/>
      <c r="N2496" s="1859"/>
      <c r="O2496" s="1859"/>
      <c r="P2496" s="1859"/>
      <c r="Q2496" s="1745"/>
      <c r="R2496" s="1745"/>
      <c r="S2496" s="1745"/>
      <c r="T2496" s="1745"/>
      <c r="U2496" s="1745"/>
    </row>
    <row r="2497" spans="13:21">
      <c r="M2497" s="1858"/>
      <c r="N2497" s="1859"/>
      <c r="O2497" s="1859"/>
      <c r="P2497" s="1859"/>
      <c r="Q2497" s="1745"/>
      <c r="R2497" s="1745"/>
      <c r="S2497" s="1745"/>
      <c r="T2497" s="1745"/>
      <c r="U2497" s="1745"/>
    </row>
    <row r="2498" spans="13:21">
      <c r="M2498" s="1858"/>
      <c r="N2498" s="1859"/>
      <c r="O2498" s="1859"/>
      <c r="P2498" s="1859"/>
      <c r="Q2498" s="1745"/>
      <c r="R2498" s="1745"/>
      <c r="S2498" s="1745"/>
      <c r="T2498" s="1745"/>
      <c r="U2498" s="1745"/>
    </row>
    <row r="2499" spans="13:21">
      <c r="M2499" s="1858"/>
      <c r="N2499" s="1859"/>
      <c r="O2499" s="1859"/>
      <c r="P2499" s="1859"/>
      <c r="Q2499" s="1745"/>
      <c r="R2499" s="1745"/>
      <c r="S2499" s="1745"/>
      <c r="T2499" s="1745"/>
      <c r="U2499" s="1745"/>
    </row>
    <row r="2500" spans="13:21">
      <c r="M2500" s="1858"/>
      <c r="N2500" s="1859"/>
      <c r="O2500" s="1859"/>
      <c r="P2500" s="1859"/>
      <c r="Q2500" s="1745"/>
      <c r="R2500" s="1745"/>
      <c r="S2500" s="1745"/>
      <c r="T2500" s="1745"/>
      <c r="U2500" s="1745"/>
    </row>
    <row r="2501" spans="13:21">
      <c r="M2501" s="1858"/>
      <c r="N2501" s="1859"/>
      <c r="O2501" s="1859"/>
      <c r="P2501" s="1859"/>
      <c r="Q2501" s="1745"/>
      <c r="R2501" s="1745"/>
      <c r="S2501" s="1745"/>
      <c r="T2501" s="1745"/>
      <c r="U2501" s="1745"/>
    </row>
    <row r="2502" spans="13:21">
      <c r="M2502" s="1858"/>
      <c r="N2502" s="1859"/>
      <c r="O2502" s="1859"/>
      <c r="P2502" s="1859"/>
      <c r="Q2502" s="1745"/>
      <c r="R2502" s="1745"/>
      <c r="S2502" s="1745"/>
      <c r="T2502" s="1745"/>
      <c r="U2502" s="1745"/>
    </row>
    <row r="2503" spans="13:21">
      <c r="M2503" s="1858"/>
      <c r="N2503" s="1859"/>
      <c r="O2503" s="1859"/>
      <c r="P2503" s="1859"/>
      <c r="Q2503" s="1745"/>
      <c r="R2503" s="1745"/>
      <c r="S2503" s="1745"/>
      <c r="T2503" s="1745"/>
      <c r="U2503" s="1745"/>
    </row>
    <row r="2504" spans="13:21">
      <c r="M2504" s="1858"/>
      <c r="N2504" s="1859"/>
      <c r="O2504" s="1859"/>
      <c r="P2504" s="1859"/>
      <c r="Q2504" s="1745"/>
      <c r="R2504" s="1745"/>
      <c r="S2504" s="1745"/>
      <c r="T2504" s="1745"/>
      <c r="U2504" s="1745"/>
    </row>
    <row r="2505" spans="13:21">
      <c r="M2505" s="1858"/>
      <c r="N2505" s="1859"/>
      <c r="O2505" s="1859"/>
      <c r="P2505" s="1859"/>
      <c r="Q2505" s="1745"/>
      <c r="R2505" s="1745"/>
      <c r="S2505" s="1745"/>
      <c r="T2505" s="1745"/>
      <c r="U2505" s="1745"/>
    </row>
    <row r="2506" spans="13:21">
      <c r="M2506" s="1858"/>
      <c r="N2506" s="1859"/>
      <c r="O2506" s="1859"/>
      <c r="P2506" s="1859"/>
      <c r="Q2506" s="1745"/>
      <c r="R2506" s="1745"/>
      <c r="S2506" s="1745"/>
      <c r="T2506" s="1745"/>
      <c r="U2506" s="1745"/>
    </row>
    <row r="2507" spans="13:21">
      <c r="M2507" s="1858"/>
      <c r="N2507" s="1859"/>
      <c r="O2507" s="1859"/>
      <c r="P2507" s="1859"/>
      <c r="Q2507" s="1745"/>
      <c r="R2507" s="1745"/>
      <c r="S2507" s="1745"/>
      <c r="T2507" s="1745"/>
      <c r="U2507" s="1745"/>
    </row>
    <row r="2508" spans="13:21">
      <c r="M2508" s="1858"/>
      <c r="N2508" s="1859"/>
      <c r="O2508" s="1859"/>
      <c r="P2508" s="1859"/>
      <c r="Q2508" s="1745"/>
      <c r="R2508" s="1745"/>
      <c r="S2508" s="1745"/>
      <c r="T2508" s="1745"/>
      <c r="U2508" s="1745"/>
    </row>
    <row r="2509" spans="13:21">
      <c r="M2509" s="1858"/>
      <c r="N2509" s="1859"/>
      <c r="O2509" s="1859"/>
      <c r="P2509" s="1859"/>
      <c r="Q2509" s="1745"/>
      <c r="R2509" s="1745"/>
      <c r="S2509" s="1745"/>
      <c r="T2509" s="1745"/>
      <c r="U2509" s="1745"/>
    </row>
    <row r="2510" spans="13:21">
      <c r="M2510" s="1858"/>
      <c r="N2510" s="1859"/>
      <c r="O2510" s="1859"/>
      <c r="P2510" s="1859"/>
      <c r="Q2510" s="1745"/>
      <c r="R2510" s="1745"/>
      <c r="S2510" s="1745"/>
      <c r="T2510" s="1745"/>
      <c r="U2510" s="1745"/>
    </row>
    <row r="2511" spans="13:21">
      <c r="M2511" s="1858"/>
      <c r="N2511" s="1859"/>
      <c r="O2511" s="1859"/>
      <c r="P2511" s="1859"/>
      <c r="Q2511" s="1745"/>
      <c r="R2511" s="1745"/>
      <c r="S2511" s="1745"/>
      <c r="T2511" s="1745"/>
      <c r="U2511" s="1745"/>
    </row>
    <row r="2512" spans="13:21">
      <c r="M2512" s="1858"/>
      <c r="N2512" s="1859"/>
      <c r="O2512" s="1859"/>
      <c r="P2512" s="1859"/>
      <c r="Q2512" s="1745"/>
      <c r="R2512" s="1745"/>
      <c r="S2512" s="1745"/>
      <c r="T2512" s="1745"/>
      <c r="U2512" s="1745"/>
    </row>
    <row r="2513" spans="13:21">
      <c r="M2513" s="1858"/>
      <c r="N2513" s="1859"/>
      <c r="O2513" s="1859"/>
      <c r="P2513" s="1859"/>
      <c r="Q2513" s="1745"/>
      <c r="R2513" s="1745"/>
      <c r="S2513" s="1745"/>
      <c r="T2513" s="1745"/>
      <c r="U2513" s="1745"/>
    </row>
    <row r="2514" spans="13:21">
      <c r="M2514" s="1858"/>
      <c r="N2514" s="1859"/>
      <c r="O2514" s="1859"/>
      <c r="P2514" s="1859"/>
      <c r="Q2514" s="1745"/>
      <c r="R2514" s="1745"/>
      <c r="S2514" s="1745"/>
      <c r="T2514" s="1745"/>
      <c r="U2514" s="1745"/>
    </row>
    <row r="2515" spans="13:21">
      <c r="M2515" s="1858"/>
      <c r="N2515" s="1859"/>
      <c r="O2515" s="1859"/>
      <c r="P2515" s="1859"/>
      <c r="Q2515" s="1745"/>
      <c r="R2515" s="1745"/>
      <c r="S2515" s="1745"/>
      <c r="T2515" s="1745"/>
      <c r="U2515" s="1745"/>
    </row>
    <row r="2516" spans="13:21">
      <c r="M2516" s="1858"/>
      <c r="N2516" s="1859"/>
      <c r="O2516" s="1859"/>
      <c r="P2516" s="1859"/>
      <c r="Q2516" s="1745"/>
      <c r="R2516" s="1745"/>
      <c r="S2516" s="1745"/>
      <c r="T2516" s="1745"/>
      <c r="U2516" s="1745"/>
    </row>
    <row r="2517" spans="13:21">
      <c r="M2517" s="1858"/>
      <c r="N2517" s="1859"/>
      <c r="O2517" s="1859"/>
      <c r="P2517" s="1859"/>
      <c r="Q2517" s="1745"/>
      <c r="R2517" s="1745"/>
      <c r="S2517" s="1745"/>
      <c r="T2517" s="1745"/>
      <c r="U2517" s="1745"/>
    </row>
    <row r="2518" spans="13:21">
      <c r="M2518" s="1858"/>
      <c r="N2518" s="1859"/>
      <c r="O2518" s="1859"/>
      <c r="P2518" s="1859"/>
      <c r="Q2518" s="1745"/>
      <c r="R2518" s="1745"/>
      <c r="S2518" s="1745"/>
      <c r="T2518" s="1745"/>
      <c r="U2518" s="1745"/>
    </row>
    <row r="2519" spans="13:21">
      <c r="M2519" s="1858"/>
      <c r="N2519" s="1859"/>
      <c r="O2519" s="1859"/>
      <c r="P2519" s="1859"/>
      <c r="Q2519" s="1745"/>
      <c r="R2519" s="1745"/>
      <c r="S2519" s="1745"/>
      <c r="T2519" s="1745"/>
      <c r="U2519" s="1745"/>
    </row>
    <row r="2520" spans="13:21">
      <c r="M2520" s="1858"/>
      <c r="N2520" s="1859"/>
      <c r="O2520" s="1859"/>
      <c r="P2520" s="1859"/>
      <c r="Q2520" s="1745"/>
      <c r="R2520" s="1745"/>
      <c r="S2520" s="1745"/>
      <c r="T2520" s="1745"/>
      <c r="U2520" s="1745"/>
    </row>
    <row r="2521" spans="13:21">
      <c r="M2521" s="1858"/>
      <c r="N2521" s="1859"/>
      <c r="O2521" s="1859"/>
      <c r="P2521" s="1859"/>
      <c r="Q2521" s="1745"/>
      <c r="R2521" s="1745"/>
      <c r="S2521" s="1745"/>
      <c r="T2521" s="1745"/>
      <c r="U2521" s="1745"/>
    </row>
    <row r="2522" spans="13:21">
      <c r="M2522" s="1858"/>
      <c r="N2522" s="1859"/>
      <c r="O2522" s="1859"/>
      <c r="P2522" s="1859"/>
      <c r="Q2522" s="1745"/>
      <c r="R2522" s="1745"/>
      <c r="S2522" s="1745"/>
      <c r="T2522" s="1745"/>
      <c r="U2522" s="1745"/>
    </row>
    <row r="2523" spans="13:21">
      <c r="M2523" s="1858"/>
      <c r="N2523" s="1859"/>
      <c r="O2523" s="1859"/>
      <c r="P2523" s="1859"/>
      <c r="Q2523" s="1745"/>
      <c r="R2523" s="1745"/>
      <c r="S2523" s="1745"/>
      <c r="T2523" s="1745"/>
      <c r="U2523" s="1745"/>
    </row>
    <row r="2524" spans="13:21">
      <c r="M2524" s="1858"/>
      <c r="N2524" s="1859"/>
      <c r="O2524" s="1859"/>
      <c r="P2524" s="1859"/>
      <c r="Q2524" s="1745"/>
      <c r="R2524" s="1745"/>
      <c r="S2524" s="1745"/>
      <c r="T2524" s="1745"/>
      <c r="U2524" s="1745"/>
    </row>
    <row r="2525" spans="13:21">
      <c r="M2525" s="1858"/>
      <c r="N2525" s="1859"/>
      <c r="O2525" s="1859"/>
      <c r="P2525" s="1859"/>
      <c r="Q2525" s="1745"/>
      <c r="R2525" s="1745"/>
      <c r="S2525" s="1745"/>
      <c r="T2525" s="1745"/>
      <c r="U2525" s="1745"/>
    </row>
    <row r="2526" spans="13:21">
      <c r="M2526" s="1858"/>
      <c r="N2526" s="1859"/>
      <c r="O2526" s="1859"/>
      <c r="P2526" s="1859"/>
      <c r="Q2526" s="1745"/>
      <c r="R2526" s="1745"/>
      <c r="S2526" s="1745"/>
      <c r="T2526" s="1745"/>
      <c r="U2526" s="1745"/>
    </row>
    <row r="2527" spans="13:21">
      <c r="M2527" s="1858"/>
      <c r="N2527" s="1859"/>
      <c r="O2527" s="1859"/>
      <c r="P2527" s="1859"/>
      <c r="Q2527" s="1745"/>
      <c r="R2527" s="1745"/>
      <c r="S2527" s="1745"/>
      <c r="T2527" s="1745"/>
      <c r="U2527" s="1745"/>
    </row>
    <row r="2528" spans="13:21">
      <c r="M2528" s="1858"/>
      <c r="N2528" s="1859"/>
      <c r="O2528" s="1859"/>
      <c r="P2528" s="1859"/>
      <c r="Q2528" s="1745"/>
      <c r="R2528" s="1745"/>
      <c r="S2528" s="1745"/>
      <c r="T2528" s="1745"/>
      <c r="U2528" s="1745"/>
    </row>
    <row r="2529" spans="13:21">
      <c r="M2529" s="1858"/>
      <c r="N2529" s="1859"/>
      <c r="O2529" s="1859"/>
      <c r="P2529" s="1859"/>
      <c r="Q2529" s="1745"/>
      <c r="R2529" s="1745"/>
      <c r="S2529" s="1745"/>
      <c r="T2529" s="1745"/>
      <c r="U2529" s="1745"/>
    </row>
    <row r="2530" spans="13:21">
      <c r="M2530" s="1858"/>
      <c r="N2530" s="1859"/>
      <c r="O2530" s="1859"/>
      <c r="P2530" s="1859"/>
      <c r="Q2530" s="1745"/>
      <c r="R2530" s="1745"/>
      <c r="S2530" s="1745"/>
      <c r="T2530" s="1745"/>
      <c r="U2530" s="1745"/>
    </row>
    <row r="2531" spans="13:21">
      <c r="M2531" s="1858"/>
      <c r="N2531" s="1859"/>
      <c r="O2531" s="1859"/>
      <c r="P2531" s="1859"/>
      <c r="Q2531" s="1745"/>
      <c r="R2531" s="1745"/>
      <c r="S2531" s="1745"/>
      <c r="T2531" s="1745"/>
      <c r="U2531" s="1745"/>
    </row>
    <row r="2532" spans="13:21">
      <c r="M2532" s="1858"/>
      <c r="N2532" s="1859"/>
      <c r="O2532" s="1859"/>
      <c r="P2532" s="1859"/>
      <c r="Q2532" s="1745"/>
      <c r="R2532" s="1745"/>
      <c r="S2532" s="1745"/>
      <c r="T2532" s="1745"/>
      <c r="U2532" s="1745"/>
    </row>
    <row r="2533" spans="13:21">
      <c r="M2533" s="1858"/>
      <c r="N2533" s="1859"/>
      <c r="O2533" s="1859"/>
      <c r="P2533" s="1859"/>
      <c r="Q2533" s="1745"/>
      <c r="R2533" s="1745"/>
      <c r="S2533" s="1745"/>
      <c r="T2533" s="1745"/>
      <c r="U2533" s="1745"/>
    </row>
    <row r="2534" spans="13:21">
      <c r="M2534" s="1858"/>
      <c r="N2534" s="1859"/>
      <c r="O2534" s="1859"/>
      <c r="P2534" s="1859"/>
      <c r="Q2534" s="1745"/>
      <c r="R2534" s="1745"/>
      <c r="S2534" s="1745"/>
      <c r="T2534" s="1745"/>
      <c r="U2534" s="1745"/>
    </row>
    <row r="2535" spans="13:21">
      <c r="M2535" s="1858"/>
      <c r="N2535" s="1859"/>
      <c r="O2535" s="1859"/>
      <c r="P2535" s="1859"/>
      <c r="Q2535" s="1745"/>
      <c r="R2535" s="1745"/>
      <c r="S2535" s="1745"/>
      <c r="T2535" s="1745"/>
      <c r="U2535" s="1745"/>
    </row>
    <row r="2536" spans="13:21">
      <c r="M2536" s="1858"/>
      <c r="N2536" s="1859"/>
      <c r="O2536" s="1859"/>
      <c r="P2536" s="1859"/>
      <c r="Q2536" s="1745"/>
      <c r="R2536" s="1745"/>
      <c r="S2536" s="1745"/>
      <c r="T2536" s="1745"/>
      <c r="U2536" s="1745"/>
    </row>
    <row r="2537" spans="13:21">
      <c r="M2537" s="1858"/>
      <c r="N2537" s="1859"/>
      <c r="O2537" s="1859"/>
      <c r="P2537" s="1859"/>
      <c r="Q2537" s="1745"/>
      <c r="R2537" s="1745"/>
      <c r="S2537" s="1745"/>
      <c r="T2537" s="1745"/>
      <c r="U2537" s="1745"/>
    </row>
    <row r="2538" spans="13:21">
      <c r="M2538" s="1858"/>
      <c r="N2538" s="1859"/>
      <c r="O2538" s="1859"/>
      <c r="P2538" s="1859"/>
      <c r="Q2538" s="1745"/>
      <c r="R2538" s="1745"/>
      <c r="S2538" s="1745"/>
      <c r="T2538" s="1745"/>
      <c r="U2538" s="1745"/>
    </row>
    <row r="2539" spans="13:21">
      <c r="M2539" s="1858"/>
      <c r="N2539" s="1859"/>
      <c r="O2539" s="1859"/>
      <c r="P2539" s="1859"/>
      <c r="Q2539" s="1745"/>
      <c r="R2539" s="1745"/>
      <c r="S2539" s="1745"/>
      <c r="T2539" s="1745"/>
      <c r="U2539" s="1745"/>
    </row>
    <row r="2540" spans="13:21">
      <c r="M2540" s="1858"/>
      <c r="N2540" s="1859"/>
      <c r="O2540" s="1859"/>
      <c r="P2540" s="1859"/>
      <c r="Q2540" s="1745"/>
      <c r="R2540" s="1745"/>
      <c r="S2540" s="1745"/>
      <c r="T2540" s="1745"/>
      <c r="U2540" s="1745"/>
    </row>
    <row r="2541" spans="13:21">
      <c r="M2541" s="1858"/>
      <c r="N2541" s="1859"/>
      <c r="O2541" s="1859"/>
      <c r="P2541" s="1859"/>
      <c r="Q2541" s="1745"/>
      <c r="R2541" s="1745"/>
      <c r="S2541" s="1745"/>
      <c r="T2541" s="1745"/>
      <c r="U2541" s="1745"/>
    </row>
    <row r="2542" spans="13:21">
      <c r="M2542" s="1858"/>
      <c r="N2542" s="1859"/>
      <c r="O2542" s="1859"/>
      <c r="P2542" s="1859"/>
      <c r="Q2542" s="1745"/>
      <c r="R2542" s="1745"/>
      <c r="S2542" s="1745"/>
      <c r="T2542" s="1745"/>
      <c r="U2542" s="1745"/>
    </row>
    <row r="2543" spans="13:21">
      <c r="M2543" s="1858"/>
      <c r="N2543" s="1859"/>
      <c r="O2543" s="1859"/>
      <c r="P2543" s="1859"/>
      <c r="Q2543" s="1745"/>
      <c r="R2543" s="1745"/>
      <c r="S2543" s="1745"/>
      <c r="T2543" s="1745"/>
      <c r="U2543" s="1745"/>
    </row>
    <row r="2544" spans="13:21">
      <c r="M2544" s="1858"/>
      <c r="N2544" s="1859"/>
      <c r="O2544" s="1859"/>
      <c r="P2544" s="1859"/>
      <c r="Q2544" s="1745"/>
      <c r="R2544" s="1745"/>
      <c r="S2544" s="1745"/>
      <c r="T2544" s="1745"/>
      <c r="U2544" s="1745"/>
    </row>
    <row r="2545" spans="13:21">
      <c r="M2545" s="1858"/>
      <c r="N2545" s="1859"/>
      <c r="O2545" s="1859"/>
      <c r="P2545" s="1859"/>
      <c r="Q2545" s="1745"/>
      <c r="R2545" s="1745"/>
      <c r="S2545" s="1745"/>
      <c r="T2545" s="1745"/>
      <c r="U2545" s="1745"/>
    </row>
    <row r="2546" spans="13:21">
      <c r="M2546" s="1858"/>
      <c r="N2546" s="1859"/>
      <c r="O2546" s="1859"/>
      <c r="P2546" s="1859"/>
      <c r="Q2546" s="1745"/>
      <c r="R2546" s="1745"/>
      <c r="S2546" s="1745"/>
      <c r="T2546" s="1745"/>
      <c r="U2546" s="1745"/>
    </row>
    <row r="2547" spans="13:21">
      <c r="M2547" s="1858"/>
      <c r="N2547" s="1859"/>
      <c r="O2547" s="1859"/>
      <c r="P2547" s="1859"/>
      <c r="Q2547" s="1745"/>
      <c r="R2547" s="1745"/>
      <c r="S2547" s="1745"/>
      <c r="T2547" s="1745"/>
      <c r="U2547" s="1745"/>
    </row>
    <row r="2548" spans="13:21">
      <c r="M2548" s="1858"/>
      <c r="N2548" s="1859"/>
      <c r="O2548" s="1859"/>
      <c r="P2548" s="1859"/>
      <c r="Q2548" s="1745"/>
      <c r="R2548" s="1745"/>
      <c r="S2548" s="1745"/>
      <c r="T2548" s="1745"/>
      <c r="U2548" s="1745"/>
    </row>
    <row r="2549" spans="13:21">
      <c r="M2549" s="1858"/>
      <c r="N2549" s="1859"/>
      <c r="O2549" s="1859"/>
      <c r="P2549" s="1859"/>
      <c r="Q2549" s="1745"/>
      <c r="R2549" s="1745"/>
      <c r="S2549" s="1745"/>
      <c r="T2549" s="1745"/>
      <c r="U2549" s="1745"/>
    </row>
    <row r="2550" spans="13:21">
      <c r="M2550" s="1858"/>
      <c r="N2550" s="1859"/>
      <c r="O2550" s="1859"/>
      <c r="P2550" s="1859"/>
      <c r="Q2550" s="1745"/>
      <c r="R2550" s="1745"/>
      <c r="S2550" s="1745"/>
      <c r="T2550" s="1745"/>
      <c r="U2550" s="1745"/>
    </row>
    <row r="2551" spans="13:21">
      <c r="M2551" s="1858"/>
      <c r="N2551" s="1859"/>
      <c r="O2551" s="1859"/>
      <c r="P2551" s="1859"/>
      <c r="Q2551" s="1745"/>
      <c r="R2551" s="1745"/>
      <c r="S2551" s="1745"/>
      <c r="T2551" s="1745"/>
      <c r="U2551" s="1745"/>
    </row>
    <row r="2552" spans="13:21">
      <c r="M2552" s="1858"/>
      <c r="N2552" s="1859"/>
      <c r="O2552" s="1859"/>
      <c r="P2552" s="1859"/>
      <c r="Q2552" s="1745"/>
      <c r="R2552" s="1745"/>
      <c r="S2552" s="1745"/>
      <c r="T2552" s="1745"/>
      <c r="U2552" s="1745"/>
    </row>
    <row r="2553" spans="13:21">
      <c r="M2553" s="1858"/>
      <c r="N2553" s="1859"/>
      <c r="O2553" s="1859"/>
      <c r="P2553" s="1859"/>
      <c r="Q2553" s="1745"/>
      <c r="R2553" s="1745"/>
      <c r="S2553" s="1745"/>
      <c r="T2553" s="1745"/>
      <c r="U2553" s="1745"/>
    </row>
    <row r="2554" spans="13:21">
      <c r="M2554" s="1858"/>
      <c r="N2554" s="1859"/>
      <c r="O2554" s="1859"/>
      <c r="P2554" s="1859"/>
      <c r="Q2554" s="1745"/>
      <c r="R2554" s="1745"/>
      <c r="S2554" s="1745"/>
      <c r="T2554" s="1745"/>
      <c r="U2554" s="1745"/>
    </row>
    <row r="2555" spans="13:21">
      <c r="M2555" s="1858"/>
      <c r="N2555" s="1859"/>
      <c r="O2555" s="1859"/>
      <c r="P2555" s="1859"/>
      <c r="Q2555" s="1745"/>
      <c r="R2555" s="1745"/>
      <c r="S2555" s="1745"/>
      <c r="T2555" s="1745"/>
      <c r="U2555" s="1745"/>
    </row>
    <row r="2556" spans="13:21">
      <c r="M2556" s="1858"/>
      <c r="N2556" s="1859"/>
      <c r="O2556" s="1859"/>
      <c r="P2556" s="1859"/>
      <c r="Q2556" s="1745"/>
      <c r="R2556" s="1745"/>
      <c r="S2556" s="1745"/>
      <c r="T2556" s="1745"/>
      <c r="U2556" s="1745"/>
    </row>
    <row r="2557" spans="13:21">
      <c r="M2557" s="1858"/>
      <c r="N2557" s="1859"/>
      <c r="O2557" s="1859"/>
      <c r="P2557" s="1859"/>
      <c r="Q2557" s="1745"/>
      <c r="R2557" s="1745"/>
      <c r="S2557" s="1745"/>
      <c r="T2557" s="1745"/>
      <c r="U2557" s="1745"/>
    </row>
    <row r="2558" spans="13:21">
      <c r="M2558" s="1858"/>
      <c r="N2558" s="1859"/>
      <c r="O2558" s="1859"/>
      <c r="P2558" s="1859"/>
      <c r="Q2558" s="1745"/>
      <c r="R2558" s="1745"/>
      <c r="S2558" s="1745"/>
      <c r="T2558" s="1745"/>
      <c r="U2558" s="1745"/>
    </row>
    <row r="2559" spans="13:21">
      <c r="M2559" s="1858"/>
      <c r="N2559" s="1859"/>
      <c r="O2559" s="1859"/>
      <c r="P2559" s="1859"/>
      <c r="Q2559" s="1745"/>
      <c r="R2559" s="1745"/>
      <c r="S2559" s="1745"/>
      <c r="T2559" s="1745"/>
      <c r="U2559" s="1745"/>
    </row>
    <row r="2560" spans="13:21">
      <c r="M2560" s="1858"/>
      <c r="N2560" s="1859"/>
      <c r="O2560" s="1859"/>
      <c r="P2560" s="1859"/>
      <c r="Q2560" s="1745"/>
      <c r="R2560" s="1745"/>
      <c r="S2560" s="1745"/>
      <c r="T2560" s="1745"/>
      <c r="U2560" s="1745"/>
    </row>
    <row r="2561" spans="13:21">
      <c r="M2561" s="1858"/>
      <c r="N2561" s="1859"/>
      <c r="O2561" s="1859"/>
      <c r="P2561" s="1859"/>
      <c r="Q2561" s="1745"/>
      <c r="R2561" s="1745"/>
      <c r="S2561" s="1745"/>
      <c r="T2561" s="1745"/>
      <c r="U2561" s="1745"/>
    </row>
    <row r="2562" spans="13:21">
      <c r="M2562" s="1858"/>
      <c r="N2562" s="1859"/>
      <c r="O2562" s="1859"/>
      <c r="P2562" s="1859"/>
      <c r="Q2562" s="1745"/>
      <c r="R2562" s="1745"/>
      <c r="S2562" s="1745"/>
      <c r="T2562" s="1745"/>
      <c r="U2562" s="1745"/>
    </row>
    <row r="2563" spans="13:21">
      <c r="M2563" s="1858"/>
      <c r="N2563" s="1859"/>
      <c r="O2563" s="1859"/>
      <c r="P2563" s="1859"/>
      <c r="Q2563" s="1745"/>
      <c r="R2563" s="1745"/>
      <c r="S2563" s="1745"/>
      <c r="T2563" s="1745"/>
      <c r="U2563" s="1745"/>
    </row>
    <row r="2564" spans="13:21">
      <c r="M2564" s="1858"/>
      <c r="N2564" s="1859"/>
      <c r="O2564" s="1859"/>
      <c r="P2564" s="1859"/>
      <c r="Q2564" s="1745"/>
      <c r="R2564" s="1745"/>
      <c r="S2564" s="1745"/>
      <c r="T2564" s="1745"/>
      <c r="U2564" s="1745"/>
    </row>
    <row r="2565" spans="13:21">
      <c r="M2565" s="1858"/>
      <c r="N2565" s="1859"/>
      <c r="O2565" s="1859"/>
      <c r="P2565" s="1859"/>
      <c r="Q2565" s="1745"/>
      <c r="R2565" s="1745"/>
      <c r="S2565" s="1745"/>
      <c r="T2565" s="1745"/>
      <c r="U2565" s="1745"/>
    </row>
    <row r="2566" spans="13:21">
      <c r="M2566" s="1858"/>
      <c r="N2566" s="1859"/>
      <c r="O2566" s="1859"/>
      <c r="P2566" s="1859"/>
      <c r="Q2566" s="1745"/>
      <c r="R2566" s="1745"/>
      <c r="S2566" s="1745"/>
      <c r="T2566" s="1745"/>
      <c r="U2566" s="1745"/>
    </row>
    <row r="2567" spans="13:21">
      <c r="M2567" s="1858"/>
      <c r="N2567" s="1859"/>
      <c r="O2567" s="1859"/>
      <c r="P2567" s="1859"/>
      <c r="Q2567" s="1745"/>
      <c r="R2567" s="1745"/>
      <c r="S2567" s="1745"/>
      <c r="T2567" s="1745"/>
      <c r="U2567" s="1745"/>
    </row>
    <row r="2568" spans="13:21">
      <c r="M2568" s="1858"/>
      <c r="N2568" s="1859"/>
      <c r="O2568" s="1859"/>
      <c r="P2568" s="1859"/>
      <c r="Q2568" s="1745"/>
      <c r="R2568" s="1745"/>
      <c r="S2568" s="1745"/>
      <c r="T2568" s="1745"/>
      <c r="U2568" s="1745"/>
    </row>
    <row r="2569" spans="13:21">
      <c r="M2569" s="1858"/>
      <c r="N2569" s="1859"/>
      <c r="O2569" s="1859"/>
      <c r="P2569" s="1859"/>
      <c r="Q2569" s="1745"/>
      <c r="R2569" s="1745"/>
      <c r="S2569" s="1745"/>
      <c r="T2569" s="1745"/>
      <c r="U2569" s="1745"/>
    </row>
    <row r="2570" spans="13:21">
      <c r="M2570" s="1858"/>
      <c r="N2570" s="1859"/>
      <c r="O2570" s="1859"/>
      <c r="P2570" s="1859"/>
      <c r="Q2570" s="1745"/>
      <c r="R2570" s="1745"/>
      <c r="S2570" s="1745"/>
      <c r="T2570" s="1745"/>
      <c r="U2570" s="1745"/>
    </row>
    <row r="2571" spans="13:21">
      <c r="M2571" s="1858"/>
      <c r="N2571" s="1859"/>
      <c r="O2571" s="1859"/>
      <c r="P2571" s="1859"/>
      <c r="Q2571" s="1745"/>
      <c r="R2571" s="1745"/>
      <c r="S2571" s="1745"/>
      <c r="T2571" s="1745"/>
      <c r="U2571" s="1745"/>
    </row>
    <row r="2572" spans="13:21">
      <c r="M2572" s="1858"/>
      <c r="N2572" s="1859"/>
      <c r="O2572" s="1859"/>
      <c r="P2572" s="1859"/>
      <c r="Q2572" s="1745"/>
      <c r="R2572" s="1745"/>
      <c r="S2572" s="1745"/>
      <c r="T2572" s="1745"/>
      <c r="U2572" s="1745"/>
    </row>
    <row r="2573" spans="13:21">
      <c r="M2573" s="1858"/>
      <c r="N2573" s="1859"/>
      <c r="O2573" s="1859"/>
      <c r="P2573" s="1859"/>
      <c r="Q2573" s="1745"/>
      <c r="R2573" s="1745"/>
      <c r="S2573" s="1745"/>
      <c r="T2573" s="1745"/>
      <c r="U2573" s="1745"/>
    </row>
    <row r="2574" spans="13:21">
      <c r="M2574" s="1858"/>
      <c r="N2574" s="1859"/>
      <c r="O2574" s="1859"/>
      <c r="P2574" s="1859"/>
      <c r="Q2574" s="1745"/>
      <c r="R2574" s="1745"/>
      <c r="S2574" s="1745"/>
      <c r="T2574" s="1745"/>
      <c r="U2574" s="1745"/>
    </row>
    <row r="2575" spans="13:21">
      <c r="M2575" s="1858"/>
      <c r="N2575" s="1859"/>
      <c r="O2575" s="1859"/>
      <c r="P2575" s="1859"/>
      <c r="Q2575" s="1745"/>
      <c r="R2575" s="1745"/>
      <c r="S2575" s="1745"/>
      <c r="T2575" s="1745"/>
      <c r="U2575" s="1745"/>
    </row>
    <row r="2576" spans="13:21">
      <c r="M2576" s="1858"/>
      <c r="N2576" s="1859"/>
      <c r="O2576" s="1859"/>
      <c r="P2576" s="1859"/>
      <c r="Q2576" s="1745"/>
      <c r="R2576" s="1745"/>
      <c r="S2576" s="1745"/>
      <c r="T2576" s="1745"/>
      <c r="U2576" s="1745"/>
    </row>
    <row r="2577" spans="13:21">
      <c r="M2577" s="1858"/>
      <c r="N2577" s="1859"/>
      <c r="O2577" s="1859"/>
      <c r="P2577" s="1859"/>
      <c r="Q2577" s="1745"/>
      <c r="R2577" s="1745"/>
      <c r="S2577" s="1745"/>
      <c r="T2577" s="1745"/>
      <c r="U2577" s="1745"/>
    </row>
    <row r="2578" spans="13:21">
      <c r="M2578" s="1858"/>
      <c r="N2578" s="1859"/>
      <c r="O2578" s="1859"/>
      <c r="P2578" s="1859"/>
      <c r="Q2578" s="1745"/>
      <c r="R2578" s="1745"/>
      <c r="S2578" s="1745"/>
      <c r="T2578" s="1745"/>
      <c r="U2578" s="1745"/>
    </row>
    <row r="2579" spans="13:21">
      <c r="M2579" s="1858"/>
      <c r="N2579" s="1859"/>
      <c r="O2579" s="1859"/>
      <c r="P2579" s="1859"/>
      <c r="Q2579" s="1745"/>
      <c r="R2579" s="1745"/>
      <c r="S2579" s="1745"/>
      <c r="T2579" s="1745"/>
      <c r="U2579" s="1745"/>
    </row>
    <row r="2580" spans="13:21">
      <c r="M2580" s="1858"/>
      <c r="N2580" s="1859"/>
      <c r="O2580" s="1859"/>
      <c r="P2580" s="1859"/>
      <c r="Q2580" s="1745"/>
      <c r="R2580" s="1745"/>
      <c r="S2580" s="1745"/>
      <c r="T2580" s="1745"/>
      <c r="U2580" s="1745"/>
    </row>
    <row r="2581" spans="13:21">
      <c r="M2581" s="1858"/>
      <c r="N2581" s="1859"/>
      <c r="O2581" s="1859"/>
      <c r="P2581" s="1859"/>
      <c r="Q2581" s="1745"/>
      <c r="R2581" s="1745"/>
      <c r="S2581" s="1745"/>
      <c r="T2581" s="1745"/>
      <c r="U2581" s="1745"/>
    </row>
    <row r="2582" spans="13:21">
      <c r="M2582" s="1858"/>
      <c r="N2582" s="1859"/>
      <c r="O2582" s="1859"/>
      <c r="P2582" s="1859"/>
      <c r="Q2582" s="1745"/>
      <c r="R2582" s="1745"/>
      <c r="S2582" s="1745"/>
      <c r="T2582" s="1745"/>
      <c r="U2582" s="1745"/>
    </row>
    <row r="2583" spans="13:21">
      <c r="M2583" s="1858"/>
      <c r="N2583" s="1859"/>
      <c r="O2583" s="1859"/>
      <c r="P2583" s="1859"/>
      <c r="Q2583" s="1745"/>
      <c r="R2583" s="1745"/>
      <c r="S2583" s="1745"/>
      <c r="T2583" s="1745"/>
      <c r="U2583" s="1745"/>
    </row>
    <row r="2584" spans="13:21">
      <c r="M2584" s="1858"/>
      <c r="N2584" s="1859"/>
      <c r="O2584" s="1859"/>
      <c r="P2584" s="1859"/>
      <c r="Q2584" s="1745"/>
      <c r="R2584" s="1745"/>
      <c r="S2584" s="1745"/>
      <c r="T2584" s="1745"/>
      <c r="U2584" s="1745"/>
    </row>
    <row r="2585" spans="13:21">
      <c r="M2585" s="1858"/>
      <c r="N2585" s="1859"/>
      <c r="O2585" s="1859"/>
      <c r="P2585" s="1859"/>
      <c r="Q2585" s="1745"/>
      <c r="R2585" s="1745"/>
      <c r="S2585" s="1745"/>
      <c r="T2585" s="1745"/>
      <c r="U2585" s="1745"/>
    </row>
    <row r="2586" spans="13:21">
      <c r="M2586" s="1858"/>
      <c r="N2586" s="1859"/>
      <c r="O2586" s="1859"/>
      <c r="P2586" s="1859"/>
      <c r="Q2586" s="1745"/>
      <c r="R2586" s="1745"/>
      <c r="S2586" s="1745"/>
      <c r="T2586" s="1745"/>
      <c r="U2586" s="1745"/>
    </row>
    <row r="2587" spans="13:21">
      <c r="M2587" s="1858"/>
      <c r="N2587" s="1859"/>
      <c r="O2587" s="1859"/>
      <c r="P2587" s="1859"/>
      <c r="Q2587" s="1745"/>
      <c r="R2587" s="1745"/>
      <c r="S2587" s="1745"/>
      <c r="T2587" s="1745"/>
      <c r="U2587" s="1745"/>
    </row>
    <row r="2588" spans="13:21">
      <c r="M2588" s="1858"/>
      <c r="N2588" s="1859"/>
      <c r="O2588" s="1859"/>
      <c r="P2588" s="1859"/>
      <c r="Q2588" s="1745"/>
      <c r="R2588" s="1745"/>
      <c r="S2588" s="1745"/>
      <c r="T2588" s="1745"/>
      <c r="U2588" s="1745"/>
    </row>
    <row r="2589" spans="13:21">
      <c r="M2589" s="1858"/>
      <c r="N2589" s="1859"/>
      <c r="O2589" s="1859"/>
      <c r="P2589" s="1859"/>
      <c r="Q2589" s="1745"/>
      <c r="R2589" s="1745"/>
      <c r="S2589" s="1745"/>
      <c r="T2589" s="1745"/>
      <c r="U2589" s="1745"/>
    </row>
    <row r="2590" spans="13:21">
      <c r="M2590" s="1858"/>
      <c r="N2590" s="1859"/>
      <c r="O2590" s="1859"/>
      <c r="P2590" s="1859"/>
      <c r="Q2590" s="1745"/>
      <c r="R2590" s="1745"/>
      <c r="S2590" s="1745"/>
      <c r="T2590" s="1745"/>
      <c r="U2590" s="1745"/>
    </row>
    <row r="2591" spans="13:21">
      <c r="M2591" s="1858"/>
      <c r="N2591" s="1859"/>
      <c r="O2591" s="1859"/>
      <c r="P2591" s="1859"/>
      <c r="Q2591" s="1745"/>
      <c r="R2591" s="1745"/>
      <c r="S2591" s="1745"/>
      <c r="T2591" s="1745"/>
      <c r="U2591" s="1745"/>
    </row>
    <row r="2592" spans="13:21">
      <c r="M2592" s="1858"/>
      <c r="N2592" s="1859"/>
      <c r="O2592" s="1859"/>
      <c r="P2592" s="1859"/>
      <c r="Q2592" s="1745"/>
      <c r="R2592" s="1745"/>
      <c r="S2592" s="1745"/>
      <c r="T2592" s="1745"/>
      <c r="U2592" s="1745"/>
    </row>
    <row r="2593" spans="13:21">
      <c r="M2593" s="1858"/>
      <c r="N2593" s="1859"/>
      <c r="O2593" s="1859"/>
      <c r="P2593" s="1859"/>
      <c r="Q2593" s="1745"/>
      <c r="R2593" s="1745"/>
      <c r="S2593" s="1745"/>
      <c r="T2593" s="1745"/>
      <c r="U2593" s="1745"/>
    </row>
    <row r="2594" spans="13:21">
      <c r="M2594" s="1858"/>
      <c r="N2594" s="1859"/>
      <c r="O2594" s="1859"/>
      <c r="P2594" s="1859"/>
      <c r="Q2594" s="1745"/>
      <c r="R2594" s="1745"/>
      <c r="S2594" s="1745"/>
      <c r="T2594" s="1745"/>
      <c r="U2594" s="1745"/>
    </row>
    <row r="2595" spans="13:21">
      <c r="M2595" s="1858"/>
      <c r="N2595" s="1859"/>
      <c r="O2595" s="1859"/>
      <c r="P2595" s="1859"/>
      <c r="Q2595" s="1745"/>
      <c r="R2595" s="1745"/>
      <c r="S2595" s="1745"/>
      <c r="T2595" s="1745"/>
      <c r="U2595" s="1745"/>
    </row>
    <row r="2596" spans="13:21">
      <c r="M2596" s="1858"/>
      <c r="N2596" s="1859"/>
      <c r="O2596" s="1859"/>
      <c r="P2596" s="1859"/>
      <c r="Q2596" s="1745"/>
      <c r="R2596" s="1745"/>
      <c r="S2596" s="1745"/>
      <c r="T2596" s="1745"/>
      <c r="U2596" s="1745"/>
    </row>
    <row r="2597" spans="13:21">
      <c r="M2597" s="1858"/>
      <c r="N2597" s="1859"/>
      <c r="O2597" s="1859"/>
      <c r="P2597" s="1859"/>
      <c r="Q2597" s="1745"/>
      <c r="R2597" s="1745"/>
      <c r="S2597" s="1745"/>
      <c r="T2597" s="1745"/>
      <c r="U2597" s="1745"/>
    </row>
    <row r="2598" spans="13:21">
      <c r="M2598" s="1858"/>
      <c r="N2598" s="1859"/>
      <c r="O2598" s="1859"/>
      <c r="P2598" s="1859"/>
      <c r="Q2598" s="1745"/>
      <c r="R2598" s="1745"/>
      <c r="S2598" s="1745"/>
      <c r="T2598" s="1745"/>
      <c r="U2598" s="1745"/>
    </row>
    <row r="2599" spans="13:21">
      <c r="M2599" s="1858"/>
      <c r="N2599" s="1859"/>
      <c r="O2599" s="1859"/>
      <c r="P2599" s="1859"/>
      <c r="Q2599" s="1745"/>
      <c r="R2599" s="1745"/>
      <c r="S2599" s="1745"/>
      <c r="T2599" s="1745"/>
      <c r="U2599" s="1745"/>
    </row>
    <row r="2600" spans="13:21">
      <c r="M2600" s="1858"/>
      <c r="N2600" s="1859"/>
      <c r="O2600" s="1859"/>
      <c r="P2600" s="1859"/>
      <c r="Q2600" s="1745"/>
      <c r="R2600" s="1745"/>
      <c r="S2600" s="1745"/>
      <c r="T2600" s="1745"/>
      <c r="U2600" s="1745"/>
    </row>
    <row r="2601" spans="13:21">
      <c r="M2601" s="1858"/>
      <c r="N2601" s="1859"/>
      <c r="O2601" s="1859"/>
      <c r="P2601" s="1859"/>
      <c r="Q2601" s="1745"/>
      <c r="R2601" s="1745"/>
      <c r="S2601" s="1745"/>
      <c r="T2601" s="1745"/>
      <c r="U2601" s="1745"/>
    </row>
    <row r="2602" spans="13:21">
      <c r="M2602" s="1858"/>
      <c r="N2602" s="1859"/>
      <c r="O2602" s="1859"/>
      <c r="P2602" s="1859"/>
      <c r="Q2602" s="1745"/>
      <c r="R2602" s="1745"/>
      <c r="S2602" s="1745"/>
      <c r="T2602" s="1745"/>
      <c r="U2602" s="1745"/>
    </row>
    <row r="2603" spans="13:21">
      <c r="M2603" s="1858"/>
      <c r="N2603" s="1859"/>
      <c r="O2603" s="1859"/>
      <c r="P2603" s="1859"/>
      <c r="Q2603" s="1745"/>
      <c r="R2603" s="1745"/>
      <c r="S2603" s="1745"/>
      <c r="T2603" s="1745"/>
      <c r="U2603" s="1745"/>
    </row>
    <row r="2604" spans="13:21">
      <c r="M2604" s="1858"/>
      <c r="N2604" s="1859"/>
      <c r="O2604" s="1859"/>
      <c r="P2604" s="1859"/>
      <c r="Q2604" s="1745"/>
      <c r="R2604" s="1745"/>
      <c r="S2604" s="1745"/>
      <c r="T2604" s="1745"/>
      <c r="U2604" s="1745"/>
    </row>
    <row r="2605" spans="13:21">
      <c r="M2605" s="1858"/>
      <c r="N2605" s="1859"/>
      <c r="O2605" s="1859"/>
      <c r="P2605" s="1859"/>
      <c r="Q2605" s="1745"/>
      <c r="R2605" s="1745"/>
      <c r="S2605" s="1745"/>
      <c r="T2605" s="1745"/>
      <c r="U2605" s="1745"/>
    </row>
    <row r="2606" spans="13:21">
      <c r="M2606" s="1858"/>
      <c r="N2606" s="1859"/>
      <c r="O2606" s="1859"/>
      <c r="P2606" s="1859"/>
      <c r="Q2606" s="1745"/>
      <c r="R2606" s="1745"/>
      <c r="S2606" s="1745"/>
      <c r="T2606" s="1745"/>
      <c r="U2606" s="1745"/>
    </row>
    <row r="2607" spans="13:21">
      <c r="M2607" s="1858"/>
      <c r="N2607" s="1859"/>
      <c r="O2607" s="1859"/>
      <c r="P2607" s="1859"/>
      <c r="Q2607" s="1745"/>
      <c r="R2607" s="1745"/>
      <c r="S2607" s="1745"/>
      <c r="T2607" s="1745"/>
      <c r="U2607" s="1745"/>
    </row>
    <row r="2608" spans="13:21">
      <c r="M2608" s="1858"/>
      <c r="N2608" s="1859"/>
      <c r="O2608" s="1859"/>
      <c r="P2608" s="1859"/>
      <c r="Q2608" s="1745"/>
      <c r="R2608" s="1745"/>
      <c r="S2608" s="1745"/>
      <c r="T2608" s="1745"/>
      <c r="U2608" s="1745"/>
    </row>
    <row r="2609" spans="13:21">
      <c r="M2609" s="1858"/>
      <c r="N2609" s="1859"/>
      <c r="O2609" s="1859"/>
      <c r="P2609" s="1859"/>
      <c r="Q2609" s="1745"/>
      <c r="R2609" s="1745"/>
      <c r="S2609" s="1745"/>
      <c r="T2609" s="1745"/>
      <c r="U2609" s="1745"/>
    </row>
    <row r="2610" spans="13:21">
      <c r="M2610" s="1858"/>
      <c r="N2610" s="1859"/>
      <c r="O2610" s="1859"/>
      <c r="P2610" s="1859"/>
      <c r="Q2610" s="1745"/>
      <c r="R2610" s="1745"/>
      <c r="S2610" s="1745"/>
      <c r="T2610" s="1745"/>
      <c r="U2610" s="1745"/>
    </row>
    <row r="2611" spans="13:21">
      <c r="M2611" s="1858"/>
      <c r="N2611" s="1859"/>
      <c r="O2611" s="1859"/>
      <c r="P2611" s="1859"/>
      <c r="Q2611" s="1745"/>
      <c r="R2611" s="1745"/>
      <c r="S2611" s="1745"/>
      <c r="T2611" s="1745"/>
      <c r="U2611" s="1745"/>
    </row>
    <row r="2612" spans="13:21">
      <c r="M2612" s="1858"/>
      <c r="N2612" s="1859"/>
      <c r="O2612" s="1859"/>
      <c r="P2612" s="1859"/>
      <c r="Q2612" s="1745"/>
      <c r="R2612" s="1745"/>
      <c r="S2612" s="1745"/>
      <c r="T2612" s="1745"/>
      <c r="U2612" s="1745"/>
    </row>
    <row r="2613" spans="13:21">
      <c r="M2613" s="1858"/>
      <c r="N2613" s="1859"/>
      <c r="O2613" s="1859"/>
      <c r="P2613" s="1859"/>
      <c r="Q2613" s="1745"/>
      <c r="R2613" s="1745"/>
      <c r="S2613" s="1745"/>
      <c r="T2613" s="1745"/>
      <c r="U2613" s="1745"/>
    </row>
    <row r="2614" spans="13:21">
      <c r="M2614" s="1858"/>
      <c r="N2614" s="1859"/>
      <c r="O2614" s="1859"/>
      <c r="P2614" s="1859"/>
      <c r="Q2614" s="1745"/>
      <c r="R2614" s="1745"/>
      <c r="S2614" s="1745"/>
      <c r="T2614" s="1745"/>
      <c r="U2614" s="1745"/>
    </row>
    <row r="2615" spans="13:21">
      <c r="M2615" s="1858"/>
      <c r="N2615" s="1859"/>
      <c r="O2615" s="1859"/>
      <c r="P2615" s="1859"/>
      <c r="Q2615" s="1745"/>
      <c r="R2615" s="1745"/>
      <c r="S2615" s="1745"/>
      <c r="T2615" s="1745"/>
      <c r="U2615" s="1745"/>
    </row>
    <row r="2616" spans="13:21">
      <c r="M2616" s="1858"/>
      <c r="N2616" s="1859"/>
      <c r="O2616" s="1859"/>
      <c r="P2616" s="1859"/>
      <c r="Q2616" s="1745"/>
      <c r="R2616" s="1745"/>
      <c r="S2616" s="1745"/>
      <c r="T2616" s="1745"/>
      <c r="U2616" s="1745"/>
    </row>
    <row r="2617" spans="13:21">
      <c r="M2617" s="1858"/>
      <c r="N2617" s="1859"/>
      <c r="O2617" s="1859"/>
      <c r="P2617" s="1859"/>
      <c r="Q2617" s="1745"/>
      <c r="R2617" s="1745"/>
      <c r="S2617" s="1745"/>
      <c r="T2617" s="1745"/>
      <c r="U2617" s="1745"/>
    </row>
    <row r="2618" spans="13:21">
      <c r="M2618" s="1858"/>
      <c r="N2618" s="1859"/>
      <c r="O2618" s="1859"/>
      <c r="P2618" s="1859"/>
      <c r="Q2618" s="1745"/>
      <c r="R2618" s="1745"/>
      <c r="S2618" s="1745"/>
      <c r="T2618" s="1745"/>
      <c r="U2618" s="1745"/>
    </row>
    <row r="2619" spans="13:21">
      <c r="M2619" s="1858"/>
      <c r="N2619" s="1859"/>
      <c r="O2619" s="1859"/>
      <c r="P2619" s="1859"/>
      <c r="Q2619" s="1745"/>
      <c r="R2619" s="1745"/>
      <c r="S2619" s="1745"/>
      <c r="T2619" s="1745"/>
      <c r="U2619" s="1745"/>
    </row>
    <row r="2620" spans="13:21">
      <c r="M2620" s="1858"/>
      <c r="N2620" s="1859"/>
      <c r="O2620" s="1859"/>
      <c r="P2620" s="1859"/>
      <c r="Q2620" s="1745"/>
      <c r="R2620" s="1745"/>
      <c r="S2620" s="1745"/>
      <c r="T2620" s="1745"/>
      <c r="U2620" s="1745"/>
    </row>
    <row r="2621" spans="13:21">
      <c r="M2621" s="1858"/>
      <c r="N2621" s="1859"/>
      <c r="O2621" s="1859"/>
      <c r="P2621" s="1859"/>
      <c r="Q2621" s="1745"/>
      <c r="R2621" s="1745"/>
      <c r="S2621" s="1745"/>
      <c r="T2621" s="1745"/>
      <c r="U2621" s="1745"/>
    </row>
    <row r="2622" spans="13:21">
      <c r="M2622" s="1858"/>
      <c r="N2622" s="1859"/>
      <c r="O2622" s="1859"/>
      <c r="P2622" s="1859"/>
      <c r="Q2622" s="1745"/>
      <c r="R2622" s="1745"/>
      <c r="S2622" s="1745"/>
      <c r="T2622" s="1745"/>
      <c r="U2622" s="1745"/>
    </row>
    <row r="2623" spans="13:21">
      <c r="M2623" s="1858"/>
      <c r="N2623" s="1859"/>
      <c r="O2623" s="1859"/>
      <c r="P2623" s="1859"/>
      <c r="Q2623" s="1745"/>
      <c r="R2623" s="1745"/>
      <c r="S2623" s="1745"/>
      <c r="T2623" s="1745"/>
      <c r="U2623" s="1745"/>
    </row>
    <row r="2624" spans="13:21">
      <c r="M2624" s="1858"/>
      <c r="N2624" s="1859"/>
      <c r="O2624" s="1859"/>
      <c r="P2624" s="1859"/>
      <c r="Q2624" s="1745"/>
      <c r="R2624" s="1745"/>
      <c r="S2624" s="1745"/>
      <c r="T2624" s="1745"/>
      <c r="U2624" s="1745"/>
    </row>
    <row r="2625" spans="13:21">
      <c r="M2625" s="1858"/>
      <c r="N2625" s="1859"/>
      <c r="O2625" s="1859"/>
      <c r="P2625" s="1859"/>
      <c r="Q2625" s="1745"/>
      <c r="R2625" s="1745"/>
      <c r="S2625" s="1745"/>
      <c r="T2625" s="1745"/>
      <c r="U2625" s="1745"/>
    </row>
    <row r="2626" spans="13:21">
      <c r="M2626" s="1858"/>
      <c r="N2626" s="1859"/>
      <c r="O2626" s="1859"/>
      <c r="P2626" s="1859"/>
      <c r="Q2626" s="1745"/>
      <c r="R2626" s="1745"/>
      <c r="S2626" s="1745"/>
      <c r="T2626" s="1745"/>
      <c r="U2626" s="1745"/>
    </row>
    <row r="2627" spans="13:21">
      <c r="M2627" s="1858"/>
      <c r="N2627" s="1859"/>
      <c r="O2627" s="1859"/>
      <c r="P2627" s="1859"/>
      <c r="Q2627" s="1745"/>
      <c r="R2627" s="1745"/>
      <c r="S2627" s="1745"/>
      <c r="T2627" s="1745"/>
      <c r="U2627" s="1745"/>
    </row>
    <row r="2628" spans="13:21">
      <c r="M2628" s="1858"/>
      <c r="N2628" s="1859"/>
      <c r="O2628" s="1859"/>
      <c r="P2628" s="1859"/>
      <c r="Q2628" s="1745"/>
      <c r="R2628" s="1745"/>
      <c r="S2628" s="1745"/>
      <c r="T2628" s="1745"/>
      <c r="U2628" s="1745"/>
    </row>
    <row r="2629" spans="13:21">
      <c r="M2629" s="1858"/>
      <c r="N2629" s="1859"/>
      <c r="O2629" s="1859"/>
      <c r="P2629" s="1859"/>
      <c r="Q2629" s="1745"/>
      <c r="R2629" s="1745"/>
      <c r="S2629" s="1745"/>
      <c r="T2629" s="1745"/>
      <c r="U2629" s="1745"/>
    </row>
    <row r="2630" spans="13:21">
      <c r="M2630" s="1858"/>
      <c r="N2630" s="1859"/>
      <c r="O2630" s="1859"/>
      <c r="P2630" s="1859"/>
      <c r="Q2630" s="1745"/>
      <c r="R2630" s="1745"/>
      <c r="S2630" s="1745"/>
      <c r="T2630" s="1745"/>
      <c r="U2630" s="1745"/>
    </row>
    <row r="2631" spans="13:21">
      <c r="M2631" s="1858"/>
      <c r="N2631" s="1859"/>
      <c r="O2631" s="1859"/>
      <c r="P2631" s="1859"/>
      <c r="Q2631" s="1745"/>
      <c r="R2631" s="1745"/>
      <c r="S2631" s="1745"/>
      <c r="T2631" s="1745"/>
      <c r="U2631" s="1745"/>
    </row>
    <row r="2632" spans="13:21">
      <c r="M2632" s="1858"/>
      <c r="N2632" s="1859"/>
      <c r="O2632" s="1859"/>
      <c r="P2632" s="1859"/>
      <c r="Q2632" s="1745"/>
      <c r="R2632" s="1745"/>
      <c r="S2632" s="1745"/>
      <c r="T2632" s="1745"/>
      <c r="U2632" s="1745"/>
    </row>
    <row r="2633" spans="13:21">
      <c r="M2633" s="1858"/>
      <c r="N2633" s="1859"/>
      <c r="O2633" s="1859"/>
      <c r="P2633" s="1859"/>
      <c r="Q2633" s="1745"/>
      <c r="R2633" s="1745"/>
      <c r="S2633" s="1745"/>
      <c r="T2633" s="1745"/>
      <c r="U2633" s="1745"/>
    </row>
    <row r="2634" spans="13:21">
      <c r="M2634" s="1858"/>
      <c r="N2634" s="1859"/>
      <c r="O2634" s="1859"/>
      <c r="P2634" s="1859"/>
      <c r="Q2634" s="1745"/>
      <c r="R2634" s="1745"/>
      <c r="S2634" s="1745"/>
      <c r="T2634" s="1745"/>
      <c r="U2634" s="1745"/>
    </row>
    <row r="2635" spans="13:21">
      <c r="M2635" s="1858"/>
      <c r="N2635" s="1859"/>
      <c r="O2635" s="1859"/>
      <c r="P2635" s="1859"/>
      <c r="Q2635" s="1745"/>
      <c r="R2635" s="1745"/>
      <c r="S2635" s="1745"/>
      <c r="T2635" s="1745"/>
      <c r="U2635" s="1745"/>
    </row>
    <row r="2636" spans="13:21">
      <c r="M2636" s="1858"/>
      <c r="N2636" s="1859"/>
      <c r="O2636" s="1859"/>
      <c r="P2636" s="1859"/>
      <c r="Q2636" s="1745"/>
      <c r="R2636" s="1745"/>
      <c r="S2636" s="1745"/>
      <c r="T2636" s="1745"/>
      <c r="U2636" s="1745"/>
    </row>
    <row r="2637" spans="13:21">
      <c r="M2637" s="1858"/>
      <c r="N2637" s="1859"/>
      <c r="O2637" s="1859"/>
      <c r="P2637" s="1859"/>
      <c r="Q2637" s="1745"/>
      <c r="R2637" s="1745"/>
      <c r="S2637" s="1745"/>
      <c r="T2637" s="1745"/>
      <c r="U2637" s="1745"/>
    </row>
    <row r="2638" spans="13:21">
      <c r="M2638" s="1858"/>
      <c r="N2638" s="1859"/>
      <c r="O2638" s="1859"/>
      <c r="P2638" s="1859"/>
      <c r="Q2638" s="1745"/>
      <c r="R2638" s="1745"/>
      <c r="S2638" s="1745"/>
      <c r="T2638" s="1745"/>
      <c r="U2638" s="1745"/>
    </row>
    <row r="2639" spans="13:21">
      <c r="M2639" s="1858"/>
      <c r="N2639" s="1859"/>
      <c r="O2639" s="1859"/>
      <c r="P2639" s="1859"/>
      <c r="Q2639" s="1745"/>
      <c r="R2639" s="1745"/>
      <c r="S2639" s="1745"/>
      <c r="T2639" s="1745"/>
      <c r="U2639" s="1745"/>
    </row>
    <row r="2640" spans="13:21">
      <c r="M2640" s="1858"/>
      <c r="N2640" s="1859"/>
      <c r="O2640" s="1859"/>
      <c r="P2640" s="1859"/>
      <c r="Q2640" s="1745"/>
      <c r="R2640" s="1745"/>
      <c r="S2640" s="1745"/>
      <c r="T2640" s="1745"/>
      <c r="U2640" s="1745"/>
    </row>
    <row r="2641" spans="13:21">
      <c r="M2641" s="1858"/>
      <c r="N2641" s="1859"/>
      <c r="O2641" s="1859"/>
      <c r="P2641" s="1859"/>
      <c r="Q2641" s="1745"/>
      <c r="R2641" s="1745"/>
      <c r="S2641" s="1745"/>
      <c r="T2641" s="1745"/>
      <c r="U2641" s="1745"/>
    </row>
    <row r="2642" spans="13:21">
      <c r="M2642" s="1858"/>
      <c r="N2642" s="1859"/>
      <c r="O2642" s="1859"/>
      <c r="P2642" s="1859"/>
      <c r="Q2642" s="1745"/>
      <c r="R2642" s="1745"/>
      <c r="S2642" s="1745"/>
      <c r="T2642" s="1745"/>
      <c r="U2642" s="1745"/>
    </row>
    <row r="2643" spans="13:21">
      <c r="M2643" s="1858"/>
      <c r="N2643" s="1859"/>
      <c r="O2643" s="1859"/>
      <c r="P2643" s="1859"/>
      <c r="Q2643" s="1745"/>
      <c r="R2643" s="1745"/>
      <c r="S2643" s="1745"/>
      <c r="T2643" s="1745"/>
      <c r="U2643" s="1745"/>
    </row>
    <row r="2644" spans="13:21">
      <c r="M2644" s="1858"/>
      <c r="N2644" s="1859"/>
      <c r="O2644" s="1859"/>
      <c r="P2644" s="1859"/>
      <c r="Q2644" s="1745"/>
      <c r="R2644" s="1745"/>
      <c r="S2644" s="1745"/>
      <c r="T2644" s="1745"/>
      <c r="U2644" s="1745"/>
    </row>
    <row r="2645" spans="13:21">
      <c r="M2645" s="1858"/>
      <c r="N2645" s="1859"/>
      <c r="O2645" s="1859"/>
      <c r="P2645" s="1859"/>
      <c r="Q2645" s="1745"/>
      <c r="R2645" s="1745"/>
      <c r="S2645" s="1745"/>
      <c r="T2645" s="1745"/>
      <c r="U2645" s="1745"/>
    </row>
    <row r="2646" spans="13:21">
      <c r="M2646" s="1858"/>
      <c r="N2646" s="1859"/>
      <c r="O2646" s="1859"/>
      <c r="P2646" s="1859"/>
      <c r="Q2646" s="1745"/>
      <c r="R2646" s="1745"/>
      <c r="S2646" s="1745"/>
      <c r="T2646" s="1745"/>
      <c r="U2646" s="1745"/>
    </row>
    <row r="2647" spans="13:21">
      <c r="M2647" s="1858"/>
      <c r="N2647" s="1859"/>
      <c r="O2647" s="1859"/>
      <c r="P2647" s="1859"/>
      <c r="Q2647" s="1745"/>
      <c r="R2647" s="1745"/>
      <c r="S2647" s="1745"/>
      <c r="T2647" s="1745"/>
      <c r="U2647" s="1745"/>
    </row>
    <row r="2648" spans="13:21">
      <c r="M2648" s="1858"/>
      <c r="N2648" s="1859"/>
      <c r="O2648" s="1859"/>
      <c r="P2648" s="1859"/>
      <c r="Q2648" s="1745"/>
      <c r="R2648" s="1745"/>
      <c r="S2648" s="1745"/>
      <c r="T2648" s="1745"/>
      <c r="U2648" s="1745"/>
    </row>
    <row r="2649" spans="13:21">
      <c r="M2649" s="1858"/>
      <c r="N2649" s="1859"/>
      <c r="O2649" s="1859"/>
      <c r="P2649" s="1859"/>
      <c r="Q2649" s="1745"/>
      <c r="R2649" s="1745"/>
      <c r="S2649" s="1745"/>
      <c r="T2649" s="1745"/>
      <c r="U2649" s="1745"/>
    </row>
    <row r="2650" spans="13:21">
      <c r="M2650" s="1858"/>
      <c r="N2650" s="1859"/>
      <c r="O2650" s="1859"/>
      <c r="P2650" s="1859"/>
      <c r="Q2650" s="1745"/>
      <c r="R2650" s="1745"/>
      <c r="S2650" s="1745"/>
      <c r="T2650" s="1745"/>
      <c r="U2650" s="1745"/>
    </row>
    <row r="2651" spans="13:21">
      <c r="M2651" s="1858"/>
      <c r="N2651" s="1859"/>
      <c r="O2651" s="1859"/>
      <c r="P2651" s="1859"/>
      <c r="Q2651" s="1745"/>
      <c r="R2651" s="1745"/>
      <c r="S2651" s="1745"/>
      <c r="T2651" s="1745"/>
      <c r="U2651" s="1745"/>
    </row>
    <row r="2652" spans="13:21">
      <c r="M2652" s="1858"/>
      <c r="N2652" s="1859"/>
      <c r="O2652" s="1859"/>
      <c r="P2652" s="1859"/>
      <c r="Q2652" s="1745"/>
      <c r="R2652" s="1745"/>
      <c r="S2652" s="1745"/>
      <c r="T2652" s="1745"/>
      <c r="U2652" s="1745"/>
    </row>
    <row r="2653" spans="13:21">
      <c r="M2653" s="1858"/>
      <c r="N2653" s="1859"/>
      <c r="O2653" s="1859"/>
      <c r="P2653" s="1859"/>
      <c r="Q2653" s="1745"/>
      <c r="R2653" s="1745"/>
      <c r="S2653" s="1745"/>
      <c r="T2653" s="1745"/>
      <c r="U2653" s="1745"/>
    </row>
    <row r="2654" spans="13:21">
      <c r="M2654" s="1858"/>
      <c r="N2654" s="1859"/>
      <c r="O2654" s="1859"/>
      <c r="P2654" s="1859"/>
      <c r="Q2654" s="1745"/>
      <c r="R2654" s="1745"/>
      <c r="S2654" s="1745"/>
      <c r="T2654" s="1745"/>
      <c r="U2654" s="1745"/>
    </row>
    <row r="2655" spans="13:21">
      <c r="M2655" s="1858"/>
      <c r="N2655" s="1859"/>
      <c r="O2655" s="1859"/>
      <c r="P2655" s="1859"/>
      <c r="Q2655" s="1745"/>
      <c r="R2655" s="1745"/>
      <c r="S2655" s="1745"/>
      <c r="T2655" s="1745"/>
      <c r="U2655" s="1745"/>
    </row>
    <row r="2656" spans="13:21">
      <c r="M2656" s="1858"/>
      <c r="N2656" s="1859"/>
      <c r="O2656" s="1859"/>
      <c r="P2656" s="1859"/>
      <c r="Q2656" s="1745"/>
      <c r="R2656" s="1745"/>
      <c r="S2656" s="1745"/>
      <c r="T2656" s="1745"/>
      <c r="U2656" s="1745"/>
    </row>
    <row r="2657" spans="13:21">
      <c r="M2657" s="1858"/>
      <c r="N2657" s="1859"/>
      <c r="O2657" s="1859"/>
      <c r="P2657" s="1859"/>
      <c r="Q2657" s="1745"/>
      <c r="R2657" s="1745"/>
      <c r="S2657" s="1745"/>
      <c r="T2657" s="1745"/>
      <c r="U2657" s="1745"/>
    </row>
    <row r="2658" spans="13:21">
      <c r="M2658" s="1858"/>
      <c r="N2658" s="1859"/>
      <c r="O2658" s="1859"/>
      <c r="P2658" s="1859"/>
      <c r="Q2658" s="1745"/>
      <c r="R2658" s="1745"/>
      <c r="S2658" s="1745"/>
      <c r="T2658" s="1745"/>
      <c r="U2658" s="1745"/>
    </row>
    <row r="2659" spans="13:21">
      <c r="M2659" s="1858"/>
      <c r="N2659" s="1859"/>
      <c r="O2659" s="1859"/>
      <c r="P2659" s="1859"/>
      <c r="Q2659" s="1745"/>
      <c r="R2659" s="1745"/>
      <c r="S2659" s="1745"/>
      <c r="T2659" s="1745"/>
      <c r="U2659" s="1745"/>
    </row>
    <row r="2660" spans="13:21">
      <c r="M2660" s="1858"/>
      <c r="N2660" s="1859"/>
      <c r="O2660" s="1859"/>
      <c r="P2660" s="1859"/>
      <c r="Q2660" s="1745"/>
      <c r="R2660" s="1745"/>
      <c r="S2660" s="1745"/>
      <c r="T2660" s="1745"/>
      <c r="U2660" s="1745"/>
    </row>
    <row r="2661" spans="13:21">
      <c r="M2661" s="1858"/>
      <c r="N2661" s="1859"/>
      <c r="O2661" s="1859"/>
      <c r="P2661" s="1859"/>
      <c r="Q2661" s="1745"/>
      <c r="R2661" s="1745"/>
      <c r="S2661" s="1745"/>
      <c r="T2661" s="1745"/>
      <c r="U2661" s="1745"/>
    </row>
    <row r="2662" spans="13:21">
      <c r="M2662" s="1858"/>
      <c r="N2662" s="1859"/>
      <c r="O2662" s="1859"/>
      <c r="P2662" s="1859"/>
      <c r="Q2662" s="1745"/>
      <c r="R2662" s="1745"/>
      <c r="S2662" s="1745"/>
      <c r="T2662" s="1745"/>
      <c r="U2662" s="1745"/>
    </row>
    <row r="2663" spans="13:21">
      <c r="M2663" s="1858"/>
      <c r="N2663" s="1859"/>
      <c r="O2663" s="1859"/>
      <c r="P2663" s="1859"/>
      <c r="Q2663" s="1745"/>
      <c r="R2663" s="1745"/>
      <c r="S2663" s="1745"/>
      <c r="T2663" s="1745"/>
      <c r="U2663" s="1745"/>
    </row>
    <row r="2664" spans="13:21">
      <c r="M2664" s="1858"/>
      <c r="N2664" s="1859"/>
      <c r="O2664" s="1859"/>
      <c r="P2664" s="1859"/>
      <c r="Q2664" s="1745"/>
      <c r="R2664" s="1745"/>
      <c r="S2664" s="1745"/>
      <c r="T2664" s="1745"/>
      <c r="U2664" s="1745"/>
    </row>
    <row r="2665" spans="13:21">
      <c r="M2665" s="1858"/>
      <c r="N2665" s="1859"/>
      <c r="O2665" s="1859"/>
      <c r="P2665" s="1859"/>
      <c r="Q2665" s="1745"/>
      <c r="R2665" s="1745"/>
      <c r="S2665" s="1745"/>
      <c r="T2665" s="1745"/>
      <c r="U2665" s="1745"/>
    </row>
    <row r="2666" spans="13:21">
      <c r="M2666" s="1858"/>
      <c r="N2666" s="1859"/>
      <c r="O2666" s="1859"/>
      <c r="P2666" s="1859"/>
      <c r="Q2666" s="1745"/>
      <c r="R2666" s="1745"/>
      <c r="S2666" s="1745"/>
      <c r="T2666" s="1745"/>
      <c r="U2666" s="1745"/>
    </row>
    <row r="2667" spans="13:21">
      <c r="M2667" s="1858"/>
      <c r="N2667" s="1859"/>
      <c r="O2667" s="1859"/>
      <c r="P2667" s="1859"/>
      <c r="Q2667" s="1745"/>
      <c r="R2667" s="1745"/>
      <c r="S2667" s="1745"/>
      <c r="T2667" s="1745"/>
      <c r="U2667" s="1745"/>
    </row>
    <row r="2668" spans="13:21">
      <c r="M2668" s="1858"/>
      <c r="N2668" s="1859"/>
      <c r="O2668" s="1859"/>
      <c r="P2668" s="1859"/>
      <c r="Q2668" s="1745"/>
      <c r="R2668" s="1745"/>
      <c r="S2668" s="1745"/>
      <c r="T2668" s="1745"/>
      <c r="U2668" s="1745"/>
    </row>
    <row r="2669" spans="13:21">
      <c r="M2669" s="1858"/>
      <c r="N2669" s="1859"/>
      <c r="O2669" s="1859"/>
      <c r="P2669" s="1859"/>
      <c r="Q2669" s="1745"/>
      <c r="R2669" s="1745"/>
      <c r="S2669" s="1745"/>
      <c r="T2669" s="1745"/>
      <c r="U2669" s="1745"/>
    </row>
    <row r="2670" spans="13:21">
      <c r="M2670" s="1858"/>
      <c r="N2670" s="1859"/>
      <c r="O2670" s="1859"/>
      <c r="P2670" s="1859"/>
      <c r="Q2670" s="1745"/>
      <c r="R2670" s="1745"/>
      <c r="S2670" s="1745"/>
      <c r="T2670" s="1745"/>
      <c r="U2670" s="1745"/>
    </row>
    <row r="2671" spans="13:21">
      <c r="M2671" s="1858"/>
      <c r="N2671" s="1859"/>
      <c r="O2671" s="1859"/>
      <c r="P2671" s="1859"/>
      <c r="Q2671" s="1745"/>
      <c r="R2671" s="1745"/>
      <c r="S2671" s="1745"/>
      <c r="T2671" s="1745"/>
      <c r="U2671" s="1745"/>
    </row>
    <row r="2672" spans="13:21">
      <c r="M2672" s="1858"/>
      <c r="N2672" s="1859"/>
      <c r="O2672" s="1859"/>
      <c r="P2672" s="1859"/>
      <c r="Q2672" s="1745"/>
      <c r="R2672" s="1745"/>
      <c r="S2672" s="1745"/>
      <c r="T2672" s="1745"/>
      <c r="U2672" s="1745"/>
    </row>
    <row r="2673" spans="13:21">
      <c r="M2673" s="1858"/>
      <c r="N2673" s="1859"/>
      <c r="O2673" s="1859"/>
      <c r="P2673" s="1859"/>
      <c r="Q2673" s="1745"/>
      <c r="R2673" s="1745"/>
      <c r="S2673" s="1745"/>
      <c r="T2673" s="1745"/>
      <c r="U2673" s="1745"/>
    </row>
    <row r="2674" spans="13:21">
      <c r="M2674" s="1858"/>
      <c r="N2674" s="1859"/>
      <c r="O2674" s="1859"/>
      <c r="P2674" s="1859"/>
      <c r="Q2674" s="1745"/>
      <c r="R2674" s="1745"/>
      <c r="S2674" s="1745"/>
      <c r="T2674" s="1745"/>
      <c r="U2674" s="1745"/>
    </row>
    <row r="2675" spans="13:21">
      <c r="M2675" s="1858"/>
      <c r="N2675" s="1859"/>
      <c r="O2675" s="1859"/>
      <c r="P2675" s="1859"/>
      <c r="Q2675" s="1745"/>
      <c r="R2675" s="1745"/>
      <c r="S2675" s="1745"/>
      <c r="T2675" s="1745"/>
      <c r="U2675" s="1745"/>
    </row>
    <row r="2676" spans="13:21">
      <c r="M2676" s="1858"/>
      <c r="N2676" s="1859"/>
      <c r="O2676" s="1859"/>
      <c r="P2676" s="1859"/>
      <c r="Q2676" s="1745"/>
      <c r="R2676" s="1745"/>
      <c r="S2676" s="1745"/>
      <c r="T2676" s="1745"/>
      <c r="U2676" s="1745"/>
    </row>
    <row r="2677" spans="13:21">
      <c r="M2677" s="1858"/>
      <c r="N2677" s="1859"/>
      <c r="O2677" s="1859"/>
      <c r="P2677" s="1859"/>
      <c r="Q2677" s="1745"/>
      <c r="R2677" s="1745"/>
      <c r="S2677" s="1745"/>
      <c r="T2677" s="1745"/>
      <c r="U2677" s="1745"/>
    </row>
    <row r="2678" spans="13:21">
      <c r="M2678" s="1858"/>
      <c r="N2678" s="1859"/>
      <c r="O2678" s="1859"/>
      <c r="P2678" s="1859"/>
      <c r="Q2678" s="1745"/>
      <c r="R2678" s="1745"/>
      <c r="S2678" s="1745"/>
      <c r="T2678" s="1745"/>
      <c r="U2678" s="1745"/>
    </row>
    <row r="2679" spans="13:21">
      <c r="M2679" s="1858"/>
      <c r="N2679" s="1859"/>
      <c r="O2679" s="1859"/>
      <c r="P2679" s="1859"/>
      <c r="Q2679" s="1745"/>
      <c r="R2679" s="1745"/>
      <c r="S2679" s="1745"/>
      <c r="T2679" s="1745"/>
      <c r="U2679" s="1745"/>
    </row>
    <row r="2680" spans="13:21">
      <c r="M2680" s="1858"/>
      <c r="N2680" s="1859"/>
      <c r="O2680" s="1859"/>
      <c r="P2680" s="1859"/>
      <c r="Q2680" s="1745"/>
      <c r="R2680" s="1745"/>
      <c r="S2680" s="1745"/>
      <c r="T2680" s="1745"/>
      <c r="U2680" s="1745"/>
    </row>
    <row r="2681" spans="13:21">
      <c r="M2681" s="1858"/>
      <c r="N2681" s="1859"/>
      <c r="O2681" s="1859"/>
      <c r="P2681" s="1859"/>
      <c r="Q2681" s="1745"/>
      <c r="R2681" s="1745"/>
      <c r="S2681" s="1745"/>
      <c r="T2681" s="1745"/>
      <c r="U2681" s="1745"/>
    </row>
    <row r="2682" spans="13:21">
      <c r="M2682" s="1858"/>
      <c r="N2682" s="1859"/>
      <c r="O2682" s="1859"/>
      <c r="P2682" s="1859"/>
      <c r="Q2682" s="1745"/>
      <c r="R2682" s="1745"/>
      <c r="S2682" s="1745"/>
      <c r="T2682" s="1745"/>
      <c r="U2682" s="1745"/>
    </row>
    <row r="2683" spans="13:21">
      <c r="M2683" s="1858"/>
      <c r="N2683" s="1859"/>
      <c r="O2683" s="1859"/>
      <c r="P2683" s="1859"/>
      <c r="Q2683" s="1745"/>
      <c r="R2683" s="1745"/>
      <c r="S2683" s="1745"/>
      <c r="T2683" s="1745"/>
      <c r="U2683" s="1745"/>
    </row>
    <row r="2684" spans="13:21">
      <c r="M2684" s="1858"/>
      <c r="N2684" s="1859"/>
      <c r="O2684" s="1859"/>
      <c r="P2684" s="1859"/>
      <c r="Q2684" s="1745"/>
      <c r="R2684" s="1745"/>
      <c r="S2684" s="1745"/>
      <c r="T2684" s="1745"/>
      <c r="U2684" s="1745"/>
    </row>
    <row r="2685" spans="13:21">
      <c r="M2685" s="1858"/>
      <c r="N2685" s="1859"/>
      <c r="O2685" s="1859"/>
      <c r="P2685" s="1859"/>
      <c r="Q2685" s="1745"/>
      <c r="R2685" s="1745"/>
      <c r="S2685" s="1745"/>
      <c r="T2685" s="1745"/>
      <c r="U2685" s="1745"/>
    </row>
    <row r="2686" spans="13:21">
      <c r="M2686" s="1858"/>
      <c r="N2686" s="1859"/>
      <c r="O2686" s="1859"/>
      <c r="P2686" s="1859"/>
      <c r="Q2686" s="1745"/>
      <c r="R2686" s="1745"/>
      <c r="S2686" s="1745"/>
      <c r="T2686" s="1745"/>
      <c r="U2686" s="1745"/>
    </row>
    <row r="2687" spans="13:21">
      <c r="M2687" s="1858"/>
      <c r="N2687" s="1859"/>
      <c r="O2687" s="1859"/>
      <c r="P2687" s="1859"/>
      <c r="Q2687" s="1745"/>
      <c r="R2687" s="1745"/>
      <c r="S2687" s="1745"/>
      <c r="T2687" s="1745"/>
      <c r="U2687" s="1745"/>
    </row>
    <row r="2688" spans="13:21">
      <c r="M2688" s="1858"/>
      <c r="N2688" s="1859"/>
      <c r="O2688" s="1859"/>
      <c r="P2688" s="1859"/>
      <c r="Q2688" s="1745"/>
      <c r="R2688" s="1745"/>
      <c r="S2688" s="1745"/>
      <c r="T2688" s="1745"/>
      <c r="U2688" s="1745"/>
    </row>
    <row r="2689" spans="13:21">
      <c r="M2689" s="1858"/>
      <c r="N2689" s="1859"/>
      <c r="O2689" s="1859"/>
      <c r="P2689" s="1859"/>
      <c r="Q2689" s="1745"/>
      <c r="R2689" s="1745"/>
      <c r="S2689" s="1745"/>
      <c r="T2689" s="1745"/>
      <c r="U2689" s="1745"/>
    </row>
    <row r="2690" spans="13:21">
      <c r="M2690" s="1858"/>
      <c r="N2690" s="1859"/>
      <c r="O2690" s="1859"/>
      <c r="P2690" s="1859"/>
      <c r="Q2690" s="1745"/>
      <c r="R2690" s="1745"/>
      <c r="S2690" s="1745"/>
      <c r="T2690" s="1745"/>
      <c r="U2690" s="1745"/>
    </row>
    <row r="2691" spans="13:21">
      <c r="M2691" s="1858"/>
      <c r="N2691" s="1859"/>
      <c r="O2691" s="1859"/>
      <c r="P2691" s="1859"/>
      <c r="Q2691" s="1745"/>
      <c r="R2691" s="1745"/>
      <c r="S2691" s="1745"/>
      <c r="T2691" s="1745"/>
      <c r="U2691" s="1745"/>
    </row>
    <row r="2692" spans="13:21">
      <c r="M2692" s="1858"/>
      <c r="N2692" s="1859"/>
      <c r="O2692" s="1859"/>
      <c r="P2692" s="1859"/>
      <c r="Q2692" s="1745"/>
      <c r="R2692" s="1745"/>
      <c r="S2692" s="1745"/>
      <c r="T2692" s="1745"/>
      <c r="U2692" s="1745"/>
    </row>
    <row r="2693" spans="13:21">
      <c r="M2693" s="1858"/>
      <c r="N2693" s="1859"/>
      <c r="O2693" s="1859"/>
      <c r="P2693" s="1859"/>
      <c r="Q2693" s="1745"/>
      <c r="R2693" s="1745"/>
      <c r="S2693" s="1745"/>
      <c r="T2693" s="1745"/>
      <c r="U2693" s="1745"/>
    </row>
    <row r="2694" spans="13:21">
      <c r="M2694" s="1858"/>
      <c r="N2694" s="1859"/>
      <c r="O2694" s="1859"/>
      <c r="P2694" s="1859"/>
      <c r="Q2694" s="1745"/>
      <c r="R2694" s="1745"/>
      <c r="S2694" s="1745"/>
      <c r="T2694" s="1745"/>
      <c r="U2694" s="1745"/>
    </row>
    <row r="2695" spans="13:21">
      <c r="M2695" s="1858"/>
      <c r="N2695" s="1859"/>
      <c r="O2695" s="1859"/>
      <c r="P2695" s="1859"/>
      <c r="Q2695" s="1745"/>
      <c r="R2695" s="1745"/>
      <c r="S2695" s="1745"/>
      <c r="T2695" s="1745"/>
      <c r="U2695" s="1745"/>
    </row>
    <row r="2696" spans="13:21">
      <c r="M2696" s="1858"/>
      <c r="N2696" s="1859"/>
      <c r="O2696" s="1859"/>
      <c r="P2696" s="1859"/>
      <c r="Q2696" s="1745"/>
      <c r="R2696" s="1745"/>
      <c r="S2696" s="1745"/>
      <c r="T2696" s="1745"/>
      <c r="U2696" s="1745"/>
    </row>
    <row r="2697" spans="13:21">
      <c r="M2697" s="1858"/>
      <c r="N2697" s="1859"/>
      <c r="O2697" s="1859"/>
      <c r="P2697" s="1859"/>
      <c r="Q2697" s="1745"/>
      <c r="R2697" s="1745"/>
      <c r="S2697" s="1745"/>
      <c r="T2697" s="1745"/>
      <c r="U2697" s="1745"/>
    </row>
    <row r="2698" spans="13:21">
      <c r="M2698" s="1858"/>
      <c r="N2698" s="1859"/>
      <c r="O2698" s="1859"/>
      <c r="P2698" s="1859"/>
      <c r="Q2698" s="1745"/>
      <c r="R2698" s="1745"/>
      <c r="S2698" s="1745"/>
      <c r="T2698" s="1745"/>
      <c r="U2698" s="1745"/>
    </row>
    <row r="2699" spans="13:21">
      <c r="M2699" s="1858"/>
      <c r="N2699" s="1859"/>
      <c r="O2699" s="1859"/>
      <c r="P2699" s="1859"/>
      <c r="Q2699" s="1745"/>
      <c r="R2699" s="1745"/>
      <c r="S2699" s="1745"/>
      <c r="T2699" s="1745"/>
      <c r="U2699" s="1745"/>
    </row>
    <row r="2700" spans="13:21">
      <c r="M2700" s="1858"/>
      <c r="N2700" s="1859"/>
      <c r="O2700" s="1859"/>
      <c r="P2700" s="1859"/>
      <c r="Q2700" s="1745"/>
      <c r="R2700" s="1745"/>
      <c r="S2700" s="1745"/>
      <c r="T2700" s="1745"/>
      <c r="U2700" s="1745"/>
    </row>
    <row r="2701" spans="13:21">
      <c r="M2701" s="1858"/>
      <c r="N2701" s="1859"/>
      <c r="O2701" s="1859"/>
      <c r="P2701" s="1859"/>
      <c r="Q2701" s="1745"/>
      <c r="R2701" s="1745"/>
      <c r="S2701" s="1745"/>
      <c r="T2701" s="1745"/>
      <c r="U2701" s="1745"/>
    </row>
    <row r="2702" spans="13:21">
      <c r="M2702" s="1858"/>
      <c r="N2702" s="1859"/>
      <c r="O2702" s="1859"/>
      <c r="P2702" s="1859"/>
      <c r="Q2702" s="1745"/>
      <c r="R2702" s="1745"/>
      <c r="S2702" s="1745"/>
      <c r="T2702" s="1745"/>
      <c r="U2702" s="1745"/>
    </row>
    <row r="2703" spans="13:21">
      <c r="M2703" s="1858"/>
      <c r="N2703" s="1859"/>
      <c r="O2703" s="1859"/>
      <c r="P2703" s="1859"/>
      <c r="Q2703" s="1745"/>
      <c r="R2703" s="1745"/>
      <c r="S2703" s="1745"/>
      <c r="T2703" s="1745"/>
      <c r="U2703" s="1745"/>
    </row>
    <row r="2704" spans="13:21">
      <c r="M2704" s="1858"/>
      <c r="N2704" s="1859"/>
      <c r="O2704" s="1859"/>
      <c r="P2704" s="1859"/>
      <c r="Q2704" s="1745"/>
      <c r="R2704" s="1745"/>
      <c r="S2704" s="1745"/>
      <c r="T2704" s="1745"/>
      <c r="U2704" s="1745"/>
    </row>
    <row r="2705" spans="13:21">
      <c r="M2705" s="1858"/>
      <c r="N2705" s="1859"/>
      <c r="O2705" s="1859"/>
      <c r="P2705" s="1859"/>
      <c r="Q2705" s="1745"/>
      <c r="R2705" s="1745"/>
      <c r="S2705" s="1745"/>
      <c r="T2705" s="1745"/>
      <c r="U2705" s="1745"/>
    </row>
    <row r="2706" spans="13:21">
      <c r="M2706" s="1858"/>
      <c r="N2706" s="1859"/>
      <c r="O2706" s="1859"/>
      <c r="P2706" s="1859"/>
      <c r="Q2706" s="1745"/>
      <c r="R2706" s="1745"/>
      <c r="S2706" s="1745"/>
      <c r="T2706" s="1745"/>
      <c r="U2706" s="1745"/>
    </row>
    <row r="2707" spans="13:21">
      <c r="M2707" s="1858"/>
      <c r="N2707" s="1859"/>
      <c r="O2707" s="1859"/>
      <c r="P2707" s="1859"/>
      <c r="Q2707" s="1745"/>
      <c r="R2707" s="1745"/>
      <c r="S2707" s="1745"/>
      <c r="T2707" s="1745"/>
      <c r="U2707" s="1745"/>
    </row>
    <row r="2708" spans="13:21">
      <c r="M2708" s="1858"/>
      <c r="N2708" s="1859"/>
      <c r="O2708" s="1859"/>
      <c r="P2708" s="1859"/>
      <c r="Q2708" s="1745"/>
      <c r="R2708" s="1745"/>
      <c r="S2708" s="1745"/>
      <c r="T2708" s="1745"/>
      <c r="U2708" s="1745"/>
    </row>
    <row r="2709" spans="13:21">
      <c r="M2709" s="1858"/>
      <c r="N2709" s="1859"/>
      <c r="O2709" s="1859"/>
      <c r="P2709" s="1859"/>
      <c r="Q2709" s="1745"/>
      <c r="R2709" s="1745"/>
      <c r="S2709" s="1745"/>
      <c r="T2709" s="1745"/>
      <c r="U2709" s="1745"/>
    </row>
    <row r="2710" spans="13:21">
      <c r="M2710" s="1858"/>
      <c r="N2710" s="1859"/>
      <c r="O2710" s="1859"/>
      <c r="P2710" s="1859"/>
      <c r="Q2710" s="1745"/>
      <c r="R2710" s="1745"/>
      <c r="S2710" s="1745"/>
      <c r="T2710" s="1745"/>
      <c r="U2710" s="1745"/>
    </row>
    <row r="2711" spans="13:21">
      <c r="M2711" s="1858"/>
      <c r="N2711" s="1859"/>
      <c r="O2711" s="1859"/>
      <c r="P2711" s="1859"/>
      <c r="Q2711" s="1745"/>
      <c r="R2711" s="1745"/>
      <c r="S2711" s="1745"/>
      <c r="T2711" s="1745"/>
      <c r="U2711" s="1745"/>
    </row>
    <row r="2712" spans="13:21">
      <c r="M2712" s="1858"/>
      <c r="N2712" s="1859"/>
      <c r="O2712" s="1859"/>
      <c r="P2712" s="1859"/>
      <c r="Q2712" s="1745"/>
      <c r="R2712" s="1745"/>
      <c r="S2712" s="1745"/>
      <c r="T2712" s="1745"/>
      <c r="U2712" s="1745"/>
    </row>
    <row r="2713" spans="13:21">
      <c r="M2713" s="1858"/>
      <c r="N2713" s="1859"/>
      <c r="O2713" s="1859"/>
      <c r="P2713" s="1859"/>
      <c r="Q2713" s="1745"/>
      <c r="R2713" s="1745"/>
      <c r="S2713" s="1745"/>
      <c r="T2713" s="1745"/>
      <c r="U2713" s="1745"/>
    </row>
    <row r="2714" spans="13:21">
      <c r="M2714" s="1858"/>
      <c r="N2714" s="1859"/>
      <c r="O2714" s="1859"/>
      <c r="P2714" s="1859"/>
      <c r="Q2714" s="1745"/>
      <c r="R2714" s="1745"/>
      <c r="S2714" s="1745"/>
      <c r="T2714" s="1745"/>
      <c r="U2714" s="1745"/>
    </row>
    <row r="2715" spans="13:21">
      <c r="M2715" s="1858"/>
      <c r="N2715" s="1859"/>
      <c r="O2715" s="1859"/>
      <c r="P2715" s="1859"/>
      <c r="Q2715" s="1745"/>
      <c r="R2715" s="1745"/>
      <c r="S2715" s="1745"/>
      <c r="T2715" s="1745"/>
      <c r="U2715" s="1745"/>
    </row>
    <row r="2716" spans="13:21">
      <c r="M2716" s="1858"/>
      <c r="N2716" s="1859"/>
      <c r="O2716" s="1859"/>
      <c r="P2716" s="1859"/>
      <c r="Q2716" s="1745"/>
      <c r="R2716" s="1745"/>
      <c r="S2716" s="1745"/>
      <c r="T2716" s="1745"/>
      <c r="U2716" s="1745"/>
    </row>
    <row r="2717" spans="13:21">
      <c r="M2717" s="1858"/>
      <c r="N2717" s="1859"/>
      <c r="O2717" s="1859"/>
      <c r="P2717" s="1859"/>
      <c r="Q2717" s="1745"/>
      <c r="R2717" s="1745"/>
      <c r="S2717" s="1745"/>
      <c r="T2717" s="1745"/>
      <c r="U2717" s="1745"/>
    </row>
    <row r="2718" spans="13:21">
      <c r="M2718" s="1858"/>
      <c r="N2718" s="1859"/>
      <c r="O2718" s="1859"/>
      <c r="P2718" s="1859"/>
      <c r="Q2718" s="1745"/>
      <c r="R2718" s="1745"/>
      <c r="S2718" s="1745"/>
      <c r="T2718" s="1745"/>
      <c r="U2718" s="1745"/>
    </row>
    <row r="2719" spans="13:21">
      <c r="M2719" s="1858"/>
      <c r="N2719" s="1859"/>
      <c r="O2719" s="1859"/>
      <c r="P2719" s="1859"/>
      <c r="Q2719" s="1745"/>
      <c r="R2719" s="1745"/>
      <c r="S2719" s="1745"/>
      <c r="T2719" s="1745"/>
      <c r="U2719" s="1745"/>
    </row>
    <row r="2720" spans="13:21">
      <c r="M2720" s="1858"/>
      <c r="N2720" s="1859"/>
      <c r="O2720" s="1859"/>
      <c r="P2720" s="1859"/>
      <c r="Q2720" s="1745"/>
      <c r="R2720" s="1745"/>
      <c r="S2720" s="1745"/>
      <c r="T2720" s="1745"/>
      <c r="U2720" s="1745"/>
    </row>
    <row r="2721" spans="13:21">
      <c r="M2721" s="1858"/>
      <c r="N2721" s="1859"/>
      <c r="O2721" s="1859"/>
      <c r="P2721" s="1859"/>
      <c r="Q2721" s="1745"/>
      <c r="R2721" s="1745"/>
      <c r="S2721" s="1745"/>
      <c r="T2721" s="1745"/>
      <c r="U2721" s="1745"/>
    </row>
    <row r="2722" spans="13:21">
      <c r="M2722" s="1858"/>
      <c r="N2722" s="1859"/>
      <c r="O2722" s="1859"/>
      <c r="P2722" s="1859"/>
      <c r="Q2722" s="1745"/>
      <c r="R2722" s="1745"/>
      <c r="S2722" s="1745"/>
      <c r="T2722" s="1745"/>
      <c r="U2722" s="1745"/>
    </row>
    <row r="2723" spans="13:21">
      <c r="M2723" s="1858"/>
      <c r="N2723" s="1859"/>
      <c r="O2723" s="1859"/>
      <c r="P2723" s="1859"/>
      <c r="Q2723" s="1745"/>
      <c r="R2723" s="1745"/>
      <c r="S2723" s="1745"/>
      <c r="T2723" s="1745"/>
      <c r="U2723" s="1745"/>
    </row>
    <row r="2724" spans="13:21">
      <c r="M2724" s="1858"/>
      <c r="N2724" s="1859"/>
      <c r="O2724" s="1859"/>
      <c r="P2724" s="1859"/>
      <c r="Q2724" s="1745"/>
      <c r="R2724" s="1745"/>
      <c r="S2724" s="1745"/>
      <c r="T2724" s="1745"/>
      <c r="U2724" s="1745"/>
    </row>
    <row r="2725" spans="13:21">
      <c r="M2725" s="1858"/>
      <c r="N2725" s="1859"/>
      <c r="O2725" s="1859"/>
      <c r="P2725" s="1859"/>
      <c r="Q2725" s="1745"/>
      <c r="R2725" s="1745"/>
      <c r="S2725" s="1745"/>
      <c r="T2725" s="1745"/>
      <c r="U2725" s="1745"/>
    </row>
    <row r="2726" spans="13:21">
      <c r="M2726" s="1858"/>
      <c r="N2726" s="1859"/>
      <c r="O2726" s="1859"/>
      <c r="P2726" s="1859"/>
      <c r="Q2726" s="1745"/>
      <c r="R2726" s="1745"/>
      <c r="S2726" s="1745"/>
      <c r="T2726" s="1745"/>
      <c r="U2726" s="1745"/>
    </row>
    <row r="2727" spans="13:21">
      <c r="M2727" s="1858"/>
      <c r="N2727" s="1859"/>
      <c r="O2727" s="1859"/>
      <c r="P2727" s="1859"/>
      <c r="Q2727" s="1745"/>
      <c r="R2727" s="1745"/>
      <c r="S2727" s="1745"/>
      <c r="T2727" s="1745"/>
      <c r="U2727" s="1745"/>
    </row>
    <row r="2728" spans="13:21">
      <c r="M2728" s="1858"/>
      <c r="N2728" s="1859"/>
      <c r="O2728" s="1859"/>
      <c r="P2728" s="1859"/>
      <c r="Q2728" s="1745"/>
      <c r="R2728" s="1745"/>
      <c r="S2728" s="1745"/>
      <c r="T2728" s="1745"/>
      <c r="U2728" s="1745"/>
    </row>
    <row r="2729" spans="13:21">
      <c r="M2729" s="1858"/>
      <c r="N2729" s="1859"/>
      <c r="O2729" s="1859"/>
      <c r="P2729" s="1859"/>
      <c r="Q2729" s="1745"/>
      <c r="R2729" s="1745"/>
      <c r="S2729" s="1745"/>
      <c r="T2729" s="1745"/>
      <c r="U2729" s="1745"/>
    </row>
    <row r="2730" spans="13:21">
      <c r="M2730" s="1858"/>
      <c r="N2730" s="1859"/>
      <c r="O2730" s="1859"/>
      <c r="P2730" s="1859"/>
      <c r="Q2730" s="1745"/>
      <c r="R2730" s="1745"/>
      <c r="S2730" s="1745"/>
      <c r="T2730" s="1745"/>
      <c r="U2730" s="1745"/>
    </row>
    <row r="2731" spans="13:21">
      <c r="M2731" s="1858"/>
      <c r="N2731" s="1859"/>
      <c r="O2731" s="1859"/>
      <c r="P2731" s="1859"/>
      <c r="Q2731" s="1745"/>
      <c r="R2731" s="1745"/>
      <c r="S2731" s="1745"/>
      <c r="T2731" s="1745"/>
      <c r="U2731" s="1745"/>
    </row>
    <row r="2732" spans="13:21">
      <c r="M2732" s="1858"/>
      <c r="N2732" s="1859"/>
      <c r="O2732" s="1859"/>
      <c r="P2732" s="1859"/>
      <c r="Q2732" s="1745"/>
      <c r="R2732" s="1745"/>
      <c r="S2732" s="1745"/>
      <c r="T2732" s="1745"/>
      <c r="U2732" s="1745"/>
    </row>
    <row r="2733" spans="13:21">
      <c r="M2733" s="1858"/>
      <c r="N2733" s="1859"/>
      <c r="O2733" s="1859"/>
      <c r="P2733" s="1859"/>
      <c r="Q2733" s="1745"/>
      <c r="R2733" s="1745"/>
      <c r="S2733" s="1745"/>
      <c r="T2733" s="1745"/>
      <c r="U2733" s="1745"/>
    </row>
    <row r="2734" spans="13:21">
      <c r="M2734" s="1858"/>
      <c r="N2734" s="1859"/>
      <c r="O2734" s="1859"/>
      <c r="P2734" s="1859"/>
      <c r="Q2734" s="1745"/>
      <c r="R2734" s="1745"/>
      <c r="S2734" s="1745"/>
      <c r="T2734" s="1745"/>
      <c r="U2734" s="1745"/>
    </row>
    <row r="2735" spans="13:21">
      <c r="M2735" s="1858"/>
      <c r="N2735" s="1859"/>
      <c r="O2735" s="1859"/>
      <c r="P2735" s="1859"/>
      <c r="Q2735" s="1745"/>
      <c r="R2735" s="1745"/>
      <c r="S2735" s="1745"/>
      <c r="T2735" s="1745"/>
      <c r="U2735" s="1745"/>
    </row>
    <row r="2736" spans="13:21">
      <c r="M2736" s="1858"/>
      <c r="N2736" s="1859"/>
      <c r="O2736" s="1859"/>
      <c r="P2736" s="1859"/>
      <c r="Q2736" s="1745"/>
      <c r="R2736" s="1745"/>
      <c r="S2736" s="1745"/>
      <c r="T2736" s="1745"/>
      <c r="U2736" s="1745"/>
    </row>
    <row r="2737" spans="13:21">
      <c r="M2737" s="1858"/>
      <c r="N2737" s="1859"/>
      <c r="O2737" s="1859"/>
      <c r="P2737" s="1859"/>
      <c r="Q2737" s="1745"/>
      <c r="R2737" s="1745"/>
      <c r="S2737" s="1745"/>
      <c r="T2737" s="1745"/>
      <c r="U2737" s="1745"/>
    </row>
    <row r="2738" spans="13:21">
      <c r="M2738" s="1858"/>
      <c r="N2738" s="1859"/>
      <c r="O2738" s="1859"/>
      <c r="P2738" s="1859"/>
      <c r="Q2738" s="1745"/>
      <c r="R2738" s="1745"/>
      <c r="S2738" s="1745"/>
      <c r="T2738" s="1745"/>
      <c r="U2738" s="1745"/>
    </row>
    <row r="2739" spans="13:21">
      <c r="M2739" s="1858"/>
      <c r="N2739" s="1859"/>
      <c r="O2739" s="1859"/>
      <c r="P2739" s="1859"/>
      <c r="Q2739" s="1745"/>
      <c r="R2739" s="1745"/>
      <c r="S2739" s="1745"/>
      <c r="T2739" s="1745"/>
      <c r="U2739" s="1745"/>
    </row>
    <row r="2740" spans="13:21">
      <c r="M2740" s="1858"/>
      <c r="N2740" s="1859"/>
      <c r="O2740" s="1859"/>
      <c r="P2740" s="1859"/>
      <c r="Q2740" s="1745"/>
      <c r="R2740" s="1745"/>
      <c r="S2740" s="1745"/>
      <c r="T2740" s="1745"/>
      <c r="U2740" s="1745"/>
    </row>
    <row r="2741" spans="13:21">
      <c r="M2741" s="1858"/>
      <c r="N2741" s="1859"/>
      <c r="O2741" s="1859"/>
      <c r="P2741" s="1859"/>
      <c r="Q2741" s="1745"/>
      <c r="R2741" s="1745"/>
      <c r="S2741" s="1745"/>
      <c r="T2741" s="1745"/>
      <c r="U2741" s="1745"/>
    </row>
    <row r="2742" spans="13:21">
      <c r="M2742" s="1858"/>
      <c r="N2742" s="1859"/>
      <c r="O2742" s="1859"/>
      <c r="P2742" s="1859"/>
      <c r="Q2742" s="1745"/>
      <c r="R2742" s="1745"/>
      <c r="S2742" s="1745"/>
      <c r="T2742" s="1745"/>
      <c r="U2742" s="1745"/>
    </row>
    <row r="2743" spans="13:21">
      <c r="M2743" s="1858"/>
      <c r="N2743" s="1859"/>
      <c r="O2743" s="1859"/>
      <c r="P2743" s="1859"/>
      <c r="Q2743" s="1745"/>
      <c r="R2743" s="1745"/>
      <c r="S2743" s="1745"/>
      <c r="T2743" s="1745"/>
      <c r="U2743" s="1745"/>
    </row>
    <row r="2744" spans="13:21">
      <c r="M2744" s="1858"/>
      <c r="N2744" s="1859"/>
      <c r="O2744" s="1859"/>
      <c r="P2744" s="1859"/>
      <c r="Q2744" s="1745"/>
      <c r="R2744" s="1745"/>
      <c r="S2744" s="1745"/>
      <c r="T2744" s="1745"/>
      <c r="U2744" s="1745"/>
    </row>
    <row r="2745" spans="13:21">
      <c r="M2745" s="1858"/>
      <c r="N2745" s="1859"/>
      <c r="O2745" s="1859"/>
      <c r="P2745" s="1859"/>
      <c r="Q2745" s="1745"/>
      <c r="R2745" s="1745"/>
      <c r="S2745" s="1745"/>
      <c r="T2745" s="1745"/>
      <c r="U2745" s="1745"/>
    </row>
    <row r="2746" spans="13:21">
      <c r="M2746" s="1858"/>
      <c r="N2746" s="1859"/>
      <c r="O2746" s="1859"/>
      <c r="P2746" s="1859"/>
      <c r="Q2746" s="1745"/>
      <c r="R2746" s="1745"/>
      <c r="S2746" s="1745"/>
      <c r="T2746" s="1745"/>
      <c r="U2746" s="1745"/>
    </row>
    <row r="2747" spans="13:21">
      <c r="M2747" s="1858"/>
      <c r="N2747" s="1859"/>
      <c r="O2747" s="1859"/>
      <c r="P2747" s="1859"/>
      <c r="Q2747" s="1745"/>
      <c r="R2747" s="1745"/>
      <c r="S2747" s="1745"/>
      <c r="T2747" s="1745"/>
      <c r="U2747" s="1745"/>
    </row>
    <row r="2748" spans="13:21">
      <c r="M2748" s="1858"/>
      <c r="N2748" s="1859"/>
      <c r="O2748" s="1859"/>
      <c r="P2748" s="1859"/>
      <c r="Q2748" s="1745"/>
      <c r="R2748" s="1745"/>
      <c r="S2748" s="1745"/>
      <c r="T2748" s="1745"/>
      <c r="U2748" s="1745"/>
    </row>
    <row r="2749" spans="13:21">
      <c r="M2749" s="1858"/>
      <c r="N2749" s="1859"/>
      <c r="O2749" s="1859"/>
      <c r="P2749" s="1859"/>
      <c r="Q2749" s="1745"/>
      <c r="R2749" s="1745"/>
      <c r="S2749" s="1745"/>
      <c r="T2749" s="1745"/>
      <c r="U2749" s="1745"/>
    </row>
    <row r="2750" spans="13:21">
      <c r="M2750" s="1858"/>
      <c r="N2750" s="1859"/>
      <c r="O2750" s="1859"/>
      <c r="P2750" s="1859"/>
      <c r="Q2750" s="1745"/>
      <c r="R2750" s="1745"/>
      <c r="S2750" s="1745"/>
      <c r="T2750" s="1745"/>
      <c r="U2750" s="1745"/>
    </row>
    <row r="2751" spans="13:21">
      <c r="M2751" s="1858"/>
      <c r="N2751" s="1859"/>
      <c r="O2751" s="1859"/>
      <c r="P2751" s="1859"/>
      <c r="Q2751" s="1745"/>
      <c r="R2751" s="1745"/>
      <c r="S2751" s="1745"/>
      <c r="T2751" s="1745"/>
      <c r="U2751" s="1745"/>
    </row>
    <row r="2752" spans="13:21">
      <c r="M2752" s="1858"/>
      <c r="N2752" s="1859"/>
      <c r="O2752" s="1859"/>
      <c r="P2752" s="1859"/>
      <c r="Q2752" s="1745"/>
      <c r="R2752" s="1745"/>
      <c r="S2752" s="1745"/>
      <c r="T2752" s="1745"/>
      <c r="U2752" s="1745"/>
    </row>
    <row r="2753" spans="13:21">
      <c r="M2753" s="1858"/>
      <c r="N2753" s="1859"/>
      <c r="O2753" s="1859"/>
      <c r="P2753" s="1859"/>
      <c r="Q2753" s="1745"/>
      <c r="R2753" s="1745"/>
      <c r="S2753" s="1745"/>
      <c r="T2753" s="1745"/>
      <c r="U2753" s="1745"/>
    </row>
    <row r="2754" spans="13:21">
      <c r="M2754" s="1858"/>
      <c r="N2754" s="1859"/>
      <c r="O2754" s="1859"/>
      <c r="P2754" s="1859"/>
      <c r="Q2754" s="1745"/>
      <c r="R2754" s="1745"/>
      <c r="S2754" s="1745"/>
      <c r="T2754" s="1745"/>
      <c r="U2754" s="1745"/>
    </row>
    <row r="2755" spans="13:21">
      <c r="M2755" s="1858"/>
      <c r="N2755" s="1859"/>
      <c r="O2755" s="1859"/>
      <c r="P2755" s="1859"/>
      <c r="Q2755" s="1745"/>
      <c r="R2755" s="1745"/>
      <c r="S2755" s="1745"/>
      <c r="T2755" s="1745"/>
      <c r="U2755" s="1745"/>
    </row>
    <row r="2756" spans="13:21">
      <c r="M2756" s="1858"/>
      <c r="N2756" s="1859"/>
      <c r="O2756" s="1859"/>
      <c r="P2756" s="1859"/>
      <c r="Q2756" s="1745"/>
      <c r="R2756" s="1745"/>
      <c r="S2756" s="1745"/>
      <c r="T2756" s="1745"/>
      <c r="U2756" s="1745"/>
    </row>
    <row r="2757" spans="13:21">
      <c r="M2757" s="1858"/>
      <c r="N2757" s="1859"/>
      <c r="O2757" s="1859"/>
      <c r="P2757" s="1859"/>
      <c r="Q2757" s="1745"/>
      <c r="R2757" s="1745"/>
      <c r="S2757" s="1745"/>
      <c r="T2757" s="1745"/>
      <c r="U2757" s="1745"/>
    </row>
    <row r="2758" spans="13:21">
      <c r="M2758" s="1858"/>
      <c r="N2758" s="1859"/>
      <c r="O2758" s="1859"/>
      <c r="P2758" s="1859"/>
      <c r="Q2758" s="1745"/>
      <c r="R2758" s="1745"/>
      <c r="S2758" s="1745"/>
      <c r="T2758" s="1745"/>
      <c r="U2758" s="1745"/>
    </row>
    <row r="2759" spans="13:21">
      <c r="M2759" s="1858"/>
      <c r="N2759" s="1859"/>
      <c r="O2759" s="1859"/>
      <c r="P2759" s="1859"/>
      <c r="Q2759" s="1745"/>
      <c r="R2759" s="1745"/>
      <c r="S2759" s="1745"/>
      <c r="T2759" s="1745"/>
      <c r="U2759" s="1745"/>
    </row>
    <row r="2760" spans="13:21">
      <c r="M2760" s="1858"/>
      <c r="N2760" s="1859"/>
      <c r="O2760" s="1859"/>
      <c r="P2760" s="1859"/>
      <c r="Q2760" s="1745"/>
      <c r="R2760" s="1745"/>
      <c r="S2760" s="1745"/>
      <c r="T2760" s="1745"/>
      <c r="U2760" s="1745"/>
    </row>
    <row r="2761" spans="13:21">
      <c r="M2761" s="1858"/>
      <c r="N2761" s="1859"/>
      <c r="O2761" s="1859"/>
      <c r="P2761" s="1859"/>
      <c r="Q2761" s="1745"/>
      <c r="R2761" s="1745"/>
      <c r="S2761" s="1745"/>
      <c r="T2761" s="1745"/>
      <c r="U2761" s="1745"/>
    </row>
    <row r="2762" spans="13:21">
      <c r="M2762" s="1858"/>
      <c r="N2762" s="1859"/>
      <c r="O2762" s="1859"/>
      <c r="P2762" s="1859"/>
      <c r="Q2762" s="1745"/>
      <c r="R2762" s="1745"/>
      <c r="S2762" s="1745"/>
      <c r="T2762" s="1745"/>
      <c r="U2762" s="1745"/>
    </row>
    <row r="2763" spans="13:21">
      <c r="M2763" s="1858"/>
      <c r="N2763" s="1859"/>
      <c r="O2763" s="1859"/>
      <c r="P2763" s="1859"/>
      <c r="Q2763" s="1745"/>
      <c r="R2763" s="1745"/>
      <c r="S2763" s="1745"/>
      <c r="T2763" s="1745"/>
      <c r="U2763" s="1745"/>
    </row>
    <row r="2764" spans="13:21">
      <c r="M2764" s="1858"/>
      <c r="N2764" s="1859"/>
      <c r="O2764" s="1859"/>
      <c r="P2764" s="1859"/>
      <c r="Q2764" s="1745"/>
      <c r="R2764" s="1745"/>
      <c r="S2764" s="1745"/>
      <c r="T2764" s="1745"/>
      <c r="U2764" s="1745"/>
    </row>
    <row r="2765" spans="13:21">
      <c r="M2765" s="1858"/>
      <c r="N2765" s="1859"/>
      <c r="O2765" s="1859"/>
      <c r="P2765" s="1859"/>
      <c r="Q2765" s="1745"/>
      <c r="R2765" s="1745"/>
      <c r="S2765" s="1745"/>
      <c r="T2765" s="1745"/>
      <c r="U2765" s="1745"/>
    </row>
    <row r="2766" spans="13:21">
      <c r="M2766" s="1858"/>
      <c r="N2766" s="1859"/>
      <c r="O2766" s="1859"/>
      <c r="P2766" s="1859"/>
      <c r="Q2766" s="1745"/>
      <c r="R2766" s="1745"/>
      <c r="S2766" s="1745"/>
      <c r="T2766" s="1745"/>
      <c r="U2766" s="1745"/>
    </row>
    <row r="2767" spans="13:21">
      <c r="M2767" s="1858"/>
      <c r="N2767" s="1859"/>
      <c r="O2767" s="1859"/>
      <c r="P2767" s="1859"/>
      <c r="Q2767" s="1745"/>
      <c r="R2767" s="1745"/>
      <c r="S2767" s="1745"/>
      <c r="T2767" s="1745"/>
      <c r="U2767" s="1745"/>
    </row>
    <row r="2768" spans="13:21">
      <c r="M2768" s="1858"/>
      <c r="N2768" s="1859"/>
      <c r="O2768" s="1859"/>
      <c r="P2768" s="1859"/>
      <c r="Q2768" s="1745"/>
      <c r="R2768" s="1745"/>
      <c r="S2768" s="1745"/>
      <c r="T2768" s="1745"/>
      <c r="U2768" s="1745"/>
    </row>
    <row r="2769" spans="13:21">
      <c r="M2769" s="1858"/>
      <c r="N2769" s="1859"/>
      <c r="O2769" s="1859"/>
      <c r="P2769" s="1859"/>
      <c r="Q2769" s="1745"/>
      <c r="R2769" s="1745"/>
      <c r="S2769" s="1745"/>
      <c r="T2769" s="1745"/>
      <c r="U2769" s="1745"/>
    </row>
    <row r="2770" spans="13:21">
      <c r="M2770" s="1858"/>
      <c r="N2770" s="1859"/>
      <c r="O2770" s="1859"/>
      <c r="P2770" s="1859"/>
      <c r="Q2770" s="1745"/>
      <c r="R2770" s="1745"/>
      <c r="S2770" s="1745"/>
      <c r="T2770" s="1745"/>
      <c r="U2770" s="1745"/>
    </row>
    <row r="2771" spans="13:21">
      <c r="M2771" s="1858"/>
      <c r="N2771" s="1859"/>
      <c r="O2771" s="1859"/>
      <c r="P2771" s="1859"/>
      <c r="Q2771" s="1745"/>
      <c r="R2771" s="1745"/>
      <c r="S2771" s="1745"/>
      <c r="T2771" s="1745"/>
      <c r="U2771" s="1745"/>
    </row>
    <row r="2772" spans="13:21">
      <c r="M2772" s="1858"/>
      <c r="N2772" s="1859"/>
      <c r="O2772" s="1859"/>
      <c r="P2772" s="1859"/>
      <c r="Q2772" s="1745"/>
      <c r="R2772" s="1745"/>
      <c r="S2772" s="1745"/>
      <c r="T2772" s="1745"/>
      <c r="U2772" s="1745"/>
    </row>
    <row r="2773" spans="13:21">
      <c r="M2773" s="1858"/>
      <c r="N2773" s="1859"/>
      <c r="O2773" s="1859"/>
      <c r="P2773" s="1859"/>
      <c r="Q2773" s="1745"/>
      <c r="R2773" s="1745"/>
      <c r="S2773" s="1745"/>
      <c r="T2773" s="1745"/>
      <c r="U2773" s="1745"/>
    </row>
    <row r="2774" spans="13:21">
      <c r="M2774" s="1858"/>
      <c r="N2774" s="1859"/>
      <c r="O2774" s="1859"/>
      <c r="P2774" s="1859"/>
      <c r="Q2774" s="1745"/>
      <c r="R2774" s="1745"/>
      <c r="S2774" s="1745"/>
      <c r="T2774" s="1745"/>
      <c r="U2774" s="1745"/>
    </row>
    <row r="2775" spans="13:21">
      <c r="M2775" s="1858"/>
      <c r="N2775" s="1859"/>
      <c r="O2775" s="1859"/>
      <c r="P2775" s="1859"/>
      <c r="Q2775" s="1745"/>
      <c r="R2775" s="1745"/>
      <c r="S2775" s="1745"/>
      <c r="T2775" s="1745"/>
      <c r="U2775" s="1745"/>
    </row>
    <row r="2776" spans="13:21">
      <c r="M2776" s="1858"/>
      <c r="N2776" s="1859"/>
      <c r="O2776" s="1859"/>
      <c r="P2776" s="1859"/>
      <c r="Q2776" s="1745"/>
      <c r="R2776" s="1745"/>
      <c r="S2776" s="1745"/>
      <c r="T2776" s="1745"/>
      <c r="U2776" s="1745"/>
    </row>
    <row r="2777" spans="13:21">
      <c r="M2777" s="1858"/>
      <c r="N2777" s="1859"/>
      <c r="O2777" s="1859"/>
      <c r="P2777" s="1859"/>
      <c r="Q2777" s="1745"/>
      <c r="R2777" s="1745"/>
      <c r="S2777" s="1745"/>
      <c r="T2777" s="1745"/>
      <c r="U2777" s="1745"/>
    </row>
    <row r="2778" spans="13:21">
      <c r="M2778" s="1858"/>
      <c r="N2778" s="1859"/>
      <c r="O2778" s="1859"/>
      <c r="P2778" s="1859"/>
      <c r="Q2778" s="1745"/>
      <c r="R2778" s="1745"/>
      <c r="S2778" s="1745"/>
      <c r="T2778" s="1745"/>
      <c r="U2778" s="1745"/>
    </row>
    <row r="2779" spans="13:21">
      <c r="M2779" s="1858"/>
      <c r="N2779" s="1859"/>
      <c r="O2779" s="1859"/>
      <c r="P2779" s="1859"/>
      <c r="Q2779" s="1745"/>
      <c r="R2779" s="1745"/>
      <c r="S2779" s="1745"/>
      <c r="T2779" s="1745"/>
      <c r="U2779" s="1745"/>
    </row>
    <row r="2780" spans="13:21">
      <c r="M2780" s="1858"/>
      <c r="N2780" s="1859"/>
      <c r="O2780" s="1859"/>
      <c r="P2780" s="1859"/>
      <c r="Q2780" s="1745"/>
      <c r="R2780" s="1745"/>
      <c r="S2780" s="1745"/>
      <c r="T2780" s="1745"/>
      <c r="U2780" s="1745"/>
    </row>
    <row r="2781" spans="13:21">
      <c r="M2781" s="1858"/>
      <c r="N2781" s="1859"/>
      <c r="O2781" s="1859"/>
      <c r="P2781" s="1859"/>
      <c r="Q2781" s="1745"/>
      <c r="R2781" s="1745"/>
      <c r="S2781" s="1745"/>
      <c r="T2781" s="1745"/>
      <c r="U2781" s="1745"/>
    </row>
    <row r="2782" spans="13:21">
      <c r="M2782" s="1858"/>
      <c r="N2782" s="1859"/>
      <c r="O2782" s="1859"/>
      <c r="P2782" s="1859"/>
      <c r="Q2782" s="1745"/>
      <c r="R2782" s="1745"/>
      <c r="S2782" s="1745"/>
      <c r="T2782" s="1745"/>
      <c r="U2782" s="1745"/>
    </row>
    <row r="2783" spans="13:21">
      <c r="M2783" s="1858"/>
      <c r="N2783" s="1859"/>
      <c r="O2783" s="1859"/>
      <c r="P2783" s="1859"/>
      <c r="Q2783" s="1745"/>
      <c r="R2783" s="1745"/>
      <c r="S2783" s="1745"/>
      <c r="T2783" s="1745"/>
      <c r="U2783" s="1745"/>
    </row>
    <row r="2784" spans="13:21">
      <c r="M2784" s="1858"/>
      <c r="N2784" s="1859"/>
      <c r="O2784" s="1859"/>
      <c r="P2784" s="1859"/>
      <c r="Q2784" s="1745"/>
      <c r="R2784" s="1745"/>
      <c r="S2784" s="1745"/>
      <c r="T2784" s="1745"/>
      <c r="U2784" s="1745"/>
    </row>
    <row r="2785" spans="13:21">
      <c r="M2785" s="1858"/>
      <c r="N2785" s="1859"/>
      <c r="O2785" s="1859"/>
      <c r="P2785" s="1859"/>
      <c r="Q2785" s="1745"/>
      <c r="R2785" s="1745"/>
      <c r="S2785" s="1745"/>
      <c r="T2785" s="1745"/>
      <c r="U2785" s="1745"/>
    </row>
    <row r="2786" spans="13:21">
      <c r="M2786" s="1858"/>
      <c r="N2786" s="1859"/>
      <c r="O2786" s="1859"/>
      <c r="P2786" s="1859"/>
      <c r="Q2786" s="1745"/>
      <c r="R2786" s="1745"/>
      <c r="S2786" s="1745"/>
      <c r="T2786" s="1745"/>
      <c r="U2786" s="1745"/>
    </row>
    <row r="2787" spans="13:21">
      <c r="M2787" s="1858"/>
      <c r="N2787" s="1859"/>
      <c r="O2787" s="1859"/>
      <c r="P2787" s="1859"/>
      <c r="Q2787" s="1745"/>
      <c r="R2787" s="1745"/>
      <c r="S2787" s="1745"/>
      <c r="T2787" s="1745"/>
      <c r="U2787" s="1745"/>
    </row>
    <row r="2788" spans="13:21">
      <c r="M2788" s="1858"/>
      <c r="N2788" s="1859"/>
      <c r="O2788" s="1859"/>
      <c r="P2788" s="1859"/>
      <c r="Q2788" s="1745"/>
      <c r="R2788" s="1745"/>
      <c r="S2788" s="1745"/>
      <c r="T2788" s="1745"/>
      <c r="U2788" s="1745"/>
    </row>
    <row r="2789" spans="13:21">
      <c r="M2789" s="1858"/>
      <c r="N2789" s="1859"/>
      <c r="O2789" s="1859"/>
      <c r="P2789" s="1859"/>
      <c r="Q2789" s="1745"/>
      <c r="R2789" s="1745"/>
      <c r="S2789" s="1745"/>
      <c r="T2789" s="1745"/>
      <c r="U2789" s="1745"/>
    </row>
    <row r="2790" spans="13:21">
      <c r="M2790" s="1858"/>
      <c r="N2790" s="1859"/>
      <c r="O2790" s="1859"/>
      <c r="P2790" s="1859"/>
      <c r="Q2790" s="1745"/>
      <c r="R2790" s="1745"/>
      <c r="S2790" s="1745"/>
      <c r="T2790" s="1745"/>
      <c r="U2790" s="1745"/>
    </row>
    <row r="2791" spans="13:21">
      <c r="M2791" s="1858"/>
      <c r="N2791" s="1859"/>
      <c r="O2791" s="1859"/>
      <c r="P2791" s="1859"/>
      <c r="Q2791" s="1745"/>
      <c r="R2791" s="1745"/>
      <c r="S2791" s="1745"/>
      <c r="T2791" s="1745"/>
      <c r="U2791" s="1745"/>
    </row>
    <row r="2792" spans="13:21">
      <c r="M2792" s="1858"/>
      <c r="N2792" s="1859"/>
      <c r="O2792" s="1859"/>
      <c r="P2792" s="1859"/>
      <c r="Q2792" s="1745"/>
      <c r="R2792" s="1745"/>
      <c r="S2792" s="1745"/>
      <c r="T2792" s="1745"/>
      <c r="U2792" s="1745"/>
    </row>
    <row r="2793" spans="13:21">
      <c r="M2793" s="1858"/>
      <c r="N2793" s="1859"/>
      <c r="O2793" s="1859"/>
      <c r="P2793" s="1859"/>
      <c r="Q2793" s="1745"/>
      <c r="R2793" s="1745"/>
      <c r="S2793" s="1745"/>
      <c r="T2793" s="1745"/>
      <c r="U2793" s="1745"/>
    </row>
    <row r="2794" spans="13:21">
      <c r="M2794" s="1858"/>
      <c r="N2794" s="1859"/>
      <c r="O2794" s="1859"/>
      <c r="P2794" s="1859"/>
      <c r="Q2794" s="1745"/>
      <c r="R2794" s="1745"/>
      <c r="S2794" s="1745"/>
      <c r="T2794" s="1745"/>
      <c r="U2794" s="1745"/>
    </row>
    <row r="2795" spans="13:21">
      <c r="M2795" s="1858"/>
      <c r="N2795" s="1859"/>
      <c r="O2795" s="1859"/>
      <c r="P2795" s="1859"/>
      <c r="Q2795" s="1745"/>
      <c r="R2795" s="1745"/>
      <c r="S2795" s="1745"/>
      <c r="T2795" s="1745"/>
      <c r="U2795" s="1745"/>
    </row>
    <row r="2796" spans="13:21">
      <c r="M2796" s="1858"/>
      <c r="N2796" s="1859"/>
      <c r="O2796" s="1859"/>
      <c r="P2796" s="1859"/>
      <c r="Q2796" s="1745"/>
      <c r="R2796" s="1745"/>
      <c r="S2796" s="1745"/>
      <c r="T2796" s="1745"/>
      <c r="U2796" s="1745"/>
    </row>
    <row r="2797" spans="13:21">
      <c r="M2797" s="1858"/>
      <c r="N2797" s="1859"/>
      <c r="O2797" s="1859"/>
      <c r="P2797" s="1859"/>
      <c r="Q2797" s="1745"/>
      <c r="R2797" s="1745"/>
      <c r="S2797" s="1745"/>
      <c r="T2797" s="1745"/>
      <c r="U2797" s="1745"/>
    </row>
    <row r="2798" spans="13:21">
      <c r="M2798" s="1858"/>
      <c r="N2798" s="1859"/>
      <c r="O2798" s="1859"/>
      <c r="P2798" s="1859"/>
      <c r="Q2798" s="1745"/>
      <c r="R2798" s="1745"/>
      <c r="S2798" s="1745"/>
      <c r="T2798" s="1745"/>
      <c r="U2798" s="1745"/>
    </row>
    <row r="2799" spans="13:21">
      <c r="M2799" s="1858"/>
      <c r="N2799" s="1859"/>
      <c r="O2799" s="1859"/>
      <c r="P2799" s="1859"/>
      <c r="Q2799" s="1745"/>
      <c r="R2799" s="1745"/>
      <c r="S2799" s="1745"/>
      <c r="T2799" s="1745"/>
      <c r="U2799" s="1745"/>
    </row>
    <row r="2800" spans="13:21">
      <c r="M2800" s="1858"/>
      <c r="N2800" s="1859"/>
      <c r="O2800" s="1859"/>
      <c r="P2800" s="1859"/>
      <c r="Q2800" s="1745"/>
      <c r="R2800" s="1745"/>
      <c r="S2800" s="1745"/>
      <c r="T2800" s="1745"/>
      <c r="U2800" s="1745"/>
    </row>
    <row r="2801" spans="13:21">
      <c r="M2801" s="1858"/>
      <c r="N2801" s="1859"/>
      <c r="O2801" s="1859"/>
      <c r="P2801" s="1859"/>
      <c r="Q2801" s="1745"/>
      <c r="R2801" s="1745"/>
      <c r="S2801" s="1745"/>
      <c r="T2801" s="1745"/>
      <c r="U2801" s="1745"/>
    </row>
    <row r="2802" spans="13:21">
      <c r="M2802" s="1858"/>
      <c r="N2802" s="1859"/>
      <c r="O2802" s="1859"/>
      <c r="P2802" s="1859"/>
      <c r="Q2802" s="1745"/>
      <c r="R2802" s="1745"/>
      <c r="S2802" s="1745"/>
      <c r="T2802" s="1745"/>
      <c r="U2802" s="1745"/>
    </row>
    <row r="2803" spans="13:21">
      <c r="M2803" s="1858"/>
      <c r="N2803" s="1859"/>
      <c r="O2803" s="1859"/>
      <c r="P2803" s="1859"/>
      <c r="Q2803" s="1745"/>
      <c r="R2803" s="1745"/>
      <c r="S2803" s="1745"/>
      <c r="T2803" s="1745"/>
      <c r="U2803" s="1745"/>
    </row>
    <row r="2804" spans="13:21">
      <c r="M2804" s="1858"/>
      <c r="N2804" s="1859"/>
      <c r="O2804" s="1859"/>
      <c r="P2804" s="1859"/>
      <c r="Q2804" s="1745"/>
      <c r="R2804" s="1745"/>
      <c r="S2804" s="1745"/>
      <c r="T2804" s="1745"/>
      <c r="U2804" s="1745"/>
    </row>
    <row r="2805" spans="13:21">
      <c r="M2805" s="1858"/>
      <c r="N2805" s="1859"/>
      <c r="O2805" s="1859"/>
      <c r="P2805" s="1859"/>
      <c r="Q2805" s="1745"/>
      <c r="R2805" s="1745"/>
      <c r="S2805" s="1745"/>
      <c r="T2805" s="1745"/>
      <c r="U2805" s="1745"/>
    </row>
    <row r="2806" spans="13:21">
      <c r="M2806" s="1858"/>
      <c r="N2806" s="1859"/>
      <c r="O2806" s="1859"/>
      <c r="P2806" s="1859"/>
      <c r="Q2806" s="1745"/>
      <c r="R2806" s="1745"/>
      <c r="S2806" s="1745"/>
      <c r="T2806" s="1745"/>
      <c r="U2806" s="1745"/>
    </row>
    <row r="2807" spans="13:21">
      <c r="M2807" s="1858"/>
      <c r="N2807" s="1859"/>
      <c r="O2807" s="1859"/>
      <c r="P2807" s="1859"/>
      <c r="Q2807" s="1745"/>
      <c r="R2807" s="1745"/>
      <c r="S2807" s="1745"/>
      <c r="T2807" s="1745"/>
      <c r="U2807" s="1745"/>
    </row>
    <row r="2808" spans="13:21">
      <c r="M2808" s="1858"/>
      <c r="N2808" s="1859"/>
      <c r="O2808" s="1859"/>
      <c r="P2808" s="1859"/>
      <c r="Q2808" s="1745"/>
      <c r="R2808" s="1745"/>
      <c r="S2808" s="1745"/>
      <c r="T2808" s="1745"/>
      <c r="U2808" s="1745"/>
    </row>
    <row r="2809" spans="13:21">
      <c r="M2809" s="1858"/>
      <c r="N2809" s="1859"/>
      <c r="O2809" s="1859"/>
      <c r="P2809" s="1859"/>
      <c r="Q2809" s="1745"/>
      <c r="R2809" s="1745"/>
      <c r="S2809" s="1745"/>
      <c r="T2809" s="1745"/>
      <c r="U2809" s="1745"/>
    </row>
    <row r="2810" spans="13:21">
      <c r="M2810" s="1858"/>
      <c r="N2810" s="1859"/>
      <c r="O2810" s="1859"/>
      <c r="P2810" s="1859"/>
      <c r="Q2810" s="1745"/>
      <c r="R2810" s="1745"/>
      <c r="S2810" s="1745"/>
      <c r="T2810" s="1745"/>
      <c r="U2810" s="1745"/>
    </row>
    <row r="2811" spans="13:21">
      <c r="M2811" s="1858"/>
      <c r="N2811" s="1859"/>
      <c r="O2811" s="1859"/>
      <c r="P2811" s="1859"/>
      <c r="Q2811" s="1745"/>
      <c r="R2811" s="1745"/>
      <c r="S2811" s="1745"/>
      <c r="T2811" s="1745"/>
      <c r="U2811" s="1745"/>
    </row>
    <row r="2812" spans="13:21">
      <c r="M2812" s="1858"/>
      <c r="N2812" s="1859"/>
      <c r="O2812" s="1859"/>
      <c r="P2812" s="1859"/>
      <c r="Q2812" s="1745"/>
      <c r="R2812" s="1745"/>
      <c r="S2812" s="1745"/>
      <c r="T2812" s="1745"/>
      <c r="U2812" s="1745"/>
    </row>
    <row r="2813" spans="13:21">
      <c r="M2813" s="1858"/>
      <c r="N2813" s="1859"/>
      <c r="O2813" s="1859"/>
      <c r="P2813" s="1859"/>
      <c r="Q2813" s="1745"/>
      <c r="R2813" s="1745"/>
      <c r="S2813" s="1745"/>
      <c r="T2813" s="1745"/>
      <c r="U2813" s="1745"/>
    </row>
    <row r="2814" spans="13:21">
      <c r="M2814" s="1858"/>
      <c r="N2814" s="1859"/>
      <c r="O2814" s="1859"/>
      <c r="P2814" s="1859"/>
      <c r="Q2814" s="1745"/>
      <c r="R2814" s="1745"/>
      <c r="S2814" s="1745"/>
      <c r="T2814" s="1745"/>
      <c r="U2814" s="1745"/>
    </row>
    <row r="2815" spans="13:21">
      <c r="M2815" s="1858"/>
      <c r="N2815" s="1859"/>
      <c r="O2815" s="1859"/>
      <c r="P2815" s="1859"/>
      <c r="Q2815" s="1745"/>
      <c r="R2815" s="1745"/>
      <c r="S2815" s="1745"/>
      <c r="T2815" s="1745"/>
      <c r="U2815" s="1745"/>
    </row>
    <row r="2816" spans="13:21">
      <c r="M2816" s="1858"/>
      <c r="N2816" s="1859"/>
      <c r="O2816" s="1859"/>
      <c r="P2816" s="1859"/>
      <c r="Q2816" s="1745"/>
      <c r="R2816" s="1745"/>
      <c r="S2816" s="1745"/>
      <c r="T2816" s="1745"/>
      <c r="U2816" s="1745"/>
    </row>
    <row r="2817" spans="13:21">
      <c r="M2817" s="1858"/>
      <c r="N2817" s="1859"/>
      <c r="O2817" s="1859"/>
      <c r="P2817" s="1859"/>
      <c r="Q2817" s="1745"/>
      <c r="R2817" s="1745"/>
      <c r="S2817" s="1745"/>
      <c r="T2817" s="1745"/>
      <c r="U2817" s="1745"/>
    </row>
    <row r="2818" spans="13:21">
      <c r="M2818" s="1858"/>
      <c r="N2818" s="1859"/>
      <c r="O2818" s="1859"/>
      <c r="P2818" s="1859"/>
      <c r="Q2818" s="1745"/>
      <c r="R2818" s="1745"/>
      <c r="S2818" s="1745"/>
      <c r="T2818" s="1745"/>
      <c r="U2818" s="1745"/>
    </row>
    <row r="2819" spans="13:21">
      <c r="M2819" s="1858"/>
      <c r="N2819" s="1859"/>
      <c r="O2819" s="1859"/>
      <c r="P2819" s="1859"/>
      <c r="Q2819" s="1745"/>
      <c r="R2819" s="1745"/>
      <c r="S2819" s="1745"/>
      <c r="T2819" s="1745"/>
      <c r="U2819" s="1745"/>
    </row>
    <row r="2820" spans="13:21">
      <c r="M2820" s="1858"/>
      <c r="N2820" s="1859"/>
      <c r="O2820" s="1859"/>
      <c r="P2820" s="1859"/>
      <c r="Q2820" s="1745"/>
      <c r="R2820" s="1745"/>
      <c r="S2820" s="1745"/>
      <c r="T2820" s="1745"/>
      <c r="U2820" s="1745"/>
    </row>
    <row r="2821" spans="13:21">
      <c r="M2821" s="1858"/>
      <c r="N2821" s="1859"/>
      <c r="O2821" s="1859"/>
      <c r="P2821" s="1859"/>
      <c r="Q2821" s="1745"/>
      <c r="R2821" s="1745"/>
      <c r="S2821" s="1745"/>
      <c r="T2821" s="1745"/>
      <c r="U2821" s="1745"/>
    </row>
    <row r="2822" spans="13:21">
      <c r="M2822" s="1858"/>
      <c r="N2822" s="1859"/>
      <c r="O2822" s="1859"/>
      <c r="P2822" s="1859"/>
      <c r="Q2822" s="1745"/>
      <c r="R2822" s="1745"/>
      <c r="S2822" s="1745"/>
      <c r="T2822" s="1745"/>
      <c r="U2822" s="1745"/>
    </row>
    <row r="2823" spans="13:21">
      <c r="M2823" s="1858"/>
      <c r="N2823" s="1859"/>
      <c r="O2823" s="1859"/>
      <c r="P2823" s="1859"/>
      <c r="Q2823" s="1745"/>
      <c r="R2823" s="1745"/>
      <c r="S2823" s="1745"/>
      <c r="T2823" s="1745"/>
      <c r="U2823" s="1745"/>
    </row>
    <row r="2824" spans="13:21">
      <c r="M2824" s="1858"/>
      <c r="N2824" s="1859"/>
      <c r="O2824" s="1859"/>
      <c r="P2824" s="1859"/>
      <c r="Q2824" s="1745"/>
      <c r="R2824" s="1745"/>
      <c r="S2824" s="1745"/>
      <c r="T2824" s="1745"/>
      <c r="U2824" s="1745"/>
    </row>
    <row r="2825" spans="13:21">
      <c r="M2825" s="1858"/>
      <c r="N2825" s="1859"/>
      <c r="O2825" s="1859"/>
      <c r="P2825" s="1859"/>
      <c r="Q2825" s="1745"/>
      <c r="R2825" s="1745"/>
      <c r="S2825" s="1745"/>
      <c r="T2825" s="1745"/>
      <c r="U2825" s="1745"/>
    </row>
    <row r="2826" spans="13:21">
      <c r="M2826" s="1858"/>
      <c r="N2826" s="1859"/>
      <c r="O2826" s="1859"/>
      <c r="P2826" s="1859"/>
      <c r="Q2826" s="1745"/>
      <c r="R2826" s="1745"/>
      <c r="S2826" s="1745"/>
      <c r="T2826" s="1745"/>
      <c r="U2826" s="1745"/>
    </row>
    <row r="2827" spans="13:21">
      <c r="M2827" s="1858"/>
      <c r="N2827" s="1859"/>
      <c r="O2827" s="1859"/>
      <c r="P2827" s="1859"/>
      <c r="Q2827" s="1745"/>
      <c r="R2827" s="1745"/>
      <c r="S2827" s="1745"/>
      <c r="T2827" s="1745"/>
      <c r="U2827" s="1745"/>
    </row>
    <row r="2828" spans="13:21">
      <c r="M2828" s="1858"/>
      <c r="N2828" s="1859"/>
      <c r="O2828" s="1859"/>
      <c r="P2828" s="1859"/>
      <c r="Q2828" s="1745"/>
      <c r="R2828" s="1745"/>
      <c r="S2828" s="1745"/>
      <c r="T2828" s="1745"/>
      <c r="U2828" s="1745"/>
    </row>
    <row r="2829" spans="13:21">
      <c r="M2829" s="1858"/>
      <c r="N2829" s="1859"/>
      <c r="O2829" s="1859"/>
      <c r="P2829" s="1859"/>
      <c r="Q2829" s="1745"/>
      <c r="R2829" s="1745"/>
      <c r="S2829" s="1745"/>
      <c r="T2829" s="1745"/>
      <c r="U2829" s="1745"/>
    </row>
    <row r="2830" spans="13:21">
      <c r="M2830" s="1858"/>
      <c r="N2830" s="1859"/>
      <c r="O2830" s="1859"/>
      <c r="P2830" s="1859"/>
      <c r="Q2830" s="1745"/>
      <c r="R2830" s="1745"/>
      <c r="S2830" s="1745"/>
      <c r="T2830" s="1745"/>
      <c r="U2830" s="1745"/>
    </row>
    <row r="2831" spans="13:21">
      <c r="M2831" s="1858"/>
      <c r="N2831" s="1859"/>
      <c r="O2831" s="1859"/>
      <c r="P2831" s="1859"/>
      <c r="Q2831" s="1745"/>
      <c r="R2831" s="1745"/>
      <c r="S2831" s="1745"/>
      <c r="T2831" s="1745"/>
      <c r="U2831" s="1745"/>
    </row>
    <row r="2832" spans="13:21">
      <c r="M2832" s="1858"/>
      <c r="N2832" s="1859"/>
      <c r="O2832" s="1859"/>
      <c r="P2832" s="1859"/>
      <c r="Q2832" s="1745"/>
      <c r="R2832" s="1745"/>
      <c r="S2832" s="1745"/>
      <c r="T2832" s="1745"/>
      <c r="U2832" s="1745"/>
    </row>
    <row r="2833" spans="13:21">
      <c r="M2833" s="1858"/>
      <c r="N2833" s="1859"/>
      <c r="O2833" s="1859"/>
      <c r="P2833" s="1859"/>
      <c r="Q2833" s="1745"/>
      <c r="R2833" s="1745"/>
      <c r="S2833" s="1745"/>
      <c r="T2833" s="1745"/>
      <c r="U2833" s="1745"/>
    </row>
    <row r="2834" spans="13:21">
      <c r="M2834" s="1858"/>
      <c r="N2834" s="1859"/>
      <c r="O2834" s="1859"/>
      <c r="P2834" s="1859"/>
      <c r="Q2834" s="1745"/>
      <c r="R2834" s="1745"/>
      <c r="S2834" s="1745"/>
      <c r="T2834" s="1745"/>
      <c r="U2834" s="1745"/>
    </row>
    <row r="2835" spans="13:21">
      <c r="M2835" s="1858"/>
      <c r="N2835" s="1859"/>
      <c r="O2835" s="1859"/>
      <c r="P2835" s="1859"/>
      <c r="Q2835" s="1745"/>
      <c r="R2835" s="1745"/>
      <c r="S2835" s="1745"/>
      <c r="T2835" s="1745"/>
      <c r="U2835" s="1745"/>
    </row>
    <row r="2836" spans="13:21">
      <c r="M2836" s="1858"/>
      <c r="N2836" s="1859"/>
      <c r="O2836" s="1859"/>
      <c r="P2836" s="1859"/>
      <c r="Q2836" s="1745"/>
      <c r="R2836" s="1745"/>
      <c r="S2836" s="1745"/>
      <c r="T2836" s="1745"/>
      <c r="U2836" s="1745"/>
    </row>
    <row r="2837" spans="13:21">
      <c r="M2837" s="1858"/>
      <c r="N2837" s="1859"/>
      <c r="O2837" s="1859"/>
      <c r="P2837" s="1859"/>
      <c r="Q2837" s="1745"/>
      <c r="R2837" s="1745"/>
      <c r="S2837" s="1745"/>
      <c r="T2837" s="1745"/>
      <c r="U2837" s="1745"/>
    </row>
    <row r="2838" spans="13:21">
      <c r="M2838" s="1858"/>
      <c r="N2838" s="1859"/>
      <c r="O2838" s="1859"/>
      <c r="P2838" s="1859"/>
      <c r="Q2838" s="1745"/>
      <c r="R2838" s="1745"/>
      <c r="S2838" s="1745"/>
      <c r="T2838" s="1745"/>
      <c r="U2838" s="1745"/>
    </row>
    <row r="2839" spans="13:21">
      <c r="M2839" s="1858"/>
      <c r="N2839" s="1859"/>
      <c r="O2839" s="1859"/>
      <c r="P2839" s="1859"/>
      <c r="Q2839" s="1745"/>
      <c r="R2839" s="1745"/>
      <c r="S2839" s="1745"/>
      <c r="T2839" s="1745"/>
      <c r="U2839" s="1745"/>
    </row>
    <row r="2840" spans="13:21">
      <c r="M2840" s="1858"/>
      <c r="N2840" s="1859"/>
      <c r="O2840" s="1859"/>
      <c r="P2840" s="1859"/>
      <c r="Q2840" s="1745"/>
      <c r="R2840" s="1745"/>
      <c r="S2840" s="1745"/>
      <c r="T2840" s="1745"/>
      <c r="U2840" s="1745"/>
    </row>
    <row r="2841" spans="13:21">
      <c r="M2841" s="1858"/>
      <c r="N2841" s="1859"/>
      <c r="O2841" s="1859"/>
      <c r="P2841" s="1859"/>
      <c r="Q2841" s="1745"/>
      <c r="R2841" s="1745"/>
      <c r="S2841" s="1745"/>
      <c r="T2841" s="1745"/>
      <c r="U2841" s="1745"/>
    </row>
    <row r="2842" spans="13:21">
      <c r="M2842" s="1858"/>
      <c r="N2842" s="1859"/>
      <c r="O2842" s="1859"/>
      <c r="P2842" s="1859"/>
      <c r="Q2842" s="1745"/>
      <c r="R2842" s="1745"/>
      <c r="S2842" s="1745"/>
      <c r="T2842" s="1745"/>
      <c r="U2842" s="1745"/>
    </row>
    <row r="2843" spans="13:21">
      <c r="M2843" s="1858"/>
      <c r="N2843" s="1859"/>
      <c r="O2843" s="1859"/>
      <c r="P2843" s="1859"/>
      <c r="Q2843" s="1745"/>
      <c r="R2843" s="1745"/>
      <c r="S2843" s="1745"/>
      <c r="T2843" s="1745"/>
      <c r="U2843" s="1745"/>
    </row>
    <row r="2844" spans="13:21">
      <c r="M2844" s="1858"/>
      <c r="N2844" s="1859"/>
      <c r="O2844" s="1859"/>
      <c r="P2844" s="1859"/>
      <c r="Q2844" s="1745"/>
      <c r="R2844" s="1745"/>
      <c r="S2844" s="1745"/>
      <c r="T2844" s="1745"/>
      <c r="U2844" s="1745"/>
    </row>
    <row r="2845" spans="13:21">
      <c r="M2845" s="1858"/>
      <c r="N2845" s="1859"/>
      <c r="O2845" s="1859"/>
      <c r="P2845" s="1859"/>
      <c r="Q2845" s="1745"/>
      <c r="R2845" s="1745"/>
      <c r="S2845" s="1745"/>
      <c r="T2845" s="1745"/>
      <c r="U2845" s="1745"/>
    </row>
    <row r="2846" spans="13:21">
      <c r="M2846" s="1858"/>
      <c r="N2846" s="1859"/>
      <c r="O2846" s="1859"/>
      <c r="P2846" s="1859"/>
      <c r="Q2846" s="1745"/>
      <c r="R2846" s="1745"/>
      <c r="S2846" s="1745"/>
      <c r="T2846" s="1745"/>
      <c r="U2846" s="1745"/>
    </row>
    <row r="2847" spans="13:21">
      <c r="M2847" s="1858"/>
      <c r="N2847" s="1859"/>
      <c r="O2847" s="1859"/>
      <c r="P2847" s="1859"/>
      <c r="Q2847" s="1745"/>
      <c r="R2847" s="1745"/>
      <c r="S2847" s="1745"/>
      <c r="T2847" s="1745"/>
      <c r="U2847" s="1745"/>
    </row>
    <row r="2848" spans="13:21">
      <c r="M2848" s="1858"/>
      <c r="N2848" s="1859"/>
      <c r="O2848" s="1859"/>
      <c r="P2848" s="1859"/>
      <c r="Q2848" s="1745"/>
      <c r="R2848" s="1745"/>
      <c r="S2848" s="1745"/>
      <c r="T2848" s="1745"/>
      <c r="U2848" s="1745"/>
    </row>
    <row r="2849" spans="13:21">
      <c r="M2849" s="1858"/>
      <c r="N2849" s="1859"/>
      <c r="O2849" s="1859"/>
      <c r="P2849" s="1859"/>
      <c r="Q2849" s="1745"/>
      <c r="R2849" s="1745"/>
      <c r="S2849" s="1745"/>
      <c r="T2849" s="1745"/>
      <c r="U2849" s="1745"/>
    </row>
    <row r="2850" spans="13:21">
      <c r="M2850" s="1858"/>
      <c r="N2850" s="1859"/>
      <c r="O2850" s="1859"/>
      <c r="P2850" s="1859"/>
      <c r="Q2850" s="1745"/>
      <c r="R2850" s="1745"/>
      <c r="S2850" s="1745"/>
      <c r="T2850" s="1745"/>
      <c r="U2850" s="1745"/>
    </row>
    <row r="2851" spans="13:21">
      <c r="M2851" s="1858"/>
      <c r="N2851" s="1859"/>
      <c r="O2851" s="1859"/>
      <c r="P2851" s="1859"/>
      <c r="Q2851" s="1745"/>
      <c r="R2851" s="1745"/>
      <c r="S2851" s="1745"/>
      <c r="T2851" s="1745"/>
      <c r="U2851" s="1745"/>
    </row>
    <row r="2852" spans="13:21">
      <c r="M2852" s="1858"/>
      <c r="N2852" s="1859"/>
      <c r="O2852" s="1859"/>
      <c r="P2852" s="1859"/>
      <c r="Q2852" s="1745"/>
      <c r="R2852" s="1745"/>
      <c r="S2852" s="1745"/>
      <c r="T2852" s="1745"/>
      <c r="U2852" s="1745"/>
    </row>
    <row r="2853" spans="13:21">
      <c r="M2853" s="1858"/>
      <c r="N2853" s="1859"/>
      <c r="O2853" s="1859"/>
      <c r="P2853" s="1859"/>
      <c r="Q2853" s="1745"/>
      <c r="R2853" s="1745"/>
      <c r="S2853" s="1745"/>
      <c r="T2853" s="1745"/>
      <c r="U2853" s="1745"/>
    </row>
    <row r="2854" spans="13:21">
      <c r="M2854" s="1858"/>
      <c r="N2854" s="1859"/>
      <c r="O2854" s="1859"/>
      <c r="P2854" s="1859"/>
      <c r="Q2854" s="1745"/>
      <c r="R2854" s="1745"/>
      <c r="S2854" s="1745"/>
      <c r="T2854" s="1745"/>
      <c r="U2854" s="1745"/>
    </row>
    <row r="2855" spans="13:21">
      <c r="M2855" s="1858"/>
      <c r="N2855" s="1859"/>
      <c r="O2855" s="1859"/>
      <c r="P2855" s="1859"/>
      <c r="Q2855" s="1745"/>
      <c r="R2855" s="1745"/>
      <c r="S2855" s="1745"/>
      <c r="T2855" s="1745"/>
      <c r="U2855" s="1745"/>
    </row>
    <row r="2856" spans="13:21">
      <c r="M2856" s="1858"/>
      <c r="N2856" s="1859"/>
      <c r="O2856" s="1859"/>
      <c r="P2856" s="1859"/>
      <c r="Q2856" s="1745"/>
      <c r="R2856" s="1745"/>
      <c r="S2856" s="1745"/>
      <c r="T2856" s="1745"/>
      <c r="U2856" s="1745"/>
    </row>
    <row r="2857" spans="13:21">
      <c r="M2857" s="1858"/>
      <c r="N2857" s="1859"/>
      <c r="O2857" s="1859"/>
      <c r="P2857" s="1859"/>
      <c r="Q2857" s="1745"/>
      <c r="R2857" s="1745"/>
      <c r="S2857" s="1745"/>
      <c r="T2857" s="1745"/>
      <c r="U2857" s="1745"/>
    </row>
    <row r="2858" spans="13:21">
      <c r="M2858" s="1858"/>
      <c r="N2858" s="1859"/>
      <c r="O2858" s="1859"/>
      <c r="P2858" s="1859"/>
      <c r="Q2858" s="1745"/>
      <c r="R2858" s="1745"/>
      <c r="S2858" s="1745"/>
      <c r="T2858" s="1745"/>
      <c r="U2858" s="1745"/>
    </row>
    <row r="2859" spans="13:21">
      <c r="M2859" s="1858"/>
      <c r="N2859" s="1859"/>
      <c r="O2859" s="1859"/>
      <c r="P2859" s="1859"/>
      <c r="Q2859" s="1745"/>
      <c r="R2859" s="1745"/>
      <c r="S2859" s="1745"/>
      <c r="T2859" s="1745"/>
      <c r="U2859" s="1745"/>
    </row>
    <row r="2860" spans="13:21">
      <c r="M2860" s="1858"/>
      <c r="N2860" s="1859"/>
      <c r="O2860" s="1859"/>
      <c r="P2860" s="1859"/>
      <c r="Q2860" s="1745"/>
      <c r="R2860" s="1745"/>
      <c r="S2860" s="1745"/>
      <c r="T2860" s="1745"/>
      <c r="U2860" s="1745"/>
    </row>
    <row r="2861" spans="13:21">
      <c r="M2861" s="1858"/>
      <c r="N2861" s="1859"/>
      <c r="O2861" s="1859"/>
      <c r="P2861" s="1859"/>
      <c r="Q2861" s="1745"/>
      <c r="R2861" s="1745"/>
      <c r="S2861" s="1745"/>
      <c r="T2861" s="1745"/>
      <c r="U2861" s="1745"/>
    </row>
    <row r="2862" spans="13:21">
      <c r="M2862" s="1858"/>
      <c r="N2862" s="1859"/>
      <c r="O2862" s="1859"/>
      <c r="P2862" s="1859"/>
      <c r="Q2862" s="1745"/>
      <c r="R2862" s="1745"/>
      <c r="S2862" s="1745"/>
      <c r="T2862" s="1745"/>
      <c r="U2862" s="1745"/>
    </row>
    <row r="2863" spans="13:21">
      <c r="M2863" s="1858"/>
      <c r="N2863" s="1859"/>
      <c r="O2863" s="1859"/>
      <c r="P2863" s="1859"/>
      <c r="Q2863" s="1745"/>
      <c r="R2863" s="1745"/>
      <c r="S2863" s="1745"/>
      <c r="T2863" s="1745"/>
      <c r="U2863" s="1745"/>
    </row>
    <row r="2864" spans="13:21">
      <c r="M2864" s="1858"/>
      <c r="N2864" s="1859"/>
      <c r="O2864" s="1859"/>
      <c r="P2864" s="1859"/>
      <c r="Q2864" s="1745"/>
      <c r="R2864" s="1745"/>
      <c r="S2864" s="1745"/>
      <c r="T2864" s="1745"/>
      <c r="U2864" s="1745"/>
    </row>
    <row r="2865" spans="13:21">
      <c r="M2865" s="1858"/>
      <c r="N2865" s="1859"/>
      <c r="O2865" s="1859"/>
      <c r="P2865" s="1859"/>
      <c r="Q2865" s="1745"/>
      <c r="R2865" s="1745"/>
      <c r="S2865" s="1745"/>
      <c r="T2865" s="1745"/>
      <c r="U2865" s="1745"/>
    </row>
    <row r="2866" spans="13:21">
      <c r="M2866" s="1858"/>
      <c r="N2866" s="1859"/>
      <c r="O2866" s="1859"/>
      <c r="P2866" s="1859"/>
      <c r="Q2866" s="1745"/>
      <c r="R2866" s="1745"/>
      <c r="S2866" s="1745"/>
      <c r="T2866" s="1745"/>
      <c r="U2866" s="1745"/>
    </row>
    <row r="2867" spans="13:21">
      <c r="M2867" s="1858"/>
      <c r="N2867" s="1859"/>
      <c r="O2867" s="1859"/>
      <c r="P2867" s="1859"/>
      <c r="Q2867" s="1745"/>
      <c r="R2867" s="1745"/>
      <c r="S2867" s="1745"/>
      <c r="T2867" s="1745"/>
      <c r="U2867" s="1745"/>
    </row>
    <row r="2868" spans="13:21">
      <c r="M2868" s="1858"/>
      <c r="N2868" s="1859"/>
      <c r="O2868" s="1859"/>
      <c r="P2868" s="1859"/>
      <c r="Q2868" s="1745"/>
      <c r="R2868" s="1745"/>
      <c r="S2868" s="1745"/>
      <c r="T2868" s="1745"/>
      <c r="U2868" s="1745"/>
    </row>
    <row r="2869" spans="13:21">
      <c r="M2869" s="1858"/>
      <c r="N2869" s="1859"/>
      <c r="O2869" s="1859"/>
      <c r="P2869" s="1859"/>
      <c r="Q2869" s="1745"/>
      <c r="R2869" s="1745"/>
      <c r="S2869" s="1745"/>
      <c r="T2869" s="1745"/>
      <c r="U2869" s="1745"/>
    </row>
    <row r="2870" spans="13:21">
      <c r="M2870" s="1858"/>
      <c r="N2870" s="1859"/>
      <c r="O2870" s="1859"/>
      <c r="P2870" s="1859"/>
      <c r="Q2870" s="1745"/>
      <c r="R2870" s="1745"/>
      <c r="S2870" s="1745"/>
      <c r="T2870" s="1745"/>
      <c r="U2870" s="1745"/>
    </row>
    <row r="2871" spans="13:21">
      <c r="M2871" s="1858"/>
      <c r="N2871" s="1859"/>
      <c r="O2871" s="1859"/>
      <c r="P2871" s="1859"/>
      <c r="Q2871" s="1745"/>
      <c r="R2871" s="1745"/>
      <c r="S2871" s="1745"/>
      <c r="T2871" s="1745"/>
      <c r="U2871" s="1745"/>
    </row>
    <row r="2872" spans="13:21">
      <c r="M2872" s="1858"/>
      <c r="N2872" s="1859"/>
      <c r="O2872" s="1859"/>
      <c r="P2872" s="1859"/>
      <c r="Q2872" s="1745"/>
      <c r="R2872" s="1745"/>
      <c r="S2872" s="1745"/>
      <c r="T2872" s="1745"/>
      <c r="U2872" s="1745"/>
    </row>
    <row r="2873" spans="13:21">
      <c r="M2873" s="1858"/>
      <c r="N2873" s="1859"/>
      <c r="O2873" s="1859"/>
      <c r="P2873" s="1859"/>
      <c r="Q2873" s="1745"/>
      <c r="R2873" s="1745"/>
      <c r="S2873" s="1745"/>
      <c r="T2873" s="1745"/>
      <c r="U2873" s="1745"/>
    </row>
    <row r="2874" spans="13:21">
      <c r="M2874" s="1858"/>
      <c r="N2874" s="1859"/>
      <c r="O2874" s="1859"/>
      <c r="P2874" s="1859"/>
      <c r="Q2874" s="1745"/>
      <c r="R2874" s="1745"/>
      <c r="S2874" s="1745"/>
      <c r="T2874" s="1745"/>
      <c r="U2874" s="1745"/>
    </row>
    <row r="2875" spans="13:21">
      <c r="M2875" s="1858"/>
      <c r="N2875" s="1859"/>
      <c r="O2875" s="1859"/>
      <c r="P2875" s="1859"/>
      <c r="Q2875" s="1745"/>
      <c r="R2875" s="1745"/>
      <c r="S2875" s="1745"/>
      <c r="T2875" s="1745"/>
      <c r="U2875" s="1745"/>
    </row>
    <row r="2876" spans="13:21">
      <c r="M2876" s="1858"/>
      <c r="N2876" s="1859"/>
      <c r="O2876" s="1859"/>
      <c r="P2876" s="1859"/>
      <c r="Q2876" s="1745"/>
      <c r="R2876" s="1745"/>
      <c r="S2876" s="1745"/>
      <c r="T2876" s="1745"/>
      <c r="U2876" s="1745"/>
    </row>
    <row r="2877" spans="13:21">
      <c r="M2877" s="1858"/>
      <c r="N2877" s="1859"/>
      <c r="O2877" s="1859"/>
      <c r="P2877" s="1859"/>
      <c r="Q2877" s="1745"/>
      <c r="R2877" s="1745"/>
      <c r="S2877" s="1745"/>
      <c r="T2877" s="1745"/>
      <c r="U2877" s="1745"/>
    </row>
    <row r="2878" spans="13:21">
      <c r="M2878" s="1858"/>
      <c r="N2878" s="1859"/>
      <c r="O2878" s="1859"/>
      <c r="P2878" s="1859"/>
      <c r="Q2878" s="1745"/>
      <c r="R2878" s="1745"/>
      <c r="S2878" s="1745"/>
      <c r="T2878" s="1745"/>
      <c r="U2878" s="1745"/>
    </row>
    <row r="2879" spans="13:21">
      <c r="M2879" s="1858"/>
      <c r="N2879" s="1859"/>
      <c r="O2879" s="1859"/>
      <c r="P2879" s="1859"/>
      <c r="Q2879" s="1745"/>
      <c r="R2879" s="1745"/>
      <c r="S2879" s="1745"/>
      <c r="T2879" s="1745"/>
      <c r="U2879" s="1745"/>
    </row>
    <row r="2880" spans="13:21">
      <c r="M2880" s="1858"/>
      <c r="N2880" s="1859"/>
      <c r="O2880" s="1859"/>
      <c r="P2880" s="1859"/>
      <c r="Q2880" s="1745"/>
      <c r="R2880" s="1745"/>
      <c r="S2880" s="1745"/>
      <c r="T2880" s="1745"/>
      <c r="U2880" s="1745"/>
    </row>
    <row r="2881" spans="13:21">
      <c r="M2881" s="1858"/>
      <c r="N2881" s="1859"/>
      <c r="O2881" s="1859"/>
      <c r="P2881" s="1859"/>
      <c r="Q2881" s="1745"/>
      <c r="R2881" s="1745"/>
      <c r="S2881" s="1745"/>
      <c r="T2881" s="1745"/>
      <c r="U2881" s="1745"/>
    </row>
    <row r="2882" spans="13:21">
      <c r="M2882" s="1858"/>
      <c r="N2882" s="1859"/>
      <c r="O2882" s="1859"/>
      <c r="P2882" s="1859"/>
      <c r="Q2882" s="1745"/>
      <c r="R2882" s="1745"/>
      <c r="S2882" s="1745"/>
      <c r="T2882" s="1745"/>
      <c r="U2882" s="1745"/>
    </row>
    <row r="2883" spans="13:21">
      <c r="M2883" s="1858"/>
      <c r="N2883" s="1859"/>
      <c r="O2883" s="1859"/>
      <c r="P2883" s="1859"/>
      <c r="Q2883" s="1745"/>
      <c r="R2883" s="1745"/>
      <c r="S2883" s="1745"/>
      <c r="T2883" s="1745"/>
      <c r="U2883" s="1745"/>
    </row>
    <row r="2884" spans="13:21">
      <c r="M2884" s="1858"/>
      <c r="N2884" s="1859"/>
      <c r="O2884" s="1859"/>
      <c r="P2884" s="1859"/>
      <c r="Q2884" s="1745"/>
      <c r="R2884" s="1745"/>
      <c r="S2884" s="1745"/>
      <c r="T2884" s="1745"/>
      <c r="U2884" s="1745"/>
    </row>
    <row r="2885" spans="13:21">
      <c r="M2885" s="1858"/>
      <c r="N2885" s="1859"/>
      <c r="O2885" s="1859"/>
      <c r="P2885" s="1859"/>
      <c r="Q2885" s="1745"/>
      <c r="R2885" s="1745"/>
      <c r="S2885" s="1745"/>
      <c r="T2885" s="1745"/>
      <c r="U2885" s="1745"/>
    </row>
    <row r="2886" spans="13:21">
      <c r="M2886" s="1858"/>
      <c r="N2886" s="1859"/>
      <c r="O2886" s="1859"/>
      <c r="P2886" s="1859"/>
      <c r="Q2886" s="1745"/>
      <c r="R2886" s="1745"/>
      <c r="S2886" s="1745"/>
      <c r="T2886" s="1745"/>
      <c r="U2886" s="1745"/>
    </row>
    <row r="2887" spans="13:21">
      <c r="M2887" s="1858"/>
      <c r="N2887" s="1859"/>
      <c r="O2887" s="1859"/>
      <c r="P2887" s="1859"/>
      <c r="Q2887" s="1745"/>
      <c r="R2887" s="1745"/>
      <c r="S2887" s="1745"/>
      <c r="T2887" s="1745"/>
      <c r="U2887" s="1745"/>
    </row>
    <row r="2888" spans="13:21">
      <c r="M2888" s="1858"/>
      <c r="N2888" s="1859"/>
      <c r="O2888" s="1859"/>
      <c r="P2888" s="1859"/>
      <c r="Q2888" s="1745"/>
      <c r="R2888" s="1745"/>
      <c r="S2888" s="1745"/>
      <c r="T2888" s="1745"/>
      <c r="U2888" s="1745"/>
    </row>
    <row r="2889" spans="13:21">
      <c r="M2889" s="1858"/>
      <c r="N2889" s="1859"/>
      <c r="O2889" s="1859"/>
      <c r="P2889" s="1859"/>
      <c r="Q2889" s="1745"/>
      <c r="R2889" s="1745"/>
      <c r="S2889" s="1745"/>
      <c r="T2889" s="1745"/>
      <c r="U2889" s="1745"/>
    </row>
    <row r="2890" spans="13:21">
      <c r="M2890" s="1858"/>
      <c r="N2890" s="1859"/>
      <c r="O2890" s="1859"/>
      <c r="P2890" s="1859"/>
      <c r="Q2890" s="1745"/>
      <c r="R2890" s="1745"/>
      <c r="S2890" s="1745"/>
      <c r="T2890" s="1745"/>
      <c r="U2890" s="1745"/>
    </row>
    <row r="2891" spans="13:21">
      <c r="M2891" s="1858"/>
      <c r="N2891" s="1859"/>
      <c r="O2891" s="1859"/>
      <c r="P2891" s="1859"/>
      <c r="Q2891" s="1745"/>
      <c r="R2891" s="1745"/>
      <c r="S2891" s="1745"/>
      <c r="T2891" s="1745"/>
      <c r="U2891" s="1745"/>
    </row>
    <row r="2892" spans="13:21">
      <c r="M2892" s="1858"/>
      <c r="N2892" s="1859"/>
      <c r="O2892" s="1859"/>
      <c r="P2892" s="1859"/>
      <c r="Q2892" s="1745"/>
      <c r="R2892" s="1745"/>
      <c r="S2892" s="1745"/>
      <c r="T2892" s="1745"/>
      <c r="U2892" s="1745"/>
    </row>
    <row r="2893" spans="13:21">
      <c r="M2893" s="1858"/>
      <c r="N2893" s="1859"/>
      <c r="O2893" s="1859"/>
      <c r="P2893" s="1859"/>
      <c r="Q2893" s="1745"/>
      <c r="R2893" s="1745"/>
      <c r="S2893" s="1745"/>
      <c r="T2893" s="1745"/>
      <c r="U2893" s="1745"/>
    </row>
    <row r="2894" spans="13:21">
      <c r="M2894" s="1858"/>
      <c r="N2894" s="1859"/>
      <c r="O2894" s="1859"/>
      <c r="P2894" s="1859"/>
      <c r="Q2894" s="1745"/>
      <c r="R2894" s="1745"/>
      <c r="S2894" s="1745"/>
      <c r="T2894" s="1745"/>
      <c r="U2894" s="1745"/>
    </row>
    <row r="2895" spans="13:21">
      <c r="M2895" s="1858"/>
      <c r="N2895" s="1859"/>
      <c r="O2895" s="1859"/>
      <c r="P2895" s="1859"/>
      <c r="Q2895" s="1745"/>
      <c r="R2895" s="1745"/>
      <c r="S2895" s="1745"/>
      <c r="T2895" s="1745"/>
      <c r="U2895" s="1745"/>
    </row>
    <row r="2896" spans="13:21">
      <c r="M2896" s="1858"/>
      <c r="N2896" s="1859"/>
      <c r="O2896" s="1859"/>
      <c r="P2896" s="1859"/>
      <c r="Q2896" s="1745"/>
      <c r="R2896" s="1745"/>
      <c r="S2896" s="1745"/>
      <c r="T2896" s="1745"/>
      <c r="U2896" s="1745"/>
    </row>
    <row r="2897" spans="13:21">
      <c r="M2897" s="1858"/>
      <c r="N2897" s="1859"/>
      <c r="O2897" s="1859"/>
      <c r="P2897" s="1859"/>
      <c r="Q2897" s="1745"/>
      <c r="R2897" s="1745"/>
      <c r="S2897" s="1745"/>
      <c r="T2897" s="1745"/>
      <c r="U2897" s="1745"/>
    </row>
    <row r="2898" spans="13:21">
      <c r="M2898" s="1858"/>
      <c r="N2898" s="1859"/>
      <c r="O2898" s="1859"/>
      <c r="P2898" s="1859"/>
      <c r="Q2898" s="1745"/>
      <c r="R2898" s="1745"/>
      <c r="S2898" s="1745"/>
      <c r="T2898" s="1745"/>
      <c r="U2898" s="1745"/>
    </row>
    <row r="2899" spans="13:21">
      <c r="M2899" s="1858"/>
      <c r="N2899" s="1859"/>
      <c r="O2899" s="1859"/>
      <c r="P2899" s="1859"/>
      <c r="Q2899" s="1745"/>
      <c r="R2899" s="1745"/>
      <c r="S2899" s="1745"/>
      <c r="T2899" s="1745"/>
      <c r="U2899" s="1745"/>
    </row>
    <row r="2900" spans="13:21">
      <c r="M2900" s="1858"/>
      <c r="N2900" s="1859"/>
      <c r="O2900" s="1859"/>
      <c r="P2900" s="1859"/>
      <c r="Q2900" s="1745"/>
      <c r="R2900" s="1745"/>
      <c r="S2900" s="1745"/>
      <c r="T2900" s="1745"/>
      <c r="U2900" s="1745"/>
    </row>
    <row r="2901" spans="13:21">
      <c r="M2901" s="1858"/>
      <c r="N2901" s="1859"/>
      <c r="O2901" s="1859"/>
      <c r="P2901" s="1859"/>
      <c r="Q2901" s="1745"/>
      <c r="R2901" s="1745"/>
      <c r="S2901" s="1745"/>
      <c r="T2901" s="1745"/>
      <c r="U2901" s="1745"/>
    </row>
    <row r="2902" spans="13:21">
      <c r="M2902" s="1858"/>
      <c r="N2902" s="1859"/>
      <c r="O2902" s="1859"/>
      <c r="P2902" s="1859"/>
      <c r="Q2902" s="1745"/>
      <c r="R2902" s="1745"/>
      <c r="S2902" s="1745"/>
      <c r="T2902" s="1745"/>
      <c r="U2902" s="1745"/>
    </row>
    <row r="2903" spans="13:21">
      <c r="M2903" s="1858"/>
      <c r="N2903" s="1859"/>
      <c r="O2903" s="1859"/>
      <c r="P2903" s="1859"/>
      <c r="Q2903" s="1745"/>
      <c r="R2903" s="1745"/>
      <c r="S2903" s="1745"/>
      <c r="T2903" s="1745"/>
      <c r="U2903" s="1745"/>
    </row>
    <row r="2904" spans="13:21">
      <c r="M2904" s="1858"/>
      <c r="N2904" s="1859"/>
      <c r="O2904" s="1859"/>
      <c r="P2904" s="1859"/>
      <c r="Q2904" s="1745"/>
      <c r="R2904" s="1745"/>
      <c r="S2904" s="1745"/>
      <c r="T2904" s="1745"/>
      <c r="U2904" s="1745"/>
    </row>
    <row r="2905" spans="13:21">
      <c r="M2905" s="1858"/>
      <c r="N2905" s="1859"/>
      <c r="O2905" s="1859"/>
      <c r="P2905" s="1859"/>
      <c r="Q2905" s="1745"/>
      <c r="R2905" s="1745"/>
      <c r="S2905" s="1745"/>
      <c r="T2905" s="1745"/>
      <c r="U2905" s="1745"/>
    </row>
    <row r="2906" spans="13:21">
      <c r="M2906" s="1858"/>
      <c r="N2906" s="1859"/>
      <c r="O2906" s="1859"/>
      <c r="P2906" s="1859"/>
      <c r="Q2906" s="1745"/>
      <c r="R2906" s="1745"/>
      <c r="S2906" s="1745"/>
      <c r="T2906" s="1745"/>
      <c r="U2906" s="1745"/>
    </row>
    <row r="2907" spans="13:21">
      <c r="M2907" s="1858"/>
      <c r="N2907" s="1859"/>
      <c r="O2907" s="1859"/>
      <c r="P2907" s="1859"/>
      <c r="Q2907" s="1745"/>
      <c r="R2907" s="1745"/>
      <c r="S2907" s="1745"/>
      <c r="T2907" s="1745"/>
      <c r="U2907" s="1745"/>
    </row>
    <row r="2908" spans="13:21">
      <c r="M2908" s="1858"/>
      <c r="N2908" s="1859"/>
      <c r="O2908" s="1859"/>
      <c r="P2908" s="1859"/>
      <c r="Q2908" s="1745"/>
      <c r="R2908" s="1745"/>
      <c r="S2908" s="1745"/>
      <c r="T2908" s="1745"/>
      <c r="U2908" s="1745"/>
    </row>
    <row r="2909" spans="13:21">
      <c r="M2909" s="1858"/>
      <c r="N2909" s="1859"/>
      <c r="O2909" s="1859"/>
      <c r="P2909" s="1859"/>
      <c r="Q2909" s="1745"/>
      <c r="R2909" s="1745"/>
      <c r="S2909" s="1745"/>
      <c r="T2909" s="1745"/>
      <c r="U2909" s="1745"/>
    </row>
    <row r="2910" spans="13:21">
      <c r="M2910" s="1858"/>
      <c r="N2910" s="1859"/>
      <c r="O2910" s="1859"/>
      <c r="P2910" s="1859"/>
      <c r="Q2910" s="1745"/>
      <c r="R2910" s="1745"/>
      <c r="S2910" s="1745"/>
      <c r="T2910" s="1745"/>
      <c r="U2910" s="1745"/>
    </row>
    <row r="2911" spans="13:21">
      <c r="M2911" s="1858"/>
      <c r="N2911" s="1859"/>
      <c r="O2911" s="1859"/>
      <c r="P2911" s="1859"/>
      <c r="Q2911" s="1745"/>
      <c r="R2911" s="1745"/>
      <c r="S2911" s="1745"/>
      <c r="T2911" s="1745"/>
      <c r="U2911" s="1745"/>
    </row>
    <row r="2912" spans="13:21">
      <c r="M2912" s="1858"/>
      <c r="N2912" s="1859"/>
      <c r="O2912" s="1859"/>
      <c r="P2912" s="1859"/>
      <c r="Q2912" s="1745"/>
      <c r="R2912" s="1745"/>
      <c r="S2912" s="1745"/>
      <c r="T2912" s="1745"/>
      <c r="U2912" s="1745"/>
    </row>
    <row r="2913" spans="13:21">
      <c r="M2913" s="1858"/>
      <c r="N2913" s="1859"/>
      <c r="O2913" s="1859"/>
      <c r="P2913" s="1859"/>
      <c r="Q2913" s="1745"/>
      <c r="R2913" s="1745"/>
      <c r="S2913" s="1745"/>
      <c r="T2913" s="1745"/>
      <c r="U2913" s="1745"/>
    </row>
    <row r="2914" spans="13:21">
      <c r="M2914" s="1858"/>
      <c r="N2914" s="1859"/>
      <c r="O2914" s="1859"/>
      <c r="P2914" s="1859"/>
      <c r="Q2914" s="1745"/>
      <c r="R2914" s="1745"/>
      <c r="S2914" s="1745"/>
      <c r="T2914" s="1745"/>
      <c r="U2914" s="1745"/>
    </row>
    <row r="2915" spans="13:21">
      <c r="M2915" s="1858"/>
      <c r="N2915" s="1859"/>
      <c r="O2915" s="1859"/>
      <c r="P2915" s="1859"/>
      <c r="Q2915" s="1745"/>
      <c r="R2915" s="1745"/>
      <c r="S2915" s="1745"/>
      <c r="T2915" s="1745"/>
      <c r="U2915" s="1745"/>
    </row>
    <row r="2916" spans="13:21">
      <c r="M2916" s="1858"/>
      <c r="N2916" s="1859"/>
      <c r="O2916" s="1859"/>
      <c r="P2916" s="1859"/>
      <c r="Q2916" s="1745"/>
      <c r="R2916" s="1745"/>
      <c r="S2916" s="1745"/>
      <c r="T2916" s="1745"/>
      <c r="U2916" s="1745"/>
    </row>
    <row r="2917" spans="13:21">
      <c r="M2917" s="1858"/>
      <c r="N2917" s="1859"/>
      <c r="O2917" s="1859"/>
      <c r="P2917" s="1859"/>
      <c r="Q2917" s="1745"/>
      <c r="R2917" s="1745"/>
      <c r="S2917" s="1745"/>
      <c r="T2917" s="1745"/>
      <c r="U2917" s="1745"/>
    </row>
    <row r="2918" spans="13:21">
      <c r="M2918" s="1858"/>
      <c r="N2918" s="1859"/>
      <c r="O2918" s="1859"/>
      <c r="P2918" s="1859"/>
      <c r="Q2918" s="1745"/>
      <c r="R2918" s="1745"/>
      <c r="S2918" s="1745"/>
      <c r="T2918" s="1745"/>
      <c r="U2918" s="1745"/>
    </row>
    <row r="2919" spans="13:21">
      <c r="M2919" s="1858"/>
      <c r="N2919" s="1859"/>
      <c r="O2919" s="1859"/>
      <c r="P2919" s="1859"/>
      <c r="Q2919" s="1745"/>
      <c r="R2919" s="1745"/>
      <c r="S2919" s="1745"/>
      <c r="T2919" s="1745"/>
      <c r="U2919" s="1745"/>
    </row>
    <row r="2920" spans="13:21">
      <c r="M2920" s="1858"/>
      <c r="N2920" s="1859"/>
      <c r="O2920" s="1859"/>
      <c r="P2920" s="1859"/>
      <c r="Q2920" s="1745"/>
      <c r="R2920" s="1745"/>
      <c r="S2920" s="1745"/>
      <c r="T2920" s="1745"/>
      <c r="U2920" s="1745"/>
    </row>
    <row r="2921" spans="13:21">
      <c r="M2921" s="1858"/>
      <c r="N2921" s="1859"/>
      <c r="O2921" s="1859"/>
      <c r="P2921" s="1859"/>
      <c r="Q2921" s="1745"/>
      <c r="R2921" s="1745"/>
      <c r="S2921" s="1745"/>
      <c r="T2921" s="1745"/>
      <c r="U2921" s="1745"/>
    </row>
    <row r="2922" spans="13:21">
      <c r="M2922" s="1858"/>
      <c r="N2922" s="1859"/>
      <c r="O2922" s="1859"/>
      <c r="P2922" s="1859"/>
      <c r="Q2922" s="1745"/>
      <c r="R2922" s="1745"/>
      <c r="S2922" s="1745"/>
      <c r="T2922" s="1745"/>
      <c r="U2922" s="1745"/>
    </row>
    <row r="2923" spans="13:21">
      <c r="M2923" s="1858"/>
      <c r="N2923" s="1859"/>
      <c r="O2923" s="1859"/>
      <c r="P2923" s="1859"/>
      <c r="Q2923" s="1745"/>
      <c r="R2923" s="1745"/>
      <c r="S2923" s="1745"/>
      <c r="T2923" s="1745"/>
      <c r="U2923" s="1745"/>
    </row>
    <row r="2924" spans="13:21">
      <c r="M2924" s="1858"/>
      <c r="N2924" s="1859"/>
      <c r="O2924" s="1859"/>
      <c r="P2924" s="1859"/>
      <c r="Q2924" s="1745"/>
      <c r="R2924" s="1745"/>
      <c r="S2924" s="1745"/>
      <c r="T2924" s="1745"/>
      <c r="U2924" s="1745"/>
    </row>
    <row r="2925" spans="13:21">
      <c r="M2925" s="1858"/>
      <c r="N2925" s="1859"/>
      <c r="O2925" s="1859"/>
      <c r="P2925" s="1859"/>
      <c r="Q2925" s="1745"/>
      <c r="R2925" s="1745"/>
      <c r="S2925" s="1745"/>
      <c r="T2925" s="1745"/>
      <c r="U2925" s="1745"/>
    </row>
    <row r="2926" spans="13:21">
      <c r="M2926" s="1858"/>
      <c r="N2926" s="1859"/>
      <c r="O2926" s="1859"/>
      <c r="P2926" s="1859"/>
      <c r="Q2926" s="1745"/>
      <c r="R2926" s="1745"/>
      <c r="S2926" s="1745"/>
      <c r="T2926" s="1745"/>
      <c r="U2926" s="1745"/>
    </row>
    <row r="2927" spans="13:21">
      <c r="M2927" s="1858"/>
      <c r="N2927" s="1859"/>
      <c r="O2927" s="1859"/>
      <c r="P2927" s="1859"/>
      <c r="Q2927" s="1745"/>
      <c r="R2927" s="1745"/>
      <c r="S2927" s="1745"/>
      <c r="T2927" s="1745"/>
      <c r="U2927" s="1745"/>
    </row>
    <row r="2928" spans="13:21">
      <c r="M2928" s="1858"/>
      <c r="N2928" s="1859"/>
      <c r="O2928" s="1859"/>
      <c r="P2928" s="1859"/>
      <c r="Q2928" s="1745"/>
      <c r="R2928" s="1745"/>
      <c r="S2928" s="1745"/>
      <c r="T2928" s="1745"/>
      <c r="U2928" s="1745"/>
    </row>
    <row r="2929" spans="13:21">
      <c r="M2929" s="1858"/>
      <c r="N2929" s="1859"/>
      <c r="O2929" s="1859"/>
      <c r="P2929" s="1859"/>
      <c r="Q2929" s="1745"/>
      <c r="R2929" s="1745"/>
      <c r="S2929" s="1745"/>
      <c r="T2929" s="1745"/>
      <c r="U2929" s="1745"/>
    </row>
    <row r="2930" spans="13:21">
      <c r="M2930" s="1858"/>
      <c r="N2930" s="1859"/>
      <c r="O2930" s="1859"/>
      <c r="P2930" s="1859"/>
      <c r="Q2930" s="1745"/>
      <c r="R2930" s="1745"/>
      <c r="S2930" s="1745"/>
      <c r="T2930" s="1745"/>
      <c r="U2930" s="1745"/>
    </row>
    <row r="2931" spans="13:21">
      <c r="M2931" s="1858"/>
      <c r="N2931" s="1859"/>
      <c r="O2931" s="1859"/>
      <c r="P2931" s="1859"/>
      <c r="Q2931" s="1745"/>
      <c r="R2931" s="1745"/>
      <c r="S2931" s="1745"/>
      <c r="T2931" s="1745"/>
      <c r="U2931" s="1745"/>
    </row>
    <row r="2932" spans="13:21">
      <c r="M2932" s="1858"/>
      <c r="N2932" s="1859"/>
      <c r="O2932" s="1859"/>
      <c r="P2932" s="1859"/>
      <c r="Q2932" s="1745"/>
      <c r="R2932" s="1745"/>
      <c r="S2932" s="1745"/>
      <c r="T2932" s="1745"/>
      <c r="U2932" s="1745"/>
    </row>
    <row r="2933" spans="13:21">
      <c r="M2933" s="1858"/>
      <c r="N2933" s="1859"/>
      <c r="O2933" s="1859"/>
      <c r="P2933" s="1859"/>
      <c r="Q2933" s="1745"/>
      <c r="R2933" s="1745"/>
      <c r="S2933" s="1745"/>
      <c r="T2933" s="1745"/>
      <c r="U2933" s="1745"/>
    </row>
    <row r="2934" spans="13:21">
      <c r="M2934" s="1858"/>
      <c r="N2934" s="1859"/>
      <c r="O2934" s="1859"/>
      <c r="P2934" s="1859"/>
      <c r="Q2934" s="1745"/>
      <c r="R2934" s="1745"/>
      <c r="S2934" s="1745"/>
      <c r="T2934" s="1745"/>
      <c r="U2934" s="1745"/>
    </row>
    <row r="2935" spans="13:21">
      <c r="M2935" s="1858"/>
      <c r="N2935" s="1859"/>
      <c r="O2935" s="1859"/>
      <c r="P2935" s="1859"/>
      <c r="Q2935" s="1745"/>
      <c r="R2935" s="1745"/>
      <c r="S2935" s="1745"/>
      <c r="T2935" s="1745"/>
      <c r="U2935" s="1745"/>
    </row>
    <row r="2936" spans="13:21">
      <c r="M2936" s="1858"/>
      <c r="N2936" s="1859"/>
      <c r="O2936" s="1859"/>
      <c r="P2936" s="1859"/>
      <c r="Q2936" s="1745"/>
      <c r="R2936" s="1745"/>
      <c r="S2936" s="1745"/>
      <c r="T2936" s="1745"/>
      <c r="U2936" s="1745"/>
    </row>
    <row r="2937" spans="13:21">
      <c r="M2937" s="1858"/>
      <c r="N2937" s="1859"/>
      <c r="O2937" s="1859"/>
      <c r="P2937" s="1859"/>
      <c r="Q2937" s="1745"/>
      <c r="R2937" s="1745"/>
      <c r="S2937" s="1745"/>
      <c r="T2937" s="1745"/>
      <c r="U2937" s="1745"/>
    </row>
    <row r="2938" spans="13:21">
      <c r="M2938" s="1858"/>
      <c r="N2938" s="1859"/>
      <c r="O2938" s="1859"/>
      <c r="P2938" s="1859"/>
      <c r="Q2938" s="1745"/>
      <c r="R2938" s="1745"/>
      <c r="S2938" s="1745"/>
      <c r="T2938" s="1745"/>
      <c r="U2938" s="1745"/>
    </row>
    <row r="2939" spans="13:21">
      <c r="M2939" s="1858"/>
      <c r="N2939" s="1859"/>
      <c r="O2939" s="1859"/>
      <c r="P2939" s="1859"/>
      <c r="Q2939" s="1745"/>
      <c r="R2939" s="1745"/>
      <c r="S2939" s="1745"/>
      <c r="T2939" s="1745"/>
      <c r="U2939" s="1745"/>
    </row>
    <row r="2940" spans="13:21">
      <c r="M2940" s="1858"/>
      <c r="N2940" s="1859"/>
      <c r="O2940" s="1859"/>
      <c r="P2940" s="1859"/>
      <c r="Q2940" s="1745"/>
      <c r="R2940" s="1745"/>
      <c r="S2940" s="1745"/>
      <c r="T2940" s="1745"/>
      <c r="U2940" s="1745"/>
    </row>
    <row r="2941" spans="13:21">
      <c r="M2941" s="1858"/>
      <c r="N2941" s="1859"/>
      <c r="O2941" s="1859"/>
      <c r="P2941" s="1859"/>
      <c r="Q2941" s="1745"/>
      <c r="R2941" s="1745"/>
      <c r="S2941" s="1745"/>
      <c r="T2941" s="1745"/>
      <c r="U2941" s="1745"/>
    </row>
    <row r="2942" spans="13:21">
      <c r="M2942" s="1858"/>
      <c r="N2942" s="1859"/>
      <c r="O2942" s="1859"/>
      <c r="P2942" s="1859"/>
      <c r="Q2942" s="1745"/>
      <c r="R2942" s="1745"/>
      <c r="S2942" s="1745"/>
      <c r="T2942" s="1745"/>
      <c r="U2942" s="1745"/>
    </row>
    <row r="2943" spans="13:21">
      <c r="M2943" s="1858"/>
      <c r="N2943" s="1859"/>
      <c r="O2943" s="1859"/>
      <c r="P2943" s="1859"/>
      <c r="Q2943" s="1745"/>
      <c r="R2943" s="1745"/>
      <c r="S2943" s="1745"/>
      <c r="T2943" s="1745"/>
      <c r="U2943" s="1745"/>
    </row>
    <row r="2944" spans="13:21">
      <c r="M2944" s="1858"/>
      <c r="N2944" s="1859"/>
      <c r="O2944" s="1859"/>
      <c r="P2944" s="1859"/>
      <c r="Q2944" s="1745"/>
      <c r="R2944" s="1745"/>
      <c r="S2944" s="1745"/>
      <c r="T2944" s="1745"/>
      <c r="U2944" s="1745"/>
    </row>
    <row r="2945" spans="13:21">
      <c r="M2945" s="1858"/>
      <c r="N2945" s="1859"/>
      <c r="O2945" s="1859"/>
      <c r="P2945" s="1859"/>
      <c r="Q2945" s="1745"/>
      <c r="R2945" s="1745"/>
      <c r="S2945" s="1745"/>
      <c r="T2945" s="1745"/>
      <c r="U2945" s="1745"/>
    </row>
    <row r="2946" spans="13:21">
      <c r="M2946" s="1858"/>
      <c r="N2946" s="1859"/>
      <c r="O2946" s="1859"/>
      <c r="P2946" s="1859"/>
      <c r="Q2946" s="1745"/>
      <c r="R2946" s="1745"/>
      <c r="S2946" s="1745"/>
      <c r="T2946" s="1745"/>
      <c r="U2946" s="1745"/>
    </row>
    <row r="2947" spans="13:21">
      <c r="M2947" s="1858"/>
      <c r="N2947" s="1859"/>
      <c r="O2947" s="1859"/>
      <c r="P2947" s="1859"/>
      <c r="Q2947" s="1745"/>
      <c r="R2947" s="1745"/>
      <c r="S2947" s="1745"/>
      <c r="T2947" s="1745"/>
      <c r="U2947" s="1745"/>
    </row>
    <row r="2948" spans="13:21">
      <c r="M2948" s="1858"/>
      <c r="N2948" s="1859"/>
      <c r="O2948" s="1859"/>
      <c r="P2948" s="1859"/>
      <c r="Q2948" s="1745"/>
      <c r="R2948" s="1745"/>
      <c r="S2948" s="1745"/>
      <c r="T2948" s="1745"/>
      <c r="U2948" s="1745"/>
    </row>
    <row r="2949" spans="13:21">
      <c r="M2949" s="1858"/>
      <c r="N2949" s="1859"/>
      <c r="O2949" s="1859"/>
      <c r="P2949" s="1859"/>
      <c r="Q2949" s="1745"/>
      <c r="R2949" s="1745"/>
      <c r="S2949" s="1745"/>
      <c r="T2949" s="1745"/>
      <c r="U2949" s="1745"/>
    </row>
    <row r="2950" spans="13:21">
      <c r="M2950" s="1858"/>
      <c r="N2950" s="1859"/>
      <c r="O2950" s="1859"/>
      <c r="P2950" s="1859"/>
      <c r="Q2950" s="1745"/>
      <c r="R2950" s="1745"/>
      <c r="S2950" s="1745"/>
      <c r="T2950" s="1745"/>
      <c r="U2950" s="1745"/>
    </row>
    <row r="2951" spans="13:21">
      <c r="M2951" s="1858"/>
      <c r="N2951" s="1859"/>
      <c r="O2951" s="1859"/>
      <c r="P2951" s="1859"/>
      <c r="Q2951" s="1745"/>
      <c r="R2951" s="1745"/>
      <c r="S2951" s="1745"/>
      <c r="T2951" s="1745"/>
      <c r="U2951" s="1745"/>
    </row>
    <row r="2952" spans="13:21">
      <c r="M2952" s="1858"/>
      <c r="N2952" s="1859"/>
      <c r="O2952" s="1859"/>
      <c r="P2952" s="1859"/>
      <c r="Q2952" s="1745"/>
      <c r="R2952" s="1745"/>
      <c r="S2952" s="1745"/>
      <c r="T2952" s="1745"/>
      <c r="U2952" s="1745"/>
    </row>
    <row r="2953" spans="13:21">
      <c r="M2953" s="1858"/>
      <c r="N2953" s="1859"/>
      <c r="O2953" s="1859"/>
      <c r="P2953" s="1859"/>
      <c r="Q2953" s="1745"/>
      <c r="R2953" s="1745"/>
      <c r="S2953" s="1745"/>
      <c r="T2953" s="1745"/>
      <c r="U2953" s="1745"/>
    </row>
    <row r="2954" spans="13:21">
      <c r="M2954" s="1858"/>
      <c r="N2954" s="1859"/>
      <c r="O2954" s="1859"/>
      <c r="P2954" s="1859"/>
      <c r="Q2954" s="1745"/>
      <c r="R2954" s="1745"/>
      <c r="S2954" s="1745"/>
      <c r="T2954" s="1745"/>
      <c r="U2954" s="1745"/>
    </row>
    <row r="2955" spans="13:21">
      <c r="M2955" s="1858"/>
      <c r="N2955" s="1859"/>
      <c r="O2955" s="1859"/>
      <c r="P2955" s="1859"/>
      <c r="Q2955" s="1745"/>
      <c r="R2955" s="1745"/>
      <c r="S2955" s="1745"/>
      <c r="T2955" s="1745"/>
      <c r="U2955" s="1745"/>
    </row>
    <row r="2956" spans="13:21">
      <c r="M2956" s="1858"/>
      <c r="N2956" s="1859"/>
      <c r="O2956" s="1859"/>
      <c r="P2956" s="1859"/>
      <c r="Q2956" s="1745"/>
      <c r="R2956" s="1745"/>
      <c r="S2956" s="1745"/>
      <c r="T2956" s="1745"/>
      <c r="U2956" s="1745"/>
    </row>
    <row r="2957" spans="13:21">
      <c r="M2957" s="1858"/>
      <c r="N2957" s="1859"/>
      <c r="O2957" s="1859"/>
      <c r="P2957" s="1859"/>
      <c r="Q2957" s="1745"/>
      <c r="R2957" s="1745"/>
      <c r="S2957" s="1745"/>
      <c r="T2957" s="1745"/>
      <c r="U2957" s="1745"/>
    </row>
    <row r="2958" spans="13:21">
      <c r="M2958" s="1858"/>
      <c r="N2958" s="1859"/>
      <c r="O2958" s="1859"/>
      <c r="P2958" s="1859"/>
      <c r="Q2958" s="1745"/>
      <c r="R2958" s="1745"/>
      <c r="S2958" s="1745"/>
      <c r="T2958" s="1745"/>
      <c r="U2958" s="1745"/>
    </row>
    <row r="2959" spans="13:21">
      <c r="M2959" s="1858"/>
      <c r="N2959" s="1859"/>
      <c r="O2959" s="1859"/>
      <c r="P2959" s="1859"/>
      <c r="Q2959" s="1745"/>
      <c r="R2959" s="1745"/>
      <c r="S2959" s="1745"/>
      <c r="T2959" s="1745"/>
      <c r="U2959" s="1745"/>
    </row>
    <row r="2960" spans="13:21">
      <c r="M2960" s="1858"/>
      <c r="N2960" s="1859"/>
      <c r="O2960" s="1859"/>
      <c r="P2960" s="1859"/>
      <c r="Q2960" s="1745"/>
      <c r="R2960" s="1745"/>
      <c r="S2960" s="1745"/>
      <c r="T2960" s="1745"/>
      <c r="U2960" s="1745"/>
    </row>
    <row r="2961" spans="13:21">
      <c r="M2961" s="1858"/>
      <c r="N2961" s="1859"/>
      <c r="O2961" s="1859"/>
      <c r="P2961" s="1859"/>
      <c r="Q2961" s="1745"/>
      <c r="R2961" s="1745"/>
      <c r="S2961" s="1745"/>
      <c r="T2961" s="1745"/>
      <c r="U2961" s="1745"/>
    </row>
    <row r="2962" spans="13:21">
      <c r="M2962" s="1858"/>
      <c r="N2962" s="1859"/>
      <c r="O2962" s="1859"/>
      <c r="P2962" s="1859"/>
      <c r="Q2962" s="1745"/>
      <c r="R2962" s="1745"/>
      <c r="S2962" s="1745"/>
      <c r="T2962" s="1745"/>
      <c r="U2962" s="1745"/>
    </row>
    <row r="2963" spans="13:21">
      <c r="M2963" s="1858"/>
      <c r="N2963" s="1859"/>
      <c r="O2963" s="1859"/>
      <c r="P2963" s="1859"/>
      <c r="Q2963" s="1745"/>
      <c r="R2963" s="1745"/>
      <c r="S2963" s="1745"/>
      <c r="T2963" s="1745"/>
      <c r="U2963" s="1745"/>
    </row>
    <row r="2964" spans="13:21">
      <c r="M2964" s="1858"/>
      <c r="N2964" s="1859"/>
      <c r="O2964" s="1859"/>
      <c r="P2964" s="1859"/>
      <c r="Q2964" s="1745"/>
      <c r="R2964" s="1745"/>
      <c r="S2964" s="1745"/>
      <c r="T2964" s="1745"/>
      <c r="U2964" s="1745"/>
    </row>
    <row r="2965" spans="13:21">
      <c r="M2965" s="1858"/>
      <c r="N2965" s="1859"/>
      <c r="O2965" s="1859"/>
      <c r="P2965" s="1859"/>
      <c r="Q2965" s="1745"/>
      <c r="R2965" s="1745"/>
      <c r="S2965" s="1745"/>
      <c r="T2965" s="1745"/>
      <c r="U2965" s="1745"/>
    </row>
    <row r="2966" spans="13:21">
      <c r="M2966" s="1858"/>
      <c r="N2966" s="1859"/>
      <c r="O2966" s="1859"/>
      <c r="P2966" s="1859"/>
      <c r="Q2966" s="1745"/>
      <c r="R2966" s="1745"/>
      <c r="S2966" s="1745"/>
      <c r="T2966" s="1745"/>
      <c r="U2966" s="1745"/>
    </row>
    <row r="2967" spans="13:21">
      <c r="M2967" s="1858"/>
      <c r="N2967" s="1859"/>
      <c r="O2967" s="1859"/>
      <c r="P2967" s="1859"/>
      <c r="Q2967" s="1745"/>
      <c r="R2967" s="1745"/>
      <c r="S2967" s="1745"/>
      <c r="T2967" s="1745"/>
      <c r="U2967" s="1745"/>
    </row>
    <row r="2968" spans="13:21">
      <c r="M2968" s="1858"/>
      <c r="N2968" s="1859"/>
      <c r="O2968" s="1859"/>
      <c r="P2968" s="1859"/>
      <c r="Q2968" s="1745"/>
      <c r="R2968" s="1745"/>
      <c r="S2968" s="1745"/>
      <c r="T2968" s="1745"/>
      <c r="U2968" s="1745"/>
    </row>
    <row r="2969" spans="13:21">
      <c r="M2969" s="1858"/>
      <c r="N2969" s="1859"/>
      <c r="O2969" s="1859"/>
      <c r="P2969" s="1859"/>
      <c r="Q2969" s="1745"/>
      <c r="R2969" s="1745"/>
      <c r="S2969" s="1745"/>
      <c r="T2969" s="1745"/>
      <c r="U2969" s="1745"/>
    </row>
    <row r="2970" spans="13:21">
      <c r="M2970" s="1858"/>
      <c r="N2970" s="1859"/>
      <c r="O2970" s="1859"/>
      <c r="P2970" s="1859"/>
      <c r="Q2970" s="1745"/>
      <c r="R2970" s="1745"/>
      <c r="S2970" s="1745"/>
      <c r="T2970" s="1745"/>
      <c r="U2970" s="1745"/>
    </row>
    <row r="2971" spans="13:21">
      <c r="M2971" s="1858"/>
      <c r="N2971" s="1859"/>
      <c r="O2971" s="1859"/>
      <c r="P2971" s="1859"/>
      <c r="Q2971" s="1745"/>
      <c r="R2971" s="1745"/>
      <c r="S2971" s="1745"/>
      <c r="T2971" s="1745"/>
      <c r="U2971" s="1745"/>
    </row>
    <row r="2972" spans="13:21">
      <c r="M2972" s="1858"/>
      <c r="N2972" s="1859"/>
      <c r="O2972" s="1859"/>
      <c r="P2972" s="1859"/>
      <c r="Q2972" s="1745"/>
      <c r="R2972" s="1745"/>
      <c r="S2972" s="1745"/>
      <c r="T2972" s="1745"/>
      <c r="U2972" s="1745"/>
    </row>
    <row r="2973" spans="13:21">
      <c r="M2973" s="1858"/>
      <c r="N2973" s="1859"/>
      <c r="O2973" s="1859"/>
      <c r="P2973" s="1859"/>
      <c r="Q2973" s="1745"/>
      <c r="R2973" s="1745"/>
      <c r="S2973" s="1745"/>
      <c r="T2973" s="1745"/>
      <c r="U2973" s="1745"/>
    </row>
    <row r="2974" spans="13:21">
      <c r="M2974" s="1858"/>
      <c r="N2974" s="1859"/>
      <c r="O2974" s="1859"/>
      <c r="P2974" s="1859"/>
      <c r="Q2974" s="1745"/>
      <c r="R2974" s="1745"/>
      <c r="S2974" s="1745"/>
      <c r="T2974" s="1745"/>
      <c r="U2974" s="1745"/>
    </row>
    <row r="2975" spans="13:21">
      <c r="M2975" s="1858"/>
      <c r="N2975" s="1859"/>
      <c r="O2975" s="1859"/>
      <c r="P2975" s="1859"/>
      <c r="Q2975" s="1745"/>
      <c r="R2975" s="1745"/>
      <c r="S2975" s="1745"/>
      <c r="T2975" s="1745"/>
      <c r="U2975" s="1745"/>
    </row>
    <row r="2976" spans="13:21">
      <c r="M2976" s="1858"/>
      <c r="N2976" s="1859"/>
      <c r="O2976" s="1859"/>
      <c r="P2976" s="1859"/>
      <c r="Q2976" s="1745"/>
      <c r="R2976" s="1745"/>
      <c r="S2976" s="1745"/>
      <c r="T2976" s="1745"/>
      <c r="U2976" s="1745"/>
    </row>
    <row r="2977" spans="13:21">
      <c r="M2977" s="1858"/>
      <c r="N2977" s="1859"/>
      <c r="O2977" s="1859"/>
      <c r="P2977" s="1859"/>
      <c r="Q2977" s="1745"/>
      <c r="R2977" s="1745"/>
      <c r="S2977" s="1745"/>
      <c r="T2977" s="1745"/>
      <c r="U2977" s="1745"/>
    </row>
    <row r="2978" spans="13:21">
      <c r="M2978" s="1858"/>
      <c r="N2978" s="1859"/>
      <c r="O2978" s="1859"/>
      <c r="P2978" s="1859"/>
      <c r="Q2978" s="1745"/>
      <c r="R2978" s="1745"/>
      <c r="S2978" s="1745"/>
      <c r="T2978" s="1745"/>
      <c r="U2978" s="1745"/>
    </row>
    <row r="2979" spans="13:21">
      <c r="M2979" s="1858"/>
      <c r="N2979" s="1859"/>
      <c r="O2979" s="1859"/>
      <c r="P2979" s="1859"/>
      <c r="Q2979" s="1745"/>
      <c r="R2979" s="1745"/>
      <c r="S2979" s="1745"/>
      <c r="T2979" s="1745"/>
      <c r="U2979" s="1745"/>
    </row>
    <row r="2980" spans="13:21">
      <c r="M2980" s="1858"/>
      <c r="N2980" s="1859"/>
      <c r="O2980" s="1859"/>
      <c r="P2980" s="1859"/>
      <c r="Q2980" s="1745"/>
      <c r="R2980" s="1745"/>
      <c r="S2980" s="1745"/>
      <c r="T2980" s="1745"/>
      <c r="U2980" s="1745"/>
    </row>
    <row r="2981" spans="13:21">
      <c r="M2981" s="1858"/>
      <c r="N2981" s="1859"/>
      <c r="O2981" s="1859"/>
      <c r="P2981" s="1859"/>
      <c r="Q2981" s="1745"/>
      <c r="R2981" s="1745"/>
      <c r="S2981" s="1745"/>
      <c r="T2981" s="1745"/>
      <c r="U2981" s="1745"/>
    </row>
    <row r="2982" spans="13:21">
      <c r="M2982" s="1858"/>
      <c r="N2982" s="1859"/>
      <c r="O2982" s="1859"/>
      <c r="P2982" s="1859"/>
      <c r="Q2982" s="1745"/>
      <c r="R2982" s="1745"/>
      <c r="S2982" s="1745"/>
      <c r="T2982" s="1745"/>
      <c r="U2982" s="1745"/>
    </row>
    <row r="2983" spans="13:21">
      <c r="M2983" s="1858"/>
      <c r="N2983" s="1859"/>
      <c r="O2983" s="1859"/>
      <c r="P2983" s="1859"/>
      <c r="Q2983" s="1745"/>
      <c r="R2983" s="1745"/>
      <c r="S2983" s="1745"/>
      <c r="T2983" s="1745"/>
      <c r="U2983" s="1745"/>
    </row>
    <row r="2984" spans="13:21">
      <c r="M2984" s="1858"/>
      <c r="N2984" s="1859"/>
      <c r="O2984" s="1859"/>
      <c r="P2984" s="1859"/>
      <c r="Q2984" s="1745"/>
      <c r="R2984" s="1745"/>
      <c r="S2984" s="1745"/>
      <c r="T2984" s="1745"/>
      <c r="U2984" s="1745"/>
    </row>
    <row r="2985" spans="13:21">
      <c r="M2985" s="1858"/>
      <c r="N2985" s="1859"/>
      <c r="O2985" s="1859"/>
      <c r="P2985" s="1859"/>
      <c r="Q2985" s="1745"/>
      <c r="R2985" s="1745"/>
      <c r="S2985" s="1745"/>
      <c r="T2985" s="1745"/>
      <c r="U2985" s="1745"/>
    </row>
    <row r="2986" spans="13:21">
      <c r="M2986" s="1858"/>
      <c r="N2986" s="1859"/>
      <c r="O2986" s="1859"/>
      <c r="P2986" s="1859"/>
      <c r="Q2986" s="1745"/>
      <c r="R2986" s="1745"/>
      <c r="S2986" s="1745"/>
      <c r="T2986" s="1745"/>
      <c r="U2986" s="1745"/>
    </row>
    <row r="2987" spans="13:21">
      <c r="M2987" s="1858"/>
      <c r="N2987" s="1859"/>
      <c r="O2987" s="1859"/>
      <c r="P2987" s="1859"/>
      <c r="Q2987" s="1745"/>
      <c r="R2987" s="1745"/>
      <c r="S2987" s="1745"/>
      <c r="T2987" s="1745"/>
      <c r="U2987" s="1745"/>
    </row>
    <row r="2988" spans="13:21">
      <c r="M2988" s="1858"/>
      <c r="N2988" s="1859"/>
      <c r="O2988" s="1859"/>
      <c r="P2988" s="1859"/>
      <c r="Q2988" s="1745"/>
      <c r="R2988" s="1745"/>
      <c r="S2988" s="1745"/>
      <c r="T2988" s="1745"/>
      <c r="U2988" s="1745"/>
    </row>
    <row r="2989" spans="13:21">
      <c r="M2989" s="1858"/>
      <c r="N2989" s="1859"/>
      <c r="O2989" s="1859"/>
      <c r="P2989" s="1859"/>
      <c r="Q2989" s="1745"/>
      <c r="R2989" s="1745"/>
      <c r="S2989" s="1745"/>
      <c r="T2989" s="1745"/>
      <c r="U2989" s="1745"/>
    </row>
    <row r="2990" spans="13:21">
      <c r="M2990" s="1858"/>
      <c r="N2990" s="1859"/>
      <c r="O2990" s="1859"/>
      <c r="P2990" s="1859"/>
      <c r="Q2990" s="1745"/>
      <c r="R2990" s="1745"/>
      <c r="S2990" s="1745"/>
      <c r="T2990" s="1745"/>
      <c r="U2990" s="1745"/>
    </row>
    <row r="2991" spans="13:21">
      <c r="M2991" s="1858"/>
      <c r="N2991" s="1859"/>
      <c r="O2991" s="1859"/>
      <c r="P2991" s="1859"/>
      <c r="Q2991" s="1745"/>
      <c r="R2991" s="1745"/>
      <c r="S2991" s="1745"/>
      <c r="T2991" s="1745"/>
      <c r="U2991" s="1745"/>
    </row>
    <row r="2992" spans="13:21">
      <c r="M2992" s="1858"/>
      <c r="N2992" s="1859"/>
      <c r="O2992" s="1859"/>
      <c r="P2992" s="1859"/>
      <c r="Q2992" s="1745"/>
      <c r="R2992" s="1745"/>
      <c r="S2992" s="1745"/>
      <c r="T2992" s="1745"/>
      <c r="U2992" s="1745"/>
    </row>
    <row r="2993" spans="13:21">
      <c r="M2993" s="1858"/>
      <c r="N2993" s="1859"/>
      <c r="O2993" s="1859"/>
      <c r="P2993" s="1859"/>
      <c r="Q2993" s="1745"/>
      <c r="R2993" s="1745"/>
      <c r="S2993" s="1745"/>
      <c r="T2993" s="1745"/>
      <c r="U2993" s="1745"/>
    </row>
    <row r="2994" spans="13:21">
      <c r="M2994" s="1858"/>
      <c r="N2994" s="1859"/>
      <c r="O2994" s="1859"/>
      <c r="P2994" s="1859"/>
      <c r="Q2994" s="1745"/>
      <c r="R2994" s="1745"/>
      <c r="S2994" s="1745"/>
      <c r="T2994" s="1745"/>
      <c r="U2994" s="1745"/>
    </row>
    <row r="2995" spans="13:21">
      <c r="M2995" s="1858"/>
      <c r="N2995" s="1859"/>
      <c r="O2995" s="1859"/>
      <c r="P2995" s="1859"/>
      <c r="Q2995" s="1745"/>
      <c r="R2995" s="1745"/>
      <c r="S2995" s="1745"/>
      <c r="T2995" s="1745"/>
      <c r="U2995" s="1745"/>
    </row>
    <row r="2996" spans="13:21">
      <c r="M2996" s="1858"/>
      <c r="N2996" s="1859"/>
      <c r="O2996" s="1859"/>
      <c r="P2996" s="1859"/>
      <c r="Q2996" s="1745"/>
      <c r="R2996" s="1745"/>
      <c r="S2996" s="1745"/>
      <c r="T2996" s="1745"/>
      <c r="U2996" s="1745"/>
    </row>
    <row r="2997" spans="13:21">
      <c r="M2997" s="1858"/>
      <c r="N2997" s="1859"/>
      <c r="O2997" s="1859"/>
      <c r="P2997" s="1859"/>
      <c r="Q2997" s="1745"/>
      <c r="R2997" s="1745"/>
      <c r="S2997" s="1745"/>
      <c r="T2997" s="1745"/>
      <c r="U2997" s="1745"/>
    </row>
    <row r="2998" spans="13:21">
      <c r="M2998" s="1858"/>
      <c r="N2998" s="1859"/>
      <c r="O2998" s="1859"/>
      <c r="P2998" s="1859"/>
      <c r="Q2998" s="1745"/>
      <c r="R2998" s="1745"/>
      <c r="S2998" s="1745"/>
      <c r="T2998" s="1745"/>
      <c r="U2998" s="1745"/>
    </row>
    <row r="2999" spans="13:21">
      <c r="M2999" s="1858"/>
      <c r="N2999" s="1859"/>
      <c r="O2999" s="1859"/>
      <c r="P2999" s="1859"/>
      <c r="Q2999" s="1745"/>
      <c r="R2999" s="1745"/>
      <c r="S2999" s="1745"/>
      <c r="T2999" s="1745"/>
      <c r="U2999" s="1745"/>
    </row>
    <row r="3000" spans="13:21">
      <c r="M3000" s="1858"/>
      <c r="N3000" s="1859"/>
      <c r="O3000" s="1859"/>
      <c r="P3000" s="1859"/>
      <c r="Q3000" s="1745"/>
      <c r="R3000" s="1745"/>
      <c r="S3000" s="1745"/>
      <c r="T3000" s="1745"/>
      <c r="U3000" s="1745"/>
    </row>
    <row r="3001" spans="13:21">
      <c r="M3001" s="1858"/>
      <c r="N3001" s="1859"/>
      <c r="O3001" s="1859"/>
      <c r="P3001" s="1859"/>
      <c r="Q3001" s="1745"/>
      <c r="R3001" s="1745"/>
      <c r="S3001" s="1745"/>
      <c r="T3001" s="1745"/>
      <c r="U3001" s="1745"/>
    </row>
    <row r="3002" spans="13:21">
      <c r="M3002" s="1858"/>
      <c r="N3002" s="1859"/>
      <c r="O3002" s="1859"/>
      <c r="P3002" s="1859"/>
      <c r="Q3002" s="1745"/>
      <c r="R3002" s="1745"/>
      <c r="S3002" s="1745"/>
      <c r="T3002" s="1745"/>
      <c r="U3002" s="1745"/>
    </row>
    <row r="3003" spans="13:21">
      <c r="M3003" s="1858"/>
      <c r="N3003" s="1859"/>
      <c r="O3003" s="1859"/>
      <c r="P3003" s="1859"/>
      <c r="Q3003" s="1745"/>
      <c r="R3003" s="1745"/>
      <c r="S3003" s="1745"/>
      <c r="T3003" s="1745"/>
      <c r="U3003" s="1745"/>
    </row>
    <row r="3004" spans="13:21">
      <c r="M3004" s="1858"/>
      <c r="N3004" s="1859"/>
      <c r="O3004" s="1859"/>
      <c r="P3004" s="1859"/>
      <c r="Q3004" s="1745"/>
      <c r="R3004" s="1745"/>
      <c r="S3004" s="1745"/>
      <c r="T3004" s="1745"/>
      <c r="U3004" s="1745"/>
    </row>
    <row r="3005" spans="13:21">
      <c r="M3005" s="1858"/>
      <c r="N3005" s="1859"/>
      <c r="O3005" s="1859"/>
      <c r="P3005" s="1859"/>
      <c r="Q3005" s="1745"/>
      <c r="R3005" s="1745"/>
      <c r="S3005" s="1745"/>
      <c r="T3005" s="1745"/>
      <c r="U3005" s="1745"/>
    </row>
    <row r="3006" spans="13:21">
      <c r="M3006" s="1858"/>
      <c r="N3006" s="1859"/>
      <c r="O3006" s="1859"/>
      <c r="P3006" s="1859"/>
      <c r="Q3006" s="1745"/>
      <c r="R3006" s="1745"/>
      <c r="S3006" s="1745"/>
      <c r="T3006" s="1745"/>
      <c r="U3006" s="1745"/>
    </row>
    <row r="3007" spans="13:21">
      <c r="M3007" s="1858"/>
      <c r="N3007" s="1859"/>
      <c r="O3007" s="1859"/>
      <c r="P3007" s="1859"/>
      <c r="Q3007" s="1745"/>
      <c r="R3007" s="1745"/>
      <c r="S3007" s="1745"/>
      <c r="T3007" s="1745"/>
      <c r="U3007" s="1745"/>
    </row>
    <row r="3008" spans="13:21">
      <c r="M3008" s="1858"/>
      <c r="N3008" s="1859"/>
      <c r="O3008" s="1859"/>
      <c r="P3008" s="1859"/>
      <c r="Q3008" s="1745"/>
      <c r="R3008" s="1745"/>
      <c r="S3008" s="1745"/>
      <c r="T3008" s="1745"/>
      <c r="U3008" s="1745"/>
    </row>
    <row r="3009" spans="13:21">
      <c r="M3009" s="1858"/>
      <c r="N3009" s="1859"/>
      <c r="O3009" s="1859"/>
      <c r="P3009" s="1859"/>
      <c r="Q3009" s="1745"/>
      <c r="R3009" s="1745"/>
      <c r="S3009" s="1745"/>
      <c r="T3009" s="1745"/>
      <c r="U3009" s="1745"/>
    </row>
    <row r="3010" spans="13:21">
      <c r="M3010" s="1858"/>
      <c r="N3010" s="1859"/>
      <c r="O3010" s="1859"/>
      <c r="P3010" s="1859"/>
      <c r="Q3010" s="1745"/>
      <c r="R3010" s="1745"/>
      <c r="S3010" s="1745"/>
      <c r="T3010" s="1745"/>
      <c r="U3010" s="1745"/>
    </row>
    <row r="3011" spans="13:21">
      <c r="M3011" s="1858"/>
      <c r="N3011" s="1859"/>
      <c r="O3011" s="1859"/>
      <c r="P3011" s="1859"/>
      <c r="Q3011" s="1745"/>
      <c r="R3011" s="1745"/>
      <c r="S3011" s="1745"/>
      <c r="T3011" s="1745"/>
      <c r="U3011" s="1745"/>
    </row>
    <row r="3012" spans="13:21">
      <c r="M3012" s="1858"/>
      <c r="N3012" s="1859"/>
      <c r="O3012" s="1859"/>
      <c r="P3012" s="1859"/>
      <c r="Q3012" s="1745"/>
      <c r="R3012" s="1745"/>
      <c r="S3012" s="1745"/>
      <c r="T3012" s="1745"/>
      <c r="U3012" s="1745"/>
    </row>
    <row r="3013" spans="13:21">
      <c r="M3013" s="1858"/>
      <c r="N3013" s="1859"/>
      <c r="O3013" s="1859"/>
      <c r="P3013" s="1859"/>
      <c r="Q3013" s="1745"/>
      <c r="R3013" s="1745"/>
      <c r="S3013" s="1745"/>
      <c r="T3013" s="1745"/>
      <c r="U3013" s="1745"/>
    </row>
    <row r="3014" spans="13:21">
      <c r="M3014" s="1858"/>
      <c r="N3014" s="1859"/>
      <c r="O3014" s="1859"/>
      <c r="P3014" s="1859"/>
      <c r="Q3014" s="1745"/>
      <c r="R3014" s="1745"/>
      <c r="S3014" s="1745"/>
      <c r="T3014" s="1745"/>
      <c r="U3014" s="1745"/>
    </row>
    <row r="3015" spans="13:21">
      <c r="M3015" s="1858"/>
      <c r="N3015" s="1859"/>
      <c r="O3015" s="1859"/>
      <c r="P3015" s="1859"/>
      <c r="Q3015" s="1745"/>
      <c r="R3015" s="1745"/>
      <c r="S3015" s="1745"/>
      <c r="T3015" s="1745"/>
      <c r="U3015" s="1745"/>
    </row>
    <row r="3016" spans="13:21">
      <c r="M3016" s="1858"/>
      <c r="N3016" s="1859"/>
      <c r="O3016" s="1859"/>
      <c r="P3016" s="1859"/>
      <c r="Q3016" s="1745"/>
      <c r="R3016" s="1745"/>
      <c r="S3016" s="1745"/>
      <c r="T3016" s="1745"/>
      <c r="U3016" s="1745"/>
    </row>
    <row r="3017" spans="13:21">
      <c r="M3017" s="1858"/>
      <c r="N3017" s="1859"/>
      <c r="O3017" s="1859"/>
      <c r="P3017" s="1859"/>
      <c r="Q3017" s="1745"/>
      <c r="R3017" s="1745"/>
      <c r="S3017" s="1745"/>
      <c r="T3017" s="1745"/>
      <c r="U3017" s="1745"/>
    </row>
    <row r="3018" spans="13:21">
      <c r="M3018" s="1858"/>
      <c r="N3018" s="1859"/>
      <c r="O3018" s="1859"/>
      <c r="P3018" s="1859"/>
      <c r="Q3018" s="1745"/>
      <c r="R3018" s="1745"/>
      <c r="S3018" s="1745"/>
      <c r="T3018" s="1745"/>
      <c r="U3018" s="1745"/>
    </row>
    <row r="3019" spans="13:21">
      <c r="M3019" s="1858"/>
      <c r="N3019" s="1859"/>
      <c r="O3019" s="1859"/>
      <c r="P3019" s="1859"/>
      <c r="Q3019" s="1745"/>
      <c r="R3019" s="1745"/>
      <c r="S3019" s="1745"/>
      <c r="T3019" s="1745"/>
      <c r="U3019" s="1745"/>
    </row>
    <row r="3020" spans="13:21">
      <c r="M3020" s="1858"/>
      <c r="N3020" s="1859"/>
      <c r="O3020" s="1859"/>
      <c r="P3020" s="1859"/>
      <c r="Q3020" s="1745"/>
      <c r="R3020" s="1745"/>
      <c r="S3020" s="1745"/>
      <c r="T3020" s="1745"/>
      <c r="U3020" s="1745"/>
    </row>
    <row r="3021" spans="13:21">
      <c r="M3021" s="1858"/>
      <c r="N3021" s="1859"/>
      <c r="O3021" s="1859"/>
      <c r="P3021" s="1859"/>
      <c r="Q3021" s="1745"/>
      <c r="R3021" s="1745"/>
      <c r="S3021" s="1745"/>
      <c r="T3021" s="1745"/>
      <c r="U3021" s="1745"/>
    </row>
    <row r="3022" spans="13:21">
      <c r="M3022" s="1858"/>
      <c r="N3022" s="1859"/>
      <c r="O3022" s="1859"/>
      <c r="P3022" s="1859"/>
      <c r="Q3022" s="1745"/>
      <c r="R3022" s="1745"/>
      <c r="S3022" s="1745"/>
      <c r="T3022" s="1745"/>
      <c r="U3022" s="1745"/>
    </row>
    <row r="3023" spans="13:21">
      <c r="M3023" s="1858"/>
      <c r="N3023" s="1859"/>
      <c r="O3023" s="1859"/>
      <c r="P3023" s="1859"/>
      <c r="Q3023" s="1745"/>
      <c r="R3023" s="1745"/>
      <c r="S3023" s="1745"/>
      <c r="T3023" s="1745"/>
      <c r="U3023" s="1745"/>
    </row>
    <row r="3024" spans="13:21">
      <c r="M3024" s="1858"/>
      <c r="N3024" s="1859"/>
      <c r="O3024" s="1859"/>
      <c r="P3024" s="1859"/>
      <c r="Q3024" s="1745"/>
      <c r="R3024" s="1745"/>
      <c r="S3024" s="1745"/>
      <c r="T3024" s="1745"/>
      <c r="U3024" s="1745"/>
    </row>
    <row r="3025" spans="13:21">
      <c r="M3025" s="1858"/>
      <c r="N3025" s="1859"/>
      <c r="O3025" s="1859"/>
      <c r="P3025" s="1859"/>
      <c r="Q3025" s="1745"/>
      <c r="R3025" s="1745"/>
      <c r="S3025" s="1745"/>
      <c r="T3025" s="1745"/>
      <c r="U3025" s="1745"/>
    </row>
    <row r="3026" spans="13:21">
      <c r="M3026" s="1858"/>
      <c r="N3026" s="1859"/>
      <c r="O3026" s="1859"/>
      <c r="P3026" s="1859"/>
      <c r="Q3026" s="1745"/>
      <c r="R3026" s="1745"/>
      <c r="S3026" s="1745"/>
      <c r="T3026" s="1745"/>
      <c r="U3026" s="1745"/>
    </row>
    <row r="3027" spans="13:21">
      <c r="M3027" s="1858"/>
      <c r="N3027" s="1859"/>
      <c r="O3027" s="1859"/>
      <c r="P3027" s="1859"/>
      <c r="Q3027" s="1745"/>
      <c r="R3027" s="1745"/>
      <c r="S3027" s="1745"/>
      <c r="T3027" s="1745"/>
      <c r="U3027" s="1745"/>
    </row>
    <row r="3028" spans="13:21">
      <c r="M3028" s="1858"/>
      <c r="N3028" s="1859"/>
      <c r="O3028" s="1859"/>
      <c r="P3028" s="1859"/>
      <c r="Q3028" s="1745"/>
      <c r="R3028" s="1745"/>
      <c r="S3028" s="1745"/>
      <c r="T3028" s="1745"/>
      <c r="U3028" s="1745"/>
    </row>
    <row r="3029" spans="13:21">
      <c r="M3029" s="1858"/>
      <c r="N3029" s="1859"/>
      <c r="O3029" s="1859"/>
      <c r="P3029" s="1859"/>
      <c r="Q3029" s="1745"/>
      <c r="R3029" s="1745"/>
      <c r="S3029" s="1745"/>
      <c r="T3029" s="1745"/>
      <c r="U3029" s="1745"/>
    </row>
    <row r="3030" spans="13:21">
      <c r="M3030" s="1858"/>
      <c r="N3030" s="1859"/>
      <c r="O3030" s="1859"/>
      <c r="P3030" s="1859"/>
      <c r="Q3030" s="1745"/>
      <c r="R3030" s="1745"/>
      <c r="S3030" s="1745"/>
      <c r="T3030" s="1745"/>
      <c r="U3030" s="1745"/>
    </row>
    <row r="3031" spans="13:21">
      <c r="M3031" s="1858"/>
      <c r="N3031" s="1859"/>
      <c r="O3031" s="1859"/>
      <c r="P3031" s="1859"/>
      <c r="Q3031" s="1745"/>
      <c r="R3031" s="1745"/>
      <c r="S3031" s="1745"/>
      <c r="T3031" s="1745"/>
      <c r="U3031" s="1745"/>
    </row>
    <row r="3032" spans="13:21">
      <c r="M3032" s="1858"/>
      <c r="N3032" s="1859"/>
      <c r="O3032" s="1859"/>
      <c r="P3032" s="1859"/>
      <c r="Q3032" s="1745"/>
      <c r="R3032" s="1745"/>
      <c r="S3032" s="1745"/>
      <c r="T3032" s="1745"/>
      <c r="U3032" s="1745"/>
    </row>
    <row r="3033" spans="13:21">
      <c r="M3033" s="1858"/>
      <c r="N3033" s="1859"/>
      <c r="O3033" s="1859"/>
      <c r="P3033" s="1859"/>
      <c r="Q3033" s="1745"/>
      <c r="R3033" s="1745"/>
      <c r="S3033" s="1745"/>
      <c r="T3033" s="1745"/>
      <c r="U3033" s="1745"/>
    </row>
    <row r="3034" spans="13:21">
      <c r="M3034" s="1858"/>
      <c r="N3034" s="1859"/>
      <c r="O3034" s="1859"/>
      <c r="P3034" s="1859"/>
      <c r="Q3034" s="1745"/>
      <c r="R3034" s="1745"/>
      <c r="S3034" s="1745"/>
      <c r="T3034" s="1745"/>
      <c r="U3034" s="1745"/>
    </row>
    <row r="3035" spans="13:21">
      <c r="M3035" s="1858"/>
      <c r="N3035" s="1859"/>
      <c r="O3035" s="1859"/>
      <c r="P3035" s="1859"/>
      <c r="Q3035" s="1745"/>
      <c r="R3035" s="1745"/>
      <c r="S3035" s="1745"/>
      <c r="T3035" s="1745"/>
      <c r="U3035" s="1745"/>
    </row>
    <row r="3036" spans="13:21">
      <c r="M3036" s="1858"/>
      <c r="N3036" s="1859"/>
      <c r="O3036" s="1859"/>
      <c r="P3036" s="1859"/>
      <c r="Q3036" s="1745"/>
      <c r="R3036" s="1745"/>
      <c r="S3036" s="1745"/>
      <c r="T3036" s="1745"/>
      <c r="U3036" s="1745"/>
    </row>
    <row r="3037" spans="13:21">
      <c r="M3037" s="1858"/>
      <c r="N3037" s="1859"/>
      <c r="O3037" s="1859"/>
      <c r="P3037" s="1859"/>
      <c r="Q3037" s="1745"/>
      <c r="R3037" s="1745"/>
      <c r="S3037" s="1745"/>
      <c r="T3037" s="1745"/>
      <c r="U3037" s="1745"/>
    </row>
    <row r="3038" spans="13:21">
      <c r="M3038" s="1858"/>
      <c r="N3038" s="1859"/>
      <c r="O3038" s="1859"/>
      <c r="P3038" s="1859"/>
      <c r="Q3038" s="1745"/>
      <c r="R3038" s="1745"/>
      <c r="S3038" s="1745"/>
      <c r="T3038" s="1745"/>
      <c r="U3038" s="1745"/>
    </row>
    <row r="3039" spans="13:21">
      <c r="M3039" s="1858"/>
      <c r="N3039" s="1859"/>
      <c r="O3039" s="1859"/>
      <c r="P3039" s="1859"/>
      <c r="Q3039" s="1745"/>
      <c r="R3039" s="1745"/>
      <c r="S3039" s="1745"/>
      <c r="T3039" s="1745"/>
      <c r="U3039" s="1745"/>
    </row>
    <row r="3040" spans="13:21">
      <c r="M3040" s="1858"/>
      <c r="N3040" s="1859"/>
      <c r="O3040" s="1859"/>
      <c r="P3040" s="1859"/>
      <c r="Q3040" s="1745"/>
      <c r="R3040" s="1745"/>
      <c r="S3040" s="1745"/>
      <c r="T3040" s="1745"/>
      <c r="U3040" s="1745"/>
    </row>
    <row r="3041" spans="13:21">
      <c r="M3041" s="1858"/>
      <c r="N3041" s="1859"/>
      <c r="O3041" s="1859"/>
      <c r="P3041" s="1859"/>
      <c r="Q3041" s="1745"/>
      <c r="R3041" s="1745"/>
      <c r="S3041" s="1745"/>
      <c r="T3041" s="1745"/>
      <c r="U3041" s="1745"/>
    </row>
    <row r="3042" spans="13:21">
      <c r="M3042" s="1858"/>
      <c r="N3042" s="1859"/>
      <c r="O3042" s="1859"/>
      <c r="P3042" s="1859"/>
      <c r="Q3042" s="1745"/>
      <c r="R3042" s="1745"/>
      <c r="S3042" s="1745"/>
      <c r="T3042" s="1745"/>
      <c r="U3042" s="1745"/>
    </row>
    <row r="3043" spans="13:21">
      <c r="M3043" s="1858"/>
      <c r="N3043" s="1859"/>
      <c r="O3043" s="1859"/>
      <c r="P3043" s="1859"/>
      <c r="Q3043" s="1745"/>
      <c r="R3043" s="1745"/>
      <c r="S3043" s="1745"/>
      <c r="T3043" s="1745"/>
      <c r="U3043" s="1745"/>
    </row>
    <row r="3044" spans="13:21">
      <c r="M3044" s="1858"/>
      <c r="N3044" s="1859"/>
      <c r="O3044" s="1859"/>
      <c r="P3044" s="1859"/>
      <c r="Q3044" s="1745"/>
      <c r="R3044" s="1745"/>
      <c r="S3044" s="1745"/>
      <c r="T3044" s="1745"/>
      <c r="U3044" s="1745"/>
    </row>
    <row r="3045" spans="13:21">
      <c r="M3045" s="1858"/>
      <c r="N3045" s="1859"/>
      <c r="O3045" s="1859"/>
      <c r="P3045" s="1859"/>
      <c r="Q3045" s="1745"/>
      <c r="R3045" s="1745"/>
      <c r="S3045" s="1745"/>
      <c r="T3045" s="1745"/>
      <c r="U3045" s="1745"/>
    </row>
    <row r="3046" spans="13:21">
      <c r="M3046" s="1858"/>
      <c r="N3046" s="1859"/>
      <c r="O3046" s="1859"/>
      <c r="P3046" s="1859"/>
      <c r="Q3046" s="1745"/>
      <c r="R3046" s="1745"/>
      <c r="S3046" s="1745"/>
      <c r="T3046" s="1745"/>
      <c r="U3046" s="1745"/>
    </row>
    <row r="3047" spans="13:21">
      <c r="M3047" s="1858"/>
      <c r="N3047" s="1859"/>
      <c r="O3047" s="1859"/>
      <c r="P3047" s="1859"/>
      <c r="Q3047" s="1745"/>
      <c r="R3047" s="1745"/>
      <c r="S3047" s="1745"/>
      <c r="T3047" s="1745"/>
      <c r="U3047" s="1745"/>
    </row>
    <row r="3048" spans="13:21">
      <c r="M3048" s="1858"/>
      <c r="N3048" s="1859"/>
      <c r="O3048" s="1859"/>
      <c r="P3048" s="1859"/>
      <c r="Q3048" s="1745"/>
      <c r="R3048" s="1745"/>
      <c r="S3048" s="1745"/>
      <c r="T3048" s="1745"/>
      <c r="U3048" s="1745"/>
    </row>
    <row r="3049" spans="13:21">
      <c r="M3049" s="1858"/>
      <c r="N3049" s="1859"/>
      <c r="O3049" s="1859"/>
      <c r="P3049" s="1859"/>
      <c r="Q3049" s="1745"/>
      <c r="R3049" s="1745"/>
      <c r="S3049" s="1745"/>
      <c r="T3049" s="1745"/>
      <c r="U3049" s="1745"/>
    </row>
    <row r="3050" spans="13:21">
      <c r="M3050" s="1858"/>
      <c r="N3050" s="1859"/>
      <c r="O3050" s="1859"/>
      <c r="P3050" s="1859"/>
      <c r="Q3050" s="1745"/>
      <c r="R3050" s="1745"/>
      <c r="S3050" s="1745"/>
      <c r="T3050" s="1745"/>
      <c r="U3050" s="1745"/>
    </row>
    <row r="3051" spans="13:21">
      <c r="M3051" s="1858"/>
      <c r="N3051" s="1859"/>
      <c r="O3051" s="1859"/>
      <c r="P3051" s="1859"/>
      <c r="Q3051" s="1745"/>
      <c r="R3051" s="1745"/>
      <c r="S3051" s="1745"/>
      <c r="T3051" s="1745"/>
      <c r="U3051" s="1745"/>
    </row>
    <row r="3052" spans="13:21">
      <c r="M3052" s="1858"/>
      <c r="N3052" s="1859"/>
      <c r="O3052" s="1859"/>
      <c r="P3052" s="1859"/>
      <c r="Q3052" s="1745"/>
      <c r="R3052" s="1745"/>
      <c r="S3052" s="1745"/>
      <c r="T3052" s="1745"/>
      <c r="U3052" s="1745"/>
    </row>
    <row r="3053" spans="13:21">
      <c r="M3053" s="1858"/>
      <c r="N3053" s="1859"/>
      <c r="O3053" s="1859"/>
      <c r="P3053" s="1859"/>
      <c r="Q3053" s="1745"/>
      <c r="R3053" s="1745"/>
      <c r="S3053" s="1745"/>
      <c r="T3053" s="1745"/>
      <c r="U3053" s="1745"/>
    </row>
    <row r="3054" spans="13:21">
      <c r="M3054" s="1858"/>
      <c r="N3054" s="1859"/>
      <c r="O3054" s="1859"/>
      <c r="P3054" s="1859"/>
      <c r="Q3054" s="1745"/>
      <c r="R3054" s="1745"/>
      <c r="S3054" s="1745"/>
      <c r="T3054" s="1745"/>
      <c r="U3054" s="1745"/>
    </row>
    <row r="3055" spans="13:21">
      <c r="M3055" s="1858"/>
      <c r="N3055" s="1859"/>
      <c r="O3055" s="1859"/>
      <c r="P3055" s="1859"/>
      <c r="Q3055" s="1745"/>
      <c r="R3055" s="1745"/>
      <c r="S3055" s="1745"/>
      <c r="T3055" s="1745"/>
      <c r="U3055" s="1745"/>
    </row>
    <row r="3056" spans="13:21">
      <c r="M3056" s="1858"/>
      <c r="N3056" s="1859"/>
      <c r="O3056" s="1859"/>
      <c r="P3056" s="1859"/>
      <c r="Q3056" s="1745"/>
      <c r="R3056" s="1745"/>
      <c r="S3056" s="1745"/>
      <c r="T3056" s="1745"/>
      <c r="U3056" s="1745"/>
    </row>
    <row r="3057" spans="13:21">
      <c r="M3057" s="1858"/>
      <c r="N3057" s="1859"/>
      <c r="O3057" s="1859"/>
      <c r="P3057" s="1859"/>
      <c r="Q3057" s="1745"/>
      <c r="R3057" s="1745"/>
      <c r="S3057" s="1745"/>
      <c r="T3057" s="1745"/>
      <c r="U3057" s="1745"/>
    </row>
    <row r="3058" spans="13:21">
      <c r="M3058" s="1858"/>
      <c r="N3058" s="1859"/>
      <c r="O3058" s="1859"/>
      <c r="P3058" s="1859"/>
      <c r="Q3058" s="1745"/>
      <c r="R3058" s="1745"/>
      <c r="S3058" s="1745"/>
      <c r="T3058" s="1745"/>
      <c r="U3058" s="1745"/>
    </row>
    <row r="3059" spans="13:21">
      <c r="M3059" s="1858"/>
      <c r="N3059" s="1859"/>
      <c r="O3059" s="1859"/>
      <c r="P3059" s="1859"/>
      <c r="Q3059" s="1745"/>
      <c r="R3059" s="1745"/>
      <c r="S3059" s="1745"/>
      <c r="T3059" s="1745"/>
      <c r="U3059" s="1745"/>
    </row>
    <row r="3060" spans="13:21">
      <c r="M3060" s="1858"/>
      <c r="N3060" s="1859"/>
      <c r="O3060" s="1859"/>
      <c r="P3060" s="1859"/>
      <c r="Q3060" s="1745"/>
      <c r="R3060" s="1745"/>
      <c r="S3060" s="1745"/>
      <c r="T3060" s="1745"/>
      <c r="U3060" s="1745"/>
    </row>
    <row r="3061" spans="13:21">
      <c r="M3061" s="1858"/>
      <c r="N3061" s="1859"/>
      <c r="O3061" s="1859"/>
      <c r="P3061" s="1859"/>
      <c r="Q3061" s="1745"/>
      <c r="R3061" s="1745"/>
      <c r="S3061" s="1745"/>
      <c r="T3061" s="1745"/>
      <c r="U3061" s="1745"/>
    </row>
    <row r="3062" spans="13:21">
      <c r="M3062" s="1858"/>
      <c r="N3062" s="1859"/>
      <c r="O3062" s="1859"/>
      <c r="P3062" s="1859"/>
      <c r="Q3062" s="1745"/>
      <c r="R3062" s="1745"/>
      <c r="S3062" s="1745"/>
      <c r="T3062" s="1745"/>
      <c r="U3062" s="1745"/>
    </row>
    <row r="3063" spans="13:21">
      <c r="M3063" s="1858"/>
      <c r="N3063" s="1859"/>
      <c r="O3063" s="1859"/>
      <c r="P3063" s="1859"/>
      <c r="Q3063" s="1745"/>
      <c r="R3063" s="1745"/>
      <c r="S3063" s="1745"/>
      <c r="T3063" s="1745"/>
      <c r="U3063" s="1745"/>
    </row>
    <row r="3064" spans="13:21">
      <c r="M3064" s="1858"/>
      <c r="N3064" s="1859"/>
      <c r="O3064" s="1859"/>
      <c r="P3064" s="1859"/>
      <c r="Q3064" s="1745"/>
      <c r="R3064" s="1745"/>
      <c r="S3064" s="1745"/>
      <c r="T3064" s="1745"/>
      <c r="U3064" s="1745"/>
    </row>
    <row r="3065" spans="13:21">
      <c r="M3065" s="1858"/>
      <c r="N3065" s="1859"/>
      <c r="O3065" s="1859"/>
      <c r="P3065" s="1859"/>
      <c r="Q3065" s="1745"/>
      <c r="R3065" s="1745"/>
      <c r="S3065" s="1745"/>
      <c r="T3065" s="1745"/>
      <c r="U3065" s="1745"/>
    </row>
    <row r="3066" spans="13:21">
      <c r="M3066" s="1858"/>
      <c r="N3066" s="1859"/>
      <c r="O3066" s="1859"/>
      <c r="P3066" s="1859"/>
      <c r="Q3066" s="1745"/>
      <c r="R3066" s="1745"/>
      <c r="S3066" s="1745"/>
      <c r="T3066" s="1745"/>
      <c r="U3066" s="1745"/>
    </row>
    <row r="3067" spans="13:21">
      <c r="M3067" s="1858"/>
      <c r="N3067" s="1859"/>
      <c r="O3067" s="1859"/>
      <c r="P3067" s="1859"/>
      <c r="Q3067" s="1745"/>
      <c r="R3067" s="1745"/>
      <c r="S3067" s="1745"/>
      <c r="T3067" s="1745"/>
      <c r="U3067" s="1745"/>
    </row>
    <row r="3068" spans="13:21">
      <c r="M3068" s="1858"/>
      <c r="N3068" s="1859"/>
      <c r="O3068" s="1859"/>
      <c r="P3068" s="1859"/>
      <c r="Q3068" s="1745"/>
      <c r="R3068" s="1745"/>
      <c r="S3068" s="1745"/>
      <c r="T3068" s="1745"/>
      <c r="U3068" s="1745"/>
    </row>
    <row r="3069" spans="13:21">
      <c r="M3069" s="1858"/>
      <c r="N3069" s="1859"/>
      <c r="O3069" s="1859"/>
      <c r="P3069" s="1859"/>
      <c r="Q3069" s="1745"/>
      <c r="R3069" s="1745"/>
      <c r="S3069" s="1745"/>
      <c r="T3069" s="1745"/>
      <c r="U3069" s="1745"/>
    </row>
    <row r="3070" spans="13:21">
      <c r="M3070" s="1858"/>
      <c r="N3070" s="1859"/>
      <c r="O3070" s="1859"/>
      <c r="P3070" s="1859"/>
      <c r="Q3070" s="1745"/>
      <c r="R3070" s="1745"/>
      <c r="S3070" s="1745"/>
      <c r="T3070" s="1745"/>
      <c r="U3070" s="1745"/>
    </row>
    <row r="3071" spans="13:21">
      <c r="M3071" s="1858"/>
      <c r="N3071" s="1859"/>
      <c r="O3071" s="1859"/>
      <c r="P3071" s="1859"/>
      <c r="Q3071" s="1745"/>
      <c r="R3071" s="1745"/>
      <c r="S3071" s="1745"/>
      <c r="T3071" s="1745"/>
      <c r="U3071" s="1745"/>
    </row>
    <row r="3072" spans="13:21">
      <c r="M3072" s="1858"/>
      <c r="N3072" s="1859"/>
      <c r="O3072" s="1859"/>
      <c r="P3072" s="1859"/>
      <c r="Q3072" s="1745"/>
      <c r="R3072" s="1745"/>
      <c r="S3072" s="1745"/>
      <c r="T3072" s="1745"/>
      <c r="U3072" s="1745"/>
    </row>
    <row r="3073" spans="13:21">
      <c r="M3073" s="1858"/>
      <c r="N3073" s="1859"/>
      <c r="O3073" s="1859"/>
      <c r="P3073" s="1859"/>
      <c r="Q3073" s="1745"/>
      <c r="R3073" s="1745"/>
      <c r="S3073" s="1745"/>
      <c r="T3073" s="1745"/>
      <c r="U3073" s="1745"/>
    </row>
    <row r="3074" spans="13:21">
      <c r="M3074" s="1858"/>
      <c r="N3074" s="1859"/>
      <c r="O3074" s="1859"/>
      <c r="P3074" s="1859"/>
      <c r="Q3074" s="1745"/>
      <c r="R3074" s="1745"/>
      <c r="S3074" s="1745"/>
      <c r="T3074" s="1745"/>
      <c r="U3074" s="1745"/>
    </row>
    <row r="3075" spans="13:21">
      <c r="M3075" s="1858"/>
      <c r="N3075" s="1859"/>
      <c r="O3075" s="1859"/>
      <c r="P3075" s="1859"/>
      <c r="Q3075" s="1745"/>
      <c r="R3075" s="1745"/>
      <c r="S3075" s="1745"/>
      <c r="T3075" s="1745"/>
      <c r="U3075" s="1745"/>
    </row>
    <row r="3076" spans="13:21">
      <c r="M3076" s="1858"/>
      <c r="N3076" s="1859"/>
      <c r="O3076" s="1859"/>
      <c r="P3076" s="1859"/>
      <c r="Q3076" s="1745"/>
      <c r="R3076" s="1745"/>
      <c r="S3076" s="1745"/>
      <c r="T3076" s="1745"/>
      <c r="U3076" s="1745"/>
    </row>
    <row r="3077" spans="13:21">
      <c r="M3077" s="1858"/>
      <c r="N3077" s="1859"/>
      <c r="O3077" s="1859"/>
      <c r="P3077" s="1859"/>
      <c r="Q3077" s="1745"/>
      <c r="R3077" s="1745"/>
      <c r="S3077" s="1745"/>
      <c r="T3077" s="1745"/>
      <c r="U3077" s="1745"/>
    </row>
    <row r="3078" spans="13:21">
      <c r="M3078" s="1858"/>
      <c r="N3078" s="1859"/>
      <c r="O3078" s="1859"/>
      <c r="P3078" s="1859"/>
      <c r="Q3078" s="1745"/>
      <c r="R3078" s="1745"/>
      <c r="S3078" s="1745"/>
      <c r="T3078" s="1745"/>
      <c r="U3078" s="1745"/>
    </row>
    <row r="3079" spans="13:21">
      <c r="M3079" s="1858"/>
      <c r="N3079" s="1859"/>
      <c r="O3079" s="1859"/>
      <c r="P3079" s="1859"/>
      <c r="Q3079" s="1745"/>
      <c r="R3079" s="1745"/>
      <c r="S3079" s="1745"/>
      <c r="T3079" s="1745"/>
      <c r="U3079" s="1745"/>
    </row>
    <row r="3080" spans="13:21">
      <c r="M3080" s="1858"/>
      <c r="N3080" s="1859"/>
      <c r="O3080" s="1859"/>
      <c r="P3080" s="1859"/>
      <c r="Q3080" s="1745"/>
      <c r="R3080" s="1745"/>
      <c r="S3080" s="1745"/>
      <c r="T3080" s="1745"/>
      <c r="U3080" s="1745"/>
    </row>
    <row r="3081" spans="13:21">
      <c r="M3081" s="1858"/>
      <c r="N3081" s="1859"/>
      <c r="O3081" s="1859"/>
      <c r="P3081" s="1859"/>
      <c r="Q3081" s="1745"/>
      <c r="R3081" s="1745"/>
      <c r="S3081" s="1745"/>
      <c r="T3081" s="1745"/>
      <c r="U3081" s="1745"/>
    </row>
    <row r="3082" spans="13:21">
      <c r="M3082" s="1858"/>
      <c r="N3082" s="1859"/>
      <c r="O3082" s="1859"/>
      <c r="P3082" s="1859"/>
      <c r="Q3082" s="1745"/>
      <c r="R3082" s="1745"/>
      <c r="S3082" s="1745"/>
      <c r="T3082" s="1745"/>
      <c r="U3082" s="1745"/>
    </row>
    <row r="3083" spans="13:21">
      <c r="M3083" s="1858"/>
      <c r="N3083" s="1859"/>
      <c r="O3083" s="1859"/>
      <c r="P3083" s="1859"/>
      <c r="Q3083" s="1745"/>
      <c r="R3083" s="1745"/>
      <c r="S3083" s="1745"/>
      <c r="T3083" s="1745"/>
      <c r="U3083" s="1745"/>
    </row>
    <row r="3084" spans="13:21">
      <c r="M3084" s="1858"/>
      <c r="N3084" s="1859"/>
      <c r="O3084" s="1859"/>
      <c r="P3084" s="1859"/>
      <c r="Q3084" s="1745"/>
      <c r="R3084" s="1745"/>
      <c r="S3084" s="1745"/>
      <c r="T3084" s="1745"/>
      <c r="U3084" s="1745"/>
    </row>
    <row r="3085" spans="13:21">
      <c r="M3085" s="1858"/>
      <c r="N3085" s="1859"/>
      <c r="O3085" s="1859"/>
      <c r="P3085" s="1859"/>
      <c r="Q3085" s="1745"/>
      <c r="R3085" s="1745"/>
      <c r="S3085" s="1745"/>
      <c r="T3085" s="1745"/>
      <c r="U3085" s="1745"/>
    </row>
    <row r="3086" spans="13:21">
      <c r="M3086" s="1858"/>
      <c r="N3086" s="1859"/>
      <c r="O3086" s="1859"/>
      <c r="P3086" s="1859"/>
      <c r="Q3086" s="1745"/>
      <c r="R3086" s="1745"/>
      <c r="S3086" s="1745"/>
      <c r="T3086" s="1745"/>
      <c r="U3086" s="1745"/>
    </row>
    <row r="3087" spans="13:21">
      <c r="M3087" s="1858"/>
      <c r="N3087" s="1859"/>
      <c r="O3087" s="1859"/>
      <c r="P3087" s="1859"/>
      <c r="Q3087" s="1745"/>
      <c r="R3087" s="1745"/>
      <c r="S3087" s="1745"/>
      <c r="T3087" s="1745"/>
      <c r="U3087" s="1745"/>
    </row>
    <row r="3088" spans="13:21">
      <c r="M3088" s="1858"/>
      <c r="N3088" s="1859"/>
      <c r="O3088" s="1859"/>
      <c r="P3088" s="1859"/>
      <c r="Q3088" s="1745"/>
      <c r="R3088" s="1745"/>
      <c r="S3088" s="1745"/>
      <c r="T3088" s="1745"/>
      <c r="U3088" s="1745"/>
    </row>
    <row r="3089" spans="13:21">
      <c r="M3089" s="1858"/>
      <c r="N3089" s="1859"/>
      <c r="O3089" s="1859"/>
      <c r="P3089" s="1859"/>
      <c r="Q3089" s="1745"/>
      <c r="R3089" s="1745"/>
      <c r="S3089" s="1745"/>
      <c r="T3089" s="1745"/>
      <c r="U3089" s="1745"/>
    </row>
    <row r="3090" spans="13:21">
      <c r="M3090" s="1858"/>
      <c r="N3090" s="1859"/>
      <c r="O3090" s="1859"/>
      <c r="P3090" s="1859"/>
      <c r="Q3090" s="1745"/>
      <c r="R3090" s="1745"/>
      <c r="S3090" s="1745"/>
      <c r="T3090" s="1745"/>
      <c r="U3090" s="1745"/>
    </row>
    <row r="3091" spans="13:21">
      <c r="M3091" s="1858"/>
      <c r="N3091" s="1859"/>
      <c r="O3091" s="1859"/>
      <c r="P3091" s="1859"/>
      <c r="Q3091" s="1745"/>
      <c r="R3091" s="1745"/>
      <c r="S3091" s="1745"/>
      <c r="T3091" s="1745"/>
      <c r="U3091" s="1745"/>
    </row>
    <row r="3092" spans="13:21">
      <c r="M3092" s="1858"/>
      <c r="N3092" s="1859"/>
      <c r="O3092" s="1859"/>
      <c r="P3092" s="1859"/>
      <c r="Q3092" s="1745"/>
      <c r="R3092" s="1745"/>
      <c r="S3092" s="1745"/>
      <c r="T3092" s="1745"/>
      <c r="U3092" s="1745"/>
    </row>
    <row r="3093" spans="13:21">
      <c r="M3093" s="1858"/>
      <c r="N3093" s="1859"/>
      <c r="O3093" s="1859"/>
      <c r="P3093" s="1859"/>
      <c r="Q3093" s="1745"/>
      <c r="R3093" s="1745"/>
      <c r="S3093" s="1745"/>
      <c r="T3093" s="1745"/>
      <c r="U3093" s="1745"/>
    </row>
    <row r="3094" spans="13:21">
      <c r="M3094" s="1858"/>
      <c r="N3094" s="1859"/>
      <c r="O3094" s="1859"/>
      <c r="P3094" s="1859"/>
      <c r="Q3094" s="1745"/>
      <c r="R3094" s="1745"/>
      <c r="S3094" s="1745"/>
      <c r="T3094" s="1745"/>
      <c r="U3094" s="1745"/>
    </row>
    <row r="3095" spans="13:21">
      <c r="M3095" s="1858"/>
      <c r="N3095" s="1859"/>
      <c r="O3095" s="1859"/>
      <c r="P3095" s="1859"/>
      <c r="Q3095" s="1745"/>
      <c r="R3095" s="1745"/>
      <c r="S3095" s="1745"/>
      <c r="T3095" s="1745"/>
      <c r="U3095" s="1745"/>
    </row>
    <row r="3096" spans="13:21">
      <c r="M3096" s="1858"/>
      <c r="N3096" s="1859"/>
      <c r="O3096" s="1859"/>
      <c r="P3096" s="1859"/>
      <c r="Q3096" s="1745"/>
      <c r="R3096" s="1745"/>
      <c r="S3096" s="1745"/>
      <c r="T3096" s="1745"/>
      <c r="U3096" s="1745"/>
    </row>
    <row r="3097" spans="13:21">
      <c r="M3097" s="1858"/>
      <c r="N3097" s="1859"/>
      <c r="O3097" s="1859"/>
      <c r="P3097" s="1859"/>
      <c r="Q3097" s="1745"/>
      <c r="R3097" s="1745"/>
      <c r="S3097" s="1745"/>
      <c r="T3097" s="1745"/>
      <c r="U3097" s="1745"/>
    </row>
    <row r="3098" spans="13:21">
      <c r="M3098" s="1858"/>
      <c r="N3098" s="1859"/>
      <c r="O3098" s="1859"/>
      <c r="P3098" s="1859"/>
      <c r="Q3098" s="1745"/>
      <c r="R3098" s="1745"/>
      <c r="S3098" s="1745"/>
      <c r="T3098" s="1745"/>
      <c r="U3098" s="1745"/>
    </row>
    <row r="3099" spans="13:21">
      <c r="M3099" s="1858"/>
      <c r="N3099" s="1859"/>
      <c r="O3099" s="1859"/>
      <c r="P3099" s="1859"/>
      <c r="Q3099" s="1745"/>
      <c r="R3099" s="1745"/>
      <c r="S3099" s="1745"/>
      <c r="T3099" s="1745"/>
      <c r="U3099" s="1745"/>
    </row>
    <row r="3100" spans="13:21">
      <c r="M3100" s="1858"/>
      <c r="N3100" s="1859"/>
      <c r="O3100" s="1859"/>
      <c r="P3100" s="1859"/>
      <c r="Q3100" s="1745"/>
      <c r="R3100" s="1745"/>
      <c r="S3100" s="1745"/>
      <c r="T3100" s="1745"/>
      <c r="U3100" s="1745"/>
    </row>
    <row r="3101" spans="13:21">
      <c r="M3101" s="1858"/>
      <c r="N3101" s="1859"/>
      <c r="O3101" s="1859"/>
      <c r="P3101" s="1859"/>
      <c r="Q3101" s="1745"/>
      <c r="R3101" s="1745"/>
      <c r="S3101" s="1745"/>
      <c r="T3101" s="1745"/>
      <c r="U3101" s="1745"/>
    </row>
    <row r="3102" spans="13:21">
      <c r="M3102" s="1858"/>
      <c r="N3102" s="1859"/>
      <c r="O3102" s="1859"/>
      <c r="P3102" s="1859"/>
      <c r="Q3102" s="1745"/>
      <c r="R3102" s="1745"/>
      <c r="S3102" s="1745"/>
      <c r="T3102" s="1745"/>
      <c r="U3102" s="1745"/>
    </row>
    <row r="3103" spans="13:21">
      <c r="M3103" s="1858"/>
      <c r="N3103" s="1859"/>
      <c r="O3103" s="1859"/>
      <c r="P3103" s="1859"/>
      <c r="Q3103" s="1745"/>
      <c r="R3103" s="1745"/>
      <c r="S3103" s="1745"/>
      <c r="T3103" s="1745"/>
      <c r="U3103" s="1745"/>
    </row>
    <row r="3104" spans="13:21">
      <c r="M3104" s="1858"/>
      <c r="N3104" s="1859"/>
      <c r="O3104" s="1859"/>
      <c r="P3104" s="1859"/>
      <c r="Q3104" s="1745"/>
      <c r="R3104" s="1745"/>
      <c r="S3104" s="1745"/>
      <c r="T3104" s="1745"/>
      <c r="U3104" s="1745"/>
    </row>
    <row r="3105" spans="13:21">
      <c r="M3105" s="1858"/>
      <c r="N3105" s="1859"/>
      <c r="O3105" s="1859"/>
      <c r="P3105" s="1859"/>
      <c r="Q3105" s="1745"/>
      <c r="R3105" s="1745"/>
      <c r="S3105" s="1745"/>
      <c r="T3105" s="1745"/>
      <c r="U3105" s="1745"/>
    </row>
    <row r="3106" spans="13:21">
      <c r="M3106" s="1858"/>
      <c r="N3106" s="1859"/>
      <c r="O3106" s="1859"/>
      <c r="P3106" s="1859"/>
      <c r="Q3106" s="1745"/>
      <c r="R3106" s="1745"/>
      <c r="S3106" s="1745"/>
      <c r="T3106" s="1745"/>
      <c r="U3106" s="1745"/>
    </row>
    <row r="3107" spans="13:21">
      <c r="M3107" s="1858"/>
      <c r="N3107" s="1859"/>
      <c r="O3107" s="1859"/>
      <c r="P3107" s="1859"/>
      <c r="Q3107" s="1745"/>
      <c r="R3107" s="1745"/>
      <c r="S3107" s="1745"/>
      <c r="T3107" s="1745"/>
      <c r="U3107" s="1745"/>
    </row>
    <row r="3108" spans="13:21">
      <c r="M3108" s="1858"/>
      <c r="N3108" s="1859"/>
      <c r="O3108" s="1859"/>
      <c r="P3108" s="1859"/>
      <c r="Q3108" s="1745"/>
      <c r="R3108" s="1745"/>
      <c r="S3108" s="1745"/>
      <c r="T3108" s="1745"/>
      <c r="U3108" s="1745"/>
    </row>
    <row r="3109" spans="13:21">
      <c r="M3109" s="1858"/>
      <c r="N3109" s="1859"/>
      <c r="O3109" s="1859"/>
      <c r="P3109" s="1859"/>
      <c r="Q3109" s="1745"/>
      <c r="R3109" s="1745"/>
      <c r="S3109" s="1745"/>
      <c r="T3109" s="1745"/>
      <c r="U3109" s="1745"/>
    </row>
    <row r="3110" spans="13:21">
      <c r="M3110" s="1858"/>
      <c r="N3110" s="1859"/>
      <c r="O3110" s="1859"/>
      <c r="P3110" s="1859"/>
      <c r="Q3110" s="1745"/>
      <c r="R3110" s="1745"/>
      <c r="S3110" s="1745"/>
      <c r="T3110" s="1745"/>
      <c r="U3110" s="1745"/>
    </row>
    <row r="3111" spans="13:21">
      <c r="M3111" s="1858"/>
      <c r="N3111" s="1859"/>
      <c r="O3111" s="1859"/>
      <c r="P3111" s="1859"/>
      <c r="Q3111" s="1745"/>
      <c r="R3111" s="1745"/>
      <c r="S3111" s="1745"/>
      <c r="T3111" s="1745"/>
      <c r="U3111" s="1745"/>
    </row>
    <row r="3112" spans="13:21">
      <c r="M3112" s="1858"/>
      <c r="N3112" s="1859"/>
      <c r="O3112" s="1859"/>
      <c r="P3112" s="1859"/>
      <c r="Q3112" s="1745"/>
      <c r="R3112" s="1745"/>
      <c r="S3112" s="1745"/>
      <c r="T3112" s="1745"/>
      <c r="U3112" s="1745"/>
    </row>
    <row r="3113" spans="13:21">
      <c r="M3113" s="1858"/>
      <c r="N3113" s="1859"/>
      <c r="O3113" s="1859"/>
      <c r="P3113" s="1859"/>
      <c r="Q3113" s="1745"/>
      <c r="R3113" s="1745"/>
      <c r="S3113" s="1745"/>
      <c r="T3113" s="1745"/>
      <c r="U3113" s="1745"/>
    </row>
    <row r="3114" spans="13:21">
      <c r="M3114" s="1858"/>
      <c r="N3114" s="1859"/>
      <c r="O3114" s="1859"/>
      <c r="P3114" s="1859"/>
      <c r="Q3114" s="1745"/>
      <c r="R3114" s="1745"/>
      <c r="S3114" s="1745"/>
      <c r="T3114" s="1745"/>
      <c r="U3114" s="1745"/>
    </row>
    <row r="3115" spans="13:21">
      <c r="M3115" s="1858"/>
      <c r="N3115" s="1859"/>
      <c r="O3115" s="1859"/>
      <c r="P3115" s="1859"/>
      <c r="Q3115" s="1745"/>
      <c r="R3115" s="1745"/>
      <c r="S3115" s="1745"/>
      <c r="T3115" s="1745"/>
      <c r="U3115" s="1745"/>
    </row>
    <row r="3116" spans="13:21">
      <c r="M3116" s="1858"/>
      <c r="N3116" s="1859"/>
      <c r="O3116" s="1859"/>
      <c r="P3116" s="1859"/>
      <c r="Q3116" s="1745"/>
      <c r="R3116" s="1745"/>
      <c r="S3116" s="1745"/>
      <c r="T3116" s="1745"/>
      <c r="U3116" s="1745"/>
    </row>
    <row r="3117" spans="13:21">
      <c r="M3117" s="1858"/>
      <c r="N3117" s="1859"/>
      <c r="O3117" s="1859"/>
      <c r="P3117" s="1859"/>
      <c r="Q3117" s="1745"/>
      <c r="R3117" s="1745"/>
      <c r="S3117" s="1745"/>
      <c r="T3117" s="1745"/>
      <c r="U3117" s="1745"/>
    </row>
    <row r="3118" spans="13:21">
      <c r="M3118" s="1858"/>
      <c r="N3118" s="1859"/>
      <c r="O3118" s="1859"/>
      <c r="P3118" s="1859"/>
      <c r="Q3118" s="1745"/>
      <c r="R3118" s="1745"/>
      <c r="S3118" s="1745"/>
      <c r="T3118" s="1745"/>
      <c r="U3118" s="1745"/>
    </row>
    <row r="3119" spans="13:21">
      <c r="M3119" s="1858"/>
      <c r="N3119" s="1859"/>
      <c r="O3119" s="1859"/>
      <c r="P3119" s="1859"/>
      <c r="Q3119" s="1745"/>
      <c r="R3119" s="1745"/>
      <c r="S3119" s="1745"/>
      <c r="T3119" s="1745"/>
      <c r="U3119" s="1745"/>
    </row>
    <row r="3120" spans="13:21">
      <c r="M3120" s="1858"/>
      <c r="N3120" s="1859"/>
      <c r="O3120" s="1859"/>
      <c r="P3120" s="1859"/>
      <c r="Q3120" s="1745"/>
      <c r="R3120" s="1745"/>
      <c r="S3120" s="1745"/>
      <c r="T3120" s="1745"/>
      <c r="U3120" s="1745"/>
    </row>
    <row r="3121" spans="13:21">
      <c r="M3121" s="1858"/>
      <c r="N3121" s="1859"/>
      <c r="O3121" s="1859"/>
      <c r="P3121" s="1859"/>
      <c r="Q3121" s="1745"/>
      <c r="R3121" s="1745"/>
      <c r="S3121" s="1745"/>
      <c r="T3121" s="1745"/>
      <c r="U3121" s="1745"/>
    </row>
    <row r="3122" spans="13:21">
      <c r="M3122" s="1858"/>
      <c r="N3122" s="1859"/>
      <c r="O3122" s="1859"/>
      <c r="P3122" s="1859"/>
      <c r="Q3122" s="1745"/>
      <c r="R3122" s="1745"/>
      <c r="S3122" s="1745"/>
      <c r="T3122" s="1745"/>
      <c r="U3122" s="1745"/>
    </row>
    <row r="3123" spans="13:21">
      <c r="M3123" s="1858"/>
      <c r="N3123" s="1859"/>
      <c r="O3123" s="1859"/>
      <c r="P3123" s="1859"/>
      <c r="Q3123" s="1745"/>
      <c r="R3123" s="1745"/>
      <c r="S3123" s="1745"/>
      <c r="T3123" s="1745"/>
      <c r="U3123" s="1745"/>
    </row>
    <row r="3124" spans="13:21">
      <c r="M3124" s="1858"/>
      <c r="N3124" s="1859"/>
      <c r="O3124" s="1859"/>
      <c r="P3124" s="1859"/>
      <c r="Q3124" s="1745"/>
      <c r="R3124" s="1745"/>
      <c r="S3124" s="1745"/>
      <c r="T3124" s="1745"/>
      <c r="U3124" s="1745"/>
    </row>
    <row r="3125" spans="13:21">
      <c r="M3125" s="1858"/>
      <c r="N3125" s="1859"/>
      <c r="O3125" s="1859"/>
      <c r="P3125" s="1859"/>
      <c r="Q3125" s="1745"/>
      <c r="R3125" s="1745"/>
      <c r="S3125" s="1745"/>
      <c r="T3125" s="1745"/>
      <c r="U3125" s="1745"/>
    </row>
    <row r="3126" spans="13:21">
      <c r="M3126" s="1858"/>
      <c r="N3126" s="1859"/>
      <c r="O3126" s="1859"/>
      <c r="P3126" s="1859"/>
      <c r="Q3126" s="1745"/>
      <c r="R3126" s="1745"/>
      <c r="S3126" s="1745"/>
      <c r="T3126" s="1745"/>
      <c r="U3126" s="1745"/>
    </row>
    <row r="3127" spans="13:21">
      <c r="M3127" s="1858"/>
      <c r="N3127" s="1859"/>
      <c r="O3127" s="1859"/>
      <c r="P3127" s="1859"/>
      <c r="Q3127" s="1745"/>
      <c r="R3127" s="1745"/>
      <c r="S3127" s="1745"/>
      <c r="T3127" s="1745"/>
      <c r="U3127" s="1745"/>
    </row>
    <row r="3128" spans="13:21">
      <c r="M3128" s="1858"/>
      <c r="N3128" s="1859"/>
      <c r="O3128" s="1859"/>
      <c r="P3128" s="1859"/>
      <c r="Q3128" s="1745"/>
      <c r="R3128" s="1745"/>
      <c r="S3128" s="1745"/>
      <c r="T3128" s="1745"/>
      <c r="U3128" s="1745"/>
    </row>
    <row r="3129" spans="13:21">
      <c r="M3129" s="1858"/>
      <c r="N3129" s="1859"/>
      <c r="O3129" s="1859"/>
      <c r="P3129" s="1859"/>
      <c r="Q3129" s="1745"/>
      <c r="R3129" s="1745"/>
      <c r="S3129" s="1745"/>
      <c r="T3129" s="1745"/>
      <c r="U3129" s="1745"/>
    </row>
    <row r="3130" spans="13:21">
      <c r="M3130" s="1858"/>
      <c r="N3130" s="1859"/>
      <c r="O3130" s="1859"/>
      <c r="P3130" s="1859"/>
      <c r="Q3130" s="1745"/>
      <c r="R3130" s="1745"/>
      <c r="S3130" s="1745"/>
      <c r="T3130" s="1745"/>
      <c r="U3130" s="1745"/>
    </row>
    <row r="3131" spans="13:21">
      <c r="M3131" s="1858"/>
      <c r="N3131" s="1859"/>
      <c r="O3131" s="1859"/>
      <c r="P3131" s="1859"/>
      <c r="Q3131" s="1745"/>
      <c r="R3131" s="1745"/>
      <c r="S3131" s="1745"/>
      <c r="T3131" s="1745"/>
      <c r="U3131" s="1745"/>
    </row>
    <row r="3132" spans="13:21">
      <c r="M3132" s="1858"/>
      <c r="N3132" s="1859"/>
      <c r="O3132" s="1859"/>
      <c r="P3132" s="1859"/>
      <c r="Q3132" s="1745"/>
      <c r="R3132" s="1745"/>
      <c r="S3132" s="1745"/>
      <c r="T3132" s="1745"/>
      <c r="U3132" s="1745"/>
    </row>
    <row r="3133" spans="13:21">
      <c r="M3133" s="1858"/>
      <c r="N3133" s="1859"/>
      <c r="O3133" s="1859"/>
      <c r="P3133" s="1859"/>
      <c r="Q3133" s="1745"/>
      <c r="R3133" s="1745"/>
      <c r="S3133" s="1745"/>
      <c r="T3133" s="1745"/>
      <c r="U3133" s="1745"/>
    </row>
    <row r="3134" spans="13:21">
      <c r="M3134" s="1858"/>
      <c r="N3134" s="1859"/>
      <c r="O3134" s="1859"/>
      <c r="P3134" s="1859"/>
      <c r="Q3134" s="1745"/>
      <c r="R3134" s="1745"/>
      <c r="S3134" s="1745"/>
      <c r="T3134" s="1745"/>
      <c r="U3134" s="1745"/>
    </row>
    <row r="3135" spans="13:21">
      <c r="M3135" s="1858"/>
      <c r="N3135" s="1859"/>
      <c r="O3135" s="1859"/>
      <c r="P3135" s="1859"/>
      <c r="Q3135" s="1745"/>
      <c r="R3135" s="1745"/>
      <c r="S3135" s="1745"/>
      <c r="T3135" s="1745"/>
      <c r="U3135" s="1745"/>
    </row>
    <row r="3136" spans="13:21">
      <c r="M3136" s="1858"/>
      <c r="N3136" s="1859"/>
      <c r="O3136" s="1859"/>
      <c r="P3136" s="1859"/>
      <c r="Q3136" s="1745"/>
      <c r="R3136" s="1745"/>
      <c r="S3136" s="1745"/>
      <c r="T3136" s="1745"/>
      <c r="U3136" s="1745"/>
    </row>
    <row r="3137" spans="13:21">
      <c r="M3137" s="1858"/>
      <c r="N3137" s="1859"/>
      <c r="O3137" s="1859"/>
      <c r="P3137" s="1859"/>
      <c r="Q3137" s="1745"/>
      <c r="R3137" s="1745"/>
      <c r="S3137" s="1745"/>
      <c r="T3137" s="1745"/>
      <c r="U3137" s="1745"/>
    </row>
    <row r="3138" spans="13:21">
      <c r="M3138" s="1858"/>
      <c r="N3138" s="1859"/>
      <c r="O3138" s="1859"/>
      <c r="P3138" s="1859"/>
      <c r="Q3138" s="1745"/>
      <c r="R3138" s="1745"/>
      <c r="S3138" s="1745"/>
      <c r="T3138" s="1745"/>
      <c r="U3138" s="1745"/>
    </row>
    <row r="3139" spans="13:21">
      <c r="M3139" s="1858"/>
      <c r="N3139" s="1859"/>
      <c r="O3139" s="1859"/>
      <c r="P3139" s="1859"/>
      <c r="Q3139" s="1745"/>
      <c r="R3139" s="1745"/>
      <c r="S3139" s="1745"/>
      <c r="T3139" s="1745"/>
      <c r="U3139" s="1745"/>
    </row>
    <row r="3140" spans="13:21">
      <c r="M3140" s="1858"/>
      <c r="N3140" s="1859"/>
      <c r="O3140" s="1859"/>
      <c r="P3140" s="1859"/>
      <c r="Q3140" s="1745"/>
      <c r="R3140" s="1745"/>
      <c r="S3140" s="1745"/>
      <c r="T3140" s="1745"/>
      <c r="U3140" s="1745"/>
    </row>
    <row r="3141" spans="13:21">
      <c r="M3141" s="1858"/>
      <c r="N3141" s="1859"/>
      <c r="O3141" s="1859"/>
      <c r="P3141" s="1859"/>
      <c r="Q3141" s="1745"/>
      <c r="R3141" s="1745"/>
      <c r="S3141" s="1745"/>
      <c r="T3141" s="1745"/>
      <c r="U3141" s="1745"/>
    </row>
    <row r="3142" spans="13:21">
      <c r="M3142" s="1858"/>
      <c r="N3142" s="1859"/>
      <c r="O3142" s="1859"/>
      <c r="P3142" s="1859"/>
      <c r="Q3142" s="1745"/>
      <c r="R3142" s="1745"/>
      <c r="S3142" s="1745"/>
      <c r="T3142" s="1745"/>
      <c r="U3142" s="1745"/>
    </row>
    <row r="3143" spans="13:21">
      <c r="M3143" s="1858"/>
      <c r="N3143" s="1859"/>
      <c r="O3143" s="1859"/>
      <c r="P3143" s="1859"/>
      <c r="Q3143" s="1745"/>
      <c r="R3143" s="1745"/>
      <c r="S3143" s="1745"/>
      <c r="T3143" s="1745"/>
      <c r="U3143" s="1745"/>
    </row>
    <row r="3144" spans="13:21">
      <c r="M3144" s="1858"/>
      <c r="N3144" s="1859"/>
      <c r="O3144" s="1859"/>
      <c r="P3144" s="1859"/>
      <c r="Q3144" s="1745"/>
      <c r="R3144" s="1745"/>
      <c r="S3144" s="1745"/>
      <c r="T3144" s="1745"/>
      <c r="U3144" s="1745"/>
    </row>
    <row r="3145" spans="13:21">
      <c r="M3145" s="1858"/>
      <c r="N3145" s="1859"/>
      <c r="O3145" s="1859"/>
      <c r="P3145" s="1859"/>
      <c r="Q3145" s="1745"/>
      <c r="R3145" s="1745"/>
      <c r="S3145" s="1745"/>
      <c r="T3145" s="1745"/>
      <c r="U3145" s="1745"/>
    </row>
    <row r="3146" spans="13:21">
      <c r="M3146" s="1858"/>
      <c r="N3146" s="1859"/>
      <c r="O3146" s="1859"/>
      <c r="P3146" s="1859"/>
      <c r="Q3146" s="1745"/>
      <c r="R3146" s="1745"/>
      <c r="S3146" s="1745"/>
      <c r="T3146" s="1745"/>
      <c r="U3146" s="1745"/>
    </row>
    <row r="3147" spans="13:21">
      <c r="M3147" s="1858"/>
      <c r="N3147" s="1859"/>
      <c r="O3147" s="1859"/>
      <c r="P3147" s="1859"/>
      <c r="Q3147" s="1745"/>
      <c r="R3147" s="1745"/>
      <c r="S3147" s="1745"/>
      <c r="T3147" s="1745"/>
      <c r="U3147" s="1745"/>
    </row>
    <row r="3148" spans="13:21">
      <c r="M3148" s="1858"/>
      <c r="N3148" s="1859"/>
      <c r="O3148" s="1859"/>
      <c r="P3148" s="1859"/>
      <c r="Q3148" s="1745"/>
      <c r="R3148" s="1745"/>
      <c r="S3148" s="1745"/>
      <c r="T3148" s="1745"/>
      <c r="U3148" s="1745"/>
    </row>
    <row r="3149" spans="13:21">
      <c r="M3149" s="1858"/>
      <c r="N3149" s="1859"/>
      <c r="O3149" s="1859"/>
      <c r="P3149" s="1859"/>
      <c r="Q3149" s="1745"/>
      <c r="R3149" s="1745"/>
      <c r="S3149" s="1745"/>
      <c r="T3149" s="1745"/>
      <c r="U3149" s="1745"/>
    </row>
    <row r="3150" spans="13:21">
      <c r="M3150" s="1858"/>
      <c r="N3150" s="1859"/>
      <c r="O3150" s="1859"/>
      <c r="P3150" s="1859"/>
      <c r="Q3150" s="1745"/>
      <c r="R3150" s="1745"/>
      <c r="S3150" s="1745"/>
      <c r="T3150" s="1745"/>
      <c r="U3150" s="1745"/>
    </row>
    <row r="3151" spans="13:21">
      <c r="M3151" s="1858"/>
      <c r="N3151" s="1859"/>
      <c r="O3151" s="1859"/>
      <c r="P3151" s="1859"/>
      <c r="Q3151" s="1745"/>
      <c r="R3151" s="1745"/>
      <c r="S3151" s="1745"/>
      <c r="T3151" s="1745"/>
      <c r="U3151" s="1745"/>
    </row>
    <row r="3152" spans="13:21">
      <c r="M3152" s="1858"/>
      <c r="N3152" s="1859"/>
      <c r="O3152" s="1859"/>
      <c r="P3152" s="1859"/>
      <c r="Q3152" s="1745"/>
      <c r="R3152" s="1745"/>
      <c r="S3152" s="1745"/>
      <c r="T3152" s="1745"/>
      <c r="U3152" s="1745"/>
    </row>
    <row r="3153" spans="13:21">
      <c r="M3153" s="1858"/>
      <c r="N3153" s="1859"/>
      <c r="O3153" s="1859"/>
      <c r="P3153" s="1859"/>
      <c r="Q3153" s="1745"/>
      <c r="R3153" s="1745"/>
      <c r="S3153" s="1745"/>
      <c r="T3153" s="1745"/>
      <c r="U3153" s="1745"/>
    </row>
    <row r="3154" spans="13:21">
      <c r="M3154" s="1858"/>
      <c r="N3154" s="1859"/>
      <c r="O3154" s="1859"/>
      <c r="P3154" s="1859"/>
      <c r="Q3154" s="1745"/>
      <c r="R3154" s="1745"/>
      <c r="S3154" s="1745"/>
      <c r="T3154" s="1745"/>
      <c r="U3154" s="1745"/>
    </row>
    <row r="3155" spans="13:21">
      <c r="M3155" s="1858"/>
      <c r="N3155" s="1859"/>
      <c r="O3155" s="1859"/>
      <c r="P3155" s="1859"/>
      <c r="Q3155" s="1745"/>
      <c r="R3155" s="1745"/>
      <c r="S3155" s="1745"/>
      <c r="T3155" s="1745"/>
      <c r="U3155" s="1745"/>
    </row>
    <row r="3156" spans="13:21">
      <c r="M3156" s="1858"/>
      <c r="N3156" s="1859"/>
      <c r="O3156" s="1859"/>
      <c r="P3156" s="1859"/>
      <c r="Q3156" s="1745"/>
      <c r="R3156" s="1745"/>
      <c r="S3156" s="1745"/>
      <c r="T3156" s="1745"/>
      <c r="U3156" s="1745"/>
    </row>
    <row r="3157" spans="13:21">
      <c r="M3157" s="1858"/>
      <c r="N3157" s="1859"/>
      <c r="O3157" s="1859"/>
      <c r="P3157" s="1859"/>
      <c r="Q3157" s="1745"/>
      <c r="R3157" s="1745"/>
      <c r="S3157" s="1745"/>
      <c r="T3157" s="1745"/>
      <c r="U3157" s="1745"/>
    </row>
    <row r="3158" spans="13:21">
      <c r="M3158" s="1858"/>
      <c r="N3158" s="1859"/>
      <c r="O3158" s="1859"/>
      <c r="P3158" s="1859"/>
      <c r="Q3158" s="1745"/>
      <c r="R3158" s="1745"/>
      <c r="S3158" s="1745"/>
      <c r="T3158" s="1745"/>
      <c r="U3158" s="1745"/>
    </row>
    <row r="3159" spans="13:21">
      <c r="M3159" s="1858"/>
      <c r="N3159" s="1859"/>
      <c r="O3159" s="1859"/>
      <c r="P3159" s="1859"/>
      <c r="Q3159" s="1745"/>
      <c r="R3159" s="1745"/>
      <c r="S3159" s="1745"/>
      <c r="T3159" s="1745"/>
      <c r="U3159" s="1745"/>
    </row>
    <row r="3160" spans="13:21">
      <c r="M3160" s="1858"/>
      <c r="N3160" s="1859"/>
      <c r="O3160" s="1859"/>
      <c r="P3160" s="1859"/>
      <c r="Q3160" s="1745"/>
      <c r="R3160" s="1745"/>
      <c r="S3160" s="1745"/>
      <c r="T3160" s="1745"/>
      <c r="U3160" s="1745"/>
    </row>
    <row r="3161" spans="13:21">
      <c r="M3161" s="1858"/>
      <c r="N3161" s="1859"/>
      <c r="O3161" s="1859"/>
      <c r="P3161" s="1859"/>
      <c r="Q3161" s="1745"/>
      <c r="R3161" s="1745"/>
      <c r="S3161" s="1745"/>
      <c r="T3161" s="1745"/>
      <c r="U3161" s="1745"/>
    </row>
    <row r="3162" spans="13:21">
      <c r="M3162" s="1858"/>
      <c r="N3162" s="1859"/>
      <c r="O3162" s="1859"/>
      <c r="P3162" s="1859"/>
      <c r="Q3162" s="1745"/>
      <c r="R3162" s="1745"/>
      <c r="S3162" s="1745"/>
      <c r="T3162" s="1745"/>
      <c r="U3162" s="1745"/>
    </row>
    <row r="3163" spans="13:21">
      <c r="M3163" s="1858"/>
      <c r="N3163" s="1859"/>
      <c r="O3163" s="1859"/>
      <c r="P3163" s="1859"/>
      <c r="Q3163" s="1745"/>
      <c r="R3163" s="1745"/>
      <c r="S3163" s="1745"/>
      <c r="T3163" s="1745"/>
      <c r="U3163" s="1745"/>
    </row>
    <row r="3164" spans="13:21">
      <c r="M3164" s="1858"/>
      <c r="N3164" s="1859"/>
      <c r="O3164" s="1859"/>
      <c r="P3164" s="1859"/>
      <c r="Q3164" s="1745"/>
      <c r="R3164" s="1745"/>
      <c r="S3164" s="1745"/>
      <c r="T3164" s="1745"/>
      <c r="U3164" s="1745"/>
    </row>
    <row r="3165" spans="13:21">
      <c r="M3165" s="1858"/>
      <c r="N3165" s="1859"/>
      <c r="O3165" s="1859"/>
      <c r="P3165" s="1859"/>
      <c r="Q3165" s="1745"/>
      <c r="R3165" s="1745"/>
      <c r="S3165" s="1745"/>
      <c r="T3165" s="1745"/>
      <c r="U3165" s="1745"/>
    </row>
    <row r="3166" spans="13:21">
      <c r="M3166" s="1858"/>
      <c r="N3166" s="1859"/>
      <c r="O3166" s="1859"/>
      <c r="P3166" s="1859"/>
      <c r="Q3166" s="1745"/>
      <c r="R3166" s="1745"/>
      <c r="S3166" s="1745"/>
      <c r="T3166" s="1745"/>
      <c r="U3166" s="1745"/>
    </row>
    <row r="3167" spans="13:21">
      <c r="M3167" s="1858"/>
      <c r="N3167" s="1859"/>
      <c r="O3167" s="1859"/>
      <c r="P3167" s="1859"/>
      <c r="Q3167" s="1745"/>
      <c r="R3167" s="1745"/>
      <c r="S3167" s="1745"/>
      <c r="T3167" s="1745"/>
      <c r="U3167" s="1745"/>
    </row>
    <row r="3168" spans="13:21">
      <c r="M3168" s="1858"/>
      <c r="N3168" s="1859"/>
      <c r="O3168" s="1859"/>
      <c r="P3168" s="1859"/>
      <c r="Q3168" s="1745"/>
      <c r="R3168" s="1745"/>
      <c r="S3168" s="1745"/>
      <c r="T3168" s="1745"/>
      <c r="U3168" s="1745"/>
    </row>
    <row r="3169" spans="13:21">
      <c r="M3169" s="1858"/>
      <c r="N3169" s="1859"/>
      <c r="O3169" s="1859"/>
      <c r="P3169" s="1859"/>
      <c r="Q3169" s="1745"/>
      <c r="R3169" s="1745"/>
      <c r="S3169" s="1745"/>
      <c r="T3169" s="1745"/>
      <c r="U3169" s="1745"/>
    </row>
    <row r="3170" spans="13:21">
      <c r="M3170" s="1858"/>
      <c r="N3170" s="1859"/>
      <c r="O3170" s="1859"/>
      <c r="P3170" s="1859"/>
      <c r="Q3170" s="1745"/>
      <c r="R3170" s="1745"/>
      <c r="S3170" s="1745"/>
      <c r="T3170" s="1745"/>
      <c r="U3170" s="1745"/>
    </row>
    <row r="3171" spans="13:21">
      <c r="M3171" s="1858"/>
      <c r="N3171" s="1859"/>
      <c r="O3171" s="1859"/>
      <c r="P3171" s="1859"/>
      <c r="Q3171" s="1745"/>
      <c r="R3171" s="1745"/>
      <c r="S3171" s="1745"/>
      <c r="T3171" s="1745"/>
      <c r="U3171" s="1745"/>
    </row>
    <row r="3172" spans="13:21">
      <c r="M3172" s="1858"/>
      <c r="N3172" s="1859"/>
      <c r="O3172" s="1859"/>
      <c r="P3172" s="1859"/>
      <c r="Q3172" s="1745"/>
      <c r="R3172" s="1745"/>
      <c r="S3172" s="1745"/>
      <c r="T3172" s="1745"/>
      <c r="U3172" s="1745"/>
    </row>
    <row r="3173" spans="13:21">
      <c r="M3173" s="1858"/>
      <c r="N3173" s="1859"/>
      <c r="O3173" s="1859"/>
      <c r="P3173" s="1859"/>
      <c r="Q3173" s="1745"/>
      <c r="R3173" s="1745"/>
      <c r="S3173" s="1745"/>
      <c r="T3173" s="1745"/>
      <c r="U3173" s="1745"/>
    </row>
    <row r="3174" spans="13:21">
      <c r="M3174" s="1858"/>
      <c r="N3174" s="1859"/>
      <c r="O3174" s="1859"/>
      <c r="P3174" s="1859"/>
      <c r="Q3174" s="1745"/>
      <c r="R3174" s="1745"/>
      <c r="S3174" s="1745"/>
      <c r="T3174" s="1745"/>
      <c r="U3174" s="1745"/>
    </row>
    <row r="3175" spans="13:21">
      <c r="M3175" s="1858"/>
      <c r="N3175" s="1859"/>
      <c r="O3175" s="1859"/>
      <c r="P3175" s="1859"/>
      <c r="Q3175" s="1745"/>
      <c r="R3175" s="1745"/>
      <c r="S3175" s="1745"/>
      <c r="T3175" s="1745"/>
      <c r="U3175" s="1745"/>
    </row>
    <row r="3176" spans="13:21">
      <c r="M3176" s="1858"/>
      <c r="N3176" s="1859"/>
      <c r="O3176" s="1859"/>
      <c r="P3176" s="1859"/>
      <c r="Q3176" s="1745"/>
      <c r="R3176" s="1745"/>
      <c r="S3176" s="1745"/>
      <c r="T3176" s="1745"/>
      <c r="U3176" s="1745"/>
    </row>
    <row r="3177" spans="13:21">
      <c r="M3177" s="1858"/>
      <c r="N3177" s="1859"/>
      <c r="O3177" s="1859"/>
      <c r="P3177" s="1859"/>
      <c r="Q3177" s="1745"/>
      <c r="R3177" s="1745"/>
      <c r="S3177" s="1745"/>
      <c r="T3177" s="1745"/>
      <c r="U3177" s="1745"/>
    </row>
    <row r="3178" spans="13:21">
      <c r="M3178" s="1858"/>
      <c r="N3178" s="1859"/>
      <c r="O3178" s="1859"/>
      <c r="P3178" s="1859"/>
      <c r="Q3178" s="1745"/>
      <c r="R3178" s="1745"/>
      <c r="S3178" s="1745"/>
      <c r="T3178" s="1745"/>
      <c r="U3178" s="1745"/>
    </row>
    <row r="3179" spans="13:21">
      <c r="M3179" s="1858"/>
      <c r="N3179" s="1859"/>
      <c r="O3179" s="1859"/>
      <c r="P3179" s="1859"/>
      <c r="Q3179" s="1745"/>
      <c r="R3179" s="1745"/>
      <c r="S3179" s="1745"/>
      <c r="T3179" s="1745"/>
      <c r="U3179" s="1745"/>
    </row>
    <row r="3180" spans="13:21">
      <c r="M3180" s="1858"/>
      <c r="N3180" s="1859"/>
      <c r="O3180" s="1859"/>
      <c r="P3180" s="1859"/>
      <c r="Q3180" s="1745"/>
      <c r="R3180" s="1745"/>
      <c r="S3180" s="1745"/>
      <c r="T3180" s="1745"/>
      <c r="U3180" s="1745"/>
    </row>
    <row r="3181" spans="13:21">
      <c r="M3181" s="1858"/>
      <c r="N3181" s="1859"/>
      <c r="O3181" s="1859"/>
      <c r="P3181" s="1859"/>
      <c r="Q3181" s="1745"/>
      <c r="R3181" s="1745"/>
      <c r="S3181" s="1745"/>
      <c r="T3181" s="1745"/>
      <c r="U3181" s="1745"/>
    </row>
    <row r="3182" spans="13:21">
      <c r="M3182" s="1858"/>
      <c r="N3182" s="1859"/>
      <c r="O3182" s="1859"/>
      <c r="P3182" s="1859"/>
      <c r="Q3182" s="1745"/>
      <c r="R3182" s="1745"/>
      <c r="S3182" s="1745"/>
      <c r="T3182" s="1745"/>
      <c r="U3182" s="1745"/>
    </row>
    <row r="3183" spans="13:21">
      <c r="M3183" s="1858"/>
      <c r="N3183" s="1859"/>
      <c r="O3183" s="1859"/>
      <c r="P3183" s="1859"/>
      <c r="Q3183" s="1745"/>
      <c r="R3183" s="1745"/>
      <c r="S3183" s="1745"/>
      <c r="T3183" s="1745"/>
      <c r="U3183" s="1745"/>
    </row>
    <row r="3184" spans="13:21">
      <c r="M3184" s="1858"/>
      <c r="N3184" s="1859"/>
      <c r="O3184" s="1859"/>
      <c r="P3184" s="1859"/>
      <c r="Q3184" s="1745"/>
      <c r="R3184" s="1745"/>
      <c r="S3184" s="1745"/>
      <c r="T3184" s="1745"/>
      <c r="U3184" s="1745"/>
    </row>
    <row r="3185" spans="13:21">
      <c r="M3185" s="1858"/>
      <c r="N3185" s="1859"/>
      <c r="O3185" s="1859"/>
      <c r="P3185" s="1859"/>
      <c r="Q3185" s="1745"/>
      <c r="R3185" s="1745"/>
      <c r="S3185" s="1745"/>
      <c r="T3185" s="1745"/>
      <c r="U3185" s="1745"/>
    </row>
    <row r="3186" spans="13:21">
      <c r="M3186" s="1858"/>
      <c r="N3186" s="1859"/>
      <c r="O3186" s="1859"/>
      <c r="P3186" s="1859"/>
      <c r="Q3186" s="1745"/>
      <c r="R3186" s="1745"/>
      <c r="S3186" s="1745"/>
      <c r="T3186" s="1745"/>
      <c r="U3186" s="1745"/>
    </row>
    <row r="3187" spans="13:21">
      <c r="M3187" s="1858"/>
      <c r="N3187" s="1859"/>
      <c r="O3187" s="1859"/>
      <c r="P3187" s="1859"/>
      <c r="Q3187" s="1745"/>
      <c r="R3187" s="1745"/>
      <c r="S3187" s="1745"/>
      <c r="T3187" s="1745"/>
      <c r="U3187" s="1745"/>
    </row>
    <row r="3188" spans="13:21">
      <c r="M3188" s="1858"/>
      <c r="N3188" s="1859"/>
      <c r="O3188" s="1859"/>
      <c r="P3188" s="1859"/>
      <c r="Q3188" s="1745"/>
      <c r="R3188" s="1745"/>
      <c r="S3188" s="1745"/>
      <c r="T3188" s="1745"/>
      <c r="U3188" s="1745"/>
    </row>
    <row r="3189" spans="13:21">
      <c r="M3189" s="1858"/>
      <c r="N3189" s="1859"/>
      <c r="O3189" s="1859"/>
      <c r="P3189" s="1859"/>
      <c r="Q3189" s="1745"/>
      <c r="R3189" s="1745"/>
      <c r="S3189" s="1745"/>
      <c r="T3189" s="1745"/>
      <c r="U3189" s="1745"/>
    </row>
    <row r="3190" spans="13:21">
      <c r="M3190" s="1858"/>
      <c r="N3190" s="1859"/>
      <c r="O3190" s="1859"/>
      <c r="P3190" s="1859"/>
      <c r="Q3190" s="1745"/>
      <c r="R3190" s="1745"/>
      <c r="S3190" s="1745"/>
      <c r="T3190" s="1745"/>
      <c r="U3190" s="1745"/>
    </row>
    <row r="3191" spans="13:21">
      <c r="M3191" s="1858"/>
      <c r="N3191" s="1859"/>
      <c r="O3191" s="1859"/>
      <c r="P3191" s="1859"/>
      <c r="Q3191" s="1745"/>
      <c r="R3191" s="1745"/>
      <c r="S3191" s="1745"/>
      <c r="T3191" s="1745"/>
      <c r="U3191" s="1745"/>
    </row>
    <row r="3192" spans="13:21">
      <c r="M3192" s="1858"/>
      <c r="N3192" s="1859"/>
      <c r="O3192" s="1859"/>
      <c r="P3192" s="1859"/>
      <c r="Q3192" s="1745"/>
      <c r="R3192" s="1745"/>
      <c r="S3192" s="1745"/>
      <c r="T3192" s="1745"/>
      <c r="U3192" s="1745"/>
    </row>
    <row r="3193" spans="13:21">
      <c r="M3193" s="1858"/>
      <c r="N3193" s="1859"/>
      <c r="O3193" s="1859"/>
      <c r="P3193" s="1859"/>
      <c r="Q3193" s="1745"/>
      <c r="R3193" s="1745"/>
      <c r="S3193" s="1745"/>
      <c r="T3193" s="1745"/>
      <c r="U3193" s="1745"/>
    </row>
    <row r="3194" spans="13:21">
      <c r="M3194" s="1858"/>
      <c r="N3194" s="1859"/>
      <c r="O3194" s="1859"/>
      <c r="P3194" s="1859"/>
      <c r="Q3194" s="1745"/>
      <c r="R3194" s="1745"/>
      <c r="S3194" s="1745"/>
      <c r="T3194" s="1745"/>
      <c r="U3194" s="1745"/>
    </row>
    <row r="3195" spans="13:21">
      <c r="M3195" s="1858"/>
      <c r="N3195" s="1859"/>
      <c r="O3195" s="1859"/>
      <c r="P3195" s="1859"/>
      <c r="Q3195" s="1745"/>
      <c r="R3195" s="1745"/>
      <c r="S3195" s="1745"/>
      <c r="T3195" s="1745"/>
      <c r="U3195" s="1745"/>
    </row>
    <row r="3196" spans="13:21">
      <c r="M3196" s="1858"/>
      <c r="N3196" s="1859"/>
      <c r="O3196" s="1859"/>
      <c r="P3196" s="1859"/>
      <c r="Q3196" s="1745"/>
      <c r="R3196" s="1745"/>
      <c r="S3196" s="1745"/>
      <c r="T3196" s="1745"/>
      <c r="U3196" s="1745"/>
    </row>
    <row r="3197" spans="13:21">
      <c r="M3197" s="1858"/>
      <c r="N3197" s="1859"/>
      <c r="O3197" s="1859"/>
      <c r="P3197" s="1859"/>
      <c r="Q3197" s="1745"/>
      <c r="R3197" s="1745"/>
      <c r="S3197" s="1745"/>
      <c r="T3197" s="1745"/>
      <c r="U3197" s="1745"/>
    </row>
    <row r="3198" spans="13:21">
      <c r="M3198" s="1858"/>
      <c r="N3198" s="1859"/>
      <c r="O3198" s="1859"/>
      <c r="P3198" s="1859"/>
      <c r="Q3198" s="1745"/>
      <c r="R3198" s="1745"/>
      <c r="S3198" s="1745"/>
      <c r="T3198" s="1745"/>
      <c r="U3198" s="1745"/>
    </row>
    <row r="3199" spans="13:21">
      <c r="M3199" s="1858"/>
      <c r="N3199" s="1859"/>
      <c r="O3199" s="1859"/>
      <c r="P3199" s="1859"/>
      <c r="Q3199" s="1745"/>
      <c r="R3199" s="1745"/>
      <c r="S3199" s="1745"/>
      <c r="T3199" s="1745"/>
      <c r="U3199" s="1745"/>
    </row>
    <row r="3200" spans="13:21">
      <c r="M3200" s="1858"/>
      <c r="N3200" s="1859"/>
      <c r="O3200" s="1859"/>
      <c r="P3200" s="1859"/>
      <c r="Q3200" s="1745"/>
      <c r="R3200" s="1745"/>
      <c r="S3200" s="1745"/>
      <c r="T3200" s="1745"/>
      <c r="U3200" s="1745"/>
    </row>
    <row r="3201" spans="13:21">
      <c r="M3201" s="1858"/>
      <c r="N3201" s="1859"/>
      <c r="O3201" s="1859"/>
      <c r="P3201" s="1859"/>
      <c r="Q3201" s="1745"/>
      <c r="R3201" s="1745"/>
      <c r="S3201" s="1745"/>
      <c r="T3201" s="1745"/>
      <c r="U3201" s="1745"/>
    </row>
    <row r="3202" spans="13:21">
      <c r="M3202" s="1858"/>
      <c r="N3202" s="1859"/>
      <c r="O3202" s="1859"/>
      <c r="P3202" s="1859"/>
      <c r="Q3202" s="1745"/>
      <c r="R3202" s="1745"/>
      <c r="S3202" s="1745"/>
      <c r="T3202" s="1745"/>
      <c r="U3202" s="1745"/>
    </row>
    <row r="3203" spans="13:21">
      <c r="M3203" s="1858"/>
      <c r="N3203" s="1859"/>
      <c r="O3203" s="1859"/>
      <c r="P3203" s="1859"/>
      <c r="Q3203" s="1745"/>
      <c r="R3203" s="1745"/>
      <c r="S3203" s="1745"/>
      <c r="T3203" s="1745"/>
      <c r="U3203" s="1745"/>
    </row>
    <row r="3204" spans="13:21">
      <c r="M3204" s="1858"/>
      <c r="N3204" s="1859"/>
      <c r="O3204" s="1859"/>
      <c r="P3204" s="1859"/>
      <c r="Q3204" s="1745"/>
      <c r="R3204" s="1745"/>
      <c r="S3204" s="1745"/>
      <c r="T3204" s="1745"/>
      <c r="U3204" s="1745"/>
    </row>
    <row r="3205" spans="13:21">
      <c r="M3205" s="1858"/>
      <c r="N3205" s="1859"/>
      <c r="O3205" s="1859"/>
      <c r="P3205" s="1859"/>
      <c r="Q3205" s="1745"/>
      <c r="R3205" s="1745"/>
      <c r="S3205" s="1745"/>
      <c r="T3205" s="1745"/>
      <c r="U3205" s="1745"/>
    </row>
    <row r="3206" spans="13:21">
      <c r="M3206" s="1858"/>
      <c r="N3206" s="1859"/>
      <c r="O3206" s="1859"/>
      <c r="P3206" s="1859"/>
      <c r="Q3206" s="1745"/>
      <c r="R3206" s="1745"/>
      <c r="S3206" s="1745"/>
      <c r="T3206" s="1745"/>
      <c r="U3206" s="1745"/>
    </row>
    <row r="3207" spans="13:21">
      <c r="M3207" s="1858"/>
      <c r="N3207" s="1859"/>
      <c r="O3207" s="1859"/>
      <c r="P3207" s="1859"/>
      <c r="Q3207" s="1745"/>
      <c r="R3207" s="1745"/>
      <c r="S3207" s="1745"/>
      <c r="T3207" s="1745"/>
      <c r="U3207" s="1745"/>
    </row>
    <row r="3208" spans="13:21">
      <c r="M3208" s="1858"/>
      <c r="N3208" s="1859"/>
      <c r="O3208" s="1859"/>
      <c r="P3208" s="1859"/>
      <c r="Q3208" s="1745"/>
      <c r="R3208" s="1745"/>
      <c r="S3208" s="1745"/>
      <c r="T3208" s="1745"/>
      <c r="U3208" s="1745"/>
    </row>
    <row r="3209" spans="13:21">
      <c r="M3209" s="1858"/>
      <c r="N3209" s="1859"/>
      <c r="O3209" s="1859"/>
      <c r="P3209" s="1859"/>
      <c r="Q3209" s="1745"/>
      <c r="R3209" s="1745"/>
      <c r="S3209" s="1745"/>
      <c r="T3209" s="1745"/>
      <c r="U3209" s="1745"/>
    </row>
    <row r="3210" spans="13:21">
      <c r="M3210" s="1858"/>
      <c r="N3210" s="1859"/>
      <c r="O3210" s="1859"/>
      <c r="P3210" s="1859"/>
      <c r="Q3210" s="1745"/>
      <c r="R3210" s="1745"/>
      <c r="S3210" s="1745"/>
      <c r="T3210" s="1745"/>
      <c r="U3210" s="1745"/>
    </row>
    <row r="3211" spans="13:21">
      <c r="M3211" s="1858"/>
      <c r="N3211" s="1859"/>
      <c r="O3211" s="1859"/>
      <c r="P3211" s="1859"/>
      <c r="Q3211" s="1745"/>
      <c r="R3211" s="1745"/>
      <c r="S3211" s="1745"/>
      <c r="T3211" s="1745"/>
      <c r="U3211" s="1745"/>
    </row>
    <row r="3212" spans="13:21">
      <c r="M3212" s="1858"/>
      <c r="N3212" s="1859"/>
      <c r="O3212" s="1859"/>
      <c r="P3212" s="1859"/>
      <c r="Q3212" s="1745"/>
      <c r="R3212" s="1745"/>
      <c r="S3212" s="1745"/>
      <c r="T3212" s="1745"/>
      <c r="U3212" s="1745"/>
    </row>
    <row r="3213" spans="13:21">
      <c r="M3213" s="1858"/>
      <c r="N3213" s="1859"/>
      <c r="O3213" s="1859"/>
      <c r="P3213" s="1859"/>
      <c r="Q3213" s="1745"/>
      <c r="R3213" s="1745"/>
      <c r="S3213" s="1745"/>
      <c r="T3213" s="1745"/>
      <c r="U3213" s="1745"/>
    </row>
    <row r="3214" spans="13:21">
      <c r="M3214" s="1858"/>
      <c r="N3214" s="1859"/>
      <c r="O3214" s="1859"/>
      <c r="P3214" s="1859"/>
      <c r="Q3214" s="1745"/>
      <c r="R3214" s="1745"/>
      <c r="S3214" s="1745"/>
      <c r="T3214" s="1745"/>
      <c r="U3214" s="1745"/>
    </row>
    <row r="3215" spans="13:21">
      <c r="M3215" s="1858"/>
      <c r="N3215" s="1859"/>
      <c r="O3215" s="1859"/>
      <c r="P3215" s="1859"/>
      <c r="Q3215" s="1745"/>
      <c r="R3215" s="1745"/>
      <c r="S3215" s="1745"/>
      <c r="T3215" s="1745"/>
      <c r="U3215" s="1745"/>
    </row>
    <row r="3216" spans="13:21">
      <c r="M3216" s="1858"/>
      <c r="N3216" s="1859"/>
      <c r="O3216" s="1859"/>
      <c r="P3216" s="1859"/>
      <c r="Q3216" s="1745"/>
      <c r="R3216" s="1745"/>
      <c r="S3216" s="1745"/>
      <c r="T3216" s="1745"/>
      <c r="U3216" s="1745"/>
    </row>
    <row r="3217" spans="13:21">
      <c r="M3217" s="1858"/>
      <c r="N3217" s="1859"/>
      <c r="O3217" s="1859"/>
      <c r="P3217" s="1859"/>
      <c r="Q3217" s="1745"/>
      <c r="R3217" s="1745"/>
      <c r="S3217" s="1745"/>
      <c r="T3217" s="1745"/>
      <c r="U3217" s="1745"/>
    </row>
    <row r="3218" spans="13:21">
      <c r="M3218" s="1858"/>
      <c r="N3218" s="1859"/>
      <c r="O3218" s="1859"/>
      <c r="P3218" s="1859"/>
      <c r="Q3218" s="1745"/>
      <c r="R3218" s="1745"/>
      <c r="S3218" s="1745"/>
      <c r="T3218" s="1745"/>
      <c r="U3218" s="1745"/>
    </row>
    <row r="3219" spans="13:21">
      <c r="M3219" s="1858"/>
      <c r="N3219" s="1859"/>
      <c r="O3219" s="1859"/>
      <c r="P3219" s="1859"/>
      <c r="Q3219" s="1745"/>
      <c r="R3219" s="1745"/>
      <c r="S3219" s="1745"/>
      <c r="T3219" s="1745"/>
      <c r="U3219" s="1745"/>
    </row>
    <row r="3220" spans="13:21">
      <c r="M3220" s="1858"/>
      <c r="N3220" s="1859"/>
      <c r="O3220" s="1859"/>
      <c r="P3220" s="1859"/>
      <c r="Q3220" s="1745"/>
      <c r="R3220" s="1745"/>
      <c r="S3220" s="1745"/>
      <c r="T3220" s="1745"/>
      <c r="U3220" s="1745"/>
    </row>
    <row r="3221" spans="13:21">
      <c r="M3221" s="1858"/>
      <c r="N3221" s="1859"/>
      <c r="O3221" s="1859"/>
      <c r="P3221" s="1859"/>
      <c r="Q3221" s="1745"/>
      <c r="R3221" s="1745"/>
      <c r="S3221" s="1745"/>
      <c r="T3221" s="1745"/>
      <c r="U3221" s="1745"/>
    </row>
    <row r="3222" spans="13:21">
      <c r="M3222" s="1858"/>
      <c r="N3222" s="1859"/>
      <c r="O3222" s="1859"/>
      <c r="P3222" s="1859"/>
      <c r="Q3222" s="1745"/>
      <c r="R3222" s="1745"/>
      <c r="S3222" s="1745"/>
      <c r="T3222" s="1745"/>
      <c r="U3222" s="1745"/>
    </row>
    <row r="3223" spans="13:21">
      <c r="M3223" s="1858"/>
      <c r="N3223" s="1859"/>
      <c r="O3223" s="1859"/>
      <c r="P3223" s="1859"/>
      <c r="Q3223" s="1745"/>
      <c r="R3223" s="1745"/>
      <c r="S3223" s="1745"/>
      <c r="T3223" s="1745"/>
      <c r="U3223" s="1745"/>
    </row>
    <row r="3224" spans="13:21">
      <c r="M3224" s="1858"/>
      <c r="N3224" s="1859"/>
      <c r="O3224" s="1859"/>
      <c r="P3224" s="1859"/>
      <c r="Q3224" s="1745"/>
      <c r="R3224" s="1745"/>
      <c r="S3224" s="1745"/>
      <c r="T3224" s="1745"/>
      <c r="U3224" s="1745"/>
    </row>
    <row r="3225" spans="13:21">
      <c r="M3225" s="1858"/>
      <c r="N3225" s="1859"/>
      <c r="O3225" s="1859"/>
      <c r="P3225" s="1859"/>
      <c r="Q3225" s="1745"/>
      <c r="R3225" s="1745"/>
      <c r="S3225" s="1745"/>
      <c r="T3225" s="1745"/>
      <c r="U3225" s="1745"/>
    </row>
    <row r="3226" spans="13:21">
      <c r="M3226" s="1858"/>
      <c r="N3226" s="1859"/>
      <c r="O3226" s="1859"/>
      <c r="P3226" s="1859"/>
      <c r="Q3226" s="1745"/>
      <c r="R3226" s="1745"/>
      <c r="S3226" s="1745"/>
      <c r="T3226" s="1745"/>
      <c r="U3226" s="1745"/>
    </row>
    <row r="3227" spans="13:21">
      <c r="M3227" s="1858"/>
      <c r="N3227" s="1859"/>
      <c r="O3227" s="1859"/>
      <c r="P3227" s="1859"/>
      <c r="Q3227" s="1745"/>
      <c r="R3227" s="1745"/>
      <c r="S3227" s="1745"/>
      <c r="T3227" s="1745"/>
      <c r="U3227" s="1745"/>
    </row>
    <row r="3228" spans="13:21">
      <c r="M3228" s="1858"/>
      <c r="N3228" s="1859"/>
      <c r="O3228" s="1859"/>
      <c r="P3228" s="1859"/>
      <c r="Q3228" s="1745"/>
      <c r="R3228" s="1745"/>
      <c r="S3228" s="1745"/>
      <c r="T3228" s="1745"/>
      <c r="U3228" s="1745"/>
    </row>
    <row r="3229" spans="13:21">
      <c r="M3229" s="1858"/>
      <c r="N3229" s="1859"/>
      <c r="O3229" s="1859"/>
      <c r="P3229" s="1859"/>
      <c r="Q3229" s="1745"/>
      <c r="R3229" s="1745"/>
      <c r="S3229" s="1745"/>
      <c r="T3229" s="1745"/>
      <c r="U3229" s="1745"/>
    </row>
    <row r="3230" spans="13:21">
      <c r="M3230" s="1858"/>
      <c r="N3230" s="1859"/>
      <c r="O3230" s="1859"/>
      <c r="P3230" s="1859"/>
      <c r="Q3230" s="1745"/>
      <c r="R3230" s="1745"/>
      <c r="S3230" s="1745"/>
      <c r="T3230" s="1745"/>
      <c r="U3230" s="1745"/>
    </row>
    <row r="3231" spans="13:21">
      <c r="M3231" s="1858"/>
      <c r="N3231" s="1859"/>
      <c r="O3231" s="1859"/>
      <c r="P3231" s="1859"/>
      <c r="Q3231" s="1745"/>
      <c r="R3231" s="1745"/>
      <c r="S3231" s="1745"/>
      <c r="T3231" s="1745"/>
      <c r="U3231" s="1745"/>
    </row>
    <row r="3232" spans="13:21">
      <c r="M3232" s="1858"/>
      <c r="N3232" s="1859"/>
      <c r="O3232" s="1859"/>
      <c r="P3232" s="1859"/>
      <c r="Q3232" s="1745"/>
      <c r="R3232" s="1745"/>
      <c r="S3232" s="1745"/>
      <c r="T3232" s="1745"/>
      <c r="U3232" s="1745"/>
    </row>
    <row r="3233" spans="13:21">
      <c r="M3233" s="1858"/>
      <c r="N3233" s="1859"/>
      <c r="O3233" s="1859"/>
      <c r="P3233" s="1859"/>
      <c r="Q3233" s="1745"/>
      <c r="R3233" s="1745"/>
      <c r="S3233" s="1745"/>
      <c r="T3233" s="1745"/>
      <c r="U3233" s="1745"/>
    </row>
    <row r="3234" spans="13:21">
      <c r="M3234" s="1858"/>
      <c r="N3234" s="1859"/>
      <c r="O3234" s="1859"/>
      <c r="P3234" s="1859"/>
      <c r="Q3234" s="1745"/>
      <c r="R3234" s="1745"/>
      <c r="S3234" s="1745"/>
      <c r="T3234" s="1745"/>
      <c r="U3234" s="1745"/>
    </row>
    <row r="3235" spans="13:21">
      <c r="M3235" s="1858"/>
      <c r="N3235" s="1859"/>
      <c r="O3235" s="1859"/>
      <c r="P3235" s="1859"/>
      <c r="Q3235" s="1745"/>
      <c r="R3235" s="1745"/>
      <c r="S3235" s="1745"/>
      <c r="T3235" s="1745"/>
      <c r="U3235" s="1745"/>
    </row>
    <row r="3236" spans="13:21">
      <c r="M3236" s="1858"/>
      <c r="N3236" s="1859"/>
      <c r="O3236" s="1859"/>
      <c r="P3236" s="1859"/>
      <c r="Q3236" s="1745"/>
      <c r="R3236" s="1745"/>
      <c r="S3236" s="1745"/>
      <c r="T3236" s="1745"/>
      <c r="U3236" s="1745"/>
    </row>
    <row r="3237" spans="13:21">
      <c r="M3237" s="1858"/>
      <c r="N3237" s="1859"/>
      <c r="O3237" s="1859"/>
      <c r="P3237" s="1859"/>
      <c r="Q3237" s="1745"/>
      <c r="R3237" s="1745"/>
      <c r="S3237" s="1745"/>
      <c r="T3237" s="1745"/>
      <c r="U3237" s="1745"/>
    </row>
    <row r="3238" spans="13:21">
      <c r="M3238" s="1858"/>
      <c r="N3238" s="1859"/>
      <c r="O3238" s="1859"/>
      <c r="P3238" s="1859"/>
      <c r="Q3238" s="1745"/>
      <c r="R3238" s="1745"/>
      <c r="S3238" s="1745"/>
      <c r="T3238" s="1745"/>
      <c r="U3238" s="1745"/>
    </row>
    <row r="3239" spans="13:21">
      <c r="M3239" s="1858"/>
      <c r="N3239" s="1859"/>
      <c r="O3239" s="1859"/>
      <c r="P3239" s="1859"/>
      <c r="Q3239" s="1745"/>
      <c r="R3239" s="1745"/>
      <c r="S3239" s="1745"/>
      <c r="T3239" s="1745"/>
      <c r="U3239" s="1745"/>
    </row>
    <row r="3240" spans="13:21">
      <c r="M3240" s="1858"/>
      <c r="N3240" s="1859"/>
      <c r="O3240" s="1859"/>
      <c r="P3240" s="1859"/>
      <c r="Q3240" s="1745"/>
      <c r="R3240" s="1745"/>
      <c r="S3240" s="1745"/>
      <c r="T3240" s="1745"/>
      <c r="U3240" s="1745"/>
    </row>
    <row r="3241" spans="13:21">
      <c r="M3241" s="1858"/>
      <c r="N3241" s="1859"/>
      <c r="O3241" s="1859"/>
      <c r="P3241" s="1859"/>
      <c r="Q3241" s="1745"/>
      <c r="R3241" s="1745"/>
      <c r="S3241" s="1745"/>
      <c r="T3241" s="1745"/>
      <c r="U3241" s="1745"/>
    </row>
    <row r="3242" spans="13:21">
      <c r="M3242" s="1858"/>
      <c r="N3242" s="1859"/>
      <c r="O3242" s="1859"/>
      <c r="P3242" s="1859"/>
      <c r="Q3242" s="1745"/>
      <c r="R3242" s="1745"/>
      <c r="S3242" s="1745"/>
      <c r="T3242" s="1745"/>
      <c r="U3242" s="1745"/>
    </row>
    <row r="3243" spans="13:21">
      <c r="M3243" s="1858"/>
      <c r="N3243" s="1859"/>
      <c r="O3243" s="1859"/>
      <c r="P3243" s="1859"/>
      <c r="Q3243" s="1745"/>
      <c r="R3243" s="1745"/>
      <c r="S3243" s="1745"/>
      <c r="T3243" s="1745"/>
      <c r="U3243" s="1745"/>
    </row>
    <row r="3244" spans="13:21">
      <c r="M3244" s="1858"/>
      <c r="N3244" s="1859"/>
      <c r="O3244" s="1859"/>
      <c r="P3244" s="1859"/>
      <c r="Q3244" s="1745"/>
      <c r="R3244" s="1745"/>
      <c r="S3244" s="1745"/>
      <c r="T3244" s="1745"/>
      <c r="U3244" s="1745"/>
    </row>
    <row r="3245" spans="13:21">
      <c r="M3245" s="1858"/>
      <c r="N3245" s="1859"/>
      <c r="O3245" s="1859"/>
      <c r="P3245" s="1859"/>
      <c r="Q3245" s="1745"/>
      <c r="R3245" s="1745"/>
      <c r="S3245" s="1745"/>
      <c r="T3245" s="1745"/>
      <c r="U3245" s="1745"/>
    </row>
    <row r="3246" spans="13:21">
      <c r="M3246" s="1858"/>
      <c r="N3246" s="1859"/>
      <c r="O3246" s="1859"/>
      <c r="P3246" s="1859"/>
      <c r="Q3246" s="1745"/>
      <c r="R3246" s="1745"/>
      <c r="S3246" s="1745"/>
      <c r="T3246" s="1745"/>
      <c r="U3246" s="1745"/>
    </row>
    <row r="3247" spans="13:21">
      <c r="M3247" s="1858"/>
      <c r="N3247" s="1859"/>
      <c r="O3247" s="1859"/>
      <c r="P3247" s="1859"/>
      <c r="Q3247" s="1745"/>
      <c r="R3247" s="1745"/>
      <c r="S3247" s="1745"/>
      <c r="T3247" s="1745"/>
      <c r="U3247" s="1745"/>
    </row>
    <row r="3248" spans="13:21">
      <c r="M3248" s="1858"/>
      <c r="N3248" s="1859"/>
      <c r="O3248" s="1859"/>
      <c r="P3248" s="1859"/>
      <c r="Q3248" s="1745"/>
      <c r="R3248" s="1745"/>
      <c r="S3248" s="1745"/>
      <c r="T3248" s="1745"/>
      <c r="U3248" s="1745"/>
    </row>
    <row r="3249" spans="13:21">
      <c r="M3249" s="1858"/>
      <c r="N3249" s="1859"/>
      <c r="O3249" s="1859"/>
      <c r="P3249" s="1859"/>
      <c r="Q3249" s="1745"/>
      <c r="R3249" s="1745"/>
      <c r="S3249" s="1745"/>
      <c r="T3249" s="1745"/>
      <c r="U3249" s="1745"/>
    </row>
    <row r="3250" spans="13:21">
      <c r="M3250" s="1858"/>
      <c r="N3250" s="1859"/>
      <c r="O3250" s="1859"/>
      <c r="P3250" s="1859"/>
      <c r="Q3250" s="1745"/>
      <c r="R3250" s="1745"/>
      <c r="S3250" s="1745"/>
      <c r="T3250" s="1745"/>
      <c r="U3250" s="1745"/>
    </row>
    <row r="3251" spans="13:21">
      <c r="M3251" s="1858"/>
      <c r="N3251" s="1859"/>
      <c r="O3251" s="1859"/>
      <c r="P3251" s="1859"/>
      <c r="Q3251" s="1745"/>
      <c r="R3251" s="1745"/>
      <c r="S3251" s="1745"/>
      <c r="T3251" s="1745"/>
      <c r="U3251" s="1745"/>
    </row>
    <row r="3252" spans="13:21">
      <c r="M3252" s="1858"/>
      <c r="N3252" s="1859"/>
      <c r="O3252" s="1859"/>
      <c r="P3252" s="1859"/>
      <c r="Q3252" s="1745"/>
      <c r="R3252" s="1745"/>
      <c r="S3252" s="1745"/>
      <c r="T3252" s="1745"/>
      <c r="U3252" s="1745"/>
    </row>
    <row r="3253" spans="13:21">
      <c r="M3253" s="1858"/>
      <c r="N3253" s="1859"/>
      <c r="O3253" s="1859"/>
      <c r="P3253" s="1859"/>
      <c r="Q3253" s="1745"/>
      <c r="R3253" s="1745"/>
      <c r="S3253" s="1745"/>
      <c r="T3253" s="1745"/>
      <c r="U3253" s="1745"/>
    </row>
    <row r="3254" spans="13:21">
      <c r="M3254" s="1858"/>
      <c r="N3254" s="1859"/>
      <c r="O3254" s="1859"/>
      <c r="P3254" s="1859"/>
      <c r="Q3254" s="1745"/>
      <c r="R3254" s="1745"/>
      <c r="S3254" s="1745"/>
      <c r="T3254" s="1745"/>
      <c r="U3254" s="1745"/>
    </row>
    <row r="3255" spans="13:21">
      <c r="M3255" s="1858"/>
      <c r="N3255" s="1859"/>
      <c r="O3255" s="1859"/>
      <c r="P3255" s="1859"/>
      <c r="Q3255" s="1745"/>
      <c r="R3255" s="1745"/>
      <c r="S3255" s="1745"/>
      <c r="T3255" s="1745"/>
      <c r="U3255" s="1745"/>
    </row>
    <row r="3256" spans="13:21">
      <c r="M3256" s="1858"/>
      <c r="N3256" s="1859"/>
      <c r="O3256" s="1859"/>
      <c r="P3256" s="1859"/>
      <c r="Q3256" s="1745"/>
      <c r="R3256" s="1745"/>
      <c r="S3256" s="1745"/>
      <c r="T3256" s="1745"/>
      <c r="U3256" s="1745"/>
    </row>
    <row r="3257" spans="13:21">
      <c r="M3257" s="1858"/>
      <c r="N3257" s="1859"/>
      <c r="O3257" s="1859"/>
      <c r="P3257" s="1859"/>
      <c r="Q3257" s="1745"/>
      <c r="R3257" s="1745"/>
      <c r="S3257" s="1745"/>
      <c r="T3257" s="1745"/>
      <c r="U3257" s="1745"/>
    </row>
    <row r="3258" spans="13:21">
      <c r="M3258" s="1858"/>
      <c r="N3258" s="1859"/>
      <c r="O3258" s="1859"/>
      <c r="P3258" s="1859"/>
      <c r="Q3258" s="1745"/>
      <c r="R3258" s="1745"/>
      <c r="S3258" s="1745"/>
      <c r="T3258" s="1745"/>
      <c r="U3258" s="1745"/>
    </row>
    <row r="3259" spans="13:21">
      <c r="M3259" s="1858"/>
      <c r="N3259" s="1859"/>
      <c r="O3259" s="1859"/>
      <c r="P3259" s="1859"/>
      <c r="Q3259" s="1745"/>
      <c r="R3259" s="1745"/>
      <c r="S3259" s="1745"/>
      <c r="T3259" s="1745"/>
      <c r="U3259" s="1745"/>
    </row>
    <row r="3260" spans="13:21">
      <c r="M3260" s="1858"/>
      <c r="N3260" s="1859"/>
      <c r="O3260" s="1859"/>
      <c r="P3260" s="1859"/>
      <c r="Q3260" s="1745"/>
      <c r="R3260" s="1745"/>
      <c r="S3260" s="1745"/>
      <c r="T3260" s="1745"/>
      <c r="U3260" s="1745"/>
    </row>
    <row r="3261" spans="13:21">
      <c r="M3261" s="1858"/>
      <c r="N3261" s="1859"/>
      <c r="O3261" s="1859"/>
      <c r="P3261" s="1859"/>
      <c r="Q3261" s="1745"/>
      <c r="R3261" s="1745"/>
      <c r="S3261" s="1745"/>
      <c r="T3261" s="1745"/>
      <c r="U3261" s="1745"/>
    </row>
    <row r="3262" spans="13:21">
      <c r="M3262" s="1858"/>
      <c r="N3262" s="1859"/>
      <c r="O3262" s="1859"/>
      <c r="P3262" s="1859"/>
      <c r="Q3262" s="1745"/>
      <c r="R3262" s="1745"/>
      <c r="S3262" s="1745"/>
      <c r="T3262" s="1745"/>
      <c r="U3262" s="1745"/>
    </row>
    <row r="3263" spans="13:21">
      <c r="M3263" s="1858"/>
      <c r="N3263" s="1859"/>
      <c r="O3263" s="1859"/>
      <c r="P3263" s="1859"/>
      <c r="Q3263" s="1745"/>
      <c r="R3263" s="1745"/>
      <c r="S3263" s="1745"/>
      <c r="T3263" s="1745"/>
      <c r="U3263" s="1745"/>
    </row>
    <row r="3264" spans="13:21">
      <c r="M3264" s="1858"/>
      <c r="N3264" s="1859"/>
      <c r="O3264" s="1859"/>
      <c r="P3264" s="1859"/>
      <c r="Q3264" s="1745"/>
      <c r="R3264" s="1745"/>
      <c r="S3264" s="1745"/>
      <c r="T3264" s="1745"/>
      <c r="U3264" s="1745"/>
    </row>
    <row r="3265" spans="13:21">
      <c r="M3265" s="1858"/>
      <c r="N3265" s="1859"/>
      <c r="O3265" s="1859"/>
      <c r="P3265" s="1859"/>
      <c r="Q3265" s="1745"/>
      <c r="R3265" s="1745"/>
      <c r="S3265" s="1745"/>
      <c r="T3265" s="1745"/>
      <c r="U3265" s="1745"/>
    </row>
    <row r="3266" spans="13:21">
      <c r="M3266" s="1858"/>
      <c r="N3266" s="1859"/>
      <c r="O3266" s="1859"/>
      <c r="P3266" s="1859"/>
      <c r="Q3266" s="1745"/>
      <c r="R3266" s="1745"/>
      <c r="S3266" s="1745"/>
      <c r="T3266" s="1745"/>
      <c r="U3266" s="1745"/>
    </row>
    <row r="3267" spans="13:21">
      <c r="M3267" s="1858"/>
      <c r="N3267" s="1859"/>
      <c r="O3267" s="1859"/>
      <c r="P3267" s="1859"/>
      <c r="Q3267" s="1745"/>
      <c r="R3267" s="1745"/>
      <c r="S3267" s="1745"/>
      <c r="T3267" s="1745"/>
      <c r="U3267" s="1745"/>
    </row>
    <row r="3268" spans="13:21">
      <c r="M3268" s="1858"/>
      <c r="N3268" s="1859"/>
      <c r="O3268" s="1859"/>
      <c r="P3268" s="1859"/>
      <c r="Q3268" s="1745"/>
      <c r="R3268" s="1745"/>
      <c r="S3268" s="1745"/>
      <c r="T3268" s="1745"/>
      <c r="U3268" s="1745"/>
    </row>
    <row r="3269" spans="13:21">
      <c r="M3269" s="1858"/>
      <c r="N3269" s="1859"/>
      <c r="O3269" s="1859"/>
      <c r="P3269" s="1859"/>
      <c r="Q3269" s="1745"/>
      <c r="R3269" s="1745"/>
      <c r="S3269" s="1745"/>
      <c r="T3269" s="1745"/>
      <c r="U3269" s="1745"/>
    </row>
    <row r="3270" spans="13:21">
      <c r="M3270" s="1858"/>
      <c r="N3270" s="1859"/>
      <c r="O3270" s="1859"/>
      <c r="P3270" s="1859"/>
      <c r="Q3270" s="1745"/>
      <c r="R3270" s="1745"/>
      <c r="S3270" s="1745"/>
      <c r="T3270" s="1745"/>
      <c r="U3270" s="1745"/>
    </row>
    <row r="3271" spans="13:21">
      <c r="M3271" s="1858"/>
      <c r="N3271" s="1859"/>
      <c r="O3271" s="1859"/>
      <c r="P3271" s="1859"/>
      <c r="Q3271" s="1745"/>
      <c r="R3271" s="1745"/>
      <c r="S3271" s="1745"/>
      <c r="T3271" s="1745"/>
      <c r="U3271" s="1745"/>
    </row>
    <row r="3272" spans="13:21">
      <c r="M3272" s="1858"/>
      <c r="N3272" s="1859"/>
      <c r="O3272" s="1859"/>
      <c r="P3272" s="1859"/>
      <c r="Q3272" s="1745"/>
      <c r="R3272" s="1745"/>
      <c r="S3272" s="1745"/>
      <c r="T3272" s="1745"/>
      <c r="U3272" s="1745"/>
    </row>
    <row r="3273" spans="13:21">
      <c r="M3273" s="1858"/>
      <c r="N3273" s="1859"/>
      <c r="O3273" s="1859"/>
      <c r="P3273" s="1859"/>
      <c r="Q3273" s="1745"/>
      <c r="R3273" s="1745"/>
      <c r="S3273" s="1745"/>
      <c r="T3273" s="1745"/>
      <c r="U3273" s="1745"/>
    </row>
    <row r="3274" spans="13:21">
      <c r="M3274" s="1858"/>
      <c r="N3274" s="1859"/>
      <c r="O3274" s="1859"/>
      <c r="P3274" s="1859"/>
      <c r="Q3274" s="1745"/>
      <c r="R3274" s="1745"/>
      <c r="S3274" s="1745"/>
      <c r="T3274" s="1745"/>
      <c r="U3274" s="1745"/>
    </row>
    <row r="3275" spans="13:21">
      <c r="M3275" s="1858"/>
      <c r="N3275" s="1859"/>
      <c r="O3275" s="1859"/>
      <c r="P3275" s="1859"/>
      <c r="Q3275" s="1745"/>
      <c r="R3275" s="1745"/>
      <c r="S3275" s="1745"/>
      <c r="T3275" s="1745"/>
      <c r="U3275" s="1745"/>
    </row>
    <row r="3276" spans="13:21">
      <c r="M3276" s="1858"/>
      <c r="N3276" s="1859"/>
      <c r="O3276" s="1859"/>
      <c r="P3276" s="1859"/>
      <c r="Q3276" s="1745"/>
      <c r="R3276" s="1745"/>
      <c r="S3276" s="1745"/>
      <c r="T3276" s="1745"/>
      <c r="U3276" s="1745"/>
    </row>
    <row r="3277" spans="13:21">
      <c r="M3277" s="1858"/>
      <c r="N3277" s="1859"/>
      <c r="O3277" s="1859"/>
      <c r="P3277" s="1859"/>
      <c r="Q3277" s="1745"/>
      <c r="R3277" s="1745"/>
      <c r="S3277" s="1745"/>
      <c r="T3277" s="1745"/>
      <c r="U3277" s="1745"/>
    </row>
    <row r="3278" spans="13:21">
      <c r="M3278" s="1858"/>
      <c r="N3278" s="1859"/>
      <c r="O3278" s="1859"/>
      <c r="P3278" s="1859"/>
      <c r="Q3278" s="1745"/>
      <c r="R3278" s="1745"/>
      <c r="S3278" s="1745"/>
      <c r="T3278" s="1745"/>
      <c r="U3278" s="1745"/>
    </row>
    <row r="3279" spans="13:21">
      <c r="M3279" s="1858"/>
      <c r="N3279" s="1859"/>
      <c r="O3279" s="1859"/>
      <c r="P3279" s="1859"/>
      <c r="Q3279" s="1745"/>
      <c r="R3279" s="1745"/>
      <c r="S3279" s="1745"/>
      <c r="T3279" s="1745"/>
      <c r="U3279" s="1745"/>
    </row>
    <row r="3280" spans="13:21">
      <c r="M3280" s="1858"/>
      <c r="N3280" s="1859"/>
      <c r="O3280" s="1859"/>
      <c r="P3280" s="1859"/>
      <c r="Q3280" s="1745"/>
      <c r="R3280" s="1745"/>
      <c r="S3280" s="1745"/>
      <c r="T3280" s="1745"/>
      <c r="U3280" s="1745"/>
    </row>
    <row r="3281" spans="13:21">
      <c r="M3281" s="1858"/>
      <c r="N3281" s="1859"/>
      <c r="O3281" s="1859"/>
      <c r="P3281" s="1859"/>
      <c r="Q3281" s="1745"/>
      <c r="R3281" s="1745"/>
      <c r="S3281" s="1745"/>
      <c r="T3281" s="1745"/>
      <c r="U3281" s="1745"/>
    </row>
    <row r="3282" spans="13:21">
      <c r="M3282" s="1858"/>
      <c r="N3282" s="1859"/>
      <c r="O3282" s="1859"/>
      <c r="P3282" s="1859"/>
      <c r="Q3282" s="1745"/>
      <c r="R3282" s="1745"/>
      <c r="S3282" s="1745"/>
      <c r="T3282" s="1745"/>
      <c r="U3282" s="1745"/>
    </row>
    <row r="3283" spans="13:21">
      <c r="M3283" s="1858"/>
      <c r="N3283" s="1859"/>
      <c r="O3283" s="1859"/>
      <c r="P3283" s="1859"/>
      <c r="Q3283" s="1745"/>
      <c r="R3283" s="1745"/>
      <c r="S3283" s="1745"/>
      <c r="T3283" s="1745"/>
      <c r="U3283" s="1745"/>
    </row>
    <row r="3284" spans="13:21">
      <c r="M3284" s="1858"/>
      <c r="N3284" s="1859"/>
      <c r="O3284" s="1859"/>
      <c r="P3284" s="1859"/>
      <c r="Q3284" s="1745"/>
      <c r="R3284" s="1745"/>
      <c r="S3284" s="1745"/>
      <c r="T3284" s="1745"/>
      <c r="U3284" s="1745"/>
    </row>
    <row r="3285" spans="13:21">
      <c r="M3285" s="1858"/>
      <c r="N3285" s="1859"/>
      <c r="O3285" s="1859"/>
      <c r="P3285" s="1859"/>
      <c r="Q3285" s="1745"/>
      <c r="R3285" s="1745"/>
      <c r="S3285" s="1745"/>
      <c r="T3285" s="1745"/>
      <c r="U3285" s="1745"/>
    </row>
    <row r="3286" spans="13:21">
      <c r="M3286" s="1858"/>
      <c r="N3286" s="1859"/>
      <c r="O3286" s="1859"/>
      <c r="P3286" s="1859"/>
      <c r="Q3286" s="1745"/>
      <c r="R3286" s="1745"/>
      <c r="S3286" s="1745"/>
      <c r="T3286" s="1745"/>
      <c r="U3286" s="1745"/>
    </row>
    <row r="3287" spans="13:21">
      <c r="M3287" s="1858"/>
      <c r="N3287" s="1859"/>
      <c r="O3287" s="1859"/>
      <c r="P3287" s="1859"/>
      <c r="Q3287" s="1745"/>
      <c r="R3287" s="1745"/>
      <c r="S3287" s="1745"/>
      <c r="T3287" s="1745"/>
      <c r="U3287" s="1745"/>
    </row>
    <row r="3288" spans="13:21">
      <c r="M3288" s="1858"/>
      <c r="N3288" s="1859"/>
      <c r="O3288" s="1859"/>
      <c r="P3288" s="1859"/>
      <c r="Q3288" s="1745"/>
      <c r="R3288" s="1745"/>
      <c r="S3288" s="1745"/>
      <c r="T3288" s="1745"/>
      <c r="U3288" s="1745"/>
    </row>
    <row r="3289" spans="13:21">
      <c r="M3289" s="1858"/>
      <c r="N3289" s="1859"/>
      <c r="O3289" s="1859"/>
      <c r="P3289" s="1859"/>
      <c r="Q3289" s="1745"/>
      <c r="R3289" s="1745"/>
      <c r="S3289" s="1745"/>
      <c r="T3289" s="1745"/>
      <c r="U3289" s="1745"/>
    </row>
    <row r="3290" spans="13:21">
      <c r="M3290" s="1858"/>
      <c r="N3290" s="1859"/>
      <c r="O3290" s="1859"/>
      <c r="P3290" s="1859"/>
      <c r="Q3290" s="1745"/>
      <c r="R3290" s="1745"/>
      <c r="S3290" s="1745"/>
      <c r="T3290" s="1745"/>
      <c r="U3290" s="1745"/>
    </row>
    <row r="3291" spans="13:21">
      <c r="M3291" s="1858"/>
      <c r="N3291" s="1859"/>
      <c r="O3291" s="1859"/>
      <c r="P3291" s="1859"/>
      <c r="Q3291" s="1745"/>
      <c r="R3291" s="1745"/>
      <c r="S3291" s="1745"/>
      <c r="T3291" s="1745"/>
      <c r="U3291" s="1745"/>
    </row>
    <row r="3292" spans="13:21">
      <c r="M3292" s="1858"/>
      <c r="N3292" s="1859"/>
      <c r="O3292" s="1859"/>
      <c r="P3292" s="1859"/>
      <c r="Q3292" s="1745"/>
      <c r="R3292" s="1745"/>
      <c r="S3292" s="1745"/>
      <c r="T3292" s="1745"/>
      <c r="U3292" s="1745"/>
    </row>
    <row r="3293" spans="13:21">
      <c r="M3293" s="1858"/>
      <c r="N3293" s="1859"/>
      <c r="O3293" s="1859"/>
      <c r="P3293" s="1859"/>
      <c r="Q3293" s="1745"/>
      <c r="R3293" s="1745"/>
      <c r="S3293" s="1745"/>
      <c r="T3293" s="1745"/>
      <c r="U3293" s="1745"/>
    </row>
    <row r="3294" spans="13:21">
      <c r="M3294" s="1858"/>
      <c r="N3294" s="1859"/>
      <c r="O3294" s="1859"/>
      <c r="P3294" s="1859"/>
      <c r="Q3294" s="1745"/>
      <c r="R3294" s="1745"/>
      <c r="S3294" s="1745"/>
      <c r="T3294" s="1745"/>
      <c r="U3294" s="1745"/>
    </row>
    <row r="3295" spans="13:21">
      <c r="M3295" s="1858"/>
      <c r="N3295" s="1859"/>
      <c r="O3295" s="1859"/>
      <c r="P3295" s="1859"/>
      <c r="Q3295" s="1745"/>
      <c r="R3295" s="1745"/>
      <c r="S3295" s="1745"/>
      <c r="T3295" s="1745"/>
      <c r="U3295" s="1745"/>
    </row>
    <row r="3296" spans="13:21">
      <c r="M3296" s="1858"/>
      <c r="N3296" s="1859"/>
      <c r="O3296" s="1859"/>
      <c r="P3296" s="1859"/>
      <c r="Q3296" s="1745"/>
      <c r="R3296" s="1745"/>
      <c r="S3296" s="1745"/>
      <c r="T3296" s="1745"/>
      <c r="U3296" s="1745"/>
    </row>
    <row r="3297" spans="13:21">
      <c r="M3297" s="1858"/>
      <c r="N3297" s="1859"/>
      <c r="O3297" s="1859"/>
      <c r="P3297" s="1859"/>
      <c r="Q3297" s="1745"/>
      <c r="R3297" s="1745"/>
      <c r="S3297" s="1745"/>
      <c r="T3297" s="1745"/>
      <c r="U3297" s="1745"/>
    </row>
    <row r="3298" spans="13:21">
      <c r="M3298" s="1858"/>
      <c r="N3298" s="1859"/>
      <c r="O3298" s="1859"/>
      <c r="P3298" s="1859"/>
      <c r="Q3298" s="1745"/>
      <c r="R3298" s="1745"/>
      <c r="S3298" s="1745"/>
      <c r="T3298" s="1745"/>
      <c r="U3298" s="1745"/>
    </row>
    <row r="3299" spans="13:21">
      <c r="M3299" s="1858"/>
      <c r="N3299" s="1859"/>
      <c r="O3299" s="1859"/>
      <c r="P3299" s="1859"/>
      <c r="Q3299" s="1745"/>
      <c r="R3299" s="1745"/>
      <c r="S3299" s="1745"/>
      <c r="T3299" s="1745"/>
      <c r="U3299" s="1745"/>
    </row>
    <row r="3300" spans="13:21">
      <c r="M3300" s="1858"/>
      <c r="N3300" s="1859"/>
      <c r="O3300" s="1859"/>
      <c r="P3300" s="1859"/>
      <c r="Q3300" s="1745"/>
      <c r="R3300" s="1745"/>
      <c r="S3300" s="1745"/>
      <c r="T3300" s="1745"/>
      <c r="U3300" s="1745"/>
    </row>
    <row r="3301" spans="13:21">
      <c r="M3301" s="1858"/>
      <c r="N3301" s="1859"/>
      <c r="O3301" s="1859"/>
      <c r="P3301" s="1859"/>
      <c r="Q3301" s="1745"/>
      <c r="R3301" s="1745"/>
      <c r="S3301" s="1745"/>
      <c r="T3301" s="1745"/>
      <c r="U3301" s="1745"/>
    </row>
    <row r="3302" spans="13:21">
      <c r="M3302" s="1858"/>
      <c r="N3302" s="1859"/>
      <c r="O3302" s="1859"/>
      <c r="P3302" s="1859"/>
      <c r="Q3302" s="1745"/>
      <c r="R3302" s="1745"/>
      <c r="S3302" s="1745"/>
      <c r="T3302" s="1745"/>
      <c r="U3302" s="1745"/>
    </row>
    <row r="3303" spans="13:21">
      <c r="M3303" s="1858"/>
      <c r="N3303" s="1859"/>
      <c r="O3303" s="1859"/>
      <c r="P3303" s="1859"/>
      <c r="Q3303" s="1745"/>
      <c r="R3303" s="1745"/>
      <c r="S3303" s="1745"/>
      <c r="T3303" s="1745"/>
      <c r="U3303" s="1745"/>
    </row>
    <row r="3304" spans="13:21">
      <c r="M3304" s="1858"/>
      <c r="N3304" s="1859"/>
      <c r="O3304" s="1859"/>
      <c r="P3304" s="1859"/>
      <c r="Q3304" s="1745"/>
      <c r="R3304" s="1745"/>
      <c r="S3304" s="1745"/>
      <c r="T3304" s="1745"/>
      <c r="U3304" s="1745"/>
    </row>
    <row r="3305" spans="13:21">
      <c r="M3305" s="1858"/>
      <c r="N3305" s="1859"/>
      <c r="O3305" s="1859"/>
      <c r="P3305" s="1859"/>
      <c r="Q3305" s="1745"/>
      <c r="R3305" s="1745"/>
      <c r="S3305" s="1745"/>
      <c r="T3305" s="1745"/>
      <c r="U3305" s="1745"/>
    </row>
    <row r="3306" spans="13:21">
      <c r="M3306" s="1858"/>
      <c r="N3306" s="1859"/>
      <c r="O3306" s="1859"/>
      <c r="P3306" s="1859"/>
      <c r="Q3306" s="1745"/>
      <c r="R3306" s="1745"/>
      <c r="S3306" s="1745"/>
      <c r="T3306" s="1745"/>
      <c r="U3306" s="1745"/>
    </row>
    <row r="3307" spans="13:21">
      <c r="M3307" s="1858"/>
      <c r="N3307" s="1859"/>
      <c r="O3307" s="1859"/>
      <c r="P3307" s="1859"/>
      <c r="Q3307" s="1745"/>
      <c r="R3307" s="1745"/>
      <c r="S3307" s="1745"/>
      <c r="T3307" s="1745"/>
      <c r="U3307" s="1745"/>
    </row>
    <row r="3308" spans="13:21">
      <c r="M3308" s="1858"/>
      <c r="N3308" s="1859"/>
      <c r="O3308" s="1859"/>
      <c r="P3308" s="1859"/>
      <c r="Q3308" s="1745"/>
      <c r="R3308" s="1745"/>
      <c r="S3308" s="1745"/>
      <c r="T3308" s="1745"/>
      <c r="U3308" s="1745"/>
    </row>
    <row r="3309" spans="13:21">
      <c r="M3309" s="1858"/>
      <c r="N3309" s="1859"/>
      <c r="O3309" s="1859"/>
      <c r="P3309" s="1859"/>
      <c r="Q3309" s="1745"/>
      <c r="R3309" s="1745"/>
      <c r="S3309" s="1745"/>
      <c r="T3309" s="1745"/>
      <c r="U3309" s="1745"/>
    </row>
    <row r="3310" spans="13:21">
      <c r="M3310" s="1858"/>
      <c r="N3310" s="1859"/>
      <c r="O3310" s="1859"/>
      <c r="P3310" s="1859"/>
      <c r="Q3310" s="1745"/>
      <c r="R3310" s="1745"/>
      <c r="S3310" s="1745"/>
      <c r="T3310" s="1745"/>
      <c r="U3310" s="1745"/>
    </row>
    <row r="3311" spans="13:21">
      <c r="M3311" s="1858"/>
      <c r="N3311" s="1859"/>
      <c r="O3311" s="1859"/>
      <c r="P3311" s="1859"/>
      <c r="Q3311" s="1745"/>
      <c r="R3311" s="1745"/>
      <c r="S3311" s="1745"/>
      <c r="T3311" s="1745"/>
      <c r="U3311" s="1745"/>
    </row>
    <row r="3312" spans="13:21">
      <c r="M3312" s="1858"/>
      <c r="N3312" s="1859"/>
      <c r="O3312" s="1859"/>
      <c r="P3312" s="1859"/>
      <c r="Q3312" s="1745"/>
      <c r="R3312" s="1745"/>
      <c r="S3312" s="1745"/>
      <c r="T3312" s="1745"/>
      <c r="U3312" s="1745"/>
    </row>
    <row r="3313" spans="13:21">
      <c r="M3313" s="1858"/>
      <c r="N3313" s="1859"/>
      <c r="O3313" s="1859"/>
      <c r="P3313" s="1859"/>
      <c r="Q3313" s="1745"/>
      <c r="R3313" s="1745"/>
      <c r="S3313" s="1745"/>
      <c r="T3313" s="1745"/>
      <c r="U3313" s="1745"/>
    </row>
    <row r="3314" spans="13:21">
      <c r="M3314" s="1858"/>
      <c r="N3314" s="1859"/>
      <c r="O3314" s="1859"/>
      <c r="P3314" s="1859"/>
      <c r="Q3314" s="1745"/>
      <c r="R3314" s="1745"/>
      <c r="S3314" s="1745"/>
      <c r="T3314" s="1745"/>
      <c r="U3314" s="1745"/>
    </row>
    <row r="3315" spans="13:21">
      <c r="M3315" s="1858"/>
      <c r="N3315" s="1859"/>
      <c r="O3315" s="1859"/>
      <c r="P3315" s="1859"/>
      <c r="Q3315" s="1745"/>
      <c r="R3315" s="1745"/>
      <c r="S3315" s="1745"/>
      <c r="T3315" s="1745"/>
      <c r="U3315" s="1745"/>
    </row>
    <row r="3316" spans="13:21">
      <c r="M3316" s="1858"/>
      <c r="N3316" s="1859"/>
      <c r="O3316" s="1859"/>
      <c r="P3316" s="1859"/>
      <c r="Q3316" s="1745"/>
      <c r="R3316" s="1745"/>
      <c r="S3316" s="1745"/>
      <c r="T3316" s="1745"/>
      <c r="U3316" s="1745"/>
    </row>
    <row r="3317" spans="13:21">
      <c r="M3317" s="1858"/>
      <c r="N3317" s="1859"/>
      <c r="O3317" s="1859"/>
      <c r="P3317" s="1859"/>
      <c r="Q3317" s="1745"/>
      <c r="R3317" s="1745"/>
      <c r="S3317" s="1745"/>
      <c r="T3317" s="1745"/>
      <c r="U3317" s="1745"/>
    </row>
    <row r="3318" spans="13:21">
      <c r="M3318" s="1858"/>
      <c r="N3318" s="1859"/>
      <c r="O3318" s="1859"/>
      <c r="P3318" s="1859"/>
      <c r="Q3318" s="1745"/>
      <c r="R3318" s="1745"/>
      <c r="S3318" s="1745"/>
      <c r="T3318" s="1745"/>
      <c r="U3318" s="1745"/>
    </row>
    <row r="3319" spans="13:21">
      <c r="M3319" s="1858"/>
      <c r="N3319" s="1859"/>
      <c r="O3319" s="1859"/>
      <c r="P3319" s="1859"/>
      <c r="Q3319" s="1745"/>
      <c r="R3319" s="1745"/>
      <c r="S3319" s="1745"/>
      <c r="T3319" s="1745"/>
      <c r="U3319" s="1745"/>
    </row>
    <row r="3320" spans="13:21">
      <c r="M3320" s="1858"/>
      <c r="N3320" s="1859"/>
      <c r="O3320" s="1859"/>
      <c r="P3320" s="1859"/>
      <c r="Q3320" s="1745"/>
      <c r="R3320" s="1745"/>
      <c r="S3320" s="1745"/>
      <c r="T3320" s="1745"/>
      <c r="U3320" s="1745"/>
    </row>
    <row r="3321" spans="13:21">
      <c r="M3321" s="1858"/>
      <c r="N3321" s="1859"/>
      <c r="O3321" s="1859"/>
      <c r="P3321" s="1859"/>
      <c r="Q3321" s="1745"/>
      <c r="R3321" s="1745"/>
      <c r="S3321" s="1745"/>
      <c r="T3321" s="1745"/>
      <c r="U3321" s="1745"/>
    </row>
    <row r="3322" spans="13:21">
      <c r="M3322" s="1858"/>
      <c r="N3322" s="1859"/>
      <c r="O3322" s="1859"/>
      <c r="P3322" s="1859"/>
      <c r="Q3322" s="1745"/>
      <c r="R3322" s="1745"/>
      <c r="S3322" s="1745"/>
      <c r="T3322" s="1745"/>
      <c r="U3322" s="1745"/>
    </row>
    <row r="3323" spans="13:21">
      <c r="M3323" s="1858"/>
      <c r="N3323" s="1859"/>
      <c r="O3323" s="1859"/>
      <c r="P3323" s="1859"/>
      <c r="Q3323" s="1745"/>
      <c r="R3323" s="1745"/>
      <c r="S3323" s="1745"/>
      <c r="T3323" s="1745"/>
      <c r="U3323" s="1745"/>
    </row>
    <row r="3324" spans="13:21">
      <c r="M3324" s="1858"/>
      <c r="N3324" s="1859"/>
      <c r="O3324" s="1859"/>
      <c r="P3324" s="1859"/>
      <c r="Q3324" s="1745"/>
      <c r="R3324" s="1745"/>
      <c r="S3324" s="1745"/>
      <c r="T3324" s="1745"/>
      <c r="U3324" s="1745"/>
    </row>
    <row r="3325" spans="13:21">
      <c r="M3325" s="1858"/>
      <c r="N3325" s="1859"/>
      <c r="O3325" s="1859"/>
      <c r="P3325" s="1859"/>
      <c r="Q3325" s="1745"/>
      <c r="R3325" s="1745"/>
      <c r="S3325" s="1745"/>
      <c r="T3325" s="1745"/>
      <c r="U3325" s="1745"/>
    </row>
    <row r="3326" spans="13:21">
      <c r="M3326" s="1858"/>
      <c r="N3326" s="1859"/>
      <c r="O3326" s="1859"/>
      <c r="P3326" s="1859"/>
      <c r="Q3326" s="1745"/>
      <c r="R3326" s="1745"/>
      <c r="S3326" s="1745"/>
      <c r="T3326" s="1745"/>
      <c r="U3326" s="1745"/>
    </row>
    <row r="3327" spans="13:21">
      <c r="M3327" s="1858"/>
      <c r="N3327" s="1859"/>
      <c r="O3327" s="1859"/>
      <c r="P3327" s="1859"/>
      <c r="Q3327" s="1745"/>
      <c r="R3327" s="1745"/>
      <c r="S3327" s="1745"/>
      <c r="T3327" s="1745"/>
      <c r="U3327" s="1745"/>
    </row>
    <row r="3328" spans="13:21">
      <c r="M3328" s="1858"/>
      <c r="N3328" s="1859"/>
      <c r="O3328" s="1859"/>
      <c r="P3328" s="1859"/>
      <c r="Q3328" s="1745"/>
      <c r="R3328" s="1745"/>
      <c r="S3328" s="1745"/>
      <c r="T3328" s="1745"/>
      <c r="U3328" s="1745"/>
    </row>
    <row r="3329" spans="13:21">
      <c r="M3329" s="1858"/>
      <c r="N3329" s="1859"/>
      <c r="O3329" s="1859"/>
      <c r="P3329" s="1859"/>
      <c r="Q3329" s="1745"/>
      <c r="R3329" s="1745"/>
      <c r="S3329" s="1745"/>
      <c r="T3329" s="1745"/>
      <c r="U3329" s="1745"/>
    </row>
    <row r="3330" spans="13:21">
      <c r="M3330" s="1858"/>
      <c r="N3330" s="1859"/>
      <c r="O3330" s="1859"/>
      <c r="P3330" s="1859"/>
      <c r="Q3330" s="1745"/>
      <c r="R3330" s="1745"/>
      <c r="S3330" s="1745"/>
      <c r="T3330" s="1745"/>
      <c r="U3330" s="1745"/>
    </row>
    <row r="3331" spans="13:21">
      <c r="M3331" s="1858"/>
      <c r="N3331" s="1859"/>
      <c r="O3331" s="1859"/>
      <c r="P3331" s="1859"/>
      <c r="Q3331" s="1745"/>
      <c r="R3331" s="1745"/>
      <c r="S3331" s="1745"/>
      <c r="T3331" s="1745"/>
      <c r="U3331" s="1745"/>
    </row>
    <row r="3332" spans="13:21">
      <c r="M3332" s="1858"/>
      <c r="N3332" s="1859"/>
      <c r="O3332" s="1859"/>
      <c r="P3332" s="1859"/>
      <c r="Q3332" s="1745"/>
      <c r="R3332" s="1745"/>
      <c r="S3332" s="1745"/>
      <c r="T3332" s="1745"/>
      <c r="U3332" s="1745"/>
    </row>
    <row r="3333" spans="13:21">
      <c r="M3333" s="1858"/>
      <c r="N3333" s="1859"/>
      <c r="O3333" s="1859"/>
      <c r="P3333" s="1859"/>
      <c r="Q3333" s="1745"/>
      <c r="R3333" s="1745"/>
      <c r="S3333" s="1745"/>
      <c r="T3333" s="1745"/>
      <c r="U3333" s="1745"/>
    </row>
    <row r="3334" spans="13:21">
      <c r="M3334" s="1858"/>
      <c r="N3334" s="1859"/>
      <c r="O3334" s="1859"/>
      <c r="P3334" s="1859"/>
      <c r="Q3334" s="1745"/>
      <c r="R3334" s="1745"/>
      <c r="S3334" s="1745"/>
      <c r="T3334" s="1745"/>
      <c r="U3334" s="1745"/>
    </row>
    <row r="3335" spans="13:21">
      <c r="M3335" s="1858"/>
      <c r="N3335" s="1859"/>
      <c r="O3335" s="1859"/>
      <c r="P3335" s="1859"/>
      <c r="Q3335" s="1745"/>
      <c r="R3335" s="1745"/>
      <c r="S3335" s="1745"/>
      <c r="T3335" s="1745"/>
      <c r="U3335" s="1745"/>
    </row>
    <row r="3336" spans="13:21">
      <c r="M3336" s="1858"/>
      <c r="N3336" s="1859"/>
      <c r="O3336" s="1859"/>
      <c r="P3336" s="1859"/>
      <c r="Q3336" s="1745"/>
      <c r="R3336" s="1745"/>
      <c r="S3336" s="1745"/>
      <c r="T3336" s="1745"/>
      <c r="U3336" s="1745"/>
    </row>
    <row r="3337" spans="13:21">
      <c r="M3337" s="1858"/>
      <c r="N3337" s="1859"/>
      <c r="O3337" s="1859"/>
      <c r="P3337" s="1859"/>
      <c r="Q3337" s="1745"/>
      <c r="R3337" s="1745"/>
      <c r="S3337" s="1745"/>
      <c r="T3337" s="1745"/>
      <c r="U3337" s="1745"/>
    </row>
    <row r="3338" spans="13:21">
      <c r="M3338" s="1858"/>
      <c r="N3338" s="1859"/>
      <c r="O3338" s="1859"/>
      <c r="P3338" s="1859"/>
      <c r="Q3338" s="1745"/>
      <c r="R3338" s="1745"/>
      <c r="S3338" s="1745"/>
      <c r="T3338" s="1745"/>
      <c r="U3338" s="1745"/>
    </row>
    <row r="3339" spans="13:21">
      <c r="M3339" s="1858"/>
      <c r="N3339" s="1859"/>
      <c r="O3339" s="1859"/>
      <c r="P3339" s="1859"/>
      <c r="Q3339" s="1745"/>
      <c r="R3339" s="1745"/>
      <c r="S3339" s="1745"/>
      <c r="T3339" s="1745"/>
      <c r="U3339" s="1745"/>
    </row>
    <row r="3340" spans="13:21">
      <c r="M3340" s="1858"/>
      <c r="N3340" s="1859"/>
      <c r="O3340" s="1859"/>
      <c r="P3340" s="1859"/>
      <c r="Q3340" s="1745"/>
      <c r="R3340" s="1745"/>
      <c r="S3340" s="1745"/>
      <c r="T3340" s="1745"/>
      <c r="U3340" s="1745"/>
    </row>
    <row r="3341" spans="13:21">
      <c r="M3341" s="1858"/>
      <c r="N3341" s="1859"/>
      <c r="O3341" s="1859"/>
      <c r="P3341" s="1859"/>
      <c r="Q3341" s="1745"/>
      <c r="R3341" s="1745"/>
      <c r="S3341" s="1745"/>
      <c r="T3341" s="1745"/>
      <c r="U3341" s="1745"/>
    </row>
    <row r="3342" spans="13:21">
      <c r="M3342" s="1858"/>
      <c r="N3342" s="1859"/>
      <c r="O3342" s="1859"/>
      <c r="P3342" s="1859"/>
      <c r="Q3342" s="1745"/>
      <c r="R3342" s="1745"/>
      <c r="S3342" s="1745"/>
      <c r="T3342" s="1745"/>
      <c r="U3342" s="1745"/>
    </row>
    <row r="3343" spans="13:21">
      <c r="M3343" s="1858"/>
      <c r="N3343" s="1859"/>
      <c r="O3343" s="1859"/>
      <c r="P3343" s="1859"/>
      <c r="Q3343" s="1745"/>
      <c r="R3343" s="1745"/>
      <c r="S3343" s="1745"/>
      <c r="T3343" s="1745"/>
      <c r="U3343" s="1745"/>
    </row>
    <row r="3344" spans="13:21">
      <c r="M3344" s="1858"/>
      <c r="N3344" s="1859"/>
      <c r="O3344" s="1859"/>
      <c r="P3344" s="1859"/>
      <c r="Q3344" s="1745"/>
      <c r="R3344" s="1745"/>
      <c r="S3344" s="1745"/>
      <c r="T3344" s="1745"/>
      <c r="U3344" s="1745"/>
    </row>
    <row r="3345" spans="13:21">
      <c r="M3345" s="1858"/>
      <c r="N3345" s="1859"/>
      <c r="O3345" s="1859"/>
      <c r="P3345" s="1859"/>
      <c r="Q3345" s="1745"/>
      <c r="R3345" s="1745"/>
      <c r="S3345" s="1745"/>
      <c r="T3345" s="1745"/>
      <c r="U3345" s="1745"/>
    </row>
    <row r="3346" spans="13:21">
      <c r="M3346" s="1858"/>
      <c r="N3346" s="1859"/>
      <c r="O3346" s="1859"/>
      <c r="P3346" s="1859"/>
      <c r="Q3346" s="1745"/>
      <c r="R3346" s="1745"/>
      <c r="S3346" s="1745"/>
      <c r="T3346" s="1745"/>
      <c r="U3346" s="1745"/>
    </row>
    <row r="3347" spans="13:21">
      <c r="M3347" s="1858"/>
      <c r="N3347" s="1859"/>
      <c r="O3347" s="1859"/>
      <c r="P3347" s="1859"/>
      <c r="Q3347" s="1745"/>
      <c r="R3347" s="1745"/>
      <c r="S3347" s="1745"/>
      <c r="T3347" s="1745"/>
      <c r="U3347" s="1745"/>
    </row>
    <row r="3348" spans="13:21">
      <c r="M3348" s="1858"/>
      <c r="N3348" s="1859"/>
      <c r="O3348" s="1859"/>
      <c r="P3348" s="1859"/>
      <c r="Q3348" s="1745"/>
      <c r="R3348" s="1745"/>
      <c r="S3348" s="1745"/>
      <c r="T3348" s="1745"/>
      <c r="U3348" s="1745"/>
    </row>
    <row r="3349" spans="13:21">
      <c r="M3349" s="1858"/>
      <c r="N3349" s="1859"/>
      <c r="O3349" s="1859"/>
      <c r="P3349" s="1859"/>
      <c r="Q3349" s="1745"/>
      <c r="R3349" s="1745"/>
      <c r="S3349" s="1745"/>
      <c r="T3349" s="1745"/>
      <c r="U3349" s="1745"/>
    </row>
    <row r="3350" spans="13:21">
      <c r="M3350" s="1858"/>
      <c r="N3350" s="1859"/>
      <c r="O3350" s="1859"/>
      <c r="P3350" s="1859"/>
      <c r="Q3350" s="1745"/>
      <c r="R3350" s="1745"/>
      <c r="S3350" s="1745"/>
      <c r="T3350" s="1745"/>
      <c r="U3350" s="1745"/>
    </row>
    <row r="3351" spans="13:21">
      <c r="M3351" s="1858"/>
      <c r="N3351" s="1859"/>
      <c r="O3351" s="1859"/>
      <c r="P3351" s="1859"/>
      <c r="Q3351" s="1745"/>
      <c r="R3351" s="1745"/>
      <c r="S3351" s="1745"/>
      <c r="T3351" s="1745"/>
      <c r="U3351" s="1745"/>
    </row>
    <row r="3352" spans="13:21">
      <c r="M3352" s="1858"/>
      <c r="N3352" s="1859"/>
      <c r="O3352" s="1859"/>
      <c r="P3352" s="1859"/>
      <c r="Q3352" s="1745"/>
      <c r="R3352" s="1745"/>
      <c r="S3352" s="1745"/>
      <c r="T3352" s="1745"/>
      <c r="U3352" s="1745"/>
    </row>
    <row r="3353" spans="13:21">
      <c r="M3353" s="1858"/>
      <c r="N3353" s="1859"/>
      <c r="O3353" s="1859"/>
      <c r="P3353" s="1859"/>
      <c r="Q3353" s="1745"/>
      <c r="R3353" s="1745"/>
      <c r="S3353" s="1745"/>
      <c r="T3353" s="1745"/>
      <c r="U3353" s="1745"/>
    </row>
    <row r="3354" spans="13:21">
      <c r="M3354" s="1858"/>
      <c r="N3354" s="1859"/>
      <c r="O3354" s="1859"/>
      <c r="P3354" s="1859"/>
      <c r="Q3354" s="1745"/>
      <c r="R3354" s="1745"/>
      <c r="S3354" s="1745"/>
      <c r="T3354" s="1745"/>
      <c r="U3354" s="1745"/>
    </row>
    <row r="3355" spans="13:21">
      <c r="M3355" s="1858"/>
      <c r="N3355" s="1859"/>
      <c r="O3355" s="1859"/>
      <c r="P3355" s="1859"/>
      <c r="Q3355" s="1745"/>
      <c r="R3355" s="1745"/>
      <c r="S3355" s="1745"/>
      <c r="T3355" s="1745"/>
      <c r="U3355" s="1745"/>
    </row>
    <row r="3356" spans="13:21">
      <c r="M3356" s="1858"/>
      <c r="N3356" s="1859"/>
      <c r="O3356" s="1859"/>
      <c r="P3356" s="1859"/>
      <c r="Q3356" s="1745"/>
      <c r="R3356" s="1745"/>
      <c r="S3356" s="1745"/>
      <c r="T3356" s="1745"/>
      <c r="U3356" s="1745"/>
    </row>
    <row r="3357" spans="13:21">
      <c r="M3357" s="1858"/>
      <c r="N3357" s="1859"/>
      <c r="O3357" s="1859"/>
      <c r="P3357" s="1859"/>
      <c r="Q3357" s="1745"/>
      <c r="R3357" s="1745"/>
      <c r="S3357" s="1745"/>
      <c r="T3357" s="1745"/>
      <c r="U3357" s="1745"/>
    </row>
    <row r="3358" spans="13:21">
      <c r="M3358" s="1858"/>
      <c r="N3358" s="1859"/>
      <c r="O3358" s="1859"/>
      <c r="P3358" s="1859"/>
      <c r="Q3358" s="1745"/>
      <c r="R3358" s="1745"/>
      <c r="S3358" s="1745"/>
      <c r="T3358" s="1745"/>
      <c r="U3358" s="1745"/>
    </row>
    <row r="3359" spans="13:21">
      <c r="M3359" s="1858"/>
      <c r="N3359" s="1859"/>
      <c r="O3359" s="1859"/>
      <c r="P3359" s="1859"/>
      <c r="Q3359" s="1745"/>
      <c r="R3359" s="1745"/>
      <c r="S3359" s="1745"/>
      <c r="T3359" s="1745"/>
      <c r="U3359" s="1745"/>
    </row>
    <row r="3360" spans="13:21">
      <c r="M3360" s="1858"/>
      <c r="N3360" s="1859"/>
      <c r="O3360" s="1859"/>
      <c r="P3360" s="1859"/>
      <c r="Q3360" s="1745"/>
      <c r="R3360" s="1745"/>
      <c r="S3360" s="1745"/>
      <c r="T3360" s="1745"/>
      <c r="U3360" s="1745"/>
    </row>
    <row r="3361" spans="13:21">
      <c r="M3361" s="1858"/>
      <c r="N3361" s="1859"/>
      <c r="O3361" s="1859"/>
      <c r="P3361" s="1859"/>
      <c r="Q3361" s="1745"/>
      <c r="R3361" s="1745"/>
      <c r="S3361" s="1745"/>
      <c r="T3361" s="1745"/>
      <c r="U3361" s="1745"/>
    </row>
    <row r="3362" spans="13:21">
      <c r="M3362" s="1858"/>
      <c r="N3362" s="1859"/>
      <c r="O3362" s="1859"/>
      <c r="P3362" s="1859"/>
      <c r="Q3362" s="1745"/>
      <c r="R3362" s="1745"/>
      <c r="S3362" s="1745"/>
      <c r="T3362" s="1745"/>
      <c r="U3362" s="1745"/>
    </row>
    <row r="3363" spans="13:21">
      <c r="M3363" s="1858"/>
      <c r="N3363" s="1859"/>
      <c r="O3363" s="1859"/>
      <c r="P3363" s="1859"/>
      <c r="Q3363" s="1745"/>
      <c r="R3363" s="1745"/>
      <c r="S3363" s="1745"/>
      <c r="T3363" s="1745"/>
      <c r="U3363" s="1745"/>
    </row>
    <row r="3364" spans="13:21">
      <c r="M3364" s="1858"/>
      <c r="N3364" s="1859"/>
      <c r="O3364" s="1859"/>
      <c r="P3364" s="1859"/>
      <c r="Q3364" s="1745"/>
      <c r="R3364" s="1745"/>
      <c r="S3364" s="1745"/>
      <c r="T3364" s="1745"/>
      <c r="U3364" s="1745"/>
    </row>
    <row r="3365" spans="13:21">
      <c r="M3365" s="1858"/>
      <c r="N3365" s="1859"/>
      <c r="O3365" s="1859"/>
      <c r="P3365" s="1859"/>
      <c r="Q3365" s="1745"/>
      <c r="R3365" s="1745"/>
      <c r="S3365" s="1745"/>
      <c r="T3365" s="1745"/>
      <c r="U3365" s="1745"/>
    </row>
    <row r="3366" spans="13:21">
      <c r="M3366" s="1858"/>
      <c r="N3366" s="1859"/>
      <c r="O3366" s="1859"/>
      <c r="P3366" s="1859"/>
      <c r="Q3366" s="1745"/>
      <c r="R3366" s="1745"/>
      <c r="S3366" s="1745"/>
      <c r="T3366" s="1745"/>
      <c r="U3366" s="1745"/>
    </row>
    <row r="3367" spans="13:21">
      <c r="M3367" s="1858"/>
      <c r="N3367" s="1859"/>
      <c r="O3367" s="1859"/>
      <c r="P3367" s="1859"/>
      <c r="Q3367" s="1745"/>
      <c r="R3367" s="1745"/>
      <c r="S3367" s="1745"/>
      <c r="T3367" s="1745"/>
      <c r="U3367" s="1745"/>
    </row>
    <row r="3368" spans="13:21">
      <c r="M3368" s="1858"/>
      <c r="N3368" s="1859"/>
      <c r="O3368" s="1859"/>
      <c r="P3368" s="1859"/>
      <c r="Q3368" s="1745"/>
      <c r="R3368" s="1745"/>
      <c r="S3368" s="1745"/>
      <c r="T3368" s="1745"/>
      <c r="U3368" s="1745"/>
    </row>
    <row r="3369" spans="13:21">
      <c r="M3369" s="1858"/>
      <c r="N3369" s="1859"/>
      <c r="O3369" s="1859"/>
      <c r="P3369" s="1859"/>
      <c r="Q3369" s="1745"/>
      <c r="R3369" s="1745"/>
      <c r="S3369" s="1745"/>
      <c r="T3369" s="1745"/>
      <c r="U3369" s="1745"/>
    </row>
    <row r="3370" spans="13:21">
      <c r="M3370" s="1858"/>
      <c r="N3370" s="1859"/>
      <c r="O3370" s="1859"/>
      <c r="P3370" s="1859"/>
      <c r="Q3370" s="1745"/>
      <c r="R3370" s="1745"/>
      <c r="S3370" s="1745"/>
      <c r="T3370" s="1745"/>
      <c r="U3370" s="1745"/>
    </row>
    <row r="3371" spans="13:21">
      <c r="M3371" s="1858"/>
      <c r="N3371" s="1859"/>
      <c r="O3371" s="1859"/>
      <c r="P3371" s="1859"/>
      <c r="Q3371" s="1745"/>
      <c r="R3371" s="1745"/>
      <c r="S3371" s="1745"/>
      <c r="T3371" s="1745"/>
      <c r="U3371" s="1745"/>
    </row>
    <row r="3372" spans="13:21">
      <c r="M3372" s="1858"/>
      <c r="N3372" s="1859"/>
      <c r="O3372" s="1859"/>
      <c r="P3372" s="1859"/>
      <c r="Q3372" s="1745"/>
      <c r="R3372" s="1745"/>
      <c r="S3372" s="1745"/>
      <c r="T3372" s="1745"/>
      <c r="U3372" s="1745"/>
    </row>
    <row r="3373" spans="13:21">
      <c r="M3373" s="1858"/>
      <c r="N3373" s="1859"/>
      <c r="O3373" s="1859"/>
      <c r="P3373" s="1859"/>
      <c r="Q3373" s="1745"/>
      <c r="R3373" s="1745"/>
      <c r="S3373" s="1745"/>
      <c r="T3373" s="1745"/>
      <c r="U3373" s="1745"/>
    </row>
    <row r="3374" spans="13:21">
      <c r="M3374" s="1858"/>
      <c r="N3374" s="1859"/>
      <c r="O3374" s="1859"/>
      <c r="P3374" s="1859"/>
      <c r="Q3374" s="1745"/>
      <c r="R3374" s="1745"/>
      <c r="S3374" s="1745"/>
      <c r="T3374" s="1745"/>
      <c r="U3374" s="1745"/>
    </row>
    <row r="3375" spans="13:21">
      <c r="M3375" s="1858"/>
      <c r="N3375" s="1859"/>
      <c r="O3375" s="1859"/>
      <c r="P3375" s="1859"/>
      <c r="Q3375" s="1745"/>
      <c r="R3375" s="1745"/>
      <c r="S3375" s="1745"/>
      <c r="T3375" s="1745"/>
      <c r="U3375" s="1745"/>
    </row>
    <row r="3376" spans="13:21">
      <c r="M3376" s="1858"/>
      <c r="N3376" s="1859"/>
      <c r="O3376" s="1859"/>
      <c r="P3376" s="1859"/>
      <c r="Q3376" s="1745"/>
      <c r="R3376" s="1745"/>
      <c r="S3376" s="1745"/>
      <c r="T3376" s="1745"/>
      <c r="U3376" s="1745"/>
    </row>
    <row r="3377" spans="13:21">
      <c r="M3377" s="1858"/>
      <c r="N3377" s="1859"/>
      <c r="O3377" s="1859"/>
      <c r="P3377" s="1859"/>
      <c r="Q3377" s="1745"/>
      <c r="R3377" s="1745"/>
      <c r="S3377" s="1745"/>
      <c r="T3377" s="1745"/>
      <c r="U3377" s="1745"/>
    </row>
    <row r="3378" spans="13:21">
      <c r="M3378" s="1858"/>
      <c r="N3378" s="1859"/>
      <c r="O3378" s="1859"/>
      <c r="P3378" s="1859"/>
      <c r="Q3378" s="1745"/>
      <c r="R3378" s="1745"/>
      <c r="S3378" s="1745"/>
      <c r="T3378" s="1745"/>
      <c r="U3378" s="1745"/>
    </row>
    <row r="3379" spans="13:21">
      <c r="M3379" s="1858"/>
      <c r="N3379" s="1859"/>
      <c r="O3379" s="1859"/>
      <c r="P3379" s="1859"/>
      <c r="Q3379" s="1745"/>
      <c r="R3379" s="1745"/>
      <c r="S3379" s="1745"/>
      <c r="T3379" s="1745"/>
      <c r="U3379" s="1745"/>
    </row>
    <row r="3380" spans="13:21">
      <c r="M3380" s="1858"/>
      <c r="N3380" s="1859"/>
      <c r="O3380" s="1859"/>
      <c r="P3380" s="1859"/>
      <c r="Q3380" s="1745"/>
      <c r="R3380" s="1745"/>
      <c r="S3380" s="1745"/>
      <c r="T3380" s="1745"/>
      <c r="U3380" s="1745"/>
    </row>
    <row r="3381" spans="13:21">
      <c r="M3381" s="1858"/>
      <c r="N3381" s="1859"/>
      <c r="O3381" s="1859"/>
      <c r="P3381" s="1859"/>
      <c r="Q3381" s="1745"/>
      <c r="R3381" s="1745"/>
      <c r="S3381" s="1745"/>
      <c r="T3381" s="1745"/>
      <c r="U3381" s="1745"/>
    </row>
    <row r="3382" spans="13:21">
      <c r="M3382" s="1858"/>
      <c r="N3382" s="1859"/>
      <c r="O3382" s="1859"/>
      <c r="P3382" s="1859"/>
      <c r="Q3382" s="1745"/>
      <c r="R3382" s="1745"/>
      <c r="S3382" s="1745"/>
      <c r="T3382" s="1745"/>
      <c r="U3382" s="1745"/>
    </row>
    <row r="3383" spans="13:21">
      <c r="M3383" s="1858"/>
      <c r="N3383" s="1859"/>
      <c r="O3383" s="1859"/>
      <c r="P3383" s="1859"/>
      <c r="Q3383" s="1745"/>
      <c r="R3383" s="1745"/>
      <c r="S3383" s="1745"/>
      <c r="T3383" s="1745"/>
      <c r="U3383" s="1745"/>
    </row>
    <row r="3384" spans="13:21">
      <c r="M3384" s="1858"/>
      <c r="N3384" s="1859"/>
      <c r="O3384" s="1859"/>
      <c r="P3384" s="1859"/>
      <c r="Q3384" s="1745"/>
      <c r="R3384" s="1745"/>
      <c r="S3384" s="1745"/>
      <c r="T3384" s="1745"/>
      <c r="U3384" s="1745"/>
    </row>
    <row r="3385" spans="13:21">
      <c r="M3385" s="1858"/>
      <c r="N3385" s="1859"/>
      <c r="O3385" s="1859"/>
      <c r="P3385" s="1859"/>
      <c r="Q3385" s="1745"/>
      <c r="R3385" s="1745"/>
      <c r="S3385" s="1745"/>
      <c r="T3385" s="1745"/>
      <c r="U3385" s="1745"/>
    </row>
    <row r="3386" spans="13:21">
      <c r="M3386" s="1858"/>
      <c r="N3386" s="1859"/>
      <c r="O3386" s="1859"/>
      <c r="P3386" s="1859"/>
      <c r="Q3386" s="1745"/>
      <c r="R3386" s="1745"/>
      <c r="S3386" s="1745"/>
      <c r="T3386" s="1745"/>
      <c r="U3386" s="1745"/>
    </row>
    <row r="3387" spans="13:21">
      <c r="M3387" s="1858"/>
      <c r="N3387" s="1859"/>
      <c r="O3387" s="1859"/>
      <c r="P3387" s="1859"/>
      <c r="Q3387" s="1745"/>
      <c r="R3387" s="1745"/>
      <c r="S3387" s="1745"/>
      <c r="T3387" s="1745"/>
      <c r="U3387" s="1745"/>
    </row>
    <row r="3388" spans="13:21">
      <c r="M3388" s="1858"/>
      <c r="N3388" s="1859"/>
      <c r="O3388" s="1859"/>
      <c r="P3388" s="1859"/>
      <c r="Q3388" s="1745"/>
      <c r="R3388" s="1745"/>
      <c r="S3388" s="1745"/>
      <c r="T3388" s="1745"/>
      <c r="U3388" s="1745"/>
    </row>
    <row r="3389" spans="13:21">
      <c r="M3389" s="1858"/>
      <c r="N3389" s="1859"/>
      <c r="O3389" s="1859"/>
      <c r="P3389" s="1859"/>
      <c r="Q3389" s="1745"/>
      <c r="R3389" s="1745"/>
      <c r="S3389" s="1745"/>
      <c r="T3389" s="1745"/>
      <c r="U3389" s="1745"/>
    </row>
    <row r="3390" spans="13:21">
      <c r="M3390" s="1858"/>
      <c r="N3390" s="1859"/>
      <c r="O3390" s="1859"/>
      <c r="P3390" s="1859"/>
      <c r="Q3390" s="1745"/>
      <c r="R3390" s="1745"/>
      <c r="S3390" s="1745"/>
      <c r="T3390" s="1745"/>
      <c r="U3390" s="1745"/>
    </row>
    <row r="3391" spans="13:21">
      <c r="M3391" s="1858"/>
      <c r="N3391" s="1859"/>
      <c r="O3391" s="1859"/>
      <c r="P3391" s="1859"/>
      <c r="Q3391" s="1745"/>
      <c r="R3391" s="1745"/>
      <c r="S3391" s="1745"/>
      <c r="T3391" s="1745"/>
      <c r="U3391" s="1745"/>
    </row>
    <row r="3392" spans="13:21">
      <c r="M3392" s="1858"/>
      <c r="N3392" s="1859"/>
      <c r="O3392" s="1859"/>
      <c r="P3392" s="1859"/>
      <c r="Q3392" s="1745"/>
      <c r="R3392" s="1745"/>
      <c r="S3392" s="1745"/>
      <c r="T3392" s="1745"/>
      <c r="U3392" s="1745"/>
    </row>
    <row r="3393" spans="13:21">
      <c r="M3393" s="1858"/>
      <c r="N3393" s="1859"/>
      <c r="O3393" s="1859"/>
      <c r="P3393" s="1859"/>
      <c r="Q3393" s="1745"/>
      <c r="R3393" s="1745"/>
      <c r="S3393" s="1745"/>
      <c r="T3393" s="1745"/>
      <c r="U3393" s="1745"/>
    </row>
    <row r="3394" spans="13:21">
      <c r="M3394" s="1858"/>
      <c r="N3394" s="1859"/>
      <c r="O3394" s="1859"/>
      <c r="P3394" s="1859"/>
      <c r="Q3394" s="1745"/>
      <c r="R3394" s="1745"/>
      <c r="S3394" s="1745"/>
      <c r="T3394" s="1745"/>
      <c r="U3394" s="1745"/>
    </row>
    <row r="3395" spans="13:21">
      <c r="M3395" s="1858"/>
      <c r="N3395" s="1859"/>
      <c r="O3395" s="1859"/>
      <c r="P3395" s="1859"/>
      <c r="Q3395" s="1745"/>
      <c r="R3395" s="1745"/>
      <c r="S3395" s="1745"/>
      <c r="T3395" s="1745"/>
      <c r="U3395" s="1745"/>
    </row>
    <row r="3396" spans="13:21">
      <c r="M3396" s="1858"/>
      <c r="N3396" s="1859"/>
      <c r="O3396" s="1859"/>
      <c r="P3396" s="1859"/>
      <c r="Q3396" s="1745"/>
      <c r="R3396" s="1745"/>
      <c r="S3396" s="1745"/>
      <c r="T3396" s="1745"/>
      <c r="U3396" s="1745"/>
    </row>
    <row r="3397" spans="13:21">
      <c r="M3397" s="1858"/>
      <c r="N3397" s="1859"/>
      <c r="O3397" s="1859"/>
      <c r="P3397" s="1859"/>
      <c r="Q3397" s="1745"/>
      <c r="R3397" s="1745"/>
      <c r="S3397" s="1745"/>
      <c r="T3397" s="1745"/>
      <c r="U3397" s="1745"/>
    </row>
    <row r="3398" spans="13:21">
      <c r="M3398" s="1858"/>
      <c r="N3398" s="1859"/>
      <c r="O3398" s="1859"/>
      <c r="P3398" s="1859"/>
      <c r="Q3398" s="1745"/>
      <c r="R3398" s="1745"/>
      <c r="S3398" s="1745"/>
      <c r="T3398" s="1745"/>
      <c r="U3398" s="1745"/>
    </row>
    <row r="3399" spans="13:21">
      <c r="M3399" s="1858"/>
      <c r="N3399" s="1859"/>
      <c r="O3399" s="1859"/>
      <c r="P3399" s="1859"/>
      <c r="Q3399" s="1745"/>
      <c r="R3399" s="1745"/>
      <c r="S3399" s="1745"/>
      <c r="T3399" s="1745"/>
      <c r="U3399" s="1745"/>
    </row>
    <row r="3400" spans="13:21">
      <c r="M3400" s="1858"/>
      <c r="N3400" s="1859"/>
      <c r="O3400" s="1859"/>
      <c r="P3400" s="1859"/>
      <c r="Q3400" s="1745"/>
      <c r="R3400" s="1745"/>
      <c r="S3400" s="1745"/>
      <c r="T3400" s="1745"/>
      <c r="U3400" s="1745"/>
    </row>
    <row r="3401" spans="13:21">
      <c r="M3401" s="1858"/>
      <c r="N3401" s="1859"/>
      <c r="O3401" s="1859"/>
      <c r="P3401" s="1859"/>
      <c r="Q3401" s="1745"/>
      <c r="R3401" s="1745"/>
      <c r="S3401" s="1745"/>
      <c r="T3401" s="1745"/>
      <c r="U3401" s="1745"/>
    </row>
    <row r="3402" spans="13:21">
      <c r="M3402" s="1858"/>
      <c r="N3402" s="1859"/>
      <c r="O3402" s="1859"/>
      <c r="P3402" s="1859"/>
      <c r="Q3402" s="1745"/>
      <c r="R3402" s="1745"/>
      <c r="S3402" s="1745"/>
      <c r="T3402" s="1745"/>
      <c r="U3402" s="1745"/>
    </row>
    <row r="3403" spans="13:21">
      <c r="M3403" s="1858"/>
      <c r="N3403" s="1859"/>
      <c r="O3403" s="1859"/>
      <c r="P3403" s="1859"/>
      <c r="Q3403" s="1745"/>
      <c r="R3403" s="1745"/>
      <c r="S3403" s="1745"/>
      <c r="T3403" s="1745"/>
      <c r="U3403" s="1745"/>
    </row>
    <row r="3404" spans="13:21">
      <c r="M3404" s="1858"/>
      <c r="N3404" s="1859"/>
      <c r="O3404" s="1859"/>
      <c r="P3404" s="1859"/>
      <c r="Q3404" s="1745"/>
      <c r="R3404" s="1745"/>
      <c r="S3404" s="1745"/>
      <c r="T3404" s="1745"/>
      <c r="U3404" s="1745"/>
    </row>
    <row r="3405" spans="13:21">
      <c r="M3405" s="1858"/>
      <c r="N3405" s="1859"/>
      <c r="O3405" s="1859"/>
      <c r="P3405" s="1859"/>
      <c r="Q3405" s="1745"/>
      <c r="R3405" s="1745"/>
      <c r="S3405" s="1745"/>
      <c r="T3405" s="1745"/>
      <c r="U3405" s="1745"/>
    </row>
    <row r="3406" spans="13:21">
      <c r="M3406" s="1858"/>
      <c r="N3406" s="1859"/>
      <c r="O3406" s="1859"/>
      <c r="P3406" s="1859"/>
      <c r="Q3406" s="1745"/>
      <c r="R3406" s="1745"/>
      <c r="S3406" s="1745"/>
      <c r="T3406" s="1745"/>
      <c r="U3406" s="1745"/>
    </row>
    <row r="3407" spans="13:21">
      <c r="M3407" s="1858"/>
      <c r="N3407" s="1859"/>
      <c r="O3407" s="1859"/>
      <c r="P3407" s="1859"/>
      <c r="Q3407" s="1745"/>
      <c r="R3407" s="1745"/>
      <c r="S3407" s="1745"/>
      <c r="T3407" s="1745"/>
      <c r="U3407" s="1745"/>
    </row>
    <row r="3408" spans="13:21">
      <c r="M3408" s="1858"/>
      <c r="N3408" s="1859"/>
      <c r="O3408" s="1859"/>
      <c r="P3408" s="1859"/>
      <c r="Q3408" s="1745"/>
      <c r="R3408" s="1745"/>
      <c r="S3408" s="1745"/>
      <c r="T3408" s="1745"/>
      <c r="U3408" s="1745"/>
    </row>
    <row r="3409" spans="13:21">
      <c r="M3409" s="1858"/>
      <c r="N3409" s="1859"/>
      <c r="O3409" s="1859"/>
      <c r="P3409" s="1859"/>
      <c r="Q3409" s="1745"/>
      <c r="R3409" s="1745"/>
      <c r="S3409" s="1745"/>
      <c r="T3409" s="1745"/>
      <c r="U3409" s="1745"/>
    </row>
    <row r="3410" spans="13:21">
      <c r="M3410" s="1858"/>
      <c r="N3410" s="1859"/>
      <c r="O3410" s="1859"/>
      <c r="P3410" s="1859"/>
      <c r="Q3410" s="1745"/>
      <c r="R3410" s="1745"/>
      <c r="S3410" s="1745"/>
      <c r="T3410" s="1745"/>
      <c r="U3410" s="1745"/>
    </row>
    <row r="3411" spans="13:21">
      <c r="M3411" s="1858"/>
      <c r="N3411" s="1859"/>
      <c r="O3411" s="1859"/>
      <c r="P3411" s="1859"/>
      <c r="Q3411" s="1745"/>
      <c r="R3411" s="1745"/>
      <c r="S3411" s="1745"/>
      <c r="T3411" s="1745"/>
      <c r="U3411" s="1745"/>
    </row>
    <row r="3412" spans="13:21">
      <c r="M3412" s="1858"/>
      <c r="N3412" s="1859"/>
      <c r="O3412" s="1859"/>
      <c r="P3412" s="1859"/>
      <c r="Q3412" s="1745"/>
      <c r="R3412" s="1745"/>
      <c r="S3412" s="1745"/>
      <c r="T3412" s="1745"/>
      <c r="U3412" s="1745"/>
    </row>
    <row r="3413" spans="13:21">
      <c r="M3413" s="1858"/>
      <c r="N3413" s="1859"/>
      <c r="O3413" s="1859"/>
      <c r="P3413" s="1859"/>
      <c r="Q3413" s="1745"/>
      <c r="R3413" s="1745"/>
      <c r="S3413" s="1745"/>
      <c r="T3413" s="1745"/>
      <c r="U3413" s="1745"/>
    </row>
    <row r="3414" spans="13:21">
      <c r="M3414" s="1858"/>
      <c r="N3414" s="1859"/>
      <c r="O3414" s="1859"/>
      <c r="P3414" s="1859"/>
      <c r="Q3414" s="1745"/>
      <c r="R3414" s="1745"/>
      <c r="S3414" s="1745"/>
      <c r="T3414" s="1745"/>
      <c r="U3414" s="1745"/>
    </row>
    <row r="3415" spans="13:21">
      <c r="M3415" s="1858"/>
      <c r="N3415" s="1859"/>
      <c r="O3415" s="1859"/>
      <c r="P3415" s="1859"/>
      <c r="Q3415" s="1745"/>
      <c r="R3415" s="1745"/>
      <c r="S3415" s="1745"/>
      <c r="T3415" s="1745"/>
      <c r="U3415" s="1745"/>
    </row>
    <row r="3416" spans="13:21">
      <c r="M3416" s="1858"/>
      <c r="N3416" s="1859"/>
      <c r="O3416" s="1859"/>
      <c r="P3416" s="1859"/>
      <c r="Q3416" s="1745"/>
      <c r="R3416" s="1745"/>
      <c r="S3416" s="1745"/>
      <c r="T3416" s="1745"/>
      <c r="U3416" s="1745"/>
    </row>
    <row r="3417" spans="13:21">
      <c r="M3417" s="1858"/>
      <c r="N3417" s="1859"/>
      <c r="O3417" s="1859"/>
      <c r="P3417" s="1859"/>
      <c r="Q3417" s="1745"/>
      <c r="R3417" s="1745"/>
      <c r="S3417" s="1745"/>
      <c r="T3417" s="1745"/>
      <c r="U3417" s="1745"/>
    </row>
    <row r="3418" spans="13:21">
      <c r="M3418" s="1858"/>
      <c r="N3418" s="1859"/>
      <c r="O3418" s="1859"/>
      <c r="P3418" s="1859"/>
      <c r="Q3418" s="1745"/>
      <c r="R3418" s="1745"/>
      <c r="S3418" s="1745"/>
      <c r="T3418" s="1745"/>
      <c r="U3418" s="1745"/>
    </row>
    <row r="3419" spans="13:21">
      <c r="M3419" s="1858"/>
      <c r="N3419" s="1859"/>
      <c r="O3419" s="1859"/>
      <c r="P3419" s="1859"/>
      <c r="Q3419" s="1745"/>
      <c r="R3419" s="1745"/>
      <c r="S3419" s="1745"/>
      <c r="T3419" s="1745"/>
      <c r="U3419" s="1745"/>
    </row>
    <row r="3420" spans="13:21">
      <c r="M3420" s="1858"/>
      <c r="N3420" s="1859"/>
      <c r="O3420" s="1859"/>
      <c r="P3420" s="1859"/>
      <c r="Q3420" s="1745"/>
      <c r="R3420" s="1745"/>
      <c r="S3420" s="1745"/>
      <c r="T3420" s="1745"/>
      <c r="U3420" s="1745"/>
    </row>
    <row r="3421" spans="13:21">
      <c r="M3421" s="1858"/>
      <c r="N3421" s="1859"/>
      <c r="O3421" s="1859"/>
      <c r="P3421" s="1859"/>
      <c r="Q3421" s="1745"/>
      <c r="R3421" s="1745"/>
      <c r="S3421" s="1745"/>
      <c r="T3421" s="1745"/>
      <c r="U3421" s="1745"/>
    </row>
    <row r="3422" spans="13:21">
      <c r="M3422" s="1858"/>
      <c r="N3422" s="1859"/>
      <c r="O3422" s="1859"/>
      <c r="P3422" s="1859"/>
      <c r="Q3422" s="1745"/>
      <c r="R3422" s="1745"/>
      <c r="S3422" s="1745"/>
      <c r="T3422" s="1745"/>
      <c r="U3422" s="1745"/>
    </row>
    <row r="3423" spans="13:21">
      <c r="M3423" s="1858"/>
      <c r="N3423" s="1859"/>
      <c r="O3423" s="1859"/>
      <c r="P3423" s="1859"/>
      <c r="Q3423" s="1745"/>
      <c r="R3423" s="1745"/>
      <c r="S3423" s="1745"/>
      <c r="T3423" s="1745"/>
      <c r="U3423" s="1745"/>
    </row>
    <row r="3424" spans="13:21">
      <c r="M3424" s="1858"/>
      <c r="N3424" s="1859"/>
      <c r="O3424" s="1859"/>
      <c r="P3424" s="1859"/>
      <c r="Q3424" s="1745"/>
      <c r="R3424" s="1745"/>
      <c r="S3424" s="1745"/>
      <c r="T3424" s="1745"/>
      <c r="U3424" s="1745"/>
    </row>
    <row r="3425" spans="13:21">
      <c r="M3425" s="1858"/>
      <c r="N3425" s="1859"/>
      <c r="O3425" s="1859"/>
      <c r="P3425" s="1859"/>
      <c r="Q3425" s="1745"/>
      <c r="R3425" s="1745"/>
      <c r="S3425" s="1745"/>
      <c r="T3425" s="1745"/>
      <c r="U3425" s="1745"/>
    </row>
    <row r="3426" spans="13:21">
      <c r="M3426" s="1858"/>
      <c r="N3426" s="1859"/>
      <c r="O3426" s="1859"/>
      <c r="P3426" s="1859"/>
      <c r="Q3426" s="1745"/>
      <c r="R3426" s="1745"/>
      <c r="S3426" s="1745"/>
      <c r="T3426" s="1745"/>
      <c r="U3426" s="1745"/>
    </row>
    <row r="3427" spans="13:21">
      <c r="M3427" s="1858"/>
      <c r="N3427" s="1859"/>
      <c r="O3427" s="1859"/>
      <c r="P3427" s="1859"/>
      <c r="Q3427" s="1745"/>
      <c r="R3427" s="1745"/>
      <c r="S3427" s="1745"/>
      <c r="T3427" s="1745"/>
      <c r="U3427" s="1745"/>
    </row>
    <row r="3428" spans="13:21">
      <c r="M3428" s="1858"/>
      <c r="N3428" s="1859"/>
      <c r="O3428" s="1859"/>
      <c r="P3428" s="1859"/>
      <c r="Q3428" s="1745"/>
      <c r="R3428" s="1745"/>
      <c r="S3428" s="1745"/>
      <c r="T3428" s="1745"/>
      <c r="U3428" s="1745"/>
    </row>
    <row r="3429" spans="13:21">
      <c r="M3429" s="1858"/>
      <c r="N3429" s="1859"/>
      <c r="O3429" s="1859"/>
      <c r="P3429" s="1859"/>
      <c r="Q3429" s="1745"/>
      <c r="R3429" s="1745"/>
      <c r="S3429" s="1745"/>
      <c r="T3429" s="1745"/>
      <c r="U3429" s="1745"/>
    </row>
    <row r="3430" spans="13:21">
      <c r="M3430" s="1858"/>
      <c r="N3430" s="1859"/>
      <c r="O3430" s="1859"/>
      <c r="P3430" s="1859"/>
      <c r="Q3430" s="1745"/>
      <c r="R3430" s="1745"/>
      <c r="S3430" s="1745"/>
      <c r="T3430" s="1745"/>
      <c r="U3430" s="1745"/>
    </row>
    <row r="3431" spans="13:21">
      <c r="M3431" s="1858"/>
      <c r="N3431" s="1859"/>
      <c r="O3431" s="1859"/>
      <c r="P3431" s="1859"/>
      <c r="Q3431" s="1745"/>
      <c r="R3431" s="1745"/>
      <c r="S3431" s="1745"/>
      <c r="T3431" s="1745"/>
      <c r="U3431" s="1745"/>
    </row>
    <row r="3432" spans="13:21">
      <c r="M3432" s="1858"/>
      <c r="N3432" s="1859"/>
      <c r="O3432" s="1859"/>
      <c r="P3432" s="1859"/>
      <c r="Q3432" s="1745"/>
      <c r="R3432" s="1745"/>
      <c r="S3432" s="1745"/>
      <c r="T3432" s="1745"/>
      <c r="U3432" s="1745"/>
    </row>
    <row r="3433" spans="13:21">
      <c r="M3433" s="1858"/>
      <c r="N3433" s="1859"/>
      <c r="O3433" s="1859"/>
      <c r="P3433" s="1859"/>
      <c r="Q3433" s="1745"/>
      <c r="R3433" s="1745"/>
      <c r="S3433" s="1745"/>
      <c r="T3433" s="1745"/>
      <c r="U3433" s="1745"/>
    </row>
    <row r="3434" spans="13:21">
      <c r="M3434" s="1858"/>
      <c r="N3434" s="1859"/>
      <c r="O3434" s="1859"/>
      <c r="P3434" s="1859"/>
      <c r="Q3434" s="1745"/>
      <c r="R3434" s="1745"/>
      <c r="S3434" s="1745"/>
      <c r="T3434" s="1745"/>
      <c r="U3434" s="1745"/>
    </row>
    <row r="3435" spans="13:21">
      <c r="M3435" s="1858"/>
      <c r="N3435" s="1859"/>
      <c r="O3435" s="1859"/>
      <c r="P3435" s="1859"/>
      <c r="Q3435" s="1745"/>
      <c r="R3435" s="1745"/>
      <c r="S3435" s="1745"/>
      <c r="T3435" s="1745"/>
      <c r="U3435" s="1745"/>
    </row>
    <row r="3436" spans="13:21">
      <c r="M3436" s="1858"/>
      <c r="N3436" s="1859"/>
      <c r="O3436" s="1859"/>
      <c r="P3436" s="1859"/>
      <c r="Q3436" s="1745"/>
      <c r="R3436" s="1745"/>
      <c r="S3436" s="1745"/>
      <c r="T3436" s="1745"/>
      <c r="U3436" s="1745"/>
    </row>
    <row r="3437" spans="13:21">
      <c r="M3437" s="1858"/>
      <c r="N3437" s="1859"/>
      <c r="O3437" s="1859"/>
      <c r="P3437" s="1859"/>
      <c r="Q3437" s="1745"/>
      <c r="R3437" s="1745"/>
      <c r="S3437" s="1745"/>
      <c r="T3437" s="1745"/>
      <c r="U3437" s="1745"/>
    </row>
    <row r="3438" spans="13:21">
      <c r="M3438" s="1858"/>
      <c r="N3438" s="1859"/>
      <c r="O3438" s="1859"/>
      <c r="P3438" s="1859"/>
      <c r="Q3438" s="1745"/>
      <c r="R3438" s="1745"/>
      <c r="S3438" s="1745"/>
      <c r="T3438" s="1745"/>
      <c r="U3438" s="1745"/>
    </row>
    <row r="3439" spans="13:21">
      <c r="M3439" s="1858"/>
      <c r="N3439" s="1859"/>
      <c r="O3439" s="1859"/>
      <c r="P3439" s="1859"/>
      <c r="Q3439" s="1745"/>
      <c r="R3439" s="1745"/>
      <c r="S3439" s="1745"/>
      <c r="T3439" s="1745"/>
      <c r="U3439" s="1745"/>
    </row>
    <row r="3440" spans="13:21">
      <c r="M3440" s="1858"/>
      <c r="N3440" s="1859"/>
      <c r="O3440" s="1859"/>
      <c r="P3440" s="1859"/>
      <c r="Q3440" s="1745"/>
      <c r="R3440" s="1745"/>
      <c r="S3440" s="1745"/>
      <c r="T3440" s="1745"/>
      <c r="U3440" s="1745"/>
    </row>
    <row r="3441" spans="13:21">
      <c r="M3441" s="1858"/>
      <c r="N3441" s="1859"/>
      <c r="O3441" s="1859"/>
      <c r="P3441" s="1859"/>
      <c r="Q3441" s="1745"/>
      <c r="R3441" s="1745"/>
      <c r="S3441" s="1745"/>
      <c r="T3441" s="1745"/>
      <c r="U3441" s="1745"/>
    </row>
    <row r="3442" spans="13:21">
      <c r="M3442" s="1858"/>
      <c r="N3442" s="1859"/>
      <c r="O3442" s="1859"/>
      <c r="P3442" s="1859"/>
      <c r="Q3442" s="1745"/>
      <c r="R3442" s="1745"/>
      <c r="S3442" s="1745"/>
      <c r="T3442" s="1745"/>
      <c r="U3442" s="1745"/>
    </row>
    <row r="3443" spans="13:21">
      <c r="M3443" s="1858"/>
      <c r="N3443" s="1859"/>
      <c r="O3443" s="1859"/>
      <c r="P3443" s="1859"/>
      <c r="Q3443" s="1745"/>
      <c r="R3443" s="1745"/>
      <c r="S3443" s="1745"/>
      <c r="T3443" s="1745"/>
      <c r="U3443" s="1745"/>
    </row>
    <row r="3444" spans="13:21">
      <c r="M3444" s="1858"/>
      <c r="N3444" s="1859"/>
      <c r="O3444" s="1859"/>
      <c r="P3444" s="1859"/>
      <c r="Q3444" s="1745"/>
      <c r="R3444" s="1745"/>
      <c r="S3444" s="1745"/>
      <c r="T3444" s="1745"/>
      <c r="U3444" s="1745"/>
    </row>
    <row r="3445" spans="13:21">
      <c r="M3445" s="1858"/>
      <c r="N3445" s="1859"/>
      <c r="O3445" s="1859"/>
      <c r="P3445" s="1859"/>
      <c r="Q3445" s="1745"/>
      <c r="R3445" s="1745"/>
      <c r="S3445" s="1745"/>
      <c r="T3445" s="1745"/>
      <c r="U3445" s="1745"/>
    </row>
    <row r="3446" spans="13:21">
      <c r="M3446" s="1858"/>
      <c r="N3446" s="1859"/>
      <c r="O3446" s="1859"/>
      <c r="P3446" s="1859"/>
      <c r="Q3446" s="1745"/>
      <c r="R3446" s="1745"/>
      <c r="S3446" s="1745"/>
      <c r="T3446" s="1745"/>
      <c r="U3446" s="1745"/>
    </row>
    <row r="3447" spans="13:21">
      <c r="M3447" s="1858"/>
      <c r="N3447" s="1859"/>
      <c r="O3447" s="1859"/>
      <c r="P3447" s="1859"/>
      <c r="Q3447" s="1745"/>
      <c r="R3447" s="1745"/>
      <c r="S3447" s="1745"/>
      <c r="T3447" s="1745"/>
      <c r="U3447" s="1745"/>
    </row>
    <row r="3448" spans="13:21">
      <c r="M3448" s="1858"/>
      <c r="N3448" s="1859"/>
      <c r="O3448" s="1859"/>
      <c r="P3448" s="1859"/>
      <c r="Q3448" s="1745"/>
      <c r="R3448" s="1745"/>
      <c r="S3448" s="1745"/>
      <c r="T3448" s="1745"/>
      <c r="U3448" s="1745"/>
    </row>
    <row r="3449" spans="13:21">
      <c r="M3449" s="1858"/>
      <c r="N3449" s="1859"/>
      <c r="O3449" s="1859"/>
      <c r="P3449" s="1859"/>
      <c r="Q3449" s="1745"/>
      <c r="R3449" s="1745"/>
      <c r="S3449" s="1745"/>
      <c r="T3449" s="1745"/>
      <c r="U3449" s="1745"/>
    </row>
    <row r="3450" spans="13:21">
      <c r="M3450" s="1858"/>
      <c r="N3450" s="1859"/>
      <c r="O3450" s="1859"/>
      <c r="P3450" s="1859"/>
      <c r="Q3450" s="1745"/>
      <c r="R3450" s="1745"/>
      <c r="S3450" s="1745"/>
      <c r="T3450" s="1745"/>
      <c r="U3450" s="1745"/>
    </row>
    <row r="3451" spans="13:21">
      <c r="M3451" s="1858"/>
      <c r="N3451" s="1859"/>
      <c r="O3451" s="1859"/>
      <c r="P3451" s="1859"/>
      <c r="Q3451" s="1745"/>
      <c r="R3451" s="1745"/>
      <c r="S3451" s="1745"/>
      <c r="T3451" s="1745"/>
      <c r="U3451" s="1745"/>
    </row>
    <row r="3452" spans="13:21">
      <c r="M3452" s="1858"/>
      <c r="N3452" s="1859"/>
      <c r="O3452" s="1859"/>
      <c r="P3452" s="1859"/>
      <c r="Q3452" s="1745"/>
      <c r="R3452" s="1745"/>
      <c r="S3452" s="1745"/>
      <c r="T3452" s="1745"/>
      <c r="U3452" s="1745"/>
    </row>
    <row r="3453" spans="13:21">
      <c r="M3453" s="1858"/>
      <c r="N3453" s="1859"/>
      <c r="O3453" s="1859"/>
      <c r="P3453" s="1859"/>
      <c r="Q3453" s="1745"/>
      <c r="R3453" s="1745"/>
      <c r="S3453" s="1745"/>
      <c r="T3453" s="1745"/>
      <c r="U3453" s="1745"/>
    </row>
    <row r="3454" spans="13:21">
      <c r="M3454" s="1858"/>
      <c r="N3454" s="1859"/>
      <c r="O3454" s="1859"/>
      <c r="P3454" s="1859"/>
      <c r="Q3454" s="1745"/>
      <c r="R3454" s="1745"/>
      <c r="S3454" s="1745"/>
      <c r="T3454" s="1745"/>
      <c r="U3454" s="1745"/>
    </row>
    <row r="3455" spans="13:21">
      <c r="M3455" s="1858"/>
      <c r="N3455" s="1859"/>
      <c r="O3455" s="1859"/>
      <c r="P3455" s="1859"/>
      <c r="Q3455" s="1745"/>
      <c r="R3455" s="1745"/>
      <c r="S3455" s="1745"/>
      <c r="T3455" s="1745"/>
      <c r="U3455" s="1745"/>
    </row>
    <row r="3456" spans="13:21">
      <c r="M3456" s="1858"/>
      <c r="N3456" s="1859"/>
      <c r="O3456" s="1859"/>
      <c r="P3456" s="1859"/>
      <c r="Q3456" s="1745"/>
      <c r="R3456" s="1745"/>
      <c r="S3456" s="1745"/>
      <c r="T3456" s="1745"/>
      <c r="U3456" s="1745"/>
    </row>
    <row r="3457" spans="13:21">
      <c r="M3457" s="1858"/>
      <c r="N3457" s="1859"/>
      <c r="O3457" s="1859"/>
      <c r="P3457" s="1859"/>
      <c r="Q3457" s="1745"/>
      <c r="R3457" s="1745"/>
      <c r="S3457" s="1745"/>
      <c r="T3457" s="1745"/>
      <c r="U3457" s="1745"/>
    </row>
    <row r="3458" spans="13:21">
      <c r="M3458" s="1858"/>
      <c r="N3458" s="1859"/>
      <c r="O3458" s="1859"/>
      <c r="P3458" s="1859"/>
      <c r="Q3458" s="1745"/>
      <c r="R3458" s="1745"/>
      <c r="S3458" s="1745"/>
      <c r="T3458" s="1745"/>
      <c r="U3458" s="1745"/>
    </row>
    <row r="3459" spans="13:21">
      <c r="M3459" s="1858"/>
      <c r="N3459" s="1859"/>
      <c r="O3459" s="1859"/>
      <c r="P3459" s="1859"/>
      <c r="Q3459" s="1745"/>
      <c r="R3459" s="1745"/>
      <c r="S3459" s="1745"/>
      <c r="T3459" s="1745"/>
      <c r="U3459" s="1745"/>
    </row>
    <row r="3460" spans="13:21">
      <c r="M3460" s="1858"/>
      <c r="N3460" s="1859"/>
      <c r="O3460" s="1859"/>
      <c r="P3460" s="1859"/>
      <c r="Q3460" s="1745"/>
      <c r="R3460" s="1745"/>
      <c r="S3460" s="1745"/>
      <c r="T3460" s="1745"/>
      <c r="U3460" s="1745"/>
    </row>
    <row r="3461" spans="13:21">
      <c r="M3461" s="1858"/>
      <c r="N3461" s="1859"/>
      <c r="O3461" s="1859"/>
      <c r="P3461" s="1859"/>
      <c r="Q3461" s="1745"/>
      <c r="R3461" s="1745"/>
      <c r="S3461" s="1745"/>
      <c r="T3461" s="1745"/>
      <c r="U3461" s="1745"/>
    </row>
    <row r="3462" spans="13:21">
      <c r="M3462" s="1858"/>
      <c r="N3462" s="1859"/>
      <c r="O3462" s="1859"/>
      <c r="P3462" s="1859"/>
      <c r="Q3462" s="1745"/>
      <c r="R3462" s="1745"/>
      <c r="S3462" s="1745"/>
      <c r="T3462" s="1745"/>
      <c r="U3462" s="1745"/>
    </row>
    <row r="3463" spans="13:21">
      <c r="M3463" s="1858"/>
      <c r="N3463" s="1859"/>
      <c r="O3463" s="1859"/>
      <c r="P3463" s="1859"/>
      <c r="Q3463" s="1745"/>
      <c r="R3463" s="1745"/>
      <c r="S3463" s="1745"/>
      <c r="T3463" s="1745"/>
      <c r="U3463" s="1745"/>
    </row>
    <row r="3464" spans="13:21">
      <c r="M3464" s="1858"/>
      <c r="N3464" s="1859"/>
      <c r="O3464" s="1859"/>
      <c r="P3464" s="1859"/>
      <c r="Q3464" s="1745"/>
      <c r="R3464" s="1745"/>
      <c r="S3464" s="1745"/>
      <c r="T3464" s="1745"/>
      <c r="U3464" s="1745"/>
    </row>
    <row r="3465" spans="13:21">
      <c r="M3465" s="1858"/>
      <c r="N3465" s="1859"/>
      <c r="O3465" s="1859"/>
      <c r="P3465" s="1859"/>
      <c r="Q3465" s="1745"/>
      <c r="R3465" s="1745"/>
      <c r="S3465" s="1745"/>
      <c r="T3465" s="1745"/>
      <c r="U3465" s="1745"/>
    </row>
    <row r="3466" spans="13:21">
      <c r="M3466" s="1858"/>
      <c r="N3466" s="1859"/>
      <c r="O3466" s="1859"/>
      <c r="P3466" s="1859"/>
      <c r="Q3466" s="1745"/>
      <c r="R3466" s="1745"/>
      <c r="S3466" s="1745"/>
      <c r="T3466" s="1745"/>
      <c r="U3466" s="1745"/>
    </row>
    <row r="3467" spans="13:21">
      <c r="M3467" s="1858"/>
      <c r="N3467" s="1859"/>
      <c r="O3467" s="1859"/>
      <c r="P3467" s="1859"/>
      <c r="Q3467" s="1745"/>
      <c r="R3467" s="1745"/>
      <c r="S3467" s="1745"/>
      <c r="T3467" s="1745"/>
      <c r="U3467" s="1745"/>
    </row>
    <row r="3468" spans="13:21">
      <c r="M3468" s="1858"/>
      <c r="N3468" s="1859"/>
      <c r="O3468" s="1859"/>
      <c r="P3468" s="1859"/>
      <c r="Q3468" s="1745"/>
      <c r="R3468" s="1745"/>
      <c r="S3468" s="1745"/>
      <c r="T3468" s="1745"/>
      <c r="U3468" s="1745"/>
    </row>
    <row r="3469" spans="13:21">
      <c r="M3469" s="1858"/>
      <c r="N3469" s="1859"/>
      <c r="O3469" s="1859"/>
      <c r="P3469" s="1859"/>
      <c r="Q3469" s="1745"/>
      <c r="R3469" s="1745"/>
      <c r="S3469" s="1745"/>
      <c r="T3469" s="1745"/>
      <c r="U3469" s="1745"/>
    </row>
    <row r="3470" spans="13:21">
      <c r="M3470" s="1858"/>
      <c r="N3470" s="1859"/>
      <c r="O3470" s="1859"/>
      <c r="P3470" s="1859"/>
      <c r="Q3470" s="1745"/>
      <c r="R3470" s="1745"/>
      <c r="S3470" s="1745"/>
      <c r="T3470" s="1745"/>
      <c r="U3470" s="1745"/>
    </row>
    <row r="3471" spans="13:21">
      <c r="M3471" s="1858"/>
      <c r="N3471" s="1859"/>
      <c r="O3471" s="1859"/>
      <c r="P3471" s="1859"/>
      <c r="Q3471" s="1745"/>
      <c r="R3471" s="1745"/>
      <c r="S3471" s="1745"/>
      <c r="T3471" s="1745"/>
      <c r="U3471" s="1745"/>
    </row>
    <row r="3472" spans="13:21">
      <c r="M3472" s="1858"/>
      <c r="N3472" s="1859"/>
      <c r="O3472" s="1859"/>
      <c r="P3472" s="1859"/>
      <c r="Q3472" s="1745"/>
      <c r="R3472" s="1745"/>
      <c r="S3472" s="1745"/>
      <c r="T3472" s="1745"/>
      <c r="U3472" s="1745"/>
    </row>
    <row r="3473" spans="13:21">
      <c r="M3473" s="1858"/>
      <c r="N3473" s="1859"/>
      <c r="O3473" s="1859"/>
      <c r="P3473" s="1859"/>
      <c r="Q3473" s="1745"/>
      <c r="R3473" s="1745"/>
      <c r="S3473" s="1745"/>
      <c r="T3473" s="1745"/>
      <c r="U3473" s="1745"/>
    </row>
    <row r="3474" spans="13:21">
      <c r="M3474" s="1858"/>
      <c r="N3474" s="1859"/>
      <c r="O3474" s="1859"/>
      <c r="P3474" s="1859"/>
      <c r="Q3474" s="1745"/>
      <c r="R3474" s="1745"/>
      <c r="S3474" s="1745"/>
      <c r="T3474" s="1745"/>
      <c r="U3474" s="1745"/>
    </row>
    <row r="3475" spans="13:21">
      <c r="M3475" s="1858"/>
      <c r="N3475" s="1859"/>
      <c r="O3475" s="1859"/>
      <c r="P3475" s="1859"/>
      <c r="Q3475" s="1745"/>
      <c r="R3475" s="1745"/>
      <c r="S3475" s="1745"/>
      <c r="T3475" s="1745"/>
      <c r="U3475" s="1745"/>
    </row>
    <row r="3476" spans="13:21">
      <c r="M3476" s="1858"/>
      <c r="N3476" s="1859"/>
      <c r="O3476" s="1859"/>
      <c r="P3476" s="1859"/>
      <c r="Q3476" s="1745"/>
      <c r="R3476" s="1745"/>
      <c r="S3476" s="1745"/>
      <c r="T3476" s="1745"/>
      <c r="U3476" s="1745"/>
    </row>
    <row r="3477" spans="13:21">
      <c r="M3477" s="1858"/>
      <c r="N3477" s="1859"/>
      <c r="O3477" s="1859"/>
      <c r="P3477" s="1859"/>
      <c r="Q3477" s="1745"/>
      <c r="R3477" s="1745"/>
      <c r="S3477" s="1745"/>
      <c r="T3477" s="1745"/>
      <c r="U3477" s="1745"/>
    </row>
    <row r="3478" spans="13:21">
      <c r="M3478" s="1858"/>
      <c r="N3478" s="1859"/>
      <c r="O3478" s="1859"/>
      <c r="P3478" s="1859"/>
      <c r="Q3478" s="1745"/>
      <c r="R3478" s="1745"/>
      <c r="S3478" s="1745"/>
      <c r="T3478" s="1745"/>
      <c r="U3478" s="1745"/>
    </row>
    <row r="3479" spans="13:21">
      <c r="M3479" s="1858"/>
      <c r="N3479" s="1859"/>
      <c r="O3479" s="1859"/>
      <c r="P3479" s="1859"/>
      <c r="Q3479" s="1745"/>
      <c r="R3479" s="1745"/>
      <c r="S3479" s="1745"/>
      <c r="T3479" s="1745"/>
      <c r="U3479" s="1745"/>
    </row>
    <row r="3480" spans="13:21">
      <c r="M3480" s="1858"/>
      <c r="N3480" s="1859"/>
      <c r="O3480" s="1859"/>
      <c r="P3480" s="1859"/>
      <c r="Q3480" s="1745"/>
      <c r="R3480" s="1745"/>
      <c r="S3480" s="1745"/>
      <c r="T3480" s="1745"/>
      <c r="U3480" s="1745"/>
    </row>
    <row r="3481" spans="13:21">
      <c r="M3481" s="1858"/>
      <c r="N3481" s="1859"/>
      <c r="O3481" s="1859"/>
      <c r="P3481" s="1859"/>
      <c r="Q3481" s="1745"/>
      <c r="R3481" s="1745"/>
      <c r="S3481" s="1745"/>
      <c r="T3481" s="1745"/>
      <c r="U3481" s="1745"/>
    </row>
    <row r="3482" spans="13:21">
      <c r="M3482" s="1858"/>
      <c r="N3482" s="1859"/>
      <c r="O3482" s="1859"/>
      <c r="P3482" s="1859"/>
      <c r="Q3482" s="1745"/>
      <c r="R3482" s="1745"/>
      <c r="S3482" s="1745"/>
      <c r="T3482" s="1745"/>
      <c r="U3482" s="1745"/>
    </row>
    <row r="3483" spans="13:21">
      <c r="M3483" s="1858"/>
      <c r="N3483" s="1859"/>
      <c r="O3483" s="1859"/>
      <c r="P3483" s="1859"/>
      <c r="Q3483" s="1745"/>
      <c r="R3483" s="1745"/>
      <c r="S3483" s="1745"/>
      <c r="T3483" s="1745"/>
      <c r="U3483" s="1745"/>
    </row>
    <row r="3484" spans="13:21">
      <c r="M3484" s="1858"/>
      <c r="N3484" s="1859"/>
      <c r="O3484" s="1859"/>
      <c r="P3484" s="1859"/>
      <c r="Q3484" s="1745"/>
      <c r="R3484" s="1745"/>
      <c r="S3484" s="1745"/>
      <c r="T3484" s="1745"/>
      <c r="U3484" s="1745"/>
    </row>
    <row r="3485" spans="13:21">
      <c r="M3485" s="1858"/>
      <c r="N3485" s="1859"/>
      <c r="O3485" s="1859"/>
      <c r="P3485" s="1859"/>
      <c r="Q3485" s="1745"/>
      <c r="R3485" s="1745"/>
      <c r="S3485" s="1745"/>
      <c r="T3485" s="1745"/>
      <c r="U3485" s="1745"/>
    </row>
    <row r="3486" spans="13:21">
      <c r="M3486" s="1858"/>
      <c r="N3486" s="1859"/>
      <c r="O3486" s="1859"/>
      <c r="P3486" s="1859"/>
      <c r="Q3486" s="1745"/>
      <c r="R3486" s="1745"/>
      <c r="S3486" s="1745"/>
      <c r="T3486" s="1745"/>
      <c r="U3486" s="1745"/>
    </row>
    <row r="3487" spans="13:21">
      <c r="M3487" s="1858"/>
      <c r="N3487" s="1859"/>
      <c r="O3487" s="1859"/>
      <c r="P3487" s="1859"/>
      <c r="Q3487" s="1745"/>
      <c r="R3487" s="1745"/>
      <c r="S3487" s="1745"/>
      <c r="T3487" s="1745"/>
      <c r="U3487" s="1745"/>
    </row>
    <row r="3488" spans="13:21">
      <c r="M3488" s="1858"/>
      <c r="N3488" s="1859"/>
      <c r="O3488" s="1859"/>
      <c r="P3488" s="1859"/>
      <c r="Q3488" s="1745"/>
      <c r="R3488" s="1745"/>
      <c r="S3488" s="1745"/>
      <c r="T3488" s="1745"/>
      <c r="U3488" s="1745"/>
    </row>
    <row r="3489" spans="13:21">
      <c r="M3489" s="1858"/>
      <c r="N3489" s="1859"/>
      <c r="O3489" s="1859"/>
      <c r="P3489" s="1859"/>
      <c r="Q3489" s="1745"/>
      <c r="R3489" s="1745"/>
      <c r="S3489" s="1745"/>
      <c r="T3489" s="1745"/>
      <c r="U3489" s="1745"/>
    </row>
    <row r="3490" spans="13:21">
      <c r="M3490" s="1858"/>
      <c r="N3490" s="1859"/>
      <c r="O3490" s="1859"/>
      <c r="P3490" s="1859"/>
      <c r="Q3490" s="1745"/>
      <c r="R3490" s="1745"/>
      <c r="S3490" s="1745"/>
      <c r="T3490" s="1745"/>
      <c r="U3490" s="1745"/>
    </row>
    <row r="3491" spans="13:21">
      <c r="M3491" s="1858"/>
      <c r="N3491" s="1859"/>
      <c r="O3491" s="1859"/>
      <c r="P3491" s="1859"/>
      <c r="Q3491" s="1745"/>
      <c r="R3491" s="1745"/>
      <c r="S3491" s="1745"/>
      <c r="T3491" s="1745"/>
      <c r="U3491" s="1745"/>
    </row>
    <row r="3492" spans="13:21">
      <c r="M3492" s="1858"/>
      <c r="N3492" s="1859"/>
      <c r="O3492" s="1859"/>
      <c r="P3492" s="1859"/>
      <c r="Q3492" s="1745"/>
      <c r="R3492" s="1745"/>
      <c r="S3492" s="1745"/>
      <c r="T3492" s="1745"/>
      <c r="U3492" s="1745"/>
    </row>
    <row r="3493" spans="13:21">
      <c r="M3493" s="1858"/>
      <c r="N3493" s="1859"/>
      <c r="O3493" s="1859"/>
      <c r="P3493" s="1859"/>
      <c r="Q3493" s="1745"/>
      <c r="R3493" s="1745"/>
      <c r="S3493" s="1745"/>
      <c r="T3493" s="1745"/>
      <c r="U3493" s="1745"/>
    </row>
    <row r="3494" spans="13:21">
      <c r="M3494" s="1858"/>
      <c r="N3494" s="1859"/>
      <c r="O3494" s="1859"/>
      <c r="P3494" s="1859"/>
      <c r="Q3494" s="1745"/>
      <c r="R3494" s="1745"/>
      <c r="S3494" s="1745"/>
      <c r="T3494" s="1745"/>
      <c r="U3494" s="1745"/>
    </row>
    <row r="3495" spans="13:21">
      <c r="M3495" s="1858"/>
      <c r="N3495" s="1859"/>
      <c r="O3495" s="1859"/>
      <c r="P3495" s="1859"/>
      <c r="Q3495" s="1745"/>
      <c r="R3495" s="1745"/>
      <c r="S3495" s="1745"/>
      <c r="T3495" s="1745"/>
      <c r="U3495" s="1745"/>
    </row>
    <row r="3496" spans="13:21">
      <c r="M3496" s="1858"/>
      <c r="N3496" s="1859"/>
      <c r="O3496" s="1859"/>
      <c r="P3496" s="1859"/>
      <c r="Q3496" s="1745"/>
      <c r="R3496" s="1745"/>
      <c r="S3496" s="1745"/>
      <c r="T3496" s="1745"/>
      <c r="U3496" s="1745"/>
    </row>
    <row r="3497" spans="13:21">
      <c r="M3497" s="1858"/>
      <c r="N3497" s="1859"/>
      <c r="O3497" s="1859"/>
      <c r="P3497" s="1859"/>
      <c r="Q3497" s="1745"/>
      <c r="R3497" s="1745"/>
      <c r="S3497" s="1745"/>
      <c r="T3497" s="1745"/>
      <c r="U3497" s="1745"/>
    </row>
    <row r="3498" spans="13:21">
      <c r="M3498" s="1858"/>
      <c r="N3498" s="1859"/>
      <c r="O3498" s="1859"/>
      <c r="P3498" s="1859"/>
      <c r="Q3498" s="1745"/>
      <c r="R3498" s="1745"/>
      <c r="S3498" s="1745"/>
      <c r="T3498" s="1745"/>
      <c r="U3498" s="1745"/>
    </row>
    <row r="3499" spans="13:21">
      <c r="M3499" s="1858"/>
      <c r="N3499" s="1859"/>
      <c r="O3499" s="1859"/>
      <c r="P3499" s="1859"/>
      <c r="Q3499" s="1745"/>
      <c r="R3499" s="1745"/>
      <c r="S3499" s="1745"/>
      <c r="T3499" s="1745"/>
      <c r="U3499" s="1745"/>
    </row>
    <row r="3500" spans="13:21">
      <c r="M3500" s="1858"/>
      <c r="N3500" s="1859"/>
      <c r="O3500" s="1859"/>
      <c r="P3500" s="1859"/>
      <c r="Q3500" s="1745"/>
      <c r="R3500" s="1745"/>
      <c r="S3500" s="1745"/>
      <c r="T3500" s="1745"/>
      <c r="U3500" s="1745"/>
    </row>
    <row r="3501" spans="13:21">
      <c r="M3501" s="1858"/>
      <c r="N3501" s="1859"/>
      <c r="O3501" s="1859"/>
      <c r="P3501" s="1859"/>
      <c r="Q3501" s="1745"/>
      <c r="R3501" s="1745"/>
      <c r="S3501" s="1745"/>
      <c r="T3501" s="1745"/>
      <c r="U3501" s="1745"/>
    </row>
    <row r="3502" spans="13:21">
      <c r="M3502" s="1858"/>
      <c r="N3502" s="1859"/>
      <c r="O3502" s="1859"/>
      <c r="P3502" s="1859"/>
      <c r="Q3502" s="1745"/>
      <c r="R3502" s="1745"/>
      <c r="S3502" s="1745"/>
      <c r="T3502" s="1745"/>
      <c r="U3502" s="1745"/>
    </row>
    <row r="3503" spans="13:21">
      <c r="M3503" s="1858"/>
      <c r="N3503" s="1859"/>
      <c r="O3503" s="1859"/>
      <c r="P3503" s="1859"/>
      <c r="Q3503" s="1745"/>
      <c r="R3503" s="1745"/>
      <c r="S3503" s="1745"/>
      <c r="T3503" s="1745"/>
      <c r="U3503" s="1745"/>
    </row>
    <row r="3504" spans="13:21">
      <c r="M3504" s="1858"/>
      <c r="N3504" s="1859"/>
      <c r="O3504" s="1859"/>
      <c r="P3504" s="1859"/>
      <c r="Q3504" s="1745"/>
      <c r="R3504" s="1745"/>
      <c r="S3504" s="1745"/>
      <c r="T3504" s="1745"/>
      <c r="U3504" s="1745"/>
    </row>
    <row r="3505" spans="13:21">
      <c r="M3505" s="1858"/>
      <c r="N3505" s="1859"/>
      <c r="O3505" s="1859"/>
      <c r="P3505" s="1859"/>
      <c r="Q3505" s="1745"/>
      <c r="R3505" s="1745"/>
      <c r="S3505" s="1745"/>
      <c r="T3505" s="1745"/>
      <c r="U3505" s="1745"/>
    </row>
    <row r="3506" spans="13:21">
      <c r="M3506" s="1858"/>
      <c r="N3506" s="1859"/>
      <c r="O3506" s="1859"/>
      <c r="P3506" s="1859"/>
      <c r="Q3506" s="1745"/>
      <c r="R3506" s="1745"/>
      <c r="S3506" s="1745"/>
      <c r="T3506" s="1745"/>
      <c r="U3506" s="1745"/>
    </row>
    <row r="3507" spans="13:21">
      <c r="M3507" s="1858"/>
      <c r="N3507" s="1859"/>
      <c r="O3507" s="1859"/>
      <c r="P3507" s="1859"/>
      <c r="Q3507" s="1745"/>
      <c r="R3507" s="1745"/>
      <c r="S3507" s="1745"/>
      <c r="T3507" s="1745"/>
      <c r="U3507" s="1745"/>
    </row>
    <row r="3508" spans="13:21">
      <c r="M3508" s="1858"/>
      <c r="N3508" s="1859"/>
      <c r="O3508" s="1859"/>
      <c r="P3508" s="1859"/>
      <c r="Q3508" s="1745"/>
      <c r="R3508" s="1745"/>
      <c r="S3508" s="1745"/>
      <c r="T3508" s="1745"/>
      <c r="U3508" s="1745"/>
    </row>
    <row r="3509" spans="13:21">
      <c r="M3509" s="1858"/>
      <c r="N3509" s="1859"/>
      <c r="O3509" s="1859"/>
      <c r="P3509" s="1859"/>
      <c r="Q3509" s="1745"/>
      <c r="R3509" s="1745"/>
      <c r="S3509" s="1745"/>
      <c r="T3509" s="1745"/>
      <c r="U3509" s="1745"/>
    </row>
    <row r="3510" spans="13:21">
      <c r="M3510" s="1858"/>
      <c r="N3510" s="1859"/>
      <c r="O3510" s="1859"/>
      <c r="P3510" s="1859"/>
      <c r="Q3510" s="1745"/>
      <c r="R3510" s="1745"/>
      <c r="S3510" s="1745"/>
      <c r="T3510" s="1745"/>
      <c r="U3510" s="1745"/>
    </row>
    <row r="3511" spans="13:21">
      <c r="M3511" s="1858"/>
      <c r="N3511" s="1859"/>
      <c r="O3511" s="1859"/>
      <c r="P3511" s="1859"/>
      <c r="Q3511" s="1745"/>
      <c r="R3511" s="1745"/>
      <c r="S3511" s="1745"/>
      <c r="T3511" s="1745"/>
      <c r="U3511" s="1745"/>
    </row>
    <row r="3512" spans="13:21">
      <c r="M3512" s="1858"/>
      <c r="N3512" s="1859"/>
      <c r="O3512" s="1859"/>
      <c r="P3512" s="1859"/>
      <c r="Q3512" s="1745"/>
      <c r="R3512" s="1745"/>
      <c r="S3512" s="1745"/>
      <c r="T3512" s="1745"/>
      <c r="U3512" s="1745"/>
    </row>
    <row r="3513" spans="13:21">
      <c r="M3513" s="1858"/>
      <c r="N3513" s="1859"/>
      <c r="O3513" s="1859"/>
      <c r="P3513" s="1859"/>
      <c r="Q3513" s="1745"/>
      <c r="R3513" s="1745"/>
      <c r="S3513" s="1745"/>
      <c r="T3513" s="1745"/>
      <c r="U3513" s="1745"/>
    </row>
    <row r="3514" spans="13:21">
      <c r="M3514" s="1858"/>
      <c r="N3514" s="1859"/>
      <c r="O3514" s="1859"/>
      <c r="P3514" s="1859"/>
      <c r="Q3514" s="1745"/>
      <c r="R3514" s="1745"/>
      <c r="S3514" s="1745"/>
      <c r="T3514" s="1745"/>
      <c r="U3514" s="1745"/>
    </row>
    <row r="3515" spans="13:21">
      <c r="M3515" s="1858"/>
      <c r="N3515" s="1859"/>
      <c r="O3515" s="1859"/>
      <c r="P3515" s="1859"/>
      <c r="Q3515" s="1745"/>
      <c r="R3515" s="1745"/>
      <c r="S3515" s="1745"/>
      <c r="T3515" s="1745"/>
      <c r="U3515" s="1745"/>
    </row>
    <row r="3516" spans="13:21">
      <c r="M3516" s="1858"/>
      <c r="N3516" s="1859"/>
      <c r="O3516" s="1859"/>
      <c r="P3516" s="1859"/>
      <c r="Q3516" s="1745"/>
      <c r="R3516" s="1745"/>
      <c r="S3516" s="1745"/>
      <c r="T3516" s="1745"/>
      <c r="U3516" s="1745"/>
    </row>
    <row r="3517" spans="13:21">
      <c r="M3517" s="1858"/>
      <c r="N3517" s="1859"/>
      <c r="O3517" s="1859"/>
      <c r="P3517" s="1859"/>
      <c r="Q3517" s="1745"/>
      <c r="R3517" s="1745"/>
      <c r="S3517" s="1745"/>
      <c r="T3517" s="1745"/>
      <c r="U3517" s="1745"/>
    </row>
    <row r="3518" spans="13:21">
      <c r="M3518" s="1858"/>
      <c r="N3518" s="1859"/>
      <c r="O3518" s="1859"/>
      <c r="P3518" s="1859"/>
      <c r="Q3518" s="1745"/>
      <c r="R3518" s="1745"/>
      <c r="S3518" s="1745"/>
      <c r="T3518" s="1745"/>
      <c r="U3518" s="1745"/>
    </row>
    <row r="3519" spans="13:21">
      <c r="M3519" s="1858"/>
      <c r="N3519" s="1859"/>
      <c r="O3519" s="1859"/>
      <c r="P3519" s="1859"/>
      <c r="Q3519" s="1745"/>
      <c r="R3519" s="1745"/>
      <c r="S3519" s="1745"/>
      <c r="T3519" s="1745"/>
      <c r="U3519" s="1745"/>
    </row>
    <row r="3520" spans="13:21">
      <c r="M3520" s="1858"/>
      <c r="N3520" s="1859"/>
      <c r="O3520" s="1859"/>
      <c r="P3520" s="1859"/>
      <c r="Q3520" s="1745"/>
      <c r="R3520" s="1745"/>
      <c r="S3520" s="1745"/>
      <c r="T3520" s="1745"/>
      <c r="U3520" s="1745"/>
    </row>
    <row r="3521" spans="13:21">
      <c r="M3521" s="1858"/>
      <c r="N3521" s="1859"/>
      <c r="O3521" s="1859"/>
      <c r="P3521" s="1859"/>
      <c r="Q3521" s="1745"/>
      <c r="R3521" s="1745"/>
      <c r="S3521" s="1745"/>
      <c r="T3521" s="1745"/>
      <c r="U3521" s="1745"/>
    </row>
    <row r="3522" spans="13:21">
      <c r="M3522" s="1858"/>
      <c r="N3522" s="1859"/>
      <c r="O3522" s="1859"/>
      <c r="P3522" s="1859"/>
      <c r="Q3522" s="1745"/>
      <c r="R3522" s="1745"/>
      <c r="S3522" s="1745"/>
      <c r="T3522" s="1745"/>
      <c r="U3522" s="1745"/>
    </row>
    <row r="3523" spans="13:21">
      <c r="M3523" s="1858"/>
      <c r="N3523" s="1859"/>
      <c r="O3523" s="1859"/>
      <c r="P3523" s="1859"/>
      <c r="Q3523" s="1745"/>
      <c r="R3523" s="1745"/>
      <c r="S3523" s="1745"/>
      <c r="T3523" s="1745"/>
      <c r="U3523" s="1745"/>
    </row>
    <row r="3524" spans="13:21">
      <c r="M3524" s="1858"/>
      <c r="N3524" s="1859"/>
      <c r="O3524" s="1859"/>
      <c r="P3524" s="1859"/>
      <c r="Q3524" s="1745"/>
      <c r="R3524" s="1745"/>
      <c r="S3524" s="1745"/>
      <c r="T3524" s="1745"/>
      <c r="U3524" s="1745"/>
    </row>
    <row r="3525" spans="13:21">
      <c r="M3525" s="1858"/>
      <c r="N3525" s="1859"/>
      <c r="O3525" s="1859"/>
      <c r="P3525" s="1859"/>
      <c r="Q3525" s="1745"/>
      <c r="R3525" s="1745"/>
      <c r="S3525" s="1745"/>
      <c r="T3525" s="1745"/>
      <c r="U3525" s="1745"/>
    </row>
    <row r="3526" spans="13:21">
      <c r="M3526" s="1858"/>
      <c r="N3526" s="1859"/>
      <c r="O3526" s="1859"/>
      <c r="P3526" s="1859"/>
      <c r="Q3526" s="1745"/>
      <c r="R3526" s="1745"/>
      <c r="S3526" s="1745"/>
      <c r="T3526" s="1745"/>
      <c r="U3526" s="1745"/>
    </row>
    <row r="3527" spans="13:21">
      <c r="M3527" s="1858"/>
      <c r="N3527" s="1859"/>
      <c r="O3527" s="1859"/>
      <c r="P3527" s="1859"/>
      <c r="Q3527" s="1745"/>
      <c r="R3527" s="1745"/>
      <c r="S3527" s="1745"/>
      <c r="T3527" s="1745"/>
      <c r="U3527" s="1745"/>
    </row>
    <row r="3528" spans="13:21">
      <c r="M3528" s="1858"/>
      <c r="N3528" s="1859"/>
      <c r="O3528" s="1859"/>
      <c r="P3528" s="1859"/>
      <c r="Q3528" s="1745"/>
      <c r="R3528" s="1745"/>
      <c r="S3528" s="1745"/>
      <c r="T3528" s="1745"/>
      <c r="U3528" s="1745"/>
    </row>
    <row r="3529" spans="13:21">
      <c r="M3529" s="1858"/>
      <c r="N3529" s="1859"/>
      <c r="O3529" s="1859"/>
      <c r="P3529" s="1859"/>
      <c r="Q3529" s="1745"/>
      <c r="R3529" s="1745"/>
      <c r="S3529" s="1745"/>
      <c r="T3529" s="1745"/>
      <c r="U3529" s="1745"/>
    </row>
    <row r="3530" spans="13:21">
      <c r="M3530" s="1858"/>
      <c r="N3530" s="1859"/>
      <c r="O3530" s="1859"/>
      <c r="P3530" s="1859"/>
      <c r="Q3530" s="1745"/>
      <c r="R3530" s="1745"/>
      <c r="S3530" s="1745"/>
      <c r="T3530" s="1745"/>
      <c r="U3530" s="1745"/>
    </row>
    <row r="3531" spans="13:21">
      <c r="M3531" s="1858"/>
      <c r="N3531" s="1859"/>
      <c r="O3531" s="1859"/>
      <c r="P3531" s="1859"/>
      <c r="Q3531" s="1745"/>
      <c r="R3531" s="1745"/>
      <c r="S3531" s="1745"/>
      <c r="T3531" s="1745"/>
      <c r="U3531" s="1745"/>
    </row>
    <row r="3532" spans="13:21">
      <c r="M3532" s="1858"/>
      <c r="N3532" s="1859"/>
      <c r="O3532" s="1859"/>
      <c r="P3532" s="1859"/>
      <c r="Q3532" s="1745"/>
      <c r="R3532" s="1745"/>
      <c r="S3532" s="1745"/>
      <c r="T3532" s="1745"/>
      <c r="U3532" s="1745"/>
    </row>
    <row r="3533" spans="13:21">
      <c r="M3533" s="1858"/>
      <c r="N3533" s="1859"/>
      <c r="O3533" s="1859"/>
      <c r="P3533" s="1859"/>
      <c r="Q3533" s="1745"/>
      <c r="R3533" s="1745"/>
      <c r="S3533" s="1745"/>
      <c r="T3533" s="1745"/>
      <c r="U3533" s="1745"/>
    </row>
    <row r="3534" spans="13:21">
      <c r="M3534" s="1858"/>
      <c r="N3534" s="1859"/>
      <c r="O3534" s="1859"/>
      <c r="P3534" s="1859"/>
      <c r="Q3534" s="1745"/>
      <c r="R3534" s="1745"/>
      <c r="S3534" s="1745"/>
      <c r="T3534" s="1745"/>
      <c r="U3534" s="1745"/>
    </row>
    <row r="3535" spans="13:21">
      <c r="M3535" s="1858"/>
      <c r="N3535" s="1859"/>
      <c r="O3535" s="1859"/>
      <c r="P3535" s="1859"/>
      <c r="Q3535" s="1745"/>
      <c r="R3535" s="1745"/>
      <c r="S3535" s="1745"/>
      <c r="T3535" s="1745"/>
      <c r="U3535" s="1745"/>
    </row>
    <row r="3536" spans="13:21">
      <c r="M3536" s="1858"/>
      <c r="N3536" s="1859"/>
      <c r="O3536" s="1859"/>
      <c r="P3536" s="1859"/>
      <c r="Q3536" s="1745"/>
      <c r="R3536" s="1745"/>
      <c r="S3536" s="1745"/>
      <c r="T3536" s="1745"/>
      <c r="U3536" s="1745"/>
    </row>
    <row r="3537" spans="13:21">
      <c r="M3537" s="1858"/>
      <c r="N3537" s="1859"/>
      <c r="O3537" s="1859"/>
      <c r="P3537" s="1859"/>
      <c r="Q3537" s="1745"/>
      <c r="R3537" s="1745"/>
      <c r="S3537" s="1745"/>
      <c r="T3537" s="1745"/>
      <c r="U3537" s="1745"/>
    </row>
    <row r="3538" spans="13:21">
      <c r="M3538" s="1858"/>
      <c r="N3538" s="1859"/>
      <c r="O3538" s="1859"/>
      <c r="P3538" s="1859"/>
      <c r="Q3538" s="1745"/>
      <c r="R3538" s="1745"/>
      <c r="S3538" s="1745"/>
      <c r="T3538" s="1745"/>
      <c r="U3538" s="1745"/>
    </row>
    <row r="3539" spans="13:21">
      <c r="M3539" s="1858"/>
      <c r="N3539" s="1859"/>
      <c r="O3539" s="1859"/>
      <c r="P3539" s="1859"/>
      <c r="Q3539" s="1745"/>
      <c r="R3539" s="1745"/>
      <c r="S3539" s="1745"/>
      <c r="T3539" s="1745"/>
      <c r="U3539" s="1745"/>
    </row>
    <row r="3540" spans="13:21">
      <c r="M3540" s="1858"/>
      <c r="N3540" s="1859"/>
      <c r="O3540" s="1859"/>
      <c r="P3540" s="1859"/>
      <c r="Q3540" s="1745"/>
      <c r="R3540" s="1745"/>
      <c r="S3540" s="1745"/>
      <c r="T3540" s="1745"/>
      <c r="U3540" s="1745"/>
    </row>
    <row r="3541" spans="13:21">
      <c r="M3541" s="1858"/>
      <c r="N3541" s="1859"/>
      <c r="O3541" s="1859"/>
      <c r="P3541" s="1859"/>
      <c r="Q3541" s="1745"/>
      <c r="R3541" s="1745"/>
      <c r="S3541" s="1745"/>
      <c r="T3541" s="1745"/>
      <c r="U3541" s="1745"/>
    </row>
    <row r="3542" spans="13:21">
      <c r="M3542" s="1858"/>
      <c r="N3542" s="1859"/>
      <c r="O3542" s="1859"/>
      <c r="P3542" s="1859"/>
      <c r="Q3542" s="1745"/>
      <c r="R3542" s="1745"/>
      <c r="S3542" s="1745"/>
      <c r="T3542" s="1745"/>
      <c r="U3542" s="1745"/>
    </row>
    <row r="3543" spans="13:21">
      <c r="M3543" s="1858"/>
      <c r="N3543" s="1859"/>
      <c r="O3543" s="1859"/>
      <c r="P3543" s="1859"/>
      <c r="Q3543" s="1745"/>
      <c r="R3543" s="1745"/>
      <c r="S3543" s="1745"/>
      <c r="T3543" s="1745"/>
      <c r="U3543" s="1745"/>
    </row>
    <row r="3544" spans="13:21">
      <c r="M3544" s="1858"/>
      <c r="N3544" s="1859"/>
      <c r="O3544" s="1859"/>
      <c r="P3544" s="1859"/>
      <c r="Q3544" s="1745"/>
      <c r="R3544" s="1745"/>
      <c r="S3544" s="1745"/>
      <c r="T3544" s="1745"/>
      <c r="U3544" s="1745"/>
    </row>
    <row r="3545" spans="13:21">
      <c r="M3545" s="1858"/>
      <c r="N3545" s="1859"/>
      <c r="O3545" s="1859"/>
      <c r="P3545" s="1859"/>
      <c r="Q3545" s="1745"/>
      <c r="R3545" s="1745"/>
      <c r="S3545" s="1745"/>
      <c r="T3545" s="1745"/>
      <c r="U3545" s="1745"/>
    </row>
    <row r="3546" spans="13:21">
      <c r="M3546" s="1858"/>
      <c r="N3546" s="1859"/>
      <c r="O3546" s="1859"/>
      <c r="P3546" s="1859"/>
      <c r="Q3546" s="1745"/>
      <c r="R3546" s="1745"/>
      <c r="S3546" s="1745"/>
      <c r="T3546" s="1745"/>
      <c r="U3546" s="1745"/>
    </row>
    <row r="3547" spans="13:21">
      <c r="M3547" s="1858"/>
      <c r="N3547" s="1859"/>
      <c r="O3547" s="1859"/>
      <c r="P3547" s="1859"/>
      <c r="Q3547" s="1745"/>
      <c r="R3547" s="1745"/>
      <c r="S3547" s="1745"/>
      <c r="T3547" s="1745"/>
      <c r="U3547" s="1745"/>
    </row>
    <row r="3548" spans="13:21">
      <c r="M3548" s="1858"/>
      <c r="N3548" s="1859"/>
      <c r="O3548" s="1859"/>
      <c r="P3548" s="1859"/>
      <c r="Q3548" s="1745"/>
      <c r="R3548" s="1745"/>
      <c r="S3548" s="1745"/>
      <c r="T3548" s="1745"/>
      <c r="U3548" s="1745"/>
    </row>
    <row r="3549" spans="13:21">
      <c r="M3549" s="1858"/>
      <c r="N3549" s="1859"/>
      <c r="O3549" s="1859"/>
      <c r="P3549" s="1859"/>
      <c r="Q3549" s="1745"/>
      <c r="R3549" s="1745"/>
      <c r="S3549" s="1745"/>
      <c r="T3549" s="1745"/>
      <c r="U3549" s="1745"/>
    </row>
    <row r="3550" spans="13:21">
      <c r="M3550" s="1858"/>
      <c r="N3550" s="1859"/>
      <c r="O3550" s="1859"/>
      <c r="P3550" s="1859"/>
      <c r="Q3550" s="1745"/>
      <c r="R3550" s="1745"/>
      <c r="S3550" s="1745"/>
      <c r="T3550" s="1745"/>
      <c r="U3550" s="1745"/>
    </row>
    <row r="3551" spans="13:21">
      <c r="M3551" s="1858"/>
      <c r="N3551" s="1859"/>
      <c r="O3551" s="1859"/>
      <c r="P3551" s="1859"/>
      <c r="Q3551" s="1745"/>
      <c r="R3551" s="1745"/>
      <c r="S3551" s="1745"/>
      <c r="T3551" s="1745"/>
      <c r="U3551" s="1745"/>
    </row>
    <row r="3552" spans="13:21">
      <c r="M3552" s="1858"/>
      <c r="N3552" s="1859"/>
      <c r="O3552" s="1859"/>
      <c r="P3552" s="1859"/>
      <c r="Q3552" s="1745"/>
      <c r="R3552" s="1745"/>
      <c r="S3552" s="1745"/>
      <c r="T3552" s="1745"/>
      <c r="U3552" s="1745"/>
    </row>
    <row r="3553" spans="13:21">
      <c r="M3553" s="1858"/>
      <c r="N3553" s="1859"/>
      <c r="O3553" s="1859"/>
      <c r="P3553" s="1859"/>
      <c r="Q3553" s="1745"/>
      <c r="R3553" s="1745"/>
      <c r="S3553" s="1745"/>
      <c r="T3553" s="1745"/>
      <c r="U3553" s="1745"/>
    </row>
    <row r="3554" spans="13:21">
      <c r="M3554" s="1858"/>
      <c r="N3554" s="1859"/>
      <c r="O3554" s="1859"/>
      <c r="P3554" s="1859"/>
      <c r="Q3554" s="1745"/>
      <c r="R3554" s="1745"/>
      <c r="S3554" s="1745"/>
      <c r="T3554" s="1745"/>
      <c r="U3554" s="1745"/>
    </row>
    <row r="3555" spans="13:21">
      <c r="M3555" s="1858"/>
      <c r="N3555" s="1859"/>
      <c r="O3555" s="1859"/>
      <c r="P3555" s="1859"/>
      <c r="Q3555" s="1745"/>
      <c r="R3555" s="1745"/>
      <c r="S3555" s="1745"/>
      <c r="T3555" s="1745"/>
      <c r="U3555" s="1745"/>
    </row>
    <row r="3556" spans="13:21">
      <c r="M3556" s="1858"/>
      <c r="N3556" s="1859"/>
      <c r="O3556" s="1859"/>
      <c r="P3556" s="1859"/>
      <c r="Q3556" s="1745"/>
      <c r="R3556" s="1745"/>
      <c r="S3556" s="1745"/>
      <c r="T3556" s="1745"/>
      <c r="U3556" s="1745"/>
    </row>
    <row r="3557" spans="13:21">
      <c r="M3557" s="1858"/>
      <c r="N3557" s="1859"/>
      <c r="O3557" s="1859"/>
      <c r="P3557" s="1859"/>
      <c r="Q3557" s="1745"/>
      <c r="R3557" s="1745"/>
      <c r="S3557" s="1745"/>
      <c r="T3557" s="1745"/>
      <c r="U3557" s="1745"/>
    </row>
    <row r="3558" spans="13:21">
      <c r="M3558" s="1858"/>
      <c r="N3558" s="1859"/>
      <c r="O3558" s="1859"/>
      <c r="P3558" s="1859"/>
      <c r="Q3558" s="1745"/>
      <c r="R3558" s="1745"/>
      <c r="S3558" s="1745"/>
      <c r="T3558" s="1745"/>
      <c r="U3558" s="1745"/>
    </row>
    <row r="3559" spans="13:21">
      <c r="M3559" s="1858"/>
      <c r="N3559" s="1859"/>
      <c r="O3559" s="1859"/>
      <c r="P3559" s="1859"/>
      <c r="Q3559" s="1745"/>
      <c r="R3559" s="1745"/>
      <c r="S3559" s="1745"/>
      <c r="T3559" s="1745"/>
      <c r="U3559" s="1745"/>
    </row>
    <row r="3560" spans="13:21">
      <c r="M3560" s="1858"/>
      <c r="N3560" s="1859"/>
      <c r="O3560" s="1859"/>
      <c r="P3560" s="1859"/>
      <c r="Q3560" s="1745"/>
      <c r="R3560" s="1745"/>
      <c r="S3560" s="1745"/>
      <c r="T3560" s="1745"/>
      <c r="U3560" s="1745"/>
    </row>
    <row r="3561" spans="13:21">
      <c r="M3561" s="1858"/>
      <c r="N3561" s="1859"/>
      <c r="O3561" s="1859"/>
      <c r="P3561" s="1859"/>
      <c r="Q3561" s="1745"/>
      <c r="R3561" s="1745"/>
      <c r="S3561" s="1745"/>
      <c r="T3561" s="1745"/>
      <c r="U3561" s="1745"/>
    </row>
    <row r="3562" spans="13:21">
      <c r="M3562" s="1858"/>
      <c r="N3562" s="1859"/>
      <c r="O3562" s="1859"/>
      <c r="P3562" s="1859"/>
      <c r="Q3562" s="1745"/>
      <c r="R3562" s="1745"/>
      <c r="S3562" s="1745"/>
      <c r="T3562" s="1745"/>
      <c r="U3562" s="1745"/>
    </row>
    <row r="3563" spans="13:21">
      <c r="M3563" s="1858"/>
      <c r="N3563" s="1859"/>
      <c r="O3563" s="1859"/>
      <c r="P3563" s="1859"/>
      <c r="Q3563" s="1745"/>
      <c r="R3563" s="1745"/>
      <c r="S3563" s="1745"/>
      <c r="T3563" s="1745"/>
      <c r="U3563" s="1745"/>
    </row>
    <row r="3564" spans="13:21">
      <c r="M3564" s="1858"/>
      <c r="N3564" s="1859"/>
      <c r="O3564" s="1859"/>
      <c r="P3564" s="1859"/>
      <c r="Q3564" s="1745"/>
      <c r="R3564" s="1745"/>
      <c r="S3564" s="1745"/>
      <c r="T3564" s="1745"/>
      <c r="U3564" s="1745"/>
    </row>
    <row r="3565" spans="13:21">
      <c r="M3565" s="1858"/>
      <c r="N3565" s="1859"/>
      <c r="O3565" s="1859"/>
      <c r="P3565" s="1859"/>
      <c r="Q3565" s="1745"/>
      <c r="R3565" s="1745"/>
      <c r="S3565" s="1745"/>
      <c r="T3565" s="1745"/>
      <c r="U3565" s="1745"/>
    </row>
    <row r="3566" spans="13:21">
      <c r="M3566" s="1858"/>
      <c r="N3566" s="1859"/>
      <c r="O3566" s="1859"/>
      <c r="P3566" s="1859"/>
      <c r="Q3566" s="1745"/>
      <c r="R3566" s="1745"/>
      <c r="S3566" s="1745"/>
      <c r="T3566" s="1745"/>
      <c r="U3566" s="1745"/>
    </row>
    <row r="3567" spans="13:21">
      <c r="M3567" s="1858"/>
      <c r="N3567" s="1859"/>
      <c r="O3567" s="1859"/>
      <c r="P3567" s="1859"/>
      <c r="Q3567" s="1745"/>
      <c r="R3567" s="1745"/>
      <c r="S3567" s="1745"/>
      <c r="T3567" s="1745"/>
      <c r="U3567" s="1745"/>
    </row>
    <row r="3568" spans="13:21">
      <c r="M3568" s="1858"/>
      <c r="N3568" s="1859"/>
      <c r="O3568" s="1859"/>
      <c r="P3568" s="1859"/>
      <c r="Q3568" s="1745"/>
      <c r="R3568" s="1745"/>
      <c r="S3568" s="1745"/>
      <c r="T3568" s="1745"/>
      <c r="U3568" s="1745"/>
    </row>
    <row r="3569" spans="13:21">
      <c r="M3569" s="1858"/>
      <c r="N3569" s="1859"/>
      <c r="O3569" s="1859"/>
      <c r="P3569" s="1859"/>
      <c r="Q3569" s="1745"/>
      <c r="R3569" s="1745"/>
      <c r="S3569" s="1745"/>
      <c r="T3569" s="1745"/>
      <c r="U3569" s="1745"/>
    </row>
    <row r="3570" spans="13:21">
      <c r="M3570" s="1858"/>
      <c r="N3570" s="1859"/>
      <c r="O3570" s="1859"/>
      <c r="P3570" s="1859"/>
      <c r="Q3570" s="1745"/>
      <c r="R3570" s="1745"/>
      <c r="S3570" s="1745"/>
      <c r="T3570" s="1745"/>
      <c r="U3570" s="1745"/>
    </row>
    <row r="3571" spans="13:21">
      <c r="M3571" s="1858"/>
      <c r="N3571" s="1859"/>
      <c r="O3571" s="1859"/>
      <c r="P3571" s="1859"/>
      <c r="Q3571" s="1745"/>
      <c r="R3571" s="1745"/>
      <c r="S3571" s="1745"/>
      <c r="T3571" s="1745"/>
      <c r="U3571" s="1745"/>
    </row>
    <row r="3572" spans="13:21">
      <c r="M3572" s="1858"/>
      <c r="N3572" s="1859"/>
      <c r="O3572" s="1859"/>
      <c r="P3572" s="1859"/>
      <c r="Q3572" s="1745"/>
      <c r="R3572" s="1745"/>
      <c r="S3572" s="1745"/>
      <c r="T3572" s="1745"/>
      <c r="U3572" s="1745"/>
    </row>
    <row r="3573" spans="13:21">
      <c r="M3573" s="1858"/>
      <c r="N3573" s="1859"/>
      <c r="O3573" s="1859"/>
      <c r="P3573" s="1859"/>
      <c r="Q3573" s="1745"/>
      <c r="R3573" s="1745"/>
      <c r="S3573" s="1745"/>
      <c r="T3573" s="1745"/>
      <c r="U3573" s="1745"/>
    </row>
    <row r="3574" spans="13:21">
      <c r="M3574" s="1858"/>
      <c r="N3574" s="1859"/>
      <c r="O3574" s="1859"/>
      <c r="P3574" s="1859"/>
      <c r="Q3574" s="1745"/>
      <c r="R3574" s="1745"/>
      <c r="S3574" s="1745"/>
      <c r="T3574" s="1745"/>
      <c r="U3574" s="1745"/>
    </row>
    <row r="3575" spans="13:21">
      <c r="M3575" s="1858"/>
      <c r="N3575" s="1859"/>
      <c r="O3575" s="1859"/>
      <c r="P3575" s="1859"/>
      <c r="Q3575" s="1745"/>
      <c r="R3575" s="1745"/>
      <c r="S3575" s="1745"/>
      <c r="T3575" s="1745"/>
      <c r="U3575" s="1745"/>
    </row>
    <row r="3576" spans="13:21">
      <c r="M3576" s="1858"/>
      <c r="N3576" s="1859"/>
      <c r="O3576" s="1859"/>
      <c r="P3576" s="1859"/>
      <c r="Q3576" s="1745"/>
      <c r="R3576" s="1745"/>
      <c r="S3576" s="1745"/>
      <c r="T3576" s="1745"/>
      <c r="U3576" s="1745"/>
    </row>
    <row r="3577" spans="13:21">
      <c r="M3577" s="1858"/>
      <c r="N3577" s="1859"/>
      <c r="O3577" s="1859"/>
      <c r="P3577" s="1859"/>
      <c r="Q3577" s="1745"/>
      <c r="R3577" s="1745"/>
      <c r="S3577" s="1745"/>
      <c r="T3577" s="1745"/>
      <c r="U3577" s="1745"/>
    </row>
    <row r="3578" spans="13:21">
      <c r="M3578" s="1858"/>
      <c r="N3578" s="1859"/>
      <c r="O3578" s="1859"/>
      <c r="P3578" s="1859"/>
      <c r="Q3578" s="1745"/>
      <c r="R3578" s="1745"/>
      <c r="S3578" s="1745"/>
      <c r="T3578" s="1745"/>
      <c r="U3578" s="1745"/>
    </row>
    <row r="3579" spans="13:21">
      <c r="M3579" s="1858"/>
      <c r="N3579" s="1859"/>
      <c r="O3579" s="1859"/>
      <c r="P3579" s="1859"/>
      <c r="Q3579" s="1745"/>
      <c r="R3579" s="1745"/>
      <c r="S3579" s="1745"/>
      <c r="T3579" s="1745"/>
      <c r="U3579" s="1745"/>
    </row>
    <row r="3580" spans="13:21">
      <c r="M3580" s="1858"/>
      <c r="N3580" s="1859"/>
      <c r="O3580" s="1859"/>
      <c r="P3580" s="1859"/>
      <c r="Q3580" s="1745"/>
      <c r="R3580" s="1745"/>
      <c r="S3580" s="1745"/>
      <c r="T3580" s="1745"/>
      <c r="U3580" s="1745"/>
    </row>
    <row r="3581" spans="13:21">
      <c r="M3581" s="1858"/>
      <c r="N3581" s="1859"/>
      <c r="O3581" s="1859"/>
      <c r="P3581" s="1859"/>
      <c r="Q3581" s="1745"/>
      <c r="R3581" s="1745"/>
      <c r="S3581" s="1745"/>
      <c r="T3581" s="1745"/>
      <c r="U3581" s="1745"/>
    </row>
    <row r="3582" spans="13:21">
      <c r="M3582" s="1858"/>
      <c r="N3582" s="1859"/>
      <c r="O3582" s="1859"/>
      <c r="P3582" s="1859"/>
      <c r="Q3582" s="1745"/>
      <c r="R3582" s="1745"/>
      <c r="S3582" s="1745"/>
      <c r="T3582" s="1745"/>
      <c r="U3582" s="1745"/>
    </row>
    <row r="3583" spans="13:21">
      <c r="M3583" s="1858"/>
      <c r="N3583" s="1859"/>
      <c r="O3583" s="1859"/>
      <c r="P3583" s="1859"/>
      <c r="Q3583" s="1745"/>
      <c r="R3583" s="1745"/>
      <c r="S3583" s="1745"/>
      <c r="T3583" s="1745"/>
      <c r="U3583" s="1745"/>
    </row>
    <row r="3584" spans="13:21">
      <c r="M3584" s="1858"/>
      <c r="N3584" s="1859"/>
      <c r="O3584" s="1859"/>
      <c r="P3584" s="1859"/>
      <c r="Q3584" s="1745"/>
      <c r="R3584" s="1745"/>
      <c r="S3584" s="1745"/>
      <c r="T3584" s="1745"/>
      <c r="U3584" s="1745"/>
    </row>
    <row r="3585" spans="13:21">
      <c r="M3585" s="1858"/>
      <c r="N3585" s="1859"/>
      <c r="O3585" s="1859"/>
      <c r="P3585" s="1859"/>
      <c r="Q3585" s="1745"/>
      <c r="R3585" s="1745"/>
      <c r="S3585" s="1745"/>
      <c r="T3585" s="1745"/>
      <c r="U3585" s="1745"/>
    </row>
    <row r="3586" spans="13:21">
      <c r="M3586" s="1858"/>
      <c r="N3586" s="1859"/>
      <c r="O3586" s="1859"/>
      <c r="P3586" s="1859"/>
      <c r="Q3586" s="1745"/>
      <c r="R3586" s="1745"/>
      <c r="S3586" s="1745"/>
      <c r="T3586" s="1745"/>
      <c r="U3586" s="1745"/>
    </row>
    <row r="3587" spans="13:21">
      <c r="M3587" s="1858"/>
      <c r="N3587" s="1859"/>
      <c r="O3587" s="1859"/>
      <c r="P3587" s="1859"/>
      <c r="Q3587" s="1745"/>
      <c r="R3587" s="1745"/>
      <c r="S3587" s="1745"/>
      <c r="T3587" s="1745"/>
      <c r="U3587" s="1745"/>
    </row>
    <row r="3588" spans="13:21">
      <c r="M3588" s="1858"/>
      <c r="N3588" s="1859"/>
      <c r="O3588" s="1859"/>
      <c r="P3588" s="1859"/>
      <c r="Q3588" s="1745"/>
      <c r="R3588" s="1745"/>
      <c r="S3588" s="1745"/>
      <c r="T3588" s="1745"/>
      <c r="U3588" s="1745"/>
    </row>
    <row r="3589" spans="13:21">
      <c r="M3589" s="1858"/>
      <c r="N3589" s="1859"/>
      <c r="O3589" s="1859"/>
      <c r="P3589" s="1859"/>
      <c r="Q3589" s="1745"/>
      <c r="R3589" s="1745"/>
      <c r="S3589" s="1745"/>
      <c r="T3589" s="1745"/>
      <c r="U3589" s="1745"/>
    </row>
    <row r="3590" spans="13:21">
      <c r="M3590" s="1858"/>
      <c r="N3590" s="1859"/>
      <c r="O3590" s="1859"/>
      <c r="P3590" s="1859"/>
      <c r="Q3590" s="1745"/>
      <c r="R3590" s="1745"/>
      <c r="S3590" s="1745"/>
      <c r="T3590" s="1745"/>
      <c r="U3590" s="1745"/>
    </row>
    <row r="3591" spans="13:21">
      <c r="M3591" s="1858"/>
      <c r="N3591" s="1859"/>
      <c r="O3591" s="1859"/>
      <c r="P3591" s="1859"/>
      <c r="Q3591" s="1745"/>
      <c r="R3591" s="1745"/>
      <c r="S3591" s="1745"/>
      <c r="T3591" s="1745"/>
      <c r="U3591" s="1745"/>
    </row>
    <row r="3592" spans="13:21">
      <c r="M3592" s="1858"/>
      <c r="N3592" s="1859"/>
      <c r="O3592" s="1859"/>
      <c r="P3592" s="1859"/>
      <c r="Q3592" s="1745"/>
      <c r="R3592" s="1745"/>
      <c r="S3592" s="1745"/>
      <c r="T3592" s="1745"/>
      <c r="U3592" s="1745"/>
    </row>
    <row r="3593" spans="13:21">
      <c r="M3593" s="1858"/>
      <c r="N3593" s="1859"/>
      <c r="O3593" s="1859"/>
      <c r="P3593" s="1859"/>
      <c r="Q3593" s="1745"/>
      <c r="R3593" s="1745"/>
      <c r="S3593" s="1745"/>
      <c r="T3593" s="1745"/>
      <c r="U3593" s="1745"/>
    </row>
    <row r="3594" spans="13:21">
      <c r="M3594" s="1858"/>
      <c r="N3594" s="1859"/>
      <c r="O3594" s="1859"/>
      <c r="P3594" s="1859"/>
      <c r="Q3594" s="1745"/>
      <c r="R3594" s="1745"/>
      <c r="S3594" s="1745"/>
      <c r="T3594" s="1745"/>
      <c r="U3594" s="1745"/>
    </row>
    <row r="3595" spans="13:21">
      <c r="M3595" s="1858"/>
      <c r="N3595" s="1859"/>
      <c r="O3595" s="1859"/>
      <c r="P3595" s="1859"/>
      <c r="Q3595" s="1745"/>
      <c r="R3595" s="1745"/>
      <c r="S3595" s="1745"/>
      <c r="T3595" s="1745"/>
      <c r="U3595" s="1745"/>
    </row>
    <row r="3596" spans="13:21">
      <c r="M3596" s="1858"/>
      <c r="N3596" s="1859"/>
      <c r="O3596" s="1859"/>
      <c r="P3596" s="1859"/>
      <c r="Q3596" s="1745"/>
      <c r="R3596" s="1745"/>
      <c r="S3596" s="1745"/>
      <c r="T3596" s="1745"/>
      <c r="U3596" s="1745"/>
    </row>
    <row r="3597" spans="13:21">
      <c r="M3597" s="1858"/>
      <c r="N3597" s="1859"/>
      <c r="O3597" s="1859"/>
      <c r="P3597" s="1859"/>
      <c r="Q3597" s="1745"/>
      <c r="R3597" s="1745"/>
      <c r="S3597" s="1745"/>
      <c r="T3597" s="1745"/>
      <c r="U3597" s="1745"/>
    </row>
    <row r="3598" spans="13:21">
      <c r="M3598" s="1858"/>
      <c r="N3598" s="1859"/>
      <c r="O3598" s="1859"/>
      <c r="P3598" s="1859"/>
      <c r="Q3598" s="1745"/>
      <c r="R3598" s="1745"/>
      <c r="S3598" s="1745"/>
      <c r="T3598" s="1745"/>
      <c r="U3598" s="1745"/>
    </row>
    <row r="3599" spans="13:21">
      <c r="M3599" s="1858"/>
      <c r="N3599" s="1859"/>
      <c r="O3599" s="1859"/>
      <c r="P3599" s="1859"/>
      <c r="Q3599" s="1745"/>
      <c r="R3599" s="1745"/>
      <c r="S3599" s="1745"/>
      <c r="T3599" s="1745"/>
      <c r="U3599" s="1745"/>
    </row>
    <row r="3600" spans="13:21">
      <c r="M3600" s="1858"/>
      <c r="N3600" s="1859"/>
      <c r="O3600" s="1859"/>
      <c r="P3600" s="1859"/>
      <c r="Q3600" s="1745"/>
      <c r="R3600" s="1745"/>
      <c r="S3600" s="1745"/>
      <c r="T3600" s="1745"/>
      <c r="U3600" s="1745"/>
    </row>
    <row r="3601" spans="13:21">
      <c r="M3601" s="1858"/>
      <c r="N3601" s="1859"/>
      <c r="O3601" s="1859"/>
      <c r="P3601" s="1859"/>
      <c r="Q3601" s="1745"/>
      <c r="R3601" s="1745"/>
      <c r="S3601" s="1745"/>
      <c r="T3601" s="1745"/>
      <c r="U3601" s="1745"/>
    </row>
    <row r="3602" spans="13:21">
      <c r="M3602" s="1858"/>
      <c r="N3602" s="1859"/>
      <c r="O3602" s="1859"/>
      <c r="P3602" s="1859"/>
      <c r="Q3602" s="1745"/>
      <c r="R3602" s="1745"/>
      <c r="S3602" s="1745"/>
      <c r="T3602" s="1745"/>
      <c r="U3602" s="1745"/>
    </row>
    <row r="3603" spans="13:21">
      <c r="M3603" s="1858"/>
      <c r="N3603" s="1859"/>
      <c r="O3603" s="1859"/>
      <c r="P3603" s="1859"/>
      <c r="Q3603" s="1745"/>
      <c r="R3603" s="1745"/>
      <c r="S3603" s="1745"/>
      <c r="T3603" s="1745"/>
      <c r="U3603" s="1745"/>
    </row>
    <row r="3604" spans="13:21">
      <c r="M3604" s="1858"/>
      <c r="N3604" s="1859"/>
      <c r="O3604" s="1859"/>
      <c r="P3604" s="1859"/>
      <c r="Q3604" s="1745"/>
      <c r="R3604" s="1745"/>
      <c r="S3604" s="1745"/>
      <c r="T3604" s="1745"/>
      <c r="U3604" s="1745"/>
    </row>
    <row r="3605" spans="13:21">
      <c r="M3605" s="1858"/>
      <c r="N3605" s="1859"/>
      <c r="O3605" s="1859"/>
      <c r="P3605" s="1859"/>
      <c r="Q3605" s="1745"/>
      <c r="R3605" s="1745"/>
      <c r="S3605" s="1745"/>
      <c r="T3605" s="1745"/>
      <c r="U3605" s="1745"/>
    </row>
    <row r="3606" spans="13:21">
      <c r="M3606" s="1858"/>
      <c r="N3606" s="1859"/>
      <c r="O3606" s="1859"/>
      <c r="P3606" s="1859"/>
      <c r="Q3606" s="1745"/>
      <c r="R3606" s="1745"/>
      <c r="S3606" s="1745"/>
      <c r="T3606" s="1745"/>
      <c r="U3606" s="1745"/>
    </row>
    <row r="3607" spans="13:21">
      <c r="M3607" s="1858"/>
      <c r="N3607" s="1859"/>
      <c r="O3607" s="1859"/>
      <c r="P3607" s="1859"/>
      <c r="Q3607" s="1745"/>
      <c r="R3607" s="1745"/>
      <c r="S3607" s="1745"/>
      <c r="T3607" s="1745"/>
      <c r="U3607" s="1745"/>
    </row>
    <row r="3608" spans="13:21">
      <c r="M3608" s="1858"/>
      <c r="N3608" s="1859"/>
      <c r="O3608" s="1859"/>
      <c r="P3608" s="1859"/>
      <c r="Q3608" s="1745"/>
      <c r="R3608" s="1745"/>
      <c r="S3608" s="1745"/>
      <c r="T3608" s="1745"/>
      <c r="U3608" s="1745"/>
    </row>
    <row r="3609" spans="13:21">
      <c r="M3609" s="1858"/>
      <c r="N3609" s="1859"/>
      <c r="O3609" s="1859"/>
      <c r="P3609" s="1859"/>
      <c r="Q3609" s="1745"/>
      <c r="R3609" s="1745"/>
      <c r="S3609" s="1745"/>
      <c r="T3609" s="1745"/>
      <c r="U3609" s="1745"/>
    </row>
    <row r="3610" spans="13:21">
      <c r="M3610" s="1858"/>
      <c r="N3610" s="1859"/>
      <c r="O3610" s="1859"/>
      <c r="P3610" s="1859"/>
      <c r="Q3610" s="1745"/>
      <c r="R3610" s="1745"/>
      <c r="S3610" s="1745"/>
      <c r="T3610" s="1745"/>
      <c r="U3610" s="1745"/>
    </row>
    <row r="3611" spans="13:21">
      <c r="M3611" s="1858"/>
      <c r="N3611" s="1859"/>
      <c r="O3611" s="1859"/>
      <c r="P3611" s="1859"/>
      <c r="Q3611" s="1745"/>
      <c r="R3611" s="1745"/>
      <c r="S3611" s="1745"/>
      <c r="T3611" s="1745"/>
      <c r="U3611" s="1745"/>
    </row>
    <row r="3612" spans="13:21">
      <c r="M3612" s="1858"/>
      <c r="N3612" s="1859"/>
      <c r="O3612" s="1859"/>
      <c r="P3612" s="1859"/>
      <c r="Q3612" s="1745"/>
      <c r="R3612" s="1745"/>
      <c r="S3612" s="1745"/>
      <c r="T3612" s="1745"/>
      <c r="U3612" s="1745"/>
    </row>
    <row r="3613" spans="13:21">
      <c r="M3613" s="1858"/>
      <c r="N3613" s="1859"/>
      <c r="O3613" s="1859"/>
      <c r="P3613" s="1859"/>
      <c r="Q3613" s="1745"/>
      <c r="R3613" s="1745"/>
      <c r="S3613" s="1745"/>
      <c r="T3613" s="1745"/>
      <c r="U3613" s="1745"/>
    </row>
    <row r="3614" spans="13:21">
      <c r="M3614" s="1858"/>
      <c r="N3614" s="1859"/>
      <c r="O3614" s="1859"/>
      <c r="P3614" s="1859"/>
      <c r="Q3614" s="1745"/>
      <c r="R3614" s="1745"/>
      <c r="S3614" s="1745"/>
      <c r="T3614" s="1745"/>
      <c r="U3614" s="1745"/>
    </row>
    <row r="3615" spans="13:21">
      <c r="M3615" s="1858"/>
      <c r="N3615" s="1859"/>
      <c r="O3615" s="1859"/>
      <c r="P3615" s="1859"/>
      <c r="Q3615" s="1745"/>
      <c r="R3615" s="1745"/>
      <c r="S3615" s="1745"/>
      <c r="T3615" s="1745"/>
      <c r="U3615" s="1745"/>
    </row>
    <row r="3616" spans="13:21">
      <c r="M3616" s="1858"/>
      <c r="N3616" s="1859"/>
      <c r="O3616" s="1859"/>
      <c r="P3616" s="1859"/>
      <c r="Q3616" s="1745"/>
      <c r="R3616" s="1745"/>
      <c r="S3616" s="1745"/>
      <c r="T3616" s="1745"/>
      <c r="U3616" s="1745"/>
    </row>
    <row r="3617" spans="13:21">
      <c r="M3617" s="1858"/>
      <c r="N3617" s="1859"/>
      <c r="O3617" s="1859"/>
      <c r="P3617" s="1859"/>
      <c r="Q3617" s="1745"/>
      <c r="R3617" s="1745"/>
      <c r="S3617" s="1745"/>
      <c r="T3617" s="1745"/>
      <c r="U3617" s="1745"/>
    </row>
    <row r="3618" spans="13:21">
      <c r="M3618" s="1858"/>
      <c r="N3618" s="1859"/>
      <c r="O3618" s="1859"/>
      <c r="P3618" s="1859"/>
      <c r="Q3618" s="1745"/>
      <c r="R3618" s="1745"/>
      <c r="S3618" s="1745"/>
      <c r="T3618" s="1745"/>
      <c r="U3618" s="1745"/>
    </row>
    <row r="3619" spans="13:21">
      <c r="M3619" s="1858"/>
      <c r="N3619" s="1859"/>
      <c r="O3619" s="1859"/>
      <c r="P3619" s="1859"/>
      <c r="Q3619" s="1745"/>
      <c r="R3619" s="1745"/>
      <c r="S3619" s="1745"/>
      <c r="T3619" s="1745"/>
      <c r="U3619" s="1745"/>
    </row>
    <row r="3620" spans="13:21">
      <c r="M3620" s="1858"/>
      <c r="N3620" s="1859"/>
      <c r="O3620" s="1859"/>
      <c r="P3620" s="1859"/>
      <c r="Q3620" s="1745"/>
      <c r="R3620" s="1745"/>
      <c r="S3620" s="1745"/>
      <c r="T3620" s="1745"/>
      <c r="U3620" s="1745"/>
    </row>
    <row r="3621" spans="13:21">
      <c r="M3621" s="1858"/>
      <c r="N3621" s="1859"/>
      <c r="O3621" s="1859"/>
      <c r="P3621" s="1859"/>
      <c r="Q3621" s="1745"/>
      <c r="R3621" s="1745"/>
      <c r="S3621" s="1745"/>
      <c r="T3621" s="1745"/>
      <c r="U3621" s="1745"/>
    </row>
    <row r="3622" spans="13:21">
      <c r="M3622" s="1858"/>
      <c r="N3622" s="1859"/>
      <c r="O3622" s="1859"/>
      <c r="P3622" s="1859"/>
      <c r="Q3622" s="1745"/>
      <c r="R3622" s="1745"/>
      <c r="S3622" s="1745"/>
      <c r="T3622" s="1745"/>
      <c r="U3622" s="1745"/>
    </row>
    <row r="3623" spans="13:21">
      <c r="M3623" s="1858"/>
      <c r="N3623" s="1859"/>
      <c r="O3623" s="1859"/>
      <c r="P3623" s="1859"/>
      <c r="Q3623" s="1745"/>
      <c r="R3623" s="1745"/>
      <c r="S3623" s="1745"/>
      <c r="T3623" s="1745"/>
      <c r="U3623" s="1745"/>
    </row>
    <row r="3624" spans="13:21">
      <c r="M3624" s="1858"/>
      <c r="N3624" s="1859"/>
      <c r="O3624" s="1859"/>
      <c r="P3624" s="1859"/>
      <c r="Q3624" s="1745"/>
      <c r="R3624" s="1745"/>
      <c r="S3624" s="1745"/>
      <c r="T3624" s="1745"/>
      <c r="U3624" s="1745"/>
    </row>
    <row r="3625" spans="13:21">
      <c r="M3625" s="1858"/>
      <c r="N3625" s="1859"/>
      <c r="O3625" s="1859"/>
      <c r="P3625" s="1859"/>
      <c r="Q3625" s="1745"/>
      <c r="R3625" s="1745"/>
      <c r="S3625" s="1745"/>
      <c r="T3625" s="1745"/>
      <c r="U3625" s="1745"/>
    </row>
    <row r="3626" spans="13:21">
      <c r="M3626" s="1858"/>
      <c r="N3626" s="1859"/>
      <c r="O3626" s="1859"/>
      <c r="P3626" s="1859"/>
      <c r="Q3626" s="1745"/>
      <c r="R3626" s="1745"/>
      <c r="S3626" s="1745"/>
      <c r="T3626" s="1745"/>
      <c r="U3626" s="1745"/>
    </row>
    <row r="3627" spans="13:21">
      <c r="M3627" s="1858"/>
      <c r="N3627" s="1859"/>
      <c r="O3627" s="1859"/>
      <c r="P3627" s="1859"/>
      <c r="Q3627" s="1745"/>
      <c r="R3627" s="1745"/>
      <c r="S3627" s="1745"/>
      <c r="T3627" s="1745"/>
      <c r="U3627" s="1745"/>
    </row>
    <row r="3628" spans="13:21">
      <c r="M3628" s="1858"/>
      <c r="N3628" s="1859"/>
      <c r="O3628" s="1859"/>
      <c r="P3628" s="1859"/>
      <c r="Q3628" s="1745"/>
      <c r="R3628" s="1745"/>
      <c r="S3628" s="1745"/>
      <c r="T3628" s="1745"/>
      <c r="U3628" s="1745"/>
    </row>
    <row r="3629" spans="13:21">
      <c r="M3629" s="1858"/>
      <c r="N3629" s="1859"/>
      <c r="O3629" s="1859"/>
      <c r="P3629" s="1859"/>
      <c r="Q3629" s="1745"/>
      <c r="R3629" s="1745"/>
      <c r="S3629" s="1745"/>
      <c r="T3629" s="1745"/>
      <c r="U3629" s="1745"/>
    </row>
    <row r="3630" spans="13:21">
      <c r="M3630" s="1858"/>
      <c r="N3630" s="1859"/>
      <c r="O3630" s="1859"/>
      <c r="P3630" s="1859"/>
      <c r="Q3630" s="1745"/>
      <c r="R3630" s="1745"/>
      <c r="S3630" s="1745"/>
      <c r="T3630" s="1745"/>
      <c r="U3630" s="1745"/>
    </row>
    <row r="3631" spans="13:21">
      <c r="M3631" s="1858"/>
      <c r="N3631" s="1859"/>
      <c r="O3631" s="1859"/>
      <c r="P3631" s="1859"/>
      <c r="Q3631" s="1745"/>
      <c r="R3631" s="1745"/>
      <c r="S3631" s="1745"/>
      <c r="T3631" s="1745"/>
      <c r="U3631" s="1745"/>
    </row>
    <row r="3632" spans="13:21">
      <c r="M3632" s="1858"/>
      <c r="N3632" s="1859"/>
      <c r="O3632" s="1859"/>
      <c r="P3632" s="1859"/>
      <c r="Q3632" s="1745"/>
      <c r="R3632" s="1745"/>
      <c r="S3632" s="1745"/>
      <c r="T3632" s="1745"/>
      <c r="U3632" s="1745"/>
    </row>
    <row r="3633" spans="13:21">
      <c r="M3633" s="1858"/>
      <c r="N3633" s="1859"/>
      <c r="O3633" s="1859"/>
      <c r="P3633" s="1859"/>
      <c r="Q3633" s="1745"/>
      <c r="R3633" s="1745"/>
      <c r="S3633" s="1745"/>
      <c r="T3633" s="1745"/>
      <c r="U3633" s="1745"/>
    </row>
    <row r="3634" spans="13:21">
      <c r="M3634" s="1858"/>
      <c r="N3634" s="1859"/>
      <c r="O3634" s="1859"/>
      <c r="P3634" s="1859"/>
      <c r="Q3634" s="1745"/>
      <c r="R3634" s="1745"/>
      <c r="S3634" s="1745"/>
      <c r="T3634" s="1745"/>
      <c r="U3634" s="1745"/>
    </row>
    <row r="3635" spans="13:21">
      <c r="M3635" s="1858"/>
      <c r="N3635" s="1859"/>
      <c r="O3635" s="1859"/>
      <c r="P3635" s="1859"/>
      <c r="Q3635" s="1745"/>
      <c r="R3635" s="1745"/>
      <c r="S3635" s="1745"/>
      <c r="T3635" s="1745"/>
      <c r="U3635" s="1745"/>
    </row>
    <row r="3636" spans="13:21">
      <c r="M3636" s="1858"/>
      <c r="N3636" s="1859"/>
      <c r="O3636" s="1859"/>
      <c r="P3636" s="1859"/>
      <c r="Q3636" s="1745"/>
      <c r="R3636" s="1745"/>
      <c r="S3636" s="1745"/>
      <c r="T3636" s="1745"/>
      <c r="U3636" s="1745"/>
    </row>
    <row r="3637" spans="13:21">
      <c r="M3637" s="1858"/>
      <c r="N3637" s="1859"/>
      <c r="O3637" s="1859"/>
      <c r="P3637" s="1859"/>
      <c r="Q3637" s="1745"/>
      <c r="R3637" s="1745"/>
      <c r="S3637" s="1745"/>
      <c r="T3637" s="1745"/>
      <c r="U3637" s="1745"/>
    </row>
    <row r="3638" spans="13:21">
      <c r="M3638" s="1858"/>
      <c r="N3638" s="1859"/>
      <c r="O3638" s="1859"/>
      <c r="P3638" s="1859"/>
      <c r="Q3638" s="1745"/>
      <c r="R3638" s="1745"/>
      <c r="S3638" s="1745"/>
      <c r="T3638" s="1745"/>
      <c r="U3638" s="1745"/>
    </row>
    <row r="3639" spans="13:21">
      <c r="M3639" s="1858"/>
      <c r="N3639" s="1859"/>
      <c r="O3639" s="1859"/>
      <c r="P3639" s="1859"/>
      <c r="Q3639" s="1745"/>
      <c r="R3639" s="1745"/>
      <c r="S3639" s="1745"/>
      <c r="T3639" s="1745"/>
      <c r="U3639" s="1745"/>
    </row>
    <row r="3640" spans="13:21">
      <c r="M3640" s="1858"/>
      <c r="N3640" s="1859"/>
      <c r="O3640" s="1859"/>
      <c r="P3640" s="1859"/>
      <c r="Q3640" s="1745"/>
      <c r="R3640" s="1745"/>
      <c r="S3640" s="1745"/>
      <c r="T3640" s="1745"/>
      <c r="U3640" s="1745"/>
    </row>
    <row r="3641" spans="13:21">
      <c r="M3641" s="1858"/>
      <c r="N3641" s="1859"/>
      <c r="O3641" s="1859"/>
      <c r="P3641" s="1859"/>
      <c r="Q3641" s="1745"/>
      <c r="R3641" s="1745"/>
      <c r="S3641" s="1745"/>
      <c r="T3641" s="1745"/>
      <c r="U3641" s="1745"/>
    </row>
    <row r="3642" spans="13:21">
      <c r="M3642" s="1858"/>
      <c r="N3642" s="1859"/>
      <c r="O3642" s="1859"/>
      <c r="P3642" s="1859"/>
      <c r="Q3642" s="1745"/>
      <c r="R3642" s="1745"/>
      <c r="S3642" s="1745"/>
      <c r="T3642" s="1745"/>
      <c r="U3642" s="1745"/>
    </row>
    <row r="3643" spans="13:21">
      <c r="M3643" s="1858"/>
      <c r="N3643" s="1859"/>
      <c r="O3643" s="1859"/>
      <c r="P3643" s="1859"/>
      <c r="Q3643" s="1745"/>
      <c r="R3643" s="1745"/>
      <c r="S3643" s="1745"/>
      <c r="T3643" s="1745"/>
      <c r="U3643" s="1745"/>
    </row>
    <row r="3644" spans="13:21">
      <c r="M3644" s="1858"/>
      <c r="N3644" s="1859"/>
      <c r="O3644" s="1859"/>
      <c r="P3644" s="1859"/>
      <c r="Q3644" s="1745"/>
      <c r="R3644" s="1745"/>
      <c r="S3644" s="1745"/>
      <c r="T3644" s="1745"/>
      <c r="U3644" s="1745"/>
    </row>
    <row r="3645" spans="13:21">
      <c r="M3645" s="1858"/>
      <c r="N3645" s="1859"/>
      <c r="O3645" s="1859"/>
      <c r="P3645" s="1859"/>
      <c r="Q3645" s="1745"/>
      <c r="R3645" s="1745"/>
      <c r="S3645" s="1745"/>
      <c r="T3645" s="1745"/>
      <c r="U3645" s="1745"/>
    </row>
    <row r="3646" spans="13:21">
      <c r="M3646" s="1858"/>
      <c r="N3646" s="1859"/>
      <c r="O3646" s="1859"/>
      <c r="P3646" s="1859"/>
      <c r="Q3646" s="1745"/>
      <c r="R3646" s="1745"/>
      <c r="S3646" s="1745"/>
      <c r="T3646" s="1745"/>
      <c r="U3646" s="1745"/>
    </row>
    <row r="3647" spans="13:21">
      <c r="M3647" s="1858"/>
      <c r="N3647" s="1859"/>
      <c r="O3647" s="1859"/>
      <c r="P3647" s="1859"/>
      <c r="Q3647" s="1745"/>
      <c r="R3647" s="1745"/>
      <c r="S3647" s="1745"/>
      <c r="T3647" s="1745"/>
      <c r="U3647" s="1745"/>
    </row>
    <row r="3648" spans="13:21">
      <c r="M3648" s="1858"/>
      <c r="N3648" s="1859"/>
      <c r="O3648" s="1859"/>
      <c r="P3648" s="1859"/>
      <c r="Q3648" s="1745"/>
      <c r="R3648" s="1745"/>
      <c r="S3648" s="1745"/>
      <c r="T3648" s="1745"/>
      <c r="U3648" s="1745"/>
    </row>
    <row r="3649" spans="13:21">
      <c r="M3649" s="1858"/>
      <c r="N3649" s="1859"/>
      <c r="O3649" s="1859"/>
      <c r="P3649" s="1859"/>
      <c r="Q3649" s="1745"/>
      <c r="R3649" s="1745"/>
      <c r="S3649" s="1745"/>
      <c r="T3649" s="1745"/>
      <c r="U3649" s="1745"/>
    </row>
    <row r="3650" spans="13:21">
      <c r="M3650" s="1858"/>
      <c r="N3650" s="1859"/>
      <c r="O3650" s="1859"/>
      <c r="P3650" s="1859"/>
      <c r="Q3650" s="1745"/>
      <c r="R3650" s="1745"/>
      <c r="S3650" s="1745"/>
      <c r="T3650" s="1745"/>
      <c r="U3650" s="1745"/>
    </row>
    <row r="3651" spans="13:21">
      <c r="M3651" s="1858"/>
      <c r="N3651" s="1859"/>
      <c r="O3651" s="1859"/>
      <c r="P3651" s="1859"/>
      <c r="Q3651" s="1745"/>
      <c r="R3651" s="1745"/>
      <c r="S3651" s="1745"/>
      <c r="T3651" s="1745"/>
      <c r="U3651" s="1745"/>
    </row>
    <row r="3652" spans="13:21">
      <c r="M3652" s="1858"/>
      <c r="N3652" s="1859"/>
      <c r="O3652" s="1859"/>
      <c r="P3652" s="1859"/>
      <c r="Q3652" s="1745"/>
      <c r="R3652" s="1745"/>
      <c r="S3652" s="1745"/>
      <c r="T3652" s="1745"/>
      <c r="U3652" s="1745"/>
    </row>
    <row r="3653" spans="13:21">
      <c r="M3653" s="1858"/>
      <c r="N3653" s="1859"/>
      <c r="O3653" s="1859"/>
      <c r="P3653" s="1859"/>
      <c r="Q3653" s="1745"/>
      <c r="R3653" s="1745"/>
      <c r="S3653" s="1745"/>
      <c r="T3653" s="1745"/>
      <c r="U3653" s="1745"/>
    </row>
    <row r="3654" spans="13:21">
      <c r="M3654" s="1858"/>
      <c r="N3654" s="1859"/>
      <c r="O3654" s="1859"/>
      <c r="P3654" s="1859"/>
      <c r="Q3654" s="1745"/>
      <c r="R3654" s="1745"/>
      <c r="S3654" s="1745"/>
      <c r="T3654" s="1745"/>
      <c r="U3654" s="1745"/>
    </row>
    <row r="3655" spans="13:21">
      <c r="M3655" s="1858"/>
      <c r="N3655" s="1859"/>
      <c r="O3655" s="1859"/>
      <c r="P3655" s="1859"/>
      <c r="Q3655" s="1745"/>
      <c r="R3655" s="1745"/>
      <c r="S3655" s="1745"/>
      <c r="T3655" s="1745"/>
      <c r="U3655" s="1745"/>
    </row>
    <row r="3656" spans="13:21">
      <c r="M3656" s="1858"/>
      <c r="N3656" s="1859"/>
      <c r="O3656" s="1859"/>
      <c r="P3656" s="1859"/>
      <c r="Q3656" s="1745"/>
      <c r="R3656" s="1745"/>
      <c r="S3656" s="1745"/>
      <c r="T3656" s="1745"/>
      <c r="U3656" s="1745"/>
    </row>
    <row r="3657" spans="13:21">
      <c r="M3657" s="1858"/>
      <c r="N3657" s="1859"/>
      <c r="O3657" s="1859"/>
      <c r="P3657" s="1859"/>
      <c r="Q3657" s="1745"/>
      <c r="R3657" s="1745"/>
      <c r="S3657" s="1745"/>
      <c r="T3657" s="1745"/>
      <c r="U3657" s="1745"/>
    </row>
    <row r="3658" spans="13:21">
      <c r="M3658" s="1858"/>
      <c r="N3658" s="1859"/>
      <c r="O3658" s="1859"/>
      <c r="P3658" s="1859"/>
      <c r="Q3658" s="1745"/>
      <c r="R3658" s="1745"/>
      <c r="S3658" s="1745"/>
      <c r="T3658" s="1745"/>
      <c r="U3658" s="1745"/>
    </row>
    <row r="3659" spans="13:21">
      <c r="M3659" s="1858"/>
      <c r="N3659" s="1859"/>
      <c r="O3659" s="1859"/>
      <c r="P3659" s="1859"/>
      <c r="Q3659" s="1745"/>
      <c r="R3659" s="1745"/>
      <c r="S3659" s="1745"/>
      <c r="T3659" s="1745"/>
      <c r="U3659" s="1745"/>
    </row>
    <row r="3660" spans="13:21">
      <c r="M3660" s="1858"/>
      <c r="N3660" s="1859"/>
      <c r="O3660" s="1859"/>
      <c r="P3660" s="1859"/>
      <c r="Q3660" s="1745"/>
      <c r="R3660" s="1745"/>
      <c r="S3660" s="1745"/>
      <c r="T3660" s="1745"/>
      <c r="U3660" s="1745"/>
    </row>
    <row r="3661" spans="13:21">
      <c r="M3661" s="1858"/>
      <c r="N3661" s="1859"/>
      <c r="O3661" s="1859"/>
      <c r="P3661" s="1859"/>
      <c r="Q3661" s="1745"/>
      <c r="R3661" s="1745"/>
      <c r="S3661" s="1745"/>
      <c r="T3661" s="1745"/>
      <c r="U3661" s="1745"/>
    </row>
    <row r="3662" spans="13:21">
      <c r="M3662" s="1858"/>
      <c r="N3662" s="1859"/>
      <c r="O3662" s="1859"/>
      <c r="P3662" s="1859"/>
      <c r="Q3662" s="1745"/>
      <c r="R3662" s="1745"/>
      <c r="S3662" s="1745"/>
      <c r="T3662" s="1745"/>
      <c r="U3662" s="1745"/>
    </row>
    <row r="3663" spans="13:21">
      <c r="M3663" s="1858"/>
      <c r="N3663" s="1859"/>
      <c r="O3663" s="1859"/>
      <c r="P3663" s="1859"/>
      <c r="Q3663" s="1745"/>
      <c r="R3663" s="1745"/>
      <c r="S3663" s="1745"/>
      <c r="T3663" s="1745"/>
      <c r="U3663" s="1745"/>
    </row>
    <row r="3664" spans="13:21">
      <c r="M3664" s="1858"/>
      <c r="N3664" s="1859"/>
      <c r="O3664" s="1859"/>
      <c r="P3664" s="1859"/>
      <c r="Q3664" s="1745"/>
      <c r="R3664" s="1745"/>
      <c r="S3664" s="1745"/>
      <c r="T3664" s="1745"/>
      <c r="U3664" s="1745"/>
    </row>
    <row r="3665" spans="13:21">
      <c r="M3665" s="1858"/>
      <c r="N3665" s="1859"/>
      <c r="O3665" s="1859"/>
      <c r="P3665" s="1859"/>
      <c r="Q3665" s="1745"/>
      <c r="R3665" s="1745"/>
      <c r="S3665" s="1745"/>
      <c r="T3665" s="1745"/>
      <c r="U3665" s="1745"/>
    </row>
    <row r="3666" spans="13:21">
      <c r="M3666" s="1858"/>
      <c r="N3666" s="1859"/>
      <c r="O3666" s="1859"/>
      <c r="P3666" s="1859"/>
      <c r="Q3666" s="1745"/>
      <c r="R3666" s="1745"/>
      <c r="S3666" s="1745"/>
      <c r="T3666" s="1745"/>
      <c r="U3666" s="1745"/>
    </row>
    <row r="3667" spans="13:21">
      <c r="M3667" s="1858"/>
      <c r="N3667" s="1859"/>
      <c r="O3667" s="1859"/>
      <c r="P3667" s="1859"/>
      <c r="Q3667" s="1745"/>
      <c r="R3667" s="1745"/>
      <c r="S3667" s="1745"/>
      <c r="T3667" s="1745"/>
      <c r="U3667" s="1745"/>
    </row>
    <row r="3668" spans="13:21">
      <c r="M3668" s="1858"/>
      <c r="N3668" s="1859"/>
      <c r="O3668" s="1859"/>
      <c r="P3668" s="1859"/>
      <c r="Q3668" s="1745"/>
      <c r="R3668" s="1745"/>
      <c r="S3668" s="1745"/>
      <c r="T3668" s="1745"/>
      <c r="U3668" s="1745"/>
    </row>
    <row r="3669" spans="13:21">
      <c r="M3669" s="1858"/>
      <c r="N3669" s="1859"/>
      <c r="O3669" s="1859"/>
      <c r="P3669" s="1859"/>
      <c r="Q3669" s="1745"/>
      <c r="R3669" s="1745"/>
      <c r="S3669" s="1745"/>
      <c r="T3669" s="1745"/>
      <c r="U3669" s="1745"/>
    </row>
    <row r="3670" spans="13:21">
      <c r="M3670" s="1858"/>
      <c r="N3670" s="1859"/>
      <c r="O3670" s="1859"/>
      <c r="P3670" s="1859"/>
      <c r="Q3670" s="1745"/>
      <c r="R3670" s="1745"/>
      <c r="S3670" s="1745"/>
      <c r="T3670" s="1745"/>
      <c r="U3670" s="1745"/>
    </row>
    <row r="3671" spans="13:21">
      <c r="M3671" s="1858"/>
      <c r="N3671" s="1859"/>
      <c r="O3671" s="1859"/>
      <c r="P3671" s="1859"/>
      <c r="Q3671" s="1745"/>
      <c r="R3671" s="1745"/>
      <c r="S3671" s="1745"/>
      <c r="T3671" s="1745"/>
      <c r="U3671" s="1745"/>
    </row>
    <row r="3672" spans="13:21">
      <c r="M3672" s="1858"/>
      <c r="N3672" s="1859"/>
      <c r="O3672" s="1859"/>
      <c r="P3672" s="1859"/>
      <c r="Q3672" s="1745"/>
      <c r="R3672" s="1745"/>
      <c r="S3672" s="1745"/>
      <c r="T3672" s="1745"/>
      <c r="U3672" s="1745"/>
    </row>
    <row r="3673" spans="13:21">
      <c r="M3673" s="1858"/>
      <c r="N3673" s="1859"/>
      <c r="O3673" s="1859"/>
      <c r="P3673" s="1859"/>
      <c r="Q3673" s="1745"/>
      <c r="R3673" s="1745"/>
      <c r="S3673" s="1745"/>
      <c r="T3673" s="1745"/>
      <c r="U3673" s="1745"/>
    </row>
    <row r="3674" spans="13:21">
      <c r="M3674" s="1858"/>
      <c r="N3674" s="1859"/>
      <c r="O3674" s="1859"/>
      <c r="P3674" s="1859"/>
      <c r="Q3674" s="1745"/>
      <c r="R3674" s="1745"/>
      <c r="S3674" s="1745"/>
      <c r="T3674" s="1745"/>
      <c r="U3674" s="1745"/>
    </row>
    <row r="3675" spans="13:21">
      <c r="M3675" s="1858"/>
      <c r="N3675" s="1859"/>
      <c r="O3675" s="1859"/>
      <c r="P3675" s="1859"/>
      <c r="Q3675" s="1745"/>
      <c r="R3675" s="1745"/>
      <c r="S3675" s="1745"/>
      <c r="T3675" s="1745"/>
      <c r="U3675" s="1745"/>
    </row>
    <row r="3676" spans="13:21">
      <c r="M3676" s="1858"/>
      <c r="N3676" s="1859"/>
      <c r="O3676" s="1859"/>
      <c r="P3676" s="1859"/>
      <c r="Q3676" s="1745"/>
      <c r="R3676" s="1745"/>
      <c r="S3676" s="1745"/>
      <c r="T3676" s="1745"/>
      <c r="U3676" s="1745"/>
    </row>
    <row r="3677" spans="13:21">
      <c r="M3677" s="1858"/>
      <c r="N3677" s="1859"/>
      <c r="O3677" s="1859"/>
      <c r="P3677" s="1859"/>
      <c r="Q3677" s="1745"/>
      <c r="R3677" s="1745"/>
      <c r="S3677" s="1745"/>
      <c r="T3677" s="1745"/>
      <c r="U3677" s="1745"/>
    </row>
    <row r="3678" spans="13:21">
      <c r="M3678" s="1858"/>
      <c r="N3678" s="1859"/>
      <c r="O3678" s="1859"/>
      <c r="P3678" s="1859"/>
      <c r="Q3678" s="1745"/>
      <c r="R3678" s="1745"/>
      <c r="S3678" s="1745"/>
      <c r="T3678" s="1745"/>
      <c r="U3678" s="1745"/>
    </row>
    <row r="3679" spans="13:21">
      <c r="M3679" s="1858"/>
      <c r="N3679" s="1859"/>
      <c r="O3679" s="1859"/>
      <c r="P3679" s="1859"/>
      <c r="Q3679" s="1745"/>
      <c r="R3679" s="1745"/>
      <c r="S3679" s="1745"/>
      <c r="T3679" s="1745"/>
      <c r="U3679" s="1745"/>
    </row>
    <row r="3680" spans="13:21">
      <c r="M3680" s="1858"/>
      <c r="N3680" s="1859"/>
      <c r="O3680" s="1859"/>
      <c r="P3680" s="1859"/>
      <c r="Q3680" s="1745"/>
      <c r="R3680" s="1745"/>
      <c r="S3680" s="1745"/>
      <c r="T3680" s="1745"/>
      <c r="U3680" s="1745"/>
    </row>
    <row r="3681" spans="13:21">
      <c r="M3681" s="1858"/>
      <c r="N3681" s="1859"/>
      <c r="O3681" s="1859"/>
      <c r="P3681" s="1859"/>
      <c r="Q3681" s="1745"/>
      <c r="R3681" s="1745"/>
      <c r="S3681" s="1745"/>
      <c r="T3681" s="1745"/>
      <c r="U3681" s="1745"/>
    </row>
    <row r="3682" spans="13:21">
      <c r="M3682" s="1858"/>
      <c r="N3682" s="1859"/>
      <c r="O3682" s="1859"/>
      <c r="P3682" s="1859"/>
      <c r="Q3682" s="1745"/>
      <c r="R3682" s="1745"/>
      <c r="S3682" s="1745"/>
      <c r="T3682" s="1745"/>
      <c r="U3682" s="1745"/>
    </row>
    <row r="3683" spans="13:21">
      <c r="M3683" s="1858"/>
      <c r="N3683" s="1859"/>
      <c r="O3683" s="1859"/>
      <c r="P3683" s="1859"/>
      <c r="Q3683" s="1745"/>
      <c r="R3683" s="1745"/>
      <c r="S3683" s="1745"/>
      <c r="T3683" s="1745"/>
      <c r="U3683" s="1745"/>
    </row>
    <row r="3684" spans="13:21">
      <c r="M3684" s="1858"/>
      <c r="N3684" s="1859"/>
      <c r="O3684" s="1859"/>
      <c r="P3684" s="1859"/>
      <c r="Q3684" s="1745"/>
      <c r="R3684" s="1745"/>
      <c r="S3684" s="1745"/>
      <c r="T3684" s="1745"/>
      <c r="U3684" s="1745"/>
    </row>
    <row r="3685" spans="13:21">
      <c r="M3685" s="1858"/>
      <c r="N3685" s="1859"/>
      <c r="O3685" s="1859"/>
      <c r="P3685" s="1859"/>
      <c r="Q3685" s="1745"/>
      <c r="R3685" s="1745"/>
      <c r="S3685" s="1745"/>
      <c r="T3685" s="1745"/>
      <c r="U3685" s="1745"/>
    </row>
    <row r="3686" spans="13:21">
      <c r="M3686" s="1858"/>
      <c r="N3686" s="1859"/>
      <c r="O3686" s="1859"/>
      <c r="P3686" s="1859"/>
      <c r="Q3686" s="1745"/>
      <c r="R3686" s="1745"/>
      <c r="S3686" s="1745"/>
      <c r="T3686" s="1745"/>
      <c r="U3686" s="1745"/>
    </row>
    <row r="3687" spans="13:21">
      <c r="M3687" s="1858"/>
      <c r="N3687" s="1859"/>
      <c r="O3687" s="1859"/>
      <c r="P3687" s="1859"/>
      <c r="Q3687" s="1745"/>
      <c r="R3687" s="1745"/>
      <c r="S3687" s="1745"/>
      <c r="T3687" s="1745"/>
      <c r="U3687" s="1745"/>
    </row>
    <row r="3688" spans="13:21">
      <c r="M3688" s="1858"/>
      <c r="N3688" s="1859"/>
      <c r="O3688" s="1859"/>
      <c r="P3688" s="1859"/>
      <c r="Q3688" s="1745"/>
      <c r="R3688" s="1745"/>
      <c r="S3688" s="1745"/>
      <c r="T3688" s="1745"/>
      <c r="U3688" s="1745"/>
    </row>
    <row r="3689" spans="13:21">
      <c r="M3689" s="1858"/>
      <c r="N3689" s="1859"/>
      <c r="O3689" s="1859"/>
      <c r="P3689" s="1859"/>
      <c r="Q3689" s="1745"/>
      <c r="R3689" s="1745"/>
      <c r="S3689" s="1745"/>
      <c r="T3689" s="1745"/>
      <c r="U3689" s="1745"/>
    </row>
    <row r="3690" spans="13:21">
      <c r="M3690" s="1858"/>
      <c r="N3690" s="1859"/>
      <c r="O3690" s="1859"/>
      <c r="P3690" s="1859"/>
      <c r="Q3690" s="1745"/>
      <c r="R3690" s="1745"/>
      <c r="S3690" s="1745"/>
      <c r="T3690" s="1745"/>
      <c r="U3690" s="1745"/>
    </row>
    <row r="3691" spans="13:21">
      <c r="M3691" s="1858"/>
      <c r="N3691" s="1859"/>
      <c r="O3691" s="1859"/>
      <c r="P3691" s="1859"/>
      <c r="Q3691" s="1745"/>
      <c r="R3691" s="1745"/>
      <c r="S3691" s="1745"/>
      <c r="T3691" s="1745"/>
      <c r="U3691" s="1745"/>
    </row>
    <row r="3692" spans="13:21">
      <c r="M3692" s="1858"/>
      <c r="N3692" s="1859"/>
      <c r="O3692" s="1859"/>
      <c r="P3692" s="1859"/>
      <c r="Q3692" s="1745"/>
      <c r="R3692" s="1745"/>
      <c r="S3692" s="1745"/>
      <c r="T3692" s="1745"/>
      <c r="U3692" s="1745"/>
    </row>
    <row r="3693" spans="13:21">
      <c r="M3693" s="1858"/>
      <c r="N3693" s="1859"/>
      <c r="O3693" s="1859"/>
      <c r="P3693" s="1859"/>
      <c r="Q3693" s="1745"/>
      <c r="R3693" s="1745"/>
      <c r="S3693" s="1745"/>
      <c r="T3693" s="1745"/>
      <c r="U3693" s="1745"/>
    </row>
    <row r="3694" spans="13:21">
      <c r="M3694" s="1858"/>
      <c r="N3694" s="1859"/>
      <c r="O3694" s="1859"/>
      <c r="P3694" s="1859"/>
      <c r="Q3694" s="1745"/>
      <c r="R3694" s="1745"/>
      <c r="S3694" s="1745"/>
      <c r="T3694" s="1745"/>
      <c r="U3694" s="1745"/>
    </row>
    <row r="3695" spans="13:21">
      <c r="M3695" s="1858"/>
      <c r="N3695" s="1859"/>
      <c r="O3695" s="1859"/>
      <c r="P3695" s="1859"/>
      <c r="Q3695" s="1745"/>
      <c r="R3695" s="1745"/>
      <c r="S3695" s="1745"/>
      <c r="T3695" s="1745"/>
      <c r="U3695" s="1745"/>
    </row>
    <row r="3696" spans="13:21">
      <c r="M3696" s="1858"/>
      <c r="N3696" s="1859"/>
      <c r="O3696" s="1859"/>
      <c r="P3696" s="1859"/>
      <c r="Q3696" s="1745"/>
      <c r="R3696" s="1745"/>
      <c r="S3696" s="1745"/>
      <c r="T3696" s="1745"/>
      <c r="U3696" s="1745"/>
    </row>
    <row r="3697" spans="13:21">
      <c r="M3697" s="1858"/>
      <c r="N3697" s="1859"/>
      <c r="O3697" s="1859"/>
      <c r="P3697" s="1859"/>
      <c r="Q3697" s="1745"/>
      <c r="R3697" s="1745"/>
      <c r="S3697" s="1745"/>
      <c r="T3697" s="1745"/>
      <c r="U3697" s="1745"/>
    </row>
    <row r="3698" spans="13:21">
      <c r="M3698" s="1858"/>
      <c r="N3698" s="1859"/>
      <c r="O3698" s="1859"/>
      <c r="P3698" s="1859"/>
      <c r="Q3698" s="1745"/>
      <c r="R3698" s="1745"/>
      <c r="S3698" s="1745"/>
      <c r="T3698" s="1745"/>
      <c r="U3698" s="1745"/>
    </row>
    <row r="3699" spans="13:21">
      <c r="M3699" s="1858"/>
      <c r="N3699" s="1859"/>
      <c r="O3699" s="1859"/>
      <c r="P3699" s="1859"/>
      <c r="Q3699" s="1745"/>
      <c r="R3699" s="1745"/>
      <c r="S3699" s="1745"/>
      <c r="T3699" s="1745"/>
      <c r="U3699" s="1745"/>
    </row>
    <row r="3700" spans="13:21">
      <c r="M3700" s="1858"/>
      <c r="N3700" s="1859"/>
      <c r="O3700" s="1859"/>
      <c r="P3700" s="1859"/>
      <c r="Q3700" s="1745"/>
      <c r="R3700" s="1745"/>
      <c r="S3700" s="1745"/>
      <c r="T3700" s="1745"/>
      <c r="U3700" s="1745"/>
    </row>
    <row r="3701" spans="13:21">
      <c r="M3701" s="1858"/>
      <c r="N3701" s="1859"/>
      <c r="O3701" s="1859"/>
      <c r="P3701" s="1859"/>
      <c r="Q3701" s="1745"/>
      <c r="R3701" s="1745"/>
      <c r="S3701" s="1745"/>
      <c r="T3701" s="1745"/>
      <c r="U3701" s="1745"/>
    </row>
    <row r="3702" spans="13:21">
      <c r="M3702" s="1858"/>
      <c r="N3702" s="1859"/>
      <c r="O3702" s="1859"/>
      <c r="P3702" s="1859"/>
      <c r="Q3702" s="1745"/>
      <c r="R3702" s="1745"/>
      <c r="S3702" s="1745"/>
      <c r="T3702" s="1745"/>
      <c r="U3702" s="1745"/>
    </row>
    <row r="3703" spans="13:21">
      <c r="M3703" s="1858"/>
      <c r="N3703" s="1859"/>
      <c r="O3703" s="1859"/>
      <c r="P3703" s="1859"/>
      <c r="Q3703" s="1745"/>
      <c r="R3703" s="1745"/>
      <c r="S3703" s="1745"/>
      <c r="T3703" s="1745"/>
      <c r="U3703" s="1745"/>
    </row>
    <row r="3704" spans="13:21">
      <c r="M3704" s="1858"/>
      <c r="N3704" s="1859"/>
      <c r="O3704" s="1859"/>
      <c r="P3704" s="1859"/>
      <c r="Q3704" s="1745"/>
      <c r="R3704" s="1745"/>
      <c r="S3704" s="1745"/>
      <c r="T3704" s="1745"/>
      <c r="U3704" s="1745"/>
    </row>
    <row r="3705" spans="13:21">
      <c r="M3705" s="1858"/>
      <c r="N3705" s="1859"/>
      <c r="O3705" s="1859"/>
      <c r="P3705" s="1859"/>
      <c r="Q3705" s="1745"/>
      <c r="R3705" s="1745"/>
      <c r="S3705" s="1745"/>
      <c r="T3705" s="1745"/>
      <c r="U3705" s="1745"/>
    </row>
    <row r="3706" spans="13:21">
      <c r="M3706" s="1858"/>
      <c r="N3706" s="1859"/>
      <c r="O3706" s="1859"/>
      <c r="P3706" s="1859"/>
      <c r="Q3706" s="1745"/>
      <c r="R3706" s="1745"/>
      <c r="S3706" s="1745"/>
      <c r="T3706" s="1745"/>
      <c r="U3706" s="1745"/>
    </row>
    <row r="3707" spans="13:21">
      <c r="M3707" s="1858"/>
      <c r="N3707" s="1859"/>
      <c r="O3707" s="1859"/>
      <c r="P3707" s="1859"/>
      <c r="Q3707" s="1745"/>
      <c r="R3707" s="1745"/>
      <c r="S3707" s="1745"/>
      <c r="T3707" s="1745"/>
      <c r="U3707" s="1745"/>
    </row>
    <row r="3708" spans="13:21">
      <c r="M3708" s="1858"/>
      <c r="N3708" s="1859"/>
      <c r="O3708" s="1859"/>
      <c r="P3708" s="1859"/>
      <c r="Q3708" s="1745"/>
      <c r="R3708" s="1745"/>
      <c r="S3708" s="1745"/>
      <c r="T3708" s="1745"/>
      <c r="U3708" s="1745"/>
    </row>
    <row r="3709" spans="13:21">
      <c r="M3709" s="1858"/>
      <c r="N3709" s="1859"/>
      <c r="O3709" s="1859"/>
      <c r="P3709" s="1859"/>
      <c r="Q3709" s="1745"/>
      <c r="R3709" s="1745"/>
      <c r="S3709" s="1745"/>
      <c r="T3709" s="1745"/>
      <c r="U3709" s="1745"/>
    </row>
    <row r="3710" spans="13:21">
      <c r="M3710" s="1858"/>
      <c r="N3710" s="1859"/>
      <c r="O3710" s="1859"/>
      <c r="P3710" s="1859"/>
      <c r="Q3710" s="1745"/>
      <c r="R3710" s="1745"/>
      <c r="S3710" s="1745"/>
      <c r="T3710" s="1745"/>
      <c r="U3710" s="1745"/>
    </row>
    <row r="3711" spans="13:21">
      <c r="M3711" s="1858"/>
      <c r="N3711" s="1859"/>
      <c r="O3711" s="1859"/>
      <c r="P3711" s="1859"/>
      <c r="Q3711" s="1745"/>
      <c r="R3711" s="1745"/>
      <c r="S3711" s="1745"/>
      <c r="T3711" s="1745"/>
      <c r="U3711" s="1745"/>
    </row>
    <row r="3712" spans="13:21">
      <c r="M3712" s="1858"/>
      <c r="N3712" s="1859"/>
      <c r="O3712" s="1859"/>
      <c r="P3712" s="1859"/>
      <c r="Q3712" s="1745"/>
      <c r="R3712" s="1745"/>
      <c r="S3712" s="1745"/>
      <c r="T3712" s="1745"/>
      <c r="U3712" s="1745"/>
    </row>
    <row r="3713" spans="13:21">
      <c r="M3713" s="1858"/>
      <c r="N3713" s="1859"/>
      <c r="O3713" s="1859"/>
      <c r="P3713" s="1859"/>
      <c r="Q3713" s="1745"/>
      <c r="R3713" s="1745"/>
      <c r="S3713" s="1745"/>
      <c r="T3713" s="1745"/>
      <c r="U3713" s="1745"/>
    </row>
    <row r="3714" spans="13:21">
      <c r="M3714" s="1858"/>
      <c r="N3714" s="1859"/>
      <c r="O3714" s="1859"/>
      <c r="P3714" s="1859"/>
      <c r="Q3714" s="1745"/>
      <c r="R3714" s="1745"/>
      <c r="S3714" s="1745"/>
      <c r="T3714" s="1745"/>
      <c r="U3714" s="1745"/>
    </row>
    <row r="3715" spans="13:21">
      <c r="M3715" s="1858"/>
      <c r="N3715" s="1859"/>
      <c r="O3715" s="1859"/>
      <c r="P3715" s="1859"/>
      <c r="Q3715" s="1745"/>
      <c r="R3715" s="1745"/>
      <c r="S3715" s="1745"/>
      <c r="T3715" s="1745"/>
      <c r="U3715" s="1745"/>
    </row>
    <row r="3716" spans="13:21">
      <c r="M3716" s="1858"/>
      <c r="N3716" s="1859"/>
      <c r="O3716" s="1859"/>
      <c r="P3716" s="1859"/>
      <c r="Q3716" s="1745"/>
      <c r="R3716" s="1745"/>
      <c r="S3716" s="1745"/>
      <c r="T3716" s="1745"/>
      <c r="U3716" s="1745"/>
    </row>
    <row r="3717" spans="13:21">
      <c r="M3717" s="1858"/>
      <c r="N3717" s="1859"/>
      <c r="O3717" s="1859"/>
      <c r="P3717" s="1859"/>
      <c r="Q3717" s="1745"/>
      <c r="R3717" s="1745"/>
      <c r="S3717" s="1745"/>
      <c r="T3717" s="1745"/>
      <c r="U3717" s="1745"/>
    </row>
    <row r="3718" spans="13:21">
      <c r="M3718" s="1858"/>
      <c r="N3718" s="1859"/>
      <c r="O3718" s="1859"/>
      <c r="P3718" s="1859"/>
      <c r="Q3718" s="1745"/>
      <c r="R3718" s="1745"/>
      <c r="S3718" s="1745"/>
      <c r="T3718" s="1745"/>
      <c r="U3718" s="1745"/>
    </row>
    <row r="3719" spans="13:21">
      <c r="M3719" s="1858"/>
      <c r="N3719" s="1859"/>
      <c r="O3719" s="1859"/>
      <c r="P3719" s="1859"/>
      <c r="Q3719" s="1745"/>
      <c r="R3719" s="1745"/>
      <c r="S3719" s="1745"/>
      <c r="T3719" s="1745"/>
      <c r="U3719" s="1745"/>
    </row>
    <row r="3720" spans="13:21">
      <c r="M3720" s="1858"/>
      <c r="N3720" s="1859"/>
      <c r="O3720" s="1859"/>
      <c r="P3720" s="1859"/>
      <c r="Q3720" s="1745"/>
      <c r="R3720" s="1745"/>
      <c r="S3720" s="1745"/>
      <c r="T3720" s="1745"/>
      <c r="U3720" s="1745"/>
    </row>
    <row r="3721" spans="13:21">
      <c r="M3721" s="1858"/>
      <c r="N3721" s="1859"/>
      <c r="O3721" s="1859"/>
      <c r="P3721" s="1859"/>
      <c r="Q3721" s="1745"/>
      <c r="R3721" s="1745"/>
      <c r="S3721" s="1745"/>
      <c r="T3721" s="1745"/>
      <c r="U3721" s="1745"/>
    </row>
    <row r="3722" spans="13:21">
      <c r="M3722" s="1858"/>
      <c r="N3722" s="1859"/>
      <c r="O3722" s="1859"/>
      <c r="P3722" s="1859"/>
      <c r="Q3722" s="1745"/>
      <c r="R3722" s="1745"/>
      <c r="S3722" s="1745"/>
      <c r="T3722" s="1745"/>
      <c r="U3722" s="1745"/>
    </row>
    <row r="3723" spans="13:21">
      <c r="M3723" s="1858"/>
      <c r="N3723" s="1859"/>
      <c r="O3723" s="1859"/>
      <c r="P3723" s="1859"/>
      <c r="Q3723" s="1745"/>
      <c r="R3723" s="1745"/>
      <c r="S3723" s="1745"/>
      <c r="T3723" s="1745"/>
      <c r="U3723" s="1745"/>
    </row>
    <row r="3724" spans="13:21">
      <c r="M3724" s="1858"/>
      <c r="N3724" s="1859"/>
      <c r="O3724" s="1859"/>
      <c r="P3724" s="1859"/>
      <c r="Q3724" s="1745"/>
      <c r="R3724" s="1745"/>
      <c r="S3724" s="1745"/>
      <c r="T3724" s="1745"/>
      <c r="U3724" s="1745"/>
    </row>
    <row r="3725" spans="13:21">
      <c r="M3725" s="1858"/>
      <c r="N3725" s="1859"/>
      <c r="O3725" s="1859"/>
      <c r="P3725" s="1859"/>
      <c r="Q3725" s="1745"/>
      <c r="R3725" s="1745"/>
      <c r="S3725" s="1745"/>
      <c r="T3725" s="1745"/>
      <c r="U3725" s="1745"/>
    </row>
    <row r="3726" spans="13:21">
      <c r="M3726" s="1858"/>
      <c r="N3726" s="1859"/>
      <c r="O3726" s="1859"/>
      <c r="P3726" s="1859"/>
      <c r="Q3726" s="1745"/>
      <c r="R3726" s="1745"/>
      <c r="S3726" s="1745"/>
      <c r="T3726" s="1745"/>
      <c r="U3726" s="1745"/>
    </row>
    <row r="3727" spans="13:21">
      <c r="M3727" s="1858"/>
      <c r="N3727" s="1859"/>
      <c r="O3727" s="1859"/>
      <c r="P3727" s="1859"/>
      <c r="Q3727" s="1745"/>
      <c r="R3727" s="1745"/>
      <c r="S3727" s="1745"/>
      <c r="T3727" s="1745"/>
      <c r="U3727" s="1745"/>
    </row>
    <row r="3728" spans="13:21">
      <c r="M3728" s="1858"/>
      <c r="N3728" s="1859"/>
      <c r="O3728" s="1859"/>
      <c r="P3728" s="1859"/>
      <c r="Q3728" s="1745"/>
      <c r="R3728" s="1745"/>
      <c r="S3728" s="1745"/>
      <c r="T3728" s="1745"/>
      <c r="U3728" s="1745"/>
    </row>
    <row r="3729" spans="13:21">
      <c r="M3729" s="1858"/>
      <c r="N3729" s="1859"/>
      <c r="O3729" s="1859"/>
      <c r="P3729" s="1859"/>
      <c r="Q3729" s="1745"/>
      <c r="R3729" s="1745"/>
      <c r="S3729" s="1745"/>
      <c r="T3729" s="1745"/>
      <c r="U3729" s="1745"/>
    </row>
    <row r="3730" spans="13:21">
      <c r="M3730" s="1858"/>
      <c r="N3730" s="1859"/>
      <c r="O3730" s="1859"/>
      <c r="P3730" s="1859"/>
      <c r="Q3730" s="1745"/>
      <c r="R3730" s="1745"/>
      <c r="S3730" s="1745"/>
      <c r="T3730" s="1745"/>
      <c r="U3730" s="1745"/>
    </row>
    <row r="3731" spans="13:21">
      <c r="M3731" s="1858"/>
      <c r="N3731" s="1859"/>
      <c r="O3731" s="1859"/>
      <c r="P3731" s="1859"/>
      <c r="Q3731" s="1745"/>
      <c r="R3731" s="1745"/>
      <c r="S3731" s="1745"/>
      <c r="T3731" s="1745"/>
      <c r="U3731" s="1745"/>
    </row>
    <row r="3732" spans="13:21">
      <c r="M3732" s="1858"/>
      <c r="N3732" s="1859"/>
      <c r="O3732" s="1859"/>
      <c r="P3732" s="1859"/>
      <c r="Q3732" s="1745"/>
      <c r="R3732" s="1745"/>
      <c r="S3732" s="1745"/>
      <c r="T3732" s="1745"/>
      <c r="U3732" s="1745"/>
    </row>
    <row r="3733" spans="13:21">
      <c r="M3733" s="1858"/>
      <c r="N3733" s="1859"/>
      <c r="O3733" s="1859"/>
      <c r="P3733" s="1859"/>
      <c r="Q3733" s="1745"/>
      <c r="R3733" s="1745"/>
      <c r="S3733" s="1745"/>
      <c r="T3733" s="1745"/>
      <c r="U3733" s="1745"/>
    </row>
    <row r="3734" spans="13:21">
      <c r="M3734" s="1858"/>
      <c r="N3734" s="1859"/>
      <c r="O3734" s="1859"/>
      <c r="P3734" s="1859"/>
      <c r="Q3734" s="1745"/>
      <c r="R3734" s="1745"/>
      <c r="S3734" s="1745"/>
      <c r="T3734" s="1745"/>
      <c r="U3734" s="1745"/>
    </row>
    <row r="3735" spans="13:21">
      <c r="M3735" s="1858"/>
      <c r="N3735" s="1859"/>
      <c r="O3735" s="1859"/>
      <c r="P3735" s="1859"/>
      <c r="Q3735" s="1745"/>
      <c r="R3735" s="1745"/>
      <c r="S3735" s="1745"/>
      <c r="T3735" s="1745"/>
      <c r="U3735" s="1745"/>
    </row>
    <row r="3736" spans="13:21">
      <c r="M3736" s="1858"/>
      <c r="N3736" s="1859"/>
      <c r="O3736" s="1859"/>
      <c r="P3736" s="1859"/>
      <c r="Q3736" s="1745"/>
      <c r="R3736" s="1745"/>
      <c r="S3736" s="1745"/>
      <c r="T3736" s="1745"/>
      <c r="U3736" s="1745"/>
    </row>
    <row r="3737" spans="13:21">
      <c r="M3737" s="1858"/>
      <c r="N3737" s="1859"/>
      <c r="O3737" s="1859"/>
      <c r="P3737" s="1859"/>
      <c r="Q3737" s="1745"/>
      <c r="R3737" s="1745"/>
      <c r="S3737" s="1745"/>
      <c r="T3737" s="1745"/>
      <c r="U3737" s="1745"/>
    </row>
    <row r="3738" spans="13:21">
      <c r="M3738" s="1858"/>
      <c r="N3738" s="1859"/>
      <c r="O3738" s="1859"/>
      <c r="P3738" s="1859"/>
      <c r="Q3738" s="1745"/>
      <c r="R3738" s="1745"/>
      <c r="S3738" s="1745"/>
      <c r="T3738" s="1745"/>
      <c r="U3738" s="1745"/>
    </row>
    <row r="3739" spans="13:21">
      <c r="M3739" s="1858"/>
      <c r="N3739" s="1859"/>
      <c r="O3739" s="1859"/>
      <c r="P3739" s="1859"/>
      <c r="Q3739" s="1745"/>
      <c r="R3739" s="1745"/>
      <c r="S3739" s="1745"/>
      <c r="T3739" s="1745"/>
      <c r="U3739" s="1745"/>
    </row>
    <row r="3740" spans="13:21">
      <c r="M3740" s="1858"/>
      <c r="N3740" s="1859"/>
      <c r="O3740" s="1859"/>
      <c r="P3740" s="1859"/>
      <c r="Q3740" s="1745"/>
      <c r="R3740" s="1745"/>
      <c r="S3740" s="1745"/>
      <c r="T3740" s="1745"/>
      <c r="U3740" s="1745"/>
    </row>
    <row r="3741" spans="13:21">
      <c r="M3741" s="1858"/>
      <c r="N3741" s="1859"/>
      <c r="O3741" s="1859"/>
      <c r="P3741" s="1859"/>
      <c r="Q3741" s="1745"/>
      <c r="R3741" s="1745"/>
      <c r="S3741" s="1745"/>
      <c r="T3741" s="1745"/>
      <c r="U3741" s="1745"/>
    </row>
    <row r="3742" spans="13:21">
      <c r="M3742" s="1858"/>
      <c r="N3742" s="1859"/>
      <c r="O3742" s="1859"/>
      <c r="P3742" s="1859"/>
      <c r="Q3742" s="1745"/>
      <c r="R3742" s="1745"/>
      <c r="S3742" s="1745"/>
      <c r="T3742" s="1745"/>
      <c r="U3742" s="1745"/>
    </row>
    <row r="3743" spans="13:21">
      <c r="M3743" s="1858"/>
      <c r="N3743" s="1859"/>
      <c r="O3743" s="1859"/>
      <c r="P3743" s="1859"/>
      <c r="Q3743" s="1745"/>
      <c r="R3743" s="1745"/>
      <c r="S3743" s="1745"/>
      <c r="T3743" s="1745"/>
      <c r="U3743" s="1745"/>
    </row>
    <row r="3744" spans="13:21">
      <c r="M3744" s="1858"/>
      <c r="N3744" s="1859"/>
      <c r="O3744" s="1859"/>
      <c r="P3744" s="1859"/>
      <c r="Q3744" s="1745"/>
      <c r="R3744" s="1745"/>
      <c r="S3744" s="1745"/>
      <c r="T3744" s="1745"/>
      <c r="U3744" s="1745"/>
    </row>
    <row r="3745" spans="13:21">
      <c r="M3745" s="1858"/>
      <c r="N3745" s="1859"/>
      <c r="O3745" s="1859"/>
      <c r="P3745" s="1859"/>
      <c r="Q3745" s="1745"/>
      <c r="R3745" s="1745"/>
      <c r="S3745" s="1745"/>
      <c r="T3745" s="1745"/>
      <c r="U3745" s="1745"/>
    </row>
    <row r="3746" spans="13:21">
      <c r="M3746" s="1858"/>
      <c r="N3746" s="1859"/>
      <c r="O3746" s="1859"/>
      <c r="P3746" s="1859"/>
      <c r="Q3746" s="1745"/>
      <c r="R3746" s="1745"/>
      <c r="S3746" s="1745"/>
      <c r="T3746" s="1745"/>
      <c r="U3746" s="1745"/>
    </row>
    <row r="3747" spans="13:21">
      <c r="M3747" s="1858"/>
      <c r="N3747" s="1859"/>
      <c r="O3747" s="1859"/>
      <c r="P3747" s="1859"/>
      <c r="Q3747" s="1745"/>
      <c r="R3747" s="1745"/>
      <c r="S3747" s="1745"/>
      <c r="T3747" s="1745"/>
      <c r="U3747" s="1745"/>
    </row>
    <row r="3748" spans="13:21">
      <c r="M3748" s="1858"/>
      <c r="N3748" s="1859"/>
      <c r="O3748" s="1859"/>
      <c r="P3748" s="1859"/>
      <c r="Q3748" s="1745"/>
      <c r="R3748" s="1745"/>
      <c r="S3748" s="1745"/>
      <c r="T3748" s="1745"/>
      <c r="U3748" s="1745"/>
    </row>
    <row r="3749" spans="13:21">
      <c r="M3749" s="1858"/>
      <c r="N3749" s="1859"/>
      <c r="O3749" s="1859"/>
      <c r="P3749" s="1859"/>
      <c r="Q3749" s="1745"/>
      <c r="R3749" s="1745"/>
      <c r="S3749" s="1745"/>
      <c r="T3749" s="1745"/>
      <c r="U3749" s="1745"/>
    </row>
    <row r="3750" spans="13:21">
      <c r="M3750" s="1858"/>
      <c r="N3750" s="1859"/>
      <c r="O3750" s="1859"/>
      <c r="P3750" s="1859"/>
      <c r="Q3750" s="1745"/>
      <c r="R3750" s="1745"/>
      <c r="S3750" s="1745"/>
      <c r="T3750" s="1745"/>
      <c r="U3750" s="1745"/>
    </row>
    <row r="3751" spans="13:21">
      <c r="M3751" s="1858"/>
      <c r="N3751" s="1859"/>
      <c r="O3751" s="1859"/>
      <c r="P3751" s="1859"/>
      <c r="Q3751" s="1745"/>
      <c r="R3751" s="1745"/>
      <c r="S3751" s="1745"/>
      <c r="T3751" s="1745"/>
      <c r="U3751" s="1745"/>
    </row>
    <row r="3752" spans="13:21">
      <c r="M3752" s="1858"/>
      <c r="N3752" s="1859"/>
      <c r="O3752" s="1859"/>
      <c r="P3752" s="1859"/>
      <c r="Q3752" s="1745"/>
      <c r="R3752" s="1745"/>
      <c r="S3752" s="1745"/>
      <c r="T3752" s="1745"/>
      <c r="U3752" s="1745"/>
    </row>
    <row r="3753" spans="13:21">
      <c r="M3753" s="1858"/>
      <c r="N3753" s="1859"/>
      <c r="O3753" s="1859"/>
      <c r="P3753" s="1859"/>
      <c r="Q3753" s="1745"/>
      <c r="R3753" s="1745"/>
      <c r="S3753" s="1745"/>
      <c r="T3753" s="1745"/>
      <c r="U3753" s="1745"/>
    </row>
    <row r="3754" spans="13:21">
      <c r="M3754" s="1858"/>
      <c r="N3754" s="1859"/>
      <c r="O3754" s="1859"/>
      <c r="P3754" s="1859"/>
      <c r="Q3754" s="1745"/>
      <c r="R3754" s="1745"/>
      <c r="S3754" s="1745"/>
      <c r="T3754" s="1745"/>
      <c r="U3754" s="1745"/>
    </row>
    <row r="3755" spans="13:21">
      <c r="M3755" s="1858"/>
      <c r="N3755" s="1859"/>
      <c r="O3755" s="1859"/>
      <c r="P3755" s="1859"/>
      <c r="Q3755" s="1745"/>
      <c r="R3755" s="1745"/>
      <c r="S3755" s="1745"/>
      <c r="T3755" s="1745"/>
      <c r="U3755" s="1745"/>
    </row>
    <row r="3756" spans="13:21">
      <c r="M3756" s="1858"/>
      <c r="N3756" s="1859"/>
      <c r="O3756" s="1859"/>
      <c r="P3756" s="1859"/>
      <c r="Q3756" s="1745"/>
      <c r="R3756" s="1745"/>
      <c r="S3756" s="1745"/>
      <c r="T3756" s="1745"/>
      <c r="U3756" s="1745"/>
    </row>
    <row r="3757" spans="13:21">
      <c r="M3757" s="1858"/>
      <c r="N3757" s="1859"/>
      <c r="O3757" s="1859"/>
      <c r="P3757" s="1859"/>
      <c r="Q3757" s="1745"/>
      <c r="R3757" s="1745"/>
      <c r="S3757" s="1745"/>
      <c r="T3757" s="1745"/>
      <c r="U3757" s="1745"/>
    </row>
    <row r="3758" spans="13:21">
      <c r="M3758" s="1858"/>
      <c r="N3758" s="1859"/>
      <c r="O3758" s="1859"/>
      <c r="P3758" s="1859"/>
      <c r="Q3758" s="1745"/>
      <c r="R3758" s="1745"/>
      <c r="S3758" s="1745"/>
      <c r="T3758" s="1745"/>
      <c r="U3758" s="1745"/>
    </row>
    <row r="3759" spans="13:21">
      <c r="M3759" s="1858"/>
      <c r="N3759" s="1859"/>
      <c r="O3759" s="1859"/>
      <c r="P3759" s="1859"/>
      <c r="Q3759" s="1745"/>
      <c r="R3759" s="1745"/>
      <c r="S3759" s="1745"/>
      <c r="T3759" s="1745"/>
      <c r="U3759" s="1745"/>
    </row>
    <row r="3760" spans="13:21">
      <c r="M3760" s="1858"/>
      <c r="N3760" s="1859"/>
      <c r="O3760" s="1859"/>
      <c r="P3760" s="1859"/>
      <c r="Q3760" s="1745"/>
      <c r="R3760" s="1745"/>
      <c r="S3760" s="1745"/>
      <c r="T3760" s="1745"/>
      <c r="U3760" s="1745"/>
    </row>
    <row r="3761" spans="13:21">
      <c r="M3761" s="1858"/>
      <c r="N3761" s="1859"/>
      <c r="O3761" s="1859"/>
      <c r="P3761" s="1859"/>
      <c r="Q3761" s="1745"/>
      <c r="R3761" s="1745"/>
      <c r="S3761" s="1745"/>
      <c r="T3761" s="1745"/>
      <c r="U3761" s="1745"/>
    </row>
    <row r="3762" spans="13:21">
      <c r="M3762" s="1858"/>
      <c r="N3762" s="1859"/>
      <c r="O3762" s="1859"/>
      <c r="P3762" s="1859"/>
      <c r="Q3762" s="1745"/>
      <c r="R3762" s="1745"/>
      <c r="S3762" s="1745"/>
      <c r="T3762" s="1745"/>
      <c r="U3762" s="1745"/>
    </row>
    <row r="3763" spans="13:21">
      <c r="M3763" s="1858"/>
      <c r="N3763" s="1859"/>
      <c r="O3763" s="1859"/>
      <c r="P3763" s="1859"/>
      <c r="Q3763" s="1745"/>
      <c r="R3763" s="1745"/>
      <c r="S3763" s="1745"/>
      <c r="T3763" s="1745"/>
      <c r="U3763" s="1745"/>
    </row>
    <row r="3764" spans="13:21">
      <c r="M3764" s="1858"/>
      <c r="N3764" s="1859"/>
      <c r="O3764" s="1859"/>
      <c r="P3764" s="1859"/>
      <c r="Q3764" s="1745"/>
      <c r="R3764" s="1745"/>
      <c r="S3764" s="1745"/>
      <c r="T3764" s="1745"/>
      <c r="U3764" s="1745"/>
    </row>
    <row r="3765" spans="13:21">
      <c r="M3765" s="1858"/>
      <c r="N3765" s="1859"/>
      <c r="O3765" s="1859"/>
      <c r="P3765" s="1859"/>
      <c r="Q3765" s="1745"/>
      <c r="R3765" s="1745"/>
      <c r="S3765" s="1745"/>
      <c r="T3765" s="1745"/>
      <c r="U3765" s="1745"/>
    </row>
    <row r="3766" spans="13:21">
      <c r="M3766" s="1858"/>
      <c r="N3766" s="1859"/>
      <c r="O3766" s="1859"/>
      <c r="P3766" s="1859"/>
      <c r="Q3766" s="1745"/>
      <c r="R3766" s="1745"/>
      <c r="S3766" s="1745"/>
      <c r="T3766" s="1745"/>
      <c r="U3766" s="1745"/>
    </row>
    <row r="3767" spans="13:21">
      <c r="M3767" s="1858"/>
      <c r="N3767" s="1859"/>
      <c r="O3767" s="1859"/>
      <c r="P3767" s="1859"/>
      <c r="Q3767" s="1745"/>
      <c r="R3767" s="1745"/>
      <c r="S3767" s="1745"/>
      <c r="T3767" s="1745"/>
      <c r="U3767" s="1745"/>
    </row>
    <row r="3768" spans="13:21">
      <c r="M3768" s="1858"/>
      <c r="N3768" s="1859"/>
      <c r="O3768" s="1859"/>
      <c r="P3768" s="1859"/>
      <c r="Q3768" s="1745"/>
      <c r="R3768" s="1745"/>
      <c r="S3768" s="1745"/>
      <c r="T3768" s="1745"/>
      <c r="U3768" s="1745"/>
    </row>
    <row r="3769" spans="13:21">
      <c r="M3769" s="1858"/>
      <c r="N3769" s="1859"/>
      <c r="O3769" s="1859"/>
      <c r="P3769" s="1859"/>
      <c r="Q3769" s="1745"/>
      <c r="R3769" s="1745"/>
      <c r="S3769" s="1745"/>
      <c r="T3769" s="1745"/>
      <c r="U3769" s="1745"/>
    </row>
    <row r="3770" spans="13:21">
      <c r="M3770" s="1858"/>
      <c r="N3770" s="1859"/>
      <c r="O3770" s="1859"/>
      <c r="P3770" s="1859"/>
      <c r="Q3770" s="1745"/>
      <c r="R3770" s="1745"/>
      <c r="S3770" s="1745"/>
      <c r="T3770" s="1745"/>
      <c r="U3770" s="1745"/>
    </row>
    <row r="3771" spans="13:21">
      <c r="M3771" s="1858"/>
      <c r="N3771" s="1859"/>
      <c r="O3771" s="1859"/>
      <c r="P3771" s="1859"/>
      <c r="Q3771" s="1745"/>
      <c r="R3771" s="1745"/>
      <c r="S3771" s="1745"/>
      <c r="T3771" s="1745"/>
      <c r="U3771" s="1745"/>
    </row>
    <row r="3772" spans="13:21">
      <c r="M3772" s="1858"/>
      <c r="N3772" s="1859"/>
      <c r="O3772" s="1859"/>
      <c r="P3772" s="1859"/>
      <c r="Q3772" s="1745"/>
      <c r="R3772" s="1745"/>
      <c r="S3772" s="1745"/>
      <c r="T3772" s="1745"/>
      <c r="U3772" s="1745"/>
    </row>
    <row r="3773" spans="13:21">
      <c r="M3773" s="1858"/>
      <c r="N3773" s="1859"/>
      <c r="O3773" s="1859"/>
      <c r="P3773" s="1859"/>
      <c r="Q3773" s="1745"/>
      <c r="R3773" s="1745"/>
      <c r="S3773" s="1745"/>
      <c r="T3773" s="1745"/>
      <c r="U3773" s="1745"/>
    </row>
    <row r="3774" spans="13:21">
      <c r="M3774" s="1858"/>
      <c r="N3774" s="1859"/>
      <c r="O3774" s="1859"/>
      <c r="P3774" s="1859"/>
      <c r="Q3774" s="1745"/>
      <c r="R3774" s="1745"/>
      <c r="S3774" s="1745"/>
      <c r="T3774" s="1745"/>
      <c r="U3774" s="1745"/>
    </row>
    <row r="3775" spans="13:21">
      <c r="M3775" s="1858"/>
      <c r="N3775" s="1859"/>
      <c r="O3775" s="1859"/>
      <c r="P3775" s="1859"/>
      <c r="Q3775" s="1745"/>
      <c r="R3775" s="1745"/>
      <c r="S3775" s="1745"/>
      <c r="T3775" s="1745"/>
      <c r="U3775" s="1745"/>
    </row>
    <row r="3776" spans="13:21">
      <c r="M3776" s="1858"/>
      <c r="N3776" s="1859"/>
      <c r="O3776" s="1859"/>
      <c r="P3776" s="1859"/>
      <c r="Q3776" s="1745"/>
      <c r="R3776" s="1745"/>
      <c r="S3776" s="1745"/>
      <c r="T3776" s="1745"/>
      <c r="U3776" s="1745"/>
    </row>
    <row r="3777" spans="13:21">
      <c r="M3777" s="1858"/>
      <c r="N3777" s="1859"/>
      <c r="O3777" s="1859"/>
      <c r="P3777" s="1859"/>
      <c r="Q3777" s="1745"/>
      <c r="R3777" s="1745"/>
      <c r="S3777" s="1745"/>
      <c r="T3777" s="1745"/>
      <c r="U3777" s="1745"/>
    </row>
    <row r="3778" spans="13:21">
      <c r="M3778" s="1858"/>
      <c r="N3778" s="1859"/>
      <c r="O3778" s="1859"/>
      <c r="P3778" s="1859"/>
      <c r="Q3778" s="1745"/>
      <c r="R3778" s="1745"/>
      <c r="S3778" s="1745"/>
      <c r="T3778" s="1745"/>
      <c r="U3778" s="1745"/>
    </row>
    <row r="3779" spans="13:21">
      <c r="M3779" s="1858"/>
      <c r="N3779" s="1859"/>
      <c r="O3779" s="1859"/>
      <c r="P3779" s="1859"/>
      <c r="Q3779" s="1745"/>
      <c r="R3779" s="1745"/>
      <c r="S3779" s="1745"/>
      <c r="T3779" s="1745"/>
      <c r="U3779" s="1745"/>
    </row>
    <row r="3780" spans="13:21">
      <c r="M3780" s="1858"/>
      <c r="N3780" s="1859"/>
      <c r="O3780" s="1859"/>
      <c r="P3780" s="1859"/>
      <c r="Q3780" s="1745"/>
      <c r="R3780" s="1745"/>
      <c r="S3780" s="1745"/>
      <c r="T3780" s="1745"/>
      <c r="U3780" s="1745"/>
    </row>
    <row r="3781" spans="13:21">
      <c r="M3781" s="1858"/>
      <c r="N3781" s="1859"/>
      <c r="O3781" s="1859"/>
      <c r="P3781" s="1859"/>
      <c r="Q3781" s="1745"/>
      <c r="R3781" s="1745"/>
      <c r="S3781" s="1745"/>
      <c r="T3781" s="1745"/>
      <c r="U3781" s="1745"/>
    </row>
    <row r="3782" spans="13:21">
      <c r="M3782" s="1858"/>
      <c r="N3782" s="1859"/>
      <c r="O3782" s="1859"/>
      <c r="P3782" s="1859"/>
      <c r="Q3782" s="1745"/>
      <c r="R3782" s="1745"/>
      <c r="S3782" s="1745"/>
      <c r="T3782" s="1745"/>
      <c r="U3782" s="1745"/>
    </row>
    <row r="3783" spans="13:21">
      <c r="M3783" s="1858"/>
      <c r="N3783" s="1859"/>
      <c r="O3783" s="1859"/>
      <c r="P3783" s="1859"/>
      <c r="Q3783" s="1745"/>
      <c r="R3783" s="1745"/>
      <c r="S3783" s="1745"/>
      <c r="T3783" s="1745"/>
      <c r="U3783" s="1745"/>
    </row>
    <row r="3784" spans="13:21">
      <c r="M3784" s="1858"/>
      <c r="N3784" s="1859"/>
      <c r="O3784" s="1859"/>
      <c r="P3784" s="1859"/>
      <c r="Q3784" s="1745"/>
      <c r="R3784" s="1745"/>
      <c r="S3784" s="1745"/>
      <c r="T3784" s="1745"/>
      <c r="U3784" s="1745"/>
    </row>
    <row r="3785" spans="13:21">
      <c r="M3785" s="1858"/>
      <c r="N3785" s="1859"/>
      <c r="O3785" s="1859"/>
      <c r="P3785" s="1859"/>
      <c r="Q3785" s="1745"/>
      <c r="R3785" s="1745"/>
      <c r="S3785" s="1745"/>
      <c r="T3785" s="1745"/>
      <c r="U3785" s="1745"/>
    </row>
    <row r="3786" spans="13:21">
      <c r="M3786" s="1858"/>
      <c r="N3786" s="1859"/>
      <c r="O3786" s="1859"/>
      <c r="P3786" s="1859"/>
      <c r="Q3786" s="1745"/>
      <c r="R3786" s="1745"/>
      <c r="S3786" s="1745"/>
      <c r="T3786" s="1745"/>
      <c r="U3786" s="1745"/>
    </row>
    <row r="3787" spans="13:21">
      <c r="M3787" s="1858"/>
      <c r="N3787" s="1859"/>
      <c r="O3787" s="1859"/>
      <c r="P3787" s="1859"/>
      <c r="Q3787" s="1745"/>
      <c r="R3787" s="1745"/>
      <c r="S3787" s="1745"/>
      <c r="T3787" s="1745"/>
      <c r="U3787" s="1745"/>
    </row>
    <row r="3788" spans="13:21">
      <c r="M3788" s="1858"/>
      <c r="N3788" s="1859"/>
      <c r="O3788" s="1859"/>
      <c r="P3788" s="1859"/>
      <c r="Q3788" s="1745"/>
      <c r="R3788" s="1745"/>
      <c r="S3788" s="1745"/>
      <c r="T3788" s="1745"/>
      <c r="U3788" s="1745"/>
    </row>
    <row r="3789" spans="13:21">
      <c r="M3789" s="1858"/>
      <c r="N3789" s="1859"/>
      <c r="O3789" s="1859"/>
      <c r="P3789" s="1859"/>
      <c r="Q3789" s="1745"/>
      <c r="R3789" s="1745"/>
      <c r="S3789" s="1745"/>
      <c r="T3789" s="1745"/>
      <c r="U3789" s="1745"/>
    </row>
    <row r="3790" spans="13:21">
      <c r="M3790" s="1858"/>
      <c r="N3790" s="1859"/>
      <c r="O3790" s="1859"/>
      <c r="P3790" s="1859"/>
      <c r="Q3790" s="1745"/>
      <c r="R3790" s="1745"/>
      <c r="S3790" s="1745"/>
      <c r="T3790" s="1745"/>
      <c r="U3790" s="1745"/>
    </row>
    <row r="3791" spans="13:21">
      <c r="M3791" s="1858"/>
      <c r="N3791" s="1859"/>
      <c r="O3791" s="1859"/>
      <c r="P3791" s="1859"/>
      <c r="Q3791" s="1745"/>
      <c r="R3791" s="1745"/>
      <c r="S3791" s="1745"/>
      <c r="T3791" s="1745"/>
      <c r="U3791" s="1745"/>
    </row>
    <row r="3792" spans="13:21">
      <c r="M3792" s="1858"/>
      <c r="N3792" s="1859"/>
      <c r="O3792" s="1859"/>
      <c r="P3792" s="1859"/>
      <c r="Q3792" s="1745"/>
      <c r="R3792" s="1745"/>
      <c r="S3792" s="1745"/>
      <c r="T3792" s="1745"/>
      <c r="U3792" s="1745"/>
    </row>
    <row r="3793" spans="13:21">
      <c r="M3793" s="1858"/>
      <c r="N3793" s="1859"/>
      <c r="O3793" s="1859"/>
      <c r="P3793" s="1859"/>
      <c r="Q3793" s="1745"/>
      <c r="R3793" s="1745"/>
      <c r="S3793" s="1745"/>
      <c r="T3793" s="1745"/>
      <c r="U3793" s="1745"/>
    </row>
    <row r="3794" spans="13:21">
      <c r="M3794" s="1858"/>
      <c r="N3794" s="1859"/>
      <c r="O3794" s="1859"/>
      <c r="P3794" s="1859"/>
      <c r="Q3794" s="1745"/>
      <c r="R3794" s="1745"/>
      <c r="S3794" s="1745"/>
      <c r="T3794" s="1745"/>
      <c r="U3794" s="1745"/>
    </row>
    <row r="3795" spans="13:21">
      <c r="M3795" s="1858"/>
      <c r="N3795" s="1859"/>
      <c r="O3795" s="1859"/>
      <c r="P3795" s="1859"/>
      <c r="Q3795" s="1745"/>
      <c r="R3795" s="1745"/>
      <c r="S3795" s="1745"/>
      <c r="T3795" s="1745"/>
      <c r="U3795" s="1745"/>
    </row>
    <row r="3796" spans="13:21">
      <c r="M3796" s="1858"/>
      <c r="N3796" s="1859"/>
      <c r="O3796" s="1859"/>
      <c r="P3796" s="1859"/>
      <c r="Q3796" s="1745"/>
      <c r="R3796" s="1745"/>
      <c r="S3796" s="1745"/>
      <c r="T3796" s="1745"/>
      <c r="U3796" s="1745"/>
    </row>
    <row r="3797" spans="13:21">
      <c r="M3797" s="1858"/>
      <c r="N3797" s="1859"/>
      <c r="O3797" s="1859"/>
      <c r="P3797" s="1859"/>
      <c r="Q3797" s="1745"/>
      <c r="R3797" s="1745"/>
      <c r="S3797" s="1745"/>
      <c r="T3797" s="1745"/>
      <c r="U3797" s="1745"/>
    </row>
    <row r="3798" spans="13:21">
      <c r="M3798" s="1858"/>
      <c r="N3798" s="1859"/>
      <c r="O3798" s="1859"/>
      <c r="P3798" s="1859"/>
      <c r="Q3798" s="1745"/>
      <c r="R3798" s="1745"/>
      <c r="S3798" s="1745"/>
      <c r="T3798" s="1745"/>
      <c r="U3798" s="1745"/>
    </row>
    <row r="3799" spans="13:21">
      <c r="M3799" s="1858"/>
      <c r="N3799" s="1859"/>
      <c r="O3799" s="1859"/>
      <c r="P3799" s="1859"/>
      <c r="Q3799" s="1745"/>
      <c r="R3799" s="1745"/>
      <c r="S3799" s="1745"/>
      <c r="T3799" s="1745"/>
      <c r="U3799" s="1745"/>
    </row>
    <row r="3800" spans="13:21">
      <c r="M3800" s="1858"/>
      <c r="N3800" s="1859"/>
      <c r="O3800" s="1859"/>
      <c r="P3800" s="1859"/>
      <c r="Q3800" s="1745"/>
      <c r="R3800" s="1745"/>
      <c r="S3800" s="1745"/>
      <c r="T3800" s="1745"/>
      <c r="U3800" s="1745"/>
    </row>
    <row r="3801" spans="13:21">
      <c r="M3801" s="1858"/>
      <c r="N3801" s="1859"/>
      <c r="O3801" s="1859"/>
      <c r="P3801" s="1859"/>
      <c r="Q3801" s="1745"/>
      <c r="R3801" s="1745"/>
      <c r="S3801" s="1745"/>
      <c r="T3801" s="1745"/>
      <c r="U3801" s="1745"/>
    </row>
    <row r="3802" spans="13:21">
      <c r="M3802" s="1858"/>
      <c r="N3802" s="1859"/>
      <c r="O3802" s="1859"/>
      <c r="P3802" s="1859"/>
      <c r="Q3802" s="1745"/>
      <c r="R3802" s="1745"/>
      <c r="S3802" s="1745"/>
      <c r="T3802" s="1745"/>
      <c r="U3802" s="1745"/>
    </row>
    <row r="3803" spans="13:21">
      <c r="M3803" s="1858"/>
      <c r="N3803" s="1859"/>
      <c r="O3803" s="1859"/>
      <c r="P3803" s="1859"/>
      <c r="Q3803" s="1745"/>
      <c r="R3803" s="1745"/>
      <c r="S3803" s="1745"/>
      <c r="T3803" s="1745"/>
      <c r="U3803" s="1745"/>
    </row>
    <row r="3804" spans="13:21">
      <c r="M3804" s="1858"/>
      <c r="N3804" s="1859"/>
      <c r="O3804" s="1859"/>
      <c r="P3804" s="1859"/>
      <c r="Q3804" s="1745"/>
      <c r="R3804" s="1745"/>
      <c r="S3804" s="1745"/>
      <c r="T3804" s="1745"/>
      <c r="U3804" s="1745"/>
    </row>
    <row r="3805" spans="13:21">
      <c r="M3805" s="1858"/>
      <c r="N3805" s="1859"/>
      <c r="O3805" s="1859"/>
      <c r="P3805" s="1859"/>
      <c r="Q3805" s="1745"/>
      <c r="R3805" s="1745"/>
      <c r="S3805" s="1745"/>
      <c r="T3805" s="1745"/>
      <c r="U3805" s="1745"/>
    </row>
    <row r="3806" spans="13:21">
      <c r="M3806" s="1858"/>
      <c r="N3806" s="1859"/>
      <c r="O3806" s="1859"/>
      <c r="P3806" s="1859"/>
      <c r="Q3806" s="1745"/>
      <c r="R3806" s="1745"/>
      <c r="S3806" s="1745"/>
      <c r="T3806" s="1745"/>
      <c r="U3806" s="1745"/>
    </row>
    <row r="3807" spans="13:21">
      <c r="M3807" s="1858"/>
      <c r="N3807" s="1859"/>
      <c r="O3807" s="1859"/>
      <c r="P3807" s="1859"/>
      <c r="Q3807" s="1745"/>
      <c r="R3807" s="1745"/>
      <c r="S3807" s="1745"/>
      <c r="T3807" s="1745"/>
      <c r="U3807" s="1745"/>
    </row>
    <row r="3808" spans="13:21">
      <c r="M3808" s="1858"/>
      <c r="N3808" s="1859"/>
      <c r="O3808" s="1859"/>
      <c r="P3808" s="1859"/>
      <c r="Q3808" s="1745"/>
      <c r="R3808" s="1745"/>
      <c r="S3808" s="1745"/>
      <c r="T3808" s="1745"/>
      <c r="U3808" s="1745"/>
    </row>
    <row r="3809" spans="13:21">
      <c r="M3809" s="1858"/>
      <c r="N3809" s="1859"/>
      <c r="O3809" s="1859"/>
      <c r="P3809" s="1859"/>
      <c r="Q3809" s="1745"/>
      <c r="R3809" s="1745"/>
      <c r="S3809" s="1745"/>
      <c r="T3809" s="1745"/>
      <c r="U3809" s="1745"/>
    </row>
    <row r="3810" spans="13:21">
      <c r="M3810" s="1858"/>
      <c r="N3810" s="1859"/>
      <c r="O3810" s="1859"/>
      <c r="P3810" s="1859"/>
      <c r="Q3810" s="1745"/>
      <c r="R3810" s="1745"/>
      <c r="S3810" s="1745"/>
      <c r="T3810" s="1745"/>
      <c r="U3810" s="1745"/>
    </row>
    <row r="3811" spans="13:21">
      <c r="M3811" s="1858"/>
      <c r="N3811" s="1859"/>
      <c r="O3811" s="1859"/>
      <c r="P3811" s="1859"/>
      <c r="Q3811" s="1745"/>
      <c r="R3811" s="1745"/>
      <c r="S3811" s="1745"/>
      <c r="T3811" s="1745"/>
      <c r="U3811" s="1745"/>
    </row>
    <row r="3812" spans="13:21">
      <c r="M3812" s="1858"/>
      <c r="N3812" s="1859"/>
      <c r="O3812" s="1859"/>
      <c r="P3812" s="1859"/>
      <c r="Q3812" s="1745"/>
      <c r="R3812" s="1745"/>
      <c r="S3812" s="1745"/>
      <c r="T3812" s="1745"/>
      <c r="U3812" s="1745"/>
    </row>
    <row r="3813" spans="13:21">
      <c r="M3813" s="1858"/>
      <c r="N3813" s="1859"/>
      <c r="O3813" s="1859"/>
      <c r="P3813" s="1859"/>
      <c r="Q3813" s="1745"/>
      <c r="R3813" s="1745"/>
      <c r="S3813" s="1745"/>
      <c r="T3813" s="1745"/>
      <c r="U3813" s="1745"/>
    </row>
    <row r="3814" spans="13:21">
      <c r="M3814" s="1858"/>
      <c r="N3814" s="1859"/>
      <c r="O3814" s="1859"/>
      <c r="P3814" s="1859"/>
      <c r="Q3814" s="1745"/>
      <c r="R3814" s="1745"/>
      <c r="S3814" s="1745"/>
      <c r="T3814" s="1745"/>
      <c r="U3814" s="1745"/>
    </row>
    <row r="3815" spans="13:21">
      <c r="M3815" s="1858"/>
      <c r="N3815" s="1859"/>
      <c r="O3815" s="1859"/>
      <c r="P3815" s="1859"/>
      <c r="Q3815" s="1745"/>
      <c r="R3815" s="1745"/>
      <c r="S3815" s="1745"/>
      <c r="T3815" s="1745"/>
      <c r="U3815" s="1745"/>
    </row>
    <row r="3816" spans="13:21">
      <c r="M3816" s="1858"/>
      <c r="N3816" s="1859"/>
      <c r="O3816" s="1859"/>
      <c r="P3816" s="1859"/>
      <c r="Q3816" s="1745"/>
      <c r="R3816" s="1745"/>
      <c r="S3816" s="1745"/>
      <c r="T3816" s="1745"/>
      <c r="U3816" s="1745"/>
    </row>
    <row r="3817" spans="13:21">
      <c r="M3817" s="1858"/>
      <c r="N3817" s="1859"/>
      <c r="O3817" s="1859"/>
      <c r="P3817" s="1859"/>
      <c r="Q3817" s="1745"/>
      <c r="R3817" s="1745"/>
      <c r="S3817" s="1745"/>
      <c r="T3817" s="1745"/>
      <c r="U3817" s="1745"/>
    </row>
    <row r="3818" spans="13:21">
      <c r="M3818" s="1858"/>
      <c r="N3818" s="1859"/>
      <c r="O3818" s="1859"/>
      <c r="P3818" s="1859"/>
      <c r="Q3818" s="1745"/>
      <c r="R3818" s="1745"/>
      <c r="S3818" s="1745"/>
      <c r="T3818" s="1745"/>
      <c r="U3818" s="1745"/>
    </row>
    <row r="3819" spans="13:21">
      <c r="M3819" s="1858"/>
      <c r="N3819" s="1859"/>
      <c r="O3819" s="1859"/>
      <c r="P3819" s="1859"/>
      <c r="Q3819" s="1745"/>
      <c r="R3819" s="1745"/>
      <c r="S3819" s="1745"/>
      <c r="T3819" s="1745"/>
      <c r="U3819" s="1745"/>
    </row>
    <row r="3820" spans="13:21">
      <c r="M3820" s="1858"/>
      <c r="N3820" s="1859"/>
      <c r="O3820" s="1859"/>
      <c r="P3820" s="1859"/>
      <c r="Q3820" s="1745"/>
      <c r="R3820" s="1745"/>
      <c r="S3820" s="1745"/>
      <c r="T3820" s="1745"/>
      <c r="U3820" s="1745"/>
    </row>
    <row r="3821" spans="13:21">
      <c r="M3821" s="1858"/>
      <c r="N3821" s="1859"/>
      <c r="O3821" s="1859"/>
      <c r="P3821" s="1859"/>
      <c r="Q3821" s="1745"/>
      <c r="R3821" s="1745"/>
      <c r="S3821" s="1745"/>
      <c r="T3821" s="1745"/>
      <c r="U3821" s="1745"/>
    </row>
    <row r="3822" spans="13:21">
      <c r="M3822" s="1858"/>
      <c r="N3822" s="1859"/>
      <c r="O3822" s="1859"/>
      <c r="P3822" s="1859"/>
      <c r="Q3822" s="1745"/>
      <c r="R3822" s="1745"/>
      <c r="S3822" s="1745"/>
      <c r="T3822" s="1745"/>
      <c r="U3822" s="1745"/>
    </row>
    <row r="3823" spans="13:21">
      <c r="M3823" s="1858"/>
      <c r="N3823" s="1859"/>
      <c r="O3823" s="1859"/>
      <c r="P3823" s="1859"/>
      <c r="Q3823" s="1745"/>
      <c r="R3823" s="1745"/>
      <c r="S3823" s="1745"/>
      <c r="T3823" s="1745"/>
      <c r="U3823" s="1745"/>
    </row>
    <row r="3824" spans="13:21">
      <c r="M3824" s="1858"/>
      <c r="N3824" s="1859"/>
      <c r="O3824" s="1859"/>
      <c r="P3824" s="1859"/>
      <c r="Q3824" s="1745"/>
      <c r="R3824" s="1745"/>
      <c r="S3824" s="1745"/>
      <c r="T3824" s="1745"/>
      <c r="U3824" s="1745"/>
    </row>
    <row r="3825" spans="13:21">
      <c r="M3825" s="1858"/>
      <c r="N3825" s="1859"/>
      <c r="O3825" s="1859"/>
      <c r="P3825" s="1859"/>
      <c r="Q3825" s="1745"/>
      <c r="R3825" s="1745"/>
      <c r="S3825" s="1745"/>
      <c r="T3825" s="1745"/>
      <c r="U3825" s="1745"/>
    </row>
    <row r="3826" spans="13:21">
      <c r="M3826" s="1858"/>
      <c r="N3826" s="1859"/>
      <c r="O3826" s="1859"/>
      <c r="P3826" s="1859"/>
      <c r="Q3826" s="1745"/>
      <c r="R3826" s="1745"/>
      <c r="S3826" s="1745"/>
      <c r="T3826" s="1745"/>
      <c r="U3826" s="1745"/>
    </row>
    <row r="3827" spans="13:21">
      <c r="M3827" s="1858"/>
      <c r="N3827" s="1859"/>
      <c r="O3827" s="1859"/>
      <c r="P3827" s="1859"/>
      <c r="Q3827" s="1745"/>
      <c r="R3827" s="1745"/>
      <c r="S3827" s="1745"/>
      <c r="T3827" s="1745"/>
      <c r="U3827" s="1745"/>
    </row>
    <row r="3828" spans="13:21">
      <c r="M3828" s="1858"/>
      <c r="N3828" s="1859"/>
      <c r="O3828" s="1859"/>
      <c r="P3828" s="1859"/>
      <c r="Q3828" s="1745"/>
      <c r="R3828" s="1745"/>
      <c r="S3828" s="1745"/>
      <c r="T3828" s="1745"/>
      <c r="U3828" s="1745"/>
    </row>
    <row r="3829" spans="13:21">
      <c r="M3829" s="1858"/>
      <c r="N3829" s="1859"/>
      <c r="O3829" s="1859"/>
      <c r="P3829" s="1859"/>
      <c r="Q3829" s="1745"/>
      <c r="R3829" s="1745"/>
      <c r="S3829" s="1745"/>
      <c r="T3829" s="1745"/>
      <c r="U3829" s="1745"/>
    </row>
    <row r="3830" spans="13:21">
      <c r="M3830" s="1858"/>
      <c r="N3830" s="1859"/>
      <c r="O3830" s="1859"/>
      <c r="P3830" s="1859"/>
      <c r="Q3830" s="1745"/>
      <c r="R3830" s="1745"/>
      <c r="S3830" s="1745"/>
      <c r="T3830" s="1745"/>
      <c r="U3830" s="1745"/>
    </row>
    <row r="3831" spans="13:21">
      <c r="M3831" s="1858"/>
      <c r="N3831" s="1859"/>
      <c r="O3831" s="1859"/>
      <c r="P3831" s="1859"/>
      <c r="Q3831" s="1745"/>
      <c r="R3831" s="1745"/>
      <c r="S3831" s="1745"/>
      <c r="T3831" s="1745"/>
      <c r="U3831" s="1745"/>
    </row>
    <row r="3832" spans="13:21">
      <c r="M3832" s="1858"/>
      <c r="N3832" s="1859"/>
      <c r="O3832" s="1859"/>
      <c r="P3832" s="1859"/>
      <c r="Q3832" s="1745"/>
      <c r="R3832" s="1745"/>
      <c r="S3832" s="1745"/>
      <c r="T3832" s="1745"/>
      <c r="U3832" s="1745"/>
    </row>
    <row r="3833" spans="13:21">
      <c r="M3833" s="1858"/>
      <c r="N3833" s="1859"/>
      <c r="O3833" s="1859"/>
      <c r="P3833" s="1859"/>
      <c r="Q3833" s="1745"/>
      <c r="R3833" s="1745"/>
      <c r="S3833" s="1745"/>
      <c r="T3833" s="1745"/>
      <c r="U3833" s="1745"/>
    </row>
    <row r="3834" spans="13:21">
      <c r="M3834" s="1858"/>
      <c r="N3834" s="1859"/>
      <c r="O3834" s="1859"/>
      <c r="P3834" s="1859"/>
      <c r="Q3834" s="1745"/>
      <c r="R3834" s="1745"/>
      <c r="S3834" s="1745"/>
      <c r="T3834" s="1745"/>
      <c r="U3834" s="1745"/>
    </row>
    <row r="3835" spans="13:21">
      <c r="M3835" s="1858"/>
      <c r="N3835" s="1859"/>
      <c r="O3835" s="1859"/>
      <c r="P3835" s="1859"/>
      <c r="Q3835" s="1745"/>
      <c r="R3835" s="1745"/>
      <c r="S3835" s="1745"/>
      <c r="T3835" s="1745"/>
      <c r="U3835" s="1745"/>
    </row>
    <row r="3836" spans="13:21">
      <c r="M3836" s="1858"/>
      <c r="N3836" s="1859"/>
      <c r="O3836" s="1859"/>
      <c r="P3836" s="1859"/>
      <c r="Q3836" s="1745"/>
      <c r="R3836" s="1745"/>
      <c r="S3836" s="1745"/>
      <c r="T3836" s="1745"/>
      <c r="U3836" s="1745"/>
    </row>
    <row r="3837" spans="13:21">
      <c r="M3837" s="1858"/>
      <c r="N3837" s="1859"/>
      <c r="O3837" s="1859"/>
      <c r="P3837" s="1859"/>
      <c r="Q3837" s="1745"/>
      <c r="R3837" s="1745"/>
      <c r="S3837" s="1745"/>
      <c r="T3837" s="1745"/>
      <c r="U3837" s="1745"/>
    </row>
    <row r="3838" spans="13:21">
      <c r="M3838" s="1858"/>
      <c r="N3838" s="1859"/>
      <c r="O3838" s="1859"/>
      <c r="P3838" s="1859"/>
      <c r="Q3838" s="1745"/>
      <c r="R3838" s="1745"/>
      <c r="S3838" s="1745"/>
      <c r="T3838" s="1745"/>
      <c r="U3838" s="1745"/>
    </row>
    <row r="3839" spans="13:21">
      <c r="M3839" s="1858"/>
      <c r="N3839" s="1859"/>
      <c r="O3839" s="1859"/>
      <c r="P3839" s="1859"/>
      <c r="Q3839" s="1745"/>
      <c r="R3839" s="1745"/>
      <c r="S3839" s="1745"/>
      <c r="T3839" s="1745"/>
      <c r="U3839" s="1745"/>
    </row>
    <row r="3840" spans="13:21">
      <c r="M3840" s="1858"/>
      <c r="N3840" s="1859"/>
      <c r="O3840" s="1859"/>
      <c r="P3840" s="1859"/>
      <c r="Q3840" s="1745"/>
      <c r="R3840" s="1745"/>
      <c r="S3840" s="1745"/>
      <c r="T3840" s="1745"/>
      <c r="U3840" s="1745"/>
    </row>
    <row r="3841" spans="13:21">
      <c r="M3841" s="1858"/>
      <c r="N3841" s="1859"/>
      <c r="O3841" s="1859"/>
      <c r="P3841" s="1859"/>
      <c r="Q3841" s="1745"/>
      <c r="R3841" s="1745"/>
      <c r="S3841" s="1745"/>
      <c r="T3841" s="1745"/>
      <c r="U3841" s="1745"/>
    </row>
    <row r="3842" spans="13:21">
      <c r="M3842" s="1858"/>
      <c r="N3842" s="1859"/>
      <c r="O3842" s="1859"/>
      <c r="P3842" s="1859"/>
      <c r="Q3842" s="1745"/>
      <c r="R3842" s="1745"/>
      <c r="S3842" s="1745"/>
      <c r="T3842" s="1745"/>
      <c r="U3842" s="1745"/>
    </row>
    <row r="3843" spans="13:21">
      <c r="M3843" s="1858"/>
      <c r="N3843" s="1859"/>
      <c r="O3843" s="1859"/>
      <c r="P3843" s="1859"/>
      <c r="Q3843" s="1745"/>
      <c r="R3843" s="1745"/>
      <c r="S3843" s="1745"/>
      <c r="T3843" s="1745"/>
      <c r="U3843" s="1745"/>
    </row>
    <row r="3844" spans="13:21">
      <c r="M3844" s="1858"/>
      <c r="N3844" s="1859"/>
      <c r="O3844" s="1859"/>
      <c r="P3844" s="1859"/>
      <c r="Q3844" s="1745"/>
      <c r="R3844" s="1745"/>
      <c r="S3844" s="1745"/>
      <c r="T3844" s="1745"/>
      <c r="U3844" s="1745"/>
    </row>
    <row r="3845" spans="13:21">
      <c r="M3845" s="1858"/>
      <c r="N3845" s="1859"/>
      <c r="O3845" s="1859"/>
      <c r="P3845" s="1859"/>
      <c r="Q3845" s="1745"/>
      <c r="R3845" s="1745"/>
      <c r="S3845" s="1745"/>
      <c r="T3845" s="1745"/>
      <c r="U3845" s="1745"/>
    </row>
    <row r="3846" spans="13:21">
      <c r="M3846" s="1858"/>
      <c r="N3846" s="1859"/>
      <c r="O3846" s="1859"/>
      <c r="P3846" s="1859"/>
      <c r="Q3846" s="1745"/>
      <c r="R3846" s="1745"/>
      <c r="S3846" s="1745"/>
      <c r="T3846" s="1745"/>
      <c r="U3846" s="1745"/>
    </row>
    <row r="3847" spans="13:21">
      <c r="M3847" s="1858"/>
      <c r="N3847" s="1859"/>
      <c r="O3847" s="1859"/>
      <c r="P3847" s="1859"/>
      <c r="Q3847" s="1745"/>
      <c r="R3847" s="1745"/>
      <c r="S3847" s="1745"/>
      <c r="T3847" s="1745"/>
      <c r="U3847" s="1745"/>
    </row>
    <row r="3848" spans="13:21">
      <c r="M3848" s="1858"/>
      <c r="N3848" s="1859"/>
      <c r="O3848" s="1859"/>
      <c r="P3848" s="1859"/>
      <c r="Q3848" s="1745"/>
      <c r="R3848" s="1745"/>
      <c r="S3848" s="1745"/>
      <c r="T3848" s="1745"/>
      <c r="U3848" s="1745"/>
    </row>
    <row r="3849" spans="13:21">
      <c r="M3849" s="1858"/>
      <c r="N3849" s="1859"/>
      <c r="O3849" s="1859"/>
      <c r="P3849" s="1859"/>
      <c r="Q3849" s="1745"/>
      <c r="R3849" s="1745"/>
      <c r="S3849" s="1745"/>
      <c r="T3849" s="1745"/>
      <c r="U3849" s="1745"/>
    </row>
    <row r="3850" spans="13:21">
      <c r="M3850" s="1858"/>
      <c r="N3850" s="1859"/>
      <c r="O3850" s="1859"/>
      <c r="P3850" s="1859"/>
      <c r="Q3850" s="1745"/>
      <c r="R3850" s="1745"/>
      <c r="S3850" s="1745"/>
      <c r="T3850" s="1745"/>
      <c r="U3850" s="1745"/>
    </row>
    <row r="3851" spans="13:21">
      <c r="M3851" s="1858"/>
      <c r="N3851" s="1859"/>
      <c r="O3851" s="1859"/>
      <c r="P3851" s="1859"/>
      <c r="Q3851" s="1745"/>
      <c r="R3851" s="1745"/>
      <c r="S3851" s="1745"/>
      <c r="T3851" s="1745"/>
      <c r="U3851" s="1745"/>
    </row>
    <row r="3852" spans="13:21">
      <c r="M3852" s="1858"/>
      <c r="N3852" s="1859"/>
      <c r="O3852" s="1859"/>
      <c r="P3852" s="1859"/>
      <c r="Q3852" s="1745"/>
      <c r="R3852" s="1745"/>
      <c r="S3852" s="1745"/>
      <c r="T3852" s="1745"/>
      <c r="U3852" s="1745"/>
    </row>
    <row r="3853" spans="13:21">
      <c r="M3853" s="1858"/>
      <c r="N3853" s="1859"/>
      <c r="O3853" s="1859"/>
      <c r="P3853" s="1859"/>
      <c r="Q3853" s="1745"/>
      <c r="R3853" s="1745"/>
      <c r="S3853" s="1745"/>
      <c r="T3853" s="1745"/>
      <c r="U3853" s="1745"/>
    </row>
    <row r="3854" spans="13:21">
      <c r="M3854" s="1858"/>
      <c r="N3854" s="1859"/>
      <c r="O3854" s="1859"/>
      <c r="P3854" s="1859"/>
      <c r="Q3854" s="1745"/>
      <c r="R3854" s="1745"/>
      <c r="S3854" s="1745"/>
      <c r="T3854" s="1745"/>
      <c r="U3854" s="1745"/>
    </row>
    <row r="3855" spans="13:21">
      <c r="M3855" s="1858"/>
      <c r="N3855" s="1859"/>
      <c r="O3855" s="1859"/>
      <c r="P3855" s="1859"/>
      <c r="Q3855" s="1745"/>
      <c r="R3855" s="1745"/>
      <c r="S3855" s="1745"/>
      <c r="T3855" s="1745"/>
      <c r="U3855" s="1745"/>
    </row>
    <row r="3856" spans="13:21">
      <c r="M3856" s="1858"/>
      <c r="N3856" s="1859"/>
      <c r="O3856" s="1859"/>
      <c r="P3856" s="1859"/>
      <c r="Q3856" s="1745"/>
      <c r="R3856" s="1745"/>
      <c r="S3856" s="1745"/>
      <c r="T3856" s="1745"/>
      <c r="U3856" s="1745"/>
    </row>
    <row r="3857" spans="13:21">
      <c r="M3857" s="1858"/>
      <c r="N3857" s="1859"/>
      <c r="O3857" s="1859"/>
      <c r="P3857" s="1859"/>
      <c r="Q3857" s="1745"/>
      <c r="R3857" s="1745"/>
      <c r="S3857" s="1745"/>
      <c r="T3857" s="1745"/>
      <c r="U3857" s="1745"/>
    </row>
    <row r="3858" spans="13:21">
      <c r="M3858" s="1858"/>
      <c r="N3858" s="1859"/>
      <c r="O3858" s="1859"/>
      <c r="P3858" s="1859"/>
      <c r="Q3858" s="1745"/>
      <c r="R3858" s="1745"/>
      <c r="S3858" s="1745"/>
      <c r="T3858" s="1745"/>
      <c r="U3858" s="1745"/>
    </row>
    <row r="3859" spans="13:21">
      <c r="M3859" s="1858"/>
      <c r="N3859" s="1859"/>
      <c r="O3859" s="1859"/>
      <c r="P3859" s="1859"/>
      <c r="Q3859" s="1745"/>
      <c r="R3859" s="1745"/>
      <c r="S3859" s="1745"/>
      <c r="T3859" s="1745"/>
      <c r="U3859" s="1745"/>
    </row>
    <row r="3860" spans="13:21">
      <c r="M3860" s="1858"/>
      <c r="N3860" s="1859"/>
      <c r="O3860" s="1859"/>
      <c r="P3860" s="1859"/>
      <c r="Q3860" s="1745"/>
      <c r="R3860" s="1745"/>
      <c r="S3860" s="1745"/>
      <c r="T3860" s="1745"/>
      <c r="U3860" s="1745"/>
    </row>
    <row r="3861" spans="13:21">
      <c r="M3861" s="1858"/>
      <c r="N3861" s="1859"/>
      <c r="O3861" s="1859"/>
      <c r="P3861" s="1859"/>
      <c r="Q3861" s="1745"/>
      <c r="R3861" s="1745"/>
      <c r="S3861" s="1745"/>
      <c r="T3861" s="1745"/>
      <c r="U3861" s="1745"/>
    </row>
    <row r="3862" spans="13:21">
      <c r="M3862" s="1858"/>
      <c r="N3862" s="1859"/>
      <c r="O3862" s="1859"/>
      <c r="P3862" s="1859"/>
      <c r="Q3862" s="1745"/>
      <c r="R3862" s="1745"/>
      <c r="S3862" s="1745"/>
      <c r="T3862" s="1745"/>
      <c r="U3862" s="1745"/>
    </row>
    <row r="3863" spans="13:21">
      <c r="M3863" s="1858"/>
      <c r="N3863" s="1859"/>
      <c r="O3863" s="1859"/>
      <c r="P3863" s="1859"/>
      <c r="Q3863" s="1745"/>
      <c r="R3863" s="1745"/>
      <c r="S3863" s="1745"/>
      <c r="T3863" s="1745"/>
      <c r="U3863" s="1745"/>
    </row>
    <row r="3864" spans="13:21">
      <c r="M3864" s="1858"/>
      <c r="N3864" s="1859"/>
      <c r="O3864" s="1859"/>
      <c r="P3864" s="1859"/>
      <c r="Q3864" s="1745"/>
      <c r="R3864" s="1745"/>
      <c r="S3864" s="1745"/>
      <c r="T3864" s="1745"/>
      <c r="U3864" s="1745"/>
    </row>
    <row r="3865" spans="13:21">
      <c r="M3865" s="1858"/>
      <c r="N3865" s="1859"/>
      <c r="O3865" s="1859"/>
      <c r="P3865" s="1859"/>
      <c r="Q3865" s="1745"/>
      <c r="R3865" s="1745"/>
      <c r="S3865" s="1745"/>
      <c r="T3865" s="1745"/>
      <c r="U3865" s="1745"/>
    </row>
    <row r="3866" spans="13:21">
      <c r="M3866" s="1858"/>
      <c r="N3866" s="1859"/>
      <c r="O3866" s="1859"/>
      <c r="P3866" s="1859"/>
      <c r="Q3866" s="1745"/>
      <c r="R3866" s="1745"/>
      <c r="S3866" s="1745"/>
      <c r="T3866" s="1745"/>
      <c r="U3866" s="1745"/>
    </row>
    <row r="3867" spans="13:21">
      <c r="M3867" s="1858"/>
      <c r="N3867" s="1859"/>
      <c r="O3867" s="1859"/>
      <c r="P3867" s="1859"/>
      <c r="Q3867" s="1745"/>
      <c r="R3867" s="1745"/>
      <c r="S3867" s="1745"/>
      <c r="T3867" s="1745"/>
      <c r="U3867" s="1745"/>
    </row>
    <row r="3868" spans="13:21">
      <c r="M3868" s="1858"/>
      <c r="N3868" s="1859"/>
      <c r="O3868" s="1859"/>
      <c r="P3868" s="1859"/>
      <c r="Q3868" s="1745"/>
      <c r="R3868" s="1745"/>
      <c r="S3868" s="1745"/>
      <c r="T3868" s="1745"/>
      <c r="U3868" s="1745"/>
    </row>
    <row r="3869" spans="13:21">
      <c r="M3869" s="1858"/>
      <c r="N3869" s="1859"/>
      <c r="O3869" s="1859"/>
      <c r="P3869" s="1859"/>
      <c r="Q3869" s="1745"/>
      <c r="R3869" s="1745"/>
      <c r="S3869" s="1745"/>
      <c r="T3869" s="1745"/>
      <c r="U3869" s="1745"/>
    </row>
    <row r="3870" spans="13:21">
      <c r="M3870" s="1858"/>
      <c r="N3870" s="1859"/>
      <c r="O3870" s="1859"/>
      <c r="P3870" s="1859"/>
      <c r="Q3870" s="1745"/>
      <c r="R3870" s="1745"/>
      <c r="S3870" s="1745"/>
      <c r="T3870" s="1745"/>
      <c r="U3870" s="1745"/>
    </row>
    <row r="3871" spans="13:21">
      <c r="M3871" s="1858"/>
      <c r="N3871" s="1859"/>
      <c r="O3871" s="1859"/>
      <c r="P3871" s="1859"/>
      <c r="Q3871" s="1745"/>
      <c r="R3871" s="1745"/>
      <c r="S3871" s="1745"/>
      <c r="T3871" s="1745"/>
      <c r="U3871" s="1745"/>
    </row>
    <row r="3872" spans="13:21">
      <c r="M3872" s="1858"/>
      <c r="N3872" s="1859"/>
      <c r="O3872" s="1859"/>
      <c r="P3872" s="1859"/>
      <c r="Q3872" s="1745"/>
      <c r="R3872" s="1745"/>
      <c r="S3872" s="1745"/>
      <c r="T3872" s="1745"/>
      <c r="U3872" s="1745"/>
    </row>
    <row r="3873" spans="13:21">
      <c r="M3873" s="1858"/>
      <c r="N3873" s="1859"/>
      <c r="O3873" s="1859"/>
      <c r="P3873" s="1859"/>
      <c r="Q3873" s="1745"/>
      <c r="R3873" s="1745"/>
      <c r="S3873" s="1745"/>
      <c r="T3873" s="1745"/>
      <c r="U3873" s="1745"/>
    </row>
    <row r="3874" spans="13:21">
      <c r="M3874" s="1858"/>
      <c r="N3874" s="1859"/>
      <c r="O3874" s="1859"/>
      <c r="P3874" s="1859"/>
      <c r="Q3874" s="1745"/>
      <c r="R3874" s="1745"/>
      <c r="S3874" s="1745"/>
      <c r="T3874" s="1745"/>
      <c r="U3874" s="1745"/>
    </row>
    <row r="3875" spans="13:21">
      <c r="M3875" s="1858"/>
      <c r="N3875" s="1859"/>
      <c r="O3875" s="1859"/>
      <c r="P3875" s="1859"/>
      <c r="Q3875" s="1745"/>
      <c r="R3875" s="1745"/>
      <c r="S3875" s="1745"/>
      <c r="T3875" s="1745"/>
      <c r="U3875" s="1745"/>
    </row>
    <row r="3876" spans="13:21">
      <c r="M3876" s="1858"/>
      <c r="N3876" s="1859"/>
      <c r="O3876" s="1859"/>
      <c r="P3876" s="1859"/>
      <c r="Q3876" s="1745"/>
      <c r="R3876" s="1745"/>
      <c r="S3876" s="1745"/>
      <c r="T3876" s="1745"/>
      <c r="U3876" s="1745"/>
    </row>
    <row r="3877" spans="13:21">
      <c r="M3877" s="1858"/>
      <c r="N3877" s="1859"/>
      <c r="O3877" s="1859"/>
      <c r="P3877" s="1859"/>
      <c r="Q3877" s="1745"/>
      <c r="R3877" s="1745"/>
      <c r="S3877" s="1745"/>
      <c r="T3877" s="1745"/>
      <c r="U3877" s="1745"/>
    </row>
    <row r="3878" spans="13:21">
      <c r="M3878" s="1858"/>
      <c r="N3878" s="1859"/>
      <c r="O3878" s="1859"/>
      <c r="P3878" s="1859"/>
      <c r="Q3878" s="1745"/>
      <c r="R3878" s="1745"/>
      <c r="S3878" s="1745"/>
      <c r="T3878" s="1745"/>
      <c r="U3878" s="1745"/>
    </row>
    <row r="3879" spans="13:21">
      <c r="M3879" s="1858"/>
      <c r="N3879" s="1859"/>
      <c r="O3879" s="1859"/>
      <c r="P3879" s="1859"/>
      <c r="Q3879" s="1745"/>
      <c r="R3879" s="1745"/>
      <c r="S3879" s="1745"/>
      <c r="T3879" s="1745"/>
      <c r="U3879" s="1745"/>
    </row>
    <row r="3880" spans="13:21">
      <c r="M3880" s="1858"/>
      <c r="N3880" s="1859"/>
      <c r="O3880" s="1859"/>
      <c r="P3880" s="1859"/>
      <c r="Q3880" s="1745"/>
      <c r="R3880" s="1745"/>
      <c r="S3880" s="1745"/>
      <c r="T3880" s="1745"/>
      <c r="U3880" s="1745"/>
    </row>
    <row r="3881" spans="13:21">
      <c r="M3881" s="1858"/>
      <c r="N3881" s="1859"/>
      <c r="O3881" s="1859"/>
      <c r="P3881" s="1859"/>
      <c r="Q3881" s="1745"/>
      <c r="R3881" s="1745"/>
      <c r="S3881" s="1745"/>
      <c r="T3881" s="1745"/>
      <c r="U3881" s="1745"/>
    </row>
    <row r="3882" spans="13:21">
      <c r="M3882" s="1858"/>
      <c r="N3882" s="1859"/>
      <c r="O3882" s="1859"/>
      <c r="P3882" s="1859"/>
      <c r="Q3882" s="1745"/>
      <c r="R3882" s="1745"/>
      <c r="S3882" s="1745"/>
      <c r="T3882" s="1745"/>
      <c r="U3882" s="1745"/>
    </row>
    <row r="3883" spans="13:21">
      <c r="M3883" s="1858"/>
      <c r="N3883" s="1859"/>
      <c r="O3883" s="1859"/>
      <c r="P3883" s="1859"/>
      <c r="Q3883" s="1745"/>
      <c r="R3883" s="1745"/>
      <c r="S3883" s="1745"/>
      <c r="T3883" s="1745"/>
      <c r="U3883" s="1745"/>
    </row>
    <row r="3884" spans="13:21">
      <c r="M3884" s="1858"/>
      <c r="N3884" s="1859"/>
      <c r="O3884" s="1859"/>
      <c r="P3884" s="1859"/>
      <c r="Q3884" s="1745"/>
      <c r="R3884" s="1745"/>
      <c r="S3884" s="1745"/>
      <c r="T3884" s="1745"/>
      <c r="U3884" s="1745"/>
    </row>
    <row r="3885" spans="13:21">
      <c r="M3885" s="1858"/>
      <c r="N3885" s="1859"/>
      <c r="O3885" s="1859"/>
      <c r="P3885" s="1859"/>
      <c r="Q3885" s="1745"/>
      <c r="R3885" s="1745"/>
      <c r="S3885" s="1745"/>
      <c r="T3885" s="1745"/>
      <c r="U3885" s="1745"/>
    </row>
    <row r="3886" spans="13:21">
      <c r="M3886" s="1858"/>
      <c r="N3886" s="1859"/>
      <c r="O3886" s="1859"/>
      <c r="P3886" s="1859"/>
      <c r="Q3886" s="1745"/>
      <c r="R3886" s="1745"/>
      <c r="S3886" s="1745"/>
      <c r="T3886" s="1745"/>
      <c r="U3886" s="1745"/>
    </row>
    <row r="3887" spans="13:21">
      <c r="M3887" s="1858"/>
      <c r="N3887" s="1859"/>
      <c r="O3887" s="1859"/>
      <c r="P3887" s="1859"/>
      <c r="Q3887" s="1745"/>
      <c r="R3887" s="1745"/>
      <c r="S3887" s="1745"/>
      <c r="T3887" s="1745"/>
      <c r="U3887" s="1745"/>
    </row>
    <row r="3888" spans="13:21">
      <c r="M3888" s="1858"/>
      <c r="N3888" s="1859"/>
      <c r="O3888" s="1859"/>
      <c r="P3888" s="1859"/>
      <c r="Q3888" s="1745"/>
      <c r="R3888" s="1745"/>
      <c r="S3888" s="1745"/>
      <c r="T3888" s="1745"/>
      <c r="U3888" s="1745"/>
    </row>
    <row r="3889" spans="13:21">
      <c r="M3889" s="1858"/>
      <c r="N3889" s="1859"/>
      <c r="O3889" s="1859"/>
      <c r="P3889" s="1859"/>
      <c r="Q3889" s="1745"/>
      <c r="R3889" s="1745"/>
      <c r="S3889" s="1745"/>
      <c r="T3889" s="1745"/>
      <c r="U3889" s="1745"/>
    </row>
    <row r="3890" spans="13:21">
      <c r="M3890" s="1858"/>
      <c r="N3890" s="1859"/>
      <c r="O3890" s="1859"/>
      <c r="P3890" s="1859"/>
      <c r="Q3890" s="1745"/>
      <c r="R3890" s="1745"/>
      <c r="S3890" s="1745"/>
      <c r="T3890" s="1745"/>
      <c r="U3890" s="1745"/>
    </row>
    <row r="3891" spans="13:21">
      <c r="M3891" s="1858"/>
      <c r="N3891" s="1859"/>
      <c r="O3891" s="1859"/>
      <c r="P3891" s="1859"/>
      <c r="Q3891" s="1745"/>
      <c r="R3891" s="1745"/>
      <c r="S3891" s="1745"/>
      <c r="T3891" s="1745"/>
      <c r="U3891" s="1745"/>
    </row>
    <row r="3892" spans="13:21">
      <c r="M3892" s="1858"/>
      <c r="N3892" s="1859"/>
      <c r="O3892" s="1859"/>
      <c r="P3892" s="1859"/>
      <c r="Q3892" s="1745"/>
      <c r="R3892" s="1745"/>
      <c r="S3892" s="1745"/>
      <c r="T3892" s="1745"/>
      <c r="U3892" s="1745"/>
    </row>
    <row r="3893" spans="13:21">
      <c r="M3893" s="1858"/>
      <c r="N3893" s="1859"/>
      <c r="O3893" s="1859"/>
      <c r="P3893" s="1859"/>
      <c r="Q3893" s="1745"/>
      <c r="R3893" s="1745"/>
      <c r="S3893" s="1745"/>
      <c r="T3893" s="1745"/>
      <c r="U3893" s="1745"/>
    </row>
    <row r="3894" spans="13:21">
      <c r="M3894" s="1858"/>
      <c r="N3894" s="1859"/>
      <c r="O3894" s="1859"/>
      <c r="P3894" s="1859"/>
      <c r="Q3894" s="1745"/>
      <c r="R3894" s="1745"/>
      <c r="S3894" s="1745"/>
      <c r="T3894" s="1745"/>
      <c r="U3894" s="1745"/>
    </row>
    <row r="3895" spans="13:21">
      <c r="M3895" s="1858"/>
      <c r="N3895" s="1859"/>
      <c r="O3895" s="1859"/>
      <c r="P3895" s="1859"/>
      <c r="Q3895" s="1745"/>
      <c r="R3895" s="1745"/>
      <c r="S3895" s="1745"/>
      <c r="T3895" s="1745"/>
      <c r="U3895" s="1745"/>
    </row>
    <row r="3896" spans="13:21">
      <c r="M3896" s="1858"/>
      <c r="N3896" s="1859"/>
      <c r="O3896" s="1859"/>
      <c r="P3896" s="1859"/>
      <c r="Q3896" s="1745"/>
      <c r="R3896" s="1745"/>
      <c r="S3896" s="1745"/>
      <c r="T3896" s="1745"/>
      <c r="U3896" s="1745"/>
    </row>
    <row r="3897" spans="13:21">
      <c r="M3897" s="1858"/>
      <c r="N3897" s="1859"/>
      <c r="O3897" s="1859"/>
      <c r="P3897" s="1859"/>
      <c r="Q3897" s="1745"/>
      <c r="R3897" s="1745"/>
      <c r="S3897" s="1745"/>
      <c r="T3897" s="1745"/>
      <c r="U3897" s="1745"/>
    </row>
    <row r="3898" spans="13:21">
      <c r="M3898" s="1858"/>
      <c r="N3898" s="1859"/>
      <c r="O3898" s="1859"/>
      <c r="P3898" s="1859"/>
      <c r="Q3898" s="1745"/>
      <c r="R3898" s="1745"/>
      <c r="S3898" s="1745"/>
      <c r="T3898" s="1745"/>
      <c r="U3898" s="1745"/>
    </row>
    <row r="3899" spans="13:21">
      <c r="M3899" s="1858"/>
      <c r="N3899" s="1859"/>
      <c r="O3899" s="1859"/>
      <c r="P3899" s="1859"/>
      <c r="Q3899" s="1745"/>
      <c r="R3899" s="1745"/>
      <c r="S3899" s="1745"/>
      <c r="T3899" s="1745"/>
      <c r="U3899" s="1745"/>
    </row>
    <row r="3900" spans="13:21">
      <c r="M3900" s="1858"/>
      <c r="N3900" s="1859"/>
      <c r="O3900" s="1859"/>
      <c r="P3900" s="1859"/>
      <c r="Q3900" s="1745"/>
      <c r="R3900" s="1745"/>
      <c r="S3900" s="1745"/>
      <c r="T3900" s="1745"/>
      <c r="U3900" s="1745"/>
    </row>
    <row r="3901" spans="13:21">
      <c r="M3901" s="1858"/>
      <c r="N3901" s="1859"/>
      <c r="O3901" s="1859"/>
      <c r="P3901" s="1859"/>
      <c r="Q3901" s="1745"/>
      <c r="R3901" s="1745"/>
      <c r="S3901" s="1745"/>
      <c r="T3901" s="1745"/>
      <c r="U3901" s="1745"/>
    </row>
    <row r="3902" spans="13:21">
      <c r="M3902" s="1858"/>
      <c r="N3902" s="1859"/>
      <c r="O3902" s="1859"/>
      <c r="P3902" s="1859"/>
      <c r="Q3902" s="1745"/>
      <c r="R3902" s="1745"/>
      <c r="S3902" s="1745"/>
      <c r="T3902" s="1745"/>
      <c r="U3902" s="1745"/>
    </row>
    <row r="3903" spans="13:21">
      <c r="M3903" s="1858"/>
      <c r="N3903" s="1859"/>
      <c r="O3903" s="1859"/>
      <c r="P3903" s="1859"/>
      <c r="Q3903" s="1745"/>
      <c r="R3903" s="1745"/>
      <c r="S3903" s="1745"/>
      <c r="T3903" s="1745"/>
      <c r="U3903" s="1745"/>
    </row>
    <row r="3904" spans="13:21">
      <c r="M3904" s="1858"/>
      <c r="N3904" s="1859"/>
      <c r="O3904" s="1859"/>
      <c r="P3904" s="1859"/>
      <c r="Q3904" s="1745"/>
      <c r="R3904" s="1745"/>
      <c r="S3904" s="1745"/>
      <c r="T3904" s="1745"/>
      <c r="U3904" s="1745"/>
    </row>
    <row r="3905" spans="13:21">
      <c r="M3905" s="1858"/>
      <c r="N3905" s="1859"/>
      <c r="O3905" s="1859"/>
      <c r="P3905" s="1859"/>
      <c r="Q3905" s="1745"/>
      <c r="R3905" s="1745"/>
      <c r="S3905" s="1745"/>
      <c r="T3905" s="1745"/>
      <c r="U3905" s="1745"/>
    </row>
    <row r="3906" spans="13:21">
      <c r="M3906" s="1858"/>
      <c r="N3906" s="1859"/>
      <c r="O3906" s="1859"/>
      <c r="P3906" s="1859"/>
      <c r="Q3906" s="1745"/>
      <c r="R3906" s="1745"/>
      <c r="S3906" s="1745"/>
      <c r="T3906" s="1745"/>
      <c r="U3906" s="1745"/>
    </row>
    <row r="3907" spans="13:21">
      <c r="M3907" s="1858"/>
      <c r="N3907" s="1859"/>
      <c r="O3907" s="1859"/>
      <c r="P3907" s="1859"/>
      <c r="Q3907" s="1745"/>
      <c r="R3907" s="1745"/>
      <c r="S3907" s="1745"/>
      <c r="T3907" s="1745"/>
      <c r="U3907" s="1745"/>
    </row>
    <row r="3908" spans="13:21">
      <c r="M3908" s="1858"/>
      <c r="N3908" s="1859"/>
      <c r="O3908" s="1859"/>
      <c r="P3908" s="1859"/>
      <c r="Q3908" s="1745"/>
      <c r="R3908" s="1745"/>
      <c r="S3908" s="1745"/>
      <c r="T3908" s="1745"/>
      <c r="U3908" s="1745"/>
    </row>
    <row r="3909" spans="13:21">
      <c r="M3909" s="1858"/>
      <c r="N3909" s="1859"/>
      <c r="O3909" s="1859"/>
      <c r="P3909" s="1859"/>
      <c r="Q3909" s="1745"/>
      <c r="R3909" s="1745"/>
      <c r="S3909" s="1745"/>
      <c r="T3909" s="1745"/>
      <c r="U3909" s="1745"/>
    </row>
    <row r="3910" spans="13:21">
      <c r="M3910" s="1858"/>
      <c r="N3910" s="1859"/>
      <c r="O3910" s="1859"/>
      <c r="P3910" s="1859"/>
      <c r="Q3910" s="1745"/>
      <c r="R3910" s="1745"/>
      <c r="S3910" s="1745"/>
      <c r="T3910" s="1745"/>
      <c r="U3910" s="1745"/>
    </row>
    <row r="3911" spans="13:21">
      <c r="M3911" s="1858"/>
      <c r="N3911" s="1859"/>
      <c r="O3911" s="1859"/>
      <c r="P3911" s="1859"/>
      <c r="Q3911" s="1745"/>
      <c r="R3911" s="1745"/>
      <c r="S3911" s="1745"/>
      <c r="T3911" s="1745"/>
      <c r="U3911" s="1745"/>
    </row>
    <row r="3912" spans="13:21">
      <c r="M3912" s="1858"/>
      <c r="N3912" s="1859"/>
      <c r="O3912" s="1859"/>
      <c r="P3912" s="1859"/>
      <c r="Q3912" s="1745"/>
      <c r="R3912" s="1745"/>
      <c r="S3912" s="1745"/>
      <c r="T3912" s="1745"/>
      <c r="U3912" s="1745"/>
    </row>
    <row r="3913" spans="13:21">
      <c r="M3913" s="1858"/>
      <c r="N3913" s="1859"/>
      <c r="O3913" s="1859"/>
      <c r="P3913" s="1859"/>
      <c r="Q3913" s="1745"/>
      <c r="R3913" s="1745"/>
      <c r="S3913" s="1745"/>
      <c r="T3913" s="1745"/>
      <c r="U3913" s="1745"/>
    </row>
    <row r="3914" spans="13:21">
      <c r="M3914" s="1858"/>
      <c r="N3914" s="1859"/>
      <c r="O3914" s="1859"/>
      <c r="P3914" s="1859"/>
      <c r="Q3914" s="1745"/>
      <c r="R3914" s="1745"/>
      <c r="S3914" s="1745"/>
      <c r="T3914" s="1745"/>
      <c r="U3914" s="1745"/>
    </row>
    <row r="3915" spans="13:21">
      <c r="M3915" s="1858"/>
      <c r="N3915" s="1859"/>
      <c r="O3915" s="1859"/>
      <c r="P3915" s="1859"/>
      <c r="Q3915" s="1745"/>
      <c r="R3915" s="1745"/>
      <c r="S3915" s="1745"/>
      <c r="T3915" s="1745"/>
      <c r="U3915" s="1745"/>
    </row>
    <row r="3916" spans="13:21">
      <c r="M3916" s="1858"/>
      <c r="N3916" s="1859"/>
      <c r="O3916" s="1859"/>
      <c r="P3916" s="1859"/>
      <c r="Q3916" s="1745"/>
      <c r="R3916" s="1745"/>
      <c r="S3916" s="1745"/>
      <c r="T3916" s="1745"/>
      <c r="U3916" s="1745"/>
    </row>
    <row r="3917" spans="13:21">
      <c r="M3917" s="1858"/>
      <c r="N3917" s="1859"/>
      <c r="O3917" s="1859"/>
      <c r="P3917" s="1859"/>
      <c r="Q3917" s="1745"/>
      <c r="R3917" s="1745"/>
      <c r="S3917" s="1745"/>
      <c r="T3917" s="1745"/>
      <c r="U3917" s="1745"/>
    </row>
    <row r="3918" spans="13:21">
      <c r="M3918" s="1858"/>
      <c r="N3918" s="1859"/>
      <c r="O3918" s="1859"/>
      <c r="P3918" s="1859"/>
      <c r="Q3918" s="1745"/>
      <c r="R3918" s="1745"/>
      <c r="S3918" s="1745"/>
      <c r="T3918" s="1745"/>
      <c r="U3918" s="1745"/>
    </row>
    <row r="3919" spans="13:21">
      <c r="M3919" s="1858"/>
      <c r="N3919" s="1859"/>
      <c r="O3919" s="1859"/>
      <c r="P3919" s="1859"/>
      <c r="Q3919" s="1745"/>
      <c r="R3919" s="1745"/>
      <c r="S3919" s="1745"/>
      <c r="T3919" s="1745"/>
      <c r="U3919" s="1745"/>
    </row>
    <row r="3920" spans="13:21">
      <c r="M3920" s="1858"/>
      <c r="N3920" s="1859"/>
      <c r="O3920" s="1859"/>
      <c r="P3920" s="1859"/>
      <c r="Q3920" s="1745"/>
      <c r="R3920" s="1745"/>
      <c r="S3920" s="1745"/>
      <c r="T3920" s="1745"/>
      <c r="U3920" s="1745"/>
    </row>
    <row r="3921" spans="13:21">
      <c r="M3921" s="1858"/>
      <c r="N3921" s="1859"/>
      <c r="O3921" s="1859"/>
      <c r="P3921" s="1859"/>
      <c r="Q3921" s="1745"/>
      <c r="R3921" s="1745"/>
      <c r="S3921" s="1745"/>
      <c r="T3921" s="1745"/>
      <c r="U3921" s="1745"/>
    </row>
    <row r="3922" spans="13:21">
      <c r="M3922" s="1858"/>
      <c r="N3922" s="1859"/>
      <c r="O3922" s="1859"/>
      <c r="P3922" s="1859"/>
      <c r="Q3922" s="1745"/>
      <c r="R3922" s="1745"/>
      <c r="S3922" s="1745"/>
      <c r="T3922" s="1745"/>
      <c r="U3922" s="1745"/>
    </row>
    <row r="3923" spans="13:21">
      <c r="M3923" s="1858"/>
      <c r="N3923" s="1859"/>
      <c r="O3923" s="1859"/>
      <c r="P3923" s="1859"/>
      <c r="Q3923" s="1745"/>
      <c r="R3923" s="1745"/>
      <c r="S3923" s="1745"/>
      <c r="T3923" s="1745"/>
      <c r="U3923" s="1745"/>
    </row>
    <row r="3924" spans="13:21">
      <c r="M3924" s="1858"/>
      <c r="N3924" s="1859"/>
      <c r="O3924" s="1859"/>
      <c r="P3924" s="1859"/>
      <c r="Q3924" s="1745"/>
      <c r="R3924" s="1745"/>
      <c r="S3924" s="1745"/>
      <c r="T3924" s="1745"/>
      <c r="U3924" s="1745"/>
    </row>
    <row r="3925" spans="13:21">
      <c r="M3925" s="1858"/>
      <c r="N3925" s="1859"/>
      <c r="O3925" s="1859"/>
      <c r="P3925" s="1859"/>
      <c r="Q3925" s="1745"/>
      <c r="R3925" s="1745"/>
      <c r="S3925" s="1745"/>
      <c r="T3925" s="1745"/>
      <c r="U3925" s="1745"/>
    </row>
    <row r="3926" spans="13:21">
      <c r="M3926" s="1858"/>
      <c r="N3926" s="1859"/>
      <c r="O3926" s="1859"/>
      <c r="P3926" s="1859"/>
      <c r="Q3926" s="1745"/>
      <c r="R3926" s="1745"/>
      <c r="S3926" s="1745"/>
      <c r="T3926" s="1745"/>
      <c r="U3926" s="1745"/>
    </row>
    <row r="3927" spans="13:21">
      <c r="M3927" s="1858"/>
      <c r="N3927" s="1859"/>
      <c r="O3927" s="1859"/>
      <c r="P3927" s="1859"/>
      <c r="Q3927" s="1745"/>
      <c r="R3927" s="1745"/>
      <c r="S3927" s="1745"/>
      <c r="T3927" s="1745"/>
      <c r="U3927" s="1745"/>
    </row>
    <row r="3928" spans="13:21">
      <c r="M3928" s="1858"/>
      <c r="N3928" s="1859"/>
      <c r="O3928" s="1859"/>
      <c r="P3928" s="1859"/>
      <c r="Q3928" s="1745"/>
      <c r="R3928" s="1745"/>
      <c r="S3928" s="1745"/>
      <c r="T3928" s="1745"/>
      <c r="U3928" s="1745"/>
    </row>
    <row r="3929" spans="13:21">
      <c r="M3929" s="1858"/>
      <c r="N3929" s="1859"/>
      <c r="O3929" s="1859"/>
      <c r="P3929" s="1859"/>
      <c r="Q3929" s="1745"/>
      <c r="R3929" s="1745"/>
      <c r="S3929" s="1745"/>
      <c r="T3929" s="1745"/>
      <c r="U3929" s="1745"/>
    </row>
    <row r="3930" spans="13:21">
      <c r="M3930" s="1858"/>
      <c r="N3930" s="1859"/>
      <c r="O3930" s="1859"/>
      <c r="P3930" s="1859"/>
      <c r="Q3930" s="1745"/>
      <c r="R3930" s="1745"/>
      <c r="S3930" s="1745"/>
      <c r="T3930" s="1745"/>
      <c r="U3930" s="1745"/>
    </row>
    <row r="3931" spans="13:21">
      <c r="M3931" s="1858"/>
      <c r="N3931" s="1859"/>
      <c r="O3931" s="1859"/>
      <c r="P3931" s="1859"/>
      <c r="Q3931" s="1745"/>
      <c r="R3931" s="1745"/>
      <c r="S3931" s="1745"/>
      <c r="T3931" s="1745"/>
      <c r="U3931" s="1745"/>
    </row>
    <row r="3932" spans="13:21">
      <c r="M3932" s="1858"/>
      <c r="N3932" s="1859"/>
      <c r="O3932" s="1859"/>
      <c r="P3932" s="1859"/>
      <c r="Q3932" s="1745"/>
      <c r="R3932" s="1745"/>
      <c r="S3932" s="1745"/>
      <c r="T3932" s="1745"/>
      <c r="U3932" s="1745"/>
    </row>
    <row r="3933" spans="13:21">
      <c r="M3933" s="1858"/>
      <c r="N3933" s="1859"/>
      <c r="O3933" s="1859"/>
      <c r="P3933" s="1859"/>
      <c r="Q3933" s="1745"/>
      <c r="R3933" s="1745"/>
      <c r="S3933" s="1745"/>
      <c r="T3933" s="1745"/>
      <c r="U3933" s="1745"/>
    </row>
    <row r="3934" spans="13:21">
      <c r="M3934" s="1858"/>
      <c r="N3934" s="1859"/>
      <c r="O3934" s="1859"/>
      <c r="P3934" s="1859"/>
      <c r="Q3934" s="1745"/>
      <c r="R3934" s="1745"/>
      <c r="S3934" s="1745"/>
      <c r="T3934" s="1745"/>
      <c r="U3934" s="1745"/>
    </row>
    <row r="3935" spans="13:21">
      <c r="M3935" s="1858"/>
      <c r="N3935" s="1859"/>
      <c r="O3935" s="1859"/>
      <c r="P3935" s="1859"/>
      <c r="Q3935" s="1745"/>
      <c r="R3935" s="1745"/>
      <c r="S3935" s="1745"/>
      <c r="T3935" s="1745"/>
      <c r="U3935" s="1745"/>
    </row>
    <row r="3936" spans="13:21">
      <c r="M3936" s="1858"/>
      <c r="N3936" s="1859"/>
      <c r="O3936" s="1859"/>
      <c r="P3936" s="1859"/>
      <c r="Q3936" s="1745"/>
      <c r="R3936" s="1745"/>
      <c r="S3936" s="1745"/>
      <c r="T3936" s="1745"/>
      <c r="U3936" s="1745"/>
    </row>
    <row r="3937" spans="13:21">
      <c r="M3937" s="1858"/>
      <c r="N3937" s="1859"/>
      <c r="O3937" s="1859"/>
      <c r="P3937" s="1859"/>
      <c r="Q3937" s="1745"/>
      <c r="R3937" s="1745"/>
      <c r="S3937" s="1745"/>
      <c r="T3937" s="1745"/>
      <c r="U3937" s="1745"/>
    </row>
    <row r="3938" spans="13:21">
      <c r="M3938" s="1858"/>
      <c r="N3938" s="1859"/>
      <c r="O3938" s="1859"/>
      <c r="P3938" s="1859"/>
      <c r="Q3938" s="1745"/>
      <c r="R3938" s="1745"/>
      <c r="S3938" s="1745"/>
      <c r="T3938" s="1745"/>
      <c r="U3938" s="1745"/>
    </row>
    <row r="3939" spans="13:21">
      <c r="M3939" s="1858"/>
      <c r="N3939" s="1859"/>
      <c r="O3939" s="1859"/>
      <c r="P3939" s="1859"/>
      <c r="Q3939" s="1745"/>
      <c r="R3939" s="1745"/>
      <c r="S3939" s="1745"/>
      <c r="T3939" s="1745"/>
      <c r="U3939" s="1745"/>
    </row>
    <row r="3940" spans="13:21">
      <c r="M3940" s="1858"/>
      <c r="N3940" s="1859"/>
      <c r="O3940" s="1859"/>
      <c r="P3940" s="1859"/>
      <c r="Q3940" s="1745"/>
      <c r="R3940" s="1745"/>
      <c r="S3940" s="1745"/>
      <c r="T3940" s="1745"/>
      <c r="U3940" s="1745"/>
    </row>
    <row r="3941" spans="13:21">
      <c r="M3941" s="1858"/>
      <c r="N3941" s="1859"/>
      <c r="O3941" s="1859"/>
      <c r="P3941" s="1859"/>
      <c r="Q3941" s="1745"/>
      <c r="R3941" s="1745"/>
      <c r="S3941" s="1745"/>
      <c r="T3941" s="1745"/>
      <c r="U3941" s="1745"/>
    </row>
    <row r="3942" spans="13:21">
      <c r="M3942" s="1858"/>
      <c r="N3942" s="1859"/>
      <c r="O3942" s="1859"/>
      <c r="P3942" s="1859"/>
      <c r="Q3942" s="1745"/>
      <c r="R3942" s="1745"/>
      <c r="S3942" s="1745"/>
      <c r="T3942" s="1745"/>
      <c r="U3942" s="1745"/>
    </row>
    <row r="3943" spans="13:21">
      <c r="M3943" s="1858"/>
      <c r="N3943" s="1859"/>
      <c r="O3943" s="1859"/>
      <c r="P3943" s="1859"/>
      <c r="Q3943" s="1745"/>
      <c r="R3943" s="1745"/>
      <c r="S3943" s="1745"/>
      <c r="T3943" s="1745"/>
      <c r="U3943" s="1745"/>
    </row>
    <row r="3944" spans="13:21">
      <c r="M3944" s="1858"/>
      <c r="N3944" s="1859"/>
      <c r="O3944" s="1859"/>
      <c r="P3944" s="1859"/>
      <c r="Q3944" s="1745"/>
      <c r="R3944" s="1745"/>
      <c r="S3944" s="1745"/>
      <c r="T3944" s="1745"/>
      <c r="U3944" s="1745"/>
    </row>
    <row r="3945" spans="13:21">
      <c r="M3945" s="1858"/>
      <c r="N3945" s="1859"/>
      <c r="O3945" s="1859"/>
      <c r="P3945" s="1859"/>
      <c r="Q3945" s="1745"/>
      <c r="R3945" s="1745"/>
      <c r="S3945" s="1745"/>
      <c r="T3945" s="1745"/>
      <c r="U3945" s="1745"/>
    </row>
    <row r="3946" spans="13:21">
      <c r="M3946" s="1858"/>
      <c r="N3946" s="1859"/>
      <c r="O3946" s="1859"/>
      <c r="P3946" s="1859"/>
      <c r="Q3946" s="1745"/>
      <c r="R3946" s="1745"/>
      <c r="S3946" s="1745"/>
      <c r="T3946" s="1745"/>
      <c r="U3946" s="1745"/>
    </row>
    <row r="3947" spans="13:21">
      <c r="M3947" s="1858"/>
      <c r="N3947" s="1859"/>
      <c r="O3947" s="1859"/>
      <c r="P3947" s="1859"/>
      <c r="Q3947" s="1745"/>
      <c r="R3947" s="1745"/>
      <c r="S3947" s="1745"/>
      <c r="T3947" s="1745"/>
      <c r="U3947" s="1745"/>
    </row>
    <row r="3948" spans="13:21">
      <c r="M3948" s="1858"/>
      <c r="N3948" s="1859"/>
      <c r="O3948" s="1859"/>
      <c r="P3948" s="1859"/>
      <c r="Q3948" s="1745"/>
      <c r="R3948" s="1745"/>
      <c r="S3948" s="1745"/>
      <c r="T3948" s="1745"/>
      <c r="U3948" s="1745"/>
    </row>
    <row r="3949" spans="13:21">
      <c r="M3949" s="1858"/>
      <c r="N3949" s="1859"/>
      <c r="O3949" s="1859"/>
      <c r="P3949" s="1859"/>
      <c r="Q3949" s="1745"/>
      <c r="R3949" s="1745"/>
      <c r="S3949" s="1745"/>
      <c r="T3949" s="1745"/>
      <c r="U3949" s="1745"/>
    </row>
    <row r="3950" spans="13:21">
      <c r="M3950" s="1858"/>
      <c r="N3950" s="1859"/>
      <c r="O3950" s="1859"/>
      <c r="P3950" s="1859"/>
      <c r="Q3950" s="1745"/>
      <c r="R3950" s="1745"/>
      <c r="S3950" s="1745"/>
      <c r="T3950" s="1745"/>
      <c r="U3950" s="1745"/>
    </row>
    <row r="3951" spans="13:21">
      <c r="M3951" s="1858"/>
      <c r="N3951" s="1859"/>
      <c r="O3951" s="1859"/>
      <c r="P3951" s="1859"/>
      <c r="Q3951" s="1745"/>
      <c r="R3951" s="1745"/>
      <c r="S3951" s="1745"/>
      <c r="T3951" s="1745"/>
      <c r="U3951" s="1745"/>
    </row>
    <row r="3952" spans="13:21">
      <c r="M3952" s="1858"/>
      <c r="N3952" s="1859"/>
      <c r="O3952" s="1859"/>
      <c r="P3952" s="1859"/>
      <c r="Q3952" s="1745"/>
      <c r="R3952" s="1745"/>
      <c r="S3952" s="1745"/>
      <c r="T3952" s="1745"/>
      <c r="U3952" s="1745"/>
    </row>
    <row r="3953" spans="13:21">
      <c r="M3953" s="1858"/>
      <c r="N3953" s="1859"/>
      <c r="O3953" s="1859"/>
      <c r="P3953" s="1859"/>
      <c r="Q3953" s="1745"/>
      <c r="R3953" s="1745"/>
      <c r="S3953" s="1745"/>
      <c r="T3953" s="1745"/>
      <c r="U3953" s="1745"/>
    </row>
    <row r="3954" spans="13:21">
      <c r="M3954" s="1858"/>
      <c r="N3954" s="1859"/>
      <c r="O3954" s="1859"/>
      <c r="P3954" s="1859"/>
      <c r="Q3954" s="1745"/>
      <c r="R3954" s="1745"/>
      <c r="S3954" s="1745"/>
      <c r="T3954" s="1745"/>
      <c r="U3954" s="1745"/>
    </row>
    <row r="3955" spans="13:21">
      <c r="M3955" s="1858"/>
      <c r="N3955" s="1859"/>
      <c r="O3955" s="1859"/>
      <c r="P3955" s="1859"/>
      <c r="Q3955" s="1745"/>
      <c r="R3955" s="1745"/>
      <c r="S3955" s="1745"/>
      <c r="T3955" s="1745"/>
      <c r="U3955" s="1745"/>
    </row>
    <row r="3956" spans="13:21">
      <c r="M3956" s="1858"/>
      <c r="N3956" s="1859"/>
      <c r="O3956" s="1859"/>
      <c r="P3956" s="1859"/>
      <c r="Q3956" s="1745"/>
      <c r="R3956" s="1745"/>
      <c r="S3956" s="1745"/>
      <c r="T3956" s="1745"/>
      <c r="U3956" s="1745"/>
    </row>
    <row r="3957" spans="13:21">
      <c r="M3957" s="1858"/>
      <c r="N3957" s="1859"/>
      <c r="O3957" s="1859"/>
      <c r="P3957" s="1859"/>
      <c r="Q3957" s="1745"/>
      <c r="R3957" s="1745"/>
      <c r="S3957" s="1745"/>
      <c r="T3957" s="1745"/>
      <c r="U3957" s="1745"/>
    </row>
    <row r="3958" spans="13:21">
      <c r="M3958" s="1858"/>
      <c r="N3958" s="1859"/>
      <c r="O3958" s="1859"/>
      <c r="P3958" s="1859"/>
      <c r="Q3958" s="1745"/>
      <c r="R3958" s="1745"/>
      <c r="S3958" s="1745"/>
      <c r="T3958" s="1745"/>
      <c r="U3958" s="1745"/>
    </row>
    <row r="3959" spans="13:21">
      <c r="M3959" s="1858"/>
      <c r="N3959" s="1859"/>
      <c r="O3959" s="1859"/>
      <c r="P3959" s="1859"/>
      <c r="Q3959" s="1745"/>
      <c r="R3959" s="1745"/>
      <c r="S3959" s="1745"/>
      <c r="T3959" s="1745"/>
      <c r="U3959" s="1745"/>
    </row>
    <row r="3960" spans="13:21">
      <c r="M3960" s="1858"/>
      <c r="N3960" s="1859"/>
      <c r="O3960" s="1859"/>
      <c r="P3960" s="1859"/>
      <c r="Q3960" s="1745"/>
      <c r="R3960" s="1745"/>
      <c r="S3960" s="1745"/>
      <c r="T3960" s="1745"/>
      <c r="U3960" s="1745"/>
    </row>
    <row r="3961" spans="13:21">
      <c r="M3961" s="1858"/>
      <c r="N3961" s="1859"/>
      <c r="O3961" s="1859"/>
      <c r="P3961" s="1859"/>
      <c r="Q3961" s="1745"/>
      <c r="R3961" s="1745"/>
      <c r="S3961" s="1745"/>
      <c r="T3961" s="1745"/>
      <c r="U3961" s="1745"/>
    </row>
    <row r="3962" spans="13:21">
      <c r="M3962" s="1858"/>
      <c r="N3962" s="1859"/>
      <c r="O3962" s="1859"/>
      <c r="P3962" s="1859"/>
      <c r="Q3962" s="1745"/>
      <c r="R3962" s="1745"/>
      <c r="S3962" s="1745"/>
      <c r="T3962" s="1745"/>
      <c r="U3962" s="1745"/>
    </row>
    <row r="3963" spans="13:21">
      <c r="M3963" s="1858"/>
      <c r="N3963" s="1859"/>
      <c r="O3963" s="1859"/>
      <c r="P3963" s="1859"/>
      <c r="Q3963" s="1745"/>
      <c r="R3963" s="1745"/>
      <c r="S3963" s="1745"/>
      <c r="T3963" s="1745"/>
      <c r="U3963" s="1745"/>
    </row>
    <row r="3964" spans="13:21">
      <c r="M3964" s="1858"/>
      <c r="N3964" s="1859"/>
      <c r="O3964" s="1859"/>
      <c r="P3964" s="1859"/>
      <c r="Q3964" s="1745"/>
      <c r="R3964" s="1745"/>
      <c r="S3964" s="1745"/>
      <c r="T3964" s="1745"/>
      <c r="U3964" s="1745"/>
    </row>
    <row r="3965" spans="13:21">
      <c r="M3965" s="1858"/>
      <c r="N3965" s="1859"/>
      <c r="O3965" s="1859"/>
      <c r="P3965" s="1859"/>
      <c r="Q3965" s="1745"/>
      <c r="R3965" s="1745"/>
      <c r="S3965" s="1745"/>
      <c r="T3965" s="1745"/>
      <c r="U3965" s="1745"/>
    </row>
    <row r="3966" spans="13:21">
      <c r="M3966" s="1858"/>
      <c r="N3966" s="1859"/>
      <c r="O3966" s="1859"/>
      <c r="P3966" s="1859"/>
      <c r="Q3966" s="1745"/>
      <c r="R3966" s="1745"/>
      <c r="S3966" s="1745"/>
      <c r="T3966" s="1745"/>
      <c r="U3966" s="1745"/>
    </row>
    <row r="3967" spans="13:21">
      <c r="M3967" s="1858"/>
      <c r="N3967" s="1859"/>
      <c r="O3967" s="1859"/>
      <c r="P3967" s="1859"/>
      <c r="Q3967" s="1745"/>
      <c r="R3967" s="1745"/>
      <c r="S3967" s="1745"/>
      <c r="T3967" s="1745"/>
      <c r="U3967" s="1745"/>
    </row>
    <row r="3968" spans="13:21">
      <c r="M3968" s="1858"/>
      <c r="N3968" s="1859"/>
      <c r="O3968" s="1859"/>
      <c r="P3968" s="1859"/>
      <c r="Q3968" s="1745"/>
      <c r="R3968" s="1745"/>
      <c r="S3968" s="1745"/>
      <c r="T3968" s="1745"/>
      <c r="U3968" s="1745"/>
    </row>
    <row r="3969" spans="13:21">
      <c r="M3969" s="1858"/>
      <c r="N3969" s="1859"/>
      <c r="O3969" s="1859"/>
      <c r="P3969" s="1859"/>
      <c r="Q3969" s="1745"/>
      <c r="R3969" s="1745"/>
      <c r="S3969" s="1745"/>
      <c r="T3969" s="1745"/>
      <c r="U3969" s="1745"/>
    </row>
    <row r="3970" spans="13:21">
      <c r="M3970" s="1858"/>
      <c r="N3970" s="1859"/>
      <c r="O3970" s="1859"/>
      <c r="P3970" s="1859"/>
      <c r="Q3970" s="1745"/>
      <c r="R3970" s="1745"/>
      <c r="S3970" s="1745"/>
      <c r="T3970" s="1745"/>
      <c r="U3970" s="1745"/>
    </row>
    <row r="3971" spans="13:21">
      <c r="M3971" s="1858"/>
      <c r="N3971" s="1859"/>
      <c r="O3971" s="1859"/>
      <c r="P3971" s="1859"/>
      <c r="Q3971" s="1745"/>
      <c r="R3971" s="1745"/>
      <c r="S3971" s="1745"/>
      <c r="T3971" s="1745"/>
      <c r="U3971" s="1745"/>
    </row>
    <row r="3972" spans="13:21">
      <c r="M3972" s="1858"/>
      <c r="N3972" s="1859"/>
      <c r="O3972" s="1859"/>
      <c r="P3972" s="1859"/>
      <c r="Q3972" s="1745"/>
      <c r="R3972" s="1745"/>
      <c r="S3972" s="1745"/>
      <c r="T3972" s="1745"/>
      <c r="U3972" s="1745"/>
    </row>
    <row r="3973" spans="13:21">
      <c r="M3973" s="1858"/>
      <c r="N3973" s="1859"/>
      <c r="O3973" s="1859"/>
      <c r="P3973" s="1859"/>
      <c r="Q3973" s="1745"/>
      <c r="R3973" s="1745"/>
      <c r="S3973" s="1745"/>
      <c r="T3973" s="1745"/>
      <c r="U3973" s="1745"/>
    </row>
    <row r="3974" spans="13:21">
      <c r="M3974" s="1858"/>
      <c r="N3974" s="1859"/>
      <c r="O3974" s="1859"/>
      <c r="P3974" s="1859"/>
      <c r="Q3974" s="1745"/>
      <c r="R3974" s="1745"/>
      <c r="S3974" s="1745"/>
      <c r="T3974" s="1745"/>
      <c r="U3974" s="1745"/>
    </row>
    <row r="3975" spans="13:21">
      <c r="M3975" s="1858"/>
      <c r="N3975" s="1859"/>
      <c r="O3975" s="1859"/>
      <c r="P3975" s="1859"/>
      <c r="Q3975" s="1745"/>
      <c r="R3975" s="1745"/>
      <c r="S3975" s="1745"/>
      <c r="T3975" s="1745"/>
      <c r="U3975" s="1745"/>
    </row>
    <row r="3976" spans="13:21">
      <c r="M3976" s="1858"/>
      <c r="N3976" s="1859"/>
      <c r="O3976" s="1859"/>
      <c r="P3976" s="1859"/>
      <c r="Q3976" s="1745"/>
      <c r="R3976" s="1745"/>
      <c r="S3976" s="1745"/>
      <c r="T3976" s="1745"/>
      <c r="U3976" s="1745"/>
    </row>
    <row r="3977" spans="13:21">
      <c r="M3977" s="1858"/>
      <c r="N3977" s="1859"/>
      <c r="O3977" s="1859"/>
      <c r="P3977" s="1859"/>
      <c r="Q3977" s="1745"/>
      <c r="R3977" s="1745"/>
      <c r="S3977" s="1745"/>
      <c r="T3977" s="1745"/>
      <c r="U3977" s="1745"/>
    </row>
    <row r="3978" spans="13:21">
      <c r="M3978" s="1858"/>
      <c r="N3978" s="1859"/>
      <c r="O3978" s="1859"/>
      <c r="P3978" s="1859"/>
      <c r="Q3978" s="1745"/>
      <c r="R3978" s="1745"/>
      <c r="S3978" s="1745"/>
      <c r="T3978" s="1745"/>
      <c r="U3978" s="1745"/>
    </row>
    <row r="3979" spans="13:21">
      <c r="M3979" s="1858"/>
      <c r="N3979" s="1859"/>
      <c r="O3979" s="1859"/>
      <c r="P3979" s="1859"/>
      <c r="Q3979" s="1745"/>
      <c r="R3979" s="1745"/>
      <c r="S3979" s="1745"/>
      <c r="T3979" s="1745"/>
      <c r="U3979" s="1745"/>
    </row>
    <row r="3980" spans="13:21">
      <c r="M3980" s="1858"/>
      <c r="N3980" s="1859"/>
      <c r="O3980" s="1859"/>
      <c r="P3980" s="1859"/>
      <c r="Q3980" s="1745"/>
      <c r="R3980" s="1745"/>
      <c r="S3980" s="1745"/>
      <c r="T3980" s="1745"/>
      <c r="U3980" s="1745"/>
    </row>
    <row r="3981" spans="13:21">
      <c r="M3981" s="1858"/>
      <c r="N3981" s="1859"/>
      <c r="O3981" s="1859"/>
      <c r="P3981" s="1859"/>
      <c r="Q3981" s="1745"/>
      <c r="R3981" s="1745"/>
      <c r="S3981" s="1745"/>
      <c r="T3981" s="1745"/>
      <c r="U3981" s="1745"/>
    </row>
    <row r="3982" spans="13:21">
      <c r="M3982" s="1858"/>
      <c r="N3982" s="1859"/>
      <c r="O3982" s="1859"/>
      <c r="P3982" s="1859"/>
      <c r="Q3982" s="1745"/>
      <c r="R3982" s="1745"/>
      <c r="S3982" s="1745"/>
      <c r="T3982" s="1745"/>
      <c r="U3982" s="1745"/>
    </row>
    <row r="3983" spans="13:21">
      <c r="M3983" s="1858"/>
      <c r="N3983" s="1859"/>
      <c r="O3983" s="1859"/>
      <c r="P3983" s="1859"/>
      <c r="Q3983" s="1745"/>
      <c r="R3983" s="1745"/>
      <c r="S3983" s="1745"/>
      <c r="T3983" s="1745"/>
      <c r="U3983" s="1745"/>
    </row>
    <row r="3984" spans="13:21">
      <c r="M3984" s="1858"/>
      <c r="N3984" s="1859"/>
      <c r="O3984" s="1859"/>
      <c r="P3984" s="1859"/>
      <c r="Q3984" s="1745"/>
      <c r="R3984" s="1745"/>
      <c r="S3984" s="1745"/>
      <c r="T3984" s="1745"/>
      <c r="U3984" s="1745"/>
    </row>
    <row r="3985" spans="13:21">
      <c r="M3985" s="1858"/>
      <c r="N3985" s="1859"/>
      <c r="O3985" s="1859"/>
      <c r="P3985" s="1859"/>
      <c r="Q3985" s="1745"/>
      <c r="R3985" s="1745"/>
      <c r="S3985" s="1745"/>
      <c r="T3985" s="1745"/>
      <c r="U3985" s="1745"/>
    </row>
    <row r="3986" spans="13:21">
      <c r="M3986" s="1858"/>
      <c r="N3986" s="1859"/>
      <c r="O3986" s="1859"/>
      <c r="P3986" s="1859"/>
      <c r="Q3986" s="1745"/>
      <c r="R3986" s="1745"/>
      <c r="S3986" s="1745"/>
      <c r="T3986" s="1745"/>
      <c r="U3986" s="1745"/>
    </row>
    <row r="3987" spans="13:21">
      <c r="M3987" s="1858"/>
      <c r="N3987" s="1859"/>
      <c r="O3987" s="1859"/>
      <c r="P3987" s="1859"/>
      <c r="Q3987" s="1745"/>
      <c r="R3987" s="1745"/>
      <c r="S3987" s="1745"/>
      <c r="T3987" s="1745"/>
      <c r="U3987" s="1745"/>
    </row>
    <row r="3988" spans="13:21">
      <c r="M3988" s="1858"/>
      <c r="N3988" s="1859"/>
      <c r="O3988" s="1859"/>
      <c r="P3988" s="1859"/>
      <c r="Q3988" s="1745"/>
      <c r="R3988" s="1745"/>
      <c r="S3988" s="1745"/>
      <c r="T3988" s="1745"/>
      <c r="U3988" s="1745"/>
    </row>
    <row r="3989" spans="13:21">
      <c r="M3989" s="1858"/>
      <c r="N3989" s="1859"/>
      <c r="O3989" s="1859"/>
      <c r="P3989" s="1859"/>
      <c r="Q3989" s="1745"/>
      <c r="R3989" s="1745"/>
      <c r="S3989" s="1745"/>
      <c r="T3989" s="1745"/>
      <c r="U3989" s="1745"/>
    </row>
    <row r="3990" spans="13:21">
      <c r="M3990" s="1858"/>
      <c r="N3990" s="1859"/>
      <c r="O3990" s="1859"/>
      <c r="P3990" s="1859"/>
      <c r="Q3990" s="1745"/>
      <c r="R3990" s="1745"/>
      <c r="S3990" s="1745"/>
      <c r="T3990" s="1745"/>
      <c r="U3990" s="1745"/>
    </row>
    <row r="3991" spans="13:21">
      <c r="M3991" s="1858"/>
      <c r="N3991" s="1859"/>
      <c r="O3991" s="1859"/>
      <c r="P3991" s="1859"/>
      <c r="Q3991" s="1745"/>
      <c r="R3991" s="1745"/>
      <c r="S3991" s="1745"/>
      <c r="T3991" s="1745"/>
      <c r="U3991" s="1745"/>
    </row>
    <row r="3992" spans="13:21">
      <c r="M3992" s="1858"/>
      <c r="N3992" s="1859"/>
      <c r="O3992" s="1859"/>
      <c r="P3992" s="1859"/>
      <c r="Q3992" s="1745"/>
      <c r="R3992" s="1745"/>
      <c r="S3992" s="1745"/>
      <c r="T3992" s="1745"/>
      <c r="U3992" s="1745"/>
    </row>
    <row r="3993" spans="13:21">
      <c r="M3993" s="1858"/>
      <c r="N3993" s="1859"/>
      <c r="O3993" s="1859"/>
      <c r="P3993" s="1859"/>
      <c r="Q3993" s="1745"/>
      <c r="R3993" s="1745"/>
      <c r="S3993" s="1745"/>
      <c r="T3993" s="1745"/>
      <c r="U3993" s="1745"/>
    </row>
    <row r="3994" spans="13:21">
      <c r="M3994" s="1858"/>
      <c r="N3994" s="1859"/>
      <c r="O3994" s="1859"/>
      <c r="P3994" s="1859"/>
      <c r="Q3994" s="1745"/>
      <c r="R3994" s="1745"/>
      <c r="S3994" s="1745"/>
      <c r="T3994" s="1745"/>
      <c r="U3994" s="1745"/>
    </row>
    <row r="3995" spans="13:21">
      <c r="M3995" s="1858"/>
      <c r="N3995" s="1859"/>
      <c r="O3995" s="1859"/>
      <c r="P3995" s="1859"/>
      <c r="Q3995" s="1745"/>
      <c r="R3995" s="1745"/>
      <c r="S3995" s="1745"/>
      <c r="T3995" s="1745"/>
      <c r="U3995" s="1745"/>
    </row>
    <row r="3996" spans="13:21">
      <c r="M3996" s="1858"/>
      <c r="N3996" s="1859"/>
      <c r="O3996" s="1859"/>
      <c r="P3996" s="1859"/>
      <c r="Q3996" s="1745"/>
      <c r="R3996" s="1745"/>
      <c r="S3996" s="1745"/>
      <c r="T3996" s="1745"/>
      <c r="U3996" s="1745"/>
    </row>
    <row r="3997" spans="13:21">
      <c r="M3997" s="1858"/>
      <c r="N3997" s="1859"/>
      <c r="O3997" s="1859"/>
      <c r="P3997" s="1859"/>
      <c r="Q3997" s="1745"/>
      <c r="R3997" s="1745"/>
      <c r="S3997" s="1745"/>
      <c r="T3997" s="1745"/>
      <c r="U3997" s="1745"/>
    </row>
    <row r="3998" spans="13:21">
      <c r="M3998" s="1858"/>
      <c r="N3998" s="1859"/>
      <c r="O3998" s="1859"/>
      <c r="P3998" s="1859"/>
      <c r="Q3998" s="1745"/>
      <c r="R3998" s="1745"/>
      <c r="S3998" s="1745"/>
      <c r="T3998" s="1745"/>
      <c r="U3998" s="1745"/>
    </row>
    <row r="3999" spans="13:21">
      <c r="M3999" s="1858"/>
      <c r="N3999" s="1859"/>
      <c r="O3999" s="1859"/>
      <c r="P3999" s="1859"/>
      <c r="Q3999" s="1745"/>
      <c r="R3999" s="1745"/>
      <c r="S3999" s="1745"/>
      <c r="T3999" s="1745"/>
      <c r="U3999" s="1745"/>
    </row>
    <row r="4000" spans="13:21">
      <c r="M4000" s="1858"/>
      <c r="N4000" s="1859"/>
      <c r="O4000" s="1859"/>
      <c r="P4000" s="1859"/>
      <c r="Q4000" s="1745"/>
      <c r="R4000" s="1745"/>
      <c r="S4000" s="1745"/>
      <c r="T4000" s="1745"/>
      <c r="U4000" s="1745"/>
    </row>
    <row r="4001" spans="13:21">
      <c r="M4001" s="1858"/>
      <c r="N4001" s="1859"/>
      <c r="O4001" s="1859"/>
      <c r="P4001" s="1859"/>
      <c r="Q4001" s="1745"/>
      <c r="R4001" s="1745"/>
      <c r="S4001" s="1745"/>
      <c r="T4001" s="1745"/>
      <c r="U4001" s="1745"/>
    </row>
    <row r="4002" spans="13:21">
      <c r="M4002" s="1858"/>
      <c r="N4002" s="1859"/>
      <c r="O4002" s="1859"/>
      <c r="P4002" s="1859"/>
      <c r="Q4002" s="1745"/>
      <c r="R4002" s="1745"/>
      <c r="S4002" s="1745"/>
      <c r="T4002" s="1745"/>
      <c r="U4002" s="1745"/>
    </row>
    <row r="4003" spans="13:21">
      <c r="M4003" s="1858"/>
      <c r="N4003" s="1859"/>
      <c r="O4003" s="1859"/>
      <c r="P4003" s="1859"/>
      <c r="Q4003" s="1745"/>
      <c r="R4003" s="1745"/>
      <c r="S4003" s="1745"/>
      <c r="T4003" s="1745"/>
      <c r="U4003" s="1745"/>
    </row>
    <row r="4004" spans="13:21">
      <c r="M4004" s="1858"/>
      <c r="N4004" s="1859"/>
      <c r="O4004" s="1859"/>
      <c r="P4004" s="1859"/>
      <c r="Q4004" s="1745"/>
      <c r="R4004" s="1745"/>
      <c r="S4004" s="1745"/>
      <c r="T4004" s="1745"/>
      <c r="U4004" s="1745"/>
    </row>
    <row r="4005" spans="13:21">
      <c r="M4005" s="1858"/>
      <c r="N4005" s="1859"/>
      <c r="O4005" s="1859"/>
      <c r="P4005" s="1859"/>
      <c r="Q4005" s="1745"/>
      <c r="R4005" s="1745"/>
      <c r="S4005" s="1745"/>
      <c r="T4005" s="1745"/>
      <c r="U4005" s="1745"/>
    </row>
    <row r="4006" spans="13:21">
      <c r="M4006" s="1858"/>
      <c r="N4006" s="1859"/>
      <c r="O4006" s="1859"/>
      <c r="P4006" s="1859"/>
      <c r="Q4006" s="1745"/>
      <c r="R4006" s="1745"/>
      <c r="S4006" s="1745"/>
      <c r="T4006" s="1745"/>
      <c r="U4006" s="1745"/>
    </row>
    <row r="4007" spans="13:21">
      <c r="M4007" s="1858"/>
      <c r="N4007" s="1859"/>
      <c r="O4007" s="1859"/>
      <c r="P4007" s="1859"/>
      <c r="Q4007" s="1745"/>
      <c r="R4007" s="1745"/>
      <c r="S4007" s="1745"/>
      <c r="T4007" s="1745"/>
      <c r="U4007" s="1745"/>
    </row>
    <row r="4008" spans="13:21">
      <c r="M4008" s="1858"/>
      <c r="N4008" s="1859"/>
      <c r="O4008" s="1859"/>
      <c r="P4008" s="1859"/>
      <c r="Q4008" s="1745"/>
      <c r="R4008" s="1745"/>
      <c r="S4008" s="1745"/>
      <c r="T4008" s="1745"/>
      <c r="U4008" s="1745"/>
    </row>
    <row r="4009" spans="13:21">
      <c r="M4009" s="1858"/>
      <c r="N4009" s="1859"/>
      <c r="O4009" s="1859"/>
      <c r="P4009" s="1859"/>
      <c r="Q4009" s="1745"/>
      <c r="R4009" s="1745"/>
      <c r="S4009" s="1745"/>
      <c r="T4009" s="1745"/>
      <c r="U4009" s="1745"/>
    </row>
    <row r="4010" spans="13:21">
      <c r="M4010" s="1858"/>
      <c r="N4010" s="1859"/>
      <c r="O4010" s="1859"/>
      <c r="P4010" s="1859"/>
      <c r="Q4010" s="1745"/>
      <c r="R4010" s="1745"/>
      <c r="S4010" s="1745"/>
      <c r="T4010" s="1745"/>
      <c r="U4010" s="1745"/>
    </row>
    <row r="4011" spans="13:21">
      <c r="M4011" s="1858"/>
      <c r="N4011" s="1859"/>
      <c r="O4011" s="1859"/>
      <c r="P4011" s="1859"/>
      <c r="Q4011" s="1745"/>
      <c r="R4011" s="1745"/>
      <c r="S4011" s="1745"/>
      <c r="T4011" s="1745"/>
      <c r="U4011" s="1745"/>
    </row>
    <row r="4012" spans="13:21">
      <c r="M4012" s="1858"/>
      <c r="N4012" s="1859"/>
      <c r="O4012" s="1859"/>
      <c r="P4012" s="1859"/>
      <c r="Q4012" s="1745"/>
      <c r="R4012" s="1745"/>
      <c r="S4012" s="1745"/>
      <c r="T4012" s="1745"/>
      <c r="U4012" s="1745"/>
    </row>
    <row r="4013" spans="13:21">
      <c r="M4013" s="1858"/>
      <c r="N4013" s="1859"/>
      <c r="O4013" s="1859"/>
      <c r="P4013" s="1859"/>
      <c r="Q4013" s="1745"/>
      <c r="R4013" s="1745"/>
      <c r="S4013" s="1745"/>
      <c r="T4013" s="1745"/>
      <c r="U4013" s="1745"/>
    </row>
    <row r="4014" spans="13:21">
      <c r="M4014" s="1858"/>
      <c r="N4014" s="1859"/>
      <c r="O4014" s="1859"/>
      <c r="P4014" s="1859"/>
      <c r="Q4014" s="1745"/>
      <c r="R4014" s="1745"/>
      <c r="S4014" s="1745"/>
      <c r="T4014" s="1745"/>
      <c r="U4014" s="1745"/>
    </row>
    <row r="4015" spans="13:21">
      <c r="M4015" s="1858"/>
      <c r="N4015" s="1859"/>
      <c r="O4015" s="1859"/>
      <c r="P4015" s="1859"/>
      <c r="Q4015" s="1745"/>
      <c r="R4015" s="1745"/>
      <c r="S4015" s="1745"/>
      <c r="T4015" s="1745"/>
      <c r="U4015" s="1745"/>
    </row>
    <row r="4016" spans="13:21">
      <c r="M4016" s="1858"/>
      <c r="N4016" s="1859"/>
      <c r="O4016" s="1859"/>
      <c r="P4016" s="1859"/>
      <c r="Q4016" s="1745"/>
      <c r="R4016" s="1745"/>
      <c r="S4016" s="1745"/>
      <c r="T4016" s="1745"/>
      <c r="U4016" s="1745"/>
    </row>
    <row r="4017" spans="13:21">
      <c r="M4017" s="1858"/>
      <c r="N4017" s="1859"/>
      <c r="O4017" s="1859"/>
      <c r="P4017" s="1859"/>
      <c r="Q4017" s="1745"/>
      <c r="R4017" s="1745"/>
      <c r="S4017" s="1745"/>
      <c r="T4017" s="1745"/>
      <c r="U4017" s="1745"/>
    </row>
    <row r="4018" spans="13:21">
      <c r="M4018" s="1858"/>
      <c r="N4018" s="1859"/>
      <c r="O4018" s="1859"/>
      <c r="P4018" s="1859"/>
      <c r="Q4018" s="1745"/>
      <c r="R4018" s="1745"/>
      <c r="S4018" s="1745"/>
      <c r="T4018" s="1745"/>
      <c r="U4018" s="1745"/>
    </row>
    <row r="4019" spans="13:21">
      <c r="M4019" s="1858"/>
      <c r="N4019" s="1859"/>
      <c r="O4019" s="1859"/>
      <c r="P4019" s="1859"/>
      <c r="Q4019" s="1745"/>
      <c r="R4019" s="1745"/>
      <c r="S4019" s="1745"/>
      <c r="T4019" s="1745"/>
      <c r="U4019" s="1745"/>
    </row>
    <row r="4020" spans="13:21">
      <c r="M4020" s="1858"/>
      <c r="N4020" s="1859"/>
      <c r="O4020" s="1859"/>
      <c r="P4020" s="1859"/>
      <c r="Q4020" s="1745"/>
      <c r="R4020" s="1745"/>
      <c r="S4020" s="1745"/>
      <c r="T4020" s="1745"/>
      <c r="U4020" s="1745"/>
    </row>
    <row r="4021" spans="13:21">
      <c r="M4021" s="1858"/>
      <c r="N4021" s="1859"/>
      <c r="O4021" s="1859"/>
      <c r="P4021" s="1859"/>
      <c r="Q4021" s="1745"/>
      <c r="R4021" s="1745"/>
      <c r="S4021" s="1745"/>
      <c r="T4021" s="1745"/>
      <c r="U4021" s="1745"/>
    </row>
    <row r="4022" spans="13:21">
      <c r="M4022" s="1858"/>
      <c r="N4022" s="1859"/>
      <c r="O4022" s="1859"/>
      <c r="P4022" s="1859"/>
      <c r="Q4022" s="1745"/>
      <c r="R4022" s="1745"/>
      <c r="S4022" s="1745"/>
      <c r="T4022" s="1745"/>
      <c r="U4022" s="1745"/>
    </row>
    <row r="4023" spans="13:21">
      <c r="M4023" s="1858"/>
      <c r="N4023" s="1859"/>
      <c r="O4023" s="1859"/>
      <c r="P4023" s="1859"/>
      <c r="Q4023" s="1745"/>
      <c r="R4023" s="1745"/>
      <c r="S4023" s="1745"/>
      <c r="T4023" s="1745"/>
      <c r="U4023" s="1745"/>
    </row>
    <row r="4024" spans="13:21">
      <c r="M4024" s="1858"/>
      <c r="N4024" s="1859"/>
      <c r="O4024" s="1859"/>
      <c r="P4024" s="1859"/>
      <c r="Q4024" s="1745"/>
      <c r="R4024" s="1745"/>
      <c r="S4024" s="1745"/>
      <c r="T4024" s="1745"/>
      <c r="U4024" s="1745"/>
    </row>
    <row r="4025" spans="13:21">
      <c r="M4025" s="1858"/>
      <c r="N4025" s="1859"/>
      <c r="O4025" s="1859"/>
      <c r="P4025" s="1859"/>
      <c r="Q4025" s="1745"/>
      <c r="R4025" s="1745"/>
      <c r="S4025" s="1745"/>
      <c r="T4025" s="1745"/>
      <c r="U4025" s="1745"/>
    </row>
    <row r="4026" spans="13:21">
      <c r="M4026" s="1858"/>
      <c r="N4026" s="1859"/>
      <c r="O4026" s="1859"/>
      <c r="P4026" s="1859"/>
      <c r="Q4026" s="1745"/>
      <c r="R4026" s="1745"/>
      <c r="S4026" s="1745"/>
      <c r="T4026" s="1745"/>
      <c r="U4026" s="1745"/>
    </row>
    <row r="4027" spans="13:21">
      <c r="M4027" s="1858"/>
      <c r="N4027" s="1859"/>
      <c r="O4027" s="1859"/>
      <c r="P4027" s="1859"/>
      <c r="Q4027" s="1745"/>
      <c r="R4027" s="1745"/>
      <c r="S4027" s="1745"/>
      <c r="T4027" s="1745"/>
      <c r="U4027" s="1745"/>
    </row>
    <row r="4028" spans="13:21">
      <c r="M4028" s="1858"/>
      <c r="N4028" s="1859"/>
      <c r="O4028" s="1859"/>
      <c r="P4028" s="1859"/>
      <c r="Q4028" s="1745"/>
      <c r="R4028" s="1745"/>
      <c r="S4028" s="1745"/>
      <c r="T4028" s="1745"/>
      <c r="U4028" s="1745"/>
    </row>
    <row r="4029" spans="13:21">
      <c r="M4029" s="1858"/>
      <c r="N4029" s="1859"/>
      <c r="O4029" s="1859"/>
      <c r="P4029" s="1859"/>
      <c r="Q4029" s="1745"/>
      <c r="R4029" s="1745"/>
      <c r="S4029" s="1745"/>
      <c r="T4029" s="1745"/>
      <c r="U4029" s="1745"/>
    </row>
    <row r="4030" spans="13:21">
      <c r="M4030" s="1858"/>
      <c r="N4030" s="1859"/>
      <c r="O4030" s="1859"/>
      <c r="P4030" s="1859"/>
      <c r="Q4030" s="1745"/>
      <c r="R4030" s="1745"/>
      <c r="S4030" s="1745"/>
      <c r="T4030" s="1745"/>
      <c r="U4030" s="1745"/>
    </row>
    <row r="4031" spans="13:21">
      <c r="M4031" s="1858"/>
      <c r="N4031" s="1859"/>
      <c r="O4031" s="1859"/>
      <c r="P4031" s="1859"/>
      <c r="Q4031" s="1745"/>
      <c r="R4031" s="1745"/>
      <c r="S4031" s="1745"/>
      <c r="T4031" s="1745"/>
      <c r="U4031" s="1745"/>
    </row>
    <row r="4032" spans="13:21">
      <c r="M4032" s="1858"/>
      <c r="N4032" s="1859"/>
      <c r="O4032" s="1859"/>
      <c r="P4032" s="1859"/>
      <c r="Q4032" s="1745"/>
      <c r="R4032" s="1745"/>
      <c r="S4032" s="1745"/>
      <c r="T4032" s="1745"/>
      <c r="U4032" s="1745"/>
    </row>
    <row r="4033" spans="13:21">
      <c r="M4033" s="1858"/>
      <c r="N4033" s="1859"/>
      <c r="O4033" s="1859"/>
      <c r="P4033" s="1859"/>
      <c r="Q4033" s="1745"/>
      <c r="R4033" s="1745"/>
      <c r="S4033" s="1745"/>
      <c r="T4033" s="1745"/>
      <c r="U4033" s="1745"/>
    </row>
    <row r="4034" spans="13:21">
      <c r="M4034" s="1858"/>
      <c r="N4034" s="1859"/>
      <c r="O4034" s="1859"/>
      <c r="P4034" s="1859"/>
      <c r="Q4034" s="1745"/>
      <c r="R4034" s="1745"/>
      <c r="S4034" s="1745"/>
      <c r="T4034" s="1745"/>
      <c r="U4034" s="1745"/>
    </row>
    <row r="4035" spans="13:21">
      <c r="M4035" s="1858"/>
      <c r="N4035" s="1859"/>
      <c r="O4035" s="1859"/>
      <c r="P4035" s="1859"/>
      <c r="Q4035" s="1745"/>
      <c r="R4035" s="1745"/>
      <c r="S4035" s="1745"/>
      <c r="T4035" s="1745"/>
      <c r="U4035" s="1745"/>
    </row>
    <row r="4036" spans="13:21">
      <c r="M4036" s="1858"/>
      <c r="N4036" s="1859"/>
      <c r="O4036" s="1859"/>
      <c r="P4036" s="1859"/>
      <c r="Q4036" s="1745"/>
      <c r="R4036" s="1745"/>
      <c r="S4036" s="1745"/>
      <c r="T4036" s="1745"/>
      <c r="U4036" s="1745"/>
    </row>
    <row r="4037" spans="13:21">
      <c r="M4037" s="1858"/>
      <c r="N4037" s="1859"/>
      <c r="O4037" s="1859"/>
      <c r="P4037" s="1859"/>
      <c r="Q4037" s="1745"/>
      <c r="R4037" s="1745"/>
      <c r="S4037" s="1745"/>
      <c r="T4037" s="1745"/>
      <c r="U4037" s="1745"/>
    </row>
    <row r="4038" spans="13:21">
      <c r="M4038" s="1858"/>
      <c r="N4038" s="1859"/>
      <c r="O4038" s="1859"/>
      <c r="P4038" s="1859"/>
      <c r="Q4038" s="1745"/>
      <c r="R4038" s="1745"/>
      <c r="S4038" s="1745"/>
      <c r="T4038" s="1745"/>
      <c r="U4038" s="1745"/>
    </row>
    <row r="4039" spans="13:21">
      <c r="M4039" s="1858"/>
      <c r="N4039" s="1859"/>
      <c r="O4039" s="1859"/>
      <c r="P4039" s="1859"/>
      <c r="Q4039" s="1745"/>
      <c r="R4039" s="1745"/>
      <c r="S4039" s="1745"/>
      <c r="T4039" s="1745"/>
      <c r="U4039" s="1745"/>
    </row>
    <row r="4040" spans="13:21">
      <c r="M4040" s="1858"/>
      <c r="N4040" s="1859"/>
      <c r="O4040" s="1859"/>
      <c r="P4040" s="1859"/>
      <c r="Q4040" s="1745"/>
      <c r="R4040" s="1745"/>
      <c r="S4040" s="1745"/>
      <c r="T4040" s="1745"/>
      <c r="U4040" s="1745"/>
    </row>
    <row r="4041" spans="13:21">
      <c r="M4041" s="1858"/>
      <c r="N4041" s="1859"/>
      <c r="O4041" s="1859"/>
      <c r="P4041" s="1859"/>
      <c r="Q4041" s="1745"/>
      <c r="R4041" s="1745"/>
      <c r="S4041" s="1745"/>
      <c r="T4041" s="1745"/>
      <c r="U4041" s="1745"/>
    </row>
    <row r="4042" spans="13:21">
      <c r="M4042" s="1858"/>
      <c r="N4042" s="1859"/>
      <c r="O4042" s="1859"/>
      <c r="P4042" s="1859"/>
      <c r="Q4042" s="1745"/>
      <c r="R4042" s="1745"/>
      <c r="S4042" s="1745"/>
      <c r="T4042" s="1745"/>
      <c r="U4042" s="1745"/>
    </row>
    <row r="4043" spans="13:21">
      <c r="M4043" s="1858"/>
      <c r="N4043" s="1859"/>
      <c r="O4043" s="1859"/>
      <c r="P4043" s="1859"/>
      <c r="Q4043" s="1745"/>
      <c r="R4043" s="1745"/>
      <c r="S4043" s="1745"/>
      <c r="T4043" s="1745"/>
      <c r="U4043" s="1745"/>
    </row>
    <row r="4044" spans="13:21">
      <c r="M4044" s="1858"/>
      <c r="N4044" s="1859"/>
      <c r="O4044" s="1859"/>
      <c r="P4044" s="1859"/>
      <c r="Q4044" s="1745"/>
      <c r="R4044" s="1745"/>
      <c r="S4044" s="1745"/>
      <c r="T4044" s="1745"/>
      <c r="U4044" s="1745"/>
    </row>
    <row r="4045" spans="13:21">
      <c r="M4045" s="1858"/>
      <c r="N4045" s="1859"/>
      <c r="O4045" s="1859"/>
      <c r="P4045" s="1859"/>
      <c r="Q4045" s="1745"/>
      <c r="R4045" s="1745"/>
      <c r="S4045" s="1745"/>
      <c r="T4045" s="1745"/>
      <c r="U4045" s="1745"/>
    </row>
    <row r="4046" spans="13:21">
      <c r="M4046" s="1858"/>
      <c r="N4046" s="1859"/>
      <c r="O4046" s="1859"/>
      <c r="P4046" s="1859"/>
      <c r="Q4046" s="1745"/>
      <c r="R4046" s="1745"/>
      <c r="S4046" s="1745"/>
      <c r="T4046" s="1745"/>
      <c r="U4046" s="1745"/>
    </row>
    <row r="4047" spans="13:21">
      <c r="M4047" s="1858"/>
      <c r="N4047" s="1859"/>
      <c r="O4047" s="1859"/>
      <c r="P4047" s="1859"/>
      <c r="Q4047" s="1745"/>
      <c r="R4047" s="1745"/>
      <c r="S4047" s="1745"/>
      <c r="T4047" s="1745"/>
      <c r="U4047" s="1745"/>
    </row>
    <row r="4048" spans="13:21">
      <c r="M4048" s="1858"/>
      <c r="N4048" s="1859"/>
      <c r="O4048" s="1859"/>
      <c r="P4048" s="1859"/>
      <c r="Q4048" s="1745"/>
      <c r="R4048" s="1745"/>
      <c r="S4048" s="1745"/>
      <c r="T4048" s="1745"/>
      <c r="U4048" s="1745"/>
    </row>
    <row r="4049" spans="13:21">
      <c r="M4049" s="1858"/>
      <c r="N4049" s="1859"/>
      <c r="O4049" s="1859"/>
      <c r="P4049" s="1859"/>
      <c r="Q4049" s="1745"/>
      <c r="R4049" s="1745"/>
      <c r="S4049" s="1745"/>
      <c r="T4049" s="1745"/>
      <c r="U4049" s="1745"/>
    </row>
    <row r="4050" spans="13:21">
      <c r="M4050" s="1858"/>
      <c r="N4050" s="1859"/>
      <c r="O4050" s="1859"/>
      <c r="P4050" s="1859"/>
      <c r="Q4050" s="1745"/>
      <c r="R4050" s="1745"/>
      <c r="S4050" s="1745"/>
      <c r="T4050" s="1745"/>
      <c r="U4050" s="1745"/>
    </row>
    <row r="4051" spans="13:21">
      <c r="M4051" s="1858"/>
      <c r="N4051" s="1859"/>
      <c r="O4051" s="1859"/>
      <c r="P4051" s="1859"/>
      <c r="Q4051" s="1745"/>
      <c r="R4051" s="1745"/>
      <c r="S4051" s="1745"/>
      <c r="T4051" s="1745"/>
      <c r="U4051" s="1745"/>
    </row>
    <row r="4052" spans="13:21">
      <c r="M4052" s="1858"/>
      <c r="N4052" s="1859"/>
      <c r="O4052" s="1859"/>
      <c r="P4052" s="1859"/>
      <c r="Q4052" s="1745"/>
      <c r="R4052" s="1745"/>
      <c r="S4052" s="1745"/>
      <c r="T4052" s="1745"/>
      <c r="U4052" s="1745"/>
    </row>
    <row r="4053" spans="13:21">
      <c r="M4053" s="1858"/>
      <c r="N4053" s="1859"/>
      <c r="O4053" s="1859"/>
      <c r="P4053" s="1859"/>
      <c r="Q4053" s="1745"/>
      <c r="R4053" s="1745"/>
      <c r="S4053" s="1745"/>
      <c r="T4053" s="1745"/>
      <c r="U4053" s="1745"/>
    </row>
    <row r="4054" spans="13:21">
      <c r="M4054" s="1858"/>
      <c r="N4054" s="1859"/>
      <c r="O4054" s="1859"/>
      <c r="P4054" s="1859"/>
      <c r="Q4054" s="1745"/>
      <c r="R4054" s="1745"/>
      <c r="S4054" s="1745"/>
      <c r="T4054" s="1745"/>
      <c r="U4054" s="1745"/>
    </row>
    <row r="4055" spans="13:21">
      <c r="M4055" s="1858"/>
      <c r="N4055" s="1859"/>
      <c r="O4055" s="1859"/>
      <c r="P4055" s="1859"/>
      <c r="Q4055" s="1745"/>
      <c r="R4055" s="1745"/>
      <c r="S4055" s="1745"/>
      <c r="T4055" s="1745"/>
      <c r="U4055" s="1745"/>
    </row>
    <row r="4056" spans="13:21">
      <c r="M4056" s="1858"/>
      <c r="N4056" s="1859"/>
      <c r="O4056" s="1859"/>
      <c r="P4056" s="1859"/>
      <c r="Q4056" s="1745"/>
      <c r="R4056" s="1745"/>
      <c r="S4056" s="1745"/>
      <c r="T4056" s="1745"/>
      <c r="U4056" s="1745"/>
    </row>
    <row r="4057" spans="13:21">
      <c r="M4057" s="1858"/>
      <c r="N4057" s="1859"/>
      <c r="O4057" s="1859"/>
      <c r="P4057" s="1859"/>
      <c r="Q4057" s="1745"/>
      <c r="R4057" s="1745"/>
      <c r="S4057" s="1745"/>
      <c r="T4057" s="1745"/>
      <c r="U4057" s="1745"/>
    </row>
    <row r="4058" spans="13:21">
      <c r="M4058" s="1858"/>
      <c r="N4058" s="1859"/>
      <c r="O4058" s="1859"/>
      <c r="P4058" s="1859"/>
      <c r="Q4058" s="1745"/>
      <c r="R4058" s="1745"/>
      <c r="S4058" s="1745"/>
      <c r="T4058" s="1745"/>
      <c r="U4058" s="1745"/>
    </row>
    <row r="4059" spans="13:21">
      <c r="M4059" s="1858"/>
      <c r="N4059" s="1859"/>
      <c r="O4059" s="1859"/>
      <c r="P4059" s="1859"/>
      <c r="Q4059" s="1745"/>
      <c r="R4059" s="1745"/>
      <c r="S4059" s="1745"/>
      <c r="T4059" s="1745"/>
      <c r="U4059" s="1745"/>
    </row>
    <row r="4060" spans="13:21">
      <c r="M4060" s="1858"/>
      <c r="N4060" s="1859"/>
      <c r="O4060" s="1859"/>
      <c r="P4060" s="1859"/>
      <c r="Q4060" s="1745"/>
      <c r="R4060" s="1745"/>
      <c r="S4060" s="1745"/>
      <c r="T4060" s="1745"/>
      <c r="U4060" s="1745"/>
    </row>
    <row r="4061" spans="13:21">
      <c r="M4061" s="1858"/>
      <c r="N4061" s="1859"/>
      <c r="O4061" s="1859"/>
      <c r="P4061" s="1859"/>
      <c r="Q4061" s="1745"/>
      <c r="R4061" s="1745"/>
      <c r="S4061" s="1745"/>
      <c r="T4061" s="1745"/>
      <c r="U4061" s="1745"/>
    </row>
    <row r="4062" spans="13:21">
      <c r="M4062" s="1858"/>
      <c r="N4062" s="1859"/>
      <c r="O4062" s="1859"/>
      <c r="P4062" s="1859"/>
      <c r="Q4062" s="1745"/>
      <c r="R4062" s="1745"/>
      <c r="S4062" s="1745"/>
      <c r="T4062" s="1745"/>
      <c r="U4062" s="1745"/>
    </row>
    <row r="4063" spans="13:21">
      <c r="M4063" s="1858"/>
      <c r="N4063" s="1859"/>
      <c r="O4063" s="1859"/>
      <c r="P4063" s="1859"/>
      <c r="Q4063" s="1745"/>
      <c r="R4063" s="1745"/>
      <c r="S4063" s="1745"/>
      <c r="T4063" s="1745"/>
      <c r="U4063" s="1745"/>
    </row>
    <row r="4064" spans="13:21">
      <c r="M4064" s="1858"/>
      <c r="N4064" s="1859"/>
      <c r="O4064" s="1859"/>
      <c r="P4064" s="1859"/>
      <c r="Q4064" s="1745"/>
      <c r="R4064" s="1745"/>
      <c r="S4064" s="1745"/>
      <c r="T4064" s="1745"/>
      <c r="U4064" s="1745"/>
    </row>
    <row r="4065" spans="13:21">
      <c r="M4065" s="1858"/>
      <c r="N4065" s="1859"/>
      <c r="O4065" s="1859"/>
      <c r="P4065" s="1859"/>
      <c r="Q4065" s="1745"/>
      <c r="R4065" s="1745"/>
      <c r="S4065" s="1745"/>
      <c r="T4065" s="1745"/>
      <c r="U4065" s="1745"/>
    </row>
    <row r="4066" spans="13:21">
      <c r="M4066" s="1858"/>
      <c r="N4066" s="1859"/>
      <c r="O4066" s="1859"/>
      <c r="P4066" s="1859"/>
      <c r="Q4066" s="1745"/>
      <c r="R4066" s="1745"/>
      <c r="S4066" s="1745"/>
      <c r="T4066" s="1745"/>
      <c r="U4066" s="1745"/>
    </row>
    <row r="4067" spans="13:21">
      <c r="M4067" s="1858"/>
      <c r="N4067" s="1859"/>
      <c r="O4067" s="1859"/>
      <c r="P4067" s="1859"/>
      <c r="Q4067" s="1745"/>
      <c r="R4067" s="1745"/>
      <c r="S4067" s="1745"/>
      <c r="T4067" s="1745"/>
      <c r="U4067" s="1745"/>
    </row>
    <row r="4068" spans="13:21">
      <c r="M4068" s="1858"/>
      <c r="N4068" s="1859"/>
      <c r="O4068" s="1859"/>
      <c r="P4068" s="1859"/>
      <c r="Q4068" s="1745"/>
      <c r="R4068" s="1745"/>
      <c r="S4068" s="1745"/>
      <c r="T4068" s="1745"/>
      <c r="U4068" s="1745"/>
    </row>
    <row r="4069" spans="13:21">
      <c r="M4069" s="1858"/>
      <c r="N4069" s="1859"/>
      <c r="O4069" s="1859"/>
      <c r="P4069" s="1859"/>
      <c r="Q4069" s="1745"/>
      <c r="R4069" s="1745"/>
      <c r="S4069" s="1745"/>
      <c r="T4069" s="1745"/>
      <c r="U4069" s="1745"/>
    </row>
    <row r="4070" spans="13:21">
      <c r="M4070" s="1858"/>
      <c r="N4070" s="1859"/>
      <c r="O4070" s="1859"/>
      <c r="P4070" s="1859"/>
      <c r="Q4070" s="1745"/>
      <c r="R4070" s="1745"/>
      <c r="S4070" s="1745"/>
      <c r="T4070" s="1745"/>
      <c r="U4070" s="1745"/>
    </row>
    <row r="4071" spans="13:21">
      <c r="M4071" s="1858"/>
      <c r="N4071" s="1859"/>
      <c r="O4071" s="1859"/>
      <c r="P4071" s="1859"/>
      <c r="Q4071" s="1745"/>
      <c r="R4071" s="1745"/>
      <c r="S4071" s="1745"/>
      <c r="T4071" s="1745"/>
      <c r="U4071" s="1745"/>
    </row>
    <row r="4072" spans="13:21">
      <c r="M4072" s="1858"/>
      <c r="N4072" s="1859"/>
      <c r="O4072" s="1859"/>
      <c r="P4072" s="1859"/>
      <c r="Q4072" s="1745"/>
      <c r="R4072" s="1745"/>
      <c r="S4072" s="1745"/>
      <c r="T4072" s="1745"/>
      <c r="U4072" s="1745"/>
    </row>
    <row r="4073" spans="13:21">
      <c r="M4073" s="1858"/>
      <c r="N4073" s="1859"/>
      <c r="O4073" s="1859"/>
      <c r="P4073" s="1859"/>
      <c r="Q4073" s="1745"/>
      <c r="R4073" s="1745"/>
      <c r="S4073" s="1745"/>
      <c r="T4073" s="1745"/>
      <c r="U4073" s="1745"/>
    </row>
    <row r="4074" spans="13:21">
      <c r="M4074" s="1858"/>
      <c r="N4074" s="1859"/>
      <c r="O4074" s="1859"/>
      <c r="P4074" s="1859"/>
      <c r="Q4074" s="1745"/>
      <c r="R4074" s="1745"/>
      <c r="S4074" s="1745"/>
      <c r="T4074" s="1745"/>
      <c r="U4074" s="1745"/>
    </row>
    <row r="4075" spans="13:21">
      <c r="M4075" s="1858"/>
      <c r="N4075" s="1859"/>
      <c r="O4075" s="1859"/>
      <c r="P4075" s="1859"/>
      <c r="Q4075" s="1745"/>
      <c r="R4075" s="1745"/>
      <c r="S4075" s="1745"/>
      <c r="T4075" s="1745"/>
      <c r="U4075" s="1745"/>
    </row>
    <row r="4076" spans="13:21">
      <c r="M4076" s="1858"/>
      <c r="N4076" s="1859"/>
      <c r="O4076" s="1859"/>
      <c r="P4076" s="1859"/>
      <c r="Q4076" s="1745"/>
      <c r="R4076" s="1745"/>
      <c r="S4076" s="1745"/>
      <c r="T4076" s="1745"/>
      <c r="U4076" s="1745"/>
    </row>
    <row r="4077" spans="13:21">
      <c r="M4077" s="1858"/>
      <c r="N4077" s="1859"/>
      <c r="O4077" s="1859"/>
      <c r="P4077" s="1859"/>
      <c r="Q4077" s="1745"/>
      <c r="R4077" s="1745"/>
      <c r="S4077" s="1745"/>
      <c r="T4077" s="1745"/>
      <c r="U4077" s="1745"/>
    </row>
    <row r="4078" spans="13:21">
      <c r="M4078" s="1858"/>
      <c r="N4078" s="1859"/>
      <c r="O4078" s="1859"/>
      <c r="P4078" s="1859"/>
      <c r="Q4078" s="1745"/>
      <c r="R4078" s="1745"/>
      <c r="S4078" s="1745"/>
      <c r="T4078" s="1745"/>
      <c r="U4078" s="1745"/>
    </row>
    <row r="4079" spans="13:21">
      <c r="M4079" s="1858"/>
      <c r="N4079" s="1859"/>
      <c r="O4079" s="1859"/>
      <c r="P4079" s="1859"/>
      <c r="Q4079" s="1745"/>
      <c r="R4079" s="1745"/>
      <c r="S4079" s="1745"/>
      <c r="T4079" s="1745"/>
      <c r="U4079" s="1745"/>
    </row>
    <row r="4080" spans="13:21">
      <c r="M4080" s="1858"/>
      <c r="N4080" s="1859"/>
      <c r="O4080" s="1859"/>
      <c r="P4080" s="1859"/>
      <c r="Q4080" s="1745"/>
      <c r="R4080" s="1745"/>
      <c r="S4080" s="1745"/>
      <c r="T4080" s="1745"/>
      <c r="U4080" s="1745"/>
    </row>
    <row r="4081" spans="13:21">
      <c r="M4081" s="1858"/>
      <c r="N4081" s="1859"/>
      <c r="O4081" s="1859"/>
      <c r="P4081" s="1859"/>
      <c r="Q4081" s="1745"/>
      <c r="R4081" s="1745"/>
      <c r="S4081" s="1745"/>
      <c r="T4081" s="1745"/>
      <c r="U4081" s="1745"/>
    </row>
    <row r="4082" spans="13:21">
      <c r="M4082" s="1858"/>
      <c r="N4082" s="1859"/>
      <c r="O4082" s="1859"/>
      <c r="P4082" s="1859"/>
      <c r="Q4082" s="1745"/>
      <c r="R4082" s="1745"/>
      <c r="S4082" s="1745"/>
      <c r="T4082" s="1745"/>
      <c r="U4082" s="1745"/>
    </row>
    <row r="4083" spans="13:21">
      <c r="M4083" s="1858"/>
      <c r="N4083" s="1859"/>
      <c r="O4083" s="1859"/>
      <c r="P4083" s="1859"/>
      <c r="Q4083" s="1745"/>
      <c r="R4083" s="1745"/>
      <c r="S4083" s="1745"/>
      <c r="T4083" s="1745"/>
      <c r="U4083" s="1745"/>
    </row>
    <row r="4084" spans="13:21">
      <c r="M4084" s="1858"/>
      <c r="N4084" s="1859"/>
      <c r="O4084" s="1859"/>
      <c r="P4084" s="1859"/>
      <c r="Q4084" s="1745"/>
      <c r="R4084" s="1745"/>
      <c r="S4084" s="1745"/>
      <c r="T4084" s="1745"/>
      <c r="U4084" s="1745"/>
    </row>
    <row r="4085" spans="13:21">
      <c r="M4085" s="1858"/>
      <c r="N4085" s="1859"/>
      <c r="O4085" s="1859"/>
      <c r="P4085" s="1859"/>
      <c r="Q4085" s="1745"/>
      <c r="R4085" s="1745"/>
      <c r="S4085" s="1745"/>
      <c r="T4085" s="1745"/>
      <c r="U4085" s="1745"/>
    </row>
    <row r="4086" spans="13:21">
      <c r="M4086" s="1858"/>
      <c r="N4086" s="1859"/>
      <c r="O4086" s="1859"/>
      <c r="P4086" s="1859"/>
      <c r="Q4086" s="1745"/>
      <c r="R4086" s="1745"/>
      <c r="S4086" s="1745"/>
      <c r="T4086" s="1745"/>
      <c r="U4086" s="1745"/>
    </row>
    <row r="4087" spans="13:21">
      <c r="M4087" s="1858"/>
      <c r="N4087" s="1859"/>
      <c r="O4087" s="1859"/>
      <c r="P4087" s="1859"/>
      <c r="Q4087" s="1745"/>
      <c r="R4087" s="1745"/>
      <c r="S4087" s="1745"/>
      <c r="T4087" s="1745"/>
      <c r="U4087" s="1745"/>
    </row>
    <row r="4088" spans="13:21">
      <c r="M4088" s="1858"/>
      <c r="N4088" s="1859"/>
      <c r="O4088" s="1859"/>
      <c r="P4088" s="1859"/>
      <c r="Q4088" s="1745"/>
      <c r="R4088" s="1745"/>
      <c r="S4088" s="1745"/>
      <c r="T4088" s="1745"/>
      <c r="U4088" s="1745"/>
    </row>
    <row r="4089" spans="13:21">
      <c r="M4089" s="1858"/>
      <c r="N4089" s="1859"/>
      <c r="O4089" s="1859"/>
      <c r="P4089" s="1859"/>
      <c r="Q4089" s="1745"/>
      <c r="R4089" s="1745"/>
      <c r="S4089" s="1745"/>
      <c r="T4089" s="1745"/>
      <c r="U4089" s="1745"/>
    </row>
    <row r="4090" spans="13:21">
      <c r="M4090" s="1858"/>
      <c r="N4090" s="1859"/>
      <c r="O4090" s="1859"/>
      <c r="P4090" s="1859"/>
      <c r="Q4090" s="1745"/>
      <c r="R4090" s="1745"/>
      <c r="S4090" s="1745"/>
      <c r="T4090" s="1745"/>
      <c r="U4090" s="1745"/>
    </row>
    <row r="4091" spans="13:21">
      <c r="M4091" s="1858"/>
      <c r="N4091" s="1859"/>
      <c r="O4091" s="1859"/>
      <c r="P4091" s="1859"/>
      <c r="Q4091" s="1745"/>
      <c r="R4091" s="1745"/>
      <c r="S4091" s="1745"/>
      <c r="T4091" s="1745"/>
      <c r="U4091" s="1745"/>
    </row>
    <row r="4092" spans="13:21">
      <c r="M4092" s="1858"/>
      <c r="N4092" s="1859"/>
      <c r="O4092" s="1859"/>
      <c r="P4092" s="1859"/>
      <c r="Q4092" s="1745"/>
      <c r="R4092" s="1745"/>
      <c r="S4092" s="1745"/>
      <c r="T4092" s="1745"/>
      <c r="U4092" s="1745"/>
    </row>
    <row r="4093" spans="13:21">
      <c r="M4093" s="1858"/>
      <c r="N4093" s="1859"/>
      <c r="O4093" s="1859"/>
      <c r="P4093" s="1859"/>
      <c r="Q4093" s="1745"/>
      <c r="R4093" s="1745"/>
      <c r="S4093" s="1745"/>
      <c r="T4093" s="1745"/>
      <c r="U4093" s="1745"/>
    </row>
    <row r="4094" spans="13:21">
      <c r="M4094" s="1858"/>
      <c r="N4094" s="1859"/>
      <c r="O4094" s="1859"/>
      <c r="P4094" s="1859"/>
      <c r="Q4094" s="1745"/>
      <c r="R4094" s="1745"/>
      <c r="S4094" s="1745"/>
      <c r="T4094" s="1745"/>
      <c r="U4094" s="1745"/>
    </row>
    <row r="4095" spans="13:21">
      <c r="M4095" s="1858"/>
      <c r="N4095" s="1859"/>
      <c r="O4095" s="1859"/>
      <c r="P4095" s="1859"/>
      <c r="Q4095" s="1745"/>
      <c r="R4095" s="1745"/>
      <c r="S4095" s="1745"/>
      <c r="T4095" s="1745"/>
      <c r="U4095" s="1745"/>
    </row>
    <row r="4096" spans="13:21">
      <c r="M4096" s="1858"/>
      <c r="N4096" s="1859"/>
      <c r="O4096" s="1859"/>
      <c r="P4096" s="1859"/>
      <c r="Q4096" s="1745"/>
      <c r="R4096" s="1745"/>
      <c r="S4096" s="1745"/>
      <c r="T4096" s="1745"/>
      <c r="U4096" s="1745"/>
    </row>
    <row r="4097" spans="13:21">
      <c r="M4097" s="1858"/>
      <c r="N4097" s="1859"/>
      <c r="O4097" s="1859"/>
      <c r="P4097" s="1859"/>
      <c r="Q4097" s="1745"/>
      <c r="R4097" s="1745"/>
      <c r="S4097" s="1745"/>
      <c r="T4097" s="1745"/>
      <c r="U4097" s="1745"/>
    </row>
    <row r="4098" spans="13:21">
      <c r="M4098" s="1858"/>
      <c r="N4098" s="1859"/>
      <c r="O4098" s="1859"/>
      <c r="P4098" s="1859"/>
      <c r="Q4098" s="1745"/>
      <c r="R4098" s="1745"/>
      <c r="S4098" s="1745"/>
      <c r="T4098" s="1745"/>
      <c r="U4098" s="1745"/>
    </row>
    <row r="4099" spans="13:21">
      <c r="M4099" s="1858"/>
      <c r="N4099" s="1859"/>
      <c r="O4099" s="1859"/>
      <c r="P4099" s="1859"/>
      <c r="Q4099" s="1745"/>
      <c r="R4099" s="1745"/>
      <c r="S4099" s="1745"/>
      <c r="T4099" s="1745"/>
      <c r="U4099" s="1745"/>
    </row>
    <row r="4100" spans="13:21">
      <c r="M4100" s="1858"/>
      <c r="N4100" s="1859"/>
      <c r="O4100" s="1859"/>
      <c r="P4100" s="1859"/>
      <c r="Q4100" s="1745"/>
      <c r="R4100" s="1745"/>
      <c r="S4100" s="1745"/>
      <c r="T4100" s="1745"/>
      <c r="U4100" s="1745"/>
    </row>
    <row r="4101" spans="13:21">
      <c r="M4101" s="1858"/>
      <c r="N4101" s="1859"/>
      <c r="O4101" s="1859"/>
      <c r="P4101" s="1859"/>
      <c r="Q4101" s="1745"/>
      <c r="R4101" s="1745"/>
      <c r="S4101" s="1745"/>
      <c r="T4101" s="1745"/>
      <c r="U4101" s="1745"/>
    </row>
    <row r="4102" spans="13:21">
      <c r="M4102" s="1858"/>
      <c r="N4102" s="1859"/>
      <c r="O4102" s="1859"/>
      <c r="P4102" s="1859"/>
      <c r="Q4102" s="1745"/>
      <c r="R4102" s="1745"/>
      <c r="S4102" s="1745"/>
      <c r="T4102" s="1745"/>
      <c r="U4102" s="1745"/>
    </row>
    <row r="4103" spans="13:21">
      <c r="M4103" s="1858"/>
      <c r="N4103" s="1859"/>
      <c r="O4103" s="1859"/>
      <c r="P4103" s="1859"/>
      <c r="Q4103" s="1745"/>
      <c r="R4103" s="1745"/>
      <c r="S4103" s="1745"/>
      <c r="T4103" s="1745"/>
      <c r="U4103" s="1745"/>
    </row>
    <row r="4104" spans="13:21">
      <c r="M4104" s="1858"/>
      <c r="N4104" s="1859"/>
      <c r="O4104" s="1859"/>
      <c r="P4104" s="1859"/>
      <c r="Q4104" s="1745"/>
      <c r="R4104" s="1745"/>
      <c r="S4104" s="1745"/>
      <c r="T4104" s="1745"/>
      <c r="U4104" s="1745"/>
    </row>
    <row r="4105" spans="13:21">
      <c r="M4105" s="1858"/>
      <c r="N4105" s="1859"/>
      <c r="O4105" s="1859"/>
      <c r="P4105" s="1859"/>
      <c r="Q4105" s="1745"/>
      <c r="R4105" s="1745"/>
      <c r="S4105" s="1745"/>
      <c r="T4105" s="1745"/>
      <c r="U4105" s="1745"/>
    </row>
    <row r="4106" spans="13:21">
      <c r="M4106" s="1858"/>
      <c r="N4106" s="1859"/>
      <c r="O4106" s="1859"/>
      <c r="P4106" s="1859"/>
      <c r="Q4106" s="1745"/>
      <c r="R4106" s="1745"/>
      <c r="S4106" s="1745"/>
      <c r="T4106" s="1745"/>
      <c r="U4106" s="1745"/>
    </row>
    <row r="4107" spans="13:21">
      <c r="M4107" s="1858"/>
      <c r="N4107" s="1859"/>
      <c r="O4107" s="1859"/>
      <c r="P4107" s="1859"/>
      <c r="Q4107" s="1745"/>
      <c r="R4107" s="1745"/>
      <c r="S4107" s="1745"/>
      <c r="T4107" s="1745"/>
      <c r="U4107" s="1745"/>
    </row>
    <row r="4108" spans="13:21">
      <c r="M4108" s="1858"/>
      <c r="N4108" s="1859"/>
      <c r="O4108" s="1859"/>
      <c r="P4108" s="1859"/>
      <c r="Q4108" s="1745"/>
      <c r="R4108" s="1745"/>
      <c r="S4108" s="1745"/>
      <c r="T4108" s="1745"/>
      <c r="U4108" s="1745"/>
    </row>
    <row r="4109" spans="13:21">
      <c r="M4109" s="1858"/>
      <c r="N4109" s="1859"/>
      <c r="O4109" s="1859"/>
      <c r="P4109" s="1859"/>
      <c r="Q4109" s="1745"/>
      <c r="R4109" s="1745"/>
      <c r="S4109" s="1745"/>
      <c r="T4109" s="1745"/>
      <c r="U4109" s="1745"/>
    </row>
    <row r="4110" spans="13:21">
      <c r="M4110" s="1858"/>
      <c r="N4110" s="1859"/>
      <c r="O4110" s="1859"/>
      <c r="P4110" s="1859"/>
      <c r="Q4110" s="1745"/>
      <c r="R4110" s="1745"/>
      <c r="S4110" s="1745"/>
      <c r="T4110" s="1745"/>
      <c r="U4110" s="1745"/>
    </row>
    <row r="4111" spans="13:21">
      <c r="M4111" s="1858"/>
      <c r="N4111" s="1859"/>
      <c r="O4111" s="1859"/>
      <c r="P4111" s="1859"/>
      <c r="Q4111" s="1745"/>
      <c r="R4111" s="1745"/>
      <c r="S4111" s="1745"/>
      <c r="T4111" s="1745"/>
      <c r="U4111" s="1745"/>
    </row>
    <row r="4112" spans="13:21">
      <c r="M4112" s="1858"/>
      <c r="N4112" s="1859"/>
      <c r="O4112" s="1859"/>
      <c r="P4112" s="1859"/>
      <c r="Q4112" s="1745"/>
      <c r="R4112" s="1745"/>
      <c r="S4112" s="1745"/>
      <c r="T4112" s="1745"/>
      <c r="U4112" s="1745"/>
    </row>
    <row r="4113" spans="13:21">
      <c r="M4113" s="1858"/>
      <c r="N4113" s="1859"/>
      <c r="O4113" s="1859"/>
      <c r="P4113" s="1859"/>
      <c r="Q4113" s="1745"/>
      <c r="R4113" s="1745"/>
      <c r="S4113" s="1745"/>
      <c r="T4113" s="1745"/>
      <c r="U4113" s="1745"/>
    </row>
    <row r="4114" spans="13:21">
      <c r="M4114" s="1858"/>
      <c r="N4114" s="1859"/>
      <c r="O4114" s="1859"/>
      <c r="P4114" s="1859"/>
      <c r="Q4114" s="1745"/>
      <c r="R4114" s="1745"/>
      <c r="S4114" s="1745"/>
      <c r="T4114" s="1745"/>
      <c r="U4114" s="1745"/>
    </row>
    <row r="4115" spans="13:21">
      <c r="M4115" s="1858"/>
      <c r="N4115" s="1859"/>
      <c r="O4115" s="1859"/>
      <c r="P4115" s="1859"/>
      <c r="Q4115" s="1745"/>
      <c r="R4115" s="1745"/>
      <c r="S4115" s="1745"/>
      <c r="T4115" s="1745"/>
      <c r="U4115" s="1745"/>
    </row>
    <row r="4116" spans="13:21">
      <c r="M4116" s="1858"/>
      <c r="N4116" s="1859"/>
      <c r="O4116" s="1859"/>
      <c r="P4116" s="1859"/>
      <c r="Q4116" s="1745"/>
      <c r="R4116" s="1745"/>
      <c r="S4116" s="1745"/>
      <c r="T4116" s="1745"/>
      <c r="U4116" s="1745"/>
    </row>
    <row r="4117" spans="13:21">
      <c r="M4117" s="1858"/>
      <c r="N4117" s="1859"/>
      <c r="O4117" s="1859"/>
      <c r="P4117" s="1859"/>
      <c r="Q4117" s="1745"/>
      <c r="R4117" s="1745"/>
      <c r="S4117" s="1745"/>
      <c r="T4117" s="1745"/>
      <c r="U4117" s="1745"/>
    </row>
    <row r="4118" spans="13:21">
      <c r="M4118" s="1858"/>
      <c r="N4118" s="1859"/>
      <c r="O4118" s="1859"/>
      <c r="P4118" s="1859"/>
      <c r="Q4118" s="1745"/>
      <c r="R4118" s="1745"/>
      <c r="S4118" s="1745"/>
      <c r="T4118" s="1745"/>
      <c r="U4118" s="1745"/>
    </row>
    <row r="4119" spans="13:21">
      <c r="M4119" s="1858"/>
      <c r="N4119" s="1859"/>
      <c r="O4119" s="1859"/>
      <c r="P4119" s="1859"/>
      <c r="Q4119" s="1745"/>
      <c r="R4119" s="1745"/>
      <c r="S4119" s="1745"/>
      <c r="T4119" s="1745"/>
      <c r="U4119" s="1745"/>
    </row>
    <row r="4120" spans="13:21">
      <c r="M4120" s="1858"/>
      <c r="N4120" s="1859"/>
      <c r="O4120" s="1859"/>
      <c r="P4120" s="1859"/>
      <c r="Q4120" s="1745"/>
      <c r="R4120" s="1745"/>
      <c r="S4120" s="1745"/>
      <c r="T4120" s="1745"/>
      <c r="U4120" s="1745"/>
    </row>
    <row r="4121" spans="13:21">
      <c r="M4121" s="1858"/>
      <c r="N4121" s="1859"/>
      <c r="O4121" s="1859"/>
      <c r="P4121" s="1859"/>
      <c r="Q4121" s="1745"/>
      <c r="R4121" s="1745"/>
      <c r="S4121" s="1745"/>
      <c r="T4121" s="1745"/>
      <c r="U4121" s="1745"/>
    </row>
    <row r="4122" spans="13:21">
      <c r="M4122" s="1858"/>
      <c r="N4122" s="1859"/>
      <c r="O4122" s="1859"/>
      <c r="P4122" s="1859"/>
      <c r="Q4122" s="1745"/>
      <c r="R4122" s="1745"/>
      <c r="S4122" s="1745"/>
      <c r="T4122" s="1745"/>
      <c r="U4122" s="1745"/>
    </row>
    <row r="4123" spans="13:21">
      <c r="M4123" s="1858"/>
      <c r="N4123" s="1859"/>
      <c r="O4123" s="1859"/>
      <c r="P4123" s="1859"/>
      <c r="Q4123" s="1745"/>
      <c r="R4123" s="1745"/>
      <c r="S4123" s="1745"/>
      <c r="T4123" s="1745"/>
      <c r="U4123" s="1745"/>
    </row>
    <row r="4124" spans="13:21">
      <c r="M4124" s="1858"/>
      <c r="N4124" s="1859"/>
      <c r="O4124" s="1859"/>
      <c r="P4124" s="1859"/>
      <c r="Q4124" s="1745"/>
      <c r="R4124" s="1745"/>
      <c r="S4124" s="1745"/>
      <c r="T4124" s="1745"/>
      <c r="U4124" s="1745"/>
    </row>
    <row r="4125" spans="13:21">
      <c r="M4125" s="1858"/>
      <c r="N4125" s="1859"/>
      <c r="O4125" s="1859"/>
      <c r="P4125" s="1859"/>
      <c r="Q4125" s="1745"/>
      <c r="R4125" s="1745"/>
      <c r="S4125" s="1745"/>
      <c r="T4125" s="1745"/>
      <c r="U4125" s="1745"/>
    </row>
    <row r="4126" spans="13:21">
      <c r="M4126" s="1858"/>
      <c r="N4126" s="1859"/>
      <c r="O4126" s="1859"/>
      <c r="P4126" s="1859"/>
      <c r="Q4126" s="1745"/>
      <c r="R4126" s="1745"/>
      <c r="S4126" s="1745"/>
      <c r="T4126" s="1745"/>
      <c r="U4126" s="1745"/>
    </row>
    <row r="4127" spans="13:21">
      <c r="M4127" s="1858"/>
      <c r="N4127" s="1859"/>
      <c r="O4127" s="1859"/>
      <c r="P4127" s="1859"/>
      <c r="Q4127" s="1745"/>
      <c r="R4127" s="1745"/>
      <c r="S4127" s="1745"/>
      <c r="T4127" s="1745"/>
      <c r="U4127" s="1745"/>
    </row>
    <row r="4128" spans="13:21">
      <c r="M4128" s="1858"/>
      <c r="N4128" s="1859"/>
      <c r="O4128" s="1859"/>
      <c r="P4128" s="1859"/>
      <c r="Q4128" s="1745"/>
      <c r="R4128" s="1745"/>
      <c r="S4128" s="1745"/>
      <c r="T4128" s="1745"/>
      <c r="U4128" s="1745"/>
    </row>
    <row r="4129" spans="13:21">
      <c r="M4129" s="1858"/>
      <c r="N4129" s="1859"/>
      <c r="O4129" s="1859"/>
      <c r="P4129" s="1859"/>
      <c r="Q4129" s="1745"/>
      <c r="R4129" s="1745"/>
      <c r="S4129" s="1745"/>
      <c r="T4129" s="1745"/>
      <c r="U4129" s="1745"/>
    </row>
    <row r="4130" spans="13:21">
      <c r="M4130" s="1858"/>
      <c r="N4130" s="1859"/>
      <c r="O4130" s="1859"/>
      <c r="P4130" s="1859"/>
      <c r="Q4130" s="1745"/>
      <c r="R4130" s="1745"/>
      <c r="S4130" s="1745"/>
      <c r="T4130" s="1745"/>
      <c r="U4130" s="1745"/>
    </row>
    <row r="4131" spans="13:21">
      <c r="M4131" s="1858"/>
      <c r="N4131" s="1859"/>
      <c r="O4131" s="1859"/>
      <c r="P4131" s="1859"/>
      <c r="Q4131" s="1745"/>
      <c r="R4131" s="1745"/>
      <c r="S4131" s="1745"/>
      <c r="T4131" s="1745"/>
      <c r="U4131" s="1745"/>
    </row>
    <row r="4132" spans="13:21">
      <c r="M4132" s="1858"/>
      <c r="N4132" s="1859"/>
      <c r="O4132" s="1859"/>
      <c r="P4132" s="1859"/>
      <c r="Q4132" s="1745"/>
      <c r="R4132" s="1745"/>
      <c r="S4132" s="1745"/>
      <c r="T4132" s="1745"/>
      <c r="U4132" s="1745"/>
    </row>
    <row r="4133" spans="13:21">
      <c r="M4133" s="1858"/>
      <c r="N4133" s="1859"/>
      <c r="O4133" s="1859"/>
      <c r="P4133" s="1859"/>
      <c r="Q4133" s="1745"/>
      <c r="R4133" s="1745"/>
      <c r="S4133" s="1745"/>
      <c r="T4133" s="1745"/>
      <c r="U4133" s="1745"/>
    </row>
    <row r="4134" spans="13:21">
      <c r="M4134" s="1858"/>
      <c r="N4134" s="1859"/>
      <c r="O4134" s="1859"/>
      <c r="P4134" s="1859"/>
      <c r="Q4134" s="1745"/>
      <c r="R4134" s="1745"/>
      <c r="S4134" s="1745"/>
      <c r="T4134" s="1745"/>
      <c r="U4134" s="1745"/>
    </row>
    <row r="4135" spans="13:21">
      <c r="M4135" s="1858"/>
      <c r="N4135" s="1859"/>
      <c r="O4135" s="1859"/>
      <c r="P4135" s="1859"/>
      <c r="Q4135" s="1745"/>
      <c r="R4135" s="1745"/>
      <c r="S4135" s="1745"/>
      <c r="T4135" s="1745"/>
      <c r="U4135" s="1745"/>
    </row>
    <row r="4136" spans="13:21">
      <c r="M4136" s="1858"/>
      <c r="N4136" s="1859"/>
      <c r="O4136" s="1859"/>
      <c r="P4136" s="1859"/>
      <c r="Q4136" s="1745"/>
      <c r="R4136" s="1745"/>
      <c r="S4136" s="1745"/>
      <c r="T4136" s="1745"/>
      <c r="U4136" s="1745"/>
    </row>
    <row r="4137" spans="13:21">
      <c r="M4137" s="1858"/>
      <c r="N4137" s="1859"/>
      <c r="O4137" s="1859"/>
      <c r="P4137" s="1859"/>
      <c r="Q4137" s="1745"/>
      <c r="R4137" s="1745"/>
      <c r="S4137" s="1745"/>
      <c r="T4137" s="1745"/>
      <c r="U4137" s="1745"/>
    </row>
    <row r="4138" spans="13:21">
      <c r="M4138" s="1858"/>
      <c r="N4138" s="1859"/>
      <c r="O4138" s="1859"/>
      <c r="P4138" s="1859"/>
      <c r="Q4138" s="1745"/>
      <c r="R4138" s="1745"/>
      <c r="S4138" s="1745"/>
      <c r="T4138" s="1745"/>
      <c r="U4138" s="1745"/>
    </row>
    <row r="4139" spans="13:21">
      <c r="M4139" s="1858"/>
      <c r="N4139" s="1859"/>
      <c r="O4139" s="1859"/>
      <c r="P4139" s="1859"/>
      <c r="Q4139" s="1745"/>
      <c r="R4139" s="1745"/>
      <c r="S4139" s="1745"/>
      <c r="T4139" s="1745"/>
      <c r="U4139" s="1745"/>
    </row>
    <row r="4140" spans="13:21">
      <c r="M4140" s="1858"/>
      <c r="N4140" s="1859"/>
      <c r="O4140" s="1859"/>
      <c r="P4140" s="1859"/>
      <c r="Q4140" s="1745"/>
      <c r="R4140" s="1745"/>
      <c r="S4140" s="1745"/>
      <c r="T4140" s="1745"/>
      <c r="U4140" s="1745"/>
    </row>
    <row r="4141" spans="13:21">
      <c r="M4141" s="1858"/>
      <c r="N4141" s="1859"/>
      <c r="O4141" s="1859"/>
      <c r="P4141" s="1859"/>
      <c r="Q4141" s="1745"/>
      <c r="R4141" s="1745"/>
      <c r="S4141" s="1745"/>
      <c r="T4141" s="1745"/>
      <c r="U4141" s="1745"/>
    </row>
    <row r="4142" spans="13:21">
      <c r="M4142" s="1858"/>
      <c r="N4142" s="1859"/>
      <c r="O4142" s="1859"/>
      <c r="P4142" s="1859"/>
      <c r="Q4142" s="1745"/>
      <c r="R4142" s="1745"/>
      <c r="S4142" s="1745"/>
      <c r="T4142" s="1745"/>
      <c r="U4142" s="1745"/>
    </row>
    <row r="4143" spans="13:21">
      <c r="M4143" s="1858"/>
      <c r="N4143" s="1859"/>
      <c r="O4143" s="1859"/>
      <c r="P4143" s="1859"/>
      <c r="Q4143" s="1745"/>
      <c r="R4143" s="1745"/>
      <c r="S4143" s="1745"/>
      <c r="T4143" s="1745"/>
      <c r="U4143" s="1745"/>
    </row>
    <row r="4144" spans="13:21">
      <c r="M4144" s="1858"/>
      <c r="N4144" s="1859"/>
      <c r="O4144" s="1859"/>
      <c r="P4144" s="1859"/>
      <c r="Q4144" s="1745"/>
      <c r="R4144" s="1745"/>
      <c r="S4144" s="1745"/>
      <c r="T4144" s="1745"/>
      <c r="U4144" s="1745"/>
    </row>
    <row r="4145" spans="13:21">
      <c r="M4145" s="1858"/>
      <c r="N4145" s="1859"/>
      <c r="O4145" s="1859"/>
      <c r="P4145" s="1859"/>
      <c r="Q4145" s="1745"/>
      <c r="R4145" s="1745"/>
      <c r="S4145" s="1745"/>
      <c r="T4145" s="1745"/>
      <c r="U4145" s="1745"/>
    </row>
    <row r="4146" spans="13:21">
      <c r="M4146" s="1858"/>
      <c r="N4146" s="1859"/>
      <c r="O4146" s="1859"/>
      <c r="P4146" s="1859"/>
      <c r="Q4146" s="1745"/>
      <c r="R4146" s="1745"/>
      <c r="S4146" s="1745"/>
      <c r="T4146" s="1745"/>
      <c r="U4146" s="1745"/>
    </row>
    <row r="4147" spans="13:21">
      <c r="M4147" s="1858"/>
      <c r="N4147" s="1859"/>
      <c r="O4147" s="1859"/>
      <c r="P4147" s="1859"/>
      <c r="Q4147" s="1745"/>
      <c r="R4147" s="1745"/>
      <c r="S4147" s="1745"/>
      <c r="T4147" s="1745"/>
      <c r="U4147" s="1745"/>
    </row>
    <row r="4148" spans="13:21">
      <c r="M4148" s="1858"/>
      <c r="N4148" s="1859"/>
      <c r="O4148" s="1859"/>
      <c r="P4148" s="1859"/>
      <c r="Q4148" s="1745"/>
      <c r="R4148" s="1745"/>
      <c r="S4148" s="1745"/>
      <c r="T4148" s="1745"/>
      <c r="U4148" s="1745"/>
    </row>
    <row r="4149" spans="13:21">
      <c r="M4149" s="1858"/>
      <c r="N4149" s="1859"/>
      <c r="O4149" s="1859"/>
      <c r="P4149" s="1859"/>
      <c r="Q4149" s="1745"/>
      <c r="R4149" s="1745"/>
      <c r="S4149" s="1745"/>
      <c r="T4149" s="1745"/>
      <c r="U4149" s="1745"/>
    </row>
    <row r="4150" spans="13:21">
      <c r="M4150" s="1858"/>
      <c r="N4150" s="1859"/>
      <c r="O4150" s="1859"/>
      <c r="P4150" s="1859"/>
      <c r="Q4150" s="1745"/>
      <c r="R4150" s="1745"/>
      <c r="S4150" s="1745"/>
      <c r="T4150" s="1745"/>
      <c r="U4150" s="1745"/>
    </row>
    <row r="4151" spans="13:21">
      <c r="M4151" s="1858"/>
      <c r="N4151" s="1859"/>
      <c r="O4151" s="1859"/>
      <c r="P4151" s="1859"/>
      <c r="Q4151" s="1745"/>
      <c r="R4151" s="1745"/>
      <c r="S4151" s="1745"/>
      <c r="T4151" s="1745"/>
      <c r="U4151" s="1745"/>
    </row>
    <row r="4152" spans="13:21">
      <c r="M4152" s="1858"/>
      <c r="N4152" s="1859"/>
      <c r="O4152" s="1859"/>
      <c r="P4152" s="1859"/>
      <c r="Q4152" s="1745"/>
      <c r="R4152" s="1745"/>
      <c r="S4152" s="1745"/>
      <c r="T4152" s="1745"/>
      <c r="U4152" s="1745"/>
    </row>
    <row r="4153" spans="13:21">
      <c r="M4153" s="1858"/>
      <c r="N4153" s="1859"/>
      <c r="O4153" s="1859"/>
      <c r="P4153" s="1859"/>
      <c r="Q4153" s="1745"/>
      <c r="R4153" s="1745"/>
      <c r="S4153" s="1745"/>
      <c r="T4153" s="1745"/>
      <c r="U4153" s="1745"/>
    </row>
    <row r="4154" spans="13:21">
      <c r="M4154" s="1858"/>
      <c r="N4154" s="1859"/>
      <c r="O4154" s="1859"/>
      <c r="P4154" s="1859"/>
      <c r="Q4154" s="1745"/>
      <c r="R4154" s="1745"/>
      <c r="S4154" s="1745"/>
      <c r="T4154" s="1745"/>
      <c r="U4154" s="1745"/>
    </row>
    <row r="4155" spans="13:21">
      <c r="M4155" s="1858"/>
      <c r="N4155" s="1859"/>
      <c r="O4155" s="1859"/>
      <c r="P4155" s="1859"/>
      <c r="Q4155" s="1745"/>
      <c r="R4155" s="1745"/>
      <c r="S4155" s="1745"/>
      <c r="T4155" s="1745"/>
      <c r="U4155" s="1745"/>
    </row>
    <row r="4156" spans="13:21">
      <c r="M4156" s="1858"/>
      <c r="N4156" s="1859"/>
      <c r="O4156" s="1859"/>
      <c r="P4156" s="1859"/>
      <c r="Q4156" s="1745"/>
      <c r="R4156" s="1745"/>
      <c r="S4156" s="1745"/>
      <c r="T4156" s="1745"/>
      <c r="U4156" s="1745"/>
    </row>
    <row r="4157" spans="13:21">
      <c r="M4157" s="1858"/>
      <c r="N4157" s="1859"/>
      <c r="O4157" s="1859"/>
      <c r="P4157" s="1859"/>
      <c r="Q4157" s="1745"/>
      <c r="R4157" s="1745"/>
      <c r="S4157" s="1745"/>
      <c r="T4157" s="1745"/>
      <c r="U4157" s="1745"/>
    </row>
    <row r="4158" spans="13:21">
      <c r="M4158" s="1858"/>
      <c r="N4158" s="1859"/>
      <c r="O4158" s="1859"/>
      <c r="P4158" s="1859"/>
      <c r="Q4158" s="1745"/>
      <c r="R4158" s="1745"/>
      <c r="S4158" s="1745"/>
      <c r="T4158" s="1745"/>
      <c r="U4158" s="1745"/>
    </row>
    <row r="4159" spans="13:21">
      <c r="M4159" s="1858"/>
      <c r="N4159" s="1859"/>
      <c r="O4159" s="1859"/>
      <c r="P4159" s="1859"/>
      <c r="Q4159" s="1745"/>
      <c r="R4159" s="1745"/>
      <c r="S4159" s="1745"/>
      <c r="T4159" s="1745"/>
      <c r="U4159" s="1745"/>
    </row>
    <row r="4160" spans="13:21">
      <c r="M4160" s="1858"/>
      <c r="N4160" s="1859"/>
      <c r="O4160" s="1859"/>
      <c r="P4160" s="1859"/>
      <c r="Q4160" s="1745"/>
      <c r="R4160" s="1745"/>
      <c r="S4160" s="1745"/>
      <c r="T4160" s="1745"/>
      <c r="U4160" s="1745"/>
    </row>
    <row r="4161" spans="13:21">
      <c r="M4161" s="1858"/>
      <c r="N4161" s="1859"/>
      <c r="O4161" s="1859"/>
      <c r="P4161" s="1859"/>
      <c r="Q4161" s="1745"/>
      <c r="R4161" s="1745"/>
      <c r="S4161" s="1745"/>
      <c r="T4161" s="1745"/>
      <c r="U4161" s="1745"/>
    </row>
    <row r="4162" spans="13:21">
      <c r="M4162" s="1858"/>
      <c r="N4162" s="1859"/>
      <c r="O4162" s="1859"/>
      <c r="P4162" s="1859"/>
      <c r="Q4162" s="1745"/>
      <c r="R4162" s="1745"/>
      <c r="S4162" s="1745"/>
      <c r="T4162" s="1745"/>
      <c r="U4162" s="1745"/>
    </row>
    <row r="4163" spans="13:21">
      <c r="M4163" s="1858"/>
      <c r="N4163" s="1859"/>
      <c r="O4163" s="1859"/>
      <c r="P4163" s="1859"/>
      <c r="Q4163" s="1745"/>
      <c r="R4163" s="1745"/>
      <c r="S4163" s="1745"/>
      <c r="T4163" s="1745"/>
      <c r="U4163" s="1745"/>
    </row>
    <row r="4164" spans="13:21">
      <c r="M4164" s="1858"/>
      <c r="N4164" s="1859"/>
      <c r="O4164" s="1859"/>
      <c r="P4164" s="1859"/>
      <c r="Q4164" s="1745"/>
      <c r="R4164" s="1745"/>
      <c r="S4164" s="1745"/>
      <c r="T4164" s="1745"/>
      <c r="U4164" s="1745"/>
    </row>
    <row r="4165" spans="13:21">
      <c r="M4165" s="1858"/>
      <c r="N4165" s="1859"/>
      <c r="O4165" s="1859"/>
      <c r="P4165" s="1859"/>
      <c r="Q4165" s="1745"/>
      <c r="R4165" s="1745"/>
      <c r="S4165" s="1745"/>
      <c r="T4165" s="1745"/>
      <c r="U4165" s="1745"/>
    </row>
    <row r="4166" spans="13:21">
      <c r="M4166" s="1858"/>
      <c r="N4166" s="1859"/>
      <c r="O4166" s="1859"/>
      <c r="P4166" s="1859"/>
      <c r="Q4166" s="1745"/>
      <c r="R4166" s="1745"/>
      <c r="S4166" s="1745"/>
      <c r="T4166" s="1745"/>
      <c r="U4166" s="1745"/>
    </row>
    <row r="4167" spans="13:21">
      <c r="M4167" s="1858"/>
      <c r="N4167" s="1859"/>
      <c r="O4167" s="1859"/>
      <c r="P4167" s="1859"/>
      <c r="Q4167" s="1745"/>
      <c r="R4167" s="1745"/>
      <c r="S4167" s="1745"/>
      <c r="T4167" s="1745"/>
      <c r="U4167" s="1745"/>
    </row>
    <row r="4168" spans="13:21">
      <c r="M4168" s="1858"/>
      <c r="N4168" s="1859"/>
      <c r="O4168" s="1859"/>
      <c r="P4168" s="1859"/>
      <c r="Q4168" s="1745"/>
      <c r="R4168" s="1745"/>
      <c r="S4168" s="1745"/>
      <c r="T4168" s="1745"/>
      <c r="U4168" s="1745"/>
    </row>
    <row r="4169" spans="13:21">
      <c r="M4169" s="1858"/>
      <c r="N4169" s="1859"/>
      <c r="O4169" s="1859"/>
      <c r="P4169" s="1859"/>
      <c r="Q4169" s="1745"/>
      <c r="R4169" s="1745"/>
      <c r="S4169" s="1745"/>
      <c r="T4169" s="1745"/>
      <c r="U4169" s="1745"/>
    </row>
    <row r="4170" spans="13:21">
      <c r="M4170" s="1858"/>
      <c r="N4170" s="1859"/>
      <c r="O4170" s="1859"/>
      <c r="P4170" s="1859"/>
      <c r="Q4170" s="1745"/>
      <c r="R4170" s="1745"/>
      <c r="S4170" s="1745"/>
      <c r="T4170" s="1745"/>
      <c r="U4170" s="1745"/>
    </row>
    <row r="4171" spans="13:21">
      <c r="M4171" s="1858"/>
      <c r="N4171" s="1859"/>
      <c r="O4171" s="1859"/>
      <c r="P4171" s="1859"/>
      <c r="Q4171" s="1745"/>
      <c r="R4171" s="1745"/>
      <c r="S4171" s="1745"/>
      <c r="T4171" s="1745"/>
      <c r="U4171" s="1745"/>
    </row>
    <row r="4172" spans="13:21">
      <c r="M4172" s="1858"/>
      <c r="N4172" s="1859"/>
      <c r="O4172" s="1859"/>
      <c r="P4172" s="1859"/>
      <c r="Q4172" s="1745"/>
      <c r="R4172" s="1745"/>
      <c r="S4172" s="1745"/>
      <c r="T4172" s="1745"/>
      <c r="U4172" s="1745"/>
    </row>
    <row r="4173" spans="13:21">
      <c r="M4173" s="1858"/>
      <c r="N4173" s="1859"/>
      <c r="O4173" s="1859"/>
      <c r="P4173" s="1859"/>
      <c r="Q4173" s="1745"/>
      <c r="R4173" s="1745"/>
      <c r="S4173" s="1745"/>
      <c r="T4173" s="1745"/>
      <c r="U4173" s="1745"/>
    </row>
    <row r="4174" spans="13:21">
      <c r="M4174" s="1858"/>
      <c r="N4174" s="1859"/>
      <c r="O4174" s="1859"/>
      <c r="P4174" s="1859"/>
      <c r="Q4174" s="1745"/>
      <c r="R4174" s="1745"/>
      <c r="S4174" s="1745"/>
      <c r="T4174" s="1745"/>
      <c r="U4174" s="1745"/>
    </row>
    <row r="4175" spans="13:21">
      <c r="M4175" s="1858"/>
      <c r="N4175" s="1859"/>
      <c r="O4175" s="1859"/>
      <c r="P4175" s="1859"/>
      <c r="Q4175" s="1745"/>
      <c r="R4175" s="1745"/>
      <c r="S4175" s="1745"/>
      <c r="T4175" s="1745"/>
      <c r="U4175" s="1745"/>
    </row>
    <row r="4176" spans="13:21">
      <c r="M4176" s="1858"/>
      <c r="N4176" s="1859"/>
      <c r="O4176" s="1859"/>
      <c r="P4176" s="1859"/>
      <c r="Q4176" s="1745"/>
      <c r="R4176" s="1745"/>
      <c r="S4176" s="1745"/>
      <c r="T4176" s="1745"/>
      <c r="U4176" s="1745"/>
    </row>
    <row r="4177" spans="13:21">
      <c r="M4177" s="1858"/>
      <c r="N4177" s="1859"/>
      <c r="O4177" s="1859"/>
      <c r="P4177" s="1859"/>
      <c r="Q4177" s="1745"/>
      <c r="R4177" s="1745"/>
      <c r="S4177" s="1745"/>
      <c r="T4177" s="1745"/>
      <c r="U4177" s="1745"/>
    </row>
    <row r="4178" spans="13:21">
      <c r="M4178" s="1858"/>
      <c r="N4178" s="1859"/>
      <c r="O4178" s="1859"/>
      <c r="P4178" s="1859"/>
      <c r="Q4178" s="1745"/>
      <c r="R4178" s="1745"/>
      <c r="S4178" s="1745"/>
      <c r="T4178" s="1745"/>
      <c r="U4178" s="1745"/>
    </row>
    <row r="4179" spans="13:21">
      <c r="M4179" s="1858"/>
      <c r="N4179" s="1859"/>
      <c r="O4179" s="1859"/>
      <c r="P4179" s="1859"/>
      <c r="Q4179" s="1745"/>
      <c r="R4179" s="1745"/>
      <c r="S4179" s="1745"/>
      <c r="T4179" s="1745"/>
      <c r="U4179" s="1745"/>
    </row>
    <row r="4180" spans="13:21">
      <c r="M4180" s="1858"/>
      <c r="N4180" s="1859"/>
      <c r="O4180" s="1859"/>
      <c r="P4180" s="1859"/>
      <c r="Q4180" s="1745"/>
      <c r="R4180" s="1745"/>
      <c r="S4180" s="1745"/>
      <c r="T4180" s="1745"/>
      <c r="U4180" s="1745"/>
    </row>
    <row r="4181" spans="13:21">
      <c r="M4181" s="1858"/>
      <c r="N4181" s="1859"/>
      <c r="O4181" s="1859"/>
      <c r="P4181" s="1859"/>
      <c r="Q4181" s="1745"/>
      <c r="R4181" s="1745"/>
      <c r="S4181" s="1745"/>
      <c r="T4181" s="1745"/>
      <c r="U4181" s="1745"/>
    </row>
    <row r="4182" spans="13:21">
      <c r="M4182" s="1858"/>
      <c r="N4182" s="1859"/>
      <c r="O4182" s="1859"/>
      <c r="P4182" s="1859"/>
      <c r="Q4182" s="1745"/>
      <c r="R4182" s="1745"/>
      <c r="S4182" s="1745"/>
      <c r="T4182" s="1745"/>
      <c r="U4182" s="1745"/>
    </row>
    <row r="4183" spans="13:21">
      <c r="M4183" s="1858"/>
      <c r="N4183" s="1859"/>
      <c r="O4183" s="1859"/>
      <c r="P4183" s="1859"/>
      <c r="Q4183" s="1745"/>
      <c r="R4183" s="1745"/>
      <c r="S4183" s="1745"/>
      <c r="T4183" s="1745"/>
      <c r="U4183" s="1745"/>
    </row>
    <row r="4184" spans="13:21">
      <c r="M4184" s="1858"/>
      <c r="N4184" s="1859"/>
      <c r="O4184" s="1859"/>
      <c r="P4184" s="1859"/>
      <c r="Q4184" s="1745"/>
      <c r="R4184" s="1745"/>
      <c r="S4184" s="1745"/>
      <c r="T4184" s="1745"/>
      <c r="U4184" s="1745"/>
    </row>
    <row r="4185" spans="13:21">
      <c r="M4185" s="1858"/>
      <c r="N4185" s="1859"/>
      <c r="O4185" s="1859"/>
      <c r="P4185" s="1859"/>
      <c r="Q4185" s="1745"/>
      <c r="R4185" s="1745"/>
      <c r="S4185" s="1745"/>
      <c r="T4185" s="1745"/>
      <c r="U4185" s="1745"/>
    </row>
    <row r="4186" spans="13:21">
      <c r="M4186" s="1858"/>
      <c r="N4186" s="1859"/>
      <c r="O4186" s="1859"/>
      <c r="P4186" s="1859"/>
      <c r="Q4186" s="1745"/>
      <c r="R4186" s="1745"/>
      <c r="S4186" s="1745"/>
      <c r="T4186" s="1745"/>
      <c r="U4186" s="1745"/>
    </row>
    <row r="4187" spans="13:21">
      <c r="M4187" s="1858"/>
      <c r="N4187" s="1859"/>
      <c r="O4187" s="1859"/>
      <c r="P4187" s="1859"/>
      <c r="Q4187" s="1745"/>
      <c r="R4187" s="1745"/>
      <c r="S4187" s="1745"/>
      <c r="T4187" s="1745"/>
      <c r="U4187" s="1745"/>
    </row>
    <row r="4188" spans="13:21">
      <c r="M4188" s="1858"/>
      <c r="N4188" s="1859"/>
      <c r="O4188" s="1859"/>
      <c r="P4188" s="1859"/>
      <c r="Q4188" s="1745"/>
      <c r="R4188" s="1745"/>
      <c r="S4188" s="1745"/>
      <c r="T4188" s="1745"/>
      <c r="U4188" s="1745"/>
    </row>
    <row r="4189" spans="13:21">
      <c r="M4189" s="1858"/>
      <c r="N4189" s="1859"/>
      <c r="O4189" s="1859"/>
      <c r="P4189" s="1859"/>
      <c r="Q4189" s="1745"/>
      <c r="R4189" s="1745"/>
      <c r="S4189" s="1745"/>
      <c r="T4189" s="1745"/>
      <c r="U4189" s="1745"/>
    </row>
    <row r="4190" spans="13:21">
      <c r="M4190" s="1858"/>
      <c r="N4190" s="1859"/>
      <c r="O4190" s="1859"/>
      <c r="P4190" s="1859"/>
      <c r="Q4190" s="1745"/>
      <c r="R4190" s="1745"/>
      <c r="S4190" s="1745"/>
      <c r="T4190" s="1745"/>
      <c r="U4190" s="1745"/>
    </row>
    <row r="4191" spans="13:21">
      <c r="M4191" s="1858"/>
      <c r="N4191" s="1859"/>
      <c r="O4191" s="1859"/>
      <c r="P4191" s="1859"/>
      <c r="Q4191" s="1745"/>
      <c r="R4191" s="1745"/>
      <c r="S4191" s="1745"/>
      <c r="T4191" s="1745"/>
      <c r="U4191" s="1745"/>
    </row>
    <row r="4192" spans="13:21">
      <c r="M4192" s="1858"/>
      <c r="N4192" s="1859"/>
      <c r="O4192" s="1859"/>
      <c r="P4192" s="1859"/>
      <c r="Q4192" s="1745"/>
      <c r="R4192" s="1745"/>
      <c r="S4192" s="1745"/>
      <c r="T4192" s="1745"/>
      <c r="U4192" s="1745"/>
    </row>
    <row r="4193" spans="13:21">
      <c r="M4193" s="1858"/>
      <c r="N4193" s="1859"/>
      <c r="O4193" s="1859"/>
      <c r="P4193" s="1859"/>
      <c r="Q4193" s="1745"/>
      <c r="R4193" s="1745"/>
      <c r="S4193" s="1745"/>
      <c r="T4193" s="1745"/>
      <c r="U4193" s="1745"/>
    </row>
    <row r="4194" spans="13:21">
      <c r="M4194" s="1858"/>
      <c r="N4194" s="1859"/>
      <c r="O4194" s="1859"/>
      <c r="P4194" s="1859"/>
      <c r="Q4194" s="1745"/>
      <c r="R4194" s="1745"/>
      <c r="S4194" s="1745"/>
      <c r="T4194" s="1745"/>
      <c r="U4194" s="1745"/>
    </row>
    <row r="4195" spans="13:21">
      <c r="M4195" s="1858"/>
      <c r="N4195" s="1859"/>
      <c r="O4195" s="1859"/>
      <c r="P4195" s="1859"/>
      <c r="Q4195" s="1745"/>
      <c r="R4195" s="1745"/>
      <c r="S4195" s="1745"/>
      <c r="T4195" s="1745"/>
      <c r="U4195" s="1745"/>
    </row>
    <row r="4196" spans="13:21">
      <c r="M4196" s="1858"/>
      <c r="N4196" s="1859"/>
      <c r="O4196" s="1859"/>
      <c r="P4196" s="1859"/>
      <c r="Q4196" s="1745"/>
      <c r="R4196" s="1745"/>
      <c r="S4196" s="1745"/>
      <c r="T4196" s="1745"/>
      <c r="U4196" s="1745"/>
    </row>
    <row r="4197" spans="13:21">
      <c r="M4197" s="1858"/>
      <c r="N4197" s="1859"/>
      <c r="O4197" s="1859"/>
      <c r="P4197" s="1859"/>
      <c r="Q4197" s="1745"/>
      <c r="R4197" s="1745"/>
      <c r="S4197" s="1745"/>
      <c r="T4197" s="1745"/>
      <c r="U4197" s="1745"/>
    </row>
    <row r="4198" spans="13:21">
      <c r="M4198" s="1858"/>
      <c r="N4198" s="1859"/>
      <c r="O4198" s="1859"/>
      <c r="P4198" s="1859"/>
      <c r="Q4198" s="1745"/>
      <c r="R4198" s="1745"/>
      <c r="S4198" s="1745"/>
      <c r="T4198" s="1745"/>
      <c r="U4198" s="1745"/>
    </row>
    <row r="4199" spans="13:21">
      <c r="M4199" s="1858"/>
      <c r="N4199" s="1859"/>
      <c r="O4199" s="1859"/>
      <c r="P4199" s="1859"/>
      <c r="Q4199" s="1745"/>
      <c r="R4199" s="1745"/>
      <c r="S4199" s="1745"/>
      <c r="T4199" s="1745"/>
      <c r="U4199" s="1745"/>
    </row>
    <row r="4200" spans="13:21">
      <c r="M4200" s="1858"/>
      <c r="N4200" s="1859"/>
      <c r="O4200" s="1859"/>
      <c r="P4200" s="1859"/>
      <c r="Q4200" s="1745"/>
      <c r="R4200" s="1745"/>
      <c r="S4200" s="1745"/>
      <c r="T4200" s="1745"/>
      <c r="U4200" s="1745"/>
    </row>
    <row r="4201" spans="13:21">
      <c r="M4201" s="1858"/>
      <c r="N4201" s="1859"/>
      <c r="O4201" s="1859"/>
      <c r="P4201" s="1859"/>
      <c r="Q4201" s="1745"/>
      <c r="R4201" s="1745"/>
      <c r="S4201" s="1745"/>
      <c r="T4201" s="1745"/>
      <c r="U4201" s="1745"/>
    </row>
    <row r="4202" spans="13:21">
      <c r="M4202" s="1858"/>
      <c r="N4202" s="1859"/>
      <c r="O4202" s="1859"/>
      <c r="P4202" s="1859"/>
      <c r="Q4202" s="1745"/>
      <c r="R4202" s="1745"/>
      <c r="S4202" s="1745"/>
      <c r="T4202" s="1745"/>
      <c r="U4202" s="1745"/>
    </row>
    <row r="4203" spans="13:21">
      <c r="M4203" s="1858"/>
      <c r="N4203" s="1859"/>
      <c r="O4203" s="1859"/>
      <c r="P4203" s="1859"/>
      <c r="Q4203" s="1745"/>
      <c r="R4203" s="1745"/>
      <c r="S4203" s="1745"/>
      <c r="T4203" s="1745"/>
      <c r="U4203" s="1745"/>
    </row>
    <row r="4204" spans="13:21">
      <c r="M4204" s="1858"/>
      <c r="N4204" s="1859"/>
      <c r="O4204" s="1859"/>
      <c r="P4204" s="1859"/>
      <c r="Q4204" s="1745"/>
      <c r="R4204" s="1745"/>
      <c r="S4204" s="1745"/>
      <c r="T4204" s="1745"/>
      <c r="U4204" s="1745"/>
    </row>
    <row r="4205" spans="13:21">
      <c r="M4205" s="1858"/>
      <c r="N4205" s="1859"/>
      <c r="O4205" s="1859"/>
      <c r="P4205" s="1859"/>
      <c r="Q4205" s="1745"/>
      <c r="R4205" s="1745"/>
      <c r="S4205" s="1745"/>
      <c r="T4205" s="1745"/>
      <c r="U4205" s="1745"/>
    </row>
    <row r="4206" spans="13:21">
      <c r="M4206" s="1858"/>
      <c r="N4206" s="1859"/>
      <c r="O4206" s="1859"/>
      <c r="P4206" s="1859"/>
      <c r="Q4206" s="1745"/>
      <c r="R4206" s="1745"/>
      <c r="S4206" s="1745"/>
      <c r="T4206" s="1745"/>
      <c r="U4206" s="1745"/>
    </row>
    <row r="4207" spans="13:21">
      <c r="M4207" s="1858"/>
      <c r="N4207" s="1859"/>
      <c r="O4207" s="1859"/>
      <c r="P4207" s="1859"/>
      <c r="Q4207" s="1745"/>
      <c r="R4207" s="1745"/>
      <c r="S4207" s="1745"/>
      <c r="T4207" s="1745"/>
      <c r="U4207" s="1745"/>
    </row>
    <row r="4208" spans="13:21">
      <c r="M4208" s="1858"/>
      <c r="N4208" s="1859"/>
      <c r="O4208" s="1859"/>
      <c r="P4208" s="1859"/>
      <c r="Q4208" s="1745"/>
      <c r="R4208" s="1745"/>
      <c r="S4208" s="1745"/>
      <c r="T4208" s="1745"/>
      <c r="U4208" s="1745"/>
    </row>
    <row r="4209" spans="13:21">
      <c r="M4209" s="1858"/>
      <c r="N4209" s="1859"/>
      <c r="O4209" s="1859"/>
      <c r="P4209" s="1859"/>
      <c r="Q4209" s="1745"/>
      <c r="R4209" s="1745"/>
      <c r="S4209" s="1745"/>
      <c r="T4209" s="1745"/>
      <c r="U4209" s="1745"/>
    </row>
    <row r="4210" spans="13:21">
      <c r="M4210" s="1858"/>
      <c r="N4210" s="1859"/>
      <c r="O4210" s="1859"/>
      <c r="P4210" s="1859"/>
      <c r="Q4210" s="1745"/>
      <c r="R4210" s="1745"/>
      <c r="S4210" s="1745"/>
      <c r="T4210" s="1745"/>
      <c r="U4210" s="1745"/>
    </row>
    <row r="4211" spans="13:21">
      <c r="M4211" s="1858"/>
      <c r="N4211" s="1859"/>
      <c r="O4211" s="1859"/>
      <c r="P4211" s="1859"/>
      <c r="Q4211" s="1745"/>
      <c r="R4211" s="1745"/>
      <c r="S4211" s="1745"/>
      <c r="T4211" s="1745"/>
      <c r="U4211" s="1745"/>
    </row>
    <row r="4212" spans="13:21">
      <c r="M4212" s="1858"/>
      <c r="N4212" s="1859"/>
      <c r="O4212" s="1859"/>
      <c r="P4212" s="1859"/>
      <c r="Q4212" s="1745"/>
      <c r="R4212" s="1745"/>
      <c r="S4212" s="1745"/>
      <c r="T4212" s="1745"/>
      <c r="U4212" s="1745"/>
    </row>
    <row r="4213" spans="13:21">
      <c r="M4213" s="1858"/>
      <c r="N4213" s="1859"/>
      <c r="O4213" s="1859"/>
      <c r="P4213" s="1859"/>
      <c r="Q4213" s="1745"/>
      <c r="R4213" s="1745"/>
      <c r="S4213" s="1745"/>
      <c r="T4213" s="1745"/>
      <c r="U4213" s="1745"/>
    </row>
    <row r="4214" spans="13:21">
      <c r="M4214" s="1858"/>
      <c r="N4214" s="1859"/>
      <c r="O4214" s="1859"/>
      <c r="P4214" s="1859"/>
      <c r="Q4214" s="1745"/>
      <c r="R4214" s="1745"/>
      <c r="S4214" s="1745"/>
      <c r="T4214" s="1745"/>
      <c r="U4214" s="1745"/>
    </row>
    <row r="4215" spans="13:21">
      <c r="M4215" s="1858"/>
      <c r="N4215" s="1859"/>
      <c r="O4215" s="1859"/>
      <c r="P4215" s="1859"/>
      <c r="Q4215" s="1745"/>
      <c r="R4215" s="1745"/>
      <c r="S4215" s="1745"/>
      <c r="T4215" s="1745"/>
      <c r="U4215" s="1745"/>
    </row>
    <row r="4216" spans="13:21">
      <c r="M4216" s="1858"/>
      <c r="N4216" s="1859"/>
      <c r="O4216" s="1859"/>
      <c r="P4216" s="1859"/>
      <c r="Q4216" s="1745"/>
      <c r="R4216" s="1745"/>
      <c r="S4216" s="1745"/>
      <c r="T4216" s="1745"/>
      <c r="U4216" s="1745"/>
    </row>
    <row r="4217" spans="13:21">
      <c r="M4217" s="1858"/>
      <c r="N4217" s="1859"/>
      <c r="O4217" s="1859"/>
      <c r="P4217" s="1859"/>
      <c r="Q4217" s="1745"/>
      <c r="R4217" s="1745"/>
      <c r="S4217" s="1745"/>
      <c r="T4217" s="1745"/>
      <c r="U4217" s="1745"/>
    </row>
    <row r="4218" spans="13:21">
      <c r="M4218" s="1858"/>
      <c r="N4218" s="1859"/>
      <c r="O4218" s="1859"/>
      <c r="P4218" s="1859"/>
      <c r="Q4218" s="1745"/>
      <c r="R4218" s="1745"/>
      <c r="S4218" s="1745"/>
      <c r="T4218" s="1745"/>
      <c r="U4218" s="1745"/>
    </row>
    <row r="4219" spans="13:21">
      <c r="M4219" s="1858"/>
      <c r="N4219" s="1859"/>
      <c r="O4219" s="1859"/>
      <c r="P4219" s="1859"/>
      <c r="Q4219" s="1745"/>
      <c r="R4219" s="1745"/>
      <c r="S4219" s="1745"/>
      <c r="T4219" s="1745"/>
      <c r="U4219" s="1745"/>
    </row>
    <row r="4220" spans="13:21">
      <c r="M4220" s="1858"/>
      <c r="N4220" s="1859"/>
      <c r="O4220" s="1859"/>
      <c r="P4220" s="1859"/>
      <c r="Q4220" s="1745"/>
      <c r="R4220" s="1745"/>
      <c r="S4220" s="1745"/>
      <c r="T4220" s="1745"/>
      <c r="U4220" s="1745"/>
    </row>
    <row r="4221" spans="13:21">
      <c r="M4221" s="1858"/>
      <c r="N4221" s="1859"/>
      <c r="O4221" s="1859"/>
      <c r="P4221" s="1859"/>
      <c r="Q4221" s="1745"/>
      <c r="R4221" s="1745"/>
      <c r="S4221" s="1745"/>
      <c r="T4221" s="1745"/>
      <c r="U4221" s="1745"/>
    </row>
    <row r="4222" spans="13:21">
      <c r="M4222" s="1858"/>
      <c r="N4222" s="1859"/>
      <c r="O4222" s="1859"/>
      <c r="P4222" s="1859"/>
      <c r="Q4222" s="1745"/>
      <c r="R4222" s="1745"/>
      <c r="S4222" s="1745"/>
      <c r="T4222" s="1745"/>
      <c r="U4222" s="1745"/>
    </row>
    <row r="4223" spans="13:21">
      <c r="M4223" s="1858"/>
      <c r="N4223" s="1859"/>
      <c r="O4223" s="1859"/>
      <c r="P4223" s="1859"/>
      <c r="Q4223" s="1745"/>
      <c r="R4223" s="1745"/>
      <c r="S4223" s="1745"/>
      <c r="T4223" s="1745"/>
      <c r="U4223" s="1745"/>
    </row>
    <row r="4224" spans="13:21">
      <c r="M4224" s="1858"/>
      <c r="N4224" s="1859"/>
      <c r="O4224" s="1859"/>
      <c r="P4224" s="1859"/>
      <c r="Q4224" s="1745"/>
      <c r="R4224" s="1745"/>
      <c r="S4224" s="1745"/>
      <c r="T4224" s="1745"/>
      <c r="U4224" s="1745"/>
    </row>
    <row r="4225" spans="13:21">
      <c r="M4225" s="1858"/>
      <c r="N4225" s="1859"/>
      <c r="O4225" s="1859"/>
      <c r="P4225" s="1859"/>
      <c r="Q4225" s="1745"/>
      <c r="R4225" s="1745"/>
      <c r="S4225" s="1745"/>
      <c r="T4225" s="1745"/>
      <c r="U4225" s="1745"/>
    </row>
    <row r="4226" spans="13:21">
      <c r="M4226" s="1858"/>
      <c r="N4226" s="1859"/>
      <c r="O4226" s="1859"/>
      <c r="P4226" s="1859"/>
      <c r="Q4226" s="1745"/>
      <c r="R4226" s="1745"/>
      <c r="S4226" s="1745"/>
      <c r="T4226" s="1745"/>
      <c r="U4226" s="1745"/>
    </row>
    <row r="4227" spans="13:21">
      <c r="M4227" s="1858"/>
      <c r="N4227" s="1859"/>
      <c r="O4227" s="1859"/>
      <c r="P4227" s="1859"/>
      <c r="Q4227" s="1745"/>
      <c r="R4227" s="1745"/>
      <c r="S4227" s="1745"/>
      <c r="T4227" s="1745"/>
      <c r="U4227" s="1745"/>
    </row>
    <row r="4228" spans="13:21">
      <c r="M4228" s="1858"/>
      <c r="N4228" s="1859"/>
      <c r="O4228" s="1859"/>
      <c r="P4228" s="1859"/>
      <c r="Q4228" s="1745"/>
      <c r="R4228" s="1745"/>
      <c r="S4228" s="1745"/>
      <c r="T4228" s="1745"/>
      <c r="U4228" s="1745"/>
    </row>
    <row r="4229" spans="13:21">
      <c r="M4229" s="1858"/>
      <c r="N4229" s="1859"/>
      <c r="O4229" s="1859"/>
      <c r="P4229" s="1859"/>
      <c r="Q4229" s="1745"/>
      <c r="R4229" s="1745"/>
      <c r="S4229" s="1745"/>
      <c r="T4229" s="1745"/>
      <c r="U4229" s="1745"/>
    </row>
    <row r="4230" spans="13:21">
      <c r="M4230" s="1858"/>
      <c r="N4230" s="1859"/>
      <c r="O4230" s="1859"/>
      <c r="P4230" s="1859"/>
      <c r="Q4230" s="1745"/>
      <c r="R4230" s="1745"/>
      <c r="S4230" s="1745"/>
      <c r="T4230" s="1745"/>
      <c r="U4230" s="1745"/>
    </row>
    <row r="4231" spans="13:21">
      <c r="M4231" s="1858"/>
      <c r="N4231" s="1859"/>
      <c r="O4231" s="1859"/>
      <c r="P4231" s="1859"/>
      <c r="Q4231" s="1745"/>
      <c r="R4231" s="1745"/>
      <c r="S4231" s="1745"/>
      <c r="T4231" s="1745"/>
      <c r="U4231" s="1745"/>
    </row>
    <row r="4232" spans="13:21">
      <c r="M4232" s="1858"/>
      <c r="N4232" s="1859"/>
      <c r="O4232" s="1859"/>
      <c r="P4232" s="1859"/>
      <c r="Q4232" s="1745"/>
      <c r="R4232" s="1745"/>
      <c r="S4232" s="1745"/>
      <c r="T4232" s="1745"/>
      <c r="U4232" s="1745"/>
    </row>
    <row r="4233" spans="13:21">
      <c r="M4233" s="1858"/>
      <c r="N4233" s="1859"/>
      <c r="O4233" s="1859"/>
      <c r="P4233" s="1859"/>
      <c r="Q4233" s="1745"/>
      <c r="R4233" s="1745"/>
      <c r="S4233" s="1745"/>
      <c r="T4233" s="1745"/>
      <c r="U4233" s="1745"/>
    </row>
    <row r="4234" spans="13:21">
      <c r="M4234" s="1858"/>
      <c r="N4234" s="1859"/>
      <c r="O4234" s="1859"/>
      <c r="P4234" s="1859"/>
      <c r="Q4234" s="1745"/>
      <c r="R4234" s="1745"/>
      <c r="S4234" s="1745"/>
      <c r="T4234" s="1745"/>
      <c r="U4234" s="1745"/>
    </row>
    <row r="4235" spans="13:21">
      <c r="M4235" s="1858"/>
      <c r="N4235" s="1859"/>
      <c r="O4235" s="1859"/>
      <c r="P4235" s="1859"/>
      <c r="Q4235" s="1745"/>
      <c r="R4235" s="1745"/>
      <c r="S4235" s="1745"/>
      <c r="T4235" s="1745"/>
      <c r="U4235" s="1745"/>
    </row>
    <row r="4236" spans="13:21">
      <c r="M4236" s="1858"/>
      <c r="N4236" s="1859"/>
      <c r="O4236" s="1859"/>
      <c r="P4236" s="1859"/>
      <c r="Q4236" s="1745"/>
      <c r="R4236" s="1745"/>
      <c r="S4236" s="1745"/>
      <c r="T4236" s="1745"/>
      <c r="U4236" s="1745"/>
    </row>
    <row r="4237" spans="13:21">
      <c r="M4237" s="1858"/>
      <c r="N4237" s="1859"/>
      <c r="O4237" s="1859"/>
      <c r="P4237" s="1859"/>
      <c r="Q4237" s="1745"/>
      <c r="R4237" s="1745"/>
      <c r="S4237" s="1745"/>
      <c r="T4237" s="1745"/>
      <c r="U4237" s="1745"/>
    </row>
    <row r="4238" spans="13:21">
      <c r="M4238" s="1858"/>
      <c r="N4238" s="1859"/>
      <c r="O4238" s="1859"/>
      <c r="P4238" s="1859"/>
      <c r="Q4238" s="1745"/>
      <c r="R4238" s="1745"/>
      <c r="S4238" s="1745"/>
      <c r="T4238" s="1745"/>
      <c r="U4238" s="1745"/>
    </row>
    <row r="4239" spans="13:21">
      <c r="M4239" s="1858"/>
      <c r="N4239" s="1859"/>
      <c r="O4239" s="1859"/>
      <c r="P4239" s="1859"/>
      <c r="Q4239" s="1745"/>
      <c r="R4239" s="1745"/>
      <c r="S4239" s="1745"/>
      <c r="T4239" s="1745"/>
      <c r="U4239" s="1745"/>
    </row>
    <row r="4240" spans="13:21">
      <c r="M4240" s="1858"/>
      <c r="N4240" s="1859"/>
      <c r="O4240" s="1859"/>
      <c r="P4240" s="1859"/>
      <c r="Q4240" s="1745"/>
      <c r="R4240" s="1745"/>
      <c r="S4240" s="1745"/>
      <c r="T4240" s="1745"/>
      <c r="U4240" s="1745"/>
    </row>
    <row r="4241" spans="13:21">
      <c r="M4241" s="1858"/>
      <c r="N4241" s="1859"/>
      <c r="O4241" s="1859"/>
      <c r="P4241" s="1859"/>
      <c r="Q4241" s="1745"/>
      <c r="R4241" s="1745"/>
      <c r="S4241" s="1745"/>
      <c r="T4241" s="1745"/>
      <c r="U4241" s="1745"/>
    </row>
    <row r="4242" spans="13:21">
      <c r="M4242" s="1858"/>
      <c r="N4242" s="1859"/>
      <c r="O4242" s="1859"/>
      <c r="P4242" s="1859"/>
      <c r="Q4242" s="1745"/>
      <c r="R4242" s="1745"/>
      <c r="S4242" s="1745"/>
      <c r="T4242" s="1745"/>
      <c r="U4242" s="1745"/>
    </row>
    <row r="4243" spans="13:21">
      <c r="M4243" s="1858"/>
      <c r="N4243" s="1859"/>
      <c r="O4243" s="1859"/>
      <c r="P4243" s="1859"/>
      <c r="Q4243" s="1745"/>
      <c r="R4243" s="1745"/>
      <c r="S4243" s="1745"/>
      <c r="T4243" s="1745"/>
      <c r="U4243" s="1745"/>
    </row>
    <row r="4244" spans="13:21">
      <c r="M4244" s="1858"/>
      <c r="N4244" s="1859"/>
      <c r="O4244" s="1859"/>
      <c r="P4244" s="1859"/>
      <c r="Q4244" s="1745"/>
      <c r="R4244" s="1745"/>
      <c r="S4244" s="1745"/>
      <c r="T4244" s="1745"/>
      <c r="U4244" s="1745"/>
    </row>
    <row r="4245" spans="13:21">
      <c r="M4245" s="1858"/>
      <c r="N4245" s="1859"/>
      <c r="O4245" s="1859"/>
      <c r="P4245" s="1859"/>
      <c r="Q4245" s="1745"/>
      <c r="R4245" s="1745"/>
      <c r="S4245" s="1745"/>
      <c r="T4245" s="1745"/>
      <c r="U4245" s="1745"/>
    </row>
    <row r="4246" spans="13:21">
      <c r="M4246" s="1858"/>
      <c r="N4246" s="1859"/>
      <c r="O4246" s="1859"/>
      <c r="P4246" s="1859"/>
      <c r="Q4246" s="1745"/>
      <c r="R4246" s="1745"/>
      <c r="S4246" s="1745"/>
      <c r="T4246" s="1745"/>
      <c r="U4246" s="1745"/>
    </row>
    <row r="4247" spans="13:21">
      <c r="M4247" s="1858"/>
      <c r="N4247" s="1859"/>
      <c r="O4247" s="1859"/>
      <c r="P4247" s="1859"/>
      <c r="Q4247" s="1745"/>
      <c r="R4247" s="1745"/>
      <c r="S4247" s="1745"/>
      <c r="T4247" s="1745"/>
      <c r="U4247" s="1745"/>
    </row>
    <row r="4248" spans="13:21">
      <c r="M4248" s="1858"/>
      <c r="N4248" s="1859"/>
      <c r="O4248" s="1859"/>
      <c r="P4248" s="1859"/>
      <c r="Q4248" s="1745"/>
      <c r="R4248" s="1745"/>
      <c r="S4248" s="1745"/>
      <c r="T4248" s="1745"/>
      <c r="U4248" s="1745"/>
    </row>
    <row r="4249" spans="13:21">
      <c r="M4249" s="1858"/>
      <c r="N4249" s="1859"/>
      <c r="O4249" s="1859"/>
      <c r="P4249" s="1859"/>
      <c r="Q4249" s="1745"/>
      <c r="R4249" s="1745"/>
      <c r="S4249" s="1745"/>
      <c r="T4249" s="1745"/>
      <c r="U4249" s="1745"/>
    </row>
    <row r="4250" spans="13:21">
      <c r="M4250" s="1858"/>
      <c r="N4250" s="1859"/>
      <c r="O4250" s="1859"/>
      <c r="P4250" s="1859"/>
      <c r="Q4250" s="1745"/>
      <c r="R4250" s="1745"/>
      <c r="S4250" s="1745"/>
      <c r="T4250" s="1745"/>
      <c r="U4250" s="1745"/>
    </row>
    <row r="4251" spans="13:21">
      <c r="M4251" s="1858"/>
      <c r="N4251" s="1859"/>
      <c r="O4251" s="1859"/>
      <c r="P4251" s="1859"/>
      <c r="Q4251" s="1745"/>
      <c r="R4251" s="1745"/>
      <c r="S4251" s="1745"/>
      <c r="T4251" s="1745"/>
      <c r="U4251" s="1745"/>
    </row>
    <row r="4252" spans="13:21">
      <c r="M4252" s="1858"/>
      <c r="N4252" s="1859"/>
      <c r="O4252" s="1859"/>
      <c r="P4252" s="1859"/>
      <c r="Q4252" s="1745"/>
      <c r="R4252" s="1745"/>
      <c r="S4252" s="1745"/>
      <c r="T4252" s="1745"/>
      <c r="U4252" s="1745"/>
    </row>
    <row r="4253" spans="13:21">
      <c r="M4253" s="1858"/>
      <c r="N4253" s="1859"/>
      <c r="O4253" s="1859"/>
      <c r="P4253" s="1859"/>
      <c r="Q4253" s="1745"/>
      <c r="R4253" s="1745"/>
      <c r="S4253" s="1745"/>
      <c r="T4253" s="1745"/>
      <c r="U4253" s="1745"/>
    </row>
    <row r="4254" spans="13:21">
      <c r="M4254" s="1858"/>
      <c r="N4254" s="1859"/>
      <c r="O4254" s="1859"/>
      <c r="P4254" s="1859"/>
      <c r="Q4254" s="1745"/>
      <c r="R4254" s="1745"/>
      <c r="S4254" s="1745"/>
      <c r="T4254" s="1745"/>
      <c r="U4254" s="1745"/>
    </row>
    <row r="4255" spans="13:21">
      <c r="M4255" s="1858"/>
      <c r="N4255" s="1859"/>
      <c r="O4255" s="1859"/>
      <c r="P4255" s="1859"/>
      <c r="Q4255" s="1745"/>
      <c r="R4255" s="1745"/>
      <c r="S4255" s="1745"/>
      <c r="T4255" s="1745"/>
      <c r="U4255" s="1745"/>
    </row>
    <row r="4256" spans="13:21">
      <c r="M4256" s="1858"/>
      <c r="N4256" s="1859"/>
      <c r="O4256" s="1859"/>
      <c r="P4256" s="1859"/>
      <c r="Q4256" s="1745"/>
      <c r="R4256" s="1745"/>
      <c r="S4256" s="1745"/>
      <c r="T4256" s="1745"/>
      <c r="U4256" s="1745"/>
    </row>
    <row r="4257" spans="13:21">
      <c r="M4257" s="1858"/>
      <c r="N4257" s="1859"/>
      <c r="O4257" s="1859"/>
      <c r="P4257" s="1859"/>
      <c r="Q4257" s="1745"/>
      <c r="R4257" s="1745"/>
      <c r="S4257" s="1745"/>
      <c r="T4257" s="1745"/>
      <c r="U4257" s="1745"/>
    </row>
    <row r="4258" spans="13:21">
      <c r="M4258" s="1858"/>
      <c r="N4258" s="1859"/>
      <c r="O4258" s="1859"/>
      <c r="P4258" s="1859"/>
      <c r="Q4258" s="1745"/>
      <c r="R4258" s="1745"/>
      <c r="S4258" s="1745"/>
      <c r="T4258" s="1745"/>
      <c r="U4258" s="1745"/>
    </row>
    <row r="4259" spans="13:21">
      <c r="M4259" s="1858"/>
      <c r="N4259" s="1859"/>
      <c r="O4259" s="1859"/>
      <c r="P4259" s="1859"/>
      <c r="Q4259" s="1745"/>
      <c r="R4259" s="1745"/>
      <c r="S4259" s="1745"/>
      <c r="T4259" s="1745"/>
      <c r="U4259" s="1745"/>
    </row>
    <row r="4260" spans="13:21">
      <c r="M4260" s="1858"/>
      <c r="N4260" s="1859"/>
      <c r="O4260" s="1859"/>
      <c r="P4260" s="1859"/>
      <c r="Q4260" s="1745"/>
      <c r="R4260" s="1745"/>
      <c r="S4260" s="1745"/>
      <c r="T4260" s="1745"/>
      <c r="U4260" s="1745"/>
    </row>
    <row r="4261" spans="13:21">
      <c r="M4261" s="1858"/>
      <c r="N4261" s="1859"/>
      <c r="O4261" s="1859"/>
      <c r="P4261" s="1859"/>
      <c r="Q4261" s="1745"/>
      <c r="R4261" s="1745"/>
      <c r="S4261" s="1745"/>
      <c r="T4261" s="1745"/>
      <c r="U4261" s="1745"/>
    </row>
    <row r="4262" spans="13:21">
      <c r="M4262" s="1858"/>
      <c r="N4262" s="1859"/>
      <c r="O4262" s="1859"/>
      <c r="P4262" s="1859"/>
      <c r="Q4262" s="1745"/>
      <c r="R4262" s="1745"/>
      <c r="S4262" s="1745"/>
      <c r="T4262" s="1745"/>
      <c r="U4262" s="1745"/>
    </row>
    <row r="4263" spans="13:21">
      <c r="M4263" s="1858"/>
      <c r="N4263" s="1859"/>
      <c r="O4263" s="1859"/>
      <c r="P4263" s="1859"/>
      <c r="Q4263" s="1745"/>
      <c r="R4263" s="1745"/>
      <c r="S4263" s="1745"/>
      <c r="T4263" s="1745"/>
      <c r="U4263" s="1745"/>
    </row>
    <row r="4264" spans="13:21">
      <c r="M4264" s="1858"/>
      <c r="N4264" s="1859"/>
      <c r="O4264" s="1859"/>
      <c r="P4264" s="1859"/>
      <c r="Q4264" s="1745"/>
      <c r="R4264" s="1745"/>
      <c r="S4264" s="1745"/>
      <c r="T4264" s="1745"/>
      <c r="U4264" s="1745"/>
    </row>
    <row r="4265" spans="13:21">
      <c r="M4265" s="1858"/>
      <c r="N4265" s="1859"/>
      <c r="O4265" s="1859"/>
      <c r="P4265" s="1859"/>
      <c r="Q4265" s="1745"/>
      <c r="R4265" s="1745"/>
      <c r="S4265" s="1745"/>
      <c r="T4265" s="1745"/>
      <c r="U4265" s="1745"/>
    </row>
    <row r="4266" spans="13:21">
      <c r="M4266" s="1858"/>
      <c r="N4266" s="1859"/>
      <c r="O4266" s="1859"/>
      <c r="P4266" s="1859"/>
      <c r="Q4266" s="1745"/>
      <c r="R4266" s="1745"/>
      <c r="S4266" s="1745"/>
      <c r="T4266" s="1745"/>
      <c r="U4266" s="1745"/>
    </row>
    <row r="4267" spans="13:21">
      <c r="M4267" s="1858"/>
      <c r="N4267" s="1859"/>
      <c r="O4267" s="1859"/>
      <c r="P4267" s="1859"/>
      <c r="Q4267" s="1745"/>
      <c r="R4267" s="1745"/>
      <c r="S4267" s="1745"/>
      <c r="T4267" s="1745"/>
      <c r="U4267" s="1745"/>
    </row>
    <row r="4268" spans="13:21">
      <c r="M4268" s="1858"/>
      <c r="N4268" s="1859"/>
      <c r="O4268" s="1859"/>
      <c r="P4268" s="1859"/>
      <c r="Q4268" s="1745"/>
      <c r="R4268" s="1745"/>
      <c r="S4268" s="1745"/>
      <c r="T4268" s="1745"/>
      <c r="U4268" s="1745"/>
    </row>
    <row r="4269" spans="13:21">
      <c r="M4269" s="1858"/>
      <c r="N4269" s="1859"/>
      <c r="O4269" s="1859"/>
      <c r="P4269" s="1859"/>
      <c r="Q4269" s="1745"/>
      <c r="R4269" s="1745"/>
      <c r="S4269" s="1745"/>
      <c r="T4269" s="1745"/>
      <c r="U4269" s="1745"/>
    </row>
    <row r="4270" spans="13:21">
      <c r="M4270" s="1858"/>
      <c r="N4270" s="1859"/>
      <c r="O4270" s="1859"/>
      <c r="P4270" s="1859"/>
      <c r="Q4270" s="1745"/>
      <c r="R4270" s="1745"/>
      <c r="S4270" s="1745"/>
      <c r="T4270" s="1745"/>
      <c r="U4270" s="1745"/>
    </row>
    <row r="4271" spans="13:21">
      <c r="M4271" s="1858"/>
      <c r="N4271" s="1859"/>
      <c r="O4271" s="1859"/>
      <c r="P4271" s="1859"/>
      <c r="Q4271" s="1745"/>
      <c r="R4271" s="1745"/>
      <c r="S4271" s="1745"/>
      <c r="T4271" s="1745"/>
      <c r="U4271" s="1745"/>
    </row>
    <row r="4272" spans="13:21">
      <c r="M4272" s="1858"/>
      <c r="N4272" s="1859"/>
      <c r="O4272" s="1859"/>
      <c r="P4272" s="1859"/>
      <c r="Q4272" s="1745"/>
      <c r="R4272" s="1745"/>
      <c r="S4272" s="1745"/>
      <c r="T4272" s="1745"/>
      <c r="U4272" s="1745"/>
    </row>
    <row r="4273" spans="13:21">
      <c r="M4273" s="1858"/>
      <c r="N4273" s="1859"/>
      <c r="O4273" s="1859"/>
      <c r="P4273" s="1859"/>
      <c r="Q4273" s="1745"/>
      <c r="R4273" s="1745"/>
      <c r="S4273" s="1745"/>
      <c r="T4273" s="1745"/>
      <c r="U4273" s="1745"/>
    </row>
    <row r="4274" spans="13:21">
      <c r="M4274" s="1858"/>
      <c r="N4274" s="1859"/>
      <c r="O4274" s="1859"/>
      <c r="P4274" s="1859"/>
      <c r="Q4274" s="1745"/>
      <c r="R4274" s="1745"/>
      <c r="S4274" s="1745"/>
      <c r="T4274" s="1745"/>
      <c r="U4274" s="1745"/>
    </row>
    <row r="4275" spans="13:21">
      <c r="M4275" s="1858"/>
      <c r="N4275" s="1859"/>
      <c r="O4275" s="1859"/>
      <c r="P4275" s="1859"/>
      <c r="Q4275" s="1745"/>
      <c r="R4275" s="1745"/>
      <c r="S4275" s="1745"/>
      <c r="T4275" s="1745"/>
      <c r="U4275" s="1745"/>
    </row>
    <row r="4276" spans="13:21">
      <c r="M4276" s="1858"/>
      <c r="N4276" s="1859"/>
      <c r="O4276" s="1859"/>
      <c r="P4276" s="1859"/>
      <c r="Q4276" s="1745"/>
      <c r="R4276" s="1745"/>
      <c r="S4276" s="1745"/>
      <c r="T4276" s="1745"/>
      <c r="U4276" s="1745"/>
    </row>
    <row r="4277" spans="13:21">
      <c r="M4277" s="1858"/>
      <c r="N4277" s="1859"/>
      <c r="O4277" s="1859"/>
      <c r="P4277" s="1859"/>
      <c r="Q4277" s="1745"/>
      <c r="R4277" s="1745"/>
      <c r="S4277" s="1745"/>
      <c r="T4277" s="1745"/>
      <c r="U4277" s="1745"/>
    </row>
    <row r="4278" spans="13:21">
      <c r="M4278" s="1858"/>
      <c r="N4278" s="1859"/>
      <c r="O4278" s="1859"/>
      <c r="P4278" s="1859"/>
      <c r="Q4278" s="1745"/>
      <c r="R4278" s="1745"/>
      <c r="S4278" s="1745"/>
      <c r="T4278" s="1745"/>
      <c r="U4278" s="1745"/>
    </row>
    <row r="4279" spans="13:21">
      <c r="M4279" s="1858"/>
      <c r="N4279" s="1859"/>
      <c r="O4279" s="1859"/>
      <c r="P4279" s="1859"/>
      <c r="Q4279" s="1745"/>
      <c r="R4279" s="1745"/>
      <c r="S4279" s="1745"/>
      <c r="T4279" s="1745"/>
      <c r="U4279" s="1745"/>
    </row>
    <row r="4280" spans="13:21">
      <c r="M4280" s="1858"/>
      <c r="N4280" s="1859"/>
      <c r="O4280" s="1859"/>
      <c r="P4280" s="1859"/>
      <c r="Q4280" s="1745"/>
      <c r="R4280" s="1745"/>
      <c r="S4280" s="1745"/>
      <c r="T4280" s="1745"/>
      <c r="U4280" s="1745"/>
    </row>
    <row r="4281" spans="13:21">
      <c r="M4281" s="1858"/>
      <c r="N4281" s="1859"/>
      <c r="O4281" s="1859"/>
      <c r="P4281" s="1859"/>
      <c r="Q4281" s="1745"/>
      <c r="R4281" s="1745"/>
      <c r="S4281" s="1745"/>
      <c r="T4281" s="1745"/>
      <c r="U4281" s="1745"/>
    </row>
    <row r="4282" spans="13:21">
      <c r="M4282" s="1858"/>
      <c r="N4282" s="1859"/>
      <c r="O4282" s="1859"/>
      <c r="P4282" s="1859"/>
      <c r="Q4282" s="1745"/>
      <c r="R4282" s="1745"/>
      <c r="S4282" s="1745"/>
      <c r="T4282" s="1745"/>
      <c r="U4282" s="1745"/>
    </row>
    <row r="4283" spans="13:21">
      <c r="M4283" s="1858"/>
      <c r="N4283" s="1859"/>
      <c r="O4283" s="1859"/>
      <c r="P4283" s="1859"/>
      <c r="Q4283" s="1745"/>
      <c r="R4283" s="1745"/>
      <c r="S4283" s="1745"/>
      <c r="T4283" s="1745"/>
      <c r="U4283" s="1745"/>
    </row>
    <row r="4284" spans="13:21">
      <c r="M4284" s="1858"/>
      <c r="N4284" s="1859"/>
      <c r="O4284" s="1859"/>
      <c r="P4284" s="1859"/>
      <c r="Q4284" s="1745"/>
      <c r="R4284" s="1745"/>
      <c r="S4284" s="1745"/>
      <c r="T4284" s="1745"/>
      <c r="U4284" s="1745"/>
    </row>
    <row r="4285" spans="13:21">
      <c r="M4285" s="1858"/>
      <c r="N4285" s="1859"/>
      <c r="O4285" s="1859"/>
      <c r="P4285" s="1859"/>
      <c r="Q4285" s="1745"/>
      <c r="R4285" s="1745"/>
      <c r="S4285" s="1745"/>
      <c r="T4285" s="1745"/>
      <c r="U4285" s="1745"/>
    </row>
    <row r="4286" spans="13:21">
      <c r="M4286" s="1858"/>
      <c r="N4286" s="1859"/>
      <c r="O4286" s="1859"/>
      <c r="P4286" s="1859"/>
      <c r="Q4286" s="1745"/>
      <c r="R4286" s="1745"/>
      <c r="S4286" s="1745"/>
      <c r="T4286" s="1745"/>
      <c r="U4286" s="1745"/>
    </row>
    <row r="4287" spans="13:21">
      <c r="M4287" s="1858"/>
      <c r="N4287" s="1859"/>
      <c r="O4287" s="1859"/>
      <c r="P4287" s="1859"/>
      <c r="Q4287" s="1745"/>
      <c r="R4287" s="1745"/>
      <c r="S4287" s="1745"/>
      <c r="T4287" s="1745"/>
      <c r="U4287" s="1745"/>
    </row>
    <row r="4288" spans="13:21">
      <c r="M4288" s="1858"/>
      <c r="N4288" s="1859"/>
      <c r="O4288" s="1859"/>
      <c r="P4288" s="1859"/>
      <c r="Q4288" s="1745"/>
      <c r="R4288" s="1745"/>
      <c r="S4288" s="1745"/>
      <c r="T4288" s="1745"/>
      <c r="U4288" s="1745"/>
    </row>
    <row r="4289" spans="13:21">
      <c r="M4289" s="1858"/>
      <c r="N4289" s="1859"/>
      <c r="O4289" s="1859"/>
      <c r="P4289" s="1859"/>
      <c r="Q4289" s="1745"/>
      <c r="R4289" s="1745"/>
      <c r="S4289" s="1745"/>
      <c r="T4289" s="1745"/>
      <c r="U4289" s="1745"/>
    </row>
    <row r="4290" spans="13:21">
      <c r="M4290" s="1858"/>
      <c r="N4290" s="1859"/>
      <c r="O4290" s="1859"/>
      <c r="P4290" s="1859"/>
      <c r="Q4290" s="1745"/>
      <c r="R4290" s="1745"/>
      <c r="S4290" s="1745"/>
      <c r="T4290" s="1745"/>
      <c r="U4290" s="1745"/>
    </row>
    <row r="4291" spans="13:21">
      <c r="M4291" s="1858"/>
      <c r="N4291" s="1859"/>
      <c r="O4291" s="1859"/>
      <c r="P4291" s="1859"/>
      <c r="Q4291" s="1745"/>
      <c r="R4291" s="1745"/>
      <c r="S4291" s="1745"/>
      <c r="T4291" s="1745"/>
      <c r="U4291" s="1745"/>
    </row>
    <row r="4292" spans="13:21">
      <c r="M4292" s="1858"/>
      <c r="N4292" s="1859"/>
      <c r="O4292" s="1859"/>
      <c r="P4292" s="1859"/>
      <c r="Q4292" s="1745"/>
      <c r="R4292" s="1745"/>
      <c r="S4292" s="1745"/>
      <c r="T4292" s="1745"/>
      <c r="U4292" s="1745"/>
    </row>
    <row r="4293" spans="13:21">
      <c r="M4293" s="1858"/>
      <c r="N4293" s="1859"/>
      <c r="O4293" s="1859"/>
      <c r="P4293" s="1859"/>
      <c r="Q4293" s="1745"/>
      <c r="R4293" s="1745"/>
      <c r="S4293" s="1745"/>
      <c r="T4293" s="1745"/>
      <c r="U4293" s="1745"/>
    </row>
    <row r="4294" spans="13:21">
      <c r="M4294" s="1858"/>
      <c r="N4294" s="1859"/>
      <c r="O4294" s="1859"/>
      <c r="P4294" s="1859"/>
      <c r="Q4294" s="1745"/>
      <c r="R4294" s="1745"/>
      <c r="S4294" s="1745"/>
      <c r="T4294" s="1745"/>
      <c r="U4294" s="1745"/>
    </row>
    <row r="4295" spans="13:21">
      <c r="M4295" s="1858"/>
      <c r="N4295" s="1859"/>
      <c r="O4295" s="1859"/>
      <c r="P4295" s="1859"/>
      <c r="Q4295" s="1745"/>
      <c r="R4295" s="1745"/>
      <c r="S4295" s="1745"/>
      <c r="T4295" s="1745"/>
      <c r="U4295" s="1745"/>
    </row>
    <row r="4296" spans="13:21">
      <c r="M4296" s="1858"/>
      <c r="N4296" s="1859"/>
      <c r="O4296" s="1859"/>
      <c r="P4296" s="1859"/>
      <c r="Q4296" s="1745"/>
      <c r="R4296" s="1745"/>
      <c r="S4296" s="1745"/>
      <c r="T4296" s="1745"/>
      <c r="U4296" s="1745"/>
    </row>
    <row r="4297" spans="13:21">
      <c r="M4297" s="1858"/>
      <c r="N4297" s="1859"/>
      <c r="O4297" s="1859"/>
      <c r="P4297" s="1859"/>
      <c r="Q4297" s="1745"/>
      <c r="R4297" s="1745"/>
      <c r="S4297" s="1745"/>
      <c r="T4297" s="1745"/>
      <c r="U4297" s="1745"/>
    </row>
    <row r="4298" spans="13:21">
      <c r="M4298" s="1858"/>
      <c r="N4298" s="1859"/>
      <c r="O4298" s="1859"/>
      <c r="P4298" s="1859"/>
      <c r="Q4298" s="1745"/>
      <c r="R4298" s="1745"/>
      <c r="S4298" s="1745"/>
      <c r="T4298" s="1745"/>
      <c r="U4298" s="1745"/>
    </row>
    <row r="4299" spans="13:21">
      <c r="M4299" s="1858"/>
      <c r="N4299" s="1859"/>
      <c r="O4299" s="1859"/>
      <c r="P4299" s="1859"/>
      <c r="Q4299" s="1745"/>
      <c r="R4299" s="1745"/>
      <c r="S4299" s="1745"/>
      <c r="T4299" s="1745"/>
      <c r="U4299" s="1745"/>
    </row>
    <row r="4300" spans="13:21">
      <c r="M4300" s="1858"/>
      <c r="N4300" s="1859"/>
      <c r="O4300" s="1859"/>
      <c r="P4300" s="1859"/>
      <c r="Q4300" s="1745"/>
      <c r="R4300" s="1745"/>
      <c r="S4300" s="1745"/>
      <c r="T4300" s="1745"/>
      <c r="U4300" s="1745"/>
    </row>
    <row r="4301" spans="13:21">
      <c r="M4301" s="1858"/>
      <c r="N4301" s="1859"/>
      <c r="O4301" s="1859"/>
      <c r="P4301" s="1859"/>
      <c r="Q4301" s="1745"/>
      <c r="R4301" s="1745"/>
      <c r="S4301" s="1745"/>
      <c r="T4301" s="1745"/>
      <c r="U4301" s="1745"/>
    </row>
    <row r="4302" spans="13:21">
      <c r="M4302" s="1858"/>
      <c r="N4302" s="1859"/>
      <c r="O4302" s="1859"/>
      <c r="P4302" s="1859"/>
      <c r="Q4302" s="1745"/>
      <c r="R4302" s="1745"/>
      <c r="S4302" s="1745"/>
      <c r="T4302" s="1745"/>
      <c r="U4302" s="1745"/>
    </row>
    <row r="4303" spans="13:21">
      <c r="M4303" s="1858"/>
      <c r="N4303" s="1859"/>
      <c r="O4303" s="1859"/>
      <c r="P4303" s="1859"/>
      <c r="Q4303" s="1745"/>
      <c r="R4303" s="1745"/>
      <c r="S4303" s="1745"/>
      <c r="T4303" s="1745"/>
      <c r="U4303" s="1745"/>
    </row>
    <row r="4304" spans="13:21">
      <c r="M4304" s="1858"/>
      <c r="N4304" s="1859"/>
      <c r="O4304" s="1859"/>
      <c r="P4304" s="1859"/>
      <c r="Q4304" s="1745"/>
      <c r="R4304" s="1745"/>
      <c r="S4304" s="1745"/>
      <c r="T4304" s="1745"/>
      <c r="U4304" s="1745"/>
    </row>
    <row r="4305" spans="13:21">
      <c r="M4305" s="1858"/>
      <c r="N4305" s="1859"/>
      <c r="O4305" s="1859"/>
      <c r="P4305" s="1859"/>
      <c r="Q4305" s="1745"/>
      <c r="R4305" s="1745"/>
      <c r="S4305" s="1745"/>
      <c r="T4305" s="1745"/>
      <c r="U4305" s="1745"/>
    </row>
    <row r="4306" spans="13:21">
      <c r="M4306" s="1858"/>
      <c r="N4306" s="1859"/>
      <c r="O4306" s="1859"/>
      <c r="P4306" s="1859"/>
      <c r="Q4306" s="1745"/>
      <c r="R4306" s="1745"/>
      <c r="S4306" s="1745"/>
      <c r="T4306" s="1745"/>
      <c r="U4306" s="1745"/>
    </row>
    <row r="4307" spans="13:21">
      <c r="M4307" s="1858"/>
      <c r="N4307" s="1859"/>
      <c r="O4307" s="1859"/>
      <c r="P4307" s="1859"/>
      <c r="Q4307" s="1745"/>
      <c r="R4307" s="1745"/>
      <c r="S4307" s="1745"/>
      <c r="T4307" s="1745"/>
      <c r="U4307" s="1745"/>
    </row>
    <row r="4308" spans="13:21">
      <c r="M4308" s="1858"/>
      <c r="N4308" s="1859"/>
      <c r="O4308" s="1859"/>
      <c r="P4308" s="1859"/>
      <c r="Q4308" s="1745"/>
      <c r="R4308" s="1745"/>
      <c r="S4308" s="1745"/>
      <c r="T4308" s="1745"/>
      <c r="U4308" s="1745"/>
    </row>
    <row r="4309" spans="13:21">
      <c r="M4309" s="1858"/>
      <c r="N4309" s="1859"/>
      <c r="O4309" s="1859"/>
      <c r="P4309" s="1859"/>
      <c r="Q4309" s="1745"/>
      <c r="R4309" s="1745"/>
      <c r="S4309" s="1745"/>
      <c r="T4309" s="1745"/>
      <c r="U4309" s="1745"/>
    </row>
    <row r="4310" spans="13:21">
      <c r="M4310" s="1858"/>
      <c r="N4310" s="1859"/>
      <c r="O4310" s="1859"/>
      <c r="P4310" s="1859"/>
      <c r="Q4310" s="1745"/>
      <c r="R4310" s="1745"/>
      <c r="S4310" s="1745"/>
      <c r="T4310" s="1745"/>
      <c r="U4310" s="1745"/>
    </row>
    <row r="4311" spans="13:21">
      <c r="M4311" s="1858"/>
      <c r="N4311" s="1859"/>
      <c r="O4311" s="1859"/>
      <c r="P4311" s="1859"/>
      <c r="Q4311" s="1745"/>
      <c r="R4311" s="1745"/>
      <c r="S4311" s="1745"/>
      <c r="T4311" s="1745"/>
      <c r="U4311" s="1745"/>
    </row>
    <row r="4312" spans="13:21">
      <c r="M4312" s="1858"/>
      <c r="N4312" s="1859"/>
      <c r="O4312" s="1859"/>
      <c r="P4312" s="1859"/>
      <c r="Q4312" s="1745"/>
      <c r="R4312" s="1745"/>
      <c r="S4312" s="1745"/>
      <c r="T4312" s="1745"/>
      <c r="U4312" s="1745"/>
    </row>
    <row r="4313" spans="13:21">
      <c r="M4313" s="1858"/>
      <c r="N4313" s="1859"/>
      <c r="O4313" s="1859"/>
      <c r="P4313" s="1859"/>
      <c r="Q4313" s="1745"/>
      <c r="R4313" s="1745"/>
      <c r="S4313" s="1745"/>
      <c r="T4313" s="1745"/>
      <c r="U4313" s="1745"/>
    </row>
    <row r="4314" spans="13:21">
      <c r="M4314" s="1858"/>
      <c r="N4314" s="1859"/>
      <c r="O4314" s="1859"/>
      <c r="P4314" s="1859"/>
      <c r="Q4314" s="1745"/>
      <c r="R4314" s="1745"/>
      <c r="S4314" s="1745"/>
      <c r="T4314" s="1745"/>
      <c r="U4314" s="1745"/>
    </row>
    <row r="4315" spans="13:21">
      <c r="M4315" s="1858"/>
      <c r="N4315" s="1859"/>
      <c r="O4315" s="1859"/>
      <c r="P4315" s="1859"/>
      <c r="Q4315" s="1745"/>
      <c r="R4315" s="1745"/>
      <c r="S4315" s="1745"/>
      <c r="T4315" s="1745"/>
      <c r="U4315" s="1745"/>
    </row>
    <row r="4316" spans="13:21">
      <c r="M4316" s="1858"/>
      <c r="N4316" s="1859"/>
      <c r="O4316" s="1859"/>
      <c r="P4316" s="1859"/>
      <c r="Q4316" s="1745"/>
      <c r="R4316" s="1745"/>
      <c r="S4316" s="1745"/>
      <c r="T4316" s="1745"/>
      <c r="U4316" s="1745"/>
    </row>
    <row r="4317" spans="13:21">
      <c r="M4317" s="1858"/>
      <c r="N4317" s="1859"/>
      <c r="O4317" s="1859"/>
      <c r="P4317" s="1859"/>
      <c r="Q4317" s="1745"/>
      <c r="R4317" s="1745"/>
      <c r="S4317" s="1745"/>
      <c r="T4317" s="1745"/>
      <c r="U4317" s="1745"/>
    </row>
    <row r="4318" spans="13:21">
      <c r="M4318" s="1858"/>
      <c r="N4318" s="1859"/>
      <c r="O4318" s="1859"/>
      <c r="P4318" s="1859"/>
      <c r="Q4318" s="1745"/>
      <c r="R4318" s="1745"/>
      <c r="S4318" s="1745"/>
      <c r="T4318" s="1745"/>
      <c r="U4318" s="1745"/>
    </row>
    <row r="4319" spans="13:21">
      <c r="M4319" s="1858"/>
      <c r="N4319" s="1859"/>
      <c r="O4319" s="1859"/>
      <c r="P4319" s="1859"/>
      <c r="Q4319" s="1745"/>
      <c r="R4319" s="1745"/>
      <c r="S4319" s="1745"/>
      <c r="T4319" s="1745"/>
      <c r="U4319" s="1745"/>
    </row>
    <row r="4320" spans="13:21">
      <c r="M4320" s="1858"/>
      <c r="N4320" s="1859"/>
      <c r="O4320" s="1859"/>
      <c r="P4320" s="1859"/>
      <c r="Q4320" s="1745"/>
      <c r="R4320" s="1745"/>
      <c r="S4320" s="1745"/>
      <c r="T4320" s="1745"/>
      <c r="U4320" s="1745"/>
    </row>
    <row r="4321" spans="13:21">
      <c r="M4321" s="1858"/>
      <c r="N4321" s="1859"/>
      <c r="O4321" s="1859"/>
      <c r="P4321" s="1859"/>
      <c r="Q4321" s="1745"/>
      <c r="R4321" s="1745"/>
      <c r="S4321" s="1745"/>
      <c r="T4321" s="1745"/>
      <c r="U4321" s="1745"/>
    </row>
    <row r="4322" spans="13:21">
      <c r="M4322" s="1858"/>
      <c r="N4322" s="1859"/>
      <c r="O4322" s="1859"/>
      <c r="P4322" s="1859"/>
      <c r="Q4322" s="1745"/>
      <c r="R4322" s="1745"/>
      <c r="S4322" s="1745"/>
      <c r="T4322" s="1745"/>
      <c r="U4322" s="1745"/>
    </row>
    <row r="4323" spans="13:21">
      <c r="M4323" s="1858"/>
      <c r="N4323" s="1859"/>
      <c r="O4323" s="1859"/>
      <c r="P4323" s="1859"/>
      <c r="Q4323" s="1745"/>
      <c r="R4323" s="1745"/>
      <c r="S4323" s="1745"/>
      <c r="T4323" s="1745"/>
      <c r="U4323" s="1745"/>
    </row>
    <row r="4324" spans="13:21">
      <c r="M4324" s="1858"/>
      <c r="N4324" s="1859"/>
      <c r="O4324" s="1859"/>
      <c r="P4324" s="1859"/>
      <c r="Q4324" s="1745"/>
      <c r="R4324" s="1745"/>
      <c r="S4324" s="1745"/>
      <c r="T4324" s="1745"/>
      <c r="U4324" s="1745"/>
    </row>
    <row r="4325" spans="13:21">
      <c r="M4325" s="1858"/>
      <c r="N4325" s="1859"/>
      <c r="O4325" s="1859"/>
      <c r="P4325" s="1859"/>
      <c r="Q4325" s="1745"/>
      <c r="R4325" s="1745"/>
      <c r="S4325" s="1745"/>
      <c r="T4325" s="1745"/>
      <c r="U4325" s="1745"/>
    </row>
    <row r="4326" spans="13:21">
      <c r="M4326" s="1858"/>
      <c r="N4326" s="1859"/>
      <c r="O4326" s="1859"/>
      <c r="P4326" s="1859"/>
      <c r="Q4326" s="1745"/>
      <c r="R4326" s="1745"/>
      <c r="S4326" s="1745"/>
      <c r="T4326" s="1745"/>
      <c r="U4326" s="1745"/>
    </row>
    <row r="4327" spans="13:21">
      <c r="M4327" s="1858"/>
      <c r="N4327" s="1859"/>
      <c r="O4327" s="1859"/>
      <c r="P4327" s="1859"/>
      <c r="Q4327" s="1745"/>
      <c r="R4327" s="1745"/>
      <c r="S4327" s="1745"/>
      <c r="T4327" s="1745"/>
      <c r="U4327" s="1745"/>
    </row>
    <row r="4328" spans="13:21">
      <c r="M4328" s="1858"/>
      <c r="N4328" s="1859"/>
      <c r="O4328" s="1859"/>
      <c r="P4328" s="1859"/>
      <c r="Q4328" s="1745"/>
      <c r="R4328" s="1745"/>
      <c r="S4328" s="1745"/>
      <c r="T4328" s="1745"/>
      <c r="U4328" s="1745"/>
    </row>
    <row r="4329" spans="13:21">
      <c r="M4329" s="1858"/>
      <c r="N4329" s="1859"/>
      <c r="O4329" s="1859"/>
      <c r="P4329" s="1859"/>
      <c r="Q4329" s="1745"/>
      <c r="R4329" s="1745"/>
      <c r="S4329" s="1745"/>
      <c r="T4329" s="1745"/>
      <c r="U4329" s="1745"/>
    </row>
    <row r="4330" spans="13:21">
      <c r="M4330" s="1858"/>
      <c r="N4330" s="1859"/>
      <c r="O4330" s="1859"/>
      <c r="P4330" s="1859"/>
      <c r="Q4330" s="1745"/>
      <c r="R4330" s="1745"/>
      <c r="S4330" s="1745"/>
      <c r="T4330" s="1745"/>
      <c r="U4330" s="1745"/>
    </row>
    <row r="4331" spans="13:21">
      <c r="M4331" s="1858"/>
      <c r="N4331" s="1859"/>
      <c r="O4331" s="1859"/>
      <c r="P4331" s="1859"/>
      <c r="Q4331" s="1745"/>
      <c r="R4331" s="1745"/>
      <c r="S4331" s="1745"/>
      <c r="T4331" s="1745"/>
      <c r="U4331" s="1745"/>
    </row>
    <row r="4332" spans="13:21">
      <c r="M4332" s="1858"/>
      <c r="N4332" s="1859"/>
      <c r="O4332" s="1859"/>
      <c r="P4332" s="1859"/>
      <c r="Q4332" s="1745"/>
      <c r="R4332" s="1745"/>
      <c r="S4332" s="1745"/>
      <c r="T4332" s="1745"/>
      <c r="U4332" s="1745"/>
    </row>
    <row r="4333" spans="13:21">
      <c r="M4333" s="1858"/>
      <c r="N4333" s="1859"/>
      <c r="O4333" s="1859"/>
      <c r="P4333" s="1859"/>
      <c r="Q4333" s="1745"/>
      <c r="R4333" s="1745"/>
      <c r="S4333" s="1745"/>
      <c r="T4333" s="1745"/>
      <c r="U4333" s="1745"/>
    </row>
    <row r="4334" spans="13:21">
      <c r="M4334" s="1858"/>
      <c r="N4334" s="1859"/>
      <c r="O4334" s="1859"/>
      <c r="P4334" s="1859"/>
      <c r="Q4334" s="1745"/>
      <c r="R4334" s="1745"/>
      <c r="S4334" s="1745"/>
      <c r="T4334" s="1745"/>
      <c r="U4334" s="1745"/>
    </row>
    <row r="4335" spans="13:21">
      <c r="M4335" s="1858"/>
      <c r="N4335" s="1859"/>
      <c r="O4335" s="1859"/>
      <c r="P4335" s="1859"/>
      <c r="Q4335" s="1745"/>
      <c r="R4335" s="1745"/>
      <c r="S4335" s="1745"/>
      <c r="T4335" s="1745"/>
      <c r="U4335" s="1745"/>
    </row>
    <row r="4336" spans="13:21">
      <c r="M4336" s="1858"/>
      <c r="N4336" s="1859"/>
      <c r="O4336" s="1859"/>
      <c r="P4336" s="1859"/>
      <c r="Q4336" s="1745"/>
      <c r="R4336" s="1745"/>
      <c r="S4336" s="1745"/>
      <c r="T4336" s="1745"/>
      <c r="U4336" s="1745"/>
    </row>
    <row r="4337" spans="13:21">
      <c r="M4337" s="1858"/>
      <c r="N4337" s="1859"/>
      <c r="O4337" s="1859"/>
      <c r="P4337" s="1859"/>
      <c r="Q4337" s="1745"/>
      <c r="R4337" s="1745"/>
      <c r="S4337" s="1745"/>
      <c r="T4337" s="1745"/>
      <c r="U4337" s="1745"/>
    </row>
    <row r="4338" spans="13:21">
      <c r="M4338" s="1858"/>
      <c r="N4338" s="1859"/>
      <c r="O4338" s="1859"/>
      <c r="P4338" s="1859"/>
      <c r="Q4338" s="1745"/>
      <c r="R4338" s="1745"/>
      <c r="S4338" s="1745"/>
      <c r="T4338" s="1745"/>
      <c r="U4338" s="1745"/>
    </row>
    <row r="4339" spans="13:21">
      <c r="M4339" s="1858"/>
      <c r="N4339" s="1859"/>
      <c r="O4339" s="1859"/>
      <c r="P4339" s="1859"/>
      <c r="Q4339" s="1745"/>
      <c r="R4339" s="1745"/>
      <c r="S4339" s="1745"/>
      <c r="T4339" s="1745"/>
      <c r="U4339" s="1745"/>
    </row>
    <row r="4340" spans="13:21">
      <c r="M4340" s="1858"/>
      <c r="N4340" s="1859"/>
      <c r="O4340" s="1859"/>
      <c r="P4340" s="1859"/>
      <c r="Q4340" s="1745"/>
      <c r="R4340" s="1745"/>
      <c r="S4340" s="1745"/>
      <c r="T4340" s="1745"/>
      <c r="U4340" s="1745"/>
    </row>
    <row r="4341" spans="13:21">
      <c r="M4341" s="1858"/>
      <c r="N4341" s="1859"/>
      <c r="O4341" s="1859"/>
      <c r="P4341" s="1859"/>
      <c r="Q4341" s="1745"/>
      <c r="R4341" s="1745"/>
      <c r="S4341" s="1745"/>
      <c r="T4341" s="1745"/>
      <c r="U4341" s="1745"/>
    </row>
    <row r="4342" spans="13:21">
      <c r="M4342" s="1858"/>
      <c r="N4342" s="1859"/>
      <c r="O4342" s="1859"/>
      <c r="P4342" s="1859"/>
      <c r="Q4342" s="1745"/>
      <c r="R4342" s="1745"/>
      <c r="S4342" s="1745"/>
      <c r="T4342" s="1745"/>
      <c r="U4342" s="1745"/>
    </row>
    <row r="4343" spans="13:21">
      <c r="M4343" s="1858"/>
      <c r="N4343" s="1859"/>
      <c r="O4343" s="1859"/>
      <c r="P4343" s="1859"/>
      <c r="Q4343" s="1745"/>
      <c r="R4343" s="1745"/>
      <c r="S4343" s="1745"/>
      <c r="T4343" s="1745"/>
      <c r="U4343" s="1745"/>
    </row>
    <row r="4344" spans="13:21">
      <c r="M4344" s="1858"/>
      <c r="N4344" s="1859"/>
      <c r="O4344" s="1859"/>
      <c r="P4344" s="1859"/>
      <c r="Q4344" s="1745"/>
      <c r="R4344" s="1745"/>
      <c r="S4344" s="1745"/>
      <c r="T4344" s="1745"/>
      <c r="U4344" s="1745"/>
    </row>
    <row r="4345" spans="13:21">
      <c r="M4345" s="1858"/>
      <c r="N4345" s="1859"/>
      <c r="O4345" s="1859"/>
      <c r="P4345" s="1859"/>
      <c r="Q4345" s="1745"/>
      <c r="R4345" s="1745"/>
      <c r="S4345" s="1745"/>
      <c r="T4345" s="1745"/>
      <c r="U4345" s="1745"/>
    </row>
    <row r="4346" spans="13:21">
      <c r="M4346" s="1858"/>
      <c r="N4346" s="1859"/>
      <c r="O4346" s="1859"/>
      <c r="P4346" s="1859"/>
      <c r="Q4346" s="1745"/>
      <c r="R4346" s="1745"/>
      <c r="S4346" s="1745"/>
      <c r="T4346" s="1745"/>
      <c r="U4346" s="1745"/>
    </row>
    <row r="4347" spans="13:21">
      <c r="M4347" s="1858"/>
      <c r="N4347" s="1859"/>
      <c r="O4347" s="1859"/>
      <c r="P4347" s="1859"/>
      <c r="Q4347" s="1745"/>
      <c r="R4347" s="1745"/>
      <c r="S4347" s="1745"/>
      <c r="T4347" s="1745"/>
      <c r="U4347" s="1745"/>
    </row>
    <row r="4348" spans="13:21">
      <c r="M4348" s="1858"/>
      <c r="N4348" s="1859"/>
      <c r="O4348" s="1859"/>
      <c r="P4348" s="1859"/>
      <c r="Q4348" s="1745"/>
      <c r="R4348" s="1745"/>
      <c r="S4348" s="1745"/>
      <c r="T4348" s="1745"/>
      <c r="U4348" s="1745"/>
    </row>
    <row r="4349" spans="13:21">
      <c r="M4349" s="1858"/>
      <c r="N4349" s="1859"/>
      <c r="O4349" s="1859"/>
      <c r="P4349" s="1859"/>
      <c r="Q4349" s="1745"/>
      <c r="R4349" s="1745"/>
      <c r="S4349" s="1745"/>
      <c r="T4349" s="1745"/>
      <c r="U4349" s="1745"/>
    </row>
    <row r="4350" spans="13:21">
      <c r="M4350" s="1858"/>
      <c r="N4350" s="1859"/>
      <c r="O4350" s="1859"/>
      <c r="P4350" s="1859"/>
      <c r="Q4350" s="1745"/>
      <c r="R4350" s="1745"/>
      <c r="S4350" s="1745"/>
      <c r="T4350" s="1745"/>
      <c r="U4350" s="1745"/>
    </row>
    <row r="4351" spans="13:21">
      <c r="M4351" s="1858"/>
      <c r="N4351" s="1859"/>
      <c r="O4351" s="1859"/>
      <c r="P4351" s="1859"/>
      <c r="Q4351" s="1745"/>
      <c r="R4351" s="1745"/>
      <c r="S4351" s="1745"/>
      <c r="T4351" s="1745"/>
      <c r="U4351" s="1745"/>
    </row>
    <row r="4352" spans="13:21">
      <c r="M4352" s="1858"/>
      <c r="N4352" s="1859"/>
      <c r="O4352" s="1859"/>
      <c r="P4352" s="1859"/>
      <c r="Q4352" s="1745"/>
      <c r="R4352" s="1745"/>
      <c r="S4352" s="1745"/>
      <c r="T4352" s="1745"/>
      <c r="U4352" s="1745"/>
    </row>
    <row r="4353" spans="13:21">
      <c r="M4353" s="1858"/>
      <c r="N4353" s="1859"/>
      <c r="O4353" s="1859"/>
      <c r="P4353" s="1859"/>
      <c r="Q4353" s="1745"/>
      <c r="R4353" s="1745"/>
      <c r="S4353" s="1745"/>
      <c r="T4353" s="1745"/>
      <c r="U4353" s="1745"/>
    </row>
    <row r="4354" spans="13:21">
      <c r="M4354" s="1858"/>
      <c r="N4354" s="1859"/>
      <c r="O4354" s="1859"/>
      <c r="P4354" s="1859"/>
      <c r="Q4354" s="1745"/>
      <c r="R4354" s="1745"/>
      <c r="S4354" s="1745"/>
      <c r="T4354" s="1745"/>
      <c r="U4354" s="1745"/>
    </row>
    <row r="4355" spans="13:21">
      <c r="M4355" s="1858"/>
      <c r="N4355" s="1859"/>
      <c r="O4355" s="1859"/>
      <c r="P4355" s="1859"/>
      <c r="Q4355" s="1745"/>
      <c r="R4355" s="1745"/>
      <c r="S4355" s="1745"/>
      <c r="T4355" s="1745"/>
      <c r="U4355" s="1745"/>
    </row>
    <row r="4356" spans="13:21">
      <c r="M4356" s="1858"/>
      <c r="N4356" s="1859"/>
      <c r="O4356" s="1859"/>
      <c r="P4356" s="1859"/>
      <c r="Q4356" s="1745"/>
      <c r="R4356" s="1745"/>
      <c r="S4356" s="1745"/>
      <c r="T4356" s="1745"/>
      <c r="U4356" s="1745"/>
    </row>
    <row r="4357" spans="13:21">
      <c r="M4357" s="1858"/>
      <c r="N4357" s="1859"/>
      <c r="O4357" s="1859"/>
      <c r="P4357" s="1859"/>
      <c r="Q4357" s="1745"/>
      <c r="R4357" s="1745"/>
      <c r="S4357" s="1745"/>
      <c r="T4357" s="1745"/>
      <c r="U4357" s="1745"/>
    </row>
    <row r="4358" spans="13:21">
      <c r="M4358" s="1858"/>
      <c r="N4358" s="1859"/>
      <c r="O4358" s="1859"/>
      <c r="P4358" s="1859"/>
      <c r="Q4358" s="1745"/>
      <c r="R4358" s="1745"/>
      <c r="S4358" s="1745"/>
      <c r="T4358" s="1745"/>
      <c r="U4358" s="1745"/>
    </row>
    <row r="4359" spans="13:21">
      <c r="M4359" s="1858"/>
      <c r="N4359" s="1859"/>
      <c r="O4359" s="1859"/>
      <c r="P4359" s="1859"/>
      <c r="Q4359" s="1745"/>
      <c r="R4359" s="1745"/>
      <c r="S4359" s="1745"/>
      <c r="T4359" s="1745"/>
      <c r="U4359" s="1745"/>
    </row>
    <row r="4360" spans="13:21">
      <c r="M4360" s="1858"/>
      <c r="N4360" s="1859"/>
      <c r="O4360" s="1859"/>
      <c r="P4360" s="1859"/>
      <c r="Q4360" s="1745"/>
      <c r="R4360" s="1745"/>
      <c r="S4360" s="1745"/>
      <c r="T4360" s="1745"/>
      <c r="U4360" s="1745"/>
    </row>
    <row r="4361" spans="13:21">
      <c r="M4361" s="1858"/>
      <c r="N4361" s="1859"/>
      <c r="O4361" s="1859"/>
      <c r="P4361" s="1859"/>
      <c r="Q4361" s="1745"/>
      <c r="R4361" s="1745"/>
      <c r="S4361" s="1745"/>
      <c r="T4361" s="1745"/>
      <c r="U4361" s="1745"/>
    </row>
    <row r="4362" spans="13:21">
      <c r="M4362" s="1858"/>
      <c r="N4362" s="1859"/>
      <c r="O4362" s="1859"/>
      <c r="P4362" s="1859"/>
      <c r="Q4362" s="1745"/>
      <c r="R4362" s="1745"/>
      <c r="S4362" s="1745"/>
      <c r="T4362" s="1745"/>
      <c r="U4362" s="1745"/>
    </row>
    <row r="4363" spans="13:21">
      <c r="M4363" s="1858"/>
      <c r="N4363" s="1859"/>
      <c r="O4363" s="1859"/>
      <c r="P4363" s="1859"/>
      <c r="Q4363" s="1745"/>
      <c r="R4363" s="1745"/>
      <c r="S4363" s="1745"/>
      <c r="T4363" s="1745"/>
      <c r="U4363" s="1745"/>
    </row>
    <row r="4364" spans="13:21">
      <c r="M4364" s="1858"/>
      <c r="N4364" s="1859"/>
      <c r="O4364" s="1859"/>
      <c r="P4364" s="1859"/>
      <c r="Q4364" s="1745"/>
      <c r="R4364" s="1745"/>
      <c r="S4364" s="1745"/>
      <c r="T4364" s="1745"/>
      <c r="U4364" s="1745"/>
    </row>
    <row r="4365" spans="13:21">
      <c r="M4365" s="1858"/>
      <c r="N4365" s="1859"/>
      <c r="O4365" s="1859"/>
      <c r="P4365" s="1859"/>
      <c r="Q4365" s="1745"/>
      <c r="R4365" s="1745"/>
      <c r="S4365" s="1745"/>
      <c r="T4365" s="1745"/>
      <c r="U4365" s="1745"/>
    </row>
    <row r="4366" spans="13:21">
      <c r="M4366" s="1858"/>
      <c r="N4366" s="1859"/>
      <c r="O4366" s="1859"/>
      <c r="P4366" s="1859"/>
      <c r="Q4366" s="1745"/>
      <c r="R4366" s="1745"/>
      <c r="S4366" s="1745"/>
      <c r="T4366" s="1745"/>
      <c r="U4366" s="1745"/>
    </row>
    <row r="4367" spans="13:21">
      <c r="M4367" s="1858"/>
      <c r="N4367" s="1859"/>
      <c r="O4367" s="1859"/>
      <c r="P4367" s="1859"/>
      <c r="Q4367" s="1745"/>
      <c r="R4367" s="1745"/>
      <c r="S4367" s="1745"/>
      <c r="T4367" s="1745"/>
      <c r="U4367" s="1745"/>
    </row>
    <row r="4368" spans="13:21">
      <c r="M4368" s="1858"/>
      <c r="N4368" s="1859"/>
      <c r="O4368" s="1859"/>
      <c r="P4368" s="1859"/>
      <c r="Q4368" s="1745"/>
      <c r="R4368" s="1745"/>
      <c r="S4368" s="1745"/>
      <c r="T4368" s="1745"/>
      <c r="U4368" s="1745"/>
    </row>
    <row r="4369" spans="13:21">
      <c r="M4369" s="1858"/>
      <c r="N4369" s="1859"/>
      <c r="O4369" s="1859"/>
      <c r="P4369" s="1859"/>
      <c r="Q4369" s="1745"/>
      <c r="R4369" s="1745"/>
      <c r="S4369" s="1745"/>
      <c r="T4369" s="1745"/>
      <c r="U4369" s="1745"/>
    </row>
    <row r="4370" spans="13:21">
      <c r="M4370" s="1858"/>
      <c r="N4370" s="1859"/>
      <c r="O4370" s="1859"/>
      <c r="P4370" s="1859"/>
      <c r="Q4370" s="1745"/>
      <c r="R4370" s="1745"/>
      <c r="S4370" s="1745"/>
      <c r="T4370" s="1745"/>
      <c r="U4370" s="1745"/>
    </row>
    <row r="4371" spans="13:21">
      <c r="M4371" s="1858"/>
      <c r="N4371" s="1859"/>
      <c r="O4371" s="1859"/>
      <c r="P4371" s="1859"/>
      <c r="Q4371" s="1745"/>
      <c r="R4371" s="1745"/>
      <c r="S4371" s="1745"/>
      <c r="T4371" s="1745"/>
      <c r="U4371" s="1745"/>
    </row>
    <row r="4372" spans="13:21">
      <c r="M4372" s="1858"/>
      <c r="N4372" s="1859"/>
      <c r="O4372" s="1859"/>
      <c r="P4372" s="1859"/>
      <c r="Q4372" s="1745"/>
      <c r="R4372" s="1745"/>
      <c r="S4372" s="1745"/>
      <c r="T4372" s="1745"/>
      <c r="U4372" s="1745"/>
    </row>
    <row r="4373" spans="13:21">
      <c r="M4373" s="1858"/>
      <c r="N4373" s="1859"/>
      <c r="O4373" s="1859"/>
      <c r="P4373" s="1859"/>
      <c r="Q4373" s="1745"/>
      <c r="R4373" s="1745"/>
      <c r="S4373" s="1745"/>
      <c r="T4373" s="1745"/>
      <c r="U4373" s="1745"/>
    </row>
    <row r="4374" spans="13:21">
      <c r="M4374" s="1858"/>
      <c r="N4374" s="1859"/>
      <c r="O4374" s="1859"/>
      <c r="P4374" s="1859"/>
      <c r="Q4374" s="1745"/>
      <c r="R4374" s="1745"/>
      <c r="S4374" s="1745"/>
      <c r="T4374" s="1745"/>
      <c r="U4374" s="1745"/>
    </row>
    <row r="4375" spans="13:21">
      <c r="M4375" s="1858"/>
      <c r="N4375" s="1859"/>
      <c r="O4375" s="1859"/>
      <c r="P4375" s="1859"/>
      <c r="Q4375" s="1745"/>
      <c r="R4375" s="1745"/>
      <c r="S4375" s="1745"/>
      <c r="T4375" s="1745"/>
      <c r="U4375" s="1745"/>
    </row>
    <row r="4376" spans="13:21">
      <c r="M4376" s="1858"/>
      <c r="N4376" s="1859"/>
      <c r="O4376" s="1859"/>
      <c r="P4376" s="1859"/>
      <c r="Q4376" s="1745"/>
      <c r="R4376" s="1745"/>
      <c r="S4376" s="1745"/>
      <c r="T4376" s="1745"/>
      <c r="U4376" s="1745"/>
    </row>
    <row r="4377" spans="13:21">
      <c r="M4377" s="1858"/>
      <c r="N4377" s="1859"/>
      <c r="O4377" s="1859"/>
      <c r="P4377" s="1859"/>
      <c r="Q4377" s="1745"/>
      <c r="R4377" s="1745"/>
      <c r="S4377" s="1745"/>
      <c r="T4377" s="1745"/>
      <c r="U4377" s="1745"/>
    </row>
    <row r="4378" spans="13:21">
      <c r="M4378" s="1858"/>
      <c r="N4378" s="1859"/>
      <c r="O4378" s="1859"/>
      <c r="P4378" s="1859"/>
      <c r="Q4378" s="1745"/>
      <c r="R4378" s="1745"/>
      <c r="S4378" s="1745"/>
      <c r="T4378" s="1745"/>
      <c r="U4378" s="1745"/>
    </row>
    <row r="4379" spans="13:21">
      <c r="M4379" s="1858"/>
      <c r="N4379" s="1859"/>
      <c r="O4379" s="1859"/>
      <c r="P4379" s="1859"/>
      <c r="Q4379" s="1745"/>
      <c r="R4379" s="1745"/>
      <c r="S4379" s="1745"/>
      <c r="T4379" s="1745"/>
      <c r="U4379" s="1745"/>
    </row>
    <row r="4380" spans="13:21">
      <c r="M4380" s="1858"/>
      <c r="N4380" s="1859"/>
      <c r="O4380" s="1859"/>
      <c r="P4380" s="1859"/>
      <c r="Q4380" s="1745"/>
      <c r="R4380" s="1745"/>
      <c r="S4380" s="1745"/>
      <c r="T4380" s="1745"/>
      <c r="U4380" s="1745"/>
    </row>
    <row r="4381" spans="13:21">
      <c r="M4381" s="1858"/>
      <c r="N4381" s="1859"/>
      <c r="O4381" s="1859"/>
      <c r="P4381" s="1859"/>
      <c r="Q4381" s="1745"/>
      <c r="R4381" s="1745"/>
      <c r="S4381" s="1745"/>
      <c r="T4381" s="1745"/>
      <c r="U4381" s="1745"/>
    </row>
    <row r="4382" spans="13:21">
      <c r="M4382" s="1858"/>
      <c r="N4382" s="1859"/>
      <c r="O4382" s="1859"/>
      <c r="P4382" s="1859"/>
      <c r="Q4382" s="1745"/>
      <c r="R4382" s="1745"/>
      <c r="S4382" s="1745"/>
      <c r="T4382" s="1745"/>
      <c r="U4382" s="1745"/>
    </row>
    <row r="4383" spans="13:21">
      <c r="M4383" s="1858"/>
      <c r="N4383" s="1859"/>
      <c r="O4383" s="1859"/>
      <c r="P4383" s="1859"/>
      <c r="Q4383" s="1745"/>
      <c r="R4383" s="1745"/>
      <c r="S4383" s="1745"/>
      <c r="T4383" s="1745"/>
      <c r="U4383" s="1745"/>
    </row>
    <row r="4384" spans="13:21">
      <c r="M4384" s="1858"/>
      <c r="N4384" s="1859"/>
      <c r="O4384" s="1859"/>
      <c r="P4384" s="1859"/>
      <c r="Q4384" s="1745"/>
      <c r="R4384" s="1745"/>
      <c r="S4384" s="1745"/>
      <c r="T4384" s="1745"/>
      <c r="U4384" s="1745"/>
    </row>
    <row r="4385" spans="13:21">
      <c r="M4385" s="1858"/>
      <c r="N4385" s="1859"/>
      <c r="O4385" s="1859"/>
      <c r="P4385" s="1859"/>
      <c r="Q4385" s="1745"/>
      <c r="R4385" s="1745"/>
      <c r="S4385" s="1745"/>
      <c r="T4385" s="1745"/>
      <c r="U4385" s="1745"/>
    </row>
    <row r="4386" spans="13:21">
      <c r="M4386" s="1858"/>
      <c r="N4386" s="1859"/>
      <c r="O4386" s="1859"/>
      <c r="P4386" s="1859"/>
      <c r="Q4386" s="1745"/>
      <c r="R4386" s="1745"/>
      <c r="S4386" s="1745"/>
      <c r="T4386" s="1745"/>
      <c r="U4386" s="1745"/>
    </row>
    <row r="4387" spans="13:21">
      <c r="M4387" s="1858"/>
      <c r="N4387" s="1859"/>
      <c r="O4387" s="1859"/>
      <c r="P4387" s="1859"/>
      <c r="Q4387" s="1745"/>
      <c r="R4387" s="1745"/>
      <c r="S4387" s="1745"/>
      <c r="T4387" s="1745"/>
      <c r="U4387" s="1745"/>
    </row>
    <row r="4388" spans="13:21">
      <c r="M4388" s="1858"/>
      <c r="N4388" s="1859"/>
      <c r="O4388" s="1859"/>
      <c r="P4388" s="1859"/>
      <c r="Q4388" s="1745"/>
      <c r="R4388" s="1745"/>
      <c r="S4388" s="1745"/>
      <c r="T4388" s="1745"/>
      <c r="U4388" s="1745"/>
    </row>
    <row r="4389" spans="13:21">
      <c r="M4389" s="1858"/>
      <c r="N4389" s="1859"/>
      <c r="O4389" s="1859"/>
      <c r="P4389" s="1859"/>
      <c r="Q4389" s="1745"/>
      <c r="R4389" s="1745"/>
      <c r="S4389" s="1745"/>
      <c r="T4389" s="1745"/>
      <c r="U4389" s="1745"/>
    </row>
    <row r="4390" spans="13:21">
      <c r="M4390" s="1858"/>
      <c r="N4390" s="1859"/>
      <c r="O4390" s="1859"/>
      <c r="P4390" s="1859"/>
      <c r="Q4390" s="1745"/>
      <c r="R4390" s="1745"/>
      <c r="S4390" s="1745"/>
      <c r="T4390" s="1745"/>
      <c r="U4390" s="1745"/>
    </row>
    <row r="4391" spans="13:21">
      <c r="M4391" s="1858"/>
      <c r="N4391" s="1859"/>
      <c r="O4391" s="1859"/>
      <c r="P4391" s="1859"/>
      <c r="Q4391" s="1745"/>
      <c r="R4391" s="1745"/>
      <c r="S4391" s="1745"/>
      <c r="T4391" s="1745"/>
      <c r="U4391" s="1745"/>
    </row>
    <row r="4392" spans="13:21">
      <c r="M4392" s="1858"/>
      <c r="N4392" s="1859"/>
      <c r="O4392" s="1859"/>
      <c r="P4392" s="1859"/>
      <c r="Q4392" s="1745"/>
      <c r="R4392" s="1745"/>
      <c r="S4392" s="1745"/>
      <c r="T4392" s="1745"/>
      <c r="U4392" s="1745"/>
    </row>
    <row r="4393" spans="13:21">
      <c r="M4393" s="1858"/>
      <c r="N4393" s="1859"/>
      <c r="O4393" s="1859"/>
      <c r="P4393" s="1859"/>
      <c r="Q4393" s="1745"/>
      <c r="R4393" s="1745"/>
      <c r="S4393" s="1745"/>
      <c r="T4393" s="1745"/>
      <c r="U4393" s="1745"/>
    </row>
    <row r="4394" spans="13:21">
      <c r="M4394" s="1858"/>
      <c r="N4394" s="1859"/>
      <c r="O4394" s="1859"/>
      <c r="P4394" s="1859"/>
      <c r="Q4394" s="1745"/>
      <c r="R4394" s="1745"/>
      <c r="S4394" s="1745"/>
      <c r="T4394" s="1745"/>
      <c r="U4394" s="1745"/>
    </row>
    <row r="4395" spans="13:21">
      <c r="M4395" s="1858"/>
      <c r="N4395" s="1859"/>
      <c r="O4395" s="1859"/>
      <c r="P4395" s="1859"/>
      <c r="Q4395" s="1745"/>
      <c r="R4395" s="1745"/>
      <c r="S4395" s="1745"/>
      <c r="T4395" s="1745"/>
      <c r="U4395" s="1745"/>
    </row>
    <row r="4396" spans="13:21">
      <c r="M4396" s="1858"/>
      <c r="N4396" s="1859"/>
      <c r="O4396" s="1859"/>
      <c r="P4396" s="1859"/>
      <c r="Q4396" s="1745"/>
      <c r="R4396" s="1745"/>
      <c r="S4396" s="1745"/>
      <c r="T4396" s="1745"/>
      <c r="U4396" s="1745"/>
    </row>
    <row r="4397" spans="13:21">
      <c r="M4397" s="1858"/>
      <c r="N4397" s="1859"/>
      <c r="O4397" s="1859"/>
      <c r="P4397" s="1859"/>
      <c r="Q4397" s="1745"/>
      <c r="R4397" s="1745"/>
      <c r="S4397" s="1745"/>
      <c r="T4397" s="1745"/>
      <c r="U4397" s="1745"/>
    </row>
    <row r="4398" spans="13:21">
      <c r="M4398" s="1858"/>
      <c r="N4398" s="1859"/>
      <c r="O4398" s="1859"/>
      <c r="P4398" s="1859"/>
      <c r="Q4398" s="1745"/>
      <c r="R4398" s="1745"/>
      <c r="S4398" s="1745"/>
      <c r="T4398" s="1745"/>
      <c r="U4398" s="1745"/>
    </row>
    <row r="4399" spans="13:21">
      <c r="M4399" s="1858"/>
      <c r="N4399" s="1859"/>
      <c r="O4399" s="1859"/>
      <c r="P4399" s="1859"/>
      <c r="Q4399" s="1745"/>
      <c r="R4399" s="1745"/>
      <c r="S4399" s="1745"/>
      <c r="T4399" s="1745"/>
      <c r="U4399" s="1745"/>
    </row>
    <row r="4400" spans="13:21">
      <c r="M4400" s="1858"/>
      <c r="N4400" s="1859"/>
      <c r="O4400" s="1859"/>
      <c r="P4400" s="1859"/>
      <c r="Q4400" s="1745"/>
      <c r="R4400" s="1745"/>
      <c r="S4400" s="1745"/>
      <c r="T4400" s="1745"/>
      <c r="U4400" s="1745"/>
    </row>
    <row r="4401" spans="13:21">
      <c r="M4401" s="1858"/>
      <c r="N4401" s="1859"/>
      <c r="O4401" s="1859"/>
      <c r="P4401" s="1859"/>
      <c r="Q4401" s="1745"/>
      <c r="R4401" s="1745"/>
      <c r="S4401" s="1745"/>
      <c r="T4401" s="1745"/>
      <c r="U4401" s="1745"/>
    </row>
    <row r="4402" spans="13:21">
      <c r="M4402" s="1858"/>
      <c r="N4402" s="1859"/>
      <c r="O4402" s="1859"/>
      <c r="P4402" s="1859"/>
      <c r="Q4402" s="1745"/>
      <c r="R4402" s="1745"/>
      <c r="S4402" s="1745"/>
      <c r="T4402" s="1745"/>
      <c r="U4402" s="1745"/>
    </row>
    <row r="4403" spans="13:21">
      <c r="M4403" s="1858"/>
      <c r="N4403" s="1859"/>
      <c r="O4403" s="1859"/>
      <c r="P4403" s="1859"/>
      <c r="Q4403" s="1745"/>
      <c r="R4403" s="1745"/>
      <c r="S4403" s="1745"/>
      <c r="T4403" s="1745"/>
      <c r="U4403" s="1745"/>
    </row>
    <row r="4404" spans="13:21">
      <c r="M4404" s="1858"/>
      <c r="N4404" s="1859"/>
      <c r="O4404" s="1859"/>
      <c r="P4404" s="1859"/>
      <c r="Q4404" s="1745"/>
      <c r="R4404" s="1745"/>
      <c r="S4404" s="1745"/>
      <c r="T4404" s="1745"/>
      <c r="U4404" s="1745"/>
    </row>
    <row r="4405" spans="13:21">
      <c r="M4405" s="1858"/>
      <c r="N4405" s="1859"/>
      <c r="O4405" s="1859"/>
      <c r="P4405" s="1859"/>
      <c r="Q4405" s="1745"/>
      <c r="R4405" s="1745"/>
      <c r="S4405" s="1745"/>
      <c r="T4405" s="1745"/>
      <c r="U4405" s="1745"/>
    </row>
    <row r="4406" spans="13:21">
      <c r="M4406" s="1858"/>
      <c r="N4406" s="1859"/>
      <c r="O4406" s="1859"/>
      <c r="P4406" s="1859"/>
      <c r="Q4406" s="1745"/>
      <c r="R4406" s="1745"/>
      <c r="S4406" s="1745"/>
      <c r="T4406" s="1745"/>
      <c r="U4406" s="1745"/>
    </row>
    <row r="4407" spans="13:21">
      <c r="M4407" s="1858"/>
      <c r="N4407" s="1859"/>
      <c r="O4407" s="1859"/>
      <c r="P4407" s="1859"/>
      <c r="Q4407" s="1745"/>
      <c r="R4407" s="1745"/>
      <c r="S4407" s="1745"/>
      <c r="T4407" s="1745"/>
      <c r="U4407" s="1745"/>
    </row>
    <row r="4408" spans="13:21">
      <c r="M4408" s="1858"/>
      <c r="N4408" s="1859"/>
      <c r="O4408" s="1859"/>
      <c r="P4408" s="1859"/>
      <c r="Q4408" s="1745"/>
      <c r="R4408" s="1745"/>
      <c r="S4408" s="1745"/>
      <c r="T4408" s="1745"/>
      <c r="U4408" s="1745"/>
    </row>
    <row r="4409" spans="13:21">
      <c r="M4409" s="1858"/>
      <c r="N4409" s="1859"/>
      <c r="O4409" s="1859"/>
      <c r="P4409" s="1859"/>
      <c r="Q4409" s="1745"/>
      <c r="R4409" s="1745"/>
      <c r="S4409" s="1745"/>
      <c r="T4409" s="1745"/>
      <c r="U4409" s="1745"/>
    </row>
    <row r="4410" spans="13:21">
      <c r="M4410" s="1858"/>
      <c r="N4410" s="1859"/>
      <c r="O4410" s="1859"/>
      <c r="P4410" s="1859"/>
      <c r="Q4410" s="1745"/>
      <c r="R4410" s="1745"/>
      <c r="S4410" s="1745"/>
      <c r="T4410" s="1745"/>
      <c r="U4410" s="1745"/>
    </row>
    <row r="4411" spans="13:21">
      <c r="M4411" s="1858"/>
      <c r="N4411" s="1859"/>
      <c r="O4411" s="1859"/>
      <c r="P4411" s="1859"/>
      <c r="Q4411" s="1745"/>
      <c r="R4411" s="1745"/>
      <c r="S4411" s="1745"/>
      <c r="T4411" s="1745"/>
      <c r="U4411" s="1745"/>
    </row>
    <row r="4412" spans="13:21">
      <c r="M4412" s="1858"/>
      <c r="N4412" s="1859"/>
      <c r="O4412" s="1859"/>
      <c r="P4412" s="1859"/>
      <c r="Q4412" s="1745"/>
      <c r="R4412" s="1745"/>
      <c r="S4412" s="1745"/>
      <c r="T4412" s="1745"/>
      <c r="U4412" s="1745"/>
    </row>
    <row r="4413" spans="13:21">
      <c r="M4413" s="1858"/>
      <c r="N4413" s="1859"/>
      <c r="O4413" s="1859"/>
      <c r="P4413" s="1859"/>
      <c r="Q4413" s="1745"/>
      <c r="R4413" s="1745"/>
      <c r="S4413" s="1745"/>
      <c r="T4413" s="1745"/>
      <c r="U4413" s="1745"/>
    </row>
    <row r="4414" spans="13:21">
      <c r="M4414" s="1858"/>
      <c r="N4414" s="1859"/>
      <c r="O4414" s="1859"/>
      <c r="P4414" s="1859"/>
      <c r="Q4414" s="1745"/>
      <c r="R4414" s="1745"/>
      <c r="S4414" s="1745"/>
      <c r="T4414" s="1745"/>
      <c r="U4414" s="1745"/>
    </row>
    <row r="4415" spans="13:21">
      <c r="M4415" s="1858"/>
      <c r="N4415" s="1859"/>
      <c r="O4415" s="1859"/>
      <c r="P4415" s="1859"/>
      <c r="Q4415" s="1745"/>
      <c r="R4415" s="1745"/>
      <c r="S4415" s="1745"/>
      <c r="T4415" s="1745"/>
      <c r="U4415" s="1745"/>
    </row>
    <row r="4416" spans="13:21">
      <c r="M4416" s="1858"/>
      <c r="N4416" s="1859"/>
      <c r="O4416" s="1859"/>
      <c r="P4416" s="1859"/>
      <c r="Q4416" s="1745"/>
      <c r="R4416" s="1745"/>
      <c r="S4416" s="1745"/>
      <c r="T4416" s="1745"/>
      <c r="U4416" s="1745"/>
    </row>
    <row r="4417" spans="13:21">
      <c r="M4417" s="1858"/>
      <c r="N4417" s="1859"/>
      <c r="O4417" s="1859"/>
      <c r="P4417" s="1859"/>
      <c r="Q4417" s="1745"/>
      <c r="R4417" s="1745"/>
      <c r="S4417" s="1745"/>
      <c r="T4417" s="1745"/>
      <c r="U4417" s="1745"/>
    </row>
    <row r="4418" spans="13:21">
      <c r="M4418" s="1858"/>
      <c r="N4418" s="1859"/>
      <c r="O4418" s="1859"/>
      <c r="P4418" s="1859"/>
      <c r="Q4418" s="1745"/>
      <c r="R4418" s="1745"/>
      <c r="S4418" s="1745"/>
      <c r="T4418" s="1745"/>
      <c r="U4418" s="1745"/>
    </row>
    <row r="4419" spans="13:21">
      <c r="M4419" s="1858"/>
      <c r="N4419" s="1859"/>
      <c r="O4419" s="1859"/>
      <c r="P4419" s="1859"/>
      <c r="Q4419" s="1745"/>
      <c r="R4419" s="1745"/>
      <c r="S4419" s="1745"/>
      <c r="T4419" s="1745"/>
      <c r="U4419" s="1745"/>
    </row>
    <row r="4420" spans="13:21">
      <c r="M4420" s="1858"/>
      <c r="N4420" s="1859"/>
      <c r="O4420" s="1859"/>
      <c r="P4420" s="1859"/>
      <c r="Q4420" s="1745"/>
      <c r="R4420" s="1745"/>
      <c r="S4420" s="1745"/>
      <c r="T4420" s="1745"/>
      <c r="U4420" s="1745"/>
    </row>
    <row r="4421" spans="13:21">
      <c r="M4421" s="1858"/>
      <c r="N4421" s="1859"/>
      <c r="O4421" s="1859"/>
      <c r="P4421" s="1859"/>
      <c r="Q4421" s="1745"/>
      <c r="R4421" s="1745"/>
      <c r="S4421" s="1745"/>
      <c r="T4421" s="1745"/>
      <c r="U4421" s="1745"/>
    </row>
    <row r="4422" spans="13:21">
      <c r="M4422" s="1858"/>
      <c r="N4422" s="1859"/>
      <c r="O4422" s="1859"/>
      <c r="P4422" s="1859"/>
      <c r="Q4422" s="1745"/>
      <c r="R4422" s="1745"/>
      <c r="S4422" s="1745"/>
      <c r="T4422" s="1745"/>
      <c r="U4422" s="1745"/>
    </row>
    <row r="4423" spans="13:21">
      <c r="M4423" s="1858"/>
      <c r="N4423" s="1859"/>
      <c r="O4423" s="1859"/>
      <c r="P4423" s="1859"/>
      <c r="Q4423" s="1745"/>
      <c r="R4423" s="1745"/>
      <c r="S4423" s="1745"/>
      <c r="T4423" s="1745"/>
      <c r="U4423" s="1745"/>
    </row>
    <row r="4424" spans="13:21">
      <c r="M4424" s="1858"/>
      <c r="N4424" s="1859"/>
      <c r="O4424" s="1859"/>
      <c r="P4424" s="1859"/>
      <c r="Q4424" s="1745"/>
      <c r="R4424" s="1745"/>
      <c r="S4424" s="1745"/>
      <c r="T4424" s="1745"/>
      <c r="U4424" s="1745"/>
    </row>
    <row r="4425" spans="13:21">
      <c r="M4425" s="1858"/>
      <c r="N4425" s="1859"/>
      <c r="O4425" s="1859"/>
      <c r="P4425" s="1859"/>
      <c r="Q4425" s="1745"/>
      <c r="R4425" s="1745"/>
      <c r="S4425" s="1745"/>
      <c r="T4425" s="1745"/>
      <c r="U4425" s="1745"/>
    </row>
    <row r="4426" spans="13:21">
      <c r="M4426" s="1858"/>
      <c r="N4426" s="1859"/>
      <c r="O4426" s="1859"/>
      <c r="P4426" s="1859"/>
      <c r="Q4426" s="1745"/>
      <c r="R4426" s="1745"/>
      <c r="S4426" s="1745"/>
      <c r="T4426" s="1745"/>
      <c r="U4426" s="1745"/>
    </row>
    <row r="4427" spans="13:21">
      <c r="M4427" s="1858"/>
      <c r="N4427" s="1859"/>
      <c r="O4427" s="1859"/>
      <c r="P4427" s="1859"/>
      <c r="Q4427" s="1745"/>
      <c r="R4427" s="1745"/>
      <c r="S4427" s="1745"/>
      <c r="T4427" s="1745"/>
      <c r="U4427" s="1745"/>
    </row>
    <row r="4428" spans="13:21">
      <c r="M4428" s="1858"/>
      <c r="N4428" s="1859"/>
      <c r="O4428" s="1859"/>
      <c r="P4428" s="1859"/>
      <c r="Q4428" s="1745"/>
      <c r="R4428" s="1745"/>
      <c r="S4428" s="1745"/>
      <c r="T4428" s="1745"/>
      <c r="U4428" s="1745"/>
    </row>
    <row r="4429" spans="13:21">
      <c r="M4429" s="1858"/>
      <c r="N4429" s="1859"/>
      <c r="O4429" s="1859"/>
      <c r="P4429" s="1859"/>
      <c r="Q4429" s="1745"/>
      <c r="R4429" s="1745"/>
      <c r="S4429" s="1745"/>
      <c r="T4429" s="1745"/>
      <c r="U4429" s="1745"/>
    </row>
    <row r="4430" spans="13:21">
      <c r="M4430" s="1858"/>
      <c r="N4430" s="1859"/>
      <c r="O4430" s="1859"/>
      <c r="P4430" s="1859"/>
      <c r="Q4430" s="1745"/>
      <c r="R4430" s="1745"/>
      <c r="S4430" s="1745"/>
      <c r="T4430" s="1745"/>
      <c r="U4430" s="1745"/>
    </row>
    <row r="4431" spans="13:21">
      <c r="M4431" s="1858"/>
      <c r="N4431" s="1859"/>
      <c r="O4431" s="1859"/>
      <c r="P4431" s="1859"/>
      <c r="Q4431" s="1745"/>
      <c r="R4431" s="1745"/>
      <c r="S4431" s="1745"/>
      <c r="T4431" s="1745"/>
      <c r="U4431" s="1745"/>
    </row>
    <row r="4432" spans="13:21">
      <c r="M4432" s="1858"/>
      <c r="N4432" s="1859"/>
      <c r="O4432" s="1859"/>
      <c r="P4432" s="1859"/>
      <c r="Q4432" s="1745"/>
      <c r="R4432" s="1745"/>
      <c r="S4432" s="1745"/>
      <c r="T4432" s="1745"/>
      <c r="U4432" s="1745"/>
    </row>
    <row r="4433" spans="13:21">
      <c r="M4433" s="1858"/>
      <c r="N4433" s="1859"/>
      <c r="O4433" s="1859"/>
      <c r="P4433" s="1859"/>
      <c r="Q4433" s="1745"/>
      <c r="R4433" s="1745"/>
      <c r="S4433" s="1745"/>
      <c r="T4433" s="1745"/>
      <c r="U4433" s="1745"/>
    </row>
    <row r="4434" spans="13:21">
      <c r="M4434" s="1858"/>
      <c r="N4434" s="1859"/>
      <c r="O4434" s="1859"/>
      <c r="P4434" s="1859"/>
      <c r="Q4434" s="1745"/>
      <c r="R4434" s="1745"/>
      <c r="S4434" s="1745"/>
      <c r="T4434" s="1745"/>
      <c r="U4434" s="1745"/>
    </row>
    <row r="4435" spans="13:21">
      <c r="M4435" s="1858"/>
      <c r="N4435" s="1859"/>
      <c r="O4435" s="1859"/>
      <c r="P4435" s="1859"/>
      <c r="Q4435" s="1745"/>
      <c r="R4435" s="1745"/>
      <c r="S4435" s="1745"/>
      <c r="T4435" s="1745"/>
      <c r="U4435" s="1745"/>
    </row>
    <row r="4436" spans="13:21">
      <c r="M4436" s="1858"/>
      <c r="N4436" s="1859"/>
      <c r="O4436" s="1859"/>
      <c r="P4436" s="1859"/>
      <c r="Q4436" s="1745"/>
      <c r="R4436" s="1745"/>
      <c r="S4436" s="1745"/>
      <c r="T4436" s="1745"/>
      <c r="U4436" s="1745"/>
    </row>
    <row r="4437" spans="13:21">
      <c r="M4437" s="1858"/>
      <c r="N4437" s="1859"/>
      <c r="O4437" s="1859"/>
      <c r="P4437" s="1859"/>
      <c r="Q4437" s="1745"/>
      <c r="R4437" s="1745"/>
      <c r="S4437" s="1745"/>
      <c r="T4437" s="1745"/>
      <c r="U4437" s="1745"/>
    </row>
    <row r="4438" spans="13:21">
      <c r="M4438" s="1858"/>
      <c r="N4438" s="1859"/>
      <c r="O4438" s="1859"/>
      <c r="P4438" s="1859"/>
      <c r="Q4438" s="1745"/>
      <c r="R4438" s="1745"/>
      <c r="S4438" s="1745"/>
      <c r="T4438" s="1745"/>
      <c r="U4438" s="1745"/>
    </row>
    <row r="4439" spans="13:21">
      <c r="M4439" s="1858"/>
      <c r="N4439" s="1859"/>
      <c r="O4439" s="1859"/>
      <c r="P4439" s="1859"/>
      <c r="Q4439" s="1745"/>
      <c r="R4439" s="1745"/>
      <c r="S4439" s="1745"/>
      <c r="T4439" s="1745"/>
      <c r="U4439" s="1745"/>
    </row>
    <row r="4440" spans="13:21">
      <c r="M4440" s="1858"/>
      <c r="N4440" s="1859"/>
      <c r="O4440" s="1859"/>
      <c r="P4440" s="1859"/>
      <c r="Q4440" s="1745"/>
      <c r="R4440" s="1745"/>
      <c r="S4440" s="1745"/>
      <c r="T4440" s="1745"/>
      <c r="U4440" s="1745"/>
    </row>
    <row r="4441" spans="13:21">
      <c r="M4441" s="1858"/>
      <c r="N4441" s="1859"/>
      <c r="O4441" s="1859"/>
      <c r="P4441" s="1859"/>
      <c r="Q4441" s="1745"/>
      <c r="R4441" s="1745"/>
      <c r="S4441" s="1745"/>
      <c r="T4441" s="1745"/>
      <c r="U4441" s="1745"/>
    </row>
    <row r="4442" spans="13:21">
      <c r="M4442" s="1858"/>
      <c r="N4442" s="1859"/>
      <c r="O4442" s="1859"/>
      <c r="P4442" s="1859"/>
      <c r="Q4442" s="1745"/>
      <c r="R4442" s="1745"/>
      <c r="S4442" s="1745"/>
      <c r="T4442" s="1745"/>
      <c r="U4442" s="1745"/>
    </row>
    <row r="4443" spans="13:21">
      <c r="M4443" s="1858"/>
      <c r="N4443" s="1859"/>
      <c r="O4443" s="1859"/>
      <c r="P4443" s="1859"/>
      <c r="Q4443" s="1745"/>
      <c r="R4443" s="1745"/>
      <c r="S4443" s="1745"/>
      <c r="T4443" s="1745"/>
      <c r="U4443" s="1745"/>
    </row>
    <row r="4444" spans="13:21">
      <c r="M4444" s="1858"/>
      <c r="N4444" s="1859"/>
      <c r="O4444" s="1859"/>
      <c r="P4444" s="1859"/>
      <c r="Q4444" s="1745"/>
      <c r="R4444" s="1745"/>
      <c r="S4444" s="1745"/>
      <c r="T4444" s="1745"/>
      <c r="U4444" s="1745"/>
    </row>
    <row r="4445" spans="13:21">
      <c r="M4445" s="1858"/>
      <c r="N4445" s="1859"/>
      <c r="O4445" s="1859"/>
      <c r="P4445" s="1859"/>
      <c r="Q4445" s="1745"/>
      <c r="R4445" s="1745"/>
      <c r="S4445" s="1745"/>
      <c r="T4445" s="1745"/>
      <c r="U4445" s="1745"/>
    </row>
    <row r="4446" spans="13:21">
      <c r="M4446" s="1858"/>
      <c r="N4446" s="1859"/>
      <c r="O4446" s="1859"/>
      <c r="P4446" s="1859"/>
      <c r="Q4446" s="1745"/>
      <c r="R4446" s="1745"/>
      <c r="S4446" s="1745"/>
      <c r="T4446" s="1745"/>
      <c r="U4446" s="1745"/>
    </row>
    <row r="4447" spans="13:21">
      <c r="M4447" s="1858"/>
      <c r="N4447" s="1859"/>
      <c r="O4447" s="1859"/>
      <c r="P4447" s="1859"/>
      <c r="Q4447" s="1745"/>
      <c r="R4447" s="1745"/>
      <c r="S4447" s="1745"/>
      <c r="T4447" s="1745"/>
      <c r="U4447" s="1745"/>
    </row>
    <row r="4448" spans="13:21">
      <c r="M4448" s="1858"/>
      <c r="N4448" s="1859"/>
      <c r="O4448" s="1859"/>
      <c r="P4448" s="1859"/>
      <c r="Q4448" s="1745"/>
      <c r="R4448" s="1745"/>
      <c r="S4448" s="1745"/>
      <c r="T4448" s="1745"/>
      <c r="U4448" s="1745"/>
    </row>
    <row r="4449" spans="13:21">
      <c r="M4449" s="1858"/>
      <c r="N4449" s="1859"/>
      <c r="O4449" s="1859"/>
      <c r="P4449" s="1859"/>
      <c r="Q4449" s="1745"/>
      <c r="R4449" s="1745"/>
      <c r="S4449" s="1745"/>
      <c r="T4449" s="1745"/>
      <c r="U4449" s="1745"/>
    </row>
    <row r="4450" spans="13:21">
      <c r="M4450" s="1858"/>
      <c r="N4450" s="1859"/>
      <c r="O4450" s="1859"/>
      <c r="P4450" s="1859"/>
      <c r="Q4450" s="1745"/>
      <c r="R4450" s="1745"/>
      <c r="S4450" s="1745"/>
      <c r="T4450" s="1745"/>
      <c r="U4450" s="1745"/>
    </row>
    <row r="4451" spans="13:21">
      <c r="M4451" s="1858"/>
      <c r="N4451" s="1859"/>
      <c r="O4451" s="1859"/>
      <c r="P4451" s="1859"/>
      <c r="Q4451" s="1745"/>
      <c r="R4451" s="1745"/>
      <c r="S4451" s="1745"/>
      <c r="T4451" s="1745"/>
      <c r="U4451" s="1745"/>
    </row>
    <row r="4452" spans="13:21">
      <c r="M4452" s="1858"/>
      <c r="N4452" s="1859"/>
      <c r="O4452" s="1859"/>
      <c r="P4452" s="1859"/>
      <c r="Q4452" s="1745"/>
      <c r="R4452" s="1745"/>
      <c r="S4452" s="1745"/>
      <c r="T4452" s="1745"/>
      <c r="U4452" s="1745"/>
    </row>
    <row r="4453" spans="13:21">
      <c r="M4453" s="1858"/>
      <c r="N4453" s="1859"/>
      <c r="O4453" s="1859"/>
      <c r="P4453" s="1859"/>
      <c r="Q4453" s="1745"/>
      <c r="R4453" s="1745"/>
      <c r="S4453" s="1745"/>
      <c r="T4453" s="1745"/>
      <c r="U4453" s="1745"/>
    </row>
    <row r="4454" spans="13:21">
      <c r="M4454" s="1858"/>
      <c r="N4454" s="1859"/>
      <c r="O4454" s="1859"/>
      <c r="P4454" s="1859"/>
      <c r="Q4454" s="1745"/>
      <c r="R4454" s="1745"/>
      <c r="S4454" s="1745"/>
      <c r="T4454" s="1745"/>
      <c r="U4454" s="1745"/>
    </row>
    <row r="4455" spans="13:21">
      <c r="M4455" s="1858"/>
      <c r="N4455" s="1859"/>
      <c r="O4455" s="1859"/>
      <c r="P4455" s="1859"/>
      <c r="Q4455" s="1745"/>
      <c r="R4455" s="1745"/>
      <c r="S4455" s="1745"/>
      <c r="T4455" s="1745"/>
      <c r="U4455" s="1745"/>
    </row>
    <row r="4456" spans="13:21">
      <c r="M4456" s="1858"/>
      <c r="N4456" s="1859"/>
      <c r="O4456" s="1859"/>
      <c r="P4456" s="1859"/>
      <c r="Q4456" s="1745"/>
      <c r="R4456" s="1745"/>
      <c r="S4456" s="1745"/>
      <c r="T4456" s="1745"/>
      <c r="U4456" s="1745"/>
    </row>
    <row r="4457" spans="13:21">
      <c r="M4457" s="1858"/>
      <c r="N4457" s="1859"/>
      <c r="O4457" s="1859"/>
      <c r="P4457" s="1859"/>
      <c r="Q4457" s="1745"/>
      <c r="R4457" s="1745"/>
      <c r="S4457" s="1745"/>
      <c r="T4457" s="1745"/>
      <c r="U4457" s="1745"/>
    </row>
    <row r="4458" spans="13:21">
      <c r="M4458" s="1858"/>
      <c r="N4458" s="1859"/>
      <c r="O4458" s="1859"/>
      <c r="P4458" s="1859"/>
      <c r="Q4458" s="1745"/>
      <c r="R4458" s="1745"/>
      <c r="S4458" s="1745"/>
      <c r="T4458" s="1745"/>
      <c r="U4458" s="1745"/>
    </row>
    <row r="4459" spans="13:21">
      <c r="M4459" s="1858"/>
      <c r="N4459" s="1859"/>
      <c r="O4459" s="1859"/>
      <c r="P4459" s="1859"/>
      <c r="Q4459" s="1745"/>
      <c r="R4459" s="1745"/>
      <c r="S4459" s="1745"/>
      <c r="T4459" s="1745"/>
      <c r="U4459" s="1745"/>
    </row>
    <row r="4460" spans="13:21">
      <c r="M4460" s="1858"/>
      <c r="N4460" s="1859"/>
      <c r="O4460" s="1859"/>
      <c r="P4460" s="1859"/>
      <c r="Q4460" s="1745"/>
      <c r="R4460" s="1745"/>
      <c r="S4460" s="1745"/>
      <c r="T4460" s="1745"/>
      <c r="U4460" s="1745"/>
    </row>
    <row r="4461" spans="13:21">
      <c r="M4461" s="1858"/>
      <c r="N4461" s="1859"/>
      <c r="O4461" s="1859"/>
      <c r="P4461" s="1859"/>
      <c r="Q4461" s="1745"/>
      <c r="R4461" s="1745"/>
      <c r="S4461" s="1745"/>
      <c r="T4461" s="1745"/>
      <c r="U4461" s="1745"/>
    </row>
    <row r="4462" spans="13:21">
      <c r="M4462" s="1858"/>
      <c r="N4462" s="1859"/>
      <c r="O4462" s="1859"/>
      <c r="P4462" s="1859"/>
      <c r="Q4462" s="1745"/>
      <c r="R4462" s="1745"/>
      <c r="S4462" s="1745"/>
      <c r="T4462" s="1745"/>
      <c r="U4462" s="1745"/>
    </row>
    <row r="4463" spans="13:21">
      <c r="M4463" s="1858"/>
      <c r="N4463" s="1859"/>
      <c r="O4463" s="1859"/>
      <c r="P4463" s="1859"/>
      <c r="Q4463" s="1745"/>
      <c r="R4463" s="1745"/>
      <c r="S4463" s="1745"/>
      <c r="T4463" s="1745"/>
      <c r="U4463" s="1745"/>
    </row>
    <row r="4464" spans="13:21">
      <c r="M4464" s="1858"/>
      <c r="N4464" s="1859"/>
      <c r="O4464" s="1859"/>
      <c r="P4464" s="1859"/>
      <c r="Q4464" s="1745"/>
      <c r="R4464" s="1745"/>
      <c r="S4464" s="1745"/>
      <c r="T4464" s="1745"/>
      <c r="U4464" s="1745"/>
    </row>
    <row r="4465" spans="13:21">
      <c r="M4465" s="1858"/>
      <c r="N4465" s="1859"/>
      <c r="O4465" s="1859"/>
      <c r="P4465" s="1859"/>
      <c r="Q4465" s="1745"/>
      <c r="R4465" s="1745"/>
      <c r="S4465" s="1745"/>
      <c r="T4465" s="1745"/>
      <c r="U4465" s="1745"/>
    </row>
    <row r="4466" spans="13:21">
      <c r="M4466" s="1858"/>
      <c r="N4466" s="1859"/>
      <c r="O4466" s="1859"/>
      <c r="P4466" s="1859"/>
      <c r="Q4466" s="1745"/>
      <c r="R4466" s="1745"/>
      <c r="S4466" s="1745"/>
      <c r="T4466" s="1745"/>
      <c r="U4466" s="1745"/>
    </row>
    <row r="4467" spans="13:21">
      <c r="M4467" s="1858"/>
      <c r="N4467" s="1859"/>
      <c r="O4467" s="1859"/>
      <c r="P4467" s="1859"/>
      <c r="Q4467" s="1745"/>
      <c r="R4467" s="1745"/>
      <c r="S4467" s="1745"/>
      <c r="T4467" s="1745"/>
      <c r="U4467" s="1745"/>
    </row>
    <row r="4468" spans="13:21">
      <c r="M4468" s="1858"/>
      <c r="N4468" s="1859"/>
      <c r="O4468" s="1859"/>
      <c r="P4468" s="1859"/>
      <c r="Q4468" s="1745"/>
      <c r="R4468" s="1745"/>
      <c r="S4468" s="1745"/>
      <c r="T4468" s="1745"/>
      <c r="U4468" s="1745"/>
    </row>
    <row r="4469" spans="13:21">
      <c r="M4469" s="1858"/>
      <c r="N4469" s="1859"/>
      <c r="O4469" s="1859"/>
      <c r="P4469" s="1859"/>
      <c r="Q4469" s="1745"/>
      <c r="R4469" s="1745"/>
      <c r="S4469" s="1745"/>
      <c r="T4469" s="1745"/>
      <c r="U4469" s="1745"/>
    </row>
    <row r="4470" spans="13:21">
      <c r="M4470" s="1858"/>
      <c r="N4470" s="1859"/>
      <c r="O4470" s="1859"/>
      <c r="P4470" s="1859"/>
      <c r="Q4470" s="1745"/>
      <c r="R4470" s="1745"/>
      <c r="S4470" s="1745"/>
      <c r="T4470" s="1745"/>
      <c r="U4470" s="1745"/>
    </row>
    <row r="4471" spans="13:21">
      <c r="M4471" s="1858"/>
      <c r="N4471" s="1859"/>
      <c r="O4471" s="1859"/>
      <c r="P4471" s="1859"/>
      <c r="Q4471" s="1745"/>
      <c r="R4471" s="1745"/>
      <c r="S4471" s="1745"/>
      <c r="T4471" s="1745"/>
      <c r="U4471" s="1745"/>
    </row>
    <row r="4472" spans="13:21">
      <c r="M4472" s="1858"/>
      <c r="N4472" s="1859"/>
      <c r="O4472" s="1859"/>
      <c r="P4472" s="1859"/>
      <c r="Q4472" s="1745"/>
      <c r="R4472" s="1745"/>
      <c r="S4472" s="1745"/>
      <c r="T4472" s="1745"/>
      <c r="U4472" s="1745"/>
    </row>
    <row r="4473" spans="13:21">
      <c r="M4473" s="1858"/>
      <c r="N4473" s="1859"/>
      <c r="O4473" s="1859"/>
      <c r="P4473" s="1859"/>
      <c r="Q4473" s="1745"/>
      <c r="R4473" s="1745"/>
      <c r="S4473" s="1745"/>
      <c r="T4473" s="1745"/>
      <c r="U4473" s="1745"/>
    </row>
    <row r="4474" spans="13:21">
      <c r="M4474" s="1858"/>
      <c r="N4474" s="1859"/>
      <c r="O4474" s="1859"/>
      <c r="P4474" s="1859"/>
      <c r="Q4474" s="1745"/>
      <c r="R4474" s="1745"/>
      <c r="S4474" s="1745"/>
      <c r="T4474" s="1745"/>
      <c r="U4474" s="1745"/>
    </row>
    <row r="4475" spans="13:21">
      <c r="M4475" s="1858"/>
      <c r="N4475" s="1859"/>
      <c r="O4475" s="1859"/>
      <c r="P4475" s="1859"/>
      <c r="Q4475" s="1745"/>
      <c r="R4475" s="1745"/>
      <c r="S4475" s="1745"/>
      <c r="T4475" s="1745"/>
      <c r="U4475" s="1745"/>
    </row>
    <row r="4476" spans="13:21">
      <c r="M4476" s="1858"/>
      <c r="N4476" s="1859"/>
      <c r="O4476" s="1859"/>
      <c r="P4476" s="1859"/>
      <c r="Q4476" s="1745"/>
      <c r="R4476" s="1745"/>
      <c r="S4476" s="1745"/>
      <c r="T4476" s="1745"/>
      <c r="U4476" s="1745"/>
    </row>
    <row r="4477" spans="13:21">
      <c r="M4477" s="1858"/>
      <c r="N4477" s="1859"/>
      <c r="O4477" s="1859"/>
      <c r="P4477" s="1859"/>
      <c r="Q4477" s="1745"/>
      <c r="R4477" s="1745"/>
      <c r="S4477" s="1745"/>
      <c r="T4477" s="1745"/>
      <c r="U4477" s="1745"/>
    </row>
    <row r="4478" spans="13:21">
      <c r="M4478" s="1858"/>
      <c r="N4478" s="1859"/>
      <c r="O4478" s="1859"/>
      <c r="P4478" s="1859"/>
      <c r="Q4478" s="1745"/>
      <c r="R4478" s="1745"/>
      <c r="S4478" s="1745"/>
      <c r="T4478" s="1745"/>
      <c r="U4478" s="1745"/>
    </row>
    <row r="4479" spans="13:21">
      <c r="M4479" s="1858"/>
      <c r="N4479" s="1859"/>
      <c r="O4479" s="1859"/>
      <c r="P4479" s="1859"/>
      <c r="Q4479" s="1745"/>
      <c r="R4479" s="1745"/>
      <c r="S4479" s="1745"/>
      <c r="T4479" s="1745"/>
      <c r="U4479" s="1745"/>
    </row>
    <row r="4480" spans="13:21">
      <c r="M4480" s="1858"/>
      <c r="N4480" s="1859"/>
      <c r="O4480" s="1859"/>
      <c r="P4480" s="1859"/>
      <c r="Q4480" s="1745"/>
      <c r="R4480" s="1745"/>
      <c r="S4480" s="1745"/>
      <c r="T4480" s="1745"/>
      <c r="U4480" s="1745"/>
    </row>
    <row r="4481" spans="13:21">
      <c r="M4481" s="1858"/>
      <c r="N4481" s="1859"/>
      <c r="O4481" s="1859"/>
      <c r="P4481" s="1859"/>
      <c r="Q4481" s="1745"/>
      <c r="R4481" s="1745"/>
      <c r="S4481" s="1745"/>
      <c r="T4481" s="1745"/>
      <c r="U4481" s="1745"/>
    </row>
    <row r="4482" spans="13:21">
      <c r="M4482" s="1858"/>
      <c r="N4482" s="1859"/>
      <c r="O4482" s="1859"/>
      <c r="P4482" s="1859"/>
      <c r="Q4482" s="1745"/>
      <c r="R4482" s="1745"/>
      <c r="S4482" s="1745"/>
      <c r="T4482" s="1745"/>
      <c r="U4482" s="1745"/>
    </row>
    <row r="4483" spans="13:21">
      <c r="M4483" s="1858"/>
      <c r="N4483" s="1859"/>
      <c r="O4483" s="1859"/>
      <c r="P4483" s="1859"/>
      <c r="Q4483" s="1745"/>
      <c r="R4483" s="1745"/>
      <c r="S4483" s="1745"/>
      <c r="T4483" s="1745"/>
      <c r="U4483" s="1745"/>
    </row>
    <row r="4484" spans="13:21">
      <c r="M4484" s="1858"/>
      <c r="N4484" s="1859"/>
      <c r="O4484" s="1859"/>
      <c r="P4484" s="1859"/>
      <c r="Q4484" s="1745"/>
      <c r="R4484" s="1745"/>
      <c r="S4484" s="1745"/>
      <c r="T4484" s="1745"/>
      <c r="U4484" s="1745"/>
    </row>
    <row r="4485" spans="13:21">
      <c r="M4485" s="1858"/>
      <c r="N4485" s="1859"/>
      <c r="O4485" s="1859"/>
      <c r="P4485" s="1859"/>
      <c r="Q4485" s="1745"/>
      <c r="R4485" s="1745"/>
      <c r="S4485" s="1745"/>
      <c r="T4485" s="1745"/>
      <c r="U4485" s="1745"/>
    </row>
    <row r="4486" spans="13:21">
      <c r="M4486" s="1858"/>
      <c r="N4486" s="1859"/>
      <c r="O4486" s="1859"/>
      <c r="P4486" s="1859"/>
      <c r="Q4486" s="1745"/>
      <c r="R4486" s="1745"/>
      <c r="S4486" s="1745"/>
      <c r="T4486" s="1745"/>
      <c r="U4486" s="1745"/>
    </row>
    <row r="4487" spans="13:21">
      <c r="M4487" s="1858"/>
      <c r="N4487" s="1859"/>
      <c r="O4487" s="1859"/>
      <c r="P4487" s="1859"/>
      <c r="Q4487" s="1745"/>
      <c r="R4487" s="1745"/>
      <c r="S4487" s="1745"/>
      <c r="T4487" s="1745"/>
      <c r="U4487" s="1745"/>
    </row>
    <row r="4488" spans="13:21">
      <c r="M4488" s="1858"/>
      <c r="N4488" s="1859"/>
      <c r="O4488" s="1859"/>
      <c r="P4488" s="1859"/>
      <c r="Q4488" s="1745"/>
      <c r="R4488" s="1745"/>
      <c r="S4488" s="1745"/>
      <c r="T4488" s="1745"/>
      <c r="U4488" s="1745"/>
    </row>
    <row r="4489" spans="13:21">
      <c r="M4489" s="1858"/>
      <c r="N4489" s="1859"/>
      <c r="O4489" s="1859"/>
      <c r="P4489" s="1859"/>
      <c r="Q4489" s="1745"/>
      <c r="R4489" s="1745"/>
      <c r="S4489" s="1745"/>
      <c r="T4489" s="1745"/>
      <c r="U4489" s="1745"/>
    </row>
    <row r="4490" spans="13:21">
      <c r="M4490" s="1858"/>
      <c r="N4490" s="1859"/>
      <c r="O4490" s="1859"/>
      <c r="P4490" s="1859"/>
      <c r="Q4490" s="1745"/>
      <c r="R4490" s="1745"/>
      <c r="S4490" s="1745"/>
      <c r="T4490" s="1745"/>
      <c r="U4490" s="1745"/>
    </row>
    <row r="4491" spans="13:21">
      <c r="M4491" s="1858"/>
      <c r="N4491" s="1859"/>
      <c r="O4491" s="1859"/>
      <c r="P4491" s="1859"/>
      <c r="Q4491" s="1745"/>
      <c r="R4491" s="1745"/>
      <c r="S4491" s="1745"/>
      <c r="T4491" s="1745"/>
      <c r="U4491" s="1745"/>
    </row>
    <row r="4492" spans="13:21">
      <c r="M4492" s="1858"/>
      <c r="N4492" s="1859"/>
      <c r="O4492" s="1859"/>
      <c r="P4492" s="1859"/>
      <c r="Q4492" s="1745"/>
      <c r="R4492" s="1745"/>
      <c r="S4492" s="1745"/>
      <c r="T4492" s="1745"/>
      <c r="U4492" s="1745"/>
    </row>
    <row r="4493" spans="13:21">
      <c r="M4493" s="1858"/>
      <c r="N4493" s="1859"/>
      <c r="O4493" s="1859"/>
      <c r="P4493" s="1859"/>
      <c r="Q4493" s="1745"/>
      <c r="R4493" s="1745"/>
      <c r="S4493" s="1745"/>
      <c r="T4493" s="1745"/>
      <c r="U4493" s="1745"/>
    </row>
    <row r="4494" spans="13:21">
      <c r="M4494" s="1858"/>
      <c r="N4494" s="1859"/>
      <c r="O4494" s="1859"/>
      <c r="P4494" s="1859"/>
      <c r="Q4494" s="1745"/>
      <c r="R4494" s="1745"/>
      <c r="S4494" s="1745"/>
      <c r="T4494" s="1745"/>
      <c r="U4494" s="1745"/>
    </row>
    <row r="4495" spans="13:21">
      <c r="M4495" s="1858"/>
      <c r="N4495" s="1859"/>
      <c r="O4495" s="1859"/>
      <c r="P4495" s="1859"/>
      <c r="Q4495" s="1745"/>
      <c r="R4495" s="1745"/>
      <c r="S4495" s="1745"/>
      <c r="T4495" s="1745"/>
      <c r="U4495" s="1745"/>
    </row>
    <row r="4496" spans="13:21">
      <c r="M4496" s="1858"/>
      <c r="N4496" s="1859"/>
      <c r="O4496" s="1859"/>
      <c r="P4496" s="1859"/>
      <c r="Q4496" s="1745"/>
      <c r="R4496" s="1745"/>
      <c r="S4496" s="1745"/>
      <c r="T4496" s="1745"/>
      <c r="U4496" s="1745"/>
    </row>
    <row r="4497" spans="13:21">
      <c r="M4497" s="1858"/>
      <c r="N4497" s="1859"/>
      <c r="O4497" s="1859"/>
      <c r="P4497" s="1859"/>
      <c r="Q4497" s="1745"/>
      <c r="R4497" s="1745"/>
      <c r="S4497" s="1745"/>
      <c r="T4497" s="1745"/>
      <c r="U4497" s="1745"/>
    </row>
    <row r="4498" spans="13:21">
      <c r="M4498" s="1858"/>
      <c r="N4498" s="1859"/>
      <c r="O4498" s="1859"/>
      <c r="P4498" s="1859"/>
      <c r="Q4498" s="1745"/>
      <c r="R4498" s="1745"/>
      <c r="S4498" s="1745"/>
      <c r="T4498" s="1745"/>
      <c r="U4498" s="1745"/>
    </row>
    <row r="4499" spans="13:21">
      <c r="M4499" s="1858"/>
      <c r="N4499" s="1859"/>
      <c r="O4499" s="1859"/>
      <c r="P4499" s="1859"/>
      <c r="Q4499" s="1745"/>
      <c r="R4499" s="1745"/>
      <c r="S4499" s="1745"/>
      <c r="T4499" s="1745"/>
      <c r="U4499" s="1745"/>
    </row>
    <row r="4500" spans="13:21">
      <c r="M4500" s="1858"/>
      <c r="N4500" s="1859"/>
      <c r="O4500" s="1859"/>
      <c r="P4500" s="1859"/>
      <c r="Q4500" s="1745"/>
      <c r="R4500" s="1745"/>
      <c r="S4500" s="1745"/>
      <c r="T4500" s="1745"/>
      <c r="U4500" s="1745"/>
    </row>
    <row r="4501" spans="13:21">
      <c r="M4501" s="1858"/>
      <c r="N4501" s="1859"/>
      <c r="O4501" s="1859"/>
      <c r="P4501" s="1859"/>
      <c r="Q4501" s="1745"/>
      <c r="R4501" s="1745"/>
      <c r="S4501" s="1745"/>
      <c r="T4501" s="1745"/>
      <c r="U4501" s="1745"/>
    </row>
    <row r="4502" spans="13:21">
      <c r="M4502" s="1858"/>
      <c r="N4502" s="1859"/>
      <c r="O4502" s="1859"/>
      <c r="P4502" s="1859"/>
      <c r="Q4502" s="1745"/>
      <c r="R4502" s="1745"/>
      <c r="S4502" s="1745"/>
      <c r="T4502" s="1745"/>
      <c r="U4502" s="1745"/>
    </row>
    <row r="4503" spans="13:21">
      <c r="M4503" s="1858"/>
      <c r="N4503" s="1859"/>
      <c r="O4503" s="1859"/>
      <c r="P4503" s="1859"/>
      <c r="Q4503" s="1745"/>
      <c r="R4503" s="1745"/>
      <c r="S4503" s="1745"/>
      <c r="T4503" s="1745"/>
      <c r="U4503" s="1745"/>
    </row>
    <row r="4504" spans="13:21">
      <c r="M4504" s="1858"/>
      <c r="N4504" s="1859"/>
      <c r="O4504" s="1859"/>
      <c r="P4504" s="1859"/>
      <c r="Q4504" s="1745"/>
      <c r="R4504" s="1745"/>
      <c r="S4504" s="1745"/>
      <c r="T4504" s="1745"/>
      <c r="U4504" s="1745"/>
    </row>
    <row r="4505" spans="13:21">
      <c r="M4505" s="1858"/>
      <c r="N4505" s="1859"/>
      <c r="O4505" s="1859"/>
      <c r="P4505" s="1859"/>
      <c r="Q4505" s="1745"/>
      <c r="R4505" s="1745"/>
      <c r="S4505" s="1745"/>
      <c r="T4505" s="1745"/>
      <c r="U4505" s="1745"/>
    </row>
    <row r="4506" spans="13:21">
      <c r="M4506" s="1858"/>
      <c r="N4506" s="1859"/>
      <c r="O4506" s="1859"/>
      <c r="P4506" s="1859"/>
      <c r="Q4506" s="1745"/>
      <c r="R4506" s="1745"/>
      <c r="S4506" s="1745"/>
      <c r="T4506" s="1745"/>
      <c r="U4506" s="1745"/>
    </row>
    <row r="4507" spans="13:21">
      <c r="M4507" s="1858"/>
      <c r="N4507" s="1859"/>
      <c r="O4507" s="1859"/>
      <c r="P4507" s="1859"/>
      <c r="Q4507" s="1745"/>
      <c r="R4507" s="1745"/>
      <c r="S4507" s="1745"/>
      <c r="T4507" s="1745"/>
      <c r="U4507" s="1745"/>
    </row>
    <row r="4508" spans="13:21">
      <c r="M4508" s="1858"/>
      <c r="N4508" s="1859"/>
      <c r="O4508" s="1859"/>
      <c r="P4508" s="1859"/>
      <c r="Q4508" s="1745"/>
      <c r="R4508" s="1745"/>
      <c r="S4508" s="1745"/>
      <c r="T4508" s="1745"/>
      <c r="U4508" s="1745"/>
    </row>
    <row r="4509" spans="13:21">
      <c r="M4509" s="1858"/>
      <c r="N4509" s="1859"/>
      <c r="O4509" s="1859"/>
      <c r="P4509" s="1859"/>
      <c r="Q4509" s="1745"/>
      <c r="R4509" s="1745"/>
      <c r="S4509" s="1745"/>
      <c r="T4509" s="1745"/>
      <c r="U4509" s="1745"/>
    </row>
    <row r="4510" spans="13:21">
      <c r="M4510" s="1858"/>
      <c r="N4510" s="1859"/>
      <c r="O4510" s="1859"/>
      <c r="P4510" s="1859"/>
      <c r="Q4510" s="1745"/>
      <c r="R4510" s="1745"/>
      <c r="S4510" s="1745"/>
      <c r="T4510" s="1745"/>
      <c r="U4510" s="1745"/>
    </row>
    <row r="4511" spans="13:21">
      <c r="M4511" s="1858"/>
      <c r="N4511" s="1859"/>
      <c r="O4511" s="1859"/>
      <c r="P4511" s="1859"/>
      <c r="Q4511" s="1745"/>
      <c r="R4511" s="1745"/>
      <c r="S4511" s="1745"/>
      <c r="T4511" s="1745"/>
      <c r="U4511" s="1745"/>
    </row>
    <row r="4512" spans="13:21">
      <c r="M4512" s="1858"/>
      <c r="N4512" s="1859"/>
      <c r="O4512" s="1859"/>
      <c r="P4512" s="1859"/>
      <c r="Q4512" s="1745"/>
      <c r="R4512" s="1745"/>
      <c r="S4512" s="1745"/>
      <c r="T4512" s="1745"/>
      <c r="U4512" s="1745"/>
    </row>
    <row r="4513" spans="13:21">
      <c r="M4513" s="1858"/>
      <c r="N4513" s="1859"/>
      <c r="O4513" s="1859"/>
      <c r="P4513" s="1859"/>
      <c r="Q4513" s="1745"/>
      <c r="R4513" s="1745"/>
      <c r="S4513" s="1745"/>
      <c r="T4513" s="1745"/>
      <c r="U4513" s="1745"/>
    </row>
    <row r="4514" spans="13:21">
      <c r="M4514" s="1858"/>
      <c r="N4514" s="1859"/>
      <c r="O4514" s="1859"/>
      <c r="P4514" s="1859"/>
      <c r="Q4514" s="1745"/>
      <c r="R4514" s="1745"/>
      <c r="S4514" s="1745"/>
      <c r="T4514" s="1745"/>
      <c r="U4514" s="1745"/>
    </row>
    <row r="4515" spans="13:21">
      <c r="M4515" s="1858"/>
      <c r="N4515" s="1859"/>
      <c r="O4515" s="1859"/>
      <c r="P4515" s="1859"/>
      <c r="Q4515" s="1745"/>
      <c r="R4515" s="1745"/>
      <c r="S4515" s="1745"/>
      <c r="T4515" s="1745"/>
      <c r="U4515" s="1745"/>
    </row>
    <row r="4516" spans="13:21">
      <c r="M4516" s="1858"/>
      <c r="N4516" s="1859"/>
      <c r="O4516" s="1859"/>
      <c r="P4516" s="1859"/>
      <c r="Q4516" s="1745"/>
      <c r="R4516" s="1745"/>
      <c r="S4516" s="1745"/>
      <c r="T4516" s="1745"/>
      <c r="U4516" s="1745"/>
    </row>
    <row r="4517" spans="13:21">
      <c r="M4517" s="1858"/>
      <c r="N4517" s="1859"/>
      <c r="O4517" s="1859"/>
      <c r="P4517" s="1859"/>
      <c r="Q4517" s="1745"/>
      <c r="R4517" s="1745"/>
      <c r="S4517" s="1745"/>
      <c r="T4517" s="1745"/>
      <c r="U4517" s="1745"/>
    </row>
    <row r="4518" spans="13:21">
      <c r="M4518" s="1858"/>
      <c r="N4518" s="1859"/>
      <c r="O4518" s="1859"/>
      <c r="P4518" s="1859"/>
      <c r="Q4518" s="1745"/>
      <c r="R4518" s="1745"/>
      <c r="S4518" s="1745"/>
      <c r="T4518" s="1745"/>
      <c r="U4518" s="1745"/>
    </row>
    <row r="4519" spans="13:21">
      <c r="M4519" s="1858"/>
      <c r="N4519" s="1859"/>
      <c r="O4519" s="1859"/>
      <c r="P4519" s="1859"/>
      <c r="Q4519" s="1745"/>
      <c r="R4519" s="1745"/>
      <c r="S4519" s="1745"/>
      <c r="T4519" s="1745"/>
      <c r="U4519" s="1745"/>
    </row>
    <row r="4520" spans="13:21">
      <c r="M4520" s="1858"/>
      <c r="N4520" s="1859"/>
      <c r="O4520" s="1859"/>
      <c r="P4520" s="1859"/>
      <c r="Q4520" s="1745"/>
      <c r="R4520" s="1745"/>
      <c r="S4520" s="1745"/>
      <c r="T4520" s="1745"/>
      <c r="U4520" s="1745"/>
    </row>
    <row r="4521" spans="13:21">
      <c r="M4521" s="1858"/>
      <c r="N4521" s="1859"/>
      <c r="O4521" s="1859"/>
      <c r="P4521" s="1859"/>
      <c r="Q4521" s="1745"/>
      <c r="R4521" s="1745"/>
      <c r="S4521" s="1745"/>
      <c r="T4521" s="1745"/>
      <c r="U4521" s="1745"/>
    </row>
    <row r="4522" spans="13:21">
      <c r="M4522" s="1858"/>
      <c r="N4522" s="1859"/>
      <c r="O4522" s="1859"/>
      <c r="P4522" s="1859"/>
      <c r="Q4522" s="1745"/>
      <c r="R4522" s="1745"/>
      <c r="S4522" s="1745"/>
      <c r="T4522" s="1745"/>
      <c r="U4522" s="1745"/>
    </row>
    <row r="4523" spans="13:21">
      <c r="M4523" s="1858"/>
      <c r="N4523" s="1859"/>
      <c r="O4523" s="1859"/>
      <c r="P4523" s="1859"/>
      <c r="Q4523" s="1745"/>
      <c r="R4523" s="1745"/>
      <c r="S4523" s="1745"/>
      <c r="T4523" s="1745"/>
      <c r="U4523" s="1745"/>
    </row>
    <row r="4524" spans="13:21">
      <c r="M4524" s="1858"/>
      <c r="N4524" s="1859"/>
      <c r="O4524" s="1859"/>
      <c r="P4524" s="1859"/>
      <c r="Q4524" s="1745"/>
      <c r="R4524" s="1745"/>
      <c r="S4524" s="1745"/>
      <c r="T4524" s="1745"/>
      <c r="U4524" s="1745"/>
    </row>
    <row r="4525" spans="13:21">
      <c r="M4525" s="1858"/>
      <c r="N4525" s="1859"/>
      <c r="O4525" s="1859"/>
      <c r="P4525" s="1859"/>
      <c r="Q4525" s="1745"/>
      <c r="R4525" s="1745"/>
      <c r="S4525" s="1745"/>
      <c r="T4525" s="1745"/>
      <c r="U4525" s="1745"/>
    </row>
    <row r="4526" spans="13:21">
      <c r="M4526" s="1858"/>
      <c r="N4526" s="1859"/>
      <c r="O4526" s="1859"/>
      <c r="P4526" s="1859"/>
      <c r="Q4526" s="1745"/>
      <c r="R4526" s="1745"/>
      <c r="S4526" s="1745"/>
      <c r="T4526" s="1745"/>
      <c r="U4526" s="1745"/>
    </row>
    <row r="4527" spans="13:21">
      <c r="M4527" s="1858"/>
      <c r="N4527" s="1859"/>
      <c r="O4527" s="1859"/>
      <c r="P4527" s="1859"/>
      <c r="Q4527" s="1745"/>
      <c r="R4527" s="1745"/>
      <c r="S4527" s="1745"/>
      <c r="T4527" s="1745"/>
      <c r="U4527" s="1745"/>
    </row>
    <row r="4528" spans="13:21">
      <c r="M4528" s="1858"/>
      <c r="N4528" s="1859"/>
      <c r="O4528" s="1859"/>
      <c r="P4528" s="1859"/>
      <c r="Q4528" s="1745"/>
      <c r="R4528" s="1745"/>
      <c r="S4528" s="1745"/>
      <c r="T4528" s="1745"/>
      <c r="U4528" s="1745"/>
    </row>
    <row r="4529" spans="13:21">
      <c r="M4529" s="1858"/>
      <c r="N4529" s="1859"/>
      <c r="O4529" s="1859"/>
      <c r="P4529" s="1859"/>
      <c r="Q4529" s="1745"/>
      <c r="R4529" s="1745"/>
      <c r="S4529" s="1745"/>
      <c r="T4529" s="1745"/>
      <c r="U4529" s="1745"/>
    </row>
    <row r="4530" spans="13:21">
      <c r="M4530" s="1858"/>
      <c r="N4530" s="1859"/>
      <c r="O4530" s="1859"/>
      <c r="P4530" s="1859"/>
      <c r="Q4530" s="1745"/>
      <c r="R4530" s="1745"/>
      <c r="S4530" s="1745"/>
      <c r="T4530" s="1745"/>
      <c r="U4530" s="1745"/>
    </row>
    <row r="4531" spans="13:21">
      <c r="M4531" s="1858"/>
      <c r="N4531" s="1859"/>
      <c r="O4531" s="1859"/>
      <c r="P4531" s="1859"/>
      <c r="Q4531" s="1745"/>
      <c r="R4531" s="1745"/>
      <c r="S4531" s="1745"/>
      <c r="T4531" s="1745"/>
      <c r="U4531" s="1745"/>
    </row>
    <row r="4532" spans="13:21">
      <c r="M4532" s="1858"/>
      <c r="N4532" s="1859"/>
      <c r="O4532" s="1859"/>
      <c r="P4532" s="1859"/>
      <c r="Q4532" s="1745"/>
      <c r="R4532" s="1745"/>
      <c r="S4532" s="1745"/>
      <c r="T4532" s="1745"/>
      <c r="U4532" s="1745"/>
    </row>
    <row r="4533" spans="13:21">
      <c r="M4533" s="1858"/>
      <c r="N4533" s="1859"/>
      <c r="O4533" s="1859"/>
      <c r="P4533" s="1859"/>
      <c r="Q4533" s="1745"/>
      <c r="R4533" s="1745"/>
      <c r="S4533" s="1745"/>
      <c r="T4533" s="1745"/>
      <c r="U4533" s="1745"/>
    </row>
    <row r="4534" spans="13:21">
      <c r="M4534" s="1858"/>
      <c r="N4534" s="1859"/>
      <c r="O4534" s="1859"/>
      <c r="P4534" s="1859"/>
      <c r="Q4534" s="1745"/>
      <c r="R4534" s="1745"/>
      <c r="S4534" s="1745"/>
      <c r="T4534" s="1745"/>
      <c r="U4534" s="1745"/>
    </row>
    <row r="4535" spans="13:21">
      <c r="M4535" s="1858"/>
      <c r="N4535" s="1859"/>
      <c r="O4535" s="1859"/>
      <c r="P4535" s="1859"/>
      <c r="Q4535" s="1745"/>
      <c r="R4535" s="1745"/>
      <c r="S4535" s="1745"/>
      <c r="T4535" s="1745"/>
      <c r="U4535" s="1745"/>
    </row>
    <row r="4536" spans="13:21">
      <c r="M4536" s="1858"/>
      <c r="N4536" s="1859"/>
      <c r="O4536" s="1859"/>
      <c r="P4536" s="1859"/>
      <c r="Q4536" s="1745"/>
      <c r="R4536" s="1745"/>
      <c r="S4536" s="1745"/>
      <c r="T4536" s="1745"/>
      <c r="U4536" s="1745"/>
    </row>
    <row r="4537" spans="13:21">
      <c r="M4537" s="1858"/>
      <c r="N4537" s="1859"/>
      <c r="O4537" s="1859"/>
      <c r="P4537" s="1859"/>
      <c r="Q4537" s="1745"/>
      <c r="R4537" s="1745"/>
      <c r="S4537" s="1745"/>
      <c r="T4537" s="1745"/>
      <c r="U4537" s="1745"/>
    </row>
    <row r="4538" spans="13:21">
      <c r="M4538" s="1858"/>
      <c r="N4538" s="1859"/>
      <c r="O4538" s="1859"/>
      <c r="P4538" s="1859"/>
      <c r="Q4538" s="1745"/>
      <c r="R4538" s="1745"/>
      <c r="S4538" s="1745"/>
      <c r="T4538" s="1745"/>
      <c r="U4538" s="1745"/>
    </row>
    <row r="4539" spans="13:21">
      <c r="M4539" s="1858"/>
      <c r="N4539" s="1859"/>
      <c r="O4539" s="1859"/>
      <c r="P4539" s="1859"/>
      <c r="Q4539" s="1745"/>
      <c r="R4539" s="1745"/>
      <c r="S4539" s="1745"/>
      <c r="T4539" s="1745"/>
      <c r="U4539" s="1745"/>
    </row>
    <row r="4540" spans="13:21">
      <c r="M4540" s="1858"/>
      <c r="N4540" s="1859"/>
      <c r="O4540" s="1859"/>
      <c r="P4540" s="1859"/>
      <c r="Q4540" s="1745"/>
      <c r="R4540" s="1745"/>
      <c r="S4540" s="1745"/>
      <c r="T4540" s="1745"/>
      <c r="U4540" s="1745"/>
    </row>
    <row r="4541" spans="13:21">
      <c r="M4541" s="1858"/>
      <c r="N4541" s="1859"/>
      <c r="O4541" s="1859"/>
      <c r="P4541" s="1859"/>
      <c r="Q4541" s="1745"/>
      <c r="R4541" s="1745"/>
      <c r="S4541" s="1745"/>
      <c r="T4541" s="1745"/>
      <c r="U4541" s="1745"/>
    </row>
    <row r="4542" spans="13:21">
      <c r="M4542" s="1858"/>
      <c r="N4542" s="1859"/>
      <c r="O4542" s="1859"/>
      <c r="P4542" s="1859"/>
      <c r="Q4542" s="1745"/>
      <c r="R4542" s="1745"/>
      <c r="S4542" s="1745"/>
      <c r="T4542" s="1745"/>
      <c r="U4542" s="1745"/>
    </row>
    <row r="4543" spans="13:21">
      <c r="M4543" s="1858"/>
      <c r="N4543" s="1859"/>
      <c r="O4543" s="1859"/>
      <c r="P4543" s="1859"/>
      <c r="Q4543" s="1745"/>
      <c r="R4543" s="1745"/>
      <c r="S4543" s="1745"/>
      <c r="T4543" s="1745"/>
      <c r="U4543" s="1745"/>
    </row>
    <row r="4544" spans="13:21">
      <c r="M4544" s="1858"/>
      <c r="N4544" s="1859"/>
      <c r="O4544" s="1859"/>
      <c r="P4544" s="1859"/>
      <c r="Q4544" s="1745"/>
      <c r="R4544" s="1745"/>
      <c r="S4544" s="1745"/>
      <c r="T4544" s="1745"/>
      <c r="U4544" s="1745"/>
    </row>
    <row r="4545" spans="13:21">
      <c r="M4545" s="1858"/>
      <c r="N4545" s="1859"/>
      <c r="O4545" s="1859"/>
      <c r="P4545" s="1859"/>
      <c r="Q4545" s="1745"/>
      <c r="R4545" s="1745"/>
      <c r="S4545" s="1745"/>
      <c r="T4545" s="1745"/>
      <c r="U4545" s="1745"/>
    </row>
    <row r="4546" spans="13:21">
      <c r="M4546" s="1858"/>
      <c r="N4546" s="1859"/>
      <c r="O4546" s="1859"/>
      <c r="P4546" s="1859"/>
      <c r="Q4546" s="1745"/>
      <c r="R4546" s="1745"/>
      <c r="S4546" s="1745"/>
      <c r="T4546" s="1745"/>
      <c r="U4546" s="1745"/>
    </row>
    <row r="4547" spans="13:21">
      <c r="M4547" s="1858"/>
      <c r="N4547" s="1859"/>
      <c r="O4547" s="1859"/>
      <c r="P4547" s="1859"/>
      <c r="Q4547" s="1745"/>
      <c r="R4547" s="1745"/>
      <c r="S4547" s="1745"/>
      <c r="T4547" s="1745"/>
      <c r="U4547" s="1745"/>
    </row>
    <row r="4548" spans="13:21">
      <c r="M4548" s="1858"/>
      <c r="N4548" s="1859"/>
      <c r="O4548" s="1859"/>
      <c r="P4548" s="1859"/>
      <c r="Q4548" s="1745"/>
      <c r="R4548" s="1745"/>
      <c r="S4548" s="1745"/>
      <c r="T4548" s="1745"/>
      <c r="U4548" s="1745"/>
    </row>
    <row r="4549" spans="13:21">
      <c r="M4549" s="1858"/>
      <c r="N4549" s="1859"/>
      <c r="O4549" s="1859"/>
      <c r="P4549" s="1859"/>
      <c r="Q4549" s="1745"/>
      <c r="R4549" s="1745"/>
      <c r="S4549" s="1745"/>
      <c r="T4549" s="1745"/>
      <c r="U4549" s="1745"/>
    </row>
    <row r="4550" spans="13:21">
      <c r="M4550" s="1858"/>
      <c r="N4550" s="1859"/>
      <c r="O4550" s="1859"/>
      <c r="P4550" s="1859"/>
      <c r="Q4550" s="1745"/>
      <c r="R4550" s="1745"/>
      <c r="S4550" s="1745"/>
      <c r="T4550" s="1745"/>
      <c r="U4550" s="1745"/>
    </row>
    <row r="4551" spans="13:21">
      <c r="M4551" s="1858"/>
      <c r="N4551" s="1859"/>
      <c r="O4551" s="1859"/>
      <c r="P4551" s="1859"/>
      <c r="Q4551" s="1745"/>
      <c r="R4551" s="1745"/>
      <c r="S4551" s="1745"/>
      <c r="T4551" s="1745"/>
      <c r="U4551" s="1745"/>
    </row>
    <row r="4552" spans="13:21">
      <c r="M4552" s="1858"/>
      <c r="N4552" s="1859"/>
      <c r="O4552" s="1859"/>
      <c r="P4552" s="1859"/>
      <c r="Q4552" s="1745"/>
      <c r="R4552" s="1745"/>
      <c r="S4552" s="1745"/>
      <c r="T4552" s="1745"/>
      <c r="U4552" s="1745"/>
    </row>
    <row r="4553" spans="13:21">
      <c r="M4553" s="1858"/>
      <c r="N4553" s="1859"/>
      <c r="O4553" s="1859"/>
      <c r="P4553" s="1859"/>
      <c r="Q4553" s="1745"/>
      <c r="R4553" s="1745"/>
      <c r="S4553" s="1745"/>
      <c r="T4553" s="1745"/>
      <c r="U4553" s="1745"/>
    </row>
    <row r="4554" spans="13:21">
      <c r="M4554" s="1858"/>
      <c r="N4554" s="1859"/>
      <c r="O4554" s="1859"/>
      <c r="P4554" s="1859"/>
      <c r="Q4554" s="1745"/>
      <c r="R4554" s="1745"/>
      <c r="S4554" s="1745"/>
      <c r="T4554" s="1745"/>
      <c r="U4554" s="1745"/>
    </row>
    <row r="4555" spans="13:21">
      <c r="M4555" s="1858"/>
      <c r="N4555" s="1859"/>
      <c r="O4555" s="1859"/>
      <c r="P4555" s="1859"/>
      <c r="Q4555" s="1745"/>
      <c r="R4555" s="1745"/>
      <c r="S4555" s="1745"/>
      <c r="T4555" s="1745"/>
      <c r="U4555" s="1745"/>
    </row>
    <row r="4556" spans="13:21">
      <c r="M4556" s="1858"/>
      <c r="N4556" s="1859"/>
      <c r="O4556" s="1859"/>
      <c r="P4556" s="1859"/>
      <c r="Q4556" s="1745"/>
      <c r="R4556" s="1745"/>
      <c r="S4556" s="1745"/>
      <c r="T4556" s="1745"/>
      <c r="U4556" s="1745"/>
    </row>
    <row r="4557" spans="13:21">
      <c r="M4557" s="1858"/>
      <c r="N4557" s="1859"/>
      <c r="O4557" s="1859"/>
      <c r="P4557" s="1859"/>
      <c r="Q4557" s="1745"/>
      <c r="R4557" s="1745"/>
      <c r="S4557" s="1745"/>
      <c r="T4557" s="1745"/>
      <c r="U4557" s="1745"/>
    </row>
    <row r="4558" spans="13:21">
      <c r="M4558" s="1858"/>
      <c r="N4558" s="1859"/>
      <c r="O4558" s="1859"/>
      <c r="P4558" s="1859"/>
      <c r="Q4558" s="1745"/>
      <c r="R4558" s="1745"/>
      <c r="S4558" s="1745"/>
      <c r="T4558" s="1745"/>
      <c r="U4558" s="1745"/>
    </row>
    <row r="4559" spans="13:21">
      <c r="M4559" s="1858"/>
      <c r="N4559" s="1859"/>
      <c r="O4559" s="1859"/>
      <c r="P4559" s="1859"/>
      <c r="Q4559" s="1745"/>
      <c r="R4559" s="1745"/>
      <c r="S4559" s="1745"/>
      <c r="T4559" s="1745"/>
      <c r="U4559" s="1745"/>
    </row>
    <row r="4560" spans="13:21">
      <c r="M4560" s="1858"/>
      <c r="N4560" s="1859"/>
      <c r="O4560" s="1859"/>
      <c r="P4560" s="1859"/>
      <c r="Q4560" s="1745"/>
      <c r="R4560" s="1745"/>
      <c r="S4560" s="1745"/>
      <c r="T4560" s="1745"/>
      <c r="U4560" s="1745"/>
    </row>
    <row r="4561" spans="13:21">
      <c r="M4561" s="1858"/>
      <c r="N4561" s="1859"/>
      <c r="O4561" s="1859"/>
      <c r="P4561" s="1859"/>
      <c r="Q4561" s="1745"/>
      <c r="R4561" s="1745"/>
      <c r="S4561" s="1745"/>
      <c r="T4561" s="1745"/>
      <c r="U4561" s="1745"/>
    </row>
    <row r="4562" spans="13:21">
      <c r="M4562" s="1858"/>
      <c r="N4562" s="1859"/>
      <c r="O4562" s="1859"/>
      <c r="P4562" s="1859"/>
      <c r="Q4562" s="1745"/>
      <c r="R4562" s="1745"/>
      <c r="S4562" s="1745"/>
      <c r="T4562" s="1745"/>
      <c r="U4562" s="1745"/>
    </row>
    <row r="4563" spans="13:21">
      <c r="M4563" s="1858"/>
      <c r="N4563" s="1859"/>
      <c r="O4563" s="1859"/>
      <c r="P4563" s="1859"/>
      <c r="Q4563" s="1745"/>
      <c r="R4563" s="1745"/>
      <c r="S4563" s="1745"/>
      <c r="T4563" s="1745"/>
      <c r="U4563" s="1745"/>
    </row>
    <row r="4564" spans="13:21">
      <c r="M4564" s="1858"/>
      <c r="N4564" s="1859"/>
      <c r="O4564" s="1859"/>
      <c r="P4564" s="1859"/>
      <c r="Q4564" s="1745"/>
      <c r="R4564" s="1745"/>
      <c r="S4564" s="1745"/>
      <c r="T4564" s="1745"/>
      <c r="U4564" s="1745"/>
    </row>
    <row r="4565" spans="13:21">
      <c r="M4565" s="1858"/>
      <c r="N4565" s="1859"/>
      <c r="O4565" s="1859"/>
      <c r="P4565" s="1859"/>
      <c r="Q4565" s="1745"/>
      <c r="R4565" s="1745"/>
      <c r="S4565" s="1745"/>
      <c r="T4565" s="1745"/>
      <c r="U4565" s="1745"/>
    </row>
    <row r="4566" spans="13:21">
      <c r="M4566" s="1858"/>
      <c r="N4566" s="1859"/>
      <c r="O4566" s="1859"/>
      <c r="P4566" s="1859"/>
      <c r="Q4566" s="1745"/>
      <c r="R4566" s="1745"/>
      <c r="S4566" s="1745"/>
      <c r="T4566" s="1745"/>
      <c r="U4566" s="1745"/>
    </row>
    <row r="4567" spans="13:21">
      <c r="M4567" s="1858"/>
      <c r="N4567" s="1859"/>
      <c r="O4567" s="1859"/>
      <c r="P4567" s="1859"/>
      <c r="Q4567" s="1745"/>
      <c r="R4567" s="1745"/>
      <c r="S4567" s="1745"/>
      <c r="T4567" s="1745"/>
      <c r="U4567" s="1745"/>
    </row>
    <row r="4568" spans="13:21">
      <c r="M4568" s="1858"/>
      <c r="N4568" s="1859"/>
      <c r="O4568" s="1859"/>
      <c r="P4568" s="1859"/>
      <c r="Q4568" s="1745"/>
      <c r="R4568" s="1745"/>
      <c r="S4568" s="1745"/>
      <c r="T4568" s="1745"/>
      <c r="U4568" s="1745"/>
    </row>
    <row r="4569" spans="13:21">
      <c r="M4569" s="1858"/>
      <c r="N4569" s="1859"/>
      <c r="O4569" s="1859"/>
      <c r="P4569" s="1859"/>
      <c r="Q4569" s="1745"/>
      <c r="R4569" s="1745"/>
      <c r="S4569" s="1745"/>
      <c r="T4569" s="1745"/>
      <c r="U4569" s="1745"/>
    </row>
    <row r="4570" spans="13:21">
      <c r="M4570" s="1858"/>
      <c r="N4570" s="1859"/>
      <c r="O4570" s="1859"/>
      <c r="P4570" s="1859"/>
      <c r="Q4570" s="1745"/>
      <c r="R4570" s="1745"/>
      <c r="S4570" s="1745"/>
      <c r="T4570" s="1745"/>
      <c r="U4570" s="1745"/>
    </row>
    <row r="4571" spans="13:21">
      <c r="M4571" s="1858"/>
      <c r="N4571" s="1859"/>
      <c r="O4571" s="1859"/>
      <c r="P4571" s="1859"/>
      <c r="Q4571" s="1745"/>
      <c r="R4571" s="1745"/>
      <c r="S4571" s="1745"/>
      <c r="T4571" s="1745"/>
      <c r="U4571" s="1745"/>
    </row>
    <row r="4572" spans="13:21">
      <c r="M4572" s="1858"/>
      <c r="N4572" s="1859"/>
      <c r="O4572" s="1859"/>
      <c r="P4572" s="1859"/>
      <c r="Q4572" s="1745"/>
      <c r="R4572" s="1745"/>
      <c r="S4572" s="1745"/>
      <c r="T4572" s="1745"/>
      <c r="U4572" s="1745"/>
    </row>
    <row r="4573" spans="13:21">
      <c r="M4573" s="1858"/>
      <c r="N4573" s="1859"/>
      <c r="O4573" s="1859"/>
      <c r="P4573" s="1859"/>
      <c r="Q4573" s="1745"/>
      <c r="R4573" s="1745"/>
      <c r="S4573" s="1745"/>
      <c r="T4573" s="1745"/>
      <c r="U4573" s="1745"/>
    </row>
    <row r="4574" spans="13:21">
      <c r="M4574" s="1858"/>
      <c r="N4574" s="1859"/>
      <c r="O4574" s="1859"/>
      <c r="P4574" s="1859"/>
      <c r="Q4574" s="1745"/>
      <c r="R4574" s="1745"/>
      <c r="S4574" s="1745"/>
      <c r="T4574" s="1745"/>
      <c r="U4574" s="1745"/>
    </row>
    <row r="4575" spans="13:21">
      <c r="M4575" s="1858"/>
      <c r="N4575" s="1859"/>
      <c r="O4575" s="1859"/>
      <c r="P4575" s="1859"/>
      <c r="Q4575" s="1745"/>
      <c r="R4575" s="1745"/>
      <c r="S4575" s="1745"/>
      <c r="T4575" s="1745"/>
      <c r="U4575" s="1745"/>
    </row>
    <row r="4576" spans="13:21">
      <c r="M4576" s="1858"/>
      <c r="N4576" s="1859"/>
      <c r="O4576" s="1859"/>
      <c r="P4576" s="1859"/>
      <c r="Q4576" s="1745"/>
      <c r="R4576" s="1745"/>
      <c r="S4576" s="1745"/>
      <c r="T4576" s="1745"/>
      <c r="U4576" s="1745"/>
    </row>
    <row r="4577" spans="13:21">
      <c r="M4577" s="1858"/>
      <c r="N4577" s="1859"/>
      <c r="O4577" s="1859"/>
      <c r="P4577" s="1859"/>
      <c r="Q4577" s="1745"/>
      <c r="R4577" s="1745"/>
      <c r="S4577" s="1745"/>
      <c r="T4577" s="1745"/>
      <c r="U4577" s="1745"/>
    </row>
    <row r="4578" spans="13:21">
      <c r="M4578" s="1858"/>
      <c r="N4578" s="1859"/>
      <c r="O4578" s="1859"/>
      <c r="P4578" s="1859"/>
      <c r="Q4578" s="1745"/>
      <c r="R4578" s="1745"/>
      <c r="S4578" s="1745"/>
      <c r="T4578" s="1745"/>
      <c r="U4578" s="1745"/>
    </row>
    <row r="4579" spans="13:21">
      <c r="M4579" s="1858"/>
      <c r="N4579" s="1859"/>
      <c r="O4579" s="1859"/>
      <c r="P4579" s="1859"/>
      <c r="Q4579" s="1745"/>
      <c r="R4579" s="1745"/>
      <c r="S4579" s="1745"/>
      <c r="T4579" s="1745"/>
      <c r="U4579" s="1745"/>
    </row>
    <row r="4580" spans="13:21">
      <c r="M4580" s="1858"/>
      <c r="N4580" s="1859"/>
      <c r="O4580" s="1859"/>
      <c r="P4580" s="1859"/>
      <c r="Q4580" s="1745"/>
      <c r="R4580" s="1745"/>
      <c r="S4580" s="1745"/>
      <c r="T4580" s="1745"/>
      <c r="U4580" s="1745"/>
    </row>
    <row r="4581" spans="13:21">
      <c r="M4581" s="1858"/>
      <c r="N4581" s="1859"/>
      <c r="O4581" s="1859"/>
      <c r="P4581" s="1859"/>
      <c r="Q4581" s="1745"/>
      <c r="R4581" s="1745"/>
      <c r="S4581" s="1745"/>
      <c r="T4581" s="1745"/>
      <c r="U4581" s="1745"/>
    </row>
    <row r="4582" spans="13:21">
      <c r="M4582" s="1858"/>
      <c r="N4582" s="1859"/>
      <c r="O4582" s="1859"/>
      <c r="P4582" s="1859"/>
      <c r="Q4582" s="1745"/>
      <c r="R4582" s="1745"/>
      <c r="S4582" s="1745"/>
      <c r="T4582" s="1745"/>
      <c r="U4582" s="1745"/>
    </row>
    <row r="4583" spans="13:21">
      <c r="M4583" s="1858"/>
      <c r="N4583" s="1859"/>
      <c r="O4583" s="1859"/>
      <c r="P4583" s="1859"/>
      <c r="Q4583" s="1745"/>
      <c r="R4583" s="1745"/>
      <c r="S4583" s="1745"/>
      <c r="T4583" s="1745"/>
      <c r="U4583" s="1745"/>
    </row>
    <row r="4584" spans="13:21">
      <c r="M4584" s="1858"/>
      <c r="N4584" s="1859"/>
      <c r="O4584" s="1859"/>
      <c r="P4584" s="1859"/>
      <c r="Q4584" s="1745"/>
      <c r="R4584" s="1745"/>
      <c r="S4584" s="1745"/>
      <c r="T4584" s="1745"/>
      <c r="U4584" s="1745"/>
    </row>
    <row r="4585" spans="13:21">
      <c r="M4585" s="1858"/>
      <c r="N4585" s="1859"/>
      <c r="O4585" s="1859"/>
      <c r="P4585" s="1859"/>
      <c r="Q4585" s="1745"/>
      <c r="R4585" s="1745"/>
      <c r="S4585" s="1745"/>
      <c r="T4585" s="1745"/>
      <c r="U4585" s="1745"/>
    </row>
    <row r="4586" spans="13:21">
      <c r="M4586" s="1858"/>
      <c r="N4586" s="1859"/>
      <c r="O4586" s="1859"/>
      <c r="P4586" s="1859"/>
      <c r="Q4586" s="1745"/>
      <c r="R4586" s="1745"/>
      <c r="S4586" s="1745"/>
      <c r="T4586" s="1745"/>
      <c r="U4586" s="1745"/>
    </row>
    <row r="4587" spans="13:21">
      <c r="M4587" s="1858"/>
      <c r="N4587" s="1859"/>
      <c r="O4587" s="1859"/>
      <c r="P4587" s="1859"/>
      <c r="Q4587" s="1745"/>
      <c r="R4587" s="1745"/>
      <c r="S4587" s="1745"/>
      <c r="T4587" s="1745"/>
      <c r="U4587" s="1745"/>
    </row>
    <row r="4588" spans="13:21">
      <c r="M4588" s="1858"/>
      <c r="N4588" s="1859"/>
      <c r="O4588" s="1859"/>
      <c r="P4588" s="1859"/>
      <c r="Q4588" s="1745"/>
      <c r="R4588" s="1745"/>
      <c r="S4588" s="1745"/>
      <c r="T4588" s="1745"/>
      <c r="U4588" s="1745"/>
    </row>
    <row r="4589" spans="13:21">
      <c r="M4589" s="1858"/>
      <c r="N4589" s="1859"/>
      <c r="O4589" s="1859"/>
      <c r="P4589" s="1859"/>
      <c r="Q4589" s="1745"/>
      <c r="R4589" s="1745"/>
      <c r="S4589" s="1745"/>
      <c r="T4589" s="1745"/>
      <c r="U4589" s="1745"/>
    </row>
    <row r="4590" spans="13:21">
      <c r="M4590" s="1858"/>
      <c r="N4590" s="1859"/>
      <c r="O4590" s="1859"/>
      <c r="P4590" s="1859"/>
      <c r="Q4590" s="1745"/>
      <c r="R4590" s="1745"/>
      <c r="S4590" s="1745"/>
      <c r="T4590" s="1745"/>
      <c r="U4590" s="1745"/>
    </row>
    <row r="4591" spans="13:21">
      <c r="M4591" s="1858"/>
      <c r="N4591" s="1859"/>
      <c r="O4591" s="1859"/>
      <c r="P4591" s="1859"/>
      <c r="Q4591" s="1745"/>
      <c r="R4591" s="1745"/>
      <c r="S4591" s="1745"/>
      <c r="T4591" s="1745"/>
      <c r="U4591" s="1745"/>
    </row>
    <row r="4592" spans="13:21">
      <c r="M4592" s="1858"/>
      <c r="N4592" s="1859"/>
      <c r="O4592" s="1859"/>
      <c r="P4592" s="1859"/>
      <c r="Q4592" s="1745"/>
      <c r="R4592" s="1745"/>
      <c r="S4592" s="1745"/>
      <c r="T4592" s="1745"/>
      <c r="U4592" s="1745"/>
    </row>
    <row r="4593" spans="13:21">
      <c r="M4593" s="1858"/>
      <c r="N4593" s="1859"/>
      <c r="O4593" s="1859"/>
      <c r="P4593" s="1859"/>
      <c r="Q4593" s="1745"/>
      <c r="R4593" s="1745"/>
      <c r="S4593" s="1745"/>
      <c r="T4593" s="1745"/>
      <c r="U4593" s="1745"/>
    </row>
    <row r="4594" spans="13:21">
      <c r="M4594" s="1858"/>
      <c r="N4594" s="1859"/>
      <c r="O4594" s="1859"/>
      <c r="P4594" s="1859"/>
      <c r="Q4594" s="1745"/>
      <c r="R4594" s="1745"/>
      <c r="S4594" s="1745"/>
      <c r="T4594" s="1745"/>
      <c r="U4594" s="1745"/>
    </row>
    <row r="4595" spans="13:21">
      <c r="M4595" s="1858"/>
      <c r="N4595" s="1859"/>
      <c r="O4595" s="1859"/>
      <c r="P4595" s="1859"/>
      <c r="Q4595" s="1745"/>
      <c r="R4595" s="1745"/>
      <c r="S4595" s="1745"/>
      <c r="T4595" s="1745"/>
      <c r="U4595" s="1745"/>
    </row>
    <row r="4596" spans="13:21">
      <c r="M4596" s="1858"/>
      <c r="N4596" s="1859"/>
      <c r="O4596" s="1859"/>
      <c r="P4596" s="1859"/>
      <c r="Q4596" s="1745"/>
      <c r="R4596" s="1745"/>
      <c r="S4596" s="1745"/>
      <c r="T4596" s="1745"/>
      <c r="U4596" s="1745"/>
    </row>
    <row r="4597" spans="13:21">
      <c r="M4597" s="1858"/>
      <c r="N4597" s="1859"/>
      <c r="O4597" s="1859"/>
      <c r="P4597" s="1859"/>
      <c r="Q4597" s="1745"/>
      <c r="R4597" s="1745"/>
      <c r="S4597" s="1745"/>
      <c r="T4597" s="1745"/>
      <c r="U4597" s="1745"/>
    </row>
    <row r="4598" spans="13:21">
      <c r="M4598" s="1858"/>
      <c r="N4598" s="1859"/>
      <c r="O4598" s="1859"/>
      <c r="P4598" s="1859"/>
      <c r="Q4598" s="1745"/>
      <c r="R4598" s="1745"/>
      <c r="S4598" s="1745"/>
      <c r="T4598" s="1745"/>
      <c r="U4598" s="1745"/>
    </row>
    <row r="4599" spans="13:21">
      <c r="M4599" s="1858"/>
      <c r="N4599" s="1859"/>
      <c r="O4599" s="1859"/>
      <c r="P4599" s="1859"/>
      <c r="Q4599" s="1745"/>
      <c r="R4599" s="1745"/>
      <c r="S4599" s="1745"/>
      <c r="T4599" s="1745"/>
      <c r="U4599" s="1745"/>
    </row>
    <row r="4600" spans="13:21">
      <c r="M4600" s="1858"/>
      <c r="N4600" s="1859"/>
      <c r="O4600" s="1859"/>
      <c r="P4600" s="1859"/>
      <c r="Q4600" s="1745"/>
      <c r="R4600" s="1745"/>
      <c r="S4600" s="1745"/>
      <c r="T4600" s="1745"/>
      <c r="U4600" s="1745"/>
    </row>
    <row r="4601" spans="13:21">
      <c r="M4601" s="1858"/>
      <c r="N4601" s="1859"/>
      <c r="O4601" s="1859"/>
      <c r="P4601" s="1859"/>
      <c r="Q4601" s="1745"/>
      <c r="R4601" s="1745"/>
      <c r="S4601" s="1745"/>
      <c r="T4601" s="1745"/>
      <c r="U4601" s="1745"/>
    </row>
    <row r="4602" spans="13:21">
      <c r="M4602" s="1858"/>
      <c r="N4602" s="1859"/>
      <c r="O4602" s="1859"/>
      <c r="P4602" s="1859"/>
      <c r="Q4602" s="1745"/>
      <c r="R4602" s="1745"/>
      <c r="S4602" s="1745"/>
      <c r="T4602" s="1745"/>
      <c r="U4602" s="1745"/>
    </row>
    <row r="4603" spans="13:21">
      <c r="M4603" s="1858"/>
      <c r="N4603" s="1859"/>
      <c r="O4603" s="1859"/>
      <c r="P4603" s="1859"/>
      <c r="Q4603" s="1745"/>
      <c r="R4603" s="1745"/>
      <c r="S4603" s="1745"/>
      <c r="T4603" s="1745"/>
      <c r="U4603" s="1745"/>
    </row>
    <row r="4604" spans="13:21">
      <c r="M4604" s="1858"/>
      <c r="N4604" s="1859"/>
      <c r="O4604" s="1859"/>
      <c r="P4604" s="1859"/>
      <c r="Q4604" s="1745"/>
      <c r="R4604" s="1745"/>
      <c r="S4604" s="1745"/>
      <c r="T4604" s="1745"/>
      <c r="U4604" s="1745"/>
    </row>
    <row r="4605" spans="13:21">
      <c r="M4605" s="1858"/>
      <c r="N4605" s="1859"/>
      <c r="O4605" s="1859"/>
      <c r="P4605" s="1859"/>
      <c r="Q4605" s="1745"/>
      <c r="R4605" s="1745"/>
      <c r="S4605" s="1745"/>
      <c r="T4605" s="1745"/>
      <c r="U4605" s="1745"/>
    </row>
    <row r="4606" spans="13:21">
      <c r="M4606" s="1858"/>
      <c r="N4606" s="1859"/>
      <c r="O4606" s="1859"/>
      <c r="P4606" s="1859"/>
      <c r="Q4606" s="1745"/>
      <c r="R4606" s="1745"/>
      <c r="S4606" s="1745"/>
      <c r="T4606" s="1745"/>
      <c r="U4606" s="1745"/>
    </row>
    <row r="4607" spans="13:21">
      <c r="M4607" s="1858"/>
      <c r="N4607" s="1859"/>
      <c r="O4607" s="1859"/>
      <c r="P4607" s="1859"/>
      <c r="Q4607" s="1745"/>
      <c r="R4607" s="1745"/>
      <c r="S4607" s="1745"/>
      <c r="T4607" s="1745"/>
      <c r="U4607" s="1745"/>
    </row>
    <row r="4608" spans="13:21">
      <c r="M4608" s="1858"/>
      <c r="N4608" s="1859"/>
      <c r="O4608" s="1859"/>
      <c r="P4608" s="1859"/>
      <c r="Q4608" s="1745"/>
      <c r="R4608" s="1745"/>
      <c r="S4608" s="1745"/>
      <c r="T4608" s="1745"/>
      <c r="U4608" s="1745"/>
    </row>
    <row r="4609" spans="13:21">
      <c r="M4609" s="1858"/>
      <c r="N4609" s="1859"/>
      <c r="O4609" s="1859"/>
      <c r="P4609" s="1859"/>
      <c r="Q4609" s="1745"/>
      <c r="R4609" s="1745"/>
      <c r="S4609" s="1745"/>
      <c r="T4609" s="1745"/>
      <c r="U4609" s="1745"/>
    </row>
    <row r="4610" spans="13:21">
      <c r="M4610" s="1858"/>
      <c r="N4610" s="1859"/>
      <c r="O4610" s="1859"/>
      <c r="P4610" s="1859"/>
      <c r="Q4610" s="1745"/>
      <c r="R4610" s="1745"/>
      <c r="S4610" s="1745"/>
      <c r="T4610" s="1745"/>
      <c r="U4610" s="1745"/>
    </row>
    <row r="4611" spans="13:21">
      <c r="M4611" s="1858"/>
      <c r="N4611" s="1859"/>
      <c r="O4611" s="1859"/>
      <c r="P4611" s="1859"/>
      <c r="Q4611" s="1745"/>
      <c r="R4611" s="1745"/>
      <c r="S4611" s="1745"/>
      <c r="T4611" s="1745"/>
      <c r="U4611" s="1745"/>
    </row>
    <row r="4612" spans="13:21">
      <c r="M4612" s="1858"/>
      <c r="N4612" s="1859"/>
      <c r="O4612" s="1859"/>
      <c r="P4612" s="1859"/>
      <c r="Q4612" s="1745"/>
      <c r="R4612" s="1745"/>
      <c r="S4612" s="1745"/>
      <c r="T4612" s="1745"/>
      <c r="U4612" s="1745"/>
    </row>
    <row r="4613" spans="13:21">
      <c r="M4613" s="1858"/>
      <c r="N4613" s="1859"/>
      <c r="O4613" s="1859"/>
      <c r="P4613" s="1859"/>
      <c r="Q4613" s="1745"/>
      <c r="R4613" s="1745"/>
      <c r="S4613" s="1745"/>
      <c r="T4613" s="1745"/>
      <c r="U4613" s="1745"/>
    </row>
    <row r="4614" spans="13:21">
      <c r="M4614" s="1858"/>
      <c r="N4614" s="1859"/>
      <c r="O4614" s="1859"/>
      <c r="P4614" s="1859"/>
      <c r="Q4614" s="1745"/>
      <c r="R4614" s="1745"/>
      <c r="S4614" s="1745"/>
      <c r="T4614" s="1745"/>
      <c r="U4614" s="1745"/>
    </row>
    <row r="4615" spans="13:21">
      <c r="M4615" s="1858"/>
      <c r="N4615" s="1859"/>
      <c r="O4615" s="1859"/>
      <c r="P4615" s="1859"/>
      <c r="Q4615" s="1745"/>
      <c r="R4615" s="1745"/>
      <c r="S4615" s="1745"/>
      <c r="T4615" s="1745"/>
      <c r="U4615" s="1745"/>
    </row>
    <row r="4616" spans="13:21">
      <c r="M4616" s="1858"/>
      <c r="N4616" s="1859"/>
      <c r="O4616" s="1859"/>
      <c r="P4616" s="1859"/>
      <c r="Q4616" s="1745"/>
      <c r="R4616" s="1745"/>
      <c r="S4616" s="1745"/>
      <c r="T4616" s="1745"/>
      <c r="U4616" s="1745"/>
    </row>
    <row r="4617" spans="13:21">
      <c r="M4617" s="1858"/>
      <c r="N4617" s="1859"/>
      <c r="O4617" s="1859"/>
      <c r="P4617" s="1859"/>
      <c r="Q4617" s="1745"/>
      <c r="R4617" s="1745"/>
      <c r="S4617" s="1745"/>
      <c r="T4617" s="1745"/>
      <c r="U4617" s="1745"/>
    </row>
    <row r="4618" spans="13:21">
      <c r="M4618" s="1858"/>
      <c r="N4618" s="1859"/>
      <c r="O4618" s="1859"/>
      <c r="P4618" s="1859"/>
      <c r="Q4618" s="1745"/>
      <c r="R4618" s="1745"/>
      <c r="S4618" s="1745"/>
      <c r="T4618" s="1745"/>
      <c r="U4618" s="1745"/>
    </row>
    <row r="4619" spans="13:21">
      <c r="M4619" s="1858"/>
      <c r="N4619" s="1859"/>
      <c r="O4619" s="1859"/>
      <c r="P4619" s="1859"/>
      <c r="Q4619" s="1745"/>
      <c r="R4619" s="1745"/>
      <c r="S4619" s="1745"/>
      <c r="T4619" s="1745"/>
      <c r="U4619" s="1745"/>
    </row>
    <row r="4620" spans="13:21">
      <c r="M4620" s="1858"/>
      <c r="N4620" s="1859"/>
      <c r="O4620" s="1859"/>
      <c r="P4620" s="1859"/>
      <c r="Q4620" s="1745"/>
      <c r="R4620" s="1745"/>
      <c r="S4620" s="1745"/>
      <c r="T4620" s="1745"/>
      <c r="U4620" s="1745"/>
    </row>
    <row r="4621" spans="13:21">
      <c r="M4621" s="1858"/>
      <c r="N4621" s="1859"/>
      <c r="O4621" s="1859"/>
      <c r="P4621" s="1859"/>
      <c r="Q4621" s="1745"/>
      <c r="R4621" s="1745"/>
      <c r="S4621" s="1745"/>
      <c r="T4621" s="1745"/>
      <c r="U4621" s="1745"/>
    </row>
    <row r="4622" spans="13:21">
      <c r="M4622" s="1858"/>
      <c r="N4622" s="1859"/>
      <c r="O4622" s="1859"/>
      <c r="P4622" s="1859"/>
      <c r="Q4622" s="1745"/>
      <c r="R4622" s="1745"/>
      <c r="S4622" s="1745"/>
      <c r="T4622" s="1745"/>
      <c r="U4622" s="1745"/>
    </row>
    <row r="4623" spans="13:21">
      <c r="M4623" s="1858"/>
      <c r="N4623" s="1859"/>
      <c r="O4623" s="1859"/>
      <c r="P4623" s="1859"/>
      <c r="Q4623" s="1745"/>
      <c r="R4623" s="1745"/>
      <c r="S4623" s="1745"/>
      <c r="T4623" s="1745"/>
      <c r="U4623" s="1745"/>
    </row>
    <row r="4624" spans="13:21">
      <c r="M4624" s="1858"/>
      <c r="N4624" s="1859"/>
      <c r="O4624" s="1859"/>
      <c r="P4624" s="1859"/>
      <c r="Q4624" s="1745"/>
      <c r="R4624" s="1745"/>
      <c r="S4624" s="1745"/>
      <c r="T4624" s="1745"/>
      <c r="U4624" s="1745"/>
    </row>
    <row r="4625" spans="13:21">
      <c r="M4625" s="1858"/>
      <c r="N4625" s="1859"/>
      <c r="O4625" s="1859"/>
      <c r="P4625" s="1859"/>
      <c r="Q4625" s="1745"/>
      <c r="R4625" s="1745"/>
      <c r="S4625" s="1745"/>
      <c r="T4625" s="1745"/>
      <c r="U4625" s="1745"/>
    </row>
    <row r="4626" spans="13:21">
      <c r="M4626" s="1858"/>
      <c r="N4626" s="1859"/>
      <c r="O4626" s="1859"/>
      <c r="P4626" s="1859"/>
      <c r="Q4626" s="1745"/>
      <c r="R4626" s="1745"/>
      <c r="S4626" s="1745"/>
      <c r="T4626" s="1745"/>
      <c r="U4626" s="1745"/>
    </row>
    <row r="4627" spans="13:21">
      <c r="M4627" s="1858"/>
      <c r="N4627" s="1859"/>
      <c r="O4627" s="1859"/>
      <c r="P4627" s="1859"/>
      <c r="Q4627" s="1745"/>
      <c r="R4627" s="1745"/>
      <c r="S4627" s="1745"/>
      <c r="T4627" s="1745"/>
      <c r="U4627" s="1745"/>
    </row>
    <row r="4628" spans="13:21">
      <c r="M4628" s="1858"/>
      <c r="N4628" s="1859"/>
      <c r="O4628" s="1859"/>
      <c r="P4628" s="1859"/>
      <c r="Q4628" s="1745"/>
      <c r="R4628" s="1745"/>
      <c r="S4628" s="1745"/>
      <c r="T4628" s="1745"/>
      <c r="U4628" s="1745"/>
    </row>
    <row r="4629" spans="13:21">
      <c r="M4629" s="1858"/>
      <c r="N4629" s="1859"/>
      <c r="O4629" s="1859"/>
      <c r="P4629" s="1859"/>
      <c r="Q4629" s="1745"/>
      <c r="R4629" s="1745"/>
      <c r="S4629" s="1745"/>
      <c r="T4629" s="1745"/>
      <c r="U4629" s="1745"/>
    </row>
    <row r="4630" spans="13:21">
      <c r="M4630" s="1858"/>
      <c r="N4630" s="1859"/>
      <c r="O4630" s="1859"/>
      <c r="P4630" s="1859"/>
      <c r="Q4630" s="1745"/>
      <c r="R4630" s="1745"/>
      <c r="S4630" s="1745"/>
      <c r="T4630" s="1745"/>
      <c r="U4630" s="1745"/>
    </row>
    <row r="4631" spans="13:21">
      <c r="M4631" s="1858"/>
      <c r="N4631" s="1859"/>
      <c r="O4631" s="1859"/>
      <c r="P4631" s="1859"/>
      <c r="Q4631" s="1745"/>
      <c r="R4631" s="1745"/>
      <c r="S4631" s="1745"/>
      <c r="T4631" s="1745"/>
      <c r="U4631" s="1745"/>
    </row>
    <row r="4632" spans="13:21">
      <c r="M4632" s="1858"/>
      <c r="N4632" s="1859"/>
      <c r="O4632" s="1859"/>
      <c r="P4632" s="1859"/>
      <c r="Q4632" s="1745"/>
      <c r="R4632" s="1745"/>
      <c r="S4632" s="1745"/>
      <c r="T4632" s="1745"/>
      <c r="U4632" s="1745"/>
    </row>
    <row r="4633" spans="13:21">
      <c r="M4633" s="1858"/>
      <c r="N4633" s="1859"/>
      <c r="O4633" s="1859"/>
      <c r="P4633" s="1859"/>
      <c r="Q4633" s="1745"/>
      <c r="R4633" s="1745"/>
      <c r="S4633" s="1745"/>
      <c r="T4633" s="1745"/>
      <c r="U4633" s="1745"/>
    </row>
    <row r="4634" spans="13:21">
      <c r="M4634" s="1858"/>
      <c r="N4634" s="1859"/>
      <c r="O4634" s="1859"/>
      <c r="P4634" s="1859"/>
      <c r="Q4634" s="1745"/>
      <c r="R4634" s="1745"/>
      <c r="S4634" s="1745"/>
      <c r="T4634" s="1745"/>
      <c r="U4634" s="1745"/>
    </row>
    <row r="4635" spans="13:21">
      <c r="M4635" s="1858"/>
      <c r="N4635" s="1859"/>
      <c r="O4635" s="1859"/>
      <c r="P4635" s="1859"/>
      <c r="Q4635" s="1745"/>
      <c r="R4635" s="1745"/>
      <c r="S4635" s="1745"/>
      <c r="T4635" s="1745"/>
      <c r="U4635" s="1745"/>
    </row>
    <row r="4636" spans="13:21">
      <c r="M4636" s="1858"/>
      <c r="N4636" s="1859"/>
      <c r="O4636" s="1859"/>
      <c r="P4636" s="1859"/>
      <c r="Q4636" s="1745"/>
      <c r="R4636" s="1745"/>
      <c r="S4636" s="1745"/>
      <c r="T4636" s="1745"/>
      <c r="U4636" s="1745"/>
    </row>
    <row r="4637" spans="13:21">
      <c r="M4637" s="1858"/>
      <c r="N4637" s="1859"/>
      <c r="O4637" s="1859"/>
      <c r="P4637" s="1859"/>
      <c r="Q4637" s="1745"/>
      <c r="R4637" s="1745"/>
      <c r="S4637" s="1745"/>
      <c r="T4637" s="1745"/>
      <c r="U4637" s="1745"/>
    </row>
    <row r="4638" spans="13:21">
      <c r="M4638" s="1858"/>
      <c r="N4638" s="1859"/>
      <c r="O4638" s="1859"/>
      <c r="P4638" s="1859"/>
      <c r="Q4638" s="1745"/>
      <c r="R4638" s="1745"/>
      <c r="S4638" s="1745"/>
      <c r="T4638" s="1745"/>
      <c r="U4638" s="1745"/>
    </row>
    <row r="4639" spans="13:21">
      <c r="M4639" s="1858"/>
      <c r="N4639" s="1859"/>
      <c r="O4639" s="1859"/>
      <c r="P4639" s="1859"/>
      <c r="Q4639" s="1745"/>
      <c r="R4639" s="1745"/>
      <c r="S4639" s="1745"/>
      <c r="T4639" s="1745"/>
      <c r="U4639" s="1745"/>
    </row>
    <row r="4640" spans="13:21">
      <c r="M4640" s="1858"/>
      <c r="N4640" s="1859"/>
      <c r="O4640" s="1859"/>
      <c r="P4640" s="1859"/>
      <c r="Q4640" s="1745"/>
      <c r="R4640" s="1745"/>
      <c r="S4640" s="1745"/>
      <c r="T4640" s="1745"/>
      <c r="U4640" s="1745"/>
    </row>
    <row r="4641" spans="13:21">
      <c r="M4641" s="1858"/>
      <c r="N4641" s="1859"/>
      <c r="O4641" s="1859"/>
      <c r="P4641" s="1859"/>
      <c r="Q4641" s="1745"/>
      <c r="R4641" s="1745"/>
      <c r="S4641" s="1745"/>
      <c r="T4641" s="1745"/>
      <c r="U4641" s="1745"/>
    </row>
    <row r="4642" spans="13:21">
      <c r="M4642" s="1858"/>
      <c r="N4642" s="1859"/>
      <c r="O4642" s="1859"/>
      <c r="P4642" s="1859"/>
      <c r="Q4642" s="1745"/>
      <c r="R4642" s="1745"/>
      <c r="S4642" s="1745"/>
      <c r="T4642" s="1745"/>
      <c r="U4642" s="1745"/>
    </row>
    <row r="4643" spans="13:21">
      <c r="M4643" s="1858"/>
      <c r="N4643" s="1859"/>
      <c r="O4643" s="1859"/>
      <c r="P4643" s="1859"/>
      <c r="Q4643" s="1745"/>
      <c r="R4643" s="1745"/>
      <c r="S4643" s="1745"/>
      <c r="T4643" s="1745"/>
      <c r="U4643" s="1745"/>
    </row>
    <row r="4644" spans="13:21">
      <c r="M4644" s="1858"/>
      <c r="N4644" s="1859"/>
      <c r="O4644" s="1859"/>
      <c r="P4644" s="1859"/>
      <c r="Q4644" s="1745"/>
      <c r="R4644" s="1745"/>
      <c r="S4644" s="1745"/>
      <c r="T4644" s="1745"/>
      <c r="U4644" s="1745"/>
    </row>
    <row r="4645" spans="13:21">
      <c r="M4645" s="1858"/>
      <c r="N4645" s="1859"/>
      <c r="O4645" s="1859"/>
      <c r="P4645" s="1859"/>
      <c r="Q4645" s="1745"/>
      <c r="R4645" s="1745"/>
      <c r="S4645" s="1745"/>
      <c r="T4645" s="1745"/>
      <c r="U4645" s="1745"/>
    </row>
    <row r="4646" spans="13:21">
      <c r="M4646" s="1858"/>
      <c r="N4646" s="1859"/>
      <c r="O4646" s="1859"/>
      <c r="P4646" s="1859"/>
      <c r="Q4646" s="1745"/>
      <c r="R4646" s="1745"/>
      <c r="S4646" s="1745"/>
      <c r="T4646" s="1745"/>
      <c r="U4646" s="1745"/>
    </row>
    <row r="4647" spans="13:21">
      <c r="M4647" s="1858"/>
      <c r="N4647" s="1859"/>
      <c r="O4647" s="1859"/>
      <c r="P4647" s="1859"/>
      <c r="Q4647" s="1745"/>
      <c r="R4647" s="1745"/>
      <c r="S4647" s="1745"/>
      <c r="T4647" s="1745"/>
      <c r="U4647" s="1745"/>
    </row>
    <row r="4648" spans="13:21">
      <c r="M4648" s="1858"/>
      <c r="N4648" s="1859"/>
      <c r="O4648" s="1859"/>
      <c r="P4648" s="1859"/>
      <c r="Q4648" s="1745"/>
      <c r="R4648" s="1745"/>
      <c r="S4648" s="1745"/>
      <c r="T4648" s="1745"/>
      <c r="U4648" s="1745"/>
    </row>
    <row r="4649" spans="13:21">
      <c r="M4649" s="1858"/>
      <c r="N4649" s="1859"/>
      <c r="O4649" s="1859"/>
      <c r="P4649" s="1859"/>
      <c r="Q4649" s="1745"/>
      <c r="R4649" s="1745"/>
      <c r="S4649" s="1745"/>
      <c r="T4649" s="1745"/>
      <c r="U4649" s="1745"/>
    </row>
    <row r="4650" spans="13:21">
      <c r="M4650" s="1858"/>
      <c r="N4650" s="1859"/>
      <c r="O4650" s="1859"/>
      <c r="P4650" s="1859"/>
      <c r="Q4650" s="1745"/>
      <c r="R4650" s="1745"/>
      <c r="S4650" s="1745"/>
      <c r="T4650" s="1745"/>
      <c r="U4650" s="1745"/>
    </row>
    <row r="4651" spans="13:21">
      <c r="M4651" s="1858"/>
      <c r="N4651" s="1859"/>
      <c r="O4651" s="1859"/>
      <c r="P4651" s="1859"/>
      <c r="Q4651" s="1745"/>
      <c r="R4651" s="1745"/>
      <c r="S4651" s="1745"/>
      <c r="T4651" s="1745"/>
      <c r="U4651" s="1745"/>
    </row>
    <row r="4652" spans="13:21">
      <c r="M4652" s="1858"/>
      <c r="N4652" s="1859"/>
      <c r="O4652" s="1859"/>
      <c r="P4652" s="1859"/>
      <c r="Q4652" s="1745"/>
      <c r="R4652" s="1745"/>
      <c r="S4652" s="1745"/>
      <c r="T4652" s="1745"/>
      <c r="U4652" s="1745"/>
    </row>
    <row r="4653" spans="13:21">
      <c r="M4653" s="1858"/>
      <c r="N4653" s="1859"/>
      <c r="O4653" s="1859"/>
      <c r="P4653" s="1859"/>
      <c r="Q4653" s="1745"/>
      <c r="R4653" s="1745"/>
      <c r="S4653" s="1745"/>
      <c r="T4653" s="1745"/>
      <c r="U4653" s="1745"/>
    </row>
    <row r="4654" spans="13:21">
      <c r="M4654" s="1858"/>
      <c r="N4654" s="1859"/>
      <c r="O4654" s="1859"/>
      <c r="P4654" s="1859"/>
      <c r="Q4654" s="1745"/>
      <c r="R4654" s="1745"/>
      <c r="S4654" s="1745"/>
      <c r="T4654" s="1745"/>
      <c r="U4654" s="1745"/>
    </row>
    <row r="4655" spans="13:21">
      <c r="M4655" s="1858"/>
      <c r="N4655" s="1859"/>
      <c r="O4655" s="1859"/>
      <c r="P4655" s="1859"/>
      <c r="Q4655" s="1745"/>
      <c r="R4655" s="1745"/>
      <c r="S4655" s="1745"/>
      <c r="T4655" s="1745"/>
      <c r="U4655" s="1745"/>
    </row>
    <row r="4656" spans="13:21">
      <c r="M4656" s="1858"/>
      <c r="N4656" s="1859"/>
      <c r="O4656" s="1859"/>
      <c r="P4656" s="1859"/>
      <c r="Q4656" s="1745"/>
      <c r="R4656" s="1745"/>
      <c r="S4656" s="1745"/>
      <c r="T4656" s="1745"/>
      <c r="U4656" s="1745"/>
    </row>
    <row r="4657" spans="13:21">
      <c r="M4657" s="1858"/>
      <c r="N4657" s="1859"/>
      <c r="O4657" s="1859"/>
      <c r="P4657" s="1859"/>
      <c r="Q4657" s="1745"/>
      <c r="R4657" s="1745"/>
      <c r="S4657" s="1745"/>
      <c r="T4657" s="1745"/>
      <c r="U4657" s="1745"/>
    </row>
    <row r="4658" spans="13:21">
      <c r="M4658" s="1858"/>
      <c r="N4658" s="1859"/>
      <c r="O4658" s="1859"/>
      <c r="P4658" s="1859"/>
      <c r="Q4658" s="1745"/>
      <c r="R4658" s="1745"/>
      <c r="S4658" s="1745"/>
      <c r="T4658" s="1745"/>
      <c r="U4658" s="1745"/>
    </row>
    <row r="4659" spans="13:21">
      <c r="M4659" s="1858"/>
      <c r="N4659" s="1859"/>
      <c r="O4659" s="1859"/>
      <c r="P4659" s="1859"/>
      <c r="Q4659" s="1745"/>
      <c r="R4659" s="1745"/>
      <c r="S4659" s="1745"/>
      <c r="T4659" s="1745"/>
      <c r="U4659" s="1745"/>
    </row>
    <row r="4660" spans="13:21">
      <c r="M4660" s="1858"/>
      <c r="N4660" s="1859"/>
      <c r="O4660" s="1859"/>
      <c r="P4660" s="1859"/>
      <c r="Q4660" s="1745"/>
      <c r="R4660" s="1745"/>
      <c r="S4660" s="1745"/>
      <c r="T4660" s="1745"/>
      <c r="U4660" s="1745"/>
    </row>
    <row r="4661" spans="13:21">
      <c r="M4661" s="1858"/>
      <c r="N4661" s="1859"/>
      <c r="O4661" s="1859"/>
      <c r="P4661" s="1859"/>
      <c r="Q4661" s="1745"/>
      <c r="R4661" s="1745"/>
      <c r="S4661" s="1745"/>
      <c r="T4661" s="1745"/>
      <c r="U4661" s="1745"/>
    </row>
    <row r="4662" spans="13:21">
      <c r="M4662" s="1858"/>
      <c r="N4662" s="1859"/>
      <c r="O4662" s="1859"/>
      <c r="P4662" s="1859"/>
      <c r="Q4662" s="1745"/>
      <c r="R4662" s="1745"/>
      <c r="S4662" s="1745"/>
      <c r="T4662" s="1745"/>
      <c r="U4662" s="1745"/>
    </row>
    <row r="4663" spans="13:21">
      <c r="M4663" s="1858"/>
      <c r="N4663" s="1859"/>
      <c r="O4663" s="1859"/>
      <c r="P4663" s="1859"/>
      <c r="Q4663" s="1745"/>
      <c r="R4663" s="1745"/>
      <c r="S4663" s="1745"/>
      <c r="T4663" s="1745"/>
      <c r="U4663" s="1745"/>
    </row>
    <row r="4664" spans="13:21">
      <c r="M4664" s="1858"/>
      <c r="N4664" s="1859"/>
      <c r="O4664" s="1859"/>
      <c r="P4664" s="1859"/>
      <c r="Q4664" s="1745"/>
      <c r="R4664" s="1745"/>
      <c r="S4664" s="1745"/>
      <c r="T4664" s="1745"/>
      <c r="U4664" s="1745"/>
    </row>
    <row r="4665" spans="13:21">
      <c r="M4665" s="1858"/>
      <c r="N4665" s="1859"/>
      <c r="O4665" s="1859"/>
      <c r="P4665" s="1859"/>
      <c r="Q4665" s="1745"/>
      <c r="R4665" s="1745"/>
      <c r="S4665" s="1745"/>
      <c r="T4665" s="1745"/>
      <c r="U4665" s="1745"/>
    </row>
    <row r="4666" spans="13:21">
      <c r="M4666" s="1858"/>
      <c r="N4666" s="1859"/>
      <c r="O4666" s="1859"/>
      <c r="P4666" s="1859"/>
      <c r="Q4666" s="1745"/>
      <c r="R4666" s="1745"/>
      <c r="S4666" s="1745"/>
      <c r="T4666" s="1745"/>
      <c r="U4666" s="1745"/>
    </row>
    <row r="4667" spans="13:21">
      <c r="M4667" s="1858"/>
      <c r="N4667" s="1859"/>
      <c r="O4667" s="1859"/>
      <c r="P4667" s="1859"/>
      <c r="Q4667" s="1745"/>
      <c r="R4667" s="1745"/>
      <c r="S4667" s="1745"/>
      <c r="T4667" s="1745"/>
      <c r="U4667" s="1745"/>
    </row>
    <row r="4668" spans="13:21">
      <c r="M4668" s="1858"/>
      <c r="N4668" s="1859"/>
      <c r="O4668" s="1859"/>
      <c r="P4668" s="1859"/>
      <c r="Q4668" s="1745"/>
      <c r="R4668" s="1745"/>
      <c r="S4668" s="1745"/>
      <c r="T4668" s="1745"/>
      <c r="U4668" s="1745"/>
    </row>
    <row r="4669" spans="13:21">
      <c r="M4669" s="1858"/>
      <c r="N4669" s="1859"/>
      <c r="O4669" s="1859"/>
      <c r="P4669" s="1859"/>
      <c r="Q4669" s="1745"/>
      <c r="R4669" s="1745"/>
      <c r="S4669" s="1745"/>
      <c r="T4669" s="1745"/>
      <c r="U4669" s="1745"/>
    </row>
    <row r="4670" spans="13:21">
      <c r="M4670" s="1858"/>
      <c r="N4670" s="1859"/>
      <c r="O4670" s="1859"/>
      <c r="P4670" s="1859"/>
      <c r="Q4670" s="1745"/>
      <c r="R4670" s="1745"/>
      <c r="S4670" s="1745"/>
      <c r="T4670" s="1745"/>
      <c r="U4670" s="1745"/>
    </row>
    <row r="4671" spans="13:21">
      <c r="M4671" s="1858"/>
      <c r="N4671" s="1859"/>
      <c r="O4671" s="1859"/>
      <c r="P4671" s="1859"/>
      <c r="Q4671" s="1745"/>
      <c r="R4671" s="1745"/>
      <c r="S4671" s="1745"/>
      <c r="T4671" s="1745"/>
      <c r="U4671" s="1745"/>
    </row>
    <row r="4672" spans="13:21">
      <c r="M4672" s="1858"/>
      <c r="N4672" s="1859"/>
      <c r="O4672" s="1859"/>
      <c r="P4672" s="1859"/>
      <c r="Q4672" s="1745"/>
      <c r="R4672" s="1745"/>
      <c r="S4672" s="1745"/>
      <c r="T4672" s="1745"/>
      <c r="U4672" s="1745"/>
    </row>
    <row r="4673" spans="13:21">
      <c r="M4673" s="1858"/>
      <c r="N4673" s="1859"/>
      <c r="O4673" s="1859"/>
      <c r="P4673" s="1859"/>
      <c r="Q4673" s="1745"/>
      <c r="R4673" s="1745"/>
      <c r="S4673" s="1745"/>
      <c r="T4673" s="1745"/>
      <c r="U4673" s="1745"/>
    </row>
    <row r="4674" spans="13:21">
      <c r="M4674" s="1858"/>
      <c r="N4674" s="1859"/>
      <c r="O4674" s="1859"/>
      <c r="P4674" s="1859"/>
      <c r="Q4674" s="1745"/>
      <c r="R4674" s="1745"/>
      <c r="S4674" s="1745"/>
      <c r="T4674" s="1745"/>
      <c r="U4674" s="1745"/>
    </row>
    <row r="4675" spans="13:21">
      <c r="M4675" s="1858"/>
      <c r="N4675" s="1859"/>
      <c r="O4675" s="1859"/>
      <c r="P4675" s="1859"/>
      <c r="Q4675" s="1745"/>
      <c r="R4675" s="1745"/>
      <c r="S4675" s="1745"/>
      <c r="T4675" s="1745"/>
      <c r="U4675" s="1745"/>
    </row>
    <row r="4676" spans="13:21">
      <c r="M4676" s="1858"/>
      <c r="N4676" s="1859"/>
      <c r="O4676" s="1859"/>
      <c r="P4676" s="1859"/>
      <c r="Q4676" s="1745"/>
      <c r="R4676" s="1745"/>
      <c r="S4676" s="1745"/>
      <c r="T4676" s="1745"/>
      <c r="U4676" s="1745"/>
    </row>
    <row r="4677" spans="13:21">
      <c r="M4677" s="1858"/>
      <c r="N4677" s="1859"/>
      <c r="O4677" s="1859"/>
      <c r="P4677" s="1859"/>
      <c r="Q4677" s="1745"/>
      <c r="R4677" s="1745"/>
      <c r="S4677" s="1745"/>
      <c r="T4677" s="1745"/>
      <c r="U4677" s="1745"/>
    </row>
    <row r="4678" spans="13:21">
      <c r="M4678" s="1858"/>
      <c r="N4678" s="1859"/>
      <c r="O4678" s="1859"/>
      <c r="P4678" s="1859"/>
      <c r="Q4678" s="1745"/>
      <c r="R4678" s="1745"/>
      <c r="S4678" s="1745"/>
      <c r="T4678" s="1745"/>
      <c r="U4678" s="1745"/>
    </row>
    <row r="4679" spans="13:21">
      <c r="M4679" s="1858"/>
      <c r="N4679" s="1859"/>
      <c r="O4679" s="1859"/>
      <c r="P4679" s="1859"/>
      <c r="Q4679" s="1745"/>
      <c r="R4679" s="1745"/>
      <c r="S4679" s="1745"/>
      <c r="T4679" s="1745"/>
      <c r="U4679" s="1745"/>
    </row>
    <row r="4680" spans="13:21">
      <c r="M4680" s="1858"/>
      <c r="N4680" s="1859"/>
      <c r="O4680" s="1859"/>
      <c r="P4680" s="1859"/>
      <c r="Q4680" s="1745"/>
      <c r="R4680" s="1745"/>
      <c r="S4680" s="1745"/>
      <c r="T4680" s="1745"/>
      <c r="U4680" s="1745"/>
    </row>
    <row r="4681" spans="13:21">
      <c r="M4681" s="1858"/>
      <c r="N4681" s="1859"/>
      <c r="O4681" s="1859"/>
      <c r="P4681" s="1859"/>
      <c r="Q4681" s="1745"/>
      <c r="R4681" s="1745"/>
      <c r="S4681" s="1745"/>
      <c r="T4681" s="1745"/>
      <c r="U4681" s="1745"/>
    </row>
    <row r="4682" spans="13:21">
      <c r="M4682" s="1858"/>
      <c r="N4682" s="1859"/>
      <c r="O4682" s="1859"/>
      <c r="P4682" s="1859"/>
      <c r="Q4682" s="1745"/>
      <c r="R4682" s="1745"/>
      <c r="S4682" s="1745"/>
      <c r="T4682" s="1745"/>
      <c r="U4682" s="1745"/>
    </row>
    <row r="4683" spans="13:21">
      <c r="M4683" s="1858"/>
      <c r="N4683" s="1859"/>
      <c r="O4683" s="1859"/>
      <c r="P4683" s="1859"/>
      <c r="Q4683" s="1745"/>
      <c r="R4683" s="1745"/>
      <c r="S4683" s="1745"/>
      <c r="T4683" s="1745"/>
      <c r="U4683" s="1745"/>
    </row>
    <row r="4684" spans="13:21">
      <c r="M4684" s="1858"/>
      <c r="N4684" s="1859"/>
      <c r="O4684" s="1859"/>
      <c r="P4684" s="1859"/>
      <c r="Q4684" s="1745"/>
      <c r="R4684" s="1745"/>
      <c r="S4684" s="1745"/>
      <c r="T4684" s="1745"/>
      <c r="U4684" s="1745"/>
    </row>
    <row r="4685" spans="13:21">
      <c r="M4685" s="1858"/>
      <c r="N4685" s="1859"/>
      <c r="O4685" s="1859"/>
      <c r="P4685" s="1859"/>
      <c r="Q4685" s="1745"/>
      <c r="R4685" s="1745"/>
      <c r="S4685" s="1745"/>
      <c r="T4685" s="1745"/>
      <c r="U4685" s="1745"/>
    </row>
    <row r="4686" spans="13:21">
      <c r="M4686" s="1858"/>
      <c r="N4686" s="1859"/>
      <c r="O4686" s="1859"/>
      <c r="P4686" s="1859"/>
      <c r="Q4686" s="1745"/>
      <c r="R4686" s="1745"/>
      <c r="S4686" s="1745"/>
      <c r="T4686" s="1745"/>
      <c r="U4686" s="1745"/>
    </row>
    <row r="4687" spans="13:21">
      <c r="M4687" s="1858"/>
      <c r="N4687" s="1859"/>
      <c r="O4687" s="1859"/>
      <c r="P4687" s="1859"/>
      <c r="Q4687" s="1745"/>
      <c r="R4687" s="1745"/>
      <c r="S4687" s="1745"/>
      <c r="T4687" s="1745"/>
      <c r="U4687" s="1745"/>
    </row>
    <row r="4688" spans="13:21">
      <c r="M4688" s="1858"/>
      <c r="N4688" s="1859"/>
      <c r="O4688" s="1859"/>
      <c r="P4688" s="1859"/>
      <c r="Q4688" s="1745"/>
      <c r="R4688" s="1745"/>
      <c r="S4688" s="1745"/>
      <c r="T4688" s="1745"/>
      <c r="U4688" s="1745"/>
    </row>
    <row r="4689" spans="13:21">
      <c r="M4689" s="1858"/>
      <c r="N4689" s="1859"/>
      <c r="O4689" s="1859"/>
      <c r="P4689" s="1859"/>
      <c r="Q4689" s="1745"/>
      <c r="R4689" s="1745"/>
      <c r="S4689" s="1745"/>
      <c r="T4689" s="1745"/>
      <c r="U4689" s="1745"/>
    </row>
    <row r="4690" spans="13:21">
      <c r="M4690" s="1858"/>
      <c r="N4690" s="1859"/>
      <c r="O4690" s="1859"/>
      <c r="P4690" s="1859"/>
      <c r="Q4690" s="1745"/>
      <c r="R4690" s="1745"/>
      <c r="S4690" s="1745"/>
      <c r="T4690" s="1745"/>
      <c r="U4690" s="1745"/>
    </row>
    <row r="4691" spans="13:21">
      <c r="M4691" s="1858"/>
      <c r="N4691" s="1859"/>
      <c r="O4691" s="1859"/>
      <c r="P4691" s="1859"/>
      <c r="Q4691" s="1745"/>
      <c r="R4691" s="1745"/>
      <c r="S4691" s="1745"/>
      <c r="T4691" s="1745"/>
      <c r="U4691" s="1745"/>
    </row>
    <row r="4692" spans="13:21">
      <c r="M4692" s="1858"/>
      <c r="N4692" s="1859"/>
      <c r="O4692" s="1859"/>
      <c r="P4692" s="1859"/>
      <c r="Q4692" s="1745"/>
      <c r="R4692" s="1745"/>
      <c r="S4692" s="1745"/>
      <c r="T4692" s="1745"/>
      <c r="U4692" s="1745"/>
    </row>
    <row r="4693" spans="13:21">
      <c r="M4693" s="1858"/>
      <c r="N4693" s="1859"/>
      <c r="O4693" s="1859"/>
      <c r="P4693" s="1859"/>
      <c r="Q4693" s="1745"/>
      <c r="R4693" s="1745"/>
      <c r="S4693" s="1745"/>
      <c r="T4693" s="1745"/>
      <c r="U4693" s="1745"/>
    </row>
    <row r="4694" spans="13:21">
      <c r="M4694" s="1858"/>
      <c r="N4694" s="1859"/>
      <c r="O4694" s="1859"/>
      <c r="P4694" s="1859"/>
      <c r="Q4694" s="1745"/>
      <c r="R4694" s="1745"/>
      <c r="S4694" s="1745"/>
      <c r="T4694" s="1745"/>
      <c r="U4694" s="1745"/>
    </row>
    <row r="4695" spans="13:21">
      <c r="M4695" s="1858"/>
      <c r="N4695" s="1859"/>
      <c r="O4695" s="1859"/>
      <c r="P4695" s="1859"/>
      <c r="Q4695" s="1745"/>
      <c r="R4695" s="1745"/>
      <c r="S4695" s="1745"/>
      <c r="T4695" s="1745"/>
      <c r="U4695" s="1745"/>
    </row>
    <row r="4696" spans="13:21">
      <c r="M4696" s="1858"/>
      <c r="N4696" s="1859"/>
      <c r="O4696" s="1859"/>
      <c r="P4696" s="1859"/>
      <c r="Q4696" s="1745"/>
      <c r="R4696" s="1745"/>
      <c r="S4696" s="1745"/>
      <c r="T4696" s="1745"/>
      <c r="U4696" s="1745"/>
    </row>
    <row r="4697" spans="13:21">
      <c r="M4697" s="1858"/>
      <c r="N4697" s="1859"/>
      <c r="O4697" s="1859"/>
      <c r="P4697" s="1859"/>
      <c r="Q4697" s="1745"/>
      <c r="R4697" s="1745"/>
      <c r="S4697" s="1745"/>
      <c r="T4697" s="1745"/>
      <c r="U4697" s="1745"/>
    </row>
    <row r="4698" spans="13:21">
      <c r="M4698" s="1858"/>
      <c r="N4698" s="1859"/>
      <c r="O4698" s="1859"/>
      <c r="P4698" s="1859"/>
      <c r="Q4698" s="1745"/>
      <c r="R4698" s="1745"/>
      <c r="S4698" s="1745"/>
      <c r="T4698" s="1745"/>
      <c r="U4698" s="1745"/>
    </row>
    <row r="4699" spans="13:21">
      <c r="M4699" s="1858"/>
      <c r="N4699" s="1859"/>
      <c r="O4699" s="1859"/>
      <c r="P4699" s="1859"/>
      <c r="Q4699" s="1745"/>
      <c r="R4699" s="1745"/>
      <c r="S4699" s="1745"/>
      <c r="T4699" s="1745"/>
      <c r="U4699" s="1745"/>
    </row>
    <row r="4700" spans="13:21">
      <c r="M4700" s="1858"/>
      <c r="N4700" s="1859"/>
      <c r="O4700" s="1859"/>
      <c r="P4700" s="1859"/>
      <c r="Q4700" s="1745"/>
      <c r="R4700" s="1745"/>
      <c r="S4700" s="1745"/>
      <c r="T4700" s="1745"/>
      <c r="U4700" s="1745"/>
    </row>
    <row r="4701" spans="13:21">
      <c r="M4701" s="1858"/>
      <c r="N4701" s="1859"/>
      <c r="O4701" s="1859"/>
      <c r="P4701" s="1859"/>
      <c r="Q4701" s="1745"/>
      <c r="R4701" s="1745"/>
      <c r="S4701" s="1745"/>
      <c r="T4701" s="1745"/>
      <c r="U4701" s="1745"/>
    </row>
    <row r="4702" spans="13:21">
      <c r="M4702" s="1858"/>
      <c r="N4702" s="1859"/>
      <c r="O4702" s="1859"/>
      <c r="P4702" s="1859"/>
      <c r="Q4702" s="1745"/>
      <c r="R4702" s="1745"/>
      <c r="S4702" s="1745"/>
      <c r="T4702" s="1745"/>
      <c r="U4702" s="1745"/>
    </row>
    <row r="4703" spans="13:21">
      <c r="M4703" s="1858"/>
      <c r="N4703" s="1859"/>
      <c r="O4703" s="1859"/>
      <c r="P4703" s="1859"/>
      <c r="Q4703" s="1745"/>
      <c r="R4703" s="1745"/>
      <c r="S4703" s="1745"/>
      <c r="T4703" s="1745"/>
      <c r="U4703" s="1745"/>
    </row>
    <row r="4704" spans="13:21">
      <c r="M4704" s="1858"/>
      <c r="N4704" s="1859"/>
      <c r="O4704" s="1859"/>
      <c r="P4704" s="1859"/>
      <c r="Q4704" s="1745"/>
      <c r="R4704" s="1745"/>
      <c r="S4704" s="1745"/>
      <c r="T4704" s="1745"/>
      <c r="U4704" s="1745"/>
    </row>
    <row r="4705" spans="13:21">
      <c r="M4705" s="1858"/>
      <c r="N4705" s="1859"/>
      <c r="O4705" s="1859"/>
      <c r="P4705" s="1859"/>
      <c r="Q4705" s="1745"/>
      <c r="R4705" s="1745"/>
      <c r="S4705" s="1745"/>
      <c r="T4705" s="1745"/>
      <c r="U4705" s="1745"/>
    </row>
    <row r="4706" spans="13:21">
      <c r="M4706" s="1858"/>
      <c r="N4706" s="1859"/>
      <c r="O4706" s="1859"/>
      <c r="P4706" s="1859"/>
      <c r="Q4706" s="1745"/>
      <c r="R4706" s="1745"/>
      <c r="S4706" s="1745"/>
      <c r="T4706" s="1745"/>
      <c r="U4706" s="1745"/>
    </row>
    <row r="4707" spans="13:21">
      <c r="M4707" s="1858"/>
      <c r="N4707" s="1859"/>
      <c r="O4707" s="1859"/>
      <c r="P4707" s="1859"/>
      <c r="Q4707" s="1745"/>
      <c r="R4707" s="1745"/>
      <c r="S4707" s="1745"/>
      <c r="T4707" s="1745"/>
      <c r="U4707" s="1745"/>
    </row>
    <row r="4708" spans="13:21">
      <c r="M4708" s="1858"/>
      <c r="N4708" s="1859"/>
      <c r="O4708" s="1859"/>
      <c r="P4708" s="1859"/>
      <c r="Q4708" s="1745"/>
      <c r="R4708" s="1745"/>
      <c r="S4708" s="1745"/>
      <c r="T4708" s="1745"/>
      <c r="U4708" s="1745"/>
    </row>
    <row r="4709" spans="13:21">
      <c r="M4709" s="1858"/>
      <c r="N4709" s="1859"/>
      <c r="O4709" s="1859"/>
      <c r="P4709" s="1859"/>
      <c r="Q4709" s="1745"/>
      <c r="R4709" s="1745"/>
      <c r="S4709" s="1745"/>
      <c r="T4709" s="1745"/>
      <c r="U4709" s="1745"/>
    </row>
    <row r="4710" spans="13:21">
      <c r="M4710" s="1858"/>
      <c r="N4710" s="1859"/>
      <c r="O4710" s="1859"/>
      <c r="P4710" s="1859"/>
      <c r="Q4710" s="1745"/>
      <c r="R4710" s="1745"/>
      <c r="S4710" s="1745"/>
      <c r="T4710" s="1745"/>
      <c r="U4710" s="1745"/>
    </row>
    <row r="4711" spans="13:21">
      <c r="M4711" s="1858"/>
      <c r="N4711" s="1859"/>
      <c r="O4711" s="1859"/>
      <c r="P4711" s="1859"/>
      <c r="Q4711" s="1745"/>
      <c r="R4711" s="1745"/>
      <c r="S4711" s="1745"/>
      <c r="T4711" s="1745"/>
      <c r="U4711" s="1745"/>
    </row>
    <row r="4712" spans="13:21">
      <c r="M4712" s="1858"/>
      <c r="N4712" s="1859"/>
      <c r="O4712" s="1859"/>
      <c r="P4712" s="1859"/>
      <c r="Q4712" s="1745"/>
      <c r="R4712" s="1745"/>
      <c r="S4712" s="1745"/>
      <c r="T4712" s="1745"/>
      <c r="U4712" s="1745"/>
    </row>
    <row r="4713" spans="13:21">
      <c r="M4713" s="1858"/>
      <c r="N4713" s="1859"/>
      <c r="O4713" s="1859"/>
      <c r="P4713" s="1859"/>
      <c r="Q4713" s="1745"/>
      <c r="R4713" s="1745"/>
      <c r="S4713" s="1745"/>
      <c r="T4713" s="1745"/>
      <c r="U4713" s="1745"/>
    </row>
    <row r="4714" spans="13:21">
      <c r="M4714" s="1858"/>
      <c r="N4714" s="1859"/>
      <c r="O4714" s="1859"/>
      <c r="P4714" s="1859"/>
      <c r="Q4714" s="1745"/>
      <c r="R4714" s="1745"/>
      <c r="S4714" s="1745"/>
      <c r="T4714" s="1745"/>
      <c r="U4714" s="1745"/>
    </row>
    <row r="4715" spans="13:21">
      <c r="M4715" s="1858"/>
      <c r="N4715" s="1859"/>
      <c r="O4715" s="1859"/>
      <c r="P4715" s="1859"/>
      <c r="Q4715" s="1745"/>
      <c r="R4715" s="1745"/>
      <c r="S4715" s="1745"/>
      <c r="T4715" s="1745"/>
      <c r="U4715" s="1745"/>
    </row>
    <row r="4716" spans="13:21">
      <c r="M4716" s="1858"/>
      <c r="N4716" s="1859"/>
      <c r="O4716" s="1859"/>
      <c r="P4716" s="1859"/>
      <c r="Q4716" s="1745"/>
      <c r="R4716" s="1745"/>
      <c r="S4716" s="1745"/>
      <c r="T4716" s="1745"/>
      <c r="U4716" s="1745"/>
    </row>
    <row r="4717" spans="13:21">
      <c r="M4717" s="1858"/>
      <c r="N4717" s="1859"/>
      <c r="O4717" s="1859"/>
      <c r="P4717" s="1859"/>
      <c r="Q4717" s="1745"/>
      <c r="R4717" s="1745"/>
      <c r="S4717" s="1745"/>
      <c r="T4717" s="1745"/>
      <c r="U4717" s="1745"/>
    </row>
    <row r="4718" spans="13:21">
      <c r="M4718" s="1858"/>
      <c r="N4718" s="1859"/>
      <c r="O4718" s="1859"/>
      <c r="P4718" s="1859"/>
      <c r="Q4718" s="1745"/>
      <c r="R4718" s="1745"/>
      <c r="S4718" s="1745"/>
      <c r="T4718" s="1745"/>
      <c r="U4718" s="1745"/>
    </row>
    <row r="4719" spans="13:21">
      <c r="M4719" s="1858"/>
      <c r="N4719" s="1859"/>
      <c r="O4719" s="1859"/>
      <c r="P4719" s="1859"/>
      <c r="Q4719" s="1745"/>
      <c r="R4719" s="1745"/>
      <c r="S4719" s="1745"/>
      <c r="T4719" s="1745"/>
      <c r="U4719" s="1745"/>
    </row>
    <row r="4720" spans="13:21">
      <c r="M4720" s="1858"/>
      <c r="N4720" s="1859"/>
      <c r="O4720" s="1859"/>
      <c r="P4720" s="1859"/>
      <c r="Q4720" s="1745"/>
      <c r="R4720" s="1745"/>
      <c r="S4720" s="1745"/>
      <c r="T4720" s="1745"/>
      <c r="U4720" s="1745"/>
    </row>
    <row r="4721" spans="13:21">
      <c r="M4721" s="1858"/>
      <c r="N4721" s="1859"/>
      <c r="O4721" s="1859"/>
      <c r="P4721" s="1859"/>
      <c r="Q4721" s="1745"/>
      <c r="R4721" s="1745"/>
      <c r="S4721" s="1745"/>
      <c r="T4721" s="1745"/>
      <c r="U4721" s="1745"/>
    </row>
    <row r="4722" spans="13:21">
      <c r="M4722" s="1858"/>
      <c r="N4722" s="1859"/>
      <c r="O4722" s="1859"/>
      <c r="P4722" s="1859"/>
      <c r="Q4722" s="1745"/>
      <c r="R4722" s="1745"/>
      <c r="S4722" s="1745"/>
      <c r="T4722" s="1745"/>
      <c r="U4722" s="1745"/>
    </row>
    <row r="4723" spans="13:21">
      <c r="M4723" s="1858"/>
      <c r="N4723" s="1859"/>
      <c r="O4723" s="1859"/>
      <c r="P4723" s="1859"/>
      <c r="Q4723" s="1745"/>
      <c r="R4723" s="1745"/>
      <c r="S4723" s="1745"/>
      <c r="T4723" s="1745"/>
      <c r="U4723" s="1745"/>
    </row>
    <row r="4724" spans="13:21">
      <c r="M4724" s="1858"/>
      <c r="N4724" s="1859"/>
      <c r="O4724" s="1859"/>
      <c r="P4724" s="1859"/>
      <c r="Q4724" s="1745"/>
      <c r="R4724" s="1745"/>
      <c r="S4724" s="1745"/>
      <c r="T4724" s="1745"/>
      <c r="U4724" s="1745"/>
    </row>
    <row r="4725" spans="13:21">
      <c r="M4725" s="1858"/>
      <c r="N4725" s="1859"/>
      <c r="O4725" s="1859"/>
      <c r="P4725" s="1859"/>
      <c r="Q4725" s="1745"/>
      <c r="R4725" s="1745"/>
      <c r="S4725" s="1745"/>
      <c r="T4725" s="1745"/>
      <c r="U4725" s="1745"/>
    </row>
    <row r="4726" spans="13:21">
      <c r="M4726" s="1858"/>
      <c r="N4726" s="1859"/>
      <c r="O4726" s="1859"/>
      <c r="P4726" s="1859"/>
      <c r="Q4726" s="1745"/>
      <c r="R4726" s="1745"/>
      <c r="S4726" s="1745"/>
      <c r="T4726" s="1745"/>
      <c r="U4726" s="1745"/>
    </row>
    <row r="4727" spans="13:21">
      <c r="M4727" s="1858"/>
      <c r="N4727" s="1859"/>
      <c r="O4727" s="1859"/>
      <c r="P4727" s="1859"/>
      <c r="Q4727" s="1745"/>
      <c r="R4727" s="1745"/>
      <c r="S4727" s="1745"/>
      <c r="T4727" s="1745"/>
      <c r="U4727" s="1745"/>
    </row>
    <row r="4728" spans="13:21">
      <c r="M4728" s="1858"/>
      <c r="N4728" s="1859"/>
      <c r="O4728" s="1859"/>
      <c r="P4728" s="1859"/>
      <c r="Q4728" s="1745"/>
      <c r="R4728" s="1745"/>
      <c r="S4728" s="1745"/>
      <c r="T4728" s="1745"/>
      <c r="U4728" s="1745"/>
    </row>
    <row r="4729" spans="13:21">
      <c r="M4729" s="1858"/>
      <c r="N4729" s="1859"/>
      <c r="O4729" s="1859"/>
      <c r="P4729" s="1859"/>
      <c r="Q4729" s="1745"/>
      <c r="R4729" s="1745"/>
      <c r="S4729" s="1745"/>
      <c r="T4729" s="1745"/>
      <c r="U4729" s="1745"/>
    </row>
    <row r="4730" spans="13:21">
      <c r="M4730" s="1858"/>
      <c r="N4730" s="1859"/>
      <c r="O4730" s="1859"/>
      <c r="P4730" s="1859"/>
      <c r="Q4730" s="1745"/>
      <c r="R4730" s="1745"/>
      <c r="S4730" s="1745"/>
      <c r="T4730" s="1745"/>
      <c r="U4730" s="1745"/>
    </row>
    <row r="4731" spans="13:21">
      <c r="M4731" s="1858"/>
      <c r="N4731" s="1859"/>
      <c r="O4731" s="1859"/>
      <c r="P4731" s="1859"/>
      <c r="Q4731" s="1745"/>
      <c r="R4731" s="1745"/>
      <c r="S4731" s="1745"/>
      <c r="T4731" s="1745"/>
      <c r="U4731" s="1745"/>
    </row>
    <row r="4732" spans="13:21">
      <c r="M4732" s="1858"/>
      <c r="N4732" s="1859"/>
      <c r="O4732" s="1859"/>
      <c r="P4732" s="1859"/>
      <c r="Q4732" s="1745"/>
      <c r="R4732" s="1745"/>
      <c r="S4732" s="1745"/>
      <c r="T4732" s="1745"/>
      <c r="U4732" s="1745"/>
    </row>
    <row r="4733" spans="13:21">
      <c r="M4733" s="1858"/>
      <c r="N4733" s="1859"/>
      <c r="O4733" s="1859"/>
      <c r="P4733" s="1859"/>
      <c r="Q4733" s="1745"/>
      <c r="R4733" s="1745"/>
      <c r="S4733" s="1745"/>
      <c r="T4733" s="1745"/>
      <c r="U4733" s="1745"/>
    </row>
    <row r="4734" spans="13:21">
      <c r="M4734" s="1858"/>
      <c r="N4734" s="1859"/>
      <c r="O4734" s="1859"/>
      <c r="P4734" s="1859"/>
      <c r="Q4734" s="1745"/>
      <c r="R4734" s="1745"/>
      <c r="S4734" s="1745"/>
      <c r="T4734" s="1745"/>
      <c r="U4734" s="1745"/>
    </row>
    <row r="4735" spans="13:21">
      <c r="M4735" s="1858"/>
      <c r="N4735" s="1859"/>
      <c r="O4735" s="1859"/>
      <c r="P4735" s="1859"/>
      <c r="Q4735" s="1745"/>
      <c r="R4735" s="1745"/>
      <c r="S4735" s="1745"/>
      <c r="T4735" s="1745"/>
      <c r="U4735" s="1745"/>
    </row>
    <row r="4736" spans="13:21">
      <c r="M4736" s="1858"/>
      <c r="N4736" s="1859"/>
      <c r="O4736" s="1859"/>
      <c r="P4736" s="1859"/>
      <c r="Q4736" s="1745"/>
      <c r="R4736" s="1745"/>
      <c r="S4736" s="1745"/>
      <c r="T4736" s="1745"/>
      <c r="U4736" s="1745"/>
    </row>
    <row r="4737" spans="13:21">
      <c r="M4737" s="1858"/>
      <c r="N4737" s="1859"/>
      <c r="O4737" s="1859"/>
      <c r="P4737" s="1859"/>
      <c r="Q4737" s="1745"/>
      <c r="R4737" s="1745"/>
      <c r="S4737" s="1745"/>
      <c r="T4737" s="1745"/>
      <c r="U4737" s="1745"/>
    </row>
    <row r="4738" spans="13:21">
      <c r="M4738" s="1858"/>
      <c r="N4738" s="1859"/>
      <c r="O4738" s="1859"/>
      <c r="P4738" s="1859"/>
      <c r="Q4738" s="1745"/>
      <c r="R4738" s="1745"/>
      <c r="S4738" s="1745"/>
      <c r="T4738" s="1745"/>
      <c r="U4738" s="1745"/>
    </row>
    <row r="4739" spans="13:21">
      <c r="M4739" s="1858"/>
      <c r="N4739" s="1859"/>
      <c r="O4739" s="1859"/>
      <c r="P4739" s="1859"/>
      <c r="Q4739" s="1745"/>
      <c r="R4739" s="1745"/>
      <c r="S4739" s="1745"/>
      <c r="T4739" s="1745"/>
      <c r="U4739" s="1745"/>
    </row>
    <row r="4740" spans="13:21">
      <c r="M4740" s="1858"/>
      <c r="N4740" s="1859"/>
      <c r="O4740" s="1859"/>
      <c r="P4740" s="1859"/>
      <c r="Q4740" s="1745"/>
      <c r="R4740" s="1745"/>
      <c r="S4740" s="1745"/>
      <c r="T4740" s="1745"/>
      <c r="U4740" s="1745"/>
    </row>
    <row r="4741" spans="13:21">
      <c r="M4741" s="1858"/>
      <c r="N4741" s="1859"/>
      <c r="O4741" s="1859"/>
      <c r="P4741" s="1859"/>
      <c r="Q4741" s="1745"/>
      <c r="R4741" s="1745"/>
      <c r="S4741" s="1745"/>
      <c r="T4741" s="1745"/>
      <c r="U4741" s="1745"/>
    </row>
    <row r="4742" spans="13:21">
      <c r="M4742" s="1858"/>
      <c r="N4742" s="1859"/>
      <c r="O4742" s="1859"/>
      <c r="P4742" s="1859"/>
      <c r="Q4742" s="1745"/>
      <c r="R4742" s="1745"/>
      <c r="S4742" s="1745"/>
      <c r="T4742" s="1745"/>
      <c r="U4742" s="1745"/>
    </row>
    <row r="4743" spans="13:21">
      <c r="M4743" s="1858"/>
      <c r="N4743" s="1859"/>
      <c r="O4743" s="1859"/>
      <c r="P4743" s="1859"/>
      <c r="Q4743" s="1745"/>
      <c r="R4743" s="1745"/>
      <c r="S4743" s="1745"/>
      <c r="T4743" s="1745"/>
      <c r="U4743" s="1745"/>
    </row>
    <row r="4744" spans="13:21">
      <c r="M4744" s="1858"/>
      <c r="N4744" s="1859"/>
      <c r="O4744" s="1859"/>
      <c r="P4744" s="1859"/>
      <c r="Q4744" s="1745"/>
      <c r="R4744" s="1745"/>
      <c r="S4744" s="1745"/>
      <c r="T4744" s="1745"/>
      <c r="U4744" s="1745"/>
    </row>
    <row r="4745" spans="13:21">
      <c r="M4745" s="1858"/>
      <c r="N4745" s="1859"/>
      <c r="O4745" s="1859"/>
      <c r="P4745" s="1859"/>
      <c r="Q4745" s="1745"/>
      <c r="R4745" s="1745"/>
      <c r="S4745" s="1745"/>
      <c r="T4745" s="1745"/>
      <c r="U4745" s="1745"/>
    </row>
    <row r="4746" spans="13:21">
      <c r="M4746" s="1858"/>
      <c r="N4746" s="1859"/>
      <c r="O4746" s="1859"/>
      <c r="P4746" s="1859"/>
      <c r="Q4746" s="1745"/>
      <c r="R4746" s="1745"/>
      <c r="S4746" s="1745"/>
      <c r="T4746" s="1745"/>
      <c r="U4746" s="1745"/>
    </row>
    <row r="4747" spans="13:21">
      <c r="M4747" s="1858"/>
      <c r="N4747" s="1859"/>
      <c r="O4747" s="1859"/>
      <c r="P4747" s="1859"/>
      <c r="Q4747" s="1745"/>
      <c r="R4747" s="1745"/>
      <c r="S4747" s="1745"/>
      <c r="T4747" s="1745"/>
      <c r="U4747" s="1745"/>
    </row>
    <row r="4748" spans="13:21">
      <c r="M4748" s="1858"/>
      <c r="N4748" s="1859"/>
      <c r="O4748" s="1859"/>
      <c r="P4748" s="1859"/>
      <c r="Q4748" s="1745"/>
      <c r="R4748" s="1745"/>
      <c r="S4748" s="1745"/>
      <c r="T4748" s="1745"/>
      <c r="U4748" s="1745"/>
    </row>
    <row r="4749" spans="13:21">
      <c r="M4749" s="1858"/>
      <c r="N4749" s="1859"/>
      <c r="O4749" s="1859"/>
      <c r="P4749" s="1859"/>
      <c r="Q4749" s="1745"/>
      <c r="R4749" s="1745"/>
      <c r="S4749" s="1745"/>
      <c r="T4749" s="1745"/>
      <c r="U4749" s="1745"/>
    </row>
    <row r="4750" spans="13:21">
      <c r="M4750" s="1858"/>
      <c r="N4750" s="1859"/>
      <c r="O4750" s="1859"/>
      <c r="P4750" s="1859"/>
      <c r="Q4750" s="1745"/>
      <c r="R4750" s="1745"/>
      <c r="S4750" s="1745"/>
      <c r="T4750" s="1745"/>
      <c r="U4750" s="1745"/>
    </row>
    <row r="4751" spans="13:21">
      <c r="M4751" s="1858"/>
      <c r="N4751" s="1859"/>
      <c r="O4751" s="1859"/>
      <c r="P4751" s="1859"/>
      <c r="Q4751" s="1745"/>
      <c r="R4751" s="1745"/>
      <c r="S4751" s="1745"/>
      <c r="T4751" s="1745"/>
      <c r="U4751" s="1745"/>
    </row>
    <row r="4752" spans="13:21">
      <c r="M4752" s="1858"/>
      <c r="N4752" s="1859"/>
      <c r="O4752" s="1859"/>
      <c r="P4752" s="1859"/>
      <c r="Q4752" s="1745"/>
      <c r="R4752" s="1745"/>
      <c r="S4752" s="1745"/>
      <c r="T4752" s="1745"/>
      <c r="U4752" s="1745"/>
    </row>
    <row r="4753" spans="13:21">
      <c r="M4753" s="1858"/>
      <c r="N4753" s="1859"/>
      <c r="O4753" s="1859"/>
      <c r="P4753" s="1859"/>
      <c r="Q4753" s="1745"/>
      <c r="R4753" s="1745"/>
      <c r="S4753" s="1745"/>
      <c r="T4753" s="1745"/>
      <c r="U4753" s="1745"/>
    </row>
    <row r="4754" spans="13:21">
      <c r="M4754" s="1858"/>
      <c r="N4754" s="1859"/>
      <c r="O4754" s="1859"/>
      <c r="P4754" s="1859"/>
      <c r="Q4754" s="1745"/>
      <c r="R4754" s="1745"/>
      <c r="S4754" s="1745"/>
      <c r="T4754" s="1745"/>
      <c r="U4754" s="1745"/>
    </row>
    <row r="4755" spans="13:21">
      <c r="M4755" s="1858"/>
      <c r="N4755" s="1859"/>
      <c r="O4755" s="1859"/>
      <c r="P4755" s="1859"/>
      <c r="Q4755" s="1745"/>
      <c r="R4755" s="1745"/>
      <c r="S4755" s="1745"/>
      <c r="T4755" s="1745"/>
      <c r="U4755" s="1745"/>
    </row>
    <row r="4756" spans="13:21">
      <c r="M4756" s="1858"/>
      <c r="N4756" s="1859"/>
      <c r="O4756" s="1859"/>
      <c r="P4756" s="1859"/>
      <c r="Q4756" s="1745"/>
      <c r="R4756" s="1745"/>
      <c r="S4756" s="1745"/>
      <c r="T4756" s="1745"/>
      <c r="U4756" s="1745"/>
    </row>
    <row r="4757" spans="13:21">
      <c r="M4757" s="1858"/>
      <c r="N4757" s="1859"/>
      <c r="O4757" s="1859"/>
      <c r="P4757" s="1859"/>
      <c r="Q4757" s="1745"/>
      <c r="R4757" s="1745"/>
      <c r="S4757" s="1745"/>
      <c r="T4757" s="1745"/>
      <c r="U4757" s="1745"/>
    </row>
    <row r="4758" spans="13:21">
      <c r="M4758" s="1858"/>
      <c r="N4758" s="1859"/>
      <c r="O4758" s="1859"/>
      <c r="P4758" s="1859"/>
      <c r="Q4758" s="1745"/>
      <c r="R4758" s="1745"/>
      <c r="S4758" s="1745"/>
      <c r="T4758" s="1745"/>
      <c r="U4758" s="1745"/>
    </row>
    <row r="4759" spans="13:21">
      <c r="M4759" s="1858"/>
      <c r="N4759" s="1859"/>
      <c r="O4759" s="1859"/>
      <c r="P4759" s="1859"/>
      <c r="Q4759" s="1745"/>
      <c r="R4759" s="1745"/>
      <c r="S4759" s="1745"/>
      <c r="T4759" s="1745"/>
      <c r="U4759" s="1745"/>
    </row>
    <row r="4760" spans="13:21">
      <c r="M4760" s="1858"/>
      <c r="N4760" s="1859"/>
      <c r="O4760" s="1859"/>
      <c r="P4760" s="1859"/>
      <c r="Q4760" s="1745"/>
      <c r="R4760" s="1745"/>
      <c r="S4760" s="1745"/>
      <c r="T4760" s="1745"/>
      <c r="U4760" s="1745"/>
    </row>
    <row r="4761" spans="13:21">
      <c r="M4761" s="1858"/>
      <c r="N4761" s="1859"/>
      <c r="O4761" s="1859"/>
      <c r="P4761" s="1859"/>
      <c r="Q4761" s="1745"/>
      <c r="R4761" s="1745"/>
      <c r="S4761" s="1745"/>
      <c r="T4761" s="1745"/>
      <c r="U4761" s="1745"/>
    </row>
    <row r="4762" spans="13:21">
      <c r="M4762" s="1858"/>
      <c r="N4762" s="1859"/>
      <c r="O4762" s="1859"/>
      <c r="P4762" s="1859"/>
      <c r="Q4762" s="1745"/>
      <c r="R4762" s="1745"/>
      <c r="S4762" s="1745"/>
      <c r="T4762" s="1745"/>
      <c r="U4762" s="1745"/>
    </row>
    <row r="4763" spans="13:21">
      <c r="M4763" s="1858"/>
      <c r="N4763" s="1859"/>
      <c r="O4763" s="1859"/>
      <c r="P4763" s="1859"/>
      <c r="Q4763" s="1745"/>
      <c r="R4763" s="1745"/>
      <c r="S4763" s="1745"/>
      <c r="T4763" s="1745"/>
      <c r="U4763" s="1745"/>
    </row>
    <row r="4764" spans="13:21">
      <c r="M4764" s="1858"/>
      <c r="N4764" s="1859"/>
      <c r="O4764" s="1859"/>
      <c r="P4764" s="1859"/>
      <c r="Q4764" s="1745"/>
      <c r="R4764" s="1745"/>
      <c r="S4764" s="1745"/>
      <c r="T4764" s="1745"/>
      <c r="U4764" s="1745"/>
    </row>
    <row r="4765" spans="13:21">
      <c r="M4765" s="1858"/>
      <c r="N4765" s="1859"/>
      <c r="O4765" s="1859"/>
      <c r="P4765" s="1859"/>
      <c r="Q4765" s="1745"/>
      <c r="R4765" s="1745"/>
      <c r="S4765" s="1745"/>
      <c r="T4765" s="1745"/>
      <c r="U4765" s="1745"/>
    </row>
    <row r="4766" spans="13:21">
      <c r="M4766" s="1858"/>
      <c r="N4766" s="1859"/>
      <c r="O4766" s="1859"/>
      <c r="P4766" s="1859"/>
      <c r="Q4766" s="1745"/>
      <c r="R4766" s="1745"/>
      <c r="S4766" s="1745"/>
      <c r="T4766" s="1745"/>
      <c r="U4766" s="1745"/>
    </row>
    <row r="4767" spans="13:21">
      <c r="M4767" s="1858"/>
      <c r="N4767" s="1859"/>
      <c r="O4767" s="1859"/>
      <c r="P4767" s="1859"/>
      <c r="Q4767" s="1745"/>
      <c r="R4767" s="1745"/>
      <c r="S4767" s="1745"/>
      <c r="T4767" s="1745"/>
      <c r="U4767" s="1745"/>
    </row>
    <row r="4768" spans="13:21">
      <c r="M4768" s="1858"/>
      <c r="N4768" s="1859"/>
      <c r="O4768" s="1859"/>
      <c r="P4768" s="1859"/>
      <c r="Q4768" s="1745"/>
      <c r="R4768" s="1745"/>
      <c r="S4768" s="1745"/>
      <c r="T4768" s="1745"/>
      <c r="U4768" s="1745"/>
    </row>
    <row r="4769" spans="13:21">
      <c r="M4769" s="1858"/>
      <c r="N4769" s="1859"/>
      <c r="O4769" s="1859"/>
      <c r="P4769" s="1859"/>
      <c r="Q4769" s="1745"/>
      <c r="R4769" s="1745"/>
      <c r="S4769" s="1745"/>
      <c r="T4769" s="1745"/>
      <c r="U4769" s="1745"/>
    </row>
    <row r="4770" spans="13:21">
      <c r="M4770" s="1858"/>
      <c r="N4770" s="1859"/>
      <c r="O4770" s="1859"/>
      <c r="P4770" s="1859"/>
      <c r="Q4770" s="1745"/>
      <c r="R4770" s="1745"/>
      <c r="S4770" s="1745"/>
      <c r="T4770" s="1745"/>
      <c r="U4770" s="1745"/>
    </row>
    <row r="4771" spans="13:21">
      <c r="M4771" s="1858"/>
      <c r="N4771" s="1859"/>
      <c r="O4771" s="1859"/>
      <c r="P4771" s="1859"/>
      <c r="Q4771" s="1745"/>
      <c r="R4771" s="1745"/>
      <c r="S4771" s="1745"/>
      <c r="T4771" s="1745"/>
      <c r="U4771" s="1745"/>
    </row>
    <row r="4772" spans="13:21">
      <c r="M4772" s="1858"/>
      <c r="N4772" s="1859"/>
      <c r="O4772" s="1859"/>
      <c r="P4772" s="1859"/>
      <c r="Q4772" s="1745"/>
      <c r="R4772" s="1745"/>
      <c r="S4772" s="1745"/>
      <c r="T4772" s="1745"/>
      <c r="U4772" s="1745"/>
    </row>
    <row r="4773" spans="13:21">
      <c r="M4773" s="1858"/>
      <c r="N4773" s="1859"/>
      <c r="O4773" s="1859"/>
      <c r="P4773" s="1859"/>
      <c r="Q4773" s="1745"/>
      <c r="R4773" s="1745"/>
      <c r="S4773" s="1745"/>
      <c r="T4773" s="1745"/>
      <c r="U4773" s="1745"/>
    </row>
    <row r="4774" spans="13:21">
      <c r="M4774" s="1858"/>
      <c r="N4774" s="1859"/>
      <c r="O4774" s="1859"/>
      <c r="P4774" s="1859"/>
      <c r="Q4774" s="1745"/>
      <c r="R4774" s="1745"/>
      <c r="S4774" s="1745"/>
      <c r="T4774" s="1745"/>
      <c r="U4774" s="1745"/>
    </row>
    <row r="4775" spans="13:21">
      <c r="M4775" s="1858"/>
      <c r="N4775" s="1859"/>
      <c r="O4775" s="1859"/>
      <c r="P4775" s="1859"/>
      <c r="Q4775" s="1745"/>
      <c r="R4775" s="1745"/>
      <c r="S4775" s="1745"/>
      <c r="T4775" s="1745"/>
      <c r="U4775" s="1745"/>
    </row>
    <row r="4776" spans="13:21">
      <c r="M4776" s="1858"/>
      <c r="N4776" s="1859"/>
      <c r="O4776" s="1859"/>
      <c r="P4776" s="1859"/>
      <c r="Q4776" s="1745"/>
      <c r="R4776" s="1745"/>
      <c r="S4776" s="1745"/>
      <c r="T4776" s="1745"/>
      <c r="U4776" s="1745"/>
    </row>
    <row r="4777" spans="13:21">
      <c r="M4777" s="1858"/>
      <c r="N4777" s="1859"/>
      <c r="O4777" s="1859"/>
      <c r="P4777" s="1859"/>
      <c r="Q4777" s="1745"/>
      <c r="R4777" s="1745"/>
      <c r="S4777" s="1745"/>
      <c r="T4777" s="1745"/>
      <c r="U4777" s="1745"/>
    </row>
    <row r="4778" spans="13:21">
      <c r="M4778" s="1858"/>
      <c r="N4778" s="1859"/>
      <c r="O4778" s="1859"/>
      <c r="P4778" s="1859"/>
      <c r="Q4778" s="1745"/>
      <c r="R4778" s="1745"/>
      <c r="S4778" s="1745"/>
      <c r="T4778" s="1745"/>
      <c r="U4778" s="1745"/>
    </row>
    <row r="4779" spans="13:21">
      <c r="M4779" s="1858"/>
      <c r="N4779" s="1859"/>
      <c r="O4779" s="1859"/>
      <c r="P4779" s="1859"/>
      <c r="Q4779" s="1745"/>
      <c r="R4779" s="1745"/>
      <c r="S4779" s="1745"/>
      <c r="T4779" s="1745"/>
      <c r="U4779" s="1745"/>
    </row>
    <row r="4780" spans="13:21">
      <c r="M4780" s="1858"/>
      <c r="N4780" s="1859"/>
      <c r="O4780" s="1859"/>
      <c r="P4780" s="1859"/>
      <c r="Q4780" s="1745"/>
      <c r="R4780" s="1745"/>
      <c r="S4780" s="1745"/>
      <c r="T4780" s="1745"/>
      <c r="U4780" s="1745"/>
    </row>
    <row r="4781" spans="13:21">
      <c r="M4781" s="1858"/>
      <c r="N4781" s="1859"/>
      <c r="O4781" s="1859"/>
      <c r="P4781" s="1859"/>
      <c r="Q4781" s="1745"/>
      <c r="R4781" s="1745"/>
      <c r="S4781" s="1745"/>
      <c r="T4781" s="1745"/>
      <c r="U4781" s="1745"/>
    </row>
    <row r="4782" spans="13:21">
      <c r="M4782" s="1858"/>
      <c r="N4782" s="1859"/>
      <c r="O4782" s="1859"/>
      <c r="P4782" s="1859"/>
      <c r="Q4782" s="1745"/>
      <c r="R4782" s="1745"/>
      <c r="S4782" s="1745"/>
      <c r="T4782" s="1745"/>
      <c r="U4782" s="1745"/>
    </row>
    <row r="4783" spans="13:21">
      <c r="M4783" s="1858"/>
      <c r="N4783" s="1859"/>
      <c r="O4783" s="1859"/>
      <c r="P4783" s="1859"/>
      <c r="Q4783" s="1745"/>
      <c r="R4783" s="1745"/>
      <c r="S4783" s="1745"/>
      <c r="T4783" s="1745"/>
      <c r="U4783" s="1745"/>
    </row>
    <row r="4784" spans="13:21">
      <c r="M4784" s="1858"/>
      <c r="N4784" s="1859"/>
      <c r="O4784" s="1859"/>
      <c r="P4784" s="1859"/>
      <c r="Q4784" s="1745"/>
      <c r="R4784" s="1745"/>
      <c r="S4784" s="1745"/>
      <c r="T4784" s="1745"/>
      <c r="U4784" s="1745"/>
    </row>
    <row r="4785" spans="13:21">
      <c r="M4785" s="1858"/>
      <c r="N4785" s="1859"/>
      <c r="O4785" s="1859"/>
      <c r="P4785" s="1859"/>
      <c r="Q4785" s="1745"/>
      <c r="R4785" s="1745"/>
      <c r="S4785" s="1745"/>
      <c r="T4785" s="1745"/>
      <c r="U4785" s="1745"/>
    </row>
    <row r="4786" spans="13:21">
      <c r="M4786" s="1858"/>
      <c r="N4786" s="1859"/>
      <c r="O4786" s="1859"/>
      <c r="P4786" s="1859"/>
      <c r="Q4786" s="1745"/>
      <c r="R4786" s="1745"/>
      <c r="S4786" s="1745"/>
      <c r="T4786" s="1745"/>
      <c r="U4786" s="1745"/>
    </row>
    <row r="4787" spans="13:21">
      <c r="M4787" s="1858"/>
      <c r="N4787" s="1859"/>
      <c r="O4787" s="1859"/>
      <c r="P4787" s="1859"/>
      <c r="Q4787" s="1745"/>
      <c r="R4787" s="1745"/>
      <c r="S4787" s="1745"/>
      <c r="T4787" s="1745"/>
      <c r="U4787" s="1745"/>
    </row>
    <row r="4788" spans="13:21">
      <c r="M4788" s="1858"/>
      <c r="N4788" s="1859"/>
      <c r="O4788" s="1859"/>
      <c r="P4788" s="1859"/>
      <c r="Q4788" s="1745"/>
      <c r="R4788" s="1745"/>
      <c r="S4788" s="1745"/>
      <c r="T4788" s="1745"/>
      <c r="U4788" s="1745"/>
    </row>
    <row r="4789" spans="13:21">
      <c r="M4789" s="1858"/>
      <c r="N4789" s="1859"/>
      <c r="O4789" s="1859"/>
      <c r="P4789" s="1859"/>
      <c r="Q4789" s="1745"/>
      <c r="R4789" s="1745"/>
      <c r="S4789" s="1745"/>
      <c r="T4789" s="1745"/>
      <c r="U4789" s="1745"/>
    </row>
    <row r="4790" spans="13:21">
      <c r="M4790" s="1858"/>
      <c r="N4790" s="1859"/>
      <c r="O4790" s="1859"/>
      <c r="P4790" s="1859"/>
      <c r="Q4790" s="1745"/>
      <c r="R4790" s="1745"/>
      <c r="S4790" s="1745"/>
      <c r="T4790" s="1745"/>
      <c r="U4790" s="1745"/>
    </row>
    <row r="4791" spans="13:21">
      <c r="M4791" s="1858"/>
      <c r="N4791" s="1859"/>
      <c r="O4791" s="1859"/>
      <c r="P4791" s="1859"/>
      <c r="Q4791" s="1745"/>
      <c r="R4791" s="1745"/>
      <c r="S4791" s="1745"/>
      <c r="T4791" s="1745"/>
      <c r="U4791" s="1745"/>
    </row>
    <row r="4792" spans="13:21">
      <c r="M4792" s="1858"/>
      <c r="N4792" s="1859"/>
      <c r="O4792" s="1859"/>
      <c r="P4792" s="1859"/>
      <c r="Q4792" s="1745"/>
      <c r="R4792" s="1745"/>
      <c r="S4792" s="1745"/>
      <c r="T4792" s="1745"/>
      <c r="U4792" s="1745"/>
    </row>
    <row r="4793" spans="13:21">
      <c r="M4793" s="1858"/>
      <c r="N4793" s="1859"/>
      <c r="O4793" s="1859"/>
      <c r="P4793" s="1859"/>
      <c r="Q4793" s="1745"/>
      <c r="R4793" s="1745"/>
      <c r="S4793" s="1745"/>
      <c r="T4793" s="1745"/>
      <c r="U4793" s="1745"/>
    </row>
    <row r="4794" spans="13:21">
      <c r="M4794" s="1858"/>
      <c r="N4794" s="1859"/>
      <c r="O4794" s="1859"/>
      <c r="P4794" s="1859"/>
      <c r="Q4794" s="1745"/>
      <c r="R4794" s="1745"/>
      <c r="S4794" s="1745"/>
      <c r="T4794" s="1745"/>
      <c r="U4794" s="1745"/>
    </row>
    <row r="4795" spans="13:21">
      <c r="M4795" s="1858"/>
      <c r="N4795" s="1859"/>
      <c r="O4795" s="1859"/>
      <c r="P4795" s="1859"/>
      <c r="Q4795" s="1745"/>
      <c r="R4795" s="1745"/>
      <c r="S4795" s="1745"/>
      <c r="T4795" s="1745"/>
      <c r="U4795" s="1745"/>
    </row>
    <row r="4796" spans="13:21">
      <c r="M4796" s="1858"/>
      <c r="N4796" s="1859"/>
      <c r="O4796" s="1859"/>
      <c r="P4796" s="1859"/>
      <c r="Q4796" s="1745"/>
      <c r="R4796" s="1745"/>
      <c r="S4796" s="1745"/>
      <c r="T4796" s="1745"/>
      <c r="U4796" s="1745"/>
    </row>
    <row r="4797" spans="13:21">
      <c r="M4797" s="1858"/>
      <c r="N4797" s="1859"/>
      <c r="O4797" s="1859"/>
      <c r="P4797" s="1859"/>
      <c r="Q4797" s="1745"/>
      <c r="R4797" s="1745"/>
      <c r="S4797" s="1745"/>
      <c r="T4797" s="1745"/>
      <c r="U4797" s="1745"/>
    </row>
    <row r="4798" spans="13:21">
      <c r="M4798" s="1858"/>
      <c r="N4798" s="1859"/>
      <c r="O4798" s="1859"/>
      <c r="P4798" s="1859"/>
      <c r="Q4798" s="1745"/>
      <c r="R4798" s="1745"/>
      <c r="S4798" s="1745"/>
      <c r="T4798" s="1745"/>
      <c r="U4798" s="1745"/>
    </row>
    <row r="4799" spans="13:21">
      <c r="M4799" s="1858"/>
      <c r="N4799" s="1859"/>
      <c r="O4799" s="1859"/>
      <c r="P4799" s="1859"/>
      <c r="Q4799" s="1745"/>
      <c r="R4799" s="1745"/>
      <c r="S4799" s="1745"/>
      <c r="T4799" s="1745"/>
      <c r="U4799" s="1745"/>
    </row>
    <row r="4800" spans="13:21">
      <c r="M4800" s="1858"/>
      <c r="N4800" s="1859"/>
      <c r="O4800" s="1859"/>
      <c r="P4800" s="1859"/>
      <c r="Q4800" s="1745"/>
      <c r="R4800" s="1745"/>
      <c r="S4800" s="1745"/>
      <c r="T4800" s="1745"/>
      <c r="U4800" s="1745"/>
    </row>
    <row r="4801" spans="13:21">
      <c r="M4801" s="1858"/>
      <c r="N4801" s="1859"/>
      <c r="O4801" s="1859"/>
      <c r="P4801" s="1859"/>
      <c r="Q4801" s="1745"/>
      <c r="R4801" s="1745"/>
      <c r="S4801" s="1745"/>
      <c r="T4801" s="1745"/>
      <c r="U4801" s="1745"/>
    </row>
    <row r="4802" spans="13:21">
      <c r="M4802" s="1858"/>
      <c r="N4802" s="1859"/>
      <c r="O4802" s="1859"/>
      <c r="P4802" s="1859"/>
      <c r="Q4802" s="1745"/>
      <c r="R4802" s="1745"/>
      <c r="S4802" s="1745"/>
      <c r="T4802" s="1745"/>
      <c r="U4802" s="1745"/>
    </row>
    <row r="4803" spans="13:21">
      <c r="M4803" s="1858"/>
      <c r="N4803" s="1859"/>
      <c r="O4803" s="1859"/>
      <c r="P4803" s="1859"/>
      <c r="Q4803" s="1745"/>
      <c r="R4803" s="1745"/>
      <c r="S4803" s="1745"/>
      <c r="T4803" s="1745"/>
      <c r="U4803" s="1745"/>
    </row>
    <row r="4804" spans="13:21">
      <c r="M4804" s="1858"/>
      <c r="N4804" s="1859"/>
      <c r="O4804" s="1859"/>
      <c r="P4804" s="1859"/>
      <c r="Q4804" s="1745"/>
      <c r="R4804" s="1745"/>
      <c r="S4804" s="1745"/>
      <c r="T4804" s="1745"/>
      <c r="U4804" s="1745"/>
    </row>
    <row r="4805" spans="13:21">
      <c r="M4805" s="1858"/>
      <c r="N4805" s="1859"/>
      <c r="O4805" s="1859"/>
      <c r="P4805" s="1859"/>
      <c r="Q4805" s="1745"/>
      <c r="R4805" s="1745"/>
      <c r="S4805" s="1745"/>
      <c r="T4805" s="1745"/>
      <c r="U4805" s="1745"/>
    </row>
    <row r="4806" spans="13:21">
      <c r="M4806" s="1858"/>
      <c r="N4806" s="1859"/>
      <c r="O4806" s="1859"/>
      <c r="P4806" s="1859"/>
      <c r="Q4806" s="1745"/>
      <c r="R4806" s="1745"/>
      <c r="S4806" s="1745"/>
      <c r="T4806" s="1745"/>
      <c r="U4806" s="1745"/>
    </row>
    <row r="4807" spans="13:21">
      <c r="M4807" s="1858"/>
      <c r="N4807" s="1859"/>
      <c r="O4807" s="1859"/>
      <c r="P4807" s="1859"/>
      <c r="Q4807" s="1745"/>
      <c r="R4807" s="1745"/>
      <c r="S4807" s="1745"/>
      <c r="T4807" s="1745"/>
      <c r="U4807" s="1745"/>
    </row>
    <row r="4808" spans="13:21">
      <c r="M4808" s="1858"/>
      <c r="N4808" s="1859"/>
      <c r="O4808" s="1859"/>
      <c r="P4808" s="1859"/>
      <c r="Q4808" s="1745"/>
      <c r="R4808" s="1745"/>
      <c r="S4808" s="1745"/>
      <c r="T4808" s="1745"/>
      <c r="U4808" s="1745"/>
    </row>
    <row r="4809" spans="13:21">
      <c r="M4809" s="1858"/>
      <c r="N4809" s="1859"/>
      <c r="O4809" s="1859"/>
      <c r="P4809" s="1859"/>
      <c r="Q4809" s="1745"/>
      <c r="R4809" s="1745"/>
      <c r="S4809" s="1745"/>
      <c r="T4809" s="1745"/>
      <c r="U4809" s="1745"/>
    </row>
    <row r="4810" spans="13:21">
      <c r="M4810" s="1858"/>
      <c r="N4810" s="1859"/>
      <c r="O4810" s="1859"/>
      <c r="P4810" s="1859"/>
      <c r="Q4810" s="1745"/>
      <c r="R4810" s="1745"/>
      <c r="S4810" s="1745"/>
      <c r="T4810" s="1745"/>
      <c r="U4810" s="1745"/>
    </row>
    <row r="4811" spans="13:21">
      <c r="M4811" s="1858"/>
      <c r="N4811" s="1859"/>
      <c r="O4811" s="1859"/>
      <c r="P4811" s="1859"/>
      <c r="Q4811" s="1745"/>
      <c r="R4811" s="1745"/>
      <c r="S4811" s="1745"/>
      <c r="T4811" s="1745"/>
      <c r="U4811" s="1745"/>
    </row>
    <row r="4812" spans="13:21">
      <c r="M4812" s="1858"/>
      <c r="N4812" s="1859"/>
      <c r="O4812" s="1859"/>
      <c r="P4812" s="1859"/>
      <c r="Q4812" s="1745"/>
      <c r="R4812" s="1745"/>
      <c r="S4812" s="1745"/>
      <c r="T4812" s="1745"/>
      <c r="U4812" s="1745"/>
    </row>
    <row r="4813" spans="13:21">
      <c r="M4813" s="1858"/>
      <c r="N4813" s="1859"/>
      <c r="O4813" s="1859"/>
      <c r="P4813" s="1859"/>
      <c r="Q4813" s="1745"/>
      <c r="R4813" s="1745"/>
      <c r="S4813" s="1745"/>
      <c r="T4813" s="1745"/>
      <c r="U4813" s="1745"/>
    </row>
    <row r="4814" spans="13:21">
      <c r="M4814" s="1858"/>
      <c r="N4814" s="1859"/>
      <c r="O4814" s="1859"/>
      <c r="P4814" s="1859"/>
      <c r="Q4814" s="1745"/>
      <c r="R4814" s="1745"/>
      <c r="S4814" s="1745"/>
      <c r="T4814" s="1745"/>
      <c r="U4814" s="1745"/>
    </row>
    <row r="4815" spans="13:21">
      <c r="M4815" s="1858"/>
      <c r="N4815" s="1859"/>
      <c r="O4815" s="1859"/>
      <c r="P4815" s="1859"/>
      <c r="Q4815" s="1745"/>
      <c r="R4815" s="1745"/>
      <c r="S4815" s="1745"/>
      <c r="T4815" s="1745"/>
      <c r="U4815" s="1745"/>
    </row>
    <row r="4816" spans="13:21">
      <c r="M4816" s="1858"/>
      <c r="N4816" s="1859"/>
      <c r="O4816" s="1859"/>
      <c r="P4816" s="1859"/>
      <c r="Q4816" s="1745"/>
      <c r="R4816" s="1745"/>
      <c r="S4816" s="1745"/>
      <c r="T4816" s="1745"/>
      <c r="U4816" s="1745"/>
    </row>
    <row r="4817" spans="13:21">
      <c r="M4817" s="1858"/>
      <c r="N4817" s="1859"/>
      <c r="O4817" s="1859"/>
      <c r="P4817" s="1859"/>
      <c r="Q4817" s="1745"/>
      <c r="R4817" s="1745"/>
      <c r="S4817" s="1745"/>
      <c r="T4817" s="1745"/>
      <c r="U4817" s="1745"/>
    </row>
    <row r="4818" spans="13:21">
      <c r="M4818" s="1858"/>
      <c r="N4818" s="1859"/>
      <c r="O4818" s="1859"/>
      <c r="P4818" s="1859"/>
      <c r="Q4818" s="1745"/>
      <c r="R4818" s="1745"/>
      <c r="S4818" s="1745"/>
      <c r="T4818" s="1745"/>
      <c r="U4818" s="1745"/>
    </row>
    <row r="4819" spans="13:21">
      <c r="M4819" s="1858"/>
      <c r="N4819" s="1859"/>
      <c r="O4819" s="1859"/>
      <c r="P4819" s="1859"/>
      <c r="Q4819" s="1745"/>
      <c r="R4819" s="1745"/>
      <c r="S4819" s="1745"/>
      <c r="T4819" s="1745"/>
      <c r="U4819" s="1745"/>
    </row>
    <row r="4820" spans="13:21">
      <c r="M4820" s="1858"/>
      <c r="N4820" s="1859"/>
      <c r="O4820" s="1859"/>
      <c r="P4820" s="1859"/>
      <c r="Q4820" s="1745"/>
      <c r="R4820" s="1745"/>
      <c r="S4820" s="1745"/>
      <c r="T4820" s="1745"/>
      <c r="U4820" s="1745"/>
    </row>
    <row r="4821" spans="13:21">
      <c r="M4821" s="1858"/>
      <c r="N4821" s="1859"/>
      <c r="O4821" s="1859"/>
      <c r="P4821" s="1859"/>
      <c r="Q4821" s="1745"/>
      <c r="R4821" s="1745"/>
      <c r="S4821" s="1745"/>
      <c r="T4821" s="1745"/>
      <c r="U4821" s="1745"/>
    </row>
    <row r="4822" spans="13:21">
      <c r="M4822" s="1858"/>
      <c r="N4822" s="1859"/>
      <c r="O4822" s="1859"/>
      <c r="P4822" s="1859"/>
      <c r="Q4822" s="1745"/>
      <c r="R4822" s="1745"/>
      <c r="S4822" s="1745"/>
      <c r="T4822" s="1745"/>
      <c r="U4822" s="1745"/>
    </row>
    <row r="4823" spans="13:21">
      <c r="M4823" s="1858"/>
      <c r="N4823" s="1859"/>
      <c r="O4823" s="1859"/>
      <c r="P4823" s="1859"/>
      <c r="Q4823" s="1745"/>
      <c r="R4823" s="1745"/>
      <c r="S4823" s="1745"/>
      <c r="T4823" s="1745"/>
      <c r="U4823" s="1745"/>
    </row>
    <row r="4824" spans="13:21">
      <c r="M4824" s="1858"/>
      <c r="N4824" s="1859"/>
      <c r="O4824" s="1859"/>
      <c r="P4824" s="1859"/>
      <c r="Q4824" s="1745"/>
      <c r="R4824" s="1745"/>
      <c r="S4824" s="1745"/>
      <c r="T4824" s="1745"/>
      <c r="U4824" s="1745"/>
    </row>
    <row r="4825" spans="13:21">
      <c r="M4825" s="1858"/>
      <c r="N4825" s="1859"/>
      <c r="O4825" s="1859"/>
      <c r="P4825" s="1859"/>
      <c r="Q4825" s="1745"/>
      <c r="R4825" s="1745"/>
      <c r="S4825" s="1745"/>
      <c r="T4825" s="1745"/>
      <c r="U4825" s="1745"/>
    </row>
    <row r="4826" spans="13:21">
      <c r="M4826" s="1858"/>
      <c r="N4826" s="1859"/>
      <c r="O4826" s="1859"/>
      <c r="P4826" s="1859"/>
      <c r="Q4826" s="1745"/>
      <c r="R4826" s="1745"/>
      <c r="S4826" s="1745"/>
      <c r="T4826" s="1745"/>
      <c r="U4826" s="1745"/>
    </row>
    <row r="4827" spans="13:21">
      <c r="M4827" s="1858"/>
      <c r="N4827" s="1859"/>
      <c r="O4827" s="1859"/>
      <c r="P4827" s="1859"/>
      <c r="Q4827" s="1745"/>
      <c r="R4827" s="1745"/>
      <c r="S4827" s="1745"/>
      <c r="T4827" s="1745"/>
      <c r="U4827" s="1745"/>
    </row>
    <row r="4828" spans="13:21">
      <c r="M4828" s="1858"/>
      <c r="N4828" s="1859"/>
      <c r="O4828" s="1859"/>
      <c r="P4828" s="1859"/>
      <c r="Q4828" s="1745"/>
      <c r="R4828" s="1745"/>
      <c r="S4828" s="1745"/>
      <c r="T4828" s="1745"/>
      <c r="U4828" s="1745"/>
    </row>
    <row r="4829" spans="13:21">
      <c r="M4829" s="1858"/>
      <c r="N4829" s="1859"/>
      <c r="O4829" s="1859"/>
      <c r="P4829" s="1859"/>
      <c r="Q4829" s="1745"/>
      <c r="R4829" s="1745"/>
      <c r="S4829" s="1745"/>
      <c r="T4829" s="1745"/>
      <c r="U4829" s="1745"/>
    </row>
    <row r="4830" spans="13:21">
      <c r="M4830" s="1858"/>
      <c r="N4830" s="1859"/>
      <c r="O4830" s="1859"/>
      <c r="P4830" s="1859"/>
      <c r="Q4830" s="1745"/>
      <c r="R4830" s="1745"/>
      <c r="S4830" s="1745"/>
      <c r="T4830" s="1745"/>
      <c r="U4830" s="1745"/>
    </row>
    <row r="4831" spans="13:21">
      <c r="M4831" s="1858"/>
      <c r="N4831" s="1859"/>
      <c r="O4831" s="1859"/>
      <c r="P4831" s="1859"/>
      <c r="Q4831" s="1745"/>
      <c r="R4831" s="1745"/>
      <c r="S4831" s="1745"/>
      <c r="T4831" s="1745"/>
      <c r="U4831" s="1745"/>
    </row>
    <row r="4832" spans="13:21">
      <c r="M4832" s="1858"/>
      <c r="N4832" s="1859"/>
      <c r="O4832" s="1859"/>
      <c r="P4832" s="1859"/>
      <c r="Q4832" s="1745"/>
      <c r="R4832" s="1745"/>
      <c r="S4832" s="1745"/>
      <c r="T4832" s="1745"/>
      <c r="U4832" s="1745"/>
    </row>
    <row r="4833" spans="13:21">
      <c r="M4833" s="1858"/>
      <c r="N4833" s="1859"/>
      <c r="O4833" s="1859"/>
      <c r="P4833" s="1859"/>
      <c r="Q4833" s="1745"/>
      <c r="R4833" s="1745"/>
      <c r="S4833" s="1745"/>
      <c r="T4833" s="1745"/>
      <c r="U4833" s="1745"/>
    </row>
    <row r="4834" spans="13:21">
      <c r="M4834" s="1858"/>
      <c r="N4834" s="1859"/>
      <c r="O4834" s="1859"/>
      <c r="P4834" s="1859"/>
      <c r="Q4834" s="1745"/>
      <c r="R4834" s="1745"/>
      <c r="S4834" s="1745"/>
      <c r="T4834" s="1745"/>
      <c r="U4834" s="1745"/>
    </row>
    <row r="4835" spans="13:21">
      <c r="M4835" s="1858"/>
      <c r="N4835" s="1859"/>
      <c r="O4835" s="1859"/>
      <c r="P4835" s="1859"/>
      <c r="Q4835" s="1745"/>
      <c r="R4835" s="1745"/>
      <c r="S4835" s="1745"/>
      <c r="T4835" s="1745"/>
      <c r="U4835" s="1745"/>
    </row>
    <row r="4836" spans="13:21">
      <c r="M4836" s="1858"/>
      <c r="N4836" s="1859"/>
      <c r="O4836" s="1859"/>
      <c r="P4836" s="1859"/>
      <c r="Q4836" s="1745"/>
      <c r="R4836" s="1745"/>
      <c r="S4836" s="1745"/>
      <c r="T4836" s="1745"/>
      <c r="U4836" s="1745"/>
    </row>
    <row r="4837" spans="13:21">
      <c r="M4837" s="1858"/>
      <c r="N4837" s="1859"/>
      <c r="O4837" s="1859"/>
      <c r="P4837" s="1859"/>
      <c r="Q4837" s="1745"/>
      <c r="R4837" s="1745"/>
      <c r="S4837" s="1745"/>
      <c r="T4837" s="1745"/>
      <c r="U4837" s="1745"/>
    </row>
    <row r="4838" spans="13:21">
      <c r="M4838" s="1858"/>
      <c r="N4838" s="1859"/>
      <c r="O4838" s="1859"/>
      <c r="P4838" s="1859"/>
      <c r="Q4838" s="1745"/>
      <c r="R4838" s="1745"/>
      <c r="S4838" s="1745"/>
      <c r="T4838" s="1745"/>
      <c r="U4838" s="1745"/>
    </row>
    <row r="4839" spans="13:21">
      <c r="M4839" s="1858"/>
      <c r="N4839" s="1859"/>
      <c r="O4839" s="1859"/>
      <c r="P4839" s="1859"/>
      <c r="Q4839" s="1745"/>
      <c r="R4839" s="1745"/>
      <c r="S4839" s="1745"/>
      <c r="T4839" s="1745"/>
      <c r="U4839" s="1745"/>
    </row>
    <row r="4840" spans="13:21">
      <c r="M4840" s="1858"/>
      <c r="N4840" s="1859"/>
      <c r="O4840" s="1859"/>
      <c r="P4840" s="1859"/>
      <c r="Q4840" s="1745"/>
      <c r="R4840" s="1745"/>
      <c r="S4840" s="1745"/>
      <c r="T4840" s="1745"/>
      <c r="U4840" s="1745"/>
    </row>
    <row r="4841" spans="13:21">
      <c r="M4841" s="1858"/>
      <c r="N4841" s="1859"/>
      <c r="O4841" s="1859"/>
      <c r="P4841" s="1859"/>
      <c r="Q4841" s="1745"/>
      <c r="R4841" s="1745"/>
      <c r="S4841" s="1745"/>
      <c r="T4841" s="1745"/>
      <c r="U4841" s="1745"/>
    </row>
    <row r="4842" spans="13:21">
      <c r="M4842" s="1858"/>
      <c r="N4842" s="1859"/>
      <c r="O4842" s="1859"/>
      <c r="P4842" s="1859"/>
      <c r="Q4842" s="1745"/>
      <c r="R4842" s="1745"/>
      <c r="S4842" s="1745"/>
      <c r="T4842" s="1745"/>
      <c r="U4842" s="1745"/>
    </row>
    <row r="4843" spans="13:21">
      <c r="M4843" s="1858"/>
      <c r="N4843" s="1859"/>
      <c r="O4843" s="1859"/>
      <c r="P4843" s="1859"/>
      <c r="Q4843" s="1745"/>
      <c r="R4843" s="1745"/>
      <c r="S4843" s="1745"/>
      <c r="T4843" s="1745"/>
      <c r="U4843" s="1745"/>
    </row>
    <row r="4844" spans="13:21">
      <c r="M4844" s="1858"/>
      <c r="N4844" s="1859"/>
      <c r="O4844" s="1859"/>
      <c r="P4844" s="1859"/>
      <c r="Q4844" s="1745"/>
      <c r="R4844" s="1745"/>
      <c r="S4844" s="1745"/>
      <c r="T4844" s="1745"/>
      <c r="U4844" s="1745"/>
    </row>
    <row r="4845" spans="13:21">
      <c r="M4845" s="1858"/>
      <c r="N4845" s="1859"/>
      <c r="O4845" s="1859"/>
      <c r="P4845" s="1859"/>
      <c r="Q4845" s="1745"/>
      <c r="R4845" s="1745"/>
      <c r="S4845" s="1745"/>
      <c r="T4845" s="1745"/>
      <c r="U4845" s="1745"/>
    </row>
    <row r="4846" spans="13:21">
      <c r="M4846" s="1858"/>
      <c r="N4846" s="1859"/>
      <c r="O4846" s="1859"/>
      <c r="P4846" s="1859"/>
      <c r="Q4846" s="1745"/>
      <c r="R4846" s="1745"/>
      <c r="S4846" s="1745"/>
      <c r="T4846" s="1745"/>
      <c r="U4846" s="1745"/>
    </row>
    <row r="4847" spans="13:21">
      <c r="M4847" s="1858"/>
      <c r="N4847" s="1859"/>
      <c r="O4847" s="1859"/>
      <c r="P4847" s="1859"/>
      <c r="Q4847" s="1745"/>
      <c r="R4847" s="1745"/>
      <c r="S4847" s="1745"/>
      <c r="T4847" s="1745"/>
      <c r="U4847" s="1745"/>
    </row>
    <row r="4848" spans="13:21">
      <c r="M4848" s="1858"/>
      <c r="N4848" s="1859"/>
      <c r="O4848" s="1859"/>
      <c r="P4848" s="1859"/>
      <c r="Q4848" s="1745"/>
      <c r="R4848" s="1745"/>
      <c r="S4848" s="1745"/>
      <c r="T4848" s="1745"/>
      <c r="U4848" s="1745"/>
    </row>
    <row r="4849" spans="13:21">
      <c r="M4849" s="1858"/>
      <c r="N4849" s="1859"/>
      <c r="O4849" s="1859"/>
      <c r="P4849" s="1859"/>
      <c r="Q4849" s="1745"/>
      <c r="R4849" s="1745"/>
      <c r="S4849" s="1745"/>
      <c r="T4849" s="1745"/>
      <c r="U4849" s="1745"/>
    </row>
    <row r="4850" spans="13:21">
      <c r="M4850" s="1858"/>
      <c r="N4850" s="1859"/>
      <c r="O4850" s="1859"/>
      <c r="P4850" s="1859"/>
      <c r="Q4850" s="1745"/>
      <c r="R4850" s="1745"/>
      <c r="S4850" s="1745"/>
      <c r="T4850" s="1745"/>
      <c r="U4850" s="1745"/>
    </row>
    <row r="4851" spans="13:21">
      <c r="M4851" s="1858"/>
      <c r="N4851" s="1859"/>
      <c r="O4851" s="1859"/>
      <c r="P4851" s="1859"/>
      <c r="Q4851" s="1745"/>
      <c r="R4851" s="1745"/>
      <c r="S4851" s="1745"/>
      <c r="T4851" s="1745"/>
      <c r="U4851" s="1745"/>
    </row>
    <row r="4852" spans="13:21">
      <c r="M4852" s="1858"/>
      <c r="N4852" s="1859"/>
      <c r="O4852" s="1859"/>
      <c r="P4852" s="1859"/>
      <c r="Q4852" s="1745"/>
      <c r="R4852" s="1745"/>
      <c r="S4852" s="1745"/>
      <c r="T4852" s="1745"/>
      <c r="U4852" s="1745"/>
    </row>
    <row r="4853" spans="13:21">
      <c r="M4853" s="1858"/>
      <c r="N4853" s="1859"/>
      <c r="O4853" s="1859"/>
      <c r="P4853" s="1859"/>
      <c r="Q4853" s="1745"/>
      <c r="R4853" s="1745"/>
      <c r="S4853" s="1745"/>
      <c r="T4853" s="1745"/>
      <c r="U4853" s="1745"/>
    </row>
    <row r="4854" spans="13:21">
      <c r="M4854" s="1858"/>
      <c r="N4854" s="1859"/>
      <c r="O4854" s="1859"/>
      <c r="P4854" s="1859"/>
      <c r="Q4854" s="1745"/>
      <c r="R4854" s="1745"/>
      <c r="S4854" s="1745"/>
      <c r="T4854" s="1745"/>
      <c r="U4854" s="1745"/>
    </row>
    <row r="4855" spans="13:21">
      <c r="M4855" s="1858"/>
      <c r="N4855" s="1859"/>
      <c r="O4855" s="1859"/>
      <c r="P4855" s="1859"/>
      <c r="Q4855" s="1745"/>
      <c r="R4855" s="1745"/>
      <c r="S4855" s="1745"/>
      <c r="T4855" s="1745"/>
      <c r="U4855" s="1745"/>
    </row>
    <row r="4856" spans="13:21">
      <c r="M4856" s="1858"/>
      <c r="N4856" s="1859"/>
      <c r="O4856" s="1859"/>
      <c r="P4856" s="1859"/>
      <c r="Q4856" s="1745"/>
      <c r="R4856" s="1745"/>
      <c r="S4856" s="1745"/>
      <c r="T4856" s="1745"/>
      <c r="U4856" s="1745"/>
    </row>
    <row r="4857" spans="13:21">
      <c r="M4857" s="1858"/>
      <c r="N4857" s="1859"/>
      <c r="O4857" s="1859"/>
      <c r="P4857" s="1859"/>
      <c r="Q4857" s="1745"/>
      <c r="R4857" s="1745"/>
      <c r="S4857" s="1745"/>
      <c r="T4857" s="1745"/>
      <c r="U4857" s="1745"/>
    </row>
    <row r="4858" spans="13:21">
      <c r="M4858" s="1858"/>
      <c r="N4858" s="1859"/>
      <c r="O4858" s="1859"/>
      <c r="P4858" s="1859"/>
      <c r="Q4858" s="1745"/>
      <c r="R4858" s="1745"/>
      <c r="S4858" s="1745"/>
      <c r="T4858" s="1745"/>
      <c r="U4858" s="1745"/>
    </row>
    <row r="4859" spans="13:21">
      <c r="M4859" s="1858"/>
      <c r="N4859" s="1859"/>
      <c r="O4859" s="1859"/>
      <c r="P4859" s="1859"/>
      <c r="Q4859" s="1745"/>
      <c r="R4859" s="1745"/>
      <c r="S4859" s="1745"/>
      <c r="T4859" s="1745"/>
      <c r="U4859" s="1745"/>
    </row>
    <row r="4860" spans="13:21">
      <c r="M4860" s="1858"/>
      <c r="N4860" s="1859"/>
      <c r="O4860" s="1859"/>
      <c r="P4860" s="1859"/>
      <c r="Q4860" s="1745"/>
      <c r="R4860" s="1745"/>
      <c r="S4860" s="1745"/>
      <c r="T4860" s="1745"/>
      <c r="U4860" s="1745"/>
    </row>
    <row r="4861" spans="13:21">
      <c r="M4861" s="1858"/>
      <c r="N4861" s="1859"/>
      <c r="O4861" s="1859"/>
      <c r="P4861" s="1859"/>
      <c r="Q4861" s="1745"/>
      <c r="R4861" s="1745"/>
      <c r="S4861" s="1745"/>
      <c r="T4861" s="1745"/>
      <c r="U4861" s="1745"/>
    </row>
    <row r="4862" spans="13:21">
      <c r="M4862" s="1858"/>
      <c r="N4862" s="1859"/>
      <c r="O4862" s="1859"/>
      <c r="P4862" s="1859"/>
      <c r="Q4862" s="1745"/>
      <c r="R4862" s="1745"/>
      <c r="S4862" s="1745"/>
      <c r="T4862" s="1745"/>
      <c r="U4862" s="1745"/>
    </row>
    <row r="4863" spans="13:21">
      <c r="M4863" s="1858"/>
      <c r="N4863" s="1859"/>
      <c r="O4863" s="1859"/>
      <c r="P4863" s="1859"/>
      <c r="Q4863" s="1745"/>
      <c r="R4863" s="1745"/>
      <c r="S4863" s="1745"/>
      <c r="T4863" s="1745"/>
      <c r="U4863" s="1745"/>
    </row>
    <row r="4864" spans="13:21">
      <c r="M4864" s="1858"/>
      <c r="N4864" s="1859"/>
      <c r="O4864" s="1859"/>
      <c r="P4864" s="1859"/>
      <c r="Q4864" s="1745"/>
      <c r="R4864" s="1745"/>
      <c r="S4864" s="1745"/>
      <c r="T4864" s="1745"/>
      <c r="U4864" s="1745"/>
    </row>
    <row r="4865" spans="13:21">
      <c r="M4865" s="1858"/>
      <c r="N4865" s="1859"/>
      <c r="O4865" s="1859"/>
      <c r="P4865" s="1859"/>
      <c r="Q4865" s="1745"/>
      <c r="R4865" s="1745"/>
      <c r="S4865" s="1745"/>
      <c r="T4865" s="1745"/>
      <c r="U4865" s="1745"/>
    </row>
    <row r="4866" spans="13:21">
      <c r="M4866" s="1858"/>
      <c r="N4866" s="1859"/>
      <c r="O4866" s="1859"/>
      <c r="P4866" s="1859"/>
      <c r="Q4866" s="1745"/>
      <c r="R4866" s="1745"/>
      <c r="S4866" s="1745"/>
      <c r="T4866" s="1745"/>
      <c r="U4866" s="1745"/>
    </row>
    <row r="4867" spans="13:21">
      <c r="M4867" s="1858"/>
      <c r="N4867" s="1859"/>
      <c r="O4867" s="1859"/>
      <c r="P4867" s="1859"/>
      <c r="Q4867" s="1745"/>
      <c r="R4867" s="1745"/>
      <c r="S4867" s="1745"/>
      <c r="T4867" s="1745"/>
      <c r="U4867" s="1745"/>
    </row>
    <row r="4868" spans="13:21">
      <c r="M4868" s="1858"/>
      <c r="N4868" s="1859"/>
      <c r="O4868" s="1859"/>
      <c r="P4868" s="1859"/>
      <c r="Q4868" s="1745"/>
      <c r="R4868" s="1745"/>
      <c r="S4868" s="1745"/>
      <c r="T4868" s="1745"/>
      <c r="U4868" s="1745"/>
    </row>
    <row r="4869" spans="13:21">
      <c r="M4869" s="1858"/>
      <c r="N4869" s="1859"/>
      <c r="O4869" s="1859"/>
      <c r="P4869" s="1859"/>
      <c r="Q4869" s="1745"/>
      <c r="R4869" s="1745"/>
      <c r="S4869" s="1745"/>
      <c r="T4869" s="1745"/>
      <c r="U4869" s="1745"/>
    </row>
    <row r="4870" spans="13:21">
      <c r="M4870" s="1858"/>
      <c r="N4870" s="1859"/>
      <c r="O4870" s="1859"/>
      <c r="P4870" s="1859"/>
      <c r="Q4870" s="1745"/>
      <c r="R4870" s="1745"/>
      <c r="S4870" s="1745"/>
      <c r="T4870" s="1745"/>
      <c r="U4870" s="1745"/>
    </row>
    <row r="4871" spans="13:21">
      <c r="M4871" s="1858"/>
      <c r="N4871" s="1859"/>
      <c r="O4871" s="1859"/>
      <c r="P4871" s="1859"/>
      <c r="Q4871" s="1745"/>
      <c r="R4871" s="1745"/>
      <c r="S4871" s="1745"/>
      <c r="T4871" s="1745"/>
      <c r="U4871" s="1745"/>
    </row>
    <row r="4872" spans="13:21">
      <c r="M4872" s="1858"/>
      <c r="N4872" s="1859"/>
      <c r="O4872" s="1859"/>
      <c r="P4872" s="1859"/>
      <c r="Q4872" s="1745"/>
      <c r="R4872" s="1745"/>
      <c r="S4872" s="1745"/>
      <c r="T4872" s="1745"/>
      <c r="U4872" s="1745"/>
    </row>
    <row r="4873" spans="13:21">
      <c r="M4873" s="1858"/>
      <c r="N4873" s="1859"/>
      <c r="O4873" s="1859"/>
      <c r="P4873" s="1859"/>
      <c r="Q4873" s="1745"/>
      <c r="R4873" s="1745"/>
      <c r="S4873" s="1745"/>
      <c r="T4873" s="1745"/>
      <c r="U4873" s="1745"/>
    </row>
    <row r="4874" spans="13:21">
      <c r="M4874" s="1858"/>
      <c r="N4874" s="1859"/>
      <c r="O4874" s="1859"/>
      <c r="P4874" s="1859"/>
      <c r="Q4874" s="1745"/>
      <c r="R4874" s="1745"/>
      <c r="S4874" s="1745"/>
      <c r="T4874" s="1745"/>
      <c r="U4874" s="1745"/>
    </row>
    <row r="4875" spans="13:21">
      <c r="M4875" s="1858"/>
      <c r="N4875" s="1859"/>
      <c r="O4875" s="1859"/>
      <c r="P4875" s="1859"/>
      <c r="Q4875" s="1745"/>
      <c r="R4875" s="1745"/>
      <c r="S4875" s="1745"/>
      <c r="T4875" s="1745"/>
      <c r="U4875" s="1745"/>
    </row>
    <row r="4876" spans="13:21">
      <c r="M4876" s="1858"/>
      <c r="N4876" s="1859"/>
      <c r="O4876" s="1859"/>
      <c r="P4876" s="1859"/>
      <c r="Q4876" s="1745"/>
      <c r="R4876" s="1745"/>
      <c r="S4876" s="1745"/>
      <c r="T4876" s="1745"/>
      <c r="U4876" s="1745"/>
    </row>
    <row r="4877" spans="13:21">
      <c r="M4877" s="1858"/>
      <c r="N4877" s="1859"/>
      <c r="O4877" s="1859"/>
      <c r="P4877" s="1859"/>
      <c r="Q4877" s="1745"/>
      <c r="R4877" s="1745"/>
      <c r="S4877" s="1745"/>
      <c r="T4877" s="1745"/>
      <c r="U4877" s="1745"/>
    </row>
    <row r="4878" spans="13:21">
      <c r="M4878" s="1858"/>
      <c r="N4878" s="1859"/>
      <c r="O4878" s="1859"/>
      <c r="P4878" s="1859"/>
      <c r="Q4878" s="1745"/>
      <c r="R4878" s="1745"/>
      <c r="S4878" s="1745"/>
      <c r="T4878" s="1745"/>
      <c r="U4878" s="1745"/>
    </row>
    <row r="4879" spans="13:21">
      <c r="M4879" s="1858"/>
      <c r="N4879" s="1859"/>
      <c r="O4879" s="1859"/>
      <c r="P4879" s="1859"/>
      <c r="Q4879" s="1745"/>
      <c r="R4879" s="1745"/>
      <c r="S4879" s="1745"/>
      <c r="T4879" s="1745"/>
      <c r="U4879" s="1745"/>
    </row>
    <row r="4880" spans="13:21">
      <c r="M4880" s="1858"/>
      <c r="N4880" s="1859"/>
      <c r="O4880" s="1859"/>
      <c r="P4880" s="1859"/>
      <c r="Q4880" s="1745"/>
      <c r="R4880" s="1745"/>
      <c r="S4880" s="1745"/>
      <c r="T4880" s="1745"/>
      <c r="U4880" s="1745"/>
    </row>
    <row r="4881" spans="13:21">
      <c r="M4881" s="1858"/>
      <c r="N4881" s="1859"/>
      <c r="O4881" s="1859"/>
      <c r="P4881" s="1859"/>
      <c r="Q4881" s="1745"/>
      <c r="R4881" s="1745"/>
      <c r="S4881" s="1745"/>
      <c r="T4881" s="1745"/>
      <c r="U4881" s="1745"/>
    </row>
    <row r="4882" spans="13:21">
      <c r="M4882" s="1858"/>
      <c r="N4882" s="1859"/>
      <c r="O4882" s="1859"/>
      <c r="P4882" s="1859"/>
      <c r="Q4882" s="1745"/>
      <c r="R4882" s="1745"/>
      <c r="S4882" s="1745"/>
      <c r="T4882" s="1745"/>
      <c r="U4882" s="1745"/>
    </row>
    <row r="4883" spans="13:21">
      <c r="M4883" s="1858"/>
      <c r="N4883" s="1859"/>
      <c r="O4883" s="1859"/>
      <c r="P4883" s="1859"/>
      <c r="Q4883" s="1745"/>
      <c r="R4883" s="1745"/>
      <c r="S4883" s="1745"/>
      <c r="T4883" s="1745"/>
      <c r="U4883" s="1745"/>
    </row>
    <row r="4884" spans="13:21">
      <c r="M4884" s="1858"/>
      <c r="N4884" s="1859"/>
      <c r="O4884" s="1859"/>
      <c r="P4884" s="1859"/>
      <c r="Q4884" s="1745"/>
      <c r="R4884" s="1745"/>
      <c r="S4884" s="1745"/>
      <c r="T4884" s="1745"/>
      <c r="U4884" s="1745"/>
    </row>
    <row r="4885" spans="13:21">
      <c r="M4885" s="1858"/>
      <c r="N4885" s="1859"/>
      <c r="O4885" s="1859"/>
      <c r="P4885" s="1859"/>
      <c r="Q4885" s="1745"/>
      <c r="R4885" s="1745"/>
      <c r="S4885" s="1745"/>
      <c r="T4885" s="1745"/>
      <c r="U4885" s="1745"/>
    </row>
    <row r="4886" spans="13:21">
      <c r="M4886" s="1858"/>
      <c r="N4886" s="1859"/>
      <c r="O4886" s="1859"/>
      <c r="P4886" s="1859"/>
      <c r="Q4886" s="1745"/>
      <c r="R4886" s="1745"/>
      <c r="S4886" s="1745"/>
      <c r="T4886" s="1745"/>
      <c r="U4886" s="1745"/>
    </row>
    <row r="4887" spans="13:21">
      <c r="M4887" s="1858"/>
      <c r="N4887" s="1859"/>
      <c r="O4887" s="1859"/>
      <c r="P4887" s="1859"/>
      <c r="Q4887" s="1745"/>
      <c r="R4887" s="1745"/>
      <c r="S4887" s="1745"/>
      <c r="T4887" s="1745"/>
      <c r="U4887" s="1745"/>
    </row>
    <row r="4888" spans="13:21">
      <c r="M4888" s="1858"/>
      <c r="N4888" s="1859"/>
      <c r="O4888" s="1859"/>
      <c r="P4888" s="1859"/>
      <c r="Q4888" s="1745"/>
      <c r="R4888" s="1745"/>
      <c r="S4888" s="1745"/>
      <c r="T4888" s="1745"/>
      <c r="U4888" s="1745"/>
    </row>
    <row r="4889" spans="13:21">
      <c r="M4889" s="1858"/>
      <c r="N4889" s="1859"/>
      <c r="O4889" s="1859"/>
      <c r="P4889" s="1859"/>
      <c r="Q4889" s="1745"/>
      <c r="R4889" s="1745"/>
      <c r="S4889" s="1745"/>
      <c r="T4889" s="1745"/>
      <c r="U4889" s="1745"/>
    </row>
    <row r="4890" spans="13:21">
      <c r="M4890" s="1858"/>
      <c r="N4890" s="1859"/>
      <c r="O4890" s="1859"/>
      <c r="P4890" s="1859"/>
      <c r="Q4890" s="1745"/>
      <c r="R4890" s="1745"/>
      <c r="S4890" s="1745"/>
      <c r="T4890" s="1745"/>
      <c r="U4890" s="1745"/>
    </row>
    <row r="4891" spans="13:21">
      <c r="M4891" s="1858"/>
      <c r="N4891" s="1859"/>
      <c r="O4891" s="1859"/>
      <c r="P4891" s="1859"/>
      <c r="Q4891" s="1745"/>
      <c r="R4891" s="1745"/>
      <c r="S4891" s="1745"/>
      <c r="T4891" s="1745"/>
      <c r="U4891" s="1745"/>
    </row>
    <row r="4892" spans="13:21">
      <c r="M4892" s="1858"/>
      <c r="N4892" s="1859"/>
      <c r="O4892" s="1859"/>
      <c r="P4892" s="1859"/>
      <c r="Q4892" s="1745"/>
      <c r="R4892" s="1745"/>
      <c r="S4892" s="1745"/>
      <c r="T4892" s="1745"/>
      <c r="U4892" s="1745"/>
    </row>
    <row r="4893" spans="13:21">
      <c r="M4893" s="1858"/>
      <c r="N4893" s="1859"/>
      <c r="O4893" s="1859"/>
      <c r="P4893" s="1859"/>
      <c r="Q4893" s="1745"/>
      <c r="R4893" s="1745"/>
      <c r="S4893" s="1745"/>
      <c r="T4893" s="1745"/>
      <c r="U4893" s="1745"/>
    </row>
    <row r="4894" spans="13:21">
      <c r="M4894" s="1858"/>
      <c r="N4894" s="1859"/>
      <c r="O4894" s="1859"/>
      <c r="P4894" s="1859"/>
      <c r="Q4894" s="1745"/>
      <c r="R4894" s="1745"/>
      <c r="S4894" s="1745"/>
      <c r="T4894" s="1745"/>
      <c r="U4894" s="1745"/>
    </row>
    <row r="4895" spans="13:21">
      <c r="M4895" s="1858"/>
      <c r="N4895" s="1859"/>
      <c r="O4895" s="1859"/>
      <c r="P4895" s="1859"/>
      <c r="Q4895" s="1745"/>
      <c r="R4895" s="1745"/>
      <c r="S4895" s="1745"/>
      <c r="T4895" s="1745"/>
      <c r="U4895" s="1745"/>
    </row>
    <row r="4896" spans="13:21">
      <c r="M4896" s="1858"/>
      <c r="N4896" s="1859"/>
      <c r="O4896" s="1859"/>
      <c r="P4896" s="1859"/>
      <c r="Q4896" s="1745"/>
      <c r="R4896" s="1745"/>
      <c r="S4896" s="1745"/>
      <c r="T4896" s="1745"/>
      <c r="U4896" s="1745"/>
    </row>
    <row r="4897" spans="13:21">
      <c r="M4897" s="1858"/>
      <c r="N4897" s="1859"/>
      <c r="O4897" s="1859"/>
      <c r="P4897" s="1859"/>
      <c r="Q4897" s="1745"/>
      <c r="R4897" s="1745"/>
      <c r="S4897" s="1745"/>
      <c r="T4897" s="1745"/>
      <c r="U4897" s="1745"/>
    </row>
    <row r="4898" spans="13:21">
      <c r="M4898" s="1858"/>
      <c r="N4898" s="1859"/>
      <c r="O4898" s="1859"/>
      <c r="P4898" s="1859"/>
      <c r="Q4898" s="1745"/>
      <c r="R4898" s="1745"/>
      <c r="S4898" s="1745"/>
      <c r="T4898" s="1745"/>
      <c r="U4898" s="1745"/>
    </row>
    <row r="4899" spans="13:21">
      <c r="M4899" s="1858"/>
      <c r="N4899" s="1859"/>
      <c r="O4899" s="1859"/>
      <c r="P4899" s="1859"/>
      <c r="Q4899" s="1745"/>
      <c r="R4899" s="1745"/>
      <c r="S4899" s="1745"/>
      <c r="T4899" s="1745"/>
      <c r="U4899" s="1745"/>
    </row>
    <row r="4900" spans="13:21">
      <c r="M4900" s="1858"/>
      <c r="N4900" s="1859"/>
      <c r="O4900" s="1859"/>
      <c r="P4900" s="1859"/>
      <c r="Q4900" s="1745"/>
      <c r="R4900" s="1745"/>
      <c r="S4900" s="1745"/>
      <c r="T4900" s="1745"/>
      <c r="U4900" s="1745"/>
    </row>
    <row r="4901" spans="13:21">
      <c r="M4901" s="1858"/>
      <c r="N4901" s="1859"/>
      <c r="O4901" s="1859"/>
      <c r="P4901" s="1859"/>
      <c r="Q4901" s="1745"/>
      <c r="R4901" s="1745"/>
      <c r="S4901" s="1745"/>
      <c r="T4901" s="1745"/>
      <c r="U4901" s="1745"/>
    </row>
    <row r="4902" spans="13:21">
      <c r="M4902" s="1858"/>
      <c r="N4902" s="1859"/>
      <c r="O4902" s="1859"/>
      <c r="P4902" s="1859"/>
      <c r="Q4902" s="1745"/>
      <c r="R4902" s="1745"/>
      <c r="S4902" s="1745"/>
      <c r="T4902" s="1745"/>
      <c r="U4902" s="1745"/>
    </row>
    <row r="4903" spans="13:21">
      <c r="M4903" s="1858"/>
      <c r="N4903" s="1859"/>
      <c r="O4903" s="1859"/>
      <c r="P4903" s="1859"/>
      <c r="Q4903" s="1745"/>
      <c r="R4903" s="1745"/>
      <c r="S4903" s="1745"/>
      <c r="T4903" s="1745"/>
      <c r="U4903" s="1745"/>
    </row>
    <row r="4904" spans="13:21">
      <c r="M4904" s="1858"/>
      <c r="N4904" s="1859"/>
      <c r="O4904" s="1859"/>
      <c r="P4904" s="1859"/>
      <c r="Q4904" s="1745"/>
      <c r="R4904" s="1745"/>
      <c r="S4904" s="1745"/>
      <c r="T4904" s="1745"/>
      <c r="U4904" s="1745"/>
    </row>
    <row r="4905" spans="13:21">
      <c r="M4905" s="1858"/>
      <c r="N4905" s="1859"/>
      <c r="O4905" s="1859"/>
      <c r="P4905" s="1859"/>
      <c r="Q4905" s="1745"/>
      <c r="R4905" s="1745"/>
      <c r="S4905" s="1745"/>
      <c r="T4905" s="1745"/>
      <c r="U4905" s="1745"/>
    </row>
    <row r="4906" spans="13:21">
      <c r="M4906" s="1858"/>
      <c r="N4906" s="1859"/>
      <c r="O4906" s="1859"/>
      <c r="P4906" s="1859"/>
      <c r="Q4906" s="1745"/>
      <c r="R4906" s="1745"/>
      <c r="S4906" s="1745"/>
      <c r="T4906" s="1745"/>
      <c r="U4906" s="1745"/>
    </row>
    <row r="4907" spans="13:21">
      <c r="M4907" s="1858"/>
      <c r="N4907" s="1859"/>
      <c r="O4907" s="1859"/>
      <c r="P4907" s="1859"/>
      <c r="Q4907" s="1745"/>
      <c r="R4907" s="1745"/>
      <c r="S4907" s="1745"/>
      <c r="T4907" s="1745"/>
      <c r="U4907" s="1745"/>
    </row>
    <row r="4908" spans="13:21">
      <c r="M4908" s="1858"/>
      <c r="N4908" s="1859"/>
      <c r="O4908" s="1859"/>
      <c r="P4908" s="1859"/>
      <c r="Q4908" s="1745"/>
      <c r="R4908" s="1745"/>
      <c r="S4908" s="1745"/>
      <c r="T4908" s="1745"/>
      <c r="U4908" s="1745"/>
    </row>
    <row r="4909" spans="13:21">
      <c r="M4909" s="1858"/>
      <c r="N4909" s="1859"/>
      <c r="O4909" s="1859"/>
      <c r="P4909" s="1859"/>
      <c r="Q4909" s="1745"/>
      <c r="R4909" s="1745"/>
      <c r="S4909" s="1745"/>
      <c r="T4909" s="1745"/>
      <c r="U4909" s="1745"/>
    </row>
    <row r="4910" spans="13:21">
      <c r="M4910" s="1858"/>
      <c r="N4910" s="1859"/>
      <c r="O4910" s="1859"/>
      <c r="P4910" s="1859"/>
      <c r="Q4910" s="1745"/>
      <c r="R4910" s="1745"/>
      <c r="S4910" s="1745"/>
      <c r="T4910" s="1745"/>
      <c r="U4910" s="1745"/>
    </row>
    <row r="4911" spans="13:21">
      <c r="M4911" s="1858"/>
      <c r="N4911" s="1859"/>
      <c r="O4911" s="1859"/>
      <c r="P4911" s="1859"/>
      <c r="Q4911" s="1745"/>
      <c r="R4911" s="1745"/>
      <c r="S4911" s="1745"/>
      <c r="T4911" s="1745"/>
      <c r="U4911" s="1745"/>
    </row>
    <row r="4912" spans="13:21">
      <c r="M4912" s="1858"/>
      <c r="N4912" s="1859"/>
      <c r="O4912" s="1859"/>
      <c r="P4912" s="1859"/>
      <c r="Q4912" s="1745"/>
      <c r="R4912" s="1745"/>
      <c r="S4912" s="1745"/>
      <c r="T4912" s="1745"/>
      <c r="U4912" s="1745"/>
    </row>
    <row r="4913" spans="13:21">
      <c r="M4913" s="1858"/>
      <c r="N4913" s="1859"/>
      <c r="O4913" s="1859"/>
      <c r="P4913" s="1859"/>
      <c r="Q4913" s="1745"/>
      <c r="R4913" s="1745"/>
      <c r="S4913" s="1745"/>
      <c r="T4913" s="1745"/>
      <c r="U4913" s="1745"/>
    </row>
    <row r="4914" spans="13:21">
      <c r="M4914" s="1858"/>
      <c r="N4914" s="1859"/>
      <c r="O4914" s="1859"/>
      <c r="P4914" s="1859"/>
      <c r="Q4914" s="1745"/>
      <c r="R4914" s="1745"/>
      <c r="S4914" s="1745"/>
      <c r="T4914" s="1745"/>
      <c r="U4914" s="1745"/>
    </row>
    <row r="4915" spans="13:21">
      <c r="M4915" s="1858"/>
      <c r="N4915" s="1859"/>
      <c r="O4915" s="1859"/>
      <c r="P4915" s="1859"/>
      <c r="Q4915" s="1745"/>
      <c r="R4915" s="1745"/>
      <c r="S4915" s="1745"/>
      <c r="T4915" s="1745"/>
      <c r="U4915" s="1745"/>
    </row>
    <row r="4916" spans="13:21">
      <c r="M4916" s="1858"/>
      <c r="N4916" s="1859"/>
      <c r="O4916" s="1859"/>
      <c r="P4916" s="1859"/>
      <c r="Q4916" s="1745"/>
      <c r="R4916" s="1745"/>
      <c r="S4916" s="1745"/>
      <c r="T4916" s="1745"/>
      <c r="U4916" s="1745"/>
    </row>
    <row r="4917" spans="13:21">
      <c r="M4917" s="1858"/>
      <c r="N4917" s="1859"/>
      <c r="O4917" s="1859"/>
      <c r="P4917" s="1859"/>
      <c r="Q4917" s="1745"/>
      <c r="R4917" s="1745"/>
      <c r="S4917" s="1745"/>
      <c r="T4917" s="1745"/>
      <c r="U4917" s="1745"/>
    </row>
    <row r="4918" spans="13:21">
      <c r="M4918" s="1858"/>
      <c r="N4918" s="1859"/>
      <c r="O4918" s="1859"/>
      <c r="P4918" s="1859"/>
      <c r="Q4918" s="1745"/>
      <c r="R4918" s="1745"/>
      <c r="S4918" s="1745"/>
      <c r="T4918" s="1745"/>
      <c r="U4918" s="1745"/>
    </row>
    <row r="4919" spans="13:21">
      <c r="M4919" s="1858"/>
      <c r="N4919" s="1859"/>
      <c r="O4919" s="1859"/>
      <c r="P4919" s="1859"/>
      <c r="Q4919" s="1745"/>
      <c r="R4919" s="1745"/>
      <c r="S4919" s="1745"/>
      <c r="T4919" s="1745"/>
      <c r="U4919" s="1745"/>
    </row>
    <row r="4920" spans="13:21">
      <c r="M4920" s="1858"/>
      <c r="N4920" s="1859"/>
      <c r="O4920" s="1859"/>
      <c r="P4920" s="1859"/>
      <c r="Q4920" s="1745"/>
      <c r="R4920" s="1745"/>
      <c r="S4920" s="1745"/>
      <c r="T4920" s="1745"/>
      <c r="U4920" s="1745"/>
    </row>
    <row r="4921" spans="13:21">
      <c r="M4921" s="1858"/>
      <c r="N4921" s="1859"/>
      <c r="O4921" s="1859"/>
      <c r="P4921" s="1859"/>
      <c r="Q4921" s="1745"/>
      <c r="R4921" s="1745"/>
      <c r="S4921" s="1745"/>
      <c r="T4921" s="1745"/>
      <c r="U4921" s="1745"/>
    </row>
    <row r="4922" spans="13:21">
      <c r="M4922" s="1858"/>
      <c r="N4922" s="1859"/>
      <c r="O4922" s="1859"/>
      <c r="P4922" s="1859"/>
      <c r="Q4922" s="1745"/>
      <c r="R4922" s="1745"/>
      <c r="S4922" s="1745"/>
      <c r="T4922" s="1745"/>
      <c r="U4922" s="1745"/>
    </row>
    <row r="4923" spans="13:21">
      <c r="M4923" s="1858"/>
      <c r="N4923" s="1859"/>
      <c r="O4923" s="1859"/>
      <c r="P4923" s="1859"/>
      <c r="Q4923" s="1745"/>
      <c r="R4923" s="1745"/>
      <c r="S4923" s="1745"/>
      <c r="T4923" s="1745"/>
      <c r="U4923" s="1745"/>
    </row>
    <row r="4924" spans="13:21">
      <c r="M4924" s="1858"/>
      <c r="N4924" s="1859"/>
      <c r="O4924" s="1859"/>
      <c r="P4924" s="1859"/>
      <c r="Q4924" s="1745"/>
      <c r="R4924" s="1745"/>
      <c r="S4924" s="1745"/>
      <c r="T4924" s="1745"/>
      <c r="U4924" s="1745"/>
    </row>
    <row r="4925" spans="13:21">
      <c r="M4925" s="1858"/>
      <c r="N4925" s="1859"/>
      <c r="O4925" s="1859"/>
      <c r="P4925" s="1859"/>
      <c r="Q4925" s="1745"/>
      <c r="R4925" s="1745"/>
      <c r="S4925" s="1745"/>
      <c r="T4925" s="1745"/>
      <c r="U4925" s="1745"/>
    </row>
    <row r="4926" spans="13:21">
      <c r="M4926" s="1858"/>
      <c r="N4926" s="1859"/>
      <c r="O4926" s="1859"/>
      <c r="P4926" s="1859"/>
      <c r="Q4926" s="1745"/>
      <c r="R4926" s="1745"/>
      <c r="S4926" s="1745"/>
      <c r="T4926" s="1745"/>
      <c r="U4926" s="1745"/>
    </row>
    <row r="4927" spans="13:21">
      <c r="M4927" s="1858"/>
      <c r="N4927" s="1859"/>
      <c r="O4927" s="1859"/>
      <c r="P4927" s="1859"/>
      <c r="Q4927" s="1745"/>
      <c r="R4927" s="1745"/>
      <c r="S4927" s="1745"/>
      <c r="T4927" s="1745"/>
      <c r="U4927" s="1745"/>
    </row>
    <row r="4928" spans="13:21">
      <c r="M4928" s="1858"/>
      <c r="N4928" s="1859"/>
      <c r="O4928" s="1859"/>
      <c r="P4928" s="1859"/>
      <c r="Q4928" s="1745"/>
      <c r="R4928" s="1745"/>
      <c r="S4928" s="1745"/>
      <c r="T4928" s="1745"/>
      <c r="U4928" s="1745"/>
    </row>
    <row r="4929" spans="13:21">
      <c r="M4929" s="1858"/>
      <c r="N4929" s="1859"/>
      <c r="O4929" s="1859"/>
      <c r="P4929" s="1859"/>
      <c r="Q4929" s="1745"/>
      <c r="R4929" s="1745"/>
      <c r="S4929" s="1745"/>
      <c r="T4929" s="1745"/>
      <c r="U4929" s="1745"/>
    </row>
    <row r="4930" spans="13:21">
      <c r="M4930" s="1858"/>
      <c r="N4930" s="1859"/>
      <c r="O4930" s="1859"/>
      <c r="P4930" s="1859"/>
      <c r="Q4930" s="1745"/>
      <c r="R4930" s="1745"/>
      <c r="S4930" s="1745"/>
      <c r="T4930" s="1745"/>
      <c r="U4930" s="1745"/>
    </row>
    <row r="4931" spans="13:21">
      <c r="M4931" s="1858"/>
      <c r="N4931" s="1859"/>
      <c r="O4931" s="1859"/>
      <c r="P4931" s="1859"/>
      <c r="Q4931" s="1745"/>
      <c r="R4931" s="1745"/>
      <c r="S4931" s="1745"/>
      <c r="T4931" s="1745"/>
      <c r="U4931" s="1745"/>
    </row>
    <row r="4932" spans="13:21">
      <c r="M4932" s="1858"/>
      <c r="N4932" s="1859"/>
      <c r="O4932" s="1859"/>
      <c r="P4932" s="1859"/>
      <c r="Q4932" s="1745"/>
      <c r="R4932" s="1745"/>
      <c r="S4932" s="1745"/>
      <c r="T4932" s="1745"/>
      <c r="U4932" s="1745"/>
    </row>
    <row r="4933" spans="13:21">
      <c r="M4933" s="1858"/>
      <c r="N4933" s="1859"/>
      <c r="O4933" s="1859"/>
      <c r="P4933" s="1859"/>
      <c r="Q4933" s="1745"/>
      <c r="R4933" s="1745"/>
      <c r="S4933" s="1745"/>
      <c r="T4933" s="1745"/>
      <c r="U4933" s="1745"/>
    </row>
    <row r="4934" spans="13:21">
      <c r="M4934" s="1858"/>
      <c r="N4934" s="1859"/>
      <c r="O4934" s="1859"/>
      <c r="P4934" s="1859"/>
      <c r="Q4934" s="1745"/>
      <c r="R4934" s="1745"/>
      <c r="S4934" s="1745"/>
      <c r="T4934" s="1745"/>
      <c r="U4934" s="1745"/>
    </row>
    <row r="4935" spans="13:21">
      <c r="M4935" s="1858"/>
      <c r="N4935" s="1859"/>
      <c r="O4935" s="1859"/>
      <c r="P4935" s="1859"/>
      <c r="Q4935" s="1745"/>
      <c r="R4935" s="1745"/>
      <c r="S4935" s="1745"/>
      <c r="T4935" s="1745"/>
      <c r="U4935" s="1745"/>
    </row>
    <row r="4936" spans="13:21">
      <c r="M4936" s="1858"/>
      <c r="N4936" s="1859"/>
      <c r="O4936" s="1859"/>
      <c r="P4936" s="1859"/>
      <c r="Q4936" s="1745"/>
      <c r="R4936" s="1745"/>
      <c r="S4936" s="1745"/>
      <c r="T4936" s="1745"/>
      <c r="U4936" s="1745"/>
    </row>
    <row r="4937" spans="13:21">
      <c r="M4937" s="1858"/>
      <c r="N4937" s="1859"/>
      <c r="O4937" s="1859"/>
      <c r="P4937" s="1859"/>
      <c r="Q4937" s="1745"/>
      <c r="R4937" s="1745"/>
      <c r="S4937" s="1745"/>
      <c r="T4937" s="1745"/>
      <c r="U4937" s="1745"/>
    </row>
    <row r="4938" spans="13:21">
      <c r="M4938" s="1858"/>
      <c r="N4938" s="1859"/>
      <c r="O4938" s="1859"/>
      <c r="P4938" s="1859"/>
      <c r="Q4938" s="1745"/>
      <c r="R4938" s="1745"/>
      <c r="S4938" s="1745"/>
      <c r="T4938" s="1745"/>
      <c r="U4938" s="1745"/>
    </row>
    <row r="4939" spans="13:21">
      <c r="M4939" s="1858"/>
      <c r="N4939" s="1859"/>
      <c r="O4939" s="1859"/>
      <c r="P4939" s="1859"/>
      <c r="Q4939" s="1745"/>
      <c r="R4939" s="1745"/>
      <c r="S4939" s="1745"/>
      <c r="T4939" s="1745"/>
      <c r="U4939" s="1745"/>
    </row>
    <row r="4940" spans="13:21">
      <c r="M4940" s="1858"/>
      <c r="N4940" s="1859"/>
      <c r="O4940" s="1859"/>
      <c r="P4940" s="1859"/>
      <c r="Q4940" s="1745"/>
      <c r="R4940" s="1745"/>
      <c r="S4940" s="1745"/>
      <c r="T4940" s="1745"/>
      <c r="U4940" s="1745"/>
    </row>
    <row r="4941" spans="13:21">
      <c r="M4941" s="1858"/>
      <c r="N4941" s="1859"/>
      <c r="O4941" s="1859"/>
      <c r="P4941" s="1859"/>
      <c r="Q4941" s="1745"/>
      <c r="R4941" s="1745"/>
      <c r="S4941" s="1745"/>
      <c r="T4941" s="1745"/>
      <c r="U4941" s="1745"/>
    </row>
    <row r="4942" spans="13:21">
      <c r="M4942" s="1858"/>
      <c r="N4942" s="1859"/>
      <c r="O4942" s="1859"/>
      <c r="P4942" s="1859"/>
      <c r="Q4942" s="1745"/>
      <c r="R4942" s="1745"/>
      <c r="S4942" s="1745"/>
      <c r="T4942" s="1745"/>
      <c r="U4942" s="1745"/>
    </row>
    <row r="4943" spans="13:21">
      <c r="M4943" s="1858"/>
      <c r="N4943" s="1859"/>
      <c r="O4943" s="1859"/>
      <c r="P4943" s="1859"/>
      <c r="Q4943" s="1745"/>
      <c r="R4943" s="1745"/>
      <c r="S4943" s="1745"/>
      <c r="T4943" s="1745"/>
      <c r="U4943" s="1745"/>
    </row>
    <row r="4944" spans="13:21">
      <c r="M4944" s="1858"/>
      <c r="N4944" s="1859"/>
      <c r="O4944" s="1859"/>
      <c r="P4944" s="1859"/>
      <c r="Q4944" s="1745"/>
      <c r="R4944" s="1745"/>
      <c r="S4944" s="1745"/>
      <c r="T4944" s="1745"/>
      <c r="U4944" s="1745"/>
    </row>
    <row r="4945" spans="13:21">
      <c r="M4945" s="1858"/>
      <c r="N4945" s="1859"/>
      <c r="O4945" s="1859"/>
      <c r="P4945" s="1859"/>
      <c r="Q4945" s="1745"/>
      <c r="R4945" s="1745"/>
      <c r="S4945" s="1745"/>
      <c r="T4945" s="1745"/>
      <c r="U4945" s="1745"/>
    </row>
    <row r="4946" spans="13:21">
      <c r="M4946" s="1858"/>
      <c r="N4946" s="1859"/>
      <c r="O4946" s="1859"/>
      <c r="P4946" s="1859"/>
      <c r="Q4946" s="1745"/>
      <c r="R4946" s="1745"/>
      <c r="S4946" s="1745"/>
      <c r="T4946" s="1745"/>
      <c r="U4946" s="1745"/>
    </row>
    <row r="4947" spans="13:21">
      <c r="M4947" s="1858"/>
      <c r="N4947" s="1859"/>
      <c r="O4947" s="1859"/>
      <c r="P4947" s="1859"/>
      <c r="Q4947" s="1745"/>
      <c r="R4947" s="1745"/>
      <c r="S4947" s="1745"/>
      <c r="T4947" s="1745"/>
      <c r="U4947" s="1745"/>
    </row>
    <row r="4948" spans="13:21">
      <c r="M4948" s="1858"/>
      <c r="N4948" s="1859"/>
      <c r="O4948" s="1859"/>
      <c r="P4948" s="1859"/>
      <c r="Q4948" s="1745"/>
      <c r="R4948" s="1745"/>
      <c r="S4948" s="1745"/>
      <c r="T4948" s="1745"/>
      <c r="U4948" s="1745"/>
    </row>
    <row r="4949" spans="13:21">
      <c r="M4949" s="1858"/>
      <c r="N4949" s="1859"/>
      <c r="O4949" s="1859"/>
      <c r="P4949" s="1859"/>
      <c r="Q4949" s="1745"/>
      <c r="R4949" s="1745"/>
      <c r="S4949" s="1745"/>
      <c r="T4949" s="1745"/>
      <c r="U4949" s="1745"/>
    </row>
    <row r="4950" spans="13:21">
      <c r="M4950" s="1858"/>
      <c r="N4950" s="1859"/>
      <c r="O4950" s="1859"/>
      <c r="P4950" s="1859"/>
      <c r="Q4950" s="1745"/>
      <c r="R4950" s="1745"/>
      <c r="S4950" s="1745"/>
      <c r="T4950" s="1745"/>
      <c r="U4950" s="1745"/>
    </row>
    <row r="4951" spans="13:21">
      <c r="M4951" s="1858"/>
      <c r="N4951" s="1859"/>
      <c r="O4951" s="1859"/>
      <c r="P4951" s="1859"/>
      <c r="Q4951" s="1745"/>
      <c r="R4951" s="1745"/>
      <c r="S4951" s="1745"/>
      <c r="T4951" s="1745"/>
      <c r="U4951" s="1745"/>
    </row>
    <row r="4952" spans="13:21">
      <c r="M4952" s="1858"/>
      <c r="N4952" s="1859"/>
      <c r="O4952" s="1859"/>
      <c r="P4952" s="1859"/>
      <c r="Q4952" s="1745"/>
      <c r="R4952" s="1745"/>
      <c r="S4952" s="1745"/>
      <c r="T4952" s="1745"/>
      <c r="U4952" s="1745"/>
    </row>
    <row r="4953" spans="13:21">
      <c r="M4953" s="1858"/>
      <c r="N4953" s="1859"/>
      <c r="O4953" s="1859"/>
      <c r="P4953" s="1859"/>
      <c r="Q4953" s="1745"/>
      <c r="R4953" s="1745"/>
      <c r="S4953" s="1745"/>
      <c r="T4953" s="1745"/>
      <c r="U4953" s="1745"/>
    </row>
    <row r="4954" spans="13:21">
      <c r="M4954" s="1858"/>
      <c r="N4954" s="1859"/>
      <c r="O4954" s="1859"/>
      <c r="P4954" s="1859"/>
      <c r="Q4954" s="1745"/>
      <c r="R4954" s="1745"/>
      <c r="S4954" s="1745"/>
      <c r="T4954" s="1745"/>
      <c r="U4954" s="1745"/>
    </row>
    <row r="4955" spans="13:21">
      <c r="M4955" s="1858"/>
      <c r="N4955" s="1859"/>
      <c r="O4955" s="1859"/>
      <c r="P4955" s="1859"/>
      <c r="Q4955" s="1745"/>
      <c r="R4955" s="1745"/>
      <c r="S4955" s="1745"/>
      <c r="T4955" s="1745"/>
      <c r="U4955" s="1745"/>
    </row>
    <row r="4956" spans="13:21">
      <c r="M4956" s="1858"/>
      <c r="N4956" s="1859"/>
      <c r="O4956" s="1859"/>
      <c r="P4956" s="1859"/>
      <c r="Q4956" s="1745"/>
      <c r="R4956" s="1745"/>
      <c r="S4956" s="1745"/>
      <c r="T4956" s="1745"/>
      <c r="U4956" s="1745"/>
    </row>
    <row r="4957" spans="13:21">
      <c r="M4957" s="1858"/>
      <c r="N4957" s="1859"/>
      <c r="O4957" s="1859"/>
      <c r="P4957" s="1859"/>
      <c r="Q4957" s="1745"/>
      <c r="R4957" s="1745"/>
      <c r="S4957" s="1745"/>
      <c r="T4957" s="1745"/>
      <c r="U4957" s="1745"/>
    </row>
    <row r="4958" spans="13:21">
      <c r="M4958" s="1858"/>
      <c r="N4958" s="1859"/>
      <c r="O4958" s="1859"/>
      <c r="P4958" s="1859"/>
      <c r="Q4958" s="1745"/>
      <c r="R4958" s="1745"/>
      <c r="S4958" s="1745"/>
      <c r="T4958" s="1745"/>
      <c r="U4958" s="1745"/>
    </row>
    <row r="4959" spans="13:21">
      <c r="M4959" s="1858"/>
      <c r="N4959" s="1859"/>
      <c r="O4959" s="1859"/>
      <c r="P4959" s="1859"/>
      <c r="Q4959" s="1745"/>
      <c r="R4959" s="1745"/>
      <c r="S4959" s="1745"/>
      <c r="T4959" s="1745"/>
      <c r="U4959" s="1745"/>
    </row>
    <row r="4960" spans="13:21">
      <c r="M4960" s="1858"/>
      <c r="N4960" s="1859"/>
      <c r="O4960" s="1859"/>
      <c r="P4960" s="1859"/>
      <c r="Q4960" s="1745"/>
      <c r="R4960" s="1745"/>
      <c r="S4960" s="1745"/>
      <c r="T4960" s="1745"/>
      <c r="U4960" s="1745"/>
    </row>
    <row r="4961" spans="13:21">
      <c r="M4961" s="1858"/>
      <c r="N4961" s="1859"/>
      <c r="O4961" s="1859"/>
      <c r="P4961" s="1859"/>
      <c r="Q4961" s="1745"/>
      <c r="R4961" s="1745"/>
      <c r="S4961" s="1745"/>
      <c r="T4961" s="1745"/>
      <c r="U4961" s="1745"/>
    </row>
    <row r="4962" spans="13:21">
      <c r="M4962" s="1858"/>
      <c r="N4962" s="1859"/>
      <c r="O4962" s="1859"/>
      <c r="P4962" s="1859"/>
      <c r="Q4962" s="1745"/>
      <c r="R4962" s="1745"/>
      <c r="S4962" s="1745"/>
      <c r="T4962" s="1745"/>
      <c r="U4962" s="1745"/>
    </row>
    <row r="4963" spans="13:21">
      <c r="M4963" s="1858"/>
      <c r="N4963" s="1859"/>
      <c r="O4963" s="1859"/>
      <c r="P4963" s="1859"/>
      <c r="Q4963" s="1745"/>
      <c r="R4963" s="1745"/>
      <c r="S4963" s="1745"/>
      <c r="T4963" s="1745"/>
      <c r="U4963" s="1745"/>
    </row>
    <row r="4964" spans="13:21">
      <c r="M4964" s="1858"/>
      <c r="N4964" s="1859"/>
      <c r="O4964" s="1859"/>
      <c r="P4964" s="1859"/>
      <c r="Q4964" s="1745"/>
      <c r="R4964" s="1745"/>
      <c r="S4964" s="1745"/>
      <c r="T4964" s="1745"/>
      <c r="U4964" s="1745"/>
    </row>
    <row r="4965" spans="13:21">
      <c r="M4965" s="1858"/>
      <c r="N4965" s="1859"/>
      <c r="O4965" s="1859"/>
      <c r="P4965" s="1859"/>
      <c r="Q4965" s="1745"/>
      <c r="R4965" s="1745"/>
      <c r="S4965" s="1745"/>
      <c r="T4965" s="1745"/>
      <c r="U4965" s="1745"/>
    </row>
    <row r="4966" spans="13:21">
      <c r="M4966" s="1858"/>
      <c r="N4966" s="1859"/>
      <c r="O4966" s="1859"/>
      <c r="P4966" s="1859"/>
      <c r="Q4966" s="1745"/>
      <c r="R4966" s="1745"/>
      <c r="S4966" s="1745"/>
      <c r="T4966" s="1745"/>
      <c r="U4966" s="1745"/>
    </row>
    <row r="4967" spans="13:21">
      <c r="M4967" s="1858"/>
      <c r="N4967" s="1859"/>
      <c r="O4967" s="1859"/>
      <c r="P4967" s="1859"/>
      <c r="Q4967" s="1745"/>
      <c r="R4967" s="1745"/>
      <c r="S4967" s="1745"/>
      <c r="T4967" s="1745"/>
      <c r="U4967" s="1745"/>
    </row>
    <row r="4968" spans="13:21">
      <c r="M4968" s="1858"/>
      <c r="N4968" s="1859"/>
      <c r="O4968" s="1859"/>
      <c r="P4968" s="1859"/>
      <c r="Q4968" s="1745"/>
      <c r="R4968" s="1745"/>
      <c r="S4968" s="1745"/>
      <c r="T4968" s="1745"/>
      <c r="U4968" s="1745"/>
    </row>
    <row r="4969" spans="13:21">
      <c r="M4969" s="1858"/>
      <c r="N4969" s="1859"/>
      <c r="O4969" s="1859"/>
      <c r="P4969" s="1859"/>
      <c r="Q4969" s="1745"/>
      <c r="R4969" s="1745"/>
      <c r="S4969" s="1745"/>
      <c r="T4969" s="1745"/>
      <c r="U4969" s="1745"/>
    </row>
    <row r="4970" spans="13:21">
      <c r="M4970" s="1858"/>
      <c r="N4970" s="1859"/>
      <c r="O4970" s="1859"/>
      <c r="P4970" s="1859"/>
      <c r="Q4970" s="1745"/>
      <c r="R4970" s="1745"/>
      <c r="S4970" s="1745"/>
      <c r="T4970" s="1745"/>
      <c r="U4970" s="1745"/>
    </row>
    <row r="4971" spans="13:21">
      <c r="M4971" s="1858"/>
      <c r="N4971" s="1859"/>
      <c r="O4971" s="1859"/>
      <c r="P4971" s="1859"/>
      <c r="Q4971" s="1745"/>
      <c r="R4971" s="1745"/>
      <c r="S4971" s="1745"/>
      <c r="T4971" s="1745"/>
      <c r="U4971" s="1745"/>
    </row>
    <row r="4972" spans="13:21">
      <c r="M4972" s="1858"/>
      <c r="N4972" s="1859"/>
      <c r="O4972" s="1859"/>
      <c r="P4972" s="1859"/>
      <c r="Q4972" s="1745"/>
      <c r="R4972" s="1745"/>
      <c r="S4972" s="1745"/>
      <c r="T4972" s="1745"/>
      <c r="U4972" s="1745"/>
    </row>
    <row r="4973" spans="13:21">
      <c r="M4973" s="1858"/>
      <c r="N4973" s="1859"/>
      <c r="O4973" s="1859"/>
      <c r="P4973" s="1859"/>
      <c r="Q4973" s="1745"/>
      <c r="R4973" s="1745"/>
      <c r="S4973" s="1745"/>
      <c r="T4973" s="1745"/>
      <c r="U4973" s="1745"/>
    </row>
    <row r="4974" spans="13:21">
      <c r="M4974" s="1858"/>
      <c r="N4974" s="1859"/>
      <c r="O4974" s="1859"/>
      <c r="P4974" s="1859"/>
      <c r="Q4974" s="1745"/>
      <c r="R4974" s="1745"/>
      <c r="S4974" s="1745"/>
      <c r="T4974" s="1745"/>
      <c r="U4974" s="1745"/>
    </row>
    <row r="4975" spans="13:21">
      <c r="M4975" s="1858"/>
      <c r="N4975" s="1859"/>
      <c r="O4975" s="1859"/>
      <c r="P4975" s="1859"/>
      <c r="Q4975" s="1745"/>
      <c r="R4975" s="1745"/>
      <c r="S4975" s="1745"/>
      <c r="T4975" s="1745"/>
      <c r="U4975" s="1745"/>
    </row>
    <row r="4976" spans="13:21">
      <c r="M4976" s="1858"/>
      <c r="N4976" s="1859"/>
      <c r="O4976" s="1859"/>
      <c r="P4976" s="1859"/>
      <c r="Q4976" s="1745"/>
      <c r="R4976" s="1745"/>
      <c r="S4976" s="1745"/>
      <c r="T4976" s="1745"/>
      <c r="U4976" s="1745"/>
    </row>
    <row r="4977" spans="13:21">
      <c r="M4977" s="1858"/>
      <c r="N4977" s="1859"/>
      <c r="O4977" s="1859"/>
      <c r="P4977" s="1859"/>
      <c r="Q4977" s="1745"/>
      <c r="R4977" s="1745"/>
      <c r="S4977" s="1745"/>
      <c r="T4977" s="1745"/>
      <c r="U4977" s="1745"/>
    </row>
    <row r="4978" spans="13:21">
      <c r="M4978" s="1858"/>
      <c r="N4978" s="1859"/>
      <c r="O4978" s="1859"/>
      <c r="P4978" s="1859"/>
      <c r="Q4978" s="1745"/>
      <c r="R4978" s="1745"/>
      <c r="S4978" s="1745"/>
      <c r="T4978" s="1745"/>
      <c r="U4978" s="1745"/>
    </row>
    <row r="4979" spans="13:21">
      <c r="M4979" s="1858"/>
      <c r="N4979" s="1859"/>
      <c r="O4979" s="1859"/>
      <c r="P4979" s="1859"/>
      <c r="Q4979" s="1745"/>
      <c r="R4979" s="1745"/>
      <c r="S4979" s="1745"/>
      <c r="T4979" s="1745"/>
      <c r="U4979" s="1745"/>
    </row>
    <row r="4980" spans="13:21">
      <c r="M4980" s="1858"/>
      <c r="N4980" s="1859"/>
      <c r="O4980" s="1859"/>
      <c r="P4980" s="1859"/>
      <c r="Q4980" s="1745"/>
      <c r="R4980" s="1745"/>
      <c r="S4980" s="1745"/>
      <c r="T4980" s="1745"/>
      <c r="U4980" s="1745"/>
    </row>
    <row r="4981" spans="13:21">
      <c r="M4981" s="1858"/>
      <c r="N4981" s="1859"/>
      <c r="O4981" s="1859"/>
      <c r="P4981" s="1859"/>
      <c r="Q4981" s="1745"/>
      <c r="R4981" s="1745"/>
      <c r="S4981" s="1745"/>
      <c r="T4981" s="1745"/>
      <c r="U4981" s="1745"/>
    </row>
    <row r="4982" spans="13:21">
      <c r="M4982" s="1858"/>
      <c r="N4982" s="1859"/>
      <c r="O4982" s="1859"/>
      <c r="P4982" s="1859"/>
      <c r="Q4982" s="1745"/>
      <c r="R4982" s="1745"/>
      <c r="S4982" s="1745"/>
      <c r="T4982" s="1745"/>
      <c r="U4982" s="1745"/>
    </row>
    <row r="4983" spans="13:21">
      <c r="M4983" s="1858"/>
      <c r="N4983" s="1859"/>
      <c r="O4983" s="1859"/>
      <c r="P4983" s="1859"/>
      <c r="Q4983" s="1745"/>
      <c r="R4983" s="1745"/>
      <c r="S4983" s="1745"/>
      <c r="T4983" s="1745"/>
      <c r="U4983" s="1745"/>
    </row>
    <row r="4984" spans="13:21">
      <c r="M4984" s="1858"/>
      <c r="N4984" s="1859"/>
      <c r="O4984" s="1859"/>
      <c r="P4984" s="1859"/>
      <c r="Q4984" s="1745"/>
      <c r="R4984" s="1745"/>
      <c r="S4984" s="1745"/>
      <c r="T4984" s="1745"/>
      <c r="U4984" s="1745"/>
    </row>
    <row r="4985" spans="13:21">
      <c r="M4985" s="1858"/>
      <c r="N4985" s="1859"/>
      <c r="O4985" s="1859"/>
      <c r="P4985" s="1859"/>
      <c r="Q4985" s="1745"/>
      <c r="R4985" s="1745"/>
      <c r="S4985" s="1745"/>
      <c r="T4985" s="1745"/>
      <c r="U4985" s="1745"/>
    </row>
    <row r="4986" spans="13:21">
      <c r="M4986" s="1858"/>
      <c r="N4986" s="1859"/>
      <c r="O4986" s="1859"/>
      <c r="P4986" s="1859"/>
      <c r="Q4986" s="1745"/>
      <c r="R4986" s="1745"/>
      <c r="S4986" s="1745"/>
      <c r="T4986" s="1745"/>
      <c r="U4986" s="1745"/>
    </row>
    <row r="4987" spans="13:21">
      <c r="M4987" s="1858"/>
      <c r="N4987" s="1859"/>
      <c r="O4987" s="1859"/>
      <c r="P4987" s="1859"/>
      <c r="Q4987" s="1745"/>
      <c r="R4987" s="1745"/>
      <c r="S4987" s="1745"/>
      <c r="T4987" s="1745"/>
      <c r="U4987" s="1745"/>
    </row>
    <row r="4988" spans="13:21">
      <c r="M4988" s="1858"/>
      <c r="N4988" s="1859"/>
      <c r="O4988" s="1859"/>
      <c r="P4988" s="1859"/>
      <c r="Q4988" s="1745"/>
      <c r="R4988" s="1745"/>
      <c r="S4988" s="1745"/>
      <c r="T4988" s="1745"/>
      <c r="U4988" s="1745"/>
    </row>
    <row r="4989" spans="13:21">
      <c r="M4989" s="1858"/>
      <c r="N4989" s="1859"/>
      <c r="O4989" s="1859"/>
      <c r="P4989" s="1859"/>
      <c r="Q4989" s="1745"/>
      <c r="R4989" s="1745"/>
      <c r="S4989" s="1745"/>
      <c r="T4989" s="1745"/>
      <c r="U4989" s="1745"/>
    </row>
    <row r="4990" spans="13:21">
      <c r="M4990" s="1858"/>
      <c r="N4990" s="1859"/>
      <c r="O4990" s="1859"/>
      <c r="P4990" s="1859"/>
      <c r="Q4990" s="1745"/>
      <c r="R4990" s="1745"/>
      <c r="S4990" s="1745"/>
      <c r="T4990" s="1745"/>
      <c r="U4990" s="1745"/>
    </row>
    <row r="4991" spans="13:21">
      <c r="M4991" s="1858"/>
      <c r="N4991" s="1859"/>
      <c r="O4991" s="1859"/>
      <c r="P4991" s="1859"/>
      <c r="Q4991" s="1745"/>
      <c r="R4991" s="1745"/>
      <c r="S4991" s="1745"/>
      <c r="T4991" s="1745"/>
      <c r="U4991" s="1745"/>
    </row>
    <row r="4992" spans="13:21">
      <c r="M4992" s="1858"/>
      <c r="N4992" s="1859"/>
      <c r="O4992" s="1859"/>
      <c r="P4992" s="1859"/>
      <c r="Q4992" s="1745"/>
      <c r="R4992" s="1745"/>
      <c r="S4992" s="1745"/>
      <c r="T4992" s="1745"/>
      <c r="U4992" s="1745"/>
    </row>
    <row r="4993" spans="13:21">
      <c r="M4993" s="1858"/>
      <c r="N4993" s="1859"/>
      <c r="O4993" s="1859"/>
      <c r="P4993" s="1859"/>
      <c r="Q4993" s="1745"/>
      <c r="R4993" s="1745"/>
      <c r="S4993" s="1745"/>
      <c r="T4993" s="1745"/>
      <c r="U4993" s="1745"/>
    </row>
    <row r="4994" spans="13:21">
      <c r="M4994" s="1858"/>
      <c r="N4994" s="1859"/>
      <c r="O4994" s="1859"/>
      <c r="P4994" s="1859"/>
      <c r="Q4994" s="1745"/>
      <c r="R4994" s="1745"/>
      <c r="S4994" s="1745"/>
      <c r="T4994" s="1745"/>
      <c r="U4994" s="1745"/>
    </row>
    <row r="4995" spans="13:21">
      <c r="M4995" s="1858"/>
      <c r="N4995" s="1859"/>
      <c r="O4995" s="1859"/>
      <c r="P4995" s="1859"/>
      <c r="Q4995" s="1745"/>
      <c r="R4995" s="1745"/>
      <c r="S4995" s="1745"/>
      <c r="T4995" s="1745"/>
      <c r="U4995" s="1745"/>
    </row>
    <row r="4996" spans="13:21">
      <c r="M4996" s="1858"/>
      <c r="N4996" s="1859"/>
      <c r="O4996" s="1859"/>
      <c r="P4996" s="1859"/>
      <c r="Q4996" s="1745"/>
      <c r="R4996" s="1745"/>
      <c r="S4996" s="1745"/>
      <c r="T4996" s="1745"/>
      <c r="U4996" s="1745"/>
    </row>
    <row r="4997" spans="13:21">
      <c r="M4997" s="1858"/>
      <c r="N4997" s="1859"/>
      <c r="O4997" s="1859"/>
      <c r="P4997" s="1859"/>
      <c r="Q4997" s="1745"/>
      <c r="R4997" s="1745"/>
      <c r="S4997" s="1745"/>
      <c r="T4997" s="1745"/>
      <c r="U4997" s="1745"/>
    </row>
    <row r="4998" spans="13:21">
      <c r="M4998" s="1858"/>
      <c r="N4998" s="1859"/>
      <c r="O4998" s="1859"/>
      <c r="P4998" s="1859"/>
      <c r="Q4998" s="1745"/>
      <c r="R4998" s="1745"/>
      <c r="S4998" s="1745"/>
      <c r="T4998" s="1745"/>
      <c r="U4998" s="1745"/>
    </row>
    <row r="4999" spans="13:21">
      <c r="M4999" s="1858"/>
      <c r="N4999" s="1859"/>
      <c r="O4999" s="1859"/>
      <c r="P4999" s="1859"/>
      <c r="Q4999" s="1745"/>
      <c r="R4999" s="1745"/>
      <c r="S4999" s="1745"/>
      <c r="T4999" s="1745"/>
      <c r="U4999" s="1745"/>
    </row>
    <row r="5000" spans="13:21">
      <c r="M5000" s="1858"/>
      <c r="N5000" s="1859"/>
      <c r="O5000" s="1859"/>
      <c r="P5000" s="1859"/>
      <c r="Q5000" s="1745"/>
      <c r="R5000" s="1745"/>
      <c r="S5000" s="1745"/>
      <c r="T5000" s="1745"/>
      <c r="U5000" s="1745"/>
    </row>
    <row r="5001" spans="13:21">
      <c r="M5001" s="1858"/>
      <c r="N5001" s="1859"/>
      <c r="O5001" s="1859"/>
      <c r="P5001" s="1859"/>
      <c r="Q5001" s="1745"/>
      <c r="R5001" s="1745"/>
      <c r="S5001" s="1745"/>
      <c r="T5001" s="1745"/>
      <c r="U5001" s="1745"/>
    </row>
    <row r="5002" spans="13:21">
      <c r="M5002" s="1858"/>
      <c r="N5002" s="1859"/>
      <c r="O5002" s="1859"/>
      <c r="P5002" s="1859"/>
      <c r="Q5002" s="1745"/>
      <c r="R5002" s="1745"/>
      <c r="S5002" s="1745"/>
      <c r="T5002" s="1745"/>
      <c r="U5002" s="1745"/>
    </row>
    <row r="5003" spans="13:21">
      <c r="M5003" s="1858"/>
      <c r="N5003" s="1859"/>
      <c r="O5003" s="1859"/>
      <c r="P5003" s="1859"/>
      <c r="Q5003" s="1745"/>
      <c r="R5003" s="1745"/>
      <c r="S5003" s="1745"/>
      <c r="T5003" s="1745"/>
      <c r="U5003" s="1745"/>
    </row>
    <row r="5004" spans="13:21">
      <c r="M5004" s="1858"/>
      <c r="N5004" s="1859"/>
      <c r="O5004" s="1859"/>
      <c r="P5004" s="1859"/>
      <c r="Q5004" s="1745"/>
      <c r="R5004" s="1745"/>
      <c r="S5004" s="1745"/>
      <c r="T5004" s="1745"/>
      <c r="U5004" s="1745"/>
    </row>
    <row r="5005" spans="13:21">
      <c r="M5005" s="1858"/>
      <c r="N5005" s="1859"/>
      <c r="O5005" s="1859"/>
      <c r="P5005" s="1859"/>
      <c r="Q5005" s="1745"/>
      <c r="R5005" s="1745"/>
      <c r="S5005" s="1745"/>
      <c r="T5005" s="1745"/>
      <c r="U5005" s="1745"/>
    </row>
    <row r="5006" spans="13:21">
      <c r="M5006" s="1858"/>
      <c r="N5006" s="1859"/>
      <c r="O5006" s="1859"/>
      <c r="P5006" s="1859"/>
      <c r="Q5006" s="1745"/>
      <c r="R5006" s="1745"/>
      <c r="S5006" s="1745"/>
      <c r="T5006" s="1745"/>
      <c r="U5006" s="1745"/>
    </row>
    <row r="5007" spans="13:21">
      <c r="M5007" s="1858"/>
      <c r="N5007" s="1859"/>
      <c r="O5007" s="1859"/>
      <c r="P5007" s="1859"/>
      <c r="Q5007" s="1745"/>
      <c r="R5007" s="1745"/>
      <c r="S5007" s="1745"/>
      <c r="T5007" s="1745"/>
      <c r="U5007" s="1745"/>
    </row>
    <row r="5008" spans="13:21">
      <c r="M5008" s="1858"/>
      <c r="N5008" s="1859"/>
      <c r="O5008" s="1859"/>
      <c r="P5008" s="1859"/>
      <c r="Q5008" s="1745"/>
      <c r="R5008" s="1745"/>
      <c r="S5008" s="1745"/>
      <c r="T5008" s="1745"/>
      <c r="U5008" s="1745"/>
    </row>
    <row r="5009" spans="13:21">
      <c r="M5009" s="1858"/>
      <c r="N5009" s="1859"/>
      <c r="O5009" s="1859"/>
      <c r="P5009" s="1859"/>
      <c r="Q5009" s="1745"/>
      <c r="R5009" s="1745"/>
      <c r="S5009" s="1745"/>
      <c r="T5009" s="1745"/>
      <c r="U5009" s="1745"/>
    </row>
    <row r="5010" spans="13:21">
      <c r="M5010" s="1858"/>
      <c r="N5010" s="1859"/>
      <c r="O5010" s="1859"/>
      <c r="P5010" s="1859"/>
      <c r="Q5010" s="1745"/>
      <c r="R5010" s="1745"/>
      <c r="S5010" s="1745"/>
      <c r="T5010" s="1745"/>
      <c r="U5010" s="1745"/>
    </row>
    <row r="5011" spans="13:21">
      <c r="M5011" s="1858"/>
      <c r="N5011" s="1859"/>
      <c r="O5011" s="1859"/>
      <c r="P5011" s="1859"/>
      <c r="Q5011" s="1745"/>
      <c r="R5011" s="1745"/>
      <c r="S5011" s="1745"/>
      <c r="T5011" s="1745"/>
      <c r="U5011" s="1745"/>
    </row>
    <row r="5012" spans="13:21">
      <c r="M5012" s="1858"/>
      <c r="N5012" s="1859"/>
      <c r="O5012" s="1859"/>
      <c r="P5012" s="1859"/>
      <c r="Q5012" s="1745"/>
      <c r="R5012" s="1745"/>
      <c r="S5012" s="1745"/>
      <c r="T5012" s="1745"/>
      <c r="U5012" s="1745"/>
    </row>
    <row r="5013" spans="13:21">
      <c r="M5013" s="1858"/>
      <c r="N5013" s="1859"/>
      <c r="O5013" s="1859"/>
      <c r="P5013" s="1859"/>
      <c r="Q5013" s="1745"/>
      <c r="R5013" s="1745"/>
      <c r="S5013" s="1745"/>
      <c r="T5013" s="1745"/>
      <c r="U5013" s="1745"/>
    </row>
    <row r="5014" spans="13:21">
      <c r="M5014" s="1858"/>
      <c r="N5014" s="1859"/>
      <c r="O5014" s="1859"/>
      <c r="P5014" s="1859"/>
      <c r="Q5014" s="1745"/>
      <c r="R5014" s="1745"/>
      <c r="S5014" s="1745"/>
      <c r="T5014" s="1745"/>
      <c r="U5014" s="1745"/>
    </row>
    <row r="5015" spans="13:21">
      <c r="M5015" s="1858"/>
      <c r="N5015" s="1859"/>
      <c r="O5015" s="1859"/>
      <c r="P5015" s="1859"/>
      <c r="Q5015" s="1745"/>
      <c r="R5015" s="1745"/>
      <c r="S5015" s="1745"/>
      <c r="T5015" s="1745"/>
      <c r="U5015" s="1745"/>
    </row>
    <row r="5016" spans="13:21">
      <c r="M5016" s="1858"/>
      <c r="N5016" s="1859"/>
      <c r="O5016" s="1859"/>
      <c r="P5016" s="1859"/>
      <c r="Q5016" s="1745"/>
      <c r="R5016" s="1745"/>
      <c r="S5016" s="1745"/>
      <c r="T5016" s="1745"/>
      <c r="U5016" s="1745"/>
    </row>
    <row r="5017" spans="13:21">
      <c r="M5017" s="1858"/>
      <c r="N5017" s="1859"/>
      <c r="O5017" s="1859"/>
      <c r="P5017" s="1859"/>
      <c r="Q5017" s="1745"/>
      <c r="R5017" s="1745"/>
      <c r="S5017" s="1745"/>
      <c r="T5017" s="1745"/>
      <c r="U5017" s="1745"/>
    </row>
    <row r="5018" spans="13:21">
      <c r="M5018" s="1858"/>
      <c r="N5018" s="1859"/>
      <c r="O5018" s="1859"/>
      <c r="P5018" s="1859"/>
      <c r="Q5018" s="1745"/>
      <c r="R5018" s="1745"/>
      <c r="S5018" s="1745"/>
      <c r="T5018" s="1745"/>
      <c r="U5018" s="1745"/>
    </row>
    <row r="5019" spans="13:21">
      <c r="M5019" s="1858"/>
      <c r="N5019" s="1859"/>
      <c r="O5019" s="1859"/>
      <c r="P5019" s="1859"/>
      <c r="Q5019" s="1745"/>
      <c r="R5019" s="1745"/>
      <c r="S5019" s="1745"/>
      <c r="T5019" s="1745"/>
      <c r="U5019" s="1745"/>
    </row>
    <row r="5020" spans="13:21">
      <c r="M5020" s="1858"/>
      <c r="N5020" s="1859"/>
      <c r="O5020" s="1859"/>
      <c r="P5020" s="1859"/>
      <c r="Q5020" s="1745"/>
      <c r="R5020" s="1745"/>
      <c r="S5020" s="1745"/>
      <c r="T5020" s="1745"/>
      <c r="U5020" s="1745"/>
    </row>
    <row r="5021" spans="13:21">
      <c r="M5021" s="1858"/>
      <c r="N5021" s="1859"/>
      <c r="O5021" s="1859"/>
      <c r="P5021" s="1859"/>
      <c r="Q5021" s="1745"/>
      <c r="R5021" s="1745"/>
      <c r="S5021" s="1745"/>
      <c r="T5021" s="1745"/>
      <c r="U5021" s="1745"/>
    </row>
    <row r="5022" spans="13:21">
      <c r="M5022" s="1858"/>
      <c r="N5022" s="1859"/>
      <c r="O5022" s="1859"/>
      <c r="P5022" s="1859"/>
      <c r="Q5022" s="1745"/>
      <c r="R5022" s="1745"/>
      <c r="S5022" s="1745"/>
      <c r="T5022" s="1745"/>
      <c r="U5022" s="1745"/>
    </row>
    <row r="5023" spans="13:21">
      <c r="M5023" s="1858"/>
      <c r="N5023" s="1859"/>
      <c r="O5023" s="1859"/>
      <c r="P5023" s="1859"/>
      <c r="Q5023" s="1745"/>
      <c r="R5023" s="1745"/>
      <c r="S5023" s="1745"/>
      <c r="T5023" s="1745"/>
      <c r="U5023" s="1745"/>
    </row>
    <row r="5024" spans="13:21">
      <c r="M5024" s="1858"/>
      <c r="N5024" s="1859"/>
      <c r="O5024" s="1859"/>
      <c r="P5024" s="1859"/>
      <c r="Q5024" s="1745"/>
      <c r="R5024" s="1745"/>
      <c r="S5024" s="1745"/>
      <c r="T5024" s="1745"/>
      <c r="U5024" s="1745"/>
    </row>
    <row r="5025" spans="13:21">
      <c r="M5025" s="1858"/>
      <c r="N5025" s="1859"/>
      <c r="O5025" s="1859"/>
      <c r="P5025" s="1859"/>
      <c r="Q5025" s="1745"/>
      <c r="R5025" s="1745"/>
      <c r="S5025" s="1745"/>
      <c r="T5025" s="1745"/>
      <c r="U5025" s="1745"/>
    </row>
    <row r="5026" spans="13:21">
      <c r="M5026" s="1858"/>
      <c r="N5026" s="1859"/>
      <c r="O5026" s="1859"/>
      <c r="P5026" s="1859"/>
      <c r="Q5026" s="1745"/>
      <c r="R5026" s="1745"/>
      <c r="S5026" s="1745"/>
      <c r="T5026" s="1745"/>
      <c r="U5026" s="1745"/>
    </row>
    <row r="5027" spans="13:21">
      <c r="M5027" s="1858"/>
      <c r="N5027" s="1859"/>
      <c r="O5027" s="1859"/>
      <c r="P5027" s="1859"/>
      <c r="Q5027" s="1745"/>
      <c r="R5027" s="1745"/>
      <c r="S5027" s="1745"/>
      <c r="T5027" s="1745"/>
      <c r="U5027" s="1745"/>
    </row>
    <row r="5028" spans="13:21">
      <c r="M5028" s="1858"/>
      <c r="N5028" s="1859"/>
      <c r="O5028" s="1859"/>
      <c r="P5028" s="1859"/>
      <c r="Q5028" s="1745"/>
      <c r="R5028" s="1745"/>
      <c r="S5028" s="1745"/>
      <c r="T5028" s="1745"/>
      <c r="U5028" s="1745"/>
    </row>
    <row r="5029" spans="13:21">
      <c r="M5029" s="1858"/>
      <c r="N5029" s="1859"/>
      <c r="O5029" s="1859"/>
      <c r="P5029" s="1859"/>
      <c r="Q5029" s="1745"/>
      <c r="R5029" s="1745"/>
      <c r="S5029" s="1745"/>
      <c r="T5029" s="1745"/>
      <c r="U5029" s="1745"/>
    </row>
    <row r="5030" spans="13:21">
      <c r="M5030" s="1858"/>
      <c r="N5030" s="1859"/>
      <c r="O5030" s="1859"/>
      <c r="P5030" s="1859"/>
      <c r="Q5030" s="1745"/>
      <c r="R5030" s="1745"/>
      <c r="S5030" s="1745"/>
      <c r="T5030" s="1745"/>
      <c r="U5030" s="1745"/>
    </row>
    <row r="5031" spans="13:21">
      <c r="M5031" s="1858"/>
      <c r="N5031" s="1859"/>
      <c r="O5031" s="1859"/>
      <c r="P5031" s="1859"/>
      <c r="Q5031" s="1745"/>
      <c r="R5031" s="1745"/>
      <c r="S5031" s="1745"/>
      <c r="T5031" s="1745"/>
      <c r="U5031" s="1745"/>
    </row>
    <row r="5032" spans="13:21">
      <c r="M5032" s="1858"/>
      <c r="N5032" s="1859"/>
      <c r="O5032" s="1859"/>
      <c r="P5032" s="1859"/>
      <c r="Q5032" s="1745"/>
      <c r="R5032" s="1745"/>
      <c r="S5032" s="1745"/>
      <c r="T5032" s="1745"/>
      <c r="U5032" s="1745"/>
    </row>
    <row r="5033" spans="13:21">
      <c r="M5033" s="1858"/>
      <c r="N5033" s="1859"/>
      <c r="O5033" s="1859"/>
      <c r="P5033" s="1859"/>
      <c r="Q5033" s="1745"/>
      <c r="R5033" s="1745"/>
      <c r="S5033" s="1745"/>
      <c r="T5033" s="1745"/>
      <c r="U5033" s="1745"/>
    </row>
    <row r="5034" spans="13:21">
      <c r="M5034" s="1858"/>
      <c r="N5034" s="1859"/>
      <c r="O5034" s="1859"/>
      <c r="P5034" s="1859"/>
      <c r="Q5034" s="1745"/>
      <c r="R5034" s="1745"/>
      <c r="S5034" s="1745"/>
      <c r="T5034" s="1745"/>
      <c r="U5034" s="1745"/>
    </row>
    <row r="5035" spans="13:21">
      <c r="M5035" s="1858"/>
      <c r="N5035" s="1859"/>
      <c r="O5035" s="1859"/>
      <c r="P5035" s="1859"/>
      <c r="Q5035" s="1745"/>
      <c r="R5035" s="1745"/>
      <c r="S5035" s="1745"/>
      <c r="T5035" s="1745"/>
      <c r="U5035" s="1745"/>
    </row>
    <row r="5036" spans="13:21">
      <c r="M5036" s="1858"/>
      <c r="N5036" s="1859"/>
      <c r="O5036" s="1859"/>
      <c r="P5036" s="1859"/>
      <c r="Q5036" s="1745"/>
      <c r="R5036" s="1745"/>
      <c r="S5036" s="1745"/>
      <c r="T5036" s="1745"/>
      <c r="U5036" s="1745"/>
    </row>
    <row r="5037" spans="13:21">
      <c r="M5037" s="1858"/>
      <c r="N5037" s="1859"/>
      <c r="O5037" s="1859"/>
      <c r="P5037" s="1859"/>
      <c r="Q5037" s="1745"/>
      <c r="R5037" s="1745"/>
      <c r="S5037" s="1745"/>
      <c r="T5037" s="1745"/>
      <c r="U5037" s="1745"/>
    </row>
    <row r="5038" spans="13:21">
      <c r="M5038" s="1858"/>
      <c r="N5038" s="1859"/>
      <c r="O5038" s="1859"/>
      <c r="P5038" s="1859"/>
      <c r="Q5038" s="1745"/>
      <c r="R5038" s="1745"/>
      <c r="S5038" s="1745"/>
      <c r="T5038" s="1745"/>
      <c r="U5038" s="1745"/>
    </row>
    <row r="5039" spans="13:21">
      <c r="M5039" s="1858"/>
      <c r="N5039" s="1859"/>
      <c r="O5039" s="1859"/>
      <c r="P5039" s="1859"/>
      <c r="Q5039" s="1745"/>
      <c r="R5039" s="1745"/>
      <c r="S5039" s="1745"/>
      <c r="T5039" s="1745"/>
      <c r="U5039" s="1745"/>
    </row>
    <row r="5040" spans="13:21">
      <c r="M5040" s="1858"/>
      <c r="N5040" s="1859"/>
      <c r="O5040" s="1859"/>
      <c r="P5040" s="1859"/>
      <c r="Q5040" s="1745"/>
      <c r="R5040" s="1745"/>
      <c r="S5040" s="1745"/>
      <c r="T5040" s="1745"/>
      <c r="U5040" s="1745"/>
    </row>
    <row r="5041" spans="13:21">
      <c r="M5041" s="1858"/>
      <c r="N5041" s="1859"/>
      <c r="O5041" s="1859"/>
      <c r="P5041" s="1859"/>
      <c r="Q5041" s="1745"/>
      <c r="R5041" s="1745"/>
      <c r="S5041" s="1745"/>
      <c r="T5041" s="1745"/>
      <c r="U5041" s="1745"/>
    </row>
    <row r="5042" spans="13:21">
      <c r="M5042" s="1858"/>
      <c r="N5042" s="1859"/>
      <c r="O5042" s="1859"/>
      <c r="P5042" s="1859"/>
      <c r="Q5042" s="1745"/>
      <c r="R5042" s="1745"/>
      <c r="S5042" s="1745"/>
      <c r="T5042" s="1745"/>
      <c r="U5042" s="1745"/>
    </row>
    <row r="5043" spans="13:21">
      <c r="M5043" s="1858"/>
      <c r="N5043" s="1859"/>
      <c r="O5043" s="1859"/>
      <c r="P5043" s="1859"/>
      <c r="Q5043" s="1745"/>
      <c r="R5043" s="1745"/>
      <c r="S5043" s="1745"/>
      <c r="T5043" s="1745"/>
      <c r="U5043" s="1745"/>
    </row>
    <row r="5044" spans="13:21">
      <c r="M5044" s="1858"/>
      <c r="N5044" s="1859"/>
      <c r="O5044" s="1859"/>
      <c r="P5044" s="1859"/>
      <c r="Q5044" s="1745"/>
      <c r="R5044" s="1745"/>
      <c r="S5044" s="1745"/>
      <c r="T5044" s="1745"/>
      <c r="U5044" s="1745"/>
    </row>
    <row r="5045" spans="13:21">
      <c r="M5045" s="1858"/>
      <c r="N5045" s="1859"/>
      <c r="O5045" s="1859"/>
      <c r="P5045" s="1859"/>
      <c r="Q5045" s="1745"/>
      <c r="R5045" s="1745"/>
      <c r="S5045" s="1745"/>
      <c r="T5045" s="1745"/>
      <c r="U5045" s="1745"/>
    </row>
    <row r="5046" spans="13:21">
      <c r="M5046" s="1858"/>
      <c r="N5046" s="1859"/>
      <c r="O5046" s="1859"/>
      <c r="P5046" s="1859"/>
      <c r="Q5046" s="1745"/>
      <c r="R5046" s="1745"/>
      <c r="S5046" s="1745"/>
      <c r="T5046" s="1745"/>
      <c r="U5046" s="1745"/>
    </row>
    <row r="5047" spans="13:21">
      <c r="M5047" s="1858"/>
      <c r="N5047" s="1859"/>
      <c r="O5047" s="1859"/>
      <c r="P5047" s="1859"/>
      <c r="Q5047" s="1745"/>
      <c r="R5047" s="1745"/>
      <c r="S5047" s="1745"/>
      <c r="T5047" s="1745"/>
      <c r="U5047" s="1745"/>
    </row>
    <row r="5048" spans="13:21">
      <c r="M5048" s="1858"/>
      <c r="N5048" s="1859"/>
      <c r="O5048" s="1859"/>
      <c r="P5048" s="1859"/>
      <c r="Q5048" s="1745"/>
      <c r="R5048" s="1745"/>
      <c r="S5048" s="1745"/>
      <c r="T5048" s="1745"/>
      <c r="U5048" s="1745"/>
    </row>
    <row r="5049" spans="13:21">
      <c r="M5049" s="1858"/>
      <c r="N5049" s="1859"/>
      <c r="O5049" s="1859"/>
      <c r="P5049" s="1859"/>
      <c r="Q5049" s="1745"/>
      <c r="R5049" s="1745"/>
      <c r="S5049" s="1745"/>
      <c r="T5049" s="1745"/>
      <c r="U5049" s="1745"/>
    </row>
    <row r="5050" spans="13:21">
      <c r="M5050" s="1858"/>
      <c r="N5050" s="1859"/>
      <c r="O5050" s="1859"/>
      <c r="P5050" s="1859"/>
      <c r="Q5050" s="1745"/>
      <c r="R5050" s="1745"/>
      <c r="S5050" s="1745"/>
      <c r="T5050" s="1745"/>
      <c r="U5050" s="1745"/>
    </row>
    <row r="5051" spans="13:21">
      <c r="M5051" s="1858"/>
      <c r="N5051" s="1859"/>
      <c r="O5051" s="1859"/>
      <c r="P5051" s="1859"/>
      <c r="Q5051" s="1745"/>
      <c r="R5051" s="1745"/>
      <c r="S5051" s="1745"/>
      <c r="T5051" s="1745"/>
      <c r="U5051" s="1745"/>
    </row>
    <row r="5052" spans="13:21">
      <c r="M5052" s="1858"/>
      <c r="N5052" s="1859"/>
      <c r="O5052" s="1859"/>
      <c r="P5052" s="1859"/>
      <c r="Q5052" s="1745"/>
      <c r="R5052" s="1745"/>
      <c r="S5052" s="1745"/>
      <c r="T5052" s="1745"/>
      <c r="U5052" s="1745"/>
    </row>
    <row r="5053" spans="13:21">
      <c r="M5053" s="1858"/>
      <c r="N5053" s="1859"/>
      <c r="O5053" s="1859"/>
      <c r="P5053" s="1859"/>
      <c r="Q5053" s="1745"/>
      <c r="R5053" s="1745"/>
      <c r="S5053" s="1745"/>
      <c r="T5053" s="1745"/>
      <c r="U5053" s="1745"/>
    </row>
    <row r="5054" spans="13:21">
      <c r="M5054" s="1858"/>
      <c r="N5054" s="1859"/>
      <c r="O5054" s="1859"/>
      <c r="P5054" s="1859"/>
      <c r="Q5054" s="1745"/>
      <c r="R5054" s="1745"/>
      <c r="S5054" s="1745"/>
      <c r="T5054" s="1745"/>
      <c r="U5054" s="1745"/>
    </row>
    <row r="5055" spans="13:21">
      <c r="M5055" s="1858"/>
      <c r="N5055" s="1859"/>
      <c r="O5055" s="1859"/>
      <c r="P5055" s="1859"/>
      <c r="Q5055" s="1745"/>
      <c r="R5055" s="1745"/>
      <c r="S5055" s="1745"/>
      <c r="T5055" s="1745"/>
      <c r="U5055" s="1745"/>
    </row>
    <row r="5056" spans="13:21">
      <c r="M5056" s="1858"/>
      <c r="N5056" s="1859"/>
      <c r="O5056" s="1859"/>
      <c r="P5056" s="1859"/>
      <c r="Q5056" s="1745"/>
      <c r="R5056" s="1745"/>
      <c r="S5056" s="1745"/>
      <c r="T5056" s="1745"/>
      <c r="U5056" s="1745"/>
    </row>
    <row r="5057" spans="13:21">
      <c r="M5057" s="1858"/>
      <c r="N5057" s="1859"/>
      <c r="O5057" s="1859"/>
      <c r="P5057" s="1859"/>
      <c r="Q5057" s="1745"/>
      <c r="R5057" s="1745"/>
      <c r="S5057" s="1745"/>
      <c r="T5057" s="1745"/>
      <c r="U5057" s="1745"/>
    </row>
    <row r="5058" spans="13:21">
      <c r="M5058" s="1858"/>
      <c r="N5058" s="1859"/>
      <c r="O5058" s="1859"/>
      <c r="P5058" s="1859"/>
      <c r="Q5058" s="1745"/>
      <c r="R5058" s="1745"/>
      <c r="S5058" s="1745"/>
      <c r="T5058" s="1745"/>
      <c r="U5058" s="1745"/>
    </row>
    <row r="5059" spans="13:21">
      <c r="M5059" s="1858"/>
      <c r="N5059" s="1859"/>
      <c r="O5059" s="1859"/>
      <c r="P5059" s="1859"/>
      <c r="Q5059" s="1745"/>
      <c r="R5059" s="1745"/>
      <c r="S5059" s="1745"/>
      <c r="T5059" s="1745"/>
      <c r="U5059" s="1745"/>
    </row>
    <row r="5060" spans="13:21">
      <c r="M5060" s="1858"/>
      <c r="N5060" s="1859"/>
      <c r="O5060" s="1859"/>
      <c r="P5060" s="1859"/>
      <c r="Q5060" s="1745"/>
      <c r="R5060" s="1745"/>
      <c r="S5060" s="1745"/>
      <c r="T5060" s="1745"/>
      <c r="U5060" s="1745"/>
    </row>
    <row r="5061" spans="13:21">
      <c r="M5061" s="1858"/>
      <c r="N5061" s="1859"/>
      <c r="O5061" s="1859"/>
      <c r="P5061" s="1859"/>
      <c r="Q5061" s="1745"/>
      <c r="R5061" s="1745"/>
      <c r="S5061" s="1745"/>
      <c r="T5061" s="1745"/>
      <c r="U5061" s="1745"/>
    </row>
    <row r="5062" spans="13:21">
      <c r="M5062" s="1858"/>
      <c r="N5062" s="1859"/>
      <c r="O5062" s="1859"/>
      <c r="P5062" s="1859"/>
      <c r="Q5062" s="1745"/>
      <c r="R5062" s="1745"/>
      <c r="S5062" s="1745"/>
      <c r="T5062" s="1745"/>
      <c r="U5062" s="1745"/>
    </row>
    <row r="5063" spans="13:21">
      <c r="M5063" s="1858"/>
      <c r="N5063" s="1859"/>
      <c r="O5063" s="1859"/>
      <c r="P5063" s="1859"/>
      <c r="Q5063" s="1745"/>
      <c r="R5063" s="1745"/>
      <c r="S5063" s="1745"/>
      <c r="T5063" s="1745"/>
      <c r="U5063" s="1745"/>
    </row>
    <row r="5064" spans="13:21">
      <c r="M5064" s="1858"/>
      <c r="N5064" s="1859"/>
      <c r="O5064" s="1859"/>
      <c r="P5064" s="1859"/>
      <c r="Q5064" s="1745"/>
      <c r="R5064" s="1745"/>
      <c r="S5064" s="1745"/>
      <c r="T5064" s="1745"/>
      <c r="U5064" s="1745"/>
    </row>
    <row r="5065" spans="13:21">
      <c r="M5065" s="1858"/>
      <c r="N5065" s="1859"/>
      <c r="O5065" s="1859"/>
      <c r="P5065" s="1859"/>
      <c r="Q5065" s="1745"/>
      <c r="R5065" s="1745"/>
      <c r="S5065" s="1745"/>
      <c r="T5065" s="1745"/>
      <c r="U5065" s="1745"/>
    </row>
    <row r="5066" spans="13:21">
      <c r="M5066" s="1858"/>
      <c r="N5066" s="1859"/>
      <c r="O5066" s="1859"/>
      <c r="P5066" s="1859"/>
      <c r="Q5066" s="1745"/>
      <c r="R5066" s="1745"/>
      <c r="S5066" s="1745"/>
      <c r="T5066" s="1745"/>
      <c r="U5066" s="1745"/>
    </row>
    <row r="5067" spans="13:21">
      <c r="M5067" s="1858"/>
      <c r="N5067" s="1859"/>
      <c r="O5067" s="1859"/>
      <c r="P5067" s="1859"/>
      <c r="Q5067" s="1745"/>
      <c r="R5067" s="1745"/>
      <c r="S5067" s="1745"/>
      <c r="T5067" s="1745"/>
      <c r="U5067" s="1745"/>
    </row>
    <row r="5068" spans="13:21">
      <c r="M5068" s="1858"/>
      <c r="N5068" s="1859"/>
      <c r="O5068" s="1859"/>
      <c r="P5068" s="1859"/>
      <c r="Q5068" s="1745"/>
      <c r="R5068" s="1745"/>
      <c r="S5068" s="1745"/>
      <c r="T5068" s="1745"/>
      <c r="U5068" s="1745"/>
    </row>
    <row r="5069" spans="13:21">
      <c r="M5069" s="1858"/>
      <c r="N5069" s="1859"/>
      <c r="O5069" s="1859"/>
      <c r="P5069" s="1859"/>
      <c r="Q5069" s="1745"/>
      <c r="R5069" s="1745"/>
      <c r="S5069" s="1745"/>
      <c r="T5069" s="1745"/>
      <c r="U5069" s="1745"/>
    </row>
    <row r="5070" spans="13:21">
      <c r="M5070" s="1858"/>
      <c r="N5070" s="1859"/>
      <c r="O5070" s="1859"/>
      <c r="P5070" s="1859"/>
      <c r="Q5070" s="1745"/>
      <c r="R5070" s="1745"/>
      <c r="S5070" s="1745"/>
      <c r="T5070" s="1745"/>
      <c r="U5070" s="1745"/>
    </row>
    <row r="5071" spans="13:21">
      <c r="M5071" s="1858"/>
      <c r="N5071" s="1859"/>
      <c r="O5071" s="1859"/>
      <c r="P5071" s="1859"/>
      <c r="Q5071" s="1745"/>
      <c r="R5071" s="1745"/>
      <c r="S5071" s="1745"/>
      <c r="T5071" s="1745"/>
      <c r="U5071" s="1745"/>
    </row>
    <row r="5072" spans="13:21">
      <c r="M5072" s="1858"/>
      <c r="N5072" s="1859"/>
      <c r="O5072" s="1859"/>
      <c r="P5072" s="1859"/>
      <c r="Q5072" s="1745"/>
      <c r="R5072" s="1745"/>
      <c r="S5072" s="1745"/>
      <c r="T5072" s="1745"/>
      <c r="U5072" s="1745"/>
    </row>
    <row r="5073" spans="13:21">
      <c r="M5073" s="1858"/>
      <c r="N5073" s="1859"/>
      <c r="O5073" s="1859"/>
      <c r="P5073" s="1859"/>
      <c r="Q5073" s="1745"/>
      <c r="R5073" s="1745"/>
      <c r="S5073" s="1745"/>
      <c r="T5073" s="1745"/>
      <c r="U5073" s="1745"/>
    </row>
    <row r="5074" spans="13:21">
      <c r="M5074" s="1858"/>
      <c r="N5074" s="1859"/>
      <c r="O5074" s="1859"/>
      <c r="P5074" s="1859"/>
      <c r="Q5074" s="1745"/>
      <c r="R5074" s="1745"/>
      <c r="S5074" s="1745"/>
      <c r="T5074" s="1745"/>
      <c r="U5074" s="1745"/>
    </row>
    <row r="5075" spans="13:21">
      <c r="M5075" s="1858"/>
      <c r="N5075" s="1859"/>
      <c r="O5075" s="1859"/>
      <c r="P5075" s="1859"/>
      <c r="Q5075" s="1745"/>
      <c r="R5075" s="1745"/>
      <c r="S5075" s="1745"/>
      <c r="T5075" s="1745"/>
      <c r="U5075" s="1745"/>
    </row>
    <row r="5076" spans="13:21">
      <c r="M5076" s="1858"/>
      <c r="N5076" s="1859"/>
      <c r="O5076" s="1859"/>
      <c r="P5076" s="1859"/>
      <c r="Q5076" s="1745"/>
      <c r="R5076" s="1745"/>
      <c r="S5076" s="1745"/>
      <c r="T5076" s="1745"/>
      <c r="U5076" s="1745"/>
    </row>
    <row r="5077" spans="13:21">
      <c r="M5077" s="1858"/>
      <c r="N5077" s="1859"/>
      <c r="O5077" s="1859"/>
      <c r="P5077" s="1859"/>
      <c r="Q5077" s="1745"/>
      <c r="R5077" s="1745"/>
      <c r="S5077" s="1745"/>
      <c r="T5077" s="1745"/>
      <c r="U5077" s="1745"/>
    </row>
    <row r="5078" spans="13:21">
      <c r="M5078" s="1858"/>
      <c r="N5078" s="1859"/>
      <c r="O5078" s="1859"/>
      <c r="P5078" s="1859"/>
      <c r="Q5078" s="1745"/>
      <c r="R5078" s="1745"/>
      <c r="S5078" s="1745"/>
      <c r="T5078" s="1745"/>
      <c r="U5078" s="1745"/>
    </row>
    <row r="5079" spans="13:21">
      <c r="M5079" s="1858"/>
      <c r="N5079" s="1859"/>
      <c r="O5079" s="1859"/>
      <c r="P5079" s="1859"/>
      <c r="Q5079" s="1745"/>
      <c r="R5079" s="1745"/>
      <c r="S5079" s="1745"/>
      <c r="T5079" s="1745"/>
      <c r="U5079" s="1745"/>
    </row>
    <row r="5080" spans="13:21">
      <c r="M5080" s="1858"/>
      <c r="N5080" s="1859"/>
      <c r="O5080" s="1859"/>
      <c r="P5080" s="1859"/>
      <c r="Q5080" s="1745"/>
      <c r="R5080" s="1745"/>
      <c r="S5080" s="1745"/>
      <c r="T5080" s="1745"/>
      <c r="U5080" s="1745"/>
    </row>
    <row r="5081" spans="13:21">
      <c r="M5081" s="1858"/>
      <c r="N5081" s="1859"/>
      <c r="O5081" s="1859"/>
      <c r="P5081" s="1859"/>
      <c r="Q5081" s="1745"/>
      <c r="R5081" s="1745"/>
      <c r="S5081" s="1745"/>
      <c r="T5081" s="1745"/>
      <c r="U5081" s="1745"/>
    </row>
    <row r="5082" spans="13:21">
      <c r="M5082" s="1858"/>
      <c r="N5082" s="1859"/>
      <c r="O5082" s="1859"/>
      <c r="P5082" s="1859"/>
      <c r="Q5082" s="1745"/>
      <c r="R5082" s="1745"/>
      <c r="S5082" s="1745"/>
      <c r="T5082" s="1745"/>
      <c r="U5082" s="1745"/>
    </row>
    <row r="5083" spans="13:21">
      <c r="M5083" s="1858"/>
      <c r="N5083" s="1859"/>
      <c r="O5083" s="1859"/>
      <c r="P5083" s="1859"/>
      <c r="Q5083" s="1745"/>
      <c r="R5083" s="1745"/>
      <c r="S5083" s="1745"/>
      <c r="T5083" s="1745"/>
      <c r="U5083" s="1745"/>
    </row>
    <row r="5084" spans="13:21">
      <c r="M5084" s="1858"/>
      <c r="N5084" s="1859"/>
      <c r="O5084" s="1859"/>
      <c r="P5084" s="1859"/>
      <c r="Q5084" s="1745"/>
      <c r="R5084" s="1745"/>
      <c r="S5084" s="1745"/>
      <c r="T5084" s="1745"/>
      <c r="U5084" s="1745"/>
    </row>
    <row r="5085" spans="13:21">
      <c r="M5085" s="1858"/>
      <c r="N5085" s="1859"/>
      <c r="O5085" s="1859"/>
      <c r="P5085" s="1859"/>
      <c r="Q5085" s="1745"/>
      <c r="R5085" s="1745"/>
      <c r="S5085" s="1745"/>
      <c r="T5085" s="1745"/>
      <c r="U5085" s="1745"/>
    </row>
    <row r="5086" spans="13:21">
      <c r="M5086" s="1858"/>
      <c r="N5086" s="1859"/>
      <c r="O5086" s="1859"/>
      <c r="P5086" s="1859"/>
      <c r="Q5086" s="1745"/>
      <c r="R5086" s="1745"/>
      <c r="S5086" s="1745"/>
      <c r="T5086" s="1745"/>
      <c r="U5086" s="1745"/>
    </row>
    <row r="5087" spans="13:21">
      <c r="M5087" s="1858"/>
      <c r="N5087" s="1859"/>
      <c r="O5087" s="1859"/>
      <c r="P5087" s="1859"/>
      <c r="Q5087" s="1745"/>
      <c r="R5087" s="1745"/>
      <c r="S5087" s="1745"/>
      <c r="T5087" s="1745"/>
      <c r="U5087" s="1745"/>
    </row>
    <row r="5088" spans="13:21">
      <c r="M5088" s="1858"/>
      <c r="N5088" s="1859"/>
      <c r="O5088" s="1859"/>
      <c r="P5088" s="1859"/>
      <c r="Q5088" s="1745"/>
      <c r="R5088" s="1745"/>
      <c r="S5088" s="1745"/>
      <c r="T5088" s="1745"/>
      <c r="U5088" s="1745"/>
    </row>
    <row r="5089" spans="13:21">
      <c r="M5089" s="1858"/>
      <c r="N5089" s="1859"/>
      <c r="O5089" s="1859"/>
      <c r="P5089" s="1859"/>
      <c r="Q5089" s="1745"/>
      <c r="R5089" s="1745"/>
      <c r="S5089" s="1745"/>
      <c r="T5089" s="1745"/>
      <c r="U5089" s="1745"/>
    </row>
    <row r="5090" spans="13:21">
      <c r="M5090" s="1858"/>
      <c r="N5090" s="1859"/>
      <c r="O5090" s="1859"/>
      <c r="P5090" s="1859"/>
      <c r="Q5090" s="1745"/>
      <c r="R5090" s="1745"/>
      <c r="S5090" s="1745"/>
      <c r="T5090" s="1745"/>
      <c r="U5090" s="1745"/>
    </row>
    <row r="5091" spans="13:21">
      <c r="M5091" s="1858"/>
      <c r="N5091" s="1859"/>
      <c r="O5091" s="1859"/>
      <c r="P5091" s="1859"/>
      <c r="Q5091" s="1745"/>
      <c r="R5091" s="1745"/>
      <c r="S5091" s="1745"/>
      <c r="T5091" s="1745"/>
      <c r="U5091" s="1745"/>
    </row>
    <row r="5092" spans="13:21">
      <c r="M5092" s="1858"/>
      <c r="N5092" s="1859"/>
      <c r="O5092" s="1859"/>
      <c r="P5092" s="1859"/>
      <c r="Q5092" s="1745"/>
      <c r="R5092" s="1745"/>
      <c r="S5092" s="1745"/>
      <c r="T5092" s="1745"/>
      <c r="U5092" s="1745"/>
    </row>
    <row r="5093" spans="13:21">
      <c r="M5093" s="1858"/>
      <c r="N5093" s="1859"/>
      <c r="O5093" s="1859"/>
      <c r="P5093" s="1859"/>
      <c r="Q5093" s="1745"/>
      <c r="R5093" s="1745"/>
      <c r="S5093" s="1745"/>
      <c r="T5093" s="1745"/>
      <c r="U5093" s="1745"/>
    </row>
    <row r="5094" spans="13:21">
      <c r="M5094" s="1858"/>
      <c r="N5094" s="1859"/>
      <c r="O5094" s="1859"/>
      <c r="P5094" s="1859"/>
      <c r="Q5094" s="1745"/>
      <c r="R5094" s="1745"/>
      <c r="S5094" s="1745"/>
      <c r="T5094" s="1745"/>
      <c r="U5094" s="1745"/>
    </row>
    <row r="5095" spans="13:21">
      <c r="M5095" s="1858"/>
      <c r="N5095" s="1859"/>
      <c r="O5095" s="1859"/>
      <c r="P5095" s="1859"/>
      <c r="Q5095" s="1745"/>
      <c r="R5095" s="1745"/>
      <c r="S5095" s="1745"/>
      <c r="T5095" s="1745"/>
      <c r="U5095" s="1745"/>
    </row>
    <row r="5096" spans="13:21">
      <c r="M5096" s="1858"/>
      <c r="N5096" s="1859"/>
      <c r="O5096" s="1859"/>
      <c r="P5096" s="1859"/>
      <c r="Q5096" s="1745"/>
      <c r="R5096" s="1745"/>
      <c r="S5096" s="1745"/>
      <c r="T5096" s="1745"/>
      <c r="U5096" s="1745"/>
    </row>
    <row r="5097" spans="13:21">
      <c r="M5097" s="1858"/>
      <c r="N5097" s="1859"/>
      <c r="O5097" s="1859"/>
      <c r="P5097" s="1859"/>
      <c r="Q5097" s="1745"/>
      <c r="R5097" s="1745"/>
      <c r="S5097" s="1745"/>
      <c r="T5097" s="1745"/>
      <c r="U5097" s="1745"/>
    </row>
    <row r="5098" spans="13:21">
      <c r="M5098" s="1858"/>
      <c r="N5098" s="1859"/>
      <c r="O5098" s="1859"/>
      <c r="P5098" s="1859"/>
      <c r="Q5098" s="1745"/>
      <c r="R5098" s="1745"/>
      <c r="S5098" s="1745"/>
      <c r="T5098" s="1745"/>
      <c r="U5098" s="1745"/>
    </row>
    <row r="5099" spans="13:21">
      <c r="M5099" s="1858"/>
      <c r="N5099" s="1859"/>
      <c r="O5099" s="1859"/>
      <c r="P5099" s="1859"/>
      <c r="Q5099" s="1745"/>
      <c r="R5099" s="1745"/>
      <c r="S5099" s="1745"/>
      <c r="T5099" s="1745"/>
      <c r="U5099" s="1745"/>
    </row>
    <row r="5100" spans="13:21">
      <c r="M5100" s="1858"/>
      <c r="N5100" s="1859"/>
      <c r="O5100" s="1859"/>
      <c r="P5100" s="1859"/>
      <c r="Q5100" s="1745"/>
      <c r="R5100" s="1745"/>
      <c r="S5100" s="1745"/>
      <c r="T5100" s="1745"/>
      <c r="U5100" s="1745"/>
    </row>
    <row r="5101" spans="13:21">
      <c r="M5101" s="1858"/>
      <c r="N5101" s="1859"/>
      <c r="O5101" s="1859"/>
      <c r="P5101" s="1859"/>
      <c r="Q5101" s="1745"/>
      <c r="R5101" s="1745"/>
      <c r="S5101" s="1745"/>
      <c r="T5101" s="1745"/>
      <c r="U5101" s="1745"/>
    </row>
    <row r="5102" spans="13:21">
      <c r="M5102" s="1858"/>
      <c r="N5102" s="1859"/>
      <c r="O5102" s="1859"/>
      <c r="P5102" s="1859"/>
      <c r="Q5102" s="1745"/>
      <c r="R5102" s="1745"/>
      <c r="S5102" s="1745"/>
      <c r="T5102" s="1745"/>
      <c r="U5102" s="1745"/>
    </row>
    <row r="5103" spans="13:21">
      <c r="M5103" s="1858"/>
      <c r="N5103" s="1859"/>
      <c r="O5103" s="1859"/>
      <c r="P5103" s="1859"/>
      <c r="Q5103" s="1745"/>
      <c r="R5103" s="1745"/>
      <c r="S5103" s="1745"/>
      <c r="T5103" s="1745"/>
      <c r="U5103" s="1745"/>
    </row>
    <row r="5104" spans="13:21">
      <c r="M5104" s="1858"/>
      <c r="N5104" s="1859"/>
      <c r="O5104" s="1859"/>
      <c r="P5104" s="1859"/>
      <c r="Q5104" s="1745"/>
      <c r="R5104" s="1745"/>
      <c r="S5104" s="1745"/>
      <c r="T5104" s="1745"/>
      <c r="U5104" s="1745"/>
    </row>
    <row r="5105" spans="13:21">
      <c r="M5105" s="1858"/>
      <c r="N5105" s="1859"/>
      <c r="O5105" s="1859"/>
      <c r="P5105" s="1859"/>
      <c r="Q5105" s="1745"/>
      <c r="R5105" s="1745"/>
      <c r="S5105" s="1745"/>
      <c r="T5105" s="1745"/>
      <c r="U5105" s="1745"/>
    </row>
    <row r="5106" spans="13:21">
      <c r="M5106" s="1858"/>
      <c r="N5106" s="1859"/>
      <c r="O5106" s="1859"/>
      <c r="P5106" s="1859"/>
      <c r="Q5106" s="1745"/>
      <c r="R5106" s="1745"/>
      <c r="S5106" s="1745"/>
      <c r="T5106" s="1745"/>
      <c r="U5106" s="1745"/>
    </row>
    <row r="5107" spans="13:21">
      <c r="M5107" s="1858"/>
      <c r="N5107" s="1859"/>
      <c r="O5107" s="1859"/>
      <c r="P5107" s="1859"/>
      <c r="Q5107" s="1745"/>
      <c r="R5107" s="1745"/>
      <c r="S5107" s="1745"/>
      <c r="T5107" s="1745"/>
      <c r="U5107" s="1745"/>
    </row>
    <row r="5108" spans="13:21">
      <c r="M5108" s="1858"/>
      <c r="N5108" s="1859"/>
      <c r="O5108" s="1859"/>
      <c r="P5108" s="1859"/>
      <c r="Q5108" s="1745"/>
      <c r="R5108" s="1745"/>
      <c r="S5108" s="1745"/>
      <c r="T5108" s="1745"/>
      <c r="U5108" s="1745"/>
    </row>
    <row r="5109" spans="13:21">
      <c r="M5109" s="1858"/>
      <c r="N5109" s="1859"/>
      <c r="O5109" s="1859"/>
      <c r="P5109" s="1859"/>
      <c r="Q5109" s="1745"/>
      <c r="R5109" s="1745"/>
      <c r="S5109" s="1745"/>
      <c r="T5109" s="1745"/>
      <c r="U5109" s="1745"/>
    </row>
    <row r="5110" spans="13:21">
      <c r="M5110" s="1858"/>
      <c r="N5110" s="1859"/>
      <c r="O5110" s="1859"/>
      <c r="P5110" s="1859"/>
      <c r="Q5110" s="1745"/>
      <c r="R5110" s="1745"/>
      <c r="S5110" s="1745"/>
      <c r="T5110" s="1745"/>
      <c r="U5110" s="1745"/>
    </row>
    <row r="5111" spans="13:21">
      <c r="M5111" s="1858"/>
      <c r="N5111" s="1859"/>
      <c r="O5111" s="1859"/>
      <c r="P5111" s="1859"/>
      <c r="Q5111" s="1745"/>
      <c r="R5111" s="1745"/>
      <c r="S5111" s="1745"/>
      <c r="T5111" s="1745"/>
      <c r="U5111" s="1745"/>
    </row>
    <row r="5112" spans="13:21">
      <c r="M5112" s="1858"/>
      <c r="N5112" s="1859"/>
      <c r="O5112" s="1859"/>
      <c r="P5112" s="1859"/>
      <c r="Q5112" s="1745"/>
      <c r="R5112" s="1745"/>
      <c r="S5112" s="1745"/>
      <c r="T5112" s="1745"/>
      <c r="U5112" s="1745"/>
    </row>
    <row r="5113" spans="13:21">
      <c r="M5113" s="1858"/>
      <c r="N5113" s="1859"/>
      <c r="O5113" s="1859"/>
      <c r="P5113" s="1859"/>
      <c r="Q5113" s="1745"/>
      <c r="R5113" s="1745"/>
      <c r="S5113" s="1745"/>
      <c r="T5113" s="1745"/>
      <c r="U5113" s="1745"/>
    </row>
    <row r="5114" spans="13:21">
      <c r="M5114" s="1858"/>
      <c r="N5114" s="1859"/>
      <c r="O5114" s="1859"/>
      <c r="P5114" s="1859"/>
      <c r="Q5114" s="1745"/>
      <c r="R5114" s="1745"/>
      <c r="S5114" s="1745"/>
      <c r="T5114" s="1745"/>
      <c r="U5114" s="1745"/>
    </row>
    <row r="5115" spans="13:21">
      <c r="M5115" s="1858"/>
      <c r="N5115" s="1859"/>
      <c r="O5115" s="1859"/>
      <c r="P5115" s="1859"/>
      <c r="Q5115" s="1745"/>
      <c r="R5115" s="1745"/>
      <c r="S5115" s="1745"/>
      <c r="T5115" s="1745"/>
      <c r="U5115" s="1745"/>
    </row>
    <row r="5116" spans="13:21">
      <c r="M5116" s="1858"/>
      <c r="N5116" s="1859"/>
      <c r="O5116" s="1859"/>
      <c r="P5116" s="1859"/>
      <c r="Q5116" s="1745"/>
      <c r="R5116" s="1745"/>
      <c r="S5116" s="1745"/>
      <c r="T5116" s="1745"/>
      <c r="U5116" s="1745"/>
    </row>
    <row r="5117" spans="13:21">
      <c r="M5117" s="1858"/>
      <c r="N5117" s="1859"/>
      <c r="O5117" s="1859"/>
      <c r="P5117" s="1859"/>
      <c r="Q5117" s="1745"/>
      <c r="R5117" s="1745"/>
      <c r="S5117" s="1745"/>
      <c r="T5117" s="1745"/>
      <c r="U5117" s="1745"/>
    </row>
    <row r="5118" spans="13:21">
      <c r="M5118" s="1858"/>
      <c r="N5118" s="1859"/>
      <c r="O5118" s="1859"/>
      <c r="P5118" s="1859"/>
      <c r="Q5118" s="1745"/>
      <c r="R5118" s="1745"/>
      <c r="S5118" s="1745"/>
      <c r="T5118" s="1745"/>
      <c r="U5118" s="1745"/>
    </row>
    <row r="5119" spans="13:21">
      <c r="M5119" s="1858"/>
      <c r="N5119" s="1859"/>
      <c r="O5119" s="1859"/>
      <c r="P5119" s="1859"/>
      <c r="Q5119" s="1745"/>
      <c r="R5119" s="1745"/>
      <c r="S5119" s="1745"/>
      <c r="T5119" s="1745"/>
      <c r="U5119" s="1745"/>
    </row>
    <row r="5120" spans="13:21">
      <c r="M5120" s="1858"/>
      <c r="N5120" s="1859"/>
      <c r="O5120" s="1859"/>
      <c r="P5120" s="1859"/>
      <c r="Q5120" s="1745"/>
      <c r="R5120" s="1745"/>
      <c r="S5120" s="1745"/>
      <c r="T5120" s="1745"/>
      <c r="U5120" s="1745"/>
    </row>
    <row r="5121" spans="13:21">
      <c r="M5121" s="1858"/>
      <c r="N5121" s="1859"/>
      <c r="O5121" s="1859"/>
      <c r="P5121" s="1859"/>
      <c r="Q5121" s="1745"/>
      <c r="R5121" s="1745"/>
      <c r="S5121" s="1745"/>
      <c r="T5121" s="1745"/>
      <c r="U5121" s="1745"/>
    </row>
    <row r="5122" spans="13:21">
      <c r="M5122" s="1858"/>
      <c r="N5122" s="1859"/>
      <c r="O5122" s="1859"/>
      <c r="P5122" s="1859"/>
      <c r="Q5122" s="1745"/>
      <c r="R5122" s="1745"/>
      <c r="S5122" s="1745"/>
      <c r="T5122" s="1745"/>
      <c r="U5122" s="1745"/>
    </row>
    <row r="5123" spans="13:21">
      <c r="M5123" s="1858"/>
      <c r="N5123" s="1859"/>
      <c r="O5123" s="1859"/>
      <c r="P5123" s="1859"/>
      <c r="Q5123" s="1745"/>
      <c r="R5123" s="1745"/>
      <c r="S5123" s="1745"/>
      <c r="T5123" s="1745"/>
      <c r="U5123" s="1745"/>
    </row>
    <row r="5124" spans="13:21">
      <c r="M5124" s="1858"/>
      <c r="N5124" s="1859"/>
      <c r="O5124" s="1859"/>
      <c r="P5124" s="1859"/>
      <c r="Q5124" s="1745"/>
      <c r="R5124" s="1745"/>
      <c r="S5124" s="1745"/>
      <c r="T5124" s="1745"/>
      <c r="U5124" s="1745"/>
    </row>
    <row r="5125" spans="13:21">
      <c r="M5125" s="1858"/>
      <c r="N5125" s="1859"/>
      <c r="O5125" s="1859"/>
      <c r="P5125" s="1859"/>
      <c r="Q5125" s="1745"/>
      <c r="R5125" s="1745"/>
      <c r="S5125" s="1745"/>
      <c r="T5125" s="1745"/>
      <c r="U5125" s="1745"/>
    </row>
    <row r="5126" spans="13:21">
      <c r="M5126" s="1858"/>
      <c r="N5126" s="1859"/>
      <c r="O5126" s="1859"/>
      <c r="P5126" s="1859"/>
      <c r="Q5126" s="1745"/>
      <c r="R5126" s="1745"/>
      <c r="S5126" s="1745"/>
      <c r="T5126" s="1745"/>
      <c r="U5126" s="1745"/>
    </row>
    <row r="5127" spans="13:21">
      <c r="M5127" s="1858"/>
      <c r="N5127" s="1859"/>
      <c r="O5127" s="1859"/>
      <c r="P5127" s="1859"/>
      <c r="Q5127" s="1745"/>
      <c r="R5127" s="1745"/>
      <c r="S5127" s="1745"/>
      <c r="T5127" s="1745"/>
      <c r="U5127" s="1745"/>
    </row>
    <row r="5128" spans="13:21">
      <c r="M5128" s="1858"/>
      <c r="N5128" s="1859"/>
      <c r="O5128" s="1859"/>
      <c r="P5128" s="1859"/>
      <c r="Q5128" s="1745"/>
      <c r="R5128" s="1745"/>
      <c r="S5128" s="1745"/>
      <c r="T5128" s="1745"/>
      <c r="U5128" s="1745"/>
    </row>
    <row r="5129" spans="13:21">
      <c r="M5129" s="1858"/>
      <c r="N5129" s="1859"/>
      <c r="O5129" s="1859"/>
      <c r="P5129" s="1859"/>
      <c r="Q5129" s="1745"/>
      <c r="R5129" s="1745"/>
      <c r="S5129" s="1745"/>
      <c r="T5129" s="1745"/>
      <c r="U5129" s="1745"/>
    </row>
    <row r="5130" spans="13:21">
      <c r="M5130" s="1858"/>
      <c r="N5130" s="1859"/>
      <c r="O5130" s="1859"/>
      <c r="P5130" s="1859"/>
      <c r="Q5130" s="1745"/>
      <c r="R5130" s="1745"/>
      <c r="S5130" s="1745"/>
      <c r="T5130" s="1745"/>
      <c r="U5130" s="1745"/>
    </row>
    <row r="5131" spans="13:21">
      <c r="M5131" s="1858"/>
      <c r="N5131" s="1859"/>
      <c r="O5131" s="1859"/>
      <c r="P5131" s="1859"/>
      <c r="Q5131" s="1745"/>
      <c r="R5131" s="1745"/>
      <c r="S5131" s="1745"/>
      <c r="T5131" s="1745"/>
      <c r="U5131" s="1745"/>
    </row>
    <row r="5132" spans="13:21">
      <c r="M5132" s="1858"/>
      <c r="N5132" s="1859"/>
      <c r="O5132" s="1859"/>
      <c r="P5132" s="1859"/>
      <c r="Q5132" s="1745"/>
      <c r="R5132" s="1745"/>
      <c r="S5132" s="1745"/>
      <c r="T5132" s="1745"/>
      <c r="U5132" s="1745"/>
    </row>
    <row r="5133" spans="13:21">
      <c r="M5133" s="1858"/>
      <c r="N5133" s="1859"/>
      <c r="O5133" s="1859"/>
      <c r="P5133" s="1859"/>
      <c r="Q5133" s="1745"/>
      <c r="R5133" s="1745"/>
      <c r="S5133" s="1745"/>
      <c r="T5133" s="1745"/>
      <c r="U5133" s="1745"/>
    </row>
    <row r="5134" spans="13:21">
      <c r="M5134" s="1858"/>
      <c r="N5134" s="1859"/>
      <c r="O5134" s="1859"/>
      <c r="P5134" s="1859"/>
      <c r="Q5134" s="1745"/>
      <c r="R5134" s="1745"/>
      <c r="S5134" s="1745"/>
      <c r="T5134" s="1745"/>
      <c r="U5134" s="1745"/>
    </row>
    <row r="5135" spans="13:21">
      <c r="M5135" s="1858"/>
      <c r="N5135" s="1859"/>
      <c r="O5135" s="1859"/>
      <c r="P5135" s="1859"/>
      <c r="Q5135" s="1745"/>
      <c r="R5135" s="1745"/>
      <c r="S5135" s="1745"/>
      <c r="T5135" s="1745"/>
      <c r="U5135" s="1745"/>
    </row>
    <row r="5136" spans="13:21">
      <c r="M5136" s="1858"/>
      <c r="N5136" s="1859"/>
      <c r="O5136" s="1859"/>
      <c r="P5136" s="1859"/>
      <c r="Q5136" s="1745"/>
      <c r="R5136" s="1745"/>
      <c r="S5136" s="1745"/>
      <c r="T5136" s="1745"/>
      <c r="U5136" s="1745"/>
    </row>
    <row r="5137" spans="13:21">
      <c r="M5137" s="1858"/>
      <c r="N5137" s="1859"/>
      <c r="O5137" s="1859"/>
      <c r="P5137" s="1859"/>
      <c r="Q5137" s="1745"/>
      <c r="R5137" s="1745"/>
      <c r="S5137" s="1745"/>
      <c r="T5137" s="1745"/>
      <c r="U5137" s="1745"/>
    </row>
    <row r="5138" spans="13:21">
      <c r="M5138" s="1858"/>
      <c r="N5138" s="1859"/>
      <c r="O5138" s="1859"/>
      <c r="P5138" s="1859"/>
      <c r="Q5138" s="1745"/>
      <c r="R5138" s="1745"/>
      <c r="S5138" s="1745"/>
      <c r="T5138" s="1745"/>
      <c r="U5138" s="1745"/>
    </row>
    <row r="5139" spans="13:21">
      <c r="M5139" s="1858"/>
      <c r="N5139" s="1859"/>
      <c r="O5139" s="1859"/>
      <c r="P5139" s="1859"/>
      <c r="Q5139" s="1745"/>
      <c r="R5139" s="1745"/>
      <c r="S5139" s="1745"/>
      <c r="T5139" s="1745"/>
      <c r="U5139" s="1745"/>
    </row>
    <row r="5140" spans="13:21">
      <c r="M5140" s="1858"/>
      <c r="N5140" s="1859"/>
      <c r="O5140" s="1859"/>
      <c r="P5140" s="1859"/>
      <c r="Q5140" s="1745"/>
      <c r="R5140" s="1745"/>
      <c r="S5140" s="1745"/>
      <c r="T5140" s="1745"/>
      <c r="U5140" s="1745"/>
    </row>
    <row r="5141" spans="13:21">
      <c r="M5141" s="1858"/>
      <c r="N5141" s="1859"/>
      <c r="O5141" s="1859"/>
      <c r="P5141" s="1859"/>
      <c r="Q5141" s="1745"/>
      <c r="R5141" s="1745"/>
      <c r="S5141" s="1745"/>
      <c r="T5141" s="1745"/>
      <c r="U5141" s="1745"/>
    </row>
    <row r="5142" spans="13:21">
      <c r="M5142" s="1858"/>
      <c r="N5142" s="1859"/>
      <c r="O5142" s="1859"/>
      <c r="P5142" s="1859"/>
      <c r="Q5142" s="1745"/>
      <c r="R5142" s="1745"/>
      <c r="S5142" s="1745"/>
      <c r="T5142" s="1745"/>
      <c r="U5142" s="1745"/>
    </row>
    <row r="5143" spans="13:21">
      <c r="M5143" s="1858"/>
      <c r="N5143" s="1859"/>
      <c r="O5143" s="1859"/>
      <c r="P5143" s="1859"/>
      <c r="Q5143" s="1745"/>
      <c r="R5143" s="1745"/>
      <c r="S5143" s="1745"/>
      <c r="T5143" s="1745"/>
      <c r="U5143" s="1745"/>
    </row>
    <row r="5144" spans="13:21">
      <c r="M5144" s="1858"/>
      <c r="N5144" s="1859"/>
      <c r="O5144" s="1859"/>
      <c r="P5144" s="1859"/>
      <c r="Q5144" s="1745"/>
      <c r="R5144" s="1745"/>
      <c r="S5144" s="1745"/>
      <c r="T5144" s="1745"/>
      <c r="U5144" s="1745"/>
    </row>
    <row r="5145" spans="13:21">
      <c r="M5145" s="1858"/>
      <c r="N5145" s="1859"/>
      <c r="O5145" s="1859"/>
      <c r="P5145" s="1859"/>
      <c r="Q5145" s="1745"/>
      <c r="R5145" s="1745"/>
      <c r="S5145" s="1745"/>
      <c r="T5145" s="1745"/>
      <c r="U5145" s="1745"/>
    </row>
    <row r="5146" spans="13:21">
      <c r="M5146" s="1858"/>
      <c r="N5146" s="1859"/>
      <c r="O5146" s="1859"/>
      <c r="P5146" s="1859"/>
      <c r="Q5146" s="1745"/>
      <c r="R5146" s="1745"/>
      <c r="S5146" s="1745"/>
      <c r="T5146" s="1745"/>
      <c r="U5146" s="1745"/>
    </row>
    <row r="5147" spans="13:21">
      <c r="M5147" s="1858"/>
      <c r="N5147" s="1859"/>
      <c r="O5147" s="1859"/>
      <c r="P5147" s="1859"/>
      <c r="Q5147" s="1745"/>
      <c r="R5147" s="1745"/>
      <c r="S5147" s="1745"/>
      <c r="T5147" s="1745"/>
      <c r="U5147" s="1745"/>
    </row>
    <row r="5148" spans="13:21">
      <c r="M5148" s="1858"/>
      <c r="N5148" s="1859"/>
      <c r="O5148" s="1859"/>
      <c r="P5148" s="1859"/>
      <c r="Q5148" s="1745"/>
      <c r="R5148" s="1745"/>
      <c r="S5148" s="1745"/>
      <c r="T5148" s="1745"/>
      <c r="U5148" s="1745"/>
    </row>
    <row r="5149" spans="13:21">
      <c r="M5149" s="1858"/>
      <c r="N5149" s="1859"/>
      <c r="O5149" s="1859"/>
      <c r="P5149" s="1859"/>
      <c r="Q5149" s="1745"/>
      <c r="R5149" s="1745"/>
      <c r="S5149" s="1745"/>
      <c r="T5149" s="1745"/>
      <c r="U5149" s="1745"/>
    </row>
    <row r="5150" spans="13:21">
      <c r="M5150" s="1858"/>
      <c r="N5150" s="1859"/>
      <c r="O5150" s="1859"/>
      <c r="P5150" s="1859"/>
      <c r="Q5150" s="1745"/>
      <c r="R5150" s="1745"/>
      <c r="S5150" s="1745"/>
      <c r="T5150" s="1745"/>
      <c r="U5150" s="1745"/>
    </row>
    <row r="5151" spans="13:21">
      <c r="M5151" s="1858"/>
      <c r="N5151" s="1859"/>
      <c r="O5151" s="1859"/>
      <c r="P5151" s="1859"/>
      <c r="Q5151" s="1745"/>
      <c r="R5151" s="1745"/>
      <c r="S5151" s="1745"/>
      <c r="T5151" s="1745"/>
      <c r="U5151" s="1745"/>
    </row>
    <row r="5152" spans="13:21">
      <c r="M5152" s="1858"/>
      <c r="N5152" s="1859"/>
      <c r="O5152" s="1859"/>
      <c r="P5152" s="1859"/>
      <c r="Q5152" s="1745"/>
      <c r="R5152" s="1745"/>
      <c r="S5152" s="1745"/>
      <c r="T5152" s="1745"/>
      <c r="U5152" s="1745"/>
    </row>
    <row r="5153" spans="13:21">
      <c r="M5153" s="1858"/>
      <c r="N5153" s="1859"/>
      <c r="O5153" s="1859"/>
      <c r="P5153" s="1859"/>
      <c r="Q5153" s="1745"/>
      <c r="R5153" s="1745"/>
      <c r="S5153" s="1745"/>
      <c r="T5153" s="1745"/>
      <c r="U5153" s="1745"/>
    </row>
    <row r="5154" spans="13:21">
      <c r="M5154" s="1858"/>
      <c r="N5154" s="1859"/>
      <c r="O5154" s="1859"/>
      <c r="P5154" s="1859"/>
      <c r="Q5154" s="1745"/>
      <c r="R5154" s="1745"/>
      <c r="S5154" s="1745"/>
      <c r="T5154" s="1745"/>
      <c r="U5154" s="1745"/>
    </row>
    <row r="5155" spans="13:21">
      <c r="M5155" s="1858"/>
      <c r="N5155" s="1859"/>
      <c r="O5155" s="1859"/>
      <c r="P5155" s="1859"/>
      <c r="Q5155" s="1745"/>
      <c r="R5155" s="1745"/>
      <c r="S5155" s="1745"/>
      <c r="T5155" s="1745"/>
      <c r="U5155" s="1745"/>
    </row>
    <row r="5156" spans="13:21">
      <c r="M5156" s="1858"/>
      <c r="N5156" s="1859"/>
      <c r="O5156" s="1859"/>
      <c r="P5156" s="1859"/>
      <c r="Q5156" s="1745"/>
      <c r="R5156" s="1745"/>
      <c r="S5156" s="1745"/>
      <c r="T5156" s="1745"/>
      <c r="U5156" s="1745"/>
    </row>
    <row r="5157" spans="13:21">
      <c r="M5157" s="1858"/>
      <c r="N5157" s="1859"/>
      <c r="O5157" s="1859"/>
      <c r="P5157" s="1859"/>
      <c r="Q5157" s="1745"/>
      <c r="R5157" s="1745"/>
      <c r="S5157" s="1745"/>
      <c r="T5157" s="1745"/>
      <c r="U5157" s="1745"/>
    </row>
    <row r="5158" spans="13:21">
      <c r="M5158" s="1858"/>
      <c r="N5158" s="1859"/>
      <c r="O5158" s="1859"/>
      <c r="P5158" s="1859"/>
      <c r="Q5158" s="1745"/>
      <c r="R5158" s="1745"/>
      <c r="S5158" s="1745"/>
      <c r="T5158" s="1745"/>
      <c r="U5158" s="1745"/>
    </row>
    <row r="5159" spans="13:21">
      <c r="M5159" s="1858"/>
      <c r="N5159" s="1859"/>
      <c r="O5159" s="1859"/>
      <c r="P5159" s="1859"/>
      <c r="Q5159" s="1745"/>
      <c r="R5159" s="1745"/>
      <c r="S5159" s="1745"/>
      <c r="T5159" s="1745"/>
      <c r="U5159" s="1745"/>
    </row>
    <row r="5160" spans="13:21">
      <c r="M5160" s="1858"/>
      <c r="N5160" s="1859"/>
      <c r="O5160" s="1859"/>
      <c r="P5160" s="1859"/>
      <c r="Q5160" s="1745"/>
      <c r="R5160" s="1745"/>
      <c r="S5160" s="1745"/>
      <c r="T5160" s="1745"/>
      <c r="U5160" s="1745"/>
    </row>
    <row r="5161" spans="13:21">
      <c r="M5161" s="1858"/>
      <c r="N5161" s="1859"/>
      <c r="O5161" s="1859"/>
      <c r="P5161" s="1859"/>
      <c r="Q5161" s="1745"/>
      <c r="R5161" s="1745"/>
      <c r="S5161" s="1745"/>
      <c r="T5161" s="1745"/>
      <c r="U5161" s="1745"/>
    </row>
    <row r="5162" spans="13:21">
      <c r="M5162" s="1858"/>
      <c r="N5162" s="1859"/>
      <c r="O5162" s="1859"/>
      <c r="P5162" s="1859"/>
      <c r="Q5162" s="1745"/>
      <c r="R5162" s="1745"/>
      <c r="S5162" s="1745"/>
      <c r="T5162" s="1745"/>
      <c r="U5162" s="1745"/>
    </row>
    <row r="5163" spans="13:21">
      <c r="M5163" s="1858"/>
      <c r="N5163" s="1859"/>
      <c r="O5163" s="1859"/>
      <c r="P5163" s="1859"/>
      <c r="Q5163" s="1745"/>
      <c r="R5163" s="1745"/>
      <c r="S5163" s="1745"/>
      <c r="T5163" s="1745"/>
      <c r="U5163" s="1745"/>
    </row>
    <row r="5164" spans="13:21">
      <c r="M5164" s="1858"/>
      <c r="N5164" s="1859"/>
      <c r="O5164" s="1859"/>
      <c r="P5164" s="1859"/>
      <c r="Q5164" s="1745"/>
      <c r="R5164" s="1745"/>
      <c r="S5164" s="1745"/>
      <c r="T5164" s="1745"/>
      <c r="U5164" s="1745"/>
    </row>
    <row r="5165" spans="13:21">
      <c r="M5165" s="1858"/>
      <c r="N5165" s="1859"/>
      <c r="O5165" s="1859"/>
      <c r="P5165" s="1859"/>
      <c r="Q5165" s="1745"/>
      <c r="R5165" s="1745"/>
      <c r="S5165" s="1745"/>
      <c r="T5165" s="1745"/>
      <c r="U5165" s="1745"/>
    </row>
    <row r="5166" spans="13:21">
      <c r="M5166" s="1858"/>
      <c r="N5166" s="1859"/>
      <c r="O5166" s="1859"/>
      <c r="P5166" s="1859"/>
      <c r="Q5166" s="1745"/>
      <c r="R5166" s="1745"/>
      <c r="S5166" s="1745"/>
      <c r="T5166" s="1745"/>
      <c r="U5166" s="1745"/>
    </row>
    <row r="5167" spans="13:21">
      <c r="M5167" s="1858"/>
      <c r="N5167" s="1859"/>
      <c r="O5167" s="1859"/>
      <c r="P5167" s="1859"/>
      <c r="Q5167" s="1745"/>
      <c r="R5167" s="1745"/>
      <c r="S5167" s="1745"/>
      <c r="T5167" s="1745"/>
      <c r="U5167" s="1745"/>
    </row>
    <row r="5168" spans="13:21">
      <c r="M5168" s="1858"/>
      <c r="N5168" s="1859"/>
      <c r="O5168" s="1859"/>
      <c r="P5168" s="1859"/>
      <c r="Q5168" s="1745"/>
      <c r="R5168" s="1745"/>
      <c r="S5168" s="1745"/>
      <c r="T5168" s="1745"/>
      <c r="U5168" s="1745"/>
    </row>
    <row r="5169" spans="13:21">
      <c r="M5169" s="1858"/>
      <c r="N5169" s="1859"/>
      <c r="O5169" s="1859"/>
      <c r="P5169" s="1859"/>
      <c r="Q5169" s="1745"/>
      <c r="R5169" s="1745"/>
      <c r="S5169" s="1745"/>
      <c r="T5169" s="1745"/>
      <c r="U5169" s="1745"/>
    </row>
    <row r="5170" spans="13:21">
      <c r="M5170" s="1858"/>
      <c r="N5170" s="1859"/>
      <c r="O5170" s="1859"/>
      <c r="P5170" s="1859"/>
      <c r="Q5170" s="1745"/>
      <c r="R5170" s="1745"/>
      <c r="S5170" s="1745"/>
      <c r="T5170" s="1745"/>
      <c r="U5170" s="1745"/>
    </row>
    <row r="5171" spans="13:21">
      <c r="M5171" s="1858"/>
      <c r="N5171" s="1859"/>
      <c r="O5171" s="1859"/>
      <c r="P5171" s="1859"/>
      <c r="Q5171" s="1745"/>
      <c r="R5171" s="1745"/>
      <c r="S5171" s="1745"/>
      <c r="T5171" s="1745"/>
      <c r="U5171" s="1745"/>
    </row>
    <row r="5172" spans="13:21">
      <c r="M5172" s="1858"/>
      <c r="N5172" s="1859"/>
      <c r="O5172" s="1859"/>
      <c r="P5172" s="1859"/>
      <c r="Q5172" s="1745"/>
      <c r="R5172" s="1745"/>
      <c r="S5172" s="1745"/>
      <c r="T5172" s="1745"/>
      <c r="U5172" s="1745"/>
    </row>
    <row r="5173" spans="13:21">
      <c r="M5173" s="1858"/>
      <c r="N5173" s="1859"/>
      <c r="O5173" s="1859"/>
      <c r="P5173" s="1859"/>
      <c r="Q5173" s="1745"/>
      <c r="R5173" s="1745"/>
      <c r="S5173" s="1745"/>
      <c r="T5173" s="1745"/>
      <c r="U5173" s="1745"/>
    </row>
    <row r="5174" spans="13:21">
      <c r="M5174" s="1858"/>
      <c r="N5174" s="1859"/>
      <c r="O5174" s="1859"/>
      <c r="P5174" s="1859"/>
      <c r="Q5174" s="1745"/>
      <c r="R5174" s="1745"/>
      <c r="S5174" s="1745"/>
      <c r="T5174" s="1745"/>
      <c r="U5174" s="1745"/>
    </row>
    <row r="5175" spans="13:21">
      <c r="M5175" s="1858"/>
      <c r="N5175" s="1859"/>
      <c r="O5175" s="1859"/>
      <c r="P5175" s="1859"/>
      <c r="Q5175" s="1745"/>
      <c r="R5175" s="1745"/>
      <c r="S5175" s="1745"/>
      <c r="T5175" s="1745"/>
      <c r="U5175" s="1745"/>
    </row>
    <row r="5176" spans="13:21">
      <c r="M5176" s="1858"/>
      <c r="N5176" s="1859"/>
      <c r="O5176" s="1859"/>
      <c r="P5176" s="1859"/>
      <c r="Q5176" s="1745"/>
      <c r="R5176" s="1745"/>
      <c r="S5176" s="1745"/>
      <c r="T5176" s="1745"/>
      <c r="U5176" s="1745"/>
    </row>
    <row r="5177" spans="13:21">
      <c r="M5177" s="1858"/>
      <c r="N5177" s="1859"/>
      <c r="O5177" s="1859"/>
      <c r="P5177" s="1859"/>
      <c r="Q5177" s="1745"/>
      <c r="R5177" s="1745"/>
      <c r="S5177" s="1745"/>
      <c r="T5177" s="1745"/>
      <c r="U5177" s="1745"/>
    </row>
    <row r="5178" spans="13:21">
      <c r="M5178" s="1858"/>
      <c r="N5178" s="1859"/>
      <c r="O5178" s="1859"/>
      <c r="P5178" s="1859"/>
      <c r="Q5178" s="1745"/>
      <c r="R5178" s="1745"/>
      <c r="S5178" s="1745"/>
      <c r="T5178" s="1745"/>
      <c r="U5178" s="1745"/>
    </row>
    <row r="5179" spans="13:21">
      <c r="M5179" s="1858"/>
      <c r="N5179" s="1859"/>
      <c r="O5179" s="1859"/>
      <c r="P5179" s="1859"/>
      <c r="Q5179" s="1745"/>
      <c r="R5179" s="1745"/>
      <c r="S5179" s="1745"/>
      <c r="T5179" s="1745"/>
      <c r="U5179" s="1745"/>
    </row>
    <row r="5180" spans="13:21">
      <c r="M5180" s="1858"/>
      <c r="N5180" s="1859"/>
      <c r="O5180" s="1859"/>
      <c r="P5180" s="1859"/>
      <c r="Q5180" s="1745"/>
      <c r="R5180" s="1745"/>
      <c r="S5180" s="1745"/>
      <c r="T5180" s="1745"/>
      <c r="U5180" s="1745"/>
    </row>
    <row r="5181" spans="13:21">
      <c r="M5181" s="1858"/>
      <c r="N5181" s="1859"/>
      <c r="O5181" s="1859"/>
      <c r="P5181" s="1859"/>
      <c r="Q5181" s="1745"/>
      <c r="R5181" s="1745"/>
      <c r="S5181" s="1745"/>
      <c r="T5181" s="1745"/>
      <c r="U5181" s="1745"/>
    </row>
    <row r="5182" spans="13:21">
      <c r="M5182" s="1858"/>
      <c r="N5182" s="1859"/>
      <c r="O5182" s="1859"/>
      <c r="P5182" s="1859"/>
      <c r="Q5182" s="1745"/>
      <c r="R5182" s="1745"/>
      <c r="S5182" s="1745"/>
      <c r="T5182" s="1745"/>
      <c r="U5182" s="1745"/>
    </row>
    <row r="5183" spans="13:21">
      <c r="M5183" s="1858"/>
      <c r="N5183" s="1859"/>
      <c r="O5183" s="1859"/>
      <c r="P5183" s="1859"/>
      <c r="Q5183" s="1745"/>
      <c r="R5183" s="1745"/>
      <c r="S5183" s="1745"/>
      <c r="T5183" s="1745"/>
      <c r="U5183" s="1745"/>
    </row>
    <row r="5184" spans="13:21">
      <c r="M5184" s="1858"/>
      <c r="N5184" s="1859"/>
      <c r="O5184" s="1859"/>
      <c r="P5184" s="1859"/>
      <c r="Q5184" s="1745"/>
      <c r="R5184" s="1745"/>
      <c r="S5184" s="1745"/>
      <c r="T5184" s="1745"/>
      <c r="U5184" s="1745"/>
    </row>
    <row r="5185" spans="13:21">
      <c r="M5185" s="1858"/>
      <c r="N5185" s="1859"/>
      <c r="O5185" s="1859"/>
      <c r="P5185" s="1859"/>
      <c r="Q5185" s="1745"/>
      <c r="R5185" s="1745"/>
      <c r="S5185" s="1745"/>
      <c r="T5185" s="1745"/>
      <c r="U5185" s="1745"/>
    </row>
    <row r="5186" spans="13:21">
      <c r="M5186" s="1858"/>
      <c r="N5186" s="1859"/>
      <c r="O5186" s="1859"/>
      <c r="P5186" s="1859"/>
      <c r="Q5186" s="1745"/>
      <c r="R5186" s="1745"/>
      <c r="S5186" s="1745"/>
      <c r="T5186" s="1745"/>
      <c r="U5186" s="1745"/>
    </row>
    <row r="5187" spans="13:21">
      <c r="M5187" s="1858"/>
      <c r="N5187" s="1859"/>
      <c r="O5187" s="1859"/>
      <c r="P5187" s="1859"/>
      <c r="Q5187" s="1745"/>
      <c r="R5187" s="1745"/>
      <c r="S5187" s="1745"/>
      <c r="T5187" s="1745"/>
      <c r="U5187" s="1745"/>
    </row>
    <row r="5188" spans="13:21">
      <c r="M5188" s="1858"/>
      <c r="N5188" s="1859"/>
      <c r="O5188" s="1859"/>
      <c r="P5188" s="1859"/>
      <c r="Q5188" s="1745"/>
      <c r="R5188" s="1745"/>
      <c r="S5188" s="1745"/>
      <c r="T5188" s="1745"/>
      <c r="U5188" s="1745"/>
    </row>
    <row r="5189" spans="13:21">
      <c r="M5189" s="1858"/>
      <c r="N5189" s="1859"/>
      <c r="O5189" s="1859"/>
      <c r="P5189" s="1859"/>
      <c r="Q5189" s="1745"/>
      <c r="R5189" s="1745"/>
      <c r="S5189" s="1745"/>
      <c r="T5189" s="1745"/>
      <c r="U5189" s="1745"/>
    </row>
    <row r="5190" spans="13:21">
      <c r="M5190" s="1858"/>
      <c r="N5190" s="1859"/>
      <c r="O5190" s="1859"/>
      <c r="P5190" s="1859"/>
      <c r="Q5190" s="1745"/>
      <c r="R5190" s="1745"/>
      <c r="S5190" s="1745"/>
      <c r="T5190" s="1745"/>
      <c r="U5190" s="1745"/>
    </row>
    <row r="5191" spans="13:21">
      <c r="M5191" s="1858"/>
      <c r="N5191" s="1859"/>
      <c r="O5191" s="1859"/>
      <c r="P5191" s="1859"/>
      <c r="Q5191" s="1745"/>
      <c r="R5191" s="1745"/>
      <c r="S5191" s="1745"/>
      <c r="T5191" s="1745"/>
      <c r="U5191" s="1745"/>
    </row>
    <row r="5192" spans="13:21">
      <c r="M5192" s="1858"/>
      <c r="N5192" s="1859"/>
      <c r="O5192" s="1859"/>
      <c r="P5192" s="1859"/>
      <c r="Q5192" s="1745"/>
      <c r="R5192" s="1745"/>
      <c r="S5192" s="1745"/>
      <c r="T5192" s="1745"/>
      <c r="U5192" s="1745"/>
    </row>
    <row r="5193" spans="13:21">
      <c r="M5193" s="1858"/>
      <c r="N5193" s="1859"/>
      <c r="O5193" s="1859"/>
      <c r="P5193" s="1859"/>
      <c r="Q5193" s="1745"/>
      <c r="R5193" s="1745"/>
      <c r="S5193" s="1745"/>
      <c r="T5193" s="1745"/>
      <c r="U5193" s="1745"/>
    </row>
    <row r="5194" spans="13:21">
      <c r="M5194" s="1858"/>
      <c r="N5194" s="1859"/>
      <c r="O5194" s="1859"/>
      <c r="P5194" s="1859"/>
      <c r="Q5194" s="1745"/>
      <c r="R5194" s="1745"/>
      <c r="S5194" s="1745"/>
      <c r="T5194" s="1745"/>
      <c r="U5194" s="1745"/>
    </row>
    <row r="5195" spans="13:21">
      <c r="M5195" s="1858"/>
      <c r="N5195" s="1859"/>
      <c r="O5195" s="1859"/>
      <c r="P5195" s="1859"/>
      <c r="Q5195" s="1745"/>
      <c r="R5195" s="1745"/>
      <c r="S5195" s="1745"/>
      <c r="T5195" s="1745"/>
      <c r="U5195" s="1745"/>
    </row>
    <row r="5196" spans="13:21">
      <c r="M5196" s="1858"/>
      <c r="N5196" s="1859"/>
      <c r="O5196" s="1859"/>
      <c r="P5196" s="1859"/>
      <c r="Q5196" s="1745"/>
      <c r="R5196" s="1745"/>
      <c r="S5196" s="1745"/>
      <c r="T5196" s="1745"/>
      <c r="U5196" s="1745"/>
    </row>
    <row r="5197" spans="13:21">
      <c r="M5197" s="1858"/>
      <c r="N5197" s="1859"/>
      <c r="O5197" s="1859"/>
      <c r="P5197" s="1859"/>
      <c r="Q5197" s="1745"/>
      <c r="R5197" s="1745"/>
      <c r="S5197" s="1745"/>
      <c r="T5197" s="1745"/>
      <c r="U5197" s="1745"/>
    </row>
    <row r="5198" spans="13:21">
      <c r="M5198" s="1858"/>
      <c r="N5198" s="1859"/>
      <c r="O5198" s="1859"/>
      <c r="P5198" s="1859"/>
      <c r="Q5198" s="1745"/>
      <c r="R5198" s="1745"/>
      <c r="S5198" s="1745"/>
      <c r="T5198" s="1745"/>
      <c r="U5198" s="1745"/>
    </row>
    <row r="5199" spans="13:21">
      <c r="M5199" s="1858"/>
      <c r="N5199" s="1859"/>
      <c r="O5199" s="1859"/>
      <c r="P5199" s="1859"/>
      <c r="Q5199" s="1745"/>
      <c r="R5199" s="1745"/>
      <c r="S5199" s="1745"/>
      <c r="T5199" s="1745"/>
      <c r="U5199" s="1745"/>
    </row>
    <row r="5200" spans="13:21">
      <c r="M5200" s="1858"/>
      <c r="N5200" s="1859"/>
      <c r="O5200" s="1859"/>
      <c r="P5200" s="1859"/>
      <c r="Q5200" s="1745"/>
      <c r="R5200" s="1745"/>
      <c r="S5200" s="1745"/>
      <c r="T5200" s="1745"/>
      <c r="U5200" s="1745"/>
    </row>
    <row r="5201" spans="13:21">
      <c r="M5201" s="1858"/>
      <c r="N5201" s="1859"/>
      <c r="O5201" s="1859"/>
      <c r="P5201" s="1859"/>
      <c r="Q5201" s="1745"/>
      <c r="R5201" s="1745"/>
      <c r="S5201" s="1745"/>
      <c r="T5201" s="1745"/>
      <c r="U5201" s="1745"/>
    </row>
    <row r="5202" spans="13:21">
      <c r="M5202" s="1858"/>
      <c r="N5202" s="1859"/>
      <c r="O5202" s="1859"/>
      <c r="P5202" s="1859"/>
      <c r="Q5202" s="1745"/>
      <c r="R5202" s="1745"/>
      <c r="S5202" s="1745"/>
      <c r="T5202" s="1745"/>
      <c r="U5202" s="1745"/>
    </row>
    <row r="5203" spans="13:21">
      <c r="M5203" s="1858"/>
      <c r="N5203" s="1859"/>
      <c r="O5203" s="1859"/>
      <c r="P5203" s="1859"/>
      <c r="Q5203" s="1745"/>
      <c r="R5203" s="1745"/>
      <c r="S5203" s="1745"/>
      <c r="T5203" s="1745"/>
      <c r="U5203" s="1745"/>
    </row>
    <row r="5204" spans="13:21">
      <c r="M5204" s="1858"/>
      <c r="N5204" s="1859"/>
      <c r="O5204" s="1859"/>
      <c r="P5204" s="1859"/>
      <c r="Q5204" s="1745"/>
      <c r="R5204" s="1745"/>
      <c r="S5204" s="1745"/>
      <c r="T5204" s="1745"/>
      <c r="U5204" s="1745"/>
    </row>
    <row r="5205" spans="13:21">
      <c r="M5205" s="1858"/>
      <c r="N5205" s="1859"/>
      <c r="O5205" s="1859"/>
      <c r="P5205" s="1859"/>
      <c r="Q5205" s="1745"/>
      <c r="R5205" s="1745"/>
      <c r="S5205" s="1745"/>
      <c r="T5205" s="1745"/>
      <c r="U5205" s="1745"/>
    </row>
    <row r="5206" spans="13:21">
      <c r="M5206" s="1858"/>
      <c r="N5206" s="1859"/>
      <c r="O5206" s="1859"/>
      <c r="P5206" s="1859"/>
      <c r="Q5206" s="1745"/>
      <c r="R5206" s="1745"/>
      <c r="S5206" s="1745"/>
      <c r="T5206" s="1745"/>
      <c r="U5206" s="1745"/>
    </row>
    <row r="5207" spans="13:21">
      <c r="M5207" s="1858"/>
      <c r="N5207" s="1859"/>
      <c r="O5207" s="1859"/>
      <c r="P5207" s="1859"/>
      <c r="Q5207" s="1745"/>
      <c r="R5207" s="1745"/>
      <c r="S5207" s="1745"/>
      <c r="T5207" s="1745"/>
      <c r="U5207" s="1745"/>
    </row>
    <row r="5208" spans="13:21">
      <c r="M5208" s="1858"/>
      <c r="N5208" s="1859"/>
      <c r="O5208" s="1859"/>
      <c r="P5208" s="1859"/>
      <c r="Q5208" s="1745"/>
      <c r="R5208" s="1745"/>
      <c r="S5208" s="1745"/>
      <c r="T5208" s="1745"/>
      <c r="U5208" s="1745"/>
    </row>
    <row r="5209" spans="13:21">
      <c r="M5209" s="1858"/>
      <c r="N5209" s="1859"/>
      <c r="O5209" s="1859"/>
      <c r="P5209" s="1859"/>
      <c r="Q5209" s="1745"/>
      <c r="R5209" s="1745"/>
      <c r="S5209" s="1745"/>
      <c r="T5209" s="1745"/>
      <c r="U5209" s="1745"/>
    </row>
    <row r="5210" spans="13:21">
      <c r="M5210" s="1858"/>
      <c r="N5210" s="1859"/>
      <c r="O5210" s="1859"/>
      <c r="P5210" s="1859"/>
      <c r="Q5210" s="1745"/>
      <c r="R5210" s="1745"/>
      <c r="S5210" s="1745"/>
      <c r="T5210" s="1745"/>
      <c r="U5210" s="1745"/>
    </row>
    <row r="5211" spans="13:21">
      <c r="M5211" s="1858"/>
      <c r="N5211" s="1859"/>
      <c r="O5211" s="1859"/>
      <c r="P5211" s="1859"/>
      <c r="Q5211" s="1745"/>
      <c r="R5211" s="1745"/>
      <c r="S5211" s="1745"/>
      <c r="T5211" s="1745"/>
      <c r="U5211" s="1745"/>
    </row>
    <row r="5212" spans="13:21">
      <c r="M5212" s="1858"/>
      <c r="N5212" s="1859"/>
      <c r="O5212" s="1859"/>
      <c r="P5212" s="1859"/>
      <c r="Q5212" s="1745"/>
      <c r="R5212" s="1745"/>
      <c r="S5212" s="1745"/>
      <c r="T5212" s="1745"/>
      <c r="U5212" s="1745"/>
    </row>
    <row r="5213" spans="13:21">
      <c r="M5213" s="1858"/>
      <c r="N5213" s="1859"/>
      <c r="O5213" s="1859"/>
      <c r="P5213" s="1859"/>
      <c r="Q5213" s="1745"/>
      <c r="R5213" s="1745"/>
      <c r="S5213" s="1745"/>
      <c r="T5213" s="1745"/>
      <c r="U5213" s="1745"/>
    </row>
    <row r="5214" spans="13:21">
      <c r="M5214" s="1858"/>
      <c r="N5214" s="1859"/>
      <c r="O5214" s="1859"/>
      <c r="P5214" s="1859"/>
      <c r="Q5214" s="1745"/>
      <c r="R5214" s="1745"/>
      <c r="S5214" s="1745"/>
      <c r="T5214" s="1745"/>
      <c r="U5214" s="1745"/>
    </row>
    <row r="5215" spans="13:21">
      <c r="M5215" s="1858"/>
      <c r="N5215" s="1859"/>
      <c r="O5215" s="1859"/>
      <c r="P5215" s="1859"/>
      <c r="Q5215" s="1745"/>
      <c r="R5215" s="1745"/>
      <c r="S5215" s="1745"/>
      <c r="T5215" s="1745"/>
      <c r="U5215" s="1745"/>
    </row>
    <row r="5216" spans="13:21">
      <c r="M5216" s="1858"/>
      <c r="N5216" s="1859"/>
      <c r="O5216" s="1859"/>
      <c r="P5216" s="1859"/>
      <c r="Q5216" s="1745"/>
      <c r="R5216" s="1745"/>
      <c r="S5216" s="1745"/>
      <c r="T5216" s="1745"/>
      <c r="U5216" s="1745"/>
    </row>
    <row r="5217" spans="13:21">
      <c r="M5217" s="1858"/>
      <c r="N5217" s="1859"/>
      <c r="O5217" s="1859"/>
      <c r="P5217" s="1859"/>
      <c r="Q5217" s="1745"/>
      <c r="R5217" s="1745"/>
      <c r="S5217" s="1745"/>
      <c r="T5217" s="1745"/>
      <c r="U5217" s="1745"/>
    </row>
    <row r="5218" spans="13:21">
      <c r="M5218" s="1858"/>
      <c r="N5218" s="1859"/>
      <c r="O5218" s="1859"/>
      <c r="P5218" s="1859"/>
      <c r="Q5218" s="1745"/>
      <c r="R5218" s="1745"/>
      <c r="S5218" s="1745"/>
      <c r="T5218" s="1745"/>
      <c r="U5218" s="1745"/>
    </row>
    <row r="5219" spans="13:21">
      <c r="M5219" s="1858"/>
      <c r="N5219" s="1859"/>
      <c r="O5219" s="1859"/>
      <c r="P5219" s="1859"/>
      <c r="Q5219" s="1745"/>
      <c r="R5219" s="1745"/>
      <c r="S5219" s="1745"/>
      <c r="T5219" s="1745"/>
      <c r="U5219" s="1745"/>
    </row>
    <row r="5220" spans="13:21">
      <c r="M5220" s="1858"/>
      <c r="N5220" s="1859"/>
      <c r="O5220" s="1859"/>
      <c r="P5220" s="1859"/>
      <c r="Q5220" s="1745"/>
      <c r="R5220" s="1745"/>
      <c r="S5220" s="1745"/>
      <c r="T5220" s="1745"/>
      <c r="U5220" s="1745"/>
    </row>
    <row r="5221" spans="13:21">
      <c r="M5221" s="1858"/>
      <c r="N5221" s="1859"/>
      <c r="O5221" s="1859"/>
      <c r="P5221" s="1859"/>
      <c r="Q5221" s="1745"/>
      <c r="R5221" s="1745"/>
      <c r="S5221" s="1745"/>
      <c r="T5221" s="1745"/>
      <c r="U5221" s="1745"/>
    </row>
    <row r="5222" spans="13:21">
      <c r="M5222" s="1858"/>
      <c r="N5222" s="1859"/>
      <c r="O5222" s="1859"/>
      <c r="P5222" s="1859"/>
      <c r="Q5222" s="1745"/>
      <c r="R5222" s="1745"/>
      <c r="S5222" s="1745"/>
      <c r="T5222" s="1745"/>
      <c r="U5222" s="1745"/>
    </row>
    <row r="5223" spans="13:21">
      <c r="M5223" s="1858"/>
      <c r="N5223" s="1859"/>
      <c r="O5223" s="1859"/>
      <c r="P5223" s="1859"/>
      <c r="Q5223" s="1745"/>
      <c r="R5223" s="1745"/>
      <c r="S5223" s="1745"/>
      <c r="T5223" s="1745"/>
      <c r="U5223" s="1745"/>
    </row>
    <row r="5224" spans="13:21">
      <c r="M5224" s="1858"/>
      <c r="N5224" s="1859"/>
      <c r="O5224" s="1859"/>
      <c r="P5224" s="1859"/>
      <c r="Q5224" s="1745"/>
      <c r="R5224" s="1745"/>
      <c r="S5224" s="1745"/>
      <c r="T5224" s="1745"/>
      <c r="U5224" s="1745"/>
    </row>
    <row r="5225" spans="13:21">
      <c r="M5225" s="1858"/>
      <c r="N5225" s="1859"/>
      <c r="O5225" s="1859"/>
      <c r="P5225" s="1859"/>
      <c r="Q5225" s="1745"/>
      <c r="R5225" s="1745"/>
      <c r="S5225" s="1745"/>
      <c r="T5225" s="1745"/>
      <c r="U5225" s="1745"/>
    </row>
    <row r="5226" spans="13:21">
      <c r="M5226" s="1858"/>
      <c r="N5226" s="1859"/>
      <c r="O5226" s="1859"/>
      <c r="P5226" s="1859"/>
      <c r="Q5226" s="1745"/>
      <c r="R5226" s="1745"/>
      <c r="S5226" s="1745"/>
      <c r="T5226" s="1745"/>
      <c r="U5226" s="1745"/>
    </row>
    <row r="5227" spans="13:21">
      <c r="M5227" s="1858"/>
      <c r="N5227" s="1859"/>
      <c r="O5227" s="1859"/>
      <c r="P5227" s="1859"/>
      <c r="Q5227" s="1745"/>
      <c r="R5227" s="1745"/>
      <c r="S5227" s="1745"/>
      <c r="T5227" s="1745"/>
      <c r="U5227" s="1745"/>
    </row>
    <row r="5228" spans="13:21">
      <c r="M5228" s="1858"/>
      <c r="N5228" s="1859"/>
      <c r="O5228" s="1859"/>
      <c r="P5228" s="1859"/>
      <c r="Q5228" s="1745"/>
      <c r="R5228" s="1745"/>
      <c r="S5228" s="1745"/>
      <c r="T5228" s="1745"/>
      <c r="U5228" s="1745"/>
    </row>
    <row r="5229" spans="13:21">
      <c r="M5229" s="1858"/>
      <c r="N5229" s="1859"/>
      <c r="O5229" s="1859"/>
      <c r="P5229" s="1859"/>
      <c r="Q5229" s="1745"/>
      <c r="R5229" s="1745"/>
      <c r="S5229" s="1745"/>
      <c r="T5229" s="1745"/>
      <c r="U5229" s="1745"/>
    </row>
    <row r="5230" spans="13:21">
      <c r="M5230" s="1858"/>
      <c r="N5230" s="1859"/>
      <c r="O5230" s="1859"/>
      <c r="P5230" s="1859"/>
      <c r="Q5230" s="1745"/>
      <c r="R5230" s="1745"/>
      <c r="S5230" s="1745"/>
      <c r="T5230" s="1745"/>
      <c r="U5230" s="1745"/>
    </row>
    <row r="5231" spans="13:21">
      <c r="M5231" s="1858"/>
      <c r="N5231" s="1859"/>
      <c r="O5231" s="1859"/>
      <c r="P5231" s="1859"/>
      <c r="Q5231" s="1745"/>
      <c r="R5231" s="1745"/>
      <c r="S5231" s="1745"/>
      <c r="T5231" s="1745"/>
      <c r="U5231" s="1745"/>
    </row>
    <row r="5232" spans="13:21">
      <c r="M5232" s="1858"/>
      <c r="N5232" s="1859"/>
      <c r="O5232" s="1859"/>
      <c r="P5232" s="1859"/>
      <c r="Q5232" s="1745"/>
      <c r="R5232" s="1745"/>
      <c r="S5232" s="1745"/>
      <c r="T5232" s="1745"/>
      <c r="U5232" s="1745"/>
    </row>
    <row r="5233" spans="13:21">
      <c r="M5233" s="1858"/>
      <c r="N5233" s="1859"/>
      <c r="O5233" s="1859"/>
      <c r="P5233" s="1859"/>
      <c r="Q5233" s="1745"/>
      <c r="R5233" s="1745"/>
      <c r="S5233" s="1745"/>
      <c r="T5233" s="1745"/>
      <c r="U5233" s="1745"/>
    </row>
    <row r="5234" spans="13:21">
      <c r="M5234" s="1858"/>
      <c r="N5234" s="1859"/>
      <c r="O5234" s="1859"/>
      <c r="P5234" s="1859"/>
      <c r="Q5234" s="1745"/>
      <c r="R5234" s="1745"/>
      <c r="S5234" s="1745"/>
      <c r="T5234" s="1745"/>
      <c r="U5234" s="1745"/>
    </row>
    <row r="5235" spans="13:21">
      <c r="M5235" s="1858"/>
      <c r="N5235" s="1859"/>
      <c r="O5235" s="1859"/>
      <c r="P5235" s="1859"/>
      <c r="Q5235" s="1745"/>
      <c r="R5235" s="1745"/>
      <c r="S5235" s="1745"/>
      <c r="T5235" s="1745"/>
      <c r="U5235" s="1745"/>
    </row>
    <row r="5236" spans="13:21">
      <c r="M5236" s="1858"/>
      <c r="N5236" s="1859"/>
      <c r="O5236" s="1859"/>
      <c r="P5236" s="1859"/>
      <c r="Q5236" s="1745"/>
      <c r="R5236" s="1745"/>
      <c r="S5236" s="1745"/>
      <c r="T5236" s="1745"/>
      <c r="U5236" s="1745"/>
    </row>
    <row r="5237" spans="13:21">
      <c r="M5237" s="1858"/>
      <c r="N5237" s="1859"/>
      <c r="O5237" s="1859"/>
      <c r="P5237" s="1859"/>
      <c r="Q5237" s="1745"/>
      <c r="R5237" s="1745"/>
      <c r="S5237" s="1745"/>
      <c r="T5237" s="1745"/>
      <c r="U5237" s="1745"/>
    </row>
    <row r="5238" spans="13:21">
      <c r="M5238" s="1858"/>
      <c r="N5238" s="1859"/>
      <c r="O5238" s="1859"/>
      <c r="P5238" s="1859"/>
      <c r="Q5238" s="1745"/>
      <c r="R5238" s="1745"/>
      <c r="S5238" s="1745"/>
      <c r="T5238" s="1745"/>
      <c r="U5238" s="1745"/>
    </row>
    <row r="5239" spans="13:21">
      <c r="M5239" s="1858"/>
      <c r="N5239" s="1859"/>
      <c r="O5239" s="1859"/>
      <c r="P5239" s="1859"/>
      <c r="Q5239" s="1745"/>
      <c r="R5239" s="1745"/>
      <c r="S5239" s="1745"/>
      <c r="T5239" s="1745"/>
      <c r="U5239" s="1745"/>
    </row>
    <row r="5240" spans="13:21">
      <c r="M5240" s="1858"/>
      <c r="N5240" s="1859"/>
      <c r="O5240" s="1859"/>
      <c r="P5240" s="1859"/>
      <c r="Q5240" s="1745"/>
      <c r="R5240" s="1745"/>
      <c r="S5240" s="1745"/>
      <c r="T5240" s="1745"/>
      <c r="U5240" s="1745"/>
    </row>
    <row r="5241" spans="13:21">
      <c r="M5241" s="1858"/>
      <c r="N5241" s="1859"/>
      <c r="O5241" s="1859"/>
      <c r="P5241" s="1859"/>
      <c r="Q5241" s="1745"/>
      <c r="R5241" s="1745"/>
      <c r="S5241" s="1745"/>
      <c r="T5241" s="1745"/>
      <c r="U5241" s="1745"/>
    </row>
    <row r="5242" spans="13:21">
      <c r="M5242" s="1858"/>
      <c r="N5242" s="1859"/>
      <c r="O5242" s="1859"/>
      <c r="P5242" s="1859"/>
      <c r="Q5242" s="1745"/>
      <c r="R5242" s="1745"/>
      <c r="S5242" s="1745"/>
      <c r="T5242" s="1745"/>
      <c r="U5242" s="1745"/>
    </row>
    <row r="5243" spans="13:21">
      <c r="M5243" s="1858"/>
      <c r="N5243" s="1859"/>
      <c r="O5243" s="1859"/>
      <c r="P5243" s="1859"/>
      <c r="Q5243" s="1745"/>
      <c r="R5243" s="1745"/>
      <c r="S5243" s="1745"/>
      <c r="T5243" s="1745"/>
      <c r="U5243" s="1745"/>
    </row>
    <row r="5244" spans="13:21">
      <c r="M5244" s="1858"/>
      <c r="N5244" s="1859"/>
      <c r="O5244" s="1859"/>
      <c r="P5244" s="1859"/>
      <c r="Q5244" s="1745"/>
      <c r="R5244" s="1745"/>
      <c r="S5244" s="1745"/>
      <c r="T5244" s="1745"/>
      <c r="U5244" s="1745"/>
    </row>
    <row r="5245" spans="13:21">
      <c r="M5245" s="1858"/>
      <c r="N5245" s="1859"/>
      <c r="O5245" s="1859"/>
      <c r="P5245" s="1859"/>
      <c r="Q5245" s="1745"/>
      <c r="R5245" s="1745"/>
      <c r="S5245" s="1745"/>
      <c r="T5245" s="1745"/>
      <c r="U5245" s="1745"/>
    </row>
    <row r="5246" spans="13:21">
      <c r="M5246" s="1858"/>
      <c r="N5246" s="1859"/>
      <c r="O5246" s="1859"/>
      <c r="P5246" s="1859"/>
      <c r="Q5246" s="1745"/>
      <c r="R5246" s="1745"/>
      <c r="S5246" s="1745"/>
      <c r="T5246" s="1745"/>
      <c r="U5246" s="1745"/>
    </row>
    <row r="5247" spans="13:21">
      <c r="M5247" s="1858"/>
      <c r="N5247" s="1859"/>
      <c r="O5247" s="1859"/>
      <c r="P5247" s="1859"/>
      <c r="Q5247" s="1745"/>
      <c r="R5247" s="1745"/>
      <c r="S5247" s="1745"/>
      <c r="T5247" s="1745"/>
      <c r="U5247" s="1745"/>
    </row>
    <row r="5248" spans="13:21">
      <c r="M5248" s="1858"/>
      <c r="N5248" s="1859"/>
      <c r="O5248" s="1859"/>
      <c r="P5248" s="1859"/>
      <c r="Q5248" s="1745"/>
      <c r="R5248" s="1745"/>
      <c r="S5248" s="1745"/>
      <c r="T5248" s="1745"/>
      <c r="U5248" s="1745"/>
    </row>
    <row r="5249" spans="13:21">
      <c r="M5249" s="1858"/>
      <c r="N5249" s="1859"/>
      <c r="O5249" s="1859"/>
      <c r="P5249" s="1859"/>
      <c r="Q5249" s="1745"/>
      <c r="R5249" s="1745"/>
      <c r="S5249" s="1745"/>
      <c r="T5249" s="1745"/>
      <c r="U5249" s="1745"/>
    </row>
    <row r="5250" spans="13:21">
      <c r="M5250" s="1858"/>
      <c r="N5250" s="1859"/>
      <c r="O5250" s="1859"/>
      <c r="P5250" s="1859"/>
      <c r="Q5250" s="1745"/>
      <c r="R5250" s="1745"/>
      <c r="S5250" s="1745"/>
      <c r="T5250" s="1745"/>
      <c r="U5250" s="1745"/>
    </row>
    <row r="5251" spans="13:21">
      <c r="M5251" s="1858"/>
      <c r="N5251" s="1859"/>
      <c r="O5251" s="1859"/>
      <c r="P5251" s="1859"/>
      <c r="Q5251" s="1745"/>
      <c r="R5251" s="1745"/>
      <c r="S5251" s="1745"/>
      <c r="T5251" s="1745"/>
      <c r="U5251" s="1745"/>
    </row>
    <row r="5252" spans="13:21">
      <c r="M5252" s="1858"/>
      <c r="N5252" s="1859"/>
      <c r="O5252" s="1859"/>
      <c r="P5252" s="1859"/>
      <c r="Q5252" s="1745"/>
      <c r="R5252" s="1745"/>
      <c r="S5252" s="1745"/>
      <c r="T5252" s="1745"/>
      <c r="U5252" s="1745"/>
    </row>
    <row r="5253" spans="13:21">
      <c r="M5253" s="1858"/>
      <c r="N5253" s="1859"/>
      <c r="O5253" s="1859"/>
      <c r="P5253" s="1859"/>
      <c r="Q5253" s="1745"/>
      <c r="R5253" s="1745"/>
      <c r="S5253" s="1745"/>
      <c r="T5253" s="1745"/>
      <c r="U5253" s="1745"/>
    </row>
    <row r="5254" spans="13:21">
      <c r="M5254" s="1858"/>
      <c r="N5254" s="1859"/>
      <c r="O5254" s="1859"/>
      <c r="P5254" s="1859"/>
      <c r="Q5254" s="1745"/>
      <c r="R5254" s="1745"/>
      <c r="S5254" s="1745"/>
      <c r="T5254" s="1745"/>
      <c r="U5254" s="1745"/>
    </row>
    <row r="5255" spans="13:21">
      <c r="M5255" s="1858"/>
      <c r="N5255" s="1859"/>
      <c r="O5255" s="1859"/>
      <c r="P5255" s="1859"/>
      <c r="Q5255" s="1745"/>
      <c r="R5255" s="1745"/>
      <c r="S5255" s="1745"/>
      <c r="T5255" s="1745"/>
      <c r="U5255" s="1745"/>
    </row>
    <row r="5256" spans="13:21">
      <c r="M5256" s="1858"/>
      <c r="N5256" s="1859"/>
      <c r="O5256" s="1859"/>
      <c r="P5256" s="1859"/>
      <c r="Q5256" s="1745"/>
      <c r="R5256" s="1745"/>
      <c r="S5256" s="1745"/>
      <c r="T5256" s="1745"/>
      <c r="U5256" s="1745"/>
    </row>
    <row r="5257" spans="13:21">
      <c r="M5257" s="1858"/>
      <c r="N5257" s="1859"/>
      <c r="O5257" s="1859"/>
      <c r="P5257" s="1859"/>
      <c r="Q5257" s="1745"/>
      <c r="R5257" s="1745"/>
      <c r="S5257" s="1745"/>
      <c r="T5257" s="1745"/>
      <c r="U5257" s="1745"/>
    </row>
    <row r="5258" spans="13:21">
      <c r="M5258" s="1858"/>
      <c r="N5258" s="1859"/>
      <c r="O5258" s="1859"/>
      <c r="P5258" s="1859"/>
      <c r="Q5258" s="1745"/>
      <c r="R5258" s="1745"/>
      <c r="S5258" s="1745"/>
      <c r="T5258" s="1745"/>
      <c r="U5258" s="1745"/>
    </row>
    <row r="5259" spans="13:21">
      <c r="M5259" s="1858"/>
      <c r="N5259" s="1859"/>
      <c r="O5259" s="1859"/>
      <c r="P5259" s="1859"/>
      <c r="Q5259" s="1745"/>
      <c r="R5259" s="1745"/>
      <c r="S5259" s="1745"/>
      <c r="T5259" s="1745"/>
      <c r="U5259" s="1745"/>
    </row>
    <row r="5260" spans="13:21">
      <c r="M5260" s="1858"/>
      <c r="N5260" s="1859"/>
      <c r="O5260" s="1859"/>
      <c r="P5260" s="1859"/>
      <c r="Q5260" s="1745"/>
      <c r="R5260" s="1745"/>
      <c r="S5260" s="1745"/>
      <c r="T5260" s="1745"/>
      <c r="U5260" s="1745"/>
    </row>
    <row r="5261" spans="13:21">
      <c r="M5261" s="1858"/>
      <c r="N5261" s="1859"/>
      <c r="O5261" s="1859"/>
      <c r="P5261" s="1859"/>
      <c r="Q5261" s="1745"/>
      <c r="R5261" s="1745"/>
      <c r="S5261" s="1745"/>
      <c r="T5261" s="1745"/>
      <c r="U5261" s="1745"/>
    </row>
    <row r="5262" spans="13:21">
      <c r="M5262" s="1858"/>
      <c r="N5262" s="1859"/>
      <c r="O5262" s="1859"/>
      <c r="P5262" s="1859"/>
      <c r="Q5262" s="1745"/>
      <c r="R5262" s="1745"/>
      <c r="S5262" s="1745"/>
      <c r="T5262" s="1745"/>
      <c r="U5262" s="1745"/>
    </row>
    <row r="5263" spans="13:21">
      <c r="M5263" s="1858"/>
      <c r="N5263" s="1859"/>
      <c r="O5263" s="1859"/>
      <c r="P5263" s="1859"/>
      <c r="Q5263" s="1745"/>
      <c r="R5263" s="1745"/>
      <c r="S5263" s="1745"/>
      <c r="T5263" s="1745"/>
      <c r="U5263" s="1745"/>
    </row>
    <row r="5264" spans="13:21">
      <c r="M5264" s="1858"/>
      <c r="N5264" s="1859"/>
      <c r="O5264" s="1859"/>
      <c r="P5264" s="1859"/>
      <c r="Q5264" s="1745"/>
      <c r="R5264" s="1745"/>
      <c r="S5264" s="1745"/>
      <c r="T5264" s="1745"/>
      <c r="U5264" s="1745"/>
    </row>
    <row r="5265" spans="13:21">
      <c r="M5265" s="1858"/>
      <c r="N5265" s="1859"/>
      <c r="O5265" s="1859"/>
      <c r="P5265" s="1859"/>
      <c r="Q5265" s="1745"/>
      <c r="R5265" s="1745"/>
      <c r="S5265" s="1745"/>
      <c r="T5265" s="1745"/>
      <c r="U5265" s="1745"/>
    </row>
    <row r="5266" spans="13:21">
      <c r="M5266" s="1858"/>
      <c r="N5266" s="1859"/>
      <c r="O5266" s="1859"/>
      <c r="P5266" s="1859"/>
      <c r="Q5266" s="1745"/>
      <c r="R5266" s="1745"/>
      <c r="S5266" s="1745"/>
      <c r="T5266" s="1745"/>
      <c r="U5266" s="1745"/>
    </row>
    <row r="5267" spans="13:21">
      <c r="M5267" s="1858"/>
      <c r="N5267" s="1859"/>
      <c r="O5267" s="1859"/>
      <c r="P5267" s="1859"/>
      <c r="Q5267" s="1745"/>
      <c r="R5267" s="1745"/>
      <c r="S5267" s="1745"/>
      <c r="T5267" s="1745"/>
      <c r="U5267" s="1745"/>
    </row>
    <row r="5268" spans="13:21">
      <c r="M5268" s="1858"/>
      <c r="N5268" s="1859"/>
      <c r="O5268" s="1859"/>
      <c r="P5268" s="1859"/>
      <c r="Q5268" s="1745"/>
      <c r="R5268" s="1745"/>
      <c r="S5268" s="1745"/>
      <c r="T5268" s="1745"/>
      <c r="U5268" s="1745"/>
    </row>
    <row r="5269" spans="13:21">
      <c r="M5269" s="1858"/>
      <c r="N5269" s="1859"/>
      <c r="O5269" s="1859"/>
      <c r="P5269" s="1859"/>
      <c r="Q5269" s="1745"/>
      <c r="R5269" s="1745"/>
      <c r="S5269" s="1745"/>
      <c r="T5269" s="1745"/>
      <c r="U5269" s="1745"/>
    </row>
    <row r="5270" spans="13:21">
      <c r="M5270" s="1858"/>
      <c r="N5270" s="1859"/>
      <c r="O5270" s="1859"/>
      <c r="P5270" s="1859"/>
      <c r="Q5270" s="1745"/>
      <c r="R5270" s="1745"/>
      <c r="S5270" s="1745"/>
      <c r="T5270" s="1745"/>
      <c r="U5270" s="1745"/>
    </row>
    <row r="5271" spans="13:21">
      <c r="M5271" s="1858"/>
      <c r="N5271" s="1859"/>
      <c r="O5271" s="1859"/>
      <c r="P5271" s="1859"/>
      <c r="Q5271" s="1745"/>
      <c r="R5271" s="1745"/>
      <c r="S5271" s="1745"/>
      <c r="T5271" s="1745"/>
      <c r="U5271" s="1745"/>
    </row>
    <row r="5272" spans="13:21">
      <c r="M5272" s="1858"/>
      <c r="N5272" s="1859"/>
      <c r="O5272" s="1859"/>
      <c r="P5272" s="1859"/>
      <c r="Q5272" s="1745"/>
      <c r="R5272" s="1745"/>
      <c r="S5272" s="1745"/>
      <c r="T5272" s="1745"/>
      <c r="U5272" s="1745"/>
    </row>
    <row r="5273" spans="13:21">
      <c r="M5273" s="1858"/>
      <c r="N5273" s="1859"/>
      <c r="O5273" s="1859"/>
      <c r="P5273" s="1859"/>
      <c r="Q5273" s="1745"/>
      <c r="R5273" s="1745"/>
      <c r="S5273" s="1745"/>
      <c r="T5273" s="1745"/>
      <c r="U5273" s="1745"/>
    </row>
    <row r="5274" spans="13:21">
      <c r="M5274" s="1858"/>
      <c r="N5274" s="1859"/>
      <c r="O5274" s="1859"/>
      <c r="P5274" s="1859"/>
      <c r="Q5274" s="1745"/>
      <c r="R5274" s="1745"/>
      <c r="S5274" s="1745"/>
      <c r="T5274" s="1745"/>
      <c r="U5274" s="1745"/>
    </row>
    <row r="5275" spans="13:21">
      <c r="M5275" s="1858"/>
      <c r="N5275" s="1859"/>
      <c r="O5275" s="1859"/>
      <c r="P5275" s="1859"/>
      <c r="Q5275" s="1745"/>
      <c r="R5275" s="1745"/>
      <c r="S5275" s="1745"/>
      <c r="T5275" s="1745"/>
      <c r="U5275" s="1745"/>
    </row>
    <row r="5276" spans="13:21">
      <c r="M5276" s="1858"/>
      <c r="N5276" s="1859"/>
      <c r="O5276" s="1859"/>
      <c r="P5276" s="1859"/>
      <c r="Q5276" s="1745"/>
      <c r="R5276" s="1745"/>
      <c r="S5276" s="1745"/>
      <c r="T5276" s="1745"/>
      <c r="U5276" s="1745"/>
    </row>
    <row r="5277" spans="13:21">
      <c r="M5277" s="1858"/>
      <c r="N5277" s="1859"/>
      <c r="O5277" s="1859"/>
      <c r="P5277" s="1859"/>
      <c r="Q5277" s="1745"/>
      <c r="R5277" s="1745"/>
      <c r="S5277" s="1745"/>
      <c r="T5277" s="1745"/>
      <c r="U5277" s="1745"/>
    </row>
    <row r="5278" spans="13:21">
      <c r="M5278" s="1858"/>
      <c r="N5278" s="1859"/>
      <c r="O5278" s="1859"/>
      <c r="P5278" s="1859"/>
      <c r="Q5278" s="1745"/>
      <c r="R5278" s="1745"/>
      <c r="S5278" s="1745"/>
      <c r="T5278" s="1745"/>
      <c r="U5278" s="1745"/>
    </row>
    <row r="5279" spans="13:21">
      <c r="M5279" s="1858"/>
      <c r="N5279" s="1859"/>
      <c r="O5279" s="1859"/>
      <c r="P5279" s="1859"/>
      <c r="Q5279" s="1745"/>
      <c r="R5279" s="1745"/>
      <c r="S5279" s="1745"/>
      <c r="T5279" s="1745"/>
      <c r="U5279" s="1745"/>
    </row>
    <row r="5280" spans="13:21">
      <c r="M5280" s="1858"/>
      <c r="N5280" s="1859"/>
      <c r="O5280" s="1859"/>
      <c r="P5280" s="1859"/>
      <c r="Q5280" s="1745"/>
      <c r="R5280" s="1745"/>
      <c r="S5280" s="1745"/>
      <c r="T5280" s="1745"/>
      <c r="U5280" s="1745"/>
    </row>
    <row r="5281" spans="13:21">
      <c r="M5281" s="1858"/>
      <c r="N5281" s="1859"/>
      <c r="O5281" s="1859"/>
      <c r="P5281" s="1859"/>
      <c r="Q5281" s="1745"/>
      <c r="R5281" s="1745"/>
      <c r="S5281" s="1745"/>
      <c r="T5281" s="1745"/>
      <c r="U5281" s="1745"/>
    </row>
    <row r="5282" spans="13:21">
      <c r="M5282" s="1858"/>
      <c r="N5282" s="1859"/>
      <c r="O5282" s="1859"/>
      <c r="P5282" s="1859"/>
      <c r="Q5282" s="1745"/>
      <c r="R5282" s="1745"/>
      <c r="S5282" s="1745"/>
      <c r="T5282" s="1745"/>
      <c r="U5282" s="1745"/>
    </row>
    <row r="5283" spans="13:21">
      <c r="M5283" s="1858"/>
      <c r="N5283" s="1859"/>
      <c r="O5283" s="1859"/>
      <c r="P5283" s="1859"/>
      <c r="Q5283" s="1745"/>
      <c r="R5283" s="1745"/>
      <c r="S5283" s="1745"/>
      <c r="T5283" s="1745"/>
      <c r="U5283" s="1745"/>
    </row>
    <row r="5284" spans="13:21">
      <c r="M5284" s="1858"/>
      <c r="N5284" s="1859"/>
      <c r="O5284" s="1859"/>
      <c r="P5284" s="1859"/>
      <c r="Q5284" s="1745"/>
      <c r="R5284" s="1745"/>
      <c r="S5284" s="1745"/>
      <c r="T5284" s="1745"/>
      <c r="U5284" s="1745"/>
    </row>
    <row r="5285" spans="13:21">
      <c r="M5285" s="1858"/>
      <c r="N5285" s="1859"/>
      <c r="O5285" s="1859"/>
      <c r="P5285" s="1859"/>
      <c r="Q5285" s="1745"/>
      <c r="R5285" s="1745"/>
      <c r="S5285" s="1745"/>
      <c r="T5285" s="1745"/>
      <c r="U5285" s="1745"/>
    </row>
    <row r="5286" spans="13:21">
      <c r="M5286" s="1858"/>
      <c r="N5286" s="1859"/>
      <c r="O5286" s="1859"/>
      <c r="P5286" s="1859"/>
      <c r="Q5286" s="1745"/>
      <c r="R5286" s="1745"/>
      <c r="S5286" s="1745"/>
      <c r="T5286" s="1745"/>
      <c r="U5286" s="1745"/>
    </row>
    <row r="5287" spans="13:21">
      <c r="M5287" s="1858"/>
      <c r="N5287" s="1859"/>
      <c r="O5287" s="1859"/>
      <c r="P5287" s="1859"/>
      <c r="Q5287" s="1745"/>
      <c r="R5287" s="1745"/>
      <c r="S5287" s="1745"/>
      <c r="T5287" s="1745"/>
      <c r="U5287" s="1745"/>
    </row>
    <row r="5288" spans="13:21">
      <c r="M5288" s="1858"/>
      <c r="N5288" s="1859"/>
      <c r="O5288" s="1859"/>
      <c r="P5288" s="1859"/>
      <c r="Q5288" s="1745"/>
      <c r="R5288" s="1745"/>
      <c r="S5288" s="1745"/>
      <c r="T5288" s="1745"/>
      <c r="U5288" s="1745"/>
    </row>
    <row r="5289" spans="13:21">
      <c r="M5289" s="1858"/>
      <c r="N5289" s="1859"/>
      <c r="O5289" s="1859"/>
      <c r="P5289" s="1859"/>
      <c r="Q5289" s="1745"/>
      <c r="R5289" s="1745"/>
      <c r="S5289" s="1745"/>
      <c r="T5289" s="1745"/>
      <c r="U5289" s="1745"/>
    </row>
    <row r="5290" spans="13:21">
      <c r="M5290" s="1858"/>
      <c r="N5290" s="1859"/>
      <c r="O5290" s="1859"/>
      <c r="P5290" s="1859"/>
      <c r="Q5290" s="1745"/>
      <c r="R5290" s="1745"/>
      <c r="S5290" s="1745"/>
      <c r="T5290" s="1745"/>
      <c r="U5290" s="1745"/>
    </row>
    <row r="5291" spans="13:21">
      <c r="M5291" s="1858"/>
      <c r="N5291" s="1859"/>
      <c r="O5291" s="1859"/>
      <c r="P5291" s="1859"/>
      <c r="Q5291" s="1745"/>
      <c r="R5291" s="1745"/>
      <c r="S5291" s="1745"/>
      <c r="T5291" s="1745"/>
      <c r="U5291" s="1745"/>
    </row>
    <row r="5292" spans="13:21">
      <c r="M5292" s="1858"/>
      <c r="N5292" s="1859"/>
      <c r="O5292" s="1859"/>
      <c r="P5292" s="1859"/>
      <c r="Q5292" s="1745"/>
      <c r="R5292" s="1745"/>
      <c r="S5292" s="1745"/>
      <c r="T5292" s="1745"/>
      <c r="U5292" s="1745"/>
    </row>
    <row r="5293" spans="13:21">
      <c r="M5293" s="1858"/>
      <c r="N5293" s="1859"/>
      <c r="O5293" s="1859"/>
      <c r="P5293" s="1859"/>
      <c r="Q5293" s="1745"/>
      <c r="R5293" s="1745"/>
      <c r="S5293" s="1745"/>
      <c r="T5293" s="1745"/>
      <c r="U5293" s="1745"/>
    </row>
    <row r="5294" spans="13:21">
      <c r="M5294" s="1858"/>
      <c r="N5294" s="1859"/>
      <c r="O5294" s="1859"/>
      <c r="P5294" s="1859"/>
      <c r="Q5294" s="1745"/>
      <c r="R5294" s="1745"/>
      <c r="S5294" s="1745"/>
      <c r="T5294" s="1745"/>
      <c r="U5294" s="1745"/>
    </row>
    <row r="5295" spans="13:21">
      <c r="M5295" s="1858"/>
      <c r="N5295" s="1859"/>
      <c r="O5295" s="1859"/>
      <c r="P5295" s="1859"/>
      <c r="Q5295" s="1745"/>
      <c r="R5295" s="1745"/>
      <c r="S5295" s="1745"/>
      <c r="T5295" s="1745"/>
      <c r="U5295" s="1745"/>
    </row>
    <row r="5296" spans="13:21">
      <c r="M5296" s="1858"/>
      <c r="N5296" s="1859"/>
      <c r="O5296" s="1859"/>
      <c r="P5296" s="1859"/>
      <c r="Q5296" s="1745"/>
      <c r="R5296" s="1745"/>
      <c r="S5296" s="1745"/>
      <c r="T5296" s="1745"/>
      <c r="U5296" s="1745"/>
    </row>
    <row r="5297" spans="13:21">
      <c r="M5297" s="1858"/>
      <c r="N5297" s="1859"/>
      <c r="O5297" s="1859"/>
      <c r="P5297" s="1859"/>
      <c r="Q5297" s="1745"/>
      <c r="R5297" s="1745"/>
      <c r="S5297" s="1745"/>
      <c r="T5297" s="1745"/>
      <c r="U5297" s="1745"/>
    </row>
    <row r="5298" spans="13:21">
      <c r="M5298" s="1858"/>
      <c r="N5298" s="1859"/>
      <c r="O5298" s="1859"/>
      <c r="P5298" s="1859"/>
      <c r="Q5298" s="1745"/>
      <c r="R5298" s="1745"/>
      <c r="S5298" s="1745"/>
      <c r="T5298" s="1745"/>
      <c r="U5298" s="1745"/>
    </row>
    <row r="5299" spans="13:21">
      <c r="M5299" s="1858"/>
      <c r="N5299" s="1859"/>
      <c r="O5299" s="1859"/>
      <c r="P5299" s="1859"/>
      <c r="Q5299" s="1745"/>
      <c r="R5299" s="1745"/>
      <c r="S5299" s="1745"/>
      <c r="T5299" s="1745"/>
      <c r="U5299" s="1745"/>
    </row>
    <row r="5300" spans="13:21">
      <c r="M5300" s="1858"/>
      <c r="N5300" s="1859"/>
      <c r="O5300" s="1859"/>
      <c r="P5300" s="1859"/>
      <c r="Q5300" s="1745"/>
      <c r="R5300" s="1745"/>
      <c r="S5300" s="1745"/>
      <c r="T5300" s="1745"/>
      <c r="U5300" s="1745"/>
    </row>
    <row r="5301" spans="13:21">
      <c r="M5301" s="1858"/>
      <c r="N5301" s="1859"/>
      <c r="O5301" s="1859"/>
      <c r="P5301" s="1859"/>
      <c r="Q5301" s="1745"/>
      <c r="R5301" s="1745"/>
      <c r="S5301" s="1745"/>
      <c r="T5301" s="1745"/>
      <c r="U5301" s="1745"/>
    </row>
    <row r="5302" spans="13:21">
      <c r="M5302" s="1858"/>
      <c r="N5302" s="1859"/>
      <c r="O5302" s="1859"/>
      <c r="P5302" s="1859"/>
      <c r="Q5302" s="1745"/>
      <c r="R5302" s="1745"/>
      <c r="S5302" s="1745"/>
      <c r="T5302" s="1745"/>
      <c r="U5302" s="1745"/>
    </row>
    <row r="5303" spans="13:21">
      <c r="M5303" s="1858"/>
      <c r="N5303" s="1859"/>
      <c r="O5303" s="1859"/>
      <c r="P5303" s="1859"/>
      <c r="Q5303" s="1745"/>
      <c r="R5303" s="1745"/>
      <c r="S5303" s="1745"/>
      <c r="T5303" s="1745"/>
      <c r="U5303" s="1745"/>
    </row>
    <row r="5304" spans="13:21">
      <c r="M5304" s="1858"/>
      <c r="N5304" s="1859"/>
      <c r="O5304" s="1859"/>
      <c r="P5304" s="1859"/>
      <c r="Q5304" s="1745"/>
      <c r="R5304" s="1745"/>
      <c r="S5304" s="1745"/>
      <c r="T5304" s="1745"/>
      <c r="U5304" s="1745"/>
    </row>
    <row r="5305" spans="13:21">
      <c r="M5305" s="1858"/>
      <c r="N5305" s="1859"/>
      <c r="O5305" s="1859"/>
      <c r="P5305" s="1859"/>
      <c r="Q5305" s="1745"/>
      <c r="R5305" s="1745"/>
      <c r="S5305" s="1745"/>
      <c r="T5305" s="1745"/>
      <c r="U5305" s="1745"/>
    </row>
    <row r="5306" spans="13:21">
      <c r="M5306" s="1858"/>
      <c r="N5306" s="1859"/>
      <c r="O5306" s="1859"/>
      <c r="P5306" s="1859"/>
      <c r="Q5306" s="1745"/>
      <c r="R5306" s="1745"/>
      <c r="S5306" s="1745"/>
      <c r="T5306" s="1745"/>
      <c r="U5306" s="1745"/>
    </row>
    <row r="5307" spans="13:21">
      <c r="M5307" s="1858"/>
      <c r="N5307" s="1859"/>
      <c r="O5307" s="1859"/>
      <c r="P5307" s="1859"/>
      <c r="Q5307" s="1745"/>
      <c r="R5307" s="1745"/>
      <c r="S5307" s="1745"/>
      <c r="T5307" s="1745"/>
      <c r="U5307" s="1745"/>
    </row>
    <row r="5308" spans="13:21">
      <c r="M5308" s="1858"/>
      <c r="N5308" s="1859"/>
      <c r="O5308" s="1859"/>
      <c r="P5308" s="1859"/>
      <c r="Q5308" s="1745"/>
      <c r="R5308" s="1745"/>
      <c r="S5308" s="1745"/>
      <c r="T5308" s="1745"/>
      <c r="U5308" s="1745"/>
    </row>
    <row r="5309" spans="13:21">
      <c r="M5309" s="1858"/>
      <c r="N5309" s="1859"/>
      <c r="O5309" s="1859"/>
      <c r="P5309" s="1859"/>
      <c r="Q5309" s="1745"/>
      <c r="R5309" s="1745"/>
      <c r="S5309" s="1745"/>
      <c r="T5309" s="1745"/>
      <c r="U5309" s="1745"/>
    </row>
    <row r="5310" spans="13:21">
      <c r="M5310" s="1858"/>
      <c r="N5310" s="1859"/>
      <c r="O5310" s="1859"/>
      <c r="P5310" s="1859"/>
      <c r="Q5310" s="1745"/>
      <c r="R5310" s="1745"/>
      <c r="S5310" s="1745"/>
      <c r="T5310" s="1745"/>
      <c r="U5310" s="1745"/>
    </row>
    <row r="5311" spans="13:21">
      <c r="M5311" s="1858"/>
      <c r="N5311" s="1859"/>
      <c r="O5311" s="1859"/>
      <c r="P5311" s="1859"/>
      <c r="Q5311" s="1745"/>
      <c r="R5311" s="1745"/>
      <c r="S5311" s="1745"/>
      <c r="T5311" s="1745"/>
      <c r="U5311" s="1745"/>
    </row>
    <row r="5312" spans="13:21">
      <c r="M5312" s="1858"/>
      <c r="N5312" s="1859"/>
      <c r="O5312" s="1859"/>
      <c r="P5312" s="1859"/>
      <c r="Q5312" s="1745"/>
      <c r="R5312" s="1745"/>
      <c r="S5312" s="1745"/>
      <c r="T5312" s="1745"/>
      <c r="U5312" s="1745"/>
    </row>
    <row r="5313" spans="13:21">
      <c r="M5313" s="1858"/>
      <c r="N5313" s="1859"/>
      <c r="O5313" s="1859"/>
      <c r="P5313" s="1859"/>
      <c r="Q5313" s="1745"/>
      <c r="R5313" s="1745"/>
      <c r="S5313" s="1745"/>
      <c r="T5313" s="1745"/>
      <c r="U5313" s="1745"/>
    </row>
    <row r="5314" spans="13:21">
      <c r="M5314" s="1858"/>
      <c r="N5314" s="1859"/>
      <c r="O5314" s="1859"/>
      <c r="P5314" s="1859"/>
      <c r="Q5314" s="1745"/>
      <c r="R5314" s="1745"/>
      <c r="S5314" s="1745"/>
      <c r="T5314" s="1745"/>
      <c r="U5314" s="1745"/>
    </row>
    <row r="5315" spans="13:21">
      <c r="M5315" s="1858"/>
      <c r="N5315" s="1859"/>
      <c r="O5315" s="1859"/>
      <c r="P5315" s="1859"/>
      <c r="Q5315" s="1745"/>
      <c r="R5315" s="1745"/>
      <c r="S5315" s="1745"/>
      <c r="T5315" s="1745"/>
      <c r="U5315" s="1745"/>
    </row>
    <row r="5316" spans="13:21">
      <c r="M5316" s="1858"/>
      <c r="N5316" s="1859"/>
      <c r="O5316" s="1859"/>
      <c r="P5316" s="1859"/>
      <c r="Q5316" s="1745"/>
      <c r="R5316" s="1745"/>
      <c r="S5316" s="1745"/>
      <c r="T5316" s="1745"/>
      <c r="U5316" s="1745"/>
    </row>
    <row r="5317" spans="13:21">
      <c r="M5317" s="1858"/>
      <c r="N5317" s="1859"/>
      <c r="O5317" s="1859"/>
      <c r="P5317" s="1859"/>
      <c r="Q5317" s="1745"/>
      <c r="R5317" s="1745"/>
      <c r="S5317" s="1745"/>
      <c r="T5317" s="1745"/>
      <c r="U5317" s="1745"/>
    </row>
    <row r="5318" spans="13:21">
      <c r="M5318" s="1858"/>
      <c r="N5318" s="1859"/>
      <c r="O5318" s="1859"/>
      <c r="P5318" s="1859"/>
      <c r="Q5318" s="1745"/>
      <c r="R5318" s="1745"/>
      <c r="S5318" s="1745"/>
      <c r="T5318" s="1745"/>
      <c r="U5318" s="1745"/>
    </row>
    <row r="5319" spans="13:21">
      <c r="M5319" s="1858"/>
      <c r="N5319" s="1859"/>
      <c r="O5319" s="1859"/>
      <c r="P5319" s="1859"/>
      <c r="Q5319" s="1745"/>
      <c r="R5319" s="1745"/>
      <c r="S5319" s="1745"/>
      <c r="T5319" s="1745"/>
      <c r="U5319" s="1745"/>
    </row>
    <row r="5320" spans="13:21">
      <c r="M5320" s="1858"/>
      <c r="N5320" s="1859"/>
      <c r="O5320" s="1859"/>
      <c r="P5320" s="1859"/>
      <c r="Q5320" s="1745"/>
      <c r="R5320" s="1745"/>
      <c r="S5320" s="1745"/>
      <c r="T5320" s="1745"/>
      <c r="U5320" s="1745"/>
    </row>
    <row r="5321" spans="13:21">
      <c r="M5321" s="1858"/>
      <c r="N5321" s="1859"/>
      <c r="O5321" s="1859"/>
      <c r="P5321" s="1859"/>
      <c r="Q5321" s="1745"/>
      <c r="R5321" s="1745"/>
      <c r="S5321" s="1745"/>
      <c r="T5321" s="1745"/>
      <c r="U5321" s="1745"/>
    </row>
    <row r="5322" spans="13:21">
      <c r="M5322" s="1858"/>
      <c r="N5322" s="1859"/>
      <c r="O5322" s="1859"/>
      <c r="P5322" s="1859"/>
      <c r="Q5322" s="1745"/>
      <c r="R5322" s="1745"/>
      <c r="S5322" s="1745"/>
      <c r="T5322" s="1745"/>
      <c r="U5322" s="1745"/>
    </row>
    <row r="5323" spans="13:21">
      <c r="M5323" s="1858"/>
      <c r="N5323" s="1859"/>
      <c r="O5323" s="1859"/>
      <c r="P5323" s="1859"/>
      <c r="Q5323" s="1745"/>
      <c r="R5323" s="1745"/>
      <c r="S5323" s="1745"/>
      <c r="T5323" s="1745"/>
      <c r="U5323" s="1745"/>
    </row>
    <row r="5324" spans="13:21">
      <c r="M5324" s="1858"/>
      <c r="N5324" s="1859"/>
      <c r="O5324" s="1859"/>
      <c r="P5324" s="1859"/>
      <c r="Q5324" s="1745"/>
      <c r="R5324" s="1745"/>
      <c r="S5324" s="1745"/>
      <c r="T5324" s="1745"/>
      <c r="U5324" s="1745"/>
    </row>
    <row r="5325" spans="13:21">
      <c r="M5325" s="1858"/>
      <c r="N5325" s="1859"/>
      <c r="O5325" s="1859"/>
      <c r="P5325" s="1859"/>
      <c r="Q5325" s="1745"/>
      <c r="R5325" s="1745"/>
      <c r="S5325" s="1745"/>
      <c r="T5325" s="1745"/>
      <c r="U5325" s="1745"/>
    </row>
    <row r="5326" spans="13:21">
      <c r="M5326" s="1858"/>
      <c r="N5326" s="1859"/>
      <c r="O5326" s="1859"/>
      <c r="P5326" s="1859"/>
      <c r="Q5326" s="1745"/>
      <c r="R5326" s="1745"/>
      <c r="S5326" s="1745"/>
      <c r="T5326" s="1745"/>
      <c r="U5326" s="1745"/>
    </row>
    <row r="5327" spans="13:21">
      <c r="M5327" s="1858"/>
      <c r="N5327" s="1859"/>
      <c r="O5327" s="1859"/>
      <c r="P5327" s="1859"/>
      <c r="Q5327" s="1745"/>
      <c r="R5327" s="1745"/>
      <c r="S5327" s="1745"/>
      <c r="T5327" s="1745"/>
      <c r="U5327" s="1745"/>
    </row>
    <row r="5328" spans="13:21">
      <c r="M5328" s="1858"/>
      <c r="N5328" s="1859"/>
      <c r="O5328" s="1859"/>
      <c r="P5328" s="1859"/>
      <c r="Q5328" s="1745"/>
      <c r="R5328" s="1745"/>
      <c r="S5328" s="1745"/>
      <c r="T5328" s="1745"/>
      <c r="U5328" s="1745"/>
    </row>
    <row r="5329" spans="13:21">
      <c r="M5329" s="1858"/>
      <c r="N5329" s="1859"/>
      <c r="O5329" s="1859"/>
      <c r="P5329" s="1859"/>
      <c r="Q5329" s="1745"/>
      <c r="R5329" s="1745"/>
      <c r="S5329" s="1745"/>
      <c r="T5329" s="1745"/>
      <c r="U5329" s="1745"/>
    </row>
    <row r="5330" spans="13:21">
      <c r="M5330" s="1858"/>
      <c r="N5330" s="1859"/>
      <c r="O5330" s="1859"/>
      <c r="P5330" s="1859"/>
      <c r="Q5330" s="1745"/>
      <c r="R5330" s="1745"/>
      <c r="S5330" s="1745"/>
      <c r="T5330" s="1745"/>
      <c r="U5330" s="1745"/>
    </row>
    <row r="5331" spans="13:21">
      <c r="M5331" s="1858"/>
      <c r="N5331" s="1859"/>
      <c r="O5331" s="1859"/>
      <c r="P5331" s="1859"/>
      <c r="Q5331" s="1745"/>
      <c r="R5331" s="1745"/>
      <c r="S5331" s="1745"/>
      <c r="T5331" s="1745"/>
      <c r="U5331" s="1745"/>
    </row>
    <row r="5332" spans="13:21">
      <c r="M5332" s="1858"/>
      <c r="N5332" s="1859"/>
      <c r="O5332" s="1859"/>
      <c r="P5332" s="1859"/>
      <c r="Q5332" s="1745"/>
      <c r="R5332" s="1745"/>
      <c r="S5332" s="1745"/>
      <c r="T5332" s="1745"/>
      <c r="U5332" s="1745"/>
    </row>
    <row r="5333" spans="13:21">
      <c r="M5333" s="1858"/>
      <c r="N5333" s="1859"/>
      <c r="O5333" s="1859"/>
      <c r="P5333" s="1859"/>
      <c r="Q5333" s="1745"/>
      <c r="R5333" s="1745"/>
      <c r="S5333" s="1745"/>
      <c r="T5333" s="1745"/>
      <c r="U5333" s="1745"/>
    </row>
    <row r="5334" spans="13:21">
      <c r="M5334" s="1858"/>
      <c r="N5334" s="1859"/>
      <c r="O5334" s="1859"/>
      <c r="P5334" s="1859"/>
      <c r="Q5334" s="1745"/>
      <c r="R5334" s="1745"/>
      <c r="S5334" s="1745"/>
      <c r="T5334" s="1745"/>
      <c r="U5334" s="1745"/>
    </row>
    <row r="5335" spans="13:21">
      <c r="M5335" s="1858"/>
      <c r="N5335" s="1859"/>
      <c r="O5335" s="1859"/>
      <c r="P5335" s="1859"/>
      <c r="Q5335" s="1745"/>
      <c r="R5335" s="1745"/>
      <c r="S5335" s="1745"/>
      <c r="T5335" s="1745"/>
      <c r="U5335" s="1745"/>
    </row>
    <row r="5336" spans="13:21">
      <c r="M5336" s="1858"/>
      <c r="N5336" s="1859"/>
      <c r="O5336" s="1859"/>
      <c r="P5336" s="1859"/>
      <c r="Q5336" s="1745"/>
      <c r="R5336" s="1745"/>
      <c r="S5336" s="1745"/>
      <c r="T5336" s="1745"/>
      <c r="U5336" s="1745"/>
    </row>
    <row r="5337" spans="13:21">
      <c r="M5337" s="1858"/>
      <c r="N5337" s="1859"/>
      <c r="O5337" s="1859"/>
      <c r="P5337" s="1859"/>
      <c r="Q5337" s="1745"/>
      <c r="R5337" s="1745"/>
      <c r="S5337" s="1745"/>
      <c r="T5337" s="1745"/>
      <c r="U5337" s="1745"/>
    </row>
    <row r="5338" spans="13:21">
      <c r="M5338" s="1858"/>
      <c r="N5338" s="1859"/>
      <c r="O5338" s="1859"/>
      <c r="P5338" s="1859"/>
      <c r="Q5338" s="1745"/>
      <c r="R5338" s="1745"/>
      <c r="S5338" s="1745"/>
      <c r="T5338" s="1745"/>
      <c r="U5338" s="1745"/>
    </row>
    <row r="5339" spans="13:21">
      <c r="M5339" s="1858"/>
      <c r="N5339" s="1859"/>
      <c r="O5339" s="1859"/>
      <c r="P5339" s="1859"/>
      <c r="Q5339" s="1745"/>
      <c r="R5339" s="1745"/>
      <c r="S5339" s="1745"/>
      <c r="T5339" s="1745"/>
      <c r="U5339" s="1745"/>
    </row>
    <row r="5340" spans="13:21">
      <c r="M5340" s="1858"/>
      <c r="N5340" s="1859"/>
      <c r="O5340" s="1859"/>
      <c r="P5340" s="1859"/>
      <c r="Q5340" s="1745"/>
      <c r="R5340" s="1745"/>
      <c r="S5340" s="1745"/>
      <c r="T5340" s="1745"/>
      <c r="U5340" s="1745"/>
    </row>
    <row r="5341" spans="13:21">
      <c r="M5341" s="1858"/>
      <c r="N5341" s="1859"/>
      <c r="O5341" s="1859"/>
      <c r="P5341" s="1859"/>
      <c r="Q5341" s="1745"/>
      <c r="R5341" s="1745"/>
      <c r="S5341" s="1745"/>
      <c r="T5341" s="1745"/>
      <c r="U5341" s="1745"/>
    </row>
    <row r="5342" spans="13:21">
      <c r="M5342" s="1858"/>
      <c r="N5342" s="1859"/>
      <c r="O5342" s="1859"/>
      <c r="P5342" s="1859"/>
      <c r="Q5342" s="1745"/>
      <c r="R5342" s="1745"/>
      <c r="S5342" s="1745"/>
      <c r="T5342" s="1745"/>
      <c r="U5342" s="1745"/>
    </row>
    <row r="5343" spans="13:21">
      <c r="M5343" s="1858"/>
      <c r="N5343" s="1859"/>
      <c r="O5343" s="1859"/>
      <c r="P5343" s="1859"/>
      <c r="Q5343" s="1745"/>
      <c r="R5343" s="1745"/>
      <c r="S5343" s="1745"/>
      <c r="T5343" s="1745"/>
      <c r="U5343" s="1745"/>
    </row>
    <row r="5344" spans="13:21">
      <c r="M5344" s="1858"/>
      <c r="N5344" s="1859"/>
      <c r="O5344" s="1859"/>
      <c r="P5344" s="1859"/>
      <c r="Q5344" s="1745"/>
      <c r="R5344" s="1745"/>
      <c r="S5344" s="1745"/>
      <c r="T5344" s="1745"/>
      <c r="U5344" s="1745"/>
    </row>
    <row r="5345" spans="13:21">
      <c r="M5345" s="1858"/>
      <c r="N5345" s="1859"/>
      <c r="O5345" s="1859"/>
      <c r="P5345" s="1859"/>
      <c r="Q5345" s="1745"/>
      <c r="R5345" s="1745"/>
      <c r="S5345" s="1745"/>
      <c r="T5345" s="1745"/>
      <c r="U5345" s="1745"/>
    </row>
    <row r="5346" spans="13:21">
      <c r="M5346" s="1858"/>
      <c r="N5346" s="1859"/>
      <c r="O5346" s="1859"/>
      <c r="P5346" s="1859"/>
      <c r="Q5346" s="1745"/>
      <c r="R5346" s="1745"/>
      <c r="S5346" s="1745"/>
      <c r="T5346" s="1745"/>
      <c r="U5346" s="1745"/>
    </row>
    <row r="5347" spans="13:21">
      <c r="M5347" s="1858"/>
      <c r="N5347" s="1859"/>
      <c r="O5347" s="1859"/>
      <c r="P5347" s="1859"/>
      <c r="Q5347" s="1745"/>
      <c r="R5347" s="1745"/>
      <c r="S5347" s="1745"/>
      <c r="T5347" s="1745"/>
      <c r="U5347" s="1745"/>
    </row>
    <row r="5348" spans="13:21">
      <c r="M5348" s="1858"/>
      <c r="N5348" s="1859"/>
      <c r="O5348" s="1859"/>
      <c r="P5348" s="1859"/>
      <c r="Q5348" s="1745"/>
      <c r="R5348" s="1745"/>
      <c r="S5348" s="1745"/>
      <c r="T5348" s="1745"/>
      <c r="U5348" s="1745"/>
    </row>
    <row r="5349" spans="13:21">
      <c r="M5349" s="1858"/>
      <c r="N5349" s="1859"/>
      <c r="O5349" s="1859"/>
      <c r="P5349" s="1859"/>
      <c r="Q5349" s="1745"/>
      <c r="R5349" s="1745"/>
      <c r="S5349" s="1745"/>
      <c r="T5349" s="1745"/>
      <c r="U5349" s="1745"/>
    </row>
    <row r="5350" spans="13:21">
      <c r="M5350" s="1858"/>
      <c r="N5350" s="1859"/>
      <c r="O5350" s="1859"/>
      <c r="P5350" s="1859"/>
      <c r="Q5350" s="1745"/>
      <c r="R5350" s="1745"/>
      <c r="S5350" s="1745"/>
      <c r="T5350" s="1745"/>
      <c r="U5350" s="1745"/>
    </row>
    <row r="5351" spans="13:21">
      <c r="M5351" s="1858"/>
      <c r="N5351" s="1859"/>
      <c r="O5351" s="1859"/>
      <c r="P5351" s="1859"/>
      <c r="Q5351" s="1745"/>
      <c r="R5351" s="1745"/>
      <c r="S5351" s="1745"/>
      <c r="T5351" s="1745"/>
      <c r="U5351" s="1745"/>
    </row>
    <row r="5352" spans="13:21">
      <c r="M5352" s="1858"/>
      <c r="N5352" s="1859"/>
      <c r="O5352" s="1859"/>
      <c r="P5352" s="1859"/>
      <c r="Q5352" s="1745"/>
      <c r="R5352" s="1745"/>
      <c r="S5352" s="1745"/>
      <c r="T5352" s="1745"/>
      <c r="U5352" s="1745"/>
    </row>
    <row r="5353" spans="13:21">
      <c r="M5353" s="1858"/>
      <c r="N5353" s="1859"/>
      <c r="O5353" s="1859"/>
      <c r="P5353" s="1859"/>
      <c r="Q5353" s="1745"/>
      <c r="R5353" s="1745"/>
      <c r="S5353" s="1745"/>
      <c r="T5353" s="1745"/>
      <c r="U5353" s="1745"/>
    </row>
    <row r="5354" spans="13:21">
      <c r="M5354" s="1858"/>
      <c r="N5354" s="1859"/>
      <c r="O5354" s="1859"/>
      <c r="P5354" s="1859"/>
      <c r="Q5354" s="1745"/>
      <c r="R5354" s="1745"/>
      <c r="S5354" s="1745"/>
      <c r="T5354" s="1745"/>
      <c r="U5354" s="1745"/>
    </row>
    <row r="5355" spans="13:21">
      <c r="M5355" s="1858"/>
      <c r="N5355" s="1859"/>
      <c r="O5355" s="1859"/>
      <c r="P5355" s="1859"/>
      <c r="Q5355" s="1745"/>
      <c r="R5355" s="1745"/>
      <c r="S5355" s="1745"/>
      <c r="T5355" s="1745"/>
      <c r="U5355" s="1745"/>
    </row>
    <row r="5356" spans="13:21">
      <c r="M5356" s="1858"/>
      <c r="N5356" s="1859"/>
      <c r="O5356" s="1859"/>
      <c r="P5356" s="1859"/>
      <c r="Q5356" s="1745"/>
      <c r="R5356" s="1745"/>
      <c r="S5356" s="1745"/>
      <c r="T5356" s="1745"/>
      <c r="U5356" s="1745"/>
    </row>
    <row r="5357" spans="13:21">
      <c r="M5357" s="1858"/>
      <c r="N5357" s="1859"/>
      <c r="O5357" s="1859"/>
      <c r="P5357" s="1859"/>
      <c r="Q5357" s="1745"/>
      <c r="R5357" s="1745"/>
      <c r="S5357" s="1745"/>
      <c r="T5357" s="1745"/>
      <c r="U5357" s="1745"/>
    </row>
    <row r="5358" spans="13:21">
      <c r="M5358" s="1858"/>
      <c r="N5358" s="1859"/>
      <c r="O5358" s="1859"/>
      <c r="P5358" s="1859"/>
      <c r="Q5358" s="1745"/>
      <c r="R5358" s="1745"/>
      <c r="S5358" s="1745"/>
      <c r="T5358" s="1745"/>
      <c r="U5358" s="1745"/>
    </row>
    <row r="5359" spans="13:21">
      <c r="M5359" s="1858"/>
      <c r="N5359" s="1859"/>
      <c r="O5359" s="1859"/>
      <c r="P5359" s="1859"/>
      <c r="Q5359" s="1745"/>
      <c r="R5359" s="1745"/>
      <c r="S5359" s="1745"/>
      <c r="T5359" s="1745"/>
      <c r="U5359" s="1745"/>
    </row>
    <row r="5360" spans="13:21">
      <c r="M5360" s="1858"/>
      <c r="N5360" s="1859"/>
      <c r="O5360" s="1859"/>
      <c r="P5360" s="1859"/>
      <c r="Q5360" s="1745"/>
      <c r="R5360" s="1745"/>
      <c r="S5360" s="1745"/>
      <c r="T5360" s="1745"/>
      <c r="U5360" s="1745"/>
    </row>
    <row r="5361" spans="13:21">
      <c r="M5361" s="1858"/>
      <c r="N5361" s="1859"/>
      <c r="O5361" s="1859"/>
      <c r="P5361" s="1859"/>
      <c r="Q5361" s="1745"/>
      <c r="R5361" s="1745"/>
      <c r="S5361" s="1745"/>
      <c r="T5361" s="1745"/>
      <c r="U5361" s="1745"/>
    </row>
    <row r="5362" spans="13:21">
      <c r="M5362" s="1858"/>
      <c r="N5362" s="1859"/>
      <c r="O5362" s="1859"/>
      <c r="P5362" s="1859"/>
      <c r="Q5362" s="1745"/>
      <c r="R5362" s="1745"/>
      <c r="S5362" s="1745"/>
      <c r="T5362" s="1745"/>
      <c r="U5362" s="1745"/>
    </row>
    <row r="5363" spans="13:21">
      <c r="M5363" s="1858"/>
      <c r="N5363" s="1859"/>
      <c r="O5363" s="1859"/>
      <c r="P5363" s="1859"/>
      <c r="Q5363" s="1745"/>
      <c r="R5363" s="1745"/>
      <c r="S5363" s="1745"/>
      <c r="T5363" s="1745"/>
      <c r="U5363" s="1745"/>
    </row>
    <row r="5364" spans="13:21">
      <c r="M5364" s="1858"/>
      <c r="N5364" s="1859"/>
      <c r="O5364" s="1859"/>
      <c r="P5364" s="1859"/>
      <c r="Q5364" s="1745"/>
      <c r="R5364" s="1745"/>
      <c r="S5364" s="1745"/>
      <c r="T5364" s="1745"/>
      <c r="U5364" s="1745"/>
    </row>
    <row r="5365" spans="13:21">
      <c r="M5365" s="1858"/>
      <c r="N5365" s="1859"/>
      <c r="O5365" s="1859"/>
      <c r="P5365" s="1859"/>
      <c r="Q5365" s="1745"/>
      <c r="R5365" s="1745"/>
      <c r="S5365" s="1745"/>
      <c r="T5365" s="1745"/>
      <c r="U5365" s="1745"/>
    </row>
    <row r="5366" spans="13:21">
      <c r="M5366" s="1858"/>
      <c r="N5366" s="1859"/>
      <c r="O5366" s="1859"/>
      <c r="P5366" s="1859"/>
      <c r="Q5366" s="1745"/>
      <c r="R5366" s="1745"/>
      <c r="S5366" s="1745"/>
      <c r="T5366" s="1745"/>
      <c r="U5366" s="1745"/>
    </row>
    <row r="5367" spans="13:21">
      <c r="M5367" s="1858"/>
      <c r="N5367" s="1859"/>
      <c r="O5367" s="1859"/>
      <c r="P5367" s="1859"/>
      <c r="Q5367" s="1745"/>
      <c r="R5367" s="1745"/>
      <c r="S5367" s="1745"/>
      <c r="T5367" s="1745"/>
      <c r="U5367" s="1745"/>
    </row>
    <row r="5368" spans="13:21">
      <c r="M5368" s="1858"/>
      <c r="N5368" s="1859"/>
      <c r="O5368" s="1859"/>
      <c r="P5368" s="1859"/>
      <c r="Q5368" s="1745"/>
      <c r="R5368" s="1745"/>
      <c r="S5368" s="1745"/>
      <c r="T5368" s="1745"/>
      <c r="U5368" s="1745"/>
    </row>
    <row r="5369" spans="13:21">
      <c r="M5369" s="1858"/>
      <c r="N5369" s="1859"/>
      <c r="O5369" s="1859"/>
      <c r="P5369" s="1859"/>
      <c r="Q5369" s="1745"/>
      <c r="R5369" s="1745"/>
      <c r="S5369" s="1745"/>
      <c r="T5369" s="1745"/>
      <c r="U5369" s="1745"/>
    </row>
    <row r="5370" spans="13:21">
      <c r="M5370" s="1858"/>
      <c r="N5370" s="1859"/>
      <c r="O5370" s="1859"/>
      <c r="P5370" s="1859"/>
      <c r="Q5370" s="1745"/>
      <c r="R5370" s="1745"/>
      <c r="S5370" s="1745"/>
      <c r="T5370" s="1745"/>
      <c r="U5370" s="1745"/>
    </row>
    <row r="5371" spans="13:21">
      <c r="M5371" s="1858"/>
      <c r="N5371" s="1859"/>
      <c r="O5371" s="1859"/>
      <c r="P5371" s="1859"/>
      <c r="Q5371" s="1745"/>
      <c r="R5371" s="1745"/>
      <c r="S5371" s="1745"/>
      <c r="T5371" s="1745"/>
      <c r="U5371" s="1745"/>
    </row>
    <row r="5372" spans="13:21">
      <c r="M5372" s="1858"/>
      <c r="N5372" s="1859"/>
      <c r="O5372" s="1859"/>
      <c r="P5372" s="1859"/>
      <c r="Q5372" s="1745"/>
      <c r="R5372" s="1745"/>
      <c r="S5372" s="1745"/>
      <c r="T5372" s="1745"/>
      <c r="U5372" s="1745"/>
    </row>
    <row r="5373" spans="13:21">
      <c r="M5373" s="1858"/>
      <c r="N5373" s="1859"/>
      <c r="O5373" s="1859"/>
      <c r="P5373" s="1859"/>
      <c r="Q5373" s="1745"/>
      <c r="R5373" s="1745"/>
      <c r="S5373" s="1745"/>
      <c r="T5373" s="1745"/>
      <c r="U5373" s="1745"/>
    </row>
    <row r="5374" spans="13:21">
      <c r="M5374" s="1858"/>
      <c r="N5374" s="1859"/>
      <c r="O5374" s="1859"/>
      <c r="P5374" s="1859"/>
      <c r="Q5374" s="1745"/>
      <c r="R5374" s="1745"/>
      <c r="S5374" s="1745"/>
      <c r="T5374" s="1745"/>
      <c r="U5374" s="1745"/>
    </row>
    <row r="5375" spans="13:21">
      <c r="M5375" s="1858"/>
      <c r="N5375" s="1859"/>
      <c r="O5375" s="1859"/>
      <c r="P5375" s="1859"/>
      <c r="Q5375" s="1745"/>
      <c r="R5375" s="1745"/>
      <c r="S5375" s="1745"/>
      <c r="T5375" s="1745"/>
      <c r="U5375" s="1745"/>
    </row>
    <row r="5376" spans="13:21">
      <c r="M5376" s="1858"/>
      <c r="N5376" s="1859"/>
      <c r="O5376" s="1859"/>
      <c r="P5376" s="1859"/>
      <c r="Q5376" s="1745"/>
      <c r="R5376" s="1745"/>
      <c r="S5376" s="1745"/>
      <c r="T5376" s="1745"/>
      <c r="U5376" s="1745"/>
    </row>
    <row r="5377" spans="13:21">
      <c r="M5377" s="1858"/>
      <c r="N5377" s="1859"/>
      <c r="O5377" s="1859"/>
      <c r="P5377" s="1859"/>
      <c r="Q5377" s="1745"/>
      <c r="R5377" s="1745"/>
      <c r="S5377" s="1745"/>
      <c r="T5377" s="1745"/>
      <c r="U5377" s="1745"/>
    </row>
    <row r="5378" spans="13:21">
      <c r="M5378" s="1858"/>
      <c r="N5378" s="1859"/>
      <c r="O5378" s="1859"/>
      <c r="P5378" s="1859"/>
      <c r="Q5378" s="1745"/>
      <c r="R5378" s="1745"/>
      <c r="S5378" s="1745"/>
      <c r="T5378" s="1745"/>
      <c r="U5378" s="1745"/>
    </row>
    <row r="5379" spans="13:21">
      <c r="M5379" s="1858"/>
      <c r="N5379" s="1859"/>
      <c r="O5379" s="1859"/>
      <c r="P5379" s="1859"/>
      <c r="Q5379" s="1745"/>
      <c r="R5379" s="1745"/>
      <c r="S5379" s="1745"/>
      <c r="T5379" s="1745"/>
      <c r="U5379" s="1745"/>
    </row>
    <row r="5380" spans="13:21">
      <c r="M5380" s="1858"/>
      <c r="N5380" s="1859"/>
      <c r="O5380" s="1859"/>
      <c r="P5380" s="1859"/>
      <c r="Q5380" s="1745"/>
      <c r="R5380" s="1745"/>
      <c r="S5380" s="1745"/>
      <c r="T5380" s="1745"/>
      <c r="U5380" s="1745"/>
    </row>
    <row r="5381" spans="13:21">
      <c r="M5381" s="1858"/>
      <c r="N5381" s="1859"/>
      <c r="O5381" s="1859"/>
      <c r="P5381" s="1859"/>
      <c r="Q5381" s="1745"/>
      <c r="R5381" s="1745"/>
      <c r="S5381" s="1745"/>
      <c r="T5381" s="1745"/>
      <c r="U5381" s="1745"/>
    </row>
    <row r="5382" spans="13:21">
      <c r="M5382" s="1858"/>
      <c r="N5382" s="1859"/>
      <c r="O5382" s="1859"/>
      <c r="P5382" s="1859"/>
      <c r="Q5382" s="1745"/>
      <c r="R5382" s="1745"/>
      <c r="S5382" s="1745"/>
      <c r="T5382" s="1745"/>
      <c r="U5382" s="1745"/>
    </row>
    <row r="5383" spans="13:21">
      <c r="M5383" s="1858"/>
      <c r="N5383" s="1859"/>
      <c r="O5383" s="1859"/>
      <c r="P5383" s="1859"/>
      <c r="Q5383" s="1745"/>
      <c r="R5383" s="1745"/>
      <c r="S5383" s="1745"/>
      <c r="T5383" s="1745"/>
      <c r="U5383" s="1745"/>
    </row>
    <row r="5384" spans="13:21">
      <c r="M5384" s="1858"/>
      <c r="N5384" s="1859"/>
      <c r="O5384" s="1859"/>
      <c r="P5384" s="1859"/>
      <c r="Q5384" s="1745"/>
      <c r="R5384" s="1745"/>
      <c r="S5384" s="1745"/>
      <c r="T5384" s="1745"/>
      <c r="U5384" s="1745"/>
    </row>
    <row r="5385" spans="13:21">
      <c r="M5385" s="1858"/>
      <c r="N5385" s="1859"/>
      <c r="O5385" s="1859"/>
      <c r="P5385" s="1859"/>
      <c r="Q5385" s="1745"/>
      <c r="R5385" s="1745"/>
      <c r="S5385" s="1745"/>
      <c r="T5385" s="1745"/>
      <c r="U5385" s="1745"/>
    </row>
    <row r="5386" spans="13:21">
      <c r="M5386" s="1858"/>
      <c r="N5386" s="1859"/>
      <c r="O5386" s="1859"/>
      <c r="P5386" s="1859"/>
      <c r="Q5386" s="1745"/>
      <c r="R5386" s="1745"/>
      <c r="S5386" s="1745"/>
      <c r="T5386" s="1745"/>
      <c r="U5386" s="1745"/>
    </row>
    <row r="5387" spans="13:21">
      <c r="M5387" s="1858"/>
      <c r="N5387" s="1859"/>
      <c r="O5387" s="1859"/>
      <c r="P5387" s="1859"/>
      <c r="Q5387" s="1745"/>
      <c r="R5387" s="1745"/>
      <c r="S5387" s="1745"/>
      <c r="T5387" s="1745"/>
      <c r="U5387" s="1745"/>
    </row>
    <row r="5388" spans="13:21">
      <c r="M5388" s="1858"/>
      <c r="N5388" s="1859"/>
      <c r="O5388" s="1859"/>
      <c r="P5388" s="1859"/>
      <c r="Q5388" s="1745"/>
      <c r="R5388" s="1745"/>
      <c r="S5388" s="1745"/>
      <c r="T5388" s="1745"/>
      <c r="U5388" s="1745"/>
    </row>
    <row r="5389" spans="13:21">
      <c r="M5389" s="1858"/>
      <c r="N5389" s="1859"/>
      <c r="O5389" s="1859"/>
      <c r="P5389" s="1859"/>
      <c r="Q5389" s="1745"/>
      <c r="R5389" s="1745"/>
      <c r="S5389" s="1745"/>
      <c r="T5389" s="1745"/>
      <c r="U5389" s="1745"/>
    </row>
    <row r="5390" spans="13:21">
      <c r="M5390" s="1858"/>
      <c r="N5390" s="1859"/>
      <c r="O5390" s="1859"/>
      <c r="P5390" s="1859"/>
      <c r="Q5390" s="1745"/>
      <c r="R5390" s="1745"/>
      <c r="S5390" s="1745"/>
      <c r="T5390" s="1745"/>
      <c r="U5390" s="1745"/>
    </row>
    <row r="5391" spans="13:21">
      <c r="M5391" s="1858"/>
      <c r="N5391" s="1859"/>
      <c r="O5391" s="1859"/>
      <c r="P5391" s="1859"/>
      <c r="Q5391" s="1745"/>
      <c r="R5391" s="1745"/>
      <c r="S5391" s="1745"/>
      <c r="T5391" s="1745"/>
      <c r="U5391" s="1745"/>
    </row>
    <row r="5392" spans="13:21">
      <c r="M5392" s="1858"/>
      <c r="N5392" s="1859"/>
      <c r="O5392" s="1859"/>
      <c r="P5392" s="1859"/>
      <c r="Q5392" s="1745"/>
      <c r="R5392" s="1745"/>
      <c r="S5392" s="1745"/>
      <c r="T5392" s="1745"/>
      <c r="U5392" s="1745"/>
    </row>
    <row r="5393" spans="13:21">
      <c r="M5393" s="1858"/>
      <c r="N5393" s="1859"/>
      <c r="O5393" s="1859"/>
      <c r="P5393" s="1859"/>
      <c r="Q5393" s="1745"/>
      <c r="R5393" s="1745"/>
      <c r="S5393" s="1745"/>
      <c r="T5393" s="1745"/>
      <c r="U5393" s="1745"/>
    </row>
    <row r="5394" spans="13:21">
      <c r="M5394" s="1858"/>
      <c r="N5394" s="1859"/>
      <c r="O5394" s="1859"/>
      <c r="P5394" s="1859"/>
      <c r="Q5394" s="1745"/>
      <c r="R5394" s="1745"/>
      <c r="S5394" s="1745"/>
      <c r="T5394" s="1745"/>
      <c r="U5394" s="1745"/>
    </row>
    <row r="5395" spans="13:21">
      <c r="M5395" s="1858"/>
      <c r="N5395" s="1859"/>
      <c r="O5395" s="1859"/>
      <c r="P5395" s="1859"/>
      <c r="Q5395" s="1745"/>
      <c r="R5395" s="1745"/>
      <c r="S5395" s="1745"/>
      <c r="T5395" s="1745"/>
      <c r="U5395" s="1745"/>
    </row>
    <row r="5396" spans="13:21">
      <c r="M5396" s="1858"/>
      <c r="N5396" s="1859"/>
      <c r="O5396" s="1859"/>
      <c r="P5396" s="1859"/>
      <c r="Q5396" s="1745"/>
      <c r="R5396" s="1745"/>
      <c r="S5396" s="1745"/>
      <c r="T5396" s="1745"/>
      <c r="U5396" s="1745"/>
    </row>
    <row r="5397" spans="13:21">
      <c r="M5397" s="1858"/>
      <c r="N5397" s="1859"/>
      <c r="O5397" s="1859"/>
      <c r="P5397" s="1859"/>
      <c r="Q5397" s="1745"/>
      <c r="R5397" s="1745"/>
      <c r="S5397" s="1745"/>
      <c r="T5397" s="1745"/>
      <c r="U5397" s="1745"/>
    </row>
    <row r="5398" spans="13:21">
      <c r="M5398" s="1858"/>
      <c r="N5398" s="1859"/>
      <c r="O5398" s="1859"/>
      <c r="P5398" s="1859"/>
      <c r="Q5398" s="1745"/>
      <c r="R5398" s="1745"/>
      <c r="S5398" s="1745"/>
      <c r="T5398" s="1745"/>
      <c r="U5398" s="1745"/>
    </row>
    <row r="5399" spans="13:21">
      <c r="M5399" s="1858"/>
      <c r="N5399" s="1859"/>
      <c r="O5399" s="1859"/>
      <c r="P5399" s="1859"/>
      <c r="Q5399" s="1745"/>
      <c r="R5399" s="1745"/>
      <c r="S5399" s="1745"/>
      <c r="T5399" s="1745"/>
      <c r="U5399" s="1745"/>
    </row>
    <row r="5400" spans="13:21">
      <c r="M5400" s="1858"/>
      <c r="N5400" s="1859"/>
      <c r="O5400" s="1859"/>
      <c r="P5400" s="1859"/>
      <c r="Q5400" s="1745"/>
      <c r="R5400" s="1745"/>
      <c r="S5400" s="1745"/>
      <c r="T5400" s="1745"/>
      <c r="U5400" s="1745"/>
    </row>
    <row r="5401" spans="13:21">
      <c r="M5401" s="1858"/>
      <c r="N5401" s="1859"/>
      <c r="O5401" s="1859"/>
      <c r="P5401" s="1859"/>
      <c r="Q5401" s="1745"/>
      <c r="R5401" s="1745"/>
      <c r="S5401" s="1745"/>
      <c r="T5401" s="1745"/>
      <c r="U5401" s="1745"/>
    </row>
    <row r="5402" spans="13:21">
      <c r="M5402" s="1858"/>
      <c r="N5402" s="1859"/>
      <c r="O5402" s="1859"/>
      <c r="P5402" s="1859"/>
      <c r="Q5402" s="1745"/>
      <c r="R5402" s="1745"/>
      <c r="S5402" s="1745"/>
      <c r="T5402" s="1745"/>
      <c r="U5402" s="1745"/>
    </row>
    <row r="5403" spans="13:21">
      <c r="M5403" s="1858"/>
      <c r="N5403" s="1859"/>
      <c r="O5403" s="1859"/>
      <c r="P5403" s="1859"/>
      <c r="Q5403" s="1745"/>
      <c r="R5403" s="1745"/>
      <c r="S5403" s="1745"/>
      <c r="T5403" s="1745"/>
      <c r="U5403" s="1745"/>
    </row>
    <row r="5404" spans="13:21">
      <c r="M5404" s="1858"/>
      <c r="N5404" s="1859"/>
      <c r="O5404" s="1859"/>
      <c r="P5404" s="1859"/>
      <c r="Q5404" s="1745"/>
      <c r="R5404" s="1745"/>
      <c r="S5404" s="1745"/>
      <c r="T5404" s="1745"/>
      <c r="U5404" s="1745"/>
    </row>
    <row r="5405" spans="13:21">
      <c r="M5405" s="1858"/>
      <c r="N5405" s="1859"/>
      <c r="O5405" s="1859"/>
      <c r="P5405" s="1859"/>
      <c r="Q5405" s="1745"/>
      <c r="R5405" s="1745"/>
      <c r="S5405" s="1745"/>
      <c r="T5405" s="1745"/>
      <c r="U5405" s="1745"/>
    </row>
    <row r="5406" spans="13:21">
      <c r="M5406" s="1858"/>
      <c r="N5406" s="1859"/>
      <c r="O5406" s="1859"/>
      <c r="P5406" s="1859"/>
      <c r="Q5406" s="1745"/>
      <c r="R5406" s="1745"/>
      <c r="S5406" s="1745"/>
      <c r="T5406" s="1745"/>
      <c r="U5406" s="1745"/>
    </row>
    <row r="5407" spans="13:21">
      <c r="M5407" s="1858"/>
      <c r="N5407" s="1859"/>
      <c r="O5407" s="1859"/>
      <c r="P5407" s="1859"/>
      <c r="Q5407" s="1745"/>
      <c r="R5407" s="1745"/>
      <c r="S5407" s="1745"/>
      <c r="T5407" s="1745"/>
      <c r="U5407" s="1745"/>
    </row>
    <row r="5408" spans="13:21">
      <c r="M5408" s="1858"/>
      <c r="N5408" s="1859"/>
      <c r="O5408" s="1859"/>
      <c r="P5408" s="1859"/>
      <c r="Q5408" s="1745"/>
      <c r="R5408" s="1745"/>
      <c r="S5408" s="1745"/>
      <c r="T5408" s="1745"/>
      <c r="U5408" s="1745"/>
    </row>
    <row r="5409" spans="13:21">
      <c r="M5409" s="1858"/>
      <c r="N5409" s="1859"/>
      <c r="O5409" s="1859"/>
      <c r="P5409" s="1859"/>
      <c r="Q5409" s="1745"/>
      <c r="R5409" s="1745"/>
      <c r="S5409" s="1745"/>
      <c r="T5409" s="1745"/>
      <c r="U5409" s="1745"/>
    </row>
    <row r="5410" spans="13:21">
      <c r="M5410" s="1858"/>
      <c r="N5410" s="1859"/>
      <c r="O5410" s="1859"/>
      <c r="P5410" s="1859"/>
      <c r="Q5410" s="1745"/>
      <c r="R5410" s="1745"/>
      <c r="S5410" s="1745"/>
      <c r="T5410" s="1745"/>
      <c r="U5410" s="1745"/>
    </row>
    <row r="5411" spans="13:21">
      <c r="M5411" s="1858"/>
      <c r="N5411" s="1859"/>
      <c r="O5411" s="1859"/>
      <c r="P5411" s="1859"/>
      <c r="Q5411" s="1745"/>
      <c r="R5411" s="1745"/>
      <c r="S5411" s="1745"/>
      <c r="T5411" s="1745"/>
      <c r="U5411" s="1745"/>
    </row>
    <row r="5412" spans="13:21">
      <c r="M5412" s="1858"/>
      <c r="N5412" s="1859"/>
      <c r="O5412" s="1859"/>
      <c r="P5412" s="1859"/>
      <c r="Q5412" s="1745"/>
      <c r="R5412" s="1745"/>
      <c r="S5412" s="1745"/>
      <c r="T5412" s="1745"/>
      <c r="U5412" s="1745"/>
    </row>
    <row r="5413" spans="13:21">
      <c r="M5413" s="1858"/>
      <c r="N5413" s="1859"/>
      <c r="O5413" s="1859"/>
      <c r="P5413" s="1859"/>
      <c r="Q5413" s="1745"/>
      <c r="R5413" s="1745"/>
      <c r="S5413" s="1745"/>
      <c r="T5413" s="1745"/>
      <c r="U5413" s="1745"/>
    </row>
    <row r="5414" spans="13:21">
      <c r="M5414" s="1858"/>
      <c r="N5414" s="1859"/>
      <c r="O5414" s="1859"/>
      <c r="P5414" s="1859"/>
      <c r="Q5414" s="1745"/>
      <c r="R5414" s="1745"/>
      <c r="S5414" s="1745"/>
      <c r="T5414" s="1745"/>
      <c r="U5414" s="1745"/>
    </row>
    <row r="5415" spans="13:21">
      <c r="M5415" s="1858"/>
      <c r="N5415" s="1859"/>
      <c r="O5415" s="1859"/>
      <c r="P5415" s="1859"/>
      <c r="Q5415" s="1745"/>
      <c r="R5415" s="1745"/>
      <c r="S5415" s="1745"/>
      <c r="T5415" s="1745"/>
      <c r="U5415" s="1745"/>
    </row>
    <row r="5416" spans="13:21">
      <c r="M5416" s="1858"/>
      <c r="N5416" s="1859"/>
      <c r="O5416" s="1859"/>
      <c r="P5416" s="1859"/>
      <c r="Q5416" s="1745"/>
      <c r="R5416" s="1745"/>
      <c r="S5416" s="1745"/>
      <c r="T5416" s="1745"/>
      <c r="U5416" s="1745"/>
    </row>
    <row r="5417" spans="13:21">
      <c r="M5417" s="1858"/>
      <c r="N5417" s="1859"/>
      <c r="O5417" s="1859"/>
      <c r="P5417" s="1859"/>
      <c r="Q5417" s="1745"/>
      <c r="R5417" s="1745"/>
      <c r="S5417" s="1745"/>
      <c r="T5417" s="1745"/>
      <c r="U5417" s="1745"/>
    </row>
    <row r="5418" spans="13:21">
      <c r="M5418" s="1858"/>
      <c r="N5418" s="1859"/>
      <c r="O5418" s="1859"/>
      <c r="P5418" s="1859"/>
      <c r="Q5418" s="1745"/>
      <c r="R5418" s="1745"/>
      <c r="S5418" s="1745"/>
      <c r="T5418" s="1745"/>
      <c r="U5418" s="1745"/>
    </row>
    <row r="5419" spans="13:21">
      <c r="M5419" s="1858"/>
      <c r="N5419" s="1859"/>
      <c r="O5419" s="1859"/>
      <c r="P5419" s="1859"/>
      <c r="Q5419" s="1745"/>
      <c r="R5419" s="1745"/>
      <c r="S5419" s="1745"/>
      <c r="T5419" s="1745"/>
      <c r="U5419" s="1745"/>
    </row>
    <row r="5420" spans="13:21">
      <c r="M5420" s="1858"/>
      <c r="N5420" s="1859"/>
      <c r="O5420" s="1859"/>
      <c r="P5420" s="1859"/>
      <c r="Q5420" s="1745"/>
      <c r="R5420" s="1745"/>
      <c r="S5420" s="1745"/>
      <c r="T5420" s="1745"/>
      <c r="U5420" s="1745"/>
    </row>
    <row r="5421" spans="13:21">
      <c r="M5421" s="1858"/>
      <c r="N5421" s="1859"/>
      <c r="O5421" s="1859"/>
      <c r="P5421" s="1859"/>
      <c r="Q5421" s="1745"/>
      <c r="R5421" s="1745"/>
      <c r="S5421" s="1745"/>
      <c r="T5421" s="1745"/>
      <c r="U5421" s="1745"/>
    </row>
    <row r="5422" spans="13:21">
      <c r="M5422" s="1858"/>
      <c r="N5422" s="1859"/>
      <c r="O5422" s="1859"/>
      <c r="P5422" s="1859"/>
      <c r="Q5422" s="1745"/>
      <c r="R5422" s="1745"/>
      <c r="S5422" s="1745"/>
      <c r="T5422" s="1745"/>
      <c r="U5422" s="1745"/>
    </row>
    <row r="5423" spans="13:21">
      <c r="M5423" s="1858"/>
      <c r="N5423" s="1859"/>
      <c r="O5423" s="1859"/>
      <c r="P5423" s="1859"/>
      <c r="Q5423" s="1745"/>
      <c r="R5423" s="1745"/>
      <c r="S5423" s="1745"/>
      <c r="T5423" s="1745"/>
      <c r="U5423" s="1745"/>
    </row>
    <row r="5424" spans="13:21">
      <c r="M5424" s="1858"/>
      <c r="N5424" s="1859"/>
      <c r="O5424" s="1859"/>
      <c r="P5424" s="1859"/>
      <c r="Q5424" s="1745"/>
      <c r="R5424" s="1745"/>
      <c r="S5424" s="1745"/>
      <c r="T5424" s="1745"/>
      <c r="U5424" s="1745"/>
    </row>
    <row r="5425" spans="13:21">
      <c r="M5425" s="1858"/>
      <c r="N5425" s="1859"/>
      <c r="O5425" s="1859"/>
      <c r="P5425" s="1859"/>
      <c r="Q5425" s="1745"/>
      <c r="R5425" s="1745"/>
      <c r="S5425" s="1745"/>
      <c r="T5425" s="1745"/>
      <c r="U5425" s="1745"/>
    </row>
    <row r="5426" spans="13:21">
      <c r="M5426" s="1858"/>
      <c r="N5426" s="1859"/>
      <c r="O5426" s="1859"/>
      <c r="P5426" s="1859"/>
      <c r="Q5426" s="1745"/>
      <c r="R5426" s="1745"/>
      <c r="S5426" s="1745"/>
      <c r="T5426" s="1745"/>
      <c r="U5426" s="1745"/>
    </row>
    <row r="5427" spans="13:21">
      <c r="M5427" s="1858"/>
      <c r="N5427" s="1859"/>
      <c r="O5427" s="1859"/>
      <c r="P5427" s="1859"/>
      <c r="Q5427" s="1745"/>
      <c r="R5427" s="1745"/>
      <c r="S5427" s="1745"/>
      <c r="T5427" s="1745"/>
      <c r="U5427" s="1745"/>
    </row>
    <row r="5428" spans="13:21">
      <c r="M5428" s="1858"/>
      <c r="N5428" s="1859"/>
      <c r="O5428" s="1859"/>
      <c r="P5428" s="1859"/>
      <c r="Q5428" s="1745"/>
      <c r="R5428" s="1745"/>
      <c r="S5428" s="1745"/>
      <c r="T5428" s="1745"/>
      <c r="U5428" s="1745"/>
    </row>
    <row r="5429" spans="13:21">
      <c r="M5429" s="1858"/>
      <c r="N5429" s="1859"/>
      <c r="O5429" s="1859"/>
      <c r="P5429" s="1859"/>
      <c r="Q5429" s="1745"/>
      <c r="R5429" s="1745"/>
      <c r="S5429" s="1745"/>
      <c r="T5429" s="1745"/>
      <c r="U5429" s="1745"/>
    </row>
    <row r="5430" spans="13:21">
      <c r="M5430" s="1858"/>
      <c r="N5430" s="1859"/>
      <c r="O5430" s="1859"/>
      <c r="P5430" s="1859"/>
      <c r="Q5430" s="1745"/>
      <c r="R5430" s="1745"/>
      <c r="S5430" s="1745"/>
      <c r="T5430" s="1745"/>
      <c r="U5430" s="1745"/>
    </row>
    <row r="5431" spans="13:21">
      <c r="M5431" s="1858"/>
      <c r="N5431" s="1859"/>
      <c r="O5431" s="1859"/>
      <c r="P5431" s="1859"/>
      <c r="Q5431" s="1745"/>
      <c r="R5431" s="1745"/>
      <c r="S5431" s="1745"/>
      <c r="T5431" s="1745"/>
      <c r="U5431" s="1745"/>
    </row>
    <row r="5432" spans="13:21">
      <c r="M5432" s="1858"/>
      <c r="N5432" s="1859"/>
      <c r="O5432" s="1859"/>
      <c r="P5432" s="1859"/>
      <c r="Q5432" s="1745"/>
      <c r="R5432" s="1745"/>
      <c r="S5432" s="1745"/>
      <c r="T5432" s="1745"/>
      <c r="U5432" s="1745"/>
    </row>
    <row r="5433" spans="13:21">
      <c r="M5433" s="1858"/>
      <c r="N5433" s="1859"/>
      <c r="O5433" s="1859"/>
      <c r="P5433" s="1859"/>
      <c r="Q5433" s="1745"/>
      <c r="R5433" s="1745"/>
      <c r="S5433" s="1745"/>
      <c r="T5433" s="1745"/>
      <c r="U5433" s="1745"/>
    </row>
    <row r="5434" spans="13:21">
      <c r="M5434" s="1858"/>
      <c r="N5434" s="1859"/>
      <c r="O5434" s="1859"/>
      <c r="P5434" s="1859"/>
      <c r="Q5434" s="1745"/>
      <c r="R5434" s="1745"/>
      <c r="S5434" s="1745"/>
      <c r="T5434" s="1745"/>
      <c r="U5434" s="1745"/>
    </row>
    <row r="5435" spans="13:21">
      <c r="M5435" s="1858"/>
      <c r="N5435" s="1859"/>
      <c r="O5435" s="1859"/>
      <c r="P5435" s="1859"/>
      <c r="Q5435" s="1745"/>
      <c r="R5435" s="1745"/>
      <c r="S5435" s="1745"/>
      <c r="T5435" s="1745"/>
      <c r="U5435" s="1745"/>
    </row>
    <row r="5436" spans="13:21">
      <c r="M5436" s="1858"/>
      <c r="N5436" s="1859"/>
      <c r="O5436" s="1859"/>
      <c r="P5436" s="1859"/>
      <c r="Q5436" s="1745"/>
      <c r="R5436" s="1745"/>
      <c r="S5436" s="1745"/>
      <c r="T5436" s="1745"/>
      <c r="U5436" s="1745"/>
    </row>
    <row r="5437" spans="13:21">
      <c r="M5437" s="1858"/>
      <c r="N5437" s="1859"/>
      <c r="O5437" s="1859"/>
      <c r="P5437" s="1859"/>
      <c r="Q5437" s="1745"/>
      <c r="R5437" s="1745"/>
      <c r="S5437" s="1745"/>
      <c r="T5437" s="1745"/>
      <c r="U5437" s="1745"/>
    </row>
    <row r="5438" spans="13:21">
      <c r="M5438" s="1858"/>
      <c r="N5438" s="1859"/>
      <c r="O5438" s="1859"/>
      <c r="P5438" s="1859"/>
      <c r="Q5438" s="1745"/>
      <c r="R5438" s="1745"/>
      <c r="S5438" s="1745"/>
      <c r="T5438" s="1745"/>
      <c r="U5438" s="1745"/>
    </row>
    <row r="5439" spans="13:21">
      <c r="M5439" s="1858"/>
      <c r="N5439" s="1859"/>
      <c r="O5439" s="1859"/>
      <c r="P5439" s="1859"/>
      <c r="Q5439" s="1745"/>
      <c r="R5439" s="1745"/>
      <c r="S5439" s="1745"/>
      <c r="T5439" s="1745"/>
      <c r="U5439" s="1745"/>
    </row>
    <row r="5440" spans="13:21">
      <c r="M5440" s="1858"/>
      <c r="N5440" s="1859"/>
      <c r="O5440" s="1859"/>
      <c r="P5440" s="1859"/>
      <c r="Q5440" s="1745"/>
      <c r="R5440" s="1745"/>
      <c r="S5440" s="1745"/>
      <c r="T5440" s="1745"/>
      <c r="U5440" s="1745"/>
    </row>
    <row r="5441" spans="13:21">
      <c r="M5441" s="1858"/>
      <c r="N5441" s="1859"/>
      <c r="O5441" s="1859"/>
      <c r="P5441" s="1859"/>
      <c r="Q5441" s="1745"/>
      <c r="R5441" s="1745"/>
      <c r="S5441" s="1745"/>
      <c r="T5441" s="1745"/>
      <c r="U5441" s="1745"/>
    </row>
    <row r="5442" spans="13:21">
      <c r="M5442" s="1858"/>
      <c r="N5442" s="1859"/>
      <c r="O5442" s="1859"/>
      <c r="P5442" s="1859"/>
      <c r="Q5442" s="1745"/>
      <c r="R5442" s="1745"/>
      <c r="S5442" s="1745"/>
      <c r="T5442" s="1745"/>
      <c r="U5442" s="1745"/>
    </row>
    <row r="5443" spans="13:21">
      <c r="M5443" s="1858"/>
      <c r="N5443" s="1859"/>
      <c r="O5443" s="1859"/>
      <c r="P5443" s="1859"/>
      <c r="Q5443" s="1745"/>
      <c r="R5443" s="1745"/>
      <c r="S5443" s="1745"/>
      <c r="T5443" s="1745"/>
      <c r="U5443" s="1745"/>
    </row>
    <row r="5444" spans="13:21">
      <c r="M5444" s="1858"/>
      <c r="N5444" s="1859"/>
      <c r="O5444" s="1859"/>
      <c r="P5444" s="1859"/>
      <c r="Q5444" s="1745"/>
      <c r="R5444" s="1745"/>
      <c r="S5444" s="1745"/>
      <c r="T5444" s="1745"/>
      <c r="U5444" s="1745"/>
    </row>
    <row r="5445" spans="13:21">
      <c r="M5445" s="1858"/>
      <c r="N5445" s="1859"/>
      <c r="O5445" s="1859"/>
      <c r="P5445" s="1859"/>
      <c r="Q5445" s="1745"/>
      <c r="R5445" s="1745"/>
      <c r="S5445" s="1745"/>
      <c r="T5445" s="1745"/>
      <c r="U5445" s="1745"/>
    </row>
    <row r="5446" spans="13:21">
      <c r="M5446" s="1858"/>
      <c r="N5446" s="1859"/>
      <c r="O5446" s="1859"/>
      <c r="P5446" s="1859"/>
      <c r="Q5446" s="1745"/>
      <c r="R5446" s="1745"/>
      <c r="S5446" s="1745"/>
      <c r="T5446" s="1745"/>
      <c r="U5446" s="1745"/>
    </row>
    <row r="5447" spans="13:21">
      <c r="M5447" s="1858"/>
      <c r="N5447" s="1859"/>
      <c r="O5447" s="1859"/>
      <c r="P5447" s="1859"/>
      <c r="Q5447" s="1745"/>
      <c r="R5447" s="1745"/>
      <c r="S5447" s="1745"/>
      <c r="T5447" s="1745"/>
      <c r="U5447" s="1745"/>
    </row>
    <row r="5448" spans="13:21">
      <c r="M5448" s="1858"/>
      <c r="N5448" s="1859"/>
      <c r="O5448" s="1859"/>
      <c r="P5448" s="1859"/>
      <c r="Q5448" s="1745"/>
      <c r="R5448" s="1745"/>
      <c r="S5448" s="1745"/>
      <c r="T5448" s="1745"/>
      <c r="U5448" s="1745"/>
    </row>
    <row r="5449" spans="13:21">
      <c r="M5449" s="1858"/>
      <c r="N5449" s="1859"/>
      <c r="O5449" s="1859"/>
      <c r="P5449" s="1859"/>
      <c r="Q5449" s="1745"/>
      <c r="R5449" s="1745"/>
      <c r="S5449" s="1745"/>
      <c r="T5449" s="1745"/>
      <c r="U5449" s="1745"/>
    </row>
    <row r="5450" spans="13:21">
      <c r="M5450" s="1858"/>
      <c r="N5450" s="1859"/>
      <c r="O5450" s="1859"/>
      <c r="P5450" s="1859"/>
      <c r="Q5450" s="1745"/>
      <c r="R5450" s="1745"/>
      <c r="S5450" s="1745"/>
      <c r="T5450" s="1745"/>
      <c r="U5450" s="1745"/>
    </row>
    <row r="5451" spans="13:21">
      <c r="M5451" s="1858"/>
      <c r="N5451" s="1859"/>
      <c r="O5451" s="1859"/>
      <c r="P5451" s="1859"/>
      <c r="Q5451" s="1745"/>
      <c r="R5451" s="1745"/>
      <c r="S5451" s="1745"/>
      <c r="T5451" s="1745"/>
      <c r="U5451" s="1745"/>
    </row>
    <row r="5452" spans="13:21">
      <c r="M5452" s="1858"/>
      <c r="N5452" s="1859"/>
      <c r="O5452" s="1859"/>
      <c r="P5452" s="1859"/>
      <c r="Q5452" s="1745"/>
      <c r="R5452" s="1745"/>
      <c r="S5452" s="1745"/>
      <c r="T5452" s="1745"/>
      <c r="U5452" s="1745"/>
    </row>
    <row r="5453" spans="13:21">
      <c r="M5453" s="1858"/>
      <c r="N5453" s="1859"/>
      <c r="O5453" s="1859"/>
      <c r="P5453" s="1859"/>
      <c r="Q5453" s="1745"/>
      <c r="R5453" s="1745"/>
      <c r="S5453" s="1745"/>
      <c r="T5453" s="1745"/>
      <c r="U5453" s="1745"/>
    </row>
    <row r="5454" spans="13:21">
      <c r="M5454" s="1858"/>
      <c r="N5454" s="1859"/>
      <c r="O5454" s="1859"/>
      <c r="P5454" s="1859"/>
      <c r="Q5454" s="1745"/>
      <c r="R5454" s="1745"/>
      <c r="S5454" s="1745"/>
      <c r="T5454" s="1745"/>
      <c r="U5454" s="1745"/>
    </row>
    <row r="5455" spans="13:21">
      <c r="M5455" s="1858"/>
      <c r="N5455" s="1859"/>
      <c r="O5455" s="1859"/>
      <c r="P5455" s="1859"/>
      <c r="Q5455" s="1745"/>
      <c r="R5455" s="1745"/>
      <c r="S5455" s="1745"/>
      <c r="T5455" s="1745"/>
      <c r="U5455" s="1745"/>
    </row>
    <row r="5456" spans="13:21">
      <c r="M5456" s="1858"/>
    </row>
    <row r="5457" spans="13:13">
      <c r="M5457" s="1858"/>
    </row>
    <row r="5458" spans="13:13">
      <c r="M5458" s="1858"/>
    </row>
    <row r="5459" spans="13:13">
      <c r="M5459" s="1858"/>
    </row>
    <row r="5460" spans="13:13">
      <c r="M5460" s="1858"/>
    </row>
    <row r="5461" spans="13:13">
      <c r="M5461" s="1858"/>
    </row>
    <row r="5462" spans="13:13">
      <c r="M5462" s="1858"/>
    </row>
    <row r="5463" spans="13:13">
      <c r="M5463" s="1858"/>
    </row>
    <row r="5464" spans="13:13">
      <c r="M5464" s="1858"/>
    </row>
    <row r="5465" spans="13:13">
      <c r="M5465" s="1858"/>
    </row>
    <row r="5466" spans="13:13">
      <c r="M5466" s="1858"/>
    </row>
    <row r="5467" spans="13:13">
      <c r="M5467" s="1858"/>
    </row>
    <row r="5468" spans="13:13">
      <c r="M5468" s="1858"/>
    </row>
    <row r="5469" spans="13:13">
      <c r="M5469" s="1858"/>
    </row>
    <row r="5470" spans="13:13">
      <c r="M5470" s="1858"/>
    </row>
    <row r="5471" spans="13:13">
      <c r="M5471" s="1858"/>
    </row>
    <row r="5472" spans="13:13">
      <c r="M5472" s="1858"/>
    </row>
    <row r="5473" spans="13:13">
      <c r="M5473" s="1858"/>
    </row>
    <row r="5474" spans="13:13">
      <c r="M5474" s="1858"/>
    </row>
    <row r="5475" spans="13:13">
      <c r="M5475" s="1858"/>
    </row>
    <row r="5476" spans="13:13">
      <c r="M5476" s="1858"/>
    </row>
    <row r="5477" spans="13:13">
      <c r="M5477" s="1858"/>
    </row>
    <row r="5478" spans="13:13">
      <c r="M5478" s="1858"/>
    </row>
    <row r="5479" spans="13:13">
      <c r="M5479" s="1858"/>
    </row>
    <row r="5480" spans="13:13">
      <c r="M5480" s="1858"/>
    </row>
    <row r="5481" spans="13:13">
      <c r="M5481" s="1858"/>
    </row>
    <row r="5482" spans="13:13">
      <c r="M5482" s="1858"/>
    </row>
    <row r="5483" spans="13:13">
      <c r="M5483" s="1858"/>
    </row>
    <row r="5484" spans="13:13">
      <c r="M5484" s="1858"/>
    </row>
    <row r="5485" spans="13:13">
      <c r="M5485" s="1858"/>
    </row>
    <row r="5486" spans="13:13">
      <c r="M5486" s="1858"/>
    </row>
    <row r="5487" spans="13:13">
      <c r="M5487" s="1858"/>
    </row>
    <row r="5488" spans="13:13">
      <c r="M5488" s="1858"/>
    </row>
    <row r="5489" spans="13:13">
      <c r="M5489" s="1858"/>
    </row>
    <row r="5490" spans="13:13">
      <c r="M5490" s="1858"/>
    </row>
    <row r="5491" spans="13:13">
      <c r="M5491" s="1858"/>
    </row>
    <row r="5492" spans="13:13">
      <c r="M5492" s="1858"/>
    </row>
    <row r="5493" spans="13:13">
      <c r="M5493" s="1858"/>
    </row>
    <row r="5494" spans="13:13">
      <c r="M5494" s="1858"/>
    </row>
    <row r="5495" spans="13:13">
      <c r="M5495" s="1858"/>
    </row>
    <row r="5496" spans="13:13">
      <c r="M5496" s="1858"/>
    </row>
    <row r="5497" spans="13:13">
      <c r="M5497" s="1858"/>
    </row>
    <row r="5498" spans="13:13">
      <c r="M5498" s="1858"/>
    </row>
    <row r="5499" spans="13:13">
      <c r="M5499" s="1858"/>
    </row>
    <row r="5500" spans="13:13">
      <c r="M5500" s="1858"/>
    </row>
    <row r="5501" spans="13:13">
      <c r="M5501" s="1858"/>
    </row>
    <row r="5502" spans="13:13">
      <c r="M5502" s="1858"/>
    </row>
    <row r="5503" spans="13:13">
      <c r="M5503" s="1858"/>
    </row>
    <row r="5504" spans="13:13">
      <c r="M5504" s="1858"/>
    </row>
    <row r="5505" spans="13:13">
      <c r="M5505" s="1858"/>
    </row>
    <row r="5506" spans="13:13">
      <c r="M5506" s="1858"/>
    </row>
    <row r="5507" spans="13:13">
      <c r="M5507" s="1858"/>
    </row>
    <row r="5508" spans="13:13">
      <c r="M5508" s="1858"/>
    </row>
    <row r="5509" spans="13:13">
      <c r="M5509" s="1858"/>
    </row>
    <row r="5510" spans="13:13">
      <c r="M5510" s="1858"/>
    </row>
    <row r="5511" spans="13:13">
      <c r="M5511" s="1858"/>
    </row>
    <row r="5512" spans="13:13">
      <c r="M5512" s="1858"/>
    </row>
    <row r="5513" spans="13:13">
      <c r="M5513" s="1858"/>
    </row>
    <row r="5514" spans="13:13">
      <c r="M5514" s="1858"/>
    </row>
    <row r="5515" spans="13:13">
      <c r="M5515" s="1858"/>
    </row>
    <row r="5516" spans="13:13">
      <c r="M5516" s="1858"/>
    </row>
    <row r="5517" spans="13:13">
      <c r="M5517" s="1858"/>
    </row>
    <row r="5518" spans="13:13">
      <c r="M5518" s="1858"/>
    </row>
    <row r="5519" spans="13:13">
      <c r="M5519" s="1858"/>
    </row>
    <row r="5520" spans="13:13">
      <c r="M5520" s="1858"/>
    </row>
    <row r="5521" spans="13:13">
      <c r="M5521" s="1858"/>
    </row>
    <row r="5522" spans="13:13">
      <c r="M5522" s="1858"/>
    </row>
    <row r="5523" spans="13:13">
      <c r="M5523" s="1858"/>
    </row>
    <row r="5524" spans="13:13">
      <c r="M5524" s="1858"/>
    </row>
    <row r="5525" spans="13:13">
      <c r="M5525" s="1858"/>
    </row>
    <row r="5526" spans="13:13">
      <c r="M5526" s="1858"/>
    </row>
    <row r="5527" spans="13:13">
      <c r="M5527" s="1858"/>
    </row>
    <row r="5528" spans="13:13">
      <c r="M5528" s="1858"/>
    </row>
    <row r="5529" spans="13:13">
      <c r="M5529" s="1858"/>
    </row>
    <row r="5530" spans="13:13">
      <c r="M5530" s="1858"/>
    </row>
    <row r="5531" spans="13:13">
      <c r="M5531" s="1858"/>
    </row>
    <row r="5532" spans="13:13">
      <c r="M5532" s="1858"/>
    </row>
    <row r="5533" spans="13:13">
      <c r="M5533" s="1858"/>
    </row>
    <row r="5534" spans="13:13">
      <c r="M5534" s="1858"/>
    </row>
    <row r="5535" spans="13:13">
      <c r="M5535" s="1858"/>
    </row>
    <row r="5536" spans="13:13">
      <c r="M5536" s="1858"/>
    </row>
    <row r="5537" spans="13:13">
      <c r="M5537" s="1858"/>
    </row>
    <row r="5538" spans="13:13">
      <c r="M5538" s="1858"/>
    </row>
    <row r="5539" spans="13:13">
      <c r="M5539" s="1858"/>
    </row>
    <row r="5540" spans="13:13">
      <c r="M5540" s="1858"/>
    </row>
    <row r="5541" spans="13:13">
      <c r="M5541" s="1858"/>
    </row>
    <row r="5542" spans="13:13">
      <c r="M5542" s="1858"/>
    </row>
    <row r="5543" spans="13:13">
      <c r="M5543" s="1858"/>
    </row>
    <row r="5544" spans="13:13">
      <c r="M5544" s="1858"/>
    </row>
    <row r="5545" spans="13:13">
      <c r="M5545" s="1858"/>
    </row>
    <row r="5546" spans="13:13">
      <c r="M5546" s="1858"/>
    </row>
    <row r="5547" spans="13:13">
      <c r="M5547" s="1858"/>
    </row>
    <row r="5548" spans="13:13">
      <c r="M5548" s="1858"/>
    </row>
    <row r="5549" spans="13:13">
      <c r="M5549" s="1858"/>
    </row>
    <row r="5550" spans="13:13">
      <c r="M5550" s="1858"/>
    </row>
    <row r="5551" spans="13:13">
      <c r="M5551" s="1858"/>
    </row>
    <row r="5552" spans="13:13">
      <c r="M5552" s="1858"/>
    </row>
    <row r="5553" spans="13:13">
      <c r="M5553" s="1858"/>
    </row>
    <row r="5554" spans="13:13">
      <c r="M5554" s="1858"/>
    </row>
    <row r="5555" spans="13:13">
      <c r="M5555" s="1858"/>
    </row>
    <row r="5556" spans="13:13">
      <c r="M5556" s="1858"/>
    </row>
    <row r="5557" spans="13:13">
      <c r="M5557" s="1858"/>
    </row>
    <row r="5558" spans="13:13">
      <c r="M5558" s="1858"/>
    </row>
    <row r="5559" spans="13:13">
      <c r="M5559" s="1858"/>
    </row>
    <row r="5560" spans="13:13">
      <c r="M5560" s="1858"/>
    </row>
    <row r="5561" spans="13:13">
      <c r="M5561" s="1858"/>
    </row>
    <row r="5562" spans="13:13">
      <c r="M5562" s="1858"/>
    </row>
    <row r="5563" spans="13:13">
      <c r="M5563" s="1858"/>
    </row>
    <row r="5564" spans="13:13">
      <c r="M5564" s="1858"/>
    </row>
    <row r="5565" spans="13:13">
      <c r="M5565" s="1858"/>
    </row>
    <row r="5566" spans="13:13">
      <c r="M5566" s="1858"/>
    </row>
    <row r="5567" spans="13:13">
      <c r="M5567" s="1858"/>
    </row>
    <row r="5568" spans="13:13">
      <c r="M5568" s="1858"/>
    </row>
    <row r="5569" spans="13:13">
      <c r="M5569" s="1858"/>
    </row>
    <row r="5570" spans="13:13">
      <c r="M5570" s="1858"/>
    </row>
    <row r="5571" spans="13:13">
      <c r="M5571" s="1858"/>
    </row>
    <row r="5572" spans="13:13">
      <c r="M5572" s="1858"/>
    </row>
    <row r="5573" spans="13:13">
      <c r="M5573" s="1858"/>
    </row>
    <row r="5574" spans="13:13">
      <c r="M5574" s="1858"/>
    </row>
    <row r="5575" spans="13:13">
      <c r="M5575" s="1858"/>
    </row>
    <row r="5576" spans="13:13">
      <c r="M5576" s="1858"/>
    </row>
    <row r="5577" spans="13:13">
      <c r="M5577" s="1858"/>
    </row>
    <row r="5578" spans="13:13">
      <c r="M5578" s="1858"/>
    </row>
    <row r="5579" spans="13:13">
      <c r="M5579" s="1858"/>
    </row>
    <row r="5580" spans="13:13">
      <c r="M5580" s="1858"/>
    </row>
    <row r="5581" spans="13:13">
      <c r="M5581" s="1858"/>
    </row>
    <row r="5582" spans="13:13">
      <c r="M5582" s="1858"/>
    </row>
    <row r="5583" spans="13:13">
      <c r="M5583" s="1858"/>
    </row>
    <row r="5584" spans="13:13">
      <c r="M5584" s="1858"/>
    </row>
    <row r="5585" spans="13:13">
      <c r="M5585" s="1858"/>
    </row>
    <row r="5586" spans="13:13">
      <c r="M5586" s="1858"/>
    </row>
    <row r="5587" spans="13:13">
      <c r="M5587" s="1858"/>
    </row>
    <row r="5588" spans="13:13">
      <c r="M5588" s="1858"/>
    </row>
    <row r="5589" spans="13:13">
      <c r="M5589" s="1858"/>
    </row>
    <row r="5590" spans="13:13">
      <c r="M5590" s="1858"/>
    </row>
    <row r="5591" spans="13:13">
      <c r="M5591" s="1858"/>
    </row>
    <row r="5592" spans="13:13">
      <c r="M5592" s="1858"/>
    </row>
    <row r="5593" spans="13:13">
      <c r="M5593" s="1858"/>
    </row>
    <row r="5594" spans="13:13">
      <c r="M5594" s="1858"/>
    </row>
    <row r="5595" spans="13:13">
      <c r="M5595" s="1858"/>
    </row>
    <row r="5596" spans="13:13">
      <c r="M5596" s="1858"/>
    </row>
    <row r="5597" spans="13:13">
      <c r="M5597" s="1858"/>
    </row>
    <row r="5598" spans="13:13">
      <c r="M5598" s="1858"/>
    </row>
    <row r="5599" spans="13:13">
      <c r="M5599" s="1858"/>
    </row>
    <row r="5600" spans="13:13">
      <c r="M5600" s="1858"/>
    </row>
    <row r="5601" spans="13:13">
      <c r="M5601" s="1858"/>
    </row>
    <row r="5602" spans="13:13">
      <c r="M5602" s="1858"/>
    </row>
    <row r="5603" spans="13:13">
      <c r="M5603" s="1858"/>
    </row>
    <row r="5604" spans="13:13">
      <c r="M5604" s="1858"/>
    </row>
    <row r="5605" spans="13:13">
      <c r="M5605" s="1858"/>
    </row>
    <row r="5606" spans="13:13">
      <c r="M5606" s="1858"/>
    </row>
    <row r="5607" spans="13:13">
      <c r="M5607" s="1858"/>
    </row>
    <row r="5608" spans="13:13">
      <c r="M5608" s="1858"/>
    </row>
    <row r="5609" spans="13:13">
      <c r="M5609" s="1858"/>
    </row>
    <row r="5610" spans="13:13">
      <c r="M5610" s="1858"/>
    </row>
    <row r="5611" spans="13:13">
      <c r="M5611" s="1858"/>
    </row>
    <row r="5612" spans="13:13">
      <c r="M5612" s="1858"/>
    </row>
    <row r="5613" spans="13:13">
      <c r="M5613" s="1858"/>
    </row>
    <row r="5614" spans="13:13">
      <c r="M5614" s="1858"/>
    </row>
    <row r="5615" spans="13:13">
      <c r="M5615" s="1858"/>
    </row>
    <row r="5616" spans="13:13">
      <c r="M5616" s="1858"/>
    </row>
    <row r="5617" spans="13:13">
      <c r="M5617" s="1858"/>
    </row>
    <row r="5618" spans="13:13">
      <c r="M5618" s="1858"/>
    </row>
    <row r="5619" spans="13:13">
      <c r="M5619" s="1858"/>
    </row>
    <row r="5620" spans="13:13">
      <c r="M5620" s="1858"/>
    </row>
    <row r="5621" spans="13:13">
      <c r="M5621" s="1858"/>
    </row>
    <row r="5622" spans="13:13">
      <c r="M5622" s="1858"/>
    </row>
    <row r="5623" spans="13:13">
      <c r="M5623" s="1858"/>
    </row>
    <row r="5624" spans="13:13">
      <c r="M5624" s="1858"/>
    </row>
    <row r="5625" spans="13:13">
      <c r="M5625" s="1858"/>
    </row>
    <row r="5626" spans="13:13">
      <c r="M5626" s="1858"/>
    </row>
    <row r="5627" spans="13:13">
      <c r="M5627" s="1858"/>
    </row>
    <row r="5628" spans="13:13">
      <c r="M5628" s="1858"/>
    </row>
    <row r="5629" spans="13:13">
      <c r="M5629" s="1858"/>
    </row>
    <row r="5630" spans="13:13">
      <c r="M5630" s="1858"/>
    </row>
    <row r="5631" spans="13:13">
      <c r="M5631" s="1858"/>
    </row>
    <row r="5632" spans="13:13">
      <c r="M5632" s="1858"/>
    </row>
    <row r="5633" spans="13:13">
      <c r="M5633" s="1858"/>
    </row>
    <row r="5634" spans="13:13">
      <c r="M5634" s="1858"/>
    </row>
    <row r="5635" spans="13:13">
      <c r="M5635" s="1858"/>
    </row>
    <row r="5636" spans="13:13">
      <c r="M5636" s="1858"/>
    </row>
    <row r="5637" spans="13:13">
      <c r="M5637" s="1858"/>
    </row>
    <row r="5638" spans="13:13">
      <c r="M5638" s="1858"/>
    </row>
    <row r="5639" spans="13:13">
      <c r="M5639" s="1858"/>
    </row>
    <row r="5640" spans="13:13">
      <c r="M5640" s="1858"/>
    </row>
    <row r="5641" spans="13:13">
      <c r="M5641" s="1858"/>
    </row>
    <row r="5642" spans="13:13">
      <c r="M5642" s="1858"/>
    </row>
    <row r="5643" spans="13:13">
      <c r="M5643" s="1858"/>
    </row>
    <row r="5644" spans="13:13">
      <c r="M5644" s="1858"/>
    </row>
    <row r="5645" spans="13:13">
      <c r="M5645" s="1858"/>
    </row>
    <row r="5646" spans="13:13">
      <c r="M5646" s="1858"/>
    </row>
    <row r="5647" spans="13:13">
      <c r="M5647" s="1858"/>
    </row>
    <row r="5648" spans="13:13">
      <c r="M5648" s="1858"/>
    </row>
    <row r="5649" spans="13:13">
      <c r="M5649" s="1858"/>
    </row>
    <row r="5650" spans="13:13">
      <c r="M5650" s="1858"/>
    </row>
    <row r="5651" spans="13:13">
      <c r="M5651" s="1858"/>
    </row>
    <row r="5652" spans="13:13">
      <c r="M5652" s="1858"/>
    </row>
    <row r="5653" spans="13:13">
      <c r="M5653" s="1858"/>
    </row>
    <row r="5654" spans="13:13">
      <c r="M5654" s="1858"/>
    </row>
    <row r="5655" spans="13:13">
      <c r="M5655" s="1858"/>
    </row>
    <row r="5656" spans="13:13">
      <c r="M5656" s="1858"/>
    </row>
    <row r="5657" spans="13:13">
      <c r="M5657" s="1858"/>
    </row>
    <row r="5658" spans="13:13">
      <c r="M5658" s="1858"/>
    </row>
    <row r="5659" spans="13:13">
      <c r="M5659" s="1858"/>
    </row>
    <row r="5660" spans="13:13">
      <c r="M5660" s="1858"/>
    </row>
    <row r="5661" spans="13:13">
      <c r="M5661" s="1858"/>
    </row>
    <row r="5662" spans="13:13">
      <c r="M5662" s="1858"/>
    </row>
    <row r="5663" spans="13:13">
      <c r="M5663" s="1858"/>
    </row>
    <row r="5664" spans="13:13">
      <c r="M5664" s="1858"/>
    </row>
    <row r="5665" spans="13:13">
      <c r="M5665" s="1858"/>
    </row>
    <row r="5666" spans="13:13">
      <c r="M5666" s="1858"/>
    </row>
    <row r="5667" spans="13:13">
      <c r="M5667" s="1858"/>
    </row>
    <row r="5668" spans="13:13">
      <c r="M5668" s="1858"/>
    </row>
    <row r="5669" spans="13:13">
      <c r="M5669" s="1858"/>
    </row>
    <row r="5670" spans="13:13">
      <c r="M5670" s="1858"/>
    </row>
    <row r="5671" spans="13:13">
      <c r="M5671" s="1858"/>
    </row>
    <row r="5672" spans="13:13">
      <c r="M5672" s="1858"/>
    </row>
    <row r="5673" spans="13:13">
      <c r="M5673" s="1858"/>
    </row>
    <row r="5674" spans="13:13">
      <c r="M5674" s="1858"/>
    </row>
    <row r="5675" spans="13:13">
      <c r="M5675" s="1858"/>
    </row>
    <row r="5676" spans="13:13">
      <c r="M5676" s="1858"/>
    </row>
    <row r="5677" spans="13:13">
      <c r="M5677" s="1858"/>
    </row>
    <row r="5678" spans="13:13">
      <c r="M5678" s="1858"/>
    </row>
    <row r="5679" spans="13:13">
      <c r="M5679" s="1858"/>
    </row>
    <row r="5680" spans="13:13">
      <c r="M5680" s="1858"/>
    </row>
    <row r="5681" spans="13:13">
      <c r="M5681" s="1858"/>
    </row>
    <row r="5682" spans="13:13">
      <c r="M5682" s="1858"/>
    </row>
    <row r="5683" spans="13:13">
      <c r="M5683" s="1858"/>
    </row>
    <row r="5684" spans="13:13">
      <c r="M5684" s="1858"/>
    </row>
    <row r="5685" spans="13:13">
      <c r="M5685" s="1858"/>
    </row>
    <row r="5686" spans="13:13">
      <c r="M5686" s="1858"/>
    </row>
    <row r="5687" spans="13:13">
      <c r="M5687" s="1858"/>
    </row>
    <row r="5688" spans="13:13">
      <c r="M5688" s="1858"/>
    </row>
    <row r="5689" spans="13:13">
      <c r="M5689" s="1858"/>
    </row>
    <row r="5690" spans="13:13">
      <c r="M5690" s="1858"/>
    </row>
    <row r="5691" spans="13:13">
      <c r="M5691" s="1858"/>
    </row>
    <row r="5692" spans="13:13">
      <c r="M5692" s="1858"/>
    </row>
    <row r="5693" spans="13:13">
      <c r="M5693" s="1858"/>
    </row>
    <row r="5694" spans="13:13">
      <c r="M5694" s="1858"/>
    </row>
    <row r="5695" spans="13:13">
      <c r="M5695" s="1858"/>
    </row>
    <row r="5696" spans="13:13">
      <c r="M5696" s="1858"/>
    </row>
    <row r="5697" spans="13:13">
      <c r="M5697" s="1858"/>
    </row>
    <row r="5698" spans="13:13">
      <c r="M5698" s="1858"/>
    </row>
    <row r="5699" spans="13:13">
      <c r="M5699" s="1858"/>
    </row>
    <row r="5700" spans="13:13">
      <c r="M5700" s="1858"/>
    </row>
    <row r="5701" spans="13:13">
      <c r="M5701" s="1858"/>
    </row>
    <row r="5702" spans="13:13">
      <c r="M5702" s="1858"/>
    </row>
    <row r="5703" spans="13:13">
      <c r="M5703" s="1858"/>
    </row>
    <row r="5704" spans="13:13">
      <c r="M5704" s="1858"/>
    </row>
    <row r="5705" spans="13:13">
      <c r="M5705" s="1858"/>
    </row>
    <row r="5706" spans="13:13">
      <c r="M5706" s="1858"/>
    </row>
    <row r="5707" spans="13:13">
      <c r="M5707" s="1858"/>
    </row>
    <row r="5708" spans="13:13">
      <c r="M5708" s="1858"/>
    </row>
    <row r="5709" spans="13:13">
      <c r="M5709" s="1858"/>
    </row>
    <row r="5710" spans="13:13">
      <c r="M5710" s="1858"/>
    </row>
    <row r="5711" spans="13:13">
      <c r="M5711" s="1858"/>
    </row>
    <row r="5712" spans="13:13">
      <c r="M5712" s="1858"/>
    </row>
    <row r="5713" spans="13:13">
      <c r="M5713" s="1858"/>
    </row>
    <row r="5714" spans="13:13">
      <c r="M5714" s="1858"/>
    </row>
    <row r="5715" spans="13:13">
      <c r="M5715" s="1858"/>
    </row>
    <row r="5716" spans="13:13">
      <c r="M5716" s="1858"/>
    </row>
    <row r="5717" spans="13:13">
      <c r="M5717" s="1858"/>
    </row>
    <row r="5718" spans="13:13">
      <c r="M5718" s="1858"/>
    </row>
    <row r="5719" spans="13:13">
      <c r="M5719" s="1858"/>
    </row>
    <row r="5720" spans="13:13">
      <c r="M5720" s="1858"/>
    </row>
    <row r="5721" spans="13:13">
      <c r="M5721" s="1858"/>
    </row>
    <row r="5722" spans="13:13">
      <c r="M5722" s="1858"/>
    </row>
    <row r="5723" spans="13:13">
      <c r="M5723" s="1858"/>
    </row>
    <row r="5724" spans="13:13">
      <c r="M5724" s="1858"/>
    </row>
    <row r="5725" spans="13:13">
      <c r="M5725" s="1858"/>
    </row>
    <row r="5726" spans="13:13">
      <c r="M5726" s="1858"/>
    </row>
    <row r="5727" spans="13:13">
      <c r="M5727" s="1858"/>
    </row>
    <row r="5728" spans="13:13">
      <c r="M5728" s="1858"/>
    </row>
    <row r="5729" spans="13:13">
      <c r="M5729" s="1858"/>
    </row>
    <row r="5730" spans="13:13">
      <c r="M5730" s="1858"/>
    </row>
    <row r="5731" spans="13:13">
      <c r="M5731" s="1858"/>
    </row>
    <row r="5732" spans="13:13">
      <c r="M5732" s="1858"/>
    </row>
    <row r="5733" spans="13:13">
      <c r="M5733" s="1858"/>
    </row>
    <row r="5734" spans="13:13">
      <c r="M5734" s="1858"/>
    </row>
    <row r="5735" spans="13:13">
      <c r="M5735" s="1858"/>
    </row>
    <row r="5736" spans="13:13">
      <c r="M5736" s="1858"/>
    </row>
    <row r="5737" spans="13:13">
      <c r="M5737" s="1858"/>
    </row>
    <row r="5738" spans="13:13">
      <c r="M5738" s="1858"/>
    </row>
    <row r="5739" spans="13:13">
      <c r="M5739" s="1858"/>
    </row>
    <row r="5740" spans="13:13">
      <c r="M5740" s="1858"/>
    </row>
    <row r="5741" spans="13:13">
      <c r="M5741" s="1858"/>
    </row>
    <row r="5742" spans="13:13">
      <c r="M5742" s="1858"/>
    </row>
    <row r="5743" spans="13:13">
      <c r="M5743" s="1858"/>
    </row>
    <row r="5744" spans="13:13">
      <c r="M5744" s="1858"/>
    </row>
    <row r="5745" spans="13:13">
      <c r="M5745" s="1858"/>
    </row>
    <row r="5746" spans="13:13">
      <c r="M5746" s="1858"/>
    </row>
    <row r="5747" spans="13:13">
      <c r="M5747" s="1858"/>
    </row>
    <row r="5748" spans="13:13">
      <c r="M5748" s="1858"/>
    </row>
    <row r="5749" spans="13:13">
      <c r="M5749" s="1858"/>
    </row>
    <row r="5750" spans="13:13">
      <c r="M5750" s="1858"/>
    </row>
    <row r="5751" spans="13:13">
      <c r="M5751" s="1858"/>
    </row>
    <row r="5752" spans="13:13">
      <c r="M5752" s="1858"/>
    </row>
    <row r="5753" spans="13:13">
      <c r="M5753" s="1858"/>
    </row>
    <row r="5754" spans="13:13">
      <c r="M5754" s="1858"/>
    </row>
    <row r="5755" spans="13:13">
      <c r="M5755" s="1858"/>
    </row>
    <row r="5756" spans="13:13">
      <c r="M5756" s="1858"/>
    </row>
    <row r="5757" spans="13:13">
      <c r="M5757" s="1858"/>
    </row>
    <row r="5758" spans="13:13">
      <c r="M5758" s="1858"/>
    </row>
    <row r="5759" spans="13:13">
      <c r="M5759" s="1858"/>
    </row>
    <row r="5760" spans="13:13">
      <c r="M5760" s="1858"/>
    </row>
    <row r="5761" spans="13:13">
      <c r="M5761" s="1858"/>
    </row>
    <row r="5762" spans="13:13">
      <c r="M5762" s="1858"/>
    </row>
    <row r="5763" spans="13:13">
      <c r="M5763" s="1858"/>
    </row>
    <row r="5764" spans="13:13">
      <c r="M5764" s="1858"/>
    </row>
    <row r="5765" spans="13:13">
      <c r="M5765" s="1858"/>
    </row>
    <row r="5766" spans="13:13">
      <c r="M5766" s="1858"/>
    </row>
    <row r="5767" spans="13:13">
      <c r="M5767" s="1858"/>
    </row>
    <row r="5768" spans="13:13">
      <c r="M5768" s="1858"/>
    </row>
    <row r="5769" spans="13:13">
      <c r="M5769" s="1858"/>
    </row>
    <row r="5770" spans="13:13">
      <c r="M5770" s="1858"/>
    </row>
    <row r="5771" spans="13:13">
      <c r="M5771" s="1858"/>
    </row>
    <row r="5772" spans="13:13">
      <c r="M5772" s="1858"/>
    </row>
    <row r="5773" spans="13:13">
      <c r="M5773" s="1858"/>
    </row>
    <row r="5774" spans="13:13">
      <c r="M5774" s="1858"/>
    </row>
    <row r="5775" spans="13:13">
      <c r="M5775" s="1858"/>
    </row>
    <row r="5776" spans="13:13">
      <c r="M5776" s="1858"/>
    </row>
    <row r="5777" spans="13:13">
      <c r="M5777" s="1858"/>
    </row>
    <row r="5778" spans="13:13">
      <c r="M5778" s="1858"/>
    </row>
    <row r="5779" spans="13:13">
      <c r="M5779" s="1858"/>
    </row>
    <row r="5780" spans="13:13">
      <c r="M5780" s="1858"/>
    </row>
    <row r="5781" spans="13:13">
      <c r="M5781" s="1858"/>
    </row>
    <row r="5782" spans="13:13">
      <c r="M5782" s="1858"/>
    </row>
    <row r="5783" spans="13:13">
      <c r="M5783" s="1858"/>
    </row>
    <row r="5784" spans="13:13">
      <c r="M5784" s="1858"/>
    </row>
    <row r="5785" spans="13:13">
      <c r="M5785" s="1858"/>
    </row>
    <row r="5786" spans="13:13">
      <c r="M5786" s="1858"/>
    </row>
    <row r="5787" spans="13:13">
      <c r="M5787" s="1858"/>
    </row>
    <row r="5788" spans="13:13">
      <c r="M5788" s="1858"/>
    </row>
    <row r="5789" spans="13:13">
      <c r="M5789" s="1858"/>
    </row>
    <row r="5790" spans="13:13">
      <c r="M5790" s="1858"/>
    </row>
    <row r="5791" spans="13:13">
      <c r="M5791" s="1858"/>
    </row>
    <row r="5792" spans="13:13">
      <c r="M5792" s="1858"/>
    </row>
    <row r="5793" spans="13:13">
      <c r="M5793" s="1858"/>
    </row>
    <row r="5794" spans="13:13">
      <c r="M5794" s="1858"/>
    </row>
    <row r="5795" spans="13:13">
      <c r="M5795" s="1858"/>
    </row>
    <row r="5796" spans="13:13">
      <c r="M5796" s="1858"/>
    </row>
    <row r="5797" spans="13:13">
      <c r="M5797" s="1858"/>
    </row>
    <row r="5798" spans="13:13">
      <c r="M5798" s="1858"/>
    </row>
    <row r="5799" spans="13:13">
      <c r="M5799" s="1858"/>
    </row>
    <row r="5800" spans="13:13">
      <c r="M5800" s="1858"/>
    </row>
    <row r="5801" spans="13:13">
      <c r="M5801" s="1858"/>
    </row>
    <row r="5802" spans="13:13">
      <c r="M5802" s="1858"/>
    </row>
    <row r="5803" spans="13:13">
      <c r="M5803" s="1858"/>
    </row>
    <row r="5804" spans="13:13">
      <c r="M5804" s="1858"/>
    </row>
    <row r="5805" spans="13:13">
      <c r="M5805" s="1858"/>
    </row>
    <row r="5806" spans="13:13">
      <c r="M5806" s="1858"/>
    </row>
    <row r="5807" spans="13:13">
      <c r="M5807" s="1858"/>
    </row>
    <row r="5808" spans="13:13">
      <c r="M5808" s="1858"/>
    </row>
    <row r="5809" spans="13:13">
      <c r="M5809" s="1858"/>
    </row>
    <row r="5810" spans="13:13">
      <c r="M5810" s="1858"/>
    </row>
    <row r="5811" spans="13:13">
      <c r="M5811" s="1858"/>
    </row>
    <row r="5812" spans="13:13">
      <c r="M5812" s="1858"/>
    </row>
    <row r="5813" spans="13:13">
      <c r="M5813" s="1858"/>
    </row>
    <row r="5814" spans="13:13">
      <c r="M5814" s="1858"/>
    </row>
    <row r="5815" spans="13:13">
      <c r="M5815" s="1858"/>
    </row>
    <row r="5816" spans="13:13">
      <c r="M5816" s="1858"/>
    </row>
    <row r="5817" spans="13:13">
      <c r="M5817" s="1858"/>
    </row>
    <row r="5818" spans="13:13">
      <c r="M5818" s="1858"/>
    </row>
    <row r="5819" spans="13:13">
      <c r="M5819" s="1858"/>
    </row>
    <row r="5820" spans="13:13">
      <c r="M5820" s="1858"/>
    </row>
    <row r="5821" spans="13:13">
      <c r="M5821" s="1858"/>
    </row>
    <row r="5822" spans="13:13">
      <c r="M5822" s="1858"/>
    </row>
    <row r="5823" spans="13:13">
      <c r="M5823" s="1858"/>
    </row>
    <row r="5824" spans="13:13">
      <c r="M5824" s="1858"/>
    </row>
    <row r="5825" spans="13:13">
      <c r="M5825" s="1858"/>
    </row>
    <row r="5826" spans="13:13">
      <c r="M5826" s="1858"/>
    </row>
    <row r="5827" spans="13:13">
      <c r="M5827" s="1858"/>
    </row>
    <row r="5828" spans="13:13">
      <c r="M5828" s="1858"/>
    </row>
    <row r="5829" spans="13:13">
      <c r="M5829" s="1858"/>
    </row>
    <row r="5830" spans="13:13">
      <c r="M5830" s="1858"/>
    </row>
    <row r="5831" spans="13:13">
      <c r="M5831" s="1858"/>
    </row>
    <row r="5832" spans="13:13">
      <c r="M5832" s="1858"/>
    </row>
    <row r="5833" spans="13:13">
      <c r="M5833" s="1858"/>
    </row>
    <row r="5834" spans="13:13">
      <c r="M5834" s="1858"/>
    </row>
    <row r="5835" spans="13:13">
      <c r="M5835" s="1858"/>
    </row>
    <row r="5836" spans="13:13">
      <c r="M5836" s="1858"/>
    </row>
    <row r="5837" spans="13:13">
      <c r="M5837" s="1858"/>
    </row>
    <row r="5838" spans="13:13">
      <c r="M5838" s="1858"/>
    </row>
    <row r="5839" spans="13:13">
      <c r="M5839" s="1858"/>
    </row>
    <row r="5840" spans="13:13">
      <c r="M5840" s="1858"/>
    </row>
    <row r="5841" spans="13:13">
      <c r="M5841" s="1858"/>
    </row>
    <row r="5842" spans="13:13">
      <c r="M5842" s="1858"/>
    </row>
    <row r="5843" spans="13:13">
      <c r="M5843" s="1858"/>
    </row>
    <row r="5844" spans="13:13">
      <c r="M5844" s="1858"/>
    </row>
    <row r="5845" spans="13:13">
      <c r="M5845" s="1858"/>
    </row>
    <row r="5846" spans="13:13">
      <c r="M5846" s="1858"/>
    </row>
    <row r="5847" spans="13:13">
      <c r="M5847" s="1858"/>
    </row>
    <row r="5848" spans="13:13">
      <c r="M5848" s="1858"/>
    </row>
    <row r="5849" spans="13:13">
      <c r="M5849" s="1858"/>
    </row>
    <row r="5850" spans="13:13">
      <c r="M5850" s="1858"/>
    </row>
    <row r="5851" spans="13:13">
      <c r="M5851" s="1858"/>
    </row>
    <row r="5852" spans="13:13">
      <c r="M5852" s="1858"/>
    </row>
    <row r="5853" spans="13:13">
      <c r="M5853" s="1858"/>
    </row>
    <row r="5854" spans="13:13">
      <c r="M5854" s="1858"/>
    </row>
    <row r="5855" spans="13:13">
      <c r="M5855" s="1858"/>
    </row>
    <row r="5856" spans="13:13">
      <c r="M5856" s="1858"/>
    </row>
    <row r="5857" spans="13:13">
      <c r="M5857" s="1858"/>
    </row>
    <row r="5858" spans="13:13">
      <c r="M5858" s="1858"/>
    </row>
    <row r="5859" spans="13:13">
      <c r="M5859" s="1858"/>
    </row>
    <row r="5860" spans="13:13">
      <c r="M5860" s="1858"/>
    </row>
    <row r="5861" spans="13:13">
      <c r="M5861" s="1858"/>
    </row>
    <row r="5862" spans="13:13">
      <c r="M5862" s="1858"/>
    </row>
    <row r="5863" spans="13:13">
      <c r="M5863" s="1858"/>
    </row>
    <row r="5864" spans="13:13">
      <c r="M5864" s="1858"/>
    </row>
    <row r="5865" spans="13:13">
      <c r="M5865" s="1858"/>
    </row>
    <row r="5866" spans="13:13">
      <c r="M5866" s="1858"/>
    </row>
    <row r="5867" spans="13:13">
      <c r="M5867" s="1858"/>
    </row>
    <row r="5868" spans="13:13">
      <c r="M5868" s="1858"/>
    </row>
    <row r="5869" spans="13:13">
      <c r="M5869" s="1858"/>
    </row>
    <row r="5870" spans="13:13">
      <c r="M5870" s="1858"/>
    </row>
    <row r="5871" spans="13:13">
      <c r="M5871" s="1858"/>
    </row>
    <row r="5872" spans="13:13">
      <c r="M5872" s="1858"/>
    </row>
    <row r="5873" spans="13:13">
      <c r="M5873" s="1858"/>
    </row>
    <row r="5874" spans="13:13">
      <c r="M5874" s="1858"/>
    </row>
    <row r="5875" spans="13:13">
      <c r="M5875" s="1858"/>
    </row>
    <row r="5876" spans="13:13">
      <c r="M5876" s="1858"/>
    </row>
    <row r="5877" spans="13:13">
      <c r="M5877" s="1858"/>
    </row>
    <row r="5878" spans="13:13">
      <c r="M5878" s="1858"/>
    </row>
    <row r="5879" spans="13:13">
      <c r="M5879" s="1858"/>
    </row>
    <row r="5880" spans="13:13">
      <c r="M5880" s="1858"/>
    </row>
    <row r="5881" spans="13:13">
      <c r="M5881" s="1858"/>
    </row>
    <row r="5882" spans="13:13">
      <c r="M5882" s="1858"/>
    </row>
    <row r="5883" spans="13:13">
      <c r="M5883" s="1858"/>
    </row>
    <row r="5884" spans="13:13">
      <c r="M5884" s="1858"/>
    </row>
    <row r="5885" spans="13:13">
      <c r="M5885" s="1858"/>
    </row>
    <row r="5886" spans="13:13">
      <c r="M5886" s="1858"/>
    </row>
    <row r="5887" spans="13:13">
      <c r="M5887" s="1858"/>
    </row>
    <row r="5888" spans="13:13">
      <c r="M5888" s="1858"/>
    </row>
    <row r="5889" spans="13:13">
      <c r="M5889" s="1858"/>
    </row>
    <row r="5890" spans="13:13">
      <c r="M5890" s="1858"/>
    </row>
    <row r="5891" spans="13:13">
      <c r="M5891" s="1858"/>
    </row>
    <row r="5892" spans="13:13">
      <c r="M5892" s="1858"/>
    </row>
    <row r="5893" spans="13:13">
      <c r="M5893" s="1858"/>
    </row>
    <row r="5894" spans="13:13">
      <c r="M5894" s="1858"/>
    </row>
    <row r="5895" spans="13:13">
      <c r="M5895" s="1858"/>
    </row>
    <row r="5896" spans="13:13">
      <c r="M5896" s="1858"/>
    </row>
    <row r="5897" spans="13:13">
      <c r="M5897" s="1858"/>
    </row>
    <row r="5898" spans="13:13">
      <c r="M5898" s="1858"/>
    </row>
    <row r="5899" spans="13:13">
      <c r="M5899" s="1858"/>
    </row>
    <row r="5900" spans="13:13">
      <c r="M5900" s="1858"/>
    </row>
    <row r="5901" spans="13:13">
      <c r="M5901" s="1858"/>
    </row>
    <row r="5902" spans="13:13">
      <c r="M5902" s="1858"/>
    </row>
    <row r="5903" spans="13:13">
      <c r="M5903" s="1858"/>
    </row>
    <row r="5904" spans="13:13">
      <c r="M5904" s="1858"/>
    </row>
    <row r="5905" spans="13:13">
      <c r="M5905" s="1858"/>
    </row>
    <row r="5906" spans="13:13">
      <c r="M5906" s="1858"/>
    </row>
    <row r="5907" spans="13:13">
      <c r="M5907" s="1858"/>
    </row>
    <row r="5908" spans="13:13">
      <c r="M5908" s="1858"/>
    </row>
    <row r="5909" spans="13:13">
      <c r="M5909" s="1858"/>
    </row>
    <row r="5910" spans="13:13">
      <c r="M5910" s="1858"/>
    </row>
    <row r="5911" spans="13:13">
      <c r="M5911" s="1858"/>
    </row>
    <row r="5912" spans="13:13">
      <c r="M5912" s="1858"/>
    </row>
    <row r="5913" spans="13:13">
      <c r="M5913" s="1858"/>
    </row>
    <row r="5914" spans="13:13">
      <c r="M5914" s="1858"/>
    </row>
    <row r="5915" spans="13:13">
      <c r="M5915" s="1858"/>
    </row>
    <row r="5916" spans="13:13">
      <c r="M5916" s="1858"/>
    </row>
    <row r="5917" spans="13:13">
      <c r="M5917" s="1858"/>
    </row>
    <row r="5918" spans="13:13">
      <c r="M5918" s="1858"/>
    </row>
    <row r="5919" spans="13:13">
      <c r="M5919" s="1858"/>
    </row>
    <row r="5920" spans="13:13">
      <c r="M5920" s="1858"/>
    </row>
    <row r="5921" spans="13:13">
      <c r="M5921" s="1858"/>
    </row>
    <row r="5922" spans="13:13">
      <c r="M5922" s="1858"/>
    </row>
    <row r="5923" spans="13:13">
      <c r="M5923" s="1858"/>
    </row>
    <row r="5924" spans="13:13">
      <c r="M5924" s="1858"/>
    </row>
    <row r="5925" spans="13:13">
      <c r="M5925" s="1858"/>
    </row>
    <row r="5926" spans="13:13">
      <c r="M5926" s="1858"/>
    </row>
    <row r="5927" spans="13:13">
      <c r="M5927" s="1858"/>
    </row>
    <row r="5928" spans="13:13">
      <c r="M5928" s="1858"/>
    </row>
    <row r="5929" spans="13:13">
      <c r="M5929" s="1858"/>
    </row>
    <row r="5930" spans="13:13">
      <c r="M5930" s="1858"/>
    </row>
    <row r="5931" spans="13:13">
      <c r="M5931" s="1858"/>
    </row>
    <row r="5932" spans="13:13">
      <c r="M5932" s="1858"/>
    </row>
    <row r="5933" spans="13:13">
      <c r="M5933" s="1858"/>
    </row>
    <row r="5934" spans="13:13">
      <c r="M5934" s="1858"/>
    </row>
    <row r="5935" spans="13:13">
      <c r="M5935" s="1858"/>
    </row>
    <row r="5936" spans="13:13">
      <c r="M5936" s="1858"/>
    </row>
    <row r="5937" spans="13:13">
      <c r="M5937" s="1858"/>
    </row>
    <row r="5938" spans="13:13">
      <c r="M5938" s="1858"/>
    </row>
    <row r="5939" spans="13:13">
      <c r="M5939" s="1858"/>
    </row>
    <row r="5940" spans="13:13">
      <c r="M5940" s="1858"/>
    </row>
    <row r="5941" spans="13:13">
      <c r="M5941" s="1858"/>
    </row>
    <row r="5942" spans="13:13">
      <c r="M5942" s="1858"/>
    </row>
    <row r="5943" spans="13:13">
      <c r="M5943" s="1858"/>
    </row>
    <row r="5944" spans="13:13">
      <c r="M5944" s="1858"/>
    </row>
    <row r="5945" spans="13:13">
      <c r="M5945" s="1858"/>
    </row>
    <row r="5946" spans="13:13">
      <c r="M5946" s="1858"/>
    </row>
    <row r="5947" spans="13:13">
      <c r="M5947" s="1858"/>
    </row>
    <row r="5948" spans="13:13">
      <c r="M5948" s="1858"/>
    </row>
    <row r="5949" spans="13:13">
      <c r="M5949" s="1858"/>
    </row>
    <row r="5950" spans="13:13">
      <c r="M5950" s="1858"/>
    </row>
    <row r="5951" spans="13:13">
      <c r="M5951" s="1858"/>
    </row>
    <row r="5952" spans="13:13">
      <c r="M5952" s="1858"/>
    </row>
    <row r="5953" spans="13:13">
      <c r="M5953" s="1858"/>
    </row>
    <row r="5954" spans="13:13">
      <c r="M5954" s="1858"/>
    </row>
    <row r="5955" spans="13:13">
      <c r="M5955" s="1858"/>
    </row>
    <row r="5956" spans="13:13">
      <c r="M5956" s="1858"/>
    </row>
    <row r="5957" spans="13:13">
      <c r="M5957" s="1858"/>
    </row>
    <row r="5958" spans="13:13">
      <c r="M5958" s="1858"/>
    </row>
    <row r="5959" spans="13:13">
      <c r="M5959" s="1858"/>
    </row>
    <row r="5960" spans="13:13">
      <c r="M5960" s="1858"/>
    </row>
    <row r="5961" spans="13:13">
      <c r="M5961" s="1858"/>
    </row>
    <row r="5962" spans="13:13">
      <c r="M5962" s="1858"/>
    </row>
    <row r="5963" spans="13:13">
      <c r="M5963" s="1858"/>
    </row>
    <row r="5964" spans="13:13">
      <c r="M5964" s="1858"/>
    </row>
    <row r="5965" spans="13:13">
      <c r="M5965" s="1858"/>
    </row>
    <row r="5966" spans="13:13">
      <c r="M5966" s="1858"/>
    </row>
    <row r="5967" spans="13:13">
      <c r="M5967" s="1858"/>
    </row>
    <row r="5968" spans="13:13">
      <c r="M5968" s="1858"/>
    </row>
    <row r="5969" spans="13:13">
      <c r="M5969" s="1858"/>
    </row>
    <row r="5970" spans="13:13">
      <c r="M5970" s="1858"/>
    </row>
    <row r="5971" spans="13:13">
      <c r="M5971" s="1858"/>
    </row>
    <row r="5972" spans="13:13">
      <c r="M5972" s="1858"/>
    </row>
    <row r="5973" spans="13:13">
      <c r="M5973" s="1858"/>
    </row>
    <row r="5974" spans="13:13">
      <c r="M5974" s="1858"/>
    </row>
    <row r="5975" spans="13:13">
      <c r="M5975" s="1858"/>
    </row>
    <row r="5976" spans="13:13">
      <c r="M5976" s="1858"/>
    </row>
    <row r="5977" spans="13:13">
      <c r="M5977" s="1858"/>
    </row>
    <row r="5978" spans="13:13">
      <c r="M5978" s="1858"/>
    </row>
    <row r="5979" spans="13:13">
      <c r="M5979" s="1858"/>
    </row>
    <row r="5980" spans="13:13">
      <c r="M5980" s="1858"/>
    </row>
    <row r="5981" spans="13:13">
      <c r="M5981" s="1858"/>
    </row>
    <row r="5982" spans="13:13">
      <c r="M5982" s="1858"/>
    </row>
    <row r="5983" spans="13:13">
      <c r="M5983" s="1858"/>
    </row>
    <row r="5984" spans="13:13">
      <c r="M5984" s="1858"/>
    </row>
    <row r="5985" spans="13:13">
      <c r="M5985" s="1858"/>
    </row>
    <row r="5986" spans="13:13">
      <c r="M5986" s="1858"/>
    </row>
    <row r="5987" spans="13:13">
      <c r="M5987" s="1858"/>
    </row>
    <row r="5988" spans="13:13">
      <c r="M5988" s="1858"/>
    </row>
    <row r="5989" spans="13:13">
      <c r="M5989" s="1858"/>
    </row>
    <row r="5990" spans="13:13">
      <c r="M5990" s="1858"/>
    </row>
    <row r="5991" spans="13:13">
      <c r="M5991" s="1858"/>
    </row>
    <row r="5992" spans="13:13">
      <c r="M5992" s="1858"/>
    </row>
    <row r="5993" spans="13:13">
      <c r="M5993" s="1858"/>
    </row>
    <row r="5994" spans="13:13">
      <c r="M5994" s="1858"/>
    </row>
    <row r="5995" spans="13:13">
      <c r="M5995" s="1858"/>
    </row>
    <row r="5996" spans="13:13">
      <c r="M5996" s="1858"/>
    </row>
    <row r="5997" spans="13:13">
      <c r="M5997" s="1858"/>
    </row>
    <row r="5998" spans="13:13">
      <c r="M5998" s="1858"/>
    </row>
    <row r="5999" spans="13:13">
      <c r="M5999" s="1858"/>
    </row>
    <row r="6000" spans="13:13">
      <c r="M6000" s="1858"/>
    </row>
    <row r="6001" spans="13:13">
      <c r="M6001" s="1858"/>
    </row>
    <row r="6002" spans="13:13">
      <c r="M6002" s="1858"/>
    </row>
    <row r="6003" spans="13:13">
      <c r="M6003" s="1858"/>
    </row>
    <row r="6004" spans="13:13">
      <c r="M6004" s="1858"/>
    </row>
    <row r="6005" spans="13:13">
      <c r="M6005" s="1858"/>
    </row>
    <row r="6006" spans="13:13">
      <c r="M6006" s="1858"/>
    </row>
    <row r="6007" spans="13:13">
      <c r="M6007" s="1858"/>
    </row>
    <row r="6008" spans="13:13">
      <c r="M6008" s="1858"/>
    </row>
    <row r="6009" spans="13:13">
      <c r="M6009" s="1858"/>
    </row>
    <row r="6010" spans="13:13">
      <c r="M6010" s="1858"/>
    </row>
    <row r="6011" spans="13:13">
      <c r="M6011" s="1858"/>
    </row>
    <row r="6012" spans="13:13">
      <c r="M6012" s="1858"/>
    </row>
    <row r="6013" spans="13:13">
      <c r="M6013" s="1858"/>
    </row>
    <row r="6014" spans="13:13">
      <c r="M6014" s="1858"/>
    </row>
    <row r="6015" spans="13:13">
      <c r="M6015" s="1858"/>
    </row>
    <row r="6016" spans="13:13">
      <c r="M6016" s="1858"/>
    </row>
    <row r="6017" spans="13:13">
      <c r="M6017" s="1858"/>
    </row>
    <row r="6018" spans="13:13">
      <c r="M6018" s="1858"/>
    </row>
    <row r="6019" spans="13:13">
      <c r="M6019" s="1858"/>
    </row>
    <row r="6020" spans="13:13">
      <c r="M6020" s="1858"/>
    </row>
    <row r="6021" spans="13:13">
      <c r="M6021" s="1858"/>
    </row>
    <row r="6022" spans="13:13">
      <c r="M6022" s="1858"/>
    </row>
    <row r="6023" spans="13:13">
      <c r="M6023" s="1858"/>
    </row>
    <row r="6024" spans="13:13">
      <c r="M6024" s="1858"/>
    </row>
    <row r="6025" spans="13:13">
      <c r="M6025" s="1858"/>
    </row>
    <row r="6026" spans="13:13">
      <c r="M6026" s="1858"/>
    </row>
    <row r="6027" spans="13:13">
      <c r="M6027" s="1858"/>
    </row>
    <row r="6028" spans="13:13">
      <c r="M6028" s="1858"/>
    </row>
    <row r="6029" spans="13:13">
      <c r="M6029" s="1858"/>
    </row>
    <row r="6030" spans="13:13">
      <c r="M6030" s="1858"/>
    </row>
    <row r="6031" spans="13:13">
      <c r="M6031" s="1858"/>
    </row>
    <row r="6032" spans="13:13">
      <c r="M6032" s="1858"/>
    </row>
    <row r="6033" spans="13:13">
      <c r="M6033" s="1858"/>
    </row>
    <row r="6034" spans="13:13">
      <c r="M6034" s="1858"/>
    </row>
    <row r="6035" spans="13:13">
      <c r="M6035" s="1858"/>
    </row>
    <row r="6036" spans="13:13">
      <c r="M6036" s="1858"/>
    </row>
    <row r="6037" spans="13:13">
      <c r="M6037" s="1858"/>
    </row>
    <row r="6038" spans="13:13">
      <c r="M6038" s="1858"/>
    </row>
    <row r="6039" spans="13:13">
      <c r="M6039" s="1858"/>
    </row>
    <row r="6040" spans="13:13">
      <c r="M6040" s="1858"/>
    </row>
    <row r="6041" spans="13:13">
      <c r="M6041" s="1858"/>
    </row>
    <row r="6042" spans="13:13">
      <c r="M6042" s="1858"/>
    </row>
    <row r="6043" spans="13:13">
      <c r="M6043" s="1858"/>
    </row>
    <row r="6044" spans="13:13">
      <c r="M6044" s="1858"/>
    </row>
    <row r="6045" spans="13:13">
      <c r="M6045" s="1858"/>
    </row>
    <row r="6046" spans="13:13">
      <c r="M6046" s="1858"/>
    </row>
    <row r="6047" spans="13:13">
      <c r="M6047" s="1858"/>
    </row>
    <row r="6048" spans="13:13">
      <c r="M6048" s="1858"/>
    </row>
    <row r="6049" spans="13:13">
      <c r="M6049" s="1858"/>
    </row>
    <row r="6050" spans="13:13">
      <c r="M6050" s="1858"/>
    </row>
    <row r="6051" spans="13:13">
      <c r="M6051" s="1858"/>
    </row>
    <row r="6052" spans="13:13">
      <c r="M6052" s="1858"/>
    </row>
    <row r="6053" spans="13:13">
      <c r="M6053" s="1858"/>
    </row>
    <row r="6054" spans="13:13">
      <c r="M6054" s="1858"/>
    </row>
    <row r="6055" spans="13:13">
      <c r="M6055" s="1858"/>
    </row>
    <row r="6056" spans="13:13">
      <c r="M6056" s="1858"/>
    </row>
    <row r="6057" spans="13:13">
      <c r="M6057" s="1858"/>
    </row>
    <row r="6058" spans="13:13">
      <c r="M6058" s="1858"/>
    </row>
    <row r="6059" spans="13:13">
      <c r="M6059" s="1858"/>
    </row>
    <row r="6060" spans="13:13">
      <c r="M6060" s="1858"/>
    </row>
    <row r="6061" spans="13:13">
      <c r="M6061" s="1858"/>
    </row>
    <row r="6062" spans="13:13">
      <c r="M6062" s="1858"/>
    </row>
    <row r="6063" spans="13:13">
      <c r="M6063" s="1858"/>
    </row>
    <row r="6064" spans="13:13">
      <c r="M6064" s="1858"/>
    </row>
    <row r="6065" spans="13:13">
      <c r="M6065" s="1858"/>
    </row>
    <row r="6066" spans="13:13">
      <c r="M6066" s="1858"/>
    </row>
    <row r="6067" spans="13:13">
      <c r="M6067" s="1858"/>
    </row>
    <row r="6068" spans="13:13">
      <c r="M6068" s="1858"/>
    </row>
    <row r="6069" spans="13:13">
      <c r="M6069" s="1858"/>
    </row>
    <row r="6070" spans="13:13">
      <c r="M6070" s="1858"/>
    </row>
    <row r="6071" spans="13:13">
      <c r="M6071" s="1858"/>
    </row>
    <row r="6072" spans="13:13">
      <c r="M6072" s="1858"/>
    </row>
    <row r="6073" spans="13:13">
      <c r="M6073" s="1858"/>
    </row>
    <row r="6074" spans="13:13">
      <c r="M6074" s="1858"/>
    </row>
    <row r="6075" spans="13:13">
      <c r="M6075" s="1858"/>
    </row>
    <row r="6076" spans="13:13">
      <c r="M6076" s="1858"/>
    </row>
    <row r="6077" spans="13:13">
      <c r="M6077" s="1858"/>
    </row>
    <row r="6078" spans="13:13">
      <c r="M6078" s="1858"/>
    </row>
    <row r="6079" spans="13:13">
      <c r="M6079" s="1858"/>
    </row>
    <row r="6080" spans="13:13">
      <c r="M6080" s="1858"/>
    </row>
    <row r="6081" spans="13:13">
      <c r="M6081" s="1858"/>
    </row>
    <row r="6082" spans="13:13">
      <c r="M6082" s="1858"/>
    </row>
    <row r="6083" spans="13:13">
      <c r="M6083" s="1858"/>
    </row>
    <row r="6084" spans="13:13">
      <c r="M6084" s="1858"/>
    </row>
    <row r="6085" spans="13:13">
      <c r="M6085" s="1858"/>
    </row>
    <row r="6086" spans="13:13">
      <c r="M6086" s="1858"/>
    </row>
    <row r="6087" spans="13:13">
      <c r="M6087" s="1858"/>
    </row>
    <row r="6088" spans="13:13">
      <c r="M6088" s="1858"/>
    </row>
    <row r="6089" spans="13:13">
      <c r="M6089" s="1858"/>
    </row>
    <row r="6090" spans="13:13">
      <c r="M6090" s="1858"/>
    </row>
    <row r="6091" spans="13:13">
      <c r="M6091" s="1858"/>
    </row>
    <row r="6092" spans="13:13">
      <c r="M6092" s="1858"/>
    </row>
    <row r="6093" spans="13:13">
      <c r="M6093" s="1858"/>
    </row>
    <row r="6094" spans="13:13">
      <c r="M6094" s="1858"/>
    </row>
    <row r="6095" spans="13:13">
      <c r="M6095" s="1858"/>
    </row>
    <row r="6096" spans="13:13">
      <c r="M6096" s="1858"/>
    </row>
    <row r="6097" spans="13:13">
      <c r="M6097" s="1858"/>
    </row>
    <row r="6098" spans="13:13">
      <c r="M6098" s="1858"/>
    </row>
    <row r="6099" spans="13:13">
      <c r="M6099" s="1858"/>
    </row>
    <row r="6100" spans="13:13">
      <c r="M6100" s="1858"/>
    </row>
    <row r="6101" spans="13:13">
      <c r="M6101" s="1858"/>
    </row>
    <row r="6102" spans="13:13">
      <c r="M6102" s="1858"/>
    </row>
    <row r="6103" spans="13:13">
      <c r="M6103" s="1858"/>
    </row>
    <row r="6104" spans="13:13">
      <c r="M6104" s="1858"/>
    </row>
    <row r="6105" spans="13:13">
      <c r="M6105" s="1858"/>
    </row>
    <row r="6106" spans="13:13">
      <c r="M6106" s="1858"/>
    </row>
    <row r="6107" spans="13:13">
      <c r="M6107" s="1858"/>
    </row>
    <row r="6108" spans="13:13">
      <c r="M6108" s="1858"/>
    </row>
    <row r="6109" spans="13:13">
      <c r="M6109" s="1858"/>
    </row>
    <row r="6110" spans="13:13">
      <c r="M6110" s="1858"/>
    </row>
    <row r="6111" spans="13:13">
      <c r="M6111" s="1858"/>
    </row>
    <row r="6112" spans="13:13">
      <c r="M6112" s="1858"/>
    </row>
    <row r="6113" spans="13:13">
      <c r="M6113" s="1858"/>
    </row>
    <row r="6114" spans="13:13">
      <c r="M6114" s="1858"/>
    </row>
    <row r="6115" spans="13:13">
      <c r="M6115" s="1858"/>
    </row>
    <row r="6116" spans="13:13">
      <c r="M6116" s="1858"/>
    </row>
    <row r="6117" spans="13:13">
      <c r="M6117" s="1858"/>
    </row>
    <row r="6118" spans="13:13">
      <c r="M6118" s="1858"/>
    </row>
    <row r="6119" spans="13:13">
      <c r="M6119" s="1858"/>
    </row>
    <row r="6120" spans="13:13">
      <c r="M6120" s="1858"/>
    </row>
    <row r="6121" spans="13:13">
      <c r="M6121" s="1858"/>
    </row>
    <row r="6122" spans="13:13">
      <c r="M6122" s="1858"/>
    </row>
    <row r="6123" spans="13:13">
      <c r="M6123" s="1858"/>
    </row>
    <row r="6124" spans="13:13">
      <c r="M6124" s="1858"/>
    </row>
    <row r="6125" spans="13:13">
      <c r="M6125" s="1858"/>
    </row>
    <row r="6126" spans="13:13">
      <c r="M6126" s="1858"/>
    </row>
    <row r="6127" spans="13:13">
      <c r="M6127" s="1858"/>
    </row>
    <row r="6128" spans="13:13">
      <c r="M6128" s="1858"/>
    </row>
    <row r="6129" spans="13:13">
      <c r="M6129" s="1858"/>
    </row>
    <row r="6130" spans="13:13">
      <c r="M6130" s="1858"/>
    </row>
    <row r="6131" spans="13:13">
      <c r="M6131" s="1858"/>
    </row>
    <row r="6132" spans="13:13">
      <c r="M6132" s="1858"/>
    </row>
    <row r="6133" spans="13:13">
      <c r="M6133" s="1858"/>
    </row>
    <row r="6134" spans="13:13">
      <c r="M6134" s="1858"/>
    </row>
    <row r="6135" spans="13:13">
      <c r="M6135" s="1858"/>
    </row>
    <row r="6136" spans="13:13">
      <c r="M6136" s="1858"/>
    </row>
    <row r="6137" spans="13:13">
      <c r="M6137" s="1858"/>
    </row>
    <row r="6138" spans="13:13">
      <c r="M6138" s="1858"/>
    </row>
    <row r="6139" spans="13:13">
      <c r="M6139" s="1858"/>
    </row>
    <row r="6140" spans="13:13">
      <c r="M6140" s="1858"/>
    </row>
    <row r="6141" spans="13:13">
      <c r="M6141" s="1858"/>
    </row>
    <row r="6142" spans="13:13">
      <c r="M6142" s="1858"/>
    </row>
    <row r="6143" spans="13:13">
      <c r="M6143" s="1858"/>
    </row>
    <row r="6144" spans="13:13">
      <c r="M6144" s="1858"/>
    </row>
    <row r="6145" spans="13:13">
      <c r="M6145" s="1858"/>
    </row>
    <row r="6146" spans="13:13">
      <c r="M6146" s="1858"/>
    </row>
    <row r="6147" spans="13:13">
      <c r="M6147" s="1858"/>
    </row>
    <row r="6148" spans="13:13">
      <c r="M6148" s="1858"/>
    </row>
    <row r="6149" spans="13:13">
      <c r="M6149" s="1858"/>
    </row>
    <row r="6150" spans="13:13">
      <c r="M6150" s="1858"/>
    </row>
    <row r="6151" spans="13:13">
      <c r="M6151" s="1858"/>
    </row>
    <row r="6152" spans="13:13">
      <c r="M6152" s="1858"/>
    </row>
    <row r="6153" spans="13:13">
      <c r="M6153" s="1858"/>
    </row>
    <row r="6154" spans="13:13">
      <c r="M6154" s="1858"/>
    </row>
    <row r="6155" spans="13:13">
      <c r="M6155" s="1858"/>
    </row>
    <row r="6156" spans="13:13">
      <c r="M6156" s="1858"/>
    </row>
    <row r="6157" spans="13:13">
      <c r="M6157" s="1858"/>
    </row>
    <row r="6158" spans="13:13">
      <c r="M6158" s="1858"/>
    </row>
    <row r="6159" spans="13:13">
      <c r="M6159" s="1858"/>
    </row>
    <row r="6160" spans="13:13">
      <c r="M6160" s="1858"/>
    </row>
    <row r="6161" spans="13:13">
      <c r="M6161" s="1858"/>
    </row>
    <row r="6162" spans="13:13">
      <c r="M6162" s="1858"/>
    </row>
    <row r="6163" spans="13:13">
      <c r="M6163" s="1858"/>
    </row>
    <row r="6164" spans="13:13">
      <c r="M6164" s="1858"/>
    </row>
    <row r="6165" spans="13:13">
      <c r="M6165" s="1858"/>
    </row>
    <row r="6166" spans="13:13">
      <c r="M6166" s="1858"/>
    </row>
    <row r="6167" spans="13:13">
      <c r="M6167" s="1858"/>
    </row>
    <row r="6168" spans="13:13">
      <c r="M6168" s="1858"/>
    </row>
    <row r="6169" spans="13:13">
      <c r="M6169" s="1858"/>
    </row>
    <row r="6170" spans="13:13">
      <c r="M6170" s="1858"/>
    </row>
    <row r="6171" spans="13:13">
      <c r="M6171" s="1858"/>
    </row>
    <row r="6172" spans="13:13">
      <c r="M6172" s="1858"/>
    </row>
    <row r="6173" spans="13:13">
      <c r="M6173" s="1858"/>
    </row>
    <row r="6174" spans="13:13">
      <c r="M6174" s="1858"/>
    </row>
    <row r="6175" spans="13:13">
      <c r="M6175" s="1858"/>
    </row>
    <row r="6176" spans="13:13">
      <c r="M6176" s="1858"/>
    </row>
    <row r="6177" spans="13:13">
      <c r="M6177" s="1858"/>
    </row>
    <row r="6178" spans="13:13">
      <c r="M6178" s="1858"/>
    </row>
    <row r="6179" spans="13:13">
      <c r="M6179" s="1858"/>
    </row>
    <row r="6180" spans="13:13">
      <c r="M6180" s="1858"/>
    </row>
    <row r="6181" spans="13:13">
      <c r="M6181" s="1858"/>
    </row>
    <row r="6182" spans="13:13">
      <c r="M6182" s="1858"/>
    </row>
    <row r="6183" spans="13:13">
      <c r="M6183" s="1858"/>
    </row>
    <row r="6184" spans="13:13">
      <c r="M6184" s="1858"/>
    </row>
    <row r="6185" spans="13:13">
      <c r="M6185" s="1858"/>
    </row>
    <row r="6186" spans="13:13">
      <c r="M6186" s="1858"/>
    </row>
    <row r="6187" spans="13:13">
      <c r="M6187" s="1858"/>
    </row>
    <row r="6188" spans="13:13">
      <c r="M6188" s="1858"/>
    </row>
    <row r="6189" spans="13:13">
      <c r="M6189" s="1858"/>
    </row>
    <row r="6190" spans="13:13">
      <c r="M6190" s="1858"/>
    </row>
    <row r="6191" spans="13:13">
      <c r="M6191" s="1858"/>
    </row>
    <row r="6192" spans="13:13">
      <c r="M6192" s="1858"/>
    </row>
    <row r="6193" spans="13:13">
      <c r="M6193" s="1858"/>
    </row>
    <row r="6194" spans="13:13">
      <c r="M6194" s="1858"/>
    </row>
    <row r="6195" spans="13:13">
      <c r="M6195" s="1858"/>
    </row>
    <row r="6196" spans="13:13">
      <c r="M6196" s="1858"/>
    </row>
    <row r="6197" spans="13:13">
      <c r="M6197" s="1858"/>
    </row>
    <row r="6198" spans="13:13">
      <c r="M6198" s="1858"/>
    </row>
    <row r="6199" spans="13:13">
      <c r="M6199" s="1858"/>
    </row>
    <row r="6200" spans="13:13">
      <c r="M6200" s="1858"/>
    </row>
    <row r="6201" spans="13:13">
      <c r="M6201" s="1858"/>
    </row>
    <row r="6202" spans="13:13">
      <c r="M6202" s="1858"/>
    </row>
    <row r="6203" spans="13:13">
      <c r="M6203" s="1858"/>
    </row>
    <row r="6204" spans="13:13">
      <c r="M6204" s="1858"/>
    </row>
    <row r="6205" spans="13:13">
      <c r="M6205" s="1858"/>
    </row>
    <row r="6206" spans="13:13">
      <c r="M6206" s="1858"/>
    </row>
    <row r="6207" spans="13:13">
      <c r="M6207" s="1858"/>
    </row>
    <row r="6208" spans="13:13">
      <c r="M6208" s="1858"/>
    </row>
    <row r="6209" spans="13:13">
      <c r="M6209" s="1858"/>
    </row>
    <row r="6210" spans="13:13">
      <c r="M6210" s="1858"/>
    </row>
    <row r="6211" spans="13:13">
      <c r="M6211" s="1858"/>
    </row>
    <row r="6212" spans="13:13">
      <c r="M6212" s="1858"/>
    </row>
    <row r="6213" spans="13:13">
      <c r="M6213" s="1858"/>
    </row>
    <row r="6214" spans="13:13">
      <c r="M6214" s="1858"/>
    </row>
    <row r="6215" spans="13:13">
      <c r="M6215" s="1858"/>
    </row>
    <row r="6216" spans="13:13">
      <c r="M6216" s="1858"/>
    </row>
    <row r="6217" spans="13:13">
      <c r="M6217" s="1858"/>
    </row>
    <row r="6218" spans="13:13">
      <c r="M6218" s="1858"/>
    </row>
    <row r="6219" spans="13:13">
      <c r="M6219" s="1858"/>
    </row>
    <row r="6220" spans="13:13">
      <c r="M6220" s="1858"/>
    </row>
    <row r="6221" spans="13:13">
      <c r="M6221" s="1858"/>
    </row>
    <row r="6222" spans="13:13">
      <c r="M6222" s="1858"/>
    </row>
    <row r="6223" spans="13:13">
      <c r="M6223" s="1858"/>
    </row>
    <row r="6224" spans="13:13">
      <c r="M6224" s="1858"/>
    </row>
    <row r="6225" spans="13:13">
      <c r="M6225" s="1858"/>
    </row>
    <row r="6226" spans="13:13">
      <c r="M6226" s="1858"/>
    </row>
    <row r="6227" spans="13:13">
      <c r="M6227" s="1858"/>
    </row>
    <row r="6228" spans="13:13">
      <c r="M6228" s="1858"/>
    </row>
    <row r="6229" spans="13:13">
      <c r="M6229" s="1858"/>
    </row>
    <row r="6230" spans="13:13">
      <c r="M6230" s="1858"/>
    </row>
    <row r="6231" spans="13:13">
      <c r="M6231" s="1858"/>
    </row>
    <row r="6232" spans="13:13">
      <c r="M6232" s="1858"/>
    </row>
    <row r="6233" spans="13:13">
      <c r="M6233" s="1858"/>
    </row>
    <row r="6234" spans="13:13">
      <c r="M6234" s="1858"/>
    </row>
    <row r="6235" spans="13:13">
      <c r="M6235" s="1858"/>
    </row>
    <row r="6236" spans="13:13">
      <c r="M6236" s="1858"/>
    </row>
    <row r="6237" spans="13:13">
      <c r="M6237" s="1858"/>
    </row>
    <row r="6238" spans="13:13">
      <c r="M6238" s="1858"/>
    </row>
    <row r="6239" spans="13:13">
      <c r="M6239" s="1858"/>
    </row>
    <row r="6240" spans="13:13">
      <c r="M6240" s="1858"/>
    </row>
    <row r="6241" spans="13:13">
      <c r="M6241" s="1858"/>
    </row>
    <row r="6242" spans="13:13">
      <c r="M6242" s="1858"/>
    </row>
    <row r="6243" spans="13:13">
      <c r="M6243" s="1858"/>
    </row>
    <row r="6244" spans="13:13">
      <c r="M6244" s="1858"/>
    </row>
    <row r="6245" spans="13:13">
      <c r="M6245" s="1858"/>
    </row>
    <row r="6246" spans="13:13">
      <c r="M6246" s="1858"/>
    </row>
    <row r="6247" spans="13:13">
      <c r="M6247" s="1858"/>
    </row>
    <row r="6248" spans="13:13">
      <c r="M6248" s="1858"/>
    </row>
    <row r="6249" spans="13:13">
      <c r="M6249" s="1858"/>
    </row>
    <row r="6250" spans="13:13">
      <c r="M6250" s="1858"/>
    </row>
    <row r="6251" spans="13:13">
      <c r="M6251" s="1858"/>
    </row>
    <row r="6252" spans="13:13">
      <c r="M6252" s="1858"/>
    </row>
    <row r="6253" spans="13:13">
      <c r="M6253" s="1858"/>
    </row>
    <row r="6254" spans="13:13">
      <c r="M6254" s="1858"/>
    </row>
    <row r="6255" spans="13:13">
      <c r="M6255" s="1858"/>
    </row>
    <row r="6256" spans="13:13">
      <c r="M6256" s="1858"/>
    </row>
    <row r="6257" spans="13:13">
      <c r="M6257" s="1858"/>
    </row>
    <row r="6258" spans="13:13">
      <c r="M6258" s="1858"/>
    </row>
    <row r="6259" spans="13:13">
      <c r="M6259" s="1858"/>
    </row>
    <row r="6260" spans="13:13">
      <c r="M6260" s="1858"/>
    </row>
    <row r="6261" spans="13:13">
      <c r="M6261" s="1858"/>
    </row>
    <row r="6262" spans="13:13">
      <c r="M6262" s="1858"/>
    </row>
    <row r="6263" spans="13:13">
      <c r="M6263" s="1858"/>
    </row>
    <row r="6264" spans="13:13">
      <c r="M6264" s="1858"/>
    </row>
    <row r="6265" spans="13:13">
      <c r="M6265" s="1858"/>
    </row>
    <row r="6266" spans="13:13">
      <c r="M6266" s="1858"/>
    </row>
    <row r="6267" spans="13:13">
      <c r="M6267" s="1858"/>
    </row>
    <row r="6268" spans="13:13">
      <c r="M6268" s="1858"/>
    </row>
    <row r="6269" spans="13:13">
      <c r="M6269" s="1858"/>
    </row>
    <row r="6270" spans="13:13">
      <c r="M6270" s="1858"/>
    </row>
    <row r="6271" spans="13:13">
      <c r="M6271" s="1858"/>
    </row>
    <row r="6272" spans="13:13">
      <c r="M6272" s="1858"/>
    </row>
    <row r="6273" spans="13:13">
      <c r="M6273" s="1858"/>
    </row>
    <row r="6274" spans="13:13">
      <c r="M6274" s="1858"/>
    </row>
    <row r="6275" spans="13:13">
      <c r="M6275" s="1858"/>
    </row>
    <row r="6276" spans="13:13">
      <c r="M6276" s="1858"/>
    </row>
    <row r="6277" spans="13:13">
      <c r="M6277" s="1858"/>
    </row>
    <row r="6278" spans="13:13">
      <c r="M6278" s="1858"/>
    </row>
    <row r="6279" spans="13:13">
      <c r="M6279" s="1858"/>
    </row>
    <row r="6280" spans="13:13">
      <c r="M6280" s="1858"/>
    </row>
    <row r="6281" spans="13:13">
      <c r="M6281" s="1858"/>
    </row>
    <row r="6282" spans="13:13">
      <c r="M6282" s="1858"/>
    </row>
    <row r="6283" spans="13:13">
      <c r="M6283" s="1858"/>
    </row>
    <row r="6284" spans="13:13">
      <c r="M6284" s="1858"/>
    </row>
    <row r="6285" spans="13:13">
      <c r="M6285" s="1858"/>
    </row>
    <row r="6286" spans="13:13">
      <c r="M6286" s="1858"/>
    </row>
    <row r="6287" spans="13:13">
      <c r="M6287" s="1858"/>
    </row>
    <row r="6288" spans="13:13">
      <c r="M6288" s="1858"/>
    </row>
    <row r="6289" spans="13:13">
      <c r="M6289" s="1858"/>
    </row>
    <row r="6290" spans="13:13">
      <c r="M6290" s="1858"/>
    </row>
    <row r="6291" spans="13:13">
      <c r="M6291" s="1858"/>
    </row>
    <row r="6292" spans="13:13">
      <c r="M6292" s="1858"/>
    </row>
    <row r="6293" spans="13:13">
      <c r="M6293" s="1858"/>
    </row>
    <row r="6294" spans="13:13">
      <c r="M6294" s="1858"/>
    </row>
    <row r="6295" spans="13:13">
      <c r="M6295" s="1858"/>
    </row>
    <row r="6296" spans="13:13">
      <c r="M6296" s="1858"/>
    </row>
    <row r="6297" spans="13:13">
      <c r="M6297" s="1858"/>
    </row>
    <row r="6298" spans="13:13">
      <c r="M6298" s="1858"/>
    </row>
    <row r="6299" spans="13:13">
      <c r="M6299" s="1858"/>
    </row>
    <row r="6300" spans="13:13">
      <c r="M6300" s="1858"/>
    </row>
    <row r="6301" spans="13:13">
      <c r="M6301" s="1858"/>
    </row>
    <row r="6302" spans="13:13">
      <c r="M6302" s="1858"/>
    </row>
    <row r="6303" spans="13:13">
      <c r="M6303" s="1858"/>
    </row>
    <row r="6304" spans="13:13">
      <c r="M6304" s="1858"/>
    </row>
    <row r="6305" spans="13:13">
      <c r="M6305" s="1858"/>
    </row>
    <row r="6306" spans="13:13">
      <c r="M6306" s="1858"/>
    </row>
    <row r="6307" spans="13:13">
      <c r="M6307" s="1858"/>
    </row>
    <row r="6308" spans="13:13">
      <c r="M6308" s="1858"/>
    </row>
    <row r="6309" spans="13:13">
      <c r="M6309" s="1858"/>
    </row>
    <row r="6310" spans="13:13">
      <c r="M6310" s="1858"/>
    </row>
    <row r="6311" spans="13:13">
      <c r="M6311" s="1858"/>
    </row>
    <row r="6312" spans="13:13">
      <c r="M6312" s="1858"/>
    </row>
    <row r="6313" spans="13:13">
      <c r="M6313" s="1858"/>
    </row>
    <row r="6314" spans="13:13">
      <c r="M6314" s="1858"/>
    </row>
    <row r="6315" spans="13:13">
      <c r="M6315" s="1858"/>
    </row>
    <row r="6316" spans="13:13">
      <c r="M6316" s="1858"/>
    </row>
    <row r="6317" spans="13:13">
      <c r="M6317" s="1858"/>
    </row>
    <row r="6318" spans="13:13">
      <c r="M6318" s="1858"/>
    </row>
    <row r="6319" spans="13:13">
      <c r="M6319" s="1858"/>
    </row>
    <row r="6320" spans="13:13">
      <c r="M6320" s="1858"/>
    </row>
    <row r="6321" spans="13:13">
      <c r="M6321" s="1858"/>
    </row>
    <row r="6322" spans="13:13">
      <c r="M6322" s="1858"/>
    </row>
    <row r="6323" spans="13:13">
      <c r="M6323" s="1858"/>
    </row>
    <row r="6324" spans="13:13">
      <c r="M6324" s="1858"/>
    </row>
    <row r="6325" spans="13:13">
      <c r="M6325" s="1858"/>
    </row>
    <row r="6326" spans="13:13">
      <c r="M6326" s="1858"/>
    </row>
    <row r="6327" spans="13:13">
      <c r="M6327" s="1858"/>
    </row>
    <row r="6328" spans="13:13">
      <c r="M6328" s="1858"/>
    </row>
    <row r="6329" spans="13:13">
      <c r="M6329" s="1858"/>
    </row>
    <row r="6330" spans="13:13">
      <c r="M6330" s="1858"/>
    </row>
    <row r="6331" spans="13:13">
      <c r="M6331" s="1858"/>
    </row>
    <row r="6332" spans="13:13">
      <c r="M6332" s="1858"/>
    </row>
    <row r="6333" spans="13:13">
      <c r="M6333" s="1858"/>
    </row>
    <row r="6334" spans="13:13">
      <c r="M6334" s="1858"/>
    </row>
    <row r="6335" spans="13:13">
      <c r="M6335" s="1858"/>
    </row>
    <row r="6336" spans="13:13">
      <c r="M6336" s="1858"/>
    </row>
    <row r="6337" spans="13:13">
      <c r="M6337" s="1858"/>
    </row>
    <row r="6338" spans="13:13">
      <c r="M6338" s="1858"/>
    </row>
    <row r="6339" spans="13:13">
      <c r="M6339" s="1858"/>
    </row>
    <row r="6340" spans="13:13">
      <c r="M6340" s="1858"/>
    </row>
    <row r="6341" spans="13:13">
      <c r="M6341" s="1858"/>
    </row>
    <row r="6342" spans="13:13">
      <c r="M6342" s="1858"/>
    </row>
    <row r="6343" spans="13:13">
      <c r="M6343" s="1858"/>
    </row>
    <row r="6344" spans="13:13">
      <c r="M6344" s="1858"/>
    </row>
    <row r="6345" spans="13:13">
      <c r="M6345" s="1858"/>
    </row>
    <row r="6346" spans="13:13">
      <c r="M6346" s="1858"/>
    </row>
    <row r="6347" spans="13:13">
      <c r="M6347" s="1858"/>
    </row>
    <row r="6348" spans="13:13">
      <c r="M6348" s="1858"/>
    </row>
    <row r="6349" spans="13:13">
      <c r="M6349" s="1858"/>
    </row>
    <row r="6350" spans="13:13">
      <c r="M6350" s="1858"/>
    </row>
    <row r="6351" spans="13:13">
      <c r="M6351" s="1858"/>
    </row>
    <row r="6352" spans="13:13">
      <c r="M6352" s="1858"/>
    </row>
    <row r="6353" spans="13:13">
      <c r="M6353" s="1858"/>
    </row>
    <row r="6354" spans="13:13">
      <c r="M6354" s="1858"/>
    </row>
    <row r="6355" spans="13:13">
      <c r="M6355" s="1858"/>
    </row>
    <row r="6356" spans="13:13">
      <c r="M6356" s="1858"/>
    </row>
    <row r="6357" spans="13:13">
      <c r="M6357" s="1858"/>
    </row>
    <row r="6358" spans="13:13">
      <c r="M6358" s="1858"/>
    </row>
    <row r="6359" spans="13:13">
      <c r="M6359" s="1858"/>
    </row>
    <row r="6360" spans="13:13">
      <c r="M6360" s="1858"/>
    </row>
    <row r="6361" spans="13:13">
      <c r="M6361" s="1858"/>
    </row>
    <row r="6362" spans="13:13">
      <c r="M6362" s="1858"/>
    </row>
    <row r="6363" spans="13:13">
      <c r="M6363" s="1858"/>
    </row>
    <row r="6364" spans="13:13">
      <c r="M6364" s="1858"/>
    </row>
    <row r="6365" spans="13:13">
      <c r="M6365" s="1858"/>
    </row>
    <row r="6366" spans="13:13">
      <c r="M6366" s="1858"/>
    </row>
    <row r="6367" spans="13:13">
      <c r="M6367" s="1858"/>
    </row>
    <row r="6368" spans="13:13">
      <c r="M6368" s="1858"/>
    </row>
    <row r="6369" spans="13:13">
      <c r="M6369" s="1858"/>
    </row>
    <row r="6370" spans="13:13">
      <c r="M6370" s="1858"/>
    </row>
    <row r="6371" spans="13:13">
      <c r="M6371" s="1858"/>
    </row>
    <row r="6372" spans="13:13">
      <c r="M6372" s="1858"/>
    </row>
    <row r="6373" spans="13:13">
      <c r="M6373" s="1858"/>
    </row>
    <row r="6374" spans="13:13">
      <c r="M6374" s="1858"/>
    </row>
    <row r="6375" spans="13:13">
      <c r="M6375" s="1858"/>
    </row>
    <row r="6376" spans="13:13">
      <c r="M6376" s="1858"/>
    </row>
    <row r="6377" spans="13:13">
      <c r="M6377" s="1858"/>
    </row>
    <row r="6378" spans="13:13">
      <c r="M6378" s="1858"/>
    </row>
    <row r="6379" spans="13:13">
      <c r="M6379" s="1858"/>
    </row>
    <row r="6380" spans="13:13">
      <c r="M6380" s="1858"/>
    </row>
    <row r="6381" spans="13:13">
      <c r="M6381" s="1858"/>
    </row>
    <row r="6382" spans="13:13">
      <c r="M6382" s="1858"/>
    </row>
    <row r="6383" spans="13:13">
      <c r="M6383" s="1858"/>
    </row>
    <row r="6384" spans="13:13">
      <c r="M6384" s="1858"/>
    </row>
    <row r="6385" spans="13:13">
      <c r="M6385" s="1858"/>
    </row>
    <row r="6386" spans="13:13">
      <c r="M6386" s="1858"/>
    </row>
    <row r="6387" spans="13:13">
      <c r="M6387" s="1858"/>
    </row>
    <row r="6388" spans="13:13">
      <c r="M6388" s="1858"/>
    </row>
    <row r="6389" spans="13:13">
      <c r="M6389" s="1858"/>
    </row>
    <row r="6390" spans="13:13">
      <c r="M6390" s="1858"/>
    </row>
    <row r="6391" spans="13:13">
      <c r="M6391" s="1858"/>
    </row>
    <row r="6392" spans="13:13">
      <c r="M6392" s="1858"/>
    </row>
    <row r="6393" spans="13:13">
      <c r="M6393" s="1858"/>
    </row>
    <row r="6394" spans="13:13">
      <c r="M6394" s="1858"/>
    </row>
    <row r="6395" spans="13:13">
      <c r="M6395" s="1858"/>
    </row>
    <row r="6396" spans="13:13">
      <c r="M6396" s="1858"/>
    </row>
    <row r="6397" spans="13:13">
      <c r="M6397" s="1858"/>
    </row>
    <row r="6398" spans="13:13">
      <c r="M6398" s="1858"/>
    </row>
    <row r="6399" spans="13:13">
      <c r="M6399" s="1858"/>
    </row>
    <row r="6400" spans="13:13">
      <c r="M6400" s="1858"/>
    </row>
    <row r="6401" spans="13:13">
      <c r="M6401" s="1858"/>
    </row>
    <row r="6402" spans="13:13">
      <c r="M6402" s="1858"/>
    </row>
    <row r="6403" spans="13:13">
      <c r="M6403" s="1858"/>
    </row>
    <row r="6404" spans="13:13">
      <c r="M6404" s="1858"/>
    </row>
    <row r="6405" spans="13:13">
      <c r="M6405" s="1858"/>
    </row>
    <row r="6406" spans="13:13">
      <c r="M6406" s="1858"/>
    </row>
    <row r="6407" spans="13:13">
      <c r="M6407" s="1858"/>
    </row>
    <row r="6408" spans="13:13">
      <c r="M6408" s="1858"/>
    </row>
    <row r="6409" spans="13:13">
      <c r="M6409" s="1858"/>
    </row>
    <row r="6410" spans="13:13">
      <c r="M6410" s="1858"/>
    </row>
    <row r="6411" spans="13:13">
      <c r="M6411" s="1858"/>
    </row>
    <row r="6412" spans="13:13">
      <c r="M6412" s="1858"/>
    </row>
    <row r="6413" spans="13:13">
      <c r="M6413" s="1858"/>
    </row>
    <row r="6414" spans="13:13">
      <c r="M6414" s="1858"/>
    </row>
    <row r="6415" spans="13:13">
      <c r="M6415" s="1858"/>
    </row>
    <row r="6416" spans="13:13">
      <c r="M6416" s="1858"/>
    </row>
    <row r="6417" spans="13:13">
      <c r="M6417" s="1858"/>
    </row>
    <row r="6418" spans="13:13">
      <c r="M6418" s="1858"/>
    </row>
    <row r="6419" spans="13:13">
      <c r="M6419" s="1858"/>
    </row>
    <row r="6420" spans="13:13">
      <c r="M6420" s="1858"/>
    </row>
    <row r="6421" spans="13:13">
      <c r="M6421" s="1858"/>
    </row>
    <row r="6422" spans="13:13">
      <c r="M6422" s="1858"/>
    </row>
    <row r="6423" spans="13:13">
      <c r="M6423" s="1858"/>
    </row>
    <row r="6424" spans="13:13">
      <c r="M6424" s="1858"/>
    </row>
    <row r="6425" spans="13:13">
      <c r="M6425" s="1858"/>
    </row>
    <row r="6426" spans="13:13">
      <c r="M6426" s="1858"/>
    </row>
    <row r="6427" spans="13:13">
      <c r="M6427" s="1858"/>
    </row>
    <row r="6428" spans="13:13">
      <c r="M6428" s="1858"/>
    </row>
    <row r="6429" spans="13:13">
      <c r="M6429" s="1858"/>
    </row>
    <row r="6430" spans="13:13">
      <c r="M6430" s="1858"/>
    </row>
    <row r="6431" spans="13:13">
      <c r="M6431" s="1858"/>
    </row>
    <row r="6432" spans="13:13">
      <c r="M6432" s="1858"/>
    </row>
    <row r="6433" spans="13:13">
      <c r="M6433" s="1858"/>
    </row>
    <row r="6434" spans="13:13">
      <c r="M6434" s="1858"/>
    </row>
    <row r="6435" spans="13:13">
      <c r="M6435" s="1858"/>
    </row>
    <row r="6436" spans="13:13">
      <c r="M6436" s="1858"/>
    </row>
    <row r="6437" spans="13:13">
      <c r="M6437" s="1858"/>
    </row>
    <row r="6438" spans="13:13">
      <c r="M6438" s="1858"/>
    </row>
    <row r="6439" spans="13:13">
      <c r="M6439" s="1858"/>
    </row>
    <row r="6440" spans="13:13">
      <c r="M6440" s="1858"/>
    </row>
    <row r="6441" spans="13:13">
      <c r="M6441" s="1858"/>
    </row>
    <row r="6442" spans="13:13">
      <c r="M6442" s="1858"/>
    </row>
    <row r="6443" spans="13:13">
      <c r="M6443" s="1858"/>
    </row>
    <row r="6444" spans="13:13">
      <c r="M6444" s="1858"/>
    </row>
    <row r="6445" spans="13:13">
      <c r="M6445" s="1858"/>
    </row>
    <row r="6446" spans="13:13">
      <c r="M6446" s="1858"/>
    </row>
    <row r="6447" spans="13:13">
      <c r="M6447" s="1858"/>
    </row>
    <row r="6448" spans="13:13">
      <c r="M6448" s="1858"/>
    </row>
    <row r="6449" spans="13:13">
      <c r="M6449" s="1858"/>
    </row>
    <row r="6450" spans="13:13">
      <c r="M6450" s="1858"/>
    </row>
    <row r="6451" spans="13:13">
      <c r="M6451" s="1858"/>
    </row>
    <row r="6452" spans="13:13">
      <c r="M6452" s="1858"/>
    </row>
    <row r="6453" spans="13:13">
      <c r="M6453" s="1858"/>
    </row>
    <row r="6454" spans="13:13">
      <c r="M6454" s="1858"/>
    </row>
    <row r="6455" spans="13:13">
      <c r="M6455" s="1858"/>
    </row>
    <row r="6456" spans="13:13">
      <c r="M6456" s="1858"/>
    </row>
    <row r="6457" spans="13:13">
      <c r="M6457" s="1858"/>
    </row>
    <row r="6458" spans="13:13">
      <c r="M6458" s="1858"/>
    </row>
    <row r="6459" spans="13:13">
      <c r="M6459" s="1858"/>
    </row>
    <row r="6460" spans="13:13">
      <c r="M6460" s="1858"/>
    </row>
    <row r="6461" spans="13:13">
      <c r="M6461" s="1858"/>
    </row>
    <row r="6462" spans="13:13">
      <c r="M6462" s="1858"/>
    </row>
    <row r="6463" spans="13:13">
      <c r="M6463" s="1858"/>
    </row>
    <row r="6464" spans="13:13">
      <c r="M6464" s="1858"/>
    </row>
    <row r="6465" spans="13:13">
      <c r="M6465" s="1858"/>
    </row>
    <row r="6466" spans="13:13">
      <c r="M6466" s="1858"/>
    </row>
    <row r="6467" spans="13:13">
      <c r="M6467" s="1858"/>
    </row>
    <row r="6468" spans="13:13">
      <c r="M6468" s="1858"/>
    </row>
    <row r="6469" spans="13:13">
      <c r="M6469" s="1858"/>
    </row>
    <row r="6470" spans="13:13">
      <c r="M6470" s="1858"/>
    </row>
    <row r="6471" spans="13:13">
      <c r="M6471" s="1858"/>
    </row>
    <row r="6472" spans="13:13">
      <c r="M6472" s="1858"/>
    </row>
    <row r="6473" spans="13:13">
      <c r="M6473" s="1858"/>
    </row>
    <row r="6474" spans="13:13">
      <c r="M6474" s="1858"/>
    </row>
    <row r="6475" spans="13:13">
      <c r="M6475" s="1858"/>
    </row>
    <row r="6476" spans="13:13">
      <c r="M6476" s="1858"/>
    </row>
    <row r="6477" spans="13:13">
      <c r="M6477" s="1858"/>
    </row>
    <row r="6478" spans="13:13">
      <c r="M6478" s="1858"/>
    </row>
    <row r="6479" spans="13:13">
      <c r="M6479" s="1858"/>
    </row>
    <row r="6480" spans="13:13">
      <c r="M6480" s="1858"/>
    </row>
    <row r="6481" spans="13:13">
      <c r="M6481" s="1858"/>
    </row>
    <row r="6482" spans="13:13">
      <c r="M6482" s="1858"/>
    </row>
    <row r="6483" spans="13:13">
      <c r="M6483" s="1858"/>
    </row>
    <row r="6484" spans="13:13">
      <c r="M6484" s="1858"/>
    </row>
    <row r="6485" spans="13:13">
      <c r="M6485" s="1858"/>
    </row>
    <row r="6486" spans="13:13">
      <c r="M6486" s="1858"/>
    </row>
    <row r="6487" spans="13:13">
      <c r="M6487" s="1858"/>
    </row>
    <row r="6488" spans="13:13">
      <c r="M6488" s="1858"/>
    </row>
    <row r="6489" spans="13:13">
      <c r="M6489" s="1858"/>
    </row>
    <row r="6490" spans="13:13">
      <c r="M6490" s="1858"/>
    </row>
    <row r="6491" spans="13:13">
      <c r="M6491" s="1858"/>
    </row>
    <row r="6492" spans="13:13">
      <c r="M6492" s="1858"/>
    </row>
    <row r="6493" spans="13:13">
      <c r="M6493" s="1858"/>
    </row>
    <row r="6494" spans="13:13">
      <c r="M6494" s="1858"/>
    </row>
    <row r="6495" spans="13:13">
      <c r="M6495" s="1858"/>
    </row>
    <row r="6496" spans="13:13">
      <c r="M6496" s="1858"/>
    </row>
    <row r="6497" spans="13:13">
      <c r="M6497" s="1858"/>
    </row>
    <row r="6498" spans="13:13">
      <c r="M6498" s="1858"/>
    </row>
    <row r="6499" spans="13:13">
      <c r="M6499" s="1858"/>
    </row>
    <row r="6500" spans="13:13">
      <c r="M6500" s="1858"/>
    </row>
    <row r="6501" spans="13:13">
      <c r="M6501" s="1858"/>
    </row>
    <row r="6502" spans="13:13">
      <c r="M6502" s="1858"/>
    </row>
    <row r="6503" spans="13:13">
      <c r="M6503" s="1858"/>
    </row>
    <row r="6504" spans="13:13">
      <c r="M6504" s="1858"/>
    </row>
    <row r="6505" spans="13:13">
      <c r="M6505" s="1858"/>
    </row>
    <row r="6506" spans="13:13">
      <c r="M6506" s="1858"/>
    </row>
    <row r="6507" spans="13:13">
      <c r="M6507" s="1858"/>
    </row>
    <row r="6508" spans="13:13">
      <c r="M6508" s="1858"/>
    </row>
    <row r="6509" spans="13:13">
      <c r="M6509" s="1858"/>
    </row>
    <row r="6510" spans="13:13">
      <c r="M6510" s="1858"/>
    </row>
    <row r="6511" spans="13:13">
      <c r="M6511" s="1858"/>
    </row>
    <row r="6512" spans="13:13">
      <c r="M6512" s="1858"/>
    </row>
    <row r="6513" spans="13:13">
      <c r="M6513" s="1858"/>
    </row>
    <row r="6514" spans="13:13">
      <c r="M6514" s="1858"/>
    </row>
    <row r="6515" spans="13:13">
      <c r="M6515" s="1858"/>
    </row>
    <row r="6516" spans="13:13">
      <c r="M6516" s="1858"/>
    </row>
    <row r="6517" spans="13:13">
      <c r="M6517" s="1858"/>
    </row>
    <row r="6518" spans="13:13">
      <c r="M6518" s="1858"/>
    </row>
    <row r="6519" spans="13:13">
      <c r="M6519" s="1858"/>
    </row>
    <row r="6520" spans="13:13">
      <c r="M6520" s="1858"/>
    </row>
    <row r="6521" spans="13:13">
      <c r="M6521" s="1858"/>
    </row>
    <row r="6522" spans="13:13">
      <c r="M6522" s="1858"/>
    </row>
    <row r="6523" spans="13:13">
      <c r="M6523" s="1858"/>
    </row>
    <row r="6524" spans="13:13">
      <c r="M6524" s="1858"/>
    </row>
    <row r="6525" spans="13:13">
      <c r="M6525" s="1858"/>
    </row>
    <row r="6526" spans="13:13">
      <c r="M6526" s="1858"/>
    </row>
    <row r="6527" spans="13:13">
      <c r="M6527" s="1858"/>
    </row>
    <row r="6528" spans="13:13">
      <c r="M6528" s="1858"/>
    </row>
    <row r="6529" spans="13:13">
      <c r="M6529" s="1858"/>
    </row>
    <row r="6530" spans="13:13">
      <c r="M6530" s="1858"/>
    </row>
    <row r="6531" spans="13:13">
      <c r="M6531" s="1858"/>
    </row>
    <row r="6532" spans="13:13">
      <c r="M6532" s="1858"/>
    </row>
    <row r="6533" spans="13:13">
      <c r="M6533" s="1858"/>
    </row>
    <row r="6534" spans="13:13">
      <c r="M6534" s="1858"/>
    </row>
    <row r="6535" spans="13:13">
      <c r="M6535" s="1858"/>
    </row>
    <row r="6536" spans="13:13">
      <c r="M6536" s="1858"/>
    </row>
    <row r="6537" spans="13:13">
      <c r="M6537" s="1858"/>
    </row>
    <row r="6538" spans="13:13">
      <c r="M6538" s="1858"/>
    </row>
    <row r="6539" spans="13:13">
      <c r="M6539" s="1858"/>
    </row>
    <row r="6540" spans="13:13">
      <c r="M6540" s="1858"/>
    </row>
    <row r="6541" spans="13:13">
      <c r="M6541" s="1858"/>
    </row>
    <row r="6542" spans="13:13">
      <c r="M6542" s="1858"/>
    </row>
    <row r="6543" spans="13:13">
      <c r="M6543" s="1858"/>
    </row>
    <row r="6544" spans="13:13">
      <c r="M6544" s="1858"/>
    </row>
    <row r="6545" spans="13:13">
      <c r="M6545" s="1858"/>
    </row>
    <row r="6546" spans="13:13">
      <c r="M6546" s="1858"/>
    </row>
    <row r="6547" spans="13:13">
      <c r="M6547" s="1858"/>
    </row>
    <row r="6548" spans="13:13">
      <c r="M6548" s="1858"/>
    </row>
    <row r="6549" spans="13:13">
      <c r="M6549" s="1858"/>
    </row>
    <row r="6550" spans="13:13">
      <c r="M6550" s="1858"/>
    </row>
    <row r="6551" spans="13:13">
      <c r="M6551" s="1858"/>
    </row>
    <row r="6552" spans="13:13">
      <c r="M6552" s="1858"/>
    </row>
    <row r="6553" spans="13:13">
      <c r="M6553" s="1858"/>
    </row>
    <row r="6554" spans="13:13">
      <c r="M6554" s="1858"/>
    </row>
    <row r="6555" spans="13:13">
      <c r="M6555" s="1858"/>
    </row>
    <row r="6556" spans="13:13">
      <c r="M6556" s="1858"/>
    </row>
    <row r="6557" spans="13:13">
      <c r="M6557" s="1858"/>
    </row>
    <row r="6558" spans="13:13">
      <c r="M6558" s="1858"/>
    </row>
    <row r="6559" spans="13:13">
      <c r="M6559" s="1858"/>
    </row>
    <row r="6560" spans="13:13">
      <c r="M6560" s="1858"/>
    </row>
    <row r="6561" spans="13:13">
      <c r="M6561" s="1858"/>
    </row>
    <row r="6562" spans="13:13">
      <c r="M6562" s="1858"/>
    </row>
    <row r="6563" spans="13:13">
      <c r="M6563" s="1858"/>
    </row>
    <row r="6564" spans="13:13">
      <c r="M6564" s="1858"/>
    </row>
    <row r="6565" spans="13:13">
      <c r="M6565" s="1858"/>
    </row>
    <row r="6566" spans="13:13">
      <c r="M6566" s="1858"/>
    </row>
    <row r="6567" spans="13:13">
      <c r="M6567" s="1858"/>
    </row>
    <row r="6568" spans="13:13">
      <c r="M6568" s="1858"/>
    </row>
    <row r="6569" spans="13:13">
      <c r="M6569" s="1858"/>
    </row>
    <row r="6570" spans="13:13">
      <c r="M6570" s="1858"/>
    </row>
    <row r="6571" spans="13:13">
      <c r="M6571" s="1858"/>
    </row>
    <row r="6572" spans="13:13">
      <c r="M6572" s="1858"/>
    </row>
    <row r="6573" spans="13:13">
      <c r="M6573" s="1858"/>
    </row>
    <row r="6574" spans="13:13">
      <c r="M6574" s="1858"/>
    </row>
    <row r="6575" spans="13:13">
      <c r="M6575" s="1858"/>
    </row>
    <row r="6576" spans="13:13">
      <c r="M6576" s="1858"/>
    </row>
    <row r="6577" spans="13:13">
      <c r="M6577" s="1858"/>
    </row>
    <row r="6578" spans="13:13">
      <c r="M6578" s="1858"/>
    </row>
    <row r="6579" spans="13:13">
      <c r="M6579" s="1858"/>
    </row>
    <row r="6580" spans="13:13">
      <c r="M6580" s="1858"/>
    </row>
    <row r="6581" spans="13:13">
      <c r="M6581" s="1858"/>
    </row>
    <row r="6582" spans="13:13">
      <c r="M6582" s="1858"/>
    </row>
    <row r="6583" spans="13:13">
      <c r="M6583" s="1858"/>
    </row>
    <row r="6584" spans="13:13">
      <c r="M6584" s="1858"/>
    </row>
    <row r="6585" spans="13:13">
      <c r="M6585" s="1858"/>
    </row>
  </sheetData>
  <sheetProtection password="AD9B" sheet="1" objects="1" scenarios="1"/>
  <mergeCells count="150">
    <mergeCell ref="AC62:AG62"/>
    <mergeCell ref="H47:I48"/>
    <mergeCell ref="H65:I66"/>
    <mergeCell ref="T66:AA66"/>
    <mergeCell ref="N111:N112"/>
    <mergeCell ref="R111:R112"/>
    <mergeCell ref="S111:S112"/>
    <mergeCell ref="C94:G94"/>
    <mergeCell ref="H94:I94"/>
    <mergeCell ref="C95:G95"/>
    <mergeCell ref="H95:I95"/>
    <mergeCell ref="O97:P97"/>
    <mergeCell ref="C98:J98"/>
    <mergeCell ref="C97:J97"/>
    <mergeCell ref="C77:G77"/>
    <mergeCell ref="H77:I77"/>
    <mergeCell ref="C78:I78"/>
    <mergeCell ref="C79:G79"/>
    <mergeCell ref="H79:I79"/>
    <mergeCell ref="C82:J82"/>
    <mergeCell ref="C81:J81"/>
    <mergeCell ref="C92:J92"/>
    <mergeCell ref="C93:G93"/>
    <mergeCell ref="H93:I93"/>
    <mergeCell ref="N230:N231"/>
    <mergeCell ref="O230:O231"/>
    <mergeCell ref="P230:P231"/>
    <mergeCell ref="Q230:Q231"/>
    <mergeCell ref="C113:E113"/>
    <mergeCell ref="F113:I113"/>
    <mergeCell ref="M222:N222"/>
    <mergeCell ref="Q99:Q100"/>
    <mergeCell ref="O111:Q111"/>
    <mergeCell ref="C100:G100"/>
    <mergeCell ref="C99:G99"/>
    <mergeCell ref="H99:I99"/>
    <mergeCell ref="P99:P100"/>
    <mergeCell ref="H100:I100"/>
    <mergeCell ref="C101:G101"/>
    <mergeCell ref="H101:I101"/>
    <mergeCell ref="C105:G105"/>
    <mergeCell ref="H105:I105"/>
    <mergeCell ref="C107:G107"/>
    <mergeCell ref="H107:I107"/>
    <mergeCell ref="C103:G103"/>
    <mergeCell ref="H103:I103"/>
    <mergeCell ref="C89:H89"/>
    <mergeCell ref="C83:E83"/>
    <mergeCell ref="F83:J83"/>
    <mergeCell ref="C76:G76"/>
    <mergeCell ref="M64:N64"/>
    <mergeCell ref="E68:G68"/>
    <mergeCell ref="E69:G69"/>
    <mergeCell ref="E70:G70"/>
    <mergeCell ref="E71:G71"/>
    <mergeCell ref="C68:D71"/>
    <mergeCell ref="H76:I76"/>
    <mergeCell ref="H74:I74"/>
    <mergeCell ref="C75:G75"/>
    <mergeCell ref="H75:I75"/>
    <mergeCell ref="C74:G74"/>
    <mergeCell ref="C64:I64"/>
    <mergeCell ref="C72:G72"/>
    <mergeCell ref="H72:I72"/>
    <mergeCell ref="C73:G73"/>
    <mergeCell ref="H73:I73"/>
    <mergeCell ref="O64:P64"/>
    <mergeCell ref="H70:I70"/>
    <mergeCell ref="H71:I71"/>
    <mergeCell ref="H68:I68"/>
    <mergeCell ref="H69:I69"/>
    <mergeCell ref="C58:G58"/>
    <mergeCell ref="H58:I58"/>
    <mergeCell ref="C59:I59"/>
    <mergeCell ref="C60:G60"/>
    <mergeCell ref="H60:I60"/>
    <mergeCell ref="C62:I62"/>
    <mergeCell ref="C63:G63"/>
    <mergeCell ref="H63:I63"/>
    <mergeCell ref="C57:G57"/>
    <mergeCell ref="H57:I57"/>
    <mergeCell ref="H53:I53"/>
    <mergeCell ref="C54:G54"/>
    <mergeCell ref="H54:I54"/>
    <mergeCell ref="C55:G55"/>
    <mergeCell ref="H55:I55"/>
    <mergeCell ref="H50:I50"/>
    <mergeCell ref="C56:G56"/>
    <mergeCell ref="H56:I56"/>
    <mergeCell ref="M47:N47"/>
    <mergeCell ref="H51:I51"/>
    <mergeCell ref="H52:I52"/>
    <mergeCell ref="O47:P47"/>
    <mergeCell ref="D41:H41"/>
    <mergeCell ref="C42:G42"/>
    <mergeCell ref="H42:I42"/>
    <mergeCell ref="C44:I44"/>
    <mergeCell ref="C45:G45"/>
    <mergeCell ref="H45:I45"/>
    <mergeCell ref="C46:I46"/>
    <mergeCell ref="E50:G50"/>
    <mergeCell ref="E51:G51"/>
    <mergeCell ref="C50:D52"/>
    <mergeCell ref="E52:G52"/>
    <mergeCell ref="O27:P27"/>
    <mergeCell ref="Q28:AC29"/>
    <mergeCell ref="C36:I36"/>
    <mergeCell ref="C33:C35"/>
    <mergeCell ref="D33:D35"/>
    <mergeCell ref="E33:G33"/>
    <mergeCell ref="J33:K35"/>
    <mergeCell ref="E34:G34"/>
    <mergeCell ref="E35:G35"/>
    <mergeCell ref="C31:G31"/>
    <mergeCell ref="H31:I31"/>
    <mergeCell ref="C32:G32"/>
    <mergeCell ref="H32:I32"/>
    <mergeCell ref="H28:I29"/>
    <mergeCell ref="Q27:AC27"/>
    <mergeCell ref="C27:I27"/>
    <mergeCell ref="M27:N27"/>
    <mergeCell ref="B16:B21"/>
    <mergeCell ref="C17:G17"/>
    <mergeCell ref="H17:I17"/>
    <mergeCell ref="C18:G18"/>
    <mergeCell ref="H18:I18"/>
    <mergeCell ref="C19:G19"/>
    <mergeCell ref="C25:I25"/>
    <mergeCell ref="C26:G26"/>
    <mergeCell ref="H26:I26"/>
    <mergeCell ref="C24:I24"/>
    <mergeCell ref="C21:G21"/>
    <mergeCell ref="H21:I21"/>
    <mergeCell ref="AD19:AG19"/>
    <mergeCell ref="AD20:AG20"/>
    <mergeCell ref="AB18:AG18"/>
    <mergeCell ref="D15:E15"/>
    <mergeCell ref="C16:I16"/>
    <mergeCell ref="F3:G3"/>
    <mergeCell ref="F5:G5"/>
    <mergeCell ref="F7:G7"/>
    <mergeCell ref="R18:S18"/>
    <mergeCell ref="T18:U18"/>
    <mergeCell ref="W18:Z18"/>
    <mergeCell ref="X19:Y19"/>
    <mergeCell ref="C4:D5"/>
    <mergeCell ref="C14:I14"/>
    <mergeCell ref="H19:I19"/>
    <mergeCell ref="C20:G20"/>
    <mergeCell ref="H20:I20"/>
  </mergeCells>
  <conditionalFormatting sqref="E65:E67 C65:C67 G65:G67">
    <cfRule type="expression" dxfId="32" priority="13" stopIfTrue="1">
      <formula>$M$63=1</formula>
    </cfRule>
  </conditionalFormatting>
  <conditionalFormatting sqref="C39:C41 E28:E30 C28:C30 G30:H30 G29 G28:I29 I30">
    <cfRule type="expression" dxfId="31" priority="14" stopIfTrue="1">
      <formula>$M$26=1</formula>
    </cfRule>
  </conditionalFormatting>
  <conditionalFormatting sqref="H31:I32 D38:I38 D40:I40 I41">
    <cfRule type="expression" dxfId="30" priority="15" stopIfTrue="1">
      <formula>$M$26=1</formula>
    </cfRule>
  </conditionalFormatting>
  <conditionalFormatting sqref="H42:I42 H33:H35">
    <cfRule type="expression" dxfId="29" priority="16" stopIfTrue="1">
      <formula>$M$26=1</formula>
    </cfRule>
  </conditionalFormatting>
  <conditionalFormatting sqref="E47:E49 C47:C49 G47:G49">
    <cfRule type="expression" dxfId="28" priority="17" stopIfTrue="1">
      <formula>$M$45=1</formula>
    </cfRule>
  </conditionalFormatting>
  <conditionalFormatting sqref="H50:I53 H55:I58">
    <cfRule type="expression" dxfId="27" priority="18" stopIfTrue="1">
      <formula>$M$45=1</formula>
    </cfRule>
  </conditionalFormatting>
  <conditionalFormatting sqref="H60:I60">
    <cfRule type="expression" dxfId="26" priority="19" stopIfTrue="1">
      <formula>$M$45=1</formula>
    </cfRule>
  </conditionalFormatting>
  <conditionalFormatting sqref="H68:I72 C74:I77">
    <cfRule type="expression" dxfId="25" priority="20" stopIfTrue="1">
      <formula>$M$63=1</formula>
    </cfRule>
  </conditionalFormatting>
  <conditionalFormatting sqref="H79:I80">
    <cfRule type="expression" dxfId="24" priority="21" stopIfTrue="1">
      <formula>$M$63=1</formula>
    </cfRule>
  </conditionalFormatting>
  <conditionalFormatting sqref="H18:I21">
    <cfRule type="expression" dxfId="23" priority="24" stopIfTrue="1">
      <formula>$M$17=1</formula>
    </cfRule>
  </conditionalFormatting>
  <conditionalFormatting sqref="C38">
    <cfRule type="expression" dxfId="22" priority="25" stopIfTrue="1">
      <formula>$M$28=1</formula>
    </cfRule>
  </conditionalFormatting>
  <conditionalFormatting sqref="C18:G21">
    <cfRule type="expression" dxfId="21" priority="26" stopIfTrue="1">
      <formula>$M$17=1</formula>
    </cfRule>
  </conditionalFormatting>
  <conditionalFormatting sqref="C27:I27 D28:D30 F28:F30 C31:G32 C33:D35 C36:I37 D39:I39 D41:H41 C42:G42">
    <cfRule type="expression" dxfId="20" priority="31" stopIfTrue="1">
      <formula>$M$26=1</formula>
    </cfRule>
  </conditionalFormatting>
  <conditionalFormatting sqref="I33:I35">
    <cfRule type="expression" dxfId="19" priority="32" stopIfTrue="1">
      <formula>$M$26=1</formula>
    </cfRule>
  </conditionalFormatting>
  <conditionalFormatting sqref="C46:I46 D47:D49 F47:F49 C54:I54 C60:G60 D53:G53 C50 E50:E52">
    <cfRule type="expression" dxfId="18" priority="33" stopIfTrue="1">
      <formula>$M$45=1</formula>
    </cfRule>
  </conditionalFormatting>
  <conditionalFormatting sqref="C64:I64 D65:D67 F65:F67 C72:G72 C73:I73 C79:G80 C68 E68:E71">
    <cfRule type="expression" dxfId="17" priority="34" stopIfTrue="1">
      <formula>$M$63=1</formula>
    </cfRule>
  </conditionalFormatting>
  <conditionalFormatting sqref="H47:I49">
    <cfRule type="expression" dxfId="16" priority="9" stopIfTrue="1">
      <formula>$M$45=1</formula>
    </cfRule>
  </conditionalFormatting>
  <conditionalFormatting sqref="H65:I67">
    <cfRule type="expression" dxfId="15" priority="8">
      <formula>$M$63=1</formula>
    </cfRule>
  </conditionalFormatting>
  <conditionalFormatting sqref="H30:I30">
    <cfRule type="expression" dxfId="14" priority="7">
      <formula>OR($M$29,$N$29,$M$30)</formula>
    </cfRule>
  </conditionalFormatting>
  <conditionalFormatting sqref="H49:I49">
    <cfRule type="expression" dxfId="13" priority="6">
      <formula>OR($M$49,$N$49,$M$50)</formula>
    </cfRule>
  </conditionalFormatting>
  <conditionalFormatting sqref="H67:I67">
    <cfRule type="expression" dxfId="12" priority="5">
      <formula>OR($M$66,$N$66,$M$67)</formula>
    </cfRule>
  </conditionalFormatting>
  <conditionalFormatting sqref="C58:G58">
    <cfRule type="expression" dxfId="11" priority="4" stopIfTrue="1">
      <formula>$M$63=1</formula>
    </cfRule>
  </conditionalFormatting>
  <conditionalFormatting sqref="C57:G57">
    <cfRule type="expression" dxfId="10" priority="3" stopIfTrue="1">
      <formula>$M$63=1</formula>
    </cfRule>
  </conditionalFormatting>
  <conditionalFormatting sqref="C56:G56">
    <cfRule type="expression" dxfId="9" priority="2" stopIfTrue="1">
      <formula>$M$63=1</formula>
    </cfRule>
  </conditionalFormatting>
  <conditionalFormatting sqref="C55:G55">
    <cfRule type="expression" dxfId="8" priority="1" stopIfTrue="1">
      <formula>$M$63=1</formula>
    </cfRule>
  </conditionalFormatting>
  <printOptions horizontalCentered="1"/>
  <pageMargins left="0.59055118110236227" right="0.59055118110236227" top="0.47244094488188981" bottom="0.47244094488188981" header="0.23622047244094491" footer="0.35433070866141736"/>
  <pageSetup paperSize="9" scale="67" fitToHeight="6" orientation="portrait" blackAndWhite="1" r:id="rId1"/>
  <headerFooter alignWithMargins="0">
    <oddHeader>&amp;LGreen Building Council of South Africa&amp;R&amp;T   &amp;D</oddHeader>
    <oddFooter>&amp;L&amp;F&amp;CPage &amp;P of &amp;N&amp;RCategory: Water (&amp;A)</oddFooter>
  </headerFooter>
  <rowBreaks count="2" manualBreakCount="2">
    <brk id="42" min="1" max="10" man="1"/>
    <brk id="89"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507373" r:id="rId4" name="Check Box 45">
              <controlPr defaultSize="0" autoFill="0" autoLine="0" autoPict="0">
                <anchor moveWithCells="1">
                  <from>
                    <xdr:col>2</xdr:col>
                    <xdr:colOff>1066800</xdr:colOff>
                    <xdr:row>27</xdr:row>
                    <xdr:rowOff>0</xdr:rowOff>
                  </from>
                  <to>
                    <xdr:col>2</xdr:col>
                    <xdr:colOff>1371600</xdr:colOff>
                    <xdr:row>28</xdr:row>
                    <xdr:rowOff>0</xdr:rowOff>
                  </to>
                </anchor>
              </controlPr>
            </control>
          </mc:Choice>
        </mc:AlternateContent>
        <mc:AlternateContent xmlns:mc="http://schemas.openxmlformats.org/markup-compatibility/2006">
          <mc:Choice Requires="x14">
            <control shapeId="1507375" r:id="rId5" name="Drop Down 47">
              <controlPr defaultSize="0" autoLine="0" autoPict="0">
                <anchor moveWithCells="1">
                  <from>
                    <xdr:col>7</xdr:col>
                    <xdr:colOff>247650</xdr:colOff>
                    <xdr:row>16</xdr:row>
                    <xdr:rowOff>266700</xdr:rowOff>
                  </from>
                  <to>
                    <xdr:col>8</xdr:col>
                    <xdr:colOff>200025</xdr:colOff>
                    <xdr:row>16</xdr:row>
                    <xdr:rowOff>533400</xdr:rowOff>
                  </to>
                </anchor>
              </controlPr>
            </control>
          </mc:Choice>
        </mc:AlternateContent>
        <mc:AlternateContent xmlns:mc="http://schemas.openxmlformats.org/markup-compatibility/2006">
          <mc:Choice Requires="x14">
            <control shapeId="1507376" r:id="rId6" name="Check Box 48">
              <controlPr defaultSize="0" autoFill="0" autoLine="0" autoPict="0">
                <anchor moveWithCells="1">
                  <from>
                    <xdr:col>2</xdr:col>
                    <xdr:colOff>1057275</xdr:colOff>
                    <xdr:row>45</xdr:row>
                    <xdr:rowOff>238125</xdr:rowOff>
                  </from>
                  <to>
                    <xdr:col>2</xdr:col>
                    <xdr:colOff>1362075</xdr:colOff>
                    <xdr:row>47</xdr:row>
                    <xdr:rowOff>0</xdr:rowOff>
                  </to>
                </anchor>
              </controlPr>
            </control>
          </mc:Choice>
        </mc:AlternateContent>
        <mc:AlternateContent xmlns:mc="http://schemas.openxmlformats.org/markup-compatibility/2006">
          <mc:Choice Requires="x14">
            <control shapeId="1507377" r:id="rId7" name="Check Box 49">
              <controlPr defaultSize="0" autoFill="0" autoLine="0" autoPict="0">
                <anchor moveWithCells="1">
                  <from>
                    <xdr:col>2</xdr:col>
                    <xdr:colOff>1057275</xdr:colOff>
                    <xdr:row>47</xdr:row>
                    <xdr:rowOff>28575</xdr:rowOff>
                  </from>
                  <to>
                    <xdr:col>2</xdr:col>
                    <xdr:colOff>1362075</xdr:colOff>
                    <xdr:row>48</xdr:row>
                    <xdr:rowOff>0</xdr:rowOff>
                  </to>
                </anchor>
              </controlPr>
            </control>
          </mc:Choice>
        </mc:AlternateContent>
        <mc:AlternateContent xmlns:mc="http://schemas.openxmlformats.org/markup-compatibility/2006">
          <mc:Choice Requires="x14">
            <control shapeId="1507378" r:id="rId8" name="Check Box 50">
              <controlPr defaultSize="0" autoFill="0" autoLine="0" autoPict="0">
                <anchor moveWithCells="1">
                  <from>
                    <xdr:col>2</xdr:col>
                    <xdr:colOff>1057275</xdr:colOff>
                    <xdr:row>48</xdr:row>
                    <xdr:rowOff>28575</xdr:rowOff>
                  </from>
                  <to>
                    <xdr:col>2</xdr:col>
                    <xdr:colOff>1362075</xdr:colOff>
                    <xdr:row>48</xdr:row>
                    <xdr:rowOff>238125</xdr:rowOff>
                  </to>
                </anchor>
              </controlPr>
            </control>
          </mc:Choice>
        </mc:AlternateContent>
        <mc:AlternateContent xmlns:mc="http://schemas.openxmlformats.org/markup-compatibility/2006">
          <mc:Choice Requires="x14">
            <control shapeId="1507379" r:id="rId9" name="Check Box 51">
              <controlPr defaultSize="0" autoFill="0" autoLine="0" autoPict="0">
                <anchor moveWithCells="1">
                  <from>
                    <xdr:col>4</xdr:col>
                    <xdr:colOff>657225</xdr:colOff>
                    <xdr:row>45</xdr:row>
                    <xdr:rowOff>238125</xdr:rowOff>
                  </from>
                  <to>
                    <xdr:col>5</xdr:col>
                    <xdr:colOff>9525</xdr:colOff>
                    <xdr:row>47</xdr:row>
                    <xdr:rowOff>0</xdr:rowOff>
                  </to>
                </anchor>
              </controlPr>
            </control>
          </mc:Choice>
        </mc:AlternateContent>
        <mc:AlternateContent xmlns:mc="http://schemas.openxmlformats.org/markup-compatibility/2006">
          <mc:Choice Requires="x14">
            <control shapeId="1507380" r:id="rId10" name="Check Box 52">
              <controlPr defaultSize="0" autoFill="0" autoLine="0" autoPict="0">
                <anchor moveWithCells="1">
                  <from>
                    <xdr:col>4</xdr:col>
                    <xdr:colOff>657225</xdr:colOff>
                    <xdr:row>48</xdr:row>
                    <xdr:rowOff>38100</xdr:rowOff>
                  </from>
                  <to>
                    <xdr:col>5</xdr:col>
                    <xdr:colOff>9525</xdr:colOff>
                    <xdr:row>48</xdr:row>
                    <xdr:rowOff>238125</xdr:rowOff>
                  </to>
                </anchor>
              </controlPr>
            </control>
          </mc:Choice>
        </mc:AlternateContent>
        <mc:AlternateContent xmlns:mc="http://schemas.openxmlformats.org/markup-compatibility/2006">
          <mc:Choice Requires="x14">
            <control shapeId="1507381" r:id="rId11" name="Check Box 53">
              <controlPr defaultSize="0" autoFill="0" autoLine="0" autoPict="0">
                <anchor moveWithCells="1">
                  <from>
                    <xdr:col>2</xdr:col>
                    <xdr:colOff>1066800</xdr:colOff>
                    <xdr:row>28</xdr:row>
                    <xdr:rowOff>9525</xdr:rowOff>
                  </from>
                  <to>
                    <xdr:col>2</xdr:col>
                    <xdr:colOff>1371600</xdr:colOff>
                    <xdr:row>28</xdr:row>
                    <xdr:rowOff>247650</xdr:rowOff>
                  </to>
                </anchor>
              </controlPr>
            </control>
          </mc:Choice>
        </mc:AlternateContent>
        <mc:AlternateContent xmlns:mc="http://schemas.openxmlformats.org/markup-compatibility/2006">
          <mc:Choice Requires="x14">
            <control shapeId="1507382" r:id="rId12" name="Check Box 54">
              <controlPr defaultSize="0" autoFill="0" autoLine="0" autoPict="0">
                <anchor moveWithCells="1">
                  <from>
                    <xdr:col>2</xdr:col>
                    <xdr:colOff>1066800</xdr:colOff>
                    <xdr:row>29</xdr:row>
                    <xdr:rowOff>28575</xdr:rowOff>
                  </from>
                  <to>
                    <xdr:col>2</xdr:col>
                    <xdr:colOff>1371600</xdr:colOff>
                    <xdr:row>29</xdr:row>
                    <xdr:rowOff>238125</xdr:rowOff>
                  </to>
                </anchor>
              </controlPr>
            </control>
          </mc:Choice>
        </mc:AlternateContent>
        <mc:AlternateContent xmlns:mc="http://schemas.openxmlformats.org/markup-compatibility/2006">
          <mc:Choice Requires="x14">
            <control shapeId="1507383" r:id="rId13" name="Check Box 55">
              <controlPr defaultSize="0" autoFill="0" autoLine="0" autoPict="0">
                <anchor moveWithCells="1">
                  <from>
                    <xdr:col>4</xdr:col>
                    <xdr:colOff>752475</xdr:colOff>
                    <xdr:row>27</xdr:row>
                    <xdr:rowOff>0</xdr:rowOff>
                  </from>
                  <to>
                    <xdr:col>5</xdr:col>
                    <xdr:colOff>104775</xdr:colOff>
                    <xdr:row>28</xdr:row>
                    <xdr:rowOff>0</xdr:rowOff>
                  </to>
                </anchor>
              </controlPr>
            </control>
          </mc:Choice>
        </mc:AlternateContent>
        <mc:AlternateContent xmlns:mc="http://schemas.openxmlformats.org/markup-compatibility/2006">
          <mc:Choice Requires="x14">
            <control shapeId="1507384" r:id="rId14" name="Check Box 56">
              <controlPr defaultSize="0" autoFill="0" autoLine="0" autoPict="0">
                <anchor moveWithCells="1">
                  <from>
                    <xdr:col>2</xdr:col>
                    <xdr:colOff>1028700</xdr:colOff>
                    <xdr:row>64</xdr:row>
                    <xdr:rowOff>9525</xdr:rowOff>
                  </from>
                  <to>
                    <xdr:col>2</xdr:col>
                    <xdr:colOff>1343025</xdr:colOff>
                    <xdr:row>65</xdr:row>
                    <xdr:rowOff>0</xdr:rowOff>
                  </to>
                </anchor>
              </controlPr>
            </control>
          </mc:Choice>
        </mc:AlternateContent>
        <mc:AlternateContent xmlns:mc="http://schemas.openxmlformats.org/markup-compatibility/2006">
          <mc:Choice Requires="x14">
            <control shapeId="1507385" r:id="rId15" name="Check Box 57">
              <controlPr defaultSize="0" autoFill="0" autoLine="0" autoPict="0">
                <anchor moveWithCells="1">
                  <from>
                    <xdr:col>2</xdr:col>
                    <xdr:colOff>1028700</xdr:colOff>
                    <xdr:row>64</xdr:row>
                    <xdr:rowOff>190500</xdr:rowOff>
                  </from>
                  <to>
                    <xdr:col>2</xdr:col>
                    <xdr:colOff>1343025</xdr:colOff>
                    <xdr:row>66</xdr:row>
                    <xdr:rowOff>0</xdr:rowOff>
                  </to>
                </anchor>
              </controlPr>
            </control>
          </mc:Choice>
        </mc:AlternateContent>
        <mc:AlternateContent xmlns:mc="http://schemas.openxmlformats.org/markup-compatibility/2006">
          <mc:Choice Requires="x14">
            <control shapeId="1507386" r:id="rId16" name="Check Box 58">
              <controlPr defaultSize="0" autoFill="0" autoLine="0" autoPict="0">
                <anchor moveWithCells="1">
                  <from>
                    <xdr:col>2</xdr:col>
                    <xdr:colOff>1028700</xdr:colOff>
                    <xdr:row>65</xdr:row>
                    <xdr:rowOff>209550</xdr:rowOff>
                  </from>
                  <to>
                    <xdr:col>2</xdr:col>
                    <xdr:colOff>1343025</xdr:colOff>
                    <xdr:row>66</xdr:row>
                    <xdr:rowOff>190500</xdr:rowOff>
                  </to>
                </anchor>
              </controlPr>
            </control>
          </mc:Choice>
        </mc:AlternateContent>
        <mc:AlternateContent xmlns:mc="http://schemas.openxmlformats.org/markup-compatibility/2006">
          <mc:Choice Requires="x14">
            <control shapeId="1507387" r:id="rId17" name="Check Box 59">
              <controlPr defaultSize="0" autoFill="0" autoLine="0" autoPict="0">
                <anchor moveWithCells="1">
                  <from>
                    <xdr:col>4</xdr:col>
                    <xdr:colOff>695325</xdr:colOff>
                    <xdr:row>63</xdr:row>
                    <xdr:rowOff>257175</xdr:rowOff>
                  </from>
                  <to>
                    <xdr:col>5</xdr:col>
                    <xdr:colOff>47625</xdr:colOff>
                    <xdr:row>64</xdr:row>
                    <xdr:rowOff>219075</xdr:rowOff>
                  </to>
                </anchor>
              </controlPr>
            </control>
          </mc:Choice>
        </mc:AlternateContent>
        <mc:AlternateContent xmlns:mc="http://schemas.openxmlformats.org/markup-compatibility/2006">
          <mc:Choice Requires="x14">
            <control shapeId="1507388" r:id="rId18" name="Check Box 60">
              <controlPr defaultSize="0" autoFill="0" autoLine="0" autoPict="0">
                <anchor moveWithCells="1">
                  <from>
                    <xdr:col>4</xdr:col>
                    <xdr:colOff>695325</xdr:colOff>
                    <xdr:row>64</xdr:row>
                    <xdr:rowOff>209550</xdr:rowOff>
                  </from>
                  <to>
                    <xdr:col>5</xdr:col>
                    <xdr:colOff>47625</xdr:colOff>
                    <xdr:row>66</xdr:row>
                    <xdr:rowOff>19050</xdr:rowOff>
                  </to>
                </anchor>
              </controlPr>
            </control>
          </mc:Choice>
        </mc:AlternateContent>
        <mc:AlternateContent xmlns:mc="http://schemas.openxmlformats.org/markup-compatibility/2006">
          <mc:Choice Requires="x14">
            <control shapeId="1507389" r:id="rId19" name="Check Box 61">
              <controlPr defaultSize="0" autoFill="0" autoLine="0" autoPict="0">
                <anchor moveWithCells="1">
                  <from>
                    <xdr:col>4</xdr:col>
                    <xdr:colOff>752475</xdr:colOff>
                    <xdr:row>29</xdr:row>
                    <xdr:rowOff>38100</xdr:rowOff>
                  </from>
                  <to>
                    <xdr:col>5</xdr:col>
                    <xdr:colOff>104775</xdr:colOff>
                    <xdr:row>29</xdr:row>
                    <xdr:rowOff>238125</xdr:rowOff>
                  </to>
                </anchor>
              </controlPr>
            </control>
          </mc:Choice>
        </mc:AlternateContent>
        <mc:AlternateContent xmlns:mc="http://schemas.openxmlformats.org/markup-compatibility/2006">
          <mc:Choice Requires="x14">
            <control shapeId="1507390" r:id="rId20" name="Check Box 62">
              <controlPr defaultSize="0" autoFill="0" autoLine="0" autoPict="0">
                <anchor moveWithCells="1">
                  <from>
                    <xdr:col>4</xdr:col>
                    <xdr:colOff>695325</xdr:colOff>
                    <xdr:row>66</xdr:row>
                    <xdr:rowOff>9525</xdr:rowOff>
                  </from>
                  <to>
                    <xdr:col>5</xdr:col>
                    <xdr:colOff>47625</xdr:colOff>
                    <xdr:row>66</xdr:row>
                    <xdr:rowOff>209550</xdr:rowOff>
                  </to>
                </anchor>
              </controlPr>
            </control>
          </mc:Choice>
        </mc:AlternateContent>
        <mc:AlternateContent xmlns:mc="http://schemas.openxmlformats.org/markup-compatibility/2006">
          <mc:Choice Requires="x14">
            <control shapeId="1507391" r:id="rId21" name="Check Box 63">
              <controlPr defaultSize="0" autoFill="0" autoLine="0" autoPict="0">
                <anchor moveWithCells="1">
                  <from>
                    <xdr:col>4</xdr:col>
                    <xdr:colOff>657225</xdr:colOff>
                    <xdr:row>47</xdr:row>
                    <xdr:rowOff>28575</xdr:rowOff>
                  </from>
                  <to>
                    <xdr:col>5</xdr:col>
                    <xdr:colOff>9525</xdr:colOff>
                    <xdr:row>48</xdr:row>
                    <xdr:rowOff>0</xdr:rowOff>
                  </to>
                </anchor>
              </controlPr>
            </control>
          </mc:Choice>
        </mc:AlternateContent>
        <mc:AlternateContent xmlns:mc="http://schemas.openxmlformats.org/markup-compatibility/2006">
          <mc:Choice Requires="x14">
            <control shapeId="1507392" r:id="rId22" name="Check Box 64">
              <controlPr defaultSize="0" autoFill="0" autoLine="0" autoPict="0">
                <anchor moveWithCells="1">
                  <from>
                    <xdr:col>4</xdr:col>
                    <xdr:colOff>752475</xdr:colOff>
                    <xdr:row>28</xdr:row>
                    <xdr:rowOff>9525</xdr:rowOff>
                  </from>
                  <to>
                    <xdr:col>5</xdr:col>
                    <xdr:colOff>104775</xdr:colOff>
                    <xdr:row>28</xdr:row>
                    <xdr:rowOff>247650</xdr:rowOff>
                  </to>
                </anchor>
              </controlPr>
            </control>
          </mc:Choice>
        </mc:AlternateContent>
        <mc:AlternateContent xmlns:mc="http://schemas.openxmlformats.org/markup-compatibility/2006">
          <mc:Choice Requires="x14">
            <control shapeId="1507393" r:id="rId23" name="Check Box 65">
              <controlPr defaultSize="0" autoFill="0" autoLine="0" autoPict="0">
                <anchor moveWithCells="1">
                  <from>
                    <xdr:col>2</xdr:col>
                    <xdr:colOff>1066800</xdr:colOff>
                    <xdr:row>27</xdr:row>
                    <xdr:rowOff>0</xdr:rowOff>
                  </from>
                  <to>
                    <xdr:col>2</xdr:col>
                    <xdr:colOff>1371600</xdr:colOff>
                    <xdr:row>28</xdr:row>
                    <xdr:rowOff>0</xdr:rowOff>
                  </to>
                </anchor>
              </controlPr>
            </control>
          </mc:Choice>
        </mc:AlternateContent>
        <mc:AlternateContent xmlns:mc="http://schemas.openxmlformats.org/markup-compatibility/2006">
          <mc:Choice Requires="x14">
            <control shapeId="1507394" r:id="rId24" name="Drop Down 66">
              <controlPr defaultSize="0" autoLine="0" autoPict="0">
                <anchor moveWithCells="1">
                  <from>
                    <xdr:col>7</xdr:col>
                    <xdr:colOff>247650</xdr:colOff>
                    <xdr:row>16</xdr:row>
                    <xdr:rowOff>266700</xdr:rowOff>
                  </from>
                  <to>
                    <xdr:col>8</xdr:col>
                    <xdr:colOff>200025</xdr:colOff>
                    <xdr:row>16</xdr:row>
                    <xdr:rowOff>533400</xdr:rowOff>
                  </to>
                </anchor>
              </controlPr>
            </control>
          </mc:Choice>
        </mc:AlternateContent>
        <mc:AlternateContent xmlns:mc="http://schemas.openxmlformats.org/markup-compatibility/2006">
          <mc:Choice Requires="x14">
            <control shapeId="1507395" r:id="rId25" name="Check Box 67">
              <controlPr defaultSize="0" autoFill="0" autoLine="0" autoPict="0">
                <anchor moveWithCells="1">
                  <from>
                    <xdr:col>2</xdr:col>
                    <xdr:colOff>1057275</xdr:colOff>
                    <xdr:row>45</xdr:row>
                    <xdr:rowOff>238125</xdr:rowOff>
                  </from>
                  <to>
                    <xdr:col>2</xdr:col>
                    <xdr:colOff>1362075</xdr:colOff>
                    <xdr:row>47</xdr:row>
                    <xdr:rowOff>0</xdr:rowOff>
                  </to>
                </anchor>
              </controlPr>
            </control>
          </mc:Choice>
        </mc:AlternateContent>
        <mc:AlternateContent xmlns:mc="http://schemas.openxmlformats.org/markup-compatibility/2006">
          <mc:Choice Requires="x14">
            <control shapeId="1507396" r:id="rId26" name="Check Box 68">
              <controlPr defaultSize="0" autoFill="0" autoLine="0" autoPict="0">
                <anchor moveWithCells="1">
                  <from>
                    <xdr:col>2</xdr:col>
                    <xdr:colOff>1057275</xdr:colOff>
                    <xdr:row>47</xdr:row>
                    <xdr:rowOff>28575</xdr:rowOff>
                  </from>
                  <to>
                    <xdr:col>2</xdr:col>
                    <xdr:colOff>1362075</xdr:colOff>
                    <xdr:row>48</xdr:row>
                    <xdr:rowOff>0</xdr:rowOff>
                  </to>
                </anchor>
              </controlPr>
            </control>
          </mc:Choice>
        </mc:AlternateContent>
        <mc:AlternateContent xmlns:mc="http://schemas.openxmlformats.org/markup-compatibility/2006">
          <mc:Choice Requires="x14">
            <control shapeId="1507397" r:id="rId27" name="Check Box 69">
              <controlPr defaultSize="0" autoFill="0" autoLine="0" autoPict="0">
                <anchor moveWithCells="1">
                  <from>
                    <xdr:col>2</xdr:col>
                    <xdr:colOff>1057275</xdr:colOff>
                    <xdr:row>48</xdr:row>
                    <xdr:rowOff>28575</xdr:rowOff>
                  </from>
                  <to>
                    <xdr:col>2</xdr:col>
                    <xdr:colOff>1362075</xdr:colOff>
                    <xdr:row>48</xdr:row>
                    <xdr:rowOff>238125</xdr:rowOff>
                  </to>
                </anchor>
              </controlPr>
            </control>
          </mc:Choice>
        </mc:AlternateContent>
        <mc:AlternateContent xmlns:mc="http://schemas.openxmlformats.org/markup-compatibility/2006">
          <mc:Choice Requires="x14">
            <control shapeId="1507400" r:id="rId28" name="Check Box 72">
              <controlPr defaultSize="0" autoFill="0" autoLine="0" autoPict="0">
                <anchor moveWithCells="1">
                  <from>
                    <xdr:col>2</xdr:col>
                    <xdr:colOff>1066800</xdr:colOff>
                    <xdr:row>28</xdr:row>
                    <xdr:rowOff>9525</xdr:rowOff>
                  </from>
                  <to>
                    <xdr:col>2</xdr:col>
                    <xdr:colOff>1371600</xdr:colOff>
                    <xdr:row>28</xdr:row>
                    <xdr:rowOff>247650</xdr:rowOff>
                  </to>
                </anchor>
              </controlPr>
            </control>
          </mc:Choice>
        </mc:AlternateContent>
        <mc:AlternateContent xmlns:mc="http://schemas.openxmlformats.org/markup-compatibility/2006">
          <mc:Choice Requires="x14">
            <control shapeId="1507401" r:id="rId29" name="Check Box 73">
              <controlPr defaultSize="0" autoFill="0" autoLine="0" autoPict="0">
                <anchor moveWithCells="1">
                  <from>
                    <xdr:col>2</xdr:col>
                    <xdr:colOff>1066800</xdr:colOff>
                    <xdr:row>29</xdr:row>
                    <xdr:rowOff>28575</xdr:rowOff>
                  </from>
                  <to>
                    <xdr:col>2</xdr:col>
                    <xdr:colOff>1371600</xdr:colOff>
                    <xdr:row>29</xdr:row>
                    <xdr:rowOff>238125</xdr:rowOff>
                  </to>
                </anchor>
              </controlPr>
            </control>
          </mc:Choice>
        </mc:AlternateContent>
        <mc:AlternateContent xmlns:mc="http://schemas.openxmlformats.org/markup-compatibility/2006">
          <mc:Choice Requires="x14">
            <control shapeId="1507403" r:id="rId30" name="Check Box 75">
              <controlPr defaultSize="0" autoFill="0" autoLine="0" autoPict="0">
                <anchor moveWithCells="1">
                  <from>
                    <xdr:col>2</xdr:col>
                    <xdr:colOff>1028700</xdr:colOff>
                    <xdr:row>64</xdr:row>
                    <xdr:rowOff>9525</xdr:rowOff>
                  </from>
                  <to>
                    <xdr:col>2</xdr:col>
                    <xdr:colOff>1343025</xdr:colOff>
                    <xdr:row>65</xdr:row>
                    <xdr:rowOff>0</xdr:rowOff>
                  </to>
                </anchor>
              </controlPr>
            </control>
          </mc:Choice>
        </mc:AlternateContent>
        <mc:AlternateContent xmlns:mc="http://schemas.openxmlformats.org/markup-compatibility/2006">
          <mc:Choice Requires="x14">
            <control shapeId="1507404" r:id="rId31" name="Check Box 76">
              <controlPr defaultSize="0" autoFill="0" autoLine="0" autoPict="0">
                <anchor moveWithCells="1">
                  <from>
                    <xdr:col>2</xdr:col>
                    <xdr:colOff>1028700</xdr:colOff>
                    <xdr:row>64</xdr:row>
                    <xdr:rowOff>190500</xdr:rowOff>
                  </from>
                  <to>
                    <xdr:col>2</xdr:col>
                    <xdr:colOff>1343025</xdr:colOff>
                    <xdr:row>66</xdr:row>
                    <xdr:rowOff>0</xdr:rowOff>
                  </to>
                </anchor>
              </controlPr>
            </control>
          </mc:Choice>
        </mc:AlternateContent>
        <mc:AlternateContent xmlns:mc="http://schemas.openxmlformats.org/markup-compatibility/2006">
          <mc:Choice Requires="x14">
            <control shapeId="1507405" r:id="rId32" name="Check Box 77">
              <controlPr defaultSize="0" autoFill="0" autoLine="0" autoPict="0">
                <anchor moveWithCells="1">
                  <from>
                    <xdr:col>2</xdr:col>
                    <xdr:colOff>1028700</xdr:colOff>
                    <xdr:row>65</xdr:row>
                    <xdr:rowOff>209550</xdr:rowOff>
                  </from>
                  <to>
                    <xdr:col>2</xdr:col>
                    <xdr:colOff>1343025</xdr:colOff>
                    <xdr:row>66</xdr:row>
                    <xdr:rowOff>190500</xdr:rowOff>
                  </to>
                </anchor>
              </controlPr>
            </control>
          </mc:Choice>
        </mc:AlternateContent>
        <mc:AlternateContent xmlns:mc="http://schemas.openxmlformats.org/markup-compatibility/2006">
          <mc:Choice Requires="x14">
            <control shapeId="1507412" r:id="rId33" name="Check Box 84">
              <controlPr defaultSize="0" autoFill="0" autoLine="0" autoPict="0">
                <anchor moveWithCells="1">
                  <from>
                    <xdr:col>2</xdr:col>
                    <xdr:colOff>1066800</xdr:colOff>
                    <xdr:row>27</xdr:row>
                    <xdr:rowOff>0</xdr:rowOff>
                  </from>
                  <to>
                    <xdr:col>2</xdr:col>
                    <xdr:colOff>1371600</xdr:colOff>
                    <xdr:row>28</xdr:row>
                    <xdr:rowOff>0</xdr:rowOff>
                  </to>
                </anchor>
              </controlPr>
            </control>
          </mc:Choice>
        </mc:AlternateContent>
        <mc:AlternateContent xmlns:mc="http://schemas.openxmlformats.org/markup-compatibility/2006">
          <mc:Choice Requires="x14">
            <control shapeId="1507413" r:id="rId34" name="Drop Down 85">
              <controlPr defaultSize="0" autoLine="0" autoPict="0">
                <anchor moveWithCells="1">
                  <from>
                    <xdr:col>7</xdr:col>
                    <xdr:colOff>323850</xdr:colOff>
                    <xdr:row>25</xdr:row>
                    <xdr:rowOff>76200</xdr:rowOff>
                  </from>
                  <to>
                    <xdr:col>8</xdr:col>
                    <xdr:colOff>323850</xdr:colOff>
                    <xdr:row>25</xdr:row>
                    <xdr:rowOff>342900</xdr:rowOff>
                  </to>
                </anchor>
              </controlPr>
            </control>
          </mc:Choice>
        </mc:AlternateContent>
        <mc:AlternateContent xmlns:mc="http://schemas.openxmlformats.org/markup-compatibility/2006">
          <mc:Choice Requires="x14">
            <control shapeId="1507414" r:id="rId35" name="Drop Down 86">
              <controlPr defaultSize="0" autoLine="0" autoPict="0">
                <anchor moveWithCells="1">
                  <from>
                    <xdr:col>4</xdr:col>
                    <xdr:colOff>28575</xdr:colOff>
                    <xdr:row>32</xdr:row>
                    <xdr:rowOff>19050</xdr:rowOff>
                  </from>
                  <to>
                    <xdr:col>6</xdr:col>
                    <xdr:colOff>857250</xdr:colOff>
                    <xdr:row>32</xdr:row>
                    <xdr:rowOff>238125</xdr:rowOff>
                  </to>
                </anchor>
              </controlPr>
            </control>
          </mc:Choice>
        </mc:AlternateContent>
        <mc:AlternateContent xmlns:mc="http://schemas.openxmlformats.org/markup-compatibility/2006">
          <mc:Choice Requires="x14">
            <control shapeId="1507415" r:id="rId36" name="Drop Down 87">
              <controlPr defaultSize="0" autoLine="0" autoPict="0">
                <anchor moveWithCells="1">
                  <from>
                    <xdr:col>7</xdr:col>
                    <xdr:colOff>323850</xdr:colOff>
                    <xdr:row>44</xdr:row>
                    <xdr:rowOff>95250</xdr:rowOff>
                  </from>
                  <to>
                    <xdr:col>8</xdr:col>
                    <xdr:colOff>285750</xdr:colOff>
                    <xdr:row>44</xdr:row>
                    <xdr:rowOff>352425</xdr:rowOff>
                  </to>
                </anchor>
              </controlPr>
            </control>
          </mc:Choice>
        </mc:AlternateContent>
        <mc:AlternateContent xmlns:mc="http://schemas.openxmlformats.org/markup-compatibility/2006">
          <mc:Choice Requires="x14">
            <control shapeId="1507416" r:id="rId37" name="Drop Down 88">
              <controlPr defaultSize="0" autoLine="0" autoPict="0">
                <anchor moveWithCells="1">
                  <from>
                    <xdr:col>7</xdr:col>
                    <xdr:colOff>342900</xdr:colOff>
                    <xdr:row>62</xdr:row>
                    <xdr:rowOff>95250</xdr:rowOff>
                  </from>
                  <to>
                    <xdr:col>8</xdr:col>
                    <xdr:colOff>304800</xdr:colOff>
                    <xdr:row>62</xdr:row>
                    <xdr:rowOff>352425</xdr:rowOff>
                  </to>
                </anchor>
              </controlPr>
            </control>
          </mc:Choice>
        </mc:AlternateContent>
        <mc:AlternateContent xmlns:mc="http://schemas.openxmlformats.org/markup-compatibility/2006">
          <mc:Choice Requires="x14">
            <control shapeId="1507417" r:id="rId38" name="Drop Down 89">
              <controlPr defaultSize="0" autoLine="0" autoPict="0">
                <anchor moveWithCells="1">
                  <from>
                    <xdr:col>7</xdr:col>
                    <xdr:colOff>247650</xdr:colOff>
                    <xdr:row>16</xdr:row>
                    <xdr:rowOff>266700</xdr:rowOff>
                  </from>
                  <to>
                    <xdr:col>8</xdr:col>
                    <xdr:colOff>200025</xdr:colOff>
                    <xdr:row>16</xdr:row>
                    <xdr:rowOff>533400</xdr:rowOff>
                  </to>
                </anchor>
              </controlPr>
            </control>
          </mc:Choice>
        </mc:AlternateContent>
        <mc:AlternateContent xmlns:mc="http://schemas.openxmlformats.org/markup-compatibility/2006">
          <mc:Choice Requires="x14">
            <control shapeId="1507418" r:id="rId39" name="Check Box 90">
              <controlPr defaultSize="0" autoFill="0" autoLine="0" autoPict="0">
                <anchor moveWithCells="1">
                  <from>
                    <xdr:col>2</xdr:col>
                    <xdr:colOff>1057275</xdr:colOff>
                    <xdr:row>45</xdr:row>
                    <xdr:rowOff>238125</xdr:rowOff>
                  </from>
                  <to>
                    <xdr:col>2</xdr:col>
                    <xdr:colOff>1362075</xdr:colOff>
                    <xdr:row>47</xdr:row>
                    <xdr:rowOff>0</xdr:rowOff>
                  </to>
                </anchor>
              </controlPr>
            </control>
          </mc:Choice>
        </mc:AlternateContent>
        <mc:AlternateContent xmlns:mc="http://schemas.openxmlformats.org/markup-compatibility/2006">
          <mc:Choice Requires="x14">
            <control shapeId="1507419" r:id="rId40" name="Check Box 91">
              <controlPr defaultSize="0" autoFill="0" autoLine="0" autoPict="0">
                <anchor moveWithCells="1">
                  <from>
                    <xdr:col>2</xdr:col>
                    <xdr:colOff>1057275</xdr:colOff>
                    <xdr:row>47</xdr:row>
                    <xdr:rowOff>28575</xdr:rowOff>
                  </from>
                  <to>
                    <xdr:col>2</xdr:col>
                    <xdr:colOff>1362075</xdr:colOff>
                    <xdr:row>48</xdr:row>
                    <xdr:rowOff>0</xdr:rowOff>
                  </to>
                </anchor>
              </controlPr>
            </control>
          </mc:Choice>
        </mc:AlternateContent>
        <mc:AlternateContent xmlns:mc="http://schemas.openxmlformats.org/markup-compatibility/2006">
          <mc:Choice Requires="x14">
            <control shapeId="1507420" r:id="rId41" name="Check Box 92">
              <controlPr defaultSize="0" autoFill="0" autoLine="0" autoPict="0">
                <anchor moveWithCells="1">
                  <from>
                    <xdr:col>2</xdr:col>
                    <xdr:colOff>1057275</xdr:colOff>
                    <xdr:row>48</xdr:row>
                    <xdr:rowOff>28575</xdr:rowOff>
                  </from>
                  <to>
                    <xdr:col>2</xdr:col>
                    <xdr:colOff>1362075</xdr:colOff>
                    <xdr:row>48</xdr:row>
                    <xdr:rowOff>238125</xdr:rowOff>
                  </to>
                </anchor>
              </controlPr>
            </control>
          </mc:Choice>
        </mc:AlternateContent>
        <mc:AlternateContent xmlns:mc="http://schemas.openxmlformats.org/markup-compatibility/2006">
          <mc:Choice Requires="x14">
            <control shapeId="1507423" r:id="rId42" name="Check Box 95">
              <controlPr defaultSize="0" autoFill="0" autoLine="0" autoPict="0">
                <anchor moveWithCells="1">
                  <from>
                    <xdr:col>2</xdr:col>
                    <xdr:colOff>1066800</xdr:colOff>
                    <xdr:row>28</xdr:row>
                    <xdr:rowOff>9525</xdr:rowOff>
                  </from>
                  <to>
                    <xdr:col>2</xdr:col>
                    <xdr:colOff>1371600</xdr:colOff>
                    <xdr:row>28</xdr:row>
                    <xdr:rowOff>247650</xdr:rowOff>
                  </to>
                </anchor>
              </controlPr>
            </control>
          </mc:Choice>
        </mc:AlternateContent>
        <mc:AlternateContent xmlns:mc="http://schemas.openxmlformats.org/markup-compatibility/2006">
          <mc:Choice Requires="x14">
            <control shapeId="1507424" r:id="rId43" name="Check Box 96">
              <controlPr defaultSize="0" autoFill="0" autoLine="0" autoPict="0">
                <anchor moveWithCells="1">
                  <from>
                    <xdr:col>2</xdr:col>
                    <xdr:colOff>1066800</xdr:colOff>
                    <xdr:row>29</xdr:row>
                    <xdr:rowOff>28575</xdr:rowOff>
                  </from>
                  <to>
                    <xdr:col>2</xdr:col>
                    <xdr:colOff>1371600</xdr:colOff>
                    <xdr:row>29</xdr:row>
                    <xdr:rowOff>238125</xdr:rowOff>
                  </to>
                </anchor>
              </controlPr>
            </control>
          </mc:Choice>
        </mc:AlternateContent>
        <mc:AlternateContent xmlns:mc="http://schemas.openxmlformats.org/markup-compatibility/2006">
          <mc:Choice Requires="x14">
            <control shapeId="1507426" r:id="rId44" name="Check Box 98">
              <controlPr defaultSize="0" autoFill="0" autoLine="0" autoPict="0">
                <anchor moveWithCells="1">
                  <from>
                    <xdr:col>2</xdr:col>
                    <xdr:colOff>1028700</xdr:colOff>
                    <xdr:row>64</xdr:row>
                    <xdr:rowOff>9525</xdr:rowOff>
                  </from>
                  <to>
                    <xdr:col>2</xdr:col>
                    <xdr:colOff>1343025</xdr:colOff>
                    <xdr:row>65</xdr:row>
                    <xdr:rowOff>0</xdr:rowOff>
                  </to>
                </anchor>
              </controlPr>
            </control>
          </mc:Choice>
        </mc:AlternateContent>
        <mc:AlternateContent xmlns:mc="http://schemas.openxmlformats.org/markup-compatibility/2006">
          <mc:Choice Requires="x14">
            <control shapeId="1507427" r:id="rId45" name="Check Box 99">
              <controlPr defaultSize="0" autoFill="0" autoLine="0" autoPict="0">
                <anchor moveWithCells="1">
                  <from>
                    <xdr:col>2</xdr:col>
                    <xdr:colOff>1028700</xdr:colOff>
                    <xdr:row>64</xdr:row>
                    <xdr:rowOff>190500</xdr:rowOff>
                  </from>
                  <to>
                    <xdr:col>2</xdr:col>
                    <xdr:colOff>1343025</xdr:colOff>
                    <xdr:row>66</xdr:row>
                    <xdr:rowOff>0</xdr:rowOff>
                  </to>
                </anchor>
              </controlPr>
            </control>
          </mc:Choice>
        </mc:AlternateContent>
        <mc:AlternateContent xmlns:mc="http://schemas.openxmlformats.org/markup-compatibility/2006">
          <mc:Choice Requires="x14">
            <control shapeId="1507428" r:id="rId46" name="Check Box 100">
              <controlPr defaultSize="0" autoFill="0" autoLine="0" autoPict="0">
                <anchor moveWithCells="1">
                  <from>
                    <xdr:col>2</xdr:col>
                    <xdr:colOff>1028700</xdr:colOff>
                    <xdr:row>65</xdr:row>
                    <xdr:rowOff>209550</xdr:rowOff>
                  </from>
                  <to>
                    <xdr:col>2</xdr:col>
                    <xdr:colOff>1343025</xdr:colOff>
                    <xdr:row>66</xdr:row>
                    <xdr:rowOff>190500</xdr:rowOff>
                  </to>
                </anchor>
              </controlPr>
            </control>
          </mc:Choice>
        </mc:AlternateContent>
        <mc:AlternateContent xmlns:mc="http://schemas.openxmlformats.org/markup-compatibility/2006">
          <mc:Choice Requires="x14">
            <control shapeId="1507435" r:id="rId47" name="Drop Down 107">
              <controlPr defaultSize="0" autoLine="0" autoPict="0">
                <anchor moveWithCells="1">
                  <from>
                    <xdr:col>2</xdr:col>
                    <xdr:colOff>9525</xdr:colOff>
                    <xdr:row>37</xdr:row>
                    <xdr:rowOff>9525</xdr:rowOff>
                  </from>
                  <to>
                    <xdr:col>2</xdr:col>
                    <xdr:colOff>1790700</xdr:colOff>
                    <xdr:row>38</xdr:row>
                    <xdr:rowOff>9525</xdr:rowOff>
                  </to>
                </anchor>
              </controlPr>
            </control>
          </mc:Choice>
        </mc:AlternateContent>
        <mc:AlternateContent xmlns:mc="http://schemas.openxmlformats.org/markup-compatibility/2006">
          <mc:Choice Requires="x14">
            <control shapeId="1507436" r:id="rId48" name="Drop Down 108">
              <controlPr defaultSize="0" autoLine="0" autoPict="0">
                <anchor moveWithCells="1">
                  <from>
                    <xdr:col>4</xdr:col>
                    <xdr:colOff>28575</xdr:colOff>
                    <xdr:row>33</xdr:row>
                    <xdr:rowOff>9525</xdr:rowOff>
                  </from>
                  <to>
                    <xdr:col>6</xdr:col>
                    <xdr:colOff>866775</xdr:colOff>
                    <xdr:row>33</xdr:row>
                    <xdr:rowOff>238125</xdr:rowOff>
                  </to>
                </anchor>
              </controlPr>
            </control>
          </mc:Choice>
        </mc:AlternateContent>
        <mc:AlternateContent xmlns:mc="http://schemas.openxmlformats.org/markup-compatibility/2006">
          <mc:Choice Requires="x14">
            <control shapeId="1507437" r:id="rId49" name="Drop Down 109">
              <controlPr defaultSize="0" autoLine="0" autoPict="0">
                <anchor moveWithCells="1">
                  <from>
                    <xdr:col>4</xdr:col>
                    <xdr:colOff>28575</xdr:colOff>
                    <xdr:row>34</xdr:row>
                    <xdr:rowOff>9525</xdr:rowOff>
                  </from>
                  <to>
                    <xdr:col>6</xdr:col>
                    <xdr:colOff>866775</xdr:colOff>
                    <xdr:row>34</xdr:row>
                    <xdr:rowOff>238125</xdr:rowOff>
                  </to>
                </anchor>
              </controlPr>
            </control>
          </mc:Choice>
        </mc:AlternateContent>
        <mc:AlternateContent xmlns:mc="http://schemas.openxmlformats.org/markup-compatibility/2006">
          <mc:Choice Requires="x14">
            <control shapeId="1507440" r:id="rId50" name="Check Box 112">
              <controlPr defaultSize="0" autoFill="0" autoLine="0" autoPict="0">
                <anchor moveWithCells="1">
                  <from>
                    <xdr:col>7</xdr:col>
                    <xdr:colOff>47625</xdr:colOff>
                    <xdr:row>29</xdr:row>
                    <xdr:rowOff>28575</xdr:rowOff>
                  </from>
                  <to>
                    <xdr:col>7</xdr:col>
                    <xdr:colOff>352425</xdr:colOff>
                    <xdr:row>29</xdr:row>
                    <xdr:rowOff>257175</xdr:rowOff>
                  </to>
                </anchor>
              </controlPr>
            </control>
          </mc:Choice>
        </mc:AlternateContent>
        <mc:AlternateContent xmlns:mc="http://schemas.openxmlformats.org/markup-compatibility/2006">
          <mc:Choice Requires="x14">
            <control shapeId="1507441" r:id="rId51" name="Check Box 113">
              <controlPr defaultSize="0" autoFill="0" autoLine="0" autoPict="0">
                <anchor moveWithCells="1">
                  <from>
                    <xdr:col>8</xdr:col>
                    <xdr:colOff>0</xdr:colOff>
                    <xdr:row>29</xdr:row>
                    <xdr:rowOff>38100</xdr:rowOff>
                  </from>
                  <to>
                    <xdr:col>8</xdr:col>
                    <xdr:colOff>304800</xdr:colOff>
                    <xdr:row>29</xdr:row>
                    <xdr:rowOff>257175</xdr:rowOff>
                  </to>
                </anchor>
              </controlPr>
            </control>
          </mc:Choice>
        </mc:AlternateContent>
        <mc:AlternateContent xmlns:mc="http://schemas.openxmlformats.org/markup-compatibility/2006">
          <mc:Choice Requires="x14">
            <control shapeId="1507442" r:id="rId52" name="Check Box 114">
              <controlPr defaultSize="0" autoFill="0" autoLine="0" autoPict="0">
                <anchor moveWithCells="1">
                  <from>
                    <xdr:col>7</xdr:col>
                    <xdr:colOff>47625</xdr:colOff>
                    <xdr:row>48</xdr:row>
                    <xdr:rowOff>28575</xdr:rowOff>
                  </from>
                  <to>
                    <xdr:col>7</xdr:col>
                    <xdr:colOff>352425</xdr:colOff>
                    <xdr:row>48</xdr:row>
                    <xdr:rowOff>257175</xdr:rowOff>
                  </to>
                </anchor>
              </controlPr>
            </control>
          </mc:Choice>
        </mc:AlternateContent>
        <mc:AlternateContent xmlns:mc="http://schemas.openxmlformats.org/markup-compatibility/2006">
          <mc:Choice Requires="x14">
            <control shapeId="1507443" r:id="rId53" name="Check Box 115">
              <controlPr defaultSize="0" autoFill="0" autoLine="0" autoPict="0">
                <anchor moveWithCells="1">
                  <from>
                    <xdr:col>8</xdr:col>
                    <xdr:colOff>0</xdr:colOff>
                    <xdr:row>48</xdr:row>
                    <xdr:rowOff>38100</xdr:rowOff>
                  </from>
                  <to>
                    <xdr:col>8</xdr:col>
                    <xdr:colOff>304800</xdr:colOff>
                    <xdr:row>48</xdr:row>
                    <xdr:rowOff>257175</xdr:rowOff>
                  </to>
                </anchor>
              </controlPr>
            </control>
          </mc:Choice>
        </mc:AlternateContent>
        <mc:AlternateContent xmlns:mc="http://schemas.openxmlformats.org/markup-compatibility/2006">
          <mc:Choice Requires="x14">
            <control shapeId="1507444" r:id="rId54" name="Check Box 116">
              <controlPr defaultSize="0" autoFill="0" autoLine="0" autoPict="0">
                <anchor moveWithCells="1">
                  <from>
                    <xdr:col>7</xdr:col>
                    <xdr:colOff>47625</xdr:colOff>
                    <xdr:row>66</xdr:row>
                    <xdr:rowOff>0</xdr:rowOff>
                  </from>
                  <to>
                    <xdr:col>7</xdr:col>
                    <xdr:colOff>352425</xdr:colOff>
                    <xdr:row>67</xdr:row>
                    <xdr:rowOff>0</xdr:rowOff>
                  </to>
                </anchor>
              </controlPr>
            </control>
          </mc:Choice>
        </mc:AlternateContent>
        <mc:AlternateContent xmlns:mc="http://schemas.openxmlformats.org/markup-compatibility/2006">
          <mc:Choice Requires="x14">
            <control shapeId="1507445" r:id="rId55" name="Check Box 117">
              <controlPr defaultSize="0" autoFill="0" autoLine="0" autoPict="0">
                <anchor moveWithCells="1">
                  <from>
                    <xdr:col>8</xdr:col>
                    <xdr:colOff>0</xdr:colOff>
                    <xdr:row>66</xdr:row>
                    <xdr:rowOff>0</xdr:rowOff>
                  </from>
                  <to>
                    <xdr:col>8</xdr:col>
                    <xdr:colOff>304800</xdr:colOff>
                    <xdr:row>67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zoomScale="70" zoomScaleNormal="70" workbookViewId="0">
      <selection activeCell="K15" sqref="K15"/>
    </sheetView>
  </sheetViews>
  <sheetFormatPr defaultRowHeight="12.75"/>
  <cols>
    <col min="1" max="1" width="48.75" customWidth="1"/>
    <col min="3" max="3" width="8.75" bestFit="1" customWidth="1"/>
    <col min="4" max="4" width="13.625" bestFit="1" customWidth="1"/>
  </cols>
  <sheetData>
    <row r="1" spans="1:4" ht="15">
      <c r="A1" s="2971" t="s">
        <v>2098</v>
      </c>
      <c r="B1" s="2971" t="s">
        <v>2097</v>
      </c>
      <c r="C1" s="3898" t="s">
        <v>2096</v>
      </c>
      <c r="D1" s="2971" t="s">
        <v>2114</v>
      </c>
    </row>
    <row r="2" spans="1:4">
      <c r="A2" t="s">
        <v>2115</v>
      </c>
      <c r="B2" s="2979">
        <f>'Potable Water Calculator-Part1'!K3</f>
        <v>0</v>
      </c>
      <c r="C2" t="s">
        <v>2116</v>
      </c>
    </row>
    <row r="3" spans="1:4">
      <c r="A3" t="s">
        <v>2117</v>
      </c>
      <c r="B3" s="2979">
        <f>'Potable Water Calculator-Part2'!H3</f>
        <v>0</v>
      </c>
      <c r="C3" t="s">
        <v>2118</v>
      </c>
    </row>
    <row r="4" spans="1:4">
      <c r="A4" t="s">
        <v>2119</v>
      </c>
      <c r="B4" s="2972">
        <f>'HW Calculator'!K2</f>
        <v>0</v>
      </c>
      <c r="C4" t="s">
        <v>2120</v>
      </c>
    </row>
    <row r="6" spans="1:4">
      <c r="A6" t="s">
        <v>2121</v>
      </c>
      <c r="B6">
        <f>'Potable Water Calculator-Part1'!J74</f>
        <v>0</v>
      </c>
      <c r="C6" t="s">
        <v>2123</v>
      </c>
      <c r="D6" t="s">
        <v>2122</v>
      </c>
    </row>
    <row r="7" spans="1:4">
      <c r="A7" t="s">
        <v>2124</v>
      </c>
      <c r="B7">
        <f>'Potable Water Calculator-Part1'!J76</f>
        <v>0</v>
      </c>
      <c r="C7" t="s">
        <v>2123</v>
      </c>
      <c r="D7" t="s">
        <v>2125</v>
      </c>
    </row>
    <row r="8" spans="1:4">
      <c r="A8" t="s">
        <v>2126</v>
      </c>
      <c r="B8" s="2977">
        <f>'Potable Water Calculator-Part1'!J80</f>
        <v>1</v>
      </c>
      <c r="C8" t="s">
        <v>2127</v>
      </c>
    </row>
    <row r="9" spans="1:4">
      <c r="A9" t="s">
        <v>2128</v>
      </c>
      <c r="B9">
        <f>'Potable Water Calculator-Part1'!J89</f>
        <v>0</v>
      </c>
      <c r="C9" t="s">
        <v>2129</v>
      </c>
    </row>
    <row r="10" spans="1:4">
      <c r="A10" t="s">
        <v>2130</v>
      </c>
      <c r="B10">
        <f>'Potable Water Calculator-Part1'!M89</f>
        <v>0</v>
      </c>
      <c r="C10" t="s">
        <v>2131</v>
      </c>
      <c r="D10" t="s">
        <v>2122</v>
      </c>
    </row>
    <row r="11" spans="1:4">
      <c r="A11" t="s">
        <v>2132</v>
      </c>
      <c r="B11">
        <f>'Potable Water Calculator-Part1'!J90</f>
        <v>0</v>
      </c>
      <c r="C11" t="s">
        <v>2133</v>
      </c>
    </row>
    <row r="12" spans="1:4">
      <c r="A12" t="s">
        <v>2134</v>
      </c>
      <c r="B12">
        <f>'Potable Water Calculator-Part1'!M90</f>
        <v>0</v>
      </c>
      <c r="C12" t="s">
        <v>2135</v>
      </c>
      <c r="D12" t="s">
        <v>2122</v>
      </c>
    </row>
    <row r="13" spans="1:4">
      <c r="A13" t="s">
        <v>2136</v>
      </c>
      <c r="B13">
        <f>'Potable Water Calculator-Part1'!J91</f>
        <v>0</v>
      </c>
      <c r="C13" t="s">
        <v>2137</v>
      </c>
    </row>
    <row r="14" spans="1:4">
      <c r="A14" t="s">
        <v>2138</v>
      </c>
      <c r="B14">
        <f>'Potable Water Calculator-Part1'!M91</f>
        <v>0</v>
      </c>
      <c r="C14" t="s">
        <v>2139</v>
      </c>
      <c r="D14" t="s">
        <v>2122</v>
      </c>
    </row>
    <row r="15" spans="1:4">
      <c r="A15" t="s">
        <v>2140</v>
      </c>
      <c r="B15">
        <f>'Potable Water Calculator-Part1'!J92</f>
        <v>0</v>
      </c>
      <c r="C15" t="s">
        <v>2141</v>
      </c>
    </row>
    <row r="16" spans="1:4">
      <c r="A16" t="s">
        <v>2142</v>
      </c>
      <c r="B16">
        <f>'Potable Water Calculator-Part1'!M92</f>
        <v>0</v>
      </c>
      <c r="C16" t="s">
        <v>2143</v>
      </c>
      <c r="D16" t="s">
        <v>2122</v>
      </c>
    </row>
    <row r="18" spans="1:4">
      <c r="A18" t="s">
        <v>2144</v>
      </c>
      <c r="B18">
        <f>'Potable Water Calculator-Part2'!H31</f>
        <v>0</v>
      </c>
      <c r="C18" t="s">
        <v>2146</v>
      </c>
      <c r="D18" t="s">
        <v>2145</v>
      </c>
    </row>
    <row r="19" spans="1:4">
      <c r="A19" t="s">
        <v>2147</v>
      </c>
      <c r="B19">
        <f>'Potable Water Calculator-Part2'!H32</f>
        <v>0</v>
      </c>
      <c r="C19" t="s">
        <v>2149</v>
      </c>
      <c r="D19" t="s">
        <v>2148</v>
      </c>
    </row>
    <row r="20" spans="1:4">
      <c r="A20" t="s">
        <v>2150</v>
      </c>
      <c r="B20">
        <f>'Potable Water Calculator-Part2'!H42</f>
        <v>0</v>
      </c>
      <c r="C20" t="s">
        <v>2151</v>
      </c>
      <c r="D20" t="s">
        <v>2125</v>
      </c>
    </row>
    <row r="21" spans="1:4">
      <c r="A21" t="s">
        <v>2152</v>
      </c>
      <c r="B21">
        <f>'Potable Water Calculator-Part2'!H53</f>
        <v>0</v>
      </c>
      <c r="C21" t="s">
        <v>2153</v>
      </c>
      <c r="D21" t="s">
        <v>2148</v>
      </c>
    </row>
    <row r="22" spans="1:4">
      <c r="A22" t="s">
        <v>2154</v>
      </c>
      <c r="B22" s="2978">
        <f>'Potable Water Calculator-Part2'!H60</f>
        <v>0</v>
      </c>
      <c r="C22" t="s">
        <v>2155</v>
      </c>
      <c r="D22" t="s">
        <v>2125</v>
      </c>
    </row>
    <row r="23" spans="1:4">
      <c r="A23" t="s">
        <v>2156</v>
      </c>
      <c r="B23">
        <f>'Potable Water Calculator-Part2'!H72</f>
        <v>0</v>
      </c>
      <c r="C23" t="s">
        <v>2157</v>
      </c>
    </row>
    <row r="24" spans="1:4">
      <c r="A24" t="s">
        <v>2158</v>
      </c>
      <c r="B24">
        <f>'Potable Water Calculator-Part2'!H79</f>
        <v>0</v>
      </c>
      <c r="C24" t="s">
        <v>2159</v>
      </c>
    </row>
    <row r="26" spans="1:4">
      <c r="A26" t="s">
        <v>2160</v>
      </c>
      <c r="B26" t="e">
        <f>'Potable Water Calculator-Part2'!D85</f>
        <v>#DIV/0!</v>
      </c>
      <c r="C26" t="s">
        <v>2162</v>
      </c>
      <c r="D26" t="s">
        <v>2161</v>
      </c>
    </row>
    <row r="27" spans="1:4">
      <c r="A27" t="s">
        <v>2163</v>
      </c>
      <c r="B27" t="e">
        <f>'Potable Water Calculator-Part2'!D86</f>
        <v>#DIV/0!</v>
      </c>
      <c r="C27" t="s">
        <v>2164</v>
      </c>
      <c r="D27" t="s">
        <v>2161</v>
      </c>
    </row>
    <row r="28" spans="1:4">
      <c r="A28" t="s">
        <v>2165</v>
      </c>
      <c r="B28" t="e">
        <f>'Potable Water Calculator-Part2'!D87</f>
        <v>#DIV/0!</v>
      </c>
      <c r="C28" t="s">
        <v>2166</v>
      </c>
      <c r="D28" t="s">
        <v>2161</v>
      </c>
    </row>
    <row r="29" spans="1:4">
      <c r="A29" t="s">
        <v>2167</v>
      </c>
      <c r="B29" t="e">
        <f>'Potable Water Calculator-Part2'!D88</f>
        <v>#DIV/0!</v>
      </c>
      <c r="C29" t="s">
        <v>2168</v>
      </c>
      <c r="D29" t="s">
        <v>2161</v>
      </c>
    </row>
    <row r="30" spans="1:4">
      <c r="A30" t="s">
        <v>2169</v>
      </c>
      <c r="B30">
        <f>'Potable Water Calculator-Part2'!G85</f>
        <v>0</v>
      </c>
      <c r="C30" t="s">
        <v>2170</v>
      </c>
      <c r="D30" t="s">
        <v>2161</v>
      </c>
    </row>
    <row r="31" spans="1:4">
      <c r="A31" t="s">
        <v>2171</v>
      </c>
      <c r="B31">
        <f>'Potable Water Calculator-Part2'!G86</f>
        <v>0</v>
      </c>
      <c r="C31" t="s">
        <v>2172</v>
      </c>
      <c r="D31" t="s">
        <v>2161</v>
      </c>
    </row>
    <row r="32" spans="1:4">
      <c r="A32" t="s">
        <v>2173</v>
      </c>
      <c r="B32">
        <f>'Potable Water Calculator-Part2'!G87</f>
        <v>0</v>
      </c>
      <c r="C32" t="s">
        <v>2174</v>
      </c>
      <c r="D32" t="s">
        <v>2161</v>
      </c>
    </row>
    <row r="33" spans="1:4">
      <c r="A33" t="s">
        <v>2175</v>
      </c>
      <c r="B33">
        <f>'Potable Water Calculator-Part2'!G88</f>
        <v>0</v>
      </c>
      <c r="C33" t="s">
        <v>2176</v>
      </c>
      <c r="D33" t="s">
        <v>2161</v>
      </c>
    </row>
    <row r="34" spans="1:4">
      <c r="A34" t="s">
        <v>2177</v>
      </c>
      <c r="B34">
        <f>'Potable Water Calculator-Part2'!I89</f>
        <v>0</v>
      </c>
      <c r="C34" t="s">
        <v>2178</v>
      </c>
      <c r="D34" t="s">
        <v>2161</v>
      </c>
    </row>
    <row r="36" spans="1:4">
      <c r="A36" s="2976" t="s">
        <v>2193</v>
      </c>
      <c r="B36" s="2972">
        <f>'HW Calculator'!O10</f>
        <v>0</v>
      </c>
      <c r="C36" t="s">
        <v>2179</v>
      </c>
      <c r="D36" t="s">
        <v>2180</v>
      </c>
    </row>
    <row r="37" spans="1:4">
      <c r="A37" t="s">
        <v>2181</v>
      </c>
      <c r="B37" s="2972">
        <f>'HW Calculator'!O12</f>
        <v>0</v>
      </c>
      <c r="C37" t="s">
        <v>2182</v>
      </c>
      <c r="D37" t="s">
        <v>2180</v>
      </c>
    </row>
    <row r="38" spans="1:4">
      <c r="A38" t="s">
        <v>2183</v>
      </c>
      <c r="B38" s="2977">
        <f>'HW Calculator'!O14</f>
        <v>0</v>
      </c>
      <c r="C38" t="s">
        <v>2184</v>
      </c>
    </row>
    <row r="39" spans="1:4">
      <c r="A39" t="s">
        <v>2185</v>
      </c>
      <c r="B39" s="2972">
        <f>'HW Calculator'!H68</f>
        <v>0</v>
      </c>
      <c r="C39" t="s">
        <v>2186</v>
      </c>
      <c r="D39" t="s">
        <v>2187</v>
      </c>
    </row>
    <row r="40" spans="1:4">
      <c r="A40" t="s">
        <v>2188</v>
      </c>
      <c r="B40" s="2972">
        <f>'HW Calculator'!I68</f>
        <v>0</v>
      </c>
      <c r="C40" t="s">
        <v>2189</v>
      </c>
      <c r="D40" t="s">
        <v>2190</v>
      </c>
    </row>
    <row r="41" spans="1:4">
      <c r="A41" t="s">
        <v>2191</v>
      </c>
      <c r="B41" s="2972">
        <f>'HW Calculator'!P68</f>
        <v>0</v>
      </c>
      <c r="C41" t="s">
        <v>2192</v>
      </c>
    </row>
  </sheetData>
  <sheetProtection algorithmName="SHA-512" hashValue="mE/vsJdLFWvap67TE8KvGRm68SsslmPJ1MQwuaMPTU5A1bqpj528yEQyJPIj9EQZuGMX7nIXxjkZemqUThxnVA==" saltValue="N/o0DHQb/UKxWSKBfJOH2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L36"/>
  <sheetViews>
    <sheetView zoomScale="80" zoomScaleNormal="80" workbookViewId="0">
      <pane xSplit="2" ySplit="4" topLeftCell="C8" activePane="bottomRight" state="frozen"/>
      <selection activeCell="S18" sqref="S18"/>
      <selection pane="topRight" activeCell="S18" sqref="S18"/>
      <selection pane="bottomLeft" activeCell="S18" sqref="S18"/>
      <selection pane="bottomRight" activeCell="F5" sqref="F5"/>
    </sheetView>
  </sheetViews>
  <sheetFormatPr defaultColWidth="7.875" defaultRowHeight="15"/>
  <cols>
    <col min="1" max="1" width="7.25" style="529" customWidth="1"/>
    <col min="2" max="2" width="15.125" style="529" customWidth="1"/>
    <col min="3" max="3" width="27.625" style="529" customWidth="1"/>
    <col min="4" max="4" width="74.625" style="529" customWidth="1"/>
    <col min="5" max="7" width="12.625" style="535" customWidth="1"/>
    <col min="8" max="8" width="31.625" style="575" customWidth="1"/>
    <col min="9" max="9" width="10.875" style="529" customWidth="1"/>
    <col min="10" max="11" width="8.875" style="529" customWidth="1"/>
    <col min="12" max="16384" width="7.875" style="529"/>
  </cols>
  <sheetData>
    <row r="1" spans="1:12" s="553" customFormat="1" ht="24" customHeight="1" thickBot="1">
      <c r="A1" s="528" t="str">
        <f>'Building Input'!C1</f>
        <v>Green Star SA - Multi Unit Residential v1</v>
      </c>
      <c r="D1" s="530"/>
      <c r="E1" s="535"/>
      <c r="F1" s="536" t="s">
        <v>843</v>
      </c>
      <c r="G1" s="537">
        <f>'Credit Summary'!K69</f>
        <v>0.17</v>
      </c>
      <c r="H1" s="538" t="s">
        <v>845</v>
      </c>
      <c r="I1" s="544"/>
    </row>
    <row r="2" spans="1:12" s="553" customFormat="1" ht="30" customHeight="1" thickBot="1">
      <c r="A2" s="531" t="s">
        <v>1005</v>
      </c>
      <c r="D2" s="532" t="s">
        <v>844</v>
      </c>
      <c r="E2" s="525">
        <f>E25</f>
        <v>25</v>
      </c>
      <c r="F2" s="526">
        <f>F25</f>
        <v>0</v>
      </c>
      <c r="G2" s="525">
        <f>G25</f>
        <v>0</v>
      </c>
      <c r="H2" s="527">
        <f>'Credit Summary'!L69</f>
        <v>0</v>
      </c>
      <c r="I2" s="544"/>
    </row>
    <row r="3" spans="1:12" s="572" customFormat="1" ht="19.5" customHeight="1" thickBot="1">
      <c r="A3" s="533" t="s">
        <v>204</v>
      </c>
      <c r="B3" s="571"/>
      <c r="C3" s="533" t="str">
        <f>IF('Building Input'!$D$5=0,"",'Building Input'!$D$5)</f>
        <v>Enter project name here</v>
      </c>
      <c r="D3" s="521"/>
      <c r="E3" s="535"/>
      <c r="F3" s="777" t="str">
        <f>IF(OR((I3=Calculation1!$B$84),(I3=Calculation1!$B$85),((F2+G2)&gt;E2)),Calculation1!$B$86,"")</f>
        <v/>
      </c>
      <c r="G3" s="535"/>
      <c r="H3" s="521"/>
      <c r="I3" s="590" t="str">
        <f>T(I5:I23)</f>
        <v/>
      </c>
    </row>
    <row r="4" spans="1:12" ht="33" customHeight="1" thickBot="1">
      <c r="A4" s="554" t="s">
        <v>206</v>
      </c>
      <c r="B4" s="522" t="s">
        <v>207</v>
      </c>
      <c r="C4" s="522" t="s">
        <v>208</v>
      </c>
      <c r="D4" s="522" t="s">
        <v>320</v>
      </c>
      <c r="E4" s="523" t="s">
        <v>321</v>
      </c>
      <c r="F4" s="523" t="s">
        <v>644</v>
      </c>
      <c r="G4" s="523" t="s">
        <v>645</v>
      </c>
      <c r="H4" s="524" t="s">
        <v>646</v>
      </c>
    </row>
    <row r="5" spans="1:12" ht="186" customHeight="1">
      <c r="A5" s="2791" t="s">
        <v>450</v>
      </c>
      <c r="B5" s="2792" t="s">
        <v>1932</v>
      </c>
      <c r="C5" s="2792" t="s">
        <v>1933</v>
      </c>
      <c r="D5" s="1023" t="s">
        <v>1934</v>
      </c>
      <c r="E5" s="2777">
        <v>2</v>
      </c>
      <c r="F5" s="2820">
        <f>'Mat-1 Compliance Checklist'!E3</f>
        <v>0</v>
      </c>
      <c r="G5" s="2776"/>
      <c r="H5" s="2793"/>
      <c r="I5" s="546" t="str">
        <f>IF(OR(ISTEXT(F5)=TRUE,ISTEXT(G5)=TRUE),Calculation1!$B$87,IF(F5+G5&gt;E5,Calculation1!$B$84,""))</f>
        <v/>
      </c>
      <c r="J5" s="547"/>
      <c r="K5" s="550"/>
      <c r="L5" s="549"/>
    </row>
    <row r="6" spans="1:12" ht="291" customHeight="1">
      <c r="A6" s="232" t="s">
        <v>451</v>
      </c>
      <c r="B6" s="474" t="s">
        <v>1074</v>
      </c>
      <c r="C6" s="474" t="s">
        <v>1075</v>
      </c>
      <c r="D6" s="2796" t="s">
        <v>1935</v>
      </c>
      <c r="E6" s="226">
        <f>IF(F6="na",0,5)</f>
        <v>5</v>
      </c>
      <c r="F6" s="1065"/>
      <c r="G6" s="1065"/>
      <c r="H6" s="1607"/>
      <c r="I6" s="587" t="str">
        <f>IF(ISBLANK(F6),IF(G6&gt;E6,Calculation1!$B$84,""),IF(F6="na","",IF(OR(F6="na",ISNUMBER(F6)),IF(F6+G6&gt;E6,Calculation1!$B$84,""),Calculation1!$B$85)))</f>
        <v/>
      </c>
      <c r="J6" s="547"/>
      <c r="K6" s="550"/>
      <c r="L6" s="549"/>
    </row>
    <row r="7" spans="1:12" ht="78.75" customHeight="1">
      <c r="A7" s="3677" t="s">
        <v>452</v>
      </c>
      <c r="B7" s="3682" t="s">
        <v>1076</v>
      </c>
      <c r="C7" s="3680" t="s">
        <v>1936</v>
      </c>
      <c r="D7" s="704" t="s">
        <v>1937</v>
      </c>
      <c r="E7" s="2794">
        <v>1</v>
      </c>
      <c r="F7" s="1102"/>
      <c r="G7" s="1102"/>
      <c r="H7" s="3022"/>
      <c r="I7" s="546" t="str">
        <f>IF(OR(ISTEXT(F7)=TRUE,ISTEXT(G7)=TRUE),Calculation1!$B$87,IF(F7+G7&gt;E7,Calculation1!$B$84,""))</f>
        <v/>
      </c>
      <c r="J7" s="547"/>
      <c r="K7" s="550"/>
      <c r="L7" s="549"/>
    </row>
    <row r="8" spans="1:12" ht="156" customHeight="1">
      <c r="A8" s="3678"/>
      <c r="B8" s="3683"/>
      <c r="C8" s="3681"/>
      <c r="D8" s="778" t="s">
        <v>1938</v>
      </c>
      <c r="E8" s="2795">
        <v>2</v>
      </c>
      <c r="F8" s="1065"/>
      <c r="G8" s="1065"/>
      <c r="H8" s="3024"/>
      <c r="I8" s="546" t="str">
        <f>IF(OR(ISTEXT(F8)=TRUE,ISTEXT(G8)=TRUE),Calculation1!$B$87,IF(F8+G8&gt;E8,Calculation1!$B$84,""))</f>
        <v/>
      </c>
      <c r="J8" s="547"/>
      <c r="K8" s="550"/>
      <c r="L8" s="549"/>
    </row>
    <row r="9" spans="1:12" ht="29.25" customHeight="1">
      <c r="A9" s="779" t="s">
        <v>453</v>
      </c>
      <c r="B9" s="780" t="s">
        <v>1220</v>
      </c>
      <c r="C9" s="780"/>
      <c r="D9" s="2797" t="s">
        <v>1825</v>
      </c>
      <c r="E9" s="623" t="s">
        <v>158</v>
      </c>
      <c r="F9" s="624" t="s">
        <v>158</v>
      </c>
      <c r="G9" s="624" t="s">
        <v>158</v>
      </c>
      <c r="H9" s="1622"/>
      <c r="I9" s="551"/>
      <c r="J9" s="547"/>
      <c r="K9" s="550"/>
      <c r="L9" s="549"/>
    </row>
    <row r="10" spans="1:12" ht="155.25" customHeight="1">
      <c r="A10" s="3677" t="s">
        <v>454</v>
      </c>
      <c r="B10" s="3015" t="s">
        <v>1077</v>
      </c>
      <c r="C10" s="3305" t="s">
        <v>1078</v>
      </c>
      <c r="D10" s="704" t="s">
        <v>1939</v>
      </c>
      <c r="E10" s="2781">
        <f>IF(OR(F10="na",F11="na"),0,2)</f>
        <v>2</v>
      </c>
      <c r="F10" s="1065"/>
      <c r="G10" s="1065"/>
      <c r="H10" s="3022"/>
      <c r="I10" s="587" t="str">
        <f>IF(ISBLANK(F10),IF(G10&gt;E10,Calculation1!$B$84,""),IF(F10="na","",IF(OR(F10="na",ISNUMBER(F10)),IF(F10+G10&gt;E10,Calculation1!$B$84,""),Calculation1!$B$85)))</f>
        <v/>
      </c>
      <c r="J10" s="547"/>
      <c r="K10" s="550"/>
      <c r="L10" s="549"/>
    </row>
    <row r="11" spans="1:12" ht="203.25" customHeight="1">
      <c r="A11" s="3678"/>
      <c r="B11" s="3684"/>
      <c r="C11" s="3679"/>
      <c r="D11" s="706" t="s">
        <v>1940</v>
      </c>
      <c r="E11" s="2795">
        <f>IF(OR(F10="na",F11="na"),0,1)</f>
        <v>1</v>
      </c>
      <c r="F11" s="1065"/>
      <c r="G11" s="1065"/>
      <c r="H11" s="3024"/>
      <c r="I11" s="587" t="str">
        <f>IF(ISBLANK(F11),IF(G11&gt;E11,Calculation1!$B$84,""),IF(F11="na","",IF(OR(F11="na",ISNUMBER(F11)),IF(F11+G11&gt;E11,Calculation1!$B$84,""),Calculation1!$B$85)))</f>
        <v/>
      </c>
      <c r="J11" s="547"/>
      <c r="K11" s="550"/>
      <c r="L11" s="549"/>
    </row>
    <row r="12" spans="1:12" ht="156.75" customHeight="1">
      <c r="A12" s="3677" t="s">
        <v>455</v>
      </c>
      <c r="B12" s="3015" t="s">
        <v>1079</v>
      </c>
      <c r="C12" s="3305" t="s">
        <v>1080</v>
      </c>
      <c r="D12" s="704" t="s">
        <v>1941</v>
      </c>
      <c r="E12" s="2780">
        <f>IF(OR(F12="na",F13="na"),0,1)</f>
        <v>1</v>
      </c>
      <c r="F12" s="1065"/>
      <c r="G12" s="1065"/>
      <c r="H12" s="3022"/>
      <c r="I12" s="587" t="str">
        <f>IF(ISBLANK(F12),IF(G12&gt;E12,Calculation1!$B$84,""),IF(F12="na","",IF(OR(F12="na",ISNUMBER(F12)),IF(F12+G12&gt;E12,Calculation1!$B$84,""),Calculation1!$B$85)))</f>
        <v/>
      </c>
      <c r="J12" s="547"/>
      <c r="K12" s="550"/>
      <c r="L12" s="549"/>
    </row>
    <row r="13" spans="1:12" ht="186.75" customHeight="1">
      <c r="A13" s="3678"/>
      <c r="B13" s="3016"/>
      <c r="C13" s="3306"/>
      <c r="D13" s="778" t="s">
        <v>1942</v>
      </c>
      <c r="E13" s="2798">
        <f>IF(OR(F12="na",F13="na"),0,2)</f>
        <v>2</v>
      </c>
      <c r="F13" s="1102"/>
      <c r="G13" s="1102"/>
      <c r="H13" s="3024"/>
      <c r="I13" s="587" t="str">
        <f>IF(ISBLANK(F13),IF(G13&gt;E13,Calculation1!$B$84,""),IF(F13="na","",IF(OR(F13="na",ISNUMBER(F13)),IF(F13+G13&gt;E13,Calculation1!$B$84,""),Calculation1!$B$85)))</f>
        <v/>
      </c>
      <c r="J13" s="547"/>
      <c r="K13" s="550"/>
      <c r="L13" s="549"/>
    </row>
    <row r="14" spans="1:12" ht="252.75" customHeight="1">
      <c r="A14" s="232" t="s">
        <v>456</v>
      </c>
      <c r="B14" s="474" t="s">
        <v>1081</v>
      </c>
      <c r="C14" s="474" t="s">
        <v>1082</v>
      </c>
      <c r="D14" s="705" t="s">
        <v>1943</v>
      </c>
      <c r="E14" s="227">
        <f>IF(F14="na",0,2)</f>
        <v>2</v>
      </c>
      <c r="F14" s="1065"/>
      <c r="G14" s="1065"/>
      <c r="H14" s="1607"/>
      <c r="I14" s="587" t="str">
        <f>IF(ISBLANK(F14),IF(G14&gt;E14,Calculation1!$B$84,""),IF(F14="na","",IF(OR(F14="na",ISNUMBER(F14)),IF(F14+G14&gt;E14,Calculation1!$B$84,""),Calculation1!$B$85)))</f>
        <v/>
      </c>
      <c r="J14" s="547"/>
      <c r="K14" s="550"/>
      <c r="L14" s="549"/>
    </row>
    <row r="15" spans="1:12" ht="33" customHeight="1">
      <c r="A15" s="779" t="s">
        <v>2000</v>
      </c>
      <c r="B15" s="780" t="s">
        <v>2001</v>
      </c>
      <c r="C15" s="780"/>
      <c r="D15" s="2797" t="s">
        <v>1825</v>
      </c>
      <c r="E15" s="623" t="s">
        <v>158</v>
      </c>
      <c r="F15" s="624" t="s">
        <v>158</v>
      </c>
      <c r="G15" s="624" t="s">
        <v>158</v>
      </c>
      <c r="H15" s="1622"/>
      <c r="I15" s="587"/>
      <c r="J15" s="547"/>
      <c r="K15" s="550"/>
      <c r="L15" s="549"/>
    </row>
    <row r="16" spans="1:12" ht="232.5" customHeight="1">
      <c r="A16" s="3677" t="s">
        <v>457</v>
      </c>
      <c r="B16" s="3015" t="s">
        <v>1083</v>
      </c>
      <c r="C16" s="3015" t="s">
        <v>1084</v>
      </c>
      <c r="D16" s="2799" t="s">
        <v>1958</v>
      </c>
      <c r="E16" s="3688">
        <v>2</v>
      </c>
      <c r="F16" s="3019"/>
      <c r="G16" s="3019"/>
      <c r="H16" s="3022"/>
      <c r="I16" s="3695" t="str">
        <f>IF(OR(ISTEXT(F16)=TRUE,ISTEXT(G16)=TRUE),Calculation1!$B$87,IF(F16+G16&gt;E16,Calculation1!$B$84,""))</f>
        <v/>
      </c>
    </row>
    <row r="17" spans="1:9" ht="175.5" customHeight="1">
      <c r="A17" s="3686"/>
      <c r="B17" s="3687"/>
      <c r="C17" s="3687"/>
      <c r="D17" s="2800" t="s">
        <v>1959</v>
      </c>
      <c r="E17" s="3689"/>
      <c r="F17" s="3020"/>
      <c r="G17" s="3020"/>
      <c r="H17" s="3023"/>
      <c r="I17" s="3695"/>
    </row>
    <row r="18" spans="1:9" ht="156" customHeight="1">
      <c r="A18" s="3686"/>
      <c r="B18" s="3687"/>
      <c r="C18" s="3687"/>
      <c r="D18" s="2800" t="s">
        <v>1960</v>
      </c>
      <c r="E18" s="3689"/>
      <c r="F18" s="3020"/>
      <c r="G18" s="3020"/>
      <c r="H18" s="3023"/>
      <c r="I18" s="2786"/>
    </row>
    <row r="19" spans="1:9" ht="161.25" customHeight="1">
      <c r="A19" s="3678"/>
      <c r="B19" s="3016"/>
      <c r="C19" s="3016"/>
      <c r="D19" s="2800" t="s">
        <v>1961</v>
      </c>
      <c r="E19" s="3690"/>
      <c r="F19" s="3021"/>
      <c r="G19" s="3021"/>
      <c r="H19" s="3024"/>
      <c r="I19" s="2786"/>
    </row>
    <row r="20" spans="1:9" ht="116.25" customHeight="1">
      <c r="A20" s="3677" t="s">
        <v>458</v>
      </c>
      <c r="B20" s="3015" t="s">
        <v>1085</v>
      </c>
      <c r="C20" s="3305" t="s">
        <v>1944</v>
      </c>
      <c r="D20" s="2774" t="s">
        <v>1945</v>
      </c>
      <c r="E20" s="2795">
        <v>1</v>
      </c>
      <c r="F20" s="1065"/>
      <c r="G20" s="1065"/>
      <c r="H20" s="3022"/>
      <c r="I20" s="1038" t="str">
        <f>IF(OR(ISTEXT(F20)=TRUE,ISTEXT(G20)=TRUE),Calculation1!$B$87,IF(F20+G20&gt;E20,Calculation1!$B$84,""))</f>
        <v/>
      </c>
    </row>
    <row r="21" spans="1:9" ht="155.25" customHeight="1">
      <c r="A21" s="3678"/>
      <c r="B21" s="3016"/>
      <c r="C21" s="3306"/>
      <c r="D21" s="2801" t="s">
        <v>1946</v>
      </c>
      <c r="E21" s="2795">
        <v>1</v>
      </c>
      <c r="F21" s="1065"/>
      <c r="G21" s="1065"/>
      <c r="H21" s="3024"/>
      <c r="I21" s="2775" t="str">
        <f>IF(OR(ISTEXT(F21)=TRUE,ISTEXT(G21)=TRUE),Calculation1!$B$87,IF(F21+G21&gt;E21,Calculation1!$B$84,""))</f>
        <v/>
      </c>
    </row>
    <row r="22" spans="1:9" ht="308.25" customHeight="1">
      <c r="A22" s="232" t="s">
        <v>1086</v>
      </c>
      <c r="B22" s="308" t="s">
        <v>1087</v>
      </c>
      <c r="C22" s="474" t="s">
        <v>1947</v>
      </c>
      <c r="D22" s="2801" t="s">
        <v>1948</v>
      </c>
      <c r="E22" s="227">
        <v>1</v>
      </c>
      <c r="F22" s="2819">
        <f>'Mat-12 Eff. Dwelling Size Calc.'!T9</f>
        <v>0</v>
      </c>
      <c r="G22" s="1065"/>
      <c r="H22" s="1607"/>
      <c r="I22" s="1038" t="str">
        <f>IF(OR(ISTEXT(F22)=TRUE,ISTEXT(G22)=TRUE),Calculation1!$B$87,IF(F22+G22&gt;E22,Calculation1!$B$84,""))</f>
        <v/>
      </c>
    </row>
    <row r="23" spans="1:9" ht="287.25" customHeight="1">
      <c r="A23" s="3691" t="s">
        <v>1088</v>
      </c>
      <c r="B23" s="3015" t="s">
        <v>1954</v>
      </c>
      <c r="C23" s="3693" t="s">
        <v>1955</v>
      </c>
      <c r="D23" s="2799" t="s">
        <v>1957</v>
      </c>
      <c r="E23" s="3688">
        <f>IF(F23="na",0,2)</f>
        <v>2</v>
      </c>
      <c r="F23" s="3019"/>
      <c r="G23" s="3019"/>
      <c r="H23" s="3022"/>
      <c r="I23" s="3685" t="str">
        <f>IF(ISBLANK(F23),IF(G23&gt;E23,Calculation1!$B$84,""),IF(F23="na","",IF(OR(F23="na",ISNUMBER(F23)),IF(F23+G23&gt;E23,Calculation1!$B$84,""),Calculation1!$B$85)))</f>
        <v/>
      </c>
    </row>
    <row r="24" spans="1:9" ht="145.5" customHeight="1" thickBot="1">
      <c r="A24" s="3692"/>
      <c r="B24" s="3687"/>
      <c r="C24" s="3694"/>
      <c r="D24" s="2800" t="s">
        <v>1956</v>
      </c>
      <c r="E24" s="3689"/>
      <c r="F24" s="3020"/>
      <c r="G24" s="3020"/>
      <c r="H24" s="3023"/>
      <c r="I24" s="3685"/>
    </row>
    <row r="25" spans="1:9" ht="18.75" thickBot="1">
      <c r="A25" s="625"/>
      <c r="B25" s="626"/>
      <c r="C25" s="626"/>
      <c r="D25" s="542"/>
      <c r="E25" s="627">
        <f>SUM(E5:E24)</f>
        <v>25</v>
      </c>
      <c r="F25" s="627">
        <f>SUM(F5:F24)</f>
        <v>0</v>
      </c>
      <c r="G25" s="627">
        <f>SUM(G5:G24)</f>
        <v>0</v>
      </c>
      <c r="H25" s="781"/>
      <c r="I25" s="551"/>
    </row>
    <row r="26" spans="1:9" ht="12.75" customHeight="1"/>
    <row r="27" spans="1:9" ht="12.75" customHeight="1"/>
    <row r="28" spans="1:9" ht="12.75" customHeight="1"/>
    <row r="29" spans="1:9" ht="12.75" customHeight="1">
      <c r="A29" s="552" t="str">
        <f>Calculation1!$B$93</f>
        <v>Project Teams are to refer to the Green Star SA - Multi Unit Residential v1 Technical Manual for explicit credit criteria and documentation requirements.</v>
      </c>
    </row>
    <row r="30" spans="1:9">
      <c r="A30" s="552" t="str">
        <f>Calculation1!$B$94</f>
        <v>The Green Star Technical Clarifications (TC) and Credit Interpretation Request (CIR) rulings provide an essential source of information to all</v>
      </c>
    </row>
    <row r="31" spans="1:9">
      <c r="A31" s="552" t="str">
        <f>Calculation1!$B$95</f>
        <v>projects undertaking Green Star assessment. They are available on the GBCSA website http://www.gbcsa.org.za . Technical Clarifications</v>
      </c>
    </row>
    <row r="32" spans="1:9">
      <c r="A32" s="552" t="str">
        <f>Calculation1!$B$96</f>
        <v xml:space="preserve">often represent the GBCSA answers to technical queries and complement Green Star SA Technical Manuals. They do not amend but clarify </v>
      </c>
    </row>
    <row r="33" spans="1:1">
      <c r="A33" s="552" t="str">
        <f>Calculation1!$B$97</f>
        <v xml:space="preserve">Credit Criteria or Compliance Requirements. They are an extension of the Technical Manual; it is the responsibility of the project teams to stay </v>
      </c>
    </row>
    <row r="34" spans="1:1">
      <c r="A34" s="552" t="str">
        <f>Calculation1!$B$98</f>
        <v xml:space="preserve">up-to-date with this section of the GBCSA website. The CIR rulings offer alternative compliance options whenever those have been deemed </v>
      </c>
    </row>
    <row r="35" spans="1:1">
      <c r="A35" s="552" t="str">
        <f>Calculation1!$B$99</f>
        <v>equivalent in meeting the Aim of Credit.</v>
      </c>
    </row>
    <row r="36" spans="1:1">
      <c r="A36" s="552"/>
    </row>
  </sheetData>
  <sheetProtection password="AD9B" sheet="1" objects="1" scenarios="1"/>
  <mergeCells count="32">
    <mergeCell ref="F23:F24"/>
    <mergeCell ref="G23:G24"/>
    <mergeCell ref="H23:H24"/>
    <mergeCell ref="I23:I24"/>
    <mergeCell ref="A16:A19"/>
    <mergeCell ref="B16:B19"/>
    <mergeCell ref="C16:C19"/>
    <mergeCell ref="E16:E19"/>
    <mergeCell ref="F16:F19"/>
    <mergeCell ref="G16:G19"/>
    <mergeCell ref="H16:H19"/>
    <mergeCell ref="A23:A24"/>
    <mergeCell ref="B23:B24"/>
    <mergeCell ref="C23:C24"/>
    <mergeCell ref="E23:E24"/>
    <mergeCell ref="I16:I17"/>
    <mergeCell ref="H7:H8"/>
    <mergeCell ref="A20:A21"/>
    <mergeCell ref="B20:B21"/>
    <mergeCell ref="C20:C21"/>
    <mergeCell ref="H20:H21"/>
    <mergeCell ref="A10:A11"/>
    <mergeCell ref="C10:C11"/>
    <mergeCell ref="C7:C8"/>
    <mergeCell ref="B7:B8"/>
    <mergeCell ref="A7:A8"/>
    <mergeCell ref="A12:A13"/>
    <mergeCell ref="H10:H11"/>
    <mergeCell ref="B10:B11"/>
    <mergeCell ref="H12:H13"/>
    <mergeCell ref="B12:B13"/>
    <mergeCell ref="C12:C13"/>
  </mergeCells>
  <phoneticPr fontId="0"/>
  <printOptions horizontalCentered="1"/>
  <pageMargins left="0.59055118110236227" right="0.59055118110236227" top="0.47244094488188981" bottom="0.47244094488188981" header="0.23622047244094491" footer="0.35433070866141736"/>
  <pageSetup paperSize="9" scale="54" fitToHeight="4" orientation="landscape" blackAndWhite="1" r:id="rId1"/>
  <headerFooter alignWithMargins="0">
    <oddHeader>&amp;LGreen Building Council of South Africa&amp;R&amp;T   &amp;D</oddHeader>
    <oddFooter>&amp;L&amp;F&amp;CPage &amp;P of &amp;N&amp;RCategory: &amp;A</oddFooter>
  </headerFooter>
  <rowBreaks count="1" manualBreakCount="1">
    <brk id="8" max="7" man="1"/>
  </rowBreaks>
  <ignoredErrors>
    <ignoredError sqref="F5" unlockedFormula="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AI86"/>
  <sheetViews>
    <sheetView zoomScale="80" zoomScaleNormal="80" zoomScaleSheetLayoutView="100" workbookViewId="0">
      <selection activeCell="B82" sqref="B82"/>
    </sheetView>
  </sheetViews>
  <sheetFormatPr defaultColWidth="7.875" defaultRowHeight="12.75"/>
  <cols>
    <col min="1" max="1" width="1.875" style="667" customWidth="1"/>
    <col min="2" max="2" width="5.625" style="674" customWidth="1"/>
    <col min="3" max="3" width="67" style="674" customWidth="1"/>
    <col min="4" max="4" width="23.75" style="674" customWidth="1"/>
    <col min="5" max="5" width="7.5" style="674" customWidth="1"/>
    <col min="6" max="6" width="74" style="674" customWidth="1"/>
    <col min="7" max="7" width="11.875" style="674" customWidth="1"/>
    <col min="8" max="10" width="7.875" style="1342" hidden="1" customWidth="1"/>
    <col min="11" max="11" width="8.625" style="1342" hidden="1" customWidth="1"/>
    <col min="12" max="25" width="7.875" style="1342" hidden="1" customWidth="1"/>
    <col min="26" max="26" width="0" style="667" hidden="1" customWidth="1"/>
    <col min="27" max="16384" width="7.875" style="667"/>
  </cols>
  <sheetData>
    <row r="1" spans="1:25" s="647" customFormat="1" ht="27" customHeight="1">
      <c r="A1" s="645"/>
      <c r="B1" s="646" t="str">
        <f>'Building Input'!C1</f>
        <v>Green Star SA - Multi Unit Residential v1</v>
      </c>
      <c r="D1" s="648"/>
      <c r="E1" s="648"/>
      <c r="F1" s="648"/>
      <c r="H1" s="1267"/>
      <c r="I1" s="1267"/>
      <c r="J1" s="1267"/>
      <c r="K1" s="1267"/>
      <c r="L1" s="1267"/>
      <c r="M1" s="1267"/>
      <c r="N1" s="1267"/>
      <c r="O1" s="1267"/>
      <c r="P1" s="1267"/>
      <c r="Q1" s="1267"/>
      <c r="R1" s="1267"/>
      <c r="S1" s="1267"/>
      <c r="T1" s="1267"/>
      <c r="U1" s="1267"/>
      <c r="V1" s="1267"/>
      <c r="W1" s="1267"/>
      <c r="X1" s="1267"/>
      <c r="Y1" s="1267"/>
    </row>
    <row r="2" spans="1:25" s="651" customFormat="1" ht="27" customHeight="1" thickBot="1">
      <c r="A2" s="658"/>
      <c r="B2" s="641" t="s">
        <v>1952</v>
      </c>
      <c r="C2" s="650"/>
      <c r="H2" s="3289"/>
      <c r="I2" s="3289"/>
      <c r="J2" s="3289"/>
      <c r="K2" s="3289"/>
      <c r="L2" s="3289"/>
      <c r="M2" s="3289"/>
      <c r="N2" s="1326"/>
      <c r="O2" s="1271"/>
      <c r="P2" s="1271"/>
      <c r="Q2" s="1271"/>
      <c r="R2" s="1271"/>
      <c r="S2" s="1271"/>
      <c r="T2" s="1271"/>
      <c r="U2" s="1271"/>
      <c r="V2" s="1271"/>
      <c r="W2" s="1271"/>
      <c r="X2" s="1271"/>
      <c r="Y2" s="1271"/>
    </row>
    <row r="3" spans="1:25" s="653" customFormat="1" ht="28.5" customHeight="1" thickBot="1">
      <c r="A3" s="659"/>
      <c r="D3" s="2504" t="s">
        <v>160</v>
      </c>
      <c r="E3" s="2505">
        <f>IF(J73="Pass",Materials!E5,0)</f>
        <v>0</v>
      </c>
      <c r="H3" s="1276"/>
      <c r="I3" s="1276"/>
      <c r="J3" s="1276"/>
      <c r="K3" s="1276"/>
      <c r="L3" s="1276"/>
      <c r="M3" s="1276"/>
      <c r="N3" s="1274"/>
      <c r="O3" s="1274"/>
      <c r="P3" s="1274"/>
      <c r="Q3" s="1274"/>
      <c r="R3" s="1274"/>
      <c r="S3" s="1274"/>
      <c r="T3" s="1274"/>
      <c r="U3" s="1274"/>
      <c r="V3" s="1274"/>
      <c r="W3" s="1274"/>
      <c r="X3" s="1274"/>
      <c r="Y3" s="1274"/>
    </row>
    <row r="4" spans="1:25" s="653" customFormat="1" ht="15" customHeight="1">
      <c r="A4" s="659"/>
      <c r="B4" s="2778" t="s">
        <v>678</v>
      </c>
      <c r="C4" s="2802"/>
      <c r="H4" s="1276"/>
      <c r="I4" s="1276"/>
      <c r="J4" s="1276"/>
      <c r="K4" s="1276"/>
      <c r="L4" s="1276"/>
      <c r="M4" s="1276"/>
      <c r="N4" s="1274"/>
      <c r="O4" s="1274"/>
      <c r="P4" s="1274"/>
      <c r="Q4" s="1274"/>
      <c r="R4" s="1274"/>
      <c r="S4" s="1274"/>
      <c r="T4" s="1274"/>
      <c r="U4" s="1274"/>
      <c r="V4" s="1274"/>
      <c r="W4" s="1274"/>
      <c r="X4" s="1274"/>
      <c r="Y4" s="1274"/>
    </row>
    <row r="5" spans="1:25" s="653" customFormat="1" ht="15.75" customHeight="1">
      <c r="A5" s="659"/>
      <c r="B5" s="2761" t="s">
        <v>1949</v>
      </c>
      <c r="C5" s="2802"/>
      <c r="H5" s="1276"/>
      <c r="I5" s="1276"/>
      <c r="J5" s="1276"/>
      <c r="K5" s="1276"/>
      <c r="L5" s="1276"/>
      <c r="M5" s="1276"/>
      <c r="N5" s="1274"/>
      <c r="O5" s="1274"/>
      <c r="P5" s="1274"/>
      <c r="Q5" s="1274"/>
      <c r="R5" s="1274"/>
      <c r="S5" s="1274"/>
      <c r="T5" s="1274"/>
      <c r="U5" s="1274"/>
      <c r="V5" s="1274"/>
      <c r="W5" s="1274"/>
      <c r="X5" s="1274"/>
      <c r="Y5" s="1274"/>
    </row>
    <row r="6" spans="1:25" s="653" customFormat="1" ht="15.75" customHeight="1">
      <c r="A6" s="659"/>
      <c r="B6" s="2761" t="s">
        <v>1950</v>
      </c>
      <c r="C6" s="2802"/>
      <c r="H6" s="1276"/>
      <c r="I6" s="1276"/>
      <c r="J6" s="1276"/>
      <c r="K6" s="1276"/>
      <c r="L6" s="1276"/>
      <c r="M6" s="1276"/>
      <c r="N6" s="1274"/>
      <c r="O6" s="1274"/>
      <c r="P6" s="1274"/>
      <c r="Q6" s="1274"/>
      <c r="R6" s="1274"/>
      <c r="S6" s="1274"/>
      <c r="T6" s="1274"/>
      <c r="U6" s="1274"/>
      <c r="V6" s="1274"/>
      <c r="W6" s="1274"/>
      <c r="X6" s="1274"/>
      <c r="Y6" s="1274"/>
    </row>
    <row r="7" spans="1:25" s="653" customFormat="1" ht="15.75" customHeight="1">
      <c r="A7" s="659"/>
      <c r="B7" s="2761" t="s">
        <v>1573</v>
      </c>
      <c r="C7" s="2802"/>
      <c r="H7" s="1276"/>
      <c r="I7" s="1276"/>
      <c r="J7" s="1276"/>
      <c r="K7" s="1276"/>
      <c r="L7" s="1276"/>
      <c r="M7" s="1276"/>
      <c r="N7" s="1274"/>
      <c r="O7" s="1274"/>
      <c r="P7" s="1274"/>
      <c r="Q7" s="1274"/>
      <c r="R7" s="1274"/>
      <c r="S7" s="1274"/>
      <c r="T7" s="1274"/>
      <c r="U7" s="1274"/>
      <c r="V7" s="1274"/>
      <c r="W7" s="1274"/>
      <c r="X7" s="1274"/>
      <c r="Y7" s="1274"/>
    </row>
    <row r="8" spans="1:25" s="653" customFormat="1" ht="15.75" customHeight="1">
      <c r="A8" s="659"/>
      <c r="B8" s="2761" t="s">
        <v>1696</v>
      </c>
      <c r="C8" s="2802"/>
      <c r="H8" s="1276"/>
      <c r="I8" s="1276"/>
      <c r="J8" s="1276"/>
      <c r="K8" s="1276"/>
      <c r="L8" s="1276"/>
      <c r="M8" s="1276"/>
      <c r="N8" s="1274"/>
      <c r="O8" s="1274"/>
      <c r="P8" s="1274"/>
      <c r="Q8" s="1274"/>
      <c r="R8" s="1274"/>
      <c r="S8" s="1274"/>
      <c r="T8" s="1274"/>
      <c r="U8" s="1274"/>
      <c r="V8" s="1274"/>
      <c r="W8" s="1274"/>
      <c r="X8" s="1274"/>
      <c r="Y8" s="1274"/>
    </row>
    <row r="9" spans="1:25" s="653" customFormat="1" ht="15.75" customHeight="1">
      <c r="A9" s="659"/>
      <c r="B9" s="2761" t="s">
        <v>1574</v>
      </c>
      <c r="C9" s="2802"/>
      <c r="H9" s="1276"/>
      <c r="I9" s="1276"/>
      <c r="J9" s="1276"/>
      <c r="K9" s="1276"/>
      <c r="L9" s="1276"/>
      <c r="M9" s="1276"/>
      <c r="N9" s="1274"/>
      <c r="O9" s="1274"/>
      <c r="P9" s="1274"/>
      <c r="Q9" s="1274"/>
      <c r="R9" s="1274"/>
      <c r="S9" s="1274"/>
      <c r="T9" s="1274"/>
      <c r="U9" s="1274"/>
      <c r="V9" s="1274"/>
      <c r="W9" s="1274"/>
      <c r="X9" s="1274"/>
      <c r="Y9" s="1274"/>
    </row>
    <row r="10" spans="1:25" s="653" customFormat="1" ht="15.75" customHeight="1">
      <c r="A10" s="659"/>
      <c r="B10" s="2761" t="s">
        <v>1697</v>
      </c>
      <c r="C10" s="2802"/>
      <c r="H10" s="1276"/>
      <c r="I10" s="1276"/>
      <c r="J10" s="1276"/>
      <c r="K10" s="1276"/>
      <c r="L10" s="1276"/>
      <c r="M10" s="1276"/>
      <c r="N10" s="1274"/>
      <c r="O10" s="1274"/>
      <c r="P10" s="1274"/>
      <c r="Q10" s="1274"/>
      <c r="R10" s="1274"/>
      <c r="S10" s="1274"/>
      <c r="T10" s="1274"/>
      <c r="U10" s="1274"/>
      <c r="V10" s="1274"/>
      <c r="W10" s="1274"/>
      <c r="X10" s="1274"/>
      <c r="Y10" s="1274"/>
    </row>
    <row r="11" spans="1:25" ht="13.5" thickBot="1">
      <c r="H11" s="1337"/>
      <c r="I11" s="1337"/>
      <c r="J11" s="1337"/>
    </row>
    <row r="12" spans="1:25" s="1342" customFormat="1" ht="56.25" customHeight="1" thickBot="1">
      <c r="A12" s="667"/>
      <c r="B12" s="2462" t="s">
        <v>1575</v>
      </c>
      <c r="C12" s="2463" t="s">
        <v>1951</v>
      </c>
      <c r="D12" s="2464" t="s">
        <v>1695</v>
      </c>
      <c r="E12" s="2485"/>
      <c r="F12" s="2486" t="s">
        <v>1698</v>
      </c>
      <c r="G12" s="674"/>
      <c r="H12" s="1337"/>
      <c r="I12" s="1337"/>
      <c r="J12" s="1337"/>
      <c r="L12" s="1342" t="str">
        <f>B13</f>
        <v>Initial Planning</v>
      </c>
      <c r="M12" s="1342" t="s">
        <v>1624</v>
      </c>
    </row>
    <row r="13" spans="1:25" s="1342" customFormat="1" ht="18.75" customHeight="1" thickBot="1">
      <c r="A13" s="667"/>
      <c r="B13" s="3699" t="s">
        <v>1576</v>
      </c>
      <c r="C13" s="3700"/>
      <c r="D13" s="2506"/>
      <c r="E13" s="2507"/>
      <c r="F13" s="2508" t="str">
        <f>IF(J19="Pass","Compliance Achieved","")</f>
        <v/>
      </c>
      <c r="G13" s="674"/>
      <c r="H13" s="1337"/>
      <c r="I13" s="1337"/>
      <c r="J13" s="1337"/>
      <c r="L13" s="2472" t="s">
        <v>1623</v>
      </c>
      <c r="M13" s="2472"/>
      <c r="N13" s="2475"/>
      <c r="O13" s="2475"/>
      <c r="P13" s="2475"/>
      <c r="Q13" s="2476"/>
      <c r="R13" s="2472" t="s">
        <v>1630</v>
      </c>
      <c r="S13" s="2475"/>
      <c r="T13" s="2475"/>
      <c r="U13" s="2476"/>
      <c r="V13" s="2469" t="s">
        <v>1632</v>
      </c>
      <c r="W13" s="1342" t="s">
        <v>1634</v>
      </c>
    </row>
    <row r="14" spans="1:25" s="1342" customFormat="1" ht="33.75" customHeight="1">
      <c r="A14" s="667"/>
      <c r="B14" s="2480">
        <v>1</v>
      </c>
      <c r="C14" s="2803" t="s">
        <v>1578</v>
      </c>
      <c r="D14" s="2494" t="s">
        <v>580</v>
      </c>
      <c r="E14" s="2487"/>
      <c r="F14" s="2807"/>
      <c r="G14" s="674"/>
      <c r="H14" s="1337">
        <v>1</v>
      </c>
      <c r="I14" s="1337">
        <f>IF(D14="Yes",H14,0)</f>
        <v>0</v>
      </c>
      <c r="J14" s="1337"/>
      <c r="L14" s="2473" t="s">
        <v>733</v>
      </c>
      <c r="M14" s="2473" t="s">
        <v>1625</v>
      </c>
      <c r="N14" s="1338"/>
      <c r="O14" s="1338"/>
      <c r="P14" s="1338"/>
      <c r="Q14" s="2477"/>
      <c r="R14" s="2473" t="s">
        <v>1631</v>
      </c>
      <c r="S14" s="1338"/>
      <c r="T14" s="1338"/>
      <c r="U14" s="2477"/>
      <c r="V14" s="2470" t="s">
        <v>733</v>
      </c>
      <c r="W14" s="1342" t="s">
        <v>733</v>
      </c>
    </row>
    <row r="15" spans="1:25" s="1342" customFormat="1" ht="35.25" customHeight="1">
      <c r="A15" s="667"/>
      <c r="B15" s="2481">
        <v>2</v>
      </c>
      <c r="C15" s="2804" t="s">
        <v>1579</v>
      </c>
      <c r="D15" s="2495"/>
      <c r="E15" s="2488"/>
      <c r="F15" s="2503"/>
      <c r="G15" s="674"/>
      <c r="H15" s="1337">
        <v>1</v>
      </c>
      <c r="I15" s="1337">
        <f>IF(D15="",0,H15)</f>
        <v>0</v>
      </c>
      <c r="J15" s="1337"/>
      <c r="L15" s="2474" t="s">
        <v>580</v>
      </c>
      <c r="M15" s="2473" t="s">
        <v>1626</v>
      </c>
      <c r="N15" s="1338"/>
      <c r="O15" s="1338"/>
      <c r="P15" s="1338"/>
      <c r="Q15" s="2477"/>
      <c r="R15" s="2474" t="s">
        <v>580</v>
      </c>
      <c r="S15" s="2478"/>
      <c r="T15" s="2478"/>
      <c r="U15" s="2479"/>
      <c r="V15" s="2471" t="s">
        <v>580</v>
      </c>
      <c r="W15" s="1342" t="s">
        <v>580</v>
      </c>
    </row>
    <row r="16" spans="1:25" s="1342" customFormat="1" ht="36.75" customHeight="1">
      <c r="A16" s="667"/>
      <c r="B16" s="2481">
        <v>3</v>
      </c>
      <c r="C16" s="2804" t="s">
        <v>1577</v>
      </c>
      <c r="D16" s="2495" t="s">
        <v>580</v>
      </c>
      <c r="E16" s="2488"/>
      <c r="F16" s="2808"/>
      <c r="G16" s="674"/>
      <c r="H16" s="1337">
        <v>1</v>
      </c>
      <c r="I16" s="1337">
        <f>IF(D16=R15,0,H16)</f>
        <v>0</v>
      </c>
      <c r="J16" s="1337"/>
      <c r="M16" s="2473" t="s">
        <v>1627</v>
      </c>
      <c r="N16" s="1338"/>
      <c r="O16" s="1338"/>
      <c r="P16" s="1338"/>
      <c r="Q16" s="2477"/>
      <c r="W16" s="1342" t="s">
        <v>1635</v>
      </c>
    </row>
    <row r="17" spans="1:35" s="1342" customFormat="1" ht="39.75" customHeight="1">
      <c r="A17" s="667"/>
      <c r="B17" s="2481">
        <v>4</v>
      </c>
      <c r="C17" s="2805" t="s">
        <v>1580</v>
      </c>
      <c r="D17" s="2496" t="s">
        <v>580</v>
      </c>
      <c r="E17" s="2493"/>
      <c r="F17" s="2809"/>
      <c r="G17" s="674"/>
      <c r="H17" s="1337"/>
      <c r="I17" s="1337"/>
      <c r="J17" s="1337"/>
      <c r="M17" s="2473" t="s">
        <v>1628</v>
      </c>
      <c r="N17" s="1338"/>
      <c r="O17" s="1338"/>
      <c r="P17" s="1338"/>
      <c r="Q17" s="2477"/>
    </row>
    <row r="18" spans="1:35" s="1342" customFormat="1" ht="37.5" customHeight="1" thickBot="1">
      <c r="A18" s="667"/>
      <c r="B18" s="2509">
        <v>5</v>
      </c>
      <c r="C18" s="2806" t="s">
        <v>1633</v>
      </c>
      <c r="D18" s="2497" t="s">
        <v>580</v>
      </c>
      <c r="E18" s="2510"/>
      <c r="F18" s="2810"/>
      <c r="G18" s="674"/>
      <c r="H18" s="1337">
        <f>IF(D17=V15,0,1)</f>
        <v>0</v>
      </c>
      <c r="I18" s="1337">
        <f>IF(D18=W14,H18,0)</f>
        <v>0</v>
      </c>
      <c r="J18" s="1337"/>
      <c r="M18" s="2474" t="s">
        <v>1629</v>
      </c>
      <c r="N18" s="2478"/>
      <c r="O18" s="2478"/>
      <c r="P18" s="2478"/>
      <c r="Q18" s="2479"/>
    </row>
    <row r="19" spans="1:35" s="1342" customFormat="1" ht="18.75" customHeight="1" thickBot="1">
      <c r="A19" s="667"/>
      <c r="B19" s="3696" t="s">
        <v>1581</v>
      </c>
      <c r="C19" s="3698"/>
      <c r="D19" s="1828"/>
      <c r="E19" s="1828"/>
      <c r="F19" s="2508" t="str">
        <f>IF(J23="Pass","Compliance Achieved","")</f>
        <v/>
      </c>
      <c r="G19" s="674"/>
      <c r="H19" s="2482">
        <f>SUM(H14:H18)</f>
        <v>3</v>
      </c>
      <c r="I19" s="2482">
        <f>SUM(I14:I18)</f>
        <v>0</v>
      </c>
      <c r="J19" s="2483" t="str">
        <f>IF(H19=I19,"Pass","Fail")</f>
        <v>Fail</v>
      </c>
      <c r="L19" s="1342" t="str">
        <f>B19</f>
        <v>Selected garbage and recycling systems (general)</v>
      </c>
      <c r="M19" s="1338"/>
      <c r="N19" s="1338"/>
      <c r="O19" s="1338"/>
      <c r="P19" s="1338"/>
      <c r="Q19" s="1338"/>
    </row>
    <row r="20" spans="1:35" s="1342" customFormat="1" ht="36.75" customHeight="1">
      <c r="A20" s="667"/>
      <c r="B20" s="2432">
        <f>B18+1</f>
        <v>6</v>
      </c>
      <c r="C20" s="2811" t="s">
        <v>1582</v>
      </c>
      <c r="D20" s="2498" t="s">
        <v>580</v>
      </c>
      <c r="E20" s="2487"/>
      <c r="F20" s="2813"/>
      <c r="G20" s="674"/>
      <c r="H20" s="1337">
        <v>1</v>
      </c>
      <c r="I20" s="1337">
        <f>IF(D20=L21,H20,0)</f>
        <v>0</v>
      </c>
      <c r="J20" s="1337"/>
      <c r="L20" s="2472" t="s">
        <v>1636</v>
      </c>
      <c r="M20" s="2469" t="s">
        <v>1637</v>
      </c>
      <c r="N20" s="2469" t="s">
        <v>1639</v>
      </c>
    </row>
    <row r="21" spans="1:35" ht="41.25" customHeight="1">
      <c r="B21" s="2432">
        <f>B20+1</f>
        <v>7</v>
      </c>
      <c r="C21" s="1629" t="s">
        <v>1583</v>
      </c>
      <c r="D21" s="2495" t="s">
        <v>580</v>
      </c>
      <c r="E21" s="2488"/>
      <c r="F21" s="2808"/>
      <c r="H21" s="1337">
        <f>IF(D21=M23,0,1)</f>
        <v>1</v>
      </c>
      <c r="I21" s="1337">
        <f>IF(D21=M21,H21,0)</f>
        <v>0</v>
      </c>
      <c r="J21" s="1337"/>
      <c r="L21" s="2473" t="s">
        <v>733</v>
      </c>
      <c r="M21" s="2470" t="s">
        <v>733</v>
      </c>
      <c r="N21" s="2470" t="s">
        <v>733</v>
      </c>
    </row>
    <row r="22" spans="1:35" s="1342" customFormat="1" ht="30.75" customHeight="1" thickBot="1">
      <c r="A22" s="667"/>
      <c r="B22" s="2465">
        <f>B21+1</f>
        <v>8</v>
      </c>
      <c r="C22" s="2812" t="s">
        <v>1584</v>
      </c>
      <c r="D22" s="2499" t="s">
        <v>580</v>
      </c>
      <c r="E22" s="2490"/>
      <c r="F22" s="2814"/>
      <c r="G22" s="674"/>
      <c r="H22" s="1337">
        <v>1</v>
      </c>
      <c r="I22" s="1337">
        <f>IF(D22=N21,H22,0)</f>
        <v>0</v>
      </c>
      <c r="J22" s="1337"/>
      <c r="L22" s="2474" t="s">
        <v>580</v>
      </c>
      <c r="M22" s="2470" t="s">
        <v>580</v>
      </c>
      <c r="N22" s="2471" t="s">
        <v>580</v>
      </c>
      <c r="Z22" s="667"/>
      <c r="AA22" s="667"/>
      <c r="AB22" s="667"/>
      <c r="AC22" s="667"/>
      <c r="AD22" s="667"/>
      <c r="AE22" s="667"/>
      <c r="AF22" s="667"/>
      <c r="AG22" s="667"/>
      <c r="AH22" s="667"/>
      <c r="AI22" s="667"/>
    </row>
    <row r="23" spans="1:35" s="1342" customFormat="1" ht="18.75" customHeight="1" thickBot="1">
      <c r="A23" s="667"/>
      <c r="B23" s="3696" t="s">
        <v>1585</v>
      </c>
      <c r="C23" s="3698"/>
      <c r="D23" s="1828"/>
      <c r="E23" s="1828"/>
      <c r="F23" s="2508" t="str">
        <f>IF(J35="Pass","Compliance Achieved","")</f>
        <v/>
      </c>
      <c r="G23" s="674"/>
      <c r="H23" s="2482">
        <f>SUM(H20:H22)</f>
        <v>3</v>
      </c>
      <c r="I23" s="2482">
        <f>SUM(I20:I22)</f>
        <v>0</v>
      </c>
      <c r="J23" s="2483" t="str">
        <f>IF(H23=I23,"Pass","Fail")</f>
        <v>Fail</v>
      </c>
      <c r="M23" s="2471" t="s">
        <v>1638</v>
      </c>
      <c r="Z23" s="667"/>
      <c r="AA23" s="667"/>
      <c r="AB23" s="667"/>
      <c r="AC23" s="667"/>
      <c r="AD23" s="667"/>
      <c r="AE23" s="667"/>
      <c r="AF23" s="667"/>
      <c r="AG23" s="667"/>
      <c r="AH23" s="667"/>
      <c r="AI23" s="667"/>
    </row>
    <row r="24" spans="1:35" s="1342" customFormat="1" ht="30" customHeight="1">
      <c r="A24" s="667"/>
      <c r="B24" s="2432">
        <v>9</v>
      </c>
      <c r="C24" s="2811" t="s">
        <v>1586</v>
      </c>
      <c r="D24" s="2498" t="s">
        <v>580</v>
      </c>
      <c r="E24" s="2487"/>
      <c r="F24" s="2502"/>
      <c r="G24" s="674"/>
      <c r="H24" s="1337">
        <v>1</v>
      </c>
      <c r="I24" s="1337">
        <f>IF(D24=L26,H24,0)</f>
        <v>0</v>
      </c>
      <c r="J24" s="1337"/>
      <c r="L24" s="1342" t="str">
        <f>B23</f>
        <v>Storage space</v>
      </c>
      <c r="Z24" s="667"/>
      <c r="AA24" s="667"/>
      <c r="AB24" s="667"/>
      <c r="AC24" s="667"/>
      <c r="AD24" s="667"/>
      <c r="AE24" s="667"/>
      <c r="AF24" s="667"/>
      <c r="AG24" s="667"/>
      <c r="AH24" s="667"/>
      <c r="AI24" s="667"/>
    </row>
    <row r="25" spans="1:35" s="1342" customFormat="1" ht="55.5" customHeight="1">
      <c r="A25" s="667"/>
      <c r="B25" s="2432">
        <v>10</v>
      </c>
      <c r="C25" s="1629" t="s">
        <v>1587</v>
      </c>
      <c r="D25" s="2495" t="s">
        <v>580</v>
      </c>
      <c r="E25" s="2488"/>
      <c r="F25" s="2503"/>
      <c r="G25" s="674"/>
      <c r="H25" s="1337">
        <v>1</v>
      </c>
      <c r="I25" s="1337">
        <f>IF(D25=M26,H25,0)</f>
        <v>0</v>
      </c>
      <c r="J25" s="1337"/>
      <c r="L25" s="2469" t="s">
        <v>1642</v>
      </c>
      <c r="M25" s="2469" t="s">
        <v>1643</v>
      </c>
      <c r="N25" s="2469" t="s">
        <v>1644</v>
      </c>
      <c r="O25" s="2469" t="s">
        <v>1645</v>
      </c>
      <c r="P25" s="2469" t="s">
        <v>1646</v>
      </c>
      <c r="Q25" s="2469" t="s">
        <v>1648</v>
      </c>
      <c r="R25" s="2472" t="s">
        <v>1649</v>
      </c>
      <c r="S25" s="2469" t="s">
        <v>1650</v>
      </c>
      <c r="T25" s="2469" t="s">
        <v>1653</v>
      </c>
      <c r="U25" s="2469" t="s">
        <v>1654</v>
      </c>
      <c r="V25" s="2469" t="s">
        <v>1655</v>
      </c>
      <c r="Z25" s="667"/>
      <c r="AA25" s="667"/>
      <c r="AB25" s="667"/>
      <c r="AC25" s="667"/>
      <c r="AD25" s="667"/>
      <c r="AE25" s="667"/>
      <c r="AF25" s="667"/>
      <c r="AG25" s="667"/>
      <c r="AH25" s="667"/>
      <c r="AI25" s="667"/>
    </row>
    <row r="26" spans="1:35" s="1342" customFormat="1" ht="42.75" customHeight="1">
      <c r="A26" s="667"/>
      <c r="B26" s="2432">
        <f>B25+1</f>
        <v>11</v>
      </c>
      <c r="C26" s="1629" t="s">
        <v>1588</v>
      </c>
      <c r="D26" s="2495" t="s">
        <v>580</v>
      </c>
      <c r="E26" s="2488"/>
      <c r="F26" s="2808"/>
      <c r="G26" s="674"/>
      <c r="H26" s="1337">
        <v>1</v>
      </c>
      <c r="I26" s="1337">
        <f>IF(D26=N26,H26,0)</f>
        <v>0</v>
      </c>
      <c r="J26" s="1337"/>
      <c r="L26" s="2470" t="s">
        <v>1640</v>
      </c>
      <c r="M26" s="2470" t="s">
        <v>1641</v>
      </c>
      <c r="N26" s="2470" t="s">
        <v>733</v>
      </c>
      <c r="O26" s="2470" t="s">
        <v>733</v>
      </c>
      <c r="P26" s="2470" t="s">
        <v>733</v>
      </c>
      <c r="Q26" s="2470" t="s">
        <v>733</v>
      </c>
      <c r="R26" s="2473" t="s">
        <v>733</v>
      </c>
      <c r="S26" s="2470" t="s">
        <v>733</v>
      </c>
      <c r="T26" s="2470" t="s">
        <v>733</v>
      </c>
      <c r="U26" s="2470" t="s">
        <v>733</v>
      </c>
      <c r="V26" s="2470" t="s">
        <v>733</v>
      </c>
      <c r="Z26" s="667"/>
      <c r="AA26" s="667"/>
      <c r="AB26" s="667"/>
      <c r="AC26" s="667"/>
      <c r="AD26" s="667"/>
      <c r="AE26" s="667"/>
      <c r="AF26" s="667"/>
      <c r="AG26" s="667"/>
      <c r="AH26" s="667"/>
      <c r="AI26" s="667"/>
    </row>
    <row r="27" spans="1:35" s="1342" customFormat="1" ht="66" customHeight="1">
      <c r="A27" s="667"/>
      <c r="B27" s="2432">
        <f t="shared" ref="B27:B34" si="0">B26+1</f>
        <v>12</v>
      </c>
      <c r="C27" s="1629" t="s">
        <v>1589</v>
      </c>
      <c r="D27" s="2495" t="s">
        <v>580</v>
      </c>
      <c r="E27" s="2488"/>
      <c r="F27" s="2808"/>
      <c r="G27" s="674"/>
      <c r="H27" s="1337">
        <v>1</v>
      </c>
      <c r="I27" s="1337">
        <f>IF(D27=O26,H27,0)</f>
        <v>0</v>
      </c>
      <c r="J27" s="1337"/>
      <c r="L27" s="2471" t="s">
        <v>580</v>
      </c>
      <c r="M27" s="2471" t="s">
        <v>580</v>
      </c>
      <c r="N27" s="2471" t="s">
        <v>580</v>
      </c>
      <c r="O27" s="2471" t="s">
        <v>580</v>
      </c>
      <c r="P27" s="2471" t="s">
        <v>580</v>
      </c>
      <c r="Q27" s="2471" t="s">
        <v>580</v>
      </c>
      <c r="R27" s="2474" t="s">
        <v>580</v>
      </c>
      <c r="S27" s="2470" t="s">
        <v>580</v>
      </c>
      <c r="T27" s="2471" t="s">
        <v>580</v>
      </c>
      <c r="U27" s="2471" t="s">
        <v>580</v>
      </c>
      <c r="V27" s="2471" t="s">
        <v>580</v>
      </c>
      <c r="Z27" s="667"/>
      <c r="AA27" s="667"/>
      <c r="AB27" s="667"/>
      <c r="AC27" s="667"/>
      <c r="AD27" s="667"/>
      <c r="AE27" s="667"/>
      <c r="AF27" s="667"/>
      <c r="AG27" s="667"/>
      <c r="AH27" s="667"/>
      <c r="AI27" s="667"/>
    </row>
    <row r="28" spans="1:35" s="1342" customFormat="1" ht="42" customHeight="1">
      <c r="A28" s="667"/>
      <c r="B28" s="2432">
        <f t="shared" si="0"/>
        <v>13</v>
      </c>
      <c r="C28" s="1629" t="s">
        <v>1647</v>
      </c>
      <c r="D28" s="2495" t="s">
        <v>580</v>
      </c>
      <c r="E28" s="2488"/>
      <c r="F28" s="2808"/>
      <c r="G28" s="674"/>
      <c r="H28" s="1337">
        <f>IF(D28=P28,0,1)</f>
        <v>1</v>
      </c>
      <c r="I28" s="1337">
        <f>IF(D28=P26,H28,0)</f>
        <v>0</v>
      </c>
      <c r="J28" s="1337"/>
      <c r="P28" s="1342" t="s">
        <v>1692</v>
      </c>
      <c r="Q28" s="1342" t="s">
        <v>1692</v>
      </c>
      <c r="R28" s="1342" t="s">
        <v>1692</v>
      </c>
      <c r="S28" s="1342" t="s">
        <v>1692</v>
      </c>
      <c r="Z28" s="667"/>
      <c r="AA28" s="667"/>
      <c r="AB28" s="667"/>
      <c r="AC28" s="667"/>
      <c r="AD28" s="667"/>
      <c r="AE28" s="667"/>
      <c r="AF28" s="667"/>
      <c r="AG28" s="667"/>
      <c r="AH28" s="667"/>
      <c r="AI28" s="667"/>
    </row>
    <row r="29" spans="1:35" s="1342" customFormat="1" ht="42" customHeight="1">
      <c r="A29" s="667"/>
      <c r="B29" s="2432">
        <f t="shared" si="0"/>
        <v>14</v>
      </c>
      <c r="C29" s="1629" t="s">
        <v>1590</v>
      </c>
      <c r="D29" s="2495" t="s">
        <v>580</v>
      </c>
      <c r="E29" s="2488"/>
      <c r="F29" s="2808"/>
      <c r="G29" s="674"/>
      <c r="H29" s="1337">
        <f>IF(D29=Q28,0,1)</f>
        <v>1</v>
      </c>
      <c r="I29" s="1337">
        <f>IF(D29=Q26,H29,0)</f>
        <v>0</v>
      </c>
      <c r="J29" s="1337"/>
      <c r="Z29" s="667"/>
      <c r="AA29" s="667"/>
      <c r="AB29" s="667"/>
      <c r="AC29" s="667"/>
      <c r="AD29" s="667"/>
      <c r="AE29" s="667"/>
      <c r="AF29" s="667"/>
      <c r="AG29" s="667"/>
      <c r="AH29" s="667"/>
      <c r="AI29" s="667"/>
    </row>
    <row r="30" spans="1:35" s="1342" customFormat="1" ht="42.75" customHeight="1">
      <c r="A30" s="667"/>
      <c r="B30" s="2432">
        <f t="shared" si="0"/>
        <v>15</v>
      </c>
      <c r="C30" s="1629" t="s">
        <v>1591</v>
      </c>
      <c r="D30" s="2495" t="s">
        <v>580</v>
      </c>
      <c r="E30" s="2488"/>
      <c r="F30" s="2808"/>
      <c r="G30" s="674"/>
      <c r="H30" s="1337">
        <f>IF(D30=R28,0,1)</f>
        <v>1</v>
      </c>
      <c r="I30" s="1337">
        <f>IF(D30=R26,H30,0)</f>
        <v>0</v>
      </c>
      <c r="J30" s="1337"/>
      <c r="Z30" s="667"/>
      <c r="AA30" s="667"/>
      <c r="AB30" s="667"/>
      <c r="AC30" s="667"/>
      <c r="AD30" s="667"/>
      <c r="AE30" s="667"/>
      <c r="AF30" s="667"/>
      <c r="AG30" s="667"/>
      <c r="AH30" s="667"/>
      <c r="AI30" s="667"/>
    </row>
    <row r="31" spans="1:35" s="1342" customFormat="1" ht="62.25" customHeight="1">
      <c r="A31" s="667"/>
      <c r="B31" s="2432">
        <f t="shared" si="0"/>
        <v>16</v>
      </c>
      <c r="C31" s="1629" t="s">
        <v>1592</v>
      </c>
      <c r="D31" s="2495" t="s">
        <v>580</v>
      </c>
      <c r="E31" s="2488"/>
      <c r="F31" s="2808"/>
      <c r="G31" s="674"/>
      <c r="H31" s="1337">
        <f>IF(D31=S28,0,1)</f>
        <v>1</v>
      </c>
      <c r="I31" s="1337">
        <f>IF(D31=S26,H31,0)</f>
        <v>0</v>
      </c>
      <c r="J31" s="1337"/>
      <c r="Z31" s="667"/>
      <c r="AA31" s="667"/>
      <c r="AB31" s="667"/>
      <c r="AC31" s="667"/>
      <c r="AD31" s="667"/>
      <c r="AE31" s="667"/>
      <c r="AF31" s="667"/>
      <c r="AG31" s="667"/>
      <c r="AH31" s="667"/>
      <c r="AI31" s="667"/>
    </row>
    <row r="32" spans="1:35" s="1342" customFormat="1" ht="41.25" customHeight="1">
      <c r="A32" s="667"/>
      <c r="B32" s="2432">
        <f t="shared" si="0"/>
        <v>17</v>
      </c>
      <c r="C32" s="1629" t="s">
        <v>1652</v>
      </c>
      <c r="D32" s="2495" t="s">
        <v>580</v>
      </c>
      <c r="E32" s="2488"/>
      <c r="F32" s="2808"/>
      <c r="G32" s="674"/>
      <c r="H32" s="1337"/>
      <c r="I32" s="1337"/>
      <c r="J32" s="1337"/>
      <c r="Z32" s="667"/>
      <c r="AA32" s="667"/>
      <c r="AB32" s="667"/>
      <c r="AC32" s="667"/>
      <c r="AD32" s="667"/>
      <c r="AE32" s="667"/>
      <c r="AF32" s="667"/>
      <c r="AG32" s="667"/>
      <c r="AH32" s="667"/>
      <c r="AI32" s="667"/>
    </row>
    <row r="33" spans="1:35" s="1342" customFormat="1" ht="37.5" customHeight="1">
      <c r="A33" s="667"/>
      <c r="B33" s="2432">
        <f t="shared" si="0"/>
        <v>18</v>
      </c>
      <c r="C33" s="1629" t="s">
        <v>1693</v>
      </c>
      <c r="D33" s="2495" t="s">
        <v>580</v>
      </c>
      <c r="E33" s="2488"/>
      <c r="F33" s="2808"/>
      <c r="G33" s="674"/>
      <c r="H33" s="1337">
        <f>IF(OR(D32=T26,D33=U26),1,0)</f>
        <v>0</v>
      </c>
      <c r="I33" s="1337">
        <f>IF(OR(D32=T26,D33=U26),H33,0)</f>
        <v>0</v>
      </c>
      <c r="J33" s="1337"/>
      <c r="Z33" s="667"/>
      <c r="AA33" s="667"/>
      <c r="AB33" s="667"/>
      <c r="AC33" s="667"/>
      <c r="AD33" s="667"/>
      <c r="AE33" s="667"/>
      <c r="AF33" s="667"/>
      <c r="AG33" s="667"/>
      <c r="AH33" s="667"/>
      <c r="AI33" s="667"/>
    </row>
    <row r="34" spans="1:35" s="1342" customFormat="1" ht="35.25" customHeight="1" thickBot="1">
      <c r="A34" s="667"/>
      <c r="B34" s="2465">
        <f t="shared" si="0"/>
        <v>19</v>
      </c>
      <c r="C34" s="2812" t="s">
        <v>1593</v>
      </c>
      <c r="D34" s="2499" t="s">
        <v>580</v>
      </c>
      <c r="E34" s="2490"/>
      <c r="F34" s="2814"/>
      <c r="G34" s="674"/>
      <c r="H34" s="1337"/>
      <c r="I34" s="1337"/>
      <c r="J34" s="1337"/>
      <c r="Z34" s="667"/>
      <c r="AA34" s="667"/>
      <c r="AB34" s="667"/>
      <c r="AC34" s="667"/>
      <c r="AD34" s="667"/>
      <c r="AE34" s="667"/>
      <c r="AF34" s="667"/>
      <c r="AG34" s="667"/>
      <c r="AH34" s="667"/>
      <c r="AI34" s="667"/>
    </row>
    <row r="35" spans="1:35" s="1342" customFormat="1" ht="18.75" customHeight="1" thickBot="1">
      <c r="A35" s="667"/>
      <c r="B35" s="3696" t="s">
        <v>1594</v>
      </c>
      <c r="C35" s="3698"/>
      <c r="D35" s="1828"/>
      <c r="E35" s="1828"/>
      <c r="F35" s="2508" t="str">
        <f>IF(J40="Pass","Compliance Achieved","")</f>
        <v/>
      </c>
      <c r="G35" s="674"/>
      <c r="H35" s="2482">
        <f>SUM(H24:H33)</f>
        <v>8</v>
      </c>
      <c r="I35" s="2482">
        <f>SUM(I24:I33)</f>
        <v>0</v>
      </c>
      <c r="J35" s="2483" t="str">
        <f>IF(H35=I35,"Pass","Fail")</f>
        <v>Fail</v>
      </c>
      <c r="L35" s="1342" t="str">
        <f>B35</f>
        <v>Storage location</v>
      </c>
      <c r="Z35" s="667"/>
      <c r="AA35" s="667"/>
      <c r="AB35" s="667"/>
      <c r="AC35" s="667"/>
      <c r="AD35" s="667"/>
      <c r="AE35" s="667"/>
      <c r="AF35" s="667"/>
      <c r="AG35" s="667"/>
      <c r="AH35" s="667"/>
      <c r="AI35" s="667"/>
    </row>
    <row r="36" spans="1:35" s="1342" customFormat="1" ht="30" customHeight="1">
      <c r="A36" s="667"/>
      <c r="B36" s="2432">
        <f>B34+1</f>
        <v>20</v>
      </c>
      <c r="C36" s="2811" t="s">
        <v>1595</v>
      </c>
      <c r="D36" s="2498" t="s">
        <v>580</v>
      </c>
      <c r="E36" s="2487"/>
      <c r="F36" s="2813"/>
      <c r="G36" s="674"/>
      <c r="H36" s="1337">
        <v>1</v>
      </c>
      <c r="I36" s="1337">
        <f>IF(D36=L37,H36,0)</f>
        <v>0</v>
      </c>
      <c r="J36" s="1337"/>
      <c r="L36" s="2472" t="s">
        <v>1656</v>
      </c>
      <c r="M36" s="2469" t="s">
        <v>1657</v>
      </c>
      <c r="N36" s="2469" t="s">
        <v>1658</v>
      </c>
      <c r="O36" s="2469" t="s">
        <v>1659</v>
      </c>
      <c r="Z36" s="667"/>
      <c r="AA36" s="667"/>
      <c r="AB36" s="667"/>
      <c r="AC36" s="667"/>
      <c r="AD36" s="667"/>
      <c r="AE36" s="667"/>
      <c r="AF36" s="667"/>
      <c r="AG36" s="667"/>
      <c r="AH36" s="667"/>
      <c r="AI36" s="667"/>
    </row>
    <row r="37" spans="1:35" s="1342" customFormat="1" ht="37.5" customHeight="1">
      <c r="A37" s="667"/>
      <c r="B37" s="2432">
        <f>B36+1</f>
        <v>21</v>
      </c>
      <c r="C37" s="1629" t="s">
        <v>1662</v>
      </c>
      <c r="D37" s="2495" t="s">
        <v>580</v>
      </c>
      <c r="E37" s="2488"/>
      <c r="F37" s="2808"/>
      <c r="G37" s="674"/>
      <c r="H37" s="1337">
        <f>IF(D37=M39,0,1)</f>
        <v>1</v>
      </c>
      <c r="I37" s="1337">
        <f>IF(D37=M37,H37,0)</f>
        <v>0</v>
      </c>
      <c r="J37" s="1337"/>
      <c r="L37" s="2473" t="s">
        <v>733</v>
      </c>
      <c r="M37" s="2470" t="s">
        <v>733</v>
      </c>
      <c r="N37" s="2470" t="s">
        <v>733</v>
      </c>
      <c r="O37" s="2470" t="s">
        <v>733</v>
      </c>
      <c r="Z37" s="667"/>
      <c r="AA37" s="667"/>
      <c r="AB37" s="667"/>
      <c r="AC37" s="667"/>
      <c r="AD37" s="667"/>
      <c r="AE37" s="667"/>
      <c r="AF37" s="667"/>
      <c r="AG37" s="667"/>
      <c r="AH37" s="667"/>
      <c r="AI37" s="667"/>
    </row>
    <row r="38" spans="1:35" s="1342" customFormat="1" ht="36" customHeight="1">
      <c r="A38" s="667"/>
      <c r="B38" s="2432">
        <f>B37+1</f>
        <v>22</v>
      </c>
      <c r="C38" s="1629" t="s">
        <v>1596</v>
      </c>
      <c r="D38" s="2495" t="s">
        <v>580</v>
      </c>
      <c r="E38" s="2488"/>
      <c r="F38" s="2808"/>
      <c r="G38" s="674"/>
      <c r="H38" s="1337">
        <v>1</v>
      </c>
      <c r="I38" s="1337">
        <f>IF(D38=N37,H38,0)</f>
        <v>0</v>
      </c>
      <c r="J38" s="1337"/>
      <c r="L38" s="2474" t="s">
        <v>580</v>
      </c>
      <c r="M38" s="2470" t="s">
        <v>580</v>
      </c>
      <c r="N38" s="2470" t="s">
        <v>580</v>
      </c>
      <c r="O38" s="2471" t="s">
        <v>580</v>
      </c>
      <c r="Z38" s="667"/>
      <c r="AA38" s="667"/>
      <c r="AB38" s="667"/>
      <c r="AC38" s="667"/>
      <c r="AD38" s="667"/>
      <c r="AE38" s="667"/>
      <c r="AF38" s="667"/>
      <c r="AG38" s="667"/>
      <c r="AH38" s="667"/>
      <c r="AI38" s="667"/>
    </row>
    <row r="39" spans="1:35" s="1342" customFormat="1" ht="36" customHeight="1" thickBot="1">
      <c r="A39" s="667"/>
      <c r="B39" s="2465">
        <f>B38+1</f>
        <v>23</v>
      </c>
      <c r="C39" s="2812" t="s">
        <v>1660</v>
      </c>
      <c r="D39" s="2499" t="s">
        <v>580</v>
      </c>
      <c r="E39" s="2490"/>
      <c r="F39" s="2814"/>
      <c r="G39" s="674"/>
      <c r="H39" s="1337">
        <f>IF(D39=O39,0,1)</f>
        <v>1</v>
      </c>
      <c r="I39" s="1337">
        <f>IF(D39=O37,H39,0)</f>
        <v>0</v>
      </c>
      <c r="J39" s="1337"/>
      <c r="M39" s="2471" t="s">
        <v>1651</v>
      </c>
      <c r="N39" s="2471"/>
      <c r="O39" s="2471" t="s">
        <v>1699</v>
      </c>
      <c r="Z39" s="667"/>
      <c r="AA39" s="667"/>
      <c r="AB39" s="667"/>
      <c r="AC39" s="667"/>
      <c r="AD39" s="667"/>
      <c r="AE39" s="667"/>
      <c r="AF39" s="667"/>
      <c r="AG39" s="667"/>
      <c r="AH39" s="667"/>
      <c r="AI39" s="667"/>
    </row>
    <row r="40" spans="1:35" s="1342" customFormat="1" ht="18.75" customHeight="1" thickBot="1">
      <c r="A40" s="667"/>
      <c r="B40" s="3696" t="s">
        <v>1597</v>
      </c>
      <c r="C40" s="3698"/>
      <c r="D40" s="1828"/>
      <c r="E40" s="1828"/>
      <c r="F40" s="2508" t="str">
        <f>IF(J45="Pass","Compliance Achieved","")</f>
        <v/>
      </c>
      <c r="G40" s="674"/>
      <c r="H40" s="2482">
        <f>SUM(H36:H39)</f>
        <v>4</v>
      </c>
      <c r="I40" s="2482">
        <f>SUM(I36:I39)</f>
        <v>0</v>
      </c>
      <c r="J40" s="2483" t="str">
        <f>IF(H40=I40,"Pass","Fail")</f>
        <v>Fail</v>
      </c>
      <c r="Z40" s="667"/>
      <c r="AA40" s="667"/>
      <c r="AB40" s="667"/>
      <c r="AC40" s="667"/>
      <c r="AD40" s="667"/>
      <c r="AE40" s="667"/>
      <c r="AF40" s="667"/>
      <c r="AG40" s="667"/>
      <c r="AH40" s="667"/>
      <c r="AI40" s="667"/>
    </row>
    <row r="41" spans="1:35" s="1342" customFormat="1" ht="108.75" customHeight="1">
      <c r="A41" s="667"/>
      <c r="B41" s="2432">
        <v>24</v>
      </c>
      <c r="C41" s="2811" t="s">
        <v>1599</v>
      </c>
      <c r="D41" s="2498" t="s">
        <v>580</v>
      </c>
      <c r="E41" s="2487"/>
      <c r="F41" s="2813"/>
      <c r="G41" s="674"/>
      <c r="H41" s="1337">
        <v>1</v>
      </c>
      <c r="I41" s="1337">
        <f>IF(D41=L43,H41,0)</f>
        <v>0</v>
      </c>
      <c r="J41" s="1337"/>
      <c r="L41" s="1342" t="str">
        <f>B40</f>
        <v>Waste collection points</v>
      </c>
      <c r="Z41" s="667"/>
      <c r="AA41" s="667"/>
      <c r="AB41" s="667"/>
      <c r="AC41" s="667"/>
      <c r="AD41" s="667"/>
      <c r="AE41" s="667"/>
      <c r="AF41" s="667"/>
      <c r="AG41" s="667"/>
      <c r="AH41" s="667"/>
      <c r="AI41" s="667"/>
    </row>
    <row r="42" spans="1:35" s="1342" customFormat="1" ht="28.5" customHeight="1">
      <c r="A42" s="667"/>
      <c r="B42" s="2432">
        <f>B41+1</f>
        <v>25</v>
      </c>
      <c r="C42" s="1629" t="s">
        <v>1598</v>
      </c>
      <c r="D42" s="2495" t="s">
        <v>580</v>
      </c>
      <c r="E42" s="2488"/>
      <c r="F42" s="2808"/>
      <c r="G42" s="674"/>
      <c r="H42" s="1337">
        <f>IF(D42=M44,0,1)</f>
        <v>0</v>
      </c>
      <c r="I42" s="1337">
        <f>IF(D42=M43,H42,0)</f>
        <v>0</v>
      </c>
      <c r="J42" s="1337"/>
      <c r="L42" s="2469" t="s">
        <v>1663</v>
      </c>
      <c r="M42" s="2469" t="s">
        <v>1664</v>
      </c>
      <c r="N42" s="2469" t="s">
        <v>1665</v>
      </c>
      <c r="O42" s="2469" t="s">
        <v>1666</v>
      </c>
      <c r="Z42" s="667"/>
      <c r="AA42" s="667"/>
      <c r="AB42" s="667"/>
      <c r="AC42" s="667"/>
      <c r="AD42" s="667"/>
      <c r="AE42" s="667"/>
      <c r="AF42" s="667"/>
      <c r="AG42" s="667"/>
      <c r="AH42" s="667"/>
      <c r="AI42" s="667"/>
    </row>
    <row r="43" spans="1:35" s="1342" customFormat="1" ht="119.25" customHeight="1">
      <c r="A43" s="667"/>
      <c r="B43" s="2432">
        <f>B42+1</f>
        <v>26</v>
      </c>
      <c r="C43" s="1629" t="s">
        <v>1600</v>
      </c>
      <c r="D43" s="2495" t="s">
        <v>1669</v>
      </c>
      <c r="E43" s="2488"/>
      <c r="F43" s="2808"/>
      <c r="G43" s="674"/>
      <c r="H43" s="1337">
        <f>IF(D43=N44,0,1)</f>
        <v>0</v>
      </c>
      <c r="I43" s="1337">
        <f>IF(D43=N43,H43,0)</f>
        <v>0</v>
      </c>
      <c r="J43" s="1337"/>
      <c r="L43" s="2470" t="s">
        <v>1667</v>
      </c>
      <c r="M43" s="2470" t="s">
        <v>733</v>
      </c>
      <c r="N43" s="2470" t="s">
        <v>1668</v>
      </c>
      <c r="O43" s="2470" t="s">
        <v>733</v>
      </c>
      <c r="Z43" s="667"/>
      <c r="AA43" s="667"/>
      <c r="AB43" s="667"/>
      <c r="AC43" s="667"/>
      <c r="AD43" s="667"/>
      <c r="AE43" s="667"/>
      <c r="AF43" s="667"/>
      <c r="AG43" s="667"/>
      <c r="AH43" s="667"/>
      <c r="AI43" s="667"/>
    </row>
    <row r="44" spans="1:35" s="1342" customFormat="1" ht="38.25" customHeight="1" thickBot="1">
      <c r="A44" s="667"/>
      <c r="B44" s="2465">
        <f>B43+1</f>
        <v>27</v>
      </c>
      <c r="C44" s="2812" t="s">
        <v>1601</v>
      </c>
      <c r="D44" s="2499" t="s">
        <v>580</v>
      </c>
      <c r="E44" s="2490"/>
      <c r="F44" s="2814"/>
      <c r="G44" s="674"/>
      <c r="H44" s="1337">
        <v>1</v>
      </c>
      <c r="I44" s="1337">
        <f>IF(D44=O43,H44,0)</f>
        <v>0</v>
      </c>
      <c r="J44" s="1337"/>
      <c r="L44" s="2471" t="s">
        <v>580</v>
      </c>
      <c r="M44" s="2471" t="s">
        <v>580</v>
      </c>
      <c r="N44" s="2471" t="s">
        <v>1669</v>
      </c>
      <c r="O44" s="2471" t="s">
        <v>580</v>
      </c>
      <c r="Z44" s="667"/>
      <c r="AA44" s="667"/>
      <c r="AB44" s="667"/>
      <c r="AC44" s="667"/>
      <c r="AD44" s="667"/>
      <c r="AE44" s="667"/>
      <c r="AF44" s="667"/>
      <c r="AG44" s="667"/>
      <c r="AH44" s="667"/>
      <c r="AI44" s="667"/>
    </row>
    <row r="45" spans="1:35" s="1342" customFormat="1" ht="18.75" customHeight="1" thickBot="1">
      <c r="A45" s="667"/>
      <c r="B45" s="3696" t="s">
        <v>1602</v>
      </c>
      <c r="C45" s="3698"/>
      <c r="D45" s="1828"/>
      <c r="E45" s="2468"/>
      <c r="F45" s="2508" t="str">
        <f>IF(J49="Pass","Compliance Achieved","")</f>
        <v/>
      </c>
      <c r="G45" s="674"/>
      <c r="H45" s="2482">
        <f>SUM(H41:H44)</f>
        <v>2</v>
      </c>
      <c r="I45" s="2482">
        <f>SUM(I41:I44)</f>
        <v>0</v>
      </c>
      <c r="J45" s="2483" t="str">
        <f>IF(H45=I45,"Pass","Fail")</f>
        <v>Fail</v>
      </c>
      <c r="Z45" s="667"/>
      <c r="AA45" s="667"/>
      <c r="AB45" s="667"/>
      <c r="AC45" s="667"/>
      <c r="AD45" s="667"/>
      <c r="AE45" s="667"/>
      <c r="AF45" s="667"/>
      <c r="AG45" s="667"/>
      <c r="AH45" s="667"/>
      <c r="AI45" s="667"/>
    </row>
    <row r="46" spans="1:35" s="1342" customFormat="1" ht="27" customHeight="1">
      <c r="A46" s="667"/>
      <c r="B46" s="2432">
        <f>B44+1</f>
        <v>28</v>
      </c>
      <c r="C46" s="2811" t="s">
        <v>1603</v>
      </c>
      <c r="D46" s="2498" t="s">
        <v>580</v>
      </c>
      <c r="E46" s="2491"/>
      <c r="F46" s="2813"/>
      <c r="G46" s="674"/>
      <c r="H46" s="1337">
        <v>1</v>
      </c>
      <c r="I46" s="1337">
        <f>IF(D46=L48,H46,0)</f>
        <v>0</v>
      </c>
      <c r="J46" s="1337"/>
      <c r="L46" s="1342" t="str">
        <f>B45</f>
        <v>Transfer of bins to the collection point</v>
      </c>
      <c r="Z46" s="667"/>
      <c r="AA46" s="667"/>
      <c r="AB46" s="667"/>
      <c r="AC46" s="667"/>
      <c r="AD46" s="667"/>
      <c r="AE46" s="667"/>
      <c r="AF46" s="667"/>
      <c r="AG46" s="667"/>
      <c r="AH46" s="667"/>
      <c r="AI46" s="667"/>
    </row>
    <row r="47" spans="1:35" s="1342" customFormat="1" ht="91.5" customHeight="1">
      <c r="A47" s="667"/>
      <c r="B47" s="2432">
        <f>B46+1</f>
        <v>29</v>
      </c>
      <c r="C47" s="1629" t="s">
        <v>1694</v>
      </c>
      <c r="D47" s="2495" t="s">
        <v>1674</v>
      </c>
      <c r="E47" s="2488"/>
      <c r="F47" s="2808"/>
      <c r="G47" s="674"/>
      <c r="H47" s="1337">
        <f>IF(D47=M49,0,1)</f>
        <v>0</v>
      </c>
      <c r="I47" s="1337">
        <f>IF(D47=M48,H47,0)</f>
        <v>0</v>
      </c>
      <c r="J47" s="1337"/>
      <c r="L47" s="2469" t="s">
        <v>1670</v>
      </c>
      <c r="M47" s="2469" t="s">
        <v>1671</v>
      </c>
      <c r="N47" s="2469" t="s">
        <v>1672</v>
      </c>
      <c r="Z47" s="667"/>
      <c r="AA47" s="667"/>
      <c r="AB47" s="667"/>
      <c r="AC47" s="667"/>
      <c r="AD47" s="667"/>
      <c r="AE47" s="667"/>
      <c r="AF47" s="667"/>
      <c r="AG47" s="667"/>
      <c r="AH47" s="667"/>
      <c r="AI47" s="667"/>
    </row>
    <row r="48" spans="1:35" s="1342" customFormat="1" ht="163.5" customHeight="1" thickBot="1">
      <c r="A48" s="667"/>
      <c r="B48" s="2465">
        <f>B47+1</f>
        <v>30</v>
      </c>
      <c r="C48" s="2812" t="s">
        <v>1604</v>
      </c>
      <c r="D48" s="2499" t="s">
        <v>1673</v>
      </c>
      <c r="E48" s="2490"/>
      <c r="F48" s="2814"/>
      <c r="G48" s="674"/>
      <c r="H48" s="1337">
        <f>IF(D48=N49,0,1)</f>
        <v>0</v>
      </c>
      <c r="I48" s="1337">
        <f>IF(D48=N48,H48,0)</f>
        <v>0</v>
      </c>
      <c r="J48" s="1337"/>
      <c r="L48" s="2470" t="s">
        <v>733</v>
      </c>
      <c r="M48" s="2470" t="s">
        <v>733</v>
      </c>
      <c r="N48" s="2470" t="s">
        <v>733</v>
      </c>
      <c r="Z48" s="667"/>
      <c r="AA48" s="667"/>
      <c r="AB48" s="667"/>
      <c r="AC48" s="667"/>
      <c r="AD48" s="667"/>
      <c r="AE48" s="667"/>
      <c r="AF48" s="667"/>
      <c r="AG48" s="667"/>
      <c r="AH48" s="667"/>
      <c r="AI48" s="667"/>
    </row>
    <row r="49" spans="1:35" s="1342" customFormat="1" ht="18.75" customHeight="1" thickBot="1">
      <c r="A49" s="667"/>
      <c r="B49" s="3696" t="s">
        <v>1612</v>
      </c>
      <c r="C49" s="3698"/>
      <c r="D49" s="1828"/>
      <c r="E49" s="1828"/>
      <c r="F49" s="2508" t="str">
        <f>IF(J50="Pass","Compliance Achieved","")</f>
        <v/>
      </c>
      <c r="G49" s="674"/>
      <c r="H49" s="2482">
        <f>SUM(H46:H48)</f>
        <v>1</v>
      </c>
      <c r="I49" s="2482">
        <f>SUM(I46:I48)</f>
        <v>0</v>
      </c>
      <c r="J49" s="2483" t="str">
        <f>IF(H49=I49,"Pass","Fail")</f>
        <v>Fail</v>
      </c>
      <c r="L49" s="2471" t="s">
        <v>580</v>
      </c>
      <c r="M49" s="2471" t="s">
        <v>1674</v>
      </c>
      <c r="N49" s="2471" t="s">
        <v>1673</v>
      </c>
      <c r="Z49" s="667"/>
      <c r="AA49" s="667"/>
      <c r="AB49" s="667"/>
      <c r="AC49" s="667"/>
      <c r="AD49" s="667"/>
      <c r="AE49" s="667"/>
      <c r="AF49" s="667"/>
      <c r="AG49" s="667"/>
      <c r="AH49" s="667"/>
      <c r="AI49" s="667"/>
    </row>
    <row r="50" spans="1:35" s="1342" customFormat="1" ht="45.75" customHeight="1" thickBot="1">
      <c r="A50" s="667"/>
      <c r="B50" s="2465">
        <f>B48+1</f>
        <v>31</v>
      </c>
      <c r="C50" s="2815" t="s">
        <v>1605</v>
      </c>
      <c r="D50" s="2497" t="s">
        <v>580</v>
      </c>
      <c r="E50" s="2511"/>
      <c r="F50" s="2810"/>
      <c r="G50" s="674"/>
      <c r="H50" s="2482">
        <v>1</v>
      </c>
      <c r="I50" s="2482">
        <f>IF(D50=L53,1,0)</f>
        <v>0</v>
      </c>
      <c r="J50" s="2483" t="str">
        <f>IF(H50=I50,"Pass","Fail")</f>
        <v>Fail</v>
      </c>
      <c r="Z50" s="667"/>
      <c r="AA50" s="667"/>
      <c r="AB50" s="667"/>
      <c r="AC50" s="667"/>
      <c r="AD50" s="667"/>
      <c r="AE50" s="667"/>
      <c r="AF50" s="667"/>
      <c r="AG50" s="667"/>
      <c r="AH50" s="667"/>
      <c r="AI50" s="667"/>
    </row>
    <row r="51" spans="1:35" s="1342" customFormat="1" ht="18.75" customHeight="1" thickBot="1">
      <c r="A51" s="667"/>
      <c r="B51" s="3696" t="s">
        <v>1613</v>
      </c>
      <c r="C51" s="3698"/>
      <c r="D51" s="1828"/>
      <c r="E51" s="1828"/>
      <c r="F51" s="2508" t="str">
        <f>IF(J52="Pass","Compliance Achieved","")</f>
        <v/>
      </c>
      <c r="G51" s="674"/>
      <c r="H51" s="1337"/>
      <c r="I51" s="1337"/>
      <c r="J51" s="1337"/>
      <c r="L51" s="1342" t="str">
        <f>B49</f>
        <v>Access for collection vehicles</v>
      </c>
      <c r="Z51" s="667"/>
      <c r="AA51" s="667"/>
      <c r="AB51" s="667"/>
      <c r="AC51" s="667"/>
      <c r="AD51" s="667"/>
      <c r="AE51" s="667"/>
      <c r="AF51" s="667"/>
      <c r="AG51" s="667"/>
      <c r="AH51" s="667"/>
      <c r="AI51" s="667"/>
    </row>
    <row r="52" spans="1:35" s="1342" customFormat="1" ht="42" customHeight="1" thickBot="1">
      <c r="A52" s="667"/>
      <c r="B52" s="2465">
        <f>B50+1</f>
        <v>32</v>
      </c>
      <c r="C52" s="2815" t="s">
        <v>1606</v>
      </c>
      <c r="D52" s="2497" t="s">
        <v>580</v>
      </c>
      <c r="E52" s="2511"/>
      <c r="F52" s="2810"/>
      <c r="G52" s="674"/>
      <c r="H52" s="2482">
        <v>1</v>
      </c>
      <c r="I52" s="2482">
        <f>IF(D52=L57,1,0)</f>
        <v>0</v>
      </c>
      <c r="J52" s="2483" t="str">
        <f>IF(H52=I52,"Pass","Fail")</f>
        <v>Fail</v>
      </c>
      <c r="L52" s="2469" t="s">
        <v>1675</v>
      </c>
      <c r="Z52" s="667"/>
      <c r="AA52" s="667"/>
      <c r="AB52" s="667"/>
      <c r="AC52" s="667"/>
      <c r="AD52" s="667"/>
      <c r="AE52" s="667"/>
      <c r="AF52" s="667"/>
      <c r="AG52" s="667"/>
      <c r="AH52" s="667"/>
      <c r="AI52" s="667"/>
    </row>
    <row r="53" spans="1:35" s="1342" customFormat="1" ht="18.75" customHeight="1" thickBot="1">
      <c r="A53" s="667"/>
      <c r="B53" s="3696" t="s">
        <v>1614</v>
      </c>
      <c r="C53" s="3698"/>
      <c r="D53" s="2466"/>
      <c r="E53" s="2466"/>
      <c r="F53" s="2508" t="str">
        <f>IF(J57="Pass","Compliance Achieved","")</f>
        <v/>
      </c>
      <c r="G53" s="674"/>
      <c r="H53" s="1337"/>
      <c r="I53" s="1337"/>
      <c r="J53" s="1337"/>
      <c r="L53" s="2470" t="s">
        <v>733</v>
      </c>
      <c r="Z53" s="667"/>
      <c r="AA53" s="667"/>
      <c r="AB53" s="667"/>
      <c r="AC53" s="667"/>
      <c r="AD53" s="667"/>
      <c r="AE53" s="667"/>
      <c r="AF53" s="667"/>
      <c r="AG53" s="667"/>
      <c r="AH53" s="667"/>
      <c r="AI53" s="667"/>
    </row>
    <row r="54" spans="1:35" s="1342" customFormat="1" ht="34.5" customHeight="1">
      <c r="A54" s="667"/>
      <c r="B54" s="2432">
        <f>B52+1</f>
        <v>33</v>
      </c>
      <c r="C54" s="2811" t="s">
        <v>1607</v>
      </c>
      <c r="D54" s="2498" t="s">
        <v>580</v>
      </c>
      <c r="E54" s="2487"/>
      <c r="F54" s="2813"/>
      <c r="G54" s="674"/>
      <c r="H54" s="1337">
        <f>IF(D54=L63,0,1)</f>
        <v>1</v>
      </c>
      <c r="I54" s="1337">
        <f>IF(D54=L61,H54,0)</f>
        <v>0</v>
      </c>
      <c r="J54" s="1337"/>
      <c r="L54" s="2471" t="s">
        <v>580</v>
      </c>
      <c r="Z54" s="667"/>
      <c r="AA54" s="667"/>
      <c r="AB54" s="667"/>
      <c r="AC54" s="667"/>
      <c r="AD54" s="667"/>
      <c r="AE54" s="667"/>
      <c r="AF54" s="667"/>
      <c r="AG54" s="667"/>
      <c r="AH54" s="667"/>
      <c r="AI54" s="667"/>
    </row>
    <row r="55" spans="1:35" s="1342" customFormat="1" ht="33.75" customHeight="1">
      <c r="A55" s="667"/>
      <c r="B55" s="2432">
        <f>B54+1</f>
        <v>34</v>
      </c>
      <c r="C55" s="1629" t="s">
        <v>1608</v>
      </c>
      <c r="D55" s="2495" t="s">
        <v>580</v>
      </c>
      <c r="E55" s="2488"/>
      <c r="F55" s="2808"/>
      <c r="G55" s="674"/>
      <c r="H55" s="1337">
        <f>IF(D55=M63,0,1)</f>
        <v>1</v>
      </c>
      <c r="I55" s="1337">
        <f>IF(D55=M61,H55,0)</f>
        <v>0</v>
      </c>
      <c r="J55" s="1337"/>
      <c r="L55" s="1342" t="str">
        <f>B51</f>
        <v>Occupational health and safety</v>
      </c>
      <c r="Z55" s="667"/>
      <c r="AA55" s="667"/>
      <c r="AB55" s="667"/>
      <c r="AC55" s="667"/>
      <c r="AD55" s="667"/>
      <c r="AE55" s="667"/>
      <c r="AF55" s="667"/>
      <c r="AG55" s="667"/>
      <c r="AH55" s="667"/>
      <c r="AI55" s="667"/>
    </row>
    <row r="56" spans="1:35" s="1342" customFormat="1" ht="31.5" customHeight="1" thickBot="1">
      <c r="A56" s="667"/>
      <c r="B56" s="2465">
        <f>B55+1</f>
        <v>35</v>
      </c>
      <c r="C56" s="2812" t="s">
        <v>1609</v>
      </c>
      <c r="D56" s="2499" t="s">
        <v>580</v>
      </c>
      <c r="E56" s="2490"/>
      <c r="F56" s="2814"/>
      <c r="G56" s="674"/>
      <c r="H56" s="1337">
        <f>IF(D56=N63,0,1)</f>
        <v>1</v>
      </c>
      <c r="I56" s="1337">
        <f>IF(D56=N61,H56,0)</f>
        <v>0</v>
      </c>
      <c r="J56" s="1337"/>
      <c r="L56" s="2469" t="s">
        <v>1676</v>
      </c>
      <c r="Z56" s="667"/>
      <c r="AA56" s="667"/>
      <c r="AB56" s="667"/>
      <c r="AC56" s="667"/>
      <c r="AD56" s="667"/>
      <c r="AE56" s="667"/>
      <c r="AF56" s="667"/>
      <c r="AG56" s="667"/>
      <c r="AH56" s="667"/>
      <c r="AI56" s="667"/>
    </row>
    <row r="57" spans="1:35" s="1342" customFormat="1" ht="18.75" customHeight="1" thickBot="1">
      <c r="A57" s="667"/>
      <c r="B57" s="3696" t="s">
        <v>1615</v>
      </c>
      <c r="C57" s="3698"/>
      <c r="D57" s="1828"/>
      <c r="E57" s="1828"/>
      <c r="F57" s="2508" t="str">
        <f>IF(J60="Pass","Compliance Achieved","")</f>
        <v/>
      </c>
      <c r="G57" s="674"/>
      <c r="H57" s="2482">
        <f>SUM(H54:H56)</f>
        <v>3</v>
      </c>
      <c r="I57" s="2482">
        <f>SUM(I54:I56)</f>
        <v>0</v>
      </c>
      <c r="J57" s="2483" t="str">
        <f>IF(H57=I57,"Pass","Fail")</f>
        <v>Fail</v>
      </c>
      <c r="L57" s="2470" t="s">
        <v>733</v>
      </c>
      <c r="Z57" s="667"/>
      <c r="AA57" s="667"/>
      <c r="AB57" s="667"/>
      <c r="AC57" s="667"/>
      <c r="AD57" s="667"/>
      <c r="AE57" s="667"/>
      <c r="AF57" s="667"/>
      <c r="AG57" s="667"/>
      <c r="AH57" s="667"/>
      <c r="AI57" s="667"/>
    </row>
    <row r="58" spans="1:35" s="1342" customFormat="1" ht="26.25" customHeight="1">
      <c r="A58" s="667"/>
      <c r="B58" s="2432">
        <f>B56+1</f>
        <v>36</v>
      </c>
      <c r="C58" s="2811" t="s">
        <v>1610</v>
      </c>
      <c r="D58" s="2498" t="s">
        <v>580</v>
      </c>
      <c r="E58" s="2487"/>
      <c r="F58" s="2813"/>
      <c r="G58" s="674"/>
      <c r="H58" s="1337">
        <v>1</v>
      </c>
      <c r="I58" s="1337">
        <f>IF(D58=L66,H58,0)</f>
        <v>0</v>
      </c>
      <c r="J58" s="1337"/>
      <c r="L58" s="2471" t="s">
        <v>580</v>
      </c>
      <c r="Z58" s="667"/>
      <c r="AA58" s="667"/>
      <c r="AB58" s="667"/>
      <c r="AC58" s="667"/>
      <c r="AD58" s="667"/>
      <c r="AE58" s="667"/>
      <c r="AF58" s="667"/>
      <c r="AG58" s="667"/>
      <c r="AH58" s="667"/>
      <c r="AI58" s="667"/>
    </row>
    <row r="59" spans="1:35" s="1342" customFormat="1" ht="39" customHeight="1" thickBot="1">
      <c r="A59" s="667"/>
      <c r="B59" s="2465">
        <f>B58+1</f>
        <v>37</v>
      </c>
      <c r="C59" s="2812" t="s">
        <v>1611</v>
      </c>
      <c r="D59" s="2499" t="s">
        <v>580</v>
      </c>
      <c r="E59" s="2490"/>
      <c r="F59" s="2814"/>
      <c r="G59" s="674"/>
      <c r="H59" s="1337">
        <f>IF(D59=M68,0,1)</f>
        <v>1</v>
      </c>
      <c r="I59" s="1337">
        <f>IF(D59=M66,H59,0)</f>
        <v>0</v>
      </c>
      <c r="J59" s="1337"/>
      <c r="L59" s="1342" t="str">
        <f>B53</f>
        <v>Odour</v>
      </c>
      <c r="Z59" s="667"/>
      <c r="AA59" s="667"/>
      <c r="AB59" s="667"/>
      <c r="AC59" s="667"/>
      <c r="AD59" s="667"/>
      <c r="AE59" s="667"/>
      <c r="AF59" s="667"/>
      <c r="AG59" s="667"/>
      <c r="AH59" s="667"/>
      <c r="AI59" s="667"/>
    </row>
    <row r="60" spans="1:35" s="1342" customFormat="1" ht="18.75" customHeight="1" thickBot="1">
      <c r="A60" s="667"/>
      <c r="B60" s="3696" t="s">
        <v>1616</v>
      </c>
      <c r="C60" s="3698"/>
      <c r="D60" s="1828"/>
      <c r="E60" s="1828"/>
      <c r="F60" s="2508" t="str">
        <f>IF(J63="Pass","Compliance Achieved","")</f>
        <v/>
      </c>
      <c r="G60" s="674"/>
      <c r="H60" s="2482">
        <f>SUM(H58:H59)</f>
        <v>2</v>
      </c>
      <c r="I60" s="2482">
        <f>SUM(I58:I59)</f>
        <v>0</v>
      </c>
      <c r="J60" s="2483" t="str">
        <f>IF(H60=I60,"Pass","Fail")</f>
        <v>Fail</v>
      </c>
      <c r="L60" s="2469" t="s">
        <v>1677</v>
      </c>
      <c r="M60" s="2469" t="s">
        <v>1678</v>
      </c>
      <c r="N60" s="2469" t="s">
        <v>1679</v>
      </c>
      <c r="Z60" s="667"/>
      <c r="AA60" s="667"/>
      <c r="AB60" s="667"/>
      <c r="AC60" s="667"/>
      <c r="AD60" s="667"/>
      <c r="AE60" s="667"/>
      <c r="AF60" s="667"/>
      <c r="AG60" s="667"/>
      <c r="AH60" s="667"/>
      <c r="AI60" s="667"/>
    </row>
    <row r="61" spans="1:35" s="1342" customFormat="1" ht="38.25" customHeight="1">
      <c r="A61" s="667"/>
      <c r="B61" s="2432">
        <f>B59+1</f>
        <v>38</v>
      </c>
      <c r="C61" s="2811" t="s">
        <v>1617</v>
      </c>
      <c r="D61" s="2498" t="s">
        <v>580</v>
      </c>
      <c r="E61" s="2487"/>
      <c r="F61" s="2813"/>
      <c r="G61" s="674"/>
      <c r="H61" s="1337">
        <v>1</v>
      </c>
      <c r="I61" s="1337">
        <f>IF(D61=L72,H61,0)</f>
        <v>0</v>
      </c>
      <c r="J61" s="1337"/>
      <c r="L61" s="2470" t="s">
        <v>733</v>
      </c>
      <c r="M61" s="2470" t="s">
        <v>733</v>
      </c>
      <c r="N61" s="2470" t="s">
        <v>733</v>
      </c>
      <c r="Z61" s="667"/>
      <c r="AA61" s="667"/>
      <c r="AB61" s="667"/>
      <c r="AC61" s="667"/>
      <c r="AD61" s="667"/>
      <c r="AE61" s="667"/>
      <c r="AF61" s="667"/>
      <c r="AG61" s="667"/>
      <c r="AH61" s="667"/>
      <c r="AI61" s="667"/>
    </row>
    <row r="62" spans="1:35" s="1342" customFormat="1" ht="33" customHeight="1" thickBot="1">
      <c r="A62" s="667"/>
      <c r="B62" s="2465">
        <f>B61+1</f>
        <v>39</v>
      </c>
      <c r="C62" s="2812" t="s">
        <v>1618</v>
      </c>
      <c r="D62" s="2499" t="s">
        <v>1686</v>
      </c>
      <c r="E62" s="2490"/>
      <c r="F62" s="2814"/>
      <c r="G62" s="674"/>
      <c r="H62" s="1337">
        <f>IF(D62=M74,0,1)</f>
        <v>1</v>
      </c>
      <c r="I62" s="1337">
        <f>IF(D62=M72,H62,0)</f>
        <v>0</v>
      </c>
      <c r="J62" s="1337"/>
      <c r="L62" s="2470" t="s">
        <v>580</v>
      </c>
      <c r="M62" s="2470" t="s">
        <v>580</v>
      </c>
      <c r="N62" s="2470" t="s">
        <v>580</v>
      </c>
      <c r="Z62" s="667"/>
      <c r="AA62" s="667"/>
      <c r="AB62" s="667"/>
      <c r="AC62" s="667"/>
      <c r="AD62" s="667"/>
      <c r="AE62" s="667"/>
      <c r="AF62" s="667"/>
      <c r="AG62" s="667"/>
      <c r="AH62" s="667"/>
      <c r="AI62" s="667"/>
    </row>
    <row r="63" spans="1:35" s="1342" customFormat="1" ht="18.75" customHeight="1" thickBot="1">
      <c r="A63" s="667"/>
      <c r="B63" s="3696" t="s">
        <v>1619</v>
      </c>
      <c r="C63" s="3698"/>
      <c r="D63" s="1828"/>
      <c r="E63" s="1828"/>
      <c r="F63" s="2508" t="str">
        <f>IF(J66="Pass","Compliance Achieved","")</f>
        <v/>
      </c>
      <c r="G63" s="674"/>
      <c r="H63" s="2482">
        <f>SUM(H61:H62)</f>
        <v>2</v>
      </c>
      <c r="I63" s="2482">
        <f>SUM(I61:I62)</f>
        <v>0</v>
      </c>
      <c r="J63" s="2483" t="str">
        <f>IF(H63=I63,"Pass","Fail")</f>
        <v>Fail</v>
      </c>
      <c r="L63" s="2471" t="s">
        <v>1680</v>
      </c>
      <c r="M63" s="2471" t="s">
        <v>1680</v>
      </c>
      <c r="N63" s="2471" t="s">
        <v>1680</v>
      </c>
      <c r="Z63" s="667"/>
      <c r="AA63" s="667"/>
      <c r="AB63" s="667"/>
      <c r="AC63" s="667"/>
      <c r="AD63" s="667"/>
      <c r="AE63" s="667"/>
      <c r="AF63" s="667"/>
      <c r="AG63" s="667"/>
      <c r="AH63" s="667"/>
      <c r="AI63" s="667"/>
    </row>
    <row r="64" spans="1:35" s="1342" customFormat="1" ht="39.75" customHeight="1">
      <c r="A64" s="667"/>
      <c r="B64" s="2432">
        <f>B62+1</f>
        <v>40</v>
      </c>
      <c r="C64" s="2811" t="s">
        <v>1620</v>
      </c>
      <c r="D64" s="2498" t="s">
        <v>580</v>
      </c>
      <c r="E64" s="2487"/>
      <c r="F64" s="2813"/>
      <c r="G64" s="674"/>
      <c r="H64" s="1337">
        <f>IF(D64=L80,0,1)</f>
        <v>1</v>
      </c>
      <c r="I64" s="1337">
        <f>IF(D64=L78,H64,0)</f>
        <v>0</v>
      </c>
      <c r="J64" s="1337"/>
      <c r="L64" s="1342" t="str">
        <f>B57</f>
        <v>Hygiene</v>
      </c>
      <c r="Z64" s="667"/>
      <c r="AA64" s="667"/>
      <c r="AB64" s="667"/>
      <c r="AC64" s="667"/>
      <c r="AD64" s="667"/>
      <c r="AE64" s="667"/>
      <c r="AF64" s="667"/>
      <c r="AG64" s="667"/>
      <c r="AH64" s="667"/>
      <c r="AI64" s="667"/>
    </row>
    <row r="65" spans="1:35" s="1342" customFormat="1" ht="52.5" customHeight="1" thickBot="1">
      <c r="A65" s="667"/>
      <c r="B65" s="2465">
        <f>B64+1</f>
        <v>41</v>
      </c>
      <c r="C65" s="2812" t="s">
        <v>1621</v>
      </c>
      <c r="D65" s="2499" t="s">
        <v>580</v>
      </c>
      <c r="E65" s="2490"/>
      <c r="F65" s="2814"/>
      <c r="G65" s="674"/>
      <c r="H65" s="1337">
        <f>IF(D65=M80,0,1)</f>
        <v>1</v>
      </c>
      <c r="I65" s="1337">
        <f>IF(D65=M78,H65,0)</f>
        <v>0</v>
      </c>
      <c r="J65" s="1337"/>
      <c r="L65" s="2472" t="s">
        <v>1681</v>
      </c>
      <c r="M65" s="2469" t="s">
        <v>1682</v>
      </c>
      <c r="Z65" s="667"/>
      <c r="AA65" s="667"/>
      <c r="AB65" s="667"/>
      <c r="AC65" s="667"/>
      <c r="AD65" s="667"/>
      <c r="AE65" s="667"/>
      <c r="AF65" s="667"/>
      <c r="AG65" s="667"/>
      <c r="AH65" s="667"/>
      <c r="AI65" s="667"/>
    </row>
    <row r="66" spans="1:35" s="1342" customFormat="1" ht="18.75" customHeight="1" thickBot="1">
      <c r="A66" s="667"/>
      <c r="B66" s="3696" t="s">
        <v>1622</v>
      </c>
      <c r="C66" s="3697"/>
      <c r="D66" s="2468"/>
      <c r="E66" s="2468"/>
      <c r="F66" s="2508" t="str">
        <f>IF(J70="Pass","Compliance Achieved","")</f>
        <v/>
      </c>
      <c r="G66" s="674"/>
      <c r="H66" s="2482">
        <f>SUM(H64:H65)</f>
        <v>2</v>
      </c>
      <c r="I66" s="2482">
        <f>SUM(I64:I65)</f>
        <v>0</v>
      </c>
      <c r="J66" s="2483" t="str">
        <f>IF(H66=I66,"Pass","Fail")</f>
        <v>Fail</v>
      </c>
      <c r="L66" s="2473" t="s">
        <v>733</v>
      </c>
      <c r="M66" s="2470" t="s">
        <v>733</v>
      </c>
      <c r="Z66" s="667"/>
      <c r="AA66" s="667"/>
      <c r="AB66" s="667"/>
      <c r="AC66" s="667"/>
      <c r="AD66" s="667"/>
      <c r="AE66" s="667"/>
      <c r="AF66" s="667"/>
      <c r="AG66" s="667"/>
      <c r="AH66" s="667"/>
      <c r="AI66" s="667"/>
    </row>
    <row r="67" spans="1:35" s="1342" customFormat="1" ht="58.5" customHeight="1">
      <c r="A67" s="667"/>
      <c r="B67" s="2467">
        <f>B65+1</f>
        <v>42</v>
      </c>
      <c r="C67" s="2816" t="s">
        <v>1689</v>
      </c>
      <c r="D67" s="2500" t="s">
        <v>580</v>
      </c>
      <c r="E67" s="2492"/>
      <c r="F67" s="2817"/>
      <c r="G67" s="674"/>
      <c r="H67" s="1337"/>
      <c r="I67" s="1337"/>
      <c r="J67" s="1337"/>
      <c r="L67" s="2474" t="s">
        <v>580</v>
      </c>
      <c r="M67" s="2470" t="s">
        <v>580</v>
      </c>
      <c r="Z67" s="667"/>
      <c r="AA67" s="667"/>
      <c r="AB67" s="667"/>
      <c r="AC67" s="667"/>
      <c r="AD67" s="667"/>
      <c r="AE67" s="667"/>
      <c r="AF67" s="667"/>
      <c r="AG67" s="667"/>
      <c r="AH67" s="667"/>
      <c r="AI67" s="667"/>
    </row>
    <row r="68" spans="1:35" s="1342" customFormat="1" ht="123.75" customHeight="1" thickBot="1">
      <c r="A68" s="667"/>
      <c r="B68" s="2465">
        <f>B67+1</f>
        <v>43</v>
      </c>
      <c r="C68" s="2818" t="s">
        <v>1700</v>
      </c>
      <c r="D68" s="2501" t="s">
        <v>580</v>
      </c>
      <c r="E68" s="2489"/>
      <c r="F68" s="2810"/>
      <c r="G68" s="674"/>
      <c r="H68" s="1337">
        <v>1</v>
      </c>
      <c r="I68" s="1337">
        <f>IF(D68=M84,H68,0)</f>
        <v>0</v>
      </c>
      <c r="J68" s="1337"/>
      <c r="M68" s="2471" t="s">
        <v>1683</v>
      </c>
      <c r="Z68" s="667"/>
      <c r="AA68" s="667"/>
      <c r="AB68" s="667"/>
      <c r="AC68" s="667"/>
      <c r="AD68" s="667"/>
      <c r="AE68" s="667"/>
      <c r="AF68" s="667"/>
      <c r="AG68" s="667"/>
      <c r="AH68" s="667"/>
      <c r="AI68" s="667"/>
    </row>
    <row r="69" spans="1:35" s="1342" customFormat="1" ht="6" customHeight="1" thickBot="1">
      <c r="A69" s="667"/>
      <c r="B69" s="1830"/>
      <c r="C69" s="1829"/>
      <c r="D69" s="2429"/>
      <c r="E69" s="2429"/>
      <c r="F69" s="2429"/>
      <c r="G69" s="674"/>
      <c r="H69" s="1337"/>
      <c r="I69" s="1337"/>
      <c r="J69" s="1337"/>
      <c r="Z69" s="667"/>
      <c r="AA69" s="667"/>
      <c r="AB69" s="667"/>
      <c r="AC69" s="667"/>
      <c r="AD69" s="667"/>
      <c r="AE69" s="667"/>
      <c r="AF69" s="667"/>
      <c r="AG69" s="667"/>
      <c r="AH69" s="667"/>
      <c r="AI69" s="667"/>
    </row>
    <row r="70" spans="1:35" s="1342" customFormat="1" ht="24.75" customHeight="1" thickBot="1">
      <c r="A70" s="667"/>
      <c r="B70" s="674"/>
      <c r="C70" s="674"/>
      <c r="D70" s="674"/>
      <c r="E70" s="674"/>
      <c r="F70" s="674"/>
      <c r="G70" s="674"/>
      <c r="H70" s="2482">
        <f>H68</f>
        <v>1</v>
      </c>
      <c r="I70" s="2482">
        <f>I68</f>
        <v>0</v>
      </c>
      <c r="J70" s="2483" t="str">
        <f>IF(H70=I70,"Pass","Fail")</f>
        <v>Fail</v>
      </c>
      <c r="L70" s="1342" t="str">
        <f>B60</f>
        <v>Security</v>
      </c>
      <c r="Z70" s="667"/>
      <c r="AA70" s="667"/>
      <c r="AB70" s="667"/>
      <c r="AC70" s="667"/>
      <c r="AD70" s="667"/>
      <c r="AE70" s="667"/>
      <c r="AF70" s="667"/>
      <c r="AG70" s="667"/>
      <c r="AH70" s="667"/>
      <c r="AI70" s="667"/>
    </row>
    <row r="71" spans="1:35">
      <c r="L71" s="2472" t="s">
        <v>1684</v>
      </c>
      <c r="M71" s="2469" t="s">
        <v>1685</v>
      </c>
    </row>
    <row r="72" spans="1:35" ht="13.5" thickBot="1">
      <c r="L72" s="2473" t="s">
        <v>733</v>
      </c>
      <c r="M72" s="2470" t="s">
        <v>733</v>
      </c>
    </row>
    <row r="73" spans="1:35" ht="13.5" thickBot="1">
      <c r="H73" s="2484">
        <f>H70+H66+H63+H60+H57+H52+H50+H49+H45+H40+H35+H23+H19</f>
        <v>33</v>
      </c>
      <c r="I73" s="2484">
        <f>I70+I66+I63+I60+I57+I52+I50+I49+I45+I40+I35+I23+I19</f>
        <v>0</v>
      </c>
      <c r="J73" s="2483" t="str">
        <f>IF(H73=I73,"Pass","Fail")</f>
        <v>Fail</v>
      </c>
      <c r="L73" s="2474" t="s">
        <v>580</v>
      </c>
      <c r="M73" s="2470" t="s">
        <v>1686</v>
      </c>
    </row>
    <row r="74" spans="1:35">
      <c r="M74" s="2471" t="s">
        <v>1683</v>
      </c>
    </row>
    <row r="76" spans="1:35">
      <c r="L76" s="1342" t="str">
        <f>B63</f>
        <v>Signage and education</v>
      </c>
    </row>
    <row r="77" spans="1:35">
      <c r="L77" s="1342" t="s">
        <v>1687</v>
      </c>
      <c r="M77" s="1342" t="s">
        <v>1688</v>
      </c>
    </row>
    <row r="78" spans="1:35">
      <c r="L78" s="1342" t="s">
        <v>733</v>
      </c>
      <c r="M78" s="1342" t="s">
        <v>733</v>
      </c>
    </row>
    <row r="79" spans="1:35">
      <c r="L79" s="1342" t="s">
        <v>580</v>
      </c>
      <c r="M79" s="1342" t="s">
        <v>580</v>
      </c>
    </row>
    <row r="80" spans="1:35">
      <c r="L80" s="1342" t="s">
        <v>1683</v>
      </c>
      <c r="M80" s="1342" t="s">
        <v>1683</v>
      </c>
    </row>
    <row r="82" spans="12:13">
      <c r="L82" s="1342" t="str">
        <f>B66</f>
        <v>Ongoing management</v>
      </c>
    </row>
    <row r="83" spans="12:13">
      <c r="L83" s="1342" t="s">
        <v>1690</v>
      </c>
      <c r="M83" s="1342" t="s">
        <v>1691</v>
      </c>
    </row>
    <row r="84" spans="12:13">
      <c r="L84" s="1342" t="s">
        <v>733</v>
      </c>
      <c r="M84" s="1342" t="s">
        <v>733</v>
      </c>
    </row>
    <row r="85" spans="12:13">
      <c r="L85" s="1342" t="s">
        <v>580</v>
      </c>
      <c r="M85" s="1342" t="s">
        <v>580</v>
      </c>
    </row>
    <row r="86" spans="12:13">
      <c r="L86" s="1342" t="s">
        <v>1661</v>
      </c>
    </row>
  </sheetData>
  <sheetProtection password="AD9B" sheet="1" objects="1" scenarios="1"/>
  <mergeCells count="14">
    <mergeCell ref="B66:C66"/>
    <mergeCell ref="B63:C63"/>
    <mergeCell ref="B60:C60"/>
    <mergeCell ref="B40:C40"/>
    <mergeCell ref="H2:M2"/>
    <mergeCell ref="B13:C13"/>
    <mergeCell ref="B19:C19"/>
    <mergeCell ref="B23:C23"/>
    <mergeCell ref="B35:C35"/>
    <mergeCell ref="B51:C51"/>
    <mergeCell ref="B53:C53"/>
    <mergeCell ref="B57:C57"/>
    <mergeCell ref="B49:C49"/>
    <mergeCell ref="B45:C45"/>
  </mergeCells>
  <conditionalFormatting sqref="E17">
    <cfRule type="expression" dxfId="7" priority="1">
      <formula>$D$17="Yes"</formula>
    </cfRule>
  </conditionalFormatting>
  <dataValidations count="43">
    <dataValidation type="list" allowBlank="1" showInputMessage="1" showErrorMessage="1" sqref="D14">
      <formula1>$L$14:$L$15</formula1>
    </dataValidation>
    <dataValidation type="list" allowBlank="1" showInputMessage="1" showErrorMessage="1" sqref="D15">
      <formula1>$M$13:$M$18</formula1>
    </dataValidation>
    <dataValidation type="list" allowBlank="1" showInputMessage="1" showErrorMessage="1" sqref="D16">
      <formula1>$R$14:$R$15</formula1>
    </dataValidation>
    <dataValidation type="list" allowBlank="1" showInputMessage="1" showErrorMessage="1" sqref="D17">
      <formula1>$V$14:$V$15</formula1>
    </dataValidation>
    <dataValidation type="list" allowBlank="1" showInputMessage="1" showErrorMessage="1" sqref="D18">
      <formula1>$W$14:$W$16</formula1>
    </dataValidation>
    <dataValidation type="list" allowBlank="1" showInputMessage="1" showErrorMessage="1" sqref="D20">
      <formula1>$L$21:$L$22</formula1>
    </dataValidation>
    <dataValidation type="list" allowBlank="1" showInputMessage="1" showErrorMessage="1" sqref="D21">
      <formula1>$M$21:$M$23</formula1>
    </dataValidation>
    <dataValidation type="list" allowBlank="1" showInputMessage="1" showErrorMessage="1" sqref="D22">
      <formula1>$N$21:$N$22</formula1>
    </dataValidation>
    <dataValidation type="list" allowBlank="1" showInputMessage="1" showErrorMessage="1" sqref="D24">
      <formula1>$L$26:$L$27</formula1>
    </dataValidation>
    <dataValidation type="list" allowBlank="1" showInputMessage="1" showErrorMessage="1" sqref="D25">
      <formula1>$M$26:$M$27</formula1>
    </dataValidation>
    <dataValidation type="list" allowBlank="1" showInputMessage="1" showErrorMessage="1" sqref="D26">
      <formula1>$N$26:$N$27</formula1>
    </dataValidation>
    <dataValidation type="list" allowBlank="1" showInputMessage="1" showErrorMessage="1" sqref="D27">
      <formula1>$O$26:$O$27</formula1>
    </dataValidation>
    <dataValidation type="list" allowBlank="1" showInputMessage="1" showErrorMessage="1" sqref="D28">
      <formula1>$P$26:$P$28</formula1>
    </dataValidation>
    <dataValidation type="list" allowBlank="1" showInputMessage="1" showErrorMessage="1" sqref="D29">
      <formula1>$Q$26:$Q$28</formula1>
    </dataValidation>
    <dataValidation type="list" allowBlank="1" showInputMessage="1" showErrorMessage="1" sqref="D30">
      <formula1>$R$26:$R$28</formula1>
    </dataValidation>
    <dataValidation type="list" allowBlank="1" showInputMessage="1" showErrorMessage="1" sqref="D31">
      <formula1>$S$26:$S$28</formula1>
    </dataValidation>
    <dataValidation type="list" allowBlank="1" showInputMessage="1" showErrorMessage="1" sqref="D32">
      <formula1>$T$26:$T$27</formula1>
    </dataValidation>
    <dataValidation type="list" allowBlank="1" showInputMessage="1" showErrorMessage="1" sqref="D33">
      <formula1>$U$26:$U$27</formula1>
    </dataValidation>
    <dataValidation type="list" allowBlank="1" showInputMessage="1" showErrorMessage="1" sqref="D34">
      <formula1>$V$26:$V$27</formula1>
    </dataValidation>
    <dataValidation type="list" allowBlank="1" showInputMessage="1" showErrorMessage="1" sqref="D36">
      <formula1>$L$37:$L$38</formula1>
    </dataValidation>
    <dataValidation type="list" allowBlank="1" showInputMessage="1" showErrorMessage="1" sqref="D37">
      <formula1>$M$37:$M$39</formula1>
    </dataValidation>
    <dataValidation type="list" allowBlank="1" showInputMessage="1" showErrorMessage="1" sqref="D38">
      <formula1>$N$37:$N$38</formula1>
    </dataValidation>
    <dataValidation type="list" allowBlank="1" showInputMessage="1" showErrorMessage="1" sqref="D39">
      <formula1>$O$37:$O$39</formula1>
    </dataValidation>
    <dataValidation type="list" allowBlank="1" showInputMessage="1" showErrorMessage="1" sqref="D41">
      <formula1>$L$43:$L$44</formula1>
    </dataValidation>
    <dataValidation type="list" allowBlank="1" showInputMessage="1" showErrorMessage="1" sqref="D42">
      <formula1>$M$43:$M$44</formula1>
    </dataValidation>
    <dataValidation type="list" allowBlank="1" showInputMessage="1" showErrorMessage="1" sqref="D43">
      <formula1>$N$43:$N$44</formula1>
    </dataValidation>
    <dataValidation type="list" allowBlank="1" showInputMessage="1" showErrorMessage="1" sqref="D44">
      <formula1>$O$43:$O$44</formula1>
    </dataValidation>
    <dataValidation type="list" allowBlank="1" showInputMessage="1" showErrorMessage="1" sqref="D46">
      <formula1>$L$48:$L$49</formula1>
    </dataValidation>
    <dataValidation type="list" allowBlank="1" showInputMessage="1" showErrorMessage="1" sqref="D47">
      <formula1>$M$48:$M$49</formula1>
    </dataValidation>
    <dataValidation type="list" allowBlank="1" showInputMessage="1" showErrorMessage="1" sqref="D48">
      <formula1>$N$48:$N$49</formula1>
    </dataValidation>
    <dataValidation type="list" allowBlank="1" showInputMessage="1" showErrorMessage="1" sqref="D50">
      <formula1>$L$53:$L$54</formula1>
    </dataValidation>
    <dataValidation type="list" allowBlank="1" showInputMessage="1" showErrorMessage="1" sqref="D52">
      <formula1>$L$57:$L$58</formula1>
    </dataValidation>
    <dataValidation type="list" allowBlank="1" showInputMessage="1" showErrorMessage="1" sqref="D54">
      <formula1>$L$61:$L$63</formula1>
    </dataValidation>
    <dataValidation type="list" allowBlank="1" showInputMessage="1" showErrorMessage="1" sqref="D55">
      <formula1>$M$61:$M$63</formula1>
    </dataValidation>
    <dataValidation type="list" allowBlank="1" showInputMessage="1" showErrorMessage="1" sqref="D56">
      <formula1>$N$61:$N$63</formula1>
    </dataValidation>
    <dataValidation type="list" allowBlank="1" showInputMessage="1" showErrorMessage="1" sqref="D58">
      <formula1>$L$66:$L$67</formula1>
    </dataValidation>
    <dataValidation type="list" allowBlank="1" showInputMessage="1" showErrorMessage="1" sqref="D59">
      <formula1>$M$66:$M$68</formula1>
    </dataValidation>
    <dataValidation type="list" allowBlank="1" showInputMessage="1" showErrorMessage="1" sqref="D61">
      <formula1>$L$72:$L$73</formula1>
    </dataValidation>
    <dataValidation type="list" allowBlank="1" showInputMessage="1" showErrorMessage="1" sqref="D62">
      <formula1>$M$72:$M$74</formula1>
    </dataValidation>
    <dataValidation type="list" allowBlank="1" showInputMessage="1" showErrorMessage="1" sqref="D64">
      <formula1>$L$78:$L$80</formula1>
    </dataValidation>
    <dataValidation type="list" allowBlank="1" showInputMessage="1" showErrorMessage="1" sqref="D65">
      <formula1>$M$78:$M$80</formula1>
    </dataValidation>
    <dataValidation type="list" allowBlank="1" showInputMessage="1" showErrorMessage="1" sqref="D67">
      <formula1>$L$84:$L$86</formula1>
    </dataValidation>
    <dataValidation type="list" allowBlank="1" showInputMessage="1" showErrorMessage="1" sqref="D68">
      <formula1>$M$84:$M$85</formula1>
    </dataValidation>
  </dataValidations>
  <pageMargins left="0.59055118110236227" right="0.59055118110236227" top="0.47244094488188981" bottom="0.47244094488188981" header="0.23622047244094491" footer="0.35433070866141736"/>
  <pageSetup paperSize="256" scale="66" fitToHeight="4" orientation="landscape" blackAndWhite="1" r:id="rId1"/>
  <headerFooter alignWithMargins="0">
    <oddHeader>&amp;LGreen Building Council of South Africa&amp;R&amp;T   &amp;D</oddHeader>
    <oddFooter>&amp;L&amp;F&amp;CPage &amp;P of &amp;N&amp;RCategory: &amp;A</oddFooter>
  </headerFooter>
  <rowBreaks count="2" manualBreakCount="2">
    <brk id="44" min="1" max="5" man="1"/>
    <brk id="62" min="1" max="5"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fitToPage="1"/>
  </sheetPr>
  <dimension ref="A1:AK55"/>
  <sheetViews>
    <sheetView zoomScale="85" zoomScaleNormal="85" zoomScaleSheetLayoutView="100" workbookViewId="0">
      <pane ySplit="10" topLeftCell="A11" activePane="bottomLeft" state="frozen"/>
      <selection activeCell="S18" sqref="S18"/>
      <selection pane="bottomLeft" activeCell="B66" sqref="B66"/>
    </sheetView>
  </sheetViews>
  <sheetFormatPr defaultColWidth="7.875" defaultRowHeight="12.75"/>
  <cols>
    <col min="1" max="1" width="1.875" style="667" customWidth="1"/>
    <col min="2" max="2" width="5.625" style="674" customWidth="1"/>
    <col min="3" max="3" width="23.625" style="674" customWidth="1"/>
    <col min="4" max="4" width="10.625" style="674" customWidth="1"/>
    <col min="5" max="5" width="8.75" style="674" customWidth="1"/>
    <col min="6" max="6" width="10.625" style="674" customWidth="1"/>
    <col min="7" max="7" width="10.125" style="674" customWidth="1"/>
    <col min="8" max="8" width="0.625" style="674" customWidth="1"/>
    <col min="9" max="9" width="9.875" style="674" customWidth="1"/>
    <col min="10" max="10" width="12.125" style="674" customWidth="1"/>
    <col min="11" max="11" width="11.875" style="2457" customWidth="1"/>
    <col min="12" max="12" width="12.25" style="1342" hidden="1" customWidth="1"/>
    <col min="13" max="13" width="5.75" style="1342" hidden="1" customWidth="1"/>
    <col min="14" max="14" width="10.5" style="1342" hidden="1" customWidth="1"/>
    <col min="15" max="15" width="13.25" style="1342" hidden="1" customWidth="1"/>
    <col min="16" max="16" width="5.875" style="1342" hidden="1" customWidth="1"/>
    <col min="17" max="17" width="12.25" style="1342" hidden="1" customWidth="1"/>
    <col min="18" max="18" width="11.125" style="1342" hidden="1" customWidth="1"/>
    <col min="19" max="19" width="10.5" style="1342" hidden="1" customWidth="1"/>
    <col min="20" max="21" width="7.875" style="1342" hidden="1" customWidth="1"/>
    <col min="22" max="22" width="17.25" style="1342" hidden="1" customWidth="1"/>
    <col min="23" max="23" width="18.625" style="1342" hidden="1" customWidth="1"/>
    <col min="24" max="24" width="7.875" style="1342" hidden="1" customWidth="1"/>
    <col min="25" max="25" width="8.625" style="1342" customWidth="1"/>
    <col min="26" max="37" width="7.875" style="1342" customWidth="1"/>
    <col min="38" max="16384" width="7.875" style="667"/>
  </cols>
  <sheetData>
    <row r="1" spans="1:37" s="647" customFormat="1" ht="27" customHeight="1">
      <c r="A1" s="645"/>
      <c r="B1" s="646" t="str">
        <f>'Building Input'!C1</f>
        <v>Green Star SA - Multi Unit Residential v1</v>
      </c>
      <c r="D1" s="648"/>
      <c r="E1" s="648"/>
      <c r="F1" s="648"/>
      <c r="G1" s="648"/>
      <c r="H1" s="648"/>
      <c r="K1" s="2454"/>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row>
    <row r="2" spans="1:37" s="651" customFormat="1" ht="27" customHeight="1" thickBot="1">
      <c r="A2" s="658"/>
      <c r="B2" s="641" t="s">
        <v>1953</v>
      </c>
      <c r="C2" s="650"/>
      <c r="I2" s="652"/>
      <c r="K2" s="2455"/>
      <c r="L2" s="1271"/>
      <c r="M2" s="1271"/>
      <c r="N2" s="1271"/>
      <c r="O2" s="1271"/>
      <c r="P2" s="1271"/>
      <c r="Q2" s="1271"/>
      <c r="R2" s="1271"/>
      <c r="S2" s="1271"/>
      <c r="T2" s="1271"/>
      <c r="U2" s="1271"/>
      <c r="V2" s="1271"/>
      <c r="W2" s="1271"/>
      <c r="X2" s="3289"/>
      <c r="Y2" s="3289"/>
      <c r="Z2" s="3289"/>
      <c r="AA2" s="3289"/>
      <c r="AB2" s="1326"/>
      <c r="AC2" s="1271"/>
      <c r="AD2" s="1271"/>
      <c r="AE2" s="1271"/>
      <c r="AF2" s="1271"/>
      <c r="AG2" s="1271"/>
      <c r="AH2" s="1271"/>
      <c r="AI2" s="1271"/>
      <c r="AJ2" s="1271"/>
      <c r="AK2" s="1271"/>
    </row>
    <row r="3" spans="1:37" s="653" customFormat="1" ht="28.5" customHeight="1" thickBot="1">
      <c r="A3" s="659"/>
      <c r="G3" s="3295" t="s">
        <v>160</v>
      </c>
      <c r="H3" s="3296"/>
      <c r="I3" s="3297"/>
      <c r="J3" s="297">
        <f>T9</f>
        <v>0</v>
      </c>
      <c r="K3" s="2456"/>
      <c r="L3" s="1274"/>
      <c r="M3" s="1274"/>
      <c r="N3" s="1274"/>
      <c r="O3" s="1274"/>
      <c r="P3" s="1274"/>
      <c r="Q3" s="1274"/>
      <c r="R3" s="1274"/>
      <c r="S3" s="1274"/>
      <c r="T3" s="1274"/>
      <c r="U3" s="1274"/>
      <c r="V3" s="1274"/>
      <c r="W3" s="1274"/>
      <c r="X3" s="1276"/>
      <c r="Y3" s="1276"/>
      <c r="Z3" s="1276"/>
      <c r="AA3" s="1276"/>
      <c r="AB3" s="1274"/>
      <c r="AC3" s="1274"/>
      <c r="AD3" s="1274"/>
      <c r="AE3" s="1274"/>
      <c r="AF3" s="1274"/>
      <c r="AG3" s="1274"/>
      <c r="AH3" s="1274"/>
      <c r="AI3" s="1274"/>
      <c r="AJ3" s="1274"/>
      <c r="AK3" s="1274"/>
    </row>
    <row r="4" spans="1:37" s="653" customFormat="1" ht="15" customHeight="1">
      <c r="A4" s="2412"/>
      <c r="B4" s="2778" t="s">
        <v>678</v>
      </c>
      <c r="G4" s="641"/>
      <c r="H4" s="641"/>
      <c r="I4" s="641"/>
      <c r="J4" s="2411"/>
      <c r="K4" s="2456"/>
      <c r="L4" s="1274"/>
      <c r="M4" s="1274"/>
      <c r="N4" s="1274"/>
      <c r="O4" s="1274"/>
      <c r="P4" s="1274"/>
      <c r="Q4" s="1274"/>
      <c r="R4" s="1274"/>
      <c r="S4" s="1274"/>
      <c r="T4" s="1274"/>
      <c r="U4" s="1274"/>
      <c r="V4" s="1274"/>
      <c r="W4" s="1274"/>
      <c r="X4" s="1276"/>
      <c r="Y4" s="1276"/>
      <c r="Z4" s="1276"/>
      <c r="AA4" s="1276"/>
      <c r="AB4" s="1274"/>
      <c r="AC4" s="1274"/>
      <c r="AD4" s="1274"/>
      <c r="AE4" s="1274"/>
      <c r="AF4" s="1274"/>
      <c r="AG4" s="1274"/>
      <c r="AH4" s="1274"/>
      <c r="AI4" s="1274"/>
      <c r="AJ4" s="1274"/>
      <c r="AK4" s="1274"/>
    </row>
    <row r="5" spans="1:37" s="653" customFormat="1" ht="15.75" customHeight="1">
      <c r="A5" s="659"/>
      <c r="B5" s="2761" t="s">
        <v>1554</v>
      </c>
      <c r="K5" s="2456"/>
      <c r="L5" s="1274"/>
      <c r="M5" s="1274"/>
      <c r="N5" s="1274"/>
      <c r="O5" s="1274"/>
      <c r="P5" s="1274"/>
      <c r="Q5" s="1274"/>
      <c r="R5" s="1274"/>
      <c r="S5" s="1274"/>
      <c r="T5" s="1274"/>
      <c r="U5" s="1274"/>
      <c r="V5" s="1274"/>
      <c r="W5" s="1274"/>
      <c r="X5" s="1276"/>
      <c r="Y5" s="1276"/>
      <c r="Z5" s="1276"/>
      <c r="AA5" s="1276"/>
      <c r="AB5" s="1274"/>
      <c r="AC5" s="1274"/>
      <c r="AD5" s="1274"/>
      <c r="AE5" s="1274"/>
      <c r="AF5" s="1274"/>
      <c r="AG5" s="1274"/>
      <c r="AH5" s="1274"/>
      <c r="AI5" s="1274"/>
      <c r="AJ5" s="1274"/>
      <c r="AK5" s="1274"/>
    </row>
    <row r="6" spans="1:37" ht="13.5" thickBot="1">
      <c r="K6" s="674"/>
      <c r="L6" s="674"/>
      <c r="M6" s="674"/>
      <c r="N6" s="674"/>
      <c r="O6" s="674"/>
      <c r="P6" s="674"/>
      <c r="Q6" s="674"/>
      <c r="R6" s="674"/>
      <c r="S6" s="1337"/>
      <c r="U6" s="1337"/>
      <c r="V6" s="1337"/>
      <c r="W6" s="1337"/>
      <c r="X6" s="1337"/>
    </row>
    <row r="7" spans="1:37" s="1342" customFormat="1" ht="12.75" customHeight="1">
      <c r="A7" s="667"/>
      <c r="B7" s="3707" t="str">
        <f>'Building Input'!B33</f>
        <v>Type #</v>
      </c>
      <c r="C7" s="3706" t="str">
        <f>'Building Input'!C33</f>
        <v>Dwelling Type Name</v>
      </c>
      <c r="D7" s="3709" t="str">
        <f>'Building Input'!D33</f>
        <v>Number of this Dwelling Type</v>
      </c>
      <c r="E7" s="3711" t="s">
        <v>1555</v>
      </c>
      <c r="F7" s="3713" t="s">
        <v>1045</v>
      </c>
      <c r="G7" s="3706" t="s">
        <v>1556</v>
      </c>
      <c r="H7" s="2430"/>
      <c r="I7" s="3565" t="s">
        <v>1557</v>
      </c>
      <c r="J7" s="3603"/>
      <c r="K7" s="674"/>
      <c r="L7" s="674"/>
      <c r="M7" s="674"/>
      <c r="N7" s="674"/>
      <c r="O7" s="674"/>
      <c r="P7" s="674"/>
      <c r="Q7" s="674"/>
      <c r="R7" s="674"/>
      <c r="S7" s="1337"/>
      <c r="U7" s="1337"/>
      <c r="V7" s="1337"/>
      <c r="W7" s="1337"/>
      <c r="X7" s="1337"/>
    </row>
    <row r="8" spans="1:37" s="1342" customFormat="1">
      <c r="A8" s="667"/>
      <c r="B8" s="3708"/>
      <c r="C8" s="3396"/>
      <c r="D8" s="3710"/>
      <c r="E8" s="3712"/>
      <c r="F8" s="3714"/>
      <c r="G8" s="3396"/>
      <c r="H8" s="2417"/>
      <c r="I8" s="3567"/>
      <c r="J8" s="3604"/>
      <c r="K8" s="674"/>
      <c r="L8" s="674"/>
      <c r="M8" s="674"/>
      <c r="N8" s="674"/>
      <c r="O8" s="674"/>
      <c r="P8" s="674"/>
      <c r="Q8" s="674"/>
      <c r="R8" s="674"/>
      <c r="S8" s="2444" t="s">
        <v>1568</v>
      </c>
      <c r="T8" s="2446">
        <f>Materials!E22</f>
        <v>1</v>
      </c>
      <c r="U8" s="2445" t="s">
        <v>1569</v>
      </c>
      <c r="V8" s="1337"/>
      <c r="W8" s="1337"/>
      <c r="X8" s="1337"/>
    </row>
    <row r="9" spans="1:37" s="1342" customFormat="1" ht="39.75" customHeight="1">
      <c r="A9" s="667"/>
      <c r="B9" s="3708"/>
      <c r="C9" s="3396"/>
      <c r="D9" s="3710"/>
      <c r="E9" s="3712"/>
      <c r="F9" s="3714"/>
      <c r="G9" s="3396"/>
      <c r="H9" s="2417"/>
      <c r="I9" s="3567"/>
      <c r="J9" s="3604"/>
      <c r="K9" s="674"/>
      <c r="L9" s="2434" t="s">
        <v>1558</v>
      </c>
      <c r="M9" s="3704" t="s">
        <v>1566</v>
      </c>
      <c r="N9" s="3704"/>
      <c r="O9" s="2434" t="s">
        <v>1559</v>
      </c>
      <c r="P9" s="3705" t="s">
        <v>1566</v>
      </c>
      <c r="Q9" s="3705"/>
      <c r="R9" s="674"/>
      <c r="S9" s="2444" t="s">
        <v>1551</v>
      </c>
      <c r="T9" s="2446">
        <f>IF(N52=0,0,IF(OR((N52&gt;(T14+T15)),AND(N52&gt;T14,Q52&gt;T15)),T8,0))</f>
        <v>0</v>
      </c>
      <c r="U9" s="1337"/>
      <c r="V9" s="1337"/>
      <c r="W9" s="1337"/>
      <c r="X9" s="1337"/>
    </row>
    <row r="10" spans="1:37" s="1342" customFormat="1" ht="4.5" customHeight="1" thickBot="1">
      <c r="A10" s="667"/>
      <c r="B10" s="2431"/>
      <c r="C10" s="1841"/>
      <c r="D10" s="2422"/>
      <c r="E10" s="2423"/>
      <c r="F10" s="2424"/>
      <c r="G10" s="1840"/>
      <c r="H10" s="2417"/>
      <c r="I10" s="2449"/>
      <c r="J10" s="2447"/>
      <c r="K10" s="674"/>
      <c r="L10" s="2435"/>
      <c r="M10" s="2435"/>
      <c r="N10" s="2435"/>
      <c r="O10" s="2435"/>
      <c r="P10" s="2435"/>
      <c r="Q10" s="2435"/>
      <c r="R10" s="674"/>
      <c r="S10" s="1337"/>
      <c r="U10" s="1337"/>
      <c r="V10" s="1337"/>
      <c r="W10" s="1337"/>
      <c r="X10" s="1337"/>
    </row>
    <row r="11" spans="1:37" s="1342" customFormat="1">
      <c r="A11" s="667"/>
      <c r="B11" s="2432">
        <v>1</v>
      </c>
      <c r="C11" s="1628" t="str">
        <f>IF('Building Input'!C34="","",'Building Input'!C34)</f>
        <v>Enter dwelling details here</v>
      </c>
      <c r="D11" s="1837" t="str">
        <f>IF('Building Input'!D34="","",'Building Input'!D34)</f>
        <v/>
      </c>
      <c r="E11" s="2438" t="str">
        <f>IF(D11="","",IF(SUM($D$11:$D$50)=0,0,D11/(SUM($D$11:$D$50))))</f>
        <v/>
      </c>
      <c r="F11" s="2425" t="str">
        <f>IF('Building Input'!F34="","",'Building Input'!F34)</f>
        <v/>
      </c>
      <c r="G11" s="1836" t="str">
        <f>IF('Building Input'!G34="","",'Building Input'!G34)</f>
        <v/>
      </c>
      <c r="H11" s="2417"/>
      <c r="I11" s="2450" t="str">
        <f>IF(F11="","",IF(OR(M11="Yes",P11="Yes"),"Yes","No"))</f>
        <v/>
      </c>
      <c r="J11" s="2451" t="str">
        <f>IF(F11="","",IF(M11="Yes",L11,IF(P11="Yes",O11,"-")))</f>
        <v/>
      </c>
      <c r="K11" s="674"/>
      <c r="L11" s="2435" t="str">
        <f>IF(OR(D11="",F11="",G11=""),"",VLOOKUP(F11,$U$19:$W$28,2))</f>
        <v/>
      </c>
      <c r="M11" s="2435" t="str">
        <f>IF(OR(D11="",F11="",G11=""),"",IF(G11&lt;=L11,"Yes","No"))</f>
        <v/>
      </c>
      <c r="N11" s="2442">
        <f>IF(M11="",0,IF(M11="Yes",E11,0))</f>
        <v>0</v>
      </c>
      <c r="O11" s="2435" t="str">
        <f>IF(OR(D11="",F11="",G11=""),"",VLOOKUP(F11,$U$19:$W$28,3))</f>
        <v/>
      </c>
      <c r="P11" s="2435" t="str">
        <f>IF(OR(D11="",F11="",G11=""),"",IF(M11="Yes","-",IF(G11&lt;=O11,"Yes","No")))</f>
        <v/>
      </c>
      <c r="Q11" s="2442">
        <f>IF(P11="",0,IF(P11="Yes",E11,0))</f>
        <v>0</v>
      </c>
      <c r="R11" s="674"/>
      <c r="S11" s="1337"/>
      <c r="U11" s="1337"/>
      <c r="V11" s="1337"/>
      <c r="W11" s="1337"/>
      <c r="X11" s="1337"/>
    </row>
    <row r="12" spans="1:37" s="1342" customFormat="1">
      <c r="A12" s="667"/>
      <c r="B12" s="2432">
        <v>2</v>
      </c>
      <c r="C12" s="1629" t="str">
        <f>IF('Building Input'!C35="","",'Building Input'!C35)</f>
        <v>Enter dwelling details here</v>
      </c>
      <c r="D12" s="1835" t="str">
        <f>IF('Building Input'!D35="","",'Building Input'!D35)</f>
        <v/>
      </c>
      <c r="E12" s="2439" t="str">
        <f>IF(D12="","",IF(SUM($D$11:$D$50)=0,0,D12/(SUM($D$11:$D$50))))</f>
        <v/>
      </c>
      <c r="F12" s="2426" t="str">
        <f>IF('Building Input'!F35="","",'Building Input'!F35)</f>
        <v/>
      </c>
      <c r="G12" s="1834" t="str">
        <f>IF('Building Input'!G35="","",'Building Input'!G35)</f>
        <v/>
      </c>
      <c r="H12" s="2417"/>
      <c r="I12" s="2450" t="str">
        <f t="shared" ref="I12:I50" si="0">IF(F12="","",IF(OR(M12="Yes",P12="Yes"),"Yes","No"))</f>
        <v/>
      </c>
      <c r="J12" s="2451" t="str">
        <f t="shared" ref="J12:J50" si="1">IF(F12="","",IF(M12="Yes",L12,IF(P12="Yes",O12,"-")))</f>
        <v/>
      </c>
      <c r="K12" s="674"/>
      <c r="L12" s="2435" t="str">
        <f t="shared" ref="L12:L50" si="2">IF(OR(D12="",F12="",G12=""),"",VLOOKUP(F12,$U$19:$W$28,2))</f>
        <v/>
      </c>
      <c r="M12" s="2435" t="str">
        <f t="shared" ref="M12:M50" si="3">IF(OR(D12="",F12="",G12=""),"",IF(G12&lt;=L12,"Yes","No"))</f>
        <v/>
      </c>
      <c r="N12" s="2442">
        <f t="shared" ref="N12:N50" si="4">IF(M12="",0,IF(M12="Yes",E12,0))</f>
        <v>0</v>
      </c>
      <c r="O12" s="2435" t="str">
        <f t="shared" ref="O12:O50" si="5">IF(OR(D12="",F12="",G12=""),"",VLOOKUP(F12,$U$19:$W$28,3))</f>
        <v/>
      </c>
      <c r="P12" s="2435" t="str">
        <f t="shared" ref="P12:P50" si="6">IF(OR(D12="",F12="",G12=""),"",IF(M12="Yes","-",IF(G12&lt;=O12,"Yes","No")))</f>
        <v/>
      </c>
      <c r="Q12" s="2442">
        <f t="shared" ref="Q12:Q50" si="7">IF(P12="",0,IF(P12="Yes",E12,0))</f>
        <v>0</v>
      </c>
      <c r="R12" s="674"/>
      <c r="S12" s="1337"/>
      <c r="U12" s="1337"/>
      <c r="V12" s="1337"/>
      <c r="W12" s="1337"/>
      <c r="X12" s="1337"/>
    </row>
    <row r="13" spans="1:37" s="1342" customFormat="1" ht="12.75" customHeight="1">
      <c r="A13" s="667"/>
      <c r="B13" s="2432">
        <v>3</v>
      </c>
      <c r="C13" s="1629" t="str">
        <f>IF('Building Input'!C36="","",'Building Input'!C36)</f>
        <v/>
      </c>
      <c r="D13" s="1835" t="str">
        <f>IF('Building Input'!D36="","",'Building Input'!D36)</f>
        <v/>
      </c>
      <c r="E13" s="2439" t="str">
        <f t="shared" ref="E13:E50" si="8">IF(D13="","",IF(SUM($D$11:$D$50)=0,0,D13/(SUM($D$11:$D$50))))</f>
        <v/>
      </c>
      <c r="F13" s="2426" t="str">
        <f>IF('Building Input'!F36="","",'Building Input'!F36)</f>
        <v/>
      </c>
      <c r="G13" s="1834" t="str">
        <f>IF('Building Input'!G36="","",'Building Input'!G36)</f>
        <v/>
      </c>
      <c r="H13" s="2417"/>
      <c r="I13" s="2450" t="str">
        <f t="shared" si="0"/>
        <v/>
      </c>
      <c r="J13" s="2451" t="str">
        <f t="shared" si="1"/>
        <v/>
      </c>
      <c r="K13" s="674"/>
      <c r="L13" s="2435" t="str">
        <f t="shared" si="2"/>
        <v/>
      </c>
      <c r="M13" s="2435" t="str">
        <f t="shared" si="3"/>
        <v/>
      </c>
      <c r="N13" s="2442">
        <f t="shared" si="4"/>
        <v>0</v>
      </c>
      <c r="O13" s="2435" t="str">
        <f t="shared" si="5"/>
        <v/>
      </c>
      <c r="P13" s="2435" t="str">
        <f t="shared" si="6"/>
        <v/>
      </c>
      <c r="Q13" s="2442">
        <f t="shared" si="7"/>
        <v>0</v>
      </c>
      <c r="R13" s="674"/>
      <c r="S13" s="1337"/>
      <c r="U13" s="1337"/>
      <c r="V13" s="1337"/>
      <c r="W13" s="1337"/>
      <c r="X13" s="1337"/>
    </row>
    <row r="14" spans="1:37" s="1342" customFormat="1">
      <c r="A14" s="667"/>
      <c r="B14" s="2432">
        <v>4</v>
      </c>
      <c r="C14" s="1629" t="str">
        <f>IF('Building Input'!C37="","",'Building Input'!C37)</f>
        <v/>
      </c>
      <c r="D14" s="1835" t="str">
        <f>IF('Building Input'!D37="","",'Building Input'!D37)</f>
        <v/>
      </c>
      <c r="E14" s="2439" t="str">
        <f t="shared" si="8"/>
        <v/>
      </c>
      <c r="F14" s="2426" t="str">
        <f>IF('Building Input'!F37="","",'Building Input'!F37)</f>
        <v/>
      </c>
      <c r="G14" s="1834" t="str">
        <f>IF('Building Input'!G37="","",'Building Input'!G37)</f>
        <v/>
      </c>
      <c r="H14" s="2417"/>
      <c r="I14" s="2450" t="str">
        <f t="shared" si="0"/>
        <v/>
      </c>
      <c r="J14" s="2451" t="str">
        <f t="shared" si="1"/>
        <v/>
      </c>
      <c r="K14" s="674"/>
      <c r="L14" s="2435" t="str">
        <f t="shared" si="2"/>
        <v/>
      </c>
      <c r="M14" s="2435" t="str">
        <f t="shared" si="3"/>
        <v/>
      </c>
      <c r="N14" s="2442">
        <f t="shared" si="4"/>
        <v>0</v>
      </c>
      <c r="O14" s="2435" t="str">
        <f t="shared" si="5"/>
        <v/>
      </c>
      <c r="P14" s="2435" t="str">
        <f t="shared" si="6"/>
        <v/>
      </c>
      <c r="Q14" s="2442">
        <f t="shared" si="7"/>
        <v>0</v>
      </c>
      <c r="R14" s="674"/>
      <c r="S14" s="2427" t="s">
        <v>1560</v>
      </c>
      <c r="T14" s="2440">
        <v>0.5</v>
      </c>
      <c r="U14" s="1337"/>
      <c r="V14" s="1337" t="s">
        <v>1561</v>
      </c>
      <c r="W14" s="2441">
        <v>12</v>
      </c>
      <c r="X14" s="1337"/>
    </row>
    <row r="15" spans="1:37" s="1342" customFormat="1">
      <c r="A15" s="667"/>
      <c r="B15" s="2432">
        <v>5</v>
      </c>
      <c r="C15" s="1629" t="str">
        <f>IF('Building Input'!C38="","",'Building Input'!C38)</f>
        <v/>
      </c>
      <c r="D15" s="1835" t="str">
        <f>IF('Building Input'!D38="","",'Building Input'!D38)</f>
        <v/>
      </c>
      <c r="E15" s="2439" t="str">
        <f t="shared" si="8"/>
        <v/>
      </c>
      <c r="F15" s="2426" t="str">
        <f>IF('Building Input'!F38="","",'Building Input'!F38)</f>
        <v/>
      </c>
      <c r="G15" s="1834" t="str">
        <f>IF('Building Input'!G38="","",'Building Input'!G38)</f>
        <v/>
      </c>
      <c r="H15" s="2417"/>
      <c r="I15" s="2450" t="str">
        <f t="shared" si="0"/>
        <v/>
      </c>
      <c r="J15" s="2451" t="str">
        <f t="shared" si="1"/>
        <v/>
      </c>
      <c r="K15" s="674"/>
      <c r="L15" s="2435" t="str">
        <f t="shared" si="2"/>
        <v/>
      </c>
      <c r="M15" s="2435" t="str">
        <f t="shared" si="3"/>
        <v/>
      </c>
      <c r="N15" s="2442">
        <f t="shared" si="4"/>
        <v>0</v>
      </c>
      <c r="O15" s="2435" t="str">
        <f t="shared" si="5"/>
        <v/>
      </c>
      <c r="P15" s="2435" t="str">
        <f t="shared" si="6"/>
        <v/>
      </c>
      <c r="Q15" s="2442">
        <f t="shared" si="7"/>
        <v>0</v>
      </c>
      <c r="R15" s="674"/>
      <c r="S15" s="2427" t="s">
        <v>1562</v>
      </c>
      <c r="T15" s="2440">
        <v>0.3</v>
      </c>
      <c r="U15" s="1337"/>
      <c r="V15" s="1337"/>
      <c r="W15" s="2441">
        <v>18</v>
      </c>
      <c r="X15" s="1337"/>
    </row>
    <row r="16" spans="1:37">
      <c r="B16" s="2432">
        <v>6</v>
      </c>
      <c r="C16" s="1629" t="str">
        <f>IF('Building Input'!C39="","",'Building Input'!C39)</f>
        <v/>
      </c>
      <c r="D16" s="1835" t="str">
        <f>IF('Building Input'!D39="","",'Building Input'!D39)</f>
        <v/>
      </c>
      <c r="E16" s="2439" t="str">
        <f t="shared" si="8"/>
        <v/>
      </c>
      <c r="F16" s="2426" t="str">
        <f>IF('Building Input'!F39="","",'Building Input'!F39)</f>
        <v/>
      </c>
      <c r="G16" s="1834" t="str">
        <f>IF('Building Input'!G39="","",'Building Input'!G39)</f>
        <v/>
      </c>
      <c r="H16" s="2417"/>
      <c r="I16" s="2450" t="str">
        <f t="shared" si="0"/>
        <v/>
      </c>
      <c r="J16" s="2451" t="str">
        <f t="shared" si="1"/>
        <v/>
      </c>
      <c r="K16" s="674"/>
      <c r="L16" s="2435" t="str">
        <f t="shared" si="2"/>
        <v/>
      </c>
      <c r="M16" s="2435" t="str">
        <f t="shared" si="3"/>
        <v/>
      </c>
      <c r="N16" s="2442">
        <f t="shared" si="4"/>
        <v>0</v>
      </c>
      <c r="O16" s="2435" t="str">
        <f t="shared" si="5"/>
        <v/>
      </c>
      <c r="P16" s="2435" t="str">
        <f t="shared" si="6"/>
        <v/>
      </c>
      <c r="Q16" s="2442">
        <f t="shared" si="7"/>
        <v>0</v>
      </c>
      <c r="R16" s="674"/>
      <c r="S16" s="1337"/>
      <c r="U16" s="1337"/>
      <c r="V16" s="1337"/>
      <c r="W16" s="1337"/>
      <c r="X16" s="1337"/>
    </row>
    <row r="17" spans="2:24">
      <c r="B17" s="2432">
        <v>7</v>
      </c>
      <c r="C17" s="1629" t="str">
        <f>IF('Building Input'!C40="","",'Building Input'!C40)</f>
        <v/>
      </c>
      <c r="D17" s="1835" t="str">
        <f>IF('Building Input'!D40="","",'Building Input'!D40)</f>
        <v/>
      </c>
      <c r="E17" s="2439" t="str">
        <f t="shared" si="8"/>
        <v/>
      </c>
      <c r="F17" s="2426" t="str">
        <f>IF('Building Input'!F40="","",'Building Input'!F40)</f>
        <v/>
      </c>
      <c r="G17" s="1834" t="str">
        <f>IF('Building Input'!G40="","",'Building Input'!G40)</f>
        <v/>
      </c>
      <c r="H17" s="2417"/>
      <c r="I17" s="2450" t="str">
        <f t="shared" si="0"/>
        <v/>
      </c>
      <c r="J17" s="2451" t="str">
        <f t="shared" si="1"/>
        <v/>
      </c>
      <c r="K17" s="674"/>
      <c r="L17" s="2435" t="str">
        <f t="shared" si="2"/>
        <v/>
      </c>
      <c r="M17" s="2435" t="str">
        <f t="shared" si="3"/>
        <v/>
      </c>
      <c r="N17" s="2442">
        <f t="shared" si="4"/>
        <v>0</v>
      </c>
      <c r="O17" s="2435" t="str">
        <f t="shared" si="5"/>
        <v/>
      </c>
      <c r="P17" s="2435" t="str">
        <f t="shared" si="6"/>
        <v/>
      </c>
      <c r="Q17" s="2442">
        <f t="shared" si="7"/>
        <v>0</v>
      </c>
      <c r="R17" s="674"/>
      <c r="S17" s="1337"/>
      <c r="U17" s="1337"/>
      <c r="V17" s="1337"/>
      <c r="W17" s="1337"/>
      <c r="X17" s="1337"/>
    </row>
    <row r="18" spans="2:24">
      <c r="B18" s="2432">
        <v>8</v>
      </c>
      <c r="C18" s="1629" t="str">
        <f>IF('Building Input'!C41="","",'Building Input'!C41)</f>
        <v/>
      </c>
      <c r="D18" s="1835" t="str">
        <f>IF('Building Input'!D41="","",'Building Input'!D41)</f>
        <v/>
      </c>
      <c r="E18" s="2439" t="str">
        <f t="shared" si="8"/>
        <v/>
      </c>
      <c r="F18" s="2426" t="str">
        <f>IF('Building Input'!F41="","",'Building Input'!F41)</f>
        <v/>
      </c>
      <c r="G18" s="1834" t="str">
        <f>IF('Building Input'!G41="","",'Building Input'!G41)</f>
        <v/>
      </c>
      <c r="H18" s="2417"/>
      <c r="I18" s="2450" t="str">
        <f t="shared" si="0"/>
        <v/>
      </c>
      <c r="J18" s="2451" t="str">
        <f t="shared" si="1"/>
        <v/>
      </c>
      <c r="K18" s="674"/>
      <c r="L18" s="2435" t="str">
        <f t="shared" si="2"/>
        <v/>
      </c>
      <c r="M18" s="2435" t="str">
        <f t="shared" si="3"/>
        <v/>
      </c>
      <c r="N18" s="2442">
        <f t="shared" si="4"/>
        <v>0</v>
      </c>
      <c r="O18" s="2435" t="str">
        <f t="shared" si="5"/>
        <v/>
      </c>
      <c r="P18" s="2435" t="str">
        <f t="shared" si="6"/>
        <v/>
      </c>
      <c r="Q18" s="2442">
        <f t="shared" si="7"/>
        <v>0</v>
      </c>
      <c r="R18" s="674"/>
      <c r="S18" s="1337"/>
      <c r="U18" s="1337" t="s">
        <v>1563</v>
      </c>
      <c r="V18" s="1337" t="s">
        <v>1564</v>
      </c>
      <c r="W18" s="1337" t="s">
        <v>1565</v>
      </c>
      <c r="X18" s="1337"/>
    </row>
    <row r="19" spans="2:24">
      <c r="B19" s="2432">
        <v>9</v>
      </c>
      <c r="C19" s="1629" t="str">
        <f>IF('Building Input'!C42="","",'Building Input'!C42)</f>
        <v/>
      </c>
      <c r="D19" s="1835" t="str">
        <f>IF('Building Input'!D42="","",'Building Input'!D42)</f>
        <v/>
      </c>
      <c r="E19" s="2439" t="str">
        <f t="shared" si="8"/>
        <v/>
      </c>
      <c r="F19" s="2426" t="str">
        <f>IF('Building Input'!F42="","",'Building Input'!F42)</f>
        <v/>
      </c>
      <c r="G19" s="1834" t="str">
        <f>IF('Building Input'!G42="","",'Building Input'!G42)</f>
        <v/>
      </c>
      <c r="H19" s="2417"/>
      <c r="I19" s="2450" t="str">
        <f t="shared" si="0"/>
        <v/>
      </c>
      <c r="J19" s="2451" t="str">
        <f t="shared" si="1"/>
        <v/>
      </c>
      <c r="K19" s="674"/>
      <c r="L19" s="2435" t="str">
        <f t="shared" si="2"/>
        <v/>
      </c>
      <c r="M19" s="2435" t="str">
        <f t="shared" si="3"/>
        <v/>
      </c>
      <c r="N19" s="2442">
        <f t="shared" si="4"/>
        <v>0</v>
      </c>
      <c r="O19" s="2435" t="str">
        <f t="shared" si="5"/>
        <v/>
      </c>
      <c r="P19" s="2435" t="str">
        <f t="shared" si="6"/>
        <v/>
      </c>
      <c r="Q19" s="2442">
        <f t="shared" si="7"/>
        <v>0</v>
      </c>
      <c r="R19" s="674"/>
      <c r="S19" s="1337"/>
      <c r="U19" s="1337" t="s">
        <v>1538</v>
      </c>
      <c r="V19" s="2441">
        <v>40</v>
      </c>
      <c r="W19" s="2441">
        <v>60</v>
      </c>
      <c r="X19" s="1337"/>
    </row>
    <row r="20" spans="2:24">
      <c r="B20" s="2432">
        <v>10</v>
      </c>
      <c r="C20" s="1629" t="str">
        <f>IF('Building Input'!C43="","",'Building Input'!C43)</f>
        <v/>
      </c>
      <c r="D20" s="1835" t="str">
        <f>IF('Building Input'!D43="","",'Building Input'!D43)</f>
        <v/>
      </c>
      <c r="E20" s="2439" t="str">
        <f t="shared" si="8"/>
        <v/>
      </c>
      <c r="F20" s="2426" t="str">
        <f>IF('Building Input'!F43="","",'Building Input'!F43)</f>
        <v/>
      </c>
      <c r="G20" s="1834" t="str">
        <f>IF('Building Input'!G43="","",'Building Input'!G43)</f>
        <v/>
      </c>
      <c r="H20" s="2417"/>
      <c r="I20" s="2450" t="str">
        <f t="shared" si="0"/>
        <v/>
      </c>
      <c r="J20" s="2451" t="str">
        <f t="shared" si="1"/>
        <v/>
      </c>
      <c r="K20" s="674"/>
      <c r="L20" s="2435" t="str">
        <f t="shared" si="2"/>
        <v/>
      </c>
      <c r="M20" s="2435" t="str">
        <f t="shared" si="3"/>
        <v/>
      </c>
      <c r="N20" s="2442">
        <f t="shared" si="4"/>
        <v>0</v>
      </c>
      <c r="O20" s="2435" t="str">
        <f t="shared" si="5"/>
        <v/>
      </c>
      <c r="P20" s="2435" t="str">
        <f t="shared" si="6"/>
        <v/>
      </c>
      <c r="Q20" s="2442">
        <f t="shared" si="7"/>
        <v>0</v>
      </c>
      <c r="R20" s="674"/>
      <c r="S20" s="1337"/>
      <c r="U20" s="1337">
        <v>1</v>
      </c>
      <c r="V20" s="2441">
        <v>50</v>
      </c>
      <c r="W20" s="2441">
        <v>75</v>
      </c>
      <c r="X20" s="1337"/>
    </row>
    <row r="21" spans="2:24">
      <c r="B21" s="2432">
        <v>11</v>
      </c>
      <c r="C21" s="1629" t="str">
        <f>IF('Building Input'!C44="","",'Building Input'!C44)</f>
        <v/>
      </c>
      <c r="D21" s="1835" t="str">
        <f>IF('Building Input'!D44="","",'Building Input'!D44)</f>
        <v/>
      </c>
      <c r="E21" s="2439" t="str">
        <f t="shared" si="8"/>
        <v/>
      </c>
      <c r="F21" s="2426" t="str">
        <f>IF('Building Input'!F44="","",'Building Input'!F44)</f>
        <v/>
      </c>
      <c r="G21" s="1834" t="str">
        <f>IF('Building Input'!G44="","",'Building Input'!G44)</f>
        <v/>
      </c>
      <c r="H21" s="2417"/>
      <c r="I21" s="2450" t="str">
        <f t="shared" si="0"/>
        <v/>
      </c>
      <c r="J21" s="2451" t="str">
        <f t="shared" si="1"/>
        <v/>
      </c>
      <c r="K21" s="674"/>
      <c r="L21" s="2435" t="str">
        <f t="shared" si="2"/>
        <v/>
      </c>
      <c r="M21" s="2435" t="str">
        <f t="shared" si="3"/>
        <v/>
      </c>
      <c r="N21" s="2442">
        <f t="shared" si="4"/>
        <v>0</v>
      </c>
      <c r="O21" s="2435" t="str">
        <f t="shared" si="5"/>
        <v/>
      </c>
      <c r="P21" s="2435" t="str">
        <f t="shared" si="6"/>
        <v/>
      </c>
      <c r="Q21" s="2442">
        <f t="shared" si="7"/>
        <v>0</v>
      </c>
      <c r="R21" s="674"/>
      <c r="S21" s="1337"/>
      <c r="U21" s="1337">
        <v>2</v>
      </c>
      <c r="V21" s="2441">
        <v>70</v>
      </c>
      <c r="W21" s="2441">
        <v>105</v>
      </c>
      <c r="X21" s="1337"/>
    </row>
    <row r="22" spans="2:24">
      <c r="B22" s="2432">
        <v>12</v>
      </c>
      <c r="C22" s="1629" t="str">
        <f>IF('Building Input'!C45="","",'Building Input'!C45)</f>
        <v/>
      </c>
      <c r="D22" s="1835" t="str">
        <f>IF('Building Input'!D45="","",'Building Input'!D45)</f>
        <v/>
      </c>
      <c r="E22" s="2439" t="str">
        <f t="shared" si="8"/>
        <v/>
      </c>
      <c r="F22" s="2426" t="str">
        <f>IF('Building Input'!F45="","",'Building Input'!F45)</f>
        <v/>
      </c>
      <c r="G22" s="1834" t="str">
        <f>IF('Building Input'!G45="","",'Building Input'!G45)</f>
        <v/>
      </c>
      <c r="H22" s="2417"/>
      <c r="I22" s="2450" t="str">
        <f t="shared" si="0"/>
        <v/>
      </c>
      <c r="J22" s="2451" t="str">
        <f t="shared" si="1"/>
        <v/>
      </c>
      <c r="K22" s="674"/>
      <c r="L22" s="2435" t="str">
        <f t="shared" si="2"/>
        <v/>
      </c>
      <c r="M22" s="2435" t="str">
        <f t="shared" si="3"/>
        <v/>
      </c>
      <c r="N22" s="2442">
        <f t="shared" si="4"/>
        <v>0</v>
      </c>
      <c r="O22" s="2435" t="str">
        <f t="shared" si="5"/>
        <v/>
      </c>
      <c r="P22" s="2435" t="str">
        <f t="shared" si="6"/>
        <v/>
      </c>
      <c r="Q22" s="2442">
        <f t="shared" si="7"/>
        <v>0</v>
      </c>
      <c r="R22" s="674"/>
      <c r="S22" s="1337"/>
      <c r="U22" s="1337">
        <v>3</v>
      </c>
      <c r="V22" s="2441">
        <v>95</v>
      </c>
      <c r="W22" s="2441">
        <v>143</v>
      </c>
      <c r="X22" s="1337"/>
    </row>
    <row r="23" spans="2:24">
      <c r="B23" s="2432">
        <v>13</v>
      </c>
      <c r="C23" s="1629" t="str">
        <f>IF('Building Input'!C46="","",'Building Input'!C46)</f>
        <v/>
      </c>
      <c r="D23" s="1835" t="str">
        <f>IF('Building Input'!D46="","",'Building Input'!D46)</f>
        <v/>
      </c>
      <c r="E23" s="2439" t="str">
        <f t="shared" si="8"/>
        <v/>
      </c>
      <c r="F23" s="2426" t="str">
        <f>IF('Building Input'!F46="","",'Building Input'!F46)</f>
        <v/>
      </c>
      <c r="G23" s="1834" t="str">
        <f>IF('Building Input'!G46="","",'Building Input'!G46)</f>
        <v/>
      </c>
      <c r="H23" s="2417"/>
      <c r="I23" s="2450" t="str">
        <f t="shared" si="0"/>
        <v/>
      </c>
      <c r="J23" s="2451" t="str">
        <f t="shared" si="1"/>
        <v/>
      </c>
      <c r="K23" s="674"/>
      <c r="L23" s="2435" t="str">
        <f t="shared" si="2"/>
        <v/>
      </c>
      <c r="M23" s="2435" t="str">
        <f t="shared" si="3"/>
        <v/>
      </c>
      <c r="N23" s="2442">
        <f t="shared" si="4"/>
        <v>0</v>
      </c>
      <c r="O23" s="2435" t="str">
        <f t="shared" si="5"/>
        <v/>
      </c>
      <c r="P23" s="2435" t="str">
        <f t="shared" si="6"/>
        <v/>
      </c>
      <c r="Q23" s="2442">
        <f t="shared" si="7"/>
        <v>0</v>
      </c>
      <c r="R23" s="674"/>
      <c r="S23" s="1337"/>
      <c r="U23" s="1337">
        <v>4</v>
      </c>
      <c r="V23" s="2428">
        <f t="shared" ref="V23:V28" si="9">V22+$W$14</f>
        <v>107</v>
      </c>
      <c r="W23" s="2428">
        <f t="shared" ref="W23:W28" si="10">W22+$W$15</f>
        <v>161</v>
      </c>
      <c r="X23" s="1337"/>
    </row>
    <row r="24" spans="2:24">
      <c r="B24" s="2432">
        <v>14</v>
      </c>
      <c r="C24" s="1629" t="str">
        <f>IF('Building Input'!C47="","",'Building Input'!C47)</f>
        <v/>
      </c>
      <c r="D24" s="1835" t="str">
        <f>IF('Building Input'!D47="","",'Building Input'!D47)</f>
        <v/>
      </c>
      <c r="E24" s="2439" t="str">
        <f t="shared" si="8"/>
        <v/>
      </c>
      <c r="F24" s="2426" t="str">
        <f>IF('Building Input'!F47="","",'Building Input'!F47)</f>
        <v/>
      </c>
      <c r="G24" s="1834" t="str">
        <f>IF('Building Input'!G47="","",'Building Input'!G47)</f>
        <v/>
      </c>
      <c r="H24" s="2417"/>
      <c r="I24" s="2450" t="str">
        <f t="shared" si="0"/>
        <v/>
      </c>
      <c r="J24" s="2451" t="str">
        <f t="shared" si="1"/>
        <v/>
      </c>
      <c r="K24" s="674"/>
      <c r="L24" s="2435" t="str">
        <f t="shared" si="2"/>
        <v/>
      </c>
      <c r="M24" s="2435" t="str">
        <f t="shared" si="3"/>
        <v/>
      </c>
      <c r="N24" s="2442">
        <f t="shared" si="4"/>
        <v>0</v>
      </c>
      <c r="O24" s="2435" t="str">
        <f t="shared" si="5"/>
        <v/>
      </c>
      <c r="P24" s="2435" t="str">
        <f t="shared" si="6"/>
        <v/>
      </c>
      <c r="Q24" s="2442">
        <f t="shared" si="7"/>
        <v>0</v>
      </c>
      <c r="R24" s="674"/>
      <c r="S24" s="1337"/>
      <c r="U24" s="1337">
        <v>5</v>
      </c>
      <c r="V24" s="2428">
        <f t="shared" si="9"/>
        <v>119</v>
      </c>
      <c r="W24" s="2428">
        <f t="shared" si="10"/>
        <v>179</v>
      </c>
      <c r="X24" s="1337"/>
    </row>
    <row r="25" spans="2:24">
      <c r="B25" s="2432">
        <v>15</v>
      </c>
      <c r="C25" s="1629" t="str">
        <f>IF('Building Input'!C48="","",'Building Input'!C48)</f>
        <v/>
      </c>
      <c r="D25" s="1835" t="str">
        <f>IF('Building Input'!D48="","",'Building Input'!D48)</f>
        <v/>
      </c>
      <c r="E25" s="2439" t="str">
        <f t="shared" si="8"/>
        <v/>
      </c>
      <c r="F25" s="2426" t="str">
        <f>IF('Building Input'!F48="","",'Building Input'!F48)</f>
        <v/>
      </c>
      <c r="G25" s="1834" t="str">
        <f>IF('Building Input'!G48="","",'Building Input'!G48)</f>
        <v/>
      </c>
      <c r="H25" s="2417"/>
      <c r="I25" s="2450" t="str">
        <f t="shared" si="0"/>
        <v/>
      </c>
      <c r="J25" s="2451" t="str">
        <f t="shared" si="1"/>
        <v/>
      </c>
      <c r="K25" s="674"/>
      <c r="L25" s="2435" t="str">
        <f t="shared" si="2"/>
        <v/>
      </c>
      <c r="M25" s="2435" t="str">
        <f t="shared" si="3"/>
        <v/>
      </c>
      <c r="N25" s="2442">
        <f t="shared" si="4"/>
        <v>0</v>
      </c>
      <c r="O25" s="2435" t="str">
        <f t="shared" si="5"/>
        <v/>
      </c>
      <c r="P25" s="2435" t="str">
        <f t="shared" si="6"/>
        <v/>
      </c>
      <c r="Q25" s="2442">
        <f t="shared" si="7"/>
        <v>0</v>
      </c>
      <c r="R25" s="674"/>
      <c r="S25" s="1337"/>
      <c r="U25" s="1337">
        <v>6</v>
      </c>
      <c r="V25" s="2428">
        <f t="shared" si="9"/>
        <v>131</v>
      </c>
      <c r="W25" s="2428">
        <f t="shared" si="10"/>
        <v>197</v>
      </c>
      <c r="X25" s="1337"/>
    </row>
    <row r="26" spans="2:24">
      <c r="B26" s="2432">
        <v>16</v>
      </c>
      <c r="C26" s="1629" t="str">
        <f>IF('Building Input'!C49="","",'Building Input'!C49)</f>
        <v/>
      </c>
      <c r="D26" s="1835" t="str">
        <f>IF('Building Input'!D49="","",'Building Input'!D49)</f>
        <v/>
      </c>
      <c r="E26" s="2439" t="str">
        <f t="shared" si="8"/>
        <v/>
      </c>
      <c r="F26" s="2426" t="str">
        <f>IF('Building Input'!F49="","",'Building Input'!F49)</f>
        <v/>
      </c>
      <c r="G26" s="1834" t="str">
        <f>IF('Building Input'!G49="","",'Building Input'!G49)</f>
        <v/>
      </c>
      <c r="H26" s="2417"/>
      <c r="I26" s="2450" t="str">
        <f t="shared" si="0"/>
        <v/>
      </c>
      <c r="J26" s="2451" t="str">
        <f t="shared" si="1"/>
        <v/>
      </c>
      <c r="K26" s="674"/>
      <c r="L26" s="2435" t="str">
        <f t="shared" si="2"/>
        <v/>
      </c>
      <c r="M26" s="2435" t="str">
        <f t="shared" si="3"/>
        <v/>
      </c>
      <c r="N26" s="2442">
        <f t="shared" si="4"/>
        <v>0</v>
      </c>
      <c r="O26" s="2435" t="str">
        <f t="shared" si="5"/>
        <v/>
      </c>
      <c r="P26" s="2435" t="str">
        <f t="shared" si="6"/>
        <v/>
      </c>
      <c r="Q26" s="2442">
        <f t="shared" si="7"/>
        <v>0</v>
      </c>
      <c r="R26" s="674"/>
      <c r="S26" s="1337"/>
      <c r="U26" s="1337">
        <v>7</v>
      </c>
      <c r="V26" s="2428">
        <f t="shared" si="9"/>
        <v>143</v>
      </c>
      <c r="W26" s="2428">
        <f t="shared" si="10"/>
        <v>215</v>
      </c>
      <c r="X26" s="1337"/>
    </row>
    <row r="27" spans="2:24">
      <c r="B27" s="2432">
        <v>17</v>
      </c>
      <c r="C27" s="1629" t="str">
        <f>IF('Building Input'!C50="","",'Building Input'!C50)</f>
        <v/>
      </c>
      <c r="D27" s="1835" t="str">
        <f>IF('Building Input'!D50="","",'Building Input'!D50)</f>
        <v/>
      </c>
      <c r="E27" s="2439" t="str">
        <f t="shared" si="8"/>
        <v/>
      </c>
      <c r="F27" s="2426" t="str">
        <f>IF('Building Input'!F50="","",'Building Input'!F50)</f>
        <v/>
      </c>
      <c r="G27" s="1834" t="str">
        <f>IF('Building Input'!G50="","",'Building Input'!G50)</f>
        <v/>
      </c>
      <c r="H27" s="2417"/>
      <c r="I27" s="2450" t="str">
        <f t="shared" si="0"/>
        <v/>
      </c>
      <c r="J27" s="2451" t="str">
        <f t="shared" si="1"/>
        <v/>
      </c>
      <c r="K27" s="674"/>
      <c r="L27" s="2435" t="str">
        <f t="shared" si="2"/>
        <v/>
      </c>
      <c r="M27" s="2435" t="str">
        <f t="shared" si="3"/>
        <v/>
      </c>
      <c r="N27" s="2442">
        <f t="shared" si="4"/>
        <v>0</v>
      </c>
      <c r="O27" s="2435" t="str">
        <f t="shared" si="5"/>
        <v/>
      </c>
      <c r="P27" s="2435" t="str">
        <f t="shared" si="6"/>
        <v/>
      </c>
      <c r="Q27" s="2442">
        <f t="shared" si="7"/>
        <v>0</v>
      </c>
      <c r="R27" s="674"/>
      <c r="S27" s="1337"/>
      <c r="U27" s="1337">
        <v>8</v>
      </c>
      <c r="V27" s="2428">
        <f t="shared" si="9"/>
        <v>155</v>
      </c>
      <c r="W27" s="2428">
        <f t="shared" si="10"/>
        <v>233</v>
      </c>
      <c r="X27" s="1337"/>
    </row>
    <row r="28" spans="2:24">
      <c r="B28" s="2432">
        <v>18</v>
      </c>
      <c r="C28" s="1629" t="str">
        <f>IF('Building Input'!C51="","",'Building Input'!C51)</f>
        <v/>
      </c>
      <c r="D28" s="1835" t="str">
        <f>IF('Building Input'!D51="","",'Building Input'!D51)</f>
        <v/>
      </c>
      <c r="E28" s="2439" t="str">
        <f t="shared" si="8"/>
        <v/>
      </c>
      <c r="F28" s="2426" t="str">
        <f>IF('Building Input'!F51="","",'Building Input'!F51)</f>
        <v/>
      </c>
      <c r="G28" s="1834" t="str">
        <f>IF('Building Input'!G51="","",'Building Input'!G51)</f>
        <v/>
      </c>
      <c r="H28" s="2417"/>
      <c r="I28" s="2450" t="str">
        <f t="shared" si="0"/>
        <v/>
      </c>
      <c r="J28" s="2451" t="str">
        <f t="shared" si="1"/>
        <v/>
      </c>
      <c r="K28" s="674"/>
      <c r="L28" s="2435" t="str">
        <f t="shared" si="2"/>
        <v/>
      </c>
      <c r="M28" s="2435" t="str">
        <f t="shared" si="3"/>
        <v/>
      </c>
      <c r="N28" s="2442">
        <f t="shared" si="4"/>
        <v>0</v>
      </c>
      <c r="O28" s="2435" t="str">
        <f t="shared" si="5"/>
        <v/>
      </c>
      <c r="P28" s="2435" t="str">
        <f t="shared" si="6"/>
        <v/>
      </c>
      <c r="Q28" s="2442">
        <f t="shared" si="7"/>
        <v>0</v>
      </c>
      <c r="R28" s="674"/>
      <c r="S28" s="1337"/>
      <c r="U28" s="1337">
        <v>9</v>
      </c>
      <c r="V28" s="2428">
        <f t="shared" si="9"/>
        <v>167</v>
      </c>
      <c r="W28" s="2428">
        <f t="shared" si="10"/>
        <v>251</v>
      </c>
      <c r="X28" s="1337"/>
    </row>
    <row r="29" spans="2:24">
      <c r="B29" s="2432">
        <v>19</v>
      </c>
      <c r="C29" s="1629" t="str">
        <f>IF('Building Input'!C52="","",'Building Input'!C52)</f>
        <v/>
      </c>
      <c r="D29" s="1835" t="str">
        <f>IF('Building Input'!D52="","",'Building Input'!D52)</f>
        <v/>
      </c>
      <c r="E29" s="2439" t="str">
        <f t="shared" si="8"/>
        <v/>
      </c>
      <c r="F29" s="2426" t="str">
        <f>IF('Building Input'!F52="","",'Building Input'!F52)</f>
        <v/>
      </c>
      <c r="G29" s="1834" t="str">
        <f>IF('Building Input'!G52="","",'Building Input'!G52)</f>
        <v/>
      </c>
      <c r="H29" s="2417"/>
      <c r="I29" s="2450" t="str">
        <f t="shared" si="0"/>
        <v/>
      </c>
      <c r="J29" s="2451" t="str">
        <f t="shared" si="1"/>
        <v/>
      </c>
      <c r="K29" s="674"/>
      <c r="L29" s="2435" t="str">
        <f t="shared" si="2"/>
        <v/>
      </c>
      <c r="M29" s="2435" t="str">
        <f t="shared" si="3"/>
        <v/>
      </c>
      <c r="N29" s="2442">
        <f t="shared" si="4"/>
        <v>0</v>
      </c>
      <c r="O29" s="2435" t="str">
        <f t="shared" si="5"/>
        <v/>
      </c>
      <c r="P29" s="2435" t="str">
        <f t="shared" si="6"/>
        <v/>
      </c>
      <c r="Q29" s="2442">
        <f t="shared" si="7"/>
        <v>0</v>
      </c>
      <c r="R29" s="674"/>
      <c r="S29" s="1337"/>
      <c r="U29" s="1337"/>
      <c r="V29" s="1337"/>
      <c r="W29" s="2428"/>
      <c r="X29" s="1337"/>
    </row>
    <row r="30" spans="2:24">
      <c r="B30" s="2432">
        <v>20</v>
      </c>
      <c r="C30" s="1629" t="str">
        <f>IF('Building Input'!C53="","",'Building Input'!C53)</f>
        <v/>
      </c>
      <c r="D30" s="1835" t="str">
        <f>IF('Building Input'!D53="","",'Building Input'!D53)</f>
        <v/>
      </c>
      <c r="E30" s="2439" t="str">
        <f t="shared" si="8"/>
        <v/>
      </c>
      <c r="F30" s="2426" t="str">
        <f>IF('Building Input'!F53="","",'Building Input'!F53)</f>
        <v/>
      </c>
      <c r="G30" s="1834" t="str">
        <f>IF('Building Input'!G53="","",'Building Input'!G53)</f>
        <v/>
      </c>
      <c r="H30" s="2417"/>
      <c r="I30" s="2450" t="str">
        <f t="shared" si="0"/>
        <v/>
      </c>
      <c r="J30" s="2451" t="str">
        <f t="shared" si="1"/>
        <v/>
      </c>
      <c r="K30" s="674"/>
      <c r="L30" s="2435" t="str">
        <f t="shared" si="2"/>
        <v/>
      </c>
      <c r="M30" s="2435" t="str">
        <f t="shared" si="3"/>
        <v/>
      </c>
      <c r="N30" s="2442">
        <f t="shared" si="4"/>
        <v>0</v>
      </c>
      <c r="O30" s="2435" t="str">
        <f t="shared" si="5"/>
        <v/>
      </c>
      <c r="P30" s="2435" t="str">
        <f t="shared" si="6"/>
        <v/>
      </c>
      <c r="Q30" s="2442">
        <f t="shared" si="7"/>
        <v>0</v>
      </c>
      <c r="R30" s="674"/>
      <c r="S30" s="1337"/>
      <c r="U30" s="1337"/>
      <c r="V30" s="1337"/>
      <c r="W30" s="1337"/>
      <c r="X30" s="1337"/>
    </row>
    <row r="31" spans="2:24">
      <c r="B31" s="2432">
        <v>21</v>
      </c>
      <c r="C31" s="1629" t="str">
        <f>IF('Building Input'!C54="","",'Building Input'!C54)</f>
        <v/>
      </c>
      <c r="D31" s="1835" t="str">
        <f>IF('Building Input'!D54="","",'Building Input'!D54)</f>
        <v/>
      </c>
      <c r="E31" s="2439" t="str">
        <f t="shared" si="8"/>
        <v/>
      </c>
      <c r="F31" s="2426" t="str">
        <f>IF('Building Input'!F54="","",'Building Input'!F54)</f>
        <v/>
      </c>
      <c r="G31" s="1834" t="str">
        <f>IF('Building Input'!G54="","",'Building Input'!G54)</f>
        <v/>
      </c>
      <c r="H31" s="2417"/>
      <c r="I31" s="2450" t="str">
        <f t="shared" si="0"/>
        <v/>
      </c>
      <c r="J31" s="2451" t="str">
        <f t="shared" si="1"/>
        <v/>
      </c>
      <c r="K31" s="674"/>
      <c r="L31" s="2435" t="str">
        <f t="shared" si="2"/>
        <v/>
      </c>
      <c r="M31" s="2435" t="str">
        <f t="shared" si="3"/>
        <v/>
      </c>
      <c r="N31" s="2442">
        <f t="shared" si="4"/>
        <v>0</v>
      </c>
      <c r="O31" s="2435" t="str">
        <f t="shared" si="5"/>
        <v/>
      </c>
      <c r="P31" s="2435" t="str">
        <f t="shared" si="6"/>
        <v/>
      </c>
      <c r="Q31" s="2442">
        <f t="shared" si="7"/>
        <v>0</v>
      </c>
      <c r="R31" s="674"/>
      <c r="S31" s="1337"/>
      <c r="U31" s="1337"/>
      <c r="V31" s="1337"/>
      <c r="W31" s="1337"/>
      <c r="X31" s="1337"/>
    </row>
    <row r="32" spans="2:24">
      <c r="B32" s="2432">
        <v>22</v>
      </c>
      <c r="C32" s="1629" t="str">
        <f>IF('Building Input'!C55="","",'Building Input'!C55)</f>
        <v/>
      </c>
      <c r="D32" s="1835" t="str">
        <f>IF('Building Input'!D55="","",'Building Input'!D55)</f>
        <v/>
      </c>
      <c r="E32" s="2439" t="str">
        <f t="shared" si="8"/>
        <v/>
      </c>
      <c r="F32" s="2426" t="str">
        <f>IF('Building Input'!F55="","",'Building Input'!F55)</f>
        <v/>
      </c>
      <c r="G32" s="1834" t="str">
        <f>IF('Building Input'!G55="","",'Building Input'!G55)</f>
        <v/>
      </c>
      <c r="H32" s="2417"/>
      <c r="I32" s="2450" t="str">
        <f t="shared" si="0"/>
        <v/>
      </c>
      <c r="J32" s="2451" t="str">
        <f t="shared" si="1"/>
        <v/>
      </c>
      <c r="K32" s="674"/>
      <c r="L32" s="2435" t="str">
        <f t="shared" si="2"/>
        <v/>
      </c>
      <c r="M32" s="2435" t="str">
        <f t="shared" si="3"/>
        <v/>
      </c>
      <c r="N32" s="2442">
        <f t="shared" si="4"/>
        <v>0</v>
      </c>
      <c r="O32" s="2435" t="str">
        <f t="shared" si="5"/>
        <v/>
      </c>
      <c r="P32" s="2435" t="str">
        <f t="shared" si="6"/>
        <v/>
      </c>
      <c r="Q32" s="2442">
        <f t="shared" si="7"/>
        <v>0</v>
      </c>
      <c r="R32" s="674"/>
      <c r="S32" s="1337"/>
      <c r="U32" s="1337"/>
      <c r="V32" s="1337"/>
      <c r="W32" s="1337"/>
      <c r="X32" s="1337"/>
    </row>
    <row r="33" spans="2:24">
      <c r="B33" s="2432">
        <v>23</v>
      </c>
      <c r="C33" s="1629" t="str">
        <f>IF('Building Input'!C56="","",'Building Input'!C56)</f>
        <v/>
      </c>
      <c r="D33" s="1835" t="str">
        <f>IF('Building Input'!D56="","",'Building Input'!D56)</f>
        <v/>
      </c>
      <c r="E33" s="2439" t="str">
        <f t="shared" si="8"/>
        <v/>
      </c>
      <c r="F33" s="2426" t="str">
        <f>IF('Building Input'!F56="","",'Building Input'!F56)</f>
        <v/>
      </c>
      <c r="G33" s="1834" t="str">
        <f>IF('Building Input'!G56="","",'Building Input'!G56)</f>
        <v/>
      </c>
      <c r="H33" s="2417"/>
      <c r="I33" s="2450" t="str">
        <f t="shared" si="0"/>
        <v/>
      </c>
      <c r="J33" s="2451" t="str">
        <f t="shared" si="1"/>
        <v/>
      </c>
      <c r="K33" s="674"/>
      <c r="L33" s="2435" t="str">
        <f t="shared" si="2"/>
        <v/>
      </c>
      <c r="M33" s="2435" t="str">
        <f t="shared" si="3"/>
        <v/>
      </c>
      <c r="N33" s="2442">
        <f t="shared" si="4"/>
        <v>0</v>
      </c>
      <c r="O33" s="2435" t="str">
        <f t="shared" si="5"/>
        <v/>
      </c>
      <c r="P33" s="2435" t="str">
        <f t="shared" si="6"/>
        <v/>
      </c>
      <c r="Q33" s="2442">
        <f t="shared" si="7"/>
        <v>0</v>
      </c>
      <c r="R33" s="674"/>
      <c r="S33" s="1337"/>
      <c r="U33" s="1337"/>
      <c r="V33" s="1337"/>
      <c r="W33" s="1337"/>
      <c r="X33" s="1337"/>
    </row>
    <row r="34" spans="2:24">
      <c r="B34" s="2432">
        <v>24</v>
      </c>
      <c r="C34" s="1629" t="str">
        <f>IF('Building Input'!C57="","",'Building Input'!C57)</f>
        <v/>
      </c>
      <c r="D34" s="1835" t="str">
        <f>IF('Building Input'!D57="","",'Building Input'!D57)</f>
        <v/>
      </c>
      <c r="E34" s="2439" t="str">
        <f t="shared" si="8"/>
        <v/>
      </c>
      <c r="F34" s="2426" t="str">
        <f>IF('Building Input'!F57="","",'Building Input'!F57)</f>
        <v/>
      </c>
      <c r="G34" s="1834" t="str">
        <f>IF('Building Input'!G57="","",'Building Input'!G57)</f>
        <v/>
      </c>
      <c r="H34" s="2417"/>
      <c r="I34" s="2450" t="str">
        <f t="shared" si="0"/>
        <v/>
      </c>
      <c r="J34" s="2451" t="str">
        <f t="shared" si="1"/>
        <v/>
      </c>
      <c r="K34" s="674"/>
      <c r="L34" s="2435" t="str">
        <f t="shared" si="2"/>
        <v/>
      </c>
      <c r="M34" s="2435" t="str">
        <f t="shared" si="3"/>
        <v/>
      </c>
      <c r="N34" s="2442">
        <f t="shared" si="4"/>
        <v>0</v>
      </c>
      <c r="O34" s="2435" t="str">
        <f t="shared" si="5"/>
        <v/>
      </c>
      <c r="P34" s="2435" t="str">
        <f t="shared" si="6"/>
        <v/>
      </c>
      <c r="Q34" s="2442">
        <f t="shared" si="7"/>
        <v>0</v>
      </c>
      <c r="R34" s="674"/>
      <c r="S34" s="1337"/>
      <c r="U34" s="1337"/>
      <c r="V34" s="1337"/>
      <c r="W34" s="1337"/>
      <c r="X34" s="1337"/>
    </row>
    <row r="35" spans="2:24">
      <c r="B35" s="2432">
        <v>25</v>
      </c>
      <c r="C35" s="1629" t="str">
        <f>IF('Building Input'!C58="","",'Building Input'!C58)</f>
        <v/>
      </c>
      <c r="D35" s="1835" t="str">
        <f>IF('Building Input'!D58="","",'Building Input'!D58)</f>
        <v/>
      </c>
      <c r="E35" s="2439" t="str">
        <f t="shared" si="8"/>
        <v/>
      </c>
      <c r="F35" s="2426" t="str">
        <f>IF('Building Input'!F58="","",'Building Input'!F58)</f>
        <v/>
      </c>
      <c r="G35" s="1834" t="str">
        <f>IF('Building Input'!G58="","",'Building Input'!G58)</f>
        <v/>
      </c>
      <c r="H35" s="2417"/>
      <c r="I35" s="2450" t="str">
        <f t="shared" si="0"/>
        <v/>
      </c>
      <c r="J35" s="2451" t="str">
        <f t="shared" si="1"/>
        <v/>
      </c>
      <c r="K35" s="674"/>
      <c r="L35" s="2435" t="str">
        <f t="shared" si="2"/>
        <v/>
      </c>
      <c r="M35" s="2435" t="str">
        <f t="shared" si="3"/>
        <v/>
      </c>
      <c r="N35" s="2442">
        <f t="shared" si="4"/>
        <v>0</v>
      </c>
      <c r="O35" s="2435" t="str">
        <f t="shared" si="5"/>
        <v/>
      </c>
      <c r="P35" s="2435" t="str">
        <f t="shared" si="6"/>
        <v/>
      </c>
      <c r="Q35" s="2442">
        <f t="shared" si="7"/>
        <v>0</v>
      </c>
      <c r="R35" s="674"/>
      <c r="S35" s="1337"/>
      <c r="U35" s="1337"/>
      <c r="V35" s="1337"/>
      <c r="W35" s="1337"/>
      <c r="X35" s="1337"/>
    </row>
    <row r="36" spans="2:24">
      <c r="B36" s="2432">
        <v>26</v>
      </c>
      <c r="C36" s="1629" t="str">
        <f>IF('Building Input'!C59="","",'Building Input'!C59)</f>
        <v/>
      </c>
      <c r="D36" s="1835" t="str">
        <f>IF('Building Input'!D59="","",'Building Input'!D59)</f>
        <v/>
      </c>
      <c r="E36" s="2439" t="str">
        <f t="shared" si="8"/>
        <v/>
      </c>
      <c r="F36" s="2426" t="str">
        <f>IF('Building Input'!F59="","",'Building Input'!F59)</f>
        <v/>
      </c>
      <c r="G36" s="1834" t="str">
        <f>IF('Building Input'!G59="","",'Building Input'!G59)</f>
        <v/>
      </c>
      <c r="H36" s="2417"/>
      <c r="I36" s="2450" t="str">
        <f t="shared" si="0"/>
        <v/>
      </c>
      <c r="J36" s="2451" t="str">
        <f t="shared" si="1"/>
        <v/>
      </c>
      <c r="K36" s="674"/>
      <c r="L36" s="2435" t="str">
        <f t="shared" si="2"/>
        <v/>
      </c>
      <c r="M36" s="2435" t="str">
        <f t="shared" si="3"/>
        <v/>
      </c>
      <c r="N36" s="2442">
        <f t="shared" si="4"/>
        <v>0</v>
      </c>
      <c r="O36" s="2435" t="str">
        <f t="shared" si="5"/>
        <v/>
      </c>
      <c r="P36" s="2435" t="str">
        <f t="shared" si="6"/>
        <v/>
      </c>
      <c r="Q36" s="2442">
        <f t="shared" si="7"/>
        <v>0</v>
      </c>
      <c r="R36" s="674"/>
      <c r="S36" s="1337"/>
      <c r="U36" s="1337"/>
      <c r="V36" s="1337"/>
      <c r="W36" s="1337"/>
      <c r="X36" s="1337"/>
    </row>
    <row r="37" spans="2:24">
      <c r="B37" s="2432">
        <v>27</v>
      </c>
      <c r="C37" s="1629" t="str">
        <f>IF('Building Input'!C60="","",'Building Input'!C60)</f>
        <v/>
      </c>
      <c r="D37" s="1835" t="str">
        <f>IF('Building Input'!D60="","",'Building Input'!D60)</f>
        <v/>
      </c>
      <c r="E37" s="2439" t="str">
        <f t="shared" si="8"/>
        <v/>
      </c>
      <c r="F37" s="2426" t="str">
        <f>IF('Building Input'!F60="","",'Building Input'!F60)</f>
        <v/>
      </c>
      <c r="G37" s="1834" t="str">
        <f>IF('Building Input'!G60="","",'Building Input'!G60)</f>
        <v/>
      </c>
      <c r="H37" s="2417"/>
      <c r="I37" s="2450" t="str">
        <f t="shared" si="0"/>
        <v/>
      </c>
      <c r="J37" s="2451" t="str">
        <f t="shared" si="1"/>
        <v/>
      </c>
      <c r="K37" s="674"/>
      <c r="L37" s="2435" t="str">
        <f t="shared" si="2"/>
        <v/>
      </c>
      <c r="M37" s="2435" t="str">
        <f t="shared" si="3"/>
        <v/>
      </c>
      <c r="N37" s="2442">
        <f t="shared" si="4"/>
        <v>0</v>
      </c>
      <c r="O37" s="2435" t="str">
        <f t="shared" si="5"/>
        <v/>
      </c>
      <c r="P37" s="2435" t="str">
        <f t="shared" si="6"/>
        <v/>
      </c>
      <c r="Q37" s="2442">
        <f t="shared" si="7"/>
        <v>0</v>
      </c>
      <c r="R37" s="674"/>
      <c r="S37" s="1337"/>
      <c r="U37" s="1337"/>
      <c r="V37" s="1337"/>
      <c r="W37" s="1337"/>
      <c r="X37" s="1337"/>
    </row>
    <row r="38" spans="2:24">
      <c r="B38" s="2432">
        <v>28</v>
      </c>
      <c r="C38" s="1629" t="str">
        <f>IF('Building Input'!C61="","",'Building Input'!C61)</f>
        <v/>
      </c>
      <c r="D38" s="1835" t="str">
        <f>IF('Building Input'!D61="","",'Building Input'!D61)</f>
        <v/>
      </c>
      <c r="E38" s="2439" t="str">
        <f t="shared" si="8"/>
        <v/>
      </c>
      <c r="F38" s="2426" t="str">
        <f>IF('Building Input'!F61="","",'Building Input'!F61)</f>
        <v/>
      </c>
      <c r="G38" s="1834" t="str">
        <f>IF('Building Input'!G61="","",'Building Input'!G61)</f>
        <v/>
      </c>
      <c r="H38" s="2417"/>
      <c r="I38" s="2450" t="str">
        <f t="shared" si="0"/>
        <v/>
      </c>
      <c r="J38" s="2451" t="str">
        <f t="shared" si="1"/>
        <v/>
      </c>
      <c r="K38" s="674"/>
      <c r="L38" s="2435" t="str">
        <f t="shared" si="2"/>
        <v/>
      </c>
      <c r="M38" s="2435" t="str">
        <f t="shared" si="3"/>
        <v/>
      </c>
      <c r="N38" s="2442">
        <f t="shared" si="4"/>
        <v>0</v>
      </c>
      <c r="O38" s="2435" t="str">
        <f t="shared" si="5"/>
        <v/>
      </c>
      <c r="P38" s="2435" t="str">
        <f t="shared" si="6"/>
        <v/>
      </c>
      <c r="Q38" s="2442">
        <f t="shared" si="7"/>
        <v>0</v>
      </c>
      <c r="R38" s="674"/>
      <c r="S38" s="1337"/>
      <c r="U38" s="1337"/>
      <c r="V38" s="1337"/>
      <c r="W38" s="1337"/>
      <c r="X38" s="1337"/>
    </row>
    <row r="39" spans="2:24">
      <c r="B39" s="2432">
        <v>29</v>
      </c>
      <c r="C39" s="1629" t="str">
        <f>IF('Building Input'!C62="","",'Building Input'!C62)</f>
        <v/>
      </c>
      <c r="D39" s="1835" t="str">
        <f>IF('Building Input'!D62="","",'Building Input'!D62)</f>
        <v/>
      </c>
      <c r="E39" s="2439" t="str">
        <f t="shared" si="8"/>
        <v/>
      </c>
      <c r="F39" s="2426" t="str">
        <f>IF('Building Input'!F62="","",'Building Input'!F62)</f>
        <v/>
      </c>
      <c r="G39" s="1834" t="str">
        <f>IF('Building Input'!G62="","",'Building Input'!G62)</f>
        <v/>
      </c>
      <c r="H39" s="2417"/>
      <c r="I39" s="2450" t="str">
        <f t="shared" si="0"/>
        <v/>
      </c>
      <c r="J39" s="2451" t="str">
        <f t="shared" si="1"/>
        <v/>
      </c>
      <c r="K39" s="674"/>
      <c r="L39" s="2435" t="str">
        <f t="shared" si="2"/>
        <v/>
      </c>
      <c r="M39" s="2435" t="str">
        <f t="shared" si="3"/>
        <v/>
      </c>
      <c r="N39" s="2442">
        <f t="shared" si="4"/>
        <v>0</v>
      </c>
      <c r="O39" s="2435" t="str">
        <f t="shared" si="5"/>
        <v/>
      </c>
      <c r="P39" s="2435" t="str">
        <f t="shared" si="6"/>
        <v/>
      </c>
      <c r="Q39" s="2442">
        <f t="shared" si="7"/>
        <v>0</v>
      </c>
      <c r="R39" s="674"/>
      <c r="S39" s="1337"/>
      <c r="U39" s="1337"/>
      <c r="V39" s="1337"/>
      <c r="W39" s="1337"/>
      <c r="X39" s="1337"/>
    </row>
    <row r="40" spans="2:24">
      <c r="B40" s="2432">
        <v>30</v>
      </c>
      <c r="C40" s="1629" t="str">
        <f>IF('Building Input'!C63="","",'Building Input'!C63)</f>
        <v/>
      </c>
      <c r="D40" s="1835" t="str">
        <f>IF('Building Input'!D63="","",'Building Input'!D63)</f>
        <v/>
      </c>
      <c r="E40" s="2439" t="str">
        <f t="shared" si="8"/>
        <v/>
      </c>
      <c r="F40" s="2426" t="str">
        <f>IF('Building Input'!F63="","",'Building Input'!F63)</f>
        <v/>
      </c>
      <c r="G40" s="1834" t="str">
        <f>IF('Building Input'!G63="","",'Building Input'!G63)</f>
        <v/>
      </c>
      <c r="H40" s="2417"/>
      <c r="I40" s="2450" t="str">
        <f t="shared" si="0"/>
        <v/>
      </c>
      <c r="J40" s="2451" t="str">
        <f t="shared" si="1"/>
        <v/>
      </c>
      <c r="K40" s="674"/>
      <c r="L40" s="2435" t="str">
        <f t="shared" si="2"/>
        <v/>
      </c>
      <c r="M40" s="2435" t="str">
        <f t="shared" si="3"/>
        <v/>
      </c>
      <c r="N40" s="2442">
        <f t="shared" si="4"/>
        <v>0</v>
      </c>
      <c r="O40" s="2435" t="str">
        <f t="shared" si="5"/>
        <v/>
      </c>
      <c r="P40" s="2435" t="str">
        <f t="shared" si="6"/>
        <v/>
      </c>
      <c r="Q40" s="2442">
        <f t="shared" si="7"/>
        <v>0</v>
      </c>
      <c r="R40" s="674"/>
      <c r="S40" s="1337"/>
      <c r="U40" s="1337"/>
      <c r="V40" s="1337"/>
      <c r="W40" s="1337"/>
      <c r="X40" s="1337"/>
    </row>
    <row r="41" spans="2:24">
      <c r="B41" s="2432">
        <v>31</v>
      </c>
      <c r="C41" s="1629" t="str">
        <f>IF('Building Input'!C64="","",'Building Input'!C64)</f>
        <v/>
      </c>
      <c r="D41" s="1835" t="str">
        <f>IF('Building Input'!D64="","",'Building Input'!D64)</f>
        <v/>
      </c>
      <c r="E41" s="2439" t="str">
        <f t="shared" si="8"/>
        <v/>
      </c>
      <c r="F41" s="2426" t="str">
        <f>IF('Building Input'!F64="","",'Building Input'!F64)</f>
        <v/>
      </c>
      <c r="G41" s="1834" t="str">
        <f>IF('Building Input'!G64="","",'Building Input'!G64)</f>
        <v/>
      </c>
      <c r="H41" s="2417"/>
      <c r="I41" s="2450" t="str">
        <f t="shared" si="0"/>
        <v/>
      </c>
      <c r="J41" s="2451" t="str">
        <f t="shared" si="1"/>
        <v/>
      </c>
      <c r="K41" s="674"/>
      <c r="L41" s="2435" t="str">
        <f t="shared" si="2"/>
        <v/>
      </c>
      <c r="M41" s="2435" t="str">
        <f t="shared" si="3"/>
        <v/>
      </c>
      <c r="N41" s="2442">
        <f t="shared" si="4"/>
        <v>0</v>
      </c>
      <c r="O41" s="2435" t="str">
        <f t="shared" si="5"/>
        <v/>
      </c>
      <c r="P41" s="2435" t="str">
        <f t="shared" si="6"/>
        <v/>
      </c>
      <c r="Q41" s="2442">
        <f t="shared" si="7"/>
        <v>0</v>
      </c>
      <c r="R41" s="674"/>
      <c r="S41" s="1337"/>
      <c r="U41" s="1337"/>
      <c r="V41" s="1337"/>
      <c r="W41" s="1337"/>
      <c r="X41" s="1337"/>
    </row>
    <row r="42" spans="2:24">
      <c r="B42" s="2432">
        <v>32</v>
      </c>
      <c r="C42" s="1629" t="str">
        <f>IF('Building Input'!C65="","",'Building Input'!C65)</f>
        <v/>
      </c>
      <c r="D42" s="1835" t="str">
        <f>IF('Building Input'!D65="","",'Building Input'!D65)</f>
        <v/>
      </c>
      <c r="E42" s="2439" t="str">
        <f t="shared" si="8"/>
        <v/>
      </c>
      <c r="F42" s="2426" t="str">
        <f>IF('Building Input'!F65="","",'Building Input'!F65)</f>
        <v/>
      </c>
      <c r="G42" s="1834" t="str">
        <f>IF('Building Input'!G65="","",'Building Input'!G65)</f>
        <v/>
      </c>
      <c r="H42" s="2417"/>
      <c r="I42" s="2450" t="str">
        <f t="shared" si="0"/>
        <v/>
      </c>
      <c r="J42" s="2451" t="str">
        <f t="shared" si="1"/>
        <v/>
      </c>
      <c r="K42" s="674"/>
      <c r="L42" s="2435" t="str">
        <f t="shared" si="2"/>
        <v/>
      </c>
      <c r="M42" s="2435" t="str">
        <f t="shared" si="3"/>
        <v/>
      </c>
      <c r="N42" s="2442">
        <f t="shared" si="4"/>
        <v>0</v>
      </c>
      <c r="O42" s="2435" t="str">
        <f t="shared" si="5"/>
        <v/>
      </c>
      <c r="P42" s="2435" t="str">
        <f t="shared" si="6"/>
        <v/>
      </c>
      <c r="Q42" s="2442">
        <f t="shared" si="7"/>
        <v>0</v>
      </c>
      <c r="R42" s="674"/>
      <c r="S42" s="1337"/>
      <c r="U42" s="1337"/>
      <c r="V42" s="1337"/>
      <c r="W42" s="1337"/>
      <c r="X42" s="1337"/>
    </row>
    <row r="43" spans="2:24">
      <c r="B43" s="2432">
        <v>33</v>
      </c>
      <c r="C43" s="1629" t="str">
        <f>IF('Building Input'!C66="","",'Building Input'!C66)</f>
        <v/>
      </c>
      <c r="D43" s="1835" t="str">
        <f>IF('Building Input'!D66="","",'Building Input'!D66)</f>
        <v/>
      </c>
      <c r="E43" s="2439" t="str">
        <f t="shared" si="8"/>
        <v/>
      </c>
      <c r="F43" s="2426" t="str">
        <f>IF('Building Input'!F66="","",'Building Input'!F66)</f>
        <v/>
      </c>
      <c r="G43" s="1834" t="str">
        <f>IF('Building Input'!G66="","",'Building Input'!G66)</f>
        <v/>
      </c>
      <c r="H43" s="2417"/>
      <c r="I43" s="2450" t="str">
        <f t="shared" si="0"/>
        <v/>
      </c>
      <c r="J43" s="2451" t="str">
        <f t="shared" si="1"/>
        <v/>
      </c>
      <c r="K43" s="674"/>
      <c r="L43" s="2435" t="str">
        <f t="shared" si="2"/>
        <v/>
      </c>
      <c r="M43" s="2435" t="str">
        <f t="shared" si="3"/>
        <v/>
      </c>
      <c r="N43" s="2442">
        <f t="shared" si="4"/>
        <v>0</v>
      </c>
      <c r="O43" s="2435" t="str">
        <f t="shared" si="5"/>
        <v/>
      </c>
      <c r="P43" s="2435" t="str">
        <f t="shared" si="6"/>
        <v/>
      </c>
      <c r="Q43" s="2442">
        <f t="shared" si="7"/>
        <v>0</v>
      </c>
      <c r="R43" s="674"/>
      <c r="S43" s="1337"/>
      <c r="U43" s="1337"/>
      <c r="V43" s="1337"/>
      <c r="W43" s="1337"/>
      <c r="X43" s="1337"/>
    </row>
    <row r="44" spans="2:24">
      <c r="B44" s="2432">
        <v>34</v>
      </c>
      <c r="C44" s="1629" t="str">
        <f>IF('Building Input'!C67="","",'Building Input'!C67)</f>
        <v/>
      </c>
      <c r="D44" s="1835" t="str">
        <f>IF('Building Input'!D67="","",'Building Input'!D67)</f>
        <v/>
      </c>
      <c r="E44" s="2439" t="str">
        <f t="shared" si="8"/>
        <v/>
      </c>
      <c r="F44" s="2426" t="str">
        <f>IF('Building Input'!F67="","",'Building Input'!F67)</f>
        <v/>
      </c>
      <c r="G44" s="1834" t="str">
        <f>IF('Building Input'!G67="","",'Building Input'!G67)</f>
        <v/>
      </c>
      <c r="H44" s="2417"/>
      <c r="I44" s="2450" t="str">
        <f t="shared" si="0"/>
        <v/>
      </c>
      <c r="J44" s="2451" t="str">
        <f t="shared" si="1"/>
        <v/>
      </c>
      <c r="K44" s="674"/>
      <c r="L44" s="2435" t="str">
        <f t="shared" si="2"/>
        <v/>
      </c>
      <c r="M44" s="2435" t="str">
        <f t="shared" si="3"/>
        <v/>
      </c>
      <c r="N44" s="2442">
        <f t="shared" si="4"/>
        <v>0</v>
      </c>
      <c r="O44" s="2435" t="str">
        <f t="shared" si="5"/>
        <v/>
      </c>
      <c r="P44" s="2435" t="str">
        <f t="shared" si="6"/>
        <v/>
      </c>
      <c r="Q44" s="2442">
        <f t="shared" si="7"/>
        <v>0</v>
      </c>
      <c r="R44" s="674"/>
      <c r="S44" s="1337"/>
      <c r="U44" s="1337"/>
      <c r="V44" s="1337"/>
      <c r="W44" s="1337"/>
      <c r="X44" s="1337"/>
    </row>
    <row r="45" spans="2:24">
      <c r="B45" s="2432">
        <v>35</v>
      </c>
      <c r="C45" s="1629" t="str">
        <f>IF('Building Input'!C68="","",'Building Input'!C68)</f>
        <v/>
      </c>
      <c r="D45" s="1835" t="str">
        <f>IF('Building Input'!D68="","",'Building Input'!D68)</f>
        <v/>
      </c>
      <c r="E45" s="2439" t="str">
        <f t="shared" si="8"/>
        <v/>
      </c>
      <c r="F45" s="2426" t="str">
        <f>IF('Building Input'!F68="","",'Building Input'!F68)</f>
        <v/>
      </c>
      <c r="G45" s="1834" t="str">
        <f>IF('Building Input'!G68="","",'Building Input'!G68)</f>
        <v/>
      </c>
      <c r="H45" s="2417"/>
      <c r="I45" s="2450" t="str">
        <f t="shared" si="0"/>
        <v/>
      </c>
      <c r="J45" s="2451" t="str">
        <f t="shared" si="1"/>
        <v/>
      </c>
      <c r="K45" s="674"/>
      <c r="L45" s="2435" t="str">
        <f t="shared" si="2"/>
        <v/>
      </c>
      <c r="M45" s="2435" t="str">
        <f t="shared" si="3"/>
        <v/>
      </c>
      <c r="N45" s="2442">
        <f t="shared" si="4"/>
        <v>0</v>
      </c>
      <c r="O45" s="2435" t="str">
        <f t="shared" si="5"/>
        <v/>
      </c>
      <c r="P45" s="2435" t="str">
        <f t="shared" si="6"/>
        <v/>
      </c>
      <c r="Q45" s="2442">
        <f t="shared" si="7"/>
        <v>0</v>
      </c>
      <c r="R45" s="674"/>
      <c r="S45" s="1337"/>
      <c r="U45" s="1337"/>
      <c r="V45" s="1337"/>
      <c r="W45" s="1337"/>
      <c r="X45" s="1337"/>
    </row>
    <row r="46" spans="2:24">
      <c r="B46" s="2432">
        <v>36</v>
      </c>
      <c r="C46" s="1629" t="str">
        <f>IF('Building Input'!C69="","",'Building Input'!C69)</f>
        <v/>
      </c>
      <c r="D46" s="1835" t="str">
        <f>IF('Building Input'!D69="","",'Building Input'!D69)</f>
        <v/>
      </c>
      <c r="E46" s="2439" t="str">
        <f t="shared" si="8"/>
        <v/>
      </c>
      <c r="F46" s="2426" t="str">
        <f>IF('Building Input'!F69="","",'Building Input'!F69)</f>
        <v/>
      </c>
      <c r="G46" s="1834" t="str">
        <f>IF('Building Input'!G69="","",'Building Input'!G69)</f>
        <v/>
      </c>
      <c r="H46" s="2417"/>
      <c r="I46" s="2450" t="str">
        <f t="shared" si="0"/>
        <v/>
      </c>
      <c r="J46" s="2451" t="str">
        <f t="shared" si="1"/>
        <v/>
      </c>
      <c r="K46" s="674"/>
      <c r="L46" s="2435" t="str">
        <f t="shared" si="2"/>
        <v/>
      </c>
      <c r="M46" s="2435" t="str">
        <f t="shared" si="3"/>
        <v/>
      </c>
      <c r="N46" s="2442">
        <f t="shared" si="4"/>
        <v>0</v>
      </c>
      <c r="O46" s="2435" t="str">
        <f t="shared" si="5"/>
        <v/>
      </c>
      <c r="P46" s="2435" t="str">
        <f t="shared" si="6"/>
        <v/>
      </c>
      <c r="Q46" s="2442">
        <f t="shared" si="7"/>
        <v>0</v>
      </c>
      <c r="R46" s="674"/>
      <c r="S46" s="1337"/>
      <c r="U46" s="1337"/>
      <c r="V46" s="1337"/>
      <c r="W46" s="1337"/>
      <c r="X46" s="1337"/>
    </row>
    <row r="47" spans="2:24">
      <c r="B47" s="2432">
        <v>37</v>
      </c>
      <c r="C47" s="1629" t="str">
        <f>IF('Building Input'!C70="","",'Building Input'!C70)</f>
        <v/>
      </c>
      <c r="D47" s="1835" t="str">
        <f>IF('Building Input'!D70="","",'Building Input'!D70)</f>
        <v/>
      </c>
      <c r="E47" s="2439" t="str">
        <f t="shared" si="8"/>
        <v/>
      </c>
      <c r="F47" s="2426" t="str">
        <f>IF('Building Input'!F70="","",'Building Input'!F70)</f>
        <v/>
      </c>
      <c r="G47" s="1834" t="str">
        <f>IF('Building Input'!G70="","",'Building Input'!G70)</f>
        <v/>
      </c>
      <c r="H47" s="2417"/>
      <c r="I47" s="2450" t="str">
        <f t="shared" si="0"/>
        <v/>
      </c>
      <c r="J47" s="2451" t="str">
        <f t="shared" si="1"/>
        <v/>
      </c>
      <c r="K47" s="674"/>
      <c r="L47" s="2435" t="str">
        <f t="shared" si="2"/>
        <v/>
      </c>
      <c r="M47" s="2435" t="str">
        <f t="shared" si="3"/>
        <v/>
      </c>
      <c r="N47" s="2442">
        <f t="shared" si="4"/>
        <v>0</v>
      </c>
      <c r="O47" s="2435" t="str">
        <f t="shared" si="5"/>
        <v/>
      </c>
      <c r="P47" s="2435" t="str">
        <f t="shared" si="6"/>
        <v/>
      </c>
      <c r="Q47" s="2442">
        <f t="shared" si="7"/>
        <v>0</v>
      </c>
      <c r="R47" s="674"/>
      <c r="S47" s="1337"/>
      <c r="U47" s="1337"/>
      <c r="V47" s="1337"/>
      <c r="W47" s="1337"/>
      <c r="X47" s="1337"/>
    </row>
    <row r="48" spans="2:24">
      <c r="B48" s="2432">
        <v>38</v>
      </c>
      <c r="C48" s="1629" t="str">
        <f>IF('Building Input'!C71="","",'Building Input'!C71)</f>
        <v/>
      </c>
      <c r="D48" s="1835" t="str">
        <f>IF('Building Input'!D71="","",'Building Input'!D71)</f>
        <v/>
      </c>
      <c r="E48" s="2439" t="str">
        <f t="shared" si="8"/>
        <v/>
      </c>
      <c r="F48" s="2426" t="str">
        <f>IF('Building Input'!F71="","",'Building Input'!F71)</f>
        <v/>
      </c>
      <c r="G48" s="1834" t="str">
        <f>IF('Building Input'!G71="","",'Building Input'!G71)</f>
        <v/>
      </c>
      <c r="H48" s="2417"/>
      <c r="I48" s="2450" t="str">
        <f t="shared" si="0"/>
        <v/>
      </c>
      <c r="J48" s="2451" t="str">
        <f t="shared" si="1"/>
        <v/>
      </c>
      <c r="K48" s="674"/>
      <c r="L48" s="2435" t="str">
        <f t="shared" si="2"/>
        <v/>
      </c>
      <c r="M48" s="2435" t="str">
        <f t="shared" si="3"/>
        <v/>
      </c>
      <c r="N48" s="2442">
        <f t="shared" si="4"/>
        <v>0</v>
      </c>
      <c r="O48" s="2435" t="str">
        <f t="shared" si="5"/>
        <v/>
      </c>
      <c r="P48" s="2435" t="str">
        <f t="shared" si="6"/>
        <v/>
      </c>
      <c r="Q48" s="2442">
        <f t="shared" si="7"/>
        <v>0</v>
      </c>
      <c r="R48" s="674"/>
      <c r="S48" s="1337"/>
      <c r="U48" s="1337"/>
      <c r="V48" s="1337"/>
      <c r="W48" s="1337"/>
      <c r="X48" s="1337"/>
    </row>
    <row r="49" spans="2:24">
      <c r="B49" s="2432">
        <v>39</v>
      </c>
      <c r="C49" s="1629" t="str">
        <f>IF('Building Input'!C72="","",'Building Input'!C72)</f>
        <v/>
      </c>
      <c r="D49" s="1835" t="str">
        <f>IF('Building Input'!D72="","",'Building Input'!D72)</f>
        <v/>
      </c>
      <c r="E49" s="2439" t="str">
        <f t="shared" si="8"/>
        <v/>
      </c>
      <c r="F49" s="2426" t="str">
        <f>IF('Building Input'!F72="","",'Building Input'!F72)</f>
        <v/>
      </c>
      <c r="G49" s="1834" t="str">
        <f>IF('Building Input'!G72="","",'Building Input'!G72)</f>
        <v/>
      </c>
      <c r="H49" s="2417"/>
      <c r="I49" s="2450" t="str">
        <f t="shared" si="0"/>
        <v/>
      </c>
      <c r="J49" s="2451" t="str">
        <f t="shared" si="1"/>
        <v/>
      </c>
      <c r="K49" s="674"/>
      <c r="L49" s="2435" t="str">
        <f t="shared" si="2"/>
        <v/>
      </c>
      <c r="M49" s="2435" t="str">
        <f t="shared" si="3"/>
        <v/>
      </c>
      <c r="N49" s="2442">
        <f t="shared" si="4"/>
        <v>0</v>
      </c>
      <c r="O49" s="2435" t="str">
        <f t="shared" si="5"/>
        <v/>
      </c>
      <c r="P49" s="2435" t="str">
        <f t="shared" si="6"/>
        <v/>
      </c>
      <c r="Q49" s="2442">
        <f t="shared" si="7"/>
        <v>0</v>
      </c>
      <c r="R49" s="674"/>
      <c r="S49" s="1337"/>
      <c r="U49" s="1337"/>
      <c r="V49" s="1337"/>
      <c r="W49" s="1337"/>
      <c r="X49" s="1337"/>
    </row>
    <row r="50" spans="2:24" ht="13.5" thickBot="1">
      <c r="B50" s="2432">
        <v>40</v>
      </c>
      <c r="C50" s="1629" t="str">
        <f>IF('Building Input'!C73="","",'Building Input'!C73)</f>
        <v/>
      </c>
      <c r="D50" s="1835" t="str">
        <f>IF('Building Input'!D73="","",'Building Input'!D73)</f>
        <v/>
      </c>
      <c r="E50" s="2439" t="str">
        <f t="shared" si="8"/>
        <v/>
      </c>
      <c r="F50" s="2426" t="str">
        <f>IF('Building Input'!F73="","",'Building Input'!F73)</f>
        <v/>
      </c>
      <c r="G50" s="1834" t="str">
        <f>IF('Building Input'!G73="","",'Building Input'!G73)</f>
        <v/>
      </c>
      <c r="H50" s="2417"/>
      <c r="I50" s="2450" t="str">
        <f t="shared" si="0"/>
        <v/>
      </c>
      <c r="J50" s="2451" t="str">
        <f t="shared" si="1"/>
        <v/>
      </c>
      <c r="K50" s="674"/>
      <c r="L50" s="2435" t="str">
        <f t="shared" si="2"/>
        <v/>
      </c>
      <c r="M50" s="2435" t="str">
        <f t="shared" si="3"/>
        <v/>
      </c>
      <c r="N50" s="2442">
        <f t="shared" si="4"/>
        <v>0</v>
      </c>
      <c r="O50" s="2435" t="str">
        <f t="shared" si="5"/>
        <v/>
      </c>
      <c r="P50" s="2435" t="str">
        <f t="shared" si="6"/>
        <v/>
      </c>
      <c r="Q50" s="2442">
        <f t="shared" si="7"/>
        <v>0</v>
      </c>
      <c r="R50" s="674"/>
      <c r="S50" s="1337"/>
      <c r="U50" s="1337"/>
      <c r="V50" s="1337"/>
      <c r="W50" s="1337"/>
      <c r="X50" s="1337"/>
    </row>
    <row r="51" spans="2:24" ht="6" customHeight="1" thickBot="1">
      <c r="B51" s="1830"/>
      <c r="C51" s="1829"/>
      <c r="D51" s="1829"/>
      <c r="E51" s="2429"/>
      <c r="F51" s="1829"/>
      <c r="G51" s="1829"/>
      <c r="H51" s="2433"/>
      <c r="I51" s="2452"/>
      <c r="J51" s="2448"/>
      <c r="K51" s="674"/>
      <c r="L51" s="674"/>
      <c r="M51" s="674"/>
      <c r="N51" s="674"/>
      <c r="O51" s="674"/>
      <c r="P51" s="674"/>
      <c r="Q51" s="674"/>
      <c r="R51" s="674"/>
      <c r="S51" s="1337"/>
      <c r="U51" s="1337"/>
      <c r="V51" s="1337"/>
      <c r="W51" s="1337"/>
      <c r="X51" s="1337"/>
    </row>
    <row r="52" spans="2:24" ht="13.5" thickBot="1">
      <c r="K52" s="674"/>
      <c r="L52" s="674"/>
      <c r="M52" s="674"/>
      <c r="N52" s="2443">
        <f>SUM(N11:N50)</f>
        <v>0</v>
      </c>
      <c r="O52" s="674"/>
      <c r="P52" s="674"/>
      <c r="Q52" s="2443">
        <f>SUM(Q11:Q50)</f>
        <v>0</v>
      </c>
      <c r="R52" s="674"/>
      <c r="S52" s="1337"/>
      <c r="U52" s="1337"/>
      <c r="V52" s="1337"/>
      <c r="W52" s="1337"/>
      <c r="X52" s="1337"/>
    </row>
    <row r="53" spans="2:24" ht="21" customHeight="1" thickBot="1">
      <c r="D53" s="3701" t="s">
        <v>1570</v>
      </c>
      <c r="E53" s="3702"/>
      <c r="F53" s="3702"/>
      <c r="G53" s="3702"/>
      <c r="H53" s="3702"/>
      <c r="I53" s="3703"/>
      <c r="J53" s="2453">
        <f>N52</f>
        <v>0</v>
      </c>
    </row>
    <row r="54" spans="2:24" ht="3.75" customHeight="1" thickBot="1">
      <c r="D54" s="2416"/>
      <c r="E54" s="2417"/>
      <c r="F54" s="2417"/>
      <c r="G54" s="2417"/>
      <c r="H54" s="2417"/>
      <c r="I54" s="2417"/>
      <c r="J54" s="2418"/>
    </row>
    <row r="55" spans="2:24" ht="21" customHeight="1" thickBot="1">
      <c r="D55" s="3701" t="s">
        <v>1571</v>
      </c>
      <c r="E55" s="3702"/>
      <c r="F55" s="3702"/>
      <c r="G55" s="3702"/>
      <c r="H55" s="3702"/>
      <c r="I55" s="3703"/>
      <c r="J55" s="2453">
        <f>Q52</f>
        <v>0</v>
      </c>
    </row>
  </sheetData>
  <sheetProtection password="AD9B" sheet="1" objects="1" scenarios="1"/>
  <mergeCells count="13">
    <mergeCell ref="B7:B9"/>
    <mergeCell ref="C7:C9"/>
    <mergeCell ref="D7:D9"/>
    <mergeCell ref="E7:E9"/>
    <mergeCell ref="F7:F9"/>
    <mergeCell ref="D55:I55"/>
    <mergeCell ref="X2:AA2"/>
    <mergeCell ref="G3:I3"/>
    <mergeCell ref="I7:J9"/>
    <mergeCell ref="D53:I53"/>
    <mergeCell ref="M9:N9"/>
    <mergeCell ref="P9:Q9"/>
    <mergeCell ref="G7:G9"/>
  </mergeCells>
  <conditionalFormatting sqref="I11:J50">
    <cfRule type="cellIs" dxfId="6" priority="2" operator="equal">
      <formula>"Yes"</formula>
    </cfRule>
  </conditionalFormatting>
  <conditionalFormatting sqref="J11:J50">
    <cfRule type="expression" dxfId="5" priority="1">
      <formula>I11="Yes"</formula>
    </cfRule>
  </conditionalFormatting>
  <pageMargins left="0.59055118110236227" right="0.59055118110236227" top="0.47244094488188981" bottom="0.47244094488188981" header="0.23622047244094491" footer="0.35433070866141736"/>
  <pageSetup paperSize="9" scale="61" orientation="portrait" blackAndWhite="1" horizontalDpi="300" verticalDpi="300" r:id="rId1"/>
  <headerFooter alignWithMargins="0">
    <oddHeader>&amp;LGreen Building Council of South Africa&amp;R&amp;T   &amp;D</oddHeader>
    <oddFooter>&amp;L&amp;F&amp;CPage &amp;P of &amp;N&amp;RCategory: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6" sqref="D6"/>
    </sheetView>
  </sheetViews>
  <sheetFormatPr defaultRowHeight="12.75"/>
  <cols>
    <col min="1" max="1" width="39.125" bestFit="1" customWidth="1"/>
    <col min="4" max="4" width="7" bestFit="1" customWidth="1"/>
  </cols>
  <sheetData>
    <row r="1" spans="1:4" ht="15">
      <c r="A1" s="2971" t="s">
        <v>2098</v>
      </c>
      <c r="B1" s="2971" t="s">
        <v>2097</v>
      </c>
      <c r="C1" s="2975" t="s">
        <v>2096</v>
      </c>
      <c r="D1" s="2971" t="s">
        <v>2111</v>
      </c>
    </row>
    <row r="2" spans="1:4">
      <c r="A2" t="s">
        <v>2223</v>
      </c>
      <c r="B2">
        <f>'Mat-12 Eff. Dwelling Size Calc.'!J3</f>
        <v>0</v>
      </c>
      <c r="C2" t="s">
        <v>2224</v>
      </c>
    </row>
    <row r="3" spans="1:4">
      <c r="A3" t="s">
        <v>2225</v>
      </c>
      <c r="B3">
        <f>'Mat-12 Eff. Dwelling Size Calc.'!J53</f>
        <v>0</v>
      </c>
      <c r="C3" t="s">
        <v>2226</v>
      </c>
    </row>
    <row r="4" spans="1:4">
      <c r="A4" t="s">
        <v>2227</v>
      </c>
      <c r="B4">
        <f>'Mat-12 Eff. Dwelling Size Calc.'!J55</f>
        <v>0</v>
      </c>
      <c r="C4" t="s">
        <v>2228</v>
      </c>
    </row>
  </sheetData>
  <sheetProtection algorithmName="SHA-512" hashValue="ftCYe6rLA4fwPJlxizfmvyrpUg0FwGDLWFVIGXfYnuAn0Mhr05yRjhjW0ezUgPW3GuAlOqfrEEN0+pBf8A7GYA==" saltValue="mSpKCC2EQRn7leF1HKYbRg=="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U33"/>
  <sheetViews>
    <sheetView zoomScale="80" zoomScaleNormal="80" zoomScaleSheetLayoutView="42"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5"/>
  <cols>
    <col min="1" max="1" width="7.25" style="593" customWidth="1"/>
    <col min="2" max="2" width="15.125" style="593" customWidth="1"/>
    <col min="3" max="3" width="27.625" style="593" customWidth="1"/>
    <col min="4" max="4" width="74.625" style="593" customWidth="1"/>
    <col min="5" max="7" width="12.625" style="788" customWidth="1"/>
    <col min="8" max="8" width="31.625" style="596" customWidth="1"/>
    <col min="9" max="9" width="10.875" style="593" customWidth="1"/>
    <col min="10" max="10" width="8.875" style="593" customWidth="1"/>
    <col min="11" max="11" width="8.875" style="593" hidden="1" customWidth="1"/>
    <col min="12" max="13" width="7.875" style="593" hidden="1" customWidth="1"/>
    <col min="14" max="18" width="7.875" style="1079" hidden="1" customWidth="1"/>
    <col min="19" max="21" width="7.875" style="593" hidden="1" customWidth="1"/>
    <col min="22" max="57" width="7.875" style="593" customWidth="1"/>
    <col min="58" max="16384" width="7.875" style="593"/>
  </cols>
  <sheetData>
    <row r="1" spans="1:20" s="783" customFormat="1" ht="24" customHeight="1" thickBot="1">
      <c r="A1" s="782" t="str">
        <f>Management!A1</f>
        <v>Green Star SA - Multi Unit Residential v1</v>
      </c>
      <c r="D1" s="530"/>
      <c r="E1" s="535"/>
      <c r="F1" s="536" t="s">
        <v>843</v>
      </c>
      <c r="G1" s="537">
        <f>'Credit Summary'!K80</f>
        <v>0.09</v>
      </c>
      <c r="H1" s="538" t="s">
        <v>845</v>
      </c>
      <c r="I1" s="544"/>
      <c r="N1" s="1503"/>
      <c r="O1" s="1503"/>
      <c r="P1" s="1503"/>
      <c r="Q1" s="1503"/>
      <c r="R1" s="1503"/>
    </row>
    <row r="2" spans="1:20" s="699" customFormat="1" ht="30" customHeight="1" thickBot="1">
      <c r="A2" s="531" t="s">
        <v>951</v>
      </c>
      <c r="D2" s="532" t="s">
        <v>844</v>
      </c>
      <c r="E2" s="525">
        <f>E17</f>
        <v>14</v>
      </c>
      <c r="F2" s="526">
        <f>F17</f>
        <v>0</v>
      </c>
      <c r="G2" s="525">
        <f>G17</f>
        <v>0</v>
      </c>
      <c r="H2" s="527">
        <f>'Credit Summary'!L80</f>
        <v>0</v>
      </c>
      <c r="I2" s="544"/>
      <c r="N2" s="1504"/>
      <c r="O2" s="1504" t="s">
        <v>580</v>
      </c>
      <c r="P2" s="1504"/>
      <c r="Q2" s="1504"/>
      <c r="R2" s="1504"/>
    </row>
    <row r="3" spans="1:20" s="784" customFormat="1" ht="19.5" customHeight="1" thickBot="1">
      <c r="A3" s="533" t="s">
        <v>204</v>
      </c>
      <c r="B3" s="571"/>
      <c r="C3" s="533" t="str">
        <f>IF('Building Input'!$D$5=0,"",'Building Input'!$D$5)</f>
        <v>Enter project name here</v>
      </c>
      <c r="D3" s="521"/>
      <c r="E3" s="535"/>
      <c r="F3" s="777" t="str">
        <f>IF(OR((I3=Calculation1!$B$84),(I3=Calculation1!$B$85),((F2+G2)&gt;E2)),Calculation1!$B$86,"")</f>
        <v/>
      </c>
      <c r="G3" s="535"/>
      <c r="H3" s="521"/>
      <c r="I3" s="590" t="str">
        <f>T(I8:I13)</f>
        <v/>
      </c>
      <c r="N3" s="1505"/>
      <c r="O3" s="1505"/>
      <c r="P3" s="1505"/>
      <c r="Q3" s="1505"/>
      <c r="R3" s="1505"/>
    </row>
    <row r="4" spans="1:20" ht="33" customHeight="1" thickBot="1">
      <c r="A4" s="554" t="s">
        <v>206</v>
      </c>
      <c r="B4" s="522" t="s">
        <v>207</v>
      </c>
      <c r="C4" s="522" t="s">
        <v>208</v>
      </c>
      <c r="D4" s="522" t="s">
        <v>320</v>
      </c>
      <c r="E4" s="523" t="s">
        <v>321</v>
      </c>
      <c r="F4" s="523" t="s">
        <v>644</v>
      </c>
      <c r="G4" s="523" t="s">
        <v>645</v>
      </c>
      <c r="H4" s="524" t="s">
        <v>646</v>
      </c>
    </row>
    <row r="5" spans="1:20" ht="231.75" customHeight="1">
      <c r="A5" s="3025" t="s">
        <v>1229</v>
      </c>
      <c r="B5" s="3715" t="s">
        <v>471</v>
      </c>
      <c r="C5" s="3717" t="s">
        <v>819</v>
      </c>
      <c r="D5" s="706" t="s">
        <v>1962</v>
      </c>
      <c r="E5" s="3719" t="s">
        <v>434</v>
      </c>
      <c r="F5" s="3722"/>
      <c r="G5" s="3722" t="str">
        <f>IF(O2="Yes",O29,O30)</f>
        <v>Eco- Conditional Requirement NOT met</v>
      </c>
      <c r="H5" s="3725" t="str">
        <f>IF(O2="Yes",O32,O33)</f>
        <v>The project team acknowledges that the design does NOT meet the conditional requirements as stipulated in the Green Star SA - MUR v1 Technical Manual. This Green Star SA project is therefore NOT eligible for formal certification by the GBCSA. Please refer to the Technical Manual for further information.</v>
      </c>
      <c r="I5" s="3718"/>
      <c r="J5" s="785"/>
      <c r="K5" s="786"/>
      <c r="L5" s="594"/>
    </row>
    <row r="6" spans="1:20" ht="261.75" customHeight="1">
      <c r="A6" s="3026"/>
      <c r="B6" s="3716"/>
      <c r="C6" s="3687"/>
      <c r="D6" s="706" t="s">
        <v>1963</v>
      </c>
      <c r="E6" s="3720"/>
      <c r="F6" s="3723"/>
      <c r="G6" s="3723"/>
      <c r="H6" s="3726"/>
      <c r="I6" s="3718"/>
      <c r="J6" s="785"/>
      <c r="K6" s="786"/>
      <c r="L6" s="594"/>
    </row>
    <row r="7" spans="1:20" ht="231" customHeight="1">
      <c r="A7" s="3027"/>
      <c r="B7" s="3684"/>
      <c r="C7" s="3016"/>
      <c r="D7" s="778" t="s">
        <v>1964</v>
      </c>
      <c r="E7" s="3721"/>
      <c r="F7" s="3724"/>
      <c r="G7" s="3724"/>
      <c r="H7" s="3727"/>
      <c r="I7" s="3718"/>
      <c r="J7" s="785"/>
      <c r="K7" s="786"/>
      <c r="L7" s="594"/>
    </row>
    <row r="8" spans="1:20" ht="260.25" customHeight="1">
      <c r="A8" s="212" t="s">
        <v>724</v>
      </c>
      <c r="B8" s="474" t="s">
        <v>790</v>
      </c>
      <c r="C8" s="474" t="s">
        <v>716</v>
      </c>
      <c r="D8" s="704" t="s">
        <v>1965</v>
      </c>
      <c r="E8" s="213">
        <f>IF(F8="na",0,1)</f>
        <v>1</v>
      </c>
      <c r="F8" s="1061"/>
      <c r="G8" s="1061"/>
      <c r="H8" s="1607"/>
      <c r="I8" s="587" t="str">
        <f>IF(ISBLANK(F8),IF(G8&gt;E8,Calculation1!$B$84,""),IF(F8="na","",IF(OR(F8="na",ISNUMBER(F8)),IF(F8+G8&gt;E8,Calculation1!$B$84,""),Calculation1!$B$85)))</f>
        <v/>
      </c>
      <c r="J8" s="785"/>
      <c r="K8" s="786"/>
      <c r="L8" s="594"/>
    </row>
    <row r="9" spans="1:20" ht="64.5" customHeight="1">
      <c r="A9" s="3038" t="s">
        <v>459</v>
      </c>
      <c r="B9" s="3015" t="s">
        <v>791</v>
      </c>
      <c r="C9" s="3305" t="s">
        <v>603</v>
      </c>
      <c r="D9" s="704" t="s">
        <v>1967</v>
      </c>
      <c r="E9" s="317">
        <v>1</v>
      </c>
      <c r="F9" s="1061"/>
      <c r="G9" s="1061"/>
      <c r="H9" s="3022"/>
      <c r="I9" s="546"/>
      <c r="J9" s="785"/>
      <c r="K9" s="786"/>
      <c r="L9" s="594"/>
    </row>
    <row r="10" spans="1:20" ht="70.5" customHeight="1">
      <c r="A10" s="3027"/>
      <c r="B10" s="3016"/>
      <c r="C10" s="3306"/>
      <c r="D10" s="778" t="s">
        <v>1966</v>
      </c>
      <c r="E10" s="317">
        <v>1</v>
      </c>
      <c r="F10" s="1061"/>
      <c r="G10" s="1061"/>
      <c r="H10" s="3024"/>
      <c r="I10" s="546"/>
      <c r="J10" s="785"/>
      <c r="K10" s="786"/>
      <c r="L10" s="594"/>
    </row>
    <row r="11" spans="1:20" ht="141" customHeight="1">
      <c r="A11" s="212" t="s">
        <v>460</v>
      </c>
      <c r="B11" s="474" t="s">
        <v>606</v>
      </c>
      <c r="C11" s="474" t="s">
        <v>328</v>
      </c>
      <c r="D11" s="778" t="s">
        <v>1968</v>
      </c>
      <c r="E11" s="213">
        <f>IF(F11="na",0,2)</f>
        <v>2</v>
      </c>
      <c r="F11" s="1061"/>
      <c r="G11" s="1061"/>
      <c r="H11" s="1604"/>
      <c r="I11" s="587" t="str">
        <f>IF(ISBLANK(F11),IF(G11&gt;E11,Calculation1!$B$84,""),IF(F11="na","",IF(OR(F11="na",ISNUMBER(F11)),IF(F11+G11&gt;E11,Calculation1!$B$84,""),Calculation1!$B$85)))</f>
        <v/>
      </c>
      <c r="J11" s="785"/>
      <c r="K11" s="786"/>
      <c r="L11" s="594"/>
    </row>
    <row r="12" spans="1:20" ht="261.75" customHeight="1">
      <c r="A12" s="212" t="s">
        <v>461</v>
      </c>
      <c r="B12" s="474" t="s">
        <v>600</v>
      </c>
      <c r="C12" s="474" t="s">
        <v>1969</v>
      </c>
      <c r="D12" s="705" t="s">
        <v>1970</v>
      </c>
      <c r="E12" s="214">
        <v>4</v>
      </c>
      <c r="F12" s="791">
        <f>'Eco-4 Ecology Calculator'!J3</f>
        <v>0</v>
      </c>
      <c r="G12" s="1061"/>
      <c r="H12" s="1604"/>
      <c r="I12" s="546" t="str">
        <f>IF(OR(ISTEXT(F12)=TRUE,ISTEXT(G12)=TRUE),Calculation1!$B$87,IF(F12+G12&gt;E12,Calculation1!$B$84,""))</f>
        <v/>
      </c>
    </row>
    <row r="13" spans="1:20" ht="258" customHeight="1">
      <c r="A13" s="3038" t="s">
        <v>462</v>
      </c>
      <c r="B13" s="3015" t="s">
        <v>404</v>
      </c>
      <c r="C13" s="3015" t="s">
        <v>1971</v>
      </c>
      <c r="D13" s="789" t="s">
        <v>1972</v>
      </c>
      <c r="E13" s="214">
        <f>IF(F13="na",0,1)</f>
        <v>1</v>
      </c>
      <c r="F13" s="1062"/>
      <c r="G13" s="1061"/>
      <c r="H13" s="3022"/>
      <c r="I13" s="546" t="str">
        <f>IF(ISBLANK(F13),IF(G13&gt;E13,Calculation1!$B$84,""),IF(F13="na","",IF(OR(F13="na",ISNUMBER(F13)),IF(F13+G13&gt;E13,Calculation1!$B$84,""),Calculation1!$B$85)))</f>
        <v/>
      </c>
      <c r="J13" s="785"/>
      <c r="K13" s="786"/>
      <c r="L13" s="594"/>
    </row>
    <row r="14" spans="1:20" ht="239.25" customHeight="1">
      <c r="A14" s="3027"/>
      <c r="B14" s="3016"/>
      <c r="C14" s="3016"/>
      <c r="D14" s="2821" t="s">
        <v>1973</v>
      </c>
      <c r="E14" s="214">
        <f>IF(F14="na",0,1)</f>
        <v>1</v>
      </c>
      <c r="F14" s="2789"/>
      <c r="G14" s="2789"/>
      <c r="H14" s="3024"/>
      <c r="I14" s="546" t="str">
        <f>IF(ISBLANK(F14),IF(G14&gt;E14,Calculation1!$B$84,""),IF(F14="na","",IF(OR(F14="na",ISNUMBER(F14)),IF(F14+G14&gt;E14,Calculation1!$B$84,""),Calculation1!$B$85)))</f>
        <v/>
      </c>
      <c r="J14" s="785"/>
      <c r="K14" s="786"/>
      <c r="L14" s="594"/>
    </row>
    <row r="15" spans="1:20" ht="383.25" customHeight="1">
      <c r="A15" s="2788" t="s">
        <v>1067</v>
      </c>
      <c r="B15" s="2787" t="s">
        <v>1068</v>
      </c>
      <c r="C15" s="2726" t="s">
        <v>1069</v>
      </c>
      <c r="D15" s="790" t="s">
        <v>1974</v>
      </c>
      <c r="E15" s="462">
        <v>2</v>
      </c>
      <c r="F15" s="1061"/>
      <c r="G15" s="1061"/>
      <c r="H15" s="2822"/>
      <c r="I15" s="546" t="str">
        <f>IF(OR(ISTEXT(F15)=TRUE,ISTEXT(G15)=TRUE),Calculation1!$B$87,IF(F15+G15&gt;E15,Calculation1!$B$84,""))</f>
        <v/>
      </c>
      <c r="J15" s="785"/>
      <c r="K15" s="786"/>
      <c r="L15" s="594"/>
    </row>
    <row r="16" spans="1:20" ht="182.25" customHeight="1" thickBot="1">
      <c r="A16" s="792" t="s">
        <v>1221</v>
      </c>
      <c r="B16" s="474" t="s">
        <v>1976</v>
      </c>
      <c r="C16" s="474" t="s">
        <v>1975</v>
      </c>
      <c r="D16" s="578" t="s">
        <v>1977</v>
      </c>
      <c r="E16" s="2790">
        <f>IF(F16="na",0,1)</f>
        <v>1</v>
      </c>
      <c r="F16" s="1507">
        <v>0</v>
      </c>
      <c r="G16" s="1063"/>
      <c r="H16" s="2785"/>
      <c r="I16" s="546" t="str">
        <f>IF(ISBLANK(F16),IF(G16&gt;E16,Calculation1!$B$84,""),IF(F16="na","",IF(OR(F16="na",ISNUMBER(F16)),IF(F16+G16&gt;E16,Calculation1!$B$84,""),Calculation1!$B$85)))</f>
        <v/>
      </c>
      <c r="J16" s="785"/>
      <c r="K16" s="786"/>
      <c r="L16" s="594"/>
      <c r="T16" s="593" t="s">
        <v>1980</v>
      </c>
    </row>
    <row r="17" spans="1:20" ht="18.75" thickBot="1">
      <c r="A17" s="625"/>
      <c r="B17" s="626"/>
      <c r="C17" s="626"/>
      <c r="D17" s="542" t="s">
        <v>203</v>
      </c>
      <c r="E17" s="627">
        <f>SUM(E8:E16)</f>
        <v>14</v>
      </c>
      <c r="F17" s="627">
        <f>SUM(F8:F16)</f>
        <v>0</v>
      </c>
      <c r="G17" s="627">
        <f>SUM(G8:G16)</f>
        <v>0</v>
      </c>
      <c r="H17" s="781"/>
      <c r="I17" s="787"/>
      <c r="M17" s="593" t="s">
        <v>1221</v>
      </c>
      <c r="T17" s="593" t="s">
        <v>598</v>
      </c>
    </row>
    <row r="18" spans="1:20">
      <c r="A18" s="529"/>
      <c r="H18" s="575"/>
      <c r="T18" s="593">
        <f>'Eco-7 Net Density Calc.'!J3</f>
        <v>0</v>
      </c>
    </row>
    <row r="19" spans="1:20">
      <c r="A19" s="529"/>
      <c r="H19" s="575"/>
    </row>
    <row r="20" spans="1:20">
      <c r="A20" s="529"/>
      <c r="H20" s="575"/>
    </row>
    <row r="21" spans="1:20">
      <c r="A21" s="552" t="str">
        <f>Calculation1!$B$93</f>
        <v>Project Teams are to refer to the Green Star SA - Multi Unit Residential v1 Technical Manual for explicit credit criteria and documentation requirements.</v>
      </c>
      <c r="H21" s="575"/>
    </row>
    <row r="22" spans="1:20">
      <c r="A22" s="552" t="str">
        <f>Calculation1!$B$94</f>
        <v>The Green Star Technical Clarifications (TC) and Credit Interpretation Request (CIR) rulings provide an essential source of information to all</v>
      </c>
    </row>
    <row r="23" spans="1:20">
      <c r="A23" s="552" t="str">
        <f>Calculation1!$B$95</f>
        <v>projects undertaking Green Star assessment. They are available on the GBCSA website http://www.gbcsa.org.za . Technical Clarifications</v>
      </c>
    </row>
    <row r="24" spans="1:20">
      <c r="A24" s="552" t="str">
        <f>Calculation1!$B$96</f>
        <v xml:space="preserve">often represent the GBCSA answers to technical queries and complement Green Star SA Technical Manuals. They do not amend but clarify </v>
      </c>
    </row>
    <row r="25" spans="1:20">
      <c r="A25" s="552" t="str">
        <f>Calculation1!$B$97</f>
        <v xml:space="preserve">Credit Criteria or Compliance Requirements. They are an extension of the Technical Manual; it is the responsibility of the project teams to stay </v>
      </c>
      <c r="O25" s="1079" t="s">
        <v>463</v>
      </c>
      <c r="Q25" s="1079" t="s">
        <v>449</v>
      </c>
    </row>
    <row r="26" spans="1:20">
      <c r="A26" s="552" t="str">
        <f>Calculation1!$B$98</f>
        <v xml:space="preserve">up-to-date with this section of the GBCSA website. The CIR rulings offer alternative compliance options whenever those have been deemed </v>
      </c>
      <c r="O26" s="1079" t="s">
        <v>733</v>
      </c>
      <c r="Q26" s="1079" t="b">
        <v>0</v>
      </c>
    </row>
    <row r="27" spans="1:20">
      <c r="A27" s="552" t="str">
        <f>Calculation1!$B$99</f>
        <v>equivalent in meeting the Aim of Credit.</v>
      </c>
      <c r="O27" s="1079" t="s">
        <v>580</v>
      </c>
      <c r="Q27" s="1079" t="b">
        <v>1</v>
      </c>
    </row>
    <row r="28" spans="1:20">
      <c r="A28" s="552"/>
    </row>
    <row r="29" spans="1:20">
      <c r="O29" s="1506" t="s">
        <v>464</v>
      </c>
    </row>
    <row r="30" spans="1:20">
      <c r="O30" s="1503" t="s">
        <v>465</v>
      </c>
    </row>
    <row r="32" spans="1:20">
      <c r="O32" s="1503" t="s">
        <v>1200</v>
      </c>
    </row>
    <row r="33" spans="15:15">
      <c r="O33" s="1503" t="s">
        <v>1201</v>
      </c>
    </row>
  </sheetData>
  <sheetProtection password="AD9B" sheet="1" objects="1" scenarios="1"/>
  <mergeCells count="16">
    <mergeCell ref="I5:I7"/>
    <mergeCell ref="E5:E7"/>
    <mergeCell ref="F5:F7"/>
    <mergeCell ref="G5:G7"/>
    <mergeCell ref="H5:H7"/>
    <mergeCell ref="H9:H10"/>
    <mergeCell ref="H13:H14"/>
    <mergeCell ref="A5:A7"/>
    <mergeCell ref="B5:B7"/>
    <mergeCell ref="C5:C7"/>
    <mergeCell ref="A9:A10"/>
    <mergeCell ref="B9:B10"/>
    <mergeCell ref="C9:C10"/>
    <mergeCell ref="A13:A14"/>
    <mergeCell ref="B13:B14"/>
    <mergeCell ref="C13:C14"/>
  </mergeCells>
  <phoneticPr fontId="0"/>
  <conditionalFormatting sqref="G5:G7">
    <cfRule type="cellIs" dxfId="4" priority="5" stopIfTrue="1" operator="equal">
      <formula>$O$30</formula>
    </cfRule>
  </conditionalFormatting>
  <dataValidations count="1">
    <dataValidation type="list" allowBlank="1" showInputMessage="1" showErrorMessage="1" sqref="F16">
      <formula1>$T$17:$T$18</formula1>
    </dataValidation>
  </dataValidations>
  <printOptions horizontalCentered="1"/>
  <pageMargins left="0.59055118110236227" right="0.59055118110236227" top="0.47244094488188981" bottom="0.47244094488188981" header="0.23622047244094491" footer="0.35433070866141736"/>
  <pageSetup paperSize="9" scale="61" fitToHeight="4" orientation="landscape" blackAndWhite="1" r:id="rId1"/>
  <headerFooter alignWithMargins="0">
    <oddHeader>&amp;LGreen Building Council of South Africa&amp;R&amp;T   &amp;D</oddHeader>
    <oddFooter>&amp;L&amp;F&amp;CPage &amp;P of &amp;N&amp;RCategory: &amp;A</oddFooter>
  </headerFooter>
  <rowBreaks count="2" manualBreakCount="2">
    <brk id="8" max="7" man="1"/>
    <brk id="14" max="7" man="1"/>
  </rowBreaks>
  <drawing r:id="rId2"/>
  <legacyDrawing r:id="rId3"/>
  <controls>
    <mc:AlternateContent xmlns:mc="http://schemas.openxmlformats.org/markup-compatibility/2006">
      <mc:Choice Requires="x14">
        <control shapeId="43038" r:id="rId4" name="ComboBox1">
          <controlPr defaultSize="0" autoLine="0" linkedCell="O2" listFillRange="O26:O27" r:id="rId5">
            <anchor moveWithCells="1">
              <from>
                <xdr:col>5</xdr:col>
                <xdr:colOff>76200</xdr:colOff>
                <xdr:row>5</xdr:row>
                <xdr:rowOff>457200</xdr:rowOff>
              </from>
              <to>
                <xdr:col>5</xdr:col>
                <xdr:colOff>904875</xdr:colOff>
                <xdr:row>5</xdr:row>
                <xdr:rowOff>752475</xdr:rowOff>
              </to>
            </anchor>
          </controlPr>
        </control>
      </mc:Choice>
      <mc:Fallback>
        <control shapeId="43038" r:id="rId4" name="ComboBox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pageSetUpPr fitToPage="1"/>
  </sheetPr>
  <dimension ref="A1:AL576"/>
  <sheetViews>
    <sheetView zoomScale="80" zoomScaleNormal="80" zoomScaleSheetLayoutView="100" workbookViewId="0">
      <pane ySplit="4" topLeftCell="A5" activePane="bottomLeft" state="frozen"/>
      <selection activeCell="S18" sqref="S18"/>
      <selection pane="bottomLeft" activeCell="A580" sqref="A580"/>
    </sheetView>
  </sheetViews>
  <sheetFormatPr defaultColWidth="7.875" defaultRowHeight="12.75"/>
  <cols>
    <col min="1" max="1" width="1.875" style="667" customWidth="1"/>
    <col min="2" max="2" width="44.875" style="667" customWidth="1"/>
    <col min="3" max="3" width="12" style="829" hidden="1" customWidth="1"/>
    <col min="4" max="4" width="11.75" style="829" hidden="1" customWidth="1"/>
    <col min="5" max="5" width="10.375" style="829" hidden="1" customWidth="1"/>
    <col min="6" max="6" width="19.5" style="674" customWidth="1"/>
    <col min="7" max="7" width="10.625" style="674" customWidth="1"/>
    <col min="8" max="8" width="16" style="674" customWidth="1"/>
    <col min="9" max="9" width="10.375" style="674" customWidth="1"/>
    <col min="10" max="10" width="9.875" style="667" customWidth="1"/>
    <col min="11" max="11" width="11.625" style="825" hidden="1" customWidth="1"/>
    <col min="12" max="12" width="16" style="825" hidden="1" customWidth="1"/>
    <col min="13" max="13" width="2.625" style="825" hidden="1" customWidth="1"/>
    <col min="14" max="14" width="28.75" style="825" hidden="1" customWidth="1"/>
    <col min="15" max="15" width="13.375" style="825" hidden="1" customWidth="1"/>
    <col min="16" max="16" width="13.125" style="825" hidden="1" customWidth="1"/>
    <col min="17" max="17" width="7.875" style="825" hidden="1" customWidth="1"/>
    <col min="18" max="18" width="11.125" style="825" hidden="1" customWidth="1"/>
    <col min="19" max="21" width="10.375" style="825" hidden="1" customWidth="1"/>
    <col min="22" max="37" width="7.875" style="825" hidden="1" customWidth="1"/>
    <col min="38" max="38" width="7.875" style="667" hidden="1" customWidth="1"/>
    <col min="39" max="16384" width="7.875" style="667"/>
  </cols>
  <sheetData>
    <row r="1" spans="1:38" hidden="1">
      <c r="B1" s="296"/>
      <c r="C1" s="350"/>
      <c r="D1" s="350"/>
      <c r="E1" s="350"/>
      <c r="F1" s="302"/>
      <c r="G1" s="302"/>
      <c r="H1" s="302"/>
      <c r="I1" s="302"/>
      <c r="J1" s="296"/>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296"/>
    </row>
    <row r="2" spans="1:38" s="793" customFormat="1" ht="27" customHeight="1">
      <c r="B2" s="645" t="str">
        <f>'Building Input'!C1</f>
        <v>Green Star SA - Multi Unit Residential v1</v>
      </c>
      <c r="C2" s="794"/>
      <c r="D2" s="794"/>
      <c r="E2" s="794"/>
      <c r="H2" s="795"/>
      <c r="I2" s="795"/>
      <c r="J2" s="796"/>
      <c r="K2" s="797"/>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row>
    <row r="3" spans="1:38" s="669" customFormat="1" ht="27" customHeight="1">
      <c r="B3" s="798" t="s">
        <v>27</v>
      </c>
      <c r="C3" s="351"/>
      <c r="D3" s="352"/>
      <c r="E3" s="352"/>
      <c r="F3" s="3728" t="s">
        <v>160</v>
      </c>
      <c r="G3" s="3729"/>
      <c r="H3" s="3729"/>
      <c r="I3" s="3730"/>
      <c r="J3" s="855">
        <f>F45</f>
        <v>0</v>
      </c>
      <c r="K3" s="358"/>
      <c r="L3" s="359" t="s">
        <v>28</v>
      </c>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266"/>
    </row>
    <row r="4" spans="1:38" s="669" customFormat="1" ht="6" customHeight="1">
      <c r="B4" s="799"/>
      <c r="C4" s="351"/>
      <c r="D4" s="352"/>
      <c r="E4" s="352"/>
      <c r="F4" s="802"/>
      <c r="G4" s="803"/>
      <c r="H4" s="803"/>
      <c r="I4" s="804"/>
      <c r="K4" s="805"/>
      <c r="L4" s="806"/>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row>
    <row r="5" spans="1:38" s="669" customFormat="1" ht="16.5" customHeight="1">
      <c r="B5" s="799"/>
      <c r="C5" s="800"/>
      <c r="D5" s="801"/>
      <c r="E5" s="801"/>
      <c r="F5" s="802"/>
      <c r="G5" s="803"/>
      <c r="H5" s="803"/>
      <c r="I5" s="804"/>
      <c r="K5" s="805"/>
      <c r="L5" s="806"/>
      <c r="M5" s="807"/>
      <c r="N5" s="807"/>
      <c r="O5" s="807"/>
      <c r="P5" s="807"/>
      <c r="Q5" s="807"/>
      <c r="R5" s="807"/>
      <c r="S5" s="807"/>
      <c r="T5" s="807"/>
      <c r="U5" s="807"/>
      <c r="V5" s="807"/>
      <c r="W5" s="807"/>
      <c r="X5" s="807"/>
      <c r="Y5" s="807"/>
      <c r="Z5" s="807"/>
      <c r="AA5" s="807"/>
      <c r="AB5" s="807"/>
      <c r="AC5" s="807"/>
      <c r="AD5" s="807"/>
      <c r="AE5" s="807"/>
      <c r="AF5" s="807"/>
      <c r="AG5" s="807"/>
      <c r="AH5" s="807"/>
      <c r="AI5" s="807"/>
      <c r="AJ5" s="807"/>
      <c r="AK5" s="807"/>
    </row>
    <row r="6" spans="1:38" s="742" customFormat="1" ht="15.75" customHeight="1">
      <c r="A6" s="719"/>
      <c r="B6" s="2778" t="s">
        <v>678</v>
      </c>
      <c r="C6" s="808"/>
      <c r="D6" s="808"/>
      <c r="E6" s="809"/>
      <c r="F6" s="727"/>
      <c r="G6" s="727"/>
      <c r="H6" s="727"/>
      <c r="I6" s="728"/>
      <c r="J6" s="728"/>
      <c r="K6" s="810"/>
      <c r="L6" s="811"/>
      <c r="M6" s="810"/>
      <c r="N6" s="812"/>
      <c r="O6" s="811"/>
      <c r="P6" s="811"/>
      <c r="Q6" s="811"/>
      <c r="R6" s="811"/>
      <c r="S6" s="811"/>
      <c r="T6" s="811"/>
      <c r="U6" s="810"/>
      <c r="V6" s="810"/>
      <c r="W6" s="810"/>
      <c r="X6" s="810"/>
      <c r="Y6" s="810"/>
      <c r="Z6" s="810"/>
      <c r="AA6" s="810"/>
      <c r="AB6" s="810"/>
      <c r="AC6" s="810"/>
      <c r="AD6" s="810"/>
      <c r="AE6" s="810"/>
      <c r="AF6" s="810"/>
      <c r="AG6" s="810"/>
      <c r="AH6" s="810"/>
      <c r="AI6" s="810"/>
      <c r="AJ6" s="810"/>
      <c r="AK6" s="810"/>
    </row>
    <row r="7" spans="1:38" s="722" customFormat="1" ht="16.5" customHeight="1">
      <c r="A7" s="721"/>
      <c r="B7" s="2761" t="s">
        <v>930</v>
      </c>
      <c r="C7" s="813"/>
      <c r="D7" s="814"/>
      <c r="E7" s="738"/>
      <c r="F7" s="3740"/>
      <c r="G7" s="3740"/>
      <c r="H7" s="3740"/>
      <c r="I7" s="739"/>
      <c r="J7" s="730"/>
      <c r="K7" s="815">
        <v>1</v>
      </c>
      <c r="L7" s="811" t="s">
        <v>734</v>
      </c>
      <c r="M7" s="811" t="e">
        <f>VLOOKUP($K7,$K178:$M181,3)</f>
        <v>#N/A</v>
      </c>
      <c r="N7" s="811" t="s">
        <v>735</v>
      </c>
      <c r="O7" s="811"/>
      <c r="P7" s="811"/>
      <c r="Q7" s="811"/>
      <c r="R7" s="811"/>
      <c r="S7" s="811"/>
      <c r="T7" s="811"/>
      <c r="U7" s="811"/>
      <c r="V7" s="811"/>
      <c r="W7" s="811"/>
      <c r="X7" s="811"/>
      <c r="Y7" s="811"/>
      <c r="Z7" s="811"/>
      <c r="AA7" s="811"/>
      <c r="AB7" s="811"/>
      <c r="AC7" s="811"/>
      <c r="AD7" s="811"/>
      <c r="AE7" s="811"/>
      <c r="AF7" s="811"/>
      <c r="AG7" s="811"/>
      <c r="AH7" s="811"/>
      <c r="AI7" s="811"/>
      <c r="AJ7" s="811"/>
      <c r="AK7" s="811"/>
    </row>
    <row r="8" spans="1:38" s="722" customFormat="1" ht="16.5" customHeight="1">
      <c r="A8" s="721"/>
      <c r="B8" s="2761" t="s">
        <v>966</v>
      </c>
      <c r="C8" s="813"/>
      <c r="D8" s="814"/>
      <c r="E8" s="738"/>
      <c r="F8" s="732"/>
      <c r="G8" s="732"/>
      <c r="H8" s="732"/>
      <c r="I8" s="739"/>
      <c r="J8" s="730"/>
      <c r="K8" s="811"/>
      <c r="L8" s="811"/>
      <c r="M8" s="811"/>
      <c r="N8" s="811"/>
      <c r="O8" s="811"/>
      <c r="P8" s="811"/>
      <c r="Q8" s="811"/>
      <c r="R8" s="811"/>
      <c r="S8" s="811"/>
      <c r="T8" s="811"/>
      <c r="U8" s="811"/>
      <c r="V8" s="811"/>
      <c r="W8" s="811"/>
      <c r="X8" s="811"/>
      <c r="Y8" s="811"/>
      <c r="Z8" s="811"/>
      <c r="AA8" s="811"/>
      <c r="AB8" s="811"/>
      <c r="AC8" s="811"/>
      <c r="AD8" s="811"/>
      <c r="AE8" s="811"/>
      <c r="AF8" s="811"/>
      <c r="AG8" s="811"/>
      <c r="AH8" s="811"/>
      <c r="AI8" s="811"/>
      <c r="AJ8" s="811"/>
      <c r="AK8" s="811"/>
    </row>
    <row r="9" spans="1:38" s="722" customFormat="1" ht="16.5" customHeight="1">
      <c r="A9" s="721"/>
      <c r="B9" s="656"/>
      <c r="C9" s="813"/>
      <c r="D9" s="814"/>
      <c r="E9" s="738"/>
      <c r="F9" s="732"/>
      <c r="G9" s="732"/>
      <c r="H9" s="732"/>
      <c r="I9" s="739"/>
      <c r="J9" s="730"/>
      <c r="K9" s="811"/>
      <c r="L9" s="811"/>
      <c r="M9" s="811"/>
      <c r="N9" s="811"/>
      <c r="O9" s="811"/>
      <c r="P9" s="811"/>
      <c r="Q9" s="811"/>
      <c r="R9" s="811"/>
      <c r="S9" s="811"/>
      <c r="T9" s="811"/>
      <c r="U9" s="811"/>
      <c r="V9" s="811"/>
      <c r="W9" s="811"/>
      <c r="X9" s="811"/>
      <c r="Y9" s="811"/>
      <c r="Z9" s="811"/>
      <c r="AA9" s="811"/>
      <c r="AB9" s="811"/>
      <c r="AC9" s="811"/>
      <c r="AD9" s="811"/>
      <c r="AE9" s="811"/>
      <c r="AF9" s="811"/>
      <c r="AG9" s="811"/>
      <c r="AH9" s="811"/>
      <c r="AI9" s="811"/>
      <c r="AJ9" s="811"/>
      <c r="AK9" s="811"/>
    </row>
    <row r="10" spans="1:38" s="722" customFormat="1" ht="16.5" customHeight="1" thickBot="1">
      <c r="A10" s="721"/>
      <c r="B10" s="656"/>
      <c r="C10" s="813"/>
      <c r="D10" s="814"/>
      <c r="E10" s="738"/>
      <c r="F10" s="732"/>
      <c r="G10" s="732"/>
      <c r="H10" s="732"/>
      <c r="I10" s="739"/>
      <c r="J10" s="730"/>
      <c r="K10" s="811"/>
      <c r="L10" s="811"/>
      <c r="M10" s="811"/>
      <c r="N10" s="811"/>
      <c r="O10" s="811"/>
      <c r="P10" s="811"/>
      <c r="Q10" s="811"/>
      <c r="R10" s="811"/>
      <c r="S10" s="811"/>
      <c r="T10" s="811"/>
      <c r="U10" s="811"/>
      <c r="V10" s="811"/>
      <c r="W10" s="811"/>
      <c r="X10" s="811"/>
      <c r="Y10" s="811"/>
      <c r="Z10" s="811"/>
      <c r="AA10" s="811"/>
      <c r="AB10" s="811"/>
      <c r="AC10" s="811"/>
      <c r="AD10" s="811"/>
      <c r="AE10" s="811"/>
      <c r="AF10" s="811"/>
      <c r="AG10" s="811"/>
      <c r="AH10" s="811"/>
      <c r="AI10" s="811"/>
      <c r="AJ10" s="811"/>
      <c r="AK10" s="811"/>
    </row>
    <row r="11" spans="1:38" ht="36" customHeight="1" thickBot="1">
      <c r="B11" s="872" t="s">
        <v>820</v>
      </c>
      <c r="C11" s="353"/>
      <c r="D11" s="312"/>
      <c r="E11" s="350"/>
      <c r="F11" s="823"/>
      <c r="G11" s="824" t="str">
        <f>IF(M19=2,"If yes then no credits awarded","")</f>
        <v/>
      </c>
      <c r="L11" s="826"/>
    </row>
    <row r="12" spans="1:38">
      <c r="B12" s="681"/>
      <c r="C12" s="822"/>
      <c r="D12" s="823"/>
      <c r="E12" s="823"/>
      <c r="F12" s="824"/>
      <c r="G12" s="824"/>
    </row>
    <row r="13" spans="1:38">
      <c r="B13" s="681"/>
      <c r="C13" s="822"/>
      <c r="D13" s="823"/>
      <c r="E13" s="823"/>
      <c r="F13" s="824"/>
      <c r="G13" s="824"/>
      <c r="L13" s="825" t="str">
        <f>VLOOKUP(O14,M55:N106,2)</f>
        <v>Urban Area and Unallocated</v>
      </c>
    </row>
    <row r="14" spans="1:38" ht="17.25" customHeight="1">
      <c r="B14" s="872" t="s">
        <v>280</v>
      </c>
      <c r="C14" s="354"/>
      <c r="D14" s="312"/>
      <c r="E14" s="312"/>
      <c r="F14" s="313"/>
      <c r="G14" s="828"/>
      <c r="L14" s="825" t="str">
        <f ca="1">INDEX(INDIRECT(SUBSTITUTE(L13," ","_")),O16,0)</f>
        <v>Brownfield Site</v>
      </c>
      <c r="O14" s="825">
        <v>43</v>
      </c>
    </row>
    <row r="15" spans="1:38">
      <c r="B15" s="675"/>
      <c r="C15" s="822"/>
      <c r="D15" s="823"/>
      <c r="E15" s="823"/>
      <c r="F15" s="827"/>
      <c r="G15" s="828"/>
    </row>
    <row r="16" spans="1:38" ht="18.75" customHeight="1">
      <c r="B16" s="872" t="s">
        <v>358</v>
      </c>
      <c r="C16" s="354"/>
      <c r="D16" s="312"/>
      <c r="E16" s="312"/>
      <c r="F16" s="314"/>
      <c r="G16" s="828"/>
      <c r="O16" s="825">
        <v>2</v>
      </c>
    </row>
    <row r="17" spans="2:38" hidden="1">
      <c r="B17" s="304"/>
      <c r="C17" s="354"/>
      <c r="D17" s="312"/>
      <c r="E17" s="312"/>
      <c r="F17" s="310"/>
      <c r="G17" s="310"/>
      <c r="H17" s="302"/>
      <c r="I17" s="302"/>
      <c r="J17" s="296"/>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296"/>
    </row>
    <row r="18" spans="2:38" hidden="1">
      <c r="B18" s="306"/>
      <c r="C18" s="354"/>
      <c r="D18" s="312"/>
      <c r="E18" s="312"/>
      <c r="F18" s="310"/>
      <c r="G18" s="310"/>
      <c r="H18" s="302"/>
      <c r="I18" s="302"/>
      <c r="J18" s="296"/>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296"/>
    </row>
    <row r="19" spans="2:38" ht="14.25" hidden="1" customHeight="1">
      <c r="B19" s="296"/>
      <c r="C19" s="354"/>
      <c r="D19" s="312"/>
      <c r="E19" s="312"/>
      <c r="F19" s="310"/>
      <c r="G19" s="310"/>
      <c r="H19" s="302"/>
      <c r="I19" s="302"/>
      <c r="J19" s="296"/>
      <c r="K19" s="357"/>
      <c r="L19" s="357"/>
      <c r="M19" s="360">
        <v>1</v>
      </c>
      <c r="N19" s="357"/>
      <c r="O19" s="357">
        <v>1</v>
      </c>
      <c r="P19" s="357" t="s">
        <v>580</v>
      </c>
      <c r="Q19" s="357"/>
      <c r="R19" s="357"/>
      <c r="S19" s="357"/>
      <c r="T19" s="357"/>
      <c r="U19" s="357"/>
      <c r="V19" s="357"/>
      <c r="W19" s="357"/>
      <c r="X19" s="357"/>
      <c r="Y19" s="357"/>
      <c r="Z19" s="357"/>
      <c r="AA19" s="357"/>
      <c r="AB19" s="357"/>
      <c r="AC19" s="357"/>
      <c r="AD19" s="357"/>
      <c r="AE19" s="357"/>
      <c r="AF19" s="357"/>
      <c r="AG19" s="357"/>
      <c r="AH19" s="357"/>
      <c r="AI19" s="357"/>
      <c r="AJ19" s="357"/>
      <c r="AK19" s="357"/>
      <c r="AL19" s="296"/>
    </row>
    <row r="20" spans="2:38" ht="18" hidden="1">
      <c r="B20" s="303"/>
      <c r="C20" s="350"/>
      <c r="D20" s="352"/>
      <c r="E20" s="352"/>
      <c r="F20" s="309"/>
      <c r="G20" s="309"/>
      <c r="H20" s="302"/>
      <c r="I20" s="302"/>
      <c r="J20" s="296"/>
      <c r="K20" s="357"/>
      <c r="L20" s="357"/>
      <c r="M20" s="357"/>
      <c r="N20" s="357"/>
      <c r="O20" s="357">
        <v>2</v>
      </c>
      <c r="P20" s="357" t="s">
        <v>733</v>
      </c>
      <c r="Q20" s="357"/>
      <c r="R20" s="357"/>
      <c r="S20" s="357"/>
      <c r="T20" s="357"/>
      <c r="U20" s="357"/>
      <c r="V20" s="357"/>
      <c r="W20" s="357"/>
      <c r="X20" s="357"/>
      <c r="Y20" s="357"/>
      <c r="Z20" s="357"/>
      <c r="AA20" s="357"/>
      <c r="AB20" s="357"/>
      <c r="AC20" s="357"/>
      <c r="AD20" s="357"/>
      <c r="AE20" s="357"/>
      <c r="AF20" s="357"/>
      <c r="AG20" s="357"/>
      <c r="AH20" s="357"/>
      <c r="AI20" s="357"/>
      <c r="AJ20" s="357"/>
      <c r="AK20" s="357"/>
      <c r="AL20" s="296"/>
    </row>
    <row r="21" spans="2:38" ht="13.5" customHeight="1" thickBot="1">
      <c r="B21" s="662"/>
      <c r="D21" s="801"/>
      <c r="E21" s="801"/>
      <c r="F21" s="830"/>
      <c r="G21" s="830"/>
    </row>
    <row r="22" spans="2:38" ht="18.75" thickBot="1">
      <c r="B22" s="873"/>
      <c r="C22" s="874" t="s">
        <v>281</v>
      </c>
      <c r="D22" s="874" t="s">
        <v>281</v>
      </c>
      <c r="E22" s="875" t="s">
        <v>281</v>
      </c>
      <c r="F22" s="3737" t="s">
        <v>282</v>
      </c>
      <c r="G22" s="3738"/>
      <c r="H22" s="3737" t="s">
        <v>283</v>
      </c>
      <c r="I22" s="3739"/>
      <c r="J22" s="3738"/>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296"/>
    </row>
    <row r="23" spans="2:38" s="676" customFormat="1" ht="51.75" thickBot="1">
      <c r="B23" s="876" t="s">
        <v>284</v>
      </c>
      <c r="C23" s="877" t="s">
        <v>359</v>
      </c>
      <c r="D23" s="877" t="s">
        <v>360</v>
      </c>
      <c r="E23" s="878" t="s">
        <v>285</v>
      </c>
      <c r="F23" s="879" t="s">
        <v>702</v>
      </c>
      <c r="G23" s="879" t="s">
        <v>286</v>
      </c>
      <c r="H23" s="879" t="s">
        <v>703</v>
      </c>
      <c r="I23" s="880" t="s">
        <v>714</v>
      </c>
      <c r="J23" s="879" t="s">
        <v>286</v>
      </c>
      <c r="K23" s="361"/>
      <c r="L23" s="361"/>
      <c r="M23" s="357"/>
      <c r="N23" s="361"/>
      <c r="O23" s="357"/>
      <c r="P23" s="362" t="s">
        <v>505</v>
      </c>
      <c r="Q23" s="363" t="s">
        <v>288</v>
      </c>
      <c r="R23" s="357"/>
      <c r="S23" s="349" t="s">
        <v>289</v>
      </c>
      <c r="T23" s="364" t="s">
        <v>290</v>
      </c>
      <c r="U23" s="365" t="s">
        <v>581</v>
      </c>
      <c r="V23" s="357"/>
      <c r="W23" s="361"/>
      <c r="X23" s="361"/>
      <c r="Y23" s="361"/>
      <c r="Z23" s="361"/>
      <c r="AA23" s="361"/>
      <c r="AB23" s="361"/>
      <c r="AC23" s="361"/>
      <c r="AD23" s="361"/>
      <c r="AE23" s="361"/>
      <c r="AF23" s="361"/>
      <c r="AG23" s="361"/>
      <c r="AH23" s="361"/>
      <c r="AI23" s="361"/>
      <c r="AJ23" s="361"/>
      <c r="AK23" s="361"/>
      <c r="AL23" s="305"/>
    </row>
    <row r="24" spans="2:38" ht="15" customHeight="1">
      <c r="B24" s="881" t="s">
        <v>291</v>
      </c>
      <c r="C24" s="476">
        <f ca="1">IF(AND($L$13="Urban Area and Unallocated",$L$14="Brownfield Site"),2,1)</f>
        <v>2</v>
      </c>
      <c r="D24" s="476">
        <v>1</v>
      </c>
      <c r="E24" s="477">
        <v>0</v>
      </c>
      <c r="F24" s="315"/>
      <c r="G24" s="856">
        <f t="shared" ref="G24:G41" ca="1" si="0">C24*E24*F24*D24</f>
        <v>0</v>
      </c>
      <c r="H24" s="315"/>
      <c r="I24" s="859">
        <v>1</v>
      </c>
      <c r="J24" s="860">
        <f t="shared" ref="J24:J31" ca="1" si="1">H24*E24*C24*I24</f>
        <v>0</v>
      </c>
      <c r="K24" s="357"/>
      <c r="L24" s="357"/>
      <c r="M24" s="357"/>
      <c r="N24" s="357"/>
      <c r="O24" s="357"/>
      <c r="P24" s="366" t="s">
        <v>506</v>
      </c>
      <c r="Q24" s="367">
        <v>2</v>
      </c>
      <c r="R24" s="357"/>
      <c r="S24" s="368" t="s">
        <v>507</v>
      </c>
      <c r="T24" s="369">
        <v>-200</v>
      </c>
      <c r="U24" s="367">
        <v>0</v>
      </c>
      <c r="V24" s="357"/>
      <c r="W24" s="357"/>
      <c r="X24" s="357"/>
      <c r="Y24" s="357"/>
      <c r="Z24" s="357"/>
      <c r="AA24" s="357"/>
      <c r="AB24" s="357"/>
      <c r="AC24" s="357"/>
      <c r="AD24" s="357"/>
      <c r="AE24" s="357"/>
      <c r="AF24" s="357"/>
      <c r="AG24" s="357"/>
      <c r="AH24" s="357"/>
      <c r="AI24" s="357"/>
      <c r="AJ24" s="357"/>
      <c r="AK24" s="357"/>
      <c r="AL24" s="296"/>
    </row>
    <row r="25" spans="2:38" ht="15" customHeight="1">
      <c r="B25" s="882" t="s">
        <v>292</v>
      </c>
      <c r="C25" s="476">
        <f t="shared" ref="C25:C38" ca="1" si="2">IF(AND($L$13="Urban Area and Unallocated",$L$14="Brownfield Site"),2,1)</f>
        <v>2</v>
      </c>
      <c r="D25" s="476">
        <v>1</v>
      </c>
      <c r="E25" s="477">
        <v>0</v>
      </c>
      <c r="F25" s="315"/>
      <c r="G25" s="856">
        <f t="shared" ca="1" si="0"/>
        <v>0</v>
      </c>
      <c r="H25" s="315"/>
      <c r="I25" s="859">
        <v>1</v>
      </c>
      <c r="J25" s="860">
        <f t="shared" ca="1" si="1"/>
        <v>0</v>
      </c>
      <c r="K25" s="357"/>
      <c r="L25" s="357"/>
      <c r="M25" s="357"/>
      <c r="N25" s="357"/>
      <c r="O25" s="361"/>
      <c r="P25" s="366" t="s">
        <v>508</v>
      </c>
      <c r="Q25" s="367">
        <v>1</v>
      </c>
      <c r="R25" s="361"/>
      <c r="S25" s="370" t="s">
        <v>509</v>
      </c>
      <c r="T25" s="371">
        <v>1</v>
      </c>
      <c r="U25" s="367">
        <v>1</v>
      </c>
      <c r="V25" s="357"/>
      <c r="W25" s="357"/>
      <c r="X25" s="357"/>
      <c r="Y25" s="357"/>
      <c r="Z25" s="357"/>
      <c r="AA25" s="357"/>
      <c r="AB25" s="357"/>
      <c r="AC25" s="357"/>
      <c r="AD25" s="357"/>
      <c r="AE25" s="357"/>
      <c r="AF25" s="357"/>
      <c r="AG25" s="357"/>
      <c r="AH25" s="357"/>
      <c r="AI25" s="357"/>
      <c r="AJ25" s="357"/>
      <c r="AK25" s="357"/>
      <c r="AL25" s="296"/>
    </row>
    <row r="26" spans="2:38" ht="15" customHeight="1">
      <c r="B26" s="882" t="s">
        <v>293</v>
      </c>
      <c r="C26" s="476">
        <f t="shared" ca="1" si="2"/>
        <v>2</v>
      </c>
      <c r="D26" s="476">
        <v>1</v>
      </c>
      <c r="E26" s="477">
        <v>1</v>
      </c>
      <c r="F26" s="315"/>
      <c r="G26" s="856">
        <f t="shared" ca="1" si="0"/>
        <v>0</v>
      </c>
      <c r="H26" s="315"/>
      <c r="I26" s="859">
        <v>1</v>
      </c>
      <c r="J26" s="860">
        <f t="shared" ca="1" si="1"/>
        <v>0</v>
      </c>
      <c r="K26" s="357"/>
      <c r="L26" s="357"/>
      <c r="M26" s="357"/>
      <c r="N26" s="357"/>
      <c r="O26" s="357"/>
      <c r="P26" s="366" t="s">
        <v>510</v>
      </c>
      <c r="Q26" s="367">
        <v>0.25</v>
      </c>
      <c r="R26" s="357"/>
      <c r="S26" s="370" t="s">
        <v>511</v>
      </c>
      <c r="T26" s="366">
        <v>5</v>
      </c>
      <c r="U26" s="367">
        <v>2</v>
      </c>
      <c r="V26" s="357"/>
      <c r="W26" s="357"/>
      <c r="X26" s="357"/>
      <c r="Y26" s="357"/>
      <c r="Z26" s="357"/>
      <c r="AA26" s="357"/>
      <c r="AB26" s="357"/>
      <c r="AC26" s="357"/>
      <c r="AD26" s="357"/>
      <c r="AE26" s="357"/>
      <c r="AF26" s="357"/>
      <c r="AG26" s="357"/>
      <c r="AH26" s="357"/>
      <c r="AI26" s="357"/>
      <c r="AJ26" s="357"/>
      <c r="AK26" s="357"/>
      <c r="AL26" s="296"/>
    </row>
    <row r="27" spans="2:38" ht="15" customHeight="1" thickBot="1">
      <c r="B27" s="882" t="s">
        <v>294</v>
      </c>
      <c r="C27" s="476">
        <f t="shared" ca="1" si="2"/>
        <v>2</v>
      </c>
      <c r="D27" s="476">
        <v>1</v>
      </c>
      <c r="E27" s="477">
        <v>2</v>
      </c>
      <c r="F27" s="315"/>
      <c r="G27" s="856">
        <f t="shared" ca="1" si="0"/>
        <v>0</v>
      </c>
      <c r="H27" s="315"/>
      <c r="I27" s="859">
        <v>1</v>
      </c>
      <c r="J27" s="860">
        <f t="shared" ca="1" si="1"/>
        <v>0</v>
      </c>
      <c r="K27" s="357"/>
      <c r="L27" s="357"/>
      <c r="M27" s="357"/>
      <c r="N27" s="357"/>
      <c r="O27" s="357"/>
      <c r="P27" s="372" t="s">
        <v>512</v>
      </c>
      <c r="Q27" s="373">
        <v>0.5</v>
      </c>
      <c r="R27" s="357"/>
      <c r="S27" s="370" t="s">
        <v>295</v>
      </c>
      <c r="T27" s="366">
        <v>15</v>
      </c>
      <c r="U27" s="367">
        <v>3</v>
      </c>
      <c r="V27" s="357"/>
      <c r="W27" s="357"/>
      <c r="X27" s="357"/>
      <c r="Y27" s="357"/>
      <c r="Z27" s="357"/>
      <c r="AA27" s="357"/>
      <c r="AB27" s="357"/>
      <c r="AC27" s="357"/>
      <c r="AD27" s="357"/>
      <c r="AE27" s="357"/>
      <c r="AF27" s="357"/>
      <c r="AG27" s="357"/>
      <c r="AH27" s="357"/>
      <c r="AI27" s="357"/>
      <c r="AJ27" s="357"/>
      <c r="AK27" s="357"/>
      <c r="AL27" s="296"/>
    </row>
    <row r="28" spans="2:38" ht="15" customHeight="1" thickBot="1">
      <c r="B28" s="882" t="s">
        <v>296</v>
      </c>
      <c r="C28" s="476">
        <f t="shared" ca="1" si="2"/>
        <v>2</v>
      </c>
      <c r="D28" s="476">
        <v>1</v>
      </c>
      <c r="E28" s="477">
        <v>5</v>
      </c>
      <c r="F28" s="315"/>
      <c r="G28" s="856">
        <f t="shared" ca="1" si="0"/>
        <v>0</v>
      </c>
      <c r="H28" s="315"/>
      <c r="I28" s="859">
        <v>1</v>
      </c>
      <c r="J28" s="860">
        <f t="shared" ca="1" si="1"/>
        <v>0</v>
      </c>
      <c r="K28" s="357"/>
      <c r="L28" s="357"/>
      <c r="M28" s="357"/>
      <c r="N28" s="357"/>
      <c r="O28" s="357"/>
      <c r="P28" s="357"/>
      <c r="Q28" s="357"/>
      <c r="R28" s="357"/>
      <c r="S28" s="374" t="s">
        <v>297</v>
      </c>
      <c r="T28" s="372">
        <v>25</v>
      </c>
      <c r="U28" s="373">
        <v>4</v>
      </c>
      <c r="V28" s="357"/>
      <c r="W28" s="357"/>
      <c r="X28" s="357"/>
      <c r="Y28" s="357"/>
      <c r="Z28" s="357"/>
      <c r="AA28" s="357"/>
      <c r="AB28" s="357"/>
      <c r="AC28" s="357"/>
      <c r="AD28" s="357"/>
      <c r="AE28" s="357"/>
      <c r="AF28" s="357"/>
      <c r="AG28" s="357"/>
      <c r="AH28" s="357"/>
      <c r="AI28" s="357"/>
      <c r="AJ28" s="357"/>
      <c r="AK28" s="357"/>
      <c r="AL28" s="296"/>
    </row>
    <row r="29" spans="2:38" ht="15" customHeight="1">
      <c r="B29" s="882" t="s">
        <v>513</v>
      </c>
      <c r="C29" s="476">
        <f t="shared" ca="1" si="2"/>
        <v>2</v>
      </c>
      <c r="D29" s="476">
        <v>1</v>
      </c>
      <c r="E29" s="477">
        <v>10</v>
      </c>
      <c r="F29" s="315"/>
      <c r="G29" s="856">
        <f t="shared" ca="1" si="0"/>
        <v>0</v>
      </c>
      <c r="H29" s="315"/>
      <c r="I29" s="859">
        <v>1</v>
      </c>
      <c r="J29" s="860">
        <f t="shared" ca="1" si="1"/>
        <v>0</v>
      </c>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296"/>
    </row>
    <row r="30" spans="2:38" ht="15" customHeight="1" thickBot="1">
      <c r="B30" s="882" t="s">
        <v>514</v>
      </c>
      <c r="C30" s="476">
        <f t="shared" ca="1" si="2"/>
        <v>2</v>
      </c>
      <c r="D30" s="476">
        <v>1</v>
      </c>
      <c r="E30" s="477">
        <v>10</v>
      </c>
      <c r="F30" s="315"/>
      <c r="G30" s="856">
        <f t="shared" ca="1" si="0"/>
        <v>0</v>
      </c>
      <c r="H30" s="315"/>
      <c r="I30" s="859">
        <v>1</v>
      </c>
      <c r="J30" s="860">
        <f t="shared" ca="1" si="1"/>
        <v>0</v>
      </c>
      <c r="K30" s="357"/>
      <c r="L30" s="357"/>
      <c r="M30" s="357"/>
      <c r="N30" s="357"/>
      <c r="O30" s="357"/>
      <c r="P30" s="350"/>
      <c r="Q30" s="350"/>
      <c r="R30" s="357"/>
      <c r="S30" s="357"/>
      <c r="T30" s="357"/>
      <c r="U30" s="357"/>
      <c r="V30" s="357"/>
      <c r="W30" s="357"/>
      <c r="X30" s="357"/>
      <c r="Y30" s="357"/>
      <c r="Z30" s="357"/>
      <c r="AA30" s="357"/>
      <c r="AB30" s="357"/>
      <c r="AC30" s="357"/>
      <c r="AD30" s="357"/>
      <c r="AE30" s="357"/>
      <c r="AF30" s="357"/>
      <c r="AG30" s="357"/>
      <c r="AH30" s="357"/>
      <c r="AI30" s="357"/>
      <c r="AJ30" s="357"/>
      <c r="AK30" s="357"/>
      <c r="AL30" s="296"/>
    </row>
    <row r="31" spans="2:38" ht="15" customHeight="1" thickBot="1">
      <c r="B31" s="882" t="s">
        <v>298</v>
      </c>
      <c r="C31" s="476">
        <f t="shared" ca="1" si="2"/>
        <v>2</v>
      </c>
      <c r="D31" s="476">
        <v>1</v>
      </c>
      <c r="E31" s="477">
        <v>5</v>
      </c>
      <c r="F31" s="315"/>
      <c r="G31" s="856">
        <f t="shared" ca="1" si="0"/>
        <v>0</v>
      </c>
      <c r="H31" s="315"/>
      <c r="I31" s="859">
        <v>1</v>
      </c>
      <c r="J31" s="860">
        <f t="shared" ca="1" si="1"/>
        <v>0</v>
      </c>
      <c r="K31" s="357"/>
      <c r="L31" s="357"/>
      <c r="M31" s="357"/>
      <c r="N31" s="357"/>
      <c r="O31" s="357"/>
      <c r="P31" s="375" t="s">
        <v>299</v>
      </c>
      <c r="Q31" s="376">
        <v>2</v>
      </c>
      <c r="R31" s="357"/>
      <c r="S31" s="357"/>
      <c r="T31" s="357"/>
      <c r="U31" s="357"/>
      <c r="V31" s="357"/>
      <c r="W31" s="357"/>
      <c r="X31" s="357"/>
      <c r="Y31" s="357"/>
      <c r="Z31" s="357"/>
      <c r="AA31" s="357"/>
      <c r="AB31" s="357"/>
      <c r="AC31" s="357"/>
      <c r="AD31" s="357"/>
      <c r="AE31" s="357"/>
      <c r="AF31" s="357"/>
      <c r="AG31" s="357"/>
      <c r="AH31" s="357"/>
      <c r="AI31" s="357"/>
      <c r="AJ31" s="357"/>
      <c r="AK31" s="357"/>
      <c r="AL31" s="296"/>
    </row>
    <row r="32" spans="2:38" ht="15" customHeight="1" thickBot="1">
      <c r="B32" s="882" t="s">
        <v>351</v>
      </c>
      <c r="C32" s="476">
        <f ca="1">IF(AND($L$13="Urban Area and Unallocated",$L$14="Brownfield Site"),0,1)</f>
        <v>0</v>
      </c>
      <c r="D32" s="476">
        <f ca="1">IF($L$14 ="&lt;Don't know&gt;",$Q$34,1)</f>
        <v>1</v>
      </c>
      <c r="E32" s="477">
        <v>25</v>
      </c>
      <c r="F32" s="315"/>
      <c r="G32" s="856">
        <f t="shared" ca="1" si="0"/>
        <v>0</v>
      </c>
      <c r="H32" s="315"/>
      <c r="I32" s="859">
        <v>1</v>
      </c>
      <c r="J32" s="860">
        <f ca="1">IF(H32&gt;F32,G32,H32*E32*I32*C32)</f>
        <v>0</v>
      </c>
      <c r="K32" s="357"/>
      <c r="L32" s="357"/>
      <c r="M32" s="357"/>
      <c r="N32" s="357"/>
      <c r="O32" s="357"/>
      <c r="P32" s="375" t="s">
        <v>300</v>
      </c>
      <c r="Q32" s="376" t="str">
        <f ca="1">VLOOKUP(L14,B52:E573,4,FALSE)</f>
        <v>CE</v>
      </c>
      <c r="R32" s="357"/>
      <c r="S32" s="357"/>
      <c r="T32" s="357"/>
      <c r="U32" s="357"/>
      <c r="V32" s="357"/>
      <c r="W32" s="357"/>
      <c r="X32" s="357"/>
      <c r="Y32" s="357"/>
      <c r="Z32" s="357"/>
      <c r="AA32" s="357"/>
      <c r="AB32" s="357"/>
      <c r="AC32" s="357"/>
      <c r="AD32" s="357"/>
      <c r="AE32" s="357"/>
      <c r="AF32" s="357"/>
      <c r="AG32" s="357"/>
      <c r="AH32" s="357"/>
      <c r="AI32" s="357"/>
      <c r="AJ32" s="357"/>
      <c r="AK32" s="357"/>
      <c r="AL32" s="296"/>
    </row>
    <row r="33" spans="2:38" ht="15" customHeight="1" thickBot="1">
      <c r="B33" s="882" t="s">
        <v>302</v>
      </c>
      <c r="C33" s="476">
        <f ca="1">IF(AND($L$13="Urban Area and Unallocated",$L$14="Brownfield Site"),0,1)</f>
        <v>0</v>
      </c>
      <c r="D33" s="476">
        <v>1</v>
      </c>
      <c r="E33" s="477">
        <v>5</v>
      </c>
      <c r="F33" s="315"/>
      <c r="G33" s="856">
        <f t="shared" ca="1" si="0"/>
        <v>0</v>
      </c>
      <c r="H33" s="315"/>
      <c r="I33" s="859">
        <v>1</v>
      </c>
      <c r="J33" s="860">
        <f ca="1">H33*E33*C33*I33</f>
        <v>0</v>
      </c>
      <c r="K33" s="357"/>
      <c r="L33" s="357"/>
      <c r="M33" s="357"/>
      <c r="N33" s="357"/>
      <c r="O33" s="357"/>
      <c r="P33" s="350"/>
      <c r="Q33" s="350"/>
      <c r="R33" s="357"/>
      <c r="S33" s="377" t="s">
        <v>301</v>
      </c>
      <c r="T33" s="350">
        <f>VLOOKUP(F44,T24:U28,2)</f>
        <v>0</v>
      </c>
      <c r="U33" s="357"/>
      <c r="V33" s="357"/>
      <c r="W33" s="357"/>
      <c r="X33" s="357"/>
      <c r="Y33" s="357"/>
      <c r="Z33" s="357"/>
      <c r="AA33" s="357"/>
      <c r="AB33" s="357"/>
      <c r="AC33" s="357"/>
      <c r="AD33" s="357"/>
      <c r="AE33" s="357"/>
      <c r="AF33" s="357"/>
      <c r="AG33" s="357"/>
      <c r="AH33" s="357"/>
      <c r="AI33" s="357"/>
      <c r="AJ33" s="357"/>
      <c r="AK33" s="357"/>
      <c r="AL33" s="296"/>
    </row>
    <row r="34" spans="2:38" ht="15" customHeight="1" thickBot="1">
      <c r="B34" s="882" t="s">
        <v>178</v>
      </c>
      <c r="C34" s="476">
        <f ca="1">IF(AND($L$13="Urban Area and Unallocated",$L$14="Brownfield Site"),0,1)</f>
        <v>0</v>
      </c>
      <c r="D34" s="476">
        <f ca="1">IF($L$14 ="&lt;Don't know&gt;",$Q$34,1)</f>
        <v>1</v>
      </c>
      <c r="E34" s="477">
        <v>75</v>
      </c>
      <c r="F34" s="315"/>
      <c r="G34" s="856">
        <f t="shared" ca="1" si="0"/>
        <v>0</v>
      </c>
      <c r="H34" s="315"/>
      <c r="I34" s="859">
        <v>1</v>
      </c>
      <c r="J34" s="860">
        <f ca="1">IF(H34&gt;F34,G34,H34*E34*I34*C34)</f>
        <v>0</v>
      </c>
      <c r="K34" s="357"/>
      <c r="L34" s="357"/>
      <c r="M34" s="357"/>
      <c r="N34" s="357"/>
      <c r="O34" s="357"/>
      <c r="P34" s="375" t="s">
        <v>738</v>
      </c>
      <c r="Q34" s="378">
        <f ca="1">VLOOKUP(Q32,P24:Q27,2)</f>
        <v>2</v>
      </c>
      <c r="R34" s="357"/>
      <c r="S34" s="377" t="s">
        <v>303</v>
      </c>
      <c r="T34" s="350">
        <f>M19</f>
        <v>1</v>
      </c>
      <c r="U34" s="357" t="s">
        <v>304</v>
      </c>
      <c r="V34" s="357"/>
      <c r="W34" s="357"/>
      <c r="X34" s="357"/>
      <c r="Y34" s="357"/>
      <c r="Z34" s="357"/>
      <c r="AA34" s="357"/>
      <c r="AB34" s="357"/>
      <c r="AC34" s="357"/>
      <c r="AD34" s="357"/>
      <c r="AE34" s="357"/>
      <c r="AF34" s="357"/>
      <c r="AG34" s="357"/>
      <c r="AH34" s="357"/>
      <c r="AI34" s="357"/>
      <c r="AJ34" s="357"/>
      <c r="AK34" s="357"/>
      <c r="AL34" s="296"/>
    </row>
    <row r="35" spans="2:38" ht="15" customHeight="1">
      <c r="B35" s="882" t="s">
        <v>164</v>
      </c>
      <c r="C35" s="476">
        <f ca="1">IF(AND($L$13="Urban Area and Unallocated",$L$14="Brownfield Site"),0,1)</f>
        <v>0</v>
      </c>
      <c r="D35" s="476">
        <f ca="1">IF($L$14 ="&lt;Don't know&gt;",$Q$34,1)</f>
        <v>1</v>
      </c>
      <c r="E35" s="477">
        <v>100</v>
      </c>
      <c r="F35" s="315"/>
      <c r="G35" s="856">
        <f t="shared" ca="1" si="0"/>
        <v>0</v>
      </c>
      <c r="H35" s="315"/>
      <c r="I35" s="859">
        <v>1</v>
      </c>
      <c r="J35" s="860">
        <f ca="1">IF(H35&gt;F35,G35,H35*E35*I35*C35)</f>
        <v>0</v>
      </c>
      <c r="K35" s="357"/>
      <c r="L35" s="357"/>
      <c r="M35" s="357"/>
      <c r="N35" s="357"/>
      <c r="O35" s="357"/>
      <c r="P35" s="357"/>
      <c r="Q35" s="357"/>
      <c r="R35" s="357"/>
      <c r="S35" s="377" t="s">
        <v>739</v>
      </c>
      <c r="T35" s="379">
        <f>IF(T34=2,0,T33)</f>
        <v>0</v>
      </c>
      <c r="U35" s="357"/>
      <c r="V35" s="357"/>
      <c r="W35" s="357"/>
      <c r="X35" s="357"/>
      <c r="Y35" s="357"/>
      <c r="Z35" s="357"/>
      <c r="AA35" s="357"/>
      <c r="AB35" s="357"/>
      <c r="AC35" s="357"/>
      <c r="AD35" s="357"/>
      <c r="AE35" s="357"/>
      <c r="AF35" s="357"/>
      <c r="AG35" s="357"/>
      <c r="AH35" s="357"/>
      <c r="AI35" s="357"/>
      <c r="AJ35" s="357"/>
      <c r="AK35" s="357"/>
      <c r="AL35" s="296"/>
    </row>
    <row r="36" spans="2:38" ht="15" customHeight="1">
      <c r="B36" s="882" t="s">
        <v>821</v>
      </c>
      <c r="C36" s="476">
        <f t="shared" ca="1" si="2"/>
        <v>2</v>
      </c>
      <c r="D36" s="476">
        <v>1</v>
      </c>
      <c r="E36" s="477">
        <v>50</v>
      </c>
      <c r="F36" s="315"/>
      <c r="G36" s="856">
        <f t="shared" ca="1" si="0"/>
        <v>0</v>
      </c>
      <c r="H36" s="315"/>
      <c r="I36" s="859">
        <f ca="1">IF($L$14 ="&lt;Don't know&gt;",0,1)</f>
        <v>1</v>
      </c>
      <c r="J36" s="860">
        <f ca="1">H36*E36*C36*I36</f>
        <v>0</v>
      </c>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296"/>
    </row>
    <row r="37" spans="2:38" ht="15" customHeight="1">
      <c r="B37" s="882" t="s">
        <v>822</v>
      </c>
      <c r="C37" s="476">
        <f t="shared" ca="1" si="2"/>
        <v>2</v>
      </c>
      <c r="D37" s="476">
        <v>1</v>
      </c>
      <c r="E37" s="477">
        <v>5</v>
      </c>
      <c r="F37" s="315"/>
      <c r="G37" s="856">
        <f t="shared" ca="1" si="0"/>
        <v>0</v>
      </c>
      <c r="H37" s="315"/>
      <c r="I37" s="859">
        <v>1</v>
      </c>
      <c r="J37" s="860">
        <f ca="1">H37*E37*C37*I37</f>
        <v>0</v>
      </c>
      <c r="K37" s="357"/>
      <c r="L37" s="357"/>
      <c r="M37" s="357"/>
      <c r="N37" s="357"/>
      <c r="O37" s="357"/>
      <c r="P37" s="357"/>
      <c r="Q37" s="357"/>
      <c r="R37" s="357"/>
      <c r="S37" s="360" t="s">
        <v>740</v>
      </c>
      <c r="T37" s="357"/>
      <c r="U37" s="357"/>
      <c r="V37" s="357"/>
      <c r="W37" s="357"/>
      <c r="X37" s="357"/>
      <c r="Y37" s="357"/>
      <c r="Z37" s="357"/>
      <c r="AA37" s="357"/>
      <c r="AB37" s="357"/>
      <c r="AC37" s="357"/>
      <c r="AD37" s="357"/>
      <c r="AE37" s="357"/>
      <c r="AF37" s="357"/>
      <c r="AG37" s="357"/>
      <c r="AH37" s="357"/>
      <c r="AI37" s="357"/>
      <c r="AJ37" s="357"/>
      <c r="AK37" s="357"/>
      <c r="AL37" s="296"/>
    </row>
    <row r="38" spans="2:38" ht="15" customHeight="1">
      <c r="B38" s="882" t="s">
        <v>823</v>
      </c>
      <c r="C38" s="476">
        <f t="shared" ca="1" si="2"/>
        <v>2</v>
      </c>
      <c r="D38" s="476">
        <v>1</v>
      </c>
      <c r="E38" s="477">
        <v>20</v>
      </c>
      <c r="F38" s="315"/>
      <c r="G38" s="856">
        <f t="shared" ca="1" si="0"/>
        <v>0</v>
      </c>
      <c r="H38" s="315"/>
      <c r="I38" s="859">
        <v>1</v>
      </c>
      <c r="J38" s="860">
        <f ca="1">H38*E38*C38*I38</f>
        <v>0</v>
      </c>
      <c r="K38" s="357"/>
      <c r="L38" s="357"/>
      <c r="M38" s="357"/>
      <c r="N38" s="357"/>
      <c r="O38" s="357"/>
      <c r="P38" s="377"/>
      <c r="Q38" s="350"/>
      <c r="R38" s="357"/>
      <c r="S38" s="357" t="s">
        <v>582</v>
      </c>
      <c r="T38" s="357"/>
      <c r="U38" s="357"/>
      <c r="V38" s="357"/>
      <c r="W38" s="357"/>
      <c r="X38" s="357"/>
      <c r="Y38" s="357"/>
      <c r="Z38" s="357"/>
      <c r="AA38" s="357"/>
      <c r="AB38" s="357"/>
      <c r="AC38" s="357"/>
      <c r="AD38" s="357"/>
      <c r="AE38" s="357"/>
      <c r="AF38" s="357"/>
      <c r="AG38" s="357"/>
      <c r="AH38" s="357"/>
      <c r="AI38" s="357"/>
      <c r="AJ38" s="357"/>
      <c r="AK38" s="357"/>
      <c r="AL38" s="296"/>
    </row>
    <row r="39" spans="2:38" ht="15" customHeight="1">
      <c r="B39" s="882" t="s">
        <v>658</v>
      </c>
      <c r="C39" s="476">
        <f ca="1">IF(AND($L$13="Urban Area and Unallocated",$L$14="Brownfield Site"),0,1)</f>
        <v>0</v>
      </c>
      <c r="D39" s="476">
        <f ca="1">IF($L$14 ="&lt;Don't know&gt;",$Q$34,1)</f>
        <v>1</v>
      </c>
      <c r="E39" s="477">
        <v>50</v>
      </c>
      <c r="F39" s="315"/>
      <c r="G39" s="856">
        <f t="shared" ca="1" si="0"/>
        <v>0</v>
      </c>
      <c r="H39" s="315"/>
      <c r="I39" s="859">
        <f ca="1">IF($L$14 ="&lt;Don't know&gt;",0,1)</f>
        <v>1</v>
      </c>
      <c r="J39" s="860">
        <f ca="1">H39*E39*C39*I39</f>
        <v>0</v>
      </c>
      <c r="K39" s="357"/>
      <c r="L39" s="357"/>
      <c r="M39" s="357"/>
      <c r="N39" s="357"/>
      <c r="O39" s="357"/>
      <c r="P39" s="377"/>
      <c r="Q39" s="379"/>
      <c r="R39" s="350"/>
      <c r="S39" s="377" t="s">
        <v>583</v>
      </c>
      <c r="T39" s="379">
        <f>IF(H42=F42,T35,0)</f>
        <v>0</v>
      </c>
      <c r="U39" s="357"/>
      <c r="V39" s="357"/>
      <c r="W39" s="357"/>
      <c r="X39" s="357"/>
      <c r="Y39" s="357"/>
      <c r="Z39" s="357"/>
      <c r="AA39" s="357"/>
      <c r="AB39" s="357"/>
      <c r="AC39" s="357"/>
      <c r="AD39" s="357"/>
      <c r="AE39" s="357"/>
      <c r="AF39" s="357"/>
      <c r="AG39" s="357"/>
      <c r="AH39" s="357"/>
      <c r="AI39" s="357"/>
      <c r="AJ39" s="357"/>
      <c r="AK39" s="357"/>
      <c r="AL39" s="296"/>
    </row>
    <row r="40" spans="2:38" ht="15" customHeight="1">
      <c r="B40" s="882" t="s">
        <v>91</v>
      </c>
      <c r="C40" s="476">
        <f ca="1">IF(AND($L$13="Urban Area and Unallocated",$L$14="Brownfield Site"),0,1)</f>
        <v>0</v>
      </c>
      <c r="D40" s="476">
        <f ca="1">IF($L$14 ="&lt;Don't know&gt;",$Q$34,1)</f>
        <v>1</v>
      </c>
      <c r="E40" s="477">
        <v>75</v>
      </c>
      <c r="F40" s="315"/>
      <c r="G40" s="856">
        <f t="shared" ca="1" si="0"/>
        <v>0</v>
      </c>
      <c r="H40" s="315"/>
      <c r="I40" s="859">
        <v>1</v>
      </c>
      <c r="J40" s="860">
        <f ca="1">IF(H40&gt;F40,G40,H40*E40*I40*C40)</f>
        <v>0</v>
      </c>
      <c r="K40" s="357"/>
      <c r="L40" s="357"/>
      <c r="M40" s="357"/>
      <c r="N40" s="357"/>
      <c r="O40" s="357"/>
      <c r="P40" s="377"/>
      <c r="Q40" s="350"/>
      <c r="R40" s="350"/>
      <c r="S40" s="357"/>
      <c r="T40" s="357"/>
      <c r="U40" s="357"/>
      <c r="V40" s="357"/>
      <c r="W40" s="357"/>
      <c r="X40" s="357"/>
      <c r="Y40" s="357"/>
      <c r="Z40" s="357"/>
      <c r="AA40" s="357"/>
      <c r="AB40" s="357"/>
      <c r="AC40" s="357"/>
      <c r="AD40" s="357"/>
      <c r="AE40" s="357"/>
      <c r="AF40" s="357"/>
      <c r="AG40" s="357"/>
      <c r="AH40" s="357"/>
      <c r="AI40" s="357"/>
      <c r="AJ40" s="357"/>
      <c r="AK40" s="357"/>
      <c r="AL40" s="296"/>
    </row>
    <row r="41" spans="2:38" ht="15" customHeight="1">
      <c r="B41" s="882" t="s">
        <v>92</v>
      </c>
      <c r="C41" s="476">
        <f ca="1">IF(AND($L$13="Urban Area and Unallocated",$L$14="Brownfield Site"),0,1)</f>
        <v>0</v>
      </c>
      <c r="D41" s="476">
        <f ca="1">IF($L$14 ="&lt;Don't know&gt;",$Q$34,1)</f>
        <v>1</v>
      </c>
      <c r="E41" s="477">
        <v>100</v>
      </c>
      <c r="F41" s="316"/>
      <c r="G41" s="856">
        <f t="shared" ca="1" si="0"/>
        <v>0</v>
      </c>
      <c r="H41" s="315"/>
      <c r="I41" s="859">
        <v>1</v>
      </c>
      <c r="J41" s="860">
        <f ca="1">IF(H41&gt;F41,G41,H41*E41*I41*C41)</f>
        <v>0</v>
      </c>
      <c r="K41" s="360"/>
      <c r="L41" s="360"/>
      <c r="M41" s="360"/>
      <c r="N41" s="360"/>
      <c r="O41" s="357"/>
      <c r="P41" s="377"/>
      <c r="Q41" s="380"/>
      <c r="R41" s="381"/>
      <c r="S41" s="357"/>
      <c r="T41" s="357"/>
      <c r="U41" s="357"/>
      <c r="V41" s="357"/>
      <c r="W41" s="357"/>
      <c r="X41" s="357"/>
      <c r="Y41" s="357"/>
      <c r="Z41" s="357"/>
      <c r="AA41" s="357"/>
      <c r="AB41" s="357"/>
      <c r="AC41" s="357"/>
      <c r="AD41" s="357"/>
      <c r="AE41" s="357"/>
      <c r="AF41" s="357"/>
      <c r="AG41" s="357"/>
      <c r="AH41" s="357"/>
      <c r="AI41" s="357"/>
      <c r="AJ41" s="357"/>
      <c r="AK41" s="357"/>
      <c r="AL41" s="296"/>
    </row>
    <row r="42" spans="2:38" ht="16.5" customHeight="1">
      <c r="B42" s="883" t="s">
        <v>959</v>
      </c>
      <c r="C42" s="477"/>
      <c r="D42" s="477"/>
      <c r="E42" s="476"/>
      <c r="F42" s="857">
        <f>SUM(F24:F41)</f>
        <v>0</v>
      </c>
      <c r="G42" s="857">
        <f ca="1">SUM(G24:G41)</f>
        <v>0</v>
      </c>
      <c r="H42" s="870">
        <f>SUM(H24:H41)</f>
        <v>0</v>
      </c>
      <c r="I42" s="871"/>
      <c r="J42" s="861">
        <f ca="1">SUM(J24:J41)</f>
        <v>0</v>
      </c>
      <c r="K42" s="357"/>
      <c r="L42" s="357"/>
      <c r="M42" s="357"/>
      <c r="N42" s="357"/>
      <c r="O42" s="357"/>
      <c r="P42" s="357"/>
      <c r="Q42" s="357"/>
      <c r="R42" s="350"/>
      <c r="S42" s="357"/>
      <c r="T42" s="357"/>
      <c r="U42" s="357"/>
      <c r="V42" s="357"/>
      <c r="W42" s="357"/>
      <c r="X42" s="357"/>
      <c r="Y42" s="357"/>
      <c r="Z42" s="357"/>
      <c r="AA42" s="357"/>
      <c r="AB42" s="357"/>
      <c r="AC42" s="357"/>
      <c r="AD42" s="357"/>
      <c r="AE42" s="357"/>
      <c r="AF42" s="357"/>
      <c r="AG42" s="357"/>
      <c r="AH42" s="357"/>
      <c r="AI42" s="357"/>
      <c r="AJ42" s="357"/>
      <c r="AK42" s="357"/>
      <c r="AL42" s="296"/>
    </row>
    <row r="43" spans="2:38" ht="18" customHeight="1" thickBot="1">
      <c r="B43" s="884" t="s">
        <v>660</v>
      </c>
      <c r="C43" s="355"/>
      <c r="D43" s="355"/>
      <c r="E43" s="355"/>
      <c r="F43" s="869"/>
      <c r="G43" s="858">
        <f>IF(F42=0,0,G42/F42)</f>
        <v>0</v>
      </c>
      <c r="H43" s="859"/>
      <c r="I43" s="859"/>
      <c r="J43" s="858">
        <f>IF(H42=0,0,J42/H42)</f>
        <v>0</v>
      </c>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296"/>
    </row>
    <row r="44" spans="2:38" s="816" customFormat="1" ht="19.5" customHeight="1" thickBot="1">
      <c r="B44" s="884" t="s">
        <v>82</v>
      </c>
      <c r="C44" s="355"/>
      <c r="D44" s="355"/>
      <c r="E44" s="355"/>
      <c r="F44" s="862">
        <f>J43-G43</f>
        <v>0</v>
      </c>
      <c r="G44" s="867"/>
      <c r="H44" s="864"/>
      <c r="I44" s="675"/>
      <c r="J44" s="675"/>
      <c r="K44" s="357"/>
      <c r="L44" s="357"/>
      <c r="M44" s="357"/>
      <c r="N44" s="357"/>
      <c r="O44" s="357"/>
      <c r="P44" s="357"/>
      <c r="Q44" s="357"/>
      <c r="R44" s="357"/>
      <c r="S44" s="362" t="s">
        <v>287</v>
      </c>
      <c r="T44" s="3735" t="s">
        <v>684</v>
      </c>
      <c r="U44" s="3736"/>
      <c r="V44" s="382"/>
      <c r="W44" s="382"/>
      <c r="X44" s="382"/>
      <c r="Y44" s="382"/>
      <c r="Z44" s="382"/>
      <c r="AA44" s="382"/>
      <c r="AB44" s="382"/>
      <c r="AC44" s="382"/>
      <c r="AD44" s="382"/>
      <c r="AE44" s="382"/>
      <c r="AF44" s="382"/>
      <c r="AG44" s="382"/>
      <c r="AH44" s="382"/>
      <c r="AI44" s="382"/>
      <c r="AJ44" s="382"/>
      <c r="AK44" s="382"/>
      <c r="AL44" s="311"/>
    </row>
    <row r="45" spans="2:38" ht="18">
      <c r="B45" s="885" t="s">
        <v>956</v>
      </c>
      <c r="C45" s="356"/>
      <c r="D45" s="356"/>
      <c r="E45" s="356"/>
      <c r="F45" s="863">
        <f>IF(F42=0,0,T39)</f>
        <v>0</v>
      </c>
      <c r="G45" s="868"/>
      <c r="H45" s="865" t="str">
        <f>IF(H42=F42,"","Error - Check Areas")</f>
        <v/>
      </c>
      <c r="I45" s="866"/>
      <c r="J45" s="866"/>
      <c r="K45" s="382"/>
      <c r="L45" s="382"/>
      <c r="M45" s="382"/>
      <c r="N45" s="382"/>
      <c r="O45" s="357"/>
      <c r="P45" s="382"/>
      <c r="Q45" s="382"/>
      <c r="R45" s="357"/>
      <c r="S45" s="383" t="s">
        <v>506</v>
      </c>
      <c r="T45" s="384" t="s">
        <v>824</v>
      </c>
      <c r="U45" s="385"/>
      <c r="V45" s="357"/>
      <c r="W45" s="357"/>
      <c r="X45" s="357"/>
      <c r="Y45" s="357"/>
      <c r="Z45" s="357"/>
      <c r="AA45" s="357"/>
      <c r="AB45" s="357"/>
      <c r="AC45" s="357"/>
      <c r="AD45" s="357"/>
      <c r="AE45" s="357"/>
      <c r="AF45" s="357"/>
      <c r="AG45" s="357"/>
      <c r="AH45" s="357"/>
      <c r="AI45" s="357"/>
      <c r="AJ45" s="357"/>
      <c r="AK45" s="357"/>
      <c r="AL45" s="296"/>
    </row>
    <row r="46" spans="2:38" ht="18">
      <c r="B46" s="667" t="s">
        <v>83</v>
      </c>
      <c r="R46" s="833"/>
      <c r="S46" s="834" t="s">
        <v>508</v>
      </c>
      <c r="T46" s="3731" t="s">
        <v>825</v>
      </c>
      <c r="U46" s="3732"/>
    </row>
    <row r="47" spans="2:38" ht="18">
      <c r="O47" s="833"/>
      <c r="S47" s="834" t="s">
        <v>510</v>
      </c>
      <c r="T47" s="835" t="s">
        <v>826</v>
      </c>
      <c r="U47" s="836"/>
    </row>
    <row r="48" spans="2:38" ht="20.25" customHeight="1" thickBot="1">
      <c r="B48" s="2420" t="s">
        <v>1553</v>
      </c>
      <c r="C48" s="853"/>
      <c r="D48" s="853"/>
      <c r="E48" s="853"/>
      <c r="F48" s="2421">
        <f>'Building Input'!D79</f>
        <v>0</v>
      </c>
      <c r="S48" s="837" t="s">
        <v>512</v>
      </c>
      <c r="T48" s="3733" t="s">
        <v>827</v>
      </c>
      <c r="U48" s="3734"/>
    </row>
    <row r="49" spans="1:37">
      <c r="A49" s="675"/>
      <c r="B49" s="675"/>
      <c r="C49" s="822"/>
      <c r="D49" s="822"/>
      <c r="E49" s="822"/>
      <c r="F49" s="675"/>
      <c r="G49" s="675"/>
      <c r="H49" s="675"/>
      <c r="I49" s="675"/>
      <c r="M49" s="829"/>
      <c r="N49" s="829"/>
    </row>
    <row r="50" spans="1:37" s="831" customFormat="1" ht="15.75" hidden="1">
      <c r="A50" s="817"/>
      <c r="B50" s="838" t="s">
        <v>84</v>
      </c>
      <c r="C50" s="839"/>
      <c r="D50" s="840"/>
      <c r="E50" s="840"/>
      <c r="F50" s="841"/>
      <c r="G50" s="842"/>
      <c r="H50" s="842"/>
      <c r="I50" s="842"/>
      <c r="J50" s="838"/>
      <c r="K50" s="843"/>
      <c r="L50" s="843"/>
      <c r="M50" s="843"/>
      <c r="N50" s="843"/>
      <c r="O50" s="843"/>
      <c r="P50" s="843"/>
      <c r="Q50" s="843"/>
      <c r="R50" s="843"/>
      <c r="S50" s="843"/>
      <c r="T50" s="843"/>
      <c r="U50" s="843"/>
      <c r="V50" s="843"/>
      <c r="W50" s="843"/>
      <c r="X50" s="843"/>
      <c r="Y50" s="843"/>
      <c r="Z50" s="843"/>
      <c r="AA50" s="843"/>
      <c r="AB50" s="843"/>
      <c r="AC50" s="843"/>
      <c r="AD50" s="843"/>
      <c r="AE50" s="843"/>
      <c r="AF50" s="843"/>
      <c r="AG50" s="843"/>
      <c r="AH50" s="843"/>
      <c r="AI50" s="843"/>
      <c r="AJ50" s="843"/>
      <c r="AK50" s="843"/>
    </row>
    <row r="51" spans="1:37" s="681" customFormat="1" ht="38.25" hidden="1">
      <c r="A51" s="818"/>
      <c r="B51" s="844" t="s">
        <v>93</v>
      </c>
      <c r="C51" s="845" t="s">
        <v>85</v>
      </c>
      <c r="D51" s="845" t="s">
        <v>86</v>
      </c>
      <c r="E51" s="845" t="s">
        <v>87</v>
      </c>
      <c r="G51" s="846"/>
      <c r="H51" s="846"/>
      <c r="K51" s="847"/>
      <c r="L51" s="847"/>
      <c r="M51" s="847"/>
      <c r="N51" s="847"/>
      <c r="O51" s="847"/>
      <c r="P51" s="847"/>
      <c r="Q51" s="847"/>
      <c r="R51" s="847"/>
      <c r="S51" s="847"/>
      <c r="T51" s="847"/>
      <c r="U51" s="847"/>
      <c r="V51" s="847"/>
      <c r="W51" s="847"/>
      <c r="X51" s="847"/>
      <c r="Y51" s="847"/>
      <c r="Z51" s="847"/>
      <c r="AA51" s="847"/>
      <c r="AB51" s="847"/>
      <c r="AC51" s="847"/>
      <c r="AD51" s="847"/>
      <c r="AE51" s="847"/>
      <c r="AF51" s="847"/>
      <c r="AG51" s="847"/>
      <c r="AH51" s="847"/>
      <c r="AI51" s="847"/>
      <c r="AJ51" s="847"/>
      <c r="AK51" s="847"/>
    </row>
    <row r="52" spans="1:37" s="666" customFormat="1" hidden="1">
      <c r="A52" s="819"/>
      <c r="B52" s="848" t="s">
        <v>401</v>
      </c>
      <c r="C52" s="849"/>
      <c r="D52" s="849"/>
      <c r="E52" s="849"/>
      <c r="F52" s="819"/>
      <c r="G52" s="819"/>
      <c r="H52" s="819"/>
      <c r="I52" s="819"/>
      <c r="J52" s="819"/>
      <c r="K52" s="849"/>
      <c r="L52" s="850"/>
      <c r="M52" s="850"/>
      <c r="N52" s="850"/>
      <c r="O52" s="850"/>
      <c r="P52" s="850"/>
      <c r="Q52" s="850"/>
      <c r="R52" s="850"/>
      <c r="S52" s="850"/>
      <c r="T52" s="850"/>
      <c r="U52" s="850"/>
      <c r="V52" s="850"/>
      <c r="W52" s="850"/>
      <c r="X52" s="850"/>
      <c r="Y52" s="850"/>
      <c r="Z52" s="850"/>
      <c r="AA52" s="850"/>
      <c r="AB52" s="850"/>
      <c r="AC52" s="850"/>
      <c r="AD52" s="850"/>
      <c r="AE52" s="850"/>
      <c r="AF52" s="850"/>
      <c r="AG52" s="850"/>
      <c r="AH52" s="850"/>
      <c r="AI52" s="850"/>
      <c r="AJ52" s="850"/>
      <c r="AK52" s="850"/>
    </row>
    <row r="53" spans="1:37" s="666" customFormat="1" ht="12.75" hidden="1" customHeight="1">
      <c r="A53" s="819">
        <v>1</v>
      </c>
      <c r="B53" s="851" t="s">
        <v>88</v>
      </c>
      <c r="C53" s="849" t="s">
        <v>89</v>
      </c>
      <c r="D53" s="849">
        <v>1</v>
      </c>
      <c r="E53" s="849" t="s">
        <v>506</v>
      </c>
      <c r="F53" s="819" t="s">
        <v>90</v>
      </c>
      <c r="G53" s="819"/>
      <c r="H53" s="819"/>
      <c r="I53" s="819"/>
      <c r="J53" s="819"/>
      <c r="K53" s="849"/>
      <c r="L53" s="850"/>
      <c r="M53" s="850"/>
      <c r="N53" s="850"/>
      <c r="O53" s="850"/>
      <c r="P53" s="850"/>
      <c r="Q53" s="850"/>
      <c r="R53" s="850"/>
      <c r="S53" s="850"/>
      <c r="T53" s="850"/>
      <c r="U53" s="850"/>
      <c r="V53" s="850"/>
      <c r="W53" s="850"/>
      <c r="X53" s="850"/>
      <c r="Y53" s="850"/>
      <c r="Z53" s="850"/>
      <c r="AA53" s="850"/>
      <c r="AB53" s="850"/>
      <c r="AC53" s="850"/>
      <c r="AD53" s="850"/>
      <c r="AE53" s="850"/>
      <c r="AF53" s="850"/>
      <c r="AG53" s="850"/>
      <c r="AH53" s="850"/>
      <c r="AI53" s="850"/>
      <c r="AJ53" s="850"/>
      <c r="AK53" s="850"/>
    </row>
    <row r="54" spans="1:37" s="666" customFormat="1" ht="12.75" hidden="1" customHeight="1">
      <c r="A54" s="819">
        <v>2</v>
      </c>
      <c r="B54" s="851" t="s">
        <v>59</v>
      </c>
      <c r="C54" s="849" t="s">
        <v>89</v>
      </c>
      <c r="D54" s="849">
        <v>2</v>
      </c>
      <c r="E54" s="849" t="s">
        <v>506</v>
      </c>
      <c r="F54" s="819" t="s">
        <v>23</v>
      </c>
      <c r="G54" s="819"/>
      <c r="H54" s="819"/>
      <c r="I54" s="819"/>
      <c r="J54" s="819"/>
      <c r="K54" s="849"/>
      <c r="L54" s="850"/>
      <c r="M54" s="852" t="s">
        <v>24</v>
      </c>
      <c r="N54" s="852" t="s">
        <v>93</v>
      </c>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row>
    <row r="55" spans="1:37" s="666" customFormat="1" hidden="1">
      <c r="A55" s="819"/>
      <c r="B55" s="848" t="s">
        <v>25</v>
      </c>
      <c r="C55" s="849"/>
      <c r="D55" s="849"/>
      <c r="E55" s="849"/>
      <c r="F55" s="819"/>
      <c r="G55" s="819"/>
      <c r="H55" s="819"/>
      <c r="I55" s="819"/>
      <c r="J55" s="819"/>
      <c r="K55" s="849"/>
      <c r="L55" s="850"/>
      <c r="M55" s="853">
        <v>1</v>
      </c>
      <c r="N55" s="849" t="s">
        <v>25</v>
      </c>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row>
    <row r="56" spans="1:37" s="666" customFormat="1" hidden="1">
      <c r="A56" s="819">
        <v>1</v>
      </c>
      <c r="B56" s="851" t="s">
        <v>88</v>
      </c>
      <c r="C56" s="849" t="s">
        <v>89</v>
      </c>
      <c r="D56" s="849">
        <v>1</v>
      </c>
      <c r="E56" s="849" t="s">
        <v>506</v>
      </c>
      <c r="F56" s="819"/>
      <c r="G56" s="819"/>
      <c r="H56" s="819"/>
      <c r="I56" s="819"/>
      <c r="J56" s="819"/>
      <c r="K56" s="849"/>
      <c r="L56" s="850"/>
      <c r="M56" s="853">
        <v>2</v>
      </c>
      <c r="N56" s="849" t="s">
        <v>246</v>
      </c>
      <c r="O56" s="850"/>
      <c r="P56" s="850"/>
      <c r="Q56" s="850"/>
      <c r="R56" s="850"/>
      <c r="S56" s="850"/>
      <c r="T56" s="850"/>
      <c r="U56" s="850"/>
      <c r="V56" s="850"/>
      <c r="W56" s="850"/>
      <c r="X56" s="850"/>
      <c r="Y56" s="850"/>
      <c r="Z56" s="850"/>
      <c r="AA56" s="850"/>
      <c r="AB56" s="850"/>
      <c r="AC56" s="850"/>
      <c r="AD56" s="850"/>
      <c r="AE56" s="850"/>
      <c r="AF56" s="850"/>
      <c r="AG56" s="850"/>
      <c r="AH56" s="850"/>
      <c r="AI56" s="850"/>
      <c r="AJ56" s="850"/>
      <c r="AK56" s="850"/>
    </row>
    <row r="57" spans="1:37" s="666" customFormat="1" hidden="1">
      <c r="A57" s="819">
        <v>2</v>
      </c>
      <c r="B57" s="851" t="s">
        <v>722</v>
      </c>
      <c r="C57" s="849">
        <v>833</v>
      </c>
      <c r="D57" s="849">
        <v>2</v>
      </c>
      <c r="E57" s="849" t="s">
        <v>942</v>
      </c>
      <c r="F57" s="819">
        <v>326915</v>
      </c>
      <c r="G57" s="819">
        <v>263815</v>
      </c>
      <c r="H57" s="819">
        <v>81</v>
      </c>
      <c r="I57" s="819">
        <v>1</v>
      </c>
      <c r="J57" s="819">
        <v>19</v>
      </c>
      <c r="K57" s="849" t="s">
        <v>723</v>
      </c>
      <c r="L57" s="850"/>
      <c r="M57" s="853">
        <v>3</v>
      </c>
      <c r="N57" s="849" t="s">
        <v>249</v>
      </c>
      <c r="O57" s="850"/>
      <c r="P57" s="850"/>
      <c r="Q57" s="850"/>
      <c r="R57" s="850"/>
      <c r="S57" s="850"/>
      <c r="T57" s="850"/>
      <c r="U57" s="850"/>
      <c r="V57" s="850"/>
      <c r="W57" s="850"/>
      <c r="X57" s="850"/>
      <c r="Y57" s="850"/>
      <c r="Z57" s="850"/>
      <c r="AA57" s="850"/>
      <c r="AB57" s="850"/>
      <c r="AC57" s="850"/>
      <c r="AD57" s="850"/>
      <c r="AE57" s="850"/>
      <c r="AF57" s="850"/>
      <c r="AG57" s="850"/>
      <c r="AH57" s="850"/>
      <c r="AI57" s="850"/>
      <c r="AJ57" s="850"/>
      <c r="AK57" s="850"/>
    </row>
    <row r="58" spans="1:37" s="666" customFormat="1" hidden="1">
      <c r="A58" s="819">
        <v>3</v>
      </c>
      <c r="B58" s="851" t="s">
        <v>247</v>
      </c>
      <c r="C58" s="849">
        <v>8060</v>
      </c>
      <c r="D58" s="849">
        <v>3</v>
      </c>
      <c r="E58" s="849" t="s">
        <v>944</v>
      </c>
      <c r="F58" s="819">
        <v>113220</v>
      </c>
      <c r="G58" s="819">
        <v>89394</v>
      </c>
      <c r="H58" s="819">
        <v>79</v>
      </c>
      <c r="I58" s="819">
        <v>1</v>
      </c>
      <c r="J58" s="819">
        <v>19</v>
      </c>
      <c r="K58" s="849" t="s">
        <v>248</v>
      </c>
      <c r="L58" s="850"/>
      <c r="M58" s="853">
        <v>4</v>
      </c>
      <c r="N58" s="849" t="s">
        <v>251</v>
      </c>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row>
    <row r="59" spans="1:37" s="666" customFormat="1" hidden="1">
      <c r="A59" s="819">
        <v>4</v>
      </c>
      <c r="B59" s="851" t="s">
        <v>250</v>
      </c>
      <c r="C59" s="849">
        <v>851</v>
      </c>
      <c r="D59" s="849">
        <v>4</v>
      </c>
      <c r="E59" s="849" t="s">
        <v>942</v>
      </c>
      <c r="F59" s="819">
        <v>197622</v>
      </c>
      <c r="G59" s="819">
        <v>194933</v>
      </c>
      <c r="H59" s="819">
        <v>99</v>
      </c>
      <c r="I59" s="819">
        <v>5</v>
      </c>
      <c r="J59" s="819">
        <v>19</v>
      </c>
      <c r="K59" s="849" t="s">
        <v>723</v>
      </c>
      <c r="L59" s="850"/>
      <c r="M59" s="853">
        <v>5</v>
      </c>
      <c r="N59" s="849" t="s">
        <v>253</v>
      </c>
      <c r="O59" s="850"/>
      <c r="P59" s="850"/>
      <c r="Q59" s="850"/>
      <c r="R59" s="850"/>
      <c r="S59" s="850"/>
      <c r="T59" s="850"/>
      <c r="U59" s="850"/>
      <c r="V59" s="850"/>
      <c r="W59" s="850"/>
      <c r="X59" s="850"/>
      <c r="Y59" s="850"/>
      <c r="Z59" s="850"/>
      <c r="AA59" s="850"/>
      <c r="AB59" s="850"/>
      <c r="AC59" s="850"/>
      <c r="AD59" s="850"/>
      <c r="AE59" s="850"/>
      <c r="AF59" s="850"/>
      <c r="AG59" s="850"/>
      <c r="AH59" s="850"/>
      <c r="AI59" s="850"/>
      <c r="AJ59" s="850"/>
      <c r="AK59" s="850"/>
    </row>
    <row r="60" spans="1:37" s="666" customFormat="1" hidden="1">
      <c r="A60" s="819">
        <v>5</v>
      </c>
      <c r="B60" s="851" t="s">
        <v>252</v>
      </c>
      <c r="C60" s="849">
        <v>304</v>
      </c>
      <c r="D60" s="849">
        <v>5</v>
      </c>
      <c r="E60" s="849" t="s">
        <v>942</v>
      </c>
      <c r="F60" s="819">
        <v>24622</v>
      </c>
      <c r="G60" s="819">
        <v>22989</v>
      </c>
      <c r="H60" s="819">
        <v>93</v>
      </c>
      <c r="I60" s="819">
        <v>9</v>
      </c>
      <c r="J60" s="819">
        <v>19</v>
      </c>
      <c r="K60" s="849" t="s">
        <v>723</v>
      </c>
      <c r="L60" s="850"/>
      <c r="M60" s="853">
        <v>6</v>
      </c>
      <c r="N60" s="849" t="s">
        <v>255</v>
      </c>
      <c r="O60" s="850"/>
      <c r="P60" s="850"/>
      <c r="Q60" s="850"/>
      <c r="R60" s="850"/>
      <c r="S60" s="850"/>
      <c r="T60" s="850"/>
      <c r="U60" s="850"/>
      <c r="V60" s="850"/>
      <c r="W60" s="850"/>
      <c r="X60" s="850"/>
      <c r="Y60" s="850"/>
      <c r="Z60" s="850"/>
      <c r="AA60" s="850"/>
      <c r="AB60" s="850"/>
      <c r="AC60" s="850"/>
      <c r="AD60" s="850"/>
      <c r="AE60" s="850"/>
      <c r="AF60" s="850"/>
      <c r="AG60" s="850"/>
      <c r="AH60" s="850"/>
      <c r="AI60" s="850"/>
      <c r="AJ60" s="850"/>
      <c r="AK60" s="850"/>
    </row>
    <row r="61" spans="1:37" s="666" customFormat="1" hidden="1">
      <c r="A61" s="819">
        <v>6</v>
      </c>
      <c r="B61" s="851" t="s">
        <v>254</v>
      </c>
      <c r="C61" s="849">
        <v>8061</v>
      </c>
      <c r="D61" s="849">
        <v>6</v>
      </c>
      <c r="E61" s="849" t="s">
        <v>942</v>
      </c>
      <c r="F61" s="819">
        <v>129232</v>
      </c>
      <c r="G61" s="819">
        <v>123138</v>
      </c>
      <c r="H61" s="819">
        <v>95</v>
      </c>
      <c r="I61" s="819">
        <v>5</v>
      </c>
      <c r="J61" s="819">
        <v>19</v>
      </c>
      <c r="K61" s="849" t="s">
        <v>723</v>
      </c>
      <c r="L61" s="850"/>
      <c r="M61" s="853">
        <v>7</v>
      </c>
      <c r="N61" s="849" t="s">
        <v>257</v>
      </c>
      <c r="O61" s="850"/>
      <c r="P61" s="850"/>
      <c r="Q61" s="850"/>
      <c r="R61" s="850"/>
      <c r="S61" s="850"/>
      <c r="T61" s="850"/>
      <c r="U61" s="850"/>
      <c r="V61" s="850"/>
      <c r="W61" s="850"/>
      <c r="X61" s="850"/>
      <c r="Y61" s="850"/>
      <c r="Z61" s="850"/>
      <c r="AA61" s="850"/>
      <c r="AB61" s="850"/>
      <c r="AC61" s="850"/>
      <c r="AD61" s="850"/>
      <c r="AE61" s="850"/>
      <c r="AF61" s="850"/>
      <c r="AG61" s="850"/>
      <c r="AH61" s="850"/>
      <c r="AI61" s="850"/>
      <c r="AJ61" s="850"/>
      <c r="AK61" s="850"/>
    </row>
    <row r="62" spans="1:37" s="666" customFormat="1" hidden="1">
      <c r="A62" s="819">
        <v>7</v>
      </c>
      <c r="B62" s="851" t="s">
        <v>256</v>
      </c>
      <c r="C62" s="849">
        <v>8064</v>
      </c>
      <c r="D62" s="849">
        <v>7</v>
      </c>
      <c r="E62" s="849" t="s">
        <v>942</v>
      </c>
      <c r="F62" s="819">
        <v>168298</v>
      </c>
      <c r="G62" s="819">
        <v>153521</v>
      </c>
      <c r="H62" s="819">
        <v>91</v>
      </c>
      <c r="I62" s="819">
        <v>8</v>
      </c>
      <c r="J62" s="819">
        <v>19</v>
      </c>
      <c r="K62" s="849" t="s">
        <v>723</v>
      </c>
      <c r="L62" s="850"/>
      <c r="M62" s="853">
        <v>8</v>
      </c>
      <c r="N62" s="849" t="s">
        <v>259</v>
      </c>
      <c r="O62" s="850"/>
      <c r="P62" s="850"/>
      <c r="Q62" s="850"/>
      <c r="R62" s="850"/>
      <c r="S62" s="850"/>
      <c r="T62" s="850"/>
      <c r="U62" s="850"/>
      <c r="V62" s="850"/>
      <c r="W62" s="850"/>
      <c r="X62" s="850"/>
      <c r="Y62" s="850"/>
      <c r="Z62" s="850"/>
      <c r="AA62" s="850"/>
      <c r="AB62" s="850"/>
      <c r="AC62" s="850"/>
      <c r="AD62" s="850"/>
      <c r="AE62" s="850"/>
      <c r="AF62" s="850"/>
      <c r="AG62" s="850"/>
      <c r="AH62" s="850"/>
      <c r="AI62" s="850"/>
      <c r="AJ62" s="850"/>
      <c r="AK62" s="850"/>
    </row>
    <row r="63" spans="1:37" s="666" customFormat="1" hidden="1">
      <c r="A63" s="819">
        <v>8</v>
      </c>
      <c r="B63" s="851" t="s">
        <v>258</v>
      </c>
      <c r="C63" s="849">
        <v>8068</v>
      </c>
      <c r="D63" s="849">
        <v>8</v>
      </c>
      <c r="E63" s="849" t="s">
        <v>942</v>
      </c>
      <c r="F63" s="819">
        <v>88298</v>
      </c>
      <c r="G63" s="819">
        <v>75907</v>
      </c>
      <c r="H63" s="819">
        <v>86</v>
      </c>
      <c r="I63" s="819">
        <v>6</v>
      </c>
      <c r="J63" s="819">
        <v>19</v>
      </c>
      <c r="K63" s="849" t="s">
        <v>723</v>
      </c>
      <c r="L63" s="850"/>
      <c r="M63" s="853">
        <v>9</v>
      </c>
      <c r="N63" s="849" t="s">
        <v>261</v>
      </c>
      <c r="O63" s="850"/>
      <c r="P63" s="850"/>
      <c r="Q63" s="850"/>
      <c r="R63" s="850"/>
      <c r="S63" s="850"/>
      <c r="T63" s="850"/>
      <c r="U63" s="850"/>
      <c r="V63" s="850"/>
      <c r="W63" s="850"/>
      <c r="X63" s="850"/>
      <c r="Y63" s="850"/>
      <c r="Z63" s="850"/>
      <c r="AA63" s="850"/>
      <c r="AB63" s="850"/>
      <c r="AC63" s="850"/>
      <c r="AD63" s="850"/>
      <c r="AE63" s="850"/>
      <c r="AF63" s="850"/>
      <c r="AG63" s="850"/>
      <c r="AH63" s="850"/>
      <c r="AI63" s="850"/>
      <c r="AJ63" s="850"/>
      <c r="AK63" s="850"/>
    </row>
    <row r="64" spans="1:37" s="666" customFormat="1" hidden="1">
      <c r="A64" s="819">
        <v>9</v>
      </c>
      <c r="B64" s="851" t="s">
        <v>260</v>
      </c>
      <c r="C64" s="849">
        <v>9273</v>
      </c>
      <c r="D64" s="849">
        <v>9</v>
      </c>
      <c r="E64" s="849" t="s">
        <v>942</v>
      </c>
      <c r="F64" s="819">
        <v>67393</v>
      </c>
      <c r="G64" s="819">
        <v>64417</v>
      </c>
      <c r="H64" s="819">
        <v>96</v>
      </c>
      <c r="I64" s="819">
        <v>3</v>
      </c>
      <c r="J64" s="819">
        <v>19</v>
      </c>
      <c r="K64" s="849" t="s">
        <v>723</v>
      </c>
      <c r="L64" s="850"/>
      <c r="M64" s="853">
        <v>10</v>
      </c>
      <c r="N64" s="849" t="s">
        <v>263</v>
      </c>
      <c r="O64" s="850"/>
      <c r="P64" s="850"/>
      <c r="Q64" s="850"/>
      <c r="R64" s="850"/>
      <c r="S64" s="850"/>
      <c r="T64" s="850"/>
      <c r="U64" s="850"/>
      <c r="V64" s="850"/>
      <c r="W64" s="850"/>
      <c r="X64" s="850"/>
      <c r="Y64" s="850"/>
      <c r="Z64" s="850"/>
      <c r="AA64" s="850"/>
      <c r="AB64" s="850"/>
      <c r="AC64" s="850"/>
      <c r="AD64" s="850"/>
      <c r="AE64" s="850"/>
      <c r="AF64" s="850"/>
      <c r="AG64" s="850"/>
      <c r="AH64" s="850"/>
      <c r="AI64" s="850"/>
      <c r="AJ64" s="850"/>
      <c r="AK64" s="850"/>
    </row>
    <row r="65" spans="1:37" s="666" customFormat="1" hidden="1">
      <c r="A65" s="819">
        <v>10</v>
      </c>
      <c r="B65" s="851" t="s">
        <v>262</v>
      </c>
      <c r="C65" s="849">
        <v>8062</v>
      </c>
      <c r="D65" s="849">
        <v>10</v>
      </c>
      <c r="E65" s="849" t="s">
        <v>942</v>
      </c>
      <c r="F65" s="819">
        <v>676337</v>
      </c>
      <c r="G65" s="819">
        <v>648575</v>
      </c>
      <c r="H65" s="819">
        <v>96</v>
      </c>
      <c r="I65" s="819">
        <v>6</v>
      </c>
      <c r="J65" s="819">
        <v>19</v>
      </c>
      <c r="K65" s="849" t="s">
        <v>723</v>
      </c>
      <c r="L65" s="850"/>
      <c r="M65" s="853">
        <v>11</v>
      </c>
      <c r="N65" s="849" t="s">
        <v>266</v>
      </c>
      <c r="O65" s="850"/>
      <c r="P65" s="850"/>
      <c r="Q65" s="850"/>
      <c r="R65" s="850"/>
      <c r="S65" s="850"/>
      <c r="T65" s="850"/>
      <c r="U65" s="850"/>
      <c r="V65" s="850"/>
      <c r="W65" s="850"/>
      <c r="X65" s="850"/>
      <c r="Y65" s="850"/>
      <c r="Z65" s="850"/>
      <c r="AA65" s="850"/>
      <c r="AB65" s="850"/>
      <c r="AC65" s="850"/>
      <c r="AD65" s="850"/>
      <c r="AE65" s="850"/>
      <c r="AF65" s="850"/>
      <c r="AG65" s="850"/>
      <c r="AH65" s="850"/>
      <c r="AI65" s="850"/>
      <c r="AJ65" s="850"/>
      <c r="AK65" s="850"/>
    </row>
    <row r="66" spans="1:37" s="666" customFormat="1" hidden="1">
      <c r="A66" s="819">
        <v>11</v>
      </c>
      <c r="B66" s="851" t="s">
        <v>264</v>
      </c>
      <c r="C66" s="849">
        <v>8063</v>
      </c>
      <c r="D66" s="849">
        <v>11</v>
      </c>
      <c r="E66" s="849" t="s">
        <v>942</v>
      </c>
      <c r="F66" s="819">
        <v>248438</v>
      </c>
      <c r="G66" s="819">
        <v>244784</v>
      </c>
      <c r="H66" s="819">
        <v>99</v>
      </c>
      <c r="I66" s="819">
        <v>11</v>
      </c>
      <c r="J66" s="819">
        <v>19</v>
      </c>
      <c r="K66" s="849" t="s">
        <v>265</v>
      </c>
      <c r="L66" s="850"/>
      <c r="M66" s="853">
        <v>12</v>
      </c>
      <c r="N66" s="849" t="s">
        <v>268</v>
      </c>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row>
    <row r="67" spans="1:37" s="666" customFormat="1" hidden="1">
      <c r="A67" s="819">
        <v>12</v>
      </c>
      <c r="B67" s="851" t="s">
        <v>267</v>
      </c>
      <c r="C67" s="849">
        <v>8066</v>
      </c>
      <c r="D67" s="849">
        <v>12</v>
      </c>
      <c r="E67" s="849" t="s">
        <v>942</v>
      </c>
      <c r="F67" s="819">
        <v>224866</v>
      </c>
      <c r="G67" s="819">
        <v>205961</v>
      </c>
      <c r="H67" s="819">
        <v>92</v>
      </c>
      <c r="I67" s="819">
        <v>5</v>
      </c>
      <c r="J67" s="819">
        <v>19</v>
      </c>
      <c r="K67" s="849" t="s">
        <v>723</v>
      </c>
      <c r="L67" s="850"/>
      <c r="M67" s="853">
        <v>13</v>
      </c>
      <c r="N67" s="849" t="s">
        <v>270</v>
      </c>
      <c r="O67" s="850"/>
      <c r="P67" s="850"/>
      <c r="Q67" s="850"/>
      <c r="R67" s="850"/>
      <c r="S67" s="850"/>
      <c r="T67" s="850"/>
      <c r="U67" s="850"/>
      <c r="V67" s="850"/>
      <c r="W67" s="850"/>
      <c r="X67" s="850"/>
      <c r="Y67" s="850"/>
      <c r="Z67" s="850"/>
      <c r="AA67" s="850"/>
      <c r="AB67" s="850"/>
      <c r="AC67" s="850"/>
      <c r="AD67" s="850"/>
      <c r="AE67" s="850"/>
      <c r="AF67" s="850"/>
      <c r="AG67" s="850"/>
      <c r="AH67" s="850"/>
      <c r="AI67" s="850"/>
      <c r="AJ67" s="850"/>
      <c r="AK67" s="850"/>
    </row>
    <row r="68" spans="1:37" s="666" customFormat="1" hidden="1">
      <c r="A68" s="819">
        <v>13</v>
      </c>
      <c r="B68" s="851" t="s">
        <v>269</v>
      </c>
      <c r="C68" s="849">
        <v>8069</v>
      </c>
      <c r="D68" s="849">
        <v>13</v>
      </c>
      <c r="E68" s="849" t="s">
        <v>942</v>
      </c>
      <c r="F68" s="819">
        <v>127114</v>
      </c>
      <c r="G68" s="819">
        <v>123568</v>
      </c>
      <c r="H68" s="819">
        <v>97</v>
      </c>
      <c r="I68" s="819">
        <v>13</v>
      </c>
      <c r="J68" s="819">
        <v>19</v>
      </c>
      <c r="K68" s="849" t="s">
        <v>265</v>
      </c>
      <c r="L68" s="850"/>
      <c r="M68" s="853">
        <v>14</v>
      </c>
      <c r="N68" s="849" t="s">
        <v>272</v>
      </c>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row>
    <row r="69" spans="1:37" s="666" customFormat="1" hidden="1">
      <c r="A69" s="819">
        <v>14</v>
      </c>
      <c r="B69" s="851" t="s">
        <v>271</v>
      </c>
      <c r="C69" s="849">
        <v>8067</v>
      </c>
      <c r="D69" s="849">
        <v>14</v>
      </c>
      <c r="E69" s="849" t="s">
        <v>942</v>
      </c>
      <c r="F69" s="819">
        <v>523565</v>
      </c>
      <c r="G69" s="819">
        <v>494258</v>
      </c>
      <c r="H69" s="819">
        <v>94</v>
      </c>
      <c r="I69" s="819">
        <v>9</v>
      </c>
      <c r="J69" s="819">
        <v>19</v>
      </c>
      <c r="K69" s="849" t="s">
        <v>723</v>
      </c>
      <c r="L69" s="850"/>
      <c r="M69" s="853">
        <v>15</v>
      </c>
      <c r="N69" s="849" t="s">
        <v>808</v>
      </c>
      <c r="O69" s="850"/>
      <c r="P69" s="850"/>
      <c r="Q69" s="850"/>
      <c r="R69" s="850"/>
      <c r="S69" s="850"/>
      <c r="T69" s="850"/>
      <c r="U69" s="850"/>
      <c r="V69" s="850"/>
      <c r="W69" s="850"/>
      <c r="X69" s="850"/>
      <c r="Y69" s="850"/>
      <c r="Z69" s="850"/>
      <c r="AA69" s="850"/>
      <c r="AB69" s="850"/>
      <c r="AC69" s="850"/>
      <c r="AD69" s="850"/>
      <c r="AE69" s="850"/>
      <c r="AF69" s="850"/>
      <c r="AG69" s="850"/>
      <c r="AH69" s="850"/>
      <c r="AI69" s="850"/>
      <c r="AJ69" s="850"/>
      <c r="AK69" s="850"/>
    </row>
    <row r="70" spans="1:37" s="666" customFormat="1" hidden="1">
      <c r="A70" s="819"/>
      <c r="B70" s="848" t="s">
        <v>833</v>
      </c>
      <c r="C70" s="849"/>
      <c r="D70" s="849"/>
      <c r="E70" s="849"/>
      <c r="F70" s="819"/>
      <c r="G70" s="819"/>
      <c r="H70" s="819"/>
      <c r="I70" s="819"/>
      <c r="J70" s="819"/>
      <c r="K70" s="849"/>
      <c r="L70" s="850"/>
      <c r="M70" s="853">
        <v>16</v>
      </c>
      <c r="N70" s="849" t="s">
        <v>810</v>
      </c>
      <c r="O70" s="850"/>
      <c r="P70" s="850"/>
      <c r="Q70" s="850"/>
      <c r="R70" s="850"/>
      <c r="S70" s="850"/>
      <c r="T70" s="850"/>
      <c r="U70" s="850"/>
      <c r="V70" s="850"/>
      <c r="W70" s="850"/>
      <c r="X70" s="850"/>
      <c r="Y70" s="850"/>
      <c r="Z70" s="850"/>
      <c r="AA70" s="850"/>
      <c r="AB70" s="850"/>
      <c r="AC70" s="850"/>
      <c r="AD70" s="850"/>
      <c r="AE70" s="850"/>
      <c r="AF70" s="850"/>
      <c r="AG70" s="850"/>
      <c r="AH70" s="850"/>
      <c r="AI70" s="850"/>
      <c r="AJ70" s="850"/>
      <c r="AK70" s="850"/>
    </row>
    <row r="71" spans="1:37" s="666" customFormat="1" hidden="1">
      <c r="A71" s="819">
        <v>1</v>
      </c>
      <c r="B71" s="851" t="s">
        <v>88</v>
      </c>
      <c r="C71" s="849" t="s">
        <v>89</v>
      </c>
      <c r="D71" s="849">
        <v>1</v>
      </c>
      <c r="E71" s="849" t="s">
        <v>506</v>
      </c>
      <c r="F71" s="819"/>
      <c r="G71" s="819"/>
      <c r="H71" s="819"/>
      <c r="I71" s="819"/>
      <c r="J71" s="819"/>
      <c r="K71" s="849"/>
      <c r="L71" s="850"/>
      <c r="M71" s="853">
        <v>17</v>
      </c>
      <c r="N71" s="849" t="s">
        <v>811</v>
      </c>
      <c r="O71" s="850"/>
      <c r="P71" s="850"/>
      <c r="Q71" s="850"/>
      <c r="R71" s="850"/>
      <c r="S71" s="850"/>
      <c r="T71" s="850"/>
      <c r="U71" s="850"/>
      <c r="V71" s="850"/>
      <c r="W71" s="850"/>
      <c r="X71" s="850"/>
      <c r="Y71" s="850"/>
      <c r="Z71" s="850"/>
      <c r="AA71" s="850"/>
      <c r="AB71" s="850"/>
      <c r="AC71" s="850"/>
      <c r="AD71" s="850"/>
      <c r="AE71" s="850"/>
      <c r="AF71" s="850"/>
      <c r="AG71" s="850"/>
      <c r="AH71" s="850"/>
      <c r="AI71" s="850"/>
      <c r="AJ71" s="850"/>
      <c r="AK71" s="850"/>
    </row>
    <row r="72" spans="1:37" s="666" customFormat="1" hidden="1">
      <c r="A72" s="819">
        <v>2</v>
      </c>
      <c r="B72" s="851" t="s">
        <v>809</v>
      </c>
      <c r="C72" s="849">
        <v>866</v>
      </c>
      <c r="D72" s="849">
        <v>2</v>
      </c>
      <c r="E72" s="849" t="s">
        <v>946</v>
      </c>
      <c r="F72" s="819">
        <v>58399</v>
      </c>
      <c r="G72" s="819">
        <v>30006</v>
      </c>
      <c r="H72" s="819">
        <v>51</v>
      </c>
      <c r="I72" s="819">
        <v>6</v>
      </c>
      <c r="J72" s="819">
        <v>31</v>
      </c>
      <c r="K72" s="849" t="s">
        <v>723</v>
      </c>
      <c r="L72" s="850"/>
      <c r="M72" s="853">
        <v>18</v>
      </c>
      <c r="N72" s="849" t="s">
        <v>814</v>
      </c>
      <c r="O72" s="850"/>
      <c r="P72" s="850"/>
      <c r="Q72" s="850"/>
      <c r="R72" s="850"/>
      <c r="S72" s="850"/>
      <c r="T72" s="850"/>
      <c r="U72" s="850"/>
      <c r="V72" s="850"/>
      <c r="W72" s="850"/>
      <c r="X72" s="850"/>
      <c r="Y72" s="850"/>
      <c r="Z72" s="850"/>
      <c r="AA72" s="850"/>
      <c r="AB72" s="850"/>
      <c r="AC72" s="850"/>
      <c r="AD72" s="850"/>
      <c r="AE72" s="850"/>
      <c r="AF72" s="850"/>
      <c r="AG72" s="850"/>
      <c r="AH72" s="850"/>
      <c r="AI72" s="850"/>
      <c r="AJ72" s="850"/>
      <c r="AK72" s="850"/>
    </row>
    <row r="73" spans="1:37" s="666" customFormat="1" hidden="1">
      <c r="A73" s="819"/>
      <c r="B73" s="848" t="s">
        <v>249</v>
      </c>
      <c r="C73" s="849"/>
      <c r="D73" s="849"/>
      <c r="E73" s="849"/>
      <c r="F73" s="819"/>
      <c r="G73" s="819"/>
      <c r="H73" s="819"/>
      <c r="I73" s="819"/>
      <c r="J73" s="819"/>
      <c r="K73" s="849"/>
      <c r="L73" s="850"/>
      <c r="M73" s="853">
        <v>19</v>
      </c>
      <c r="N73" s="849" t="s">
        <v>816</v>
      </c>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row>
    <row r="74" spans="1:37" s="666" customFormat="1" hidden="1">
      <c r="A74" s="819">
        <v>1</v>
      </c>
      <c r="B74" s="851" t="s">
        <v>88</v>
      </c>
      <c r="C74" s="849" t="s">
        <v>89</v>
      </c>
      <c r="D74" s="849">
        <v>1</v>
      </c>
      <c r="E74" s="849" t="s">
        <v>506</v>
      </c>
      <c r="F74" s="819"/>
      <c r="G74" s="819"/>
      <c r="H74" s="819"/>
      <c r="I74" s="819"/>
      <c r="J74" s="819"/>
      <c r="K74" s="849"/>
      <c r="L74" s="850"/>
      <c r="M74" s="853">
        <v>20</v>
      </c>
      <c r="N74" s="849" t="s">
        <v>562</v>
      </c>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row>
    <row r="75" spans="1:37" s="666" customFormat="1" hidden="1">
      <c r="A75" s="819">
        <v>2</v>
      </c>
      <c r="B75" s="851" t="s">
        <v>812</v>
      </c>
      <c r="C75" s="849">
        <v>9239</v>
      </c>
      <c r="D75" s="849">
        <v>2</v>
      </c>
      <c r="E75" s="849" t="s">
        <v>942</v>
      </c>
      <c r="F75" s="819">
        <v>17038</v>
      </c>
      <c r="G75" s="819">
        <v>15542</v>
      </c>
      <c r="H75" s="819">
        <v>91</v>
      </c>
      <c r="I75" s="819">
        <v>27</v>
      </c>
      <c r="J75" s="819">
        <v>20</v>
      </c>
      <c r="K75" s="849" t="s">
        <v>813</v>
      </c>
      <c r="L75" s="850"/>
      <c r="M75" s="853">
        <v>21</v>
      </c>
      <c r="N75" s="849" t="s">
        <v>564</v>
      </c>
      <c r="O75" s="850"/>
      <c r="P75" s="850"/>
      <c r="Q75" s="850"/>
      <c r="R75" s="850"/>
      <c r="S75" s="850"/>
      <c r="T75" s="850"/>
      <c r="U75" s="850"/>
      <c r="V75" s="850"/>
      <c r="W75" s="850"/>
      <c r="X75" s="850"/>
      <c r="Y75" s="850"/>
      <c r="Z75" s="850"/>
      <c r="AA75" s="850"/>
      <c r="AB75" s="850"/>
      <c r="AC75" s="850"/>
      <c r="AD75" s="850"/>
      <c r="AE75" s="850"/>
      <c r="AF75" s="850"/>
      <c r="AG75" s="850"/>
      <c r="AH75" s="850"/>
      <c r="AI75" s="850"/>
      <c r="AJ75" s="850"/>
      <c r="AK75" s="850"/>
    </row>
    <row r="76" spans="1:37" s="666" customFormat="1" hidden="1">
      <c r="A76" s="819">
        <v>3</v>
      </c>
      <c r="B76" s="851" t="s">
        <v>815</v>
      </c>
      <c r="C76" s="849">
        <v>846</v>
      </c>
      <c r="D76" s="849">
        <v>3</v>
      </c>
      <c r="E76" s="849" t="s">
        <v>942</v>
      </c>
      <c r="F76" s="819">
        <v>28154</v>
      </c>
      <c r="G76" s="819">
        <v>25035</v>
      </c>
      <c r="H76" s="819">
        <v>89</v>
      </c>
      <c r="I76" s="819">
        <v>4</v>
      </c>
      <c r="J76" s="819">
        <v>20</v>
      </c>
      <c r="K76" s="849" t="s">
        <v>723</v>
      </c>
      <c r="L76" s="850"/>
      <c r="M76" s="853">
        <v>22</v>
      </c>
      <c r="N76" s="849" t="s">
        <v>192</v>
      </c>
      <c r="O76" s="850"/>
      <c r="P76" s="850"/>
      <c r="Q76" s="850"/>
      <c r="R76" s="850"/>
      <c r="S76" s="850"/>
      <c r="T76" s="850"/>
      <c r="U76" s="850"/>
      <c r="V76" s="850"/>
      <c r="W76" s="850"/>
      <c r="X76" s="850"/>
      <c r="Y76" s="850"/>
      <c r="Z76" s="850"/>
      <c r="AA76" s="850"/>
      <c r="AB76" s="850"/>
      <c r="AC76" s="850"/>
      <c r="AD76" s="850"/>
      <c r="AE76" s="850"/>
      <c r="AF76" s="850"/>
      <c r="AG76" s="850"/>
      <c r="AH76" s="850"/>
      <c r="AI76" s="850"/>
      <c r="AJ76" s="850"/>
      <c r="AK76" s="850"/>
    </row>
    <row r="77" spans="1:37" s="666" customFormat="1" hidden="1">
      <c r="A77" s="819">
        <v>4</v>
      </c>
      <c r="B77" s="851" t="s">
        <v>561</v>
      </c>
      <c r="C77" s="849">
        <v>8070</v>
      </c>
      <c r="D77" s="849">
        <v>4</v>
      </c>
      <c r="E77" s="849" t="s">
        <v>942</v>
      </c>
      <c r="F77" s="819">
        <v>1983</v>
      </c>
      <c r="G77" s="819">
        <v>1946</v>
      </c>
      <c r="H77" s="819">
        <v>98</v>
      </c>
      <c r="I77" s="819">
        <v>36</v>
      </c>
      <c r="J77" s="819">
        <v>20</v>
      </c>
      <c r="K77" s="849" t="s">
        <v>813</v>
      </c>
      <c r="L77" s="850"/>
      <c r="M77" s="853">
        <v>23</v>
      </c>
      <c r="N77" s="849" t="s">
        <v>719</v>
      </c>
      <c r="O77" s="850"/>
      <c r="P77" s="850"/>
      <c r="Q77" s="850"/>
      <c r="R77" s="850"/>
      <c r="S77" s="850"/>
      <c r="T77" s="850"/>
      <c r="U77" s="850"/>
      <c r="V77" s="850"/>
      <c r="W77" s="850"/>
      <c r="X77" s="850"/>
      <c r="Y77" s="850"/>
      <c r="Z77" s="850"/>
      <c r="AA77" s="850"/>
      <c r="AB77" s="850"/>
      <c r="AC77" s="850"/>
      <c r="AD77" s="850"/>
      <c r="AE77" s="850"/>
      <c r="AF77" s="850"/>
      <c r="AG77" s="850"/>
      <c r="AH77" s="850"/>
      <c r="AI77" s="850"/>
      <c r="AJ77" s="850"/>
      <c r="AK77" s="850"/>
    </row>
    <row r="78" spans="1:37" s="666" customFormat="1" hidden="1">
      <c r="A78" s="819">
        <v>5</v>
      </c>
      <c r="B78" s="851" t="s">
        <v>563</v>
      </c>
      <c r="C78" s="849">
        <v>937</v>
      </c>
      <c r="D78" s="849">
        <v>5</v>
      </c>
      <c r="E78" s="849" t="s">
        <v>942</v>
      </c>
      <c r="F78" s="819">
        <v>4147</v>
      </c>
      <c r="G78" s="819">
        <v>3755</v>
      </c>
      <c r="H78" s="819">
        <v>91</v>
      </c>
      <c r="I78" s="819">
        <v>42</v>
      </c>
      <c r="J78" s="819">
        <v>20</v>
      </c>
      <c r="K78" s="849" t="s">
        <v>813</v>
      </c>
      <c r="L78" s="850"/>
      <c r="M78" s="853">
        <v>24</v>
      </c>
      <c r="N78" s="849" t="s">
        <v>720</v>
      </c>
      <c r="O78" s="850"/>
      <c r="P78" s="850"/>
      <c r="Q78" s="850"/>
      <c r="R78" s="850"/>
      <c r="S78" s="850"/>
      <c r="T78" s="850"/>
      <c r="U78" s="850"/>
      <c r="V78" s="850"/>
      <c r="W78" s="850"/>
      <c r="X78" s="850"/>
      <c r="Y78" s="850"/>
      <c r="Z78" s="850"/>
      <c r="AA78" s="850"/>
      <c r="AB78" s="850"/>
      <c r="AC78" s="850"/>
      <c r="AD78" s="850"/>
      <c r="AE78" s="850"/>
      <c r="AF78" s="850"/>
      <c r="AG78" s="850"/>
      <c r="AH78" s="850"/>
      <c r="AI78" s="850"/>
      <c r="AJ78" s="850"/>
      <c r="AK78" s="850"/>
    </row>
    <row r="79" spans="1:37" s="666" customFormat="1" hidden="1">
      <c r="A79" s="819"/>
      <c r="B79" s="848" t="s">
        <v>259</v>
      </c>
      <c r="C79" s="849"/>
      <c r="D79" s="849"/>
      <c r="E79" s="849"/>
      <c r="F79" s="819"/>
      <c r="G79" s="819"/>
      <c r="H79" s="819"/>
      <c r="I79" s="819"/>
      <c r="J79" s="819"/>
      <c r="K79" s="849"/>
      <c r="L79" s="850"/>
      <c r="M79" s="853">
        <v>25</v>
      </c>
      <c r="N79" s="849" t="s">
        <v>429</v>
      </c>
      <c r="O79" s="850"/>
      <c r="P79" s="850"/>
      <c r="Q79" s="850"/>
      <c r="R79" s="850"/>
      <c r="S79" s="850"/>
      <c r="T79" s="850"/>
      <c r="U79" s="850"/>
      <c r="V79" s="850"/>
      <c r="W79" s="850"/>
      <c r="X79" s="850"/>
      <c r="Y79" s="850"/>
      <c r="Z79" s="850"/>
      <c r="AA79" s="850"/>
      <c r="AB79" s="850"/>
      <c r="AC79" s="850"/>
      <c r="AD79" s="850"/>
      <c r="AE79" s="850"/>
      <c r="AF79" s="850"/>
      <c r="AG79" s="850"/>
      <c r="AH79" s="850"/>
      <c r="AI79" s="850"/>
      <c r="AJ79" s="850"/>
      <c r="AK79" s="850"/>
    </row>
    <row r="80" spans="1:37" s="666" customFormat="1" hidden="1">
      <c r="A80" s="819">
        <v>1</v>
      </c>
      <c r="B80" s="851" t="s">
        <v>88</v>
      </c>
      <c r="C80" s="849" t="s">
        <v>89</v>
      </c>
      <c r="D80" s="849">
        <v>1</v>
      </c>
      <c r="E80" s="849" t="s">
        <v>506</v>
      </c>
      <c r="F80" s="819"/>
      <c r="G80" s="819"/>
      <c r="H80" s="819"/>
      <c r="I80" s="819"/>
      <c r="J80" s="819"/>
      <c r="K80" s="849"/>
      <c r="L80" s="850"/>
      <c r="M80" s="853">
        <v>26</v>
      </c>
      <c r="N80" s="849" t="s">
        <v>431</v>
      </c>
      <c r="O80" s="850"/>
      <c r="P80" s="850"/>
      <c r="Q80" s="850"/>
      <c r="R80" s="850"/>
      <c r="S80" s="850"/>
      <c r="T80" s="850"/>
      <c r="U80" s="850"/>
      <c r="V80" s="850"/>
      <c r="W80" s="850"/>
      <c r="X80" s="850"/>
      <c r="Y80" s="850"/>
      <c r="Z80" s="850"/>
      <c r="AA80" s="850"/>
      <c r="AB80" s="850"/>
      <c r="AC80" s="850"/>
      <c r="AD80" s="850"/>
      <c r="AE80" s="850"/>
      <c r="AF80" s="850"/>
      <c r="AG80" s="850"/>
      <c r="AH80" s="850"/>
      <c r="AI80" s="850"/>
      <c r="AJ80" s="850"/>
      <c r="AK80" s="850"/>
    </row>
    <row r="81" spans="1:37" s="666" customFormat="1" hidden="1">
      <c r="A81" s="819">
        <v>2</v>
      </c>
      <c r="B81" s="851" t="s">
        <v>193</v>
      </c>
      <c r="C81" s="849">
        <v>910</v>
      </c>
      <c r="D81" s="849">
        <v>2</v>
      </c>
      <c r="E81" s="849" t="s">
        <v>946</v>
      </c>
      <c r="F81" s="819">
        <v>75154</v>
      </c>
      <c r="G81" s="819">
        <v>24742</v>
      </c>
      <c r="H81" s="819">
        <v>33</v>
      </c>
      <c r="I81" s="819">
        <v>4</v>
      </c>
      <c r="J81" s="819">
        <v>31</v>
      </c>
      <c r="K81" s="849" t="s">
        <v>723</v>
      </c>
      <c r="L81" s="850"/>
      <c r="M81" s="853">
        <v>27</v>
      </c>
      <c r="N81" s="849" t="s">
        <v>371</v>
      </c>
      <c r="O81" s="850"/>
      <c r="P81" s="850"/>
      <c r="Q81" s="850"/>
      <c r="R81" s="850"/>
      <c r="S81" s="850"/>
      <c r="T81" s="850"/>
      <c r="U81" s="850"/>
      <c r="V81" s="850"/>
      <c r="W81" s="850"/>
      <c r="X81" s="850"/>
      <c r="Y81" s="850"/>
      <c r="Z81" s="850"/>
      <c r="AA81" s="850"/>
      <c r="AB81" s="850"/>
      <c r="AC81" s="850"/>
      <c r="AD81" s="850"/>
      <c r="AE81" s="850"/>
      <c r="AF81" s="850"/>
      <c r="AG81" s="850"/>
      <c r="AH81" s="850"/>
      <c r="AI81" s="850"/>
      <c r="AJ81" s="850"/>
      <c r="AK81" s="850"/>
    </row>
    <row r="82" spans="1:37" s="666" customFormat="1" hidden="1">
      <c r="A82" s="819"/>
      <c r="B82" s="848" t="s">
        <v>263</v>
      </c>
      <c r="C82" s="849"/>
      <c r="D82" s="849"/>
      <c r="E82" s="849"/>
      <c r="F82" s="819"/>
      <c r="G82" s="819"/>
      <c r="H82" s="819"/>
      <c r="I82" s="819"/>
      <c r="J82" s="819"/>
      <c r="K82" s="849"/>
      <c r="L82" s="850"/>
      <c r="M82" s="853">
        <v>28</v>
      </c>
      <c r="N82" s="849" t="s">
        <v>373</v>
      </c>
      <c r="O82" s="850"/>
      <c r="P82" s="850"/>
      <c r="Q82" s="850"/>
      <c r="R82" s="850"/>
      <c r="S82" s="850"/>
      <c r="T82" s="850"/>
      <c r="U82" s="850"/>
      <c r="V82" s="850"/>
      <c r="W82" s="850"/>
      <c r="X82" s="850"/>
      <c r="Y82" s="850"/>
      <c r="Z82" s="850"/>
      <c r="AA82" s="850"/>
      <c r="AB82" s="850"/>
      <c r="AC82" s="850"/>
      <c r="AD82" s="850"/>
      <c r="AE82" s="850"/>
      <c r="AF82" s="850"/>
      <c r="AG82" s="850"/>
      <c r="AH82" s="850"/>
      <c r="AI82" s="850"/>
      <c r="AJ82" s="850"/>
      <c r="AK82" s="850"/>
    </row>
    <row r="83" spans="1:37" s="666" customFormat="1" hidden="1">
      <c r="A83" s="819">
        <v>1</v>
      </c>
      <c r="B83" s="851" t="s">
        <v>88</v>
      </c>
      <c r="C83" s="849" t="s">
        <v>89</v>
      </c>
      <c r="D83" s="849">
        <v>1</v>
      </c>
      <c r="E83" s="849" t="s">
        <v>506</v>
      </c>
      <c r="F83" s="819"/>
      <c r="G83" s="819"/>
      <c r="H83" s="819"/>
      <c r="I83" s="819"/>
      <c r="J83" s="819"/>
      <c r="K83" s="849"/>
      <c r="L83" s="850"/>
      <c r="M83" s="853">
        <v>29</v>
      </c>
      <c r="N83" s="849" t="s">
        <v>477</v>
      </c>
      <c r="O83" s="850"/>
      <c r="P83" s="850"/>
      <c r="Q83" s="850"/>
      <c r="R83" s="850"/>
      <c r="S83" s="850"/>
      <c r="T83" s="850"/>
      <c r="U83" s="850"/>
      <c r="V83" s="850"/>
      <c r="W83" s="850"/>
      <c r="X83" s="850"/>
      <c r="Y83" s="850"/>
      <c r="Z83" s="850"/>
      <c r="AA83" s="850"/>
      <c r="AB83" s="850"/>
      <c r="AC83" s="850"/>
      <c r="AD83" s="850"/>
      <c r="AE83" s="850"/>
      <c r="AF83" s="850"/>
      <c r="AG83" s="850"/>
      <c r="AH83" s="850"/>
      <c r="AI83" s="850"/>
      <c r="AJ83" s="850"/>
      <c r="AK83" s="850"/>
    </row>
    <row r="84" spans="1:37" s="666" customFormat="1" hidden="1">
      <c r="A84" s="819">
        <v>2</v>
      </c>
      <c r="B84" s="851" t="s">
        <v>721</v>
      </c>
      <c r="C84" s="849">
        <v>270</v>
      </c>
      <c r="D84" s="849">
        <v>2</v>
      </c>
      <c r="E84" s="849" t="s">
        <v>942</v>
      </c>
      <c r="F84" s="819">
        <v>63753</v>
      </c>
      <c r="G84" s="819">
        <v>63620</v>
      </c>
      <c r="H84" s="819">
        <v>100</v>
      </c>
      <c r="I84" s="819">
        <v>0</v>
      </c>
      <c r="J84" s="819">
        <v>34</v>
      </c>
      <c r="K84" s="849" t="s">
        <v>428</v>
      </c>
      <c r="L84" s="850"/>
      <c r="M84" s="853">
        <v>30</v>
      </c>
      <c r="N84" s="849" t="s">
        <v>479</v>
      </c>
      <c r="O84" s="850"/>
      <c r="P84" s="850"/>
      <c r="Q84" s="850"/>
      <c r="R84" s="850"/>
      <c r="S84" s="850"/>
      <c r="T84" s="850"/>
      <c r="U84" s="850"/>
      <c r="V84" s="850"/>
      <c r="W84" s="850"/>
      <c r="X84" s="850"/>
      <c r="Y84" s="850"/>
      <c r="Z84" s="850"/>
      <c r="AA84" s="850"/>
      <c r="AB84" s="850"/>
      <c r="AC84" s="850"/>
      <c r="AD84" s="850"/>
      <c r="AE84" s="850"/>
      <c r="AF84" s="850"/>
      <c r="AG84" s="850"/>
      <c r="AH84" s="850"/>
      <c r="AI84" s="850"/>
      <c r="AJ84" s="850"/>
      <c r="AK84" s="850"/>
    </row>
    <row r="85" spans="1:37" s="666" customFormat="1" hidden="1">
      <c r="A85" s="819">
        <v>3</v>
      </c>
      <c r="B85" s="851" t="s">
        <v>430</v>
      </c>
      <c r="C85" s="849">
        <v>269</v>
      </c>
      <c r="D85" s="849">
        <v>3</v>
      </c>
      <c r="E85" s="849" t="s">
        <v>942</v>
      </c>
      <c r="F85" s="819">
        <v>157801</v>
      </c>
      <c r="G85" s="819">
        <v>156502</v>
      </c>
      <c r="H85" s="819">
        <v>99</v>
      </c>
      <c r="I85" s="819">
        <v>0</v>
      </c>
      <c r="J85" s="819">
        <v>34</v>
      </c>
      <c r="K85" s="849" t="s">
        <v>428</v>
      </c>
      <c r="L85" s="850"/>
      <c r="M85" s="853">
        <v>31</v>
      </c>
      <c r="N85" s="849" t="s">
        <v>481</v>
      </c>
      <c r="O85" s="850"/>
      <c r="P85" s="850"/>
      <c r="Q85" s="850"/>
      <c r="R85" s="850"/>
      <c r="S85" s="850"/>
      <c r="T85" s="850"/>
      <c r="U85" s="850"/>
      <c r="V85" s="850"/>
      <c r="W85" s="850"/>
      <c r="X85" s="850"/>
      <c r="Y85" s="850"/>
      <c r="Z85" s="850"/>
      <c r="AA85" s="850"/>
      <c r="AB85" s="850"/>
      <c r="AC85" s="850"/>
      <c r="AD85" s="850"/>
      <c r="AE85" s="850"/>
      <c r="AF85" s="850"/>
      <c r="AG85" s="850"/>
      <c r="AH85" s="850"/>
      <c r="AI85" s="850"/>
      <c r="AJ85" s="850"/>
      <c r="AK85" s="850"/>
    </row>
    <row r="86" spans="1:37" s="666" customFormat="1" hidden="1">
      <c r="A86" s="819">
        <v>4</v>
      </c>
      <c r="B86" s="851" t="s">
        <v>370</v>
      </c>
      <c r="C86" s="849">
        <v>271</v>
      </c>
      <c r="D86" s="849">
        <v>4</v>
      </c>
      <c r="E86" s="849" t="s">
        <v>942</v>
      </c>
      <c r="F86" s="819">
        <v>256852</v>
      </c>
      <c r="G86" s="819">
        <v>255544</v>
      </c>
      <c r="H86" s="819">
        <v>99</v>
      </c>
      <c r="I86" s="819">
        <v>0</v>
      </c>
      <c r="J86" s="819">
        <v>34</v>
      </c>
      <c r="K86" s="849" t="s">
        <v>428</v>
      </c>
      <c r="L86" s="850"/>
      <c r="M86" s="853">
        <v>32</v>
      </c>
      <c r="N86" s="849" t="s">
        <v>389</v>
      </c>
      <c r="O86" s="850"/>
      <c r="P86" s="850"/>
      <c r="Q86" s="850"/>
      <c r="R86" s="850"/>
      <c r="S86" s="850"/>
      <c r="T86" s="850"/>
      <c r="U86" s="850"/>
      <c r="V86" s="850"/>
      <c r="W86" s="850"/>
      <c r="X86" s="850"/>
      <c r="Y86" s="850"/>
      <c r="Z86" s="850"/>
      <c r="AA86" s="850"/>
      <c r="AB86" s="850"/>
      <c r="AC86" s="850"/>
      <c r="AD86" s="850"/>
      <c r="AE86" s="850"/>
      <c r="AF86" s="850"/>
      <c r="AG86" s="850"/>
      <c r="AH86" s="850"/>
      <c r="AI86" s="850"/>
      <c r="AJ86" s="850"/>
      <c r="AK86" s="850"/>
    </row>
    <row r="87" spans="1:37" s="666" customFormat="1" hidden="1">
      <c r="A87" s="819">
        <v>5</v>
      </c>
      <c r="B87" s="851" t="s">
        <v>372</v>
      </c>
      <c r="C87" s="849">
        <v>774</v>
      </c>
      <c r="D87" s="849">
        <v>5</v>
      </c>
      <c r="E87" s="849" t="s">
        <v>942</v>
      </c>
      <c r="F87" s="819">
        <v>826</v>
      </c>
      <c r="G87" s="819">
        <v>821</v>
      </c>
      <c r="H87" s="819">
        <v>99</v>
      </c>
      <c r="I87" s="819">
        <v>0</v>
      </c>
      <c r="J87" s="819">
        <v>34</v>
      </c>
      <c r="K87" s="849" t="s">
        <v>428</v>
      </c>
      <c r="L87" s="850"/>
      <c r="M87" s="853">
        <v>33</v>
      </c>
      <c r="N87" s="849" t="s">
        <v>239</v>
      </c>
      <c r="O87" s="850"/>
      <c r="P87" s="850"/>
      <c r="Q87" s="850"/>
      <c r="R87" s="850"/>
      <c r="S87" s="850"/>
      <c r="T87" s="850"/>
      <c r="U87" s="850"/>
      <c r="V87" s="850"/>
      <c r="W87" s="850"/>
      <c r="X87" s="850"/>
      <c r="Y87" s="850"/>
      <c r="Z87" s="850"/>
      <c r="AA87" s="850"/>
      <c r="AB87" s="850"/>
      <c r="AC87" s="850"/>
      <c r="AD87" s="850"/>
      <c r="AE87" s="850"/>
      <c r="AF87" s="850"/>
      <c r="AG87" s="850"/>
      <c r="AH87" s="850"/>
      <c r="AI87" s="850"/>
      <c r="AJ87" s="850"/>
      <c r="AK87" s="850"/>
    </row>
    <row r="88" spans="1:37" s="666" customFormat="1" hidden="1">
      <c r="A88" s="819">
        <v>6</v>
      </c>
      <c r="B88" s="851" t="s">
        <v>476</v>
      </c>
      <c r="C88" s="849">
        <v>778</v>
      </c>
      <c r="D88" s="849">
        <v>6</v>
      </c>
      <c r="E88" s="849" t="s">
        <v>942</v>
      </c>
      <c r="F88" s="819">
        <v>33646</v>
      </c>
      <c r="G88" s="819">
        <v>33496</v>
      </c>
      <c r="H88" s="819">
        <v>100</v>
      </c>
      <c r="I88" s="819">
        <v>100</v>
      </c>
      <c r="J88" s="819">
        <v>34</v>
      </c>
      <c r="K88" s="849" t="s">
        <v>813</v>
      </c>
      <c r="L88" s="850"/>
      <c r="M88" s="853">
        <v>34</v>
      </c>
      <c r="N88" s="849" t="s">
        <v>864</v>
      </c>
      <c r="O88" s="850"/>
      <c r="P88" s="850"/>
      <c r="Q88" s="850"/>
      <c r="R88" s="850"/>
      <c r="S88" s="850"/>
      <c r="T88" s="850"/>
      <c r="U88" s="850"/>
      <c r="V88" s="850"/>
      <c r="W88" s="850"/>
      <c r="X88" s="850"/>
      <c r="Y88" s="850"/>
      <c r="Z88" s="850"/>
      <c r="AA88" s="850"/>
      <c r="AB88" s="850"/>
      <c r="AC88" s="850"/>
      <c r="AD88" s="850"/>
      <c r="AE88" s="850"/>
      <c r="AF88" s="850"/>
      <c r="AG88" s="850"/>
      <c r="AH88" s="850"/>
      <c r="AI88" s="850"/>
      <c r="AJ88" s="850"/>
      <c r="AK88" s="850"/>
    </row>
    <row r="89" spans="1:37" s="666" customFormat="1" hidden="1">
      <c r="A89" s="819">
        <v>7</v>
      </c>
      <c r="B89" s="851" t="s">
        <v>478</v>
      </c>
      <c r="C89" s="849">
        <v>777</v>
      </c>
      <c r="D89" s="849">
        <v>7</v>
      </c>
      <c r="E89" s="849" t="s">
        <v>942</v>
      </c>
      <c r="F89" s="819">
        <v>24586</v>
      </c>
      <c r="G89" s="819">
        <v>24229</v>
      </c>
      <c r="H89" s="819">
        <v>99</v>
      </c>
      <c r="I89" s="819">
        <v>0</v>
      </c>
      <c r="J89" s="819">
        <v>34</v>
      </c>
      <c r="K89" s="849" t="s">
        <v>428</v>
      </c>
      <c r="L89" s="850"/>
      <c r="M89" s="853">
        <v>35</v>
      </c>
      <c r="N89" s="849" t="s">
        <v>866</v>
      </c>
      <c r="O89" s="850"/>
      <c r="P89" s="850"/>
      <c r="Q89" s="850"/>
      <c r="R89" s="850"/>
      <c r="S89" s="850"/>
      <c r="T89" s="850"/>
      <c r="U89" s="850"/>
      <c r="V89" s="850"/>
      <c r="W89" s="850"/>
      <c r="X89" s="850"/>
      <c r="Y89" s="850"/>
      <c r="Z89" s="850"/>
      <c r="AA89" s="850"/>
      <c r="AB89" s="850"/>
      <c r="AC89" s="850"/>
      <c r="AD89" s="850"/>
      <c r="AE89" s="850"/>
      <c r="AF89" s="850"/>
      <c r="AG89" s="850"/>
      <c r="AH89" s="850"/>
      <c r="AI89" s="850"/>
      <c r="AJ89" s="850"/>
      <c r="AK89" s="850"/>
    </row>
    <row r="90" spans="1:37" s="666" customFormat="1" hidden="1">
      <c r="A90" s="819">
        <v>8</v>
      </c>
      <c r="B90" s="851" t="s">
        <v>480</v>
      </c>
      <c r="C90" s="849">
        <v>779</v>
      </c>
      <c r="D90" s="849">
        <v>8</v>
      </c>
      <c r="E90" s="849" t="s">
        <v>942</v>
      </c>
      <c r="F90" s="819">
        <v>39781</v>
      </c>
      <c r="G90" s="819">
        <v>39649</v>
      </c>
      <c r="H90" s="819">
        <v>100</v>
      </c>
      <c r="I90" s="819">
        <v>100</v>
      </c>
      <c r="J90" s="819">
        <v>34</v>
      </c>
      <c r="K90" s="849" t="s">
        <v>813</v>
      </c>
      <c r="L90" s="850"/>
      <c r="M90" s="853">
        <v>36</v>
      </c>
      <c r="N90" s="849" t="s">
        <v>868</v>
      </c>
      <c r="O90" s="850"/>
      <c r="P90" s="850"/>
      <c r="Q90" s="850"/>
      <c r="R90" s="850"/>
      <c r="S90" s="850"/>
      <c r="T90" s="850"/>
      <c r="U90" s="850"/>
      <c r="V90" s="850"/>
      <c r="W90" s="850"/>
      <c r="X90" s="850"/>
      <c r="Y90" s="850"/>
      <c r="Z90" s="850"/>
      <c r="AA90" s="850"/>
      <c r="AB90" s="850"/>
      <c r="AC90" s="850"/>
      <c r="AD90" s="850"/>
      <c r="AE90" s="850"/>
      <c r="AF90" s="850"/>
      <c r="AG90" s="850"/>
      <c r="AH90" s="850"/>
      <c r="AI90" s="850"/>
      <c r="AJ90" s="850"/>
      <c r="AK90" s="850"/>
    </row>
    <row r="91" spans="1:37" s="666" customFormat="1" hidden="1">
      <c r="A91" s="819">
        <v>9</v>
      </c>
      <c r="B91" s="851" t="s">
        <v>388</v>
      </c>
      <c r="C91" s="849">
        <v>791</v>
      </c>
      <c r="D91" s="849">
        <v>9</v>
      </c>
      <c r="E91" s="849" t="s">
        <v>942</v>
      </c>
      <c r="F91" s="819">
        <v>59448</v>
      </c>
      <c r="G91" s="819">
        <v>59271</v>
      </c>
      <c r="H91" s="819">
        <v>100</v>
      </c>
      <c r="I91" s="819">
        <v>8</v>
      </c>
      <c r="J91" s="819">
        <v>34</v>
      </c>
      <c r="K91" s="849" t="s">
        <v>723</v>
      </c>
      <c r="L91" s="850"/>
      <c r="M91" s="853">
        <v>37</v>
      </c>
      <c r="N91" s="849" t="s">
        <v>870</v>
      </c>
      <c r="O91" s="850"/>
      <c r="P91" s="850"/>
      <c r="Q91" s="850"/>
      <c r="R91" s="850"/>
      <c r="S91" s="850"/>
      <c r="T91" s="850"/>
      <c r="U91" s="850"/>
      <c r="V91" s="850"/>
      <c r="W91" s="850"/>
      <c r="X91" s="850"/>
      <c r="Y91" s="850"/>
      <c r="Z91" s="850"/>
      <c r="AA91" s="850"/>
      <c r="AB91" s="850"/>
      <c r="AC91" s="850"/>
      <c r="AD91" s="850"/>
      <c r="AE91" s="850"/>
      <c r="AF91" s="850"/>
      <c r="AG91" s="850"/>
      <c r="AH91" s="850"/>
      <c r="AI91" s="850"/>
      <c r="AJ91" s="850"/>
      <c r="AK91" s="850"/>
    </row>
    <row r="92" spans="1:37" s="666" customFormat="1" hidden="1">
      <c r="A92" s="819">
        <v>10</v>
      </c>
      <c r="B92" s="851" t="s">
        <v>390</v>
      </c>
      <c r="C92" s="849">
        <v>793</v>
      </c>
      <c r="D92" s="849">
        <v>10</v>
      </c>
      <c r="E92" s="849" t="s">
        <v>942</v>
      </c>
      <c r="F92" s="819">
        <v>34320</v>
      </c>
      <c r="G92" s="819">
        <v>34299</v>
      </c>
      <c r="H92" s="819">
        <v>100</v>
      </c>
      <c r="I92" s="819">
        <v>0</v>
      </c>
      <c r="J92" s="819">
        <v>34</v>
      </c>
      <c r="K92" s="849" t="s">
        <v>428</v>
      </c>
      <c r="L92" s="850"/>
      <c r="M92" s="853">
        <v>38</v>
      </c>
      <c r="N92" s="849" t="s">
        <v>872</v>
      </c>
      <c r="O92" s="850"/>
      <c r="P92" s="850"/>
      <c r="Q92" s="850"/>
      <c r="R92" s="850"/>
      <c r="S92" s="850"/>
      <c r="T92" s="850"/>
      <c r="U92" s="850"/>
      <c r="V92" s="850"/>
      <c r="W92" s="850"/>
      <c r="X92" s="850"/>
      <c r="Y92" s="850"/>
      <c r="Z92" s="850"/>
      <c r="AA92" s="850"/>
      <c r="AB92" s="850"/>
      <c r="AC92" s="850"/>
      <c r="AD92" s="850"/>
      <c r="AE92" s="850"/>
      <c r="AF92" s="850"/>
      <c r="AG92" s="850"/>
      <c r="AH92" s="850"/>
      <c r="AI92" s="850"/>
      <c r="AJ92" s="850"/>
      <c r="AK92" s="850"/>
    </row>
    <row r="93" spans="1:37" s="666" customFormat="1" hidden="1">
      <c r="A93" s="819">
        <v>11</v>
      </c>
      <c r="B93" s="851" t="s">
        <v>240</v>
      </c>
      <c r="C93" s="849">
        <v>803</v>
      </c>
      <c r="D93" s="849">
        <v>11</v>
      </c>
      <c r="E93" s="849" t="s">
        <v>942</v>
      </c>
      <c r="F93" s="819">
        <v>10831</v>
      </c>
      <c r="G93" s="819">
        <v>10831</v>
      </c>
      <c r="H93" s="819">
        <v>100</v>
      </c>
      <c r="I93" s="819">
        <v>100</v>
      </c>
      <c r="J93" s="819">
        <v>34</v>
      </c>
      <c r="K93" s="849" t="s">
        <v>813</v>
      </c>
      <c r="L93" s="850"/>
      <c r="M93" s="853">
        <v>39</v>
      </c>
      <c r="N93" s="849" t="s">
        <v>874</v>
      </c>
      <c r="O93" s="850"/>
      <c r="P93" s="850"/>
      <c r="Q93" s="850"/>
      <c r="R93" s="850"/>
      <c r="S93" s="850"/>
      <c r="T93" s="850"/>
      <c r="U93" s="850"/>
      <c r="V93" s="850"/>
      <c r="W93" s="850"/>
      <c r="X93" s="850"/>
      <c r="Y93" s="850"/>
      <c r="Z93" s="850"/>
      <c r="AA93" s="850"/>
      <c r="AB93" s="850"/>
      <c r="AC93" s="850"/>
      <c r="AD93" s="850"/>
      <c r="AE93" s="850"/>
      <c r="AF93" s="850"/>
      <c r="AG93" s="850"/>
      <c r="AH93" s="850"/>
      <c r="AI93" s="850"/>
      <c r="AJ93" s="850"/>
      <c r="AK93" s="850"/>
    </row>
    <row r="94" spans="1:37" s="666" customFormat="1" hidden="1">
      <c r="A94" s="819">
        <v>12</v>
      </c>
      <c r="B94" s="851" t="s">
        <v>865</v>
      </c>
      <c r="C94" s="849">
        <v>802</v>
      </c>
      <c r="D94" s="849">
        <v>12</v>
      </c>
      <c r="E94" s="849" t="s">
        <v>942</v>
      </c>
      <c r="F94" s="819">
        <v>11271</v>
      </c>
      <c r="G94" s="819">
        <v>11162</v>
      </c>
      <c r="H94" s="819">
        <v>99</v>
      </c>
      <c r="I94" s="819">
        <v>100</v>
      </c>
      <c r="J94" s="819">
        <v>34</v>
      </c>
      <c r="K94" s="849" t="s">
        <v>813</v>
      </c>
      <c r="L94" s="850"/>
      <c r="M94" s="853">
        <v>40</v>
      </c>
      <c r="N94" s="849" t="s">
        <v>876</v>
      </c>
      <c r="O94" s="850"/>
      <c r="P94" s="850"/>
      <c r="Q94" s="850"/>
      <c r="R94" s="850"/>
      <c r="S94" s="850"/>
      <c r="T94" s="850"/>
      <c r="U94" s="850"/>
      <c r="V94" s="850"/>
      <c r="W94" s="850"/>
      <c r="X94" s="850"/>
      <c r="Y94" s="850"/>
      <c r="Z94" s="850"/>
      <c r="AA94" s="850"/>
      <c r="AB94" s="850"/>
      <c r="AC94" s="850"/>
      <c r="AD94" s="850"/>
      <c r="AE94" s="850"/>
      <c r="AF94" s="850"/>
      <c r="AG94" s="850"/>
      <c r="AH94" s="850"/>
      <c r="AI94" s="850"/>
      <c r="AJ94" s="850"/>
      <c r="AK94" s="850"/>
    </row>
    <row r="95" spans="1:37" s="666" customFormat="1" hidden="1">
      <c r="A95" s="819">
        <v>13</v>
      </c>
      <c r="B95" s="851" t="s">
        <v>867</v>
      </c>
      <c r="C95" s="849">
        <v>806</v>
      </c>
      <c r="D95" s="849">
        <v>13</v>
      </c>
      <c r="E95" s="849" t="s">
        <v>942</v>
      </c>
      <c r="F95" s="819">
        <v>328</v>
      </c>
      <c r="G95" s="819">
        <v>328</v>
      </c>
      <c r="H95" s="819">
        <v>100</v>
      </c>
      <c r="I95" s="819">
        <v>100</v>
      </c>
      <c r="J95" s="819">
        <v>34</v>
      </c>
      <c r="K95" s="849" t="s">
        <v>813</v>
      </c>
      <c r="L95" s="850"/>
      <c r="M95" s="853">
        <v>41</v>
      </c>
      <c r="N95" s="849" t="s">
        <v>878</v>
      </c>
      <c r="O95" s="850"/>
      <c r="P95" s="850"/>
      <c r="Q95" s="850"/>
      <c r="R95" s="850"/>
      <c r="S95" s="850"/>
      <c r="T95" s="850"/>
      <c r="U95" s="850"/>
      <c r="V95" s="850"/>
      <c r="W95" s="850"/>
      <c r="X95" s="850"/>
      <c r="Y95" s="850"/>
      <c r="Z95" s="850"/>
      <c r="AA95" s="850"/>
      <c r="AB95" s="850"/>
      <c r="AC95" s="850"/>
      <c r="AD95" s="850"/>
      <c r="AE95" s="850"/>
      <c r="AF95" s="850"/>
      <c r="AG95" s="850"/>
      <c r="AH95" s="850"/>
      <c r="AI95" s="850"/>
      <c r="AJ95" s="850"/>
      <c r="AK95" s="850"/>
    </row>
    <row r="96" spans="1:37" s="666" customFormat="1" hidden="1">
      <c r="A96" s="819"/>
      <c r="B96" s="848" t="s">
        <v>869</v>
      </c>
      <c r="C96" s="849"/>
      <c r="D96" s="849"/>
      <c r="E96" s="849"/>
      <c r="F96" s="819"/>
      <c r="G96" s="819"/>
      <c r="H96" s="819"/>
      <c r="I96" s="819"/>
      <c r="J96" s="819"/>
      <c r="K96" s="849"/>
      <c r="L96" s="850"/>
      <c r="M96" s="853">
        <v>42</v>
      </c>
      <c r="N96" s="849" t="s">
        <v>879</v>
      </c>
      <c r="O96" s="850"/>
      <c r="P96" s="850"/>
      <c r="Q96" s="850"/>
      <c r="R96" s="850"/>
      <c r="S96" s="850"/>
      <c r="T96" s="850"/>
      <c r="U96" s="850"/>
      <c r="V96" s="850"/>
      <c r="W96" s="850"/>
      <c r="X96" s="850"/>
      <c r="Y96" s="850"/>
      <c r="Z96" s="850"/>
      <c r="AA96" s="850"/>
      <c r="AB96" s="850"/>
      <c r="AC96" s="850"/>
      <c r="AD96" s="850"/>
      <c r="AE96" s="850"/>
      <c r="AF96" s="850"/>
      <c r="AG96" s="850"/>
      <c r="AH96" s="850"/>
      <c r="AI96" s="850"/>
      <c r="AJ96" s="850"/>
      <c r="AK96" s="850"/>
    </row>
    <row r="97" spans="1:37" s="666" customFormat="1" hidden="1">
      <c r="A97" s="819">
        <v>1</v>
      </c>
      <c r="B97" s="851" t="s">
        <v>88</v>
      </c>
      <c r="C97" s="849" t="s">
        <v>89</v>
      </c>
      <c r="D97" s="849">
        <v>1</v>
      </c>
      <c r="E97" s="849" t="s">
        <v>506</v>
      </c>
      <c r="F97" s="819"/>
      <c r="G97" s="819"/>
      <c r="H97" s="819"/>
      <c r="I97" s="819"/>
      <c r="J97" s="819"/>
      <c r="K97" s="849"/>
      <c r="L97" s="850"/>
      <c r="M97" s="853">
        <v>43</v>
      </c>
      <c r="N97" s="849" t="s">
        <v>401</v>
      </c>
      <c r="O97" s="850"/>
      <c r="P97" s="850"/>
      <c r="Q97" s="850"/>
      <c r="R97" s="850"/>
      <c r="S97" s="850"/>
      <c r="T97" s="850"/>
      <c r="U97" s="850"/>
      <c r="V97" s="850"/>
      <c r="W97" s="850"/>
      <c r="X97" s="850"/>
      <c r="Y97" s="850"/>
      <c r="Z97" s="850"/>
      <c r="AA97" s="850"/>
      <c r="AB97" s="850"/>
      <c r="AC97" s="850"/>
      <c r="AD97" s="850"/>
      <c r="AE97" s="850"/>
      <c r="AF97" s="850"/>
      <c r="AG97" s="850"/>
      <c r="AH97" s="850"/>
      <c r="AI97" s="850"/>
      <c r="AJ97" s="850"/>
      <c r="AK97" s="850"/>
    </row>
    <row r="98" spans="1:37" s="666" customFormat="1" hidden="1">
      <c r="A98" s="819">
        <v>2</v>
      </c>
      <c r="B98" s="851" t="s">
        <v>871</v>
      </c>
      <c r="C98" s="849">
        <v>3146</v>
      </c>
      <c r="D98" s="849">
        <v>2</v>
      </c>
      <c r="E98" s="849" t="s">
        <v>942</v>
      </c>
      <c r="F98" s="819">
        <v>1700</v>
      </c>
      <c r="G98" s="819">
        <v>1482</v>
      </c>
      <c r="H98" s="819">
        <v>87</v>
      </c>
      <c r="I98" s="819">
        <v>0</v>
      </c>
      <c r="J98" s="819">
        <v>28</v>
      </c>
      <c r="K98" s="849" t="s">
        <v>428</v>
      </c>
      <c r="L98" s="850"/>
      <c r="M98" s="853">
        <v>44</v>
      </c>
      <c r="N98" s="849" t="s">
        <v>937</v>
      </c>
      <c r="O98" s="850"/>
      <c r="P98" s="850"/>
      <c r="Q98" s="850"/>
      <c r="R98" s="850"/>
      <c r="S98" s="850"/>
      <c r="T98" s="850"/>
      <c r="U98" s="850"/>
      <c r="V98" s="850"/>
      <c r="W98" s="850"/>
      <c r="X98" s="850"/>
      <c r="Y98" s="850"/>
      <c r="Z98" s="850"/>
      <c r="AA98" s="850"/>
      <c r="AB98" s="850"/>
      <c r="AC98" s="850"/>
      <c r="AD98" s="850"/>
      <c r="AE98" s="850"/>
      <c r="AF98" s="850"/>
      <c r="AG98" s="850"/>
      <c r="AH98" s="850"/>
      <c r="AI98" s="850"/>
      <c r="AJ98" s="850"/>
      <c r="AK98" s="850"/>
    </row>
    <row r="99" spans="1:37" s="666" customFormat="1" hidden="1">
      <c r="A99" s="819">
        <v>3</v>
      </c>
      <c r="B99" s="851" t="s">
        <v>873</v>
      </c>
      <c r="C99" s="849">
        <v>812</v>
      </c>
      <c r="D99" s="849">
        <v>3</v>
      </c>
      <c r="E99" s="849" t="s">
        <v>942</v>
      </c>
      <c r="F99" s="819">
        <v>41361</v>
      </c>
      <c r="G99" s="819">
        <v>40621</v>
      </c>
      <c r="H99" s="819">
        <v>98</v>
      </c>
      <c r="I99" s="819">
        <v>11</v>
      </c>
      <c r="J99" s="819">
        <v>28</v>
      </c>
      <c r="K99" s="849" t="s">
        <v>723</v>
      </c>
      <c r="L99" s="850"/>
      <c r="M99" s="853">
        <v>45</v>
      </c>
      <c r="N99" s="849" t="s">
        <v>939</v>
      </c>
      <c r="O99" s="850"/>
      <c r="P99" s="850"/>
      <c r="Q99" s="850"/>
      <c r="R99" s="850"/>
      <c r="S99" s="850"/>
      <c r="T99" s="850"/>
      <c r="U99" s="850"/>
      <c r="V99" s="850"/>
      <c r="W99" s="850"/>
      <c r="X99" s="850"/>
      <c r="Y99" s="850"/>
      <c r="Z99" s="850"/>
      <c r="AA99" s="850"/>
      <c r="AB99" s="850"/>
      <c r="AC99" s="850"/>
      <c r="AD99" s="850"/>
      <c r="AE99" s="850"/>
      <c r="AF99" s="850"/>
      <c r="AG99" s="850"/>
      <c r="AH99" s="850"/>
      <c r="AI99" s="850"/>
      <c r="AJ99" s="850"/>
      <c r="AK99" s="850"/>
    </row>
    <row r="100" spans="1:37" s="666" customFormat="1" hidden="1">
      <c r="A100" s="819">
        <v>4</v>
      </c>
      <c r="B100" s="851" t="s">
        <v>875</v>
      </c>
      <c r="C100" s="849">
        <v>813</v>
      </c>
      <c r="D100" s="849">
        <v>4</v>
      </c>
      <c r="E100" s="849" t="s">
        <v>942</v>
      </c>
      <c r="F100" s="819">
        <v>23947</v>
      </c>
      <c r="G100" s="819">
        <v>23132</v>
      </c>
      <c r="H100" s="819">
        <v>97</v>
      </c>
      <c r="I100" s="819">
        <v>0</v>
      </c>
      <c r="J100" s="819">
        <v>28</v>
      </c>
      <c r="K100" s="849" t="s">
        <v>428</v>
      </c>
      <c r="L100" s="850"/>
      <c r="M100" s="853">
        <v>46</v>
      </c>
      <c r="N100" s="849" t="s">
        <v>362</v>
      </c>
      <c r="O100" s="850"/>
      <c r="P100" s="850"/>
      <c r="Q100" s="850"/>
      <c r="R100" s="850"/>
      <c r="S100" s="850"/>
      <c r="T100" s="850"/>
      <c r="U100" s="850"/>
      <c r="V100" s="850"/>
      <c r="W100" s="850"/>
      <c r="X100" s="850"/>
      <c r="Y100" s="850"/>
      <c r="Z100" s="850"/>
      <c r="AA100" s="850"/>
      <c r="AB100" s="850"/>
      <c r="AC100" s="850"/>
      <c r="AD100" s="850"/>
      <c r="AE100" s="850"/>
      <c r="AF100" s="850"/>
      <c r="AG100" s="850"/>
      <c r="AH100" s="850"/>
      <c r="AI100" s="850"/>
      <c r="AJ100" s="850"/>
      <c r="AK100" s="850"/>
    </row>
    <row r="101" spans="1:37" s="666" customFormat="1" hidden="1">
      <c r="A101" s="819">
        <v>5</v>
      </c>
      <c r="B101" s="851" t="s">
        <v>877</v>
      </c>
      <c r="C101" s="849">
        <v>811</v>
      </c>
      <c r="D101" s="849">
        <v>5</v>
      </c>
      <c r="E101" s="849" t="s">
        <v>942</v>
      </c>
      <c r="F101" s="819">
        <v>19224</v>
      </c>
      <c r="G101" s="819">
        <v>18550</v>
      </c>
      <c r="H101" s="819">
        <v>96</v>
      </c>
      <c r="I101" s="819">
        <v>0</v>
      </c>
      <c r="J101" s="819">
        <v>28</v>
      </c>
      <c r="K101" s="849" t="s">
        <v>428</v>
      </c>
      <c r="L101" s="850"/>
      <c r="M101" s="853">
        <v>47</v>
      </c>
      <c r="N101" s="849" t="s">
        <v>363</v>
      </c>
      <c r="O101" s="850"/>
      <c r="P101" s="850"/>
      <c r="Q101" s="850"/>
      <c r="R101" s="850"/>
      <c r="S101" s="850"/>
      <c r="T101" s="850"/>
      <c r="U101" s="850"/>
      <c r="V101" s="850"/>
      <c r="W101" s="850"/>
      <c r="X101" s="850"/>
      <c r="Y101" s="850"/>
      <c r="Z101" s="850"/>
      <c r="AA101" s="850"/>
      <c r="AB101" s="850"/>
      <c r="AC101" s="850"/>
      <c r="AD101" s="850"/>
      <c r="AE101" s="850"/>
      <c r="AF101" s="850"/>
      <c r="AG101" s="850"/>
      <c r="AH101" s="850"/>
      <c r="AI101" s="850"/>
      <c r="AJ101" s="850"/>
      <c r="AK101" s="850"/>
    </row>
    <row r="102" spans="1:37" s="666" customFormat="1" hidden="1">
      <c r="A102" s="819"/>
      <c r="B102" s="848" t="s">
        <v>371</v>
      </c>
      <c r="C102" s="849"/>
      <c r="D102" s="849"/>
      <c r="E102" s="849"/>
      <c r="F102" s="819"/>
      <c r="G102" s="819"/>
      <c r="H102" s="819"/>
      <c r="I102" s="819"/>
      <c r="J102" s="819"/>
      <c r="K102" s="849"/>
      <c r="L102" s="850"/>
      <c r="M102" s="853">
        <v>48</v>
      </c>
      <c r="N102" s="849" t="s">
        <v>869</v>
      </c>
      <c r="O102" s="850"/>
      <c r="P102" s="850"/>
      <c r="Q102" s="850"/>
      <c r="R102" s="850"/>
      <c r="S102" s="850"/>
      <c r="T102" s="850"/>
      <c r="U102" s="850"/>
      <c r="V102" s="850"/>
      <c r="W102" s="850"/>
      <c r="X102" s="850"/>
      <c r="Y102" s="850"/>
      <c r="Z102" s="850"/>
      <c r="AA102" s="850"/>
      <c r="AB102" s="850"/>
      <c r="AC102" s="850"/>
      <c r="AD102" s="850"/>
      <c r="AE102" s="850"/>
      <c r="AF102" s="850"/>
      <c r="AG102" s="850"/>
      <c r="AH102" s="850"/>
      <c r="AI102" s="850"/>
      <c r="AJ102" s="850"/>
      <c r="AK102" s="850"/>
    </row>
    <row r="103" spans="1:37" s="666" customFormat="1" hidden="1">
      <c r="A103" s="819">
        <v>1</v>
      </c>
      <c r="B103" s="851" t="s">
        <v>88</v>
      </c>
      <c r="C103" s="849" t="s">
        <v>89</v>
      </c>
      <c r="D103" s="849">
        <v>1</v>
      </c>
      <c r="E103" s="849" t="s">
        <v>506</v>
      </c>
      <c r="F103" s="819"/>
      <c r="G103" s="819"/>
      <c r="H103" s="819"/>
      <c r="I103" s="819"/>
      <c r="J103" s="819"/>
      <c r="K103" s="849"/>
      <c r="L103" s="850"/>
      <c r="M103" s="853">
        <v>49</v>
      </c>
      <c r="N103" s="849" t="s">
        <v>366</v>
      </c>
      <c r="O103" s="850"/>
      <c r="P103" s="850"/>
      <c r="Q103" s="850"/>
      <c r="R103" s="850"/>
      <c r="S103" s="850"/>
      <c r="T103" s="850"/>
      <c r="U103" s="850"/>
      <c r="V103" s="850"/>
      <c r="W103" s="850"/>
      <c r="X103" s="850"/>
      <c r="Y103" s="850"/>
      <c r="Z103" s="850"/>
      <c r="AA103" s="850"/>
      <c r="AB103" s="850"/>
      <c r="AC103" s="850"/>
      <c r="AD103" s="850"/>
      <c r="AE103" s="850"/>
      <c r="AF103" s="850"/>
      <c r="AG103" s="850"/>
      <c r="AH103" s="850"/>
      <c r="AI103" s="850"/>
      <c r="AJ103" s="850"/>
      <c r="AK103" s="850"/>
    </row>
    <row r="104" spans="1:37" s="666" customFormat="1" hidden="1">
      <c r="A104" s="819">
        <v>2</v>
      </c>
      <c r="B104" s="851" t="s">
        <v>880</v>
      </c>
      <c r="C104" s="849">
        <v>8051</v>
      </c>
      <c r="D104" s="849">
        <v>2</v>
      </c>
      <c r="E104" s="849" t="s">
        <v>881</v>
      </c>
      <c r="F104" s="819">
        <v>5913</v>
      </c>
      <c r="G104" s="819">
        <v>5904</v>
      </c>
      <c r="H104" s="819">
        <v>100</v>
      </c>
      <c r="I104" s="819">
        <v>100</v>
      </c>
      <c r="J104" s="819">
        <v>100</v>
      </c>
      <c r="K104" s="849" t="s">
        <v>813</v>
      </c>
      <c r="L104" s="850"/>
      <c r="M104" s="853">
        <v>50</v>
      </c>
      <c r="N104" s="849" t="s">
        <v>368</v>
      </c>
      <c r="O104" s="850"/>
      <c r="P104" s="850"/>
      <c r="Q104" s="850"/>
      <c r="R104" s="850"/>
      <c r="S104" s="850"/>
      <c r="T104" s="850"/>
      <c r="U104" s="850"/>
      <c r="V104" s="850"/>
      <c r="W104" s="850"/>
      <c r="X104" s="850"/>
      <c r="Y104" s="850"/>
      <c r="Z104" s="850"/>
      <c r="AA104" s="850"/>
      <c r="AB104" s="850"/>
      <c r="AC104" s="850"/>
      <c r="AD104" s="850"/>
      <c r="AE104" s="850"/>
      <c r="AF104" s="850"/>
      <c r="AG104" s="850"/>
      <c r="AH104" s="850"/>
      <c r="AI104" s="850"/>
      <c r="AJ104" s="850"/>
      <c r="AK104" s="850"/>
    </row>
    <row r="105" spans="1:37" s="666" customFormat="1" hidden="1">
      <c r="A105" s="819">
        <v>3</v>
      </c>
      <c r="B105" s="851" t="s">
        <v>936</v>
      </c>
      <c r="C105" s="849">
        <v>4175</v>
      </c>
      <c r="D105" s="849">
        <v>3</v>
      </c>
      <c r="E105" s="849" t="s">
        <v>942</v>
      </c>
      <c r="F105" s="819">
        <v>46705</v>
      </c>
      <c r="G105" s="819">
        <v>45205</v>
      </c>
      <c r="H105" s="819">
        <v>97</v>
      </c>
      <c r="I105" s="819">
        <v>100</v>
      </c>
      <c r="J105" s="819">
        <v>43</v>
      </c>
      <c r="K105" s="849" t="s">
        <v>813</v>
      </c>
      <c r="L105" s="850"/>
      <c r="M105" s="853">
        <v>51</v>
      </c>
      <c r="N105" s="849" t="s">
        <v>439</v>
      </c>
      <c r="O105" s="850"/>
      <c r="P105" s="850"/>
      <c r="Q105" s="850"/>
      <c r="R105" s="850"/>
      <c r="S105" s="850"/>
      <c r="T105" s="850"/>
      <c r="U105" s="850"/>
      <c r="V105" s="850"/>
      <c r="W105" s="850"/>
      <c r="X105" s="850"/>
      <c r="Y105" s="850"/>
      <c r="Z105" s="850"/>
      <c r="AA105" s="850"/>
      <c r="AB105" s="850"/>
      <c r="AC105" s="850"/>
      <c r="AD105" s="850"/>
      <c r="AE105" s="850"/>
      <c r="AF105" s="850"/>
      <c r="AG105" s="850"/>
      <c r="AH105" s="850"/>
      <c r="AI105" s="850"/>
      <c r="AJ105" s="850"/>
      <c r="AK105" s="850"/>
    </row>
    <row r="106" spans="1:37" s="666" customFormat="1" hidden="1">
      <c r="A106" s="819">
        <v>4</v>
      </c>
      <c r="B106" s="851" t="s">
        <v>938</v>
      </c>
      <c r="C106" s="849">
        <v>4184</v>
      </c>
      <c r="D106" s="849">
        <v>4</v>
      </c>
      <c r="E106" s="849" t="s">
        <v>881</v>
      </c>
      <c r="F106" s="819">
        <v>24276</v>
      </c>
      <c r="G106" s="819">
        <v>23906</v>
      </c>
      <c r="H106" s="819">
        <v>98</v>
      </c>
      <c r="I106" s="819">
        <v>100</v>
      </c>
      <c r="J106" s="819">
        <v>100</v>
      </c>
      <c r="K106" s="849" t="s">
        <v>813</v>
      </c>
      <c r="L106" s="850"/>
      <c r="M106" s="853">
        <v>52</v>
      </c>
      <c r="N106" s="849" t="s">
        <v>441</v>
      </c>
      <c r="O106" s="850"/>
      <c r="P106" s="850"/>
      <c r="Q106" s="850"/>
      <c r="R106" s="850"/>
      <c r="S106" s="850"/>
      <c r="T106" s="850"/>
      <c r="U106" s="850"/>
      <c r="V106" s="850"/>
      <c r="W106" s="850"/>
      <c r="X106" s="850"/>
      <c r="Y106" s="850"/>
      <c r="Z106" s="850"/>
      <c r="AA106" s="850"/>
      <c r="AB106" s="850"/>
      <c r="AC106" s="850"/>
      <c r="AD106" s="850"/>
      <c r="AE106" s="850"/>
      <c r="AF106" s="850"/>
      <c r="AG106" s="850"/>
      <c r="AH106" s="850"/>
      <c r="AI106" s="850"/>
      <c r="AJ106" s="850"/>
      <c r="AK106" s="850"/>
    </row>
    <row r="107" spans="1:37" s="666" customFormat="1" hidden="1">
      <c r="A107" s="819">
        <v>5</v>
      </c>
      <c r="B107" s="851" t="s">
        <v>361</v>
      </c>
      <c r="C107" s="849">
        <v>8031</v>
      </c>
      <c r="D107" s="849">
        <v>5</v>
      </c>
      <c r="E107" s="849" t="s">
        <v>942</v>
      </c>
      <c r="F107" s="819">
        <v>16530</v>
      </c>
      <c r="G107" s="819">
        <v>15573</v>
      </c>
      <c r="H107" s="819">
        <v>94</v>
      </c>
      <c r="I107" s="819">
        <v>89</v>
      </c>
      <c r="J107" s="819">
        <v>40</v>
      </c>
      <c r="K107" s="849" t="s">
        <v>813</v>
      </c>
      <c r="L107" s="850"/>
      <c r="M107" s="850"/>
      <c r="N107" s="850"/>
      <c r="O107" s="850"/>
      <c r="P107" s="850"/>
      <c r="Q107" s="850"/>
      <c r="R107" s="850"/>
      <c r="S107" s="850"/>
      <c r="T107" s="850"/>
      <c r="U107" s="850"/>
      <c r="V107" s="850"/>
      <c r="W107" s="850"/>
      <c r="X107" s="850"/>
      <c r="Y107" s="850"/>
      <c r="Z107" s="850"/>
      <c r="AA107" s="850"/>
      <c r="AB107" s="850"/>
      <c r="AC107" s="850"/>
      <c r="AD107" s="850"/>
      <c r="AE107" s="850"/>
      <c r="AF107" s="850"/>
      <c r="AG107" s="850"/>
      <c r="AH107" s="850"/>
      <c r="AI107" s="850"/>
      <c r="AJ107" s="850"/>
      <c r="AK107" s="850"/>
    </row>
    <row r="108" spans="1:37" s="666" customFormat="1" hidden="1">
      <c r="A108" s="819"/>
      <c r="B108" s="848" t="s">
        <v>937</v>
      </c>
      <c r="C108" s="849"/>
      <c r="D108" s="849"/>
      <c r="E108" s="849"/>
      <c r="F108" s="819"/>
      <c r="G108" s="819"/>
      <c r="H108" s="819"/>
      <c r="I108" s="819"/>
      <c r="J108" s="819"/>
      <c r="K108" s="849"/>
      <c r="L108" s="850"/>
      <c r="M108" s="850"/>
      <c r="N108" s="850"/>
      <c r="O108" s="850"/>
      <c r="P108" s="850"/>
      <c r="Q108" s="850"/>
      <c r="R108" s="850"/>
      <c r="S108" s="850"/>
      <c r="T108" s="850"/>
      <c r="U108" s="850"/>
      <c r="V108" s="850"/>
      <c r="W108" s="850"/>
      <c r="X108" s="850"/>
      <c r="Y108" s="850"/>
      <c r="Z108" s="850"/>
      <c r="AA108" s="850"/>
      <c r="AB108" s="850"/>
      <c r="AC108" s="850"/>
      <c r="AD108" s="850"/>
      <c r="AE108" s="850"/>
      <c r="AF108" s="850"/>
      <c r="AG108" s="850"/>
      <c r="AH108" s="850"/>
      <c r="AI108" s="850"/>
      <c r="AJ108" s="850"/>
      <c r="AK108" s="850"/>
    </row>
    <row r="109" spans="1:37" s="666" customFormat="1" hidden="1">
      <c r="A109" s="819">
        <v>1</v>
      </c>
      <c r="B109" s="851" t="s">
        <v>88</v>
      </c>
      <c r="C109" s="849" t="s">
        <v>89</v>
      </c>
      <c r="D109" s="849">
        <v>1</v>
      </c>
      <c r="E109" s="849" t="s">
        <v>506</v>
      </c>
      <c r="F109" s="819"/>
      <c r="G109" s="819"/>
      <c r="H109" s="819"/>
      <c r="I109" s="819"/>
      <c r="J109" s="819"/>
      <c r="K109" s="849"/>
      <c r="L109" s="850"/>
      <c r="M109" s="850"/>
      <c r="N109" s="850"/>
      <c r="O109" s="850"/>
      <c r="P109" s="850"/>
      <c r="Q109" s="850"/>
      <c r="R109" s="850"/>
      <c r="S109" s="850"/>
      <c r="T109" s="850"/>
      <c r="U109" s="850"/>
      <c r="V109" s="850"/>
      <c r="W109" s="850"/>
      <c r="X109" s="850"/>
      <c r="Y109" s="850"/>
      <c r="Z109" s="850"/>
      <c r="AA109" s="850"/>
      <c r="AB109" s="850"/>
      <c r="AC109" s="850"/>
      <c r="AD109" s="850"/>
      <c r="AE109" s="850"/>
      <c r="AF109" s="850"/>
      <c r="AG109" s="850"/>
      <c r="AH109" s="850"/>
      <c r="AI109" s="850"/>
      <c r="AJ109" s="850"/>
      <c r="AK109" s="850"/>
    </row>
    <row r="110" spans="1:37" s="666" customFormat="1" hidden="1">
      <c r="A110" s="819">
        <v>2</v>
      </c>
      <c r="B110" s="851" t="s">
        <v>364</v>
      </c>
      <c r="C110" s="849">
        <v>4187</v>
      </c>
      <c r="D110" s="849">
        <v>2</v>
      </c>
      <c r="E110" s="849" t="s">
        <v>942</v>
      </c>
      <c r="F110" s="819">
        <v>16974</v>
      </c>
      <c r="G110" s="819">
        <v>16725</v>
      </c>
      <c r="H110" s="819">
        <v>99</v>
      </c>
      <c r="I110" s="819">
        <v>37</v>
      </c>
      <c r="J110" s="819">
        <v>31</v>
      </c>
      <c r="K110" s="849" t="s">
        <v>813</v>
      </c>
      <c r="L110" s="850"/>
      <c r="M110" s="850"/>
      <c r="N110" s="850"/>
      <c r="O110" s="850"/>
      <c r="P110" s="850"/>
      <c r="Q110" s="850"/>
      <c r="R110" s="850"/>
      <c r="S110" s="850"/>
      <c r="T110" s="850"/>
      <c r="U110" s="850"/>
      <c r="V110" s="850"/>
      <c r="W110" s="850"/>
      <c r="X110" s="850"/>
      <c r="Y110" s="850"/>
      <c r="Z110" s="850"/>
      <c r="AA110" s="850"/>
      <c r="AB110" s="850"/>
      <c r="AC110" s="850"/>
      <c r="AD110" s="850"/>
      <c r="AE110" s="850"/>
      <c r="AF110" s="850"/>
      <c r="AG110" s="850"/>
      <c r="AH110" s="850"/>
      <c r="AI110" s="850"/>
      <c r="AJ110" s="850"/>
      <c r="AK110" s="850"/>
    </row>
    <row r="111" spans="1:37" s="666" customFormat="1" hidden="1">
      <c r="A111" s="819">
        <v>3</v>
      </c>
      <c r="B111" s="851" t="s">
        <v>365</v>
      </c>
      <c r="C111" s="849">
        <v>8000</v>
      </c>
      <c r="D111" s="849">
        <v>3</v>
      </c>
      <c r="E111" s="849" t="s">
        <v>942</v>
      </c>
      <c r="F111" s="819">
        <v>61338</v>
      </c>
      <c r="G111" s="819">
        <v>51341</v>
      </c>
      <c r="H111" s="819">
        <v>84</v>
      </c>
      <c r="I111" s="819">
        <v>11</v>
      </c>
      <c r="J111" s="819">
        <v>30</v>
      </c>
      <c r="K111" s="849" t="s">
        <v>723</v>
      </c>
      <c r="L111" s="850"/>
      <c r="M111" s="850"/>
      <c r="N111" s="850"/>
      <c r="O111" s="850"/>
      <c r="P111" s="850"/>
      <c r="Q111" s="850"/>
      <c r="R111" s="850"/>
      <c r="S111" s="850"/>
      <c r="T111" s="850"/>
      <c r="U111" s="850"/>
      <c r="V111" s="850"/>
      <c r="W111" s="850"/>
      <c r="X111" s="850"/>
      <c r="Y111" s="850"/>
      <c r="Z111" s="850"/>
      <c r="AA111" s="850"/>
      <c r="AB111" s="850"/>
      <c r="AC111" s="850"/>
      <c r="AD111" s="850"/>
      <c r="AE111" s="850"/>
      <c r="AF111" s="850"/>
      <c r="AG111" s="850"/>
      <c r="AH111" s="850"/>
      <c r="AI111" s="850"/>
      <c r="AJ111" s="850"/>
      <c r="AK111" s="850"/>
    </row>
    <row r="112" spans="1:37" s="666" customFormat="1" hidden="1">
      <c r="A112" s="819">
        <v>4</v>
      </c>
      <c r="B112" s="851" t="s">
        <v>367</v>
      </c>
      <c r="C112" s="849">
        <v>4181</v>
      </c>
      <c r="D112" s="849">
        <v>4</v>
      </c>
      <c r="E112" s="849" t="s">
        <v>942</v>
      </c>
      <c r="F112" s="819">
        <v>86718</v>
      </c>
      <c r="G112" s="819">
        <v>83054</v>
      </c>
      <c r="H112" s="819">
        <v>96</v>
      </c>
      <c r="I112" s="819">
        <v>34</v>
      </c>
      <c r="J112" s="819">
        <v>40</v>
      </c>
      <c r="K112" s="849" t="s">
        <v>265</v>
      </c>
      <c r="L112" s="850"/>
      <c r="M112" s="850"/>
      <c r="N112" s="850"/>
      <c r="O112" s="850"/>
      <c r="P112" s="850"/>
      <c r="Q112" s="850"/>
      <c r="R112" s="850"/>
      <c r="S112" s="850"/>
      <c r="T112" s="850"/>
      <c r="U112" s="850"/>
      <c r="V112" s="850"/>
      <c r="W112" s="850"/>
      <c r="X112" s="850"/>
      <c r="Y112" s="850"/>
      <c r="Z112" s="850"/>
      <c r="AA112" s="850"/>
      <c r="AB112" s="850"/>
      <c r="AC112" s="850"/>
      <c r="AD112" s="850"/>
      <c r="AE112" s="850"/>
      <c r="AF112" s="850"/>
      <c r="AG112" s="850"/>
      <c r="AH112" s="850"/>
      <c r="AI112" s="850"/>
      <c r="AJ112" s="850"/>
      <c r="AK112" s="850"/>
    </row>
    <row r="113" spans="1:37" s="666" customFormat="1" hidden="1">
      <c r="A113" s="819">
        <v>5</v>
      </c>
      <c r="B113" s="851" t="s">
        <v>369</v>
      </c>
      <c r="C113" s="849">
        <v>4190</v>
      </c>
      <c r="D113" s="849">
        <v>5</v>
      </c>
      <c r="E113" s="849" t="s">
        <v>942</v>
      </c>
      <c r="F113" s="819">
        <v>81521</v>
      </c>
      <c r="G113" s="819">
        <v>79405</v>
      </c>
      <c r="H113" s="819">
        <v>97</v>
      </c>
      <c r="I113" s="819">
        <v>26</v>
      </c>
      <c r="J113" s="819">
        <v>34</v>
      </c>
      <c r="K113" s="849" t="s">
        <v>265</v>
      </c>
      <c r="L113" s="850"/>
      <c r="M113" s="850"/>
      <c r="N113" s="850"/>
      <c r="O113" s="850"/>
      <c r="P113" s="850"/>
      <c r="Q113" s="850"/>
      <c r="R113" s="850"/>
      <c r="S113" s="850"/>
      <c r="T113" s="850"/>
      <c r="U113" s="850"/>
      <c r="V113" s="850"/>
      <c r="W113" s="850"/>
      <c r="X113" s="850"/>
      <c r="Y113" s="850"/>
      <c r="Z113" s="850"/>
      <c r="AA113" s="850"/>
      <c r="AB113" s="850"/>
      <c r="AC113" s="850"/>
      <c r="AD113" s="850"/>
      <c r="AE113" s="850"/>
      <c r="AF113" s="850"/>
      <c r="AG113" s="850"/>
      <c r="AH113" s="850"/>
      <c r="AI113" s="850"/>
      <c r="AJ113" s="850"/>
      <c r="AK113" s="850"/>
    </row>
    <row r="114" spans="1:37" s="666" customFormat="1" hidden="1">
      <c r="A114" s="819">
        <v>6</v>
      </c>
      <c r="B114" s="851" t="s">
        <v>440</v>
      </c>
      <c r="C114" s="849">
        <v>8002</v>
      </c>
      <c r="D114" s="849">
        <v>6</v>
      </c>
      <c r="E114" s="849" t="s">
        <v>942</v>
      </c>
      <c r="F114" s="819">
        <v>110016</v>
      </c>
      <c r="G114" s="819">
        <v>104415</v>
      </c>
      <c r="H114" s="819">
        <v>95</v>
      </c>
      <c r="I114" s="819">
        <v>10</v>
      </c>
      <c r="J114" s="819">
        <v>30</v>
      </c>
      <c r="K114" s="849" t="s">
        <v>723</v>
      </c>
      <c r="L114" s="850"/>
      <c r="M114" s="850"/>
      <c r="N114" s="850"/>
      <c r="O114" s="850"/>
      <c r="P114" s="850"/>
      <c r="Q114" s="850"/>
      <c r="R114" s="850"/>
      <c r="S114" s="850"/>
      <c r="T114" s="850"/>
      <c r="U114" s="850"/>
      <c r="V114" s="850"/>
      <c r="W114" s="850"/>
      <c r="X114" s="850"/>
      <c r="Y114" s="850"/>
      <c r="Z114" s="850"/>
      <c r="AA114" s="850"/>
      <c r="AB114" s="850"/>
      <c r="AC114" s="850"/>
      <c r="AD114" s="850"/>
      <c r="AE114" s="850"/>
      <c r="AF114" s="850"/>
      <c r="AG114" s="850"/>
      <c r="AH114" s="850"/>
      <c r="AI114" s="850"/>
      <c r="AJ114" s="850"/>
      <c r="AK114" s="850"/>
    </row>
    <row r="115" spans="1:37" s="666" customFormat="1" hidden="1">
      <c r="A115" s="819"/>
      <c r="B115" s="848" t="s">
        <v>441</v>
      </c>
      <c r="C115" s="849"/>
      <c r="D115" s="849"/>
      <c r="E115" s="849"/>
      <c r="F115" s="819"/>
      <c r="G115" s="819"/>
      <c r="H115" s="819"/>
      <c r="I115" s="819"/>
      <c r="J115" s="819"/>
      <c r="K115" s="849"/>
      <c r="L115" s="850"/>
      <c r="M115" s="850"/>
      <c r="N115" s="850"/>
      <c r="O115" s="850"/>
      <c r="P115" s="850"/>
      <c r="Q115" s="850"/>
      <c r="R115" s="850"/>
      <c r="S115" s="850"/>
      <c r="T115" s="850"/>
      <c r="U115" s="850"/>
      <c r="V115" s="850"/>
      <c r="W115" s="850"/>
      <c r="X115" s="850"/>
      <c r="Y115" s="850"/>
      <c r="Z115" s="850"/>
      <c r="AA115" s="850"/>
      <c r="AB115" s="850"/>
      <c r="AC115" s="850"/>
      <c r="AD115" s="850"/>
      <c r="AE115" s="850"/>
      <c r="AF115" s="850"/>
      <c r="AG115" s="850"/>
      <c r="AH115" s="850"/>
      <c r="AI115" s="850"/>
      <c r="AJ115" s="850"/>
      <c r="AK115" s="850"/>
    </row>
    <row r="116" spans="1:37" s="666" customFormat="1" hidden="1">
      <c r="A116" s="819">
        <v>1</v>
      </c>
      <c r="B116" s="851" t="s">
        <v>88</v>
      </c>
      <c r="C116" s="849" t="s">
        <v>89</v>
      </c>
      <c r="D116" s="849">
        <v>1</v>
      </c>
      <c r="E116" s="849" t="s">
        <v>506</v>
      </c>
      <c r="F116" s="819"/>
      <c r="G116" s="819"/>
      <c r="H116" s="819"/>
      <c r="I116" s="819"/>
      <c r="J116" s="819"/>
      <c r="K116" s="849"/>
      <c r="L116" s="850"/>
      <c r="M116" s="850"/>
      <c r="N116" s="850"/>
      <c r="O116" s="850"/>
      <c r="P116" s="850"/>
      <c r="Q116" s="850"/>
      <c r="R116" s="850"/>
      <c r="S116" s="850"/>
      <c r="T116" s="850"/>
      <c r="U116" s="850"/>
      <c r="V116" s="850"/>
      <c r="W116" s="850"/>
      <c r="X116" s="850"/>
      <c r="Y116" s="850"/>
      <c r="Z116" s="850"/>
      <c r="AA116" s="850"/>
      <c r="AB116" s="850"/>
      <c r="AC116" s="850"/>
      <c r="AD116" s="850"/>
      <c r="AE116" s="850"/>
      <c r="AF116" s="850"/>
      <c r="AG116" s="850"/>
      <c r="AH116" s="850"/>
      <c r="AI116" s="850"/>
      <c r="AJ116" s="850"/>
      <c r="AK116" s="850"/>
    </row>
    <row r="117" spans="1:37" s="832" customFormat="1" hidden="1">
      <c r="A117" s="819">
        <v>2</v>
      </c>
      <c r="B117" s="851" t="s">
        <v>442</v>
      </c>
      <c r="C117" s="849">
        <v>4191</v>
      </c>
      <c r="D117" s="849">
        <v>2</v>
      </c>
      <c r="E117" s="849" t="s">
        <v>881</v>
      </c>
      <c r="F117" s="819">
        <v>15837</v>
      </c>
      <c r="G117" s="819">
        <v>15423</v>
      </c>
      <c r="H117" s="819">
        <v>97</v>
      </c>
      <c r="I117" s="819">
        <v>100</v>
      </c>
      <c r="J117" s="819">
        <v>100</v>
      </c>
      <c r="K117" s="849" t="s">
        <v>813</v>
      </c>
      <c r="L117" s="854"/>
      <c r="M117" s="854"/>
      <c r="N117" s="854"/>
      <c r="O117" s="854"/>
      <c r="P117" s="854"/>
      <c r="Q117" s="854"/>
      <c r="R117" s="854"/>
      <c r="S117" s="854"/>
      <c r="T117" s="854"/>
      <c r="U117" s="854"/>
      <c r="V117" s="854"/>
      <c r="W117" s="854"/>
      <c r="X117" s="854"/>
      <c r="Y117" s="854"/>
      <c r="Z117" s="854"/>
      <c r="AA117" s="854"/>
      <c r="AB117" s="854"/>
      <c r="AC117" s="854"/>
      <c r="AD117" s="854"/>
      <c r="AE117" s="854"/>
      <c r="AF117" s="854"/>
      <c r="AG117" s="854"/>
      <c r="AH117" s="854"/>
      <c r="AI117" s="854"/>
      <c r="AJ117" s="854"/>
      <c r="AK117" s="854"/>
    </row>
    <row r="118" spans="1:37" hidden="1">
      <c r="A118" s="819">
        <v>3</v>
      </c>
      <c r="B118" s="851" t="s">
        <v>443</v>
      </c>
      <c r="C118" s="849">
        <v>4185</v>
      </c>
      <c r="D118" s="849">
        <v>3</v>
      </c>
      <c r="E118" s="849" t="s">
        <v>881</v>
      </c>
      <c r="F118" s="819">
        <v>3340</v>
      </c>
      <c r="G118" s="819">
        <v>3222</v>
      </c>
      <c r="H118" s="819">
        <v>96</v>
      </c>
      <c r="I118" s="819">
        <v>47</v>
      </c>
      <c r="J118" s="819">
        <v>100</v>
      </c>
      <c r="K118" s="849" t="s">
        <v>723</v>
      </c>
    </row>
    <row r="119" spans="1:37" hidden="1">
      <c r="A119" s="819">
        <v>4</v>
      </c>
      <c r="B119" s="851" t="s">
        <v>444</v>
      </c>
      <c r="C119" s="849">
        <v>4192</v>
      </c>
      <c r="D119" s="849">
        <v>4</v>
      </c>
      <c r="E119" s="849" t="s">
        <v>881</v>
      </c>
      <c r="F119" s="819">
        <v>3803</v>
      </c>
      <c r="G119" s="819">
        <v>3615</v>
      </c>
      <c r="H119" s="819">
        <v>95</v>
      </c>
      <c r="I119" s="819">
        <v>100</v>
      </c>
      <c r="J119" s="819">
        <v>100</v>
      </c>
      <c r="K119" s="849" t="s">
        <v>813</v>
      </c>
    </row>
    <row r="120" spans="1:37" hidden="1">
      <c r="A120" s="819"/>
      <c r="B120" s="848" t="s">
        <v>445</v>
      </c>
      <c r="C120" s="849"/>
      <c r="D120" s="849"/>
      <c r="E120" s="849"/>
      <c r="F120" s="819"/>
      <c r="G120" s="819"/>
      <c r="H120" s="819"/>
      <c r="I120" s="819"/>
      <c r="J120" s="819"/>
      <c r="K120" s="849"/>
    </row>
    <row r="121" spans="1:37" hidden="1">
      <c r="A121" s="819">
        <v>1</v>
      </c>
      <c r="B121" s="851" t="s">
        <v>88</v>
      </c>
      <c r="C121" s="849" t="s">
        <v>89</v>
      </c>
      <c r="D121" s="849">
        <v>1</v>
      </c>
      <c r="E121" s="849" t="s">
        <v>506</v>
      </c>
      <c r="F121" s="819"/>
      <c r="G121" s="819"/>
      <c r="H121" s="819"/>
      <c r="I121" s="819"/>
      <c r="J121" s="819"/>
      <c r="K121" s="849"/>
    </row>
    <row r="122" spans="1:37" hidden="1">
      <c r="A122" s="819">
        <v>2</v>
      </c>
      <c r="B122" s="851" t="s">
        <v>446</v>
      </c>
      <c r="C122" s="849">
        <v>8090</v>
      </c>
      <c r="D122" s="849">
        <v>2</v>
      </c>
      <c r="E122" s="849" t="s">
        <v>881</v>
      </c>
      <c r="F122" s="819">
        <v>28406</v>
      </c>
      <c r="G122" s="819">
        <v>8931</v>
      </c>
      <c r="H122" s="819">
        <v>31</v>
      </c>
      <c r="I122" s="819">
        <v>1</v>
      </c>
      <c r="J122" s="819">
        <v>31</v>
      </c>
      <c r="K122" s="849" t="s">
        <v>248</v>
      </c>
    </row>
    <row r="123" spans="1:37" hidden="1">
      <c r="A123" s="819"/>
      <c r="B123" s="848" t="s">
        <v>447</v>
      </c>
      <c r="C123" s="849"/>
      <c r="D123" s="849"/>
      <c r="E123" s="849"/>
      <c r="F123" s="819"/>
      <c r="G123" s="819"/>
      <c r="H123" s="819"/>
      <c r="I123" s="819"/>
      <c r="J123" s="819"/>
      <c r="K123" s="849"/>
    </row>
    <row r="124" spans="1:37" hidden="1">
      <c r="A124" s="819">
        <v>1</v>
      </c>
      <c r="B124" s="851" t="s">
        <v>88</v>
      </c>
      <c r="C124" s="849" t="s">
        <v>89</v>
      </c>
      <c r="D124" s="849">
        <v>1</v>
      </c>
      <c r="E124" s="849" t="s">
        <v>506</v>
      </c>
      <c r="F124" s="819"/>
      <c r="G124" s="819"/>
      <c r="H124" s="819"/>
      <c r="I124" s="819"/>
      <c r="J124" s="819"/>
      <c r="K124" s="849"/>
    </row>
    <row r="125" spans="1:37" hidden="1">
      <c r="A125" s="819">
        <v>2</v>
      </c>
      <c r="B125" s="851" t="s">
        <v>448</v>
      </c>
      <c r="C125" s="849">
        <v>2875</v>
      </c>
      <c r="D125" s="849">
        <v>2</v>
      </c>
      <c r="E125" s="849" t="s">
        <v>942</v>
      </c>
      <c r="F125" s="819">
        <v>3637</v>
      </c>
      <c r="G125" s="819">
        <v>3556</v>
      </c>
      <c r="H125" s="819">
        <v>98</v>
      </c>
      <c r="I125" s="819">
        <v>0</v>
      </c>
      <c r="J125" s="819">
        <v>27</v>
      </c>
      <c r="K125" s="849" t="s">
        <v>428</v>
      </c>
    </row>
    <row r="126" spans="1:37" hidden="1">
      <c r="A126" s="819"/>
      <c r="B126" s="848" t="s">
        <v>144</v>
      </c>
      <c r="C126" s="849"/>
      <c r="D126" s="849"/>
      <c r="E126" s="849"/>
      <c r="F126" s="819"/>
      <c r="G126" s="819"/>
      <c r="H126" s="819"/>
      <c r="I126" s="819"/>
      <c r="J126" s="819"/>
      <c r="K126" s="849"/>
    </row>
    <row r="127" spans="1:37" hidden="1">
      <c r="A127" s="819">
        <v>1</v>
      </c>
      <c r="B127" s="851" t="s">
        <v>88</v>
      </c>
      <c r="C127" s="849" t="s">
        <v>89</v>
      </c>
      <c r="D127" s="849">
        <v>1</v>
      </c>
      <c r="E127" s="849" t="s">
        <v>506</v>
      </c>
      <c r="F127" s="819"/>
      <c r="G127" s="819"/>
      <c r="H127" s="819"/>
      <c r="I127" s="819"/>
      <c r="J127" s="819"/>
      <c r="K127" s="849"/>
    </row>
    <row r="128" spans="1:37" hidden="1">
      <c r="A128" s="819">
        <v>2</v>
      </c>
      <c r="B128" s="851" t="s">
        <v>145</v>
      </c>
      <c r="C128" s="849">
        <v>5579</v>
      </c>
      <c r="D128" s="849">
        <v>2</v>
      </c>
      <c r="E128" s="849" t="s">
        <v>942</v>
      </c>
      <c r="F128" s="819">
        <v>40580</v>
      </c>
      <c r="G128" s="819">
        <v>39678</v>
      </c>
      <c r="H128" s="819">
        <v>98</v>
      </c>
      <c r="I128" s="819">
        <v>4</v>
      </c>
      <c r="J128" s="819">
        <v>27</v>
      </c>
      <c r="K128" s="849" t="s">
        <v>723</v>
      </c>
    </row>
    <row r="129" spans="1:11" hidden="1">
      <c r="A129" s="819">
        <v>3</v>
      </c>
      <c r="B129" s="851" t="s">
        <v>146</v>
      </c>
      <c r="C129" s="849">
        <v>5551</v>
      </c>
      <c r="D129" s="849">
        <v>3</v>
      </c>
      <c r="E129" s="849" t="s">
        <v>942</v>
      </c>
      <c r="F129" s="819">
        <v>10888</v>
      </c>
      <c r="G129" s="819">
        <v>10153</v>
      </c>
      <c r="H129" s="819">
        <v>93</v>
      </c>
      <c r="I129" s="819">
        <v>32</v>
      </c>
      <c r="J129" s="819">
        <v>27</v>
      </c>
      <c r="K129" s="849" t="s">
        <v>813</v>
      </c>
    </row>
    <row r="130" spans="1:11" hidden="1">
      <c r="A130" s="819">
        <v>4</v>
      </c>
      <c r="B130" s="851" t="s">
        <v>147</v>
      </c>
      <c r="C130" s="849">
        <v>92</v>
      </c>
      <c r="D130" s="849">
        <v>4</v>
      </c>
      <c r="E130" s="849" t="s">
        <v>942</v>
      </c>
      <c r="F130" s="819">
        <v>126816</v>
      </c>
      <c r="G130" s="819">
        <v>125132</v>
      </c>
      <c r="H130" s="819">
        <v>99</v>
      </c>
      <c r="I130" s="819">
        <v>4</v>
      </c>
      <c r="J130" s="819">
        <v>27</v>
      </c>
      <c r="K130" s="849" t="s">
        <v>723</v>
      </c>
    </row>
    <row r="131" spans="1:11" hidden="1">
      <c r="A131" s="819">
        <v>5</v>
      </c>
      <c r="B131" s="851" t="s">
        <v>148</v>
      </c>
      <c r="C131" s="849">
        <v>8021</v>
      </c>
      <c r="D131" s="849">
        <v>5</v>
      </c>
      <c r="E131" s="849" t="s">
        <v>942</v>
      </c>
      <c r="F131" s="819">
        <v>10653</v>
      </c>
      <c r="G131" s="819">
        <v>10348</v>
      </c>
      <c r="H131" s="819">
        <v>97</v>
      </c>
      <c r="I131" s="819">
        <v>24</v>
      </c>
      <c r="J131" s="819">
        <v>27</v>
      </c>
      <c r="K131" s="849" t="s">
        <v>265</v>
      </c>
    </row>
    <row r="132" spans="1:11" hidden="1">
      <c r="A132" s="819">
        <v>6</v>
      </c>
      <c r="B132" s="851" t="s">
        <v>913</v>
      </c>
      <c r="C132" s="849">
        <v>9227</v>
      </c>
      <c r="D132" s="849">
        <v>6</v>
      </c>
      <c r="E132" s="849" t="s">
        <v>942</v>
      </c>
      <c r="F132" s="819">
        <v>33259</v>
      </c>
      <c r="G132" s="819">
        <v>33103</v>
      </c>
      <c r="H132" s="819">
        <v>100</v>
      </c>
      <c r="I132" s="819">
        <v>60</v>
      </c>
      <c r="J132" s="819">
        <v>27</v>
      </c>
      <c r="K132" s="849" t="s">
        <v>813</v>
      </c>
    </row>
    <row r="133" spans="1:11" hidden="1">
      <c r="A133" s="819">
        <v>7</v>
      </c>
      <c r="B133" s="851" t="s">
        <v>627</v>
      </c>
      <c r="C133" s="849">
        <v>9222</v>
      </c>
      <c r="D133" s="849">
        <v>7</v>
      </c>
      <c r="E133" s="849" t="s">
        <v>942</v>
      </c>
      <c r="F133" s="819">
        <v>31873</v>
      </c>
      <c r="G133" s="819">
        <v>31861</v>
      </c>
      <c r="H133" s="819">
        <v>100</v>
      </c>
      <c r="I133" s="819">
        <v>28</v>
      </c>
      <c r="J133" s="819">
        <v>27</v>
      </c>
      <c r="K133" s="849" t="s">
        <v>813</v>
      </c>
    </row>
    <row r="134" spans="1:11" hidden="1">
      <c r="A134" s="819">
        <v>8</v>
      </c>
      <c r="B134" s="851" t="s">
        <v>628</v>
      </c>
      <c r="C134" s="849">
        <v>134</v>
      </c>
      <c r="D134" s="849">
        <v>8</v>
      </c>
      <c r="E134" s="849" t="s">
        <v>942</v>
      </c>
      <c r="F134" s="819">
        <v>86434</v>
      </c>
      <c r="G134" s="819">
        <v>84831</v>
      </c>
      <c r="H134" s="819">
        <v>98</v>
      </c>
      <c r="I134" s="819">
        <v>57</v>
      </c>
      <c r="J134" s="819">
        <v>27</v>
      </c>
      <c r="K134" s="849" t="s">
        <v>813</v>
      </c>
    </row>
    <row r="135" spans="1:11" hidden="1">
      <c r="A135" s="819">
        <v>9</v>
      </c>
      <c r="B135" s="851" t="s">
        <v>629</v>
      </c>
      <c r="C135" s="849">
        <v>9243</v>
      </c>
      <c r="D135" s="849">
        <v>9</v>
      </c>
      <c r="E135" s="849" t="s">
        <v>942</v>
      </c>
      <c r="F135" s="819">
        <v>30418</v>
      </c>
      <c r="G135" s="819">
        <v>29195</v>
      </c>
      <c r="H135" s="819">
        <v>96</v>
      </c>
      <c r="I135" s="819">
        <v>11</v>
      </c>
      <c r="J135" s="819">
        <v>27</v>
      </c>
      <c r="K135" s="849" t="s">
        <v>723</v>
      </c>
    </row>
    <row r="136" spans="1:11" hidden="1">
      <c r="A136" s="819">
        <v>10</v>
      </c>
      <c r="B136" s="851" t="s">
        <v>402</v>
      </c>
      <c r="C136" s="849">
        <v>9219</v>
      </c>
      <c r="D136" s="849">
        <v>10</v>
      </c>
      <c r="E136" s="849" t="s">
        <v>942</v>
      </c>
      <c r="F136" s="819">
        <v>38834</v>
      </c>
      <c r="G136" s="819">
        <v>38654</v>
      </c>
      <c r="H136" s="819">
        <v>100</v>
      </c>
      <c r="I136" s="819">
        <v>29</v>
      </c>
      <c r="J136" s="819">
        <v>27</v>
      </c>
      <c r="K136" s="849" t="s">
        <v>813</v>
      </c>
    </row>
    <row r="137" spans="1:11" hidden="1">
      <c r="A137" s="819">
        <v>11</v>
      </c>
      <c r="B137" s="851" t="s">
        <v>403</v>
      </c>
      <c r="C137" s="849">
        <v>9224</v>
      </c>
      <c r="D137" s="849">
        <v>11</v>
      </c>
      <c r="E137" s="849" t="s">
        <v>942</v>
      </c>
      <c r="F137" s="819">
        <v>108481</v>
      </c>
      <c r="G137" s="819">
        <v>108221</v>
      </c>
      <c r="H137" s="819">
        <v>100</v>
      </c>
      <c r="I137" s="819">
        <v>40</v>
      </c>
      <c r="J137" s="819">
        <v>27</v>
      </c>
      <c r="K137" s="849" t="s">
        <v>813</v>
      </c>
    </row>
    <row r="138" spans="1:11" hidden="1">
      <c r="A138" s="819">
        <v>12</v>
      </c>
      <c r="B138" s="851" t="s">
        <v>742</v>
      </c>
      <c r="C138" s="849">
        <v>9201</v>
      </c>
      <c r="D138" s="849">
        <v>12</v>
      </c>
      <c r="E138" s="849" t="s">
        <v>942</v>
      </c>
      <c r="F138" s="819">
        <v>7513</v>
      </c>
      <c r="G138" s="819">
        <v>6608</v>
      </c>
      <c r="H138" s="819">
        <v>88</v>
      </c>
      <c r="I138" s="819">
        <v>7</v>
      </c>
      <c r="J138" s="819">
        <v>27</v>
      </c>
      <c r="K138" s="849" t="s">
        <v>723</v>
      </c>
    </row>
    <row r="139" spans="1:11" hidden="1">
      <c r="A139" s="819"/>
      <c r="B139" s="848" t="s">
        <v>743</v>
      </c>
      <c r="C139" s="849"/>
      <c r="D139" s="849"/>
      <c r="E139" s="849"/>
      <c r="F139" s="819"/>
      <c r="G139" s="819"/>
      <c r="H139" s="819"/>
      <c r="I139" s="819"/>
      <c r="J139" s="819"/>
      <c r="K139" s="849"/>
    </row>
    <row r="140" spans="1:11" hidden="1">
      <c r="A140" s="819">
        <v>1</v>
      </c>
      <c r="B140" s="851" t="s">
        <v>88</v>
      </c>
      <c r="C140" s="849" t="s">
        <v>89</v>
      </c>
      <c r="D140" s="849">
        <v>1</v>
      </c>
      <c r="E140" s="849" t="s">
        <v>506</v>
      </c>
      <c r="F140" s="819"/>
      <c r="G140" s="819"/>
      <c r="H140" s="819"/>
      <c r="I140" s="819"/>
      <c r="J140" s="819"/>
      <c r="K140" s="849"/>
    </row>
    <row r="141" spans="1:11" hidden="1">
      <c r="A141" s="819">
        <v>2</v>
      </c>
      <c r="B141" s="851" t="s">
        <v>744</v>
      </c>
      <c r="C141" s="849">
        <v>8030</v>
      </c>
      <c r="D141" s="849">
        <v>2</v>
      </c>
      <c r="E141" s="849" t="s">
        <v>942</v>
      </c>
      <c r="F141" s="819">
        <v>5083</v>
      </c>
      <c r="G141" s="819">
        <v>5080</v>
      </c>
      <c r="H141" s="819">
        <v>100</v>
      </c>
      <c r="I141" s="819">
        <v>84</v>
      </c>
      <c r="J141" s="819">
        <v>29</v>
      </c>
      <c r="K141" s="849" t="s">
        <v>813</v>
      </c>
    </row>
    <row r="142" spans="1:11" hidden="1">
      <c r="A142" s="819">
        <v>3</v>
      </c>
      <c r="B142" s="851" t="s">
        <v>745</v>
      </c>
      <c r="C142" s="849">
        <v>3139</v>
      </c>
      <c r="D142" s="849">
        <v>3</v>
      </c>
      <c r="E142" s="849" t="s">
        <v>942</v>
      </c>
      <c r="F142" s="819">
        <v>136130</v>
      </c>
      <c r="G142" s="819">
        <v>111742</v>
      </c>
      <c r="H142" s="819">
        <v>82</v>
      </c>
      <c r="I142" s="819">
        <v>3</v>
      </c>
      <c r="J142" s="819">
        <v>29</v>
      </c>
      <c r="K142" s="849" t="s">
        <v>723</v>
      </c>
    </row>
    <row r="143" spans="1:11" hidden="1">
      <c r="A143" s="819">
        <v>4</v>
      </c>
      <c r="B143" s="851" t="s">
        <v>746</v>
      </c>
      <c r="C143" s="849">
        <v>34</v>
      </c>
      <c r="D143" s="849">
        <v>4</v>
      </c>
      <c r="E143" s="849" t="s">
        <v>942</v>
      </c>
      <c r="F143" s="819">
        <v>244857</v>
      </c>
      <c r="G143" s="819">
        <v>207709</v>
      </c>
      <c r="H143" s="819">
        <v>85</v>
      </c>
      <c r="I143" s="819">
        <v>17</v>
      </c>
      <c r="J143" s="819">
        <v>29</v>
      </c>
      <c r="K143" s="849" t="s">
        <v>265</v>
      </c>
    </row>
    <row r="144" spans="1:11" hidden="1">
      <c r="A144" s="819">
        <v>5</v>
      </c>
      <c r="B144" s="851" t="s">
        <v>747</v>
      </c>
      <c r="C144" s="849">
        <v>35</v>
      </c>
      <c r="D144" s="849">
        <v>5</v>
      </c>
      <c r="E144" s="849" t="s">
        <v>946</v>
      </c>
      <c r="F144" s="819">
        <v>18005</v>
      </c>
      <c r="G144" s="819">
        <v>8692</v>
      </c>
      <c r="H144" s="819">
        <v>48</v>
      </c>
      <c r="I144" s="819">
        <v>0</v>
      </c>
      <c r="J144" s="819">
        <v>29</v>
      </c>
      <c r="K144" s="849" t="s">
        <v>428</v>
      </c>
    </row>
    <row r="145" spans="1:11" hidden="1">
      <c r="A145" s="819">
        <v>6</v>
      </c>
      <c r="B145" s="851" t="s">
        <v>748</v>
      </c>
      <c r="C145" s="849">
        <v>8013</v>
      </c>
      <c r="D145" s="849">
        <v>6</v>
      </c>
      <c r="E145" s="849" t="s">
        <v>944</v>
      </c>
      <c r="F145" s="819">
        <v>125367</v>
      </c>
      <c r="G145" s="819">
        <v>89727</v>
      </c>
      <c r="H145" s="819">
        <v>72</v>
      </c>
      <c r="I145" s="819">
        <v>0</v>
      </c>
      <c r="J145" s="819">
        <v>29</v>
      </c>
      <c r="K145" s="849" t="s">
        <v>428</v>
      </c>
    </row>
    <row r="146" spans="1:11" hidden="1">
      <c r="A146" s="819">
        <v>7</v>
      </c>
      <c r="B146" s="851" t="s">
        <v>749</v>
      </c>
      <c r="C146" s="849">
        <v>9288</v>
      </c>
      <c r="D146" s="849">
        <v>7</v>
      </c>
      <c r="E146" s="849" t="s">
        <v>942</v>
      </c>
      <c r="F146" s="819">
        <v>12569</v>
      </c>
      <c r="G146" s="819">
        <v>11858</v>
      </c>
      <c r="H146" s="819">
        <v>94</v>
      </c>
      <c r="I146" s="819">
        <v>0</v>
      </c>
      <c r="J146" s="819">
        <v>29</v>
      </c>
      <c r="K146" s="849" t="s">
        <v>428</v>
      </c>
    </row>
    <row r="147" spans="1:11" hidden="1">
      <c r="A147" s="819">
        <v>8</v>
      </c>
      <c r="B147" s="851" t="s">
        <v>21</v>
      </c>
      <c r="C147" s="849">
        <v>2327</v>
      </c>
      <c r="D147" s="849">
        <v>8</v>
      </c>
      <c r="E147" s="849" t="s">
        <v>946</v>
      </c>
      <c r="F147" s="819">
        <v>42800</v>
      </c>
      <c r="G147" s="819">
        <v>24167</v>
      </c>
      <c r="H147" s="819">
        <v>56</v>
      </c>
      <c r="I147" s="819">
        <v>0</v>
      </c>
      <c r="J147" s="819">
        <v>29</v>
      </c>
      <c r="K147" s="849" t="s">
        <v>428</v>
      </c>
    </row>
    <row r="148" spans="1:11" hidden="1">
      <c r="A148" s="819">
        <v>9</v>
      </c>
      <c r="B148" s="851" t="s">
        <v>22</v>
      </c>
      <c r="C148" s="849">
        <v>87</v>
      </c>
      <c r="D148" s="849">
        <v>9</v>
      </c>
      <c r="E148" s="849" t="s">
        <v>946</v>
      </c>
      <c r="F148" s="819">
        <v>275539</v>
      </c>
      <c r="G148" s="819">
        <v>123336</v>
      </c>
      <c r="H148" s="819">
        <v>45</v>
      </c>
      <c r="I148" s="819">
        <v>0</v>
      </c>
      <c r="J148" s="819">
        <v>29</v>
      </c>
      <c r="K148" s="849" t="s">
        <v>248</v>
      </c>
    </row>
    <row r="149" spans="1:11" hidden="1">
      <c r="A149" s="819">
        <v>10</v>
      </c>
      <c r="B149" s="851" t="s">
        <v>914</v>
      </c>
      <c r="C149" s="849">
        <v>2869</v>
      </c>
      <c r="D149" s="849">
        <v>10</v>
      </c>
      <c r="E149" s="849" t="s">
        <v>942</v>
      </c>
      <c r="F149" s="819">
        <v>93938</v>
      </c>
      <c r="G149" s="819">
        <v>92078</v>
      </c>
      <c r="H149" s="819">
        <v>98</v>
      </c>
      <c r="I149" s="819">
        <v>1</v>
      </c>
      <c r="J149" s="819">
        <v>29</v>
      </c>
      <c r="K149" s="849" t="s">
        <v>248</v>
      </c>
    </row>
    <row r="150" spans="1:11" hidden="1">
      <c r="A150" s="819">
        <v>11</v>
      </c>
      <c r="B150" s="851" t="s">
        <v>915</v>
      </c>
      <c r="C150" s="849">
        <v>5555</v>
      </c>
      <c r="D150" s="849">
        <v>11</v>
      </c>
      <c r="E150" s="849" t="s">
        <v>942</v>
      </c>
      <c r="F150" s="819">
        <v>39414</v>
      </c>
      <c r="G150" s="819">
        <v>36866</v>
      </c>
      <c r="H150" s="819">
        <v>94</v>
      </c>
      <c r="I150" s="819">
        <v>33</v>
      </c>
      <c r="J150" s="819">
        <v>29</v>
      </c>
      <c r="K150" s="849" t="s">
        <v>813</v>
      </c>
    </row>
    <row r="151" spans="1:11" hidden="1">
      <c r="A151" s="819">
        <v>12</v>
      </c>
      <c r="B151" s="851" t="s">
        <v>916</v>
      </c>
      <c r="C151" s="849">
        <v>9231</v>
      </c>
      <c r="D151" s="849">
        <v>12</v>
      </c>
      <c r="E151" s="849" t="s">
        <v>942</v>
      </c>
      <c r="F151" s="819">
        <v>26435</v>
      </c>
      <c r="G151" s="819">
        <v>25501</v>
      </c>
      <c r="H151" s="819">
        <v>96</v>
      </c>
      <c r="I151" s="819">
        <v>17</v>
      </c>
      <c r="J151" s="819">
        <v>29</v>
      </c>
      <c r="K151" s="849" t="s">
        <v>265</v>
      </c>
    </row>
    <row r="152" spans="1:11" hidden="1">
      <c r="A152" s="819">
        <v>13</v>
      </c>
      <c r="B152" s="851" t="s">
        <v>917</v>
      </c>
      <c r="C152" s="849">
        <v>1</v>
      </c>
      <c r="D152" s="849">
        <v>13</v>
      </c>
      <c r="E152" s="849" t="s">
        <v>942</v>
      </c>
      <c r="F152" s="819">
        <v>105854</v>
      </c>
      <c r="G152" s="819">
        <v>97588</v>
      </c>
      <c r="H152" s="819">
        <v>92</v>
      </c>
      <c r="I152" s="819">
        <v>23</v>
      </c>
      <c r="J152" s="819">
        <v>29</v>
      </c>
      <c r="K152" s="849" t="s">
        <v>265</v>
      </c>
    </row>
    <row r="153" spans="1:11" hidden="1">
      <c r="A153" s="819">
        <v>14</v>
      </c>
      <c r="B153" s="851" t="s">
        <v>918</v>
      </c>
      <c r="C153" s="849">
        <v>8024</v>
      </c>
      <c r="D153" s="849">
        <v>14</v>
      </c>
      <c r="E153" s="849" t="s">
        <v>942</v>
      </c>
      <c r="F153" s="819">
        <v>46035</v>
      </c>
      <c r="G153" s="819">
        <v>37936</v>
      </c>
      <c r="H153" s="819">
        <v>82</v>
      </c>
      <c r="I153" s="819">
        <v>0</v>
      </c>
      <c r="J153" s="819">
        <v>29</v>
      </c>
      <c r="K153" s="849" t="s">
        <v>428</v>
      </c>
    </row>
    <row r="154" spans="1:11" hidden="1">
      <c r="A154" s="819">
        <v>15</v>
      </c>
      <c r="B154" s="851" t="s">
        <v>919</v>
      </c>
      <c r="C154" s="849">
        <v>9220</v>
      </c>
      <c r="D154" s="849">
        <v>15</v>
      </c>
      <c r="E154" s="849" t="s">
        <v>942</v>
      </c>
      <c r="F154" s="819">
        <v>32071</v>
      </c>
      <c r="G154" s="819">
        <v>31905</v>
      </c>
      <c r="H154" s="819">
        <v>99</v>
      </c>
      <c r="I154" s="819">
        <v>16</v>
      </c>
      <c r="J154" s="819">
        <v>29</v>
      </c>
      <c r="K154" s="849" t="s">
        <v>265</v>
      </c>
    </row>
    <row r="155" spans="1:11" hidden="1">
      <c r="A155" s="819">
        <v>16</v>
      </c>
      <c r="B155" s="851" t="s">
        <v>7</v>
      </c>
      <c r="C155" s="849">
        <v>152</v>
      </c>
      <c r="D155" s="849">
        <v>16</v>
      </c>
      <c r="E155" s="849" t="s">
        <v>942</v>
      </c>
      <c r="F155" s="819">
        <v>164619</v>
      </c>
      <c r="G155" s="819">
        <v>162056</v>
      </c>
      <c r="H155" s="819">
        <v>98</v>
      </c>
      <c r="I155" s="819">
        <v>4</v>
      </c>
      <c r="J155" s="819">
        <v>29</v>
      </c>
      <c r="K155" s="849" t="s">
        <v>723</v>
      </c>
    </row>
    <row r="156" spans="1:11" hidden="1">
      <c r="A156" s="819">
        <v>17</v>
      </c>
      <c r="B156" s="851" t="s">
        <v>8</v>
      </c>
      <c r="C156" s="849">
        <v>5552</v>
      </c>
      <c r="D156" s="849">
        <v>17</v>
      </c>
      <c r="E156" s="849" t="s">
        <v>942</v>
      </c>
      <c r="F156" s="819">
        <v>119002</v>
      </c>
      <c r="G156" s="819">
        <v>112297</v>
      </c>
      <c r="H156" s="819">
        <v>94</v>
      </c>
      <c r="I156" s="819">
        <v>24</v>
      </c>
      <c r="J156" s="819">
        <v>29</v>
      </c>
      <c r="K156" s="849" t="s">
        <v>265</v>
      </c>
    </row>
    <row r="157" spans="1:11" hidden="1">
      <c r="A157" s="819"/>
      <c r="B157" s="848" t="s">
        <v>9</v>
      </c>
      <c r="C157" s="849"/>
      <c r="D157" s="849"/>
      <c r="E157" s="849"/>
      <c r="F157" s="819"/>
      <c r="G157" s="819"/>
      <c r="H157" s="819"/>
      <c r="I157" s="819"/>
      <c r="J157" s="819"/>
      <c r="K157" s="849"/>
    </row>
    <row r="158" spans="1:11" hidden="1">
      <c r="A158" s="819">
        <v>1</v>
      </c>
      <c r="B158" s="851" t="s">
        <v>88</v>
      </c>
      <c r="C158" s="849" t="s">
        <v>89</v>
      </c>
      <c r="D158" s="849">
        <v>1</v>
      </c>
      <c r="E158" s="849" t="s">
        <v>506</v>
      </c>
      <c r="F158" s="819"/>
      <c r="G158" s="819"/>
      <c r="H158" s="819"/>
      <c r="I158" s="819"/>
      <c r="J158" s="819"/>
      <c r="K158" s="849"/>
    </row>
    <row r="159" spans="1:11" hidden="1">
      <c r="A159" s="819">
        <v>2</v>
      </c>
      <c r="B159" s="851" t="s">
        <v>10</v>
      </c>
      <c r="C159" s="849">
        <v>6</v>
      </c>
      <c r="D159" s="849">
        <v>2</v>
      </c>
      <c r="E159" s="849" t="s">
        <v>942</v>
      </c>
      <c r="F159" s="819">
        <v>29450</v>
      </c>
      <c r="G159" s="819">
        <v>28014</v>
      </c>
      <c r="H159" s="819">
        <v>95</v>
      </c>
      <c r="I159" s="819">
        <v>8</v>
      </c>
      <c r="J159" s="819">
        <v>32</v>
      </c>
      <c r="K159" s="849" t="s">
        <v>723</v>
      </c>
    </row>
    <row r="160" spans="1:11" hidden="1">
      <c r="A160" s="819">
        <v>3</v>
      </c>
      <c r="B160" s="851" t="s">
        <v>11</v>
      </c>
      <c r="C160" s="849">
        <v>7</v>
      </c>
      <c r="D160" s="849">
        <v>3</v>
      </c>
      <c r="E160" s="849" t="s">
        <v>944</v>
      </c>
      <c r="F160" s="819">
        <v>23059</v>
      </c>
      <c r="G160" s="819">
        <v>16781</v>
      </c>
      <c r="H160" s="819">
        <v>73</v>
      </c>
      <c r="I160" s="819">
        <v>6</v>
      </c>
      <c r="J160" s="819">
        <v>32</v>
      </c>
      <c r="K160" s="849" t="s">
        <v>723</v>
      </c>
    </row>
    <row r="161" spans="1:11" hidden="1">
      <c r="A161" s="819">
        <v>4</v>
      </c>
      <c r="B161" s="851" t="s">
        <v>12</v>
      </c>
      <c r="C161" s="849">
        <v>10</v>
      </c>
      <c r="D161" s="849">
        <v>4</v>
      </c>
      <c r="E161" s="849" t="s">
        <v>944</v>
      </c>
      <c r="F161" s="819">
        <v>70932</v>
      </c>
      <c r="G161" s="819">
        <v>52326</v>
      </c>
      <c r="H161" s="819">
        <v>74</v>
      </c>
      <c r="I161" s="819">
        <v>5</v>
      </c>
      <c r="J161" s="819">
        <v>32</v>
      </c>
      <c r="K161" s="849" t="s">
        <v>723</v>
      </c>
    </row>
    <row r="162" spans="1:11" hidden="1">
      <c r="A162" s="819">
        <v>5</v>
      </c>
      <c r="B162" s="851" t="s">
        <v>13</v>
      </c>
      <c r="C162" s="849">
        <v>9249</v>
      </c>
      <c r="D162" s="849">
        <v>5</v>
      </c>
      <c r="E162" s="849" t="s">
        <v>942</v>
      </c>
      <c r="F162" s="819">
        <v>110464</v>
      </c>
      <c r="G162" s="819">
        <v>95867</v>
      </c>
      <c r="H162" s="819">
        <v>87</v>
      </c>
      <c r="I162" s="819">
        <v>0</v>
      </c>
      <c r="J162" s="819">
        <v>32</v>
      </c>
      <c r="K162" s="849" t="s">
        <v>248</v>
      </c>
    </row>
    <row r="163" spans="1:11" hidden="1">
      <c r="A163" s="819">
        <v>6</v>
      </c>
      <c r="B163" s="851" t="s">
        <v>649</v>
      </c>
      <c r="C163" s="849">
        <v>9250</v>
      </c>
      <c r="D163" s="849">
        <v>6</v>
      </c>
      <c r="E163" s="849" t="s">
        <v>942</v>
      </c>
      <c r="F163" s="819">
        <v>68654</v>
      </c>
      <c r="G163" s="819">
        <v>66955</v>
      </c>
      <c r="H163" s="819">
        <v>98</v>
      </c>
      <c r="I163" s="819">
        <v>26</v>
      </c>
      <c r="J163" s="819">
        <v>32</v>
      </c>
      <c r="K163" s="849" t="s">
        <v>265</v>
      </c>
    </row>
    <row r="164" spans="1:11" hidden="1">
      <c r="A164" s="819"/>
      <c r="B164" s="848" t="s">
        <v>14</v>
      </c>
      <c r="C164" s="849"/>
      <c r="D164" s="849"/>
      <c r="E164" s="849"/>
      <c r="F164" s="819"/>
      <c r="G164" s="819"/>
      <c r="H164" s="819"/>
      <c r="I164" s="819"/>
      <c r="J164" s="819"/>
      <c r="K164" s="849"/>
    </row>
    <row r="165" spans="1:11" hidden="1">
      <c r="A165" s="819">
        <v>1</v>
      </c>
      <c r="B165" s="851" t="s">
        <v>88</v>
      </c>
      <c r="C165" s="849" t="s">
        <v>89</v>
      </c>
      <c r="D165" s="849">
        <v>1</v>
      </c>
      <c r="E165" s="849" t="s">
        <v>506</v>
      </c>
      <c r="F165" s="819"/>
      <c r="G165" s="819"/>
      <c r="H165" s="819"/>
      <c r="I165" s="819"/>
      <c r="J165" s="819"/>
      <c r="K165" s="849"/>
    </row>
    <row r="166" spans="1:11" hidden="1">
      <c r="A166" s="819">
        <v>2</v>
      </c>
      <c r="B166" s="851" t="s">
        <v>15</v>
      </c>
      <c r="C166" s="849">
        <v>9211</v>
      </c>
      <c r="D166" s="849">
        <v>2</v>
      </c>
      <c r="E166" s="849" t="s">
        <v>946</v>
      </c>
      <c r="F166" s="819">
        <v>34097</v>
      </c>
      <c r="G166" s="819">
        <v>16199</v>
      </c>
      <c r="H166" s="819">
        <v>48</v>
      </c>
      <c r="I166" s="819">
        <v>2</v>
      </c>
      <c r="J166" s="819">
        <v>23</v>
      </c>
      <c r="K166" s="849" t="s">
        <v>723</v>
      </c>
    </row>
    <row r="167" spans="1:11" hidden="1">
      <c r="A167" s="819">
        <v>3</v>
      </c>
      <c r="B167" s="851" t="s">
        <v>16</v>
      </c>
      <c r="C167" s="849">
        <v>8016</v>
      </c>
      <c r="D167" s="849">
        <v>3</v>
      </c>
      <c r="E167" s="849" t="s">
        <v>946</v>
      </c>
      <c r="F167" s="819">
        <v>43178</v>
      </c>
      <c r="G167" s="819">
        <v>12552</v>
      </c>
      <c r="H167" s="819">
        <v>29</v>
      </c>
      <c r="I167" s="819">
        <v>0</v>
      </c>
      <c r="J167" s="819">
        <v>23</v>
      </c>
      <c r="K167" s="849" t="s">
        <v>248</v>
      </c>
    </row>
    <row r="168" spans="1:11" hidden="1">
      <c r="A168" s="819">
        <v>4</v>
      </c>
      <c r="B168" s="851" t="s">
        <v>17</v>
      </c>
      <c r="C168" s="849">
        <v>8017</v>
      </c>
      <c r="D168" s="849">
        <v>4</v>
      </c>
      <c r="E168" s="849" t="s">
        <v>946</v>
      </c>
      <c r="F168" s="819">
        <v>56852</v>
      </c>
      <c r="G168" s="819">
        <v>25290</v>
      </c>
      <c r="H168" s="819">
        <v>44</v>
      </c>
      <c r="I168" s="819">
        <v>1</v>
      </c>
      <c r="J168" s="819">
        <v>23</v>
      </c>
      <c r="K168" s="849" t="s">
        <v>248</v>
      </c>
    </row>
    <row r="169" spans="1:11" hidden="1">
      <c r="A169" s="819">
        <v>5</v>
      </c>
      <c r="B169" s="851" t="s">
        <v>18</v>
      </c>
      <c r="C169" s="849">
        <v>8014</v>
      </c>
      <c r="D169" s="849">
        <v>5</v>
      </c>
      <c r="E169" s="849" t="s">
        <v>942</v>
      </c>
      <c r="F169" s="819">
        <v>56478</v>
      </c>
      <c r="G169" s="819">
        <v>56426</v>
      </c>
      <c r="H169" s="819">
        <v>100</v>
      </c>
      <c r="I169" s="819">
        <v>0</v>
      </c>
      <c r="J169" s="819">
        <v>23</v>
      </c>
      <c r="K169" s="849" t="s">
        <v>428</v>
      </c>
    </row>
    <row r="170" spans="1:11" hidden="1">
      <c r="A170" s="819">
        <v>6</v>
      </c>
      <c r="B170" s="851" t="s">
        <v>19</v>
      </c>
      <c r="C170" s="849">
        <v>72</v>
      </c>
      <c r="D170" s="849">
        <v>6</v>
      </c>
      <c r="E170" s="849" t="s">
        <v>946</v>
      </c>
      <c r="F170" s="819">
        <v>15370</v>
      </c>
      <c r="G170" s="819">
        <v>4561</v>
      </c>
      <c r="H170" s="819">
        <v>30</v>
      </c>
      <c r="I170" s="819">
        <v>0</v>
      </c>
      <c r="J170" s="819">
        <v>23</v>
      </c>
      <c r="K170" s="849" t="s">
        <v>248</v>
      </c>
    </row>
    <row r="171" spans="1:11" hidden="1">
      <c r="A171" s="819">
        <v>7</v>
      </c>
      <c r="B171" s="851" t="s">
        <v>20</v>
      </c>
      <c r="C171" s="849">
        <v>878</v>
      </c>
      <c r="D171" s="849">
        <v>7</v>
      </c>
      <c r="E171" s="849" t="s">
        <v>942</v>
      </c>
      <c r="F171" s="819">
        <v>240260</v>
      </c>
      <c r="G171" s="819">
        <v>221444</v>
      </c>
      <c r="H171" s="819">
        <v>92</v>
      </c>
      <c r="I171" s="819">
        <v>34</v>
      </c>
      <c r="J171" s="819">
        <v>23</v>
      </c>
      <c r="K171" s="849" t="s">
        <v>813</v>
      </c>
    </row>
    <row r="172" spans="1:11" hidden="1">
      <c r="A172" s="819">
        <v>8</v>
      </c>
      <c r="B172" s="851" t="s">
        <v>490</v>
      </c>
      <c r="C172" s="849">
        <v>9264</v>
      </c>
      <c r="D172" s="849">
        <v>8</v>
      </c>
      <c r="E172" s="849" t="s">
        <v>942</v>
      </c>
      <c r="F172" s="819">
        <v>413666</v>
      </c>
      <c r="G172" s="819">
        <v>375050</v>
      </c>
      <c r="H172" s="819">
        <v>91</v>
      </c>
      <c r="I172" s="819">
        <v>16</v>
      </c>
      <c r="J172" s="819">
        <v>23</v>
      </c>
      <c r="K172" s="849" t="s">
        <v>265</v>
      </c>
    </row>
    <row r="173" spans="1:11" hidden="1">
      <c r="A173" s="819">
        <v>9</v>
      </c>
      <c r="B173" s="851" t="s">
        <v>491</v>
      </c>
      <c r="C173" s="849">
        <v>9210</v>
      </c>
      <c r="D173" s="849">
        <v>9</v>
      </c>
      <c r="E173" s="849" t="s">
        <v>942</v>
      </c>
      <c r="F173" s="819">
        <v>21866</v>
      </c>
      <c r="G173" s="819">
        <v>19811</v>
      </c>
      <c r="H173" s="819">
        <v>91</v>
      </c>
      <c r="I173" s="819">
        <v>12</v>
      </c>
      <c r="J173" s="819">
        <v>23</v>
      </c>
      <c r="K173" s="849" t="s">
        <v>265</v>
      </c>
    </row>
    <row r="174" spans="1:11" hidden="1">
      <c r="A174" s="819">
        <v>10</v>
      </c>
      <c r="B174" s="851" t="s">
        <v>492</v>
      </c>
      <c r="C174" s="849">
        <v>9226</v>
      </c>
      <c r="D174" s="849">
        <v>10</v>
      </c>
      <c r="E174" s="849" t="s">
        <v>942</v>
      </c>
      <c r="F174" s="819">
        <v>87881</v>
      </c>
      <c r="G174" s="819">
        <v>75567</v>
      </c>
      <c r="H174" s="819">
        <v>86</v>
      </c>
      <c r="I174" s="819">
        <v>8</v>
      </c>
      <c r="J174" s="819">
        <v>23</v>
      </c>
      <c r="K174" s="849" t="s">
        <v>723</v>
      </c>
    </row>
    <row r="175" spans="1:11" hidden="1">
      <c r="A175" s="819">
        <v>11</v>
      </c>
      <c r="B175" s="851" t="s">
        <v>493</v>
      </c>
      <c r="C175" s="849">
        <v>8023</v>
      </c>
      <c r="D175" s="849">
        <v>11</v>
      </c>
      <c r="E175" s="849" t="s">
        <v>944</v>
      </c>
      <c r="F175" s="819">
        <v>157412</v>
      </c>
      <c r="G175" s="819">
        <v>113671</v>
      </c>
      <c r="H175" s="819">
        <v>72</v>
      </c>
      <c r="I175" s="819">
        <v>17</v>
      </c>
      <c r="J175" s="819">
        <v>23</v>
      </c>
      <c r="K175" s="849" t="s">
        <v>265</v>
      </c>
    </row>
    <row r="176" spans="1:11" hidden="1">
      <c r="A176" s="819">
        <v>12</v>
      </c>
      <c r="B176" s="851" t="s">
        <v>750</v>
      </c>
      <c r="C176" s="849">
        <v>9207</v>
      </c>
      <c r="D176" s="849">
        <v>12</v>
      </c>
      <c r="E176" s="849" t="s">
        <v>942</v>
      </c>
      <c r="F176" s="819">
        <v>88543</v>
      </c>
      <c r="G176" s="819">
        <v>87300</v>
      </c>
      <c r="H176" s="819">
        <v>99</v>
      </c>
      <c r="I176" s="819">
        <v>19</v>
      </c>
      <c r="J176" s="819">
        <v>23</v>
      </c>
      <c r="K176" s="849" t="s">
        <v>265</v>
      </c>
    </row>
    <row r="177" spans="1:11" hidden="1">
      <c r="A177" s="819">
        <v>13</v>
      </c>
      <c r="B177" s="851" t="s">
        <v>751</v>
      </c>
      <c r="C177" s="849">
        <v>9208</v>
      </c>
      <c r="D177" s="849">
        <v>13</v>
      </c>
      <c r="E177" s="849" t="s">
        <v>942</v>
      </c>
      <c r="F177" s="819">
        <v>51501</v>
      </c>
      <c r="G177" s="819">
        <v>50745</v>
      </c>
      <c r="H177" s="819">
        <v>99</v>
      </c>
      <c r="I177" s="819">
        <v>59</v>
      </c>
      <c r="J177" s="819">
        <v>23</v>
      </c>
      <c r="K177" s="849" t="s">
        <v>813</v>
      </c>
    </row>
    <row r="178" spans="1:11" hidden="1">
      <c r="A178" s="819">
        <v>14</v>
      </c>
      <c r="B178" s="851" t="s">
        <v>323</v>
      </c>
      <c r="C178" s="849">
        <v>9204</v>
      </c>
      <c r="D178" s="849">
        <v>14</v>
      </c>
      <c r="E178" s="849" t="s">
        <v>944</v>
      </c>
      <c r="F178" s="819">
        <v>227916</v>
      </c>
      <c r="G178" s="819">
        <v>151434</v>
      </c>
      <c r="H178" s="819">
        <v>66</v>
      </c>
      <c r="I178" s="819">
        <v>3</v>
      </c>
      <c r="J178" s="819">
        <v>23</v>
      </c>
      <c r="K178" s="849" t="s">
        <v>723</v>
      </c>
    </row>
    <row r="179" spans="1:11" hidden="1">
      <c r="A179" s="819"/>
      <c r="B179" s="848" t="s">
        <v>324</v>
      </c>
      <c r="C179" s="849"/>
      <c r="D179" s="849"/>
      <c r="E179" s="849"/>
      <c r="F179" s="819"/>
      <c r="G179" s="819"/>
      <c r="H179" s="819"/>
      <c r="I179" s="819"/>
      <c r="J179" s="819"/>
      <c r="K179" s="849"/>
    </row>
    <row r="180" spans="1:11" hidden="1">
      <c r="A180" s="819">
        <v>1</v>
      </c>
      <c r="B180" s="851" t="s">
        <v>88</v>
      </c>
      <c r="C180" s="849" t="s">
        <v>89</v>
      </c>
      <c r="D180" s="849">
        <v>1</v>
      </c>
      <c r="E180" s="849" t="s">
        <v>506</v>
      </c>
      <c r="F180" s="819"/>
      <c r="G180" s="819"/>
      <c r="H180" s="819"/>
      <c r="I180" s="819"/>
      <c r="J180" s="819"/>
      <c r="K180" s="849"/>
    </row>
    <row r="181" spans="1:11" hidden="1">
      <c r="A181" s="819">
        <v>2</v>
      </c>
      <c r="B181" s="851" t="s">
        <v>565</v>
      </c>
      <c r="C181" s="849">
        <v>8027</v>
      </c>
      <c r="D181" s="849">
        <v>2</v>
      </c>
      <c r="E181" s="849" t="s">
        <v>942</v>
      </c>
      <c r="F181" s="819">
        <v>51324</v>
      </c>
      <c r="G181" s="819">
        <v>50320</v>
      </c>
      <c r="H181" s="819">
        <v>98</v>
      </c>
      <c r="I181" s="819">
        <v>21</v>
      </c>
      <c r="J181" s="819">
        <v>30</v>
      </c>
      <c r="K181" s="849" t="s">
        <v>265</v>
      </c>
    </row>
    <row r="182" spans="1:11" hidden="1">
      <c r="A182" s="819">
        <v>3</v>
      </c>
      <c r="B182" s="851" t="s">
        <v>566</v>
      </c>
      <c r="C182" s="849">
        <v>8006</v>
      </c>
      <c r="D182" s="849">
        <v>3</v>
      </c>
      <c r="E182" s="849" t="s">
        <v>942</v>
      </c>
      <c r="F182" s="819">
        <v>116947</v>
      </c>
      <c r="G182" s="819">
        <v>109406</v>
      </c>
      <c r="H182" s="819">
        <v>94</v>
      </c>
      <c r="I182" s="819">
        <v>6</v>
      </c>
      <c r="J182" s="819">
        <v>30</v>
      </c>
      <c r="K182" s="849" t="s">
        <v>723</v>
      </c>
    </row>
    <row r="183" spans="1:11" hidden="1">
      <c r="A183" s="819">
        <v>4</v>
      </c>
      <c r="B183" s="851" t="s">
        <v>567</v>
      </c>
      <c r="C183" s="849">
        <v>30</v>
      </c>
      <c r="D183" s="849">
        <v>4</v>
      </c>
      <c r="E183" s="849" t="s">
        <v>946</v>
      </c>
      <c r="F183" s="819">
        <v>8986</v>
      </c>
      <c r="G183" s="819">
        <v>4052</v>
      </c>
      <c r="H183" s="819">
        <v>45</v>
      </c>
      <c r="I183" s="819">
        <v>33</v>
      </c>
      <c r="J183" s="819">
        <v>30</v>
      </c>
      <c r="K183" s="849" t="s">
        <v>813</v>
      </c>
    </row>
    <row r="184" spans="1:11" hidden="1">
      <c r="A184" s="819">
        <v>5</v>
      </c>
      <c r="B184" s="851" t="s">
        <v>568</v>
      </c>
      <c r="C184" s="849">
        <v>114</v>
      </c>
      <c r="D184" s="849">
        <v>5</v>
      </c>
      <c r="E184" s="849" t="s">
        <v>942</v>
      </c>
      <c r="F184" s="819">
        <v>23235</v>
      </c>
      <c r="G184" s="819">
        <v>21592</v>
      </c>
      <c r="H184" s="819">
        <v>93</v>
      </c>
      <c r="I184" s="819">
        <v>100</v>
      </c>
      <c r="J184" s="819">
        <v>30</v>
      </c>
      <c r="K184" s="849" t="s">
        <v>813</v>
      </c>
    </row>
    <row r="185" spans="1:11" hidden="1">
      <c r="A185" s="819">
        <v>6</v>
      </c>
      <c r="B185" s="851" t="s">
        <v>569</v>
      </c>
      <c r="C185" s="849">
        <v>9217</v>
      </c>
      <c r="D185" s="849">
        <v>6</v>
      </c>
      <c r="E185" s="849" t="s">
        <v>946</v>
      </c>
      <c r="F185" s="819">
        <v>4049</v>
      </c>
      <c r="G185" s="819">
        <v>2443</v>
      </c>
      <c r="H185" s="819">
        <v>60</v>
      </c>
      <c r="I185" s="819">
        <v>5</v>
      </c>
      <c r="J185" s="819">
        <v>30</v>
      </c>
      <c r="K185" s="849" t="s">
        <v>723</v>
      </c>
    </row>
    <row r="186" spans="1:11" hidden="1">
      <c r="A186" s="819">
        <v>7</v>
      </c>
      <c r="B186" s="851" t="s">
        <v>570</v>
      </c>
      <c r="C186" s="849">
        <v>9230</v>
      </c>
      <c r="D186" s="849">
        <v>7</v>
      </c>
      <c r="E186" s="849" t="s">
        <v>942</v>
      </c>
      <c r="F186" s="819">
        <v>10736</v>
      </c>
      <c r="G186" s="819">
        <v>10207</v>
      </c>
      <c r="H186" s="819">
        <v>95</v>
      </c>
      <c r="I186" s="819">
        <v>46</v>
      </c>
      <c r="J186" s="819">
        <v>30</v>
      </c>
      <c r="K186" s="849" t="s">
        <v>813</v>
      </c>
    </row>
    <row r="187" spans="1:11" hidden="1">
      <c r="A187" s="819">
        <v>8</v>
      </c>
      <c r="B187" s="851" t="s">
        <v>571</v>
      </c>
      <c r="C187" s="849">
        <v>5563</v>
      </c>
      <c r="D187" s="849">
        <v>8</v>
      </c>
      <c r="E187" s="849" t="s">
        <v>942</v>
      </c>
      <c r="F187" s="819">
        <v>1700</v>
      </c>
      <c r="G187" s="819">
        <v>1504</v>
      </c>
      <c r="H187" s="819">
        <v>88</v>
      </c>
      <c r="I187" s="819">
        <v>2</v>
      </c>
      <c r="J187" s="819">
        <v>30</v>
      </c>
      <c r="K187" s="849" t="s">
        <v>723</v>
      </c>
    </row>
    <row r="188" spans="1:11" hidden="1">
      <c r="A188" s="819">
        <v>9</v>
      </c>
      <c r="B188" s="851" t="s">
        <v>572</v>
      </c>
      <c r="C188" s="849">
        <v>9221</v>
      </c>
      <c r="D188" s="849">
        <v>9</v>
      </c>
      <c r="E188" s="849" t="s">
        <v>942</v>
      </c>
      <c r="F188" s="819">
        <v>122365</v>
      </c>
      <c r="G188" s="819">
        <v>119125</v>
      </c>
      <c r="H188" s="819">
        <v>97</v>
      </c>
      <c r="I188" s="819">
        <v>21</v>
      </c>
      <c r="J188" s="819">
        <v>30</v>
      </c>
      <c r="K188" s="849" t="s">
        <v>265</v>
      </c>
    </row>
    <row r="189" spans="1:11" hidden="1">
      <c r="A189" s="819">
        <v>10</v>
      </c>
      <c r="B189" s="851" t="s">
        <v>573</v>
      </c>
      <c r="C189" s="849">
        <v>9223</v>
      </c>
      <c r="D189" s="849">
        <v>10</v>
      </c>
      <c r="E189" s="849" t="s">
        <v>942</v>
      </c>
      <c r="F189" s="819">
        <v>38080</v>
      </c>
      <c r="G189" s="819">
        <v>35510</v>
      </c>
      <c r="H189" s="819">
        <v>93</v>
      </c>
      <c r="I189" s="819">
        <v>39</v>
      </c>
      <c r="J189" s="819">
        <v>30</v>
      </c>
      <c r="K189" s="849" t="s">
        <v>813</v>
      </c>
    </row>
    <row r="190" spans="1:11" hidden="1">
      <c r="A190" s="819">
        <v>11</v>
      </c>
      <c r="B190" s="851" t="s">
        <v>332</v>
      </c>
      <c r="C190" s="849">
        <v>140</v>
      </c>
      <c r="D190" s="849">
        <v>11</v>
      </c>
      <c r="E190" s="849" t="s">
        <v>881</v>
      </c>
      <c r="F190" s="819">
        <v>46985</v>
      </c>
      <c r="G190" s="819">
        <v>11806</v>
      </c>
      <c r="H190" s="819">
        <v>25</v>
      </c>
      <c r="I190" s="819">
        <v>2</v>
      </c>
      <c r="J190" s="819">
        <v>30</v>
      </c>
      <c r="K190" s="849" t="s">
        <v>723</v>
      </c>
    </row>
    <row r="191" spans="1:11" hidden="1">
      <c r="A191" s="819">
        <v>12</v>
      </c>
      <c r="B191" s="851" t="s">
        <v>333</v>
      </c>
      <c r="C191" s="849">
        <v>153</v>
      </c>
      <c r="D191" s="849">
        <v>12</v>
      </c>
      <c r="E191" s="849" t="s">
        <v>946</v>
      </c>
      <c r="F191" s="819">
        <v>86850</v>
      </c>
      <c r="G191" s="819">
        <v>49925</v>
      </c>
      <c r="H191" s="819">
        <v>57</v>
      </c>
      <c r="I191" s="819">
        <v>4</v>
      </c>
      <c r="J191" s="819">
        <v>30</v>
      </c>
      <c r="K191" s="849" t="s">
        <v>723</v>
      </c>
    </row>
    <row r="192" spans="1:11" hidden="1">
      <c r="A192" s="819">
        <v>13</v>
      </c>
      <c r="B192" s="851" t="s">
        <v>940</v>
      </c>
      <c r="C192" s="849">
        <v>9232</v>
      </c>
      <c r="D192" s="849">
        <v>13</v>
      </c>
      <c r="E192" s="849" t="s">
        <v>942</v>
      </c>
      <c r="F192" s="819">
        <v>13467</v>
      </c>
      <c r="G192" s="819">
        <v>12634</v>
      </c>
      <c r="H192" s="819">
        <v>94</v>
      </c>
      <c r="I192" s="819">
        <v>48</v>
      </c>
      <c r="J192" s="819">
        <v>30</v>
      </c>
      <c r="K192" s="849" t="s">
        <v>813</v>
      </c>
    </row>
    <row r="193" spans="1:11" hidden="1">
      <c r="A193" s="819"/>
      <c r="B193" s="848" t="s">
        <v>325</v>
      </c>
      <c r="C193" s="849"/>
      <c r="D193" s="849"/>
      <c r="E193" s="849"/>
      <c r="F193" s="819"/>
      <c r="G193" s="819"/>
      <c r="H193" s="819"/>
      <c r="I193" s="819"/>
      <c r="J193" s="819"/>
      <c r="K193" s="849"/>
    </row>
    <row r="194" spans="1:11" hidden="1">
      <c r="A194" s="819">
        <v>1</v>
      </c>
      <c r="B194" s="851" t="s">
        <v>88</v>
      </c>
      <c r="C194" s="849" t="s">
        <v>89</v>
      </c>
      <c r="D194" s="849">
        <v>1</v>
      </c>
      <c r="E194" s="849" t="s">
        <v>506</v>
      </c>
      <c r="F194" s="819"/>
      <c r="G194" s="819"/>
      <c r="H194" s="819"/>
      <c r="I194" s="819"/>
      <c r="J194" s="819"/>
      <c r="K194" s="849"/>
    </row>
    <row r="195" spans="1:11" hidden="1">
      <c r="A195" s="819">
        <v>2</v>
      </c>
      <c r="B195" s="851" t="s">
        <v>326</v>
      </c>
      <c r="C195" s="849">
        <v>9206</v>
      </c>
      <c r="D195" s="849">
        <v>2</v>
      </c>
      <c r="E195" s="849" t="s">
        <v>942</v>
      </c>
      <c r="F195" s="819">
        <v>11878</v>
      </c>
      <c r="G195" s="819">
        <v>11875</v>
      </c>
      <c r="H195" s="819">
        <v>100</v>
      </c>
      <c r="I195" s="819">
        <v>22</v>
      </c>
      <c r="J195" s="819">
        <v>29</v>
      </c>
      <c r="K195" s="849" t="s">
        <v>265</v>
      </c>
    </row>
    <row r="196" spans="1:11" hidden="1">
      <c r="A196" s="819">
        <v>3</v>
      </c>
      <c r="B196" s="851" t="s">
        <v>677</v>
      </c>
      <c r="C196" s="849">
        <v>185</v>
      </c>
      <c r="D196" s="849">
        <v>3</v>
      </c>
      <c r="E196" s="849" t="s">
        <v>946</v>
      </c>
      <c r="F196" s="819">
        <v>36662</v>
      </c>
      <c r="G196" s="819">
        <v>13537</v>
      </c>
      <c r="H196" s="819">
        <v>37</v>
      </c>
      <c r="I196" s="819">
        <v>0</v>
      </c>
      <c r="J196" s="819">
        <v>29</v>
      </c>
      <c r="K196" s="849" t="s">
        <v>248</v>
      </c>
    </row>
    <row r="197" spans="1:11" hidden="1">
      <c r="A197" s="819">
        <v>4</v>
      </c>
      <c r="B197" s="851" t="s">
        <v>233</v>
      </c>
      <c r="C197" s="849">
        <v>5580</v>
      </c>
      <c r="D197" s="849">
        <v>4</v>
      </c>
      <c r="E197" s="849" t="s">
        <v>942</v>
      </c>
      <c r="F197" s="819">
        <v>50202</v>
      </c>
      <c r="G197" s="819">
        <v>43133</v>
      </c>
      <c r="H197" s="819">
        <v>86</v>
      </c>
      <c r="I197" s="819">
        <v>2</v>
      </c>
      <c r="J197" s="819">
        <v>29</v>
      </c>
      <c r="K197" s="849" t="s">
        <v>723</v>
      </c>
    </row>
    <row r="198" spans="1:11" hidden="1">
      <c r="A198" s="819">
        <v>5</v>
      </c>
      <c r="B198" s="851" t="s">
        <v>234</v>
      </c>
      <c r="C198" s="849">
        <v>86</v>
      </c>
      <c r="D198" s="849">
        <v>5</v>
      </c>
      <c r="E198" s="849" t="s">
        <v>946</v>
      </c>
      <c r="F198" s="819">
        <v>20708</v>
      </c>
      <c r="G198" s="819">
        <v>7700</v>
      </c>
      <c r="H198" s="819">
        <v>37</v>
      </c>
      <c r="I198" s="819">
        <v>0</v>
      </c>
      <c r="J198" s="819">
        <v>29</v>
      </c>
      <c r="K198" s="849" t="s">
        <v>428</v>
      </c>
    </row>
    <row r="199" spans="1:11" hidden="1">
      <c r="A199" s="819">
        <v>6</v>
      </c>
      <c r="B199" s="851" t="s">
        <v>235</v>
      </c>
      <c r="C199" s="849">
        <v>138</v>
      </c>
      <c r="D199" s="849">
        <v>6</v>
      </c>
      <c r="E199" s="849" t="s">
        <v>942</v>
      </c>
      <c r="F199" s="819">
        <v>27639</v>
      </c>
      <c r="G199" s="819">
        <v>26877</v>
      </c>
      <c r="H199" s="819">
        <v>97</v>
      </c>
      <c r="I199" s="819">
        <v>7</v>
      </c>
      <c r="J199" s="819">
        <v>29</v>
      </c>
      <c r="K199" s="849" t="s">
        <v>723</v>
      </c>
    </row>
    <row r="200" spans="1:11" hidden="1">
      <c r="A200" s="819">
        <v>7</v>
      </c>
      <c r="B200" s="851" t="s">
        <v>236</v>
      </c>
      <c r="C200" s="849">
        <v>8003</v>
      </c>
      <c r="D200" s="849">
        <v>7</v>
      </c>
      <c r="E200" s="849" t="s">
        <v>942</v>
      </c>
      <c r="F200" s="819">
        <v>134091</v>
      </c>
      <c r="G200" s="819">
        <v>113648</v>
      </c>
      <c r="H200" s="819">
        <v>85</v>
      </c>
      <c r="I200" s="819">
        <v>0</v>
      </c>
      <c r="J200" s="819">
        <v>29</v>
      </c>
      <c r="K200" s="849" t="s">
        <v>248</v>
      </c>
    </row>
    <row r="201" spans="1:11" hidden="1">
      <c r="A201" s="819"/>
      <c r="B201" s="848" t="s">
        <v>237</v>
      </c>
      <c r="C201" s="849"/>
      <c r="D201" s="849"/>
      <c r="E201" s="849"/>
      <c r="F201" s="819"/>
      <c r="G201" s="819"/>
      <c r="H201" s="819"/>
      <c r="I201" s="819"/>
      <c r="J201" s="819"/>
      <c r="K201" s="849"/>
    </row>
    <row r="202" spans="1:11" hidden="1">
      <c r="A202" s="819">
        <v>1</v>
      </c>
      <c r="B202" s="851" t="s">
        <v>88</v>
      </c>
      <c r="C202" s="849" t="s">
        <v>89</v>
      </c>
      <c r="D202" s="849">
        <v>1</v>
      </c>
      <c r="E202" s="849" t="s">
        <v>506</v>
      </c>
      <c r="F202" s="819"/>
      <c r="G202" s="819"/>
      <c r="H202" s="819"/>
      <c r="I202" s="819"/>
      <c r="J202" s="819"/>
      <c r="K202" s="849"/>
    </row>
    <row r="203" spans="1:11" hidden="1">
      <c r="A203" s="819">
        <v>2</v>
      </c>
      <c r="B203" s="851" t="s">
        <v>238</v>
      </c>
      <c r="C203" s="849">
        <v>266</v>
      </c>
      <c r="D203" s="849">
        <v>2</v>
      </c>
      <c r="E203" s="849" t="s">
        <v>942</v>
      </c>
      <c r="F203" s="819">
        <v>123651</v>
      </c>
      <c r="G203" s="819">
        <v>122433</v>
      </c>
      <c r="H203" s="819">
        <v>99</v>
      </c>
      <c r="I203" s="819">
        <v>0</v>
      </c>
      <c r="J203" s="819">
        <v>27</v>
      </c>
      <c r="K203" s="849" t="s">
        <v>428</v>
      </c>
    </row>
    <row r="204" spans="1:11" hidden="1">
      <c r="A204" s="819">
        <v>3</v>
      </c>
      <c r="B204" s="851" t="s">
        <v>659</v>
      </c>
      <c r="C204" s="849">
        <v>273</v>
      </c>
      <c r="D204" s="849">
        <v>3</v>
      </c>
      <c r="E204" s="849" t="s">
        <v>942</v>
      </c>
      <c r="F204" s="819">
        <v>78670</v>
      </c>
      <c r="G204" s="819">
        <v>78251</v>
      </c>
      <c r="H204" s="819">
        <v>99</v>
      </c>
      <c r="I204" s="819">
        <v>1</v>
      </c>
      <c r="J204" s="819">
        <v>27</v>
      </c>
      <c r="K204" s="849" t="s">
        <v>248</v>
      </c>
    </row>
    <row r="205" spans="1:11" hidden="1">
      <c r="A205" s="819">
        <v>4</v>
      </c>
      <c r="B205" s="851" t="s">
        <v>139</v>
      </c>
      <c r="C205" s="849">
        <v>2874</v>
      </c>
      <c r="D205" s="849">
        <v>4</v>
      </c>
      <c r="E205" s="849" t="s">
        <v>942</v>
      </c>
      <c r="F205" s="819">
        <v>70612</v>
      </c>
      <c r="G205" s="819">
        <v>66766</v>
      </c>
      <c r="H205" s="819">
        <v>95</v>
      </c>
      <c r="I205" s="819">
        <v>0</v>
      </c>
      <c r="J205" s="819">
        <v>27</v>
      </c>
      <c r="K205" s="849" t="s">
        <v>428</v>
      </c>
    </row>
    <row r="206" spans="1:11" hidden="1">
      <c r="A206" s="819">
        <v>5</v>
      </c>
      <c r="B206" s="851" t="s">
        <v>383</v>
      </c>
      <c r="C206" s="849">
        <v>290</v>
      </c>
      <c r="D206" s="849">
        <v>5</v>
      </c>
      <c r="E206" s="849" t="s">
        <v>942</v>
      </c>
      <c r="F206" s="819">
        <v>291690</v>
      </c>
      <c r="G206" s="819">
        <v>288563</v>
      </c>
      <c r="H206" s="819">
        <v>99</v>
      </c>
      <c r="I206" s="819">
        <v>0</v>
      </c>
      <c r="J206" s="819">
        <v>27</v>
      </c>
      <c r="K206" s="849" t="s">
        <v>428</v>
      </c>
    </row>
    <row r="207" spans="1:11" hidden="1">
      <c r="A207" s="819"/>
      <c r="B207" s="848" t="s">
        <v>384</v>
      </c>
      <c r="C207" s="849"/>
      <c r="D207" s="849"/>
      <c r="E207" s="849"/>
      <c r="F207" s="819"/>
      <c r="G207" s="819"/>
      <c r="H207" s="819"/>
      <c r="I207" s="819"/>
      <c r="J207" s="819"/>
      <c r="K207" s="849"/>
    </row>
    <row r="208" spans="1:11" hidden="1">
      <c r="A208" s="819">
        <v>1</v>
      </c>
      <c r="B208" s="851" t="s">
        <v>88</v>
      </c>
      <c r="C208" s="849" t="s">
        <v>89</v>
      </c>
      <c r="D208" s="849">
        <v>1</v>
      </c>
      <c r="E208" s="849" t="s">
        <v>506</v>
      </c>
      <c r="F208" s="819"/>
      <c r="G208" s="819"/>
      <c r="H208" s="819"/>
      <c r="I208" s="819"/>
      <c r="J208" s="819"/>
      <c r="K208" s="849"/>
    </row>
    <row r="209" spans="1:11" hidden="1">
      <c r="A209" s="819">
        <v>2</v>
      </c>
      <c r="B209" s="851" t="s">
        <v>385</v>
      </c>
      <c r="C209" s="849">
        <v>8012</v>
      </c>
      <c r="D209" s="849">
        <v>2</v>
      </c>
      <c r="E209" s="849" t="s">
        <v>944</v>
      </c>
      <c r="F209" s="819">
        <v>49176</v>
      </c>
      <c r="G209" s="819">
        <v>30341</v>
      </c>
      <c r="H209" s="819">
        <v>62</v>
      </c>
      <c r="I209" s="819">
        <v>0</v>
      </c>
      <c r="J209" s="819">
        <v>27</v>
      </c>
      <c r="K209" s="849" t="s">
        <v>248</v>
      </c>
    </row>
    <row r="210" spans="1:11" hidden="1">
      <c r="A210" s="819">
        <v>3</v>
      </c>
      <c r="B210" s="851" t="s">
        <v>386</v>
      </c>
      <c r="C210" s="849">
        <v>5556</v>
      </c>
      <c r="D210" s="849">
        <v>3</v>
      </c>
      <c r="E210" s="849" t="s">
        <v>942</v>
      </c>
      <c r="F210" s="819">
        <v>212596</v>
      </c>
      <c r="G210" s="819">
        <v>192956</v>
      </c>
      <c r="H210" s="819">
        <v>91</v>
      </c>
      <c r="I210" s="819">
        <v>4</v>
      </c>
      <c r="J210" s="819">
        <v>27</v>
      </c>
      <c r="K210" s="849" t="s">
        <v>723</v>
      </c>
    </row>
    <row r="211" spans="1:11" hidden="1">
      <c r="A211" s="819">
        <v>4</v>
      </c>
      <c r="B211" s="851" t="s">
        <v>387</v>
      </c>
      <c r="C211" s="849">
        <v>102</v>
      </c>
      <c r="D211" s="849">
        <v>4</v>
      </c>
      <c r="E211" s="849" t="s">
        <v>942</v>
      </c>
      <c r="F211" s="819">
        <v>163775</v>
      </c>
      <c r="G211" s="819">
        <v>138141</v>
      </c>
      <c r="H211" s="819">
        <v>84</v>
      </c>
      <c r="I211" s="819">
        <v>2</v>
      </c>
      <c r="J211" s="819">
        <v>27</v>
      </c>
      <c r="K211" s="849" t="s">
        <v>723</v>
      </c>
    </row>
    <row r="212" spans="1:11" hidden="1">
      <c r="A212" s="819">
        <v>5</v>
      </c>
      <c r="B212" s="851" t="s">
        <v>113</v>
      </c>
      <c r="C212" s="849">
        <v>158</v>
      </c>
      <c r="D212" s="849">
        <v>5</v>
      </c>
      <c r="E212" s="849" t="s">
        <v>946</v>
      </c>
      <c r="F212" s="819">
        <v>15923</v>
      </c>
      <c r="G212" s="819">
        <v>8169</v>
      </c>
      <c r="H212" s="819">
        <v>51</v>
      </c>
      <c r="I212" s="819">
        <v>0</v>
      </c>
      <c r="J212" s="819">
        <v>27</v>
      </c>
      <c r="K212" s="849" t="s">
        <v>428</v>
      </c>
    </row>
    <row r="213" spans="1:11" hidden="1">
      <c r="A213" s="819">
        <v>6</v>
      </c>
      <c r="B213" s="851" t="s">
        <v>114</v>
      </c>
      <c r="C213" s="849">
        <v>315</v>
      </c>
      <c r="D213" s="849">
        <v>6</v>
      </c>
      <c r="E213" s="849" t="s">
        <v>942</v>
      </c>
      <c r="F213" s="819">
        <v>22077</v>
      </c>
      <c r="G213" s="819">
        <v>21269</v>
      </c>
      <c r="H213" s="819">
        <v>96</v>
      </c>
      <c r="I213" s="819">
        <v>0</v>
      </c>
      <c r="J213" s="819">
        <v>27</v>
      </c>
      <c r="K213" s="849" t="s">
        <v>428</v>
      </c>
    </row>
    <row r="214" spans="1:11" hidden="1">
      <c r="A214" s="819">
        <v>7</v>
      </c>
      <c r="B214" s="851" t="s">
        <v>115</v>
      </c>
      <c r="C214" s="849">
        <v>5564</v>
      </c>
      <c r="D214" s="849">
        <v>7</v>
      </c>
      <c r="E214" s="849" t="s">
        <v>942</v>
      </c>
      <c r="F214" s="819">
        <v>1923</v>
      </c>
      <c r="G214" s="819">
        <v>1917</v>
      </c>
      <c r="H214" s="819">
        <v>100</v>
      </c>
      <c r="I214" s="819">
        <v>0</v>
      </c>
      <c r="J214" s="819">
        <v>27</v>
      </c>
      <c r="K214" s="849" t="s">
        <v>428</v>
      </c>
    </row>
    <row r="215" spans="1:11" hidden="1">
      <c r="A215" s="819">
        <v>8</v>
      </c>
      <c r="B215" s="851" t="s">
        <v>116</v>
      </c>
      <c r="C215" s="849">
        <v>9242</v>
      </c>
      <c r="D215" s="849">
        <v>8</v>
      </c>
      <c r="E215" s="849" t="s">
        <v>942</v>
      </c>
      <c r="F215" s="819">
        <v>23978</v>
      </c>
      <c r="G215" s="819">
        <v>23466</v>
      </c>
      <c r="H215" s="819">
        <v>98</v>
      </c>
      <c r="I215" s="819">
        <v>4</v>
      </c>
      <c r="J215" s="819">
        <v>27</v>
      </c>
      <c r="K215" s="849" t="s">
        <v>723</v>
      </c>
    </row>
    <row r="216" spans="1:11" hidden="1">
      <c r="A216" s="819"/>
      <c r="B216" s="848" t="s">
        <v>228</v>
      </c>
      <c r="C216" s="849"/>
      <c r="D216" s="849"/>
      <c r="E216" s="849"/>
      <c r="F216" s="819"/>
      <c r="G216" s="819"/>
      <c r="H216" s="819"/>
      <c r="I216" s="819"/>
      <c r="J216" s="819"/>
      <c r="K216" s="849"/>
    </row>
    <row r="217" spans="1:11" hidden="1">
      <c r="A217" s="819">
        <v>1</v>
      </c>
      <c r="B217" s="851" t="s">
        <v>88</v>
      </c>
      <c r="C217" s="849" t="s">
        <v>89</v>
      </c>
      <c r="D217" s="849">
        <v>1</v>
      </c>
      <c r="E217" s="849" t="s">
        <v>506</v>
      </c>
      <c r="F217" s="819"/>
      <c r="G217" s="819"/>
      <c r="H217" s="819"/>
      <c r="I217" s="819"/>
      <c r="J217" s="819"/>
      <c r="K217" s="849"/>
    </row>
    <row r="218" spans="1:11" hidden="1">
      <c r="A218" s="819">
        <v>2</v>
      </c>
      <c r="B218" s="851" t="s">
        <v>920</v>
      </c>
      <c r="C218" s="849">
        <v>23</v>
      </c>
      <c r="D218" s="849">
        <v>2</v>
      </c>
      <c r="E218" s="849" t="s">
        <v>946</v>
      </c>
      <c r="F218" s="819">
        <v>49834</v>
      </c>
      <c r="G218" s="819">
        <v>20482</v>
      </c>
      <c r="H218" s="819">
        <v>41</v>
      </c>
      <c r="I218" s="819">
        <v>0</v>
      </c>
      <c r="J218" s="819">
        <v>27</v>
      </c>
      <c r="K218" s="849" t="s">
        <v>248</v>
      </c>
    </row>
    <row r="219" spans="1:11" hidden="1">
      <c r="A219" s="819">
        <v>3</v>
      </c>
      <c r="B219" s="851" t="s">
        <v>494</v>
      </c>
      <c r="C219" s="849">
        <v>25</v>
      </c>
      <c r="D219" s="849">
        <v>3</v>
      </c>
      <c r="E219" s="849" t="s">
        <v>944</v>
      </c>
      <c r="F219" s="819">
        <v>104636</v>
      </c>
      <c r="G219" s="819">
        <v>71998</v>
      </c>
      <c r="H219" s="819">
        <v>69</v>
      </c>
      <c r="I219" s="819">
        <v>2</v>
      </c>
      <c r="J219" s="819">
        <v>27</v>
      </c>
      <c r="K219" s="849" t="s">
        <v>723</v>
      </c>
    </row>
    <row r="220" spans="1:11" hidden="1">
      <c r="A220" s="819">
        <v>4</v>
      </c>
      <c r="B220" s="851" t="s">
        <v>495</v>
      </c>
      <c r="C220" s="849">
        <v>9229</v>
      </c>
      <c r="D220" s="849">
        <v>4</v>
      </c>
      <c r="E220" s="849" t="s">
        <v>881</v>
      </c>
      <c r="F220" s="819">
        <v>201178</v>
      </c>
      <c r="G220" s="819">
        <v>26881</v>
      </c>
      <c r="H220" s="819">
        <v>13</v>
      </c>
      <c r="I220" s="819">
        <v>0</v>
      </c>
      <c r="J220" s="819">
        <v>27</v>
      </c>
      <c r="K220" s="849" t="s">
        <v>248</v>
      </c>
    </row>
    <row r="221" spans="1:11" hidden="1">
      <c r="A221" s="819">
        <v>5</v>
      </c>
      <c r="B221" s="851" t="s">
        <v>496</v>
      </c>
      <c r="C221" s="849">
        <v>9228</v>
      </c>
      <c r="D221" s="849">
        <v>5</v>
      </c>
      <c r="E221" s="849" t="s">
        <v>946</v>
      </c>
      <c r="F221" s="819">
        <v>7816</v>
      </c>
      <c r="G221" s="819">
        <v>2640</v>
      </c>
      <c r="H221" s="819">
        <v>34</v>
      </c>
      <c r="I221" s="819">
        <v>2</v>
      </c>
      <c r="J221" s="819">
        <v>27</v>
      </c>
      <c r="K221" s="849" t="s">
        <v>723</v>
      </c>
    </row>
    <row r="222" spans="1:11" hidden="1">
      <c r="A222" s="819">
        <v>6</v>
      </c>
      <c r="B222" s="851" t="s">
        <v>496</v>
      </c>
      <c r="C222" s="849">
        <v>9228</v>
      </c>
      <c r="D222" s="849">
        <v>6</v>
      </c>
      <c r="E222" s="849" t="s">
        <v>881</v>
      </c>
      <c r="F222" s="819">
        <v>277112</v>
      </c>
      <c r="G222" s="819">
        <v>53229</v>
      </c>
      <c r="H222" s="819">
        <v>19</v>
      </c>
      <c r="I222" s="819">
        <v>0</v>
      </c>
      <c r="J222" s="819">
        <v>27</v>
      </c>
      <c r="K222" s="849" t="s">
        <v>248</v>
      </c>
    </row>
    <row r="223" spans="1:11" hidden="1">
      <c r="A223" s="819">
        <v>7</v>
      </c>
      <c r="B223" s="851" t="s">
        <v>497</v>
      </c>
      <c r="C223" s="849">
        <v>103</v>
      </c>
      <c r="D223" s="849">
        <v>7</v>
      </c>
      <c r="E223" s="849" t="s">
        <v>946</v>
      </c>
      <c r="F223" s="819">
        <v>79645</v>
      </c>
      <c r="G223" s="819">
        <v>33146</v>
      </c>
      <c r="H223" s="819">
        <v>42</v>
      </c>
      <c r="I223" s="819">
        <v>0</v>
      </c>
      <c r="J223" s="819">
        <v>27</v>
      </c>
      <c r="K223" s="849" t="s">
        <v>248</v>
      </c>
    </row>
    <row r="224" spans="1:11" hidden="1">
      <c r="A224" s="819">
        <v>8</v>
      </c>
      <c r="B224" s="851" t="s">
        <v>498</v>
      </c>
      <c r="C224" s="849">
        <v>5558</v>
      </c>
      <c r="D224" s="849">
        <v>8</v>
      </c>
      <c r="E224" s="849" t="s">
        <v>881</v>
      </c>
      <c r="F224" s="819">
        <v>20986</v>
      </c>
      <c r="G224" s="819">
        <v>4624</v>
      </c>
      <c r="H224" s="819">
        <v>22</v>
      </c>
      <c r="I224" s="819">
        <v>0</v>
      </c>
      <c r="J224" s="819">
        <v>27</v>
      </c>
      <c r="K224" s="849" t="s">
        <v>248</v>
      </c>
    </row>
    <row r="225" spans="1:11" hidden="1">
      <c r="A225" s="819">
        <v>9</v>
      </c>
      <c r="B225" s="851" t="s">
        <v>499</v>
      </c>
      <c r="C225" s="849">
        <v>8025</v>
      </c>
      <c r="D225" s="849">
        <v>9</v>
      </c>
      <c r="E225" s="849" t="s">
        <v>881</v>
      </c>
      <c r="F225" s="819">
        <v>119034</v>
      </c>
      <c r="G225" s="819">
        <v>16150</v>
      </c>
      <c r="H225" s="819">
        <v>14</v>
      </c>
      <c r="I225" s="819">
        <v>0</v>
      </c>
      <c r="J225" s="819">
        <v>27</v>
      </c>
      <c r="K225" s="849" t="s">
        <v>248</v>
      </c>
    </row>
    <row r="226" spans="1:11" hidden="1">
      <c r="A226" s="819"/>
      <c r="B226" s="848" t="s">
        <v>500</v>
      </c>
      <c r="C226" s="849"/>
      <c r="D226" s="849"/>
      <c r="E226" s="849"/>
      <c r="F226" s="819"/>
      <c r="G226" s="819"/>
      <c r="H226" s="819"/>
      <c r="I226" s="819"/>
      <c r="J226" s="819"/>
      <c r="K226" s="849"/>
    </row>
    <row r="227" spans="1:11" hidden="1">
      <c r="A227" s="819">
        <v>1</v>
      </c>
      <c r="B227" s="851" t="s">
        <v>88</v>
      </c>
      <c r="C227" s="849" t="s">
        <v>89</v>
      </c>
      <c r="D227" s="849">
        <v>1</v>
      </c>
      <c r="E227" s="849" t="s">
        <v>506</v>
      </c>
      <c r="F227" s="819"/>
      <c r="G227" s="819"/>
      <c r="H227" s="819"/>
      <c r="I227" s="819"/>
      <c r="J227" s="819"/>
      <c r="K227" s="849"/>
    </row>
    <row r="228" spans="1:11" hidden="1">
      <c r="A228" s="819">
        <v>2</v>
      </c>
      <c r="B228" s="851" t="s">
        <v>501</v>
      </c>
      <c r="C228" s="849">
        <v>32</v>
      </c>
      <c r="D228" s="849">
        <v>2</v>
      </c>
      <c r="E228" s="849" t="s">
        <v>881</v>
      </c>
      <c r="F228" s="819">
        <v>2970</v>
      </c>
      <c r="G228" s="819">
        <v>691</v>
      </c>
      <c r="H228" s="819">
        <v>23</v>
      </c>
      <c r="I228" s="819">
        <v>19</v>
      </c>
      <c r="J228" s="819">
        <v>26</v>
      </c>
      <c r="K228" s="849" t="s">
        <v>265</v>
      </c>
    </row>
    <row r="229" spans="1:11" hidden="1">
      <c r="A229" s="819">
        <v>3</v>
      </c>
      <c r="B229" s="851" t="s">
        <v>502</v>
      </c>
      <c r="C229" s="849">
        <v>9289</v>
      </c>
      <c r="D229" s="849">
        <v>3</v>
      </c>
      <c r="E229" s="849" t="s">
        <v>881</v>
      </c>
      <c r="F229" s="819">
        <v>240</v>
      </c>
      <c r="G229" s="819">
        <v>0</v>
      </c>
      <c r="H229" s="819" t="s">
        <v>503</v>
      </c>
      <c r="I229" s="819">
        <v>0</v>
      </c>
      <c r="J229" s="819">
        <v>26</v>
      </c>
      <c r="K229" s="849" t="s">
        <v>428</v>
      </c>
    </row>
    <row r="230" spans="1:11" hidden="1">
      <c r="A230" s="819">
        <v>4</v>
      </c>
      <c r="B230" s="851" t="s">
        <v>504</v>
      </c>
      <c r="C230" s="849">
        <v>142</v>
      </c>
      <c r="D230" s="849">
        <v>4</v>
      </c>
      <c r="E230" s="849" t="s">
        <v>946</v>
      </c>
      <c r="F230" s="819">
        <v>6250</v>
      </c>
      <c r="G230" s="819">
        <v>3771</v>
      </c>
      <c r="H230" s="819">
        <v>60</v>
      </c>
      <c r="I230" s="819">
        <v>0</v>
      </c>
      <c r="J230" s="819">
        <v>26</v>
      </c>
      <c r="K230" s="849" t="s">
        <v>428</v>
      </c>
    </row>
    <row r="231" spans="1:11" hidden="1">
      <c r="A231" s="819">
        <v>5</v>
      </c>
      <c r="B231" s="851" t="s">
        <v>406</v>
      </c>
      <c r="C231" s="849">
        <v>2328</v>
      </c>
      <c r="D231" s="849">
        <v>5</v>
      </c>
      <c r="E231" s="849" t="s">
        <v>881</v>
      </c>
      <c r="F231" s="819">
        <v>94745</v>
      </c>
      <c r="G231" s="819">
        <v>19400</v>
      </c>
      <c r="H231" s="819">
        <v>20</v>
      </c>
      <c r="I231" s="819">
        <v>1</v>
      </c>
      <c r="J231" s="819">
        <v>26</v>
      </c>
      <c r="K231" s="849" t="s">
        <v>248</v>
      </c>
    </row>
    <row r="232" spans="1:11" hidden="1">
      <c r="A232" s="819">
        <v>6</v>
      </c>
      <c r="B232" s="851" t="s">
        <v>407</v>
      </c>
      <c r="C232" s="849">
        <v>8009</v>
      </c>
      <c r="D232" s="849">
        <v>6</v>
      </c>
      <c r="E232" s="849" t="s">
        <v>881</v>
      </c>
      <c r="F232" s="819">
        <v>494577</v>
      </c>
      <c r="G232" s="819">
        <v>45587</v>
      </c>
      <c r="H232" s="819">
        <v>9</v>
      </c>
      <c r="I232" s="819">
        <v>0</v>
      </c>
      <c r="J232" s="819">
        <v>26</v>
      </c>
      <c r="K232" s="849" t="s">
        <v>248</v>
      </c>
    </row>
    <row r="233" spans="1:11" hidden="1">
      <c r="A233" s="819">
        <v>7</v>
      </c>
      <c r="B233" s="851" t="s">
        <v>392</v>
      </c>
      <c r="C233" s="849">
        <v>9233</v>
      </c>
      <c r="D233" s="849">
        <v>7</v>
      </c>
      <c r="E233" s="849" t="s">
        <v>881</v>
      </c>
      <c r="F233" s="819">
        <v>9985</v>
      </c>
      <c r="G233" s="819">
        <v>984</v>
      </c>
      <c r="H233" s="819">
        <v>10</v>
      </c>
      <c r="I233" s="819">
        <v>1</v>
      </c>
      <c r="J233" s="819">
        <v>26</v>
      </c>
      <c r="K233" s="849" t="s">
        <v>248</v>
      </c>
    </row>
    <row r="234" spans="1:11" hidden="1">
      <c r="A234" s="819"/>
      <c r="B234" s="848" t="s">
        <v>393</v>
      </c>
      <c r="C234" s="849"/>
      <c r="D234" s="849"/>
      <c r="E234" s="849"/>
      <c r="F234" s="819"/>
      <c r="G234" s="819"/>
      <c r="H234" s="819"/>
      <c r="I234" s="819"/>
      <c r="J234" s="819"/>
      <c r="K234" s="849"/>
    </row>
    <row r="235" spans="1:11" hidden="1">
      <c r="A235" s="819">
        <v>1</v>
      </c>
      <c r="B235" s="851" t="s">
        <v>88</v>
      </c>
      <c r="C235" s="849" t="s">
        <v>89</v>
      </c>
      <c r="D235" s="849">
        <v>1</v>
      </c>
      <c r="E235" s="849" t="s">
        <v>506</v>
      </c>
      <c r="F235" s="819"/>
      <c r="G235" s="819"/>
      <c r="H235" s="819"/>
      <c r="I235" s="819"/>
      <c r="J235" s="819"/>
      <c r="K235" s="849"/>
    </row>
    <row r="236" spans="1:11" hidden="1">
      <c r="A236" s="819">
        <v>2</v>
      </c>
      <c r="B236" s="851" t="s">
        <v>394</v>
      </c>
      <c r="C236" s="849">
        <v>18</v>
      </c>
      <c r="D236" s="849">
        <v>2</v>
      </c>
      <c r="E236" s="849" t="s">
        <v>942</v>
      </c>
      <c r="F236" s="819">
        <v>5901</v>
      </c>
      <c r="G236" s="819">
        <v>5864</v>
      </c>
      <c r="H236" s="819">
        <v>99</v>
      </c>
      <c r="I236" s="819">
        <v>24</v>
      </c>
      <c r="J236" s="819">
        <v>36</v>
      </c>
      <c r="K236" s="849" t="s">
        <v>265</v>
      </c>
    </row>
    <row r="237" spans="1:11" hidden="1">
      <c r="A237" s="819">
        <v>3</v>
      </c>
      <c r="B237" s="851" t="s">
        <v>395</v>
      </c>
      <c r="C237" s="849">
        <v>2334</v>
      </c>
      <c r="D237" s="849">
        <v>3</v>
      </c>
      <c r="E237" s="849" t="s">
        <v>946</v>
      </c>
      <c r="F237" s="819">
        <v>26342</v>
      </c>
      <c r="G237" s="819">
        <v>12976</v>
      </c>
      <c r="H237" s="819">
        <v>49</v>
      </c>
      <c r="I237" s="819">
        <v>0</v>
      </c>
      <c r="J237" s="819">
        <v>36</v>
      </c>
      <c r="K237" s="849" t="s">
        <v>428</v>
      </c>
    </row>
    <row r="238" spans="1:11" hidden="1">
      <c r="A238" s="819">
        <v>4</v>
      </c>
      <c r="B238" s="851" t="s">
        <v>396</v>
      </c>
      <c r="C238" s="849">
        <v>8</v>
      </c>
      <c r="D238" s="849">
        <v>4</v>
      </c>
      <c r="E238" s="849" t="s">
        <v>942</v>
      </c>
      <c r="F238" s="819">
        <v>39393</v>
      </c>
      <c r="G238" s="819">
        <v>37257</v>
      </c>
      <c r="H238" s="819">
        <v>95</v>
      </c>
      <c r="I238" s="819">
        <v>36</v>
      </c>
      <c r="J238" s="819">
        <v>36</v>
      </c>
      <c r="K238" s="849" t="s">
        <v>813</v>
      </c>
    </row>
    <row r="239" spans="1:11" hidden="1">
      <c r="A239" s="819">
        <v>5</v>
      </c>
      <c r="B239" s="851" t="s">
        <v>397</v>
      </c>
      <c r="C239" s="849">
        <v>845</v>
      </c>
      <c r="D239" s="849">
        <v>5</v>
      </c>
      <c r="E239" s="849" t="s">
        <v>942</v>
      </c>
      <c r="F239" s="819">
        <v>18627</v>
      </c>
      <c r="G239" s="819">
        <v>15033</v>
      </c>
      <c r="H239" s="819">
        <v>81</v>
      </c>
      <c r="I239" s="819">
        <v>15</v>
      </c>
      <c r="J239" s="819">
        <v>36</v>
      </c>
      <c r="K239" s="849" t="s">
        <v>723</v>
      </c>
    </row>
    <row r="240" spans="1:11" hidden="1">
      <c r="A240" s="819"/>
      <c r="B240" s="848" t="s">
        <v>562</v>
      </c>
      <c r="C240" s="849"/>
      <c r="D240" s="849"/>
      <c r="E240" s="849"/>
      <c r="F240" s="819"/>
      <c r="G240" s="819"/>
      <c r="H240" s="819"/>
      <c r="I240" s="819"/>
      <c r="J240" s="819"/>
      <c r="K240" s="849"/>
    </row>
    <row r="241" spans="1:11" hidden="1">
      <c r="A241" s="819">
        <v>1</v>
      </c>
      <c r="B241" s="851" t="s">
        <v>88</v>
      </c>
      <c r="C241" s="849" t="s">
        <v>89</v>
      </c>
      <c r="D241" s="849">
        <v>1</v>
      </c>
      <c r="E241" s="849" t="s">
        <v>506</v>
      </c>
      <c r="F241" s="819"/>
      <c r="G241" s="819"/>
      <c r="H241" s="819"/>
      <c r="I241" s="819"/>
      <c r="J241" s="819"/>
      <c r="K241" s="849"/>
    </row>
    <row r="242" spans="1:11" hidden="1">
      <c r="A242" s="819">
        <v>2</v>
      </c>
      <c r="B242" s="851" t="s">
        <v>398</v>
      </c>
      <c r="C242" s="849">
        <v>9238</v>
      </c>
      <c r="D242" s="849">
        <v>2</v>
      </c>
      <c r="E242" s="849" t="s">
        <v>942</v>
      </c>
      <c r="F242" s="819">
        <v>22719</v>
      </c>
      <c r="G242" s="819">
        <v>22292</v>
      </c>
      <c r="H242" s="819">
        <v>98</v>
      </c>
      <c r="I242" s="819">
        <v>96</v>
      </c>
      <c r="J242" s="819">
        <v>20</v>
      </c>
      <c r="K242" s="849" t="s">
        <v>813</v>
      </c>
    </row>
    <row r="243" spans="1:11" hidden="1">
      <c r="A243" s="819"/>
      <c r="B243" s="848" t="s">
        <v>399</v>
      </c>
      <c r="C243" s="849"/>
      <c r="D243" s="849"/>
      <c r="E243" s="849"/>
      <c r="F243" s="819"/>
      <c r="G243" s="819"/>
      <c r="H243" s="819"/>
      <c r="I243" s="819"/>
      <c r="J243" s="819"/>
      <c r="K243" s="849"/>
    </row>
    <row r="244" spans="1:11" hidden="1">
      <c r="A244" s="819">
        <v>1</v>
      </c>
      <c r="B244" s="851" t="s">
        <v>88</v>
      </c>
      <c r="C244" s="849" t="s">
        <v>89</v>
      </c>
      <c r="D244" s="849">
        <v>1</v>
      </c>
      <c r="E244" s="849" t="s">
        <v>506</v>
      </c>
      <c r="F244" s="819"/>
      <c r="G244" s="819"/>
      <c r="H244" s="819"/>
      <c r="I244" s="819"/>
      <c r="J244" s="819"/>
      <c r="K244" s="849"/>
    </row>
    <row r="245" spans="1:11" hidden="1">
      <c r="A245" s="819">
        <v>2</v>
      </c>
      <c r="B245" s="851" t="s">
        <v>400</v>
      </c>
      <c r="C245" s="849">
        <v>27</v>
      </c>
      <c r="D245" s="849">
        <v>2</v>
      </c>
      <c r="E245" s="849" t="s">
        <v>946</v>
      </c>
      <c r="F245" s="819">
        <v>42419</v>
      </c>
      <c r="G245" s="819">
        <v>25460</v>
      </c>
      <c r="H245" s="819">
        <v>60</v>
      </c>
      <c r="I245" s="819">
        <v>5</v>
      </c>
      <c r="J245" s="819">
        <v>24</v>
      </c>
      <c r="K245" s="849" t="s">
        <v>723</v>
      </c>
    </row>
    <row r="246" spans="1:11" hidden="1">
      <c r="A246" s="819">
        <v>3</v>
      </c>
      <c r="B246" s="851" t="s">
        <v>78</v>
      </c>
      <c r="C246" s="849">
        <v>77</v>
      </c>
      <c r="D246" s="849">
        <v>3</v>
      </c>
      <c r="E246" s="849" t="s">
        <v>944</v>
      </c>
      <c r="F246" s="819">
        <v>45124</v>
      </c>
      <c r="G246" s="819">
        <v>34094</v>
      </c>
      <c r="H246" s="819">
        <v>76</v>
      </c>
      <c r="I246" s="819">
        <v>1</v>
      </c>
      <c r="J246" s="819">
        <v>24</v>
      </c>
      <c r="K246" s="849" t="s">
        <v>723</v>
      </c>
    </row>
    <row r="247" spans="1:11" hidden="1">
      <c r="A247" s="819">
        <v>4</v>
      </c>
      <c r="B247" s="851" t="s">
        <v>736</v>
      </c>
      <c r="C247" s="849">
        <v>78</v>
      </c>
      <c r="D247" s="849">
        <v>4</v>
      </c>
      <c r="E247" s="849" t="s">
        <v>944</v>
      </c>
      <c r="F247" s="819">
        <v>43768</v>
      </c>
      <c r="G247" s="819">
        <v>28607</v>
      </c>
      <c r="H247" s="819">
        <v>65</v>
      </c>
      <c r="I247" s="819">
        <v>27</v>
      </c>
      <c r="J247" s="819">
        <v>24</v>
      </c>
      <c r="K247" s="849" t="s">
        <v>813</v>
      </c>
    </row>
    <row r="248" spans="1:11" hidden="1">
      <c r="A248" s="819">
        <v>5</v>
      </c>
      <c r="B248" s="851" t="s">
        <v>45</v>
      </c>
      <c r="C248" s="849">
        <v>128</v>
      </c>
      <c r="D248" s="849">
        <v>5</v>
      </c>
      <c r="E248" s="849" t="s">
        <v>946</v>
      </c>
      <c r="F248" s="819">
        <v>76023</v>
      </c>
      <c r="G248" s="819">
        <v>34311</v>
      </c>
      <c r="H248" s="819">
        <v>45</v>
      </c>
      <c r="I248" s="819">
        <v>10</v>
      </c>
      <c r="J248" s="819">
        <v>24</v>
      </c>
      <c r="K248" s="849" t="s">
        <v>723</v>
      </c>
    </row>
    <row r="249" spans="1:11" hidden="1">
      <c r="A249" s="819">
        <v>6</v>
      </c>
      <c r="B249" s="851" t="s">
        <v>46</v>
      </c>
      <c r="C249" s="849">
        <v>2326</v>
      </c>
      <c r="D249" s="849">
        <v>6</v>
      </c>
      <c r="E249" s="849" t="s">
        <v>946</v>
      </c>
      <c r="F249" s="819">
        <v>23476</v>
      </c>
      <c r="G249" s="819">
        <v>7210</v>
      </c>
      <c r="H249" s="819">
        <v>31</v>
      </c>
      <c r="I249" s="819">
        <v>7</v>
      </c>
      <c r="J249" s="819">
        <v>24</v>
      </c>
      <c r="K249" s="849" t="s">
        <v>723</v>
      </c>
    </row>
    <row r="250" spans="1:11" hidden="1">
      <c r="A250" s="819">
        <v>7</v>
      </c>
      <c r="B250" s="851" t="s">
        <v>47</v>
      </c>
      <c r="C250" s="849">
        <v>130</v>
      </c>
      <c r="D250" s="849">
        <v>7</v>
      </c>
      <c r="E250" s="849" t="s">
        <v>946</v>
      </c>
      <c r="F250" s="819">
        <v>3565</v>
      </c>
      <c r="G250" s="819">
        <v>2104</v>
      </c>
      <c r="H250" s="819">
        <v>59</v>
      </c>
      <c r="I250" s="819">
        <v>0</v>
      </c>
      <c r="J250" s="819">
        <v>24</v>
      </c>
      <c r="K250" s="849" t="s">
        <v>428</v>
      </c>
    </row>
    <row r="251" spans="1:11" hidden="1">
      <c r="A251" s="819"/>
      <c r="B251" s="848" t="s">
        <v>564</v>
      </c>
      <c r="C251" s="849"/>
      <c r="D251" s="849"/>
      <c r="E251" s="849"/>
      <c r="F251" s="819"/>
      <c r="G251" s="819"/>
      <c r="H251" s="819"/>
      <c r="I251" s="819"/>
      <c r="J251" s="819"/>
      <c r="K251" s="849"/>
    </row>
    <row r="252" spans="1:11" hidden="1">
      <c r="A252" s="819">
        <v>1</v>
      </c>
      <c r="B252" s="851" t="s">
        <v>88</v>
      </c>
      <c r="C252" s="849" t="s">
        <v>89</v>
      </c>
      <c r="D252" s="849">
        <v>1</v>
      </c>
      <c r="E252" s="849" t="s">
        <v>506</v>
      </c>
      <c r="F252" s="819"/>
      <c r="G252" s="819"/>
      <c r="H252" s="819"/>
      <c r="I252" s="819"/>
      <c r="J252" s="819"/>
      <c r="K252" s="849"/>
    </row>
    <row r="253" spans="1:11" hidden="1">
      <c r="A253" s="819">
        <v>2</v>
      </c>
      <c r="B253" s="851" t="s">
        <v>905</v>
      </c>
      <c r="C253" s="849">
        <v>849</v>
      </c>
      <c r="D253" s="849">
        <v>2</v>
      </c>
      <c r="E253" s="849" t="s">
        <v>944</v>
      </c>
      <c r="F253" s="819">
        <v>465685</v>
      </c>
      <c r="G253" s="819">
        <v>364723</v>
      </c>
      <c r="H253" s="819">
        <v>78</v>
      </c>
      <c r="I253" s="819">
        <v>7</v>
      </c>
      <c r="J253" s="819">
        <v>31</v>
      </c>
      <c r="K253" s="849" t="s">
        <v>723</v>
      </c>
    </row>
    <row r="254" spans="1:11" hidden="1">
      <c r="A254" s="819"/>
      <c r="B254" s="848" t="s">
        <v>257</v>
      </c>
      <c r="C254" s="849"/>
      <c r="D254" s="849"/>
      <c r="E254" s="849"/>
      <c r="F254" s="819"/>
      <c r="G254" s="819"/>
      <c r="H254" s="819"/>
      <c r="I254" s="819"/>
      <c r="J254" s="819"/>
      <c r="K254" s="849"/>
    </row>
    <row r="255" spans="1:11" hidden="1">
      <c r="A255" s="819">
        <v>1</v>
      </c>
      <c r="B255" s="851" t="s">
        <v>88</v>
      </c>
      <c r="C255" s="849" t="s">
        <v>89</v>
      </c>
      <c r="D255" s="849">
        <v>1</v>
      </c>
      <c r="E255" s="849" t="s">
        <v>506</v>
      </c>
      <c r="F255" s="819"/>
      <c r="G255" s="819"/>
      <c r="H255" s="819"/>
      <c r="I255" s="819"/>
      <c r="J255" s="819"/>
      <c r="K255" s="849"/>
    </row>
    <row r="256" spans="1:11" hidden="1">
      <c r="A256" s="819">
        <v>2</v>
      </c>
      <c r="B256" s="851" t="s">
        <v>704</v>
      </c>
      <c r="C256" s="849">
        <v>227</v>
      </c>
      <c r="D256" s="849">
        <v>2</v>
      </c>
      <c r="E256" s="849" t="s">
        <v>946</v>
      </c>
      <c r="F256" s="819">
        <v>632201</v>
      </c>
      <c r="G256" s="819">
        <v>313313</v>
      </c>
      <c r="H256" s="819">
        <v>50</v>
      </c>
      <c r="I256" s="819">
        <v>1</v>
      </c>
      <c r="J256" s="819">
        <v>25</v>
      </c>
      <c r="K256" s="849" t="s">
        <v>248</v>
      </c>
    </row>
    <row r="257" spans="1:11" hidden="1">
      <c r="A257" s="819">
        <v>3</v>
      </c>
      <c r="B257" s="851" t="s">
        <v>705</v>
      </c>
      <c r="C257" s="849">
        <v>952</v>
      </c>
      <c r="D257" s="849">
        <v>3</v>
      </c>
      <c r="E257" s="849" t="s">
        <v>944</v>
      </c>
      <c r="F257" s="819">
        <v>402486</v>
      </c>
      <c r="G257" s="819">
        <v>276812</v>
      </c>
      <c r="H257" s="819">
        <v>69</v>
      </c>
      <c r="I257" s="819">
        <v>11</v>
      </c>
      <c r="J257" s="819">
        <v>25</v>
      </c>
      <c r="K257" s="849" t="s">
        <v>723</v>
      </c>
    </row>
    <row r="258" spans="1:11" hidden="1">
      <c r="A258" s="819">
        <v>4</v>
      </c>
      <c r="B258" s="851" t="s">
        <v>706</v>
      </c>
      <c r="C258" s="849">
        <v>9212</v>
      </c>
      <c r="D258" s="849">
        <v>4</v>
      </c>
      <c r="E258" s="849" t="s">
        <v>946</v>
      </c>
      <c r="F258" s="819">
        <v>99118</v>
      </c>
      <c r="G258" s="819">
        <v>53784</v>
      </c>
      <c r="H258" s="819">
        <v>54</v>
      </c>
      <c r="I258" s="819">
        <v>12</v>
      </c>
      <c r="J258" s="819">
        <v>25</v>
      </c>
      <c r="K258" s="849" t="s">
        <v>723</v>
      </c>
    </row>
    <row r="259" spans="1:11" hidden="1">
      <c r="A259" s="819">
        <v>5</v>
      </c>
      <c r="B259" s="851" t="s">
        <v>707</v>
      </c>
      <c r="C259" s="849">
        <v>204</v>
      </c>
      <c r="D259" s="849">
        <v>5</v>
      </c>
      <c r="E259" s="849" t="s">
        <v>944</v>
      </c>
      <c r="F259" s="819">
        <v>130819</v>
      </c>
      <c r="G259" s="819">
        <v>92523</v>
      </c>
      <c r="H259" s="819">
        <v>71</v>
      </c>
      <c r="I259" s="819">
        <v>6</v>
      </c>
      <c r="J259" s="819">
        <v>25</v>
      </c>
      <c r="K259" s="849" t="s">
        <v>723</v>
      </c>
    </row>
    <row r="260" spans="1:11" hidden="1">
      <c r="A260" s="819">
        <v>6</v>
      </c>
      <c r="B260" s="851" t="s">
        <v>708</v>
      </c>
      <c r="C260" s="849">
        <v>587</v>
      </c>
      <c r="D260" s="849">
        <v>6</v>
      </c>
      <c r="E260" s="849" t="s">
        <v>944</v>
      </c>
      <c r="F260" s="819">
        <v>163625</v>
      </c>
      <c r="G260" s="819">
        <v>130713</v>
      </c>
      <c r="H260" s="819">
        <v>80</v>
      </c>
      <c r="I260" s="819">
        <v>1</v>
      </c>
      <c r="J260" s="819">
        <v>25</v>
      </c>
      <c r="K260" s="849" t="s">
        <v>248</v>
      </c>
    </row>
    <row r="261" spans="1:11" hidden="1">
      <c r="A261" s="819"/>
      <c r="B261" s="848" t="s">
        <v>261</v>
      </c>
      <c r="C261" s="849"/>
      <c r="D261" s="849"/>
      <c r="E261" s="849"/>
      <c r="F261" s="819"/>
      <c r="G261" s="819"/>
      <c r="H261" s="819"/>
      <c r="I261" s="819"/>
      <c r="J261" s="819"/>
      <c r="K261" s="849"/>
    </row>
    <row r="262" spans="1:11" hidden="1">
      <c r="A262" s="819">
        <v>1</v>
      </c>
      <c r="B262" s="851" t="s">
        <v>88</v>
      </c>
      <c r="C262" s="849" t="s">
        <v>89</v>
      </c>
      <c r="D262" s="849">
        <v>1</v>
      </c>
      <c r="E262" s="849" t="s">
        <v>506</v>
      </c>
      <c r="F262" s="819"/>
      <c r="G262" s="819"/>
      <c r="H262" s="819"/>
      <c r="I262" s="819"/>
      <c r="J262" s="819"/>
      <c r="K262" s="849"/>
    </row>
    <row r="263" spans="1:11" hidden="1">
      <c r="A263" s="819">
        <v>2</v>
      </c>
      <c r="B263" s="851" t="s">
        <v>709</v>
      </c>
      <c r="C263" s="849">
        <v>9234</v>
      </c>
      <c r="D263" s="849">
        <v>2</v>
      </c>
      <c r="E263" s="849" t="s">
        <v>942</v>
      </c>
      <c r="F263" s="819">
        <v>15827</v>
      </c>
      <c r="G263" s="819">
        <v>15380</v>
      </c>
      <c r="H263" s="819">
        <v>97</v>
      </c>
      <c r="I263" s="819">
        <v>0</v>
      </c>
      <c r="J263" s="819">
        <v>27</v>
      </c>
      <c r="K263" s="849" t="s">
        <v>428</v>
      </c>
    </row>
    <row r="264" spans="1:11" hidden="1">
      <c r="A264" s="819">
        <v>3</v>
      </c>
      <c r="B264" s="851" t="s">
        <v>710</v>
      </c>
      <c r="C264" s="849">
        <v>826</v>
      </c>
      <c r="D264" s="849">
        <v>3</v>
      </c>
      <c r="E264" s="849" t="s">
        <v>942</v>
      </c>
      <c r="F264" s="819">
        <v>441955</v>
      </c>
      <c r="G264" s="819">
        <v>393160</v>
      </c>
      <c r="H264" s="819">
        <v>89</v>
      </c>
      <c r="I264" s="819">
        <v>2</v>
      </c>
      <c r="J264" s="819">
        <v>27</v>
      </c>
      <c r="K264" s="849" t="s">
        <v>723</v>
      </c>
    </row>
    <row r="265" spans="1:11" hidden="1">
      <c r="A265" s="819">
        <v>4</v>
      </c>
      <c r="B265" s="851" t="s">
        <v>711</v>
      </c>
      <c r="C265" s="849">
        <v>8094</v>
      </c>
      <c r="D265" s="849">
        <v>4</v>
      </c>
      <c r="E265" s="849" t="s">
        <v>944</v>
      </c>
      <c r="F265" s="819">
        <v>131522</v>
      </c>
      <c r="G265" s="819">
        <v>81686</v>
      </c>
      <c r="H265" s="819">
        <v>62</v>
      </c>
      <c r="I265" s="819">
        <v>26</v>
      </c>
      <c r="J265" s="819">
        <v>27</v>
      </c>
      <c r="K265" s="849" t="s">
        <v>265</v>
      </c>
    </row>
    <row r="266" spans="1:11" hidden="1">
      <c r="A266" s="819">
        <v>5</v>
      </c>
      <c r="B266" s="851" t="s">
        <v>712</v>
      </c>
      <c r="C266" s="849">
        <v>2829</v>
      </c>
      <c r="D266" s="849">
        <v>5</v>
      </c>
      <c r="E266" s="849" t="s">
        <v>942</v>
      </c>
      <c r="F266" s="819">
        <v>281166</v>
      </c>
      <c r="G266" s="819">
        <v>280502</v>
      </c>
      <c r="H266" s="819">
        <v>100</v>
      </c>
      <c r="I266" s="819">
        <v>2</v>
      </c>
      <c r="J266" s="819">
        <v>27</v>
      </c>
      <c r="K266" s="849" t="s">
        <v>723</v>
      </c>
    </row>
    <row r="267" spans="1:11" hidden="1">
      <c r="A267" s="819">
        <v>6</v>
      </c>
      <c r="B267" s="851" t="s">
        <v>713</v>
      </c>
      <c r="C267" s="849">
        <v>8077</v>
      </c>
      <c r="D267" s="849">
        <v>6</v>
      </c>
      <c r="E267" s="849" t="s">
        <v>942</v>
      </c>
      <c r="F267" s="819">
        <v>2391</v>
      </c>
      <c r="G267" s="819">
        <v>2387</v>
      </c>
      <c r="H267" s="819">
        <v>100</v>
      </c>
      <c r="I267" s="819">
        <v>53</v>
      </c>
      <c r="J267" s="819">
        <v>27</v>
      </c>
      <c r="K267" s="849" t="s">
        <v>813</v>
      </c>
    </row>
    <row r="268" spans="1:11" hidden="1">
      <c r="A268" s="819">
        <v>7</v>
      </c>
      <c r="B268" s="851" t="s">
        <v>49</v>
      </c>
      <c r="C268" s="849">
        <v>9247</v>
      </c>
      <c r="D268" s="849">
        <v>7</v>
      </c>
      <c r="E268" s="849" t="s">
        <v>942</v>
      </c>
      <c r="F268" s="819">
        <v>169464</v>
      </c>
      <c r="G268" s="819">
        <v>150594</v>
      </c>
      <c r="H268" s="819">
        <v>89</v>
      </c>
      <c r="I268" s="819">
        <v>10</v>
      </c>
      <c r="J268" s="819">
        <v>27</v>
      </c>
      <c r="K268" s="849" t="s">
        <v>723</v>
      </c>
    </row>
    <row r="269" spans="1:11" hidden="1">
      <c r="A269" s="819">
        <v>8</v>
      </c>
      <c r="B269" s="851" t="s">
        <v>50</v>
      </c>
      <c r="C269" s="849">
        <v>184</v>
      </c>
      <c r="D269" s="849">
        <v>8</v>
      </c>
      <c r="E269" s="849" t="s">
        <v>942</v>
      </c>
      <c r="F269" s="819">
        <v>2015483</v>
      </c>
      <c r="G269" s="819">
        <v>1859495</v>
      </c>
      <c r="H269" s="819">
        <v>92</v>
      </c>
      <c r="I269" s="819">
        <v>1</v>
      </c>
      <c r="J269" s="819">
        <v>27</v>
      </c>
      <c r="K269" s="849" t="s">
        <v>248</v>
      </c>
    </row>
    <row r="270" spans="1:11" hidden="1">
      <c r="A270" s="819">
        <v>9</v>
      </c>
      <c r="B270" s="851" t="s">
        <v>51</v>
      </c>
      <c r="C270" s="849">
        <v>903</v>
      </c>
      <c r="D270" s="849">
        <v>9</v>
      </c>
      <c r="E270" s="849" t="s">
        <v>942</v>
      </c>
      <c r="F270" s="819">
        <v>120881</v>
      </c>
      <c r="G270" s="819">
        <v>112763</v>
      </c>
      <c r="H270" s="819">
        <v>93</v>
      </c>
      <c r="I270" s="819">
        <v>38</v>
      </c>
      <c r="J270" s="819">
        <v>27</v>
      </c>
      <c r="K270" s="849" t="s">
        <v>813</v>
      </c>
    </row>
    <row r="271" spans="1:11" hidden="1">
      <c r="A271" s="819">
        <v>10</v>
      </c>
      <c r="B271" s="851" t="s">
        <v>52</v>
      </c>
      <c r="C271" s="849">
        <v>8097</v>
      </c>
      <c r="D271" s="849">
        <v>10</v>
      </c>
      <c r="E271" s="849" t="s">
        <v>942</v>
      </c>
      <c r="F271" s="819">
        <v>987</v>
      </c>
      <c r="G271" s="819">
        <v>980</v>
      </c>
      <c r="H271" s="819">
        <v>99</v>
      </c>
      <c r="I271" s="819">
        <v>56</v>
      </c>
      <c r="J271" s="819">
        <v>27</v>
      </c>
      <c r="K271" s="849" t="s">
        <v>813</v>
      </c>
    </row>
    <row r="272" spans="1:11" hidden="1">
      <c r="A272" s="819">
        <v>11</v>
      </c>
      <c r="B272" s="851" t="s">
        <v>53</v>
      </c>
      <c r="C272" s="849">
        <v>8096</v>
      </c>
      <c r="D272" s="849">
        <v>11</v>
      </c>
      <c r="E272" s="849" t="s">
        <v>946</v>
      </c>
      <c r="F272" s="819">
        <v>93876</v>
      </c>
      <c r="G272" s="819">
        <v>44823</v>
      </c>
      <c r="H272" s="819">
        <v>48</v>
      </c>
      <c r="I272" s="819">
        <v>2</v>
      </c>
      <c r="J272" s="819">
        <v>27</v>
      </c>
      <c r="K272" s="849" t="s">
        <v>723</v>
      </c>
    </row>
    <row r="273" spans="1:11" hidden="1">
      <c r="A273" s="819">
        <v>12</v>
      </c>
      <c r="B273" s="851" t="s">
        <v>54</v>
      </c>
      <c r="C273" s="849">
        <v>856</v>
      </c>
      <c r="D273" s="849">
        <v>12</v>
      </c>
      <c r="E273" s="849" t="s">
        <v>944</v>
      </c>
      <c r="F273" s="819">
        <v>136528</v>
      </c>
      <c r="G273" s="819">
        <v>84096</v>
      </c>
      <c r="H273" s="819">
        <v>62</v>
      </c>
      <c r="I273" s="819">
        <v>15</v>
      </c>
      <c r="J273" s="819">
        <v>27</v>
      </c>
      <c r="K273" s="849" t="s">
        <v>265</v>
      </c>
    </row>
    <row r="274" spans="1:11" hidden="1">
      <c r="A274" s="819">
        <v>13</v>
      </c>
      <c r="B274" s="851" t="s">
        <v>55</v>
      </c>
      <c r="C274" s="849">
        <v>929</v>
      </c>
      <c r="D274" s="849">
        <v>13</v>
      </c>
      <c r="E274" s="849" t="s">
        <v>942</v>
      </c>
      <c r="F274" s="819">
        <v>647766</v>
      </c>
      <c r="G274" s="819">
        <v>614319</v>
      </c>
      <c r="H274" s="819">
        <v>95</v>
      </c>
      <c r="I274" s="819">
        <v>8</v>
      </c>
      <c r="J274" s="819">
        <v>27</v>
      </c>
      <c r="K274" s="849" t="s">
        <v>723</v>
      </c>
    </row>
    <row r="275" spans="1:11" hidden="1">
      <c r="A275" s="819">
        <v>14</v>
      </c>
      <c r="B275" s="851" t="s">
        <v>56</v>
      </c>
      <c r="C275" s="849">
        <v>208</v>
      </c>
      <c r="D275" s="849">
        <v>14</v>
      </c>
      <c r="E275" s="849" t="s">
        <v>942</v>
      </c>
      <c r="F275" s="819">
        <v>296434</v>
      </c>
      <c r="G275" s="819">
        <v>270119</v>
      </c>
      <c r="H275" s="819">
        <v>91</v>
      </c>
      <c r="I275" s="819">
        <v>0</v>
      </c>
      <c r="J275" s="819">
        <v>27</v>
      </c>
      <c r="K275" s="849" t="s">
        <v>428</v>
      </c>
    </row>
    <row r="276" spans="1:11" hidden="1">
      <c r="A276" s="819">
        <v>15</v>
      </c>
      <c r="B276" s="851" t="s">
        <v>57</v>
      </c>
      <c r="C276" s="849">
        <v>928</v>
      </c>
      <c r="D276" s="849">
        <v>15</v>
      </c>
      <c r="E276" s="849" t="s">
        <v>942</v>
      </c>
      <c r="F276" s="819">
        <v>150327</v>
      </c>
      <c r="G276" s="819">
        <v>150156</v>
      </c>
      <c r="H276" s="819">
        <v>100</v>
      </c>
      <c r="I276" s="819">
        <v>76</v>
      </c>
      <c r="J276" s="819">
        <v>27</v>
      </c>
      <c r="K276" s="849" t="s">
        <v>813</v>
      </c>
    </row>
    <row r="277" spans="1:11" hidden="1">
      <c r="A277" s="819">
        <v>16</v>
      </c>
      <c r="B277" s="851" t="s">
        <v>58</v>
      </c>
      <c r="C277" s="849">
        <v>9281</v>
      </c>
      <c r="D277" s="849">
        <v>16</v>
      </c>
      <c r="E277" s="849" t="s">
        <v>942</v>
      </c>
      <c r="F277" s="819">
        <v>26084</v>
      </c>
      <c r="G277" s="819">
        <v>25235</v>
      </c>
      <c r="H277" s="819">
        <v>97</v>
      </c>
      <c r="I277" s="819">
        <v>48</v>
      </c>
      <c r="J277" s="819">
        <v>27</v>
      </c>
      <c r="K277" s="849" t="s">
        <v>813</v>
      </c>
    </row>
    <row r="278" spans="1:11" hidden="1">
      <c r="A278" s="819">
        <v>17</v>
      </c>
      <c r="B278" s="851" t="s">
        <v>123</v>
      </c>
      <c r="C278" s="849">
        <v>9282</v>
      </c>
      <c r="D278" s="849">
        <v>17</v>
      </c>
      <c r="E278" s="849" t="s">
        <v>881</v>
      </c>
      <c r="F278" s="819">
        <v>33986</v>
      </c>
      <c r="G278" s="819">
        <v>8991</v>
      </c>
      <c r="H278" s="819">
        <v>26</v>
      </c>
      <c r="I278" s="819">
        <v>0</v>
      </c>
      <c r="J278" s="819">
        <v>27</v>
      </c>
      <c r="K278" s="849" t="s">
        <v>428</v>
      </c>
    </row>
    <row r="279" spans="1:11" hidden="1">
      <c r="A279" s="819"/>
      <c r="B279" s="848" t="s">
        <v>192</v>
      </c>
      <c r="C279" s="849"/>
      <c r="D279" s="849"/>
      <c r="E279" s="849"/>
      <c r="F279" s="819"/>
      <c r="G279" s="819"/>
      <c r="H279" s="819"/>
      <c r="I279" s="819"/>
      <c r="J279" s="819"/>
      <c r="K279" s="849"/>
    </row>
    <row r="280" spans="1:11" hidden="1">
      <c r="A280" s="819">
        <v>1</v>
      </c>
      <c r="B280" s="851" t="s">
        <v>88</v>
      </c>
      <c r="C280" s="849" t="s">
        <v>89</v>
      </c>
      <c r="D280" s="849">
        <v>1</v>
      </c>
      <c r="E280" s="849" t="s">
        <v>506</v>
      </c>
      <c r="F280" s="819"/>
      <c r="G280" s="819"/>
      <c r="H280" s="819"/>
      <c r="I280" s="819"/>
      <c r="J280" s="819"/>
      <c r="K280" s="849"/>
    </row>
    <row r="281" spans="1:11" hidden="1">
      <c r="A281" s="819">
        <v>2</v>
      </c>
      <c r="B281" s="851" t="s">
        <v>124</v>
      </c>
      <c r="C281" s="849">
        <v>830</v>
      </c>
      <c r="D281" s="849">
        <v>2</v>
      </c>
      <c r="E281" s="849" t="s">
        <v>942</v>
      </c>
      <c r="F281" s="819">
        <v>967773</v>
      </c>
      <c r="G281" s="819">
        <v>940254</v>
      </c>
      <c r="H281" s="819">
        <v>97</v>
      </c>
      <c r="I281" s="819">
        <v>4</v>
      </c>
      <c r="J281" s="819">
        <v>28</v>
      </c>
      <c r="K281" s="849" t="s">
        <v>723</v>
      </c>
    </row>
    <row r="282" spans="1:11" hidden="1">
      <c r="A282" s="819">
        <v>3</v>
      </c>
      <c r="B282" s="851" t="s">
        <v>125</v>
      </c>
      <c r="C282" s="849">
        <v>9267</v>
      </c>
      <c r="D282" s="849">
        <v>3</v>
      </c>
      <c r="E282" s="849" t="s">
        <v>942</v>
      </c>
      <c r="F282" s="819">
        <v>9452</v>
      </c>
      <c r="G282" s="819">
        <v>8561</v>
      </c>
      <c r="H282" s="819">
        <v>91</v>
      </c>
      <c r="I282" s="819">
        <v>0</v>
      </c>
      <c r="J282" s="819">
        <v>28</v>
      </c>
      <c r="K282" s="849" t="s">
        <v>248</v>
      </c>
    </row>
    <row r="283" spans="1:11" hidden="1">
      <c r="A283" s="819">
        <v>4</v>
      </c>
      <c r="B283" s="851" t="s">
        <v>126</v>
      </c>
      <c r="C283" s="849">
        <v>896</v>
      </c>
      <c r="D283" s="849">
        <v>4</v>
      </c>
      <c r="E283" s="849" t="s">
        <v>944</v>
      </c>
      <c r="F283" s="819">
        <v>348329</v>
      </c>
      <c r="G283" s="819">
        <v>236352</v>
      </c>
      <c r="H283" s="819">
        <v>68</v>
      </c>
      <c r="I283" s="819">
        <v>2</v>
      </c>
      <c r="J283" s="819">
        <v>28</v>
      </c>
      <c r="K283" s="849" t="s">
        <v>723</v>
      </c>
    </row>
    <row r="284" spans="1:11" hidden="1">
      <c r="A284" s="819">
        <v>5</v>
      </c>
      <c r="B284" s="851" t="s">
        <v>127</v>
      </c>
      <c r="C284" s="849">
        <v>9268</v>
      </c>
      <c r="D284" s="849">
        <v>5</v>
      </c>
      <c r="E284" s="849" t="s">
        <v>942</v>
      </c>
      <c r="F284" s="819">
        <v>3003</v>
      </c>
      <c r="G284" s="819">
        <v>2828</v>
      </c>
      <c r="H284" s="819">
        <v>94</v>
      </c>
      <c r="I284" s="819">
        <v>0</v>
      </c>
      <c r="J284" s="819">
        <v>28</v>
      </c>
      <c r="K284" s="849" t="s">
        <v>428</v>
      </c>
    </row>
    <row r="285" spans="1:11" hidden="1">
      <c r="A285" s="819">
        <v>6</v>
      </c>
      <c r="B285" s="851" t="s">
        <v>149</v>
      </c>
      <c r="C285" s="849">
        <v>9266</v>
      </c>
      <c r="D285" s="849">
        <v>6</v>
      </c>
      <c r="E285" s="849" t="s">
        <v>942</v>
      </c>
      <c r="F285" s="819">
        <v>373687</v>
      </c>
      <c r="G285" s="819">
        <v>321154</v>
      </c>
      <c r="H285" s="819">
        <v>86</v>
      </c>
      <c r="I285" s="819">
        <v>0</v>
      </c>
      <c r="J285" s="819">
        <v>28</v>
      </c>
      <c r="K285" s="849" t="s">
        <v>428</v>
      </c>
    </row>
    <row r="286" spans="1:11" hidden="1">
      <c r="A286" s="819">
        <v>7</v>
      </c>
      <c r="B286" s="851" t="s">
        <v>150</v>
      </c>
      <c r="C286" s="849">
        <v>943</v>
      </c>
      <c r="D286" s="849">
        <v>7</v>
      </c>
      <c r="E286" s="849" t="s">
        <v>942</v>
      </c>
      <c r="F286" s="819">
        <v>423967</v>
      </c>
      <c r="G286" s="819">
        <v>416959</v>
      </c>
      <c r="H286" s="819">
        <v>98</v>
      </c>
      <c r="I286" s="819">
        <v>1</v>
      </c>
      <c r="J286" s="819">
        <v>28</v>
      </c>
      <c r="K286" s="849" t="s">
        <v>248</v>
      </c>
    </row>
    <row r="287" spans="1:11" hidden="1">
      <c r="A287" s="819">
        <v>8</v>
      </c>
      <c r="B287" s="851" t="s">
        <v>834</v>
      </c>
      <c r="C287" s="849">
        <v>3149</v>
      </c>
      <c r="D287" s="849">
        <v>8</v>
      </c>
      <c r="E287" s="849" t="s">
        <v>942</v>
      </c>
      <c r="F287" s="819">
        <v>220832</v>
      </c>
      <c r="G287" s="819">
        <v>185961</v>
      </c>
      <c r="H287" s="819">
        <v>84</v>
      </c>
      <c r="I287" s="819">
        <v>0</v>
      </c>
      <c r="J287" s="819">
        <v>28</v>
      </c>
      <c r="K287" s="849" t="s">
        <v>428</v>
      </c>
    </row>
    <row r="288" spans="1:11" hidden="1">
      <c r="A288" s="819">
        <v>9</v>
      </c>
      <c r="B288" s="851" t="s">
        <v>835</v>
      </c>
      <c r="C288" s="849">
        <v>916</v>
      </c>
      <c r="D288" s="849">
        <v>9</v>
      </c>
      <c r="E288" s="849" t="s">
        <v>942</v>
      </c>
      <c r="F288" s="819">
        <v>157198</v>
      </c>
      <c r="G288" s="819">
        <v>139520</v>
      </c>
      <c r="H288" s="819">
        <v>89</v>
      </c>
      <c r="I288" s="819">
        <v>1</v>
      </c>
      <c r="J288" s="819">
        <v>28</v>
      </c>
      <c r="K288" s="849" t="s">
        <v>248</v>
      </c>
    </row>
    <row r="289" spans="1:11" hidden="1">
      <c r="A289" s="819"/>
      <c r="B289" s="848" t="s">
        <v>719</v>
      </c>
      <c r="C289" s="849"/>
      <c r="D289" s="849"/>
      <c r="E289" s="849"/>
      <c r="F289" s="819"/>
      <c r="G289" s="819"/>
      <c r="H289" s="819"/>
      <c r="I289" s="819"/>
      <c r="J289" s="819"/>
      <c r="K289" s="849"/>
    </row>
    <row r="290" spans="1:11" hidden="1">
      <c r="A290" s="819">
        <v>1</v>
      </c>
      <c r="B290" s="851" t="s">
        <v>88</v>
      </c>
      <c r="C290" s="849" t="s">
        <v>89</v>
      </c>
      <c r="D290" s="849">
        <v>1</v>
      </c>
      <c r="E290" s="849" t="s">
        <v>506</v>
      </c>
      <c r="F290" s="819"/>
      <c r="G290" s="819"/>
      <c r="H290" s="819"/>
      <c r="I290" s="819"/>
      <c r="J290" s="819"/>
      <c r="K290" s="849"/>
    </row>
    <row r="291" spans="1:11" hidden="1">
      <c r="A291" s="819">
        <v>2</v>
      </c>
      <c r="B291" s="851" t="s">
        <v>941</v>
      </c>
      <c r="C291" s="849">
        <v>842</v>
      </c>
      <c r="D291" s="849">
        <v>2</v>
      </c>
      <c r="E291" s="849" t="s">
        <v>942</v>
      </c>
      <c r="F291" s="819">
        <v>716207</v>
      </c>
      <c r="G291" s="819">
        <v>630636</v>
      </c>
      <c r="H291" s="819">
        <v>88</v>
      </c>
      <c r="I291" s="819">
        <v>0</v>
      </c>
      <c r="J291" s="819">
        <v>24</v>
      </c>
      <c r="K291" s="849" t="s">
        <v>248</v>
      </c>
    </row>
    <row r="292" spans="1:11" hidden="1">
      <c r="A292" s="819">
        <v>3</v>
      </c>
      <c r="B292" s="851" t="s">
        <v>943</v>
      </c>
      <c r="C292" s="849">
        <v>947</v>
      </c>
      <c r="D292" s="849">
        <v>3</v>
      </c>
      <c r="E292" s="849" t="s">
        <v>944</v>
      </c>
      <c r="F292" s="819">
        <v>389655</v>
      </c>
      <c r="G292" s="819">
        <v>293637</v>
      </c>
      <c r="H292" s="819">
        <v>75</v>
      </c>
      <c r="I292" s="819">
        <v>0</v>
      </c>
      <c r="J292" s="819">
        <v>24</v>
      </c>
      <c r="K292" s="849" t="s">
        <v>428</v>
      </c>
    </row>
    <row r="293" spans="1:11" hidden="1">
      <c r="A293" s="819">
        <v>4</v>
      </c>
      <c r="B293" s="851" t="s">
        <v>945</v>
      </c>
      <c r="C293" s="849">
        <v>951</v>
      </c>
      <c r="D293" s="849">
        <v>4</v>
      </c>
      <c r="E293" s="849" t="s">
        <v>946</v>
      </c>
      <c r="F293" s="819">
        <v>491705</v>
      </c>
      <c r="G293" s="819">
        <v>290459</v>
      </c>
      <c r="H293" s="819">
        <v>59</v>
      </c>
      <c r="I293" s="819">
        <v>0</v>
      </c>
      <c r="J293" s="819">
        <v>24</v>
      </c>
      <c r="K293" s="849" t="s">
        <v>248</v>
      </c>
    </row>
    <row r="294" spans="1:11" hidden="1">
      <c r="A294" s="819">
        <v>5</v>
      </c>
      <c r="B294" s="851" t="s">
        <v>947</v>
      </c>
      <c r="C294" s="849">
        <v>839</v>
      </c>
      <c r="D294" s="849">
        <v>5</v>
      </c>
      <c r="E294" s="849" t="s">
        <v>944</v>
      </c>
      <c r="F294" s="819">
        <v>911780</v>
      </c>
      <c r="G294" s="819">
        <v>693463</v>
      </c>
      <c r="H294" s="819">
        <v>76</v>
      </c>
      <c r="I294" s="819">
        <v>2</v>
      </c>
      <c r="J294" s="819">
        <v>24</v>
      </c>
      <c r="K294" s="849" t="s">
        <v>723</v>
      </c>
    </row>
    <row r="295" spans="1:11" hidden="1">
      <c r="A295" s="819">
        <v>6</v>
      </c>
      <c r="B295" s="851" t="s">
        <v>948</v>
      </c>
      <c r="C295" s="849">
        <v>2329</v>
      </c>
      <c r="D295" s="849">
        <v>6</v>
      </c>
      <c r="E295" s="849" t="s">
        <v>944</v>
      </c>
      <c r="F295" s="819">
        <v>1598226</v>
      </c>
      <c r="G295" s="819">
        <v>1219588</v>
      </c>
      <c r="H295" s="819">
        <v>76</v>
      </c>
      <c r="I295" s="819">
        <v>1</v>
      </c>
      <c r="J295" s="819">
        <v>24</v>
      </c>
      <c r="K295" s="849" t="s">
        <v>248</v>
      </c>
    </row>
    <row r="296" spans="1:11" hidden="1">
      <c r="A296" s="819">
        <v>7</v>
      </c>
      <c r="B296" s="851" t="s">
        <v>949</v>
      </c>
      <c r="C296" s="849">
        <v>9265</v>
      </c>
      <c r="D296" s="849">
        <v>7</v>
      </c>
      <c r="E296" s="849" t="s">
        <v>946</v>
      </c>
      <c r="F296" s="819">
        <v>1504352</v>
      </c>
      <c r="G296" s="819">
        <v>665391</v>
      </c>
      <c r="H296" s="819">
        <v>44</v>
      </c>
      <c r="I296" s="819">
        <v>0</v>
      </c>
      <c r="J296" s="819">
        <v>24</v>
      </c>
      <c r="K296" s="849" t="s">
        <v>248</v>
      </c>
    </row>
    <row r="297" spans="1:11" hidden="1">
      <c r="A297" s="819">
        <v>8</v>
      </c>
      <c r="B297" s="851" t="s">
        <v>685</v>
      </c>
      <c r="C297" s="849">
        <v>861</v>
      </c>
      <c r="D297" s="849">
        <v>8</v>
      </c>
      <c r="E297" s="849" t="s">
        <v>946</v>
      </c>
      <c r="F297" s="819">
        <v>1423816</v>
      </c>
      <c r="G297" s="819">
        <v>786216</v>
      </c>
      <c r="H297" s="819">
        <v>55</v>
      </c>
      <c r="I297" s="819">
        <v>1</v>
      </c>
      <c r="J297" s="819">
        <v>24</v>
      </c>
      <c r="K297" s="849" t="s">
        <v>723</v>
      </c>
    </row>
    <row r="298" spans="1:11" hidden="1">
      <c r="A298" s="819">
        <v>9</v>
      </c>
      <c r="B298" s="851" t="s">
        <v>686</v>
      </c>
      <c r="C298" s="849">
        <v>949</v>
      </c>
      <c r="D298" s="849">
        <v>9</v>
      </c>
      <c r="E298" s="849" t="s">
        <v>946</v>
      </c>
      <c r="F298" s="819">
        <v>1266904</v>
      </c>
      <c r="G298" s="819">
        <v>702248</v>
      </c>
      <c r="H298" s="819">
        <v>55</v>
      </c>
      <c r="I298" s="819">
        <v>0</v>
      </c>
      <c r="J298" s="819">
        <v>24</v>
      </c>
      <c r="K298" s="849" t="s">
        <v>248</v>
      </c>
    </row>
    <row r="299" spans="1:11" hidden="1">
      <c r="A299" s="819">
        <v>10</v>
      </c>
      <c r="B299" s="851" t="s">
        <v>687</v>
      </c>
      <c r="C299" s="849">
        <v>873</v>
      </c>
      <c r="D299" s="849">
        <v>10</v>
      </c>
      <c r="E299" s="849" t="s">
        <v>946</v>
      </c>
      <c r="F299" s="819">
        <v>109319</v>
      </c>
      <c r="G299" s="819">
        <v>34523</v>
      </c>
      <c r="H299" s="819">
        <v>32</v>
      </c>
      <c r="I299" s="819">
        <v>1</v>
      </c>
      <c r="J299" s="819">
        <v>24</v>
      </c>
      <c r="K299" s="849" t="s">
        <v>248</v>
      </c>
    </row>
    <row r="300" spans="1:11" hidden="1">
      <c r="A300" s="819">
        <v>11</v>
      </c>
      <c r="B300" s="851" t="s">
        <v>688</v>
      </c>
      <c r="C300" s="849">
        <v>893</v>
      </c>
      <c r="D300" s="849">
        <v>11</v>
      </c>
      <c r="E300" s="849" t="s">
        <v>944</v>
      </c>
      <c r="F300" s="819">
        <v>987636</v>
      </c>
      <c r="G300" s="819">
        <v>655750</v>
      </c>
      <c r="H300" s="819">
        <v>66</v>
      </c>
      <c r="I300" s="819">
        <v>0</v>
      </c>
      <c r="J300" s="819">
        <v>24</v>
      </c>
      <c r="K300" s="849" t="s">
        <v>248</v>
      </c>
    </row>
    <row r="301" spans="1:11" hidden="1">
      <c r="A301" s="819">
        <v>12</v>
      </c>
      <c r="B301" s="851" t="s">
        <v>689</v>
      </c>
      <c r="C301" s="849">
        <v>924</v>
      </c>
      <c r="D301" s="849">
        <v>12</v>
      </c>
      <c r="E301" s="849" t="s">
        <v>944</v>
      </c>
      <c r="F301" s="819">
        <v>965488</v>
      </c>
      <c r="G301" s="819">
        <v>609090</v>
      </c>
      <c r="H301" s="819">
        <v>63</v>
      </c>
      <c r="I301" s="819">
        <v>0</v>
      </c>
      <c r="J301" s="819">
        <v>24</v>
      </c>
      <c r="K301" s="849" t="s">
        <v>248</v>
      </c>
    </row>
    <row r="302" spans="1:11" hidden="1">
      <c r="A302" s="819">
        <v>13</v>
      </c>
      <c r="B302" s="851" t="s">
        <v>172</v>
      </c>
      <c r="C302" s="849">
        <v>888</v>
      </c>
      <c r="D302" s="849">
        <v>13</v>
      </c>
      <c r="E302" s="849" t="s">
        <v>942</v>
      </c>
      <c r="F302" s="819">
        <v>837830</v>
      </c>
      <c r="G302" s="819">
        <v>827863</v>
      </c>
      <c r="H302" s="819">
        <v>99</v>
      </c>
      <c r="I302" s="819">
        <v>3</v>
      </c>
      <c r="J302" s="819">
        <v>24</v>
      </c>
      <c r="K302" s="849" t="s">
        <v>723</v>
      </c>
    </row>
    <row r="303" spans="1:11" hidden="1">
      <c r="A303" s="819">
        <v>14</v>
      </c>
      <c r="B303" s="851" t="s">
        <v>350</v>
      </c>
      <c r="C303" s="849">
        <v>818</v>
      </c>
      <c r="D303" s="849">
        <v>14</v>
      </c>
      <c r="E303" s="849" t="s">
        <v>944</v>
      </c>
      <c r="F303" s="819">
        <v>392811</v>
      </c>
      <c r="G303" s="819">
        <v>277913</v>
      </c>
      <c r="H303" s="819">
        <v>71</v>
      </c>
      <c r="I303" s="819">
        <v>1</v>
      </c>
      <c r="J303" s="819">
        <v>24</v>
      </c>
      <c r="K303" s="849" t="s">
        <v>723</v>
      </c>
    </row>
    <row r="304" spans="1:11" hidden="1">
      <c r="A304" s="819">
        <v>15</v>
      </c>
      <c r="B304" s="851" t="s">
        <v>417</v>
      </c>
      <c r="C304" s="849">
        <v>220</v>
      </c>
      <c r="D304" s="849">
        <v>15</v>
      </c>
      <c r="E304" s="849" t="s">
        <v>946</v>
      </c>
      <c r="F304" s="819">
        <v>13570</v>
      </c>
      <c r="G304" s="819">
        <v>7798</v>
      </c>
      <c r="H304" s="819">
        <v>57</v>
      </c>
      <c r="I304" s="819">
        <v>3</v>
      </c>
      <c r="J304" s="819">
        <v>24</v>
      </c>
      <c r="K304" s="849" t="s">
        <v>723</v>
      </c>
    </row>
    <row r="305" spans="1:11" hidden="1">
      <c r="A305" s="819">
        <v>16</v>
      </c>
      <c r="B305" s="851" t="s">
        <v>418</v>
      </c>
      <c r="C305" s="849">
        <v>883</v>
      </c>
      <c r="D305" s="849">
        <v>16</v>
      </c>
      <c r="E305" s="849" t="s">
        <v>944</v>
      </c>
      <c r="F305" s="819">
        <v>2034</v>
      </c>
      <c r="G305" s="819">
        <v>1333</v>
      </c>
      <c r="H305" s="819">
        <v>66</v>
      </c>
      <c r="I305" s="819">
        <v>0</v>
      </c>
      <c r="J305" s="819">
        <v>24</v>
      </c>
      <c r="K305" s="849" t="s">
        <v>428</v>
      </c>
    </row>
    <row r="306" spans="1:11" hidden="1">
      <c r="A306" s="819">
        <v>17</v>
      </c>
      <c r="B306" s="851" t="s">
        <v>419</v>
      </c>
      <c r="C306" s="849">
        <v>901</v>
      </c>
      <c r="D306" s="849">
        <v>17</v>
      </c>
      <c r="E306" s="849" t="s">
        <v>944</v>
      </c>
      <c r="F306" s="819">
        <v>492128</v>
      </c>
      <c r="G306" s="819">
        <v>381544</v>
      </c>
      <c r="H306" s="819">
        <v>78</v>
      </c>
      <c r="I306" s="819">
        <v>2</v>
      </c>
      <c r="J306" s="819">
        <v>24</v>
      </c>
      <c r="K306" s="849" t="s">
        <v>723</v>
      </c>
    </row>
    <row r="307" spans="1:11" hidden="1">
      <c r="A307" s="819">
        <v>18</v>
      </c>
      <c r="B307" s="851" t="s">
        <v>420</v>
      </c>
      <c r="C307" s="849">
        <v>911</v>
      </c>
      <c r="D307" s="849">
        <v>18</v>
      </c>
      <c r="E307" s="849" t="s">
        <v>944</v>
      </c>
      <c r="F307" s="819">
        <v>155192</v>
      </c>
      <c r="G307" s="819">
        <v>121683</v>
      </c>
      <c r="H307" s="819">
        <v>78</v>
      </c>
      <c r="I307" s="819">
        <v>2</v>
      </c>
      <c r="J307" s="819">
        <v>24</v>
      </c>
      <c r="K307" s="849" t="s">
        <v>723</v>
      </c>
    </row>
    <row r="308" spans="1:11" hidden="1">
      <c r="A308" s="819">
        <v>19</v>
      </c>
      <c r="B308" s="851" t="s">
        <v>421</v>
      </c>
      <c r="C308" s="849">
        <v>906</v>
      </c>
      <c r="D308" s="849">
        <v>19</v>
      </c>
      <c r="E308" s="849" t="s">
        <v>944</v>
      </c>
      <c r="F308" s="819">
        <v>596337</v>
      </c>
      <c r="G308" s="819">
        <v>436797</v>
      </c>
      <c r="H308" s="819">
        <v>73</v>
      </c>
      <c r="I308" s="819">
        <v>1</v>
      </c>
      <c r="J308" s="819">
        <v>24</v>
      </c>
      <c r="K308" s="849" t="s">
        <v>248</v>
      </c>
    </row>
    <row r="309" spans="1:11" hidden="1">
      <c r="A309" s="819">
        <v>20</v>
      </c>
      <c r="B309" s="851" t="s">
        <v>422</v>
      </c>
      <c r="C309" s="849">
        <v>9214</v>
      </c>
      <c r="D309" s="849">
        <v>20</v>
      </c>
      <c r="E309" s="849" t="s">
        <v>944</v>
      </c>
      <c r="F309" s="819">
        <v>332989</v>
      </c>
      <c r="G309" s="819">
        <v>222800</v>
      </c>
      <c r="H309" s="819">
        <v>67</v>
      </c>
      <c r="I309" s="819">
        <v>0</v>
      </c>
      <c r="J309" s="819">
        <v>24</v>
      </c>
      <c r="K309" s="849" t="s">
        <v>248</v>
      </c>
    </row>
    <row r="310" spans="1:11" hidden="1">
      <c r="A310" s="819">
        <v>21</v>
      </c>
      <c r="B310" s="851" t="s">
        <v>423</v>
      </c>
      <c r="C310" s="849">
        <v>827</v>
      </c>
      <c r="D310" s="849">
        <v>21</v>
      </c>
      <c r="E310" s="849" t="s">
        <v>946</v>
      </c>
      <c r="F310" s="819">
        <v>1026129</v>
      </c>
      <c r="G310" s="819">
        <v>599136</v>
      </c>
      <c r="H310" s="819">
        <v>58</v>
      </c>
      <c r="I310" s="819">
        <v>1</v>
      </c>
      <c r="J310" s="819">
        <v>24</v>
      </c>
      <c r="K310" s="849" t="s">
        <v>248</v>
      </c>
    </row>
    <row r="311" spans="1:11" hidden="1">
      <c r="A311" s="819">
        <v>22</v>
      </c>
      <c r="B311" s="851" t="s">
        <v>424</v>
      </c>
      <c r="C311" s="849">
        <v>919</v>
      </c>
      <c r="D311" s="849">
        <v>22</v>
      </c>
      <c r="E311" s="849" t="s">
        <v>944</v>
      </c>
      <c r="F311" s="819">
        <v>138119</v>
      </c>
      <c r="G311" s="819">
        <v>99218</v>
      </c>
      <c r="H311" s="819">
        <v>72</v>
      </c>
      <c r="I311" s="819">
        <v>0</v>
      </c>
      <c r="J311" s="819">
        <v>24</v>
      </c>
      <c r="K311" s="849" t="s">
        <v>428</v>
      </c>
    </row>
    <row r="312" spans="1:11" hidden="1">
      <c r="A312" s="819">
        <v>23</v>
      </c>
      <c r="B312" s="851" t="s">
        <v>425</v>
      </c>
      <c r="C312" s="849">
        <v>8032</v>
      </c>
      <c r="D312" s="849">
        <v>23</v>
      </c>
      <c r="E312" s="849" t="s">
        <v>942</v>
      </c>
      <c r="F312" s="819">
        <v>8620</v>
      </c>
      <c r="G312" s="819">
        <v>8510</v>
      </c>
      <c r="H312" s="819">
        <v>99</v>
      </c>
      <c r="I312" s="819">
        <v>17</v>
      </c>
      <c r="J312" s="819">
        <v>24</v>
      </c>
      <c r="K312" s="849" t="s">
        <v>265</v>
      </c>
    </row>
    <row r="313" spans="1:11" hidden="1">
      <c r="A313" s="819">
        <v>24</v>
      </c>
      <c r="B313" s="851" t="s">
        <v>426</v>
      </c>
      <c r="C313" s="849">
        <v>973</v>
      </c>
      <c r="D313" s="849">
        <v>24</v>
      </c>
      <c r="E313" s="849" t="s">
        <v>946</v>
      </c>
      <c r="F313" s="819">
        <v>1451033</v>
      </c>
      <c r="G313" s="819">
        <v>761968</v>
      </c>
      <c r="H313" s="819">
        <v>53</v>
      </c>
      <c r="I313" s="819">
        <v>0</v>
      </c>
      <c r="J313" s="819">
        <v>24</v>
      </c>
      <c r="K313" s="849" t="s">
        <v>248</v>
      </c>
    </row>
    <row r="314" spans="1:11" hidden="1">
      <c r="A314" s="819">
        <v>25</v>
      </c>
      <c r="B314" s="851" t="s">
        <v>427</v>
      </c>
      <c r="C314" s="849">
        <v>8037</v>
      </c>
      <c r="D314" s="849">
        <v>25</v>
      </c>
      <c r="E314" s="849" t="s">
        <v>942</v>
      </c>
      <c r="F314" s="819">
        <v>26808</v>
      </c>
      <c r="G314" s="819">
        <v>26660</v>
      </c>
      <c r="H314" s="819">
        <v>99</v>
      </c>
      <c r="I314" s="819">
        <v>17</v>
      </c>
      <c r="J314" s="819">
        <v>24</v>
      </c>
      <c r="K314" s="849" t="s">
        <v>265</v>
      </c>
    </row>
    <row r="315" spans="1:11" hidden="1">
      <c r="A315" s="819">
        <v>26</v>
      </c>
      <c r="B315" s="851" t="s">
        <v>856</v>
      </c>
      <c r="C315" s="849">
        <v>9280</v>
      </c>
      <c r="D315" s="849">
        <v>26</v>
      </c>
      <c r="E315" s="849" t="s">
        <v>946</v>
      </c>
      <c r="F315" s="819">
        <v>128381</v>
      </c>
      <c r="G315" s="819">
        <v>71429</v>
      </c>
      <c r="H315" s="819">
        <v>56</v>
      </c>
      <c r="I315" s="819">
        <v>1</v>
      </c>
      <c r="J315" s="819">
        <v>24</v>
      </c>
      <c r="K315" s="849" t="s">
        <v>248</v>
      </c>
    </row>
    <row r="316" spans="1:11" hidden="1">
      <c r="A316" s="819">
        <v>27</v>
      </c>
      <c r="B316" s="851" t="s">
        <v>857</v>
      </c>
      <c r="C316" s="849">
        <v>9283</v>
      </c>
      <c r="D316" s="849">
        <v>27</v>
      </c>
      <c r="E316" s="849" t="s">
        <v>944</v>
      </c>
      <c r="F316" s="819">
        <v>34694</v>
      </c>
      <c r="G316" s="819">
        <v>26651</v>
      </c>
      <c r="H316" s="819">
        <v>77</v>
      </c>
      <c r="I316" s="819">
        <v>0</v>
      </c>
      <c r="J316" s="819">
        <v>24</v>
      </c>
      <c r="K316" s="849" t="s">
        <v>428</v>
      </c>
    </row>
    <row r="317" spans="1:11" hidden="1">
      <c r="A317" s="819">
        <v>28</v>
      </c>
      <c r="B317" s="851" t="s">
        <v>858</v>
      </c>
      <c r="C317" s="849">
        <v>844</v>
      </c>
      <c r="D317" s="849">
        <v>28</v>
      </c>
      <c r="E317" s="849" t="s">
        <v>946</v>
      </c>
      <c r="F317" s="819">
        <v>2274316</v>
      </c>
      <c r="G317" s="819">
        <v>833982</v>
      </c>
      <c r="H317" s="819">
        <v>37</v>
      </c>
      <c r="I317" s="819">
        <v>0</v>
      </c>
      <c r="J317" s="819">
        <v>24</v>
      </c>
      <c r="K317" s="849" t="s">
        <v>248</v>
      </c>
    </row>
    <row r="318" spans="1:11" hidden="1">
      <c r="A318" s="819">
        <v>29</v>
      </c>
      <c r="B318" s="851" t="s">
        <v>859</v>
      </c>
      <c r="C318" s="849">
        <v>857</v>
      </c>
      <c r="D318" s="849">
        <v>29</v>
      </c>
      <c r="E318" s="849" t="s">
        <v>946</v>
      </c>
      <c r="F318" s="819">
        <v>92158</v>
      </c>
      <c r="G318" s="819">
        <v>54741</v>
      </c>
      <c r="H318" s="819">
        <v>59</v>
      </c>
      <c r="I318" s="819">
        <v>0</v>
      </c>
      <c r="J318" s="819">
        <v>24</v>
      </c>
      <c r="K318" s="849" t="s">
        <v>428</v>
      </c>
    </row>
    <row r="319" spans="1:11" hidden="1">
      <c r="A319" s="819">
        <v>30</v>
      </c>
      <c r="B319" s="851" t="s">
        <v>165</v>
      </c>
      <c r="C319" s="849">
        <v>9255</v>
      </c>
      <c r="D319" s="849">
        <v>30</v>
      </c>
      <c r="E319" s="849" t="s">
        <v>942</v>
      </c>
      <c r="F319" s="819">
        <v>385309</v>
      </c>
      <c r="G319" s="819">
        <v>358731</v>
      </c>
      <c r="H319" s="819">
        <v>93</v>
      </c>
      <c r="I319" s="819">
        <v>0</v>
      </c>
      <c r="J319" s="819">
        <v>24</v>
      </c>
      <c r="K319" s="849" t="s">
        <v>248</v>
      </c>
    </row>
    <row r="320" spans="1:11" hidden="1">
      <c r="A320" s="819">
        <v>31</v>
      </c>
      <c r="B320" s="851" t="s">
        <v>166</v>
      </c>
      <c r="C320" s="849">
        <v>8033</v>
      </c>
      <c r="D320" s="849">
        <v>31</v>
      </c>
      <c r="E320" s="849" t="s">
        <v>942</v>
      </c>
      <c r="F320" s="819">
        <v>52586</v>
      </c>
      <c r="G320" s="819">
        <v>52420</v>
      </c>
      <c r="H320" s="819">
        <v>100</v>
      </c>
      <c r="I320" s="819">
        <v>26</v>
      </c>
      <c r="J320" s="819">
        <v>24</v>
      </c>
      <c r="K320" s="849" t="s">
        <v>813</v>
      </c>
    </row>
    <row r="321" spans="1:11" hidden="1">
      <c r="A321" s="819">
        <v>32</v>
      </c>
      <c r="B321" s="851" t="s">
        <v>167</v>
      </c>
      <c r="C321" s="849">
        <v>8088</v>
      </c>
      <c r="D321" s="849">
        <v>32</v>
      </c>
      <c r="E321" s="849" t="s">
        <v>942</v>
      </c>
      <c r="F321" s="819">
        <v>667057</v>
      </c>
      <c r="G321" s="819">
        <v>539073</v>
      </c>
      <c r="H321" s="819">
        <v>81</v>
      </c>
      <c r="I321" s="819">
        <v>0</v>
      </c>
      <c r="J321" s="819">
        <v>24</v>
      </c>
      <c r="K321" s="849" t="s">
        <v>428</v>
      </c>
    </row>
    <row r="322" spans="1:11" hidden="1">
      <c r="A322" s="819">
        <v>33</v>
      </c>
      <c r="B322" s="851" t="s">
        <v>168</v>
      </c>
      <c r="C322" s="849">
        <v>950</v>
      </c>
      <c r="D322" s="849">
        <v>33</v>
      </c>
      <c r="E322" s="849" t="s">
        <v>946</v>
      </c>
      <c r="F322" s="819">
        <v>858127</v>
      </c>
      <c r="G322" s="819">
        <v>335613</v>
      </c>
      <c r="H322" s="819">
        <v>39</v>
      </c>
      <c r="I322" s="819">
        <v>0</v>
      </c>
      <c r="J322" s="819">
        <v>24</v>
      </c>
      <c r="K322" s="849" t="s">
        <v>248</v>
      </c>
    </row>
    <row r="323" spans="1:11" hidden="1">
      <c r="A323" s="819">
        <v>34</v>
      </c>
      <c r="B323" s="851" t="s">
        <v>642</v>
      </c>
      <c r="C323" s="849">
        <v>860</v>
      </c>
      <c r="D323" s="849">
        <v>34</v>
      </c>
      <c r="E323" s="849" t="s">
        <v>942</v>
      </c>
      <c r="F323" s="819">
        <v>1339190</v>
      </c>
      <c r="G323" s="819">
        <v>1286681</v>
      </c>
      <c r="H323" s="819">
        <v>96</v>
      </c>
      <c r="I323" s="819">
        <v>1</v>
      </c>
      <c r="J323" s="819">
        <v>24</v>
      </c>
      <c r="K323" s="849" t="s">
        <v>723</v>
      </c>
    </row>
    <row r="324" spans="1:11" hidden="1">
      <c r="A324" s="819">
        <v>35</v>
      </c>
      <c r="B324" s="851" t="s">
        <v>643</v>
      </c>
      <c r="C324" s="849">
        <v>892</v>
      </c>
      <c r="D324" s="849">
        <v>35</v>
      </c>
      <c r="E324" s="849" t="s">
        <v>944</v>
      </c>
      <c r="F324" s="819">
        <v>426814</v>
      </c>
      <c r="G324" s="819">
        <v>292023</v>
      </c>
      <c r="H324" s="819">
        <v>68</v>
      </c>
      <c r="I324" s="819">
        <v>0</v>
      </c>
      <c r="J324" s="819">
        <v>24</v>
      </c>
      <c r="K324" s="849" t="s">
        <v>428</v>
      </c>
    </row>
    <row r="325" spans="1:11" hidden="1">
      <c r="A325" s="819"/>
      <c r="B325" s="848" t="s">
        <v>876</v>
      </c>
      <c r="C325" s="849"/>
      <c r="D325" s="849"/>
      <c r="E325" s="849"/>
      <c r="F325" s="819"/>
      <c r="G325" s="819"/>
      <c r="H325" s="819"/>
      <c r="I325" s="819"/>
      <c r="J325" s="819"/>
      <c r="K325" s="849"/>
    </row>
    <row r="326" spans="1:11" hidden="1">
      <c r="A326" s="819">
        <v>1</v>
      </c>
      <c r="B326" s="851" t="s">
        <v>88</v>
      </c>
      <c r="C326" s="849" t="s">
        <v>89</v>
      </c>
      <c r="D326" s="849">
        <v>1</v>
      </c>
      <c r="E326" s="849" t="s">
        <v>506</v>
      </c>
      <c r="F326" s="819"/>
      <c r="G326" s="819"/>
      <c r="H326" s="819"/>
      <c r="I326" s="819"/>
      <c r="J326" s="819"/>
      <c r="K326" s="849"/>
    </row>
    <row r="327" spans="1:11" hidden="1">
      <c r="A327" s="819">
        <v>2</v>
      </c>
      <c r="B327" s="851" t="s">
        <v>836</v>
      </c>
      <c r="C327" s="849">
        <v>8089</v>
      </c>
      <c r="D327" s="849">
        <v>2</v>
      </c>
      <c r="E327" s="849" t="s">
        <v>942</v>
      </c>
      <c r="F327" s="819">
        <v>205087</v>
      </c>
      <c r="G327" s="819">
        <v>198417</v>
      </c>
      <c r="H327" s="819">
        <v>97</v>
      </c>
      <c r="I327" s="819">
        <v>0</v>
      </c>
      <c r="J327" s="819">
        <v>23</v>
      </c>
      <c r="K327" s="849" t="s">
        <v>428</v>
      </c>
    </row>
    <row r="328" spans="1:11" hidden="1">
      <c r="A328" s="819">
        <v>3</v>
      </c>
      <c r="B328" s="851" t="s">
        <v>483</v>
      </c>
      <c r="C328" s="849">
        <v>243</v>
      </c>
      <c r="D328" s="849">
        <v>3</v>
      </c>
      <c r="E328" s="849" t="s">
        <v>942</v>
      </c>
      <c r="F328" s="819">
        <v>1289199</v>
      </c>
      <c r="G328" s="819">
        <v>1054791</v>
      </c>
      <c r="H328" s="819">
        <v>82</v>
      </c>
      <c r="I328" s="819">
        <v>3</v>
      </c>
      <c r="J328" s="819">
        <v>23</v>
      </c>
      <c r="K328" s="849" t="s">
        <v>723</v>
      </c>
    </row>
    <row r="329" spans="1:11" hidden="1">
      <c r="A329" s="819">
        <v>4</v>
      </c>
      <c r="B329" s="851" t="s">
        <v>310</v>
      </c>
      <c r="C329" s="849">
        <v>217</v>
      </c>
      <c r="D329" s="849">
        <v>4</v>
      </c>
      <c r="E329" s="849" t="s">
        <v>944</v>
      </c>
      <c r="F329" s="819">
        <v>866746</v>
      </c>
      <c r="G329" s="819">
        <v>643745</v>
      </c>
      <c r="H329" s="819">
        <v>74</v>
      </c>
      <c r="I329" s="819">
        <v>0</v>
      </c>
      <c r="J329" s="819">
        <v>23</v>
      </c>
      <c r="K329" s="849" t="s">
        <v>248</v>
      </c>
    </row>
    <row r="330" spans="1:11" hidden="1">
      <c r="A330" s="819">
        <v>5</v>
      </c>
      <c r="B330" s="851" t="s">
        <v>311</v>
      </c>
      <c r="C330" s="849">
        <v>307</v>
      </c>
      <c r="D330" s="849">
        <v>5</v>
      </c>
      <c r="E330" s="849" t="s">
        <v>944</v>
      </c>
      <c r="F330" s="819">
        <v>47706</v>
      </c>
      <c r="G330" s="819">
        <v>37263</v>
      </c>
      <c r="H330" s="819">
        <v>78</v>
      </c>
      <c r="I330" s="819">
        <v>0</v>
      </c>
      <c r="J330" s="819">
        <v>23</v>
      </c>
      <c r="K330" s="849" t="s">
        <v>248</v>
      </c>
    </row>
    <row r="331" spans="1:11" hidden="1">
      <c r="A331" s="819">
        <v>6</v>
      </c>
      <c r="B331" s="851" t="s">
        <v>312</v>
      </c>
      <c r="C331" s="849">
        <v>313</v>
      </c>
      <c r="D331" s="849">
        <v>6</v>
      </c>
      <c r="E331" s="849" t="s">
        <v>944</v>
      </c>
      <c r="F331" s="819">
        <v>604106</v>
      </c>
      <c r="G331" s="819">
        <v>439731</v>
      </c>
      <c r="H331" s="819">
        <v>73</v>
      </c>
      <c r="I331" s="819">
        <v>0</v>
      </c>
      <c r="J331" s="819">
        <v>23</v>
      </c>
      <c r="K331" s="849" t="s">
        <v>248</v>
      </c>
    </row>
    <row r="332" spans="1:11" hidden="1">
      <c r="A332" s="819">
        <v>7</v>
      </c>
      <c r="B332" s="851" t="s">
        <v>313</v>
      </c>
      <c r="C332" s="849">
        <v>229</v>
      </c>
      <c r="D332" s="849">
        <v>7</v>
      </c>
      <c r="E332" s="849" t="s">
        <v>942</v>
      </c>
      <c r="F332" s="819">
        <v>516966</v>
      </c>
      <c r="G332" s="819">
        <v>432847</v>
      </c>
      <c r="H332" s="819">
        <v>84</v>
      </c>
      <c r="I332" s="819">
        <v>1</v>
      </c>
      <c r="J332" s="819">
        <v>23</v>
      </c>
      <c r="K332" s="849" t="s">
        <v>723</v>
      </c>
    </row>
    <row r="333" spans="1:11" hidden="1">
      <c r="A333" s="819">
        <v>8</v>
      </c>
      <c r="B333" s="851" t="s">
        <v>314</v>
      </c>
      <c r="C333" s="849">
        <v>9290</v>
      </c>
      <c r="D333" s="849">
        <v>8</v>
      </c>
      <c r="E333" s="849" t="s">
        <v>946</v>
      </c>
      <c r="F333" s="819">
        <v>31891</v>
      </c>
      <c r="G333" s="819">
        <v>7983</v>
      </c>
      <c r="H333" s="819">
        <v>25</v>
      </c>
      <c r="I333" s="819">
        <v>0</v>
      </c>
      <c r="J333" s="819">
        <v>23</v>
      </c>
      <c r="K333" s="849" t="s">
        <v>248</v>
      </c>
    </row>
    <row r="334" spans="1:11" hidden="1">
      <c r="A334" s="819">
        <v>9</v>
      </c>
      <c r="B334" s="851" t="s">
        <v>315</v>
      </c>
      <c r="C334" s="849">
        <v>9213</v>
      </c>
      <c r="D334" s="849">
        <v>9</v>
      </c>
      <c r="E334" s="849" t="s">
        <v>942</v>
      </c>
      <c r="F334" s="819">
        <v>178304</v>
      </c>
      <c r="G334" s="819">
        <v>168106</v>
      </c>
      <c r="H334" s="819">
        <v>94</v>
      </c>
      <c r="I334" s="819">
        <v>1</v>
      </c>
      <c r="J334" s="819">
        <v>23</v>
      </c>
      <c r="K334" s="849" t="s">
        <v>723</v>
      </c>
    </row>
    <row r="335" spans="1:11" hidden="1">
      <c r="A335" s="819">
        <v>10</v>
      </c>
      <c r="B335" s="851" t="s">
        <v>316</v>
      </c>
      <c r="C335" s="849">
        <v>894</v>
      </c>
      <c r="D335" s="849">
        <v>10</v>
      </c>
      <c r="E335" s="849" t="s">
        <v>946</v>
      </c>
      <c r="F335" s="819">
        <v>657658</v>
      </c>
      <c r="G335" s="819">
        <v>310203</v>
      </c>
      <c r="H335" s="819">
        <v>47</v>
      </c>
      <c r="I335" s="819">
        <v>0</v>
      </c>
      <c r="J335" s="819">
        <v>23</v>
      </c>
      <c r="K335" s="849" t="s">
        <v>248</v>
      </c>
    </row>
    <row r="336" spans="1:11" hidden="1">
      <c r="A336" s="819">
        <v>11</v>
      </c>
      <c r="B336" s="851" t="s">
        <v>317</v>
      </c>
      <c r="C336" s="849">
        <v>230</v>
      </c>
      <c r="D336" s="849">
        <v>11</v>
      </c>
      <c r="E336" s="849" t="s">
        <v>944</v>
      </c>
      <c r="F336" s="819">
        <v>100403</v>
      </c>
      <c r="G336" s="819">
        <v>76006</v>
      </c>
      <c r="H336" s="819">
        <v>76</v>
      </c>
      <c r="I336" s="819">
        <v>0</v>
      </c>
      <c r="J336" s="819">
        <v>23</v>
      </c>
      <c r="K336" s="849" t="s">
        <v>248</v>
      </c>
    </row>
    <row r="337" spans="1:11" hidden="1">
      <c r="A337" s="819">
        <v>12</v>
      </c>
      <c r="B337" s="851" t="s">
        <v>273</v>
      </c>
      <c r="C337" s="849">
        <v>9272</v>
      </c>
      <c r="D337" s="849">
        <v>12</v>
      </c>
      <c r="E337" s="849" t="s">
        <v>942</v>
      </c>
      <c r="F337" s="819">
        <v>29207</v>
      </c>
      <c r="G337" s="819">
        <v>28124</v>
      </c>
      <c r="H337" s="819">
        <v>96</v>
      </c>
      <c r="I337" s="819">
        <v>1</v>
      </c>
      <c r="J337" s="819">
        <v>23</v>
      </c>
      <c r="K337" s="849" t="s">
        <v>248</v>
      </c>
    </row>
    <row r="338" spans="1:11" hidden="1">
      <c r="A338" s="819">
        <v>13</v>
      </c>
      <c r="B338" s="851" t="s">
        <v>274</v>
      </c>
      <c r="C338" s="849">
        <v>907</v>
      </c>
      <c r="D338" s="849">
        <v>13</v>
      </c>
      <c r="E338" s="849" t="s">
        <v>944</v>
      </c>
      <c r="F338" s="819">
        <v>80773</v>
      </c>
      <c r="G338" s="819">
        <v>61762</v>
      </c>
      <c r="H338" s="819">
        <v>76</v>
      </c>
      <c r="I338" s="819">
        <v>3</v>
      </c>
      <c r="J338" s="819">
        <v>23</v>
      </c>
      <c r="K338" s="849" t="s">
        <v>723</v>
      </c>
    </row>
    <row r="339" spans="1:11" hidden="1">
      <c r="A339" s="819">
        <v>14</v>
      </c>
      <c r="B339" s="851" t="s">
        <v>275</v>
      </c>
      <c r="C339" s="849">
        <v>8050</v>
      </c>
      <c r="D339" s="849">
        <v>14</v>
      </c>
      <c r="E339" s="849" t="s">
        <v>942</v>
      </c>
      <c r="F339" s="819">
        <v>360630</v>
      </c>
      <c r="G339" s="819">
        <v>323440</v>
      </c>
      <c r="H339" s="819">
        <v>90</v>
      </c>
      <c r="I339" s="819">
        <v>1</v>
      </c>
      <c r="J339" s="819">
        <v>23</v>
      </c>
      <c r="K339" s="849" t="s">
        <v>248</v>
      </c>
    </row>
    <row r="340" spans="1:11" hidden="1">
      <c r="A340" s="819">
        <v>15</v>
      </c>
      <c r="B340" s="851" t="s">
        <v>276</v>
      </c>
      <c r="C340" s="849">
        <v>244</v>
      </c>
      <c r="D340" s="849">
        <v>15</v>
      </c>
      <c r="E340" s="849" t="s">
        <v>944</v>
      </c>
      <c r="F340" s="819">
        <v>227662</v>
      </c>
      <c r="G340" s="819">
        <v>151209</v>
      </c>
      <c r="H340" s="819">
        <v>66</v>
      </c>
      <c r="I340" s="819">
        <v>4</v>
      </c>
      <c r="J340" s="819">
        <v>23</v>
      </c>
      <c r="K340" s="849" t="s">
        <v>723</v>
      </c>
    </row>
    <row r="341" spans="1:11" hidden="1">
      <c r="A341" s="819">
        <v>16</v>
      </c>
      <c r="B341" s="851" t="s">
        <v>277</v>
      </c>
      <c r="C341" s="849">
        <v>890</v>
      </c>
      <c r="D341" s="849">
        <v>16</v>
      </c>
      <c r="E341" s="849" t="s">
        <v>944</v>
      </c>
      <c r="F341" s="819">
        <v>613687</v>
      </c>
      <c r="G341" s="819">
        <v>447947</v>
      </c>
      <c r="H341" s="819">
        <v>73</v>
      </c>
      <c r="I341" s="819">
        <v>0</v>
      </c>
      <c r="J341" s="819">
        <v>23</v>
      </c>
      <c r="K341" s="849" t="s">
        <v>428</v>
      </c>
    </row>
    <row r="342" spans="1:11" hidden="1">
      <c r="A342" s="819">
        <v>17</v>
      </c>
      <c r="B342" s="851" t="s">
        <v>278</v>
      </c>
      <c r="C342" s="849">
        <v>891</v>
      </c>
      <c r="D342" s="849">
        <v>17</v>
      </c>
      <c r="E342" s="849" t="s">
        <v>946</v>
      </c>
      <c r="F342" s="819">
        <v>528250</v>
      </c>
      <c r="G342" s="819">
        <v>313779</v>
      </c>
      <c r="H342" s="819">
        <v>59</v>
      </c>
      <c r="I342" s="819">
        <v>0</v>
      </c>
      <c r="J342" s="819">
        <v>23</v>
      </c>
      <c r="K342" s="849" t="s">
        <v>248</v>
      </c>
    </row>
    <row r="343" spans="1:11" hidden="1">
      <c r="A343" s="819"/>
      <c r="B343" s="848" t="s">
        <v>481</v>
      </c>
      <c r="C343" s="849"/>
      <c r="D343" s="849"/>
      <c r="E343" s="849"/>
      <c r="F343" s="819"/>
      <c r="G343" s="819"/>
      <c r="H343" s="819"/>
      <c r="I343" s="819"/>
      <c r="J343" s="819"/>
      <c r="K343" s="849"/>
    </row>
    <row r="344" spans="1:11" hidden="1">
      <c r="A344" s="819">
        <v>1</v>
      </c>
      <c r="B344" s="851" t="s">
        <v>88</v>
      </c>
      <c r="C344" s="849" t="s">
        <v>89</v>
      </c>
      <c r="D344" s="849">
        <v>1</v>
      </c>
      <c r="E344" s="849" t="s">
        <v>506</v>
      </c>
      <c r="F344" s="819"/>
      <c r="G344" s="819"/>
      <c r="H344" s="819"/>
      <c r="I344" s="819"/>
      <c r="J344" s="819"/>
      <c r="K344" s="849"/>
    </row>
    <row r="345" spans="1:11" hidden="1">
      <c r="A345" s="819">
        <v>2</v>
      </c>
      <c r="B345" s="851" t="s">
        <v>318</v>
      </c>
      <c r="C345" s="849">
        <v>909</v>
      </c>
      <c r="D345" s="849">
        <v>2</v>
      </c>
      <c r="E345" s="849" t="s">
        <v>512</v>
      </c>
      <c r="F345" s="819">
        <v>178529</v>
      </c>
      <c r="G345" s="819">
        <v>131606</v>
      </c>
      <c r="H345" s="819">
        <v>74</v>
      </c>
      <c r="I345" s="819">
        <v>3</v>
      </c>
      <c r="J345" s="819">
        <v>31</v>
      </c>
      <c r="K345" s="849" t="s">
        <v>319</v>
      </c>
    </row>
    <row r="346" spans="1:11" hidden="1">
      <c r="A346" s="819"/>
      <c r="B346" s="848" t="s">
        <v>251</v>
      </c>
      <c r="C346" s="849"/>
      <c r="D346" s="849"/>
      <c r="E346" s="849"/>
      <c r="F346" s="819"/>
      <c r="G346" s="819"/>
      <c r="H346" s="819"/>
      <c r="I346" s="819"/>
      <c r="J346" s="819"/>
      <c r="K346" s="849"/>
    </row>
    <row r="347" spans="1:11" hidden="1">
      <c r="A347" s="819">
        <v>1</v>
      </c>
      <c r="B347" s="851" t="s">
        <v>88</v>
      </c>
      <c r="C347" s="849" t="s">
        <v>89</v>
      </c>
      <c r="D347" s="849">
        <v>1</v>
      </c>
      <c r="E347" s="849" t="s">
        <v>506</v>
      </c>
      <c r="F347" s="819"/>
      <c r="G347" s="819"/>
      <c r="H347" s="819"/>
      <c r="I347" s="819"/>
      <c r="J347" s="819"/>
      <c r="K347" s="849"/>
    </row>
    <row r="348" spans="1:11" hidden="1">
      <c r="A348" s="819">
        <v>2</v>
      </c>
      <c r="B348" s="851" t="s">
        <v>99</v>
      </c>
      <c r="C348" s="849">
        <v>9286</v>
      </c>
      <c r="D348" s="849">
        <v>2</v>
      </c>
      <c r="E348" s="849" t="s">
        <v>510</v>
      </c>
      <c r="F348" s="819">
        <v>60762</v>
      </c>
      <c r="G348" s="819">
        <v>60568</v>
      </c>
      <c r="H348" s="819">
        <v>100</v>
      </c>
      <c r="I348" s="819">
        <v>23</v>
      </c>
      <c r="J348" s="819">
        <v>21</v>
      </c>
      <c r="K348" s="849" t="s">
        <v>100</v>
      </c>
    </row>
    <row r="349" spans="1:11" hidden="1">
      <c r="A349" s="819">
        <v>3</v>
      </c>
      <c r="B349" s="851" t="s">
        <v>101</v>
      </c>
      <c r="C349" s="849">
        <v>260</v>
      </c>
      <c r="D349" s="849">
        <v>3</v>
      </c>
      <c r="E349" s="849" t="s">
        <v>510</v>
      </c>
      <c r="F349" s="819">
        <v>4547895</v>
      </c>
      <c r="G349" s="819">
        <v>4521743</v>
      </c>
      <c r="H349" s="819">
        <v>99</v>
      </c>
      <c r="I349" s="819">
        <v>0</v>
      </c>
      <c r="J349" s="819">
        <v>21</v>
      </c>
      <c r="K349" s="849" t="s">
        <v>102</v>
      </c>
    </row>
    <row r="350" spans="1:11" hidden="1">
      <c r="A350" s="819">
        <v>4</v>
      </c>
      <c r="B350" s="851" t="s">
        <v>103</v>
      </c>
      <c r="C350" s="849">
        <v>261</v>
      </c>
      <c r="D350" s="849">
        <v>4</v>
      </c>
      <c r="E350" s="849" t="s">
        <v>510</v>
      </c>
      <c r="F350" s="819">
        <v>3469068</v>
      </c>
      <c r="G350" s="819">
        <v>3447899</v>
      </c>
      <c r="H350" s="819">
        <v>99</v>
      </c>
      <c r="I350" s="819">
        <v>0</v>
      </c>
      <c r="J350" s="819">
        <v>21</v>
      </c>
      <c r="K350" s="849" t="s">
        <v>104</v>
      </c>
    </row>
    <row r="351" spans="1:11" hidden="1">
      <c r="A351" s="819">
        <v>5</v>
      </c>
      <c r="B351" s="851" t="s">
        <v>105</v>
      </c>
      <c r="C351" s="849">
        <v>274</v>
      </c>
      <c r="D351" s="849">
        <v>5</v>
      </c>
      <c r="E351" s="849" t="s">
        <v>510</v>
      </c>
      <c r="F351" s="819">
        <v>228299</v>
      </c>
      <c r="G351" s="819">
        <v>227208</v>
      </c>
      <c r="H351" s="819">
        <v>100</v>
      </c>
      <c r="I351" s="819">
        <v>0</v>
      </c>
      <c r="J351" s="819">
        <v>21</v>
      </c>
      <c r="K351" s="849" t="s">
        <v>104</v>
      </c>
    </row>
    <row r="352" spans="1:11" hidden="1">
      <c r="A352" s="819">
        <v>6</v>
      </c>
      <c r="B352" s="851" t="s">
        <v>106</v>
      </c>
      <c r="C352" s="849">
        <v>309</v>
      </c>
      <c r="D352" s="849">
        <v>6</v>
      </c>
      <c r="E352" s="849" t="s">
        <v>510</v>
      </c>
      <c r="F352" s="819">
        <v>828389</v>
      </c>
      <c r="G352" s="819">
        <v>821569</v>
      </c>
      <c r="H352" s="819">
        <v>99</v>
      </c>
      <c r="I352" s="819">
        <v>0</v>
      </c>
      <c r="J352" s="819">
        <v>21</v>
      </c>
      <c r="K352" s="849" t="s">
        <v>102</v>
      </c>
    </row>
    <row r="353" spans="1:11" hidden="1">
      <c r="A353" s="819">
        <v>7</v>
      </c>
      <c r="B353" s="851" t="s">
        <v>107</v>
      </c>
      <c r="C353" s="849">
        <v>277</v>
      </c>
      <c r="D353" s="849">
        <v>7</v>
      </c>
      <c r="E353" s="849" t="s">
        <v>510</v>
      </c>
      <c r="F353" s="819">
        <v>453817</v>
      </c>
      <c r="G353" s="819">
        <v>449675</v>
      </c>
      <c r="H353" s="819">
        <v>99</v>
      </c>
      <c r="I353" s="819">
        <v>3</v>
      </c>
      <c r="J353" s="819">
        <v>21</v>
      </c>
      <c r="K353" s="849" t="s">
        <v>319</v>
      </c>
    </row>
    <row r="354" spans="1:11" hidden="1">
      <c r="A354" s="819"/>
      <c r="B354" s="848" t="s">
        <v>431</v>
      </c>
      <c r="C354" s="849"/>
      <c r="D354" s="849"/>
      <c r="E354" s="849"/>
      <c r="F354" s="819"/>
      <c r="G354" s="819"/>
      <c r="H354" s="819"/>
      <c r="I354" s="819"/>
      <c r="J354" s="819"/>
      <c r="K354" s="849"/>
    </row>
    <row r="355" spans="1:11" hidden="1">
      <c r="A355" s="819">
        <v>1</v>
      </c>
      <c r="B355" s="851" t="s">
        <v>88</v>
      </c>
      <c r="C355" s="849" t="s">
        <v>89</v>
      </c>
      <c r="D355" s="849">
        <v>1</v>
      </c>
      <c r="E355" s="849" t="s">
        <v>506</v>
      </c>
      <c r="F355" s="819"/>
      <c r="G355" s="819"/>
      <c r="H355" s="819"/>
      <c r="I355" s="819"/>
      <c r="J355" s="819"/>
      <c r="K355" s="849"/>
    </row>
    <row r="356" spans="1:11" hidden="1">
      <c r="A356" s="819">
        <v>2</v>
      </c>
      <c r="B356" s="851" t="s">
        <v>108</v>
      </c>
      <c r="C356" s="849">
        <v>875</v>
      </c>
      <c r="D356" s="849">
        <v>2</v>
      </c>
      <c r="E356" s="849" t="s">
        <v>510</v>
      </c>
      <c r="F356" s="819">
        <v>165279</v>
      </c>
      <c r="G356" s="819">
        <v>160228</v>
      </c>
      <c r="H356" s="819">
        <v>97</v>
      </c>
      <c r="I356" s="819">
        <v>0</v>
      </c>
      <c r="J356" s="819">
        <v>16</v>
      </c>
      <c r="K356" s="849" t="s">
        <v>102</v>
      </c>
    </row>
    <row r="357" spans="1:11" hidden="1">
      <c r="A357" s="819">
        <v>3</v>
      </c>
      <c r="B357" s="851" t="s">
        <v>109</v>
      </c>
      <c r="C357" s="849">
        <v>854</v>
      </c>
      <c r="D357" s="849">
        <v>3</v>
      </c>
      <c r="E357" s="849" t="s">
        <v>510</v>
      </c>
      <c r="F357" s="819">
        <v>832106</v>
      </c>
      <c r="G357" s="819">
        <v>819265</v>
      </c>
      <c r="H357" s="819">
        <v>98</v>
      </c>
      <c r="I357" s="819">
        <v>0</v>
      </c>
      <c r="J357" s="819">
        <v>16</v>
      </c>
      <c r="K357" s="849" t="s">
        <v>102</v>
      </c>
    </row>
    <row r="358" spans="1:11" hidden="1">
      <c r="A358" s="819">
        <v>4</v>
      </c>
      <c r="B358" s="851" t="s">
        <v>110</v>
      </c>
      <c r="C358" s="849">
        <v>306</v>
      </c>
      <c r="D358" s="849">
        <v>4</v>
      </c>
      <c r="E358" s="849" t="s">
        <v>510</v>
      </c>
      <c r="F358" s="819">
        <v>2032491</v>
      </c>
      <c r="G358" s="819">
        <v>2021441</v>
      </c>
      <c r="H358" s="819">
        <v>99</v>
      </c>
      <c r="I358" s="819">
        <v>2</v>
      </c>
      <c r="J358" s="819">
        <v>16</v>
      </c>
      <c r="K358" s="849" t="s">
        <v>319</v>
      </c>
    </row>
    <row r="359" spans="1:11" hidden="1">
      <c r="A359" s="819">
        <v>5</v>
      </c>
      <c r="B359" s="851" t="s">
        <v>111</v>
      </c>
      <c r="C359" s="849">
        <v>7100</v>
      </c>
      <c r="D359" s="849">
        <v>5</v>
      </c>
      <c r="E359" s="849" t="s">
        <v>510</v>
      </c>
      <c r="F359" s="819">
        <v>156959</v>
      </c>
      <c r="G359" s="819">
        <v>155712</v>
      </c>
      <c r="H359" s="819">
        <v>99</v>
      </c>
      <c r="I359" s="819">
        <v>0</v>
      </c>
      <c r="J359" s="819">
        <v>16</v>
      </c>
      <c r="K359" s="849" t="s">
        <v>104</v>
      </c>
    </row>
    <row r="360" spans="1:11" hidden="1">
      <c r="A360" s="819"/>
      <c r="B360" s="848" t="s">
        <v>112</v>
      </c>
      <c r="C360" s="849"/>
      <c r="D360" s="849"/>
      <c r="E360" s="849"/>
      <c r="F360" s="819"/>
      <c r="G360" s="819"/>
      <c r="H360" s="819"/>
      <c r="I360" s="819"/>
      <c r="J360" s="819"/>
      <c r="K360" s="849"/>
    </row>
    <row r="361" spans="1:11" hidden="1">
      <c r="A361" s="819">
        <v>1</v>
      </c>
      <c r="B361" s="851" t="s">
        <v>88</v>
      </c>
      <c r="C361" s="849" t="s">
        <v>89</v>
      </c>
      <c r="D361" s="849">
        <v>1</v>
      </c>
      <c r="E361" s="849" t="s">
        <v>506</v>
      </c>
      <c r="F361" s="819"/>
      <c r="G361" s="819"/>
      <c r="H361" s="819"/>
      <c r="I361" s="819"/>
      <c r="J361" s="819"/>
      <c r="K361" s="849"/>
    </row>
    <row r="362" spans="1:11" hidden="1">
      <c r="A362" s="819">
        <v>2</v>
      </c>
      <c r="B362" s="851" t="s">
        <v>179</v>
      </c>
      <c r="C362" s="849">
        <v>858</v>
      </c>
      <c r="D362" s="849">
        <v>2</v>
      </c>
      <c r="E362" s="849" t="s">
        <v>510</v>
      </c>
      <c r="F362" s="819">
        <v>4982132</v>
      </c>
      <c r="G362" s="819">
        <v>4882819</v>
      </c>
      <c r="H362" s="819">
        <v>98</v>
      </c>
      <c r="I362" s="819">
        <v>1</v>
      </c>
      <c r="J362" s="819">
        <v>21</v>
      </c>
      <c r="K362" s="849" t="s">
        <v>102</v>
      </c>
    </row>
    <row r="363" spans="1:11" hidden="1">
      <c r="A363" s="819">
        <v>3</v>
      </c>
      <c r="B363" s="851" t="s">
        <v>180</v>
      </c>
      <c r="C363" s="849">
        <v>284</v>
      </c>
      <c r="D363" s="849">
        <v>3</v>
      </c>
      <c r="E363" s="849" t="s">
        <v>510</v>
      </c>
      <c r="F363" s="819">
        <v>4182772</v>
      </c>
      <c r="G363" s="819">
        <v>4040930</v>
      </c>
      <c r="H363" s="819">
        <v>97</v>
      </c>
      <c r="I363" s="819">
        <v>0</v>
      </c>
      <c r="J363" s="819">
        <v>21</v>
      </c>
      <c r="K363" s="849" t="s">
        <v>102</v>
      </c>
    </row>
    <row r="364" spans="1:11" hidden="1">
      <c r="A364" s="819">
        <v>4</v>
      </c>
      <c r="B364" s="851" t="s">
        <v>181</v>
      </c>
      <c r="C364" s="849">
        <v>958</v>
      </c>
      <c r="D364" s="849">
        <v>4</v>
      </c>
      <c r="E364" s="849" t="s">
        <v>510</v>
      </c>
      <c r="F364" s="819">
        <v>1173428</v>
      </c>
      <c r="G364" s="819">
        <v>1170326</v>
      </c>
      <c r="H364" s="819">
        <v>100</v>
      </c>
      <c r="I364" s="819">
        <v>3</v>
      </c>
      <c r="J364" s="819">
        <v>21</v>
      </c>
      <c r="K364" s="849" t="s">
        <v>319</v>
      </c>
    </row>
    <row r="365" spans="1:11" hidden="1">
      <c r="A365" s="819">
        <v>5</v>
      </c>
      <c r="B365" s="851" t="s">
        <v>182</v>
      </c>
      <c r="C365" s="849">
        <v>959</v>
      </c>
      <c r="D365" s="849">
        <v>5</v>
      </c>
      <c r="E365" s="849" t="s">
        <v>510</v>
      </c>
      <c r="F365" s="819">
        <v>1714951</v>
      </c>
      <c r="G365" s="819">
        <v>1703443</v>
      </c>
      <c r="H365" s="819">
        <v>99</v>
      </c>
      <c r="I365" s="819">
        <v>0</v>
      </c>
      <c r="J365" s="819">
        <v>21</v>
      </c>
      <c r="K365" s="849" t="s">
        <v>102</v>
      </c>
    </row>
    <row r="366" spans="1:11" hidden="1">
      <c r="A366" s="819"/>
      <c r="B366" s="848" t="s">
        <v>183</v>
      </c>
      <c r="C366" s="849"/>
      <c r="D366" s="849"/>
      <c r="E366" s="849"/>
      <c r="F366" s="819"/>
      <c r="G366" s="819"/>
      <c r="H366" s="819"/>
      <c r="I366" s="819"/>
      <c r="J366" s="819"/>
      <c r="K366" s="849"/>
    </row>
    <row r="367" spans="1:11" hidden="1">
      <c r="A367" s="819">
        <v>1</v>
      </c>
      <c r="B367" s="851" t="s">
        <v>88</v>
      </c>
      <c r="C367" s="849" t="s">
        <v>89</v>
      </c>
      <c r="D367" s="849">
        <v>1</v>
      </c>
      <c r="E367" s="849" t="s">
        <v>506</v>
      </c>
      <c r="F367" s="819"/>
      <c r="G367" s="819"/>
      <c r="H367" s="819"/>
      <c r="I367" s="819"/>
      <c r="J367" s="819"/>
      <c r="K367" s="849"/>
    </row>
    <row r="368" spans="1:11" hidden="1">
      <c r="A368" s="819">
        <v>2</v>
      </c>
      <c r="B368" s="851" t="s">
        <v>184</v>
      </c>
      <c r="C368" s="849">
        <v>880</v>
      </c>
      <c r="D368" s="849">
        <v>2</v>
      </c>
      <c r="E368" s="849" t="s">
        <v>942</v>
      </c>
      <c r="F368" s="819">
        <v>66346</v>
      </c>
      <c r="G368" s="819">
        <v>55862</v>
      </c>
      <c r="H368" s="819">
        <v>84</v>
      </c>
      <c r="I368" s="819">
        <v>71</v>
      </c>
      <c r="J368" s="819">
        <v>31</v>
      </c>
      <c r="K368" s="849" t="s">
        <v>813</v>
      </c>
    </row>
    <row r="369" spans="1:11" hidden="1">
      <c r="A369" s="819"/>
      <c r="B369" s="848" t="s">
        <v>185</v>
      </c>
      <c r="C369" s="849"/>
      <c r="D369" s="849"/>
      <c r="E369" s="849"/>
      <c r="F369" s="819"/>
      <c r="G369" s="819"/>
      <c r="H369" s="819"/>
      <c r="I369" s="819"/>
      <c r="J369" s="819"/>
      <c r="K369" s="849"/>
    </row>
    <row r="370" spans="1:11" hidden="1">
      <c r="A370" s="819">
        <v>1</v>
      </c>
      <c r="B370" s="851" t="s">
        <v>88</v>
      </c>
      <c r="C370" s="849" t="s">
        <v>89</v>
      </c>
      <c r="D370" s="849">
        <v>1</v>
      </c>
      <c r="E370" s="849" t="s">
        <v>506</v>
      </c>
      <c r="F370" s="819"/>
      <c r="G370" s="819"/>
      <c r="H370" s="819"/>
      <c r="I370" s="819"/>
      <c r="J370" s="819"/>
      <c r="K370" s="849"/>
    </row>
    <row r="371" spans="1:11" hidden="1">
      <c r="A371" s="819">
        <v>2</v>
      </c>
      <c r="B371" s="851" t="s">
        <v>186</v>
      </c>
      <c r="C371" s="849">
        <v>834</v>
      </c>
      <c r="D371" s="849">
        <v>2</v>
      </c>
      <c r="E371" s="849" t="s">
        <v>944</v>
      </c>
      <c r="F371" s="819">
        <v>1724249</v>
      </c>
      <c r="G371" s="819">
        <v>1307782</v>
      </c>
      <c r="H371" s="819">
        <v>76</v>
      </c>
      <c r="I371" s="819">
        <v>3</v>
      </c>
      <c r="J371" s="819">
        <v>19</v>
      </c>
      <c r="K371" s="849" t="s">
        <v>723</v>
      </c>
    </row>
    <row r="372" spans="1:11" hidden="1">
      <c r="A372" s="819">
        <v>3</v>
      </c>
      <c r="B372" s="851" t="s">
        <v>187</v>
      </c>
      <c r="C372" s="849">
        <v>8041</v>
      </c>
      <c r="D372" s="849">
        <v>3</v>
      </c>
      <c r="E372" s="849" t="s">
        <v>942</v>
      </c>
      <c r="F372" s="819">
        <v>966895</v>
      </c>
      <c r="G372" s="819">
        <v>830306</v>
      </c>
      <c r="H372" s="819">
        <v>86</v>
      </c>
      <c r="I372" s="819">
        <v>6</v>
      </c>
      <c r="J372" s="819">
        <v>19</v>
      </c>
      <c r="K372" s="849" t="s">
        <v>723</v>
      </c>
    </row>
    <row r="373" spans="1:11" hidden="1">
      <c r="A373" s="819">
        <v>4</v>
      </c>
      <c r="B373" s="851" t="s">
        <v>188</v>
      </c>
      <c r="C373" s="849">
        <v>941</v>
      </c>
      <c r="D373" s="849">
        <v>4</v>
      </c>
      <c r="E373" s="849" t="s">
        <v>942</v>
      </c>
      <c r="F373" s="819">
        <v>1202307</v>
      </c>
      <c r="G373" s="819">
        <v>1140985</v>
      </c>
      <c r="H373" s="819">
        <v>95</v>
      </c>
      <c r="I373" s="819">
        <v>1</v>
      </c>
      <c r="J373" s="819">
        <v>19</v>
      </c>
      <c r="K373" s="849" t="s">
        <v>248</v>
      </c>
    </row>
    <row r="374" spans="1:11" hidden="1">
      <c r="A374" s="819">
        <v>5</v>
      </c>
      <c r="B374" s="851" t="s">
        <v>189</v>
      </c>
      <c r="C374" s="849">
        <v>9258</v>
      </c>
      <c r="D374" s="849">
        <v>5</v>
      </c>
      <c r="E374" s="849" t="s">
        <v>944</v>
      </c>
      <c r="F374" s="819">
        <v>75991</v>
      </c>
      <c r="G374" s="819">
        <v>57753</v>
      </c>
      <c r="H374" s="819">
        <v>76</v>
      </c>
      <c r="I374" s="819">
        <v>9</v>
      </c>
      <c r="J374" s="819">
        <v>19</v>
      </c>
      <c r="K374" s="849" t="s">
        <v>723</v>
      </c>
    </row>
    <row r="375" spans="1:11" hidden="1">
      <c r="A375" s="819">
        <v>6</v>
      </c>
      <c r="B375" s="851" t="s">
        <v>190</v>
      </c>
      <c r="C375" s="849">
        <v>8043</v>
      </c>
      <c r="D375" s="849">
        <v>6</v>
      </c>
      <c r="E375" s="849" t="s">
        <v>942</v>
      </c>
      <c r="F375" s="819">
        <v>97430</v>
      </c>
      <c r="G375" s="819">
        <v>96400</v>
      </c>
      <c r="H375" s="819">
        <v>99</v>
      </c>
      <c r="I375" s="819">
        <v>18</v>
      </c>
      <c r="J375" s="819">
        <v>19</v>
      </c>
      <c r="K375" s="849" t="s">
        <v>265</v>
      </c>
    </row>
    <row r="376" spans="1:11" hidden="1">
      <c r="A376" s="819">
        <v>7</v>
      </c>
      <c r="B376" s="851" t="s">
        <v>191</v>
      </c>
      <c r="C376" s="849">
        <v>922</v>
      </c>
      <c r="D376" s="849">
        <v>7</v>
      </c>
      <c r="E376" s="849" t="s">
        <v>944</v>
      </c>
      <c r="F376" s="819">
        <v>1010722</v>
      </c>
      <c r="G376" s="819">
        <v>735463</v>
      </c>
      <c r="H376" s="819">
        <v>73</v>
      </c>
      <c r="I376" s="819">
        <v>1</v>
      </c>
      <c r="J376" s="819">
        <v>19</v>
      </c>
      <c r="K376" s="849" t="s">
        <v>248</v>
      </c>
    </row>
    <row r="377" spans="1:11" hidden="1">
      <c r="A377" s="819">
        <v>8</v>
      </c>
      <c r="B377" s="851" t="s">
        <v>117</v>
      </c>
      <c r="C377" s="849">
        <v>9271</v>
      </c>
      <c r="D377" s="849">
        <v>8</v>
      </c>
      <c r="E377" s="849" t="s">
        <v>946</v>
      </c>
      <c r="F377" s="819">
        <v>252870</v>
      </c>
      <c r="G377" s="819">
        <v>131540</v>
      </c>
      <c r="H377" s="819">
        <v>52</v>
      </c>
      <c r="I377" s="819">
        <v>0</v>
      </c>
      <c r="J377" s="819">
        <v>19</v>
      </c>
      <c r="K377" s="849" t="s">
        <v>248</v>
      </c>
    </row>
    <row r="378" spans="1:11" hidden="1">
      <c r="A378" s="819">
        <v>9</v>
      </c>
      <c r="B378" s="851" t="s">
        <v>118</v>
      </c>
      <c r="C378" s="849">
        <v>917</v>
      </c>
      <c r="D378" s="849">
        <v>9</v>
      </c>
      <c r="E378" s="849" t="s">
        <v>944</v>
      </c>
      <c r="F378" s="819">
        <v>290082</v>
      </c>
      <c r="G378" s="819">
        <v>210130</v>
      </c>
      <c r="H378" s="819">
        <v>72</v>
      </c>
      <c r="I378" s="819">
        <v>6</v>
      </c>
      <c r="J378" s="819">
        <v>19</v>
      </c>
      <c r="K378" s="849" t="s">
        <v>723</v>
      </c>
    </row>
    <row r="379" spans="1:11" hidden="1">
      <c r="A379" s="819">
        <v>10</v>
      </c>
      <c r="B379" s="851" t="s">
        <v>119</v>
      </c>
      <c r="C379" s="849">
        <v>913</v>
      </c>
      <c r="D379" s="849">
        <v>10</v>
      </c>
      <c r="E379" s="849" t="s">
        <v>942</v>
      </c>
      <c r="F379" s="819">
        <v>444440</v>
      </c>
      <c r="G379" s="819">
        <v>369274</v>
      </c>
      <c r="H379" s="819">
        <v>83</v>
      </c>
      <c r="I379" s="819">
        <v>1</v>
      </c>
      <c r="J379" s="819">
        <v>19</v>
      </c>
      <c r="K379" s="849" t="s">
        <v>723</v>
      </c>
    </row>
    <row r="380" spans="1:11" hidden="1">
      <c r="A380" s="819">
        <v>11</v>
      </c>
      <c r="B380" s="851" t="s">
        <v>120</v>
      </c>
      <c r="C380" s="849">
        <v>942</v>
      </c>
      <c r="D380" s="849">
        <v>11</v>
      </c>
      <c r="E380" s="849" t="s">
        <v>942</v>
      </c>
      <c r="F380" s="819">
        <v>649646</v>
      </c>
      <c r="G380" s="819">
        <v>533890</v>
      </c>
      <c r="H380" s="819">
        <v>82</v>
      </c>
      <c r="I380" s="819">
        <v>6</v>
      </c>
      <c r="J380" s="819">
        <v>19</v>
      </c>
      <c r="K380" s="849" t="s">
        <v>723</v>
      </c>
    </row>
    <row r="381" spans="1:11" hidden="1">
      <c r="A381" s="819">
        <v>12</v>
      </c>
      <c r="B381" s="851" t="s">
        <v>882</v>
      </c>
      <c r="C381" s="849">
        <v>921</v>
      </c>
      <c r="D381" s="849">
        <v>12</v>
      </c>
      <c r="E381" s="849" t="s">
        <v>944</v>
      </c>
      <c r="F381" s="819">
        <v>252224</v>
      </c>
      <c r="G381" s="819">
        <v>187784</v>
      </c>
      <c r="H381" s="819">
        <v>74</v>
      </c>
      <c r="I381" s="819">
        <v>1</v>
      </c>
      <c r="J381" s="819">
        <v>19</v>
      </c>
      <c r="K381" s="849" t="s">
        <v>248</v>
      </c>
    </row>
    <row r="382" spans="1:11" hidden="1">
      <c r="A382" s="819">
        <v>13</v>
      </c>
      <c r="B382" s="851" t="s">
        <v>883</v>
      </c>
      <c r="C382" s="849">
        <v>955</v>
      </c>
      <c r="D382" s="849">
        <v>13</v>
      </c>
      <c r="E382" s="849" t="s">
        <v>946</v>
      </c>
      <c r="F382" s="819">
        <v>879704</v>
      </c>
      <c r="G382" s="819">
        <v>445700</v>
      </c>
      <c r="H382" s="819">
        <v>51</v>
      </c>
      <c r="I382" s="819">
        <v>1</v>
      </c>
      <c r="J382" s="819">
        <v>19</v>
      </c>
      <c r="K382" s="849" t="s">
        <v>248</v>
      </c>
    </row>
    <row r="383" spans="1:11" hidden="1">
      <c r="A383" s="819">
        <v>14</v>
      </c>
      <c r="B383" s="851" t="s">
        <v>884</v>
      </c>
      <c r="C383" s="849">
        <v>8044</v>
      </c>
      <c r="D383" s="849">
        <v>14</v>
      </c>
      <c r="E383" s="849" t="s">
        <v>942</v>
      </c>
      <c r="F383" s="819">
        <v>649418</v>
      </c>
      <c r="G383" s="819">
        <v>626001</v>
      </c>
      <c r="H383" s="819">
        <v>96</v>
      </c>
      <c r="I383" s="819">
        <v>6</v>
      </c>
      <c r="J383" s="819">
        <v>19</v>
      </c>
      <c r="K383" s="849" t="s">
        <v>723</v>
      </c>
    </row>
    <row r="384" spans="1:11" hidden="1">
      <c r="A384" s="819">
        <v>15</v>
      </c>
      <c r="B384" s="851" t="s">
        <v>885</v>
      </c>
      <c r="C384" s="849">
        <v>8040</v>
      </c>
      <c r="D384" s="849">
        <v>15</v>
      </c>
      <c r="E384" s="849" t="s">
        <v>942</v>
      </c>
      <c r="F384" s="819">
        <v>412895</v>
      </c>
      <c r="G384" s="819">
        <v>348232</v>
      </c>
      <c r="H384" s="819">
        <v>84</v>
      </c>
      <c r="I384" s="819">
        <v>3</v>
      </c>
      <c r="J384" s="819">
        <v>19</v>
      </c>
      <c r="K384" s="849" t="s">
        <v>723</v>
      </c>
    </row>
    <row r="385" spans="1:11" hidden="1">
      <c r="A385" s="819"/>
      <c r="B385" s="848" t="s">
        <v>886</v>
      </c>
      <c r="C385" s="849"/>
      <c r="D385" s="849"/>
      <c r="E385" s="849"/>
      <c r="F385" s="819"/>
      <c r="G385" s="819"/>
      <c r="H385" s="819"/>
      <c r="I385" s="819"/>
      <c r="J385" s="819"/>
      <c r="K385" s="849"/>
    </row>
    <row r="386" spans="1:11" hidden="1">
      <c r="A386" s="819">
        <v>1</v>
      </c>
      <c r="B386" s="851" t="s">
        <v>88</v>
      </c>
      <c r="C386" s="849" t="s">
        <v>89</v>
      </c>
      <c r="D386" s="849">
        <v>1</v>
      </c>
      <c r="E386" s="849" t="s">
        <v>506</v>
      </c>
      <c r="F386" s="819"/>
      <c r="G386" s="819"/>
      <c r="H386" s="819"/>
      <c r="I386" s="819"/>
      <c r="J386" s="819"/>
      <c r="K386" s="849"/>
    </row>
    <row r="387" spans="1:11" hidden="1">
      <c r="A387" s="819">
        <v>2</v>
      </c>
      <c r="B387" s="851" t="s">
        <v>887</v>
      </c>
      <c r="C387" s="849">
        <v>1653</v>
      </c>
      <c r="D387" s="849">
        <v>2</v>
      </c>
      <c r="E387" s="849" t="s">
        <v>942</v>
      </c>
      <c r="F387" s="819">
        <v>288230</v>
      </c>
      <c r="G387" s="819">
        <v>287767</v>
      </c>
      <c r="H387" s="819">
        <v>100</v>
      </c>
      <c r="I387" s="819">
        <v>61</v>
      </c>
      <c r="J387" s="819">
        <v>16</v>
      </c>
      <c r="K387" s="849" t="s">
        <v>813</v>
      </c>
    </row>
    <row r="388" spans="1:11" hidden="1">
      <c r="A388" s="819">
        <v>3</v>
      </c>
      <c r="B388" s="851" t="s">
        <v>888</v>
      </c>
      <c r="C388" s="849">
        <v>1669</v>
      </c>
      <c r="D388" s="849">
        <v>3</v>
      </c>
      <c r="E388" s="849" t="s">
        <v>942</v>
      </c>
      <c r="F388" s="819">
        <v>1542415</v>
      </c>
      <c r="G388" s="819">
        <v>1523007</v>
      </c>
      <c r="H388" s="819">
        <v>99</v>
      </c>
      <c r="I388" s="819">
        <v>0</v>
      </c>
      <c r="J388" s="819">
        <v>16</v>
      </c>
      <c r="K388" s="849" t="s">
        <v>428</v>
      </c>
    </row>
    <row r="389" spans="1:11" hidden="1">
      <c r="A389" s="819">
        <v>4</v>
      </c>
      <c r="B389" s="851" t="s">
        <v>889</v>
      </c>
      <c r="C389" s="849">
        <v>1654</v>
      </c>
      <c r="D389" s="849">
        <v>4</v>
      </c>
      <c r="E389" s="849" t="s">
        <v>942</v>
      </c>
      <c r="F389" s="819">
        <v>3597045</v>
      </c>
      <c r="G389" s="819">
        <v>3588604</v>
      </c>
      <c r="H389" s="819">
        <v>100</v>
      </c>
      <c r="I389" s="819">
        <v>15</v>
      </c>
      <c r="J389" s="819">
        <v>16</v>
      </c>
      <c r="K389" s="849" t="s">
        <v>265</v>
      </c>
    </row>
    <row r="390" spans="1:11" hidden="1">
      <c r="A390" s="819">
        <v>5</v>
      </c>
      <c r="B390" s="851" t="s">
        <v>890</v>
      </c>
      <c r="C390" s="849">
        <v>1652</v>
      </c>
      <c r="D390" s="849">
        <v>5</v>
      </c>
      <c r="E390" s="849" t="s">
        <v>942</v>
      </c>
      <c r="F390" s="819">
        <v>222772</v>
      </c>
      <c r="G390" s="819">
        <v>222360</v>
      </c>
      <c r="H390" s="819">
        <v>100</v>
      </c>
      <c r="I390" s="819">
        <v>40</v>
      </c>
      <c r="J390" s="819">
        <v>16</v>
      </c>
      <c r="K390" s="849" t="s">
        <v>813</v>
      </c>
    </row>
    <row r="391" spans="1:11" hidden="1">
      <c r="A391" s="819">
        <v>6</v>
      </c>
      <c r="B391" s="851" t="s">
        <v>891</v>
      </c>
      <c r="C391" s="849">
        <v>1655</v>
      </c>
      <c r="D391" s="849">
        <v>6</v>
      </c>
      <c r="E391" s="849" t="s">
        <v>942</v>
      </c>
      <c r="F391" s="819">
        <v>788362</v>
      </c>
      <c r="G391" s="819">
        <v>785458</v>
      </c>
      <c r="H391" s="819">
        <v>100</v>
      </c>
      <c r="I391" s="819">
        <v>9</v>
      </c>
      <c r="J391" s="819">
        <v>16</v>
      </c>
      <c r="K391" s="849" t="s">
        <v>265</v>
      </c>
    </row>
    <row r="392" spans="1:11" hidden="1">
      <c r="A392" s="819">
        <v>7</v>
      </c>
      <c r="B392" s="851" t="s">
        <v>892</v>
      </c>
      <c r="C392" s="849">
        <v>1661</v>
      </c>
      <c r="D392" s="849">
        <v>7</v>
      </c>
      <c r="E392" s="849" t="s">
        <v>942</v>
      </c>
      <c r="F392" s="819">
        <v>744327</v>
      </c>
      <c r="G392" s="819">
        <v>735104</v>
      </c>
      <c r="H392" s="819">
        <v>99</v>
      </c>
      <c r="I392" s="819">
        <v>0</v>
      </c>
      <c r="J392" s="819">
        <v>16</v>
      </c>
      <c r="K392" s="849" t="s">
        <v>428</v>
      </c>
    </row>
    <row r="393" spans="1:11" hidden="1">
      <c r="A393" s="819">
        <v>8</v>
      </c>
      <c r="B393" s="851" t="s">
        <v>893</v>
      </c>
      <c r="C393" s="849">
        <v>1649</v>
      </c>
      <c r="D393" s="849">
        <v>8</v>
      </c>
      <c r="E393" s="849" t="s">
        <v>942</v>
      </c>
      <c r="F393" s="819">
        <v>1951249</v>
      </c>
      <c r="G393" s="819">
        <v>1606867</v>
      </c>
      <c r="H393" s="819">
        <v>82</v>
      </c>
      <c r="I393" s="819">
        <v>2</v>
      </c>
      <c r="J393" s="819">
        <v>16</v>
      </c>
      <c r="K393" s="849" t="s">
        <v>723</v>
      </c>
    </row>
    <row r="394" spans="1:11" hidden="1">
      <c r="A394" s="819">
        <v>9</v>
      </c>
      <c r="B394" s="851" t="s">
        <v>128</v>
      </c>
      <c r="C394" s="849">
        <v>9248</v>
      </c>
      <c r="D394" s="849">
        <v>9</v>
      </c>
      <c r="E394" s="849" t="s">
        <v>942</v>
      </c>
      <c r="F394" s="819">
        <v>162089</v>
      </c>
      <c r="G394" s="819">
        <v>161873</v>
      </c>
      <c r="H394" s="819">
        <v>100</v>
      </c>
      <c r="I394" s="819">
        <v>0</v>
      </c>
      <c r="J394" s="819">
        <v>16</v>
      </c>
      <c r="K394" s="849" t="s">
        <v>428</v>
      </c>
    </row>
    <row r="395" spans="1:11" hidden="1">
      <c r="A395" s="819">
        <v>10</v>
      </c>
      <c r="B395" s="851" t="s">
        <v>129</v>
      </c>
      <c r="C395" s="849">
        <v>310</v>
      </c>
      <c r="D395" s="849">
        <v>10</v>
      </c>
      <c r="E395" s="849" t="s">
        <v>942</v>
      </c>
      <c r="F395" s="819">
        <v>436052</v>
      </c>
      <c r="G395" s="819">
        <v>431920</v>
      </c>
      <c r="H395" s="819">
        <v>99</v>
      </c>
      <c r="I395" s="819">
        <v>0</v>
      </c>
      <c r="J395" s="819">
        <v>16</v>
      </c>
      <c r="K395" s="849" t="s">
        <v>428</v>
      </c>
    </row>
    <row r="396" spans="1:11" hidden="1">
      <c r="A396" s="819">
        <v>11</v>
      </c>
      <c r="B396" s="851" t="s">
        <v>130</v>
      </c>
      <c r="C396" s="849">
        <v>1647</v>
      </c>
      <c r="D396" s="849">
        <v>11</v>
      </c>
      <c r="E396" s="849" t="s">
        <v>942</v>
      </c>
      <c r="F396" s="819">
        <v>579438</v>
      </c>
      <c r="G396" s="819">
        <v>568374</v>
      </c>
      <c r="H396" s="819">
        <v>98</v>
      </c>
      <c r="I396" s="819">
        <v>0</v>
      </c>
      <c r="J396" s="819">
        <v>16</v>
      </c>
      <c r="K396" s="849" t="s">
        <v>428</v>
      </c>
    </row>
    <row r="397" spans="1:11" hidden="1">
      <c r="A397" s="819">
        <v>12</v>
      </c>
      <c r="B397" s="851" t="s">
        <v>131</v>
      </c>
      <c r="C397" s="849">
        <v>1651</v>
      </c>
      <c r="D397" s="849">
        <v>12</v>
      </c>
      <c r="E397" s="849" t="s">
        <v>942</v>
      </c>
      <c r="F397" s="819">
        <v>393252</v>
      </c>
      <c r="G397" s="819">
        <v>386557</v>
      </c>
      <c r="H397" s="819">
        <v>98</v>
      </c>
      <c r="I397" s="819">
        <v>0</v>
      </c>
      <c r="J397" s="819">
        <v>16</v>
      </c>
      <c r="K397" s="849" t="s">
        <v>428</v>
      </c>
    </row>
    <row r="398" spans="1:11" hidden="1">
      <c r="A398" s="819">
        <v>13</v>
      </c>
      <c r="B398" s="851" t="s">
        <v>132</v>
      </c>
      <c r="C398" s="849">
        <v>731</v>
      </c>
      <c r="D398" s="849">
        <v>13</v>
      </c>
      <c r="E398" s="849" t="s">
        <v>944</v>
      </c>
      <c r="F398" s="819">
        <v>1438721</v>
      </c>
      <c r="G398" s="819">
        <v>1079939</v>
      </c>
      <c r="H398" s="819">
        <v>75</v>
      </c>
      <c r="I398" s="819">
        <v>0</v>
      </c>
      <c r="J398" s="819">
        <v>16</v>
      </c>
      <c r="K398" s="849" t="s">
        <v>428</v>
      </c>
    </row>
    <row r="399" spans="1:11" hidden="1">
      <c r="A399" s="819">
        <v>14</v>
      </c>
      <c r="B399" s="851" t="s">
        <v>133</v>
      </c>
      <c r="C399" s="849">
        <v>1662</v>
      </c>
      <c r="D399" s="849">
        <v>14</v>
      </c>
      <c r="E399" s="849" t="s">
        <v>942</v>
      </c>
      <c r="F399" s="819">
        <v>2274904</v>
      </c>
      <c r="G399" s="819">
        <v>2245013</v>
      </c>
      <c r="H399" s="819">
        <v>99</v>
      </c>
      <c r="I399" s="819">
        <v>1</v>
      </c>
      <c r="J399" s="819">
        <v>16</v>
      </c>
      <c r="K399" s="849" t="s">
        <v>723</v>
      </c>
    </row>
    <row r="400" spans="1:11" hidden="1">
      <c r="A400" s="819">
        <v>15</v>
      </c>
      <c r="B400" s="851" t="s">
        <v>134</v>
      </c>
      <c r="C400" s="849">
        <v>1656</v>
      </c>
      <c r="D400" s="849">
        <v>15</v>
      </c>
      <c r="E400" s="849" t="s">
        <v>942</v>
      </c>
      <c r="F400" s="819">
        <v>80128</v>
      </c>
      <c r="G400" s="819">
        <v>79900</v>
      </c>
      <c r="H400" s="819">
        <v>100</v>
      </c>
      <c r="I400" s="819">
        <v>0</v>
      </c>
      <c r="J400" s="819">
        <v>16</v>
      </c>
      <c r="K400" s="849" t="s">
        <v>428</v>
      </c>
    </row>
    <row r="401" spans="1:11" hidden="1">
      <c r="A401" s="819">
        <v>16</v>
      </c>
      <c r="B401" s="851" t="s">
        <v>135</v>
      </c>
      <c r="C401" s="849">
        <v>1657</v>
      </c>
      <c r="D401" s="849">
        <v>16</v>
      </c>
      <c r="E401" s="849" t="s">
        <v>942</v>
      </c>
      <c r="F401" s="819">
        <v>74714</v>
      </c>
      <c r="G401" s="819">
        <v>74642</v>
      </c>
      <c r="H401" s="819">
        <v>100</v>
      </c>
      <c r="I401" s="819">
        <v>100</v>
      </c>
      <c r="J401" s="819">
        <v>16</v>
      </c>
      <c r="K401" s="849" t="s">
        <v>813</v>
      </c>
    </row>
    <row r="402" spans="1:11" hidden="1">
      <c r="A402" s="819">
        <v>17</v>
      </c>
      <c r="B402" s="851" t="s">
        <v>136</v>
      </c>
      <c r="C402" s="849">
        <v>1659</v>
      </c>
      <c r="D402" s="849">
        <v>17</v>
      </c>
      <c r="E402" s="849" t="s">
        <v>942</v>
      </c>
      <c r="F402" s="819">
        <v>849661</v>
      </c>
      <c r="G402" s="819">
        <v>842203</v>
      </c>
      <c r="H402" s="819">
        <v>99</v>
      </c>
      <c r="I402" s="819">
        <v>0</v>
      </c>
      <c r="J402" s="819">
        <v>16</v>
      </c>
      <c r="K402" s="849" t="s">
        <v>248</v>
      </c>
    </row>
    <row r="403" spans="1:11" hidden="1">
      <c r="A403" s="819">
        <v>18</v>
      </c>
      <c r="B403" s="851" t="s">
        <v>137</v>
      </c>
      <c r="C403" s="849">
        <v>1665</v>
      </c>
      <c r="D403" s="849">
        <v>18</v>
      </c>
      <c r="E403" s="849" t="s">
        <v>942</v>
      </c>
      <c r="F403" s="819">
        <v>92790</v>
      </c>
      <c r="G403" s="819">
        <v>91941</v>
      </c>
      <c r="H403" s="819">
        <v>99</v>
      </c>
      <c r="I403" s="819">
        <v>0</v>
      </c>
      <c r="J403" s="819">
        <v>16</v>
      </c>
      <c r="K403" s="849" t="s">
        <v>428</v>
      </c>
    </row>
    <row r="404" spans="1:11" hidden="1">
      <c r="A404" s="819">
        <v>19</v>
      </c>
      <c r="B404" s="851" t="s">
        <v>138</v>
      </c>
      <c r="C404" s="849">
        <v>9284</v>
      </c>
      <c r="D404" s="849">
        <v>19</v>
      </c>
      <c r="E404" s="849" t="s">
        <v>942</v>
      </c>
      <c r="F404" s="819">
        <v>503275</v>
      </c>
      <c r="G404" s="819">
        <v>438746</v>
      </c>
      <c r="H404" s="819">
        <v>87</v>
      </c>
      <c r="I404" s="819">
        <v>0</v>
      </c>
      <c r="J404" s="819">
        <v>16</v>
      </c>
      <c r="K404" s="849" t="s">
        <v>248</v>
      </c>
    </row>
    <row r="405" spans="1:11" hidden="1">
      <c r="A405" s="819">
        <v>20</v>
      </c>
      <c r="B405" s="851" t="s">
        <v>73</v>
      </c>
      <c r="C405" s="849">
        <v>8038</v>
      </c>
      <c r="D405" s="849">
        <v>20</v>
      </c>
      <c r="E405" s="849" t="s">
        <v>946</v>
      </c>
      <c r="F405" s="819">
        <v>202725</v>
      </c>
      <c r="G405" s="819">
        <v>117693</v>
      </c>
      <c r="H405" s="819">
        <v>58</v>
      </c>
      <c r="I405" s="819">
        <v>0</v>
      </c>
      <c r="J405" s="819">
        <v>16</v>
      </c>
      <c r="K405" s="849" t="s">
        <v>428</v>
      </c>
    </row>
    <row r="406" spans="1:11" hidden="1">
      <c r="A406" s="819">
        <v>21</v>
      </c>
      <c r="B406" s="851" t="s">
        <v>74</v>
      </c>
      <c r="C406" s="849">
        <v>657</v>
      </c>
      <c r="D406" s="849">
        <v>21</v>
      </c>
      <c r="E406" s="849" t="s">
        <v>944</v>
      </c>
      <c r="F406" s="819">
        <v>321865</v>
      </c>
      <c r="G406" s="819">
        <v>253543</v>
      </c>
      <c r="H406" s="819">
        <v>79</v>
      </c>
      <c r="I406" s="819">
        <v>0</v>
      </c>
      <c r="J406" s="819">
        <v>16</v>
      </c>
      <c r="K406" s="849" t="s">
        <v>428</v>
      </c>
    </row>
    <row r="407" spans="1:11" hidden="1">
      <c r="A407" s="819">
        <v>22</v>
      </c>
      <c r="B407" s="851" t="s">
        <v>75</v>
      </c>
      <c r="C407" s="849">
        <v>9285</v>
      </c>
      <c r="D407" s="849">
        <v>22</v>
      </c>
      <c r="E407" s="849" t="s">
        <v>942</v>
      </c>
      <c r="F407" s="819">
        <v>145136</v>
      </c>
      <c r="G407" s="819">
        <v>142968</v>
      </c>
      <c r="H407" s="819">
        <v>99</v>
      </c>
      <c r="I407" s="819">
        <v>2</v>
      </c>
      <c r="J407" s="819">
        <v>16</v>
      </c>
      <c r="K407" s="849" t="s">
        <v>723</v>
      </c>
    </row>
    <row r="408" spans="1:11" hidden="1">
      <c r="A408" s="819"/>
      <c r="B408" s="848" t="s">
        <v>76</v>
      </c>
      <c r="C408" s="849"/>
      <c r="D408" s="849"/>
      <c r="E408" s="849"/>
      <c r="F408" s="819"/>
      <c r="G408" s="819"/>
      <c r="H408" s="819"/>
      <c r="I408" s="819"/>
      <c r="J408" s="819"/>
      <c r="K408" s="849"/>
    </row>
    <row r="409" spans="1:11" hidden="1">
      <c r="A409" s="819">
        <v>1</v>
      </c>
      <c r="B409" s="851" t="s">
        <v>88</v>
      </c>
      <c r="C409" s="849" t="s">
        <v>89</v>
      </c>
      <c r="D409" s="849">
        <v>1</v>
      </c>
      <c r="E409" s="849" t="s">
        <v>506</v>
      </c>
      <c r="F409" s="819"/>
      <c r="G409" s="819"/>
      <c r="H409" s="819"/>
      <c r="I409" s="819"/>
      <c r="J409" s="819"/>
      <c r="K409" s="849"/>
    </row>
    <row r="410" spans="1:11" hidden="1">
      <c r="A410" s="819">
        <v>2</v>
      </c>
      <c r="B410" s="851" t="s">
        <v>77</v>
      </c>
      <c r="C410" s="849">
        <v>940</v>
      </c>
      <c r="D410" s="849">
        <v>2</v>
      </c>
      <c r="E410" s="849" t="s">
        <v>942</v>
      </c>
      <c r="F410" s="819">
        <v>357068</v>
      </c>
      <c r="G410" s="819">
        <v>297984</v>
      </c>
      <c r="H410" s="819">
        <v>83</v>
      </c>
      <c r="I410" s="819">
        <v>60</v>
      </c>
      <c r="J410" s="819">
        <v>19</v>
      </c>
      <c r="K410" s="849" t="s">
        <v>813</v>
      </c>
    </row>
    <row r="411" spans="1:11" hidden="1">
      <c r="A411" s="819">
        <v>3</v>
      </c>
      <c r="B411" s="851" t="s">
        <v>305</v>
      </c>
      <c r="C411" s="849">
        <v>9275</v>
      </c>
      <c r="D411" s="849">
        <v>3</v>
      </c>
      <c r="E411" s="849" t="s">
        <v>942</v>
      </c>
      <c r="F411" s="819">
        <v>27559</v>
      </c>
      <c r="G411" s="819">
        <v>27461</v>
      </c>
      <c r="H411" s="819">
        <v>100</v>
      </c>
      <c r="I411" s="819">
        <v>95</v>
      </c>
      <c r="J411" s="819">
        <v>19</v>
      </c>
      <c r="K411" s="849" t="s">
        <v>813</v>
      </c>
    </row>
    <row r="412" spans="1:11" hidden="1">
      <c r="A412" s="819">
        <v>4</v>
      </c>
      <c r="B412" s="851" t="s">
        <v>405</v>
      </c>
      <c r="C412" s="849">
        <v>816</v>
      </c>
      <c r="D412" s="849">
        <v>4</v>
      </c>
      <c r="E412" s="849" t="s">
        <v>944</v>
      </c>
      <c r="F412" s="819">
        <v>272205</v>
      </c>
      <c r="G412" s="819">
        <v>180868</v>
      </c>
      <c r="H412" s="819">
        <v>66</v>
      </c>
      <c r="I412" s="819">
        <v>17</v>
      </c>
      <c r="J412" s="819">
        <v>19</v>
      </c>
      <c r="K412" s="849" t="s">
        <v>265</v>
      </c>
    </row>
    <row r="413" spans="1:11" hidden="1">
      <c r="A413" s="819">
        <v>5</v>
      </c>
      <c r="B413" s="851" t="s">
        <v>213</v>
      </c>
      <c r="C413" s="849">
        <v>867</v>
      </c>
      <c r="D413" s="849">
        <v>5</v>
      </c>
      <c r="E413" s="849" t="s">
        <v>942</v>
      </c>
      <c r="F413" s="819">
        <v>107055</v>
      </c>
      <c r="G413" s="819">
        <v>106619</v>
      </c>
      <c r="H413" s="819">
        <v>100</v>
      </c>
      <c r="I413" s="819">
        <v>92</v>
      </c>
      <c r="J413" s="819">
        <v>19</v>
      </c>
      <c r="K413" s="849" t="s">
        <v>813</v>
      </c>
    </row>
    <row r="414" spans="1:11" hidden="1">
      <c r="A414" s="819">
        <v>6</v>
      </c>
      <c r="B414" s="851" t="s">
        <v>214</v>
      </c>
      <c r="C414" s="849">
        <v>695</v>
      </c>
      <c r="D414" s="849">
        <v>6</v>
      </c>
      <c r="E414" s="849" t="s">
        <v>944</v>
      </c>
      <c r="F414" s="819">
        <v>1983918</v>
      </c>
      <c r="G414" s="819">
        <v>1570844</v>
      </c>
      <c r="H414" s="819">
        <v>79</v>
      </c>
      <c r="I414" s="819">
        <v>17</v>
      </c>
      <c r="J414" s="819">
        <v>19</v>
      </c>
      <c r="K414" s="849" t="s">
        <v>265</v>
      </c>
    </row>
    <row r="415" spans="1:11" hidden="1">
      <c r="A415" s="819">
        <v>7</v>
      </c>
      <c r="B415" s="851" t="s">
        <v>215</v>
      </c>
      <c r="C415" s="849">
        <v>9277</v>
      </c>
      <c r="D415" s="849">
        <v>7</v>
      </c>
      <c r="E415" s="849" t="s">
        <v>942</v>
      </c>
      <c r="F415" s="819">
        <v>32350</v>
      </c>
      <c r="G415" s="819">
        <v>27652</v>
      </c>
      <c r="H415" s="819">
        <v>85</v>
      </c>
      <c r="I415" s="819">
        <v>0</v>
      </c>
      <c r="J415" s="819">
        <v>19</v>
      </c>
      <c r="K415" s="849" t="s">
        <v>428</v>
      </c>
    </row>
    <row r="416" spans="1:11" hidden="1">
      <c r="A416" s="819">
        <v>8</v>
      </c>
      <c r="B416" s="851" t="s">
        <v>216</v>
      </c>
      <c r="C416" s="849">
        <v>900</v>
      </c>
      <c r="D416" s="849">
        <v>8</v>
      </c>
      <c r="E416" s="849" t="s">
        <v>946</v>
      </c>
      <c r="F416" s="819">
        <v>353814</v>
      </c>
      <c r="G416" s="819">
        <v>178073</v>
      </c>
      <c r="H416" s="819">
        <v>50</v>
      </c>
      <c r="I416" s="819">
        <v>1</v>
      </c>
      <c r="J416" s="819">
        <v>19</v>
      </c>
      <c r="K416" s="849" t="s">
        <v>723</v>
      </c>
    </row>
    <row r="417" spans="1:11" hidden="1">
      <c r="A417" s="819">
        <v>9</v>
      </c>
      <c r="B417" s="851" t="s">
        <v>217</v>
      </c>
      <c r="C417" s="849">
        <v>9259</v>
      </c>
      <c r="D417" s="849">
        <v>9</v>
      </c>
      <c r="E417" s="849" t="s">
        <v>942</v>
      </c>
      <c r="F417" s="819">
        <v>278287</v>
      </c>
      <c r="G417" s="819">
        <v>275947</v>
      </c>
      <c r="H417" s="819">
        <v>99</v>
      </c>
      <c r="I417" s="819">
        <v>17</v>
      </c>
      <c r="J417" s="819">
        <v>19</v>
      </c>
      <c r="K417" s="849" t="s">
        <v>265</v>
      </c>
    </row>
    <row r="418" spans="1:11" hidden="1">
      <c r="A418" s="819">
        <v>10</v>
      </c>
      <c r="B418" s="851" t="s">
        <v>218</v>
      </c>
      <c r="C418" s="849">
        <v>9260</v>
      </c>
      <c r="D418" s="849">
        <v>10</v>
      </c>
      <c r="E418" s="849" t="s">
        <v>944</v>
      </c>
      <c r="F418" s="819">
        <v>315419</v>
      </c>
      <c r="G418" s="819">
        <v>252367</v>
      </c>
      <c r="H418" s="819">
        <v>80</v>
      </c>
      <c r="I418" s="819">
        <v>32</v>
      </c>
      <c r="J418" s="819">
        <v>19</v>
      </c>
      <c r="K418" s="849" t="s">
        <v>813</v>
      </c>
    </row>
    <row r="419" spans="1:11" hidden="1">
      <c r="A419" s="819">
        <v>11</v>
      </c>
      <c r="B419" s="851" t="s">
        <v>219</v>
      </c>
      <c r="C419" s="849">
        <v>9252</v>
      </c>
      <c r="D419" s="849">
        <v>11</v>
      </c>
      <c r="E419" s="849" t="s">
        <v>942</v>
      </c>
      <c r="F419" s="819">
        <v>33885</v>
      </c>
      <c r="G419" s="819">
        <v>31585</v>
      </c>
      <c r="H419" s="819">
        <v>93</v>
      </c>
      <c r="I419" s="819">
        <v>40</v>
      </c>
      <c r="J419" s="819">
        <v>19</v>
      </c>
      <c r="K419" s="849" t="s">
        <v>813</v>
      </c>
    </row>
    <row r="420" spans="1:11" hidden="1">
      <c r="A420" s="819">
        <v>12</v>
      </c>
      <c r="B420" s="851" t="s">
        <v>220</v>
      </c>
      <c r="C420" s="849">
        <v>877</v>
      </c>
      <c r="D420" s="849">
        <v>12</v>
      </c>
      <c r="E420" s="849" t="s">
        <v>944</v>
      </c>
      <c r="F420" s="819">
        <v>207537</v>
      </c>
      <c r="G420" s="819">
        <v>151513</v>
      </c>
      <c r="H420" s="819">
        <v>73</v>
      </c>
      <c r="I420" s="819">
        <v>30</v>
      </c>
      <c r="J420" s="819">
        <v>19</v>
      </c>
      <c r="K420" s="849" t="s">
        <v>813</v>
      </c>
    </row>
    <row r="421" spans="1:11" hidden="1">
      <c r="A421" s="819">
        <v>13</v>
      </c>
      <c r="B421" s="851" t="s">
        <v>221</v>
      </c>
      <c r="C421" s="849">
        <v>923</v>
      </c>
      <c r="D421" s="849">
        <v>13</v>
      </c>
      <c r="E421" s="849" t="s">
        <v>942</v>
      </c>
      <c r="F421" s="819">
        <v>280478</v>
      </c>
      <c r="G421" s="819">
        <v>279334</v>
      </c>
      <c r="H421" s="819">
        <v>100</v>
      </c>
      <c r="I421" s="819">
        <v>95</v>
      </c>
      <c r="J421" s="819">
        <v>19</v>
      </c>
      <c r="K421" s="849" t="s">
        <v>813</v>
      </c>
    </row>
    <row r="422" spans="1:11" hidden="1">
      <c r="A422" s="819">
        <v>14</v>
      </c>
      <c r="B422" s="851" t="s">
        <v>222</v>
      </c>
      <c r="C422" s="849">
        <v>962</v>
      </c>
      <c r="D422" s="849">
        <v>14</v>
      </c>
      <c r="E422" s="849" t="s">
        <v>942</v>
      </c>
      <c r="F422" s="819">
        <v>879899</v>
      </c>
      <c r="G422" s="819">
        <v>857420</v>
      </c>
      <c r="H422" s="819">
        <v>97</v>
      </c>
      <c r="I422" s="819">
        <v>2</v>
      </c>
      <c r="J422" s="819">
        <v>19</v>
      </c>
      <c r="K422" s="849" t="s">
        <v>723</v>
      </c>
    </row>
    <row r="423" spans="1:11" hidden="1">
      <c r="A423" s="819">
        <v>15</v>
      </c>
      <c r="B423" s="851" t="s">
        <v>223</v>
      </c>
      <c r="C423" s="849">
        <v>926</v>
      </c>
      <c r="D423" s="849">
        <v>15</v>
      </c>
      <c r="E423" s="849" t="s">
        <v>944</v>
      </c>
      <c r="F423" s="819">
        <v>617462</v>
      </c>
      <c r="G423" s="819">
        <v>484502</v>
      </c>
      <c r="H423" s="819">
        <v>78</v>
      </c>
      <c r="I423" s="819">
        <v>4</v>
      </c>
      <c r="J423" s="819">
        <v>19</v>
      </c>
      <c r="K423" s="849" t="s">
        <v>723</v>
      </c>
    </row>
    <row r="424" spans="1:11" hidden="1">
      <c r="A424" s="819">
        <v>16</v>
      </c>
      <c r="B424" s="851" t="s">
        <v>224</v>
      </c>
      <c r="C424" s="849">
        <v>9263</v>
      </c>
      <c r="D424" s="849">
        <v>16</v>
      </c>
      <c r="E424" s="849" t="s">
        <v>942</v>
      </c>
      <c r="F424" s="819">
        <v>16978</v>
      </c>
      <c r="G424" s="819">
        <v>16915</v>
      </c>
      <c r="H424" s="819">
        <v>100</v>
      </c>
      <c r="I424" s="819">
        <v>92</v>
      </c>
      <c r="J424" s="819">
        <v>19</v>
      </c>
      <c r="K424" s="849" t="s">
        <v>813</v>
      </c>
    </row>
    <row r="425" spans="1:11" hidden="1">
      <c r="A425" s="819">
        <v>17</v>
      </c>
      <c r="B425" s="851" t="s">
        <v>225</v>
      </c>
      <c r="C425" s="849">
        <v>9262</v>
      </c>
      <c r="D425" s="849">
        <v>17</v>
      </c>
      <c r="E425" s="849" t="s">
        <v>942</v>
      </c>
      <c r="F425" s="819">
        <v>139646</v>
      </c>
      <c r="G425" s="819">
        <v>128956</v>
      </c>
      <c r="H425" s="819">
        <v>92</v>
      </c>
      <c r="I425" s="819">
        <v>27</v>
      </c>
      <c r="J425" s="819">
        <v>19</v>
      </c>
      <c r="K425" s="849" t="s">
        <v>813</v>
      </c>
    </row>
    <row r="426" spans="1:11" hidden="1">
      <c r="A426" s="819">
        <v>18</v>
      </c>
      <c r="B426" s="851" t="s">
        <v>226</v>
      </c>
      <c r="C426" s="849">
        <v>915</v>
      </c>
      <c r="D426" s="849">
        <v>18</v>
      </c>
      <c r="E426" s="849" t="s">
        <v>942</v>
      </c>
      <c r="F426" s="819">
        <v>94291</v>
      </c>
      <c r="G426" s="819">
        <v>78944</v>
      </c>
      <c r="H426" s="819">
        <v>84</v>
      </c>
      <c r="I426" s="819">
        <v>37</v>
      </c>
      <c r="J426" s="819">
        <v>19</v>
      </c>
      <c r="K426" s="849" t="s">
        <v>813</v>
      </c>
    </row>
    <row r="427" spans="1:11" hidden="1">
      <c r="A427" s="819">
        <v>19</v>
      </c>
      <c r="B427" s="851" t="s">
        <v>227</v>
      </c>
      <c r="C427" s="849">
        <v>925</v>
      </c>
      <c r="D427" s="849">
        <v>19</v>
      </c>
      <c r="E427" s="849" t="s">
        <v>944</v>
      </c>
      <c r="F427" s="819">
        <v>430665</v>
      </c>
      <c r="G427" s="819">
        <v>340059</v>
      </c>
      <c r="H427" s="819">
        <v>79</v>
      </c>
      <c r="I427" s="819">
        <v>5</v>
      </c>
      <c r="J427" s="819">
        <v>19</v>
      </c>
      <c r="K427" s="849" t="s">
        <v>723</v>
      </c>
    </row>
    <row r="428" spans="1:11" hidden="1">
      <c r="A428" s="819">
        <v>20</v>
      </c>
      <c r="B428" s="851" t="s">
        <v>626</v>
      </c>
      <c r="C428" s="849">
        <v>326</v>
      </c>
      <c r="D428" s="849">
        <v>20</v>
      </c>
      <c r="E428" s="849" t="s">
        <v>942</v>
      </c>
      <c r="F428" s="819">
        <v>118943</v>
      </c>
      <c r="G428" s="819">
        <v>109380</v>
      </c>
      <c r="H428" s="819">
        <v>92</v>
      </c>
      <c r="I428" s="819">
        <v>16</v>
      </c>
      <c r="J428" s="819">
        <v>19</v>
      </c>
      <c r="K428" s="849" t="s">
        <v>265</v>
      </c>
    </row>
    <row r="429" spans="1:11" hidden="1">
      <c r="A429" s="819">
        <v>21</v>
      </c>
      <c r="B429" s="851" t="s">
        <v>140</v>
      </c>
      <c r="C429" s="849">
        <v>9261</v>
      </c>
      <c r="D429" s="849">
        <v>21</v>
      </c>
      <c r="E429" s="849" t="s">
        <v>942</v>
      </c>
      <c r="F429" s="819">
        <v>614593</v>
      </c>
      <c r="G429" s="819">
        <v>552011</v>
      </c>
      <c r="H429" s="819">
        <v>90</v>
      </c>
      <c r="I429" s="819">
        <v>61</v>
      </c>
      <c r="J429" s="819">
        <v>19</v>
      </c>
      <c r="K429" s="849" t="s">
        <v>813</v>
      </c>
    </row>
    <row r="430" spans="1:11" hidden="1">
      <c r="A430" s="819">
        <v>22</v>
      </c>
      <c r="B430" s="851" t="s">
        <v>141</v>
      </c>
      <c r="C430" s="849">
        <v>904</v>
      </c>
      <c r="D430" s="849">
        <v>22</v>
      </c>
      <c r="E430" s="849" t="s">
        <v>946</v>
      </c>
      <c r="F430" s="819">
        <v>342613</v>
      </c>
      <c r="G430" s="819">
        <v>203384</v>
      </c>
      <c r="H430" s="819">
        <v>59</v>
      </c>
      <c r="I430" s="819">
        <v>1</v>
      </c>
      <c r="J430" s="819">
        <v>19</v>
      </c>
      <c r="K430" s="849" t="s">
        <v>723</v>
      </c>
    </row>
    <row r="431" spans="1:11" hidden="1">
      <c r="A431" s="819">
        <v>23</v>
      </c>
      <c r="B431" s="851" t="s">
        <v>142</v>
      </c>
      <c r="C431" s="849">
        <v>223</v>
      </c>
      <c r="D431" s="849">
        <v>23</v>
      </c>
      <c r="E431" s="849" t="s">
        <v>942</v>
      </c>
      <c r="F431" s="819">
        <v>14938</v>
      </c>
      <c r="G431" s="819">
        <v>14639</v>
      </c>
      <c r="H431" s="819">
        <v>98</v>
      </c>
      <c r="I431" s="819">
        <v>17</v>
      </c>
      <c r="J431" s="819">
        <v>19</v>
      </c>
      <c r="K431" s="849" t="s">
        <v>265</v>
      </c>
    </row>
    <row r="432" spans="1:11" hidden="1">
      <c r="A432" s="819">
        <v>24</v>
      </c>
      <c r="B432" s="851" t="s">
        <v>199</v>
      </c>
      <c r="C432" s="849">
        <v>9254</v>
      </c>
      <c r="D432" s="849">
        <v>24</v>
      </c>
      <c r="E432" s="849" t="s">
        <v>944</v>
      </c>
      <c r="F432" s="819">
        <v>125105</v>
      </c>
      <c r="G432" s="819">
        <v>81635</v>
      </c>
      <c r="H432" s="819">
        <v>65</v>
      </c>
      <c r="I432" s="819">
        <v>10</v>
      </c>
      <c r="J432" s="819">
        <v>19</v>
      </c>
      <c r="K432" s="849" t="s">
        <v>265</v>
      </c>
    </row>
    <row r="433" spans="1:11" hidden="1">
      <c r="A433" s="819">
        <v>25</v>
      </c>
      <c r="B433" s="851" t="s">
        <v>200</v>
      </c>
      <c r="C433" s="849">
        <v>9278</v>
      </c>
      <c r="D433" s="849">
        <v>25</v>
      </c>
      <c r="E433" s="849" t="s">
        <v>946</v>
      </c>
      <c r="F433" s="819">
        <v>69362</v>
      </c>
      <c r="G433" s="819">
        <v>29181</v>
      </c>
      <c r="H433" s="819">
        <v>42</v>
      </c>
      <c r="I433" s="819">
        <v>0</v>
      </c>
      <c r="J433" s="819">
        <v>19</v>
      </c>
      <c r="K433" s="849" t="s">
        <v>428</v>
      </c>
    </row>
    <row r="434" spans="1:11" hidden="1">
      <c r="A434" s="819">
        <v>26</v>
      </c>
      <c r="B434" s="851" t="s">
        <v>201</v>
      </c>
      <c r="C434" s="849">
        <v>8049</v>
      </c>
      <c r="D434" s="849">
        <v>26</v>
      </c>
      <c r="E434" s="849" t="s">
        <v>512</v>
      </c>
      <c r="F434" s="819">
        <v>881795</v>
      </c>
      <c r="G434" s="819">
        <v>653957</v>
      </c>
      <c r="H434" s="819">
        <v>74</v>
      </c>
      <c r="I434" s="819">
        <v>9</v>
      </c>
      <c r="J434" s="819">
        <v>19</v>
      </c>
      <c r="K434" s="849" t="s">
        <v>319</v>
      </c>
    </row>
    <row r="435" spans="1:11" hidden="1">
      <c r="A435" s="819"/>
      <c r="B435" s="848" t="s">
        <v>472</v>
      </c>
      <c r="C435" s="849"/>
      <c r="D435" s="849"/>
      <c r="E435" s="849"/>
      <c r="F435" s="819"/>
      <c r="G435" s="819"/>
      <c r="H435" s="819"/>
      <c r="I435" s="819"/>
      <c r="J435" s="819"/>
      <c r="K435" s="849"/>
    </row>
    <row r="436" spans="1:11" hidden="1">
      <c r="A436" s="819">
        <v>1</v>
      </c>
      <c r="B436" s="851" t="s">
        <v>88</v>
      </c>
      <c r="C436" s="849" t="s">
        <v>89</v>
      </c>
      <c r="D436" s="849">
        <v>1</v>
      </c>
      <c r="E436" s="849" t="s">
        <v>506</v>
      </c>
      <c r="F436" s="819"/>
      <c r="G436" s="819"/>
      <c r="H436" s="819"/>
      <c r="I436" s="819"/>
      <c r="J436" s="819"/>
      <c r="K436" s="849"/>
    </row>
    <row r="437" spans="1:11" hidden="1">
      <c r="A437" s="819">
        <v>2</v>
      </c>
      <c r="B437" s="851" t="s">
        <v>473</v>
      </c>
      <c r="C437" s="849">
        <v>863</v>
      </c>
      <c r="D437" s="849">
        <v>2</v>
      </c>
      <c r="E437" s="849" t="s">
        <v>942</v>
      </c>
      <c r="F437" s="819">
        <v>199530</v>
      </c>
      <c r="G437" s="819">
        <v>169605</v>
      </c>
      <c r="H437" s="819">
        <v>85</v>
      </c>
      <c r="I437" s="819">
        <v>6</v>
      </c>
      <c r="J437" s="819">
        <v>24</v>
      </c>
      <c r="K437" s="849" t="s">
        <v>723</v>
      </c>
    </row>
    <row r="438" spans="1:11" hidden="1">
      <c r="A438" s="819">
        <v>3</v>
      </c>
      <c r="B438" s="851" t="s">
        <v>474</v>
      </c>
      <c r="C438" s="849">
        <v>8098</v>
      </c>
      <c r="D438" s="849">
        <v>3</v>
      </c>
      <c r="E438" s="849" t="s">
        <v>944</v>
      </c>
      <c r="F438" s="819">
        <v>10962</v>
      </c>
      <c r="G438" s="819">
        <v>8146</v>
      </c>
      <c r="H438" s="819">
        <v>74</v>
      </c>
      <c r="I438" s="819">
        <v>6</v>
      </c>
      <c r="J438" s="819">
        <v>24</v>
      </c>
      <c r="K438" s="849" t="s">
        <v>723</v>
      </c>
    </row>
    <row r="439" spans="1:11" hidden="1">
      <c r="A439" s="819">
        <v>4</v>
      </c>
      <c r="B439" s="851" t="s">
        <v>475</v>
      </c>
      <c r="C439" s="849">
        <v>9279</v>
      </c>
      <c r="D439" s="849">
        <v>4</v>
      </c>
      <c r="E439" s="849" t="s">
        <v>944</v>
      </c>
      <c r="F439" s="819">
        <v>102501</v>
      </c>
      <c r="G439" s="819">
        <v>81370</v>
      </c>
      <c r="H439" s="819">
        <v>79</v>
      </c>
      <c r="I439" s="819">
        <v>0</v>
      </c>
      <c r="J439" s="819">
        <v>24</v>
      </c>
      <c r="K439" s="849" t="s">
        <v>248</v>
      </c>
    </row>
    <row r="440" spans="1:11" hidden="1">
      <c r="A440" s="819">
        <v>5</v>
      </c>
      <c r="B440" s="851" t="s">
        <v>585</v>
      </c>
      <c r="C440" s="849">
        <v>859</v>
      </c>
      <c r="D440" s="849">
        <v>5</v>
      </c>
      <c r="E440" s="849" t="s">
        <v>942</v>
      </c>
      <c r="F440" s="819">
        <v>203098</v>
      </c>
      <c r="G440" s="819">
        <v>171727</v>
      </c>
      <c r="H440" s="819">
        <v>85</v>
      </c>
      <c r="I440" s="819">
        <v>21</v>
      </c>
      <c r="J440" s="819">
        <v>24</v>
      </c>
      <c r="K440" s="849" t="s">
        <v>265</v>
      </c>
    </row>
    <row r="441" spans="1:11" hidden="1">
      <c r="A441" s="819">
        <v>6</v>
      </c>
      <c r="B441" s="851" t="s">
        <v>586</v>
      </c>
      <c r="C441" s="849">
        <v>918</v>
      </c>
      <c r="D441" s="849">
        <v>6</v>
      </c>
      <c r="E441" s="849" t="s">
        <v>942</v>
      </c>
      <c r="F441" s="819">
        <v>47845</v>
      </c>
      <c r="G441" s="819">
        <v>42169</v>
      </c>
      <c r="H441" s="819">
        <v>88</v>
      </c>
      <c r="I441" s="819">
        <v>16</v>
      </c>
      <c r="J441" s="819">
        <v>24</v>
      </c>
      <c r="K441" s="849" t="s">
        <v>265</v>
      </c>
    </row>
    <row r="442" spans="1:11" hidden="1">
      <c r="A442" s="819">
        <v>7</v>
      </c>
      <c r="B442" s="851" t="s">
        <v>587</v>
      </c>
      <c r="C442" s="849">
        <v>884</v>
      </c>
      <c r="D442" s="849">
        <v>7</v>
      </c>
      <c r="E442" s="849" t="s">
        <v>942</v>
      </c>
      <c r="F442" s="819">
        <v>206630</v>
      </c>
      <c r="G442" s="819">
        <v>201836</v>
      </c>
      <c r="H442" s="819">
        <v>98</v>
      </c>
      <c r="I442" s="819">
        <v>14</v>
      </c>
      <c r="J442" s="819">
        <v>24</v>
      </c>
      <c r="K442" s="849" t="s">
        <v>265</v>
      </c>
    </row>
    <row r="443" spans="1:11" hidden="1">
      <c r="A443" s="819">
        <v>8</v>
      </c>
      <c r="B443" s="851" t="s">
        <v>588</v>
      </c>
      <c r="C443" s="849">
        <v>693</v>
      </c>
      <c r="D443" s="849">
        <v>8</v>
      </c>
      <c r="E443" s="849" t="s">
        <v>942</v>
      </c>
      <c r="F443" s="819">
        <v>116701</v>
      </c>
      <c r="G443" s="819">
        <v>111526</v>
      </c>
      <c r="H443" s="819">
        <v>96</v>
      </c>
      <c r="I443" s="819">
        <v>39</v>
      </c>
      <c r="J443" s="819">
        <v>24</v>
      </c>
      <c r="K443" s="849" t="s">
        <v>813</v>
      </c>
    </row>
    <row r="444" spans="1:11" hidden="1">
      <c r="A444" s="819">
        <v>9</v>
      </c>
      <c r="B444" s="851" t="s">
        <v>589</v>
      </c>
      <c r="C444" s="849">
        <v>9276</v>
      </c>
      <c r="D444" s="849">
        <v>9</v>
      </c>
      <c r="E444" s="849" t="s">
        <v>942</v>
      </c>
      <c r="F444" s="819">
        <v>68295</v>
      </c>
      <c r="G444" s="819">
        <v>64108</v>
      </c>
      <c r="H444" s="819">
        <v>94</v>
      </c>
      <c r="I444" s="819">
        <v>8</v>
      </c>
      <c r="J444" s="819">
        <v>24</v>
      </c>
      <c r="K444" s="849" t="s">
        <v>723</v>
      </c>
    </row>
    <row r="445" spans="1:11" hidden="1">
      <c r="A445" s="819">
        <v>10</v>
      </c>
      <c r="B445" s="851" t="s">
        <v>590</v>
      </c>
      <c r="C445" s="849">
        <v>835</v>
      </c>
      <c r="D445" s="849">
        <v>10</v>
      </c>
      <c r="E445" s="849" t="s">
        <v>942</v>
      </c>
      <c r="F445" s="819">
        <v>26009</v>
      </c>
      <c r="G445" s="819">
        <v>23257</v>
      </c>
      <c r="H445" s="819">
        <v>89</v>
      </c>
      <c r="I445" s="819">
        <v>0</v>
      </c>
      <c r="J445" s="819">
        <v>24</v>
      </c>
      <c r="K445" s="849" t="s">
        <v>428</v>
      </c>
    </row>
    <row r="446" spans="1:11" hidden="1">
      <c r="A446" s="819">
        <v>11</v>
      </c>
      <c r="B446" s="851" t="s">
        <v>591</v>
      </c>
      <c r="C446" s="849">
        <v>882</v>
      </c>
      <c r="D446" s="849">
        <v>11</v>
      </c>
      <c r="E446" s="849" t="s">
        <v>942</v>
      </c>
      <c r="F446" s="819">
        <v>133827</v>
      </c>
      <c r="G446" s="819">
        <v>133433</v>
      </c>
      <c r="H446" s="819">
        <v>100</v>
      </c>
      <c r="I446" s="819">
        <v>98</v>
      </c>
      <c r="J446" s="819">
        <v>24</v>
      </c>
      <c r="K446" s="849" t="s">
        <v>813</v>
      </c>
    </row>
    <row r="447" spans="1:11" hidden="1">
      <c r="A447" s="819">
        <v>12</v>
      </c>
      <c r="B447" s="851" t="s">
        <v>592</v>
      </c>
      <c r="C447" s="849">
        <v>825</v>
      </c>
      <c r="D447" s="849">
        <v>12</v>
      </c>
      <c r="E447" s="849" t="s">
        <v>942</v>
      </c>
      <c r="F447" s="819">
        <v>199813</v>
      </c>
      <c r="G447" s="819">
        <v>181269</v>
      </c>
      <c r="H447" s="819">
        <v>91</v>
      </c>
      <c r="I447" s="819">
        <v>8</v>
      </c>
      <c r="J447" s="819">
        <v>24</v>
      </c>
      <c r="K447" s="849" t="s">
        <v>723</v>
      </c>
    </row>
    <row r="448" spans="1:11" hidden="1">
      <c r="A448" s="819">
        <v>13</v>
      </c>
      <c r="B448" s="851" t="s">
        <v>737</v>
      </c>
      <c r="C448" s="849">
        <v>914</v>
      </c>
      <c r="D448" s="849">
        <v>13</v>
      </c>
      <c r="E448" s="849" t="s">
        <v>942</v>
      </c>
      <c r="F448" s="819">
        <v>43499</v>
      </c>
      <c r="G448" s="819">
        <v>42782</v>
      </c>
      <c r="H448" s="819">
        <v>98</v>
      </c>
      <c r="I448" s="819">
        <v>95</v>
      </c>
      <c r="J448" s="819">
        <v>24</v>
      </c>
      <c r="K448" s="849" t="s">
        <v>813</v>
      </c>
    </row>
    <row r="449" spans="1:11" hidden="1">
      <c r="A449" s="819">
        <v>14</v>
      </c>
      <c r="B449" s="851" t="s">
        <v>690</v>
      </c>
      <c r="C449" s="849">
        <v>8095</v>
      </c>
      <c r="D449" s="849">
        <v>14</v>
      </c>
      <c r="E449" s="849" t="s">
        <v>942</v>
      </c>
      <c r="F449" s="819">
        <v>89203</v>
      </c>
      <c r="G449" s="819">
        <v>83952</v>
      </c>
      <c r="H449" s="819">
        <v>94</v>
      </c>
      <c r="I449" s="819">
        <v>10</v>
      </c>
      <c r="J449" s="819">
        <v>24</v>
      </c>
      <c r="K449" s="849" t="s">
        <v>723</v>
      </c>
    </row>
    <row r="450" spans="1:11" hidden="1">
      <c r="A450" s="819">
        <v>15</v>
      </c>
      <c r="B450" s="851" t="s">
        <v>691</v>
      </c>
      <c r="C450" s="849">
        <v>920</v>
      </c>
      <c r="D450" s="849">
        <v>15</v>
      </c>
      <c r="E450" s="849" t="s">
        <v>942</v>
      </c>
      <c r="F450" s="819">
        <v>231612</v>
      </c>
      <c r="G450" s="819">
        <v>199640</v>
      </c>
      <c r="H450" s="819">
        <v>86</v>
      </c>
      <c r="I450" s="819">
        <v>0</v>
      </c>
      <c r="J450" s="819">
        <v>24</v>
      </c>
      <c r="K450" s="849" t="s">
        <v>428</v>
      </c>
    </row>
    <row r="451" spans="1:11" hidden="1">
      <c r="A451" s="819">
        <v>16</v>
      </c>
      <c r="B451" s="851" t="s">
        <v>692</v>
      </c>
      <c r="C451" s="849">
        <v>881</v>
      </c>
      <c r="D451" s="849">
        <v>16</v>
      </c>
      <c r="E451" s="849" t="s">
        <v>942</v>
      </c>
      <c r="F451" s="819">
        <v>256559</v>
      </c>
      <c r="G451" s="819">
        <v>233945</v>
      </c>
      <c r="H451" s="819">
        <v>91</v>
      </c>
      <c r="I451" s="819">
        <v>5</v>
      </c>
      <c r="J451" s="819">
        <v>24</v>
      </c>
      <c r="K451" s="849" t="s">
        <v>723</v>
      </c>
    </row>
    <row r="452" spans="1:11" hidden="1">
      <c r="A452" s="819">
        <v>17</v>
      </c>
      <c r="B452" s="851" t="s">
        <v>693</v>
      </c>
      <c r="C452" s="849">
        <v>961</v>
      </c>
      <c r="D452" s="849">
        <v>17</v>
      </c>
      <c r="E452" s="849" t="s">
        <v>944</v>
      </c>
      <c r="F452" s="819">
        <v>412127</v>
      </c>
      <c r="G452" s="819">
        <v>326323</v>
      </c>
      <c r="H452" s="819">
        <v>79</v>
      </c>
      <c r="I452" s="819">
        <v>2</v>
      </c>
      <c r="J452" s="819">
        <v>24</v>
      </c>
      <c r="K452" s="849" t="s">
        <v>723</v>
      </c>
    </row>
    <row r="453" spans="1:11" hidden="1">
      <c r="A453" s="819">
        <v>18</v>
      </c>
      <c r="B453" s="851" t="s">
        <v>694</v>
      </c>
      <c r="C453" s="849">
        <v>8036</v>
      </c>
      <c r="D453" s="849">
        <v>18</v>
      </c>
      <c r="E453" s="849" t="s">
        <v>942</v>
      </c>
      <c r="F453" s="819">
        <v>264720</v>
      </c>
      <c r="G453" s="819">
        <v>246059</v>
      </c>
      <c r="H453" s="819">
        <v>93</v>
      </c>
      <c r="I453" s="819">
        <v>1</v>
      </c>
      <c r="J453" s="819">
        <v>24</v>
      </c>
      <c r="K453" s="849" t="s">
        <v>723</v>
      </c>
    </row>
    <row r="454" spans="1:11" hidden="1">
      <c r="A454" s="819">
        <v>19</v>
      </c>
      <c r="B454" s="851" t="s">
        <v>695</v>
      </c>
      <c r="C454" s="849">
        <v>9241</v>
      </c>
      <c r="D454" s="849">
        <v>19</v>
      </c>
      <c r="E454" s="849" t="s">
        <v>942</v>
      </c>
      <c r="F454" s="819">
        <v>33</v>
      </c>
      <c r="G454" s="819">
        <v>33</v>
      </c>
      <c r="H454" s="819">
        <v>100</v>
      </c>
      <c r="I454" s="819">
        <v>0</v>
      </c>
      <c r="J454" s="819">
        <v>24</v>
      </c>
      <c r="K454" s="849" t="s">
        <v>428</v>
      </c>
    </row>
    <row r="455" spans="1:11" hidden="1">
      <c r="A455" s="819">
        <v>20</v>
      </c>
      <c r="B455" s="851" t="s">
        <v>696</v>
      </c>
      <c r="C455" s="849">
        <v>956</v>
      </c>
      <c r="D455" s="849">
        <v>20</v>
      </c>
      <c r="E455" s="849" t="s">
        <v>942</v>
      </c>
      <c r="F455" s="819">
        <v>882092</v>
      </c>
      <c r="G455" s="819">
        <v>852719</v>
      </c>
      <c r="H455" s="819">
        <v>97</v>
      </c>
      <c r="I455" s="819">
        <v>9</v>
      </c>
      <c r="J455" s="819">
        <v>24</v>
      </c>
      <c r="K455" s="849" t="s">
        <v>723</v>
      </c>
    </row>
    <row r="456" spans="1:11" hidden="1">
      <c r="A456" s="819"/>
      <c r="B456" s="848" t="s">
        <v>697</v>
      </c>
      <c r="C456" s="849"/>
      <c r="D456" s="849"/>
      <c r="E456" s="849"/>
      <c r="F456" s="819"/>
      <c r="G456" s="819"/>
      <c r="H456" s="819"/>
      <c r="I456" s="819"/>
      <c r="J456" s="819"/>
      <c r="K456" s="849"/>
    </row>
    <row r="457" spans="1:11" hidden="1">
      <c r="A457" s="819">
        <v>1</v>
      </c>
      <c r="B457" s="851" t="s">
        <v>88</v>
      </c>
      <c r="C457" s="849" t="s">
        <v>89</v>
      </c>
      <c r="D457" s="849">
        <v>1</v>
      </c>
      <c r="E457" s="849" t="s">
        <v>506</v>
      </c>
      <c r="F457" s="819"/>
      <c r="G457" s="819"/>
      <c r="H457" s="819"/>
      <c r="I457" s="819"/>
      <c r="J457" s="819"/>
      <c r="K457" s="849"/>
    </row>
    <row r="458" spans="1:11" hidden="1">
      <c r="A458" s="819">
        <v>2</v>
      </c>
      <c r="B458" s="851" t="s">
        <v>698</v>
      </c>
      <c r="C458" s="849">
        <v>186</v>
      </c>
      <c r="D458" s="849">
        <v>2</v>
      </c>
      <c r="E458" s="849" t="s">
        <v>944</v>
      </c>
      <c r="F458" s="819">
        <v>800105</v>
      </c>
      <c r="G458" s="819">
        <v>641456</v>
      </c>
      <c r="H458" s="819">
        <v>80</v>
      </c>
      <c r="I458" s="819">
        <v>0</v>
      </c>
      <c r="J458" s="819">
        <v>25</v>
      </c>
      <c r="K458" s="849" t="s">
        <v>248</v>
      </c>
    </row>
    <row r="459" spans="1:11" hidden="1">
      <c r="A459" s="819">
        <v>3</v>
      </c>
      <c r="B459" s="851" t="s">
        <v>699</v>
      </c>
      <c r="C459" s="849">
        <v>245</v>
      </c>
      <c r="D459" s="849">
        <v>3</v>
      </c>
      <c r="E459" s="849" t="s">
        <v>942</v>
      </c>
      <c r="F459" s="819">
        <v>995572</v>
      </c>
      <c r="G459" s="819">
        <v>841923</v>
      </c>
      <c r="H459" s="819">
        <v>85</v>
      </c>
      <c r="I459" s="819">
        <v>0</v>
      </c>
      <c r="J459" s="819">
        <v>25</v>
      </c>
      <c r="K459" s="849" t="s">
        <v>248</v>
      </c>
    </row>
    <row r="460" spans="1:11" hidden="1">
      <c r="A460" s="819">
        <v>4</v>
      </c>
      <c r="B460" s="851" t="s">
        <v>700</v>
      </c>
      <c r="C460" s="849">
        <v>231</v>
      </c>
      <c r="D460" s="849">
        <v>4</v>
      </c>
      <c r="E460" s="849" t="s">
        <v>944</v>
      </c>
      <c r="F460" s="819">
        <v>114580</v>
      </c>
      <c r="G460" s="819">
        <v>88952</v>
      </c>
      <c r="H460" s="819">
        <v>78</v>
      </c>
      <c r="I460" s="819">
        <v>0</v>
      </c>
      <c r="J460" s="819">
        <v>25</v>
      </c>
      <c r="K460" s="849" t="s">
        <v>428</v>
      </c>
    </row>
    <row r="461" spans="1:11" hidden="1">
      <c r="A461" s="819">
        <v>5</v>
      </c>
      <c r="B461" s="851" t="s">
        <v>306</v>
      </c>
      <c r="C461" s="849">
        <v>9287</v>
      </c>
      <c r="D461" s="849">
        <v>5</v>
      </c>
      <c r="E461" s="849" t="s">
        <v>946</v>
      </c>
      <c r="F461" s="819">
        <v>102757</v>
      </c>
      <c r="G461" s="819">
        <v>34995</v>
      </c>
      <c r="H461" s="819">
        <v>34</v>
      </c>
      <c r="I461" s="819">
        <v>0</v>
      </c>
      <c r="J461" s="819">
        <v>25</v>
      </c>
      <c r="K461" s="849" t="s">
        <v>428</v>
      </c>
    </row>
    <row r="462" spans="1:11" hidden="1">
      <c r="A462" s="819">
        <v>6</v>
      </c>
      <c r="B462" s="851" t="s">
        <v>307</v>
      </c>
      <c r="C462" s="849">
        <v>2324</v>
      </c>
      <c r="D462" s="849">
        <v>6</v>
      </c>
      <c r="E462" s="849" t="s">
        <v>944</v>
      </c>
      <c r="F462" s="819">
        <v>1005115</v>
      </c>
      <c r="G462" s="819">
        <v>618058</v>
      </c>
      <c r="H462" s="819">
        <v>61</v>
      </c>
      <c r="I462" s="819">
        <v>0</v>
      </c>
      <c r="J462" s="819">
        <v>25</v>
      </c>
      <c r="K462" s="849" t="s">
        <v>248</v>
      </c>
    </row>
    <row r="463" spans="1:11" hidden="1">
      <c r="A463" s="819">
        <v>7</v>
      </c>
      <c r="B463" s="851" t="s">
        <v>329</v>
      </c>
      <c r="C463" s="849">
        <v>248</v>
      </c>
      <c r="D463" s="849">
        <v>7</v>
      </c>
      <c r="E463" s="849" t="s">
        <v>942</v>
      </c>
      <c r="F463" s="819">
        <v>231178</v>
      </c>
      <c r="G463" s="819">
        <v>218496</v>
      </c>
      <c r="H463" s="819">
        <v>95</v>
      </c>
      <c r="I463" s="819">
        <v>1</v>
      </c>
      <c r="J463" s="819">
        <v>25</v>
      </c>
      <c r="K463" s="849" t="s">
        <v>248</v>
      </c>
    </row>
    <row r="464" spans="1:11" hidden="1">
      <c r="A464" s="819">
        <v>8</v>
      </c>
      <c r="B464" s="851" t="s">
        <v>330</v>
      </c>
      <c r="C464" s="849">
        <v>249</v>
      </c>
      <c r="D464" s="849">
        <v>8</v>
      </c>
      <c r="E464" s="849" t="s">
        <v>942</v>
      </c>
      <c r="F464" s="819">
        <v>270676</v>
      </c>
      <c r="G464" s="819">
        <v>249974</v>
      </c>
      <c r="H464" s="819">
        <v>92</v>
      </c>
      <c r="I464" s="819">
        <v>0</v>
      </c>
      <c r="J464" s="819">
        <v>25</v>
      </c>
      <c r="K464" s="849" t="s">
        <v>248</v>
      </c>
    </row>
    <row r="465" spans="1:11" hidden="1">
      <c r="A465" s="819"/>
      <c r="B465" s="848" t="s">
        <v>331</v>
      </c>
      <c r="C465" s="849"/>
      <c r="D465" s="849"/>
      <c r="E465" s="849"/>
      <c r="F465" s="819"/>
      <c r="G465" s="819"/>
      <c r="H465" s="819"/>
      <c r="I465" s="819"/>
      <c r="J465" s="819"/>
      <c r="K465" s="849"/>
    </row>
    <row r="466" spans="1:11" hidden="1">
      <c r="A466" s="819">
        <v>1</v>
      </c>
      <c r="B466" s="851" t="s">
        <v>88</v>
      </c>
      <c r="C466" s="849" t="s">
        <v>89</v>
      </c>
      <c r="D466" s="849">
        <v>1</v>
      </c>
      <c r="E466" s="849" t="s">
        <v>506</v>
      </c>
      <c r="F466" s="819"/>
      <c r="G466" s="819"/>
      <c r="H466" s="819"/>
      <c r="I466" s="819"/>
      <c r="J466" s="819"/>
      <c r="K466" s="849"/>
    </row>
    <row r="467" spans="1:11" hidden="1">
      <c r="A467" s="819">
        <v>2</v>
      </c>
      <c r="B467" s="851" t="s">
        <v>209</v>
      </c>
      <c r="C467" s="849">
        <v>3140</v>
      </c>
      <c r="D467" s="849">
        <v>2</v>
      </c>
      <c r="E467" s="849" t="s">
        <v>942</v>
      </c>
      <c r="F467" s="819">
        <v>90597</v>
      </c>
      <c r="G467" s="819">
        <v>88309</v>
      </c>
      <c r="H467" s="819">
        <v>97</v>
      </c>
      <c r="I467" s="819">
        <v>1</v>
      </c>
      <c r="J467" s="819">
        <v>19</v>
      </c>
      <c r="K467" s="849" t="s">
        <v>723</v>
      </c>
    </row>
    <row r="468" spans="1:11" hidden="1">
      <c r="A468" s="819">
        <v>3</v>
      </c>
      <c r="B468" s="851" t="s">
        <v>121</v>
      </c>
      <c r="C468" s="849">
        <v>3142</v>
      </c>
      <c r="D468" s="849">
        <v>3</v>
      </c>
      <c r="E468" s="849" t="s">
        <v>942</v>
      </c>
      <c r="F468" s="819">
        <v>47195</v>
      </c>
      <c r="G468" s="819">
        <v>40146</v>
      </c>
      <c r="H468" s="819">
        <v>85</v>
      </c>
      <c r="I468" s="819">
        <v>0</v>
      </c>
      <c r="J468" s="819">
        <v>19</v>
      </c>
      <c r="K468" s="849" t="s">
        <v>428</v>
      </c>
    </row>
    <row r="469" spans="1:11" hidden="1">
      <c r="A469" s="819">
        <v>4</v>
      </c>
      <c r="B469" s="851" t="s">
        <v>122</v>
      </c>
      <c r="C469" s="849">
        <v>879</v>
      </c>
      <c r="D469" s="849">
        <v>4</v>
      </c>
      <c r="E469" s="849" t="s">
        <v>942</v>
      </c>
      <c r="F469" s="819">
        <v>471450</v>
      </c>
      <c r="G469" s="819">
        <v>468123</v>
      </c>
      <c r="H469" s="819">
        <v>99</v>
      </c>
      <c r="I469" s="819">
        <v>0</v>
      </c>
      <c r="J469" s="819">
        <v>19</v>
      </c>
      <c r="K469" s="849" t="s">
        <v>248</v>
      </c>
    </row>
    <row r="470" spans="1:11" hidden="1">
      <c r="A470" s="819">
        <v>5</v>
      </c>
      <c r="B470" s="851" t="s">
        <v>817</v>
      </c>
      <c r="C470" s="849">
        <v>3141</v>
      </c>
      <c r="D470" s="849">
        <v>5</v>
      </c>
      <c r="E470" s="849" t="s">
        <v>942</v>
      </c>
      <c r="F470" s="819">
        <v>55937</v>
      </c>
      <c r="G470" s="819">
        <v>55146</v>
      </c>
      <c r="H470" s="819">
        <v>99</v>
      </c>
      <c r="I470" s="819">
        <v>5</v>
      </c>
      <c r="J470" s="819">
        <v>19</v>
      </c>
      <c r="K470" s="849" t="s">
        <v>723</v>
      </c>
    </row>
    <row r="471" spans="1:11" hidden="1">
      <c r="A471" s="819">
        <v>6</v>
      </c>
      <c r="B471" s="851" t="s">
        <v>377</v>
      </c>
      <c r="C471" s="849">
        <v>9256</v>
      </c>
      <c r="D471" s="849">
        <v>6</v>
      </c>
      <c r="E471" s="849" t="s">
        <v>942</v>
      </c>
      <c r="F471" s="819">
        <v>132133</v>
      </c>
      <c r="G471" s="819">
        <v>131844</v>
      </c>
      <c r="H471" s="819">
        <v>100</v>
      </c>
      <c r="I471" s="819">
        <v>1</v>
      </c>
      <c r="J471" s="819">
        <v>19</v>
      </c>
      <c r="K471" s="849" t="s">
        <v>248</v>
      </c>
    </row>
    <row r="472" spans="1:11" hidden="1">
      <c r="A472" s="819">
        <v>7</v>
      </c>
      <c r="B472" s="851" t="s">
        <v>378</v>
      </c>
      <c r="C472" s="849">
        <v>946</v>
      </c>
      <c r="D472" s="849">
        <v>7</v>
      </c>
      <c r="E472" s="849" t="s">
        <v>942</v>
      </c>
      <c r="F472" s="819">
        <v>698831</v>
      </c>
      <c r="G472" s="819">
        <v>693898</v>
      </c>
      <c r="H472" s="819">
        <v>99</v>
      </c>
      <c r="I472" s="819">
        <v>7</v>
      </c>
      <c r="J472" s="819">
        <v>19</v>
      </c>
      <c r="K472" s="849" t="s">
        <v>723</v>
      </c>
    </row>
    <row r="473" spans="1:11" hidden="1">
      <c r="A473" s="819">
        <v>8</v>
      </c>
      <c r="B473" s="851" t="s">
        <v>379</v>
      </c>
      <c r="C473" s="849">
        <v>945</v>
      </c>
      <c r="D473" s="849">
        <v>8</v>
      </c>
      <c r="E473" s="849" t="s">
        <v>942</v>
      </c>
      <c r="F473" s="819">
        <v>213008</v>
      </c>
      <c r="G473" s="819">
        <v>206300</v>
      </c>
      <c r="H473" s="819">
        <v>97</v>
      </c>
      <c r="I473" s="819">
        <v>10</v>
      </c>
      <c r="J473" s="819">
        <v>19</v>
      </c>
      <c r="K473" s="849" t="s">
        <v>265</v>
      </c>
    </row>
    <row r="474" spans="1:11" hidden="1">
      <c r="A474" s="819"/>
      <c r="B474" s="848" t="s">
        <v>380</v>
      </c>
      <c r="C474" s="849"/>
      <c r="D474" s="849"/>
      <c r="E474" s="849"/>
      <c r="F474" s="819"/>
      <c r="G474" s="819"/>
      <c r="H474" s="819"/>
      <c r="I474" s="819"/>
      <c r="J474" s="819"/>
      <c r="K474" s="849"/>
    </row>
    <row r="475" spans="1:11" hidden="1">
      <c r="A475" s="819">
        <v>1</v>
      </c>
      <c r="B475" s="851" t="s">
        <v>88</v>
      </c>
      <c r="C475" s="849" t="s">
        <v>89</v>
      </c>
      <c r="D475" s="849">
        <v>1</v>
      </c>
      <c r="E475" s="849" t="s">
        <v>506</v>
      </c>
      <c r="F475" s="819"/>
      <c r="G475" s="819"/>
      <c r="H475" s="819"/>
      <c r="I475" s="819"/>
      <c r="J475" s="819"/>
      <c r="K475" s="849"/>
    </row>
    <row r="476" spans="1:11" hidden="1">
      <c r="A476" s="819">
        <v>2</v>
      </c>
      <c r="B476" s="851" t="s">
        <v>381</v>
      </c>
      <c r="C476" s="849">
        <v>9245</v>
      </c>
      <c r="D476" s="849">
        <v>2</v>
      </c>
      <c r="E476" s="849" t="s">
        <v>942</v>
      </c>
      <c r="F476" s="819">
        <v>231075</v>
      </c>
      <c r="G476" s="819">
        <v>228319</v>
      </c>
      <c r="H476" s="819">
        <v>99</v>
      </c>
      <c r="I476" s="819">
        <v>0</v>
      </c>
      <c r="J476" s="819">
        <v>16</v>
      </c>
      <c r="K476" s="849" t="s">
        <v>248</v>
      </c>
    </row>
    <row r="477" spans="1:11" hidden="1">
      <c r="A477" s="819">
        <v>3</v>
      </c>
      <c r="B477" s="851" t="s">
        <v>584</v>
      </c>
      <c r="C477" s="849">
        <v>8020</v>
      </c>
      <c r="D477" s="849">
        <v>3</v>
      </c>
      <c r="E477" s="849" t="s">
        <v>942</v>
      </c>
      <c r="F477" s="819">
        <v>155554</v>
      </c>
      <c r="G477" s="819">
        <v>136150</v>
      </c>
      <c r="H477" s="819">
        <v>88</v>
      </c>
      <c r="I477" s="819">
        <v>0</v>
      </c>
      <c r="J477" s="819">
        <v>16</v>
      </c>
      <c r="K477" s="849" t="s">
        <v>248</v>
      </c>
    </row>
    <row r="478" spans="1:11" hidden="1">
      <c r="A478" s="819">
        <v>4</v>
      </c>
      <c r="B478" s="851" t="s">
        <v>409</v>
      </c>
      <c r="C478" s="849">
        <v>9236</v>
      </c>
      <c r="D478" s="849">
        <v>4</v>
      </c>
      <c r="E478" s="849" t="s">
        <v>942</v>
      </c>
      <c r="F478" s="819">
        <v>11493</v>
      </c>
      <c r="G478" s="819">
        <v>10607</v>
      </c>
      <c r="H478" s="819">
        <v>92</v>
      </c>
      <c r="I478" s="819">
        <v>1</v>
      </c>
      <c r="J478" s="819">
        <v>16</v>
      </c>
      <c r="K478" s="849" t="s">
        <v>723</v>
      </c>
    </row>
    <row r="479" spans="1:11" hidden="1">
      <c r="A479" s="819">
        <v>5</v>
      </c>
      <c r="B479" s="851" t="s">
        <v>410</v>
      </c>
      <c r="C479" s="849">
        <v>898</v>
      </c>
      <c r="D479" s="849">
        <v>5</v>
      </c>
      <c r="E479" s="849" t="s">
        <v>946</v>
      </c>
      <c r="F479" s="819">
        <v>42262</v>
      </c>
      <c r="G479" s="819">
        <v>17240</v>
      </c>
      <c r="H479" s="819">
        <v>41</v>
      </c>
      <c r="I479" s="819">
        <v>0</v>
      </c>
      <c r="J479" s="819">
        <v>16</v>
      </c>
      <c r="K479" s="849" t="s">
        <v>428</v>
      </c>
    </row>
    <row r="480" spans="1:11" hidden="1">
      <c r="A480" s="819">
        <v>6</v>
      </c>
      <c r="B480" s="851" t="s">
        <v>411</v>
      </c>
      <c r="C480" s="849">
        <v>908</v>
      </c>
      <c r="D480" s="849">
        <v>6</v>
      </c>
      <c r="E480" s="849" t="s">
        <v>942</v>
      </c>
      <c r="F480" s="819">
        <v>258288</v>
      </c>
      <c r="G480" s="819">
        <v>254654</v>
      </c>
      <c r="H480" s="819">
        <v>99</v>
      </c>
      <c r="I480" s="819">
        <v>2</v>
      </c>
      <c r="J480" s="819">
        <v>16</v>
      </c>
      <c r="K480" s="849" t="s">
        <v>723</v>
      </c>
    </row>
    <row r="481" spans="1:11" hidden="1">
      <c r="A481" s="819">
        <v>7</v>
      </c>
      <c r="B481" s="851" t="s">
        <v>412</v>
      </c>
      <c r="C481" s="849">
        <v>5562</v>
      </c>
      <c r="D481" s="849">
        <v>7</v>
      </c>
      <c r="E481" s="849" t="s">
        <v>942</v>
      </c>
      <c r="F481" s="819">
        <v>61300</v>
      </c>
      <c r="G481" s="819">
        <v>51230</v>
      </c>
      <c r="H481" s="819">
        <v>84</v>
      </c>
      <c r="I481" s="819">
        <v>0</v>
      </c>
      <c r="J481" s="819">
        <v>16</v>
      </c>
      <c r="K481" s="849" t="s">
        <v>248</v>
      </c>
    </row>
    <row r="482" spans="1:11" hidden="1">
      <c r="A482" s="819">
        <v>8</v>
      </c>
      <c r="B482" s="851" t="s">
        <v>413</v>
      </c>
      <c r="C482" s="849">
        <v>935</v>
      </c>
      <c r="D482" s="849">
        <v>8</v>
      </c>
      <c r="E482" s="849" t="s">
        <v>942</v>
      </c>
      <c r="F482" s="819">
        <v>79341</v>
      </c>
      <c r="G482" s="819">
        <v>77971</v>
      </c>
      <c r="H482" s="819">
        <v>98</v>
      </c>
      <c r="I482" s="819">
        <v>0</v>
      </c>
      <c r="J482" s="819">
        <v>16</v>
      </c>
      <c r="K482" s="849" t="s">
        <v>428</v>
      </c>
    </row>
    <row r="483" spans="1:11" hidden="1">
      <c r="A483" s="819">
        <v>9</v>
      </c>
      <c r="B483" s="851" t="s">
        <v>414</v>
      </c>
      <c r="C483" s="849">
        <v>8074</v>
      </c>
      <c r="D483" s="849">
        <v>9</v>
      </c>
      <c r="E483" s="849" t="s">
        <v>942</v>
      </c>
      <c r="F483" s="819">
        <v>75964</v>
      </c>
      <c r="G483" s="819">
        <v>74367</v>
      </c>
      <c r="H483" s="819">
        <v>98</v>
      </c>
      <c r="I483" s="819">
        <v>2</v>
      </c>
      <c r="J483" s="819">
        <v>16</v>
      </c>
      <c r="K483" s="849" t="s">
        <v>723</v>
      </c>
    </row>
    <row r="484" spans="1:11" hidden="1">
      <c r="A484" s="819">
        <v>10</v>
      </c>
      <c r="B484" s="851" t="s">
        <v>415</v>
      </c>
      <c r="C484" s="849">
        <v>298</v>
      </c>
      <c r="D484" s="849">
        <v>10</v>
      </c>
      <c r="E484" s="849" t="s">
        <v>942</v>
      </c>
      <c r="F484" s="819">
        <v>420134</v>
      </c>
      <c r="G484" s="819">
        <v>404006</v>
      </c>
      <c r="H484" s="819">
        <v>96</v>
      </c>
      <c r="I484" s="819">
        <v>3</v>
      </c>
      <c r="J484" s="819">
        <v>16</v>
      </c>
      <c r="K484" s="849" t="s">
        <v>723</v>
      </c>
    </row>
    <row r="485" spans="1:11" hidden="1">
      <c r="A485" s="819"/>
      <c r="B485" s="848" t="s">
        <v>416</v>
      </c>
      <c r="C485" s="849"/>
      <c r="D485" s="849"/>
      <c r="E485" s="849"/>
      <c r="F485" s="819"/>
      <c r="G485" s="819"/>
      <c r="H485" s="819"/>
      <c r="I485" s="819"/>
      <c r="J485" s="819"/>
      <c r="K485" s="849"/>
    </row>
    <row r="486" spans="1:11" hidden="1">
      <c r="A486" s="819">
        <v>1</v>
      </c>
      <c r="B486" s="851" t="s">
        <v>88</v>
      </c>
      <c r="C486" s="849" t="s">
        <v>89</v>
      </c>
      <c r="D486" s="849">
        <v>1</v>
      </c>
      <c r="E486" s="849" t="s">
        <v>506</v>
      </c>
      <c r="F486" s="819"/>
      <c r="G486" s="819"/>
      <c r="H486" s="819"/>
      <c r="I486" s="819"/>
      <c r="J486" s="819"/>
      <c r="K486" s="849"/>
    </row>
    <row r="487" spans="1:11" hidden="1">
      <c r="A487" s="819">
        <v>2</v>
      </c>
      <c r="B487" s="851" t="s">
        <v>391</v>
      </c>
      <c r="C487" s="849">
        <v>9235</v>
      </c>
      <c r="D487" s="849">
        <v>2</v>
      </c>
      <c r="E487" s="849" t="s">
        <v>942</v>
      </c>
      <c r="F487" s="819">
        <v>6222</v>
      </c>
      <c r="G487" s="819">
        <v>6169</v>
      </c>
      <c r="H487" s="819">
        <v>99</v>
      </c>
      <c r="I487" s="819">
        <v>0</v>
      </c>
      <c r="J487" s="819">
        <v>18</v>
      </c>
      <c r="K487" s="849" t="s">
        <v>428</v>
      </c>
    </row>
    <row r="488" spans="1:11" hidden="1">
      <c r="A488" s="819">
        <v>3</v>
      </c>
      <c r="B488" s="851" t="s">
        <v>860</v>
      </c>
      <c r="C488" s="849">
        <v>272</v>
      </c>
      <c r="D488" s="849">
        <v>3</v>
      </c>
      <c r="E488" s="849" t="s">
        <v>942</v>
      </c>
      <c r="F488" s="819">
        <v>746356</v>
      </c>
      <c r="G488" s="819">
        <v>735643</v>
      </c>
      <c r="H488" s="819">
        <v>99</v>
      </c>
      <c r="I488" s="819">
        <v>0</v>
      </c>
      <c r="J488" s="819">
        <v>18</v>
      </c>
      <c r="K488" s="849" t="s">
        <v>248</v>
      </c>
    </row>
    <row r="489" spans="1:11" hidden="1">
      <c r="A489" s="819">
        <v>4</v>
      </c>
      <c r="B489" s="851" t="s">
        <v>931</v>
      </c>
      <c r="C489" s="849">
        <v>289</v>
      </c>
      <c r="D489" s="849">
        <v>4</v>
      </c>
      <c r="E489" s="849" t="s">
        <v>942</v>
      </c>
      <c r="F489" s="819">
        <v>565554</v>
      </c>
      <c r="G489" s="819">
        <v>556037</v>
      </c>
      <c r="H489" s="819">
        <v>98</v>
      </c>
      <c r="I489" s="819">
        <v>0</v>
      </c>
      <c r="J489" s="819">
        <v>18</v>
      </c>
      <c r="K489" s="849" t="s">
        <v>428</v>
      </c>
    </row>
    <row r="490" spans="1:11" hidden="1">
      <c r="A490" s="819">
        <v>5</v>
      </c>
      <c r="B490" s="851" t="s">
        <v>932</v>
      </c>
      <c r="C490" s="849">
        <v>4199</v>
      </c>
      <c r="D490" s="849">
        <v>5</v>
      </c>
      <c r="E490" s="849" t="s">
        <v>942</v>
      </c>
      <c r="F490" s="819">
        <v>229721</v>
      </c>
      <c r="G490" s="819">
        <v>228784</v>
      </c>
      <c r="H490" s="819">
        <v>100</v>
      </c>
      <c r="I490" s="819">
        <v>0</v>
      </c>
      <c r="J490" s="819">
        <v>18</v>
      </c>
      <c r="K490" s="849" t="s">
        <v>428</v>
      </c>
    </row>
    <row r="491" spans="1:11" hidden="1">
      <c r="A491" s="819"/>
      <c r="B491" s="848" t="s">
        <v>933</v>
      </c>
      <c r="C491" s="849"/>
      <c r="D491" s="849"/>
      <c r="E491" s="849"/>
      <c r="F491" s="819"/>
      <c r="G491" s="819"/>
      <c r="H491" s="819"/>
      <c r="I491" s="819"/>
      <c r="J491" s="819"/>
      <c r="K491" s="849"/>
    </row>
    <row r="492" spans="1:11" hidden="1">
      <c r="A492" s="819">
        <v>1</v>
      </c>
      <c r="B492" s="851" t="s">
        <v>88</v>
      </c>
      <c r="C492" s="849" t="s">
        <v>89</v>
      </c>
      <c r="D492" s="849">
        <v>1</v>
      </c>
      <c r="E492" s="849" t="s">
        <v>506</v>
      </c>
      <c r="F492" s="819"/>
      <c r="G492" s="819"/>
      <c r="H492" s="819"/>
      <c r="I492" s="819"/>
      <c r="J492" s="819"/>
      <c r="K492" s="849"/>
    </row>
    <row r="493" spans="1:11" hidden="1">
      <c r="A493" s="819">
        <v>2</v>
      </c>
      <c r="B493" s="851" t="s">
        <v>934</v>
      </c>
      <c r="C493" s="849">
        <v>768</v>
      </c>
      <c r="D493" s="849">
        <v>2</v>
      </c>
      <c r="E493" s="849" t="s">
        <v>942</v>
      </c>
      <c r="F493" s="819">
        <v>12330</v>
      </c>
      <c r="G493" s="819">
        <v>12226</v>
      </c>
      <c r="H493" s="819">
        <v>99</v>
      </c>
      <c r="I493" s="819">
        <v>0</v>
      </c>
      <c r="J493" s="819">
        <v>26</v>
      </c>
      <c r="K493" s="849" t="s">
        <v>428</v>
      </c>
    </row>
    <row r="494" spans="1:11" hidden="1">
      <c r="A494" s="819">
        <v>3</v>
      </c>
      <c r="B494" s="851" t="s">
        <v>935</v>
      </c>
      <c r="C494" s="849">
        <v>2864</v>
      </c>
      <c r="D494" s="849">
        <v>3</v>
      </c>
      <c r="E494" s="849" t="s">
        <v>942</v>
      </c>
      <c r="F494" s="819">
        <v>70396</v>
      </c>
      <c r="G494" s="819">
        <v>67233</v>
      </c>
      <c r="H494" s="819">
        <v>96</v>
      </c>
      <c r="I494" s="819">
        <v>20</v>
      </c>
      <c r="J494" s="819">
        <v>26</v>
      </c>
      <c r="K494" s="849" t="s">
        <v>265</v>
      </c>
    </row>
    <row r="495" spans="1:11" hidden="1">
      <c r="A495" s="819">
        <v>4</v>
      </c>
      <c r="B495" s="851" t="s">
        <v>341</v>
      </c>
      <c r="C495" s="849">
        <v>2871</v>
      </c>
      <c r="D495" s="849">
        <v>4</v>
      </c>
      <c r="E495" s="849" t="s">
        <v>942</v>
      </c>
      <c r="F495" s="819">
        <v>98345</v>
      </c>
      <c r="G495" s="819">
        <v>90176</v>
      </c>
      <c r="H495" s="819">
        <v>92</v>
      </c>
      <c r="I495" s="819">
        <v>0</v>
      </c>
      <c r="J495" s="819">
        <v>26</v>
      </c>
      <c r="K495" s="849" t="s">
        <v>428</v>
      </c>
    </row>
    <row r="496" spans="1:11" hidden="1">
      <c r="A496" s="819">
        <v>5</v>
      </c>
      <c r="B496" s="851" t="s">
        <v>785</v>
      </c>
      <c r="C496" s="849">
        <v>2859</v>
      </c>
      <c r="D496" s="849">
        <v>5</v>
      </c>
      <c r="E496" s="849" t="s">
        <v>942</v>
      </c>
      <c r="F496" s="819">
        <v>31205</v>
      </c>
      <c r="G496" s="819">
        <v>30969</v>
      </c>
      <c r="H496" s="819">
        <v>99</v>
      </c>
      <c r="I496" s="819">
        <v>0</v>
      </c>
      <c r="J496" s="819">
        <v>26</v>
      </c>
      <c r="K496" s="849" t="s">
        <v>428</v>
      </c>
    </row>
    <row r="497" spans="1:11" hidden="1">
      <c r="A497" s="819">
        <v>6</v>
      </c>
      <c r="B497" s="851" t="s">
        <v>786</v>
      </c>
      <c r="C497" s="849">
        <v>2873</v>
      </c>
      <c r="D497" s="849">
        <v>6</v>
      </c>
      <c r="E497" s="849" t="s">
        <v>942</v>
      </c>
      <c r="F497" s="819">
        <v>6757</v>
      </c>
      <c r="G497" s="819">
        <v>6338</v>
      </c>
      <c r="H497" s="819">
        <v>94</v>
      </c>
      <c r="I497" s="819">
        <v>0</v>
      </c>
      <c r="J497" s="819">
        <v>26</v>
      </c>
      <c r="K497" s="849" t="s">
        <v>428</v>
      </c>
    </row>
    <row r="498" spans="1:11" hidden="1">
      <c r="A498" s="819">
        <v>7</v>
      </c>
      <c r="B498" s="851" t="s">
        <v>787</v>
      </c>
      <c r="C498" s="849">
        <v>2866</v>
      </c>
      <c r="D498" s="849">
        <v>7</v>
      </c>
      <c r="E498" s="849" t="s">
        <v>942</v>
      </c>
      <c r="F498" s="819">
        <v>52227</v>
      </c>
      <c r="G498" s="819">
        <v>50122</v>
      </c>
      <c r="H498" s="819">
        <v>96</v>
      </c>
      <c r="I498" s="819">
        <v>4</v>
      </c>
      <c r="J498" s="819">
        <v>26</v>
      </c>
      <c r="K498" s="849" t="s">
        <v>723</v>
      </c>
    </row>
    <row r="499" spans="1:11" hidden="1">
      <c r="A499" s="819">
        <v>8</v>
      </c>
      <c r="B499" s="851" t="s">
        <v>788</v>
      </c>
      <c r="C499" s="849">
        <v>2861</v>
      </c>
      <c r="D499" s="849">
        <v>8</v>
      </c>
      <c r="E499" s="849" t="s">
        <v>942</v>
      </c>
      <c r="F499" s="819">
        <v>391642</v>
      </c>
      <c r="G499" s="819">
        <v>358617</v>
      </c>
      <c r="H499" s="819">
        <v>92</v>
      </c>
      <c r="I499" s="819">
        <v>0</v>
      </c>
      <c r="J499" s="819">
        <v>26</v>
      </c>
      <c r="K499" s="849" t="s">
        <v>248</v>
      </c>
    </row>
    <row r="500" spans="1:11" hidden="1">
      <c r="A500" s="819">
        <v>9</v>
      </c>
      <c r="B500" s="851" t="s">
        <v>789</v>
      </c>
      <c r="C500" s="849">
        <v>2877</v>
      </c>
      <c r="D500" s="849">
        <v>9</v>
      </c>
      <c r="E500" s="849" t="s">
        <v>942</v>
      </c>
      <c r="F500" s="819">
        <v>1286</v>
      </c>
      <c r="G500" s="819">
        <v>1106</v>
      </c>
      <c r="H500" s="819">
        <v>86</v>
      </c>
      <c r="I500" s="819">
        <v>0</v>
      </c>
      <c r="J500" s="819">
        <v>26</v>
      </c>
      <c r="K500" s="849" t="s">
        <v>428</v>
      </c>
    </row>
    <row r="501" spans="1:11" hidden="1">
      <c r="A501" s="819">
        <v>10</v>
      </c>
      <c r="B501" s="851" t="s">
        <v>630</v>
      </c>
      <c r="C501" s="849">
        <v>781</v>
      </c>
      <c r="D501" s="849">
        <v>10</v>
      </c>
      <c r="E501" s="849" t="s">
        <v>942</v>
      </c>
      <c r="F501" s="819">
        <v>31030</v>
      </c>
      <c r="G501" s="819">
        <v>31010</v>
      </c>
      <c r="H501" s="819">
        <v>100</v>
      </c>
      <c r="I501" s="819">
        <v>0</v>
      </c>
      <c r="J501" s="819">
        <v>26</v>
      </c>
      <c r="K501" s="849" t="s">
        <v>428</v>
      </c>
    </row>
    <row r="502" spans="1:11" hidden="1">
      <c r="A502" s="819">
        <v>11</v>
      </c>
      <c r="B502" s="851" t="s">
        <v>631</v>
      </c>
      <c r="C502" s="849">
        <v>786</v>
      </c>
      <c r="D502" s="849">
        <v>11</v>
      </c>
      <c r="E502" s="849" t="s">
        <v>942</v>
      </c>
      <c r="F502" s="819">
        <v>10938</v>
      </c>
      <c r="G502" s="819">
        <v>10929</v>
      </c>
      <c r="H502" s="819">
        <v>100</v>
      </c>
      <c r="I502" s="819">
        <v>0</v>
      </c>
      <c r="J502" s="819">
        <v>26</v>
      </c>
      <c r="K502" s="849" t="s">
        <v>428</v>
      </c>
    </row>
    <row r="503" spans="1:11" hidden="1">
      <c r="A503" s="819">
        <v>12</v>
      </c>
      <c r="B503" s="851" t="s">
        <v>632</v>
      </c>
      <c r="C503" s="849">
        <v>785</v>
      </c>
      <c r="D503" s="849">
        <v>12</v>
      </c>
      <c r="E503" s="849" t="s">
        <v>942</v>
      </c>
      <c r="F503" s="819">
        <v>54747</v>
      </c>
      <c r="G503" s="819">
        <v>54337</v>
      </c>
      <c r="H503" s="819">
        <v>99</v>
      </c>
      <c r="I503" s="819">
        <v>0</v>
      </c>
      <c r="J503" s="819">
        <v>26</v>
      </c>
      <c r="K503" s="849" t="s">
        <v>428</v>
      </c>
    </row>
    <row r="504" spans="1:11" hidden="1">
      <c r="A504" s="819">
        <v>13</v>
      </c>
      <c r="B504" s="851" t="s">
        <v>633</v>
      </c>
      <c r="C504" s="849">
        <v>797</v>
      </c>
      <c r="D504" s="849">
        <v>13</v>
      </c>
      <c r="E504" s="849" t="s">
        <v>942</v>
      </c>
      <c r="F504" s="819">
        <v>36707</v>
      </c>
      <c r="G504" s="819">
        <v>33279</v>
      </c>
      <c r="H504" s="819">
        <v>91</v>
      </c>
      <c r="I504" s="819">
        <v>0</v>
      </c>
      <c r="J504" s="819">
        <v>26</v>
      </c>
      <c r="K504" s="849" t="s">
        <v>428</v>
      </c>
    </row>
    <row r="505" spans="1:11" hidden="1">
      <c r="A505" s="819">
        <v>14</v>
      </c>
      <c r="B505" s="851" t="s">
        <v>647</v>
      </c>
      <c r="C505" s="849">
        <v>784</v>
      </c>
      <c r="D505" s="849">
        <v>14</v>
      </c>
      <c r="E505" s="849" t="s">
        <v>942</v>
      </c>
      <c r="F505" s="819">
        <v>11625</v>
      </c>
      <c r="G505" s="819">
        <v>10621</v>
      </c>
      <c r="H505" s="819">
        <v>91</v>
      </c>
      <c r="I505" s="819">
        <v>0</v>
      </c>
      <c r="J505" s="819">
        <v>26</v>
      </c>
      <c r="K505" s="849" t="s">
        <v>428</v>
      </c>
    </row>
    <row r="506" spans="1:11" hidden="1">
      <c r="A506" s="819">
        <v>15</v>
      </c>
      <c r="B506" s="851" t="s">
        <v>648</v>
      </c>
      <c r="C506" s="849">
        <v>796</v>
      </c>
      <c r="D506" s="849">
        <v>15</v>
      </c>
      <c r="E506" s="849" t="s">
        <v>942</v>
      </c>
      <c r="F506" s="819">
        <v>22634</v>
      </c>
      <c r="G506" s="819">
        <v>22621</v>
      </c>
      <c r="H506" s="819">
        <v>100</v>
      </c>
      <c r="I506" s="819">
        <v>0</v>
      </c>
      <c r="J506" s="819">
        <v>26</v>
      </c>
      <c r="K506" s="849" t="s">
        <v>428</v>
      </c>
    </row>
    <row r="507" spans="1:11" hidden="1">
      <c r="A507" s="819">
        <v>16</v>
      </c>
      <c r="B507" s="851" t="s">
        <v>79</v>
      </c>
      <c r="C507" s="849">
        <v>799</v>
      </c>
      <c r="D507" s="849">
        <v>16</v>
      </c>
      <c r="E507" s="849" t="s">
        <v>942</v>
      </c>
      <c r="F507" s="819">
        <v>17020</v>
      </c>
      <c r="G507" s="819">
        <v>16944</v>
      </c>
      <c r="H507" s="819">
        <v>100</v>
      </c>
      <c r="I507" s="819">
        <v>0</v>
      </c>
      <c r="J507" s="819">
        <v>26</v>
      </c>
      <c r="K507" s="849" t="s">
        <v>428</v>
      </c>
    </row>
    <row r="508" spans="1:11" hidden="1">
      <c r="A508" s="819">
        <v>17</v>
      </c>
      <c r="B508" s="851" t="s">
        <v>80</v>
      </c>
      <c r="C508" s="849">
        <v>798</v>
      </c>
      <c r="D508" s="849">
        <v>17</v>
      </c>
      <c r="E508" s="849" t="s">
        <v>942</v>
      </c>
      <c r="F508" s="819">
        <v>33343</v>
      </c>
      <c r="G508" s="819">
        <v>32262</v>
      </c>
      <c r="H508" s="819">
        <v>97</v>
      </c>
      <c r="I508" s="819">
        <v>0</v>
      </c>
      <c r="J508" s="819">
        <v>26</v>
      </c>
      <c r="K508" s="849" t="s">
        <v>428</v>
      </c>
    </row>
    <row r="509" spans="1:11" hidden="1">
      <c r="A509" s="819"/>
      <c r="B509" s="848" t="s">
        <v>81</v>
      </c>
      <c r="C509" s="849"/>
      <c r="D509" s="849"/>
      <c r="E509" s="849"/>
      <c r="F509" s="819"/>
      <c r="G509" s="819"/>
      <c r="H509" s="819"/>
      <c r="I509" s="819"/>
      <c r="J509" s="819"/>
      <c r="K509" s="849"/>
    </row>
    <row r="510" spans="1:11" hidden="1">
      <c r="A510" s="819">
        <v>1</v>
      </c>
      <c r="B510" s="851" t="s">
        <v>88</v>
      </c>
      <c r="C510" s="849" t="s">
        <v>89</v>
      </c>
      <c r="D510" s="849">
        <v>1</v>
      </c>
      <c r="E510" s="849" t="s">
        <v>506</v>
      </c>
      <c r="F510" s="819"/>
      <c r="G510" s="819"/>
      <c r="H510" s="819"/>
      <c r="I510" s="819"/>
      <c r="J510" s="819"/>
      <c r="K510" s="849"/>
    </row>
    <row r="511" spans="1:11" hidden="1">
      <c r="A511" s="819">
        <v>2</v>
      </c>
      <c r="B511" s="851" t="s">
        <v>861</v>
      </c>
      <c r="C511" s="849">
        <v>2867</v>
      </c>
      <c r="D511" s="849">
        <v>2</v>
      </c>
      <c r="E511" s="849" t="s">
        <v>942</v>
      </c>
      <c r="F511" s="819">
        <v>29236</v>
      </c>
      <c r="G511" s="819">
        <v>28989</v>
      </c>
      <c r="H511" s="819">
        <v>99</v>
      </c>
      <c r="I511" s="819">
        <v>0</v>
      </c>
      <c r="J511" s="819">
        <v>28</v>
      </c>
      <c r="K511" s="849" t="s">
        <v>428</v>
      </c>
    </row>
    <row r="512" spans="1:11" hidden="1">
      <c r="A512" s="819">
        <v>3</v>
      </c>
      <c r="B512" s="851" t="s">
        <v>862</v>
      </c>
      <c r="C512" s="849">
        <v>64</v>
      </c>
      <c r="D512" s="849">
        <v>3</v>
      </c>
      <c r="E512" s="849" t="s">
        <v>944</v>
      </c>
      <c r="F512" s="819">
        <v>12663</v>
      </c>
      <c r="G512" s="819">
        <v>8334</v>
      </c>
      <c r="H512" s="819">
        <v>66</v>
      </c>
      <c r="I512" s="819">
        <v>0</v>
      </c>
      <c r="J512" s="819">
        <v>28</v>
      </c>
      <c r="K512" s="849" t="s">
        <v>428</v>
      </c>
    </row>
    <row r="513" spans="1:11" hidden="1">
      <c r="A513" s="819">
        <v>4</v>
      </c>
      <c r="B513" s="851" t="s">
        <v>863</v>
      </c>
      <c r="C513" s="849">
        <v>2863</v>
      </c>
      <c r="D513" s="849">
        <v>4</v>
      </c>
      <c r="E513" s="849" t="s">
        <v>942</v>
      </c>
      <c r="F513" s="819">
        <v>5796</v>
      </c>
      <c r="G513" s="819">
        <v>5673</v>
      </c>
      <c r="H513" s="819">
        <v>98</v>
      </c>
      <c r="I513" s="819">
        <v>0</v>
      </c>
      <c r="J513" s="819">
        <v>28</v>
      </c>
      <c r="K513" s="849" t="s">
        <v>428</v>
      </c>
    </row>
    <row r="514" spans="1:11" hidden="1">
      <c r="A514" s="819">
        <v>5</v>
      </c>
      <c r="B514" s="851" t="s">
        <v>169</v>
      </c>
      <c r="C514" s="849">
        <v>2865</v>
      </c>
      <c r="D514" s="849">
        <v>5</v>
      </c>
      <c r="E514" s="849" t="s">
        <v>942</v>
      </c>
      <c r="F514" s="819">
        <v>121150</v>
      </c>
      <c r="G514" s="819">
        <v>118402</v>
      </c>
      <c r="H514" s="819">
        <v>98</v>
      </c>
      <c r="I514" s="819">
        <v>5</v>
      </c>
      <c r="J514" s="819">
        <v>28</v>
      </c>
      <c r="K514" s="849" t="s">
        <v>723</v>
      </c>
    </row>
    <row r="515" spans="1:11" hidden="1">
      <c r="A515" s="819">
        <v>6</v>
      </c>
      <c r="B515" s="851" t="s">
        <v>170</v>
      </c>
      <c r="C515" s="849">
        <v>2868</v>
      </c>
      <c r="D515" s="849">
        <v>6</v>
      </c>
      <c r="E515" s="849" t="s">
        <v>942</v>
      </c>
      <c r="F515" s="819">
        <v>88507</v>
      </c>
      <c r="G515" s="819">
        <v>88072</v>
      </c>
      <c r="H515" s="819">
        <v>100</v>
      </c>
      <c r="I515" s="819">
        <v>0</v>
      </c>
      <c r="J515" s="819">
        <v>28</v>
      </c>
      <c r="K515" s="849" t="s">
        <v>428</v>
      </c>
    </row>
    <row r="516" spans="1:11" hidden="1">
      <c r="A516" s="819">
        <v>7</v>
      </c>
      <c r="B516" s="851" t="s">
        <v>171</v>
      </c>
      <c r="C516" s="849">
        <v>2858</v>
      </c>
      <c r="D516" s="849">
        <v>7</v>
      </c>
      <c r="E516" s="849" t="s">
        <v>942</v>
      </c>
      <c r="F516" s="819">
        <v>255656</v>
      </c>
      <c r="G516" s="819">
        <v>246887</v>
      </c>
      <c r="H516" s="819">
        <v>97</v>
      </c>
      <c r="I516" s="819">
        <v>9</v>
      </c>
      <c r="J516" s="819">
        <v>28</v>
      </c>
      <c r="K516" s="849" t="s">
        <v>723</v>
      </c>
    </row>
    <row r="517" spans="1:11" hidden="1">
      <c r="A517" s="819">
        <v>8</v>
      </c>
      <c r="B517" s="851" t="s">
        <v>837</v>
      </c>
      <c r="C517" s="849">
        <v>2860</v>
      </c>
      <c r="D517" s="849">
        <v>8</v>
      </c>
      <c r="E517" s="849" t="s">
        <v>942</v>
      </c>
      <c r="F517" s="819">
        <v>151390</v>
      </c>
      <c r="G517" s="819">
        <v>150636</v>
      </c>
      <c r="H517" s="819">
        <v>100</v>
      </c>
      <c r="I517" s="819">
        <v>0</v>
      </c>
      <c r="J517" s="819">
        <v>28</v>
      </c>
      <c r="K517" s="849" t="s">
        <v>428</v>
      </c>
    </row>
    <row r="518" spans="1:11" hidden="1">
      <c r="A518" s="819">
        <v>9</v>
      </c>
      <c r="B518" s="851" t="s">
        <v>838</v>
      </c>
      <c r="C518" s="849">
        <v>3145</v>
      </c>
      <c r="D518" s="849">
        <v>9</v>
      </c>
      <c r="E518" s="849" t="s">
        <v>942</v>
      </c>
      <c r="F518" s="819">
        <v>34326</v>
      </c>
      <c r="G518" s="819">
        <v>34212</v>
      </c>
      <c r="H518" s="819">
        <v>100</v>
      </c>
      <c r="I518" s="819">
        <v>15</v>
      </c>
      <c r="J518" s="819">
        <v>28</v>
      </c>
      <c r="K518" s="849" t="s">
        <v>265</v>
      </c>
    </row>
    <row r="519" spans="1:11" hidden="1">
      <c r="A519" s="819">
        <v>10</v>
      </c>
      <c r="B519" s="851" t="s">
        <v>839</v>
      </c>
      <c r="C519" s="849">
        <v>783</v>
      </c>
      <c r="D519" s="849">
        <v>10</v>
      </c>
      <c r="E519" s="849" t="s">
        <v>942</v>
      </c>
      <c r="F519" s="819">
        <v>91185</v>
      </c>
      <c r="G519" s="819">
        <v>90971</v>
      </c>
      <c r="H519" s="819">
        <v>100</v>
      </c>
      <c r="I519" s="819">
        <v>0</v>
      </c>
      <c r="J519" s="819">
        <v>28</v>
      </c>
      <c r="K519" s="849" t="s">
        <v>428</v>
      </c>
    </row>
    <row r="520" spans="1:11" hidden="1">
      <c r="A520" s="819">
        <v>11</v>
      </c>
      <c r="B520" s="851" t="s">
        <v>840</v>
      </c>
      <c r="C520" s="849">
        <v>2857</v>
      </c>
      <c r="D520" s="849">
        <v>11</v>
      </c>
      <c r="E520" s="849" t="s">
        <v>942</v>
      </c>
      <c r="F520" s="819">
        <v>11183</v>
      </c>
      <c r="G520" s="819">
        <v>11131</v>
      </c>
      <c r="H520" s="819">
        <v>100</v>
      </c>
      <c r="I520" s="819">
        <v>28</v>
      </c>
      <c r="J520" s="819">
        <v>28</v>
      </c>
      <c r="K520" s="849" t="s">
        <v>813</v>
      </c>
    </row>
    <row r="521" spans="1:11" hidden="1">
      <c r="A521" s="819">
        <v>12</v>
      </c>
      <c r="B521" s="851" t="s">
        <v>841</v>
      </c>
      <c r="C521" s="849">
        <v>792</v>
      </c>
      <c r="D521" s="849">
        <v>12</v>
      </c>
      <c r="E521" s="849" t="s">
        <v>942</v>
      </c>
      <c r="F521" s="819">
        <v>61215</v>
      </c>
      <c r="G521" s="819">
        <v>61185</v>
      </c>
      <c r="H521" s="819">
        <v>100</v>
      </c>
      <c r="I521" s="819">
        <v>0</v>
      </c>
      <c r="J521" s="819">
        <v>28</v>
      </c>
      <c r="K521" s="849" t="s">
        <v>428</v>
      </c>
    </row>
    <row r="522" spans="1:11" hidden="1">
      <c r="A522" s="819">
        <v>13</v>
      </c>
      <c r="B522" s="851" t="s">
        <v>842</v>
      </c>
      <c r="C522" s="849">
        <v>795</v>
      </c>
      <c r="D522" s="849">
        <v>13</v>
      </c>
      <c r="E522" s="849" t="s">
        <v>942</v>
      </c>
      <c r="F522" s="819">
        <v>72139</v>
      </c>
      <c r="G522" s="819">
        <v>71736</v>
      </c>
      <c r="H522" s="819">
        <v>99</v>
      </c>
      <c r="I522" s="819">
        <v>0</v>
      </c>
      <c r="J522" s="819">
        <v>28</v>
      </c>
      <c r="K522" s="849" t="s">
        <v>428</v>
      </c>
    </row>
    <row r="523" spans="1:11" hidden="1">
      <c r="A523" s="819">
        <v>14</v>
      </c>
      <c r="B523" s="851" t="s">
        <v>894</v>
      </c>
      <c r="C523" s="849">
        <v>2862</v>
      </c>
      <c r="D523" s="849">
        <v>14</v>
      </c>
      <c r="E523" s="849" t="s">
        <v>944</v>
      </c>
      <c r="F523" s="819">
        <v>97126</v>
      </c>
      <c r="G523" s="819">
        <v>77158</v>
      </c>
      <c r="H523" s="819">
        <v>79</v>
      </c>
      <c r="I523" s="819">
        <v>0</v>
      </c>
      <c r="J523" s="819">
        <v>28</v>
      </c>
      <c r="K523" s="849" t="s">
        <v>428</v>
      </c>
    </row>
    <row r="524" spans="1:11" hidden="1">
      <c r="A524" s="819"/>
      <c r="B524" s="848" t="s">
        <v>895</v>
      </c>
      <c r="C524" s="849"/>
      <c r="D524" s="849"/>
      <c r="E524" s="849"/>
      <c r="F524" s="819"/>
      <c r="G524" s="819"/>
      <c r="H524" s="819"/>
      <c r="I524" s="819"/>
      <c r="J524" s="819"/>
      <c r="K524" s="849"/>
    </row>
    <row r="525" spans="1:11" hidden="1">
      <c r="A525" s="819">
        <v>1</v>
      </c>
      <c r="B525" s="851" t="s">
        <v>88</v>
      </c>
      <c r="C525" s="849" t="s">
        <v>89</v>
      </c>
      <c r="D525" s="849">
        <v>1</v>
      </c>
      <c r="E525" s="849" t="s">
        <v>506</v>
      </c>
      <c r="F525" s="819"/>
      <c r="G525" s="819"/>
      <c r="H525" s="819"/>
      <c r="I525" s="819"/>
      <c r="J525" s="819"/>
      <c r="K525" s="849"/>
    </row>
    <row r="526" spans="1:11" hidden="1">
      <c r="A526" s="819">
        <v>2</v>
      </c>
      <c r="B526" s="851" t="s">
        <v>896</v>
      </c>
      <c r="C526" s="849">
        <v>804</v>
      </c>
      <c r="D526" s="849">
        <v>2</v>
      </c>
      <c r="E526" s="849" t="s">
        <v>942</v>
      </c>
      <c r="F526" s="819">
        <v>66828</v>
      </c>
      <c r="G526" s="819">
        <v>66570</v>
      </c>
      <c r="H526" s="819">
        <v>100</v>
      </c>
      <c r="I526" s="819">
        <v>0</v>
      </c>
      <c r="J526" s="819">
        <v>24</v>
      </c>
      <c r="K526" s="849" t="s">
        <v>428</v>
      </c>
    </row>
    <row r="527" spans="1:11" hidden="1">
      <c r="A527" s="819"/>
      <c r="B527" s="848" t="s">
        <v>897</v>
      </c>
      <c r="C527" s="849"/>
      <c r="D527" s="849"/>
      <c r="E527" s="849"/>
      <c r="F527" s="819"/>
      <c r="G527" s="819"/>
      <c r="H527" s="819"/>
      <c r="I527" s="819"/>
      <c r="J527" s="819"/>
      <c r="K527" s="849"/>
    </row>
    <row r="528" spans="1:11" hidden="1">
      <c r="A528" s="819">
        <v>1</v>
      </c>
      <c r="B528" s="851" t="s">
        <v>88</v>
      </c>
      <c r="C528" s="849" t="s">
        <v>89</v>
      </c>
      <c r="D528" s="849">
        <v>1</v>
      </c>
      <c r="E528" s="849" t="s">
        <v>506</v>
      </c>
      <c r="F528" s="819"/>
      <c r="G528" s="819"/>
      <c r="H528" s="819"/>
      <c r="I528" s="819"/>
      <c r="J528" s="819"/>
      <c r="K528" s="849"/>
    </row>
    <row r="529" spans="1:11" hidden="1">
      <c r="A529" s="819">
        <v>2</v>
      </c>
      <c r="B529" s="851" t="s">
        <v>898</v>
      </c>
      <c r="C529" s="849">
        <v>766</v>
      </c>
      <c r="D529" s="849">
        <v>2</v>
      </c>
      <c r="E529" s="849" t="s">
        <v>942</v>
      </c>
      <c r="F529" s="819">
        <v>23428</v>
      </c>
      <c r="G529" s="819">
        <v>23345</v>
      </c>
      <c r="H529" s="819">
        <v>100</v>
      </c>
      <c r="I529" s="819">
        <v>0</v>
      </c>
      <c r="J529" s="819">
        <v>28</v>
      </c>
      <c r="K529" s="849" t="s">
        <v>428</v>
      </c>
    </row>
    <row r="530" spans="1:11" hidden="1">
      <c r="A530" s="819">
        <v>3</v>
      </c>
      <c r="B530" s="851" t="s">
        <v>899</v>
      </c>
      <c r="C530" s="849">
        <v>767</v>
      </c>
      <c r="D530" s="849">
        <v>3</v>
      </c>
      <c r="E530" s="849" t="s">
        <v>942</v>
      </c>
      <c r="F530" s="819">
        <v>1837</v>
      </c>
      <c r="G530" s="819">
        <v>1837</v>
      </c>
      <c r="H530" s="819">
        <v>100</v>
      </c>
      <c r="I530" s="819">
        <v>0</v>
      </c>
      <c r="J530" s="819">
        <v>28</v>
      </c>
      <c r="K530" s="849" t="s">
        <v>428</v>
      </c>
    </row>
    <row r="531" spans="1:11" hidden="1">
      <c r="A531" s="819">
        <v>4</v>
      </c>
      <c r="B531" s="851" t="s">
        <v>900</v>
      </c>
      <c r="C531" s="849">
        <v>769</v>
      </c>
      <c r="D531" s="849">
        <v>4</v>
      </c>
      <c r="E531" s="849" t="s">
        <v>942</v>
      </c>
      <c r="F531" s="819">
        <v>104137</v>
      </c>
      <c r="G531" s="819">
        <v>104041</v>
      </c>
      <c r="H531" s="819">
        <v>100</v>
      </c>
      <c r="I531" s="819">
        <v>37</v>
      </c>
      <c r="J531" s="819">
        <v>28</v>
      </c>
      <c r="K531" s="849" t="s">
        <v>813</v>
      </c>
    </row>
    <row r="532" spans="1:11" hidden="1">
      <c r="A532" s="819">
        <v>5</v>
      </c>
      <c r="B532" s="851" t="s">
        <v>901</v>
      </c>
      <c r="C532" s="849">
        <v>770</v>
      </c>
      <c r="D532" s="849">
        <v>5</v>
      </c>
      <c r="E532" s="849" t="s">
        <v>942</v>
      </c>
      <c r="F532" s="819">
        <v>12756</v>
      </c>
      <c r="G532" s="819">
        <v>12703</v>
      </c>
      <c r="H532" s="819">
        <v>100</v>
      </c>
      <c r="I532" s="819">
        <v>0</v>
      </c>
      <c r="J532" s="819">
        <v>28</v>
      </c>
      <c r="K532" s="849" t="s">
        <v>428</v>
      </c>
    </row>
    <row r="533" spans="1:11" hidden="1">
      <c r="A533" s="819">
        <v>6</v>
      </c>
      <c r="B533" s="851" t="s">
        <v>902</v>
      </c>
      <c r="C533" s="849">
        <v>789</v>
      </c>
      <c r="D533" s="849">
        <v>6</v>
      </c>
      <c r="E533" s="849" t="s">
        <v>942</v>
      </c>
      <c r="F533" s="819">
        <v>26075</v>
      </c>
      <c r="G533" s="819">
        <v>25935</v>
      </c>
      <c r="H533" s="819">
        <v>99</v>
      </c>
      <c r="I533" s="819">
        <v>0</v>
      </c>
      <c r="J533" s="819">
        <v>28</v>
      </c>
      <c r="K533" s="849" t="s">
        <v>428</v>
      </c>
    </row>
    <row r="534" spans="1:11" hidden="1">
      <c r="A534" s="819">
        <v>7</v>
      </c>
      <c r="B534" s="851" t="s">
        <v>903</v>
      </c>
      <c r="C534" s="849">
        <v>772</v>
      </c>
      <c r="D534" s="849">
        <v>7</v>
      </c>
      <c r="E534" s="849" t="s">
        <v>942</v>
      </c>
      <c r="F534" s="819">
        <v>17078</v>
      </c>
      <c r="G534" s="819">
        <v>17069</v>
      </c>
      <c r="H534" s="819">
        <v>100</v>
      </c>
      <c r="I534" s="819">
        <v>0</v>
      </c>
      <c r="J534" s="819">
        <v>28</v>
      </c>
      <c r="K534" s="849" t="s">
        <v>428</v>
      </c>
    </row>
    <row r="535" spans="1:11" hidden="1">
      <c r="A535" s="819">
        <v>8</v>
      </c>
      <c r="B535" s="851" t="s">
        <v>904</v>
      </c>
      <c r="C535" s="849">
        <v>2876</v>
      </c>
      <c r="D535" s="849">
        <v>8</v>
      </c>
      <c r="E535" s="849" t="s">
        <v>942</v>
      </c>
      <c r="F535" s="819">
        <v>42532</v>
      </c>
      <c r="G535" s="819">
        <v>41868</v>
      </c>
      <c r="H535" s="819">
        <v>98</v>
      </c>
      <c r="I535" s="819">
        <v>2</v>
      </c>
      <c r="J535" s="819">
        <v>28</v>
      </c>
      <c r="K535" s="849" t="s">
        <v>723</v>
      </c>
    </row>
    <row r="536" spans="1:11" hidden="1">
      <c r="A536" s="819">
        <v>9</v>
      </c>
      <c r="B536" s="851" t="s">
        <v>210</v>
      </c>
      <c r="C536" s="849">
        <v>2855</v>
      </c>
      <c r="D536" s="849">
        <v>9</v>
      </c>
      <c r="E536" s="849" t="s">
        <v>942</v>
      </c>
      <c r="F536" s="819">
        <v>380919</v>
      </c>
      <c r="G536" s="819">
        <v>357909</v>
      </c>
      <c r="H536" s="819">
        <v>94</v>
      </c>
      <c r="I536" s="819">
        <v>1</v>
      </c>
      <c r="J536" s="819">
        <v>28</v>
      </c>
      <c r="K536" s="849" t="s">
        <v>248</v>
      </c>
    </row>
    <row r="537" spans="1:11" hidden="1">
      <c r="A537" s="819">
        <v>10</v>
      </c>
      <c r="B537" s="851" t="s">
        <v>211</v>
      </c>
      <c r="C537" s="849">
        <v>2854</v>
      </c>
      <c r="D537" s="849">
        <v>10</v>
      </c>
      <c r="E537" s="849" t="s">
        <v>942</v>
      </c>
      <c r="F537" s="819">
        <v>1093611</v>
      </c>
      <c r="G537" s="819">
        <v>1039202</v>
      </c>
      <c r="H537" s="819">
        <v>95</v>
      </c>
      <c r="I537" s="819">
        <v>5</v>
      </c>
      <c r="J537" s="819">
        <v>28</v>
      </c>
      <c r="K537" s="849" t="s">
        <v>723</v>
      </c>
    </row>
    <row r="538" spans="1:11" hidden="1">
      <c r="A538" s="819">
        <v>11</v>
      </c>
      <c r="B538" s="851" t="s">
        <v>212</v>
      </c>
      <c r="C538" s="849">
        <v>4198</v>
      </c>
      <c r="D538" s="849">
        <v>11</v>
      </c>
      <c r="E538" s="849" t="s">
        <v>942</v>
      </c>
      <c r="F538" s="819">
        <v>97793</v>
      </c>
      <c r="G538" s="819">
        <v>97144</v>
      </c>
      <c r="H538" s="819">
        <v>99</v>
      </c>
      <c r="I538" s="819">
        <v>0</v>
      </c>
      <c r="J538" s="819">
        <v>28</v>
      </c>
      <c r="K538" s="849" t="s">
        <v>428</v>
      </c>
    </row>
    <row r="539" spans="1:11" hidden="1">
      <c r="A539" s="819">
        <v>12</v>
      </c>
      <c r="B539" s="851" t="s">
        <v>974</v>
      </c>
      <c r="C539" s="849">
        <v>787</v>
      </c>
      <c r="D539" s="849">
        <v>12</v>
      </c>
      <c r="E539" s="849" t="s">
        <v>942</v>
      </c>
      <c r="F539" s="819">
        <v>12928</v>
      </c>
      <c r="G539" s="819">
        <v>12862</v>
      </c>
      <c r="H539" s="819">
        <v>99</v>
      </c>
      <c r="I539" s="819">
        <v>0</v>
      </c>
      <c r="J539" s="819">
        <v>28</v>
      </c>
      <c r="K539" s="849" t="s">
        <v>428</v>
      </c>
    </row>
    <row r="540" spans="1:11" hidden="1">
      <c r="A540" s="819">
        <v>13</v>
      </c>
      <c r="B540" s="851" t="s">
        <v>975</v>
      </c>
      <c r="C540" s="849">
        <v>788</v>
      </c>
      <c r="D540" s="849">
        <v>13</v>
      </c>
      <c r="E540" s="849" t="s">
        <v>942</v>
      </c>
      <c r="F540" s="819">
        <v>5055</v>
      </c>
      <c r="G540" s="819">
        <v>5055</v>
      </c>
      <c r="H540" s="819">
        <v>100</v>
      </c>
      <c r="I540" s="819">
        <v>97</v>
      </c>
      <c r="J540" s="819">
        <v>28</v>
      </c>
      <c r="K540" s="849" t="s">
        <v>813</v>
      </c>
    </row>
    <row r="541" spans="1:11" hidden="1">
      <c r="A541" s="819">
        <v>14</v>
      </c>
      <c r="B541" s="851" t="s">
        <v>976</v>
      </c>
      <c r="C541" s="849">
        <v>794</v>
      </c>
      <c r="D541" s="849">
        <v>14</v>
      </c>
      <c r="E541" s="849" t="s">
        <v>942</v>
      </c>
      <c r="F541" s="819">
        <v>36558</v>
      </c>
      <c r="G541" s="819">
        <v>36433</v>
      </c>
      <c r="H541" s="819">
        <v>100</v>
      </c>
      <c r="I541" s="819">
        <v>0</v>
      </c>
      <c r="J541" s="819">
        <v>28</v>
      </c>
      <c r="K541" s="849" t="s">
        <v>428</v>
      </c>
    </row>
    <row r="542" spans="1:11" hidden="1">
      <c r="A542" s="819">
        <v>15</v>
      </c>
      <c r="B542" s="851" t="s">
        <v>977</v>
      </c>
      <c r="C542" s="849">
        <v>801</v>
      </c>
      <c r="D542" s="849">
        <v>15</v>
      </c>
      <c r="E542" s="849" t="s">
        <v>942</v>
      </c>
      <c r="F542" s="819">
        <v>18989</v>
      </c>
      <c r="G542" s="819">
        <v>18976</v>
      </c>
      <c r="H542" s="819">
        <v>100</v>
      </c>
      <c r="I542" s="819">
        <v>0</v>
      </c>
      <c r="J542" s="819">
        <v>28</v>
      </c>
      <c r="K542" s="849" t="s">
        <v>428</v>
      </c>
    </row>
    <row r="543" spans="1:11" hidden="1">
      <c r="A543" s="819">
        <v>16</v>
      </c>
      <c r="B543" s="851" t="s">
        <v>978</v>
      </c>
      <c r="C543" s="849">
        <v>805</v>
      </c>
      <c r="D543" s="849">
        <v>16</v>
      </c>
      <c r="E543" s="849" t="s">
        <v>942</v>
      </c>
      <c r="F543" s="819">
        <v>6587</v>
      </c>
      <c r="G543" s="819">
        <v>6587</v>
      </c>
      <c r="H543" s="819">
        <v>100</v>
      </c>
      <c r="I543" s="819">
        <v>2</v>
      </c>
      <c r="J543" s="819">
        <v>28</v>
      </c>
      <c r="K543" s="849" t="s">
        <v>723</v>
      </c>
    </row>
    <row r="544" spans="1:11" hidden="1">
      <c r="A544" s="819">
        <v>17</v>
      </c>
      <c r="B544" s="851" t="s">
        <v>846</v>
      </c>
      <c r="C544" s="849">
        <v>808</v>
      </c>
      <c r="D544" s="849">
        <v>17</v>
      </c>
      <c r="E544" s="849" t="s">
        <v>942</v>
      </c>
      <c r="F544" s="819">
        <v>43285</v>
      </c>
      <c r="G544" s="819">
        <v>43232</v>
      </c>
      <c r="H544" s="819">
        <v>100</v>
      </c>
      <c r="I544" s="819">
        <v>0</v>
      </c>
      <c r="J544" s="819">
        <v>28</v>
      </c>
      <c r="K544" s="849" t="s">
        <v>428</v>
      </c>
    </row>
    <row r="545" spans="1:11" hidden="1">
      <c r="A545" s="819">
        <v>18</v>
      </c>
      <c r="B545" s="851" t="s">
        <v>847</v>
      </c>
      <c r="C545" s="849">
        <v>809</v>
      </c>
      <c r="D545" s="849">
        <v>18</v>
      </c>
      <c r="E545" s="849" t="s">
        <v>942</v>
      </c>
      <c r="F545" s="819">
        <v>19181</v>
      </c>
      <c r="G545" s="819">
        <v>19126</v>
      </c>
      <c r="H545" s="819">
        <v>100</v>
      </c>
      <c r="I545" s="819">
        <v>0</v>
      </c>
      <c r="J545" s="819">
        <v>28</v>
      </c>
      <c r="K545" s="849" t="s">
        <v>428</v>
      </c>
    </row>
    <row r="546" spans="1:11" hidden="1">
      <c r="A546" s="819">
        <v>19</v>
      </c>
      <c r="B546" s="851" t="s">
        <v>848</v>
      </c>
      <c r="C546" s="849">
        <v>780</v>
      </c>
      <c r="D546" s="849">
        <v>19</v>
      </c>
      <c r="E546" s="849" t="s">
        <v>942</v>
      </c>
      <c r="F546" s="819">
        <v>4903</v>
      </c>
      <c r="G546" s="819">
        <v>4903</v>
      </c>
      <c r="H546" s="819">
        <v>100</v>
      </c>
      <c r="I546" s="819">
        <v>49</v>
      </c>
      <c r="J546" s="819">
        <v>28</v>
      </c>
      <c r="K546" s="849" t="s">
        <v>813</v>
      </c>
    </row>
    <row r="547" spans="1:11" hidden="1">
      <c r="A547" s="819"/>
      <c r="B547" s="848" t="s">
        <v>266</v>
      </c>
      <c r="C547" s="849"/>
      <c r="D547" s="849"/>
      <c r="E547" s="849"/>
      <c r="F547" s="819"/>
      <c r="G547" s="819"/>
      <c r="H547" s="819"/>
      <c r="I547" s="819"/>
      <c r="J547" s="819"/>
      <c r="K547" s="849"/>
    </row>
    <row r="548" spans="1:11" hidden="1">
      <c r="A548" s="819">
        <v>1</v>
      </c>
      <c r="B548" s="851" t="s">
        <v>88</v>
      </c>
      <c r="C548" s="849" t="s">
        <v>89</v>
      </c>
      <c r="D548" s="849">
        <v>1</v>
      </c>
      <c r="E548" s="849" t="s">
        <v>506</v>
      </c>
      <c r="F548" s="819"/>
      <c r="G548" s="819"/>
      <c r="H548" s="819"/>
      <c r="I548" s="819"/>
      <c r="J548" s="819"/>
      <c r="K548" s="849"/>
    </row>
    <row r="549" spans="1:11" hidden="1">
      <c r="A549" s="819">
        <v>2</v>
      </c>
      <c r="B549" s="851" t="s">
        <v>849</v>
      </c>
      <c r="C549" s="849">
        <v>2870</v>
      </c>
      <c r="D549" s="849">
        <v>2</v>
      </c>
      <c r="E549" s="849" t="s">
        <v>944</v>
      </c>
      <c r="F549" s="819">
        <v>5667</v>
      </c>
      <c r="G549" s="819">
        <v>4558</v>
      </c>
      <c r="H549" s="819">
        <v>80</v>
      </c>
      <c r="I549" s="819">
        <v>0</v>
      </c>
      <c r="J549" s="819">
        <v>24</v>
      </c>
      <c r="K549" s="849" t="s">
        <v>428</v>
      </c>
    </row>
    <row r="550" spans="1:11" hidden="1">
      <c r="A550" s="819">
        <v>3</v>
      </c>
      <c r="B550" s="851" t="s">
        <v>850</v>
      </c>
      <c r="C550" s="849">
        <v>829</v>
      </c>
      <c r="D550" s="849">
        <v>3</v>
      </c>
      <c r="E550" s="849" t="s">
        <v>944</v>
      </c>
      <c r="F550" s="819">
        <v>9868</v>
      </c>
      <c r="G550" s="819">
        <v>7126</v>
      </c>
      <c r="H550" s="819">
        <v>72</v>
      </c>
      <c r="I550" s="819">
        <v>2</v>
      </c>
      <c r="J550" s="819">
        <v>24</v>
      </c>
      <c r="K550" s="849" t="s">
        <v>723</v>
      </c>
    </row>
    <row r="551" spans="1:11" hidden="1">
      <c r="A551" s="819">
        <v>4</v>
      </c>
      <c r="B551" s="851" t="s">
        <v>851</v>
      </c>
      <c r="C551" s="849">
        <v>862</v>
      </c>
      <c r="D551" s="849">
        <v>4</v>
      </c>
      <c r="E551" s="849" t="s">
        <v>942</v>
      </c>
      <c r="F551" s="819">
        <v>376</v>
      </c>
      <c r="G551" s="819">
        <v>350</v>
      </c>
      <c r="H551" s="819">
        <v>93</v>
      </c>
      <c r="I551" s="819">
        <v>0</v>
      </c>
      <c r="J551" s="819">
        <v>24</v>
      </c>
      <c r="K551" s="849" t="s">
        <v>428</v>
      </c>
    </row>
    <row r="552" spans="1:11" hidden="1">
      <c r="A552" s="819"/>
      <c r="B552" s="848" t="s">
        <v>852</v>
      </c>
      <c r="C552" s="849"/>
      <c r="D552" s="849"/>
      <c r="E552" s="849"/>
      <c r="F552" s="819"/>
      <c r="G552" s="819"/>
      <c r="H552" s="819"/>
      <c r="I552" s="819"/>
      <c r="J552" s="819"/>
      <c r="K552" s="849"/>
    </row>
    <row r="553" spans="1:11" hidden="1">
      <c r="A553" s="819">
        <v>1</v>
      </c>
      <c r="B553" s="851" t="s">
        <v>88</v>
      </c>
      <c r="C553" s="849" t="s">
        <v>89</v>
      </c>
      <c r="D553" s="849">
        <v>1</v>
      </c>
      <c r="E553" s="849" t="s">
        <v>506</v>
      </c>
      <c r="F553" s="819"/>
      <c r="G553" s="819"/>
      <c r="H553" s="819"/>
      <c r="I553" s="819"/>
      <c r="J553" s="819"/>
      <c r="K553" s="849"/>
    </row>
    <row r="554" spans="1:11" hidden="1">
      <c r="A554" s="819">
        <v>2</v>
      </c>
      <c r="B554" s="851" t="s">
        <v>853</v>
      </c>
      <c r="C554" s="849">
        <v>8047</v>
      </c>
      <c r="D554" s="849">
        <v>2</v>
      </c>
      <c r="E554" s="849" t="s">
        <v>944</v>
      </c>
      <c r="F554" s="819">
        <v>7488</v>
      </c>
      <c r="G554" s="819">
        <v>5573</v>
      </c>
      <c r="H554" s="819">
        <v>74</v>
      </c>
      <c r="I554" s="819">
        <v>9</v>
      </c>
      <c r="J554" s="819">
        <v>24</v>
      </c>
      <c r="K554" s="849" t="s">
        <v>723</v>
      </c>
    </row>
    <row r="555" spans="1:11" hidden="1">
      <c r="A555" s="819">
        <v>3</v>
      </c>
      <c r="B555" s="851" t="s">
        <v>854</v>
      </c>
      <c r="C555" s="849">
        <v>9244</v>
      </c>
      <c r="D555" s="849">
        <v>3</v>
      </c>
      <c r="E555" s="849" t="s">
        <v>881</v>
      </c>
      <c r="F555" s="819">
        <v>20</v>
      </c>
      <c r="G555" s="819">
        <v>2</v>
      </c>
      <c r="H555" s="819">
        <v>12</v>
      </c>
      <c r="I555" s="819">
        <v>0</v>
      </c>
      <c r="J555" s="819">
        <v>24</v>
      </c>
      <c r="K555" s="849" t="s">
        <v>428</v>
      </c>
    </row>
    <row r="556" spans="1:11" hidden="1">
      <c r="A556" s="819">
        <v>4</v>
      </c>
      <c r="B556" s="851" t="s">
        <v>855</v>
      </c>
      <c r="C556" s="849">
        <v>8079</v>
      </c>
      <c r="D556" s="849">
        <v>4</v>
      </c>
      <c r="E556" s="849" t="s">
        <v>942</v>
      </c>
      <c r="F556" s="819">
        <v>1387</v>
      </c>
      <c r="G556" s="819">
        <v>1351</v>
      </c>
      <c r="H556" s="819">
        <v>97</v>
      </c>
      <c r="I556" s="819">
        <v>0</v>
      </c>
      <c r="J556" s="819">
        <v>24</v>
      </c>
      <c r="K556" s="849" t="s">
        <v>428</v>
      </c>
    </row>
    <row r="557" spans="1:11" hidden="1">
      <c r="A557" s="819">
        <v>5</v>
      </c>
      <c r="B557" s="851" t="s">
        <v>327</v>
      </c>
      <c r="C557" s="849">
        <v>960</v>
      </c>
      <c r="D557" s="849">
        <v>5</v>
      </c>
      <c r="E557" s="849" t="s">
        <v>944</v>
      </c>
      <c r="F557" s="819">
        <v>55677</v>
      </c>
      <c r="G557" s="819">
        <v>40440</v>
      </c>
      <c r="H557" s="819">
        <v>73</v>
      </c>
      <c r="I557" s="819">
        <v>4</v>
      </c>
      <c r="J557" s="819">
        <v>24</v>
      </c>
      <c r="K557" s="849" t="s">
        <v>723</v>
      </c>
    </row>
    <row r="558" spans="1:11" hidden="1">
      <c r="A558" s="819">
        <v>6</v>
      </c>
      <c r="B558" s="851" t="s">
        <v>701</v>
      </c>
      <c r="C558" s="849">
        <v>9237</v>
      </c>
      <c r="D558" s="849">
        <v>6</v>
      </c>
      <c r="E558" s="849" t="s">
        <v>942</v>
      </c>
      <c r="F558" s="819">
        <v>2662</v>
      </c>
      <c r="G558" s="819">
        <v>2655</v>
      </c>
      <c r="H558" s="819">
        <v>100</v>
      </c>
      <c r="I558" s="819">
        <v>4</v>
      </c>
      <c r="J558" s="819">
        <v>24</v>
      </c>
      <c r="K558" s="849" t="s">
        <v>723</v>
      </c>
    </row>
    <row r="559" spans="1:11" hidden="1">
      <c r="A559" s="819">
        <v>7</v>
      </c>
      <c r="B559" s="851" t="s">
        <v>772</v>
      </c>
      <c r="C559" s="849">
        <v>8081</v>
      </c>
      <c r="D559" s="849">
        <v>7</v>
      </c>
      <c r="E559" s="849" t="s">
        <v>942</v>
      </c>
      <c r="F559" s="819">
        <v>65646</v>
      </c>
      <c r="G559" s="819">
        <v>61891</v>
      </c>
      <c r="H559" s="819">
        <v>94</v>
      </c>
      <c r="I559" s="819">
        <v>40</v>
      </c>
      <c r="J559" s="819">
        <v>24</v>
      </c>
      <c r="K559" s="849" t="s">
        <v>813</v>
      </c>
    </row>
    <row r="560" spans="1:11" hidden="1">
      <c r="A560" s="819"/>
      <c r="B560" s="848" t="s">
        <v>773</v>
      </c>
      <c r="C560" s="849"/>
      <c r="D560" s="849"/>
      <c r="E560" s="849"/>
      <c r="F560" s="819"/>
      <c r="G560" s="819"/>
      <c r="H560" s="819"/>
      <c r="I560" s="819"/>
      <c r="J560" s="819"/>
      <c r="K560" s="849"/>
    </row>
    <row r="561" spans="1:11" hidden="1">
      <c r="A561" s="819">
        <v>1</v>
      </c>
      <c r="B561" s="851" t="s">
        <v>88</v>
      </c>
      <c r="C561" s="849" t="s">
        <v>89</v>
      </c>
      <c r="D561" s="849">
        <v>1</v>
      </c>
      <c r="E561" s="849" t="s">
        <v>506</v>
      </c>
      <c r="F561" s="819"/>
      <c r="G561" s="819"/>
      <c r="H561" s="819"/>
      <c r="I561" s="819"/>
      <c r="J561" s="819"/>
      <c r="K561" s="849"/>
    </row>
    <row r="562" spans="1:11" hidden="1">
      <c r="A562" s="819">
        <v>2</v>
      </c>
      <c r="B562" s="851" t="s">
        <v>774</v>
      </c>
      <c r="C562" s="849">
        <v>264</v>
      </c>
      <c r="D562" s="849">
        <v>2</v>
      </c>
      <c r="E562" s="849" t="s">
        <v>942</v>
      </c>
      <c r="F562" s="819">
        <v>470690</v>
      </c>
      <c r="G562" s="819">
        <v>451942</v>
      </c>
      <c r="H562" s="819">
        <v>96</v>
      </c>
      <c r="I562" s="819">
        <v>0</v>
      </c>
      <c r="J562" s="819">
        <v>24</v>
      </c>
      <c r="K562" s="849" t="s">
        <v>428</v>
      </c>
    </row>
    <row r="563" spans="1:11" hidden="1">
      <c r="A563" s="819">
        <v>3</v>
      </c>
      <c r="B563" s="851" t="s">
        <v>775</v>
      </c>
      <c r="C563" s="849">
        <v>8084</v>
      </c>
      <c r="D563" s="849">
        <v>3</v>
      </c>
      <c r="E563" s="849" t="s">
        <v>946</v>
      </c>
      <c r="F563" s="819">
        <v>8171</v>
      </c>
      <c r="G563" s="819">
        <v>4838</v>
      </c>
      <c r="H563" s="819">
        <v>59</v>
      </c>
      <c r="I563" s="819">
        <v>7</v>
      </c>
      <c r="J563" s="819">
        <v>24</v>
      </c>
      <c r="K563" s="849" t="s">
        <v>723</v>
      </c>
    </row>
    <row r="564" spans="1:11" hidden="1">
      <c r="A564" s="819">
        <v>4</v>
      </c>
      <c r="B564" s="851" t="s">
        <v>776</v>
      </c>
      <c r="C564" s="849">
        <v>869</v>
      </c>
      <c r="D564" s="849">
        <v>4</v>
      </c>
      <c r="E564" s="849" t="s">
        <v>942</v>
      </c>
      <c r="F564" s="819">
        <v>116231</v>
      </c>
      <c r="G564" s="819">
        <v>111887</v>
      </c>
      <c r="H564" s="819">
        <v>96</v>
      </c>
      <c r="I564" s="819">
        <v>0</v>
      </c>
      <c r="J564" s="819">
        <v>24</v>
      </c>
      <c r="K564" s="849" t="s">
        <v>248</v>
      </c>
    </row>
    <row r="565" spans="1:11" hidden="1">
      <c r="A565" s="819">
        <v>5</v>
      </c>
      <c r="B565" s="851" t="s">
        <v>777</v>
      </c>
      <c r="C565" s="849">
        <v>899</v>
      </c>
      <c r="D565" s="849">
        <v>5</v>
      </c>
      <c r="E565" s="849" t="s">
        <v>942</v>
      </c>
      <c r="F565" s="819">
        <v>85472</v>
      </c>
      <c r="G565" s="819">
        <v>71156</v>
      </c>
      <c r="H565" s="819">
        <v>83</v>
      </c>
      <c r="I565" s="819">
        <v>0</v>
      </c>
      <c r="J565" s="819">
        <v>24</v>
      </c>
      <c r="K565" s="849" t="s">
        <v>248</v>
      </c>
    </row>
    <row r="566" spans="1:11" hidden="1">
      <c r="A566" s="819">
        <v>6</v>
      </c>
      <c r="B566" s="851" t="s">
        <v>778</v>
      </c>
      <c r="C566" s="849">
        <v>2856</v>
      </c>
      <c r="D566" s="849">
        <v>6</v>
      </c>
      <c r="E566" s="849" t="s">
        <v>942</v>
      </c>
      <c r="F566" s="819">
        <v>9954</v>
      </c>
      <c r="G566" s="819">
        <v>9747</v>
      </c>
      <c r="H566" s="819">
        <v>98</v>
      </c>
      <c r="I566" s="819">
        <v>0</v>
      </c>
      <c r="J566" s="819">
        <v>24</v>
      </c>
      <c r="K566" s="849" t="s">
        <v>428</v>
      </c>
    </row>
    <row r="567" spans="1:11" hidden="1">
      <c r="A567" s="819">
        <v>7</v>
      </c>
      <c r="B567" s="851" t="s">
        <v>779</v>
      </c>
      <c r="C567" s="849">
        <v>870</v>
      </c>
      <c r="D567" s="849">
        <v>7</v>
      </c>
      <c r="E567" s="849" t="s">
        <v>942</v>
      </c>
      <c r="F567" s="819">
        <v>218123</v>
      </c>
      <c r="G567" s="819">
        <v>214549</v>
      </c>
      <c r="H567" s="819">
        <v>98</v>
      </c>
      <c r="I567" s="819">
        <v>16</v>
      </c>
      <c r="J567" s="819">
        <v>24</v>
      </c>
      <c r="K567" s="849" t="s">
        <v>265</v>
      </c>
    </row>
    <row r="568" spans="1:11" hidden="1">
      <c r="A568" s="819">
        <v>8</v>
      </c>
      <c r="B568" s="851" t="s">
        <v>780</v>
      </c>
      <c r="C568" s="849">
        <v>1670</v>
      </c>
      <c r="D568" s="849">
        <v>8</v>
      </c>
      <c r="E568" s="849" t="s">
        <v>942</v>
      </c>
      <c r="F568" s="819">
        <v>88278</v>
      </c>
      <c r="G568" s="819">
        <v>87223</v>
      </c>
      <c r="H568" s="819">
        <v>99</v>
      </c>
      <c r="I568" s="819">
        <v>7</v>
      </c>
      <c r="J568" s="819">
        <v>24</v>
      </c>
      <c r="K568" s="849" t="s">
        <v>723</v>
      </c>
    </row>
    <row r="569" spans="1:11" hidden="1">
      <c r="A569" s="819">
        <v>9</v>
      </c>
      <c r="B569" s="851" t="s">
        <v>781</v>
      </c>
      <c r="C569" s="849">
        <v>885</v>
      </c>
      <c r="D569" s="849">
        <v>9</v>
      </c>
      <c r="E569" s="849" t="s">
        <v>942</v>
      </c>
      <c r="F569" s="819">
        <v>529865</v>
      </c>
      <c r="G569" s="819">
        <v>469129</v>
      </c>
      <c r="H569" s="819">
        <v>89</v>
      </c>
      <c r="I569" s="819">
        <v>1</v>
      </c>
      <c r="J569" s="819">
        <v>24</v>
      </c>
      <c r="K569" s="849" t="s">
        <v>248</v>
      </c>
    </row>
    <row r="570" spans="1:11" hidden="1">
      <c r="A570" s="819">
        <v>10</v>
      </c>
      <c r="B570" s="851" t="s">
        <v>782</v>
      </c>
      <c r="C570" s="849">
        <v>9274</v>
      </c>
      <c r="D570" s="849">
        <v>10</v>
      </c>
      <c r="E570" s="849" t="s">
        <v>944</v>
      </c>
      <c r="F570" s="819">
        <v>3273</v>
      </c>
      <c r="G570" s="819">
        <v>2265</v>
      </c>
      <c r="H570" s="819">
        <v>69</v>
      </c>
      <c r="I570" s="819">
        <v>20</v>
      </c>
      <c r="J570" s="819">
        <v>24</v>
      </c>
      <c r="K570" s="849" t="s">
        <v>265</v>
      </c>
    </row>
    <row r="571" spans="1:11" hidden="1">
      <c r="A571" s="819"/>
      <c r="B571" s="848" t="s">
        <v>783</v>
      </c>
      <c r="C571" s="849"/>
      <c r="D571" s="849"/>
      <c r="E571" s="849"/>
      <c r="F571" s="819"/>
      <c r="G571" s="819"/>
      <c r="H571" s="819"/>
      <c r="I571" s="819"/>
      <c r="J571" s="819"/>
      <c r="K571" s="849"/>
    </row>
    <row r="572" spans="1:11" hidden="1">
      <c r="A572" s="819">
        <v>1</v>
      </c>
      <c r="B572" s="851" t="s">
        <v>88</v>
      </c>
      <c r="C572" s="849" t="s">
        <v>89</v>
      </c>
      <c r="D572" s="849">
        <v>1</v>
      </c>
      <c r="E572" s="849" t="s">
        <v>506</v>
      </c>
      <c r="F572" s="819"/>
      <c r="G572" s="819"/>
      <c r="H572" s="819"/>
      <c r="I572" s="819"/>
      <c r="J572" s="819"/>
      <c r="K572" s="849"/>
    </row>
    <row r="573" spans="1:11" hidden="1">
      <c r="A573" s="819">
        <v>2</v>
      </c>
      <c r="B573" s="851" t="s">
        <v>784</v>
      </c>
      <c r="C573" s="849">
        <v>9246</v>
      </c>
      <c r="D573" s="849">
        <v>2</v>
      </c>
      <c r="E573" s="849" t="s">
        <v>942</v>
      </c>
      <c r="F573" s="819">
        <v>176</v>
      </c>
      <c r="G573" s="819">
        <v>176</v>
      </c>
      <c r="H573" s="819">
        <v>100</v>
      </c>
      <c r="I573" s="819">
        <v>0</v>
      </c>
      <c r="J573" s="819">
        <v>24</v>
      </c>
      <c r="K573" s="849" t="s">
        <v>428</v>
      </c>
    </row>
    <row r="574" spans="1:11" hidden="1">
      <c r="A574" s="820"/>
    </row>
    <row r="575" spans="1:11" hidden="1">
      <c r="A575" s="821"/>
    </row>
    <row r="576" spans="1:11" hidden="1"/>
  </sheetData>
  <sheetProtection algorithmName="SHA-512" hashValue="iujKIkWCs8RbuobAkjEvCl9exa/z/TinAeSLCDfOUauPa7kO9hDz7hTXSriqrDKVGITr+a0qPH0cTDY9JU/azA==" saltValue="PvdyQv9KZoC7NLk+OF6uYA==" spinCount="100000" sheet="1" objects="1" scenarios="1"/>
  <mergeCells count="7">
    <mergeCell ref="F3:I3"/>
    <mergeCell ref="T46:U46"/>
    <mergeCell ref="T48:U48"/>
    <mergeCell ref="T44:U44"/>
    <mergeCell ref="F22:G22"/>
    <mergeCell ref="H22:J22"/>
    <mergeCell ref="F7:H7"/>
  </mergeCells>
  <phoneticPr fontId="8" type="noConversion"/>
  <conditionalFormatting sqref="C24:D41 I24:I41">
    <cfRule type="cellIs" dxfId="3" priority="1" stopIfTrue="1" operator="notEqual">
      <formula>1</formula>
    </cfRule>
  </conditionalFormatting>
  <pageMargins left="0.59055118110236227" right="0.59055118110236227" top="0.47244094488188981" bottom="0.47244094488188981" header="0.23622047244094491" footer="0.35433070866141736"/>
  <pageSetup paperSize="9" scale="70" orientation="portrait" blackAndWhite="1" horizontalDpi="300" verticalDpi="300" r:id="rId1"/>
  <headerFooter alignWithMargins="0">
    <oddHeader>&amp;LGreen Building Council of South Africa&amp;R&amp;T   &amp;D</oddHeader>
    <oddFooter>&amp;L&amp;F&amp;CPage &amp;P of &amp;N&amp;RCategory: Land Use &amp; Ecology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7139" r:id="rId4" name="Drop Down 3">
              <controlPr locked="0" defaultSize="0" autoLine="0" autoPict="0">
                <anchor moveWithCells="1">
                  <from>
                    <xdr:col>1</xdr:col>
                    <xdr:colOff>3409950</xdr:colOff>
                    <xdr:row>9</xdr:row>
                    <xdr:rowOff>209550</xdr:rowOff>
                  </from>
                  <to>
                    <xdr:col>5</xdr:col>
                    <xdr:colOff>742950</xdr:colOff>
                    <xdr:row>11</xdr:row>
                    <xdr:rowOff>9525</xdr:rowOff>
                  </to>
                </anchor>
              </controlPr>
            </control>
          </mc:Choice>
        </mc:AlternateContent>
        <mc:AlternateContent xmlns:mc="http://schemas.openxmlformats.org/markup-compatibility/2006">
          <mc:Choice Requires="x14">
            <control shapeId="347141" r:id="rId5" name="Drop Down 5">
              <controlPr defaultSize="0" autoLine="0" autoPict="0">
                <anchor moveWithCells="1">
                  <from>
                    <xdr:col>2</xdr:col>
                    <xdr:colOff>0</xdr:colOff>
                    <xdr:row>12</xdr:row>
                    <xdr:rowOff>133350</xdr:rowOff>
                  </from>
                  <to>
                    <xdr:col>7</xdr:col>
                    <xdr:colOff>9525</xdr:colOff>
                    <xdr:row>13</xdr:row>
                    <xdr:rowOff>209550</xdr:rowOff>
                  </to>
                </anchor>
              </controlPr>
            </control>
          </mc:Choice>
        </mc:AlternateContent>
        <mc:AlternateContent xmlns:mc="http://schemas.openxmlformats.org/markup-compatibility/2006">
          <mc:Choice Requires="x14">
            <control shapeId="347142" r:id="rId6" name="Drop Down 6">
              <controlPr defaultSize="0" autoLine="0" autoPict="0">
                <anchor moveWithCells="1">
                  <from>
                    <xdr:col>1</xdr:col>
                    <xdr:colOff>3409950</xdr:colOff>
                    <xdr:row>15</xdr:row>
                    <xdr:rowOff>0</xdr:rowOff>
                  </from>
                  <to>
                    <xdr:col>6</xdr:col>
                    <xdr:colOff>800100</xdr:colOff>
                    <xdr:row>15</xdr:row>
                    <xdr:rowOff>219075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defaultRowHeight="12.75"/>
  <cols>
    <col min="1" max="1" width="40.5" bestFit="1" customWidth="1"/>
    <col min="3" max="3" width="9.125" bestFit="1" customWidth="1"/>
    <col min="4" max="4" width="4.75" bestFit="1" customWidth="1"/>
  </cols>
  <sheetData>
    <row r="1" spans="1:4" ht="15">
      <c r="A1" s="2975" t="s">
        <v>2098</v>
      </c>
      <c r="B1" s="2971" t="s">
        <v>2097</v>
      </c>
      <c r="C1" s="2971" t="s">
        <v>2096</v>
      </c>
      <c r="D1" s="2971" t="s">
        <v>2111</v>
      </c>
    </row>
    <row r="2" spans="1:4">
      <c r="A2" s="2981" t="s">
        <v>2194</v>
      </c>
      <c r="B2" s="2980">
        <f>'Eco-4 Ecology Calculator'!F45</f>
        <v>0</v>
      </c>
      <c r="C2" s="2973" t="s">
        <v>2195</v>
      </c>
      <c r="D2" s="2973"/>
    </row>
    <row r="3" spans="1:4" ht="15">
      <c r="A3" s="2981" t="s">
        <v>2196</v>
      </c>
      <c r="B3" s="2983">
        <f>'Eco-4 Ecology Calculator'!F43</f>
        <v>0</v>
      </c>
      <c r="C3" s="2982" t="s">
        <v>2197</v>
      </c>
      <c r="D3" s="2973"/>
    </row>
    <row r="4" spans="1:4" ht="15">
      <c r="A4" s="2981" t="s">
        <v>2198</v>
      </c>
      <c r="B4" s="2984">
        <f>'Eco-4 Ecology Calculator'!F44</f>
        <v>0</v>
      </c>
      <c r="C4" s="2982" t="s">
        <v>2199</v>
      </c>
      <c r="D4" s="2973"/>
    </row>
    <row r="5" spans="1:4">
      <c r="A5" s="2981" t="s">
        <v>2200</v>
      </c>
      <c r="B5" s="2985">
        <f>'Eco-4 Ecology Calculator'!F48</f>
        <v>0</v>
      </c>
      <c r="C5" s="2973" t="s">
        <v>2201</v>
      </c>
      <c r="D5" s="2973"/>
    </row>
  </sheetData>
  <sheetProtection algorithmName="SHA-512" hashValue="x0KIbNU7VeKbtmbKfuo+NLhHE15USWh4EBu0C1B4F1llB4yOOatAJB1aGqDZn+Vkg22Nb76sx+P7H8LnJ9FypQ==" saltValue="V+4LhB1IJ11Wmnqevkfey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9"/>
  <sheetViews>
    <sheetView zoomScaleNormal="100" zoomScaleSheetLayoutView="80" workbookViewId="0">
      <selection activeCell="B3" sqref="B3"/>
    </sheetView>
  </sheetViews>
  <sheetFormatPr defaultColWidth="7.875" defaultRowHeight="12.75"/>
  <cols>
    <col min="1" max="1" width="3.375" style="403" customWidth="1"/>
    <col min="2" max="2" width="103" style="403" customWidth="1"/>
    <col min="3" max="3" width="1.25" style="403" customWidth="1"/>
    <col min="4" max="4" width="10.375" style="403" customWidth="1"/>
    <col min="5" max="16384" width="7.875" style="403"/>
  </cols>
  <sheetData>
    <row r="1" spans="1:7" s="386" customFormat="1" ht="44.25" customHeight="1">
      <c r="B1" s="387"/>
    </row>
    <row r="2" spans="1:7" s="386" customFormat="1"/>
    <row r="3" spans="1:7" s="386" customFormat="1">
      <c r="B3" s="506" t="s">
        <v>1748</v>
      </c>
      <c r="C3" s="388"/>
      <c r="E3" s="388"/>
      <c r="G3" s="388"/>
    </row>
    <row r="4" spans="1:7" s="386" customFormat="1" ht="6.75" customHeight="1"/>
    <row r="5" spans="1:7" s="386" customFormat="1" ht="8.25" customHeight="1">
      <c r="A5" s="510"/>
      <c r="B5" s="510"/>
    </row>
    <row r="6" spans="1:7" s="386" customFormat="1" ht="6.75" customHeight="1">
      <c r="A6" s="2988"/>
      <c r="B6" s="2988"/>
      <c r="C6" s="2988"/>
    </row>
    <row r="7" spans="1:7" s="386" customFormat="1" ht="54.75" customHeight="1">
      <c r="A7" s="389"/>
      <c r="B7" s="390" t="s">
        <v>718</v>
      </c>
    </row>
    <row r="8" spans="1:7" ht="12.75" customHeight="1">
      <c r="B8" s="404"/>
    </row>
    <row r="9" spans="1:7" ht="12.75" customHeight="1">
      <c r="A9" s="405" t="s">
        <v>94</v>
      </c>
      <c r="B9" s="406" t="s">
        <v>176</v>
      </c>
    </row>
    <row r="10" spans="1:7" ht="9" customHeight="1">
      <c r="A10" s="405"/>
      <c r="B10" s="406"/>
    </row>
    <row r="11" spans="1:7" ht="25.5" customHeight="1">
      <c r="A11" s="405" t="s">
        <v>95</v>
      </c>
      <c r="B11" s="406" t="s">
        <v>177</v>
      </c>
    </row>
    <row r="12" spans="1:7" ht="7.5" customHeight="1">
      <c r="A12" s="405"/>
      <c r="B12" s="406"/>
    </row>
    <row r="13" spans="1:7">
      <c r="A13" s="405" t="s">
        <v>482</v>
      </c>
      <c r="B13" s="406" t="s">
        <v>241</v>
      </c>
    </row>
    <row r="14" spans="1:7" ht="9" customHeight="1">
      <c r="A14" s="405"/>
      <c r="B14" s="406"/>
    </row>
    <row r="15" spans="1:7" ht="25.5">
      <c r="A15" s="405" t="s">
        <v>1024</v>
      </c>
      <c r="B15" s="406" t="s">
        <v>432</v>
      </c>
    </row>
    <row r="16" spans="1:7" ht="8.25" customHeight="1">
      <c r="A16" s="405"/>
      <c r="B16" s="406"/>
    </row>
    <row r="17" spans="1:3" ht="25.5">
      <c r="A17" s="405" t="s">
        <v>467</v>
      </c>
      <c r="B17" s="406" t="s">
        <v>574</v>
      </c>
    </row>
    <row r="18" spans="1:3" ht="8.25" customHeight="1">
      <c r="B18" s="406"/>
    </row>
    <row r="19" spans="1:3" ht="15.75" customHeight="1" thickBot="1">
      <c r="A19" s="407"/>
      <c r="B19" s="408" t="s">
        <v>42</v>
      </c>
      <c r="C19" s="409"/>
    </row>
    <row r="20" spans="1:3" ht="44.25" customHeight="1">
      <c r="A20" s="407"/>
      <c r="B20" s="410" t="s">
        <v>1781</v>
      </c>
      <c r="C20" s="407"/>
    </row>
    <row r="21" spans="1:3" ht="3.75" customHeight="1">
      <c r="A21" s="407"/>
      <c r="B21" s="411"/>
      <c r="C21" s="412"/>
    </row>
    <row r="22" spans="1:3" ht="34.5" customHeight="1" thickBot="1">
      <c r="A22" s="407"/>
      <c r="B22" s="413" t="s">
        <v>1782</v>
      </c>
      <c r="C22" s="407"/>
    </row>
    <row r="23" spans="1:3">
      <c r="A23" s="407"/>
      <c r="B23" s="414"/>
    </row>
    <row r="24" spans="1:3" ht="8.25" customHeight="1">
      <c r="A24" s="517"/>
      <c r="B24" s="510"/>
    </row>
    <row r="25" spans="1:3" ht="8.25" customHeight="1">
      <c r="B25" s="386"/>
    </row>
    <row r="26" spans="1:3">
      <c r="B26" s="386"/>
    </row>
    <row r="27" spans="1:3">
      <c r="B27" s="386"/>
    </row>
    <row r="28" spans="1:3">
      <c r="B28" s="386"/>
    </row>
    <row r="29" spans="1:3">
      <c r="B29" s="386"/>
    </row>
  </sheetData>
  <sheetProtection password="AD9B" sheet="1" objects="1" scenarios="1"/>
  <mergeCells count="1">
    <mergeCell ref="A6:C6"/>
  </mergeCells>
  <phoneticPr fontId="90" type="noConversion"/>
  <printOptions horizontalCentered="1"/>
  <pageMargins left="0.59055118110236227" right="0.59055118110236227" top="0.47244094488188981" bottom="0.47244094488188981" header="0.23622047244094491" footer="0.35433070866141736"/>
  <pageSetup paperSize="9" scale="70" orientation="portrait" r:id="rId1"/>
  <headerFooter alignWithMargins="0">
    <oddHeader>&amp;LGreen Building Council of South Africa&amp;R&amp;T   &amp;D</oddHeader>
    <oddFooter>&amp;L&amp;F&amp;CPage &amp;P of &amp;N&amp;R&amp;A</oddFooter>
  </headerFooter>
  <ignoredErrors>
    <ignoredError sqref="A9 A11 A13 A15" numberStoredAsText="1"/>
  </ignoredError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AH30"/>
  <sheetViews>
    <sheetView zoomScale="80" zoomScaleNormal="80" zoomScaleSheetLayoutView="100" workbookViewId="0">
      <selection activeCell="A41" sqref="A41"/>
    </sheetView>
  </sheetViews>
  <sheetFormatPr defaultColWidth="7.875" defaultRowHeight="12.75"/>
  <cols>
    <col min="1" max="1" width="1.875" style="667" customWidth="1"/>
    <col min="2" max="2" width="5.625" style="674" customWidth="1"/>
    <col min="3" max="3" width="23.625" style="674" customWidth="1"/>
    <col min="4" max="4" width="10.625" style="674" customWidth="1"/>
    <col min="5" max="5" width="8.75" style="674" customWidth="1"/>
    <col min="6" max="6" width="10.625" style="674" customWidth="1"/>
    <col min="7" max="7" width="10.125" style="674" customWidth="1"/>
    <col min="8" max="8" width="0.375" style="674" customWidth="1"/>
    <col min="9" max="9" width="9.875" style="674" customWidth="1"/>
    <col min="10" max="10" width="7.375" style="674" customWidth="1"/>
    <col min="11" max="11" width="11.875" style="1337" customWidth="1"/>
    <col min="12" max="13" width="13.25" style="1342" hidden="1" customWidth="1"/>
    <col min="14" max="14" width="6.625" style="1342" hidden="1" customWidth="1"/>
    <col min="15" max="15" width="11.125" style="1342" hidden="1" customWidth="1"/>
    <col min="16" max="16" width="10.5" style="1342" hidden="1" customWidth="1"/>
    <col min="17" max="19" width="7.875" style="1342" hidden="1" customWidth="1"/>
    <col min="20" max="21" width="7.875" style="1342" customWidth="1"/>
    <col min="22" max="22" width="8.625" style="1342" customWidth="1"/>
    <col min="23" max="34" width="7.875" style="1342" customWidth="1"/>
    <col min="35" max="16384" width="7.875" style="667"/>
  </cols>
  <sheetData>
    <row r="1" spans="1:34" s="647" customFormat="1" ht="27" customHeight="1">
      <c r="A1" s="645"/>
      <c r="B1" s="646" t="str">
        <f>'Building Input'!C1</f>
        <v>Green Star SA - Multi Unit Residential v1</v>
      </c>
      <c r="D1" s="648"/>
      <c r="E1" s="648"/>
      <c r="F1" s="648"/>
      <c r="G1" s="648"/>
      <c r="H1" s="648"/>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row>
    <row r="2" spans="1:34" s="651" customFormat="1" ht="27" customHeight="1" thickBot="1">
      <c r="A2" s="658"/>
      <c r="B2" s="641" t="s">
        <v>1978</v>
      </c>
      <c r="C2" s="650"/>
      <c r="I2" s="652"/>
      <c r="K2" s="1271"/>
      <c r="L2" s="1271"/>
      <c r="M2" s="1271"/>
      <c r="N2" s="1271"/>
      <c r="O2" s="1271"/>
      <c r="P2" s="1271"/>
      <c r="Q2" s="1271"/>
      <c r="R2" s="1271"/>
      <c r="S2" s="1271"/>
      <c r="T2" s="1271"/>
      <c r="U2" s="3289"/>
      <c r="V2" s="3289"/>
      <c r="W2" s="3289"/>
      <c r="X2" s="3289"/>
      <c r="Y2" s="1326"/>
      <c r="Z2" s="1271"/>
      <c r="AA2" s="1271"/>
      <c r="AB2" s="1271"/>
      <c r="AC2" s="1271"/>
      <c r="AD2" s="1271"/>
      <c r="AE2" s="1271"/>
      <c r="AF2" s="1271"/>
      <c r="AG2" s="1271"/>
      <c r="AH2" s="1271"/>
    </row>
    <row r="3" spans="1:34" s="653" customFormat="1" ht="28.5" customHeight="1" thickBot="1">
      <c r="A3" s="659"/>
      <c r="G3" s="3295" t="s">
        <v>160</v>
      </c>
      <c r="H3" s="3296"/>
      <c r="I3" s="3297"/>
      <c r="J3" s="297">
        <f>M18</f>
        <v>0</v>
      </c>
      <c r="K3" s="1274"/>
      <c r="L3" s="1274"/>
      <c r="M3" s="1274"/>
      <c r="N3" s="1274"/>
      <c r="O3" s="1274"/>
      <c r="P3" s="1274"/>
      <c r="Q3" s="1274"/>
      <c r="R3" s="1274"/>
      <c r="S3" s="1274"/>
      <c r="T3" s="1274"/>
      <c r="U3" s="1276"/>
      <c r="V3" s="1276"/>
      <c r="W3" s="1276"/>
      <c r="X3" s="1276"/>
      <c r="Y3" s="1274"/>
      <c r="Z3" s="1274"/>
      <c r="AA3" s="1274"/>
      <c r="AB3" s="1274"/>
      <c r="AC3" s="1274"/>
      <c r="AD3" s="1274"/>
      <c r="AE3" s="1274"/>
      <c r="AF3" s="1274"/>
      <c r="AG3" s="1274"/>
      <c r="AH3" s="1274"/>
    </row>
    <row r="4" spans="1:34" s="653" customFormat="1" ht="15" customHeight="1">
      <c r="A4" s="2412"/>
      <c r="B4" s="2778" t="s">
        <v>678</v>
      </c>
      <c r="G4" s="641"/>
      <c r="H4" s="641"/>
      <c r="I4" s="641"/>
      <c r="J4" s="2411"/>
      <c r="K4" s="1274"/>
      <c r="L4" s="1274"/>
      <c r="M4" s="1274"/>
      <c r="N4" s="1274"/>
      <c r="O4" s="1274"/>
      <c r="P4" s="1274"/>
      <c r="Q4" s="1274"/>
      <c r="R4" s="1274"/>
      <c r="S4" s="1274"/>
      <c r="T4" s="1274"/>
      <c r="U4" s="1276"/>
      <c r="V4" s="1276"/>
      <c r="W4" s="1276"/>
      <c r="X4" s="1276"/>
      <c r="Y4" s="1274"/>
      <c r="Z4" s="1274"/>
      <c r="AA4" s="1274"/>
      <c r="AB4" s="1274"/>
      <c r="AC4" s="1274"/>
      <c r="AD4" s="1274"/>
      <c r="AE4" s="1274"/>
      <c r="AF4" s="1274"/>
      <c r="AG4" s="1274"/>
      <c r="AH4" s="1274"/>
    </row>
    <row r="5" spans="1:34" s="653" customFormat="1" ht="15.75" customHeight="1">
      <c r="A5" s="659"/>
      <c r="B5" s="2761" t="s">
        <v>1979</v>
      </c>
      <c r="K5" s="1274"/>
      <c r="L5" s="1274"/>
      <c r="M5" s="1274"/>
      <c r="N5" s="1274"/>
      <c r="O5" s="1274"/>
      <c r="P5" s="1274"/>
      <c r="Q5" s="1274"/>
      <c r="R5" s="1274"/>
      <c r="S5" s="1274"/>
      <c r="T5" s="1274"/>
      <c r="U5" s="1276"/>
      <c r="V5" s="1276"/>
      <c r="W5" s="1276"/>
      <c r="X5" s="1276"/>
      <c r="Y5" s="1274"/>
      <c r="Z5" s="1274"/>
      <c r="AA5" s="1274"/>
      <c r="AB5" s="1274"/>
      <c r="AC5" s="1274"/>
      <c r="AD5" s="1274"/>
      <c r="AE5" s="1274"/>
      <c r="AF5" s="1274"/>
      <c r="AG5" s="1274"/>
      <c r="AH5" s="1274"/>
    </row>
    <row r="6" spans="1:34" ht="14.25">
      <c r="B6" s="2761" t="s">
        <v>1541</v>
      </c>
    </row>
    <row r="7" spans="1:34" ht="4.5" customHeight="1"/>
    <row r="8" spans="1:34" ht="11.25" customHeight="1">
      <c r="AH8" s="667"/>
    </row>
    <row r="9" spans="1:34" ht="15.75">
      <c r="B9" s="657" t="s">
        <v>1542</v>
      </c>
    </row>
    <row r="10" spans="1:34" ht="6" customHeight="1" thickBot="1">
      <c r="B10" s="2413"/>
    </row>
    <row r="11" spans="1:34" ht="24" customHeight="1" thickBot="1">
      <c r="B11" s="3741" t="s">
        <v>1543</v>
      </c>
      <c r="C11" s="3742"/>
      <c r="D11" s="3742"/>
      <c r="E11" s="3743"/>
      <c r="F11" s="3756">
        <f>'Building Input'!O74</f>
        <v>0</v>
      </c>
      <c r="G11" s="3757"/>
    </row>
    <row r="12" spans="1:34" ht="24" customHeight="1" thickBot="1">
      <c r="B12" s="3741" t="s">
        <v>1545</v>
      </c>
      <c r="C12" s="3742"/>
      <c r="D12" s="3742"/>
      <c r="E12" s="3743"/>
      <c r="F12" s="3758">
        <f>'Building Input'!D79</f>
        <v>0</v>
      </c>
      <c r="G12" s="3757"/>
      <c r="H12" s="2460"/>
      <c r="I12" s="2461">
        <f>F12/(100*100)</f>
        <v>0</v>
      </c>
      <c r="O12" s="1342" t="s">
        <v>955</v>
      </c>
      <c r="P12" s="2415">
        <v>1</v>
      </c>
    </row>
    <row r="13" spans="1:34" ht="24" customHeight="1" thickBot="1">
      <c r="B13" s="3741" t="s">
        <v>1546</v>
      </c>
      <c r="C13" s="3742"/>
      <c r="D13" s="3742"/>
      <c r="E13" s="3743"/>
      <c r="F13" s="3758" t="str">
        <f>IF(OR(F11=0,F12=0),"-",F11/(F12/(100*100)))</f>
        <v>-</v>
      </c>
      <c r="G13" s="3757"/>
      <c r="H13" s="2414"/>
      <c r="I13" s="2414" t="s">
        <v>1547</v>
      </c>
      <c r="O13" s="1342" t="s">
        <v>1548</v>
      </c>
    </row>
    <row r="14" spans="1:34" ht="4.5" customHeight="1" thickBot="1">
      <c r="B14" s="2416"/>
      <c r="C14" s="2417"/>
      <c r="D14" s="2417"/>
      <c r="E14" s="2417"/>
      <c r="F14" s="2417"/>
      <c r="G14" s="2418"/>
    </row>
    <row r="15" spans="1:34" ht="24" customHeight="1">
      <c r="B15" s="3746" t="s">
        <v>1552</v>
      </c>
      <c r="C15" s="3747"/>
      <c r="D15" s="3747"/>
      <c r="E15" s="3748"/>
      <c r="F15" s="3749">
        <v>6</v>
      </c>
      <c r="G15" s="3750"/>
      <c r="P15" s="1342" t="s">
        <v>1549</v>
      </c>
    </row>
    <row r="16" spans="1:34" ht="18" customHeight="1" thickBot="1">
      <c r="B16" s="3751" t="s">
        <v>1550</v>
      </c>
      <c r="C16" s="3752"/>
      <c r="D16" s="3752"/>
      <c r="E16" s="3753"/>
      <c r="F16" s="3754">
        <f>VLOOKUP(F15,O16:P30,2)</f>
        <v>150</v>
      </c>
      <c r="G16" s="3755"/>
      <c r="H16" s="2414"/>
      <c r="I16" s="2414" t="s">
        <v>1547</v>
      </c>
      <c r="O16" s="2458">
        <v>1</v>
      </c>
      <c r="P16" s="2459">
        <v>35</v>
      </c>
    </row>
    <row r="17" spans="2:16" ht="9.75" customHeight="1" thickBot="1">
      <c r="B17" s="2416"/>
      <c r="C17" s="2417"/>
      <c r="D17" s="2417"/>
      <c r="E17" s="2417"/>
      <c r="F17" s="2417"/>
      <c r="G17" s="2418"/>
      <c r="O17" s="2458">
        <v>2</v>
      </c>
      <c r="P17" s="2459">
        <v>57</v>
      </c>
    </row>
    <row r="18" spans="2:16" ht="24" customHeight="1" thickBot="1">
      <c r="B18" s="3741" t="s">
        <v>1572</v>
      </c>
      <c r="C18" s="3742"/>
      <c r="D18" s="3742"/>
      <c r="E18" s="3743"/>
      <c r="F18" s="3744" t="str">
        <f>IF(OR(F11=0,F12=0),"-",IF(F13&gt;F16,"Yes","No"))</f>
        <v>-</v>
      </c>
      <c r="G18" s="3745"/>
      <c r="L18" s="1296" t="s">
        <v>1551</v>
      </c>
      <c r="M18" s="2419">
        <f>IF(F18="Yes",P12,0)</f>
        <v>0</v>
      </c>
      <c r="O18" s="2458">
        <v>3</v>
      </c>
      <c r="P18" s="2459">
        <v>78</v>
      </c>
    </row>
    <row r="19" spans="2:16">
      <c r="O19" s="2458">
        <v>4</v>
      </c>
      <c r="P19" s="2459">
        <v>100</v>
      </c>
    </row>
    <row r="20" spans="2:16">
      <c r="O20" s="2458">
        <v>5</v>
      </c>
      <c r="P20" s="2459">
        <v>125</v>
      </c>
    </row>
    <row r="21" spans="2:16">
      <c r="O21" s="2458">
        <v>6</v>
      </c>
      <c r="P21" s="2459">
        <v>150</v>
      </c>
    </row>
    <row r="22" spans="2:16">
      <c r="O22" s="2458">
        <v>7</v>
      </c>
      <c r="P22" s="2459">
        <v>175</v>
      </c>
    </row>
    <row r="23" spans="2:16">
      <c r="O23" s="2458">
        <v>8</v>
      </c>
      <c r="P23" s="2459">
        <v>200</v>
      </c>
    </row>
    <row r="24" spans="2:16">
      <c r="O24" s="2458">
        <v>9</v>
      </c>
      <c r="P24" s="2459">
        <v>225</v>
      </c>
    </row>
    <row r="25" spans="2:16">
      <c r="O25" s="2458">
        <v>10</v>
      </c>
      <c r="P25" s="2459">
        <v>250</v>
      </c>
    </row>
    <row r="26" spans="2:16">
      <c r="O26" s="2458">
        <v>11</v>
      </c>
      <c r="P26" s="2459">
        <v>275</v>
      </c>
    </row>
    <row r="27" spans="2:16">
      <c r="O27" s="2458">
        <v>12</v>
      </c>
      <c r="P27" s="2459">
        <v>300</v>
      </c>
    </row>
    <row r="28" spans="2:16">
      <c r="O28" s="2458">
        <v>13</v>
      </c>
      <c r="P28" s="2459">
        <v>325</v>
      </c>
    </row>
    <row r="29" spans="2:16">
      <c r="O29" s="2458">
        <v>14</v>
      </c>
      <c r="P29" s="2459">
        <v>350</v>
      </c>
    </row>
    <row r="30" spans="2:16">
      <c r="O30" s="2458">
        <v>15</v>
      </c>
      <c r="P30" s="2459">
        <v>375</v>
      </c>
    </row>
  </sheetData>
  <sheetProtection password="AD9B" sheet="1" objects="1" scenarios="1"/>
  <mergeCells count="14">
    <mergeCell ref="B18:E18"/>
    <mergeCell ref="F18:G18"/>
    <mergeCell ref="U2:X2"/>
    <mergeCell ref="G3:I3"/>
    <mergeCell ref="B15:E15"/>
    <mergeCell ref="F15:G15"/>
    <mergeCell ref="B16:E16"/>
    <mergeCell ref="F16:G16"/>
    <mergeCell ref="B11:E11"/>
    <mergeCell ref="F11:G11"/>
    <mergeCell ref="B12:E12"/>
    <mergeCell ref="F12:G12"/>
    <mergeCell ref="B13:E13"/>
    <mergeCell ref="F13:G13"/>
  </mergeCells>
  <conditionalFormatting sqref="F18:G18">
    <cfRule type="expression" dxfId="2" priority="1">
      <formula>$F$18="Yes"</formula>
    </cfRule>
  </conditionalFormatting>
  <dataValidations count="1">
    <dataValidation type="list" allowBlank="1" showInputMessage="1" showErrorMessage="1" sqref="F15:G15">
      <formula1>$O$15:$O$30</formula1>
    </dataValidation>
  </dataValidations>
  <pageMargins left="0.59055118110236227" right="0.59055118110236227" top="0.47244094488188981" bottom="0.47244094488188981" header="0.23622047244094491" footer="0.35433070866141736"/>
  <pageSetup paperSize="9" scale="61" orientation="portrait" blackAndWhite="1" horizontalDpi="300" verticalDpi="300" r:id="rId1"/>
  <headerFooter alignWithMargins="0">
    <oddHeader>&amp;LGreen Building Council of South Africa&amp;R&amp;T   &amp;D</oddHeader>
    <oddFooter>&amp;L&amp;F&amp;CPage &amp;P of &amp;N&amp;RCategory: &amp;A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D11" sqref="D11"/>
    </sheetView>
  </sheetViews>
  <sheetFormatPr defaultRowHeight="12.75"/>
  <cols>
    <col min="1" max="1" width="39.75" bestFit="1" customWidth="1"/>
    <col min="3" max="3" width="6.625" bestFit="1" customWidth="1"/>
    <col min="4" max="4" width="4.75" bestFit="1" customWidth="1"/>
  </cols>
  <sheetData>
    <row r="1" spans="1:4" ht="15">
      <c r="A1" s="2971" t="s">
        <v>2098</v>
      </c>
      <c r="B1" s="2971" t="s">
        <v>2097</v>
      </c>
      <c r="C1" s="2975" t="s">
        <v>2096</v>
      </c>
      <c r="D1" s="2971" t="s">
        <v>2111</v>
      </c>
    </row>
    <row r="2" spans="1:4">
      <c r="A2" t="s">
        <v>2202</v>
      </c>
      <c r="B2">
        <f>'Eco-7 Net Density Calc.'!J3</f>
        <v>0</v>
      </c>
      <c r="C2" t="s">
        <v>2203</v>
      </c>
    </row>
    <row r="3" spans="1:4">
      <c r="A3" t="s">
        <v>2204</v>
      </c>
      <c r="B3">
        <f>'Building Input'!O74</f>
        <v>0</v>
      </c>
      <c r="C3" t="s">
        <v>2205</v>
      </c>
    </row>
    <row r="4" spans="1:4">
      <c r="A4" t="s">
        <v>2206</v>
      </c>
      <c r="B4">
        <f>'Building Input'!D79</f>
        <v>0</v>
      </c>
      <c r="C4" t="s">
        <v>2207</v>
      </c>
    </row>
    <row r="5" spans="1:4">
      <c r="A5" t="s">
        <v>2208</v>
      </c>
      <c r="B5" t="str">
        <f>'Eco-7 Net Density Calc.'!F13</f>
        <v>-</v>
      </c>
      <c r="C5" t="s">
        <v>2209</v>
      </c>
    </row>
    <row r="6" spans="1:4">
      <c r="A6" t="s">
        <v>2210</v>
      </c>
      <c r="B6">
        <f>'Eco-7 Net Density Calc.'!F15</f>
        <v>6</v>
      </c>
      <c r="C6" t="s">
        <v>2211</v>
      </c>
    </row>
    <row r="7" spans="1:4">
      <c r="A7" t="s">
        <v>2212</v>
      </c>
      <c r="B7">
        <f>'Building Input'!D76</f>
        <v>0</v>
      </c>
      <c r="C7" t="s">
        <v>2213</v>
      </c>
    </row>
    <row r="8" spans="1:4">
      <c r="A8" t="s">
        <v>2214</v>
      </c>
      <c r="B8">
        <f>'Building Input'!D77</f>
        <v>0</v>
      </c>
      <c r="C8" t="s">
        <v>2215</v>
      </c>
    </row>
    <row r="9" spans="1:4">
      <c r="A9" t="s">
        <v>2216</v>
      </c>
      <c r="B9">
        <f>'Building Input'!D78</f>
        <v>0</v>
      </c>
      <c r="C9" t="s">
        <v>2217</v>
      </c>
    </row>
    <row r="10" spans="1:4">
      <c r="A10" t="s">
        <v>2218</v>
      </c>
      <c r="B10" s="2986">
        <f>'Building Input'!D80</f>
        <v>0</v>
      </c>
      <c r="C10" t="s">
        <v>2219</v>
      </c>
      <c r="D10" s="2987" t="s">
        <v>2222</v>
      </c>
    </row>
    <row r="11" spans="1:4">
      <c r="A11" t="s">
        <v>2220</v>
      </c>
      <c r="B11">
        <f>'Building Input'!D82</f>
        <v>0</v>
      </c>
      <c r="C11" t="s">
        <v>2221</v>
      </c>
    </row>
  </sheetData>
  <sheetProtection algorithmName="SHA-512" hashValue="EvfKCkcU8s+ggpoLSKtx7o4NDlne3Nf/FNUvutRkL1iyiL6iJwJHuYNAIPUk7xDwIGzap8KagAGOWr4Rqsd9dQ==" saltValue="91V21dyN+GBrJ0/p1SfZ2Q=="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L30"/>
  <sheetViews>
    <sheetView zoomScale="80" zoomScaleNormal="80"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5"/>
  <cols>
    <col min="1" max="1" width="7.25" style="592" customWidth="1"/>
    <col min="2" max="2" width="15.125" style="592" customWidth="1"/>
    <col min="3" max="3" width="27.625" style="592" customWidth="1"/>
    <col min="4" max="4" width="74.625" style="592" customWidth="1"/>
    <col min="5" max="7" width="12.625" style="595" customWidth="1"/>
    <col min="8" max="8" width="31.625" style="596" customWidth="1"/>
    <col min="9" max="9" width="10.875" style="592" customWidth="1"/>
    <col min="10" max="11" width="8.875" style="592" customWidth="1"/>
    <col min="12" max="16384" width="7.875" style="592"/>
  </cols>
  <sheetData>
    <row r="1" spans="1:12" s="589" customFormat="1" ht="24" customHeight="1" thickBot="1">
      <c r="A1" s="782" t="str">
        <f>'Building Input'!C1</f>
        <v>Green Star SA - Multi Unit Residential v1</v>
      </c>
      <c r="D1" s="530"/>
      <c r="E1" s="535"/>
      <c r="F1" s="536" t="s">
        <v>843</v>
      </c>
      <c r="G1" s="537">
        <f>'Credit Summary'!K90</f>
        <v>7.0000000000000007E-2</v>
      </c>
      <c r="H1" s="538" t="s">
        <v>845</v>
      </c>
      <c r="I1" s="544"/>
    </row>
    <row r="2" spans="1:12" s="699" customFormat="1" ht="30" customHeight="1" thickBot="1">
      <c r="A2" s="531" t="s">
        <v>952</v>
      </c>
      <c r="D2" s="532" t="s">
        <v>844</v>
      </c>
      <c r="E2" s="525">
        <f>E19</f>
        <v>15</v>
      </c>
      <c r="F2" s="526">
        <f>F19</f>
        <v>0</v>
      </c>
      <c r="G2" s="525">
        <f>G19</f>
        <v>0</v>
      </c>
      <c r="H2" s="527">
        <f>'Credit Summary'!L90</f>
        <v>0</v>
      </c>
      <c r="I2" s="544"/>
    </row>
    <row r="3" spans="1:12" s="784" customFormat="1" ht="19.5" customHeight="1" thickBot="1">
      <c r="A3" s="533" t="s">
        <v>204</v>
      </c>
      <c r="B3" s="571"/>
      <c r="C3" s="533" t="str">
        <f>IF('Building Input'!$D$5=0,"",'Building Input'!$D$5)</f>
        <v>Enter project name here</v>
      </c>
      <c r="D3" s="521"/>
      <c r="E3" s="535"/>
      <c r="F3" s="777" t="str">
        <f>IF(OR((I3=Calculation1!$B$84),(I3=Calculation1!$B$85),((F2+G2)&gt;E2)),Calculation1!$B$86,"")</f>
        <v/>
      </c>
      <c r="G3" s="535"/>
      <c r="H3" s="521"/>
      <c r="I3" s="590" t="str">
        <f>T(I5:I18)</f>
        <v/>
      </c>
    </row>
    <row r="4" spans="1:12" ht="33" customHeight="1" thickBot="1">
      <c r="A4" s="599" t="s">
        <v>206</v>
      </c>
      <c r="B4" s="600" t="s">
        <v>207</v>
      </c>
      <c r="C4" s="600" t="s">
        <v>208</v>
      </c>
      <c r="D4" s="522" t="s">
        <v>320</v>
      </c>
      <c r="E4" s="601" t="s">
        <v>321</v>
      </c>
      <c r="F4" s="601" t="s">
        <v>644</v>
      </c>
      <c r="G4" s="601" t="s">
        <v>645</v>
      </c>
      <c r="H4" s="524" t="s">
        <v>646</v>
      </c>
    </row>
    <row r="5" spans="1:12" ht="94.5" customHeight="1">
      <c r="A5" s="215" t="s">
        <v>725</v>
      </c>
      <c r="B5" s="1508" t="s">
        <v>665</v>
      </c>
      <c r="C5" s="260" t="s">
        <v>1981</v>
      </c>
      <c r="D5" s="892" t="s">
        <v>1982</v>
      </c>
      <c r="E5" s="261">
        <v>1</v>
      </c>
      <c r="F5" s="1357"/>
      <c r="G5" s="1357"/>
      <c r="H5" s="1605"/>
      <c r="I5" s="546" t="str">
        <f>IF(OR(ISTEXT(F5)=TRUE,ISTEXT(G5)=TRUE),Calculation1!$B$87,IF(F5+G5&gt;E5,Calculation1!$B$84,""))</f>
        <v/>
      </c>
      <c r="J5" s="886"/>
      <c r="K5" s="887"/>
      <c r="L5" s="1509"/>
    </row>
    <row r="6" spans="1:12" ht="141" customHeight="1">
      <c r="A6" s="216" t="s">
        <v>726</v>
      </c>
      <c r="B6" s="1510" t="s">
        <v>979</v>
      </c>
      <c r="C6" s="257" t="s">
        <v>1983</v>
      </c>
      <c r="D6" s="893" t="s">
        <v>1984</v>
      </c>
      <c r="E6" s="213">
        <v>2</v>
      </c>
      <c r="F6" s="1061"/>
      <c r="G6" s="1061"/>
      <c r="H6" s="1607"/>
      <c r="I6" s="546" t="str">
        <f>IF(OR(ISTEXT(F6)=TRUE,ISTEXT(G6)=TRUE),Calculation1!$B$87,IF(F6+G6&gt;E6,Calculation1!$B$84,""))</f>
        <v/>
      </c>
      <c r="J6" s="886"/>
      <c r="K6" s="887"/>
      <c r="L6" s="1509"/>
    </row>
    <row r="7" spans="1:12" s="1515" customFormat="1" ht="29.25" customHeight="1">
      <c r="A7" s="899" t="s">
        <v>727</v>
      </c>
      <c r="B7" s="1511" t="s">
        <v>980</v>
      </c>
      <c r="C7" s="900"/>
      <c r="D7" s="562" t="s">
        <v>1825</v>
      </c>
      <c r="E7" s="1512" t="s">
        <v>158</v>
      </c>
      <c r="F7" s="1513" t="s">
        <v>158</v>
      </c>
      <c r="G7" s="1513" t="s">
        <v>158</v>
      </c>
      <c r="H7" s="1606"/>
      <c r="I7" s="888"/>
      <c r="J7" s="889"/>
      <c r="K7" s="890"/>
      <c r="L7" s="1514"/>
    </row>
    <row r="8" spans="1:12" ht="79.5" customHeight="1">
      <c r="A8" s="233" t="s">
        <v>728</v>
      </c>
      <c r="B8" s="1510" t="s">
        <v>985</v>
      </c>
      <c r="C8" s="2823" t="s">
        <v>613</v>
      </c>
      <c r="D8" s="894" t="s">
        <v>1985</v>
      </c>
      <c r="E8" s="227">
        <v>1</v>
      </c>
      <c r="F8" s="1061"/>
      <c r="G8" s="1061"/>
      <c r="H8" s="1607"/>
      <c r="I8" s="546" t="str">
        <f>IF(OR(ISTEXT(F8)=TRUE,ISTEXT(G8)=TRUE),Calculation1!$B$87,IF(F8+G8&gt;E8,Calculation1!$B$84,""))</f>
        <v/>
      </c>
    </row>
    <row r="9" spans="1:12" ht="114.75" customHeight="1">
      <c r="A9" s="3038" t="s">
        <v>729</v>
      </c>
      <c r="B9" s="3762" t="s">
        <v>981</v>
      </c>
      <c r="C9" s="3039" t="s">
        <v>1986</v>
      </c>
      <c r="D9" s="894" t="s">
        <v>1987</v>
      </c>
      <c r="E9" s="496">
        <v>1</v>
      </c>
      <c r="F9" s="1061"/>
      <c r="G9" s="1061"/>
      <c r="H9" s="3022"/>
      <c r="I9" s="546" t="str">
        <f>IF(OR(ISTEXT(F9)=TRUE,ISTEXT(G9)=TRUE),Calculation1!$B$87,IF(F9+G9&gt;E9,Calculation1!$B$84,""))</f>
        <v/>
      </c>
      <c r="J9" s="886"/>
      <c r="K9" s="887"/>
      <c r="L9" s="1509"/>
    </row>
    <row r="10" spans="1:12" ht="129" customHeight="1">
      <c r="A10" s="3026"/>
      <c r="B10" s="3763"/>
      <c r="C10" s="3029"/>
      <c r="D10" s="895" t="s">
        <v>1988</v>
      </c>
      <c r="E10" s="496">
        <v>1</v>
      </c>
      <c r="F10" s="1061"/>
      <c r="G10" s="1061"/>
      <c r="H10" s="3023"/>
      <c r="I10" s="546" t="str">
        <f>IF(OR(ISTEXT(F10)=TRUE,ISTEXT(G10)=TRUE),Calculation1!$B$87,IF(F10+G10&gt;E10,Calculation1!$B$84,""))</f>
        <v/>
      </c>
      <c r="J10" s="886"/>
      <c r="K10" s="887"/>
      <c r="L10" s="1509"/>
    </row>
    <row r="11" spans="1:12" ht="87.75" customHeight="1">
      <c r="A11" s="3026"/>
      <c r="B11" s="3763"/>
      <c r="C11" s="3029"/>
      <c r="D11" s="895" t="s">
        <v>1989</v>
      </c>
      <c r="E11" s="496">
        <v>1</v>
      </c>
      <c r="F11" s="1061"/>
      <c r="G11" s="1061"/>
      <c r="H11" s="3023"/>
      <c r="I11" s="546" t="str">
        <f>IF(OR(ISTEXT(F11)=TRUE,ISTEXT(G11)=TRUE),Calculation1!$B$87,IF(F11+G11&gt;E11,Calculation1!$B$84,""))</f>
        <v/>
      </c>
      <c r="J11" s="886"/>
      <c r="K11" s="887"/>
      <c r="L11" s="1509"/>
    </row>
    <row r="12" spans="1:12" ht="144.75" customHeight="1">
      <c r="A12" s="3027"/>
      <c r="B12" s="3764"/>
      <c r="C12" s="3030"/>
      <c r="D12" s="895" t="s">
        <v>1990</v>
      </c>
      <c r="E12" s="497">
        <v>1</v>
      </c>
      <c r="F12" s="1061"/>
      <c r="G12" s="1061"/>
      <c r="H12" s="3024"/>
      <c r="I12" s="546" t="str">
        <f>IF(OR(ISTEXT(F12)=TRUE,ISTEXT(G12)=TRUE),Calculation1!$B$87,IF(F12+G12&gt;E12,Calculation1!$B$84,""))</f>
        <v/>
      </c>
      <c r="J12" s="886"/>
      <c r="K12" s="887"/>
      <c r="L12" s="1509"/>
    </row>
    <row r="13" spans="1:12" ht="165.75" customHeight="1">
      <c r="A13" s="3268" t="s">
        <v>730</v>
      </c>
      <c r="B13" s="3760" t="s">
        <v>982</v>
      </c>
      <c r="C13" s="3761" t="s">
        <v>559</v>
      </c>
      <c r="D13" s="2824" t="s">
        <v>1991</v>
      </c>
      <c r="E13" s="317">
        <v>4</v>
      </c>
      <c r="F13" s="898">
        <f>'Sewage Calculator'!$F$2</f>
        <v>0</v>
      </c>
      <c r="G13" s="1061"/>
      <c r="H13" s="3759"/>
      <c r="I13" s="546" t="str">
        <f>IF(OR(ISTEXT(F13)=TRUE,ISTEXT(G13)=TRUE),Calculation1!$B$87,IF(F13+G13&gt;E13,Calculation1!$B$84,""))</f>
        <v/>
      </c>
      <c r="J13" s="886"/>
      <c r="K13" s="887"/>
      <c r="L13" s="1509"/>
    </row>
    <row r="14" spans="1:12" ht="188.25" customHeight="1">
      <c r="A14" s="3268"/>
      <c r="B14" s="3760"/>
      <c r="C14" s="3761"/>
      <c r="D14" s="896" t="s">
        <v>1992</v>
      </c>
      <c r="E14" s="2795">
        <f>IF(F14="na",0,1)</f>
        <v>1</v>
      </c>
      <c r="F14" s="1061"/>
      <c r="G14" s="1061"/>
      <c r="H14" s="3759"/>
      <c r="I14" s="587" t="str">
        <f>IF(ISBLANK(F14),IF(G14&gt;E14,Calculation1!$B$84,""),IF(F14="na","",IF(OR(F14="na",ISNUMBER(F14)),IF(F14+G14&gt;E14,Calculation1!$B$84,""),Calculation1!$B$85)))</f>
        <v/>
      </c>
      <c r="J14" s="886"/>
      <c r="K14" s="887"/>
      <c r="L14" s="1509"/>
    </row>
    <row r="15" spans="1:12" ht="134.25" customHeight="1">
      <c r="A15" s="216" t="s">
        <v>731</v>
      </c>
      <c r="B15" s="1510" t="s">
        <v>983</v>
      </c>
      <c r="C15" s="257" t="s">
        <v>560</v>
      </c>
      <c r="D15" s="617" t="s">
        <v>1993</v>
      </c>
      <c r="E15" s="213">
        <v>1</v>
      </c>
      <c r="F15" s="1061"/>
      <c r="G15" s="1061"/>
      <c r="H15" s="1607"/>
      <c r="I15" s="546" t="str">
        <f>IF(OR(ISTEXT(F15)=TRUE,ISTEXT(G15)=TRUE),Calculation1!$B$87,IF(F15+G15&gt;E15,Calculation1!$B$84,""))</f>
        <v/>
      </c>
      <c r="J15" s="886"/>
      <c r="K15" s="887"/>
      <c r="L15" s="1509"/>
    </row>
    <row r="16" spans="1:12" ht="33" customHeight="1">
      <c r="A16" s="2825" t="s">
        <v>732</v>
      </c>
      <c r="B16" s="1516" t="s">
        <v>984</v>
      </c>
      <c r="C16" s="640"/>
      <c r="D16" s="562" t="s">
        <v>1825</v>
      </c>
      <c r="E16" s="623" t="s">
        <v>158</v>
      </c>
      <c r="F16" s="624" t="s">
        <v>158</v>
      </c>
      <c r="G16" s="624" t="s">
        <v>158</v>
      </c>
      <c r="H16" s="1606"/>
      <c r="I16" s="546"/>
      <c r="J16" s="886"/>
      <c r="K16" s="887"/>
      <c r="L16" s="1509"/>
    </row>
    <row r="17" spans="1:12" ht="206.25" customHeight="1">
      <c r="A17" s="216" t="s">
        <v>967</v>
      </c>
      <c r="B17" s="1510" t="s">
        <v>202</v>
      </c>
      <c r="C17" s="2823" t="s">
        <v>771</v>
      </c>
      <c r="D17" s="617" t="s">
        <v>1994</v>
      </c>
      <c r="E17" s="227">
        <f>IF(F17="na",0,1)</f>
        <v>1</v>
      </c>
      <c r="F17" s="1061"/>
      <c r="G17" s="1061"/>
      <c r="H17" s="1607"/>
      <c r="I17" s="587" t="str">
        <f>IF(ISBLANK(F17),IF(G17&gt;E17,Calculation1!$B$84,""),IF(F17="na","",IF(OR(F17="na",ISNUMBER(F17)),IF(F17+G17&gt;E17,Calculation1!$B$84,""),Calculation1!$B$85)))</f>
        <v/>
      </c>
      <c r="J17" s="886"/>
      <c r="K17" s="887"/>
      <c r="L17" s="1509"/>
    </row>
    <row r="18" spans="1:12" ht="29.25" customHeight="1" thickBot="1">
      <c r="A18" s="897" t="s">
        <v>143</v>
      </c>
      <c r="B18" s="1516" t="s">
        <v>484</v>
      </c>
      <c r="C18" s="640"/>
      <c r="D18" s="562" t="s">
        <v>1825</v>
      </c>
      <c r="E18" s="623" t="s">
        <v>158</v>
      </c>
      <c r="F18" s="624" t="s">
        <v>158</v>
      </c>
      <c r="G18" s="624" t="s">
        <v>158</v>
      </c>
      <c r="H18" s="1606"/>
      <c r="I18" s="587"/>
      <c r="J18" s="886"/>
      <c r="K18" s="887"/>
      <c r="L18" s="1509"/>
    </row>
    <row r="19" spans="1:12" ht="18.75" customHeight="1" thickBot="1">
      <c r="A19" s="625"/>
      <c r="B19" s="626"/>
      <c r="C19" s="626"/>
      <c r="D19" s="542" t="s">
        <v>203</v>
      </c>
      <c r="E19" s="627">
        <f>SUM(E5:E18)</f>
        <v>15</v>
      </c>
      <c r="F19" s="627">
        <f>SUM(F5:F17)</f>
        <v>0</v>
      </c>
      <c r="G19" s="627">
        <f>SUM(G5:G18)</f>
        <v>0</v>
      </c>
      <c r="H19" s="901"/>
      <c r="I19" s="891"/>
    </row>
    <row r="20" spans="1:12">
      <c r="A20" s="529"/>
      <c r="H20" s="575"/>
    </row>
    <row r="21" spans="1:12">
      <c r="A21" s="529"/>
      <c r="H21" s="575"/>
    </row>
    <row r="22" spans="1:12">
      <c r="A22" s="529"/>
      <c r="H22" s="575"/>
    </row>
    <row r="23" spans="1:12">
      <c r="A23" s="552" t="str">
        <f>Calculation1!$B$93</f>
        <v>Project Teams are to refer to the Green Star SA - Multi Unit Residential v1 Technical Manual for explicit credit criteria and documentation requirements.</v>
      </c>
      <c r="H23" s="575"/>
    </row>
    <row r="24" spans="1:12">
      <c r="A24" s="552" t="str">
        <f>Calculation1!$B$94</f>
        <v>The Green Star Technical Clarifications (TC) and Credit Interpretation Request (CIR) rulings provide an essential source of information to all</v>
      </c>
    </row>
    <row r="25" spans="1:12">
      <c r="A25" s="552" t="str">
        <f>Calculation1!$B$95</f>
        <v>projects undertaking Green Star assessment. They are available on the GBCSA website http://www.gbcsa.org.za . Technical Clarifications</v>
      </c>
    </row>
    <row r="26" spans="1:12">
      <c r="A26" s="552" t="str">
        <f>Calculation1!$B$96</f>
        <v xml:space="preserve">often represent the GBCSA answers to technical queries and complement Green Star SA Technical Manuals. They do not amend but clarify </v>
      </c>
    </row>
    <row r="27" spans="1:12">
      <c r="A27" s="552" t="str">
        <f>Calculation1!$B$97</f>
        <v xml:space="preserve">Credit Criteria or Compliance Requirements. They are an extension of the Technical Manual; it is the responsibility of the project teams to stay </v>
      </c>
    </row>
    <row r="28" spans="1:12">
      <c r="A28" s="552" t="str">
        <f>Calculation1!$B$98</f>
        <v xml:space="preserve">up-to-date with this section of the GBCSA website. The CIR rulings offer alternative compliance options whenever those have been deemed </v>
      </c>
    </row>
    <row r="29" spans="1:12">
      <c r="A29" s="552" t="str">
        <f>Calculation1!$B$99</f>
        <v>equivalent in meeting the Aim of Credit.</v>
      </c>
    </row>
    <row r="30" spans="1:12">
      <c r="A30" s="552"/>
    </row>
  </sheetData>
  <sheetProtection password="AD9B" sheet="1" objects="1" scenarios="1"/>
  <mergeCells count="8">
    <mergeCell ref="H13:H14"/>
    <mergeCell ref="A13:A14"/>
    <mergeCell ref="B13:B14"/>
    <mergeCell ref="C13:C14"/>
    <mergeCell ref="A9:A12"/>
    <mergeCell ref="B9:B12"/>
    <mergeCell ref="C9:C12"/>
    <mergeCell ref="H9:H12"/>
  </mergeCells>
  <phoneticPr fontId="0"/>
  <printOptions horizontalCentered="1"/>
  <pageMargins left="0.59055118110236227" right="0.59055118110236227" top="0.47244094488188981" bottom="0.47244094488188981" header="0.23622047244094491" footer="0.35433070866141736"/>
  <pageSetup paperSize="9" scale="61" fitToHeight="5" orientation="landscape" blackAndWhite="1" horizontalDpi="300" verticalDpi="300" r:id="rId1"/>
  <headerFooter alignWithMargins="0">
    <oddHeader>&amp;LGreen Building Council of South Africa&amp;R&amp;T   &amp;D</oddHeader>
    <oddFooter>&amp;L&amp;F&amp;CPage &amp;P of &amp;N&amp;RCategory: &amp;A</oddFooter>
  </headerFooter>
  <rowBreaks count="2" manualBreakCount="2">
    <brk id="12" max="7" man="1"/>
    <brk id="16" max="7" man="1"/>
  </rowBreaks>
  <ignoredErrors>
    <ignoredError sqref="I8 I13:I14 F19" formula="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AP89"/>
  <sheetViews>
    <sheetView zoomScale="80" zoomScaleNormal="80" zoomScaleSheetLayoutView="100" workbookViewId="0">
      <pane ySplit="3" topLeftCell="A9" activePane="bottomLeft" state="frozen"/>
      <selection activeCell="S18" sqref="S18"/>
      <selection pane="bottomLeft" activeCell="A56" sqref="A56"/>
    </sheetView>
  </sheetViews>
  <sheetFormatPr defaultColWidth="7.875" defaultRowHeight="12.75"/>
  <cols>
    <col min="1" max="1" width="1.875" style="904" customWidth="1"/>
    <col min="2" max="2" width="2.75" style="904" customWidth="1"/>
    <col min="3" max="3" width="13.375" style="904" customWidth="1"/>
    <col min="4" max="4" width="28" style="904" customWidth="1"/>
    <col min="5" max="5" width="25" style="934" customWidth="1"/>
    <col min="6" max="6" width="6.25" style="904" customWidth="1"/>
    <col min="7" max="7" width="7.875" style="904" customWidth="1"/>
    <col min="8" max="8" width="7" style="763" customWidth="1"/>
    <col min="9" max="9" width="16.75" style="904" customWidth="1"/>
    <col min="10" max="10" width="16.875" style="904" customWidth="1"/>
    <col min="11" max="11" width="18" style="904" customWidth="1"/>
    <col min="12" max="12" width="15.75" style="904" customWidth="1"/>
    <col min="13" max="13" width="6.875" style="904" customWidth="1"/>
    <col min="14" max="14" width="8.375" style="904" customWidth="1"/>
    <col min="15" max="16" width="9.375" style="904" customWidth="1"/>
    <col min="17" max="17" width="9" style="904" customWidth="1"/>
    <col min="18" max="41" width="7.875" style="904" customWidth="1"/>
    <col min="42" max="16384" width="7.875" style="904"/>
  </cols>
  <sheetData>
    <row r="1" spans="1:42" s="664" customFormat="1" ht="27" customHeight="1">
      <c r="B1" s="937" t="str">
        <f>'Building Input'!C1</f>
        <v>Green Star SA - Multi Unit Residential v1</v>
      </c>
      <c r="C1" s="938"/>
      <c r="D1" s="938"/>
      <c r="E1" s="938"/>
      <c r="F1" s="938"/>
      <c r="G1" s="906"/>
      <c r="H1" s="760"/>
      <c r="I1" s="906"/>
      <c r="J1" s="906"/>
      <c r="K1" s="906"/>
      <c r="L1" s="906"/>
      <c r="M1" s="906"/>
      <c r="N1" s="906"/>
      <c r="O1" s="906"/>
      <c r="P1" s="906"/>
      <c r="Q1" s="906"/>
      <c r="R1" s="906"/>
      <c r="S1" s="906"/>
      <c r="T1" s="906"/>
      <c r="U1" s="906"/>
      <c r="V1" s="906"/>
      <c r="W1" s="906"/>
      <c r="X1" s="906"/>
      <c r="Y1" s="906"/>
      <c r="Z1" s="906"/>
      <c r="AA1" s="906"/>
      <c r="AB1" s="906"/>
      <c r="AC1" s="906"/>
      <c r="AD1" s="673"/>
      <c r="AE1" s="673"/>
      <c r="AF1" s="673"/>
      <c r="AG1" s="673"/>
      <c r="AH1" s="673"/>
      <c r="AI1" s="673"/>
      <c r="AJ1" s="673"/>
      <c r="AK1" s="673"/>
      <c r="AL1" s="673"/>
      <c r="AM1" s="673"/>
      <c r="AN1" s="673"/>
      <c r="AO1" s="673"/>
      <c r="AP1" s="673"/>
    </row>
    <row r="2" spans="1:42" s="664" customFormat="1" ht="27" customHeight="1">
      <c r="B2" s="641" t="s">
        <v>1995</v>
      </c>
      <c r="C2" s="650"/>
      <c r="D2" s="651"/>
      <c r="E2" s="935" t="s">
        <v>160</v>
      </c>
      <c r="F2" s="234">
        <f>E39</f>
        <v>0</v>
      </c>
      <c r="G2" s="907"/>
      <c r="H2" s="760"/>
      <c r="I2" s="906"/>
      <c r="J2" s="906"/>
      <c r="K2" s="906"/>
      <c r="L2" s="906"/>
      <c r="M2" s="906"/>
      <c r="N2" s="906"/>
      <c r="O2" s="906"/>
      <c r="P2" s="906"/>
      <c r="Q2" s="906"/>
      <c r="R2" s="906"/>
      <c r="S2" s="906"/>
      <c r="T2" s="906"/>
      <c r="U2" s="906"/>
      <c r="V2" s="906"/>
      <c r="W2" s="906"/>
      <c r="X2" s="906"/>
      <c r="Y2" s="906"/>
      <c r="Z2" s="906"/>
      <c r="AA2" s="906"/>
      <c r="AB2" s="906"/>
      <c r="AC2" s="906"/>
      <c r="AD2" s="673"/>
      <c r="AE2" s="673"/>
      <c r="AF2" s="673"/>
      <c r="AG2" s="673"/>
      <c r="AH2" s="673"/>
      <c r="AI2" s="673"/>
      <c r="AJ2" s="673"/>
      <c r="AK2" s="673"/>
      <c r="AL2" s="673"/>
      <c r="AM2" s="673"/>
      <c r="AN2" s="673"/>
      <c r="AO2" s="673"/>
      <c r="AP2" s="673"/>
    </row>
    <row r="3" spans="1:42" s="664" customFormat="1" ht="6" customHeight="1">
      <c r="B3" s="3805"/>
      <c r="C3" s="3805"/>
      <c r="D3" s="3805"/>
      <c r="E3" s="3805"/>
      <c r="F3" s="3805"/>
      <c r="G3" s="906"/>
      <c r="H3" s="760"/>
      <c r="I3" s="906"/>
      <c r="J3" s="906"/>
      <c r="K3" s="906"/>
      <c r="L3" s="906"/>
      <c r="M3" s="906"/>
      <c r="N3" s="906"/>
      <c r="O3" s="906"/>
      <c r="P3" s="906"/>
      <c r="Q3" s="906"/>
      <c r="R3" s="906"/>
      <c r="S3" s="906"/>
      <c r="T3" s="906"/>
      <c r="U3" s="906"/>
      <c r="V3" s="906"/>
      <c r="W3" s="906"/>
      <c r="X3" s="906"/>
      <c r="Y3" s="906"/>
      <c r="Z3" s="906"/>
      <c r="AA3" s="906"/>
      <c r="AB3" s="906"/>
      <c r="AC3" s="906"/>
      <c r="AD3" s="673"/>
      <c r="AE3" s="673"/>
      <c r="AF3" s="673"/>
      <c r="AG3" s="673"/>
      <c r="AH3" s="673"/>
      <c r="AI3" s="673"/>
      <c r="AJ3" s="673"/>
      <c r="AK3" s="673"/>
      <c r="AL3" s="673"/>
      <c r="AM3" s="673"/>
      <c r="AN3" s="673"/>
      <c r="AO3" s="673"/>
    </row>
    <row r="4" spans="1:42" s="664" customFormat="1" ht="21" hidden="1">
      <c r="B4" s="902"/>
      <c r="C4" s="3806"/>
      <c r="D4" s="3806"/>
      <c r="E4" s="263"/>
      <c r="F4" s="262"/>
      <c r="G4" s="906"/>
      <c r="H4" s="760"/>
      <c r="I4" s="906"/>
      <c r="J4" s="906"/>
      <c r="K4" s="906"/>
      <c r="L4" s="906"/>
      <c r="M4" s="906"/>
      <c r="N4" s="906"/>
      <c r="O4" s="906"/>
      <c r="P4" s="906"/>
      <c r="Q4" s="906"/>
      <c r="R4" s="906"/>
      <c r="S4" s="906"/>
      <c r="T4" s="906"/>
      <c r="U4" s="906"/>
      <c r="V4" s="906"/>
      <c r="W4" s="906"/>
      <c r="X4" s="906"/>
      <c r="Y4" s="906"/>
      <c r="Z4" s="906"/>
      <c r="AA4" s="906"/>
      <c r="AB4" s="906"/>
      <c r="AC4" s="906"/>
      <c r="AD4" s="673"/>
      <c r="AE4" s="673"/>
      <c r="AF4" s="673"/>
      <c r="AG4" s="673"/>
      <c r="AH4" s="673"/>
      <c r="AI4" s="673"/>
      <c r="AJ4" s="673"/>
      <c r="AK4" s="673"/>
      <c r="AL4" s="673"/>
      <c r="AM4" s="673"/>
      <c r="AN4" s="673"/>
      <c r="AO4" s="673"/>
      <c r="AP4" s="673"/>
    </row>
    <row r="5" spans="1:42" s="664" customFormat="1" ht="21" hidden="1">
      <c r="A5" s="673"/>
      <c r="B5" s="902"/>
      <c r="C5" s="262"/>
      <c r="D5" s="262"/>
      <c r="E5" s="262"/>
      <c r="F5" s="262"/>
      <c r="G5" s="906"/>
      <c r="H5" s="760"/>
      <c r="I5" s="906"/>
      <c r="J5" s="906"/>
      <c r="K5" s="906"/>
      <c r="L5" s="906"/>
      <c r="M5" s="906"/>
      <c r="N5" s="906"/>
      <c r="O5" s="906"/>
      <c r="P5" s="906"/>
      <c r="Q5" s="906"/>
      <c r="R5" s="906"/>
      <c r="S5" s="906"/>
      <c r="T5" s="906"/>
      <c r="U5" s="906"/>
      <c r="V5" s="906"/>
      <c r="W5" s="906"/>
      <c r="X5" s="906"/>
      <c r="Y5" s="906"/>
      <c r="Z5" s="906"/>
      <c r="AA5" s="906"/>
      <c r="AB5" s="906"/>
      <c r="AC5" s="906"/>
      <c r="AD5" s="673"/>
      <c r="AE5" s="673"/>
      <c r="AF5" s="673"/>
      <c r="AG5" s="673"/>
      <c r="AH5" s="673"/>
      <c r="AI5" s="673"/>
      <c r="AJ5" s="673"/>
      <c r="AK5" s="673"/>
      <c r="AL5" s="673"/>
      <c r="AM5" s="673"/>
      <c r="AN5" s="673"/>
      <c r="AO5" s="673"/>
      <c r="AP5" s="673"/>
    </row>
    <row r="6" spans="1:42" s="669" customFormat="1" ht="13.5" hidden="1">
      <c r="A6" s="670"/>
      <c r="B6" s="903"/>
      <c r="C6" s="3807"/>
      <c r="D6" s="3807"/>
      <c r="E6" s="264"/>
      <c r="F6" s="265"/>
      <c r="G6" s="918"/>
      <c r="H6" s="919"/>
      <c r="I6" s="918"/>
      <c r="J6" s="918"/>
      <c r="K6" s="918"/>
      <c r="L6" s="918"/>
      <c r="M6" s="918"/>
      <c r="N6" s="918"/>
      <c r="O6" s="918"/>
      <c r="P6" s="918"/>
      <c r="Q6" s="918"/>
      <c r="R6" s="918"/>
      <c r="S6" s="918"/>
      <c r="T6" s="918"/>
      <c r="U6" s="918"/>
      <c r="V6" s="918"/>
      <c r="W6" s="918"/>
      <c r="X6" s="918"/>
      <c r="Y6" s="918"/>
      <c r="Z6" s="918"/>
      <c r="AA6" s="918"/>
      <c r="AB6" s="918"/>
      <c r="AC6" s="918"/>
      <c r="AD6" s="670"/>
      <c r="AE6" s="670"/>
      <c r="AF6" s="670"/>
      <c r="AG6" s="670"/>
      <c r="AH6" s="670"/>
      <c r="AI6" s="670"/>
      <c r="AJ6" s="670"/>
      <c r="AK6" s="670"/>
      <c r="AL6" s="670"/>
      <c r="AM6" s="670"/>
      <c r="AN6" s="670"/>
      <c r="AO6" s="670"/>
      <c r="AP6" s="670"/>
    </row>
    <row r="7" spans="1:42" s="664" customFormat="1" ht="13.5" hidden="1">
      <c r="A7" s="673"/>
      <c r="B7" s="903"/>
      <c r="C7" s="267"/>
      <c r="D7" s="267"/>
      <c r="E7" s="268"/>
      <c r="F7" s="269"/>
      <c r="G7" s="904"/>
      <c r="H7" s="760"/>
      <c r="I7" s="906"/>
      <c r="J7" s="906"/>
      <c r="K7" s="906"/>
      <c r="L7" s="906"/>
      <c r="M7" s="906"/>
      <c r="N7" s="906"/>
      <c r="O7" s="906"/>
      <c r="P7" s="904"/>
      <c r="Q7" s="904"/>
      <c r="R7" s="904"/>
      <c r="S7" s="904"/>
      <c r="T7" s="904"/>
      <c r="U7" s="904"/>
      <c r="V7" s="904"/>
      <c r="W7" s="904"/>
      <c r="X7" s="904"/>
      <c r="Y7" s="904"/>
      <c r="Z7" s="904"/>
      <c r="AA7" s="904"/>
      <c r="AB7" s="904"/>
      <c r="AC7" s="904"/>
      <c r="AP7" s="673"/>
    </row>
    <row r="8" spans="1:42" ht="9.75" hidden="1" customHeight="1">
      <c r="B8" s="905"/>
      <c r="C8" s="258"/>
      <c r="D8" s="259"/>
      <c r="E8" s="259"/>
      <c r="F8" s="259"/>
      <c r="H8" s="760"/>
      <c r="I8" s="3787"/>
      <c r="J8" s="3787"/>
      <c r="K8" s="759"/>
      <c r="L8" s="759"/>
      <c r="M8" s="759"/>
      <c r="N8" s="759"/>
      <c r="O8" s="759"/>
    </row>
    <row r="9" spans="1:42" s="664" customFormat="1" ht="6" customHeight="1">
      <c r="B9" s="673"/>
      <c r="F9" s="906"/>
      <c r="G9" s="904"/>
      <c r="H9" s="908"/>
      <c r="I9" s="904"/>
      <c r="Q9" s="904"/>
      <c r="R9" s="904"/>
      <c r="S9" s="904"/>
      <c r="T9" s="904"/>
      <c r="U9" s="904"/>
      <c r="V9" s="904"/>
      <c r="W9" s="904"/>
      <c r="X9" s="904"/>
      <c r="Y9" s="904"/>
      <c r="Z9" s="904"/>
      <c r="AA9" s="904"/>
      <c r="AB9" s="904"/>
      <c r="AC9" s="904"/>
    </row>
    <row r="10" spans="1:42" s="742" customFormat="1" ht="15.75" customHeight="1">
      <c r="A10" s="719"/>
      <c r="B10" s="2778" t="s">
        <v>678</v>
      </c>
      <c r="C10" s="2826"/>
      <c r="D10" s="720"/>
      <c r="E10" s="727"/>
      <c r="F10" s="727"/>
      <c r="G10" s="727"/>
      <c r="H10" s="727"/>
      <c r="I10" s="904"/>
      <c r="J10" s="728"/>
      <c r="K10" s="909"/>
      <c r="L10" s="910"/>
      <c r="M10" s="909"/>
      <c r="N10" s="911"/>
      <c r="O10" s="912"/>
      <c r="P10" s="912"/>
      <c r="Q10" s="912"/>
      <c r="R10" s="912"/>
      <c r="S10" s="912"/>
      <c r="T10" s="912"/>
      <c r="U10" s="913"/>
      <c r="V10" s="913"/>
      <c r="W10" s="913"/>
      <c r="X10" s="913"/>
      <c r="Y10" s="913"/>
      <c r="Z10" s="913"/>
      <c r="AA10" s="913"/>
      <c r="AB10" s="913"/>
      <c r="AC10" s="913"/>
      <c r="AD10" s="913"/>
      <c r="AE10" s="913"/>
      <c r="AF10" s="913"/>
      <c r="AG10" s="913"/>
      <c r="AH10" s="913"/>
      <c r="AI10" s="913"/>
      <c r="AJ10" s="913"/>
      <c r="AK10" s="913"/>
    </row>
    <row r="11" spans="1:42" s="722" customFormat="1" ht="16.5" customHeight="1">
      <c r="A11" s="721"/>
      <c r="B11" s="2827" t="s">
        <v>1469</v>
      </c>
      <c r="C11" s="2828"/>
      <c r="D11" s="915"/>
      <c r="F11" s="3740"/>
      <c r="G11" s="3740"/>
      <c r="H11" s="3740"/>
      <c r="I11" s="904"/>
      <c r="J11" s="730"/>
      <c r="K11" s="916"/>
      <c r="L11" s="910"/>
      <c r="M11" s="910"/>
      <c r="N11" s="910"/>
      <c r="O11" s="912"/>
      <c r="P11" s="912"/>
      <c r="Q11" s="912"/>
      <c r="R11" s="912"/>
      <c r="S11" s="912"/>
      <c r="T11" s="912"/>
      <c r="U11" s="912"/>
      <c r="V11" s="912"/>
      <c r="W11" s="912"/>
      <c r="X11" s="912"/>
      <c r="Y11" s="912"/>
      <c r="Z11" s="912"/>
      <c r="AA11" s="912"/>
      <c r="AB11" s="912"/>
      <c r="AC11" s="912"/>
      <c r="AD11" s="912"/>
      <c r="AE11" s="912"/>
      <c r="AF11" s="912"/>
      <c r="AG11" s="912"/>
      <c r="AH11" s="912"/>
      <c r="AI11" s="912"/>
      <c r="AJ11" s="912"/>
      <c r="AK11" s="912"/>
    </row>
    <row r="12" spans="1:42" s="722" customFormat="1" ht="16.5" customHeight="1">
      <c r="A12" s="721"/>
      <c r="B12" s="2827" t="s">
        <v>968</v>
      </c>
      <c r="C12" s="2828"/>
      <c r="D12" s="915"/>
      <c r="F12" s="732"/>
      <c r="G12" s="732"/>
      <c r="H12" s="732"/>
      <c r="I12" s="904"/>
      <c r="J12" s="730"/>
      <c r="K12" s="910"/>
      <c r="L12" s="910"/>
      <c r="M12" s="910"/>
      <c r="N12" s="910"/>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row>
    <row r="13" spans="1:42" s="664" customFormat="1" ht="15.75" customHeight="1">
      <c r="B13" s="673"/>
      <c r="F13" s="906"/>
      <c r="G13" s="906"/>
      <c r="H13" s="908"/>
      <c r="I13" s="673"/>
      <c r="J13" s="673"/>
      <c r="K13" s="673"/>
      <c r="L13" s="673"/>
      <c r="M13" s="673"/>
      <c r="N13" s="673"/>
      <c r="Q13" s="904"/>
      <c r="R13" s="904"/>
      <c r="S13" s="904"/>
      <c r="T13" s="904"/>
      <c r="U13" s="904"/>
      <c r="V13" s="904"/>
      <c r="W13" s="904"/>
      <c r="X13" s="904"/>
      <c r="Y13" s="904"/>
      <c r="Z13" s="904"/>
      <c r="AA13" s="904"/>
      <c r="AB13" s="904"/>
      <c r="AC13" s="904"/>
    </row>
    <row r="14" spans="1:42" ht="15.75">
      <c r="B14" s="906"/>
      <c r="C14" s="2239" t="s">
        <v>715</v>
      </c>
      <c r="D14" s="2239"/>
      <c r="E14" s="2239"/>
      <c r="F14" s="908"/>
      <c r="G14" s="906"/>
      <c r="H14" s="760"/>
      <c r="I14" s="906"/>
      <c r="J14" s="906"/>
      <c r="K14" s="906"/>
      <c r="L14" s="906"/>
      <c r="M14" s="906"/>
      <c r="N14" s="906"/>
    </row>
    <row r="15" spans="1:42" ht="8.25" customHeight="1" thickBot="1">
      <c r="B15" s="906"/>
      <c r="C15" s="673"/>
      <c r="D15" s="673"/>
      <c r="E15" s="671"/>
      <c r="F15" s="908"/>
      <c r="G15" s="906"/>
      <c r="H15" s="760"/>
      <c r="I15" s="906"/>
      <c r="J15" s="906"/>
      <c r="K15" s="906"/>
      <c r="L15" s="906"/>
      <c r="M15" s="906"/>
      <c r="N15" s="906"/>
    </row>
    <row r="16" spans="1:42" ht="25.5" customHeight="1" thickBot="1">
      <c r="B16" s="906"/>
      <c r="C16" s="3793" t="s">
        <v>1476</v>
      </c>
      <c r="D16" s="3794"/>
      <c r="E16" s="936" t="s">
        <v>1307</v>
      </c>
      <c r="F16" s="908"/>
      <c r="H16" s="760"/>
    </row>
    <row r="17" spans="2:15" ht="19.5" customHeight="1">
      <c r="B17" s="906"/>
      <c r="C17" s="3795" t="s">
        <v>1303</v>
      </c>
      <c r="D17" s="3796"/>
      <c r="E17" s="2231">
        <f>'Potable Water Calculator-Part1'!M89</f>
        <v>0</v>
      </c>
      <c r="F17" s="908"/>
      <c r="H17" s="760"/>
    </row>
    <row r="18" spans="2:15" ht="19.5" customHeight="1">
      <c r="B18" s="906"/>
      <c r="C18" s="3797" t="s">
        <v>1458</v>
      </c>
      <c r="D18" s="3798" t="e">
        <f>#REF!</f>
        <v>#REF!</v>
      </c>
      <c r="E18" s="2231">
        <f>'Potable Water Calculator-Part1'!M90</f>
        <v>0</v>
      </c>
      <c r="F18" s="906"/>
      <c r="H18" s="760"/>
      <c r="I18" s="906"/>
      <c r="J18" s="906"/>
      <c r="K18" s="906"/>
      <c r="L18" s="906"/>
      <c r="M18" s="906"/>
      <c r="N18" s="906"/>
      <c r="O18" s="906"/>
    </row>
    <row r="19" spans="2:15" ht="17.25" customHeight="1">
      <c r="B19" s="906"/>
      <c r="C19" s="3797" t="s">
        <v>1459</v>
      </c>
      <c r="D19" s="3798" t="e">
        <f>#REF!</f>
        <v>#REF!</v>
      </c>
      <c r="E19" s="2231">
        <f>'Potable Water Calculator-Part1'!M91</f>
        <v>0</v>
      </c>
      <c r="F19" s="906"/>
      <c r="H19" s="760"/>
      <c r="I19" s="906"/>
      <c r="J19" s="906"/>
      <c r="K19" s="906"/>
      <c r="L19" s="906"/>
      <c r="M19" s="906"/>
      <c r="N19" s="906"/>
      <c r="O19" s="906"/>
    </row>
    <row r="20" spans="2:15" ht="18.75" customHeight="1" thickBot="1">
      <c r="B20" s="906"/>
      <c r="C20" s="3799" t="s">
        <v>1300</v>
      </c>
      <c r="D20" s="3800" t="e">
        <f>#REF!</f>
        <v>#REF!</v>
      </c>
      <c r="E20" s="2232">
        <f>'Potable Water Calculator-Part1'!M92</f>
        <v>0</v>
      </c>
      <c r="F20" s="906"/>
      <c r="H20" s="760"/>
      <c r="I20" s="906"/>
      <c r="J20" s="906"/>
      <c r="K20" s="906"/>
      <c r="L20" s="906"/>
      <c r="M20" s="906"/>
      <c r="N20" s="906"/>
      <c r="O20" s="906"/>
    </row>
    <row r="21" spans="2:15" ht="26.25" customHeight="1" thickBot="1">
      <c r="B21" s="906"/>
      <c r="C21" s="3789" t="s">
        <v>1465</v>
      </c>
      <c r="D21" s="3801"/>
      <c r="E21" s="2230">
        <f>SUM(E17:E20)</f>
        <v>0</v>
      </c>
      <c r="F21" s="906"/>
      <c r="H21" s="760"/>
      <c r="I21" s="906"/>
      <c r="J21" s="906"/>
      <c r="K21" s="906"/>
      <c r="L21" s="906"/>
      <c r="M21" s="906"/>
      <c r="N21" s="906"/>
      <c r="O21" s="906"/>
    </row>
    <row r="22" spans="2:15" s="906" customFormat="1" ht="8.25" customHeight="1">
      <c r="C22" s="673"/>
      <c r="E22" s="671"/>
      <c r="H22" s="760"/>
    </row>
    <row r="23" spans="2:15" ht="4.5" customHeight="1">
      <c r="B23" s="906"/>
      <c r="C23" s="906"/>
      <c r="D23" s="906"/>
      <c r="E23" s="932"/>
      <c r="F23" s="906"/>
      <c r="H23" s="760"/>
      <c r="I23" s="906"/>
      <c r="J23" s="906"/>
      <c r="K23" s="906"/>
      <c r="L23" s="906"/>
      <c r="M23" s="906"/>
      <c r="N23" s="906"/>
      <c r="O23" s="906"/>
    </row>
    <row r="24" spans="2:15" ht="21.75" customHeight="1" thickBot="1">
      <c r="B24" s="906"/>
      <c r="C24" s="933" t="s">
        <v>676</v>
      </c>
      <c r="D24" s="906"/>
      <c r="E24" s="932"/>
      <c r="F24" s="917"/>
      <c r="H24" s="760"/>
      <c r="I24" s="906"/>
      <c r="J24" s="906"/>
      <c r="K24" s="906"/>
      <c r="L24" s="906"/>
      <c r="M24" s="906"/>
      <c r="N24" s="906"/>
      <c r="O24" s="906"/>
    </row>
    <row r="25" spans="2:15" ht="21.75" customHeight="1" thickBot="1">
      <c r="B25" s="906"/>
      <c r="C25" s="3802" t="s">
        <v>1477</v>
      </c>
      <c r="D25" s="3803"/>
      <c r="E25" s="936" t="s">
        <v>1307</v>
      </c>
      <c r="F25" s="906"/>
      <c r="H25" s="760"/>
      <c r="I25" s="906"/>
      <c r="J25" s="906"/>
      <c r="K25" s="906"/>
      <c r="L25" s="906"/>
      <c r="M25" s="906"/>
      <c r="N25" s="906"/>
      <c r="O25" s="906"/>
    </row>
    <row r="26" spans="2:15" ht="22.5" customHeight="1">
      <c r="B26" s="906"/>
      <c r="C26" s="3773" t="s">
        <v>1462</v>
      </c>
      <c r="D26" s="3804"/>
      <c r="E26" s="2231">
        <f>IF('Potable Water Calculator-Part2'!H5=0,0,(('Potable Water Calculator-Part2'!AA69/365)/'Potable Water Calculator-Part2'!H5))</f>
        <v>0</v>
      </c>
      <c r="F26" s="906"/>
      <c r="H26" s="760"/>
      <c r="I26" s="906"/>
      <c r="J26" s="906"/>
      <c r="K26" s="906"/>
      <c r="L26" s="906"/>
      <c r="M26" s="906"/>
      <c r="N26" s="906"/>
      <c r="O26" s="906"/>
    </row>
    <row r="27" spans="2:15" ht="24" customHeight="1" thickBot="1">
      <c r="B27" s="906"/>
      <c r="C27" s="3799" t="s">
        <v>1463</v>
      </c>
      <c r="D27" s="3800"/>
      <c r="E27" s="2238">
        <f>IF('Potable Water Calculator-Part2'!H5=0,0,(('Potable Water Calculator-Part2'!AA70/365)/'Potable Water Calculator-Part2'!H5))</f>
        <v>0</v>
      </c>
      <c r="F27" s="906"/>
      <c r="H27" s="760"/>
      <c r="I27" s="906"/>
      <c r="J27" s="906"/>
      <c r="K27" s="906"/>
      <c r="L27" s="906"/>
      <c r="M27" s="906"/>
      <c r="N27" s="906"/>
      <c r="O27" s="906"/>
    </row>
    <row r="28" spans="2:15" ht="26.25" customHeight="1" thickBot="1">
      <c r="B28" s="906"/>
      <c r="C28" s="3791" t="s">
        <v>1464</v>
      </c>
      <c r="D28" s="3792"/>
      <c r="E28" s="2230">
        <f>E26+E27</f>
        <v>0</v>
      </c>
      <c r="F28" s="906"/>
      <c r="H28" s="760"/>
      <c r="I28" s="906"/>
      <c r="J28" s="920"/>
      <c r="K28" s="906"/>
      <c r="L28" s="908"/>
      <c r="M28" s="908"/>
      <c r="N28" s="931"/>
      <c r="O28" s="906"/>
    </row>
    <row r="29" spans="2:15" ht="9.75" customHeight="1">
      <c r="B29" s="906"/>
      <c r="C29" s="906"/>
      <c r="D29" s="906"/>
      <c r="E29" s="932"/>
      <c r="F29" s="906"/>
      <c r="H29" s="760"/>
      <c r="I29" s="906"/>
      <c r="J29" s="906"/>
      <c r="K29" s="906"/>
      <c r="L29" s="906"/>
      <c r="M29" s="906"/>
      <c r="N29" s="906"/>
      <c r="O29" s="906"/>
    </row>
    <row r="30" spans="2:15" s="906" customFormat="1" ht="3" customHeight="1">
      <c r="E30" s="932"/>
      <c r="H30" s="760"/>
    </row>
    <row r="31" spans="2:15" ht="23.25" customHeight="1" thickBot="1">
      <c r="B31" s="906"/>
      <c r="C31" s="933" t="s">
        <v>1761</v>
      </c>
      <c r="D31" s="906"/>
      <c r="E31" s="932"/>
      <c r="F31" s="906"/>
      <c r="H31" s="760"/>
      <c r="I31" s="906"/>
      <c r="J31" s="906"/>
      <c r="K31" s="906"/>
      <c r="L31" s="906"/>
      <c r="M31" s="906"/>
      <c r="N31" s="906"/>
      <c r="O31" s="906"/>
    </row>
    <row r="32" spans="2:15" ht="37.5" customHeight="1" thickBot="1">
      <c r="B32" s="906"/>
      <c r="C32" s="3770" t="s">
        <v>1259</v>
      </c>
      <c r="D32" s="3771"/>
      <c r="E32" s="3772"/>
      <c r="F32" s="906"/>
      <c r="H32" s="760"/>
      <c r="I32" s="906"/>
      <c r="J32" s="906"/>
      <c r="K32" s="906"/>
      <c r="L32" s="906"/>
      <c r="M32" s="906"/>
      <c r="N32" s="906"/>
      <c r="O32" s="906"/>
    </row>
    <row r="33" spans="2:17" ht="25.5" customHeight="1" thickBot="1">
      <c r="B33" s="906"/>
      <c r="C33" s="3320"/>
      <c r="D33" s="3321"/>
      <c r="E33" s="936" t="s">
        <v>1307</v>
      </c>
      <c r="F33" s="906"/>
      <c r="H33" s="760"/>
      <c r="I33" s="906"/>
      <c r="J33" s="906"/>
      <c r="K33" s="921"/>
      <c r="L33" s="906"/>
      <c r="M33" s="906"/>
      <c r="N33" s="906"/>
      <c r="O33" s="906"/>
    </row>
    <row r="34" spans="2:17" ht="24.75" customHeight="1">
      <c r="B34" s="906"/>
      <c r="C34" s="3773" t="s">
        <v>1467</v>
      </c>
      <c r="D34" s="3774"/>
      <c r="E34" s="2240">
        <f>E21</f>
        <v>0</v>
      </c>
      <c r="F34" s="906"/>
      <c r="H34" s="760"/>
      <c r="I34" s="906"/>
      <c r="J34" s="906"/>
      <c r="K34" s="921"/>
      <c r="L34" s="906"/>
      <c r="M34" s="906"/>
      <c r="N34" s="906"/>
      <c r="O34" s="906"/>
    </row>
    <row r="35" spans="2:17" ht="25.5" customHeight="1" thickBot="1">
      <c r="B35" s="906"/>
      <c r="C35" s="3775" t="s">
        <v>1466</v>
      </c>
      <c r="D35" s="3776"/>
      <c r="E35" s="2241">
        <f>E28</f>
        <v>0</v>
      </c>
      <c r="F35" s="906"/>
      <c r="H35" s="760"/>
      <c r="I35" s="906"/>
      <c r="J35" s="906"/>
      <c r="K35" s="921"/>
      <c r="L35" s="906"/>
      <c r="M35" s="906"/>
      <c r="N35" s="906"/>
      <c r="O35" s="906"/>
    </row>
    <row r="36" spans="2:17" ht="33" customHeight="1" thickBot="1">
      <c r="B36" s="906"/>
      <c r="C36" s="3777" t="s">
        <v>1468</v>
      </c>
      <c r="D36" s="3778"/>
      <c r="E36" s="2242">
        <f>ROUND(E34-E35,2)</f>
        <v>0</v>
      </c>
      <c r="F36" s="906"/>
      <c r="H36" s="760"/>
      <c r="I36" s="906"/>
      <c r="J36" s="906"/>
      <c r="K36" s="921"/>
      <c r="L36" s="906"/>
      <c r="M36" s="906"/>
      <c r="N36" s="906"/>
      <c r="O36" s="906"/>
    </row>
    <row r="37" spans="2:17" ht="21" customHeight="1" thickBot="1">
      <c r="B37" s="906"/>
      <c r="C37" s="3789" t="s">
        <v>1470</v>
      </c>
      <c r="D37" s="3790"/>
      <c r="E37" s="2243">
        <f>'Potable Water Calculator-Part2'!Q110</f>
        <v>1</v>
      </c>
      <c r="F37" s="906"/>
      <c r="H37" s="760"/>
      <c r="I37" s="906"/>
      <c r="J37" s="906"/>
      <c r="K37" s="921"/>
      <c r="L37" s="906"/>
      <c r="M37" s="906"/>
      <c r="N37" s="906"/>
      <c r="O37" s="906"/>
    </row>
    <row r="38" spans="2:17" ht="15" customHeight="1" thickBot="1">
      <c r="B38" s="906"/>
      <c r="C38" s="906"/>
      <c r="D38" s="906"/>
      <c r="E38" s="906"/>
      <c r="F38" s="906"/>
      <c r="H38" s="760"/>
      <c r="I38" s="906"/>
      <c r="J38" s="906"/>
      <c r="K38" s="921"/>
      <c r="L38" s="906"/>
      <c r="M38" s="906"/>
      <c r="N38" s="906"/>
      <c r="O38" s="906"/>
    </row>
    <row r="39" spans="2:17" ht="27.75" customHeight="1" thickBot="1">
      <c r="B39" s="906"/>
      <c r="C39" s="3779" t="s">
        <v>1306</v>
      </c>
      <c r="D39" s="3780"/>
      <c r="E39" s="2244">
        <f>'Potable Water Calculator-Part2'!S119</f>
        <v>0</v>
      </c>
      <c r="F39" s="906"/>
      <c r="H39" s="760"/>
      <c r="I39" s="906"/>
      <c r="J39" s="906"/>
      <c r="K39" s="921"/>
      <c r="L39" s="906"/>
      <c r="M39" s="906"/>
      <c r="N39" s="906"/>
      <c r="O39" s="906"/>
    </row>
    <row r="40" spans="2:17" ht="13.5" thickBot="1">
      <c r="B40" s="906"/>
      <c r="C40" s="906"/>
      <c r="D40" s="906"/>
      <c r="E40" s="932"/>
      <c r="F40" s="906"/>
      <c r="H40" s="760"/>
      <c r="I40" s="906"/>
      <c r="J40" s="906"/>
      <c r="K40" s="906"/>
      <c r="L40" s="906"/>
      <c r="M40" s="906"/>
      <c r="N40" s="906"/>
      <c r="O40" s="906"/>
      <c r="P40" s="906"/>
      <c r="Q40" s="906"/>
    </row>
    <row r="41" spans="2:17" ht="14.25" customHeight="1">
      <c r="B41" s="906"/>
      <c r="C41" s="3781" t="s">
        <v>309</v>
      </c>
      <c r="D41" s="3783" t="s">
        <v>382</v>
      </c>
      <c r="E41" s="3785" t="s">
        <v>1169</v>
      </c>
      <c r="F41" s="906"/>
      <c r="H41" s="760"/>
      <c r="I41" s="759"/>
      <c r="J41" s="3787"/>
      <c r="K41" s="3787"/>
      <c r="L41" s="3787"/>
      <c r="M41" s="759"/>
      <c r="N41" s="759"/>
      <c r="O41" s="759"/>
      <c r="P41" s="759"/>
      <c r="Q41" s="906"/>
    </row>
    <row r="42" spans="2:17" ht="14.25" customHeight="1" thickBot="1">
      <c r="B42" s="906"/>
      <c r="C42" s="3782"/>
      <c r="D42" s="3784"/>
      <c r="E42" s="3786"/>
      <c r="F42" s="906"/>
      <c r="H42" s="760"/>
      <c r="I42" s="2216"/>
      <c r="J42" s="922"/>
      <c r="K42" s="762"/>
      <c r="L42" s="762"/>
      <c r="M42" s="759"/>
      <c r="N42" s="762"/>
      <c r="O42" s="762"/>
      <c r="P42" s="762"/>
      <c r="Q42" s="906"/>
    </row>
    <row r="43" spans="2:17" ht="14.25" customHeight="1">
      <c r="B43" s="906"/>
      <c r="C43" s="318">
        <v>0.9</v>
      </c>
      <c r="D43" s="319">
        <v>4</v>
      </c>
      <c r="E43" s="448">
        <f>'Potable Water Calculator-Part2'!Q114</f>
        <v>10.079999999999998</v>
      </c>
      <c r="F43" s="906"/>
      <c r="H43" s="760"/>
      <c r="I43" s="923"/>
      <c r="J43" s="762"/>
      <c r="K43" s="762"/>
      <c r="L43" s="762"/>
      <c r="M43" s="759"/>
      <c r="N43" s="762"/>
      <c r="O43" s="762"/>
      <c r="P43" s="762"/>
      <c r="Q43" s="906"/>
    </row>
    <row r="44" spans="2:17" ht="14.25" customHeight="1">
      <c r="B44" s="906"/>
      <c r="C44" s="235">
        <v>0.7</v>
      </c>
      <c r="D44" s="236">
        <v>3</v>
      </c>
      <c r="E44" s="449">
        <f>'Potable Water Calculator-Part2'!Q115</f>
        <v>30.240000000000009</v>
      </c>
      <c r="F44" s="906"/>
      <c r="H44" s="760"/>
      <c r="I44" s="923"/>
      <c r="J44" s="762"/>
      <c r="K44" s="762"/>
      <c r="L44" s="762"/>
      <c r="M44" s="759"/>
      <c r="N44" s="761"/>
      <c r="O44" s="761"/>
      <c r="P44" s="761"/>
      <c r="Q44" s="906"/>
    </row>
    <row r="45" spans="2:17" ht="14.25" customHeight="1">
      <c r="B45" s="906"/>
      <c r="C45" s="235">
        <v>0.5</v>
      </c>
      <c r="D45" s="236">
        <v>2</v>
      </c>
      <c r="E45" s="449">
        <f>'Potable Water Calculator-Part2'!Q116</f>
        <v>50.4</v>
      </c>
      <c r="F45" s="906"/>
      <c r="H45" s="760"/>
      <c r="I45" s="923"/>
      <c r="J45" s="762"/>
      <c r="K45" s="762"/>
      <c r="L45" s="762"/>
      <c r="M45" s="759"/>
      <c r="N45" s="761"/>
      <c r="O45" s="761"/>
      <c r="P45" s="761"/>
      <c r="Q45" s="906"/>
    </row>
    <row r="46" spans="2:17" ht="14.25" customHeight="1" thickBot="1">
      <c r="B46" s="906"/>
      <c r="C46" s="237">
        <v>0.3</v>
      </c>
      <c r="D46" s="238">
        <v>1</v>
      </c>
      <c r="E46" s="450">
        <f>'Potable Water Calculator-Part2'!Q117</f>
        <v>70.56</v>
      </c>
      <c r="F46" s="906"/>
      <c r="H46" s="922"/>
      <c r="I46" s="923"/>
      <c r="J46" s="762"/>
      <c r="K46" s="762"/>
      <c r="L46" s="762"/>
      <c r="M46" s="759"/>
      <c r="N46" s="761"/>
      <c r="O46" s="761"/>
      <c r="P46" s="761"/>
      <c r="Q46" s="906"/>
    </row>
    <row r="47" spans="2:17" ht="14.25" customHeight="1">
      <c r="B47" s="906"/>
      <c r="C47" s="906"/>
      <c r="D47" s="906"/>
      <c r="E47" s="671"/>
      <c r="F47" s="906"/>
      <c r="H47" s="760"/>
      <c r="I47" s="923"/>
      <c r="J47" s="762"/>
      <c r="K47" s="762"/>
      <c r="L47" s="762"/>
      <c r="M47" s="759"/>
      <c r="N47" s="761"/>
      <c r="O47" s="761"/>
      <c r="P47" s="761"/>
      <c r="Q47" s="906"/>
    </row>
    <row r="48" spans="2:17" ht="14.25" customHeight="1">
      <c r="B48" s="906"/>
      <c r="C48" s="906"/>
      <c r="D48" s="906"/>
      <c r="E48" s="906"/>
      <c r="F48" s="906"/>
      <c r="H48" s="922"/>
      <c r="I48" s="923"/>
      <c r="J48" s="762"/>
      <c r="K48" s="762"/>
      <c r="L48" s="762"/>
      <c r="M48" s="759"/>
      <c r="N48" s="762"/>
      <c r="O48" s="762"/>
      <c r="P48" s="762"/>
      <c r="Q48" s="906"/>
    </row>
    <row r="49" spans="2:17" ht="31.5" customHeight="1">
      <c r="B49" s="906"/>
      <c r="C49" s="906"/>
      <c r="D49" s="906"/>
      <c r="E49" s="671"/>
      <c r="F49" s="906"/>
      <c r="H49" s="760"/>
      <c r="I49" s="760"/>
      <c r="J49" s="760"/>
      <c r="K49" s="760"/>
      <c r="L49" s="760"/>
      <c r="M49" s="760"/>
      <c r="N49" s="759"/>
      <c r="O49" s="759"/>
      <c r="P49" s="759"/>
      <c r="Q49" s="906"/>
    </row>
    <row r="50" spans="2:17" ht="24" customHeight="1">
      <c r="B50" s="906"/>
      <c r="C50" s="906"/>
      <c r="D50" s="906"/>
      <c r="E50" s="671"/>
      <c r="F50" s="906"/>
      <c r="H50" s="922"/>
      <c r="I50" s="906"/>
      <c r="J50" s="906"/>
      <c r="K50" s="906"/>
      <c r="L50" s="906"/>
      <c r="M50" s="906"/>
      <c r="N50" s="906"/>
      <c r="O50" s="906"/>
    </row>
    <row r="51" spans="2:17" ht="18.75" customHeight="1">
      <c r="H51" s="922"/>
      <c r="I51" s="924"/>
      <c r="J51" s="3788"/>
      <c r="K51" s="3788"/>
      <c r="L51" s="924"/>
      <c r="M51" s="906"/>
      <c r="N51" s="906"/>
      <c r="O51" s="906"/>
    </row>
    <row r="52" spans="2:17" ht="18.75" customHeight="1">
      <c r="H52" s="760"/>
      <c r="I52" s="754"/>
      <c r="J52" s="3769"/>
      <c r="K52" s="3769"/>
      <c r="L52" s="925"/>
      <c r="M52" s="906"/>
      <c r="N52" s="906"/>
      <c r="O52" s="906"/>
    </row>
    <row r="53" spans="2:17" ht="18.75" customHeight="1">
      <c r="H53" s="760"/>
      <c r="I53" s="754"/>
      <c r="J53" s="3765"/>
      <c r="K53" s="3765"/>
      <c r="L53" s="925"/>
      <c r="M53" s="906"/>
      <c r="N53" s="906"/>
      <c r="O53" s="906"/>
    </row>
    <row r="54" spans="2:17" ht="18.75" customHeight="1">
      <c r="G54" s="906"/>
      <c r="H54" s="760"/>
      <c r="I54" s="754"/>
      <c r="J54" s="3765"/>
      <c r="K54" s="3765"/>
      <c r="L54" s="925"/>
      <c r="M54" s="906"/>
      <c r="N54" s="906"/>
      <c r="O54" s="906"/>
    </row>
    <row r="55" spans="2:17" ht="18.75" customHeight="1">
      <c r="G55" s="906"/>
      <c r="H55" s="760"/>
      <c r="I55" s="906"/>
      <c r="J55" s="906"/>
      <c r="K55" s="906"/>
      <c r="L55" s="906"/>
      <c r="M55" s="906"/>
      <c r="N55" s="906"/>
    </row>
    <row r="56" spans="2:17" ht="18.75" customHeight="1">
      <c r="H56" s="760"/>
      <c r="I56" s="926"/>
      <c r="J56" s="926"/>
      <c r="K56" s="926"/>
      <c r="L56" s="906"/>
      <c r="M56" s="906"/>
      <c r="N56" s="906"/>
    </row>
    <row r="57" spans="2:17" ht="18.75" customHeight="1">
      <c r="H57" s="760"/>
      <c r="I57" s="926"/>
      <c r="J57" s="926"/>
      <c r="K57" s="926"/>
      <c r="L57" s="906"/>
      <c r="M57" s="906"/>
      <c r="N57" s="906"/>
      <c r="O57" s="906"/>
    </row>
    <row r="58" spans="2:17" ht="18.75" customHeight="1">
      <c r="H58" s="760"/>
      <c r="I58" s="926"/>
      <c r="J58" s="926"/>
      <c r="K58" s="926"/>
      <c r="L58" s="906"/>
      <c r="M58" s="906"/>
      <c r="N58" s="906"/>
      <c r="O58" s="906"/>
    </row>
    <row r="59" spans="2:17" ht="18.75" customHeight="1">
      <c r="H59" s="760"/>
      <c r="I59" s="926"/>
      <c r="J59" s="926"/>
      <c r="K59" s="926"/>
      <c r="L59" s="906"/>
      <c r="M59" s="906"/>
      <c r="N59" s="906"/>
      <c r="O59" s="906"/>
    </row>
    <row r="60" spans="2:17">
      <c r="H60" s="760"/>
      <c r="I60" s="926"/>
      <c r="J60" s="926"/>
      <c r="K60" s="927"/>
      <c r="L60" s="906"/>
      <c r="M60" s="906"/>
      <c r="N60" s="906"/>
      <c r="O60" s="906"/>
    </row>
    <row r="61" spans="2:17">
      <c r="H61" s="760"/>
      <c r="I61" s="926"/>
      <c r="J61" s="926"/>
      <c r="K61" s="927"/>
      <c r="L61" s="906"/>
      <c r="M61" s="906"/>
      <c r="N61" s="906"/>
      <c r="O61" s="906"/>
    </row>
    <row r="62" spans="2:17">
      <c r="H62" s="760"/>
      <c r="I62" s="906"/>
      <c r="J62" s="906"/>
      <c r="K62" s="906"/>
      <c r="L62" s="906"/>
      <c r="M62" s="906"/>
      <c r="N62" s="906"/>
      <c r="O62" s="906"/>
    </row>
    <row r="63" spans="2:17">
      <c r="H63" s="760"/>
      <c r="I63" s="906"/>
      <c r="J63" s="906"/>
      <c r="K63" s="906"/>
      <c r="L63" s="906"/>
      <c r="M63" s="906"/>
      <c r="N63" s="906"/>
      <c r="O63" s="906"/>
    </row>
    <row r="64" spans="2:17">
      <c r="H64" s="760"/>
      <c r="I64" s="906"/>
      <c r="J64" s="906"/>
      <c r="K64" s="906"/>
      <c r="L64" s="906"/>
      <c r="M64" s="906"/>
      <c r="N64" s="906"/>
      <c r="O64" s="906"/>
    </row>
    <row r="65" spans="5:15">
      <c r="E65" s="904"/>
      <c r="H65" s="760"/>
      <c r="I65" s="906"/>
      <c r="J65" s="906"/>
      <c r="K65" s="906"/>
      <c r="L65" s="906"/>
      <c r="M65" s="906"/>
      <c r="N65" s="906"/>
      <c r="O65" s="906"/>
    </row>
    <row r="66" spans="5:15">
      <c r="E66" s="904"/>
      <c r="H66" s="760"/>
      <c r="I66" s="906"/>
      <c r="J66" s="906"/>
      <c r="K66" s="906"/>
      <c r="L66" s="906"/>
      <c r="M66" s="906"/>
      <c r="N66" s="906"/>
      <c r="O66" s="906"/>
    </row>
    <row r="67" spans="5:15">
      <c r="E67" s="904"/>
      <c r="H67" s="760"/>
      <c r="I67" s="906"/>
      <c r="J67" s="906"/>
      <c r="K67" s="906"/>
      <c r="L67" s="906"/>
      <c r="M67" s="906"/>
      <c r="N67" s="906"/>
      <c r="O67" s="906"/>
    </row>
    <row r="68" spans="5:15">
      <c r="E68" s="904"/>
      <c r="G68" s="906"/>
      <c r="H68" s="760"/>
      <c r="I68" s="928"/>
      <c r="J68" s="928"/>
      <c r="K68" s="906"/>
      <c r="L68" s="906"/>
      <c r="M68" s="906"/>
      <c r="N68" s="906"/>
      <c r="O68" s="906"/>
    </row>
    <row r="69" spans="5:15" ht="13.5" customHeight="1">
      <c r="E69" s="904"/>
      <c r="G69" s="906"/>
      <c r="H69" s="928"/>
      <c r="I69" s="929"/>
      <c r="J69" s="914"/>
      <c r="K69" s="906"/>
      <c r="L69" s="906"/>
      <c r="M69" s="906"/>
      <c r="N69" s="906"/>
      <c r="O69" s="906"/>
    </row>
    <row r="70" spans="5:15" ht="21" customHeight="1">
      <c r="E70" s="904"/>
      <c r="G70" s="906"/>
      <c r="H70" s="928"/>
      <c r="I70" s="928"/>
      <c r="J70" s="928"/>
      <c r="K70" s="906"/>
      <c r="L70" s="906"/>
      <c r="M70" s="906"/>
      <c r="N70" s="906"/>
      <c r="O70" s="906"/>
    </row>
    <row r="71" spans="5:15" ht="129" customHeight="1">
      <c r="E71" s="904"/>
      <c r="G71" s="906"/>
      <c r="H71" s="928"/>
      <c r="I71" s="914"/>
      <c r="J71" s="906"/>
      <c r="K71" s="906"/>
      <c r="L71" s="906"/>
      <c r="M71" s="906"/>
      <c r="N71" s="906"/>
    </row>
    <row r="72" spans="5:15">
      <c r="E72" s="904"/>
      <c r="G72" s="906"/>
      <c r="H72" s="928"/>
      <c r="I72" s="914"/>
      <c r="J72" s="906"/>
      <c r="K72" s="906"/>
      <c r="L72" s="906"/>
    </row>
    <row r="73" spans="5:15">
      <c r="E73" s="904"/>
      <c r="G73" s="906"/>
      <c r="H73" s="928"/>
      <c r="I73" s="3766"/>
      <c r="J73" s="3766"/>
      <c r="K73" s="914"/>
      <c r="L73" s="906"/>
    </row>
    <row r="74" spans="5:15" ht="12.75" customHeight="1">
      <c r="E74" s="904"/>
      <c r="G74" s="906"/>
      <c r="H74" s="928"/>
      <c r="I74" s="3767"/>
      <c r="J74" s="3767"/>
      <c r="K74" s="930"/>
      <c r="L74" s="906"/>
    </row>
    <row r="75" spans="5:15" ht="13.5" customHeight="1">
      <c r="E75" s="904"/>
      <c r="G75" s="906"/>
      <c r="H75" s="928"/>
      <c r="I75" s="3768"/>
      <c r="J75" s="3768"/>
      <c r="K75" s="930"/>
      <c r="L75" s="906"/>
    </row>
    <row r="76" spans="5:15" ht="21" customHeight="1">
      <c r="E76" s="904"/>
      <c r="G76" s="906"/>
      <c r="H76" s="760"/>
      <c r="I76" s="906"/>
      <c r="J76" s="906"/>
      <c r="K76" s="906"/>
      <c r="L76" s="906"/>
    </row>
    <row r="77" spans="5:15" ht="21" customHeight="1">
      <c r="E77" s="904"/>
      <c r="G77" s="906"/>
      <c r="H77" s="760"/>
      <c r="I77" s="906"/>
      <c r="J77" s="906"/>
      <c r="K77" s="906"/>
      <c r="L77" s="906"/>
    </row>
    <row r="78" spans="5:15">
      <c r="E78" s="904"/>
      <c r="G78" s="906"/>
      <c r="H78" s="760"/>
      <c r="I78" s="906"/>
      <c r="J78" s="906"/>
      <c r="K78" s="906"/>
      <c r="L78" s="906"/>
    </row>
    <row r="79" spans="5:15">
      <c r="E79" s="904"/>
      <c r="H79" s="760"/>
      <c r="I79" s="906"/>
      <c r="J79" s="906"/>
      <c r="K79" s="906"/>
      <c r="L79" s="906"/>
      <c r="M79" s="906"/>
      <c r="N79" s="906"/>
    </row>
    <row r="80" spans="5:15">
      <c r="E80" s="904"/>
      <c r="H80" s="760"/>
      <c r="I80" s="906"/>
      <c r="J80" s="906"/>
      <c r="K80" s="906"/>
      <c r="L80" s="906"/>
      <c r="M80" s="906"/>
      <c r="N80" s="906"/>
    </row>
    <row r="81" spans="5:15">
      <c r="E81" s="904"/>
      <c r="H81" s="760"/>
      <c r="I81" s="906"/>
      <c r="J81" s="906"/>
      <c r="K81" s="906"/>
      <c r="L81" s="906"/>
      <c r="M81" s="906"/>
      <c r="N81" s="906"/>
      <c r="O81" s="906"/>
    </row>
    <row r="82" spans="5:15">
      <c r="E82" s="904"/>
      <c r="H82" s="760"/>
      <c r="I82" s="906"/>
      <c r="J82" s="906"/>
      <c r="K82" s="906"/>
      <c r="L82" s="906"/>
      <c r="M82" s="906"/>
      <c r="N82" s="906"/>
      <c r="O82" s="906"/>
    </row>
    <row r="83" spans="5:15">
      <c r="E83" s="904"/>
      <c r="H83" s="760"/>
      <c r="I83" s="906"/>
      <c r="J83" s="906"/>
      <c r="K83" s="906"/>
      <c r="L83" s="906"/>
      <c r="M83" s="906"/>
      <c r="N83" s="906"/>
      <c r="O83" s="906"/>
    </row>
    <row r="84" spans="5:15">
      <c r="E84" s="904"/>
      <c r="H84" s="760"/>
      <c r="I84" s="906"/>
      <c r="J84" s="906"/>
      <c r="K84" s="906"/>
      <c r="L84" s="906"/>
      <c r="M84" s="906"/>
      <c r="N84" s="906"/>
      <c r="O84" s="906"/>
    </row>
    <row r="85" spans="5:15">
      <c r="E85" s="904"/>
      <c r="H85" s="760"/>
      <c r="I85" s="906"/>
      <c r="J85" s="906"/>
      <c r="K85" s="906"/>
      <c r="L85" s="906"/>
      <c r="M85" s="906"/>
      <c r="N85" s="906"/>
      <c r="O85" s="906"/>
    </row>
    <row r="86" spans="5:15">
      <c r="E86" s="904"/>
      <c r="H86" s="760"/>
      <c r="I86" s="906"/>
      <c r="J86" s="906"/>
      <c r="K86" s="906"/>
      <c r="L86" s="906"/>
      <c r="M86" s="906"/>
      <c r="N86" s="906"/>
      <c r="O86" s="906"/>
    </row>
    <row r="87" spans="5:15">
      <c r="E87" s="904"/>
      <c r="H87" s="760"/>
      <c r="M87" s="906"/>
      <c r="N87" s="906"/>
      <c r="O87" s="906"/>
    </row>
    <row r="88" spans="5:15">
      <c r="E88" s="904"/>
      <c r="M88" s="906"/>
      <c r="N88" s="906"/>
      <c r="O88" s="906"/>
    </row>
    <row r="89" spans="5:15">
      <c r="E89" s="904"/>
      <c r="N89" s="906"/>
      <c r="O89" s="906"/>
    </row>
  </sheetData>
  <sheetProtection password="AD9B" sheet="1" objects="1" scenarios="1"/>
  <mergeCells count="33">
    <mergeCell ref="B3:F3"/>
    <mergeCell ref="C4:D4"/>
    <mergeCell ref="C6:D6"/>
    <mergeCell ref="I8:J8"/>
    <mergeCell ref="F11:H11"/>
    <mergeCell ref="C28:D28"/>
    <mergeCell ref="C16:D16"/>
    <mergeCell ref="C17:D17"/>
    <mergeCell ref="C18:D18"/>
    <mergeCell ref="C19:D19"/>
    <mergeCell ref="C20:D20"/>
    <mergeCell ref="C21:D21"/>
    <mergeCell ref="C25:D25"/>
    <mergeCell ref="C26:D26"/>
    <mergeCell ref="C27:D27"/>
    <mergeCell ref="J52:K52"/>
    <mergeCell ref="C32:E32"/>
    <mergeCell ref="C33:D33"/>
    <mergeCell ref="C34:D34"/>
    <mergeCell ref="C35:D35"/>
    <mergeCell ref="C36:D36"/>
    <mergeCell ref="C39:D39"/>
    <mergeCell ref="C41:C42"/>
    <mergeCell ref="D41:D42"/>
    <mergeCell ref="E41:E42"/>
    <mergeCell ref="J41:L41"/>
    <mergeCell ref="J51:K51"/>
    <mergeCell ref="C37:D37"/>
    <mergeCell ref="J53:K53"/>
    <mergeCell ref="J54:K54"/>
    <mergeCell ref="I73:J73"/>
    <mergeCell ref="I74:J74"/>
    <mergeCell ref="I75:J75"/>
  </mergeCells>
  <printOptions horizontalCentered="1"/>
  <pageMargins left="0.59055118110236227" right="0.59055118110236227" top="0.47244094488188981" bottom="0.47244094488188981" header="0.23622047244094491" footer="0.35433070866141736"/>
  <pageSetup paperSize="9" scale="86" orientation="portrait" blackAndWhite="1" r:id="rId1"/>
  <headerFooter alignWithMargins="0">
    <oddHeader>&amp;LGreen Building Council of South Africa&amp;R&amp;T   &amp;D</oddHeader>
    <oddFooter>&amp;L&amp;F&amp;CPage &amp;P of &amp;N&amp;RCategory: Emissions (&amp;A)</oddFooter>
  </headerFooter>
  <rowBreaks count="1" manualBreakCount="1">
    <brk id="50" min="1" max="15" man="1"/>
  </rowBreaks>
  <colBreaks count="1" manualBreakCount="1">
    <brk id="6" max="4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heetViews>
  <sheetFormatPr defaultRowHeight="12.75"/>
  <cols>
    <col min="1" max="1" width="24.25" bestFit="1" customWidth="1"/>
    <col min="4" max="4" width="4.75" bestFit="1" customWidth="1"/>
  </cols>
  <sheetData>
    <row r="1" spans="1:4" ht="15">
      <c r="A1" s="3899" t="s">
        <v>2098</v>
      </c>
      <c r="B1" s="2971" t="s">
        <v>2097</v>
      </c>
      <c r="C1" s="2971" t="s">
        <v>2096</v>
      </c>
      <c r="D1" s="3900" t="s">
        <v>2111</v>
      </c>
    </row>
    <row r="2" spans="1:4">
      <c r="A2" t="s">
        <v>2229</v>
      </c>
      <c r="B2">
        <f>'Sewage Calculator'!F2</f>
        <v>0</v>
      </c>
      <c r="C2" t="s">
        <v>2230</v>
      </c>
    </row>
  </sheetData>
  <sheetProtection algorithmName="SHA-512" hashValue="Hb6lA5QOEGxV31VElTJAsWgo04qkgh7fSOr09aVlgR00Znnyg1MSpkM8YPTE3I3AziVhzcA01ymYbM1CFzoVTQ==" saltValue="9shsWSWSkYm1SlbYurqym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AK19"/>
  <sheetViews>
    <sheetView zoomScale="80" zoomScaleNormal="80" zoomScaleSheetLayoutView="85"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2.75"/>
  <cols>
    <col min="1" max="1" width="7.25" style="593" customWidth="1"/>
    <col min="2" max="2" width="15.125" style="593" customWidth="1"/>
    <col min="3" max="3" width="27.625" style="593" customWidth="1"/>
    <col min="4" max="4" width="74.625" style="593" customWidth="1"/>
    <col min="5" max="7" width="12.625" style="788" customWidth="1"/>
    <col min="8" max="8" width="31.625" style="593" customWidth="1"/>
    <col min="9" max="9" width="10.875" style="948" customWidth="1"/>
    <col min="10" max="11" width="8.875" style="593" customWidth="1"/>
    <col min="12" max="29" width="7.875" style="593"/>
    <col min="30" max="31" width="7.875" style="949"/>
    <col min="32" max="36" width="7.875" style="950"/>
    <col min="37" max="37" width="7.875" style="951"/>
    <col min="38" max="16384" width="7.875" style="593"/>
  </cols>
  <sheetData>
    <row r="1" spans="1:37" s="783" customFormat="1" ht="24" customHeight="1" thickBot="1">
      <c r="A1" s="782" t="str">
        <f>'Building Input'!C1</f>
        <v>Green Star SA - Multi Unit Residential v1</v>
      </c>
      <c r="D1" s="530"/>
      <c r="E1" s="535"/>
      <c r="F1" s="536" t="s">
        <v>843</v>
      </c>
      <c r="G1" s="537" t="s">
        <v>598</v>
      </c>
      <c r="H1" s="538" t="s">
        <v>969</v>
      </c>
      <c r="I1" s="544"/>
      <c r="AD1" s="939"/>
      <c r="AE1" s="939"/>
      <c r="AF1" s="940"/>
      <c r="AG1" s="940"/>
      <c r="AH1" s="940"/>
      <c r="AI1" s="940"/>
      <c r="AJ1" s="940"/>
      <c r="AK1" s="941"/>
    </row>
    <row r="2" spans="1:37" s="699" customFormat="1" ht="30" customHeight="1" thickBot="1">
      <c r="A2" s="531" t="s">
        <v>1000</v>
      </c>
      <c r="D2" s="532" t="s">
        <v>844</v>
      </c>
      <c r="E2" s="525">
        <f>E8</f>
        <v>5</v>
      </c>
      <c r="F2" s="526">
        <f>F8</f>
        <v>0</v>
      </c>
      <c r="G2" s="525">
        <f>G8</f>
        <v>0</v>
      </c>
      <c r="H2" s="527">
        <f>'Credit Summary'!L96</f>
        <v>0</v>
      </c>
      <c r="I2" s="544"/>
      <c r="AD2" s="945"/>
      <c r="AE2" s="945"/>
      <c r="AF2" s="946"/>
      <c r="AG2" s="946"/>
      <c r="AH2" s="946"/>
      <c r="AI2" s="946"/>
      <c r="AJ2" s="946"/>
      <c r="AK2" s="947"/>
    </row>
    <row r="3" spans="1:37" s="784" customFormat="1" ht="19.5" customHeight="1" thickBot="1">
      <c r="A3" s="533" t="s">
        <v>204</v>
      </c>
      <c r="B3" s="571"/>
      <c r="C3" s="533" t="str">
        <f>IF('Building Input'!$D$5=0,"",'Building Input'!$D$5)</f>
        <v>Enter project name here</v>
      </c>
      <c r="D3" s="521"/>
      <c r="E3" s="535"/>
      <c r="F3" s="777"/>
      <c r="G3" s="535"/>
      <c r="H3" s="521"/>
      <c r="I3" s="590"/>
      <c r="AD3" s="942"/>
      <c r="AE3" s="942"/>
      <c r="AF3" s="943"/>
      <c r="AG3" s="943"/>
      <c r="AH3" s="943"/>
      <c r="AI3" s="943"/>
      <c r="AJ3" s="943"/>
      <c r="AK3" s="944"/>
    </row>
    <row r="4" spans="1:37" ht="33" customHeight="1" thickBot="1">
      <c r="A4" s="955" t="s">
        <v>206</v>
      </c>
      <c r="B4" s="956" t="s">
        <v>207</v>
      </c>
      <c r="C4" s="956" t="s">
        <v>208</v>
      </c>
      <c r="D4" s="522" t="s">
        <v>320</v>
      </c>
      <c r="E4" s="957" t="s">
        <v>321</v>
      </c>
      <c r="F4" s="957" t="s">
        <v>644</v>
      </c>
      <c r="G4" s="957" t="s">
        <v>645</v>
      </c>
      <c r="H4" s="712" t="s">
        <v>646</v>
      </c>
    </row>
    <row r="5" spans="1:37" ht="221.25" customHeight="1">
      <c r="A5" s="219" t="s">
        <v>1008</v>
      </c>
      <c r="B5" s="270" t="s">
        <v>1009</v>
      </c>
      <c r="C5" s="478" t="s">
        <v>555</v>
      </c>
      <c r="D5" s="952" t="s">
        <v>1996</v>
      </c>
      <c r="E5" s="3808">
        <v>5</v>
      </c>
      <c r="F5" s="1517"/>
      <c r="G5" s="1517"/>
      <c r="H5" s="459"/>
      <c r="I5" s="546" t="str">
        <f>IF(OR(ISTEXT(F5)=TRUE,ISTEXT(G5)=TRUE),Calculation1!$B$87,IF(F5+G5&gt;E5,Calculation1!$B$84,""))</f>
        <v/>
      </c>
      <c r="J5" s="785"/>
      <c r="K5" s="786"/>
      <c r="L5" s="594"/>
    </row>
    <row r="6" spans="1:37" ht="183" customHeight="1">
      <c r="A6" s="220" t="s">
        <v>673</v>
      </c>
      <c r="B6" s="271" t="s">
        <v>664</v>
      </c>
      <c r="C6" s="479" t="s">
        <v>97</v>
      </c>
      <c r="D6" s="953" t="s">
        <v>1997</v>
      </c>
      <c r="E6" s="3809"/>
      <c r="F6" s="1518"/>
      <c r="G6" s="1518"/>
      <c r="H6" s="458"/>
      <c r="I6" s="546" t="str">
        <f>IF(OR(ISTEXT(F6)=TRUE,ISTEXT(G6)=TRUE),Calculation1!$B$87,IF(F6+G6&gt;E5,Calculation1!$B$84,""))</f>
        <v/>
      </c>
      <c r="J6" s="785"/>
      <c r="K6" s="786"/>
      <c r="L6" s="594"/>
    </row>
    <row r="7" spans="1:37" ht="132" customHeight="1" thickBot="1">
      <c r="A7" s="221" t="s">
        <v>674</v>
      </c>
      <c r="B7" s="272" t="s">
        <v>675</v>
      </c>
      <c r="C7" s="480" t="s">
        <v>625</v>
      </c>
      <c r="D7" s="954" t="s">
        <v>1998</v>
      </c>
      <c r="E7" s="3810"/>
      <c r="F7" s="1519"/>
      <c r="G7" s="1519"/>
      <c r="H7" s="460"/>
      <c r="I7" s="546" t="str">
        <f>IF(OR(ISTEXT(F7)=TRUE,ISTEXT(G7)=TRUE),Calculation1!$B$87,IF(F7+G7&gt;E5,Calculation1!$B$84,""))</f>
        <v/>
      </c>
    </row>
    <row r="8" spans="1:37" ht="18.75" customHeight="1" thickBot="1">
      <c r="A8" s="625"/>
      <c r="B8" s="626"/>
      <c r="C8" s="626"/>
      <c r="D8" s="542" t="s">
        <v>203</v>
      </c>
      <c r="E8" s="627">
        <f>SUM(E5:E7)</f>
        <v>5</v>
      </c>
      <c r="F8" s="627">
        <f>SUM(F5:F7)</f>
        <v>0</v>
      </c>
      <c r="G8" s="627">
        <f>SUM(G5:G7)</f>
        <v>0</v>
      </c>
      <c r="H8" s="628"/>
    </row>
    <row r="9" spans="1:37">
      <c r="A9" s="529"/>
      <c r="H9" s="529"/>
    </row>
    <row r="10" spans="1:37" ht="15.75" customHeight="1">
      <c r="A10" s="529"/>
      <c r="H10" s="529"/>
    </row>
    <row r="11" spans="1:37">
      <c r="A11" s="529"/>
      <c r="H11" s="529"/>
    </row>
    <row r="12" spans="1:37">
      <c r="A12" s="552" t="str">
        <f>Calculation1!$B$93</f>
        <v>Project Teams are to refer to the Green Star SA - Multi Unit Residential v1 Technical Manual for explicit credit criteria and documentation requirements.</v>
      </c>
      <c r="H12" s="529"/>
    </row>
    <row r="13" spans="1:37">
      <c r="A13" s="552" t="str">
        <f>Calculation1!$B$94</f>
        <v>The Green Star Technical Clarifications (TC) and Credit Interpretation Request (CIR) rulings provide an essential source of information to all</v>
      </c>
    </row>
    <row r="14" spans="1:37">
      <c r="A14" s="552" t="str">
        <f>Calculation1!$B$95</f>
        <v>projects undertaking Green Star assessment. They are available on the GBCSA website http://www.gbcsa.org.za . Technical Clarifications</v>
      </c>
    </row>
    <row r="15" spans="1:37">
      <c r="A15" s="552" t="str">
        <f>Calculation1!$B$96</f>
        <v xml:space="preserve">often represent the GBCSA answers to technical queries and complement Green Star SA Technical Manuals. They do not amend but clarify </v>
      </c>
    </row>
    <row r="16" spans="1:37">
      <c r="A16" s="552" t="str">
        <f>Calculation1!$B$97</f>
        <v xml:space="preserve">Credit Criteria or Compliance Requirements. They are an extension of the Technical Manual; it is the responsibility of the project teams to stay </v>
      </c>
    </row>
    <row r="17" spans="1:1">
      <c r="A17" s="552" t="str">
        <f>Calculation1!$B$98</f>
        <v xml:space="preserve">up-to-date with this section of the GBCSA website. The CIR rulings offer alternative compliance options whenever those have been deemed </v>
      </c>
    </row>
    <row r="18" spans="1:1">
      <c r="A18" s="552" t="str">
        <f>Calculation1!$B$99</f>
        <v>equivalent in meeting the Aim of Credit.</v>
      </c>
    </row>
    <row r="19" spans="1:1">
      <c r="A19" s="552"/>
    </row>
  </sheetData>
  <sheetProtection password="AD9B" sheet="1" objects="1" scenarios="1"/>
  <mergeCells count="1">
    <mergeCell ref="E5:E7"/>
  </mergeCells>
  <phoneticPr fontId="0"/>
  <printOptions horizontalCentered="1"/>
  <pageMargins left="0.59055118110236227" right="0.59055118110236227" top="0.47244094488188981" bottom="0.47244094488188981" header="0.23622047244094491" footer="0.35433070866141736"/>
  <pageSetup paperSize="9" scale="61" orientation="landscape" blackAndWhite="1" r:id="rId1"/>
  <headerFooter alignWithMargins="0">
    <oddHeader>&amp;LGreen Building Council of South Africa&amp;R&amp;T   &amp;D</oddHeader>
    <oddFooter>&amp;L&amp;F&amp;CPage &amp;P of &amp;N&amp;RCategory" &amp;A</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B1:N110"/>
  <sheetViews>
    <sheetView zoomScale="80" zoomScaleNormal="80" zoomScaleSheetLayoutView="85" workbookViewId="0">
      <pane ySplit="5" topLeftCell="A6" activePane="bottomLeft" state="frozen"/>
      <selection activeCell="S18" sqref="S18"/>
      <selection pane="bottomLeft" activeCell="C3" sqref="C3"/>
    </sheetView>
  </sheetViews>
  <sheetFormatPr defaultColWidth="10.75" defaultRowHeight="12.75"/>
  <cols>
    <col min="1" max="1" width="1.625" style="970" customWidth="1"/>
    <col min="2" max="2" width="10.125" style="970" customWidth="1"/>
    <col min="3" max="3" width="37.625" style="970" customWidth="1"/>
    <col min="4" max="4" width="12.625" style="970" customWidth="1"/>
    <col min="5" max="5" width="10.625" style="994" customWidth="1"/>
    <col min="6" max="6" width="11.375" style="994" customWidth="1"/>
    <col min="7" max="7" width="0.625" style="995" customWidth="1"/>
    <col min="8" max="8" width="11.375" style="994" customWidth="1"/>
    <col min="9" max="9" width="0.625" style="996" customWidth="1"/>
    <col min="10" max="12" width="11.375" style="994" customWidth="1"/>
    <col min="13" max="13" width="10.75" style="970"/>
    <col min="14" max="14" width="45.5" style="970" customWidth="1"/>
    <col min="15" max="16384" width="10.75" style="970"/>
  </cols>
  <sheetData>
    <row r="1" spans="2:14" s="965" customFormat="1" ht="24" customHeight="1" thickBot="1">
      <c r="B1" s="782" t="str">
        <f>'Building Input'!C1</f>
        <v>Green Star SA - Multi Unit Residential v1</v>
      </c>
      <c r="C1" s="958"/>
      <c r="D1" s="958"/>
      <c r="E1" s="959" t="s">
        <v>971</v>
      </c>
      <c r="F1" s="960"/>
      <c r="G1" s="961"/>
      <c r="H1" s="962"/>
      <c r="I1" s="963"/>
      <c r="J1" s="964"/>
      <c r="K1" s="964"/>
      <c r="L1" s="964"/>
    </row>
    <row r="2" spans="2:14" s="965" customFormat="1" ht="30" customHeight="1">
      <c r="B2" s="531" t="s">
        <v>970</v>
      </c>
      <c r="C2" s="958"/>
      <c r="D2" s="958"/>
      <c r="E2" s="3827" t="s">
        <v>972</v>
      </c>
      <c r="F2" s="3828"/>
      <c r="G2" s="3828"/>
      <c r="H2" s="3828"/>
      <c r="I2" s="3828"/>
      <c r="J2" s="3828"/>
      <c r="K2" s="3828"/>
      <c r="L2" s="3829"/>
    </row>
    <row r="3" spans="2:14" s="965" customFormat="1" ht="18" customHeight="1" thickBot="1">
      <c r="B3" s="533" t="str">
        <f>'Building Input'!D5</f>
        <v>Enter project name here</v>
      </c>
      <c r="C3" s="958"/>
      <c r="D3" s="958"/>
      <c r="E3" s="3830"/>
      <c r="F3" s="3831"/>
      <c r="G3" s="3831"/>
      <c r="H3" s="3831"/>
      <c r="I3" s="3831"/>
      <c r="J3" s="3831"/>
      <c r="K3" s="3831"/>
      <c r="L3" s="3832"/>
    </row>
    <row r="4" spans="2:14" s="965" customFormat="1" ht="16.5" customHeight="1" thickBot="1">
      <c r="B4" s="966"/>
      <c r="C4" s="958"/>
      <c r="D4" s="958"/>
      <c r="E4" s="960"/>
      <c r="F4" s="960"/>
      <c r="G4" s="961"/>
      <c r="H4" s="964"/>
      <c r="I4" s="963"/>
      <c r="J4" s="964"/>
      <c r="K4" s="964"/>
      <c r="L4" s="964"/>
    </row>
    <row r="5" spans="2:14" s="967" customFormat="1" ht="56.25" customHeight="1" thickBot="1">
      <c r="B5" s="998" t="s">
        <v>556</v>
      </c>
      <c r="C5" s="999" t="s">
        <v>207</v>
      </c>
      <c r="D5" s="999" t="s">
        <v>954</v>
      </c>
      <c r="E5" s="1000" t="s">
        <v>955</v>
      </c>
      <c r="F5" s="1001" t="s">
        <v>956</v>
      </c>
      <c r="G5" s="974"/>
      <c r="H5" s="1002" t="s">
        <v>645</v>
      </c>
      <c r="I5" s="980"/>
      <c r="J5" s="1002" t="s">
        <v>957</v>
      </c>
      <c r="K5" s="1002" t="s">
        <v>557</v>
      </c>
      <c r="L5" s="1003" t="s">
        <v>958</v>
      </c>
    </row>
    <row r="6" spans="2:14" s="967" customFormat="1" ht="5.0999999999999996" customHeight="1" thickBot="1">
      <c r="B6" s="971"/>
      <c r="C6" s="971"/>
      <c r="D6" s="971"/>
      <c r="E6" s="972"/>
      <c r="F6" s="972"/>
      <c r="G6" s="972"/>
      <c r="H6" s="972"/>
      <c r="I6" s="973"/>
      <c r="J6" s="972"/>
      <c r="K6" s="972"/>
      <c r="L6" s="972"/>
    </row>
    <row r="7" spans="2:14" s="967" customFormat="1" ht="33.75" customHeight="1">
      <c r="B7" s="1004" t="s">
        <v>1001</v>
      </c>
      <c r="C7" s="1005"/>
      <c r="D7" s="1005"/>
      <c r="E7" s="1006"/>
      <c r="F7" s="1007"/>
      <c r="G7" s="975"/>
      <c r="H7" s="1008"/>
      <c r="I7" s="981"/>
      <c r="N7" s="968"/>
    </row>
    <row r="8" spans="2:14" s="967" customFormat="1" ht="15" customHeight="1">
      <c r="B8" s="320"/>
      <c r="C8" s="228" t="str">
        <f>Management!B5</f>
        <v>Green Star SA Accredited Professional</v>
      </c>
      <c r="D8" s="228" t="s">
        <v>604</v>
      </c>
      <c r="E8" s="229">
        <f>Management!E5</f>
        <v>2</v>
      </c>
      <c r="F8" s="321">
        <f>Management!F5</f>
        <v>0</v>
      </c>
      <c r="G8" s="976"/>
      <c r="H8" s="328">
        <f>Management!G5</f>
        <v>0</v>
      </c>
      <c r="I8" s="981"/>
      <c r="N8" s="969"/>
    </row>
    <row r="9" spans="2:14" s="967" customFormat="1" ht="15" customHeight="1">
      <c r="B9" s="322"/>
      <c r="C9" s="228" t="str">
        <f>Management!B6</f>
        <v>Commissioning</v>
      </c>
      <c r="D9" s="228" t="s">
        <v>605</v>
      </c>
      <c r="E9" s="229">
        <f>SUM(Management!E6:E7)</f>
        <v>2</v>
      </c>
      <c r="F9" s="321">
        <f>SUM(Management!F6:F7)</f>
        <v>0</v>
      </c>
      <c r="G9" s="976"/>
      <c r="H9" s="328">
        <f>SUM(Management!G6:G7)</f>
        <v>0</v>
      </c>
      <c r="I9" s="981"/>
      <c r="N9" s="969"/>
    </row>
    <row r="10" spans="2:14" s="967" customFormat="1" ht="15" customHeight="1">
      <c r="B10" s="322"/>
      <c r="C10" s="228" t="str">
        <f>Management!B10</f>
        <v>Occupant Users' Guide</v>
      </c>
      <c r="D10" s="228" t="s">
        <v>668</v>
      </c>
      <c r="E10" s="229">
        <f>Management!E10</f>
        <v>1</v>
      </c>
      <c r="F10" s="321">
        <f>Management!F10</f>
        <v>0</v>
      </c>
      <c r="G10" s="976"/>
      <c r="H10" s="328">
        <f>Management!G10</f>
        <v>0</v>
      </c>
      <c r="I10" s="981"/>
      <c r="N10" s="969"/>
    </row>
    <row r="11" spans="2:14" s="967" customFormat="1" ht="15" customHeight="1">
      <c r="B11" s="322"/>
      <c r="C11" s="228" t="str">
        <f>Management!B11</f>
        <v>Environmental Management</v>
      </c>
      <c r="D11" s="228" t="s">
        <v>669</v>
      </c>
      <c r="E11" s="229">
        <f>SUM(Management!E11:E12)</f>
        <v>2</v>
      </c>
      <c r="F11" s="321">
        <f>SUM(Management!F11:F12)</f>
        <v>0</v>
      </c>
      <c r="G11" s="976"/>
      <c r="H11" s="328">
        <f>SUM(Management!G11:G12)</f>
        <v>0</v>
      </c>
      <c r="I11" s="981"/>
    </row>
    <row r="12" spans="2:14" s="967" customFormat="1" ht="15" customHeight="1">
      <c r="B12" s="322"/>
      <c r="C12" s="228" t="str">
        <f>Management!B13</f>
        <v>Waste Management</v>
      </c>
      <c r="D12" s="228" t="s">
        <v>671</v>
      </c>
      <c r="E12" s="229">
        <f>Management!E13</f>
        <v>3</v>
      </c>
      <c r="F12" s="321">
        <f>Management!F13</f>
        <v>0</v>
      </c>
      <c r="G12" s="976"/>
      <c r="H12" s="328">
        <f>Management!G13</f>
        <v>0</v>
      </c>
      <c r="I12" s="981"/>
    </row>
    <row r="13" spans="2:14" s="967" customFormat="1" ht="15" customHeight="1">
      <c r="B13" s="322"/>
      <c r="C13" s="228" t="str">
        <f>Management!B14</f>
        <v>Airtightness Testing</v>
      </c>
      <c r="D13" s="228" t="s">
        <v>602</v>
      </c>
      <c r="E13" s="229">
        <f>Management!E14</f>
        <v>1</v>
      </c>
      <c r="F13" s="321">
        <f>Management!F14</f>
        <v>0</v>
      </c>
      <c r="G13" s="976"/>
      <c r="H13" s="328">
        <f>Management!G14</f>
        <v>0</v>
      </c>
      <c r="I13" s="981"/>
    </row>
    <row r="14" spans="2:14" s="967" customFormat="1" ht="15" customHeight="1" thickBot="1">
      <c r="B14" s="322"/>
      <c r="C14" s="228" t="str">
        <f>Management!B18</f>
        <v>Common Property Rules</v>
      </c>
      <c r="D14" s="228" t="s">
        <v>1222</v>
      </c>
      <c r="E14" s="229">
        <f>Management!E18</f>
        <v>2</v>
      </c>
      <c r="F14" s="502">
        <f>SUM(Management!F18:F18)</f>
        <v>0</v>
      </c>
      <c r="G14" s="976"/>
      <c r="H14" s="328">
        <f>SUM(Management!G18:G18)</f>
        <v>0</v>
      </c>
      <c r="I14" s="981"/>
    </row>
    <row r="15" spans="2:14" s="967" customFormat="1" ht="15" customHeight="1" thickBot="1">
      <c r="B15" s="323"/>
      <c r="C15" s="324"/>
      <c r="D15" s="325" t="s">
        <v>959</v>
      </c>
      <c r="E15" s="326">
        <f>SUM(E8:E14)</f>
        <v>13</v>
      </c>
      <c r="F15" s="327">
        <f>SUM(F8:F14)</f>
        <v>0</v>
      </c>
      <c r="G15" s="975"/>
      <c r="H15" s="339">
        <f>SUM(H8:H14)</f>
        <v>0</v>
      </c>
      <c r="I15" s="981"/>
      <c r="J15" s="331">
        <f>F15/E15</f>
        <v>0</v>
      </c>
      <c r="K15" s="332">
        <v>7.0000000000000007E-2</v>
      </c>
      <c r="L15" s="333">
        <f>J15*K15*100</f>
        <v>0</v>
      </c>
    </row>
    <row r="16" spans="2:14" s="967" customFormat="1" ht="5.0999999999999996" customHeight="1" thickBot="1">
      <c r="B16" s="976"/>
      <c r="C16" s="976"/>
      <c r="D16" s="976"/>
      <c r="E16" s="975"/>
      <c r="F16" s="975"/>
      <c r="G16" s="975"/>
      <c r="H16" s="975"/>
      <c r="I16" s="981"/>
      <c r="J16" s="975"/>
      <c r="K16" s="975"/>
      <c r="L16" s="975"/>
    </row>
    <row r="17" spans="2:12" s="967" customFormat="1" ht="18.75" customHeight="1">
      <c r="B17" s="1004" t="s">
        <v>1002</v>
      </c>
      <c r="C17" s="1005"/>
      <c r="D17" s="1005"/>
      <c r="E17" s="1006"/>
      <c r="F17" s="1007"/>
      <c r="G17" s="975"/>
      <c r="H17" s="1008"/>
      <c r="I17" s="981"/>
    </row>
    <row r="18" spans="2:12" s="967" customFormat="1" ht="15" customHeight="1">
      <c r="B18" s="334"/>
      <c r="C18" s="230" t="str">
        <f>IEQ!B5</f>
        <v>Ventilation</v>
      </c>
      <c r="D18" s="230" t="s">
        <v>792</v>
      </c>
      <c r="E18" s="231">
        <f>SUM(IEQ!E5:E7)</f>
        <v>3</v>
      </c>
      <c r="F18" s="499">
        <f>SUM(IEQ!F5:F7)</f>
        <v>0</v>
      </c>
      <c r="G18" s="975"/>
      <c r="H18" s="335">
        <f>SUM(IEQ!G5:G7)</f>
        <v>0</v>
      </c>
      <c r="I18" s="981"/>
    </row>
    <row r="19" spans="2:12" s="967" customFormat="1" ht="15" customHeight="1">
      <c r="B19" s="322"/>
      <c r="C19" s="228" t="str">
        <f>IEQ!B10</f>
        <v>Daylight</v>
      </c>
      <c r="D19" s="228" t="s">
        <v>794</v>
      </c>
      <c r="E19" s="229">
        <f>SUM(IEQ!E10:E11)</f>
        <v>3</v>
      </c>
      <c r="F19" s="321">
        <f>SUM(IEQ!F10:F11)</f>
        <v>0</v>
      </c>
      <c r="G19" s="976"/>
      <c r="H19" s="328">
        <f>SUM(IEQ!G10:G11)</f>
        <v>0</v>
      </c>
      <c r="I19" s="981"/>
    </row>
    <row r="20" spans="2:12" s="967" customFormat="1" ht="15" customHeight="1">
      <c r="B20" s="322"/>
      <c r="C20" s="228" t="str">
        <f>IEQ!B16</f>
        <v>Thermal Comfort</v>
      </c>
      <c r="D20" s="228" t="s">
        <v>798</v>
      </c>
      <c r="E20" s="229">
        <f>IEQ!E16</f>
        <v>3</v>
      </c>
      <c r="F20" s="321">
        <f>IEQ!F16</f>
        <v>0</v>
      </c>
      <c r="G20" s="976"/>
      <c r="H20" s="328">
        <f>IEQ!G16</f>
        <v>0</v>
      </c>
      <c r="I20" s="981"/>
    </row>
    <row r="21" spans="2:12" s="967" customFormat="1" ht="15" customHeight="1">
      <c r="B21" s="322"/>
      <c r="C21" s="228" t="str">
        <f>IEQ!B20</f>
        <v>Hazardous Materials</v>
      </c>
      <c r="D21" s="228" t="s">
        <v>1224</v>
      </c>
      <c r="E21" s="229">
        <f>IF(IEQ!E20=0,"na",IEQ!E20)</f>
        <v>1</v>
      </c>
      <c r="F21" s="321">
        <f>IF(E21="na","na",IEQ!F20)</f>
        <v>0</v>
      </c>
      <c r="G21" s="976"/>
      <c r="H21" s="328">
        <f>IF(E21="na","-",IEQ!G20)</f>
        <v>0</v>
      </c>
      <c r="I21" s="981"/>
    </row>
    <row r="22" spans="2:12" s="967" customFormat="1" ht="15" customHeight="1">
      <c r="B22" s="322"/>
      <c r="C22" s="228" t="str">
        <f>IEQ!B21</f>
        <v>Internal Noise Levels</v>
      </c>
      <c r="D22" s="228" t="s">
        <v>1225</v>
      </c>
      <c r="E22" s="229">
        <f>SUM(IEQ!E21:E22)</f>
        <v>2</v>
      </c>
      <c r="F22" s="321">
        <f>SUM(IEQ!F21:F22)</f>
        <v>0</v>
      </c>
      <c r="G22" s="976"/>
      <c r="H22" s="328">
        <f>SUM(IEQ!G21:G22)</f>
        <v>0</v>
      </c>
      <c r="I22" s="981"/>
    </row>
    <row r="23" spans="2:12" s="967" customFormat="1" ht="15" customHeight="1">
      <c r="B23" s="322"/>
      <c r="C23" s="228" t="str">
        <f>IEQ!B23</f>
        <v xml:space="preserve">Volatile Organic Compounds </v>
      </c>
      <c r="D23" s="228" t="s">
        <v>1226</v>
      </c>
      <c r="E23" s="229">
        <f>SUM(IEQ!E23:E26)</f>
        <v>4</v>
      </c>
      <c r="F23" s="321">
        <f>SUM(IEQ!F23:F26)</f>
        <v>0</v>
      </c>
      <c r="G23" s="976"/>
      <c r="H23" s="328">
        <f>SUM(IEQ!G23:G26)</f>
        <v>0</v>
      </c>
      <c r="I23" s="981"/>
    </row>
    <row r="24" spans="2:12" s="967" customFormat="1" ht="15" customHeight="1">
      <c r="B24" s="322"/>
      <c r="C24" s="228" t="str">
        <f>IEQ!B27</f>
        <v>Formaldehyde Minimisation</v>
      </c>
      <c r="D24" s="228" t="s">
        <v>1227</v>
      </c>
      <c r="E24" s="229">
        <f>IF(IEQ!E27=0,"na",IEQ!E27)</f>
        <v>1</v>
      </c>
      <c r="F24" s="321">
        <f>IF(E24="na","na",IEQ!F27)</f>
        <v>0</v>
      </c>
      <c r="G24" s="976"/>
      <c r="H24" s="328">
        <f>IF(E24="na","-",IEQ!G27)</f>
        <v>0</v>
      </c>
      <c r="I24" s="981"/>
    </row>
    <row r="25" spans="2:12" s="967" customFormat="1" ht="15" customHeight="1">
      <c r="B25" s="322"/>
      <c r="C25" s="228" t="str">
        <f>IEQ!B32</f>
        <v xml:space="preserve">Private Outdoor Space </v>
      </c>
      <c r="D25" s="228" t="s">
        <v>1064</v>
      </c>
      <c r="E25" s="229">
        <f>IEQ!E32</f>
        <v>1</v>
      </c>
      <c r="F25" s="321">
        <f>IEQ!F32</f>
        <v>0</v>
      </c>
      <c r="G25" s="976"/>
      <c r="H25" s="328">
        <f>IEQ!G32</f>
        <v>0</v>
      </c>
      <c r="I25" s="981"/>
    </row>
    <row r="26" spans="2:12" s="967" customFormat="1" ht="15" customHeight="1" thickBot="1">
      <c r="B26" s="322"/>
      <c r="C26" s="228" t="str">
        <f>IEQ!B33</f>
        <v>Universal Access</v>
      </c>
      <c r="D26" s="228" t="s">
        <v>1171</v>
      </c>
      <c r="E26" s="229">
        <f>IEQ!E33</f>
        <v>1</v>
      </c>
      <c r="F26" s="321">
        <f>IEQ!F33</f>
        <v>0</v>
      </c>
      <c r="G26" s="976"/>
      <c r="H26" s="328">
        <f>IEQ!G33</f>
        <v>0</v>
      </c>
      <c r="I26" s="981"/>
    </row>
    <row r="27" spans="2:12" s="967" customFormat="1" ht="15" customHeight="1" thickBot="1">
      <c r="B27" s="323"/>
      <c r="C27" s="324"/>
      <c r="D27" s="325" t="s">
        <v>959</v>
      </c>
      <c r="E27" s="326">
        <f>SUM(E18:E26)</f>
        <v>19</v>
      </c>
      <c r="F27" s="327">
        <f>SUM(F18:F26)</f>
        <v>0</v>
      </c>
      <c r="G27" s="977"/>
      <c r="H27" s="336">
        <f>SUM(H18:H26)</f>
        <v>0</v>
      </c>
      <c r="I27" s="982"/>
      <c r="J27" s="331">
        <f>F27/E27</f>
        <v>0</v>
      </c>
      <c r="K27" s="332">
        <v>0.14000000000000001</v>
      </c>
      <c r="L27" s="333">
        <f>J27*K27*100</f>
        <v>0</v>
      </c>
    </row>
    <row r="28" spans="2:12" s="967" customFormat="1" ht="5.0999999999999996" customHeight="1" thickBot="1">
      <c r="B28" s="976"/>
      <c r="C28" s="976"/>
      <c r="D28" s="976"/>
      <c r="E28" s="975"/>
      <c r="F28" s="975"/>
      <c r="G28" s="977"/>
      <c r="H28" s="975"/>
      <c r="I28" s="982"/>
      <c r="J28" s="975"/>
      <c r="K28" s="975"/>
      <c r="L28" s="975"/>
    </row>
    <row r="29" spans="2:12" s="967" customFormat="1" ht="15.75">
      <c r="B29" s="1004" t="s">
        <v>1003</v>
      </c>
      <c r="C29" s="1005"/>
      <c r="D29" s="1005"/>
      <c r="E29" s="1006"/>
      <c r="F29" s="1007"/>
      <c r="G29" s="977"/>
      <c r="H29" s="1008"/>
      <c r="I29" s="982"/>
    </row>
    <row r="30" spans="2:12" s="967" customFormat="1" ht="15" customHeight="1">
      <c r="B30" s="322"/>
      <c r="C30" s="228" t="str">
        <f>Energy!B5</f>
        <v>Conditional Requirement</v>
      </c>
      <c r="D30" s="228" t="s">
        <v>1228</v>
      </c>
      <c r="E30" s="229" t="str">
        <f>"0"</f>
        <v>0</v>
      </c>
      <c r="F30" s="500" t="str">
        <f>IF(Energy!F5=Energy!V11,"Not Achieved","Achieved")</f>
        <v>Not Achieved</v>
      </c>
      <c r="G30" s="976"/>
      <c r="H30" s="335" t="str">
        <f>"-"</f>
        <v>-</v>
      </c>
      <c r="I30" s="981"/>
    </row>
    <row r="31" spans="2:12" s="967" customFormat="1" ht="15" customHeight="1">
      <c r="B31" s="322"/>
      <c r="C31" s="228" t="str">
        <f>Energy!B6</f>
        <v>Greenhouse Gas Emissions - Heating &amp; Cooling</v>
      </c>
      <c r="D31" s="228" t="s">
        <v>802</v>
      </c>
      <c r="E31" s="229">
        <f>Energy!E7</f>
        <v>10</v>
      </c>
      <c r="F31" s="337" t="str">
        <f>IF(Energy!$F$6=Energy!$S$11,Energy!$F$7,SUM(Energy!F10:F13))</f>
        <v>-</v>
      </c>
      <c r="G31" s="976"/>
      <c r="H31" s="501">
        <f>IF(Energy!$F$6=Energy!$S$11,Energy!$G$7,SUM(Energy!G10:G13))</f>
        <v>0</v>
      </c>
      <c r="I31" s="981"/>
    </row>
    <row r="32" spans="2:12" s="967" customFormat="1" ht="15" customHeight="1">
      <c r="B32" s="322"/>
      <c r="C32" s="228" t="str">
        <f>Energy!B14</f>
        <v>Energy Sub-Metering</v>
      </c>
      <c r="D32" s="228" t="s">
        <v>803</v>
      </c>
      <c r="E32" s="229">
        <f>SUM(Energy!E14:E16)</f>
        <v>3</v>
      </c>
      <c r="F32" s="321">
        <f>SUM(Energy!F14:F16)</f>
        <v>0</v>
      </c>
      <c r="G32" s="976"/>
      <c r="H32" s="328">
        <f>SUM(Energy!G14:G16)</f>
        <v>0</v>
      </c>
      <c r="I32" s="981"/>
    </row>
    <row r="33" spans="2:12" s="967" customFormat="1" ht="15" customHeight="1">
      <c r="B33" s="322"/>
      <c r="C33" s="228" t="str">
        <f>Energy!B17</f>
        <v>Lighting Energy Use</v>
      </c>
      <c r="D33" s="228" t="s">
        <v>804</v>
      </c>
      <c r="E33" s="229">
        <f>SUM(Energy!E17:E18)</f>
        <v>3</v>
      </c>
      <c r="F33" s="321">
        <f>SUM(Energy!F17:F18)</f>
        <v>0</v>
      </c>
      <c r="G33" s="976"/>
      <c r="H33" s="328">
        <f>SUM(Energy!G17:G18)</f>
        <v>0</v>
      </c>
      <c r="I33" s="981"/>
    </row>
    <row r="34" spans="2:12" s="967" customFormat="1" ht="15" customHeight="1">
      <c r="B34" s="322"/>
      <c r="C34" s="228" t="str">
        <f>Energy!B20</f>
        <v>Maximum Electrical Demand Reduction</v>
      </c>
      <c r="D34" s="228" t="s">
        <v>806</v>
      </c>
      <c r="E34" s="229">
        <f>Energy!E20</f>
        <v>2</v>
      </c>
      <c r="F34" s="321">
        <f>Energy!F20</f>
        <v>0</v>
      </c>
      <c r="G34" s="976"/>
      <c r="H34" s="328">
        <f>Energy!G20</f>
        <v>0</v>
      </c>
      <c r="I34" s="981"/>
    </row>
    <row r="35" spans="2:12" s="967" customFormat="1" ht="15" customHeight="1">
      <c r="B35" s="322"/>
      <c r="C35" s="228" t="str">
        <f>Energy!B22</f>
        <v>Hot Water Energy Use</v>
      </c>
      <c r="D35" s="228" t="s">
        <v>1143</v>
      </c>
      <c r="E35" s="229">
        <f>Energy!E22</f>
        <v>5</v>
      </c>
      <c r="F35" s="321">
        <f>IF(ISNUMBER(Energy!F22),Energy!F22,"-")</f>
        <v>0</v>
      </c>
      <c r="G35" s="976"/>
      <c r="H35" s="328">
        <f>Energy!G22</f>
        <v>0</v>
      </c>
      <c r="I35" s="981"/>
    </row>
    <row r="36" spans="2:12" s="967" customFormat="1" ht="15" customHeight="1">
      <c r="B36" s="322"/>
      <c r="C36" s="228" t="str">
        <f>Energy!B23</f>
        <v>Common Property Energy Use</v>
      </c>
      <c r="D36" s="228" t="s">
        <v>1145</v>
      </c>
      <c r="E36" s="229">
        <f>IF(SUM(Energy!E23:E25)=0,"na",SUM(Energy!E23:E25))</f>
        <v>3</v>
      </c>
      <c r="F36" s="337">
        <f>IF(E36="na","na",SUM(Energy!F23:F25))</f>
        <v>0</v>
      </c>
      <c r="G36" s="976"/>
      <c r="H36" s="501">
        <f>IF(F36="na","-",SUM(Energy!G23:G25))</f>
        <v>0</v>
      </c>
      <c r="I36" s="981"/>
    </row>
    <row r="37" spans="2:12" s="967" customFormat="1" ht="15" customHeight="1">
      <c r="B37" s="322"/>
      <c r="C37" s="228" t="str">
        <f>Energy!B26</f>
        <v>Low Emission Energy Generation</v>
      </c>
      <c r="D37" s="228" t="s">
        <v>1146</v>
      </c>
      <c r="E37" s="229">
        <f>Energy!E26</f>
        <v>4</v>
      </c>
      <c r="F37" s="321">
        <f>Energy!F26</f>
        <v>0</v>
      </c>
      <c r="G37" s="976"/>
      <c r="H37" s="328">
        <f>Energy!G26</f>
        <v>0</v>
      </c>
      <c r="I37" s="981"/>
    </row>
    <row r="38" spans="2:12" s="967" customFormat="1" ht="15" customHeight="1" thickBot="1">
      <c r="B38" s="322"/>
      <c r="C38" s="228" t="str">
        <f>Energy!B27</f>
        <v>Energy Efficient Appliances</v>
      </c>
      <c r="D38" s="228" t="s">
        <v>1147</v>
      </c>
      <c r="E38" s="229">
        <f>Energy!E27</f>
        <v>2</v>
      </c>
      <c r="F38" s="321">
        <f>Energy!F27</f>
        <v>0</v>
      </c>
      <c r="G38" s="976"/>
      <c r="H38" s="328">
        <f>Energy!G27</f>
        <v>0</v>
      </c>
      <c r="I38" s="981"/>
    </row>
    <row r="39" spans="2:12" s="967" customFormat="1" ht="15" customHeight="1" thickBot="1">
      <c r="B39" s="323"/>
      <c r="C39" s="324"/>
      <c r="D39" s="325" t="s">
        <v>959</v>
      </c>
      <c r="E39" s="326">
        <f>SUM(E30:E38)</f>
        <v>32</v>
      </c>
      <c r="F39" s="338">
        <f>SUM(F31:F38)</f>
        <v>0</v>
      </c>
      <c r="G39" s="978"/>
      <c r="H39" s="498">
        <f>SUM(H31:H38)</f>
        <v>0</v>
      </c>
      <c r="I39" s="982"/>
      <c r="J39" s="331">
        <f>F39/E39</f>
        <v>0</v>
      </c>
      <c r="K39" s="332">
        <v>0.28000000000000003</v>
      </c>
      <c r="L39" s="333">
        <f>J39*K39*100</f>
        <v>0</v>
      </c>
    </row>
    <row r="40" spans="2:12" s="967" customFormat="1" ht="4.5" customHeight="1" thickBot="1">
      <c r="B40" s="976"/>
      <c r="C40" s="976"/>
      <c r="D40" s="976"/>
      <c r="E40" s="975"/>
      <c r="F40" s="975"/>
      <c r="G40" s="977"/>
      <c r="H40" s="975"/>
      <c r="I40" s="982"/>
      <c r="J40" s="975"/>
      <c r="K40" s="975"/>
      <c r="L40" s="975"/>
    </row>
    <row r="41" spans="2:12" s="967" customFormat="1" ht="16.5" thickBot="1">
      <c r="B41" s="1009" t="s">
        <v>205</v>
      </c>
      <c r="C41" s="1010"/>
      <c r="D41" s="1010"/>
      <c r="E41" s="1011"/>
      <c r="F41" s="1012"/>
      <c r="G41" s="977"/>
      <c r="H41" s="1013"/>
      <c r="I41" s="982"/>
    </row>
    <row r="42" spans="2:12" s="967" customFormat="1" ht="15" customHeight="1">
      <c r="B42" s="340"/>
      <c r="C42" s="273" t="str">
        <f>Transport!B5</f>
        <v>Provision of Car Parking</v>
      </c>
      <c r="D42" s="273" t="s">
        <v>151</v>
      </c>
      <c r="E42" s="274">
        <f>Transport!E5</f>
        <v>2</v>
      </c>
      <c r="F42" s="341">
        <f>Transport!F5</f>
        <v>0</v>
      </c>
      <c r="G42" s="976"/>
      <c r="H42" s="342">
        <f>Transport!G5</f>
        <v>0</v>
      </c>
      <c r="I42" s="981"/>
    </row>
    <row r="43" spans="2:12" s="967" customFormat="1" ht="15" customHeight="1">
      <c r="B43" s="322"/>
      <c r="C43" s="228" t="str">
        <f>Transport!B6</f>
        <v>Fuel-Efficient Transport</v>
      </c>
      <c r="D43" s="228" t="s">
        <v>152</v>
      </c>
      <c r="E43" s="229">
        <f>SUM(Transport!E6:E7)</f>
        <v>2</v>
      </c>
      <c r="F43" s="321">
        <f>SUM(Transport!F6:F7)</f>
        <v>0</v>
      </c>
      <c r="G43" s="976"/>
      <c r="H43" s="328">
        <f>SUM(Transport!G6:G7)</f>
        <v>0</v>
      </c>
      <c r="I43" s="981"/>
    </row>
    <row r="44" spans="2:12" s="967" customFormat="1" ht="15" customHeight="1">
      <c r="B44" s="322"/>
      <c r="C44" s="228" t="str">
        <f>Transport!B8</f>
        <v>Cyclist Facilities</v>
      </c>
      <c r="D44" s="228" t="s">
        <v>153</v>
      </c>
      <c r="E44" s="229">
        <f>SUM(Transport!E8:E9)</f>
        <v>2</v>
      </c>
      <c r="F44" s="321">
        <f>SUM(Transport!F8:F9)</f>
        <v>0</v>
      </c>
      <c r="G44" s="976"/>
      <c r="H44" s="328">
        <f>SUM(Transport!G8:G9)</f>
        <v>0</v>
      </c>
      <c r="I44" s="981"/>
    </row>
    <row r="45" spans="2:12" s="967" customFormat="1" ht="15" customHeight="1">
      <c r="B45" s="322"/>
      <c r="C45" s="228" t="str">
        <f>Transport!B10</f>
        <v>Commuting Mass Transport</v>
      </c>
      <c r="D45" s="228" t="s">
        <v>154</v>
      </c>
      <c r="E45" s="229">
        <f>SUM(Transport!E10:E12)</f>
        <v>5</v>
      </c>
      <c r="F45" s="337">
        <f>SUM(Transport!F10:F12)</f>
        <v>0</v>
      </c>
      <c r="G45" s="976"/>
      <c r="H45" s="328">
        <f>SUM(Transport!G10:G12)</f>
        <v>0</v>
      </c>
      <c r="I45" s="981"/>
    </row>
    <row r="46" spans="2:12" s="967" customFormat="1" ht="15" customHeight="1" thickBot="1">
      <c r="B46" s="322"/>
      <c r="C46" s="228" t="str">
        <f>Transport!B13</f>
        <v>Local Connectivity</v>
      </c>
      <c r="D46" s="228" t="s">
        <v>155</v>
      </c>
      <c r="E46" s="229">
        <f>Transport!E13</f>
        <v>2</v>
      </c>
      <c r="F46" s="321">
        <f>Transport!F13</f>
        <v>0</v>
      </c>
      <c r="G46" s="976"/>
      <c r="H46" s="328">
        <f>Transport!G13</f>
        <v>0</v>
      </c>
      <c r="I46" s="981"/>
    </row>
    <row r="47" spans="2:12" s="967" customFormat="1" ht="15" customHeight="1" thickBot="1">
      <c r="B47" s="323"/>
      <c r="C47" s="324"/>
      <c r="D47" s="325" t="s">
        <v>959</v>
      </c>
      <c r="E47" s="326">
        <f>SUM(E42:E46)</f>
        <v>13</v>
      </c>
      <c r="F47" s="327">
        <f>SUM(F42:F46)</f>
        <v>0</v>
      </c>
      <c r="G47" s="977"/>
      <c r="H47" s="339">
        <f>SUM(H42:H46)</f>
        <v>0</v>
      </c>
      <c r="I47" s="982"/>
      <c r="J47" s="343">
        <f>F47/E47</f>
        <v>0</v>
      </c>
      <c r="K47" s="344">
        <v>0.06</v>
      </c>
      <c r="L47" s="345">
        <f>J47*K47*100</f>
        <v>0</v>
      </c>
    </row>
    <row r="48" spans="2:12" s="967" customFormat="1" ht="5.0999999999999996" customHeight="1" thickBot="1">
      <c r="B48" s="976"/>
      <c r="C48" s="976"/>
      <c r="D48" s="976"/>
      <c r="E48" s="975"/>
      <c r="F48" s="975"/>
      <c r="G48" s="977"/>
      <c r="H48" s="975"/>
      <c r="I48" s="982"/>
      <c r="J48" s="975"/>
      <c r="K48" s="975"/>
      <c r="L48" s="975"/>
    </row>
    <row r="49" spans="2:12" s="967" customFormat="1" ht="15.75">
      <c r="B49" s="1004" t="s">
        <v>1004</v>
      </c>
      <c r="C49" s="1005"/>
      <c r="D49" s="1005"/>
      <c r="E49" s="1006"/>
      <c r="F49" s="1007"/>
      <c r="G49" s="977"/>
      <c r="H49" s="1008"/>
      <c r="I49" s="982"/>
    </row>
    <row r="50" spans="2:12" s="967" customFormat="1" ht="15" customHeight="1">
      <c r="B50" s="322"/>
      <c r="C50" s="228" t="str">
        <f>Water!B5</f>
        <v>Occupant Amenity Water</v>
      </c>
      <c r="D50" s="228" t="s">
        <v>680</v>
      </c>
      <c r="E50" s="229">
        <f>Water!E5</f>
        <v>5</v>
      </c>
      <c r="F50" s="499">
        <f>Water!F5</f>
        <v>0</v>
      </c>
      <c r="G50" s="976"/>
      <c r="H50" s="335">
        <f>Water!G5</f>
        <v>0</v>
      </c>
      <c r="I50" s="981"/>
    </row>
    <row r="51" spans="2:12" s="967" customFormat="1" ht="15" customHeight="1">
      <c r="B51" s="322"/>
      <c r="C51" s="228" t="str">
        <f>Water!B6</f>
        <v>Water Sub-Metering</v>
      </c>
      <c r="D51" s="228" t="s">
        <v>681</v>
      </c>
      <c r="E51" s="229">
        <f>SUM(Water!E6:E7)</f>
        <v>2</v>
      </c>
      <c r="F51" s="321">
        <f>SUM(Water!F6:F7)</f>
        <v>0</v>
      </c>
      <c r="G51" s="976"/>
      <c r="H51" s="328">
        <f>SUM(Water!G6:G7)</f>
        <v>0</v>
      </c>
      <c r="I51" s="981"/>
    </row>
    <row r="52" spans="2:12" s="967" customFormat="1" ht="15" customHeight="1">
      <c r="B52" s="322"/>
      <c r="C52" s="228" t="str">
        <f>Water!B8</f>
        <v>Landscape Irrigation</v>
      </c>
      <c r="D52" s="228" t="s">
        <v>682</v>
      </c>
      <c r="E52" s="229">
        <f>IF(SUM(Water!E8:E9)=0,"na",SUM(Water!E8:E9))</f>
        <v>3</v>
      </c>
      <c r="F52" s="321">
        <f>IF($E$52="na","na", SUM(Water!F8:F9))</f>
        <v>0</v>
      </c>
      <c r="G52" s="976"/>
      <c r="H52" s="328">
        <f>IF($E$52="na","-", SUM(Water!G8:G9))</f>
        <v>0</v>
      </c>
      <c r="I52" s="981"/>
    </row>
    <row r="53" spans="2:12" s="967" customFormat="1" ht="15" customHeight="1">
      <c r="B53" s="322"/>
      <c r="C53" s="228" t="str">
        <f>Water!B11</f>
        <v>Fire System Water Consumption</v>
      </c>
      <c r="D53" s="228" t="s">
        <v>683</v>
      </c>
      <c r="E53" s="229">
        <f>IF(Water!E11=0,"na",Water!E11)</f>
        <v>1</v>
      </c>
      <c r="F53" s="321">
        <f>Water!F11</f>
        <v>0</v>
      </c>
      <c r="G53" s="976"/>
      <c r="H53" s="328">
        <f>IF($E$53="na","-",Water!G11)</f>
        <v>0</v>
      </c>
      <c r="I53" s="981"/>
    </row>
    <row r="54" spans="2:12" s="967" customFormat="1" ht="15" customHeight="1">
      <c r="B54" s="322"/>
      <c r="C54" s="228" t="str">
        <f>Water!B12</f>
        <v>Potable Water Efficient Appliances</v>
      </c>
      <c r="D54" s="228" t="s">
        <v>1072</v>
      </c>
      <c r="E54" s="229">
        <f>SUM(Water!E12:E13)</f>
        <v>2</v>
      </c>
      <c r="F54" s="321">
        <f>SUM(Water!F12:F13)</f>
        <v>0</v>
      </c>
      <c r="G54" s="976"/>
      <c r="H54" s="328">
        <f>SUM(Water!G12:G13)</f>
        <v>0</v>
      </c>
      <c r="I54" s="981"/>
    </row>
    <row r="55" spans="2:12" s="967" customFormat="1" ht="15" customHeight="1" thickBot="1">
      <c r="B55" s="322"/>
      <c r="C55" s="228" t="str">
        <f>Water!B14</f>
        <v>Swimming Pool / Spa Water Efficiency</v>
      </c>
      <c r="D55" s="228" t="s">
        <v>1073</v>
      </c>
      <c r="E55" s="229">
        <f>Water!E14</f>
        <v>2</v>
      </c>
      <c r="F55" s="502">
        <f>Water!F14</f>
        <v>0</v>
      </c>
      <c r="G55" s="976"/>
      <c r="H55" s="328">
        <f>Water!G14</f>
        <v>0</v>
      </c>
      <c r="I55" s="981"/>
    </row>
    <row r="56" spans="2:12" s="967" customFormat="1" ht="15" customHeight="1" thickBot="1">
      <c r="B56" s="323"/>
      <c r="C56" s="324"/>
      <c r="D56" s="325" t="s">
        <v>959</v>
      </c>
      <c r="E56" s="326">
        <f>Water!E15</f>
        <v>15</v>
      </c>
      <c r="F56" s="327">
        <f>SUM(F50:F55)</f>
        <v>0</v>
      </c>
      <c r="G56" s="977"/>
      <c r="H56" s="339">
        <f>SUM(H50:H55)</f>
        <v>0</v>
      </c>
      <c r="I56" s="982"/>
      <c r="J56" s="331">
        <f>F56/E56</f>
        <v>0</v>
      </c>
      <c r="K56" s="332">
        <v>0.12</v>
      </c>
      <c r="L56" s="333">
        <f>J56*K56*100</f>
        <v>0</v>
      </c>
    </row>
    <row r="57" spans="2:12" s="967" customFormat="1" ht="5.0999999999999996" customHeight="1" thickBot="1">
      <c r="B57" s="976"/>
      <c r="C57" s="976"/>
      <c r="D57" s="976"/>
      <c r="E57" s="975"/>
      <c r="F57" s="975"/>
      <c r="G57" s="977"/>
      <c r="H57" s="975"/>
      <c r="I57" s="982"/>
      <c r="J57" s="975"/>
      <c r="K57" s="975"/>
      <c r="L57" s="975"/>
    </row>
    <row r="58" spans="2:12" s="967" customFormat="1" ht="15.75">
      <c r="B58" s="1004" t="s">
        <v>1005</v>
      </c>
      <c r="C58" s="1005"/>
      <c r="D58" s="1005"/>
      <c r="E58" s="1006"/>
      <c r="F58" s="1007"/>
      <c r="G58" s="977"/>
      <c r="H58" s="1008"/>
      <c r="I58" s="982"/>
    </row>
    <row r="59" spans="2:12" s="967" customFormat="1" ht="15" customHeight="1">
      <c r="B59" s="322"/>
      <c r="C59" s="228" t="str">
        <f>Materials!B5</f>
        <v>Recycling Waste Storage</v>
      </c>
      <c r="D59" s="228" t="s">
        <v>450</v>
      </c>
      <c r="E59" s="229">
        <f>Materials!E5</f>
        <v>2</v>
      </c>
      <c r="F59" s="321">
        <f>Materials!F5</f>
        <v>0</v>
      </c>
      <c r="G59" s="979"/>
      <c r="H59" s="328">
        <f>Materials!G5</f>
        <v>0</v>
      </c>
      <c r="I59" s="981"/>
    </row>
    <row r="60" spans="2:12" s="967" customFormat="1" ht="15" customHeight="1">
      <c r="B60" s="322"/>
      <c r="C60" s="228" t="str">
        <f>Materials!B6</f>
        <v xml:space="preserve">Building Reuse </v>
      </c>
      <c r="D60" s="228" t="s">
        <v>451</v>
      </c>
      <c r="E60" s="229">
        <f>IF(Materials!E6=0,"na",Materials!E6)</f>
        <v>5</v>
      </c>
      <c r="F60" s="321">
        <f>IF(E60="na","na",Materials!F6)</f>
        <v>0</v>
      </c>
      <c r="G60" s="979"/>
      <c r="H60" s="328">
        <f>IF(E60="na","-",Materials!G6)</f>
        <v>0</v>
      </c>
      <c r="I60" s="981"/>
    </row>
    <row r="61" spans="2:12" s="967" customFormat="1" ht="15" customHeight="1">
      <c r="B61" s="322"/>
      <c r="C61" s="228" t="str">
        <f>Materials!B7</f>
        <v>Recycled Content &amp; Re-Used Materials</v>
      </c>
      <c r="D61" s="228" t="s">
        <v>452</v>
      </c>
      <c r="E61" s="229">
        <f>SUM(Materials!E7:E8)</f>
        <v>3</v>
      </c>
      <c r="F61" s="321">
        <f>SUM(Materials!F7:F8)</f>
        <v>0</v>
      </c>
      <c r="G61" s="979"/>
      <c r="H61" s="328">
        <f>SUM(Materials!G7:G8)</f>
        <v>0</v>
      </c>
      <c r="I61" s="981"/>
    </row>
    <row r="62" spans="2:12" s="967" customFormat="1" ht="15" customHeight="1">
      <c r="B62" s="322"/>
      <c r="C62" s="228" t="str">
        <f>Materials!B10</f>
        <v>Concrete</v>
      </c>
      <c r="D62" s="228" t="s">
        <v>454</v>
      </c>
      <c r="E62" s="229">
        <f>IF((SUM(Materials!E10:E11))=0,"na",(SUM(Materials!E10:E11)))</f>
        <v>3</v>
      </c>
      <c r="F62" s="321">
        <f>IF(E62="na","na",SUM(Materials!F10:F11))</f>
        <v>0</v>
      </c>
      <c r="G62" s="979"/>
      <c r="H62" s="328">
        <f>IF(E62="na","-",SUM(Materials!G10:G11))</f>
        <v>0</v>
      </c>
      <c r="I62" s="981"/>
    </row>
    <row r="63" spans="2:12" s="967" customFormat="1" ht="15" customHeight="1">
      <c r="B63" s="322"/>
      <c r="C63" s="228" t="str">
        <f>Materials!B12</f>
        <v>Steel</v>
      </c>
      <c r="D63" s="228" t="s">
        <v>455</v>
      </c>
      <c r="E63" s="229">
        <f>IF(SUM(Materials!E12:E13)=0,"na",SUM(Materials!E12:E13))</f>
        <v>3</v>
      </c>
      <c r="F63" s="321">
        <f>IF(E63="na","na",SUM(Materials!F12:F13))</f>
        <v>0</v>
      </c>
      <c r="G63" s="979"/>
      <c r="H63" s="328">
        <f>IF(E63="na","-",(SUM(Materials!G12:G13)))</f>
        <v>0</v>
      </c>
      <c r="I63" s="981"/>
    </row>
    <row r="64" spans="2:12" s="967" customFormat="1" ht="15" customHeight="1">
      <c r="B64" s="322"/>
      <c r="C64" s="228" t="str">
        <f>Materials!B14</f>
        <v>Sustainable Timber</v>
      </c>
      <c r="D64" s="228" t="s">
        <v>456</v>
      </c>
      <c r="E64" s="229">
        <f>IF(Materials!E14=0,"na",Materials!E14)</f>
        <v>2</v>
      </c>
      <c r="F64" s="321">
        <f>IF(E64="na","na",Materials!F14)</f>
        <v>0</v>
      </c>
      <c r="G64" s="979"/>
      <c r="H64" s="328">
        <f>IF(E64="na","-",Materials!G14)</f>
        <v>0</v>
      </c>
      <c r="I64" s="981"/>
    </row>
    <row r="65" spans="2:12" s="967" customFormat="1" ht="15" customHeight="1">
      <c r="B65" s="322"/>
      <c r="C65" s="228" t="str">
        <f>Materials!B16</f>
        <v>Dematerialisation</v>
      </c>
      <c r="D65" s="228" t="s">
        <v>457</v>
      </c>
      <c r="E65" s="229">
        <f>Materials!E16</f>
        <v>2</v>
      </c>
      <c r="F65" s="321">
        <f>Materials!F16</f>
        <v>0</v>
      </c>
      <c r="G65" s="979"/>
      <c r="H65" s="328">
        <f>Materials!G16</f>
        <v>0</v>
      </c>
      <c r="I65" s="981"/>
    </row>
    <row r="66" spans="2:12" s="967" customFormat="1" ht="15" customHeight="1">
      <c r="B66" s="322"/>
      <c r="C66" s="228" t="str">
        <f>Materials!B20</f>
        <v>Local Sourcing</v>
      </c>
      <c r="D66" s="228" t="s">
        <v>458</v>
      </c>
      <c r="E66" s="229">
        <f>SUM(Materials!E20:E21)</f>
        <v>2</v>
      </c>
      <c r="F66" s="321">
        <f>SUM(Materials!F20:F21)</f>
        <v>0</v>
      </c>
      <c r="G66" s="979"/>
      <c r="H66" s="328">
        <f>SUM(Materials!H20:H21)</f>
        <v>0</v>
      </c>
      <c r="I66" s="981"/>
    </row>
    <row r="67" spans="2:12" s="967" customFormat="1" ht="15" customHeight="1">
      <c r="B67" s="322"/>
      <c r="C67" s="228" t="str">
        <f>Materials!B22</f>
        <v>Efficient Dwelling Size</v>
      </c>
      <c r="D67" s="228" t="s">
        <v>1086</v>
      </c>
      <c r="E67" s="229">
        <f>Materials!E22</f>
        <v>1</v>
      </c>
      <c r="F67" s="321">
        <f>Materials!F22</f>
        <v>0</v>
      </c>
      <c r="G67" s="979"/>
      <c r="H67" s="328">
        <f>Materials!G22</f>
        <v>0</v>
      </c>
      <c r="I67" s="981"/>
    </row>
    <row r="68" spans="2:12" s="967" customFormat="1" ht="15" customHeight="1" thickBot="1">
      <c r="B68" s="322"/>
      <c r="C68" s="228" t="str">
        <f>Materials!B23</f>
        <v>Masonry</v>
      </c>
      <c r="D68" s="228" t="s">
        <v>1088</v>
      </c>
      <c r="E68" s="229">
        <f>IF(Materials!E23=0,"na",Materials!E23)</f>
        <v>2</v>
      </c>
      <c r="F68" s="321">
        <f>IF(E68="na","na",SUM(Materials!F23))</f>
        <v>0</v>
      </c>
      <c r="G68" s="979"/>
      <c r="H68" s="329">
        <f>IF(E68="na","-",Materials!G23)</f>
        <v>0</v>
      </c>
      <c r="I68" s="981"/>
    </row>
    <row r="69" spans="2:12" s="967" customFormat="1" ht="15" customHeight="1" thickBot="1">
      <c r="B69" s="323"/>
      <c r="C69" s="324"/>
      <c r="D69" s="325" t="s">
        <v>959</v>
      </c>
      <c r="E69" s="326">
        <f>Materials!E25</f>
        <v>25</v>
      </c>
      <c r="F69" s="327">
        <f>SUM(F59:F68)</f>
        <v>0</v>
      </c>
      <c r="G69" s="977"/>
      <c r="H69" s="330">
        <f>SUM(H59:H68)</f>
        <v>0</v>
      </c>
      <c r="I69" s="982"/>
      <c r="J69" s="331">
        <f>F69/E69</f>
        <v>0</v>
      </c>
      <c r="K69" s="332">
        <v>0.17</v>
      </c>
      <c r="L69" s="333">
        <f>J69*K69*100</f>
        <v>0</v>
      </c>
    </row>
    <row r="70" spans="2:12" s="967" customFormat="1" ht="5.0999999999999996" customHeight="1" thickBot="1">
      <c r="B70" s="976"/>
      <c r="C70" s="976"/>
      <c r="D70" s="976"/>
      <c r="E70" s="975"/>
      <c r="F70" s="975"/>
      <c r="G70" s="977"/>
      <c r="H70" s="975"/>
      <c r="I70" s="982"/>
      <c r="J70" s="975"/>
      <c r="K70" s="975"/>
      <c r="L70" s="975"/>
    </row>
    <row r="71" spans="2:12" s="967" customFormat="1" ht="15.75">
      <c r="B71" s="1004" t="s">
        <v>951</v>
      </c>
      <c r="C71" s="1005"/>
      <c r="D71" s="1005"/>
      <c r="E71" s="1006"/>
      <c r="F71" s="1007"/>
      <c r="G71" s="977"/>
      <c r="H71" s="1008"/>
      <c r="I71" s="982"/>
    </row>
    <row r="72" spans="2:12" s="967" customFormat="1" ht="15" customHeight="1">
      <c r="B72" s="322"/>
      <c r="C72" s="228" t="str">
        <f>'Land Use &amp; Ecology'!B5</f>
        <v>Conditional Requirement</v>
      </c>
      <c r="D72" s="228" t="s">
        <v>1229</v>
      </c>
      <c r="E72" s="229" t="str">
        <f>"0"</f>
        <v>0</v>
      </c>
      <c r="F72" s="500" t="str">
        <f>IF('Land Use &amp; Ecology'!O2="Yes","Achieved","Not Achieved")</f>
        <v>Not Achieved</v>
      </c>
      <c r="H72" s="335" t="str">
        <f>"-"</f>
        <v>-</v>
      </c>
      <c r="I72" s="981"/>
    </row>
    <row r="73" spans="2:12" s="967" customFormat="1" ht="15" customHeight="1">
      <c r="B73" s="322"/>
      <c r="C73" s="228" t="str">
        <f>'Land Use &amp; Ecology'!B8</f>
        <v>Topsoil</v>
      </c>
      <c r="D73" s="228" t="s">
        <v>724</v>
      </c>
      <c r="E73" s="229">
        <f>'Land Use &amp; Ecology'!E8</f>
        <v>1</v>
      </c>
      <c r="F73" s="321">
        <f>'Land Use &amp; Ecology'!F8</f>
        <v>0</v>
      </c>
      <c r="H73" s="328">
        <f>'Land Use &amp; Ecology'!G8</f>
        <v>0</v>
      </c>
      <c r="I73" s="981"/>
    </row>
    <row r="74" spans="2:12" s="967" customFormat="1" ht="15" customHeight="1">
      <c r="B74" s="322"/>
      <c r="C74" s="228" t="str">
        <f>'Land Use &amp; Ecology'!B9</f>
        <v>Reuse of Land</v>
      </c>
      <c r="D74" s="228" t="s">
        <v>459</v>
      </c>
      <c r="E74" s="229">
        <f>SUM('Land Use &amp; Ecology'!E9:E10)</f>
        <v>2</v>
      </c>
      <c r="F74" s="321">
        <f>SUM('Land Use &amp; Ecology'!F9:F10)</f>
        <v>0</v>
      </c>
      <c r="H74" s="328">
        <f>SUM('Land Use &amp; Ecology'!G9:G10)</f>
        <v>0</v>
      </c>
      <c r="I74" s="981"/>
    </row>
    <row r="75" spans="2:12" s="967" customFormat="1" ht="15" customHeight="1">
      <c r="B75" s="322"/>
      <c r="C75" s="228" t="str">
        <f>'Land Use &amp; Ecology'!B11</f>
        <v>Reclaimed Contaminated Land</v>
      </c>
      <c r="D75" s="228" t="s">
        <v>460</v>
      </c>
      <c r="E75" s="229">
        <f>IF('Land Use &amp; Ecology'!E11=0,"na",'Land Use &amp; Ecology'!E11)</f>
        <v>2</v>
      </c>
      <c r="F75" s="321">
        <f>IF(E75=0,"na",'Land Use &amp; Ecology'!F11)</f>
        <v>0</v>
      </c>
      <c r="H75" s="328">
        <f>IF(E75="na","-",'Land Use &amp; Ecology'!G11)</f>
        <v>0</v>
      </c>
      <c r="I75" s="981"/>
    </row>
    <row r="76" spans="2:12" s="967" customFormat="1" ht="15" customHeight="1">
      <c r="B76" s="322"/>
      <c r="C76" s="228" t="str">
        <f>'Land Use &amp; Ecology'!B12</f>
        <v>Change of Ecological Value</v>
      </c>
      <c r="D76" s="228" t="s">
        <v>461</v>
      </c>
      <c r="E76" s="229">
        <f>'Land Use &amp; Ecology'!E12</f>
        <v>4</v>
      </c>
      <c r="F76" s="321">
        <f>'Land Use &amp; Ecology'!F12</f>
        <v>0</v>
      </c>
      <c r="H76" s="328">
        <f>'Land Use &amp; Ecology'!G12</f>
        <v>0</v>
      </c>
      <c r="I76" s="981"/>
    </row>
    <row r="77" spans="2:12" s="967" customFormat="1" ht="15" customHeight="1">
      <c r="B77" s="322"/>
      <c r="C77" s="228" t="str">
        <f>'Land Use &amp; Ecology'!B13</f>
        <v>Urban Heat Island</v>
      </c>
      <c r="D77" s="228" t="s">
        <v>1230</v>
      </c>
      <c r="E77" s="229">
        <f>SUM('Land Use &amp; Ecology'!E13:E14)</f>
        <v>2</v>
      </c>
      <c r="F77" s="321">
        <f>SUM('Land Use &amp; Ecology'!F13:F14)</f>
        <v>0</v>
      </c>
      <c r="H77" s="328">
        <f>SUM('Land Use &amp; Ecology'!G13:G14)</f>
        <v>0</v>
      </c>
      <c r="I77" s="981"/>
    </row>
    <row r="78" spans="2:12" s="967" customFormat="1" ht="15" customHeight="1">
      <c r="B78" s="322"/>
      <c r="C78" s="228" t="str">
        <f>'Land Use &amp; Ecology'!B15</f>
        <v>Outdoor Communal Facilities</v>
      </c>
      <c r="D78" s="228" t="s">
        <v>1067</v>
      </c>
      <c r="E78" s="229">
        <f>'Land Use &amp; Ecology'!E15</f>
        <v>2</v>
      </c>
      <c r="F78" s="321">
        <f>'Land Use &amp; Ecology'!F15</f>
        <v>0</v>
      </c>
      <c r="H78" s="328">
        <f>'Land Use &amp; Ecology'!G15</f>
        <v>0</v>
      </c>
      <c r="I78" s="981"/>
    </row>
    <row r="79" spans="2:12" s="967" customFormat="1" ht="13.5" thickBot="1">
      <c r="B79" s="322"/>
      <c r="C79" s="488" t="str">
        <f>'Land Use &amp; Ecology'!B16</f>
        <v>Urban Consolidation</v>
      </c>
      <c r="D79" s="228" t="s">
        <v>1221</v>
      </c>
      <c r="E79" s="229">
        <f>IF('Land Use &amp; Ecology'!E16=0,"na",'Land Use &amp; Ecology'!E16)</f>
        <v>1</v>
      </c>
      <c r="F79" s="321">
        <f>IF('Land Use &amp; Ecology'!F16="na","na",'Land Use &amp; Ecology'!F16)</f>
        <v>0</v>
      </c>
      <c r="H79" s="329">
        <f>IF(E79="na","-",'Land Use &amp; Ecology'!G16)</f>
        <v>0</v>
      </c>
      <c r="I79" s="981"/>
    </row>
    <row r="80" spans="2:12" s="967" customFormat="1" ht="15" customHeight="1" thickBot="1">
      <c r="B80" s="323"/>
      <c r="C80" s="324"/>
      <c r="D80" s="325" t="s">
        <v>959</v>
      </c>
      <c r="E80" s="326">
        <f>SUM(E73:E79)</f>
        <v>14</v>
      </c>
      <c r="F80" s="327">
        <f>SUM(F73:F79)</f>
        <v>0</v>
      </c>
      <c r="G80" s="977"/>
      <c r="H80" s="339">
        <f>SUM(H73:H79)</f>
        <v>0</v>
      </c>
      <c r="I80" s="982"/>
      <c r="J80" s="331">
        <f>F80/E80</f>
        <v>0</v>
      </c>
      <c r="K80" s="332">
        <v>0.09</v>
      </c>
      <c r="L80" s="333">
        <f>J80*K80*100</f>
        <v>0</v>
      </c>
    </row>
    <row r="81" spans="2:12" s="967" customFormat="1" ht="5.0999999999999996" customHeight="1" thickBot="1">
      <c r="B81" s="976"/>
      <c r="C81" s="976"/>
      <c r="D81" s="976"/>
      <c r="E81" s="975"/>
      <c r="F81" s="975"/>
      <c r="G81" s="977"/>
      <c r="H81" s="975"/>
      <c r="I81" s="982"/>
      <c r="J81" s="975"/>
      <c r="K81" s="975"/>
      <c r="L81" s="975"/>
    </row>
    <row r="82" spans="2:12" s="967" customFormat="1" ht="16.5" customHeight="1">
      <c r="B82" s="1004" t="s">
        <v>952</v>
      </c>
      <c r="C82" s="1005"/>
      <c r="D82" s="1005"/>
      <c r="E82" s="1006"/>
      <c r="F82" s="1007"/>
      <c r="G82" s="977"/>
      <c r="H82" s="1008"/>
      <c r="I82" s="982"/>
    </row>
    <row r="83" spans="2:12" s="967" customFormat="1" ht="15" customHeight="1">
      <c r="B83" s="322"/>
      <c r="C83" s="228" t="str">
        <f>Emissions!B5</f>
        <v>Refrigerant / Gaseous ODP</v>
      </c>
      <c r="D83" s="228" t="s">
        <v>725</v>
      </c>
      <c r="E83" s="229">
        <f>Emissions!E5</f>
        <v>1</v>
      </c>
      <c r="F83" s="321">
        <f>Emissions!F5</f>
        <v>0</v>
      </c>
      <c r="G83" s="976"/>
      <c r="H83" s="328">
        <f>Emissions!G5</f>
        <v>0</v>
      </c>
      <c r="I83" s="981"/>
    </row>
    <row r="84" spans="2:12" s="967" customFormat="1" ht="15" customHeight="1">
      <c r="B84" s="322"/>
      <c r="C84" s="228" t="str">
        <f>Emissions!B6</f>
        <v>Refrigerant GWP</v>
      </c>
      <c r="D84" s="228" t="s">
        <v>726</v>
      </c>
      <c r="E84" s="229">
        <f>Emissions!E6</f>
        <v>2</v>
      </c>
      <c r="F84" s="321">
        <f>Emissions!F6</f>
        <v>0</v>
      </c>
      <c r="G84" s="976"/>
      <c r="H84" s="328">
        <f>Emissions!G6</f>
        <v>0</v>
      </c>
      <c r="I84" s="981"/>
    </row>
    <row r="85" spans="2:12" s="967" customFormat="1" ht="15" customHeight="1">
      <c r="B85" s="322"/>
      <c r="C85" s="228" t="str">
        <f>Emissions!B8</f>
        <v>Insulant ODP</v>
      </c>
      <c r="D85" s="228" t="s">
        <v>728</v>
      </c>
      <c r="E85" s="229">
        <f>Emissions!E8</f>
        <v>1</v>
      </c>
      <c r="F85" s="321">
        <f>Emissions!F8</f>
        <v>0</v>
      </c>
      <c r="G85" s="976"/>
      <c r="H85" s="328">
        <f>Emissions!G8</f>
        <v>0</v>
      </c>
      <c r="I85" s="981"/>
    </row>
    <row r="86" spans="2:12" s="967" customFormat="1" ht="15" customHeight="1">
      <c r="B86" s="322"/>
      <c r="C86" s="228" t="str">
        <f>Emissions!B9</f>
        <v>Watercourse Pollution</v>
      </c>
      <c r="D86" s="228" t="s">
        <v>729</v>
      </c>
      <c r="E86" s="229">
        <f>SUM(Emissions!E9:E12)</f>
        <v>4</v>
      </c>
      <c r="F86" s="321">
        <f>SUM(Emissions!F9:F12)</f>
        <v>0</v>
      </c>
      <c r="G86" s="976"/>
      <c r="H86" s="328">
        <f>SUM(Emissions!G9:G12)</f>
        <v>0</v>
      </c>
      <c r="I86" s="981"/>
    </row>
    <row r="87" spans="2:12" s="967" customFormat="1" ht="15" customHeight="1">
      <c r="B87" s="322"/>
      <c r="C87" s="228" t="str">
        <f>Emissions!B13</f>
        <v>Discharge to Sewer</v>
      </c>
      <c r="D87" s="228" t="s">
        <v>730</v>
      </c>
      <c r="E87" s="229">
        <f>SUM(Emissions!E13:E14)</f>
        <v>5</v>
      </c>
      <c r="F87" s="321">
        <f>SUM(Emissions!F13:F14)</f>
        <v>0</v>
      </c>
      <c r="G87" s="976"/>
      <c r="H87" s="328">
        <f>SUM(Emissions!G13:G14)</f>
        <v>0</v>
      </c>
      <c r="I87" s="981"/>
    </row>
    <row r="88" spans="2:12" s="967" customFormat="1" ht="15" customHeight="1">
      <c r="B88" s="322"/>
      <c r="C88" s="228" t="str">
        <f>Emissions!B15</f>
        <v>Light Pollution</v>
      </c>
      <c r="D88" s="228" t="s">
        <v>731</v>
      </c>
      <c r="E88" s="229">
        <f>Emissions!E15</f>
        <v>1</v>
      </c>
      <c r="F88" s="321">
        <f>Emissions!F15</f>
        <v>0</v>
      </c>
      <c r="G88" s="976"/>
      <c r="H88" s="328">
        <f>Emissions!G15</f>
        <v>0</v>
      </c>
      <c r="I88" s="981"/>
    </row>
    <row r="89" spans="2:12" s="967" customFormat="1" ht="15" customHeight="1" thickBot="1">
      <c r="B89" s="322"/>
      <c r="C89" s="228" t="str">
        <f>Emissions!B17</f>
        <v>Boiler and Generator Emissions</v>
      </c>
      <c r="D89" s="228" t="s">
        <v>967</v>
      </c>
      <c r="E89" s="229">
        <f>IF(Emissions!E17=0,"na",Emissions!E17)</f>
        <v>1</v>
      </c>
      <c r="F89" s="321">
        <f>IF(E89="na","na",Emissions!F17)</f>
        <v>0</v>
      </c>
      <c r="G89" s="976"/>
      <c r="H89" s="328">
        <f>IF(E89="na","-",Emissions!G17)</f>
        <v>0</v>
      </c>
      <c r="I89" s="981"/>
    </row>
    <row r="90" spans="2:12" s="967" customFormat="1" ht="15" customHeight="1" thickBot="1">
      <c r="B90" s="323"/>
      <c r="C90" s="324"/>
      <c r="D90" s="325" t="s">
        <v>959</v>
      </c>
      <c r="E90" s="326">
        <f>SUM(E83:E89)</f>
        <v>15</v>
      </c>
      <c r="F90" s="327">
        <f>SUM(F83:F89)</f>
        <v>0</v>
      </c>
      <c r="G90" s="977"/>
      <c r="H90" s="339">
        <f>SUM(H83:H89)</f>
        <v>0</v>
      </c>
      <c r="I90" s="982"/>
      <c r="J90" s="331">
        <f>F90/E90</f>
        <v>0</v>
      </c>
      <c r="K90" s="332">
        <v>7.0000000000000007E-2</v>
      </c>
      <c r="L90" s="333">
        <f>J90*K90*100</f>
        <v>0</v>
      </c>
    </row>
    <row r="91" spans="2:12" s="967" customFormat="1" ht="33" customHeight="1" thickBot="1">
      <c r="B91" s="976"/>
      <c r="D91" s="983"/>
      <c r="E91" s="975"/>
      <c r="F91" s="975"/>
      <c r="G91" s="977"/>
      <c r="H91" s="984"/>
      <c r="I91" s="982"/>
      <c r="J91" s="984"/>
      <c r="K91" s="985" t="s">
        <v>960</v>
      </c>
      <c r="L91" s="986">
        <f>L15+L27+L39+L47+L56+L69+L80+L90</f>
        <v>0</v>
      </c>
    </row>
    <row r="92" spans="2:12" s="967" customFormat="1" ht="15.75">
      <c r="B92" s="1004" t="s">
        <v>1000</v>
      </c>
      <c r="C92" s="1005"/>
      <c r="D92" s="1005"/>
      <c r="E92" s="1006"/>
      <c r="F92" s="1007"/>
      <c r="G92" s="977"/>
      <c r="H92" s="1008"/>
      <c r="I92" s="982"/>
      <c r="K92" s="987"/>
    </row>
    <row r="93" spans="2:12" s="967" customFormat="1" ht="15" customHeight="1">
      <c r="B93" s="322"/>
      <c r="C93" s="228" t="str">
        <f>Innovation!B5</f>
        <v>Innovative Strategies &amp; Technologies</v>
      </c>
      <c r="D93" s="228" t="s">
        <v>1008</v>
      </c>
      <c r="E93" s="229">
        <v>5</v>
      </c>
      <c r="F93" s="321">
        <f>Innovation!F5</f>
        <v>0</v>
      </c>
      <c r="G93" s="977"/>
      <c r="H93" s="328">
        <f>Innovation!G5</f>
        <v>0</v>
      </c>
      <c r="I93" s="982"/>
    </row>
    <row r="94" spans="2:12" s="967" customFormat="1" ht="15" customHeight="1">
      <c r="B94" s="322"/>
      <c r="C94" s="228" t="str">
        <f>Innovation!B6</f>
        <v>Exceeding Green Star SA Benchmarks</v>
      </c>
      <c r="D94" s="228" t="s">
        <v>673</v>
      </c>
      <c r="E94" s="229">
        <v>5</v>
      </c>
      <c r="F94" s="321">
        <f>Innovation!F6</f>
        <v>0</v>
      </c>
      <c r="G94" s="977"/>
      <c r="H94" s="328">
        <f>Innovation!G6</f>
        <v>0</v>
      </c>
      <c r="I94" s="982"/>
    </row>
    <row r="95" spans="2:12" s="967" customFormat="1" ht="15" customHeight="1" thickBot="1">
      <c r="B95" s="322"/>
      <c r="C95" s="228" t="str">
        <f>Innovation!B7</f>
        <v xml:space="preserve">Environmental Design Initiatives </v>
      </c>
      <c r="D95" s="228" t="s">
        <v>674</v>
      </c>
      <c r="E95" s="229">
        <v>5</v>
      </c>
      <c r="F95" s="321">
        <f>Innovation!F7</f>
        <v>0</v>
      </c>
      <c r="G95" s="977"/>
      <c r="H95" s="328">
        <f>Innovation!G7</f>
        <v>0</v>
      </c>
      <c r="I95" s="982"/>
    </row>
    <row r="96" spans="2:12" s="967" customFormat="1" ht="15" customHeight="1" thickBot="1">
      <c r="B96" s="323"/>
      <c r="C96" s="324"/>
      <c r="D96" s="325" t="s">
        <v>959</v>
      </c>
      <c r="E96" s="326">
        <f>Innovation!E8</f>
        <v>5</v>
      </c>
      <c r="F96" s="327">
        <f>SUM(F93:F95)</f>
        <v>0</v>
      </c>
      <c r="G96" s="977"/>
      <c r="H96" s="339">
        <f>SUM(H93:H95)</f>
        <v>0</v>
      </c>
      <c r="I96" s="982"/>
      <c r="J96" s="346" t="s">
        <v>961</v>
      </c>
      <c r="K96" s="347"/>
      <c r="L96" s="348">
        <f>F96</f>
        <v>0</v>
      </c>
    </row>
    <row r="97" spans="2:14" s="967" customFormat="1" hidden="1">
      <c r="B97" s="254"/>
      <c r="C97" s="254"/>
      <c r="D97" s="254"/>
      <c r="E97" s="253"/>
      <c r="F97" s="253"/>
      <c r="G97" s="255"/>
      <c r="H97" s="253"/>
      <c r="I97" s="256"/>
      <c r="J97" s="253"/>
      <c r="K97" s="253"/>
      <c r="L97" s="253"/>
    </row>
    <row r="98" spans="2:14" s="967" customFormat="1" ht="35.25" customHeight="1">
      <c r="B98" s="976"/>
      <c r="D98" s="983"/>
      <c r="E98" s="975"/>
      <c r="F98" s="975"/>
      <c r="G98" s="977"/>
      <c r="H98" s="988"/>
      <c r="I98" s="982"/>
      <c r="J98" s="988"/>
      <c r="K98" s="985" t="s">
        <v>962</v>
      </c>
      <c r="L98" s="986">
        <f>L91+L96</f>
        <v>0</v>
      </c>
      <c r="N98" s="968"/>
    </row>
    <row r="99" spans="2:14" s="967" customFormat="1" ht="15.75">
      <c r="B99" s="976"/>
      <c r="C99" s="976"/>
      <c r="D99" s="976"/>
      <c r="E99" s="975"/>
      <c r="F99" s="975"/>
      <c r="G99" s="977"/>
      <c r="H99" s="975"/>
      <c r="I99" s="982"/>
      <c r="J99" s="975"/>
      <c r="K99" s="975"/>
      <c r="L99" s="975"/>
      <c r="N99" s="969"/>
    </row>
    <row r="100" spans="2:14" s="967" customFormat="1" ht="15.75">
      <c r="B100" s="976"/>
      <c r="D100" s="976"/>
      <c r="E100" s="975"/>
      <c r="F100" s="975"/>
      <c r="G100" s="977"/>
      <c r="I100" s="982"/>
      <c r="J100" s="975"/>
      <c r="K100" s="975"/>
      <c r="L100" s="989"/>
      <c r="N100" s="969"/>
    </row>
    <row r="101" spans="2:14" s="967" customFormat="1" ht="15.75">
      <c r="B101" s="976"/>
      <c r="C101" s="976"/>
      <c r="D101" s="976"/>
      <c r="E101" s="975"/>
      <c r="F101" s="975"/>
      <c r="G101" s="977"/>
      <c r="H101" s="975"/>
      <c r="I101" s="982"/>
      <c r="J101" s="975"/>
      <c r="K101" s="975"/>
      <c r="L101" s="975"/>
      <c r="N101" s="969"/>
    </row>
    <row r="102" spans="2:14">
      <c r="B102" s="990"/>
      <c r="C102" s="990"/>
      <c r="D102" s="990"/>
      <c r="E102" s="991"/>
      <c r="F102" s="991"/>
      <c r="G102" s="992"/>
      <c r="H102" s="991"/>
      <c r="I102" s="993"/>
      <c r="J102" s="991"/>
    </row>
    <row r="103" spans="2:14" ht="12.75" customHeight="1">
      <c r="B103" s="3813" t="s">
        <v>1999</v>
      </c>
      <c r="C103" s="3814"/>
      <c r="D103" s="3814"/>
      <c r="E103" s="3814"/>
      <c r="F103" s="3814"/>
      <c r="G103" s="3814"/>
      <c r="H103" s="3815"/>
      <c r="I103" s="997"/>
      <c r="J103" s="3825" t="s">
        <v>958</v>
      </c>
      <c r="K103" s="3811" t="s">
        <v>996</v>
      </c>
    </row>
    <row r="104" spans="2:14">
      <c r="B104" s="3816"/>
      <c r="C104" s="3817"/>
      <c r="D104" s="3817"/>
      <c r="E104" s="3817"/>
      <c r="F104" s="3817"/>
      <c r="G104" s="3817"/>
      <c r="H104" s="3818"/>
      <c r="J104" s="3826"/>
      <c r="K104" s="3812"/>
    </row>
    <row r="105" spans="2:14">
      <c r="B105" s="3816"/>
      <c r="C105" s="3817"/>
      <c r="D105" s="3817"/>
      <c r="E105" s="3817"/>
      <c r="F105" s="3817"/>
      <c r="G105" s="3817"/>
      <c r="H105" s="3818"/>
      <c r="J105" s="275" t="s">
        <v>963</v>
      </c>
      <c r="K105" s="276" t="s">
        <v>910</v>
      </c>
    </row>
    <row r="106" spans="2:14">
      <c r="B106" s="3819"/>
      <c r="C106" s="3820"/>
      <c r="D106" s="3820"/>
      <c r="E106" s="3820"/>
      <c r="F106" s="3820"/>
      <c r="G106" s="3820"/>
      <c r="H106" s="3821"/>
      <c r="J106" s="275" t="s">
        <v>964</v>
      </c>
      <c r="K106" s="276" t="s">
        <v>344</v>
      </c>
    </row>
    <row r="107" spans="2:14">
      <c r="B107" s="3819"/>
      <c r="C107" s="3820"/>
      <c r="D107" s="3820"/>
      <c r="E107" s="3820"/>
      <c r="F107" s="3820"/>
      <c r="G107" s="3820"/>
      <c r="H107" s="3821"/>
      <c r="J107" s="275" t="s">
        <v>965</v>
      </c>
      <c r="K107" s="277" t="s">
        <v>620</v>
      </c>
    </row>
    <row r="108" spans="2:14">
      <c r="B108" s="3819"/>
      <c r="C108" s="3820"/>
      <c r="D108" s="3820"/>
      <c r="E108" s="3820"/>
      <c r="F108" s="3820"/>
      <c r="G108" s="3820"/>
      <c r="H108" s="3821"/>
    </row>
    <row r="109" spans="2:14">
      <c r="B109" s="3819"/>
      <c r="C109" s="3820"/>
      <c r="D109" s="3820"/>
      <c r="E109" s="3820"/>
      <c r="F109" s="3820"/>
      <c r="G109" s="3820"/>
      <c r="H109" s="3821"/>
    </row>
    <row r="110" spans="2:14">
      <c r="B110" s="3822"/>
      <c r="C110" s="3823"/>
      <c r="D110" s="3823"/>
      <c r="E110" s="3823"/>
      <c r="F110" s="3823"/>
      <c r="G110" s="3823"/>
      <c r="H110" s="3824"/>
    </row>
  </sheetData>
  <sheetProtection password="AD9B" sheet="1" objects="1" scenarios="1"/>
  <mergeCells count="4">
    <mergeCell ref="K103:K104"/>
    <mergeCell ref="B103:H110"/>
    <mergeCell ref="J103:J104"/>
    <mergeCell ref="E2:L3"/>
  </mergeCells>
  <phoneticPr fontId="0"/>
  <printOptions horizontalCentered="1"/>
  <pageMargins left="0.59055118110236227" right="0.59055118110236227" top="0.47244094488188981" bottom="0.47244094488188981" header="0.23622047244094491" footer="0.35433070866141736"/>
  <pageSetup paperSize="8" scale="86" fitToHeight="2" orientation="portrait" blackAndWhite="1" r:id="rId1"/>
  <headerFooter alignWithMargins="0">
    <oddHeader>&amp;LGreen Building Council of South Africa&amp;R&amp;T   &amp;D</oddHeader>
    <oddFooter>&amp;L&amp;F&amp;CPage &amp;P of &amp;N&amp;R&amp;A</oddFooter>
  </headerFooter>
  <rowBreaks count="1" manualBreakCount="1">
    <brk id="69" min="1" max="11" man="1"/>
  </rowBreaks>
  <ignoredErrors>
    <ignoredError sqref="E9:F9 F61:F63 E11:F11 F22:F23 H22:H23 H9 H11 F31:F33 H31:H33 E33 H36 F43:F44 H43:H45 E51:F51 H51:H52 F52 E54:F54 H54 H61:H63 E66:F66 F74 H74 F77 H77 E86:F86 H86:H87 E45 F36" formulaRange="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I5"/>
  <sheetViews>
    <sheetView zoomScale="85" zoomScaleNormal="85" workbookViewId="0">
      <selection activeCell="K19" sqref="K19"/>
    </sheetView>
  </sheetViews>
  <sheetFormatPr defaultColWidth="10.75" defaultRowHeight="12.75"/>
  <cols>
    <col min="1" max="1" width="1.875" style="1015" customWidth="1"/>
    <col min="2" max="9" width="10.75" style="1015"/>
    <col min="10" max="10" width="19.25" style="1015" customWidth="1"/>
    <col min="11" max="16384" width="10.75" style="1015"/>
  </cols>
  <sheetData>
    <row r="1" spans="2:9" ht="24" customHeight="1">
      <c r="B1" s="1014" t="str">
        <f>'Building Input'!C1</f>
        <v>Green Star SA - Multi Unit Residential v1</v>
      </c>
    </row>
    <row r="2" spans="2:9" ht="30" customHeight="1">
      <c r="B2" s="1016" t="s">
        <v>973</v>
      </c>
    </row>
    <row r="3" spans="2:9" ht="19.5" customHeight="1">
      <c r="B3" s="1017" t="s">
        <v>831</v>
      </c>
      <c r="C3" s="1018"/>
      <c r="D3" s="1019" t="str">
        <f>IF('Building Input'!$D$5=0,"",'Building Input'!$D$5)</f>
        <v>Enter project name here</v>
      </c>
      <c r="E3" s="1018"/>
      <c r="F3" s="1018"/>
    </row>
    <row r="4" spans="2:9" ht="21" thickBot="1">
      <c r="B4" s="1020"/>
      <c r="D4" s="1021"/>
    </row>
    <row r="5" spans="2:9" ht="62.25" customHeight="1" thickBot="1">
      <c r="B5" s="3833" t="str">
        <f>IF('Credit Summary'!L98&lt;45,"Official GBCSA certification NOT permitted. The Project must achieve a minimum final point score of 45 weighted points for certification","The number of points inputted would equate to a "&amp;Calculation1!C61&amp;" rating, once certified.")</f>
        <v>Official GBCSA certification NOT permitted. The Project must achieve a minimum final point score of 45 weighted points for certification</v>
      </c>
      <c r="C5" s="3834"/>
      <c r="D5" s="3834"/>
      <c r="E5" s="3834"/>
      <c r="F5" s="3834"/>
      <c r="G5" s="3834"/>
      <c r="H5" s="3834"/>
      <c r="I5" s="3835"/>
    </row>
  </sheetData>
  <sheetProtection password="AD9B" sheet="1" objects="1" scenarios="1"/>
  <mergeCells count="1">
    <mergeCell ref="B5:I5"/>
  </mergeCells>
  <phoneticPr fontId="0"/>
  <pageMargins left="0.59055118110236227" right="0.59055118110236227" top="0.47244094488188981" bottom="0.47244094488188981" header="0.23622047244094491" footer="0.35433070866141736"/>
  <pageSetup paperSize="9" scale="74" fitToHeight="2" orientation="portrait" blackAndWhite="1" r:id="rId1"/>
  <headerFooter alignWithMargins="0">
    <oddHeader>&amp;LGreen Building Council of South Africa&amp;R&amp;T   &amp;D</oddHeader>
    <oddFooter>&amp;L&amp;F&amp;CPage &amp;P of &amp;N&amp;R&amp;A</oddFooter>
  </headerFooter>
  <rowBreaks count="1" manualBreakCount="1">
    <brk id="64" max="9" man="1"/>
  </row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BB6551"/>
  <sheetViews>
    <sheetView zoomScale="75" zoomScaleNormal="75" zoomScaleSheetLayoutView="85" workbookViewId="0">
      <selection activeCell="D82" sqref="D82"/>
    </sheetView>
  </sheetViews>
  <sheetFormatPr defaultColWidth="8" defaultRowHeight="12.75"/>
  <cols>
    <col min="1" max="1" width="8" style="1636" customWidth="1"/>
    <col min="2" max="2" width="26" style="1636" customWidth="1"/>
    <col min="3" max="3" width="12.375" style="1636" customWidth="1"/>
    <col min="4" max="9" width="8" style="1636" customWidth="1"/>
    <col min="10" max="15" width="9" style="1636" customWidth="1"/>
    <col min="16" max="16" width="4" style="1636" customWidth="1"/>
    <col min="17" max="17" width="16.5" style="1636" customWidth="1"/>
    <col min="18" max="18" width="14.75" style="1636" customWidth="1"/>
    <col min="19" max="62" width="9" style="1636" customWidth="1"/>
    <col min="63" max="223" width="8" style="1636"/>
    <col min="224" max="224" width="3.25" style="1636" customWidth="1"/>
    <col min="225" max="225" width="23.5" style="1636" customWidth="1"/>
    <col min="226" max="226" width="13.75" style="1636" customWidth="1"/>
    <col min="227" max="227" width="14.5" style="1636" customWidth="1"/>
    <col min="228" max="228" width="10" style="1636" customWidth="1"/>
    <col min="229" max="229" width="10.75" style="1636" customWidth="1"/>
    <col min="230" max="230" width="7.875" style="1636" customWidth="1"/>
    <col min="231" max="231" width="10.375" style="1636" customWidth="1"/>
    <col min="232" max="232" width="9.625" style="1636" customWidth="1"/>
    <col min="233" max="234" width="5" style="1636" customWidth="1"/>
    <col min="235" max="235" width="15.125" style="1636" customWidth="1"/>
    <col min="236" max="236" width="18.125" style="1636" customWidth="1"/>
    <col min="237" max="237" width="18.5" style="1636" customWidth="1"/>
    <col min="238" max="238" width="24.5" style="1636" customWidth="1"/>
    <col min="239" max="239" width="23.625" style="1636" customWidth="1"/>
    <col min="240" max="240" width="15.625" style="1636" customWidth="1"/>
    <col min="241" max="241" width="12.625" style="1636" customWidth="1"/>
    <col min="242" max="242" width="20" style="1636" customWidth="1"/>
    <col min="243" max="243" width="12.25" style="1636" customWidth="1"/>
    <col min="244" max="244" width="11.625" style="1636" customWidth="1"/>
    <col min="245" max="245" width="12.75" style="1636" customWidth="1"/>
    <col min="246" max="246" width="14.625" style="1636" customWidth="1"/>
    <col min="247" max="247" width="14.75" style="1636" customWidth="1"/>
    <col min="248" max="248" width="14.5" style="1636" customWidth="1"/>
    <col min="249" max="249" width="8" style="1636" customWidth="1"/>
    <col min="250" max="250" width="17.5" style="1636" customWidth="1"/>
    <col min="251" max="251" width="10.25" style="1636" customWidth="1"/>
    <col min="252" max="252" width="8" style="1636" customWidth="1"/>
    <col min="253" max="253" width="9.375" style="1636" customWidth="1"/>
    <col min="254" max="254" width="9.875" style="1636" customWidth="1"/>
    <col min="255" max="255" width="9.5" style="1636" customWidth="1"/>
    <col min="256" max="256" width="10.125" style="1636" customWidth="1"/>
    <col min="257" max="257" width="8" style="1636" customWidth="1"/>
    <col min="258" max="258" width="26" style="1636" customWidth="1"/>
    <col min="259" max="259" width="12.375" style="1636" customWidth="1"/>
    <col min="260" max="265" width="8" style="1636" customWidth="1"/>
    <col min="266" max="271" width="9" style="1636" customWidth="1"/>
    <col min="272" max="272" width="4" style="1636" customWidth="1"/>
    <col min="273" max="273" width="16.5" style="1636" customWidth="1"/>
    <col min="274" max="274" width="14.75" style="1636" customWidth="1"/>
    <col min="275" max="318" width="9" style="1636" customWidth="1"/>
    <col min="319" max="479" width="8" style="1636"/>
    <col min="480" max="480" width="3.25" style="1636" customWidth="1"/>
    <col min="481" max="481" width="23.5" style="1636" customWidth="1"/>
    <col min="482" max="482" width="13.75" style="1636" customWidth="1"/>
    <col min="483" max="483" width="14.5" style="1636" customWidth="1"/>
    <col min="484" max="484" width="10" style="1636" customWidth="1"/>
    <col min="485" max="485" width="10.75" style="1636" customWidth="1"/>
    <col min="486" max="486" width="7.875" style="1636" customWidth="1"/>
    <col min="487" max="487" width="10.375" style="1636" customWidth="1"/>
    <col min="488" max="488" width="9.625" style="1636" customWidth="1"/>
    <col min="489" max="490" width="5" style="1636" customWidth="1"/>
    <col min="491" max="491" width="15.125" style="1636" customWidth="1"/>
    <col min="492" max="492" width="18.125" style="1636" customWidth="1"/>
    <col min="493" max="493" width="18.5" style="1636" customWidth="1"/>
    <col min="494" max="494" width="24.5" style="1636" customWidth="1"/>
    <col min="495" max="495" width="23.625" style="1636" customWidth="1"/>
    <col min="496" max="496" width="15.625" style="1636" customWidth="1"/>
    <col min="497" max="497" width="12.625" style="1636" customWidth="1"/>
    <col min="498" max="498" width="20" style="1636" customWidth="1"/>
    <col min="499" max="499" width="12.25" style="1636" customWidth="1"/>
    <col min="500" max="500" width="11.625" style="1636" customWidth="1"/>
    <col min="501" max="501" width="12.75" style="1636" customWidth="1"/>
    <col min="502" max="502" width="14.625" style="1636" customWidth="1"/>
    <col min="503" max="503" width="14.75" style="1636" customWidth="1"/>
    <col min="504" max="504" width="14.5" style="1636" customWidth="1"/>
    <col min="505" max="505" width="8" style="1636" customWidth="1"/>
    <col min="506" max="506" width="17.5" style="1636" customWidth="1"/>
    <col min="507" max="507" width="10.25" style="1636" customWidth="1"/>
    <col min="508" max="508" width="8" style="1636" customWidth="1"/>
    <col min="509" max="509" width="9.375" style="1636" customWidth="1"/>
    <col min="510" max="510" width="9.875" style="1636" customWidth="1"/>
    <col min="511" max="511" width="9.5" style="1636" customWidth="1"/>
    <col min="512" max="512" width="10.125" style="1636" customWidth="1"/>
    <col min="513" max="513" width="8" style="1636" customWidth="1"/>
    <col min="514" max="514" width="26" style="1636" customWidth="1"/>
    <col min="515" max="515" width="12.375" style="1636" customWidth="1"/>
    <col min="516" max="521" width="8" style="1636" customWidth="1"/>
    <col min="522" max="527" width="9" style="1636" customWidth="1"/>
    <col min="528" max="528" width="4" style="1636" customWidth="1"/>
    <col min="529" max="529" width="16.5" style="1636" customWidth="1"/>
    <col min="530" max="530" width="14.75" style="1636" customWidth="1"/>
    <col min="531" max="574" width="9" style="1636" customWidth="1"/>
    <col min="575" max="735" width="8" style="1636"/>
    <col min="736" max="736" width="3.25" style="1636" customWidth="1"/>
    <col min="737" max="737" width="23.5" style="1636" customWidth="1"/>
    <col min="738" max="738" width="13.75" style="1636" customWidth="1"/>
    <col min="739" max="739" width="14.5" style="1636" customWidth="1"/>
    <col min="740" max="740" width="10" style="1636" customWidth="1"/>
    <col min="741" max="741" width="10.75" style="1636" customWidth="1"/>
    <col min="742" max="742" width="7.875" style="1636" customWidth="1"/>
    <col min="743" max="743" width="10.375" style="1636" customWidth="1"/>
    <col min="744" max="744" width="9.625" style="1636" customWidth="1"/>
    <col min="745" max="746" width="5" style="1636" customWidth="1"/>
    <col min="747" max="747" width="15.125" style="1636" customWidth="1"/>
    <col min="748" max="748" width="18.125" style="1636" customWidth="1"/>
    <col min="749" max="749" width="18.5" style="1636" customWidth="1"/>
    <col min="750" max="750" width="24.5" style="1636" customWidth="1"/>
    <col min="751" max="751" width="23.625" style="1636" customWidth="1"/>
    <col min="752" max="752" width="15.625" style="1636" customWidth="1"/>
    <col min="753" max="753" width="12.625" style="1636" customWidth="1"/>
    <col min="754" max="754" width="20" style="1636" customWidth="1"/>
    <col min="755" max="755" width="12.25" style="1636" customWidth="1"/>
    <col min="756" max="756" width="11.625" style="1636" customWidth="1"/>
    <col min="757" max="757" width="12.75" style="1636" customWidth="1"/>
    <col min="758" max="758" width="14.625" style="1636" customWidth="1"/>
    <col min="759" max="759" width="14.75" style="1636" customWidth="1"/>
    <col min="760" max="760" width="14.5" style="1636" customWidth="1"/>
    <col min="761" max="761" width="8" style="1636" customWidth="1"/>
    <col min="762" max="762" width="17.5" style="1636" customWidth="1"/>
    <col min="763" max="763" width="10.25" style="1636" customWidth="1"/>
    <col min="764" max="764" width="8" style="1636" customWidth="1"/>
    <col min="765" max="765" width="9.375" style="1636" customWidth="1"/>
    <col min="766" max="766" width="9.875" style="1636" customWidth="1"/>
    <col min="767" max="767" width="9.5" style="1636" customWidth="1"/>
    <col min="768" max="768" width="10.125" style="1636" customWidth="1"/>
    <col min="769" max="769" width="8" style="1636" customWidth="1"/>
    <col min="770" max="770" width="26" style="1636" customWidth="1"/>
    <col min="771" max="771" width="12.375" style="1636" customWidth="1"/>
    <col min="772" max="777" width="8" style="1636" customWidth="1"/>
    <col min="778" max="783" width="9" style="1636" customWidth="1"/>
    <col min="784" max="784" width="4" style="1636" customWidth="1"/>
    <col min="785" max="785" width="16.5" style="1636" customWidth="1"/>
    <col min="786" max="786" width="14.75" style="1636" customWidth="1"/>
    <col min="787" max="830" width="9" style="1636" customWidth="1"/>
    <col min="831" max="991" width="8" style="1636"/>
    <col min="992" max="992" width="3.25" style="1636" customWidth="1"/>
    <col min="993" max="993" width="23.5" style="1636" customWidth="1"/>
    <col min="994" max="994" width="13.75" style="1636" customWidth="1"/>
    <col min="995" max="995" width="14.5" style="1636" customWidth="1"/>
    <col min="996" max="996" width="10" style="1636" customWidth="1"/>
    <col min="997" max="997" width="10.75" style="1636" customWidth="1"/>
    <col min="998" max="998" width="7.875" style="1636" customWidth="1"/>
    <col min="999" max="999" width="10.375" style="1636" customWidth="1"/>
    <col min="1000" max="1000" width="9.625" style="1636" customWidth="1"/>
    <col min="1001" max="1002" width="5" style="1636" customWidth="1"/>
    <col min="1003" max="1003" width="15.125" style="1636" customWidth="1"/>
    <col min="1004" max="1004" width="18.125" style="1636" customWidth="1"/>
    <col min="1005" max="1005" width="18.5" style="1636" customWidth="1"/>
    <col min="1006" max="1006" width="24.5" style="1636" customWidth="1"/>
    <col min="1007" max="1007" width="23.625" style="1636" customWidth="1"/>
    <col min="1008" max="1008" width="15.625" style="1636" customWidth="1"/>
    <col min="1009" max="1009" width="12.625" style="1636" customWidth="1"/>
    <col min="1010" max="1010" width="20" style="1636" customWidth="1"/>
    <col min="1011" max="1011" width="12.25" style="1636" customWidth="1"/>
    <col min="1012" max="1012" width="11.625" style="1636" customWidth="1"/>
    <col min="1013" max="1013" width="12.75" style="1636" customWidth="1"/>
    <col min="1014" max="1014" width="14.625" style="1636" customWidth="1"/>
    <col min="1015" max="1015" width="14.75" style="1636" customWidth="1"/>
    <col min="1016" max="1016" width="14.5" style="1636" customWidth="1"/>
    <col min="1017" max="1017" width="8" style="1636" customWidth="1"/>
    <col min="1018" max="1018" width="17.5" style="1636" customWidth="1"/>
    <col min="1019" max="1019" width="10.25" style="1636" customWidth="1"/>
    <col min="1020" max="1020" width="8" style="1636" customWidth="1"/>
    <col min="1021" max="1021" width="9.375" style="1636" customWidth="1"/>
    <col min="1022" max="1022" width="9.875" style="1636" customWidth="1"/>
    <col min="1023" max="1023" width="9.5" style="1636" customWidth="1"/>
    <col min="1024" max="1024" width="10.125" style="1636" customWidth="1"/>
    <col min="1025" max="1025" width="8" style="1636" customWidth="1"/>
    <col min="1026" max="1026" width="26" style="1636" customWidth="1"/>
    <col min="1027" max="1027" width="12.375" style="1636" customWidth="1"/>
    <col min="1028" max="1033" width="8" style="1636" customWidth="1"/>
    <col min="1034" max="1039" width="9" style="1636" customWidth="1"/>
    <col min="1040" max="1040" width="4" style="1636" customWidth="1"/>
    <col min="1041" max="1041" width="16.5" style="1636" customWidth="1"/>
    <col min="1042" max="1042" width="14.75" style="1636" customWidth="1"/>
    <col min="1043" max="1086" width="9" style="1636" customWidth="1"/>
    <col min="1087" max="1247" width="8" style="1636"/>
    <col min="1248" max="1248" width="3.25" style="1636" customWidth="1"/>
    <col min="1249" max="1249" width="23.5" style="1636" customWidth="1"/>
    <col min="1250" max="1250" width="13.75" style="1636" customWidth="1"/>
    <col min="1251" max="1251" width="14.5" style="1636" customWidth="1"/>
    <col min="1252" max="1252" width="10" style="1636" customWidth="1"/>
    <col min="1253" max="1253" width="10.75" style="1636" customWidth="1"/>
    <col min="1254" max="1254" width="7.875" style="1636" customWidth="1"/>
    <col min="1255" max="1255" width="10.375" style="1636" customWidth="1"/>
    <col min="1256" max="1256" width="9.625" style="1636" customWidth="1"/>
    <col min="1257" max="1258" width="5" style="1636" customWidth="1"/>
    <col min="1259" max="1259" width="15.125" style="1636" customWidth="1"/>
    <col min="1260" max="1260" width="18.125" style="1636" customWidth="1"/>
    <col min="1261" max="1261" width="18.5" style="1636" customWidth="1"/>
    <col min="1262" max="1262" width="24.5" style="1636" customWidth="1"/>
    <col min="1263" max="1263" width="23.625" style="1636" customWidth="1"/>
    <col min="1264" max="1264" width="15.625" style="1636" customWidth="1"/>
    <col min="1265" max="1265" width="12.625" style="1636" customWidth="1"/>
    <col min="1266" max="1266" width="20" style="1636" customWidth="1"/>
    <col min="1267" max="1267" width="12.25" style="1636" customWidth="1"/>
    <col min="1268" max="1268" width="11.625" style="1636" customWidth="1"/>
    <col min="1269" max="1269" width="12.75" style="1636" customWidth="1"/>
    <col min="1270" max="1270" width="14.625" style="1636" customWidth="1"/>
    <col min="1271" max="1271" width="14.75" style="1636" customWidth="1"/>
    <col min="1272" max="1272" width="14.5" style="1636" customWidth="1"/>
    <col min="1273" max="1273" width="8" style="1636" customWidth="1"/>
    <col min="1274" max="1274" width="17.5" style="1636" customWidth="1"/>
    <col min="1275" max="1275" width="10.25" style="1636" customWidth="1"/>
    <col min="1276" max="1276" width="8" style="1636" customWidth="1"/>
    <col min="1277" max="1277" width="9.375" style="1636" customWidth="1"/>
    <col min="1278" max="1278" width="9.875" style="1636" customWidth="1"/>
    <col min="1279" max="1279" width="9.5" style="1636" customWidth="1"/>
    <col min="1280" max="1280" width="10.125" style="1636" customWidth="1"/>
    <col min="1281" max="1281" width="8" style="1636" customWidth="1"/>
    <col min="1282" max="1282" width="26" style="1636" customWidth="1"/>
    <col min="1283" max="1283" width="12.375" style="1636" customWidth="1"/>
    <col min="1284" max="1289" width="8" style="1636" customWidth="1"/>
    <col min="1290" max="1295" width="9" style="1636" customWidth="1"/>
    <col min="1296" max="1296" width="4" style="1636" customWidth="1"/>
    <col min="1297" max="1297" width="16.5" style="1636" customWidth="1"/>
    <col min="1298" max="1298" width="14.75" style="1636" customWidth="1"/>
    <col min="1299" max="1342" width="9" style="1636" customWidth="1"/>
    <col min="1343" max="1503" width="8" style="1636"/>
    <col min="1504" max="1504" width="3.25" style="1636" customWidth="1"/>
    <col min="1505" max="1505" width="23.5" style="1636" customWidth="1"/>
    <col min="1506" max="1506" width="13.75" style="1636" customWidth="1"/>
    <col min="1507" max="1507" width="14.5" style="1636" customWidth="1"/>
    <col min="1508" max="1508" width="10" style="1636" customWidth="1"/>
    <col min="1509" max="1509" width="10.75" style="1636" customWidth="1"/>
    <col min="1510" max="1510" width="7.875" style="1636" customWidth="1"/>
    <col min="1511" max="1511" width="10.375" style="1636" customWidth="1"/>
    <col min="1512" max="1512" width="9.625" style="1636" customWidth="1"/>
    <col min="1513" max="1514" width="5" style="1636" customWidth="1"/>
    <col min="1515" max="1515" width="15.125" style="1636" customWidth="1"/>
    <col min="1516" max="1516" width="18.125" style="1636" customWidth="1"/>
    <col min="1517" max="1517" width="18.5" style="1636" customWidth="1"/>
    <col min="1518" max="1518" width="24.5" style="1636" customWidth="1"/>
    <col min="1519" max="1519" width="23.625" style="1636" customWidth="1"/>
    <col min="1520" max="1520" width="15.625" style="1636" customWidth="1"/>
    <col min="1521" max="1521" width="12.625" style="1636" customWidth="1"/>
    <col min="1522" max="1522" width="20" style="1636" customWidth="1"/>
    <col min="1523" max="1523" width="12.25" style="1636" customWidth="1"/>
    <col min="1524" max="1524" width="11.625" style="1636" customWidth="1"/>
    <col min="1525" max="1525" width="12.75" style="1636" customWidth="1"/>
    <col min="1526" max="1526" width="14.625" style="1636" customWidth="1"/>
    <col min="1527" max="1527" width="14.75" style="1636" customWidth="1"/>
    <col min="1528" max="1528" width="14.5" style="1636" customWidth="1"/>
    <col min="1529" max="1529" width="8" style="1636" customWidth="1"/>
    <col min="1530" max="1530" width="17.5" style="1636" customWidth="1"/>
    <col min="1531" max="1531" width="10.25" style="1636" customWidth="1"/>
    <col min="1532" max="1532" width="8" style="1636" customWidth="1"/>
    <col min="1533" max="1533" width="9.375" style="1636" customWidth="1"/>
    <col min="1534" max="1534" width="9.875" style="1636" customWidth="1"/>
    <col min="1535" max="1535" width="9.5" style="1636" customWidth="1"/>
    <col min="1536" max="1536" width="10.125" style="1636" customWidth="1"/>
    <col min="1537" max="1537" width="8" style="1636" customWidth="1"/>
    <col min="1538" max="1538" width="26" style="1636" customWidth="1"/>
    <col min="1539" max="1539" width="12.375" style="1636" customWidth="1"/>
    <col min="1540" max="1545" width="8" style="1636" customWidth="1"/>
    <col min="1546" max="1551" width="9" style="1636" customWidth="1"/>
    <col min="1552" max="1552" width="4" style="1636" customWidth="1"/>
    <col min="1553" max="1553" width="16.5" style="1636" customWidth="1"/>
    <col min="1554" max="1554" width="14.75" style="1636" customWidth="1"/>
    <col min="1555" max="1598" width="9" style="1636" customWidth="1"/>
    <col min="1599" max="1759" width="8" style="1636"/>
    <col min="1760" max="1760" width="3.25" style="1636" customWidth="1"/>
    <col min="1761" max="1761" width="23.5" style="1636" customWidth="1"/>
    <col min="1762" max="1762" width="13.75" style="1636" customWidth="1"/>
    <col min="1763" max="1763" width="14.5" style="1636" customWidth="1"/>
    <col min="1764" max="1764" width="10" style="1636" customWidth="1"/>
    <col min="1765" max="1765" width="10.75" style="1636" customWidth="1"/>
    <col min="1766" max="1766" width="7.875" style="1636" customWidth="1"/>
    <col min="1767" max="1767" width="10.375" style="1636" customWidth="1"/>
    <col min="1768" max="1768" width="9.625" style="1636" customWidth="1"/>
    <col min="1769" max="1770" width="5" style="1636" customWidth="1"/>
    <col min="1771" max="1771" width="15.125" style="1636" customWidth="1"/>
    <col min="1772" max="1772" width="18.125" style="1636" customWidth="1"/>
    <col min="1773" max="1773" width="18.5" style="1636" customWidth="1"/>
    <col min="1774" max="1774" width="24.5" style="1636" customWidth="1"/>
    <col min="1775" max="1775" width="23.625" style="1636" customWidth="1"/>
    <col min="1776" max="1776" width="15.625" style="1636" customWidth="1"/>
    <col min="1777" max="1777" width="12.625" style="1636" customWidth="1"/>
    <col min="1778" max="1778" width="20" style="1636" customWidth="1"/>
    <col min="1779" max="1779" width="12.25" style="1636" customWidth="1"/>
    <col min="1780" max="1780" width="11.625" style="1636" customWidth="1"/>
    <col min="1781" max="1781" width="12.75" style="1636" customWidth="1"/>
    <col min="1782" max="1782" width="14.625" style="1636" customWidth="1"/>
    <col min="1783" max="1783" width="14.75" style="1636" customWidth="1"/>
    <col min="1784" max="1784" width="14.5" style="1636" customWidth="1"/>
    <col min="1785" max="1785" width="8" style="1636" customWidth="1"/>
    <col min="1786" max="1786" width="17.5" style="1636" customWidth="1"/>
    <col min="1787" max="1787" width="10.25" style="1636" customWidth="1"/>
    <col min="1788" max="1788" width="8" style="1636" customWidth="1"/>
    <col min="1789" max="1789" width="9.375" style="1636" customWidth="1"/>
    <col min="1790" max="1790" width="9.875" style="1636" customWidth="1"/>
    <col min="1791" max="1791" width="9.5" style="1636" customWidth="1"/>
    <col min="1792" max="1792" width="10.125" style="1636" customWidth="1"/>
    <col min="1793" max="1793" width="8" style="1636" customWidth="1"/>
    <col min="1794" max="1794" width="26" style="1636" customWidth="1"/>
    <col min="1795" max="1795" width="12.375" style="1636" customWidth="1"/>
    <col min="1796" max="1801" width="8" style="1636" customWidth="1"/>
    <col min="1802" max="1807" width="9" style="1636" customWidth="1"/>
    <col min="1808" max="1808" width="4" style="1636" customWidth="1"/>
    <col min="1809" max="1809" width="16.5" style="1636" customWidth="1"/>
    <col min="1810" max="1810" width="14.75" style="1636" customWidth="1"/>
    <col min="1811" max="1854" width="9" style="1636" customWidth="1"/>
    <col min="1855" max="2015" width="8" style="1636"/>
    <col min="2016" max="2016" width="3.25" style="1636" customWidth="1"/>
    <col min="2017" max="2017" width="23.5" style="1636" customWidth="1"/>
    <col min="2018" max="2018" width="13.75" style="1636" customWidth="1"/>
    <col min="2019" max="2019" width="14.5" style="1636" customWidth="1"/>
    <col min="2020" max="2020" width="10" style="1636" customWidth="1"/>
    <col min="2021" max="2021" width="10.75" style="1636" customWidth="1"/>
    <col min="2022" max="2022" width="7.875" style="1636" customWidth="1"/>
    <col min="2023" max="2023" width="10.375" style="1636" customWidth="1"/>
    <col min="2024" max="2024" width="9.625" style="1636" customWidth="1"/>
    <col min="2025" max="2026" width="5" style="1636" customWidth="1"/>
    <col min="2027" max="2027" width="15.125" style="1636" customWidth="1"/>
    <col min="2028" max="2028" width="18.125" style="1636" customWidth="1"/>
    <col min="2029" max="2029" width="18.5" style="1636" customWidth="1"/>
    <col min="2030" max="2030" width="24.5" style="1636" customWidth="1"/>
    <col min="2031" max="2031" width="23.625" style="1636" customWidth="1"/>
    <col min="2032" max="2032" width="15.625" style="1636" customWidth="1"/>
    <col min="2033" max="2033" width="12.625" style="1636" customWidth="1"/>
    <col min="2034" max="2034" width="20" style="1636" customWidth="1"/>
    <col min="2035" max="2035" width="12.25" style="1636" customWidth="1"/>
    <col min="2036" max="2036" width="11.625" style="1636" customWidth="1"/>
    <col min="2037" max="2037" width="12.75" style="1636" customWidth="1"/>
    <col min="2038" max="2038" width="14.625" style="1636" customWidth="1"/>
    <col min="2039" max="2039" width="14.75" style="1636" customWidth="1"/>
    <col min="2040" max="2040" width="14.5" style="1636" customWidth="1"/>
    <col min="2041" max="2041" width="8" style="1636" customWidth="1"/>
    <col min="2042" max="2042" width="17.5" style="1636" customWidth="1"/>
    <col min="2043" max="2043" width="10.25" style="1636" customWidth="1"/>
    <col min="2044" max="2044" width="8" style="1636" customWidth="1"/>
    <col min="2045" max="2045" width="9.375" style="1636" customWidth="1"/>
    <col min="2046" max="2046" width="9.875" style="1636" customWidth="1"/>
    <col min="2047" max="2047" width="9.5" style="1636" customWidth="1"/>
    <col min="2048" max="2048" width="10.125" style="1636" customWidth="1"/>
    <col min="2049" max="2049" width="8" style="1636" customWidth="1"/>
    <col min="2050" max="2050" width="26" style="1636" customWidth="1"/>
    <col min="2051" max="2051" width="12.375" style="1636" customWidth="1"/>
    <col min="2052" max="2057" width="8" style="1636" customWidth="1"/>
    <col min="2058" max="2063" width="9" style="1636" customWidth="1"/>
    <col min="2064" max="2064" width="4" style="1636" customWidth="1"/>
    <col min="2065" max="2065" width="16.5" style="1636" customWidth="1"/>
    <col min="2066" max="2066" width="14.75" style="1636" customWidth="1"/>
    <col min="2067" max="2110" width="9" style="1636" customWidth="1"/>
    <col min="2111" max="2271" width="8" style="1636"/>
    <col min="2272" max="2272" width="3.25" style="1636" customWidth="1"/>
    <col min="2273" max="2273" width="23.5" style="1636" customWidth="1"/>
    <col min="2274" max="2274" width="13.75" style="1636" customWidth="1"/>
    <col min="2275" max="2275" width="14.5" style="1636" customWidth="1"/>
    <col min="2276" max="2276" width="10" style="1636" customWidth="1"/>
    <col min="2277" max="2277" width="10.75" style="1636" customWidth="1"/>
    <col min="2278" max="2278" width="7.875" style="1636" customWidth="1"/>
    <col min="2279" max="2279" width="10.375" style="1636" customWidth="1"/>
    <col min="2280" max="2280" width="9.625" style="1636" customWidth="1"/>
    <col min="2281" max="2282" width="5" style="1636" customWidth="1"/>
    <col min="2283" max="2283" width="15.125" style="1636" customWidth="1"/>
    <col min="2284" max="2284" width="18.125" style="1636" customWidth="1"/>
    <col min="2285" max="2285" width="18.5" style="1636" customWidth="1"/>
    <col min="2286" max="2286" width="24.5" style="1636" customWidth="1"/>
    <col min="2287" max="2287" width="23.625" style="1636" customWidth="1"/>
    <col min="2288" max="2288" width="15.625" style="1636" customWidth="1"/>
    <col min="2289" max="2289" width="12.625" style="1636" customWidth="1"/>
    <col min="2290" max="2290" width="20" style="1636" customWidth="1"/>
    <col min="2291" max="2291" width="12.25" style="1636" customWidth="1"/>
    <col min="2292" max="2292" width="11.625" style="1636" customWidth="1"/>
    <col min="2293" max="2293" width="12.75" style="1636" customWidth="1"/>
    <col min="2294" max="2294" width="14.625" style="1636" customWidth="1"/>
    <col min="2295" max="2295" width="14.75" style="1636" customWidth="1"/>
    <col min="2296" max="2296" width="14.5" style="1636" customWidth="1"/>
    <col min="2297" max="2297" width="8" style="1636" customWidth="1"/>
    <col min="2298" max="2298" width="17.5" style="1636" customWidth="1"/>
    <col min="2299" max="2299" width="10.25" style="1636" customWidth="1"/>
    <col min="2300" max="2300" width="8" style="1636" customWidth="1"/>
    <col min="2301" max="2301" width="9.375" style="1636" customWidth="1"/>
    <col min="2302" max="2302" width="9.875" style="1636" customWidth="1"/>
    <col min="2303" max="2303" width="9.5" style="1636" customWidth="1"/>
    <col min="2304" max="2304" width="10.125" style="1636" customWidth="1"/>
    <col min="2305" max="2305" width="8" style="1636" customWidth="1"/>
    <col min="2306" max="2306" width="26" style="1636" customWidth="1"/>
    <col min="2307" max="2307" width="12.375" style="1636" customWidth="1"/>
    <col min="2308" max="2313" width="8" style="1636" customWidth="1"/>
    <col min="2314" max="2319" width="9" style="1636" customWidth="1"/>
    <col min="2320" max="2320" width="4" style="1636" customWidth="1"/>
    <col min="2321" max="2321" width="16.5" style="1636" customWidth="1"/>
    <col min="2322" max="2322" width="14.75" style="1636" customWidth="1"/>
    <col min="2323" max="2366" width="9" style="1636" customWidth="1"/>
    <col min="2367" max="2527" width="8" style="1636"/>
    <col min="2528" max="2528" width="3.25" style="1636" customWidth="1"/>
    <col min="2529" max="2529" width="23.5" style="1636" customWidth="1"/>
    <col min="2530" max="2530" width="13.75" style="1636" customWidth="1"/>
    <col min="2531" max="2531" width="14.5" style="1636" customWidth="1"/>
    <col min="2532" max="2532" width="10" style="1636" customWidth="1"/>
    <col min="2533" max="2533" width="10.75" style="1636" customWidth="1"/>
    <col min="2534" max="2534" width="7.875" style="1636" customWidth="1"/>
    <col min="2535" max="2535" width="10.375" style="1636" customWidth="1"/>
    <col min="2536" max="2536" width="9.625" style="1636" customWidth="1"/>
    <col min="2537" max="2538" width="5" style="1636" customWidth="1"/>
    <col min="2539" max="2539" width="15.125" style="1636" customWidth="1"/>
    <col min="2540" max="2540" width="18.125" style="1636" customWidth="1"/>
    <col min="2541" max="2541" width="18.5" style="1636" customWidth="1"/>
    <col min="2542" max="2542" width="24.5" style="1636" customWidth="1"/>
    <col min="2543" max="2543" width="23.625" style="1636" customWidth="1"/>
    <col min="2544" max="2544" width="15.625" style="1636" customWidth="1"/>
    <col min="2545" max="2545" width="12.625" style="1636" customWidth="1"/>
    <col min="2546" max="2546" width="20" style="1636" customWidth="1"/>
    <col min="2547" max="2547" width="12.25" style="1636" customWidth="1"/>
    <col min="2548" max="2548" width="11.625" style="1636" customWidth="1"/>
    <col min="2549" max="2549" width="12.75" style="1636" customWidth="1"/>
    <col min="2550" max="2550" width="14.625" style="1636" customWidth="1"/>
    <col min="2551" max="2551" width="14.75" style="1636" customWidth="1"/>
    <col min="2552" max="2552" width="14.5" style="1636" customWidth="1"/>
    <col min="2553" max="2553" width="8" style="1636" customWidth="1"/>
    <col min="2554" max="2554" width="17.5" style="1636" customWidth="1"/>
    <col min="2555" max="2555" width="10.25" style="1636" customWidth="1"/>
    <col min="2556" max="2556" width="8" style="1636" customWidth="1"/>
    <col min="2557" max="2557" width="9.375" style="1636" customWidth="1"/>
    <col min="2558" max="2558" width="9.875" style="1636" customWidth="1"/>
    <col min="2559" max="2559" width="9.5" style="1636" customWidth="1"/>
    <col min="2560" max="2560" width="10.125" style="1636" customWidth="1"/>
    <col min="2561" max="2561" width="8" style="1636" customWidth="1"/>
    <col min="2562" max="2562" width="26" style="1636" customWidth="1"/>
    <col min="2563" max="2563" width="12.375" style="1636" customWidth="1"/>
    <col min="2564" max="2569" width="8" style="1636" customWidth="1"/>
    <col min="2570" max="2575" width="9" style="1636" customWidth="1"/>
    <col min="2576" max="2576" width="4" style="1636" customWidth="1"/>
    <col min="2577" max="2577" width="16.5" style="1636" customWidth="1"/>
    <col min="2578" max="2578" width="14.75" style="1636" customWidth="1"/>
    <col min="2579" max="2622" width="9" style="1636" customWidth="1"/>
    <col min="2623" max="2783" width="8" style="1636"/>
    <col min="2784" max="2784" width="3.25" style="1636" customWidth="1"/>
    <col min="2785" max="2785" width="23.5" style="1636" customWidth="1"/>
    <col min="2786" max="2786" width="13.75" style="1636" customWidth="1"/>
    <col min="2787" max="2787" width="14.5" style="1636" customWidth="1"/>
    <col min="2788" max="2788" width="10" style="1636" customWidth="1"/>
    <col min="2789" max="2789" width="10.75" style="1636" customWidth="1"/>
    <col min="2790" max="2790" width="7.875" style="1636" customWidth="1"/>
    <col min="2791" max="2791" width="10.375" style="1636" customWidth="1"/>
    <col min="2792" max="2792" width="9.625" style="1636" customWidth="1"/>
    <col min="2793" max="2794" width="5" style="1636" customWidth="1"/>
    <col min="2795" max="2795" width="15.125" style="1636" customWidth="1"/>
    <col min="2796" max="2796" width="18.125" style="1636" customWidth="1"/>
    <col min="2797" max="2797" width="18.5" style="1636" customWidth="1"/>
    <col min="2798" max="2798" width="24.5" style="1636" customWidth="1"/>
    <col min="2799" max="2799" width="23.625" style="1636" customWidth="1"/>
    <col min="2800" max="2800" width="15.625" style="1636" customWidth="1"/>
    <col min="2801" max="2801" width="12.625" style="1636" customWidth="1"/>
    <col min="2802" max="2802" width="20" style="1636" customWidth="1"/>
    <col min="2803" max="2803" width="12.25" style="1636" customWidth="1"/>
    <col min="2804" max="2804" width="11.625" style="1636" customWidth="1"/>
    <col min="2805" max="2805" width="12.75" style="1636" customWidth="1"/>
    <col min="2806" max="2806" width="14.625" style="1636" customWidth="1"/>
    <col min="2807" max="2807" width="14.75" style="1636" customWidth="1"/>
    <col min="2808" max="2808" width="14.5" style="1636" customWidth="1"/>
    <col min="2809" max="2809" width="8" style="1636" customWidth="1"/>
    <col min="2810" max="2810" width="17.5" style="1636" customWidth="1"/>
    <col min="2811" max="2811" width="10.25" style="1636" customWidth="1"/>
    <col min="2812" max="2812" width="8" style="1636" customWidth="1"/>
    <col min="2813" max="2813" width="9.375" style="1636" customWidth="1"/>
    <col min="2814" max="2814" width="9.875" style="1636" customWidth="1"/>
    <col min="2815" max="2815" width="9.5" style="1636" customWidth="1"/>
    <col min="2816" max="2816" width="10.125" style="1636" customWidth="1"/>
    <col min="2817" max="2817" width="8" style="1636" customWidth="1"/>
    <col min="2818" max="2818" width="26" style="1636" customWidth="1"/>
    <col min="2819" max="2819" width="12.375" style="1636" customWidth="1"/>
    <col min="2820" max="2825" width="8" style="1636" customWidth="1"/>
    <col min="2826" max="2831" width="9" style="1636" customWidth="1"/>
    <col min="2832" max="2832" width="4" style="1636" customWidth="1"/>
    <col min="2833" max="2833" width="16.5" style="1636" customWidth="1"/>
    <col min="2834" max="2834" width="14.75" style="1636" customWidth="1"/>
    <col min="2835" max="2878" width="9" style="1636" customWidth="1"/>
    <col min="2879" max="3039" width="8" style="1636"/>
    <col min="3040" max="3040" width="3.25" style="1636" customWidth="1"/>
    <col min="3041" max="3041" width="23.5" style="1636" customWidth="1"/>
    <col min="3042" max="3042" width="13.75" style="1636" customWidth="1"/>
    <col min="3043" max="3043" width="14.5" style="1636" customWidth="1"/>
    <col min="3044" max="3044" width="10" style="1636" customWidth="1"/>
    <col min="3045" max="3045" width="10.75" style="1636" customWidth="1"/>
    <col min="3046" max="3046" width="7.875" style="1636" customWidth="1"/>
    <col min="3047" max="3047" width="10.375" style="1636" customWidth="1"/>
    <col min="3048" max="3048" width="9.625" style="1636" customWidth="1"/>
    <col min="3049" max="3050" width="5" style="1636" customWidth="1"/>
    <col min="3051" max="3051" width="15.125" style="1636" customWidth="1"/>
    <col min="3052" max="3052" width="18.125" style="1636" customWidth="1"/>
    <col min="3053" max="3053" width="18.5" style="1636" customWidth="1"/>
    <col min="3054" max="3054" width="24.5" style="1636" customWidth="1"/>
    <col min="3055" max="3055" width="23.625" style="1636" customWidth="1"/>
    <col min="3056" max="3056" width="15.625" style="1636" customWidth="1"/>
    <col min="3057" max="3057" width="12.625" style="1636" customWidth="1"/>
    <col min="3058" max="3058" width="20" style="1636" customWidth="1"/>
    <col min="3059" max="3059" width="12.25" style="1636" customWidth="1"/>
    <col min="3060" max="3060" width="11.625" style="1636" customWidth="1"/>
    <col min="3061" max="3061" width="12.75" style="1636" customWidth="1"/>
    <col min="3062" max="3062" width="14.625" style="1636" customWidth="1"/>
    <col min="3063" max="3063" width="14.75" style="1636" customWidth="1"/>
    <col min="3064" max="3064" width="14.5" style="1636" customWidth="1"/>
    <col min="3065" max="3065" width="8" style="1636" customWidth="1"/>
    <col min="3066" max="3066" width="17.5" style="1636" customWidth="1"/>
    <col min="3067" max="3067" width="10.25" style="1636" customWidth="1"/>
    <col min="3068" max="3068" width="8" style="1636" customWidth="1"/>
    <col min="3069" max="3069" width="9.375" style="1636" customWidth="1"/>
    <col min="3070" max="3070" width="9.875" style="1636" customWidth="1"/>
    <col min="3071" max="3071" width="9.5" style="1636" customWidth="1"/>
    <col min="3072" max="3072" width="10.125" style="1636" customWidth="1"/>
    <col min="3073" max="3073" width="8" style="1636" customWidth="1"/>
    <col min="3074" max="3074" width="26" style="1636" customWidth="1"/>
    <col min="3075" max="3075" width="12.375" style="1636" customWidth="1"/>
    <col min="3076" max="3081" width="8" style="1636" customWidth="1"/>
    <col min="3082" max="3087" width="9" style="1636" customWidth="1"/>
    <col min="3088" max="3088" width="4" style="1636" customWidth="1"/>
    <col min="3089" max="3089" width="16.5" style="1636" customWidth="1"/>
    <col min="3090" max="3090" width="14.75" style="1636" customWidth="1"/>
    <col min="3091" max="3134" width="9" style="1636" customWidth="1"/>
    <col min="3135" max="3295" width="8" style="1636"/>
    <col min="3296" max="3296" width="3.25" style="1636" customWidth="1"/>
    <col min="3297" max="3297" width="23.5" style="1636" customWidth="1"/>
    <col min="3298" max="3298" width="13.75" style="1636" customWidth="1"/>
    <col min="3299" max="3299" width="14.5" style="1636" customWidth="1"/>
    <col min="3300" max="3300" width="10" style="1636" customWidth="1"/>
    <col min="3301" max="3301" width="10.75" style="1636" customWidth="1"/>
    <col min="3302" max="3302" width="7.875" style="1636" customWidth="1"/>
    <col min="3303" max="3303" width="10.375" style="1636" customWidth="1"/>
    <col min="3304" max="3304" width="9.625" style="1636" customWidth="1"/>
    <col min="3305" max="3306" width="5" style="1636" customWidth="1"/>
    <col min="3307" max="3307" width="15.125" style="1636" customWidth="1"/>
    <col min="3308" max="3308" width="18.125" style="1636" customWidth="1"/>
    <col min="3309" max="3309" width="18.5" style="1636" customWidth="1"/>
    <col min="3310" max="3310" width="24.5" style="1636" customWidth="1"/>
    <col min="3311" max="3311" width="23.625" style="1636" customWidth="1"/>
    <col min="3312" max="3312" width="15.625" style="1636" customWidth="1"/>
    <col min="3313" max="3313" width="12.625" style="1636" customWidth="1"/>
    <col min="3314" max="3314" width="20" style="1636" customWidth="1"/>
    <col min="3315" max="3315" width="12.25" style="1636" customWidth="1"/>
    <col min="3316" max="3316" width="11.625" style="1636" customWidth="1"/>
    <col min="3317" max="3317" width="12.75" style="1636" customWidth="1"/>
    <col min="3318" max="3318" width="14.625" style="1636" customWidth="1"/>
    <col min="3319" max="3319" width="14.75" style="1636" customWidth="1"/>
    <col min="3320" max="3320" width="14.5" style="1636" customWidth="1"/>
    <col min="3321" max="3321" width="8" style="1636" customWidth="1"/>
    <col min="3322" max="3322" width="17.5" style="1636" customWidth="1"/>
    <col min="3323" max="3323" width="10.25" style="1636" customWidth="1"/>
    <col min="3324" max="3324" width="8" style="1636" customWidth="1"/>
    <col min="3325" max="3325" width="9.375" style="1636" customWidth="1"/>
    <col min="3326" max="3326" width="9.875" style="1636" customWidth="1"/>
    <col min="3327" max="3327" width="9.5" style="1636" customWidth="1"/>
    <col min="3328" max="3328" width="10.125" style="1636" customWidth="1"/>
    <col min="3329" max="3329" width="8" style="1636" customWidth="1"/>
    <col min="3330" max="3330" width="26" style="1636" customWidth="1"/>
    <col min="3331" max="3331" width="12.375" style="1636" customWidth="1"/>
    <col min="3332" max="3337" width="8" style="1636" customWidth="1"/>
    <col min="3338" max="3343" width="9" style="1636" customWidth="1"/>
    <col min="3344" max="3344" width="4" style="1636" customWidth="1"/>
    <col min="3345" max="3345" width="16.5" style="1636" customWidth="1"/>
    <col min="3346" max="3346" width="14.75" style="1636" customWidth="1"/>
    <col min="3347" max="3390" width="9" style="1636" customWidth="1"/>
    <col min="3391" max="3551" width="8" style="1636"/>
    <col min="3552" max="3552" width="3.25" style="1636" customWidth="1"/>
    <col min="3553" max="3553" width="23.5" style="1636" customWidth="1"/>
    <col min="3554" max="3554" width="13.75" style="1636" customWidth="1"/>
    <col min="3555" max="3555" width="14.5" style="1636" customWidth="1"/>
    <col min="3556" max="3556" width="10" style="1636" customWidth="1"/>
    <col min="3557" max="3557" width="10.75" style="1636" customWidth="1"/>
    <col min="3558" max="3558" width="7.875" style="1636" customWidth="1"/>
    <col min="3559" max="3559" width="10.375" style="1636" customWidth="1"/>
    <col min="3560" max="3560" width="9.625" style="1636" customWidth="1"/>
    <col min="3561" max="3562" width="5" style="1636" customWidth="1"/>
    <col min="3563" max="3563" width="15.125" style="1636" customWidth="1"/>
    <col min="3564" max="3564" width="18.125" style="1636" customWidth="1"/>
    <col min="3565" max="3565" width="18.5" style="1636" customWidth="1"/>
    <col min="3566" max="3566" width="24.5" style="1636" customWidth="1"/>
    <col min="3567" max="3567" width="23.625" style="1636" customWidth="1"/>
    <col min="3568" max="3568" width="15.625" style="1636" customWidth="1"/>
    <col min="3569" max="3569" width="12.625" style="1636" customWidth="1"/>
    <col min="3570" max="3570" width="20" style="1636" customWidth="1"/>
    <col min="3571" max="3571" width="12.25" style="1636" customWidth="1"/>
    <col min="3572" max="3572" width="11.625" style="1636" customWidth="1"/>
    <col min="3573" max="3573" width="12.75" style="1636" customWidth="1"/>
    <col min="3574" max="3574" width="14.625" style="1636" customWidth="1"/>
    <col min="3575" max="3575" width="14.75" style="1636" customWidth="1"/>
    <col min="3576" max="3576" width="14.5" style="1636" customWidth="1"/>
    <col min="3577" max="3577" width="8" style="1636" customWidth="1"/>
    <col min="3578" max="3578" width="17.5" style="1636" customWidth="1"/>
    <col min="3579" max="3579" width="10.25" style="1636" customWidth="1"/>
    <col min="3580" max="3580" width="8" style="1636" customWidth="1"/>
    <col min="3581" max="3581" width="9.375" style="1636" customWidth="1"/>
    <col min="3582" max="3582" width="9.875" style="1636" customWidth="1"/>
    <col min="3583" max="3583" width="9.5" style="1636" customWidth="1"/>
    <col min="3584" max="3584" width="10.125" style="1636" customWidth="1"/>
    <col min="3585" max="3585" width="8" style="1636" customWidth="1"/>
    <col min="3586" max="3586" width="26" style="1636" customWidth="1"/>
    <col min="3587" max="3587" width="12.375" style="1636" customWidth="1"/>
    <col min="3588" max="3593" width="8" style="1636" customWidth="1"/>
    <col min="3594" max="3599" width="9" style="1636" customWidth="1"/>
    <col min="3600" max="3600" width="4" style="1636" customWidth="1"/>
    <col min="3601" max="3601" width="16.5" style="1636" customWidth="1"/>
    <col min="3602" max="3602" width="14.75" style="1636" customWidth="1"/>
    <col min="3603" max="3646" width="9" style="1636" customWidth="1"/>
    <col min="3647" max="3807" width="8" style="1636"/>
    <col min="3808" max="3808" width="3.25" style="1636" customWidth="1"/>
    <col min="3809" max="3809" width="23.5" style="1636" customWidth="1"/>
    <col min="3810" max="3810" width="13.75" style="1636" customWidth="1"/>
    <col min="3811" max="3811" width="14.5" style="1636" customWidth="1"/>
    <col min="3812" max="3812" width="10" style="1636" customWidth="1"/>
    <col min="3813" max="3813" width="10.75" style="1636" customWidth="1"/>
    <col min="3814" max="3814" width="7.875" style="1636" customWidth="1"/>
    <col min="3815" max="3815" width="10.375" style="1636" customWidth="1"/>
    <col min="3816" max="3816" width="9.625" style="1636" customWidth="1"/>
    <col min="3817" max="3818" width="5" style="1636" customWidth="1"/>
    <col min="3819" max="3819" width="15.125" style="1636" customWidth="1"/>
    <col min="3820" max="3820" width="18.125" style="1636" customWidth="1"/>
    <col min="3821" max="3821" width="18.5" style="1636" customWidth="1"/>
    <col min="3822" max="3822" width="24.5" style="1636" customWidth="1"/>
    <col min="3823" max="3823" width="23.625" style="1636" customWidth="1"/>
    <col min="3824" max="3824" width="15.625" style="1636" customWidth="1"/>
    <col min="3825" max="3825" width="12.625" style="1636" customWidth="1"/>
    <col min="3826" max="3826" width="20" style="1636" customWidth="1"/>
    <col min="3827" max="3827" width="12.25" style="1636" customWidth="1"/>
    <col min="3828" max="3828" width="11.625" style="1636" customWidth="1"/>
    <col min="3829" max="3829" width="12.75" style="1636" customWidth="1"/>
    <col min="3830" max="3830" width="14.625" style="1636" customWidth="1"/>
    <col min="3831" max="3831" width="14.75" style="1636" customWidth="1"/>
    <col min="3832" max="3832" width="14.5" style="1636" customWidth="1"/>
    <col min="3833" max="3833" width="8" style="1636" customWidth="1"/>
    <col min="3834" max="3834" width="17.5" style="1636" customWidth="1"/>
    <col min="3835" max="3835" width="10.25" style="1636" customWidth="1"/>
    <col min="3836" max="3836" width="8" style="1636" customWidth="1"/>
    <col min="3837" max="3837" width="9.375" style="1636" customWidth="1"/>
    <col min="3838" max="3838" width="9.875" style="1636" customWidth="1"/>
    <col min="3839" max="3839" width="9.5" style="1636" customWidth="1"/>
    <col min="3840" max="3840" width="10.125" style="1636" customWidth="1"/>
    <col min="3841" max="3841" width="8" style="1636" customWidth="1"/>
    <col min="3842" max="3842" width="26" style="1636" customWidth="1"/>
    <col min="3843" max="3843" width="12.375" style="1636" customWidth="1"/>
    <col min="3844" max="3849" width="8" style="1636" customWidth="1"/>
    <col min="3850" max="3855" width="9" style="1636" customWidth="1"/>
    <col min="3856" max="3856" width="4" style="1636" customWidth="1"/>
    <col min="3857" max="3857" width="16.5" style="1636" customWidth="1"/>
    <col min="3858" max="3858" width="14.75" style="1636" customWidth="1"/>
    <col min="3859" max="3902" width="9" style="1636" customWidth="1"/>
    <col min="3903" max="4063" width="8" style="1636"/>
    <col min="4064" max="4064" width="3.25" style="1636" customWidth="1"/>
    <col min="4065" max="4065" width="23.5" style="1636" customWidth="1"/>
    <col min="4066" max="4066" width="13.75" style="1636" customWidth="1"/>
    <col min="4067" max="4067" width="14.5" style="1636" customWidth="1"/>
    <col min="4068" max="4068" width="10" style="1636" customWidth="1"/>
    <col min="4069" max="4069" width="10.75" style="1636" customWidth="1"/>
    <col min="4070" max="4070" width="7.875" style="1636" customWidth="1"/>
    <col min="4071" max="4071" width="10.375" style="1636" customWidth="1"/>
    <col min="4072" max="4072" width="9.625" style="1636" customWidth="1"/>
    <col min="4073" max="4074" width="5" style="1636" customWidth="1"/>
    <col min="4075" max="4075" width="15.125" style="1636" customWidth="1"/>
    <col min="4076" max="4076" width="18.125" style="1636" customWidth="1"/>
    <col min="4077" max="4077" width="18.5" style="1636" customWidth="1"/>
    <col min="4078" max="4078" width="24.5" style="1636" customWidth="1"/>
    <col min="4079" max="4079" width="23.625" style="1636" customWidth="1"/>
    <col min="4080" max="4080" width="15.625" style="1636" customWidth="1"/>
    <col min="4081" max="4081" width="12.625" style="1636" customWidth="1"/>
    <col min="4082" max="4082" width="20" style="1636" customWidth="1"/>
    <col min="4083" max="4083" width="12.25" style="1636" customWidth="1"/>
    <col min="4084" max="4084" width="11.625" style="1636" customWidth="1"/>
    <col min="4085" max="4085" width="12.75" style="1636" customWidth="1"/>
    <col min="4086" max="4086" width="14.625" style="1636" customWidth="1"/>
    <col min="4087" max="4087" width="14.75" style="1636" customWidth="1"/>
    <col min="4088" max="4088" width="14.5" style="1636" customWidth="1"/>
    <col min="4089" max="4089" width="8" style="1636" customWidth="1"/>
    <col min="4090" max="4090" width="17.5" style="1636" customWidth="1"/>
    <col min="4091" max="4091" width="10.25" style="1636" customWidth="1"/>
    <col min="4092" max="4092" width="8" style="1636" customWidth="1"/>
    <col min="4093" max="4093" width="9.375" style="1636" customWidth="1"/>
    <col min="4094" max="4094" width="9.875" style="1636" customWidth="1"/>
    <col min="4095" max="4095" width="9.5" style="1636" customWidth="1"/>
    <col min="4096" max="4096" width="10.125" style="1636" customWidth="1"/>
    <col min="4097" max="4097" width="8" style="1636" customWidth="1"/>
    <col min="4098" max="4098" width="26" style="1636" customWidth="1"/>
    <col min="4099" max="4099" width="12.375" style="1636" customWidth="1"/>
    <col min="4100" max="4105" width="8" style="1636" customWidth="1"/>
    <col min="4106" max="4111" width="9" style="1636" customWidth="1"/>
    <col min="4112" max="4112" width="4" style="1636" customWidth="1"/>
    <col min="4113" max="4113" width="16.5" style="1636" customWidth="1"/>
    <col min="4114" max="4114" width="14.75" style="1636" customWidth="1"/>
    <col min="4115" max="4158" width="9" style="1636" customWidth="1"/>
    <col min="4159" max="4319" width="8" style="1636"/>
    <col min="4320" max="4320" width="3.25" style="1636" customWidth="1"/>
    <col min="4321" max="4321" width="23.5" style="1636" customWidth="1"/>
    <col min="4322" max="4322" width="13.75" style="1636" customWidth="1"/>
    <col min="4323" max="4323" width="14.5" style="1636" customWidth="1"/>
    <col min="4324" max="4324" width="10" style="1636" customWidth="1"/>
    <col min="4325" max="4325" width="10.75" style="1636" customWidth="1"/>
    <col min="4326" max="4326" width="7.875" style="1636" customWidth="1"/>
    <col min="4327" max="4327" width="10.375" style="1636" customWidth="1"/>
    <col min="4328" max="4328" width="9.625" style="1636" customWidth="1"/>
    <col min="4329" max="4330" width="5" style="1636" customWidth="1"/>
    <col min="4331" max="4331" width="15.125" style="1636" customWidth="1"/>
    <col min="4332" max="4332" width="18.125" style="1636" customWidth="1"/>
    <col min="4333" max="4333" width="18.5" style="1636" customWidth="1"/>
    <col min="4334" max="4334" width="24.5" style="1636" customWidth="1"/>
    <col min="4335" max="4335" width="23.625" style="1636" customWidth="1"/>
    <col min="4336" max="4336" width="15.625" style="1636" customWidth="1"/>
    <col min="4337" max="4337" width="12.625" style="1636" customWidth="1"/>
    <col min="4338" max="4338" width="20" style="1636" customWidth="1"/>
    <col min="4339" max="4339" width="12.25" style="1636" customWidth="1"/>
    <col min="4340" max="4340" width="11.625" style="1636" customWidth="1"/>
    <col min="4341" max="4341" width="12.75" style="1636" customWidth="1"/>
    <col min="4342" max="4342" width="14.625" style="1636" customWidth="1"/>
    <col min="4343" max="4343" width="14.75" style="1636" customWidth="1"/>
    <col min="4344" max="4344" width="14.5" style="1636" customWidth="1"/>
    <col min="4345" max="4345" width="8" style="1636" customWidth="1"/>
    <col min="4346" max="4346" width="17.5" style="1636" customWidth="1"/>
    <col min="4347" max="4347" width="10.25" style="1636" customWidth="1"/>
    <col min="4348" max="4348" width="8" style="1636" customWidth="1"/>
    <col min="4349" max="4349" width="9.375" style="1636" customWidth="1"/>
    <col min="4350" max="4350" width="9.875" style="1636" customWidth="1"/>
    <col min="4351" max="4351" width="9.5" style="1636" customWidth="1"/>
    <col min="4352" max="4352" width="10.125" style="1636" customWidth="1"/>
    <col min="4353" max="4353" width="8" style="1636" customWidth="1"/>
    <col min="4354" max="4354" width="26" style="1636" customWidth="1"/>
    <col min="4355" max="4355" width="12.375" style="1636" customWidth="1"/>
    <col min="4356" max="4361" width="8" style="1636" customWidth="1"/>
    <col min="4362" max="4367" width="9" style="1636" customWidth="1"/>
    <col min="4368" max="4368" width="4" style="1636" customWidth="1"/>
    <col min="4369" max="4369" width="16.5" style="1636" customWidth="1"/>
    <col min="4370" max="4370" width="14.75" style="1636" customWidth="1"/>
    <col min="4371" max="4414" width="9" style="1636" customWidth="1"/>
    <col min="4415" max="4575" width="8" style="1636"/>
    <col min="4576" max="4576" width="3.25" style="1636" customWidth="1"/>
    <col min="4577" max="4577" width="23.5" style="1636" customWidth="1"/>
    <col min="4578" max="4578" width="13.75" style="1636" customWidth="1"/>
    <col min="4579" max="4579" width="14.5" style="1636" customWidth="1"/>
    <col min="4580" max="4580" width="10" style="1636" customWidth="1"/>
    <col min="4581" max="4581" width="10.75" style="1636" customWidth="1"/>
    <col min="4582" max="4582" width="7.875" style="1636" customWidth="1"/>
    <col min="4583" max="4583" width="10.375" style="1636" customWidth="1"/>
    <col min="4584" max="4584" width="9.625" style="1636" customWidth="1"/>
    <col min="4585" max="4586" width="5" style="1636" customWidth="1"/>
    <col min="4587" max="4587" width="15.125" style="1636" customWidth="1"/>
    <col min="4588" max="4588" width="18.125" style="1636" customWidth="1"/>
    <col min="4589" max="4589" width="18.5" style="1636" customWidth="1"/>
    <col min="4590" max="4590" width="24.5" style="1636" customWidth="1"/>
    <col min="4591" max="4591" width="23.625" style="1636" customWidth="1"/>
    <col min="4592" max="4592" width="15.625" style="1636" customWidth="1"/>
    <col min="4593" max="4593" width="12.625" style="1636" customWidth="1"/>
    <col min="4594" max="4594" width="20" style="1636" customWidth="1"/>
    <col min="4595" max="4595" width="12.25" style="1636" customWidth="1"/>
    <col min="4596" max="4596" width="11.625" style="1636" customWidth="1"/>
    <col min="4597" max="4597" width="12.75" style="1636" customWidth="1"/>
    <col min="4598" max="4598" width="14.625" style="1636" customWidth="1"/>
    <col min="4599" max="4599" width="14.75" style="1636" customWidth="1"/>
    <col min="4600" max="4600" width="14.5" style="1636" customWidth="1"/>
    <col min="4601" max="4601" width="8" style="1636" customWidth="1"/>
    <col min="4602" max="4602" width="17.5" style="1636" customWidth="1"/>
    <col min="4603" max="4603" width="10.25" style="1636" customWidth="1"/>
    <col min="4604" max="4604" width="8" style="1636" customWidth="1"/>
    <col min="4605" max="4605" width="9.375" style="1636" customWidth="1"/>
    <col min="4606" max="4606" width="9.875" style="1636" customWidth="1"/>
    <col min="4607" max="4607" width="9.5" style="1636" customWidth="1"/>
    <col min="4608" max="4608" width="10.125" style="1636" customWidth="1"/>
    <col min="4609" max="4609" width="8" style="1636" customWidth="1"/>
    <col min="4610" max="4610" width="26" style="1636" customWidth="1"/>
    <col min="4611" max="4611" width="12.375" style="1636" customWidth="1"/>
    <col min="4612" max="4617" width="8" style="1636" customWidth="1"/>
    <col min="4618" max="4623" width="9" style="1636" customWidth="1"/>
    <col min="4624" max="4624" width="4" style="1636" customWidth="1"/>
    <col min="4625" max="4625" width="16.5" style="1636" customWidth="1"/>
    <col min="4626" max="4626" width="14.75" style="1636" customWidth="1"/>
    <col min="4627" max="4670" width="9" style="1636" customWidth="1"/>
    <col min="4671" max="4831" width="8" style="1636"/>
    <col min="4832" max="4832" width="3.25" style="1636" customWidth="1"/>
    <col min="4833" max="4833" width="23.5" style="1636" customWidth="1"/>
    <col min="4834" max="4834" width="13.75" style="1636" customWidth="1"/>
    <col min="4835" max="4835" width="14.5" style="1636" customWidth="1"/>
    <col min="4836" max="4836" width="10" style="1636" customWidth="1"/>
    <col min="4837" max="4837" width="10.75" style="1636" customWidth="1"/>
    <col min="4838" max="4838" width="7.875" style="1636" customWidth="1"/>
    <col min="4839" max="4839" width="10.375" style="1636" customWidth="1"/>
    <col min="4840" max="4840" width="9.625" style="1636" customWidth="1"/>
    <col min="4841" max="4842" width="5" style="1636" customWidth="1"/>
    <col min="4843" max="4843" width="15.125" style="1636" customWidth="1"/>
    <col min="4844" max="4844" width="18.125" style="1636" customWidth="1"/>
    <col min="4845" max="4845" width="18.5" style="1636" customWidth="1"/>
    <col min="4846" max="4846" width="24.5" style="1636" customWidth="1"/>
    <col min="4847" max="4847" width="23.625" style="1636" customWidth="1"/>
    <col min="4848" max="4848" width="15.625" style="1636" customWidth="1"/>
    <col min="4849" max="4849" width="12.625" style="1636" customWidth="1"/>
    <col min="4850" max="4850" width="20" style="1636" customWidth="1"/>
    <col min="4851" max="4851" width="12.25" style="1636" customWidth="1"/>
    <col min="4852" max="4852" width="11.625" style="1636" customWidth="1"/>
    <col min="4853" max="4853" width="12.75" style="1636" customWidth="1"/>
    <col min="4854" max="4854" width="14.625" style="1636" customWidth="1"/>
    <col min="4855" max="4855" width="14.75" style="1636" customWidth="1"/>
    <col min="4856" max="4856" width="14.5" style="1636" customWidth="1"/>
    <col min="4857" max="4857" width="8" style="1636" customWidth="1"/>
    <col min="4858" max="4858" width="17.5" style="1636" customWidth="1"/>
    <col min="4859" max="4859" width="10.25" style="1636" customWidth="1"/>
    <col min="4860" max="4860" width="8" style="1636" customWidth="1"/>
    <col min="4861" max="4861" width="9.375" style="1636" customWidth="1"/>
    <col min="4862" max="4862" width="9.875" style="1636" customWidth="1"/>
    <col min="4863" max="4863" width="9.5" style="1636" customWidth="1"/>
    <col min="4864" max="4864" width="10.125" style="1636" customWidth="1"/>
    <col min="4865" max="4865" width="8" style="1636" customWidth="1"/>
    <col min="4866" max="4866" width="26" style="1636" customWidth="1"/>
    <col min="4867" max="4867" width="12.375" style="1636" customWidth="1"/>
    <col min="4868" max="4873" width="8" style="1636" customWidth="1"/>
    <col min="4874" max="4879" width="9" style="1636" customWidth="1"/>
    <col min="4880" max="4880" width="4" style="1636" customWidth="1"/>
    <col min="4881" max="4881" width="16.5" style="1636" customWidth="1"/>
    <col min="4882" max="4882" width="14.75" style="1636" customWidth="1"/>
    <col min="4883" max="4926" width="9" style="1636" customWidth="1"/>
    <col min="4927" max="5087" width="8" style="1636"/>
    <col min="5088" max="5088" width="3.25" style="1636" customWidth="1"/>
    <col min="5089" max="5089" width="23.5" style="1636" customWidth="1"/>
    <col min="5090" max="5090" width="13.75" style="1636" customWidth="1"/>
    <col min="5091" max="5091" width="14.5" style="1636" customWidth="1"/>
    <col min="5092" max="5092" width="10" style="1636" customWidth="1"/>
    <col min="5093" max="5093" width="10.75" style="1636" customWidth="1"/>
    <col min="5094" max="5094" width="7.875" style="1636" customWidth="1"/>
    <col min="5095" max="5095" width="10.375" style="1636" customWidth="1"/>
    <col min="5096" max="5096" width="9.625" style="1636" customWidth="1"/>
    <col min="5097" max="5098" width="5" style="1636" customWidth="1"/>
    <col min="5099" max="5099" width="15.125" style="1636" customWidth="1"/>
    <col min="5100" max="5100" width="18.125" style="1636" customWidth="1"/>
    <col min="5101" max="5101" width="18.5" style="1636" customWidth="1"/>
    <col min="5102" max="5102" width="24.5" style="1636" customWidth="1"/>
    <col min="5103" max="5103" width="23.625" style="1636" customWidth="1"/>
    <col min="5104" max="5104" width="15.625" style="1636" customWidth="1"/>
    <col min="5105" max="5105" width="12.625" style="1636" customWidth="1"/>
    <col min="5106" max="5106" width="20" style="1636" customWidth="1"/>
    <col min="5107" max="5107" width="12.25" style="1636" customWidth="1"/>
    <col min="5108" max="5108" width="11.625" style="1636" customWidth="1"/>
    <col min="5109" max="5109" width="12.75" style="1636" customWidth="1"/>
    <col min="5110" max="5110" width="14.625" style="1636" customWidth="1"/>
    <col min="5111" max="5111" width="14.75" style="1636" customWidth="1"/>
    <col min="5112" max="5112" width="14.5" style="1636" customWidth="1"/>
    <col min="5113" max="5113" width="8" style="1636" customWidth="1"/>
    <col min="5114" max="5114" width="17.5" style="1636" customWidth="1"/>
    <col min="5115" max="5115" width="10.25" style="1636" customWidth="1"/>
    <col min="5116" max="5116" width="8" style="1636" customWidth="1"/>
    <col min="5117" max="5117" width="9.375" style="1636" customWidth="1"/>
    <col min="5118" max="5118" width="9.875" style="1636" customWidth="1"/>
    <col min="5119" max="5119" width="9.5" style="1636" customWidth="1"/>
    <col min="5120" max="5120" width="10.125" style="1636" customWidth="1"/>
    <col min="5121" max="5121" width="8" style="1636" customWidth="1"/>
    <col min="5122" max="5122" width="26" style="1636" customWidth="1"/>
    <col min="5123" max="5123" width="12.375" style="1636" customWidth="1"/>
    <col min="5124" max="5129" width="8" style="1636" customWidth="1"/>
    <col min="5130" max="5135" width="9" style="1636" customWidth="1"/>
    <col min="5136" max="5136" width="4" style="1636" customWidth="1"/>
    <col min="5137" max="5137" width="16.5" style="1636" customWidth="1"/>
    <col min="5138" max="5138" width="14.75" style="1636" customWidth="1"/>
    <col min="5139" max="5182" width="9" style="1636" customWidth="1"/>
    <col min="5183" max="5343" width="8" style="1636"/>
    <col min="5344" max="5344" width="3.25" style="1636" customWidth="1"/>
    <col min="5345" max="5345" width="23.5" style="1636" customWidth="1"/>
    <col min="5346" max="5346" width="13.75" style="1636" customWidth="1"/>
    <col min="5347" max="5347" width="14.5" style="1636" customWidth="1"/>
    <col min="5348" max="5348" width="10" style="1636" customWidth="1"/>
    <col min="5349" max="5349" width="10.75" style="1636" customWidth="1"/>
    <col min="5350" max="5350" width="7.875" style="1636" customWidth="1"/>
    <col min="5351" max="5351" width="10.375" style="1636" customWidth="1"/>
    <col min="5352" max="5352" width="9.625" style="1636" customWidth="1"/>
    <col min="5353" max="5354" width="5" style="1636" customWidth="1"/>
    <col min="5355" max="5355" width="15.125" style="1636" customWidth="1"/>
    <col min="5356" max="5356" width="18.125" style="1636" customWidth="1"/>
    <col min="5357" max="5357" width="18.5" style="1636" customWidth="1"/>
    <col min="5358" max="5358" width="24.5" style="1636" customWidth="1"/>
    <col min="5359" max="5359" width="23.625" style="1636" customWidth="1"/>
    <col min="5360" max="5360" width="15.625" style="1636" customWidth="1"/>
    <col min="5361" max="5361" width="12.625" style="1636" customWidth="1"/>
    <col min="5362" max="5362" width="20" style="1636" customWidth="1"/>
    <col min="5363" max="5363" width="12.25" style="1636" customWidth="1"/>
    <col min="5364" max="5364" width="11.625" style="1636" customWidth="1"/>
    <col min="5365" max="5365" width="12.75" style="1636" customWidth="1"/>
    <col min="5366" max="5366" width="14.625" style="1636" customWidth="1"/>
    <col min="5367" max="5367" width="14.75" style="1636" customWidth="1"/>
    <col min="5368" max="5368" width="14.5" style="1636" customWidth="1"/>
    <col min="5369" max="5369" width="8" style="1636" customWidth="1"/>
    <col min="5370" max="5370" width="17.5" style="1636" customWidth="1"/>
    <col min="5371" max="5371" width="10.25" style="1636" customWidth="1"/>
    <col min="5372" max="5372" width="8" style="1636" customWidth="1"/>
    <col min="5373" max="5373" width="9.375" style="1636" customWidth="1"/>
    <col min="5374" max="5374" width="9.875" style="1636" customWidth="1"/>
    <col min="5375" max="5375" width="9.5" style="1636" customWidth="1"/>
    <col min="5376" max="5376" width="10.125" style="1636" customWidth="1"/>
    <col min="5377" max="5377" width="8" style="1636" customWidth="1"/>
    <col min="5378" max="5378" width="26" style="1636" customWidth="1"/>
    <col min="5379" max="5379" width="12.375" style="1636" customWidth="1"/>
    <col min="5380" max="5385" width="8" style="1636" customWidth="1"/>
    <col min="5386" max="5391" width="9" style="1636" customWidth="1"/>
    <col min="5392" max="5392" width="4" style="1636" customWidth="1"/>
    <col min="5393" max="5393" width="16.5" style="1636" customWidth="1"/>
    <col min="5394" max="5394" width="14.75" style="1636" customWidth="1"/>
    <col min="5395" max="5438" width="9" style="1636" customWidth="1"/>
    <col min="5439" max="5599" width="8" style="1636"/>
    <col min="5600" max="5600" width="3.25" style="1636" customWidth="1"/>
    <col min="5601" max="5601" width="23.5" style="1636" customWidth="1"/>
    <col min="5602" max="5602" width="13.75" style="1636" customWidth="1"/>
    <col min="5603" max="5603" width="14.5" style="1636" customWidth="1"/>
    <col min="5604" max="5604" width="10" style="1636" customWidth="1"/>
    <col min="5605" max="5605" width="10.75" style="1636" customWidth="1"/>
    <col min="5606" max="5606" width="7.875" style="1636" customWidth="1"/>
    <col min="5607" max="5607" width="10.375" style="1636" customWidth="1"/>
    <col min="5608" max="5608" width="9.625" style="1636" customWidth="1"/>
    <col min="5609" max="5610" width="5" style="1636" customWidth="1"/>
    <col min="5611" max="5611" width="15.125" style="1636" customWidth="1"/>
    <col min="5612" max="5612" width="18.125" style="1636" customWidth="1"/>
    <col min="5613" max="5613" width="18.5" style="1636" customWidth="1"/>
    <col min="5614" max="5614" width="24.5" style="1636" customWidth="1"/>
    <col min="5615" max="5615" width="23.625" style="1636" customWidth="1"/>
    <col min="5616" max="5616" width="15.625" style="1636" customWidth="1"/>
    <col min="5617" max="5617" width="12.625" style="1636" customWidth="1"/>
    <col min="5618" max="5618" width="20" style="1636" customWidth="1"/>
    <col min="5619" max="5619" width="12.25" style="1636" customWidth="1"/>
    <col min="5620" max="5620" width="11.625" style="1636" customWidth="1"/>
    <col min="5621" max="5621" width="12.75" style="1636" customWidth="1"/>
    <col min="5622" max="5622" width="14.625" style="1636" customWidth="1"/>
    <col min="5623" max="5623" width="14.75" style="1636" customWidth="1"/>
    <col min="5624" max="5624" width="14.5" style="1636" customWidth="1"/>
    <col min="5625" max="5625" width="8" style="1636" customWidth="1"/>
    <col min="5626" max="5626" width="17.5" style="1636" customWidth="1"/>
    <col min="5627" max="5627" width="10.25" style="1636" customWidth="1"/>
    <col min="5628" max="5628" width="8" style="1636" customWidth="1"/>
    <col min="5629" max="5629" width="9.375" style="1636" customWidth="1"/>
    <col min="5630" max="5630" width="9.875" style="1636" customWidth="1"/>
    <col min="5631" max="5631" width="9.5" style="1636" customWidth="1"/>
    <col min="5632" max="5632" width="10.125" style="1636" customWidth="1"/>
    <col min="5633" max="5633" width="8" style="1636" customWidth="1"/>
    <col min="5634" max="5634" width="26" style="1636" customWidth="1"/>
    <col min="5635" max="5635" width="12.375" style="1636" customWidth="1"/>
    <col min="5636" max="5641" width="8" style="1636" customWidth="1"/>
    <col min="5642" max="5647" width="9" style="1636" customWidth="1"/>
    <col min="5648" max="5648" width="4" style="1636" customWidth="1"/>
    <col min="5649" max="5649" width="16.5" style="1636" customWidth="1"/>
    <col min="5650" max="5650" width="14.75" style="1636" customWidth="1"/>
    <col min="5651" max="5694" width="9" style="1636" customWidth="1"/>
    <col min="5695" max="5855" width="8" style="1636"/>
    <col min="5856" max="5856" width="3.25" style="1636" customWidth="1"/>
    <col min="5857" max="5857" width="23.5" style="1636" customWidth="1"/>
    <col min="5858" max="5858" width="13.75" style="1636" customWidth="1"/>
    <col min="5859" max="5859" width="14.5" style="1636" customWidth="1"/>
    <col min="5860" max="5860" width="10" style="1636" customWidth="1"/>
    <col min="5861" max="5861" width="10.75" style="1636" customWidth="1"/>
    <col min="5862" max="5862" width="7.875" style="1636" customWidth="1"/>
    <col min="5863" max="5863" width="10.375" style="1636" customWidth="1"/>
    <col min="5864" max="5864" width="9.625" style="1636" customWidth="1"/>
    <col min="5865" max="5866" width="5" style="1636" customWidth="1"/>
    <col min="5867" max="5867" width="15.125" style="1636" customWidth="1"/>
    <col min="5868" max="5868" width="18.125" style="1636" customWidth="1"/>
    <col min="5869" max="5869" width="18.5" style="1636" customWidth="1"/>
    <col min="5870" max="5870" width="24.5" style="1636" customWidth="1"/>
    <col min="5871" max="5871" width="23.625" style="1636" customWidth="1"/>
    <col min="5872" max="5872" width="15.625" style="1636" customWidth="1"/>
    <col min="5873" max="5873" width="12.625" style="1636" customWidth="1"/>
    <col min="5874" max="5874" width="20" style="1636" customWidth="1"/>
    <col min="5875" max="5875" width="12.25" style="1636" customWidth="1"/>
    <col min="5876" max="5876" width="11.625" style="1636" customWidth="1"/>
    <col min="5877" max="5877" width="12.75" style="1636" customWidth="1"/>
    <col min="5878" max="5878" width="14.625" style="1636" customWidth="1"/>
    <col min="5879" max="5879" width="14.75" style="1636" customWidth="1"/>
    <col min="5880" max="5880" width="14.5" style="1636" customWidth="1"/>
    <col min="5881" max="5881" width="8" style="1636" customWidth="1"/>
    <col min="5882" max="5882" width="17.5" style="1636" customWidth="1"/>
    <col min="5883" max="5883" width="10.25" style="1636" customWidth="1"/>
    <col min="5884" max="5884" width="8" style="1636" customWidth="1"/>
    <col min="5885" max="5885" width="9.375" style="1636" customWidth="1"/>
    <col min="5886" max="5886" width="9.875" style="1636" customWidth="1"/>
    <col min="5887" max="5887" width="9.5" style="1636" customWidth="1"/>
    <col min="5888" max="5888" width="10.125" style="1636" customWidth="1"/>
    <col min="5889" max="5889" width="8" style="1636" customWidth="1"/>
    <col min="5890" max="5890" width="26" style="1636" customWidth="1"/>
    <col min="5891" max="5891" width="12.375" style="1636" customWidth="1"/>
    <col min="5892" max="5897" width="8" style="1636" customWidth="1"/>
    <col min="5898" max="5903" width="9" style="1636" customWidth="1"/>
    <col min="5904" max="5904" width="4" style="1636" customWidth="1"/>
    <col min="5905" max="5905" width="16.5" style="1636" customWidth="1"/>
    <col min="5906" max="5906" width="14.75" style="1636" customWidth="1"/>
    <col min="5907" max="5950" width="9" style="1636" customWidth="1"/>
    <col min="5951" max="6111" width="8" style="1636"/>
    <col min="6112" max="6112" width="3.25" style="1636" customWidth="1"/>
    <col min="6113" max="6113" width="23.5" style="1636" customWidth="1"/>
    <col min="6114" max="6114" width="13.75" style="1636" customWidth="1"/>
    <col min="6115" max="6115" width="14.5" style="1636" customWidth="1"/>
    <col min="6116" max="6116" width="10" style="1636" customWidth="1"/>
    <col min="6117" max="6117" width="10.75" style="1636" customWidth="1"/>
    <col min="6118" max="6118" width="7.875" style="1636" customWidth="1"/>
    <col min="6119" max="6119" width="10.375" style="1636" customWidth="1"/>
    <col min="6120" max="6120" width="9.625" style="1636" customWidth="1"/>
    <col min="6121" max="6122" width="5" style="1636" customWidth="1"/>
    <col min="6123" max="6123" width="15.125" style="1636" customWidth="1"/>
    <col min="6124" max="6124" width="18.125" style="1636" customWidth="1"/>
    <col min="6125" max="6125" width="18.5" style="1636" customWidth="1"/>
    <col min="6126" max="6126" width="24.5" style="1636" customWidth="1"/>
    <col min="6127" max="6127" width="23.625" style="1636" customWidth="1"/>
    <col min="6128" max="6128" width="15.625" style="1636" customWidth="1"/>
    <col min="6129" max="6129" width="12.625" style="1636" customWidth="1"/>
    <col min="6130" max="6130" width="20" style="1636" customWidth="1"/>
    <col min="6131" max="6131" width="12.25" style="1636" customWidth="1"/>
    <col min="6132" max="6132" width="11.625" style="1636" customWidth="1"/>
    <col min="6133" max="6133" width="12.75" style="1636" customWidth="1"/>
    <col min="6134" max="6134" width="14.625" style="1636" customWidth="1"/>
    <col min="6135" max="6135" width="14.75" style="1636" customWidth="1"/>
    <col min="6136" max="6136" width="14.5" style="1636" customWidth="1"/>
    <col min="6137" max="6137" width="8" style="1636" customWidth="1"/>
    <col min="6138" max="6138" width="17.5" style="1636" customWidth="1"/>
    <col min="6139" max="6139" width="10.25" style="1636" customWidth="1"/>
    <col min="6140" max="6140" width="8" style="1636" customWidth="1"/>
    <col min="6141" max="6141" width="9.375" style="1636" customWidth="1"/>
    <col min="6142" max="6142" width="9.875" style="1636" customWidth="1"/>
    <col min="6143" max="6143" width="9.5" style="1636" customWidth="1"/>
    <col min="6144" max="6144" width="10.125" style="1636" customWidth="1"/>
    <col min="6145" max="6145" width="8" style="1636" customWidth="1"/>
    <col min="6146" max="6146" width="26" style="1636" customWidth="1"/>
    <col min="6147" max="6147" width="12.375" style="1636" customWidth="1"/>
    <col min="6148" max="6153" width="8" style="1636" customWidth="1"/>
    <col min="6154" max="6159" width="9" style="1636" customWidth="1"/>
    <col min="6160" max="6160" width="4" style="1636" customWidth="1"/>
    <col min="6161" max="6161" width="16.5" style="1636" customWidth="1"/>
    <col min="6162" max="6162" width="14.75" style="1636" customWidth="1"/>
    <col min="6163" max="6206" width="9" style="1636" customWidth="1"/>
    <col min="6207" max="6367" width="8" style="1636"/>
    <col min="6368" max="6368" width="3.25" style="1636" customWidth="1"/>
    <col min="6369" max="6369" width="23.5" style="1636" customWidth="1"/>
    <col min="6370" max="6370" width="13.75" style="1636" customWidth="1"/>
    <col min="6371" max="6371" width="14.5" style="1636" customWidth="1"/>
    <col min="6372" max="6372" width="10" style="1636" customWidth="1"/>
    <col min="6373" max="6373" width="10.75" style="1636" customWidth="1"/>
    <col min="6374" max="6374" width="7.875" style="1636" customWidth="1"/>
    <col min="6375" max="6375" width="10.375" style="1636" customWidth="1"/>
    <col min="6376" max="6376" width="9.625" style="1636" customWidth="1"/>
    <col min="6377" max="6378" width="5" style="1636" customWidth="1"/>
    <col min="6379" max="6379" width="15.125" style="1636" customWidth="1"/>
    <col min="6380" max="6380" width="18.125" style="1636" customWidth="1"/>
    <col min="6381" max="6381" width="18.5" style="1636" customWidth="1"/>
    <col min="6382" max="6382" width="24.5" style="1636" customWidth="1"/>
    <col min="6383" max="6383" width="23.625" style="1636" customWidth="1"/>
    <col min="6384" max="6384" width="15.625" style="1636" customWidth="1"/>
    <col min="6385" max="6385" width="12.625" style="1636" customWidth="1"/>
    <col min="6386" max="6386" width="20" style="1636" customWidth="1"/>
    <col min="6387" max="6387" width="12.25" style="1636" customWidth="1"/>
    <col min="6388" max="6388" width="11.625" style="1636" customWidth="1"/>
    <col min="6389" max="6389" width="12.75" style="1636" customWidth="1"/>
    <col min="6390" max="6390" width="14.625" style="1636" customWidth="1"/>
    <col min="6391" max="6391" width="14.75" style="1636" customWidth="1"/>
    <col min="6392" max="6392" width="14.5" style="1636" customWidth="1"/>
    <col min="6393" max="6393" width="8" style="1636" customWidth="1"/>
    <col min="6394" max="6394" width="17.5" style="1636" customWidth="1"/>
    <col min="6395" max="6395" width="10.25" style="1636" customWidth="1"/>
    <col min="6396" max="6396" width="8" style="1636" customWidth="1"/>
    <col min="6397" max="6397" width="9.375" style="1636" customWidth="1"/>
    <col min="6398" max="6398" width="9.875" style="1636" customWidth="1"/>
    <col min="6399" max="6399" width="9.5" style="1636" customWidth="1"/>
    <col min="6400" max="6400" width="10.125" style="1636" customWidth="1"/>
    <col min="6401" max="6401" width="8" style="1636" customWidth="1"/>
    <col min="6402" max="6402" width="26" style="1636" customWidth="1"/>
    <col min="6403" max="6403" width="12.375" style="1636" customWidth="1"/>
    <col min="6404" max="6409" width="8" style="1636" customWidth="1"/>
    <col min="6410" max="6415" width="9" style="1636" customWidth="1"/>
    <col min="6416" max="6416" width="4" style="1636" customWidth="1"/>
    <col min="6417" max="6417" width="16.5" style="1636" customWidth="1"/>
    <col min="6418" max="6418" width="14.75" style="1636" customWidth="1"/>
    <col min="6419" max="6462" width="9" style="1636" customWidth="1"/>
    <col min="6463" max="6623" width="8" style="1636"/>
    <col min="6624" max="6624" width="3.25" style="1636" customWidth="1"/>
    <col min="6625" max="6625" width="23.5" style="1636" customWidth="1"/>
    <col min="6626" max="6626" width="13.75" style="1636" customWidth="1"/>
    <col min="6627" max="6627" width="14.5" style="1636" customWidth="1"/>
    <col min="6628" max="6628" width="10" style="1636" customWidth="1"/>
    <col min="6629" max="6629" width="10.75" style="1636" customWidth="1"/>
    <col min="6630" max="6630" width="7.875" style="1636" customWidth="1"/>
    <col min="6631" max="6631" width="10.375" style="1636" customWidth="1"/>
    <col min="6632" max="6632" width="9.625" style="1636" customWidth="1"/>
    <col min="6633" max="6634" width="5" style="1636" customWidth="1"/>
    <col min="6635" max="6635" width="15.125" style="1636" customWidth="1"/>
    <col min="6636" max="6636" width="18.125" style="1636" customWidth="1"/>
    <col min="6637" max="6637" width="18.5" style="1636" customWidth="1"/>
    <col min="6638" max="6638" width="24.5" style="1636" customWidth="1"/>
    <col min="6639" max="6639" width="23.625" style="1636" customWidth="1"/>
    <col min="6640" max="6640" width="15.625" style="1636" customWidth="1"/>
    <col min="6641" max="6641" width="12.625" style="1636" customWidth="1"/>
    <col min="6642" max="6642" width="20" style="1636" customWidth="1"/>
    <col min="6643" max="6643" width="12.25" style="1636" customWidth="1"/>
    <col min="6644" max="6644" width="11.625" style="1636" customWidth="1"/>
    <col min="6645" max="6645" width="12.75" style="1636" customWidth="1"/>
    <col min="6646" max="6646" width="14.625" style="1636" customWidth="1"/>
    <col min="6647" max="6647" width="14.75" style="1636" customWidth="1"/>
    <col min="6648" max="6648" width="14.5" style="1636" customWidth="1"/>
    <col min="6649" max="6649" width="8" style="1636" customWidth="1"/>
    <col min="6650" max="6650" width="17.5" style="1636" customWidth="1"/>
    <col min="6651" max="6651" width="10.25" style="1636" customWidth="1"/>
    <col min="6652" max="6652" width="8" style="1636" customWidth="1"/>
    <col min="6653" max="6653" width="9.375" style="1636" customWidth="1"/>
    <col min="6654" max="6654" width="9.875" style="1636" customWidth="1"/>
    <col min="6655" max="6655" width="9.5" style="1636" customWidth="1"/>
    <col min="6656" max="6656" width="10.125" style="1636" customWidth="1"/>
    <col min="6657" max="6657" width="8" style="1636" customWidth="1"/>
    <col min="6658" max="6658" width="26" style="1636" customWidth="1"/>
    <col min="6659" max="6659" width="12.375" style="1636" customWidth="1"/>
    <col min="6660" max="6665" width="8" style="1636" customWidth="1"/>
    <col min="6666" max="6671" width="9" style="1636" customWidth="1"/>
    <col min="6672" max="6672" width="4" style="1636" customWidth="1"/>
    <col min="6673" max="6673" width="16.5" style="1636" customWidth="1"/>
    <col min="6674" max="6674" width="14.75" style="1636" customWidth="1"/>
    <col min="6675" max="6718" width="9" style="1636" customWidth="1"/>
    <col min="6719" max="6879" width="8" style="1636"/>
    <col min="6880" max="6880" width="3.25" style="1636" customWidth="1"/>
    <col min="6881" max="6881" width="23.5" style="1636" customWidth="1"/>
    <col min="6882" max="6882" width="13.75" style="1636" customWidth="1"/>
    <col min="6883" max="6883" width="14.5" style="1636" customWidth="1"/>
    <col min="6884" max="6884" width="10" style="1636" customWidth="1"/>
    <col min="6885" max="6885" width="10.75" style="1636" customWidth="1"/>
    <col min="6886" max="6886" width="7.875" style="1636" customWidth="1"/>
    <col min="6887" max="6887" width="10.375" style="1636" customWidth="1"/>
    <col min="6888" max="6888" width="9.625" style="1636" customWidth="1"/>
    <col min="6889" max="6890" width="5" style="1636" customWidth="1"/>
    <col min="6891" max="6891" width="15.125" style="1636" customWidth="1"/>
    <col min="6892" max="6892" width="18.125" style="1636" customWidth="1"/>
    <col min="6893" max="6893" width="18.5" style="1636" customWidth="1"/>
    <col min="6894" max="6894" width="24.5" style="1636" customWidth="1"/>
    <col min="6895" max="6895" width="23.625" style="1636" customWidth="1"/>
    <col min="6896" max="6896" width="15.625" style="1636" customWidth="1"/>
    <col min="6897" max="6897" width="12.625" style="1636" customWidth="1"/>
    <col min="6898" max="6898" width="20" style="1636" customWidth="1"/>
    <col min="6899" max="6899" width="12.25" style="1636" customWidth="1"/>
    <col min="6900" max="6900" width="11.625" style="1636" customWidth="1"/>
    <col min="6901" max="6901" width="12.75" style="1636" customWidth="1"/>
    <col min="6902" max="6902" width="14.625" style="1636" customWidth="1"/>
    <col min="6903" max="6903" width="14.75" style="1636" customWidth="1"/>
    <col min="6904" max="6904" width="14.5" style="1636" customWidth="1"/>
    <col min="6905" max="6905" width="8" style="1636" customWidth="1"/>
    <col min="6906" max="6906" width="17.5" style="1636" customWidth="1"/>
    <col min="6907" max="6907" width="10.25" style="1636" customWidth="1"/>
    <col min="6908" max="6908" width="8" style="1636" customWidth="1"/>
    <col min="6909" max="6909" width="9.375" style="1636" customWidth="1"/>
    <col min="6910" max="6910" width="9.875" style="1636" customWidth="1"/>
    <col min="6911" max="6911" width="9.5" style="1636" customWidth="1"/>
    <col min="6912" max="6912" width="10.125" style="1636" customWidth="1"/>
    <col min="6913" max="6913" width="8" style="1636" customWidth="1"/>
    <col min="6914" max="6914" width="26" style="1636" customWidth="1"/>
    <col min="6915" max="6915" width="12.375" style="1636" customWidth="1"/>
    <col min="6916" max="6921" width="8" style="1636" customWidth="1"/>
    <col min="6922" max="6927" width="9" style="1636" customWidth="1"/>
    <col min="6928" max="6928" width="4" style="1636" customWidth="1"/>
    <col min="6929" max="6929" width="16.5" style="1636" customWidth="1"/>
    <col min="6930" max="6930" width="14.75" style="1636" customWidth="1"/>
    <col min="6931" max="6974" width="9" style="1636" customWidth="1"/>
    <col min="6975" max="7135" width="8" style="1636"/>
    <col min="7136" max="7136" width="3.25" style="1636" customWidth="1"/>
    <col min="7137" max="7137" width="23.5" style="1636" customWidth="1"/>
    <col min="7138" max="7138" width="13.75" style="1636" customWidth="1"/>
    <col min="7139" max="7139" width="14.5" style="1636" customWidth="1"/>
    <col min="7140" max="7140" width="10" style="1636" customWidth="1"/>
    <col min="7141" max="7141" width="10.75" style="1636" customWidth="1"/>
    <col min="7142" max="7142" width="7.875" style="1636" customWidth="1"/>
    <col min="7143" max="7143" width="10.375" style="1636" customWidth="1"/>
    <col min="7144" max="7144" width="9.625" style="1636" customWidth="1"/>
    <col min="7145" max="7146" width="5" style="1636" customWidth="1"/>
    <col min="7147" max="7147" width="15.125" style="1636" customWidth="1"/>
    <col min="7148" max="7148" width="18.125" style="1636" customWidth="1"/>
    <col min="7149" max="7149" width="18.5" style="1636" customWidth="1"/>
    <col min="7150" max="7150" width="24.5" style="1636" customWidth="1"/>
    <col min="7151" max="7151" width="23.625" style="1636" customWidth="1"/>
    <col min="7152" max="7152" width="15.625" style="1636" customWidth="1"/>
    <col min="7153" max="7153" width="12.625" style="1636" customWidth="1"/>
    <col min="7154" max="7154" width="20" style="1636" customWidth="1"/>
    <col min="7155" max="7155" width="12.25" style="1636" customWidth="1"/>
    <col min="7156" max="7156" width="11.625" style="1636" customWidth="1"/>
    <col min="7157" max="7157" width="12.75" style="1636" customWidth="1"/>
    <col min="7158" max="7158" width="14.625" style="1636" customWidth="1"/>
    <col min="7159" max="7159" width="14.75" style="1636" customWidth="1"/>
    <col min="7160" max="7160" width="14.5" style="1636" customWidth="1"/>
    <col min="7161" max="7161" width="8" style="1636" customWidth="1"/>
    <col min="7162" max="7162" width="17.5" style="1636" customWidth="1"/>
    <col min="7163" max="7163" width="10.25" style="1636" customWidth="1"/>
    <col min="7164" max="7164" width="8" style="1636" customWidth="1"/>
    <col min="7165" max="7165" width="9.375" style="1636" customWidth="1"/>
    <col min="7166" max="7166" width="9.875" style="1636" customWidth="1"/>
    <col min="7167" max="7167" width="9.5" style="1636" customWidth="1"/>
    <col min="7168" max="7168" width="10.125" style="1636" customWidth="1"/>
    <col min="7169" max="7169" width="8" style="1636" customWidth="1"/>
    <col min="7170" max="7170" width="26" style="1636" customWidth="1"/>
    <col min="7171" max="7171" width="12.375" style="1636" customWidth="1"/>
    <col min="7172" max="7177" width="8" style="1636" customWidth="1"/>
    <col min="7178" max="7183" width="9" style="1636" customWidth="1"/>
    <col min="7184" max="7184" width="4" style="1636" customWidth="1"/>
    <col min="7185" max="7185" width="16.5" style="1636" customWidth="1"/>
    <col min="7186" max="7186" width="14.75" style="1636" customWidth="1"/>
    <col min="7187" max="7230" width="9" style="1636" customWidth="1"/>
    <col min="7231" max="7391" width="8" style="1636"/>
    <col min="7392" max="7392" width="3.25" style="1636" customWidth="1"/>
    <col min="7393" max="7393" width="23.5" style="1636" customWidth="1"/>
    <col min="7394" max="7394" width="13.75" style="1636" customWidth="1"/>
    <col min="7395" max="7395" width="14.5" style="1636" customWidth="1"/>
    <col min="7396" max="7396" width="10" style="1636" customWidth="1"/>
    <col min="7397" max="7397" width="10.75" style="1636" customWidth="1"/>
    <col min="7398" max="7398" width="7.875" style="1636" customWidth="1"/>
    <col min="7399" max="7399" width="10.375" style="1636" customWidth="1"/>
    <col min="7400" max="7400" width="9.625" style="1636" customWidth="1"/>
    <col min="7401" max="7402" width="5" style="1636" customWidth="1"/>
    <col min="7403" max="7403" width="15.125" style="1636" customWidth="1"/>
    <col min="7404" max="7404" width="18.125" style="1636" customWidth="1"/>
    <col min="7405" max="7405" width="18.5" style="1636" customWidth="1"/>
    <col min="7406" max="7406" width="24.5" style="1636" customWidth="1"/>
    <col min="7407" max="7407" width="23.625" style="1636" customWidth="1"/>
    <col min="7408" max="7408" width="15.625" style="1636" customWidth="1"/>
    <col min="7409" max="7409" width="12.625" style="1636" customWidth="1"/>
    <col min="7410" max="7410" width="20" style="1636" customWidth="1"/>
    <col min="7411" max="7411" width="12.25" style="1636" customWidth="1"/>
    <col min="7412" max="7412" width="11.625" style="1636" customWidth="1"/>
    <col min="7413" max="7413" width="12.75" style="1636" customWidth="1"/>
    <col min="7414" max="7414" width="14.625" style="1636" customWidth="1"/>
    <col min="7415" max="7415" width="14.75" style="1636" customWidth="1"/>
    <col min="7416" max="7416" width="14.5" style="1636" customWidth="1"/>
    <col min="7417" max="7417" width="8" style="1636" customWidth="1"/>
    <col min="7418" max="7418" width="17.5" style="1636" customWidth="1"/>
    <col min="7419" max="7419" width="10.25" style="1636" customWidth="1"/>
    <col min="7420" max="7420" width="8" style="1636" customWidth="1"/>
    <col min="7421" max="7421" width="9.375" style="1636" customWidth="1"/>
    <col min="7422" max="7422" width="9.875" style="1636" customWidth="1"/>
    <col min="7423" max="7423" width="9.5" style="1636" customWidth="1"/>
    <col min="7424" max="7424" width="10.125" style="1636" customWidth="1"/>
    <col min="7425" max="7425" width="8" style="1636" customWidth="1"/>
    <col min="7426" max="7426" width="26" style="1636" customWidth="1"/>
    <col min="7427" max="7427" width="12.375" style="1636" customWidth="1"/>
    <col min="7428" max="7433" width="8" style="1636" customWidth="1"/>
    <col min="7434" max="7439" width="9" style="1636" customWidth="1"/>
    <col min="7440" max="7440" width="4" style="1636" customWidth="1"/>
    <col min="7441" max="7441" width="16.5" style="1636" customWidth="1"/>
    <col min="7442" max="7442" width="14.75" style="1636" customWidth="1"/>
    <col min="7443" max="7486" width="9" style="1636" customWidth="1"/>
    <col min="7487" max="7647" width="8" style="1636"/>
    <col min="7648" max="7648" width="3.25" style="1636" customWidth="1"/>
    <col min="7649" max="7649" width="23.5" style="1636" customWidth="1"/>
    <col min="7650" max="7650" width="13.75" style="1636" customWidth="1"/>
    <col min="7651" max="7651" width="14.5" style="1636" customWidth="1"/>
    <col min="7652" max="7652" width="10" style="1636" customWidth="1"/>
    <col min="7653" max="7653" width="10.75" style="1636" customWidth="1"/>
    <col min="7654" max="7654" width="7.875" style="1636" customWidth="1"/>
    <col min="7655" max="7655" width="10.375" style="1636" customWidth="1"/>
    <col min="7656" max="7656" width="9.625" style="1636" customWidth="1"/>
    <col min="7657" max="7658" width="5" style="1636" customWidth="1"/>
    <col min="7659" max="7659" width="15.125" style="1636" customWidth="1"/>
    <col min="7660" max="7660" width="18.125" style="1636" customWidth="1"/>
    <col min="7661" max="7661" width="18.5" style="1636" customWidth="1"/>
    <col min="7662" max="7662" width="24.5" style="1636" customWidth="1"/>
    <col min="7663" max="7663" width="23.625" style="1636" customWidth="1"/>
    <col min="7664" max="7664" width="15.625" style="1636" customWidth="1"/>
    <col min="7665" max="7665" width="12.625" style="1636" customWidth="1"/>
    <col min="7666" max="7666" width="20" style="1636" customWidth="1"/>
    <col min="7667" max="7667" width="12.25" style="1636" customWidth="1"/>
    <col min="7668" max="7668" width="11.625" style="1636" customWidth="1"/>
    <col min="7669" max="7669" width="12.75" style="1636" customWidth="1"/>
    <col min="7670" max="7670" width="14.625" style="1636" customWidth="1"/>
    <col min="7671" max="7671" width="14.75" style="1636" customWidth="1"/>
    <col min="7672" max="7672" width="14.5" style="1636" customWidth="1"/>
    <col min="7673" max="7673" width="8" style="1636" customWidth="1"/>
    <col min="7674" max="7674" width="17.5" style="1636" customWidth="1"/>
    <col min="7675" max="7675" width="10.25" style="1636" customWidth="1"/>
    <col min="7676" max="7676" width="8" style="1636" customWidth="1"/>
    <col min="7677" max="7677" width="9.375" style="1636" customWidth="1"/>
    <col min="7678" max="7678" width="9.875" style="1636" customWidth="1"/>
    <col min="7679" max="7679" width="9.5" style="1636" customWidth="1"/>
    <col min="7680" max="7680" width="10.125" style="1636" customWidth="1"/>
    <col min="7681" max="7681" width="8" style="1636" customWidth="1"/>
    <col min="7682" max="7682" width="26" style="1636" customWidth="1"/>
    <col min="7683" max="7683" width="12.375" style="1636" customWidth="1"/>
    <col min="7684" max="7689" width="8" style="1636" customWidth="1"/>
    <col min="7690" max="7695" width="9" style="1636" customWidth="1"/>
    <col min="7696" max="7696" width="4" style="1636" customWidth="1"/>
    <col min="7697" max="7697" width="16.5" style="1636" customWidth="1"/>
    <col min="7698" max="7698" width="14.75" style="1636" customWidth="1"/>
    <col min="7699" max="7742" width="9" style="1636" customWidth="1"/>
    <col min="7743" max="7903" width="8" style="1636"/>
    <col min="7904" max="7904" width="3.25" style="1636" customWidth="1"/>
    <col min="7905" max="7905" width="23.5" style="1636" customWidth="1"/>
    <col min="7906" max="7906" width="13.75" style="1636" customWidth="1"/>
    <col min="7907" max="7907" width="14.5" style="1636" customWidth="1"/>
    <col min="7908" max="7908" width="10" style="1636" customWidth="1"/>
    <col min="7909" max="7909" width="10.75" style="1636" customWidth="1"/>
    <col min="7910" max="7910" width="7.875" style="1636" customWidth="1"/>
    <col min="7911" max="7911" width="10.375" style="1636" customWidth="1"/>
    <col min="7912" max="7912" width="9.625" style="1636" customWidth="1"/>
    <col min="7913" max="7914" width="5" style="1636" customWidth="1"/>
    <col min="7915" max="7915" width="15.125" style="1636" customWidth="1"/>
    <col min="7916" max="7916" width="18.125" style="1636" customWidth="1"/>
    <col min="7917" max="7917" width="18.5" style="1636" customWidth="1"/>
    <col min="7918" max="7918" width="24.5" style="1636" customWidth="1"/>
    <col min="7919" max="7919" width="23.625" style="1636" customWidth="1"/>
    <col min="7920" max="7920" width="15.625" style="1636" customWidth="1"/>
    <col min="7921" max="7921" width="12.625" style="1636" customWidth="1"/>
    <col min="7922" max="7922" width="20" style="1636" customWidth="1"/>
    <col min="7923" max="7923" width="12.25" style="1636" customWidth="1"/>
    <col min="7924" max="7924" width="11.625" style="1636" customWidth="1"/>
    <col min="7925" max="7925" width="12.75" style="1636" customWidth="1"/>
    <col min="7926" max="7926" width="14.625" style="1636" customWidth="1"/>
    <col min="7927" max="7927" width="14.75" style="1636" customWidth="1"/>
    <col min="7928" max="7928" width="14.5" style="1636" customWidth="1"/>
    <col min="7929" max="7929" width="8" style="1636" customWidth="1"/>
    <col min="7930" max="7930" width="17.5" style="1636" customWidth="1"/>
    <col min="7931" max="7931" width="10.25" style="1636" customWidth="1"/>
    <col min="7932" max="7932" width="8" style="1636" customWidth="1"/>
    <col min="7933" max="7933" width="9.375" style="1636" customWidth="1"/>
    <col min="7934" max="7934" width="9.875" style="1636" customWidth="1"/>
    <col min="7935" max="7935" width="9.5" style="1636" customWidth="1"/>
    <col min="7936" max="7936" width="10.125" style="1636" customWidth="1"/>
    <col min="7937" max="7937" width="8" style="1636" customWidth="1"/>
    <col min="7938" max="7938" width="26" style="1636" customWidth="1"/>
    <col min="7939" max="7939" width="12.375" style="1636" customWidth="1"/>
    <col min="7940" max="7945" width="8" style="1636" customWidth="1"/>
    <col min="7946" max="7951" width="9" style="1636" customWidth="1"/>
    <col min="7952" max="7952" width="4" style="1636" customWidth="1"/>
    <col min="7953" max="7953" width="16.5" style="1636" customWidth="1"/>
    <col min="7954" max="7954" width="14.75" style="1636" customWidth="1"/>
    <col min="7955" max="7998" width="9" style="1636" customWidth="1"/>
    <col min="7999" max="8159" width="8" style="1636"/>
    <col min="8160" max="8160" width="3.25" style="1636" customWidth="1"/>
    <col min="8161" max="8161" width="23.5" style="1636" customWidth="1"/>
    <col min="8162" max="8162" width="13.75" style="1636" customWidth="1"/>
    <col min="8163" max="8163" width="14.5" style="1636" customWidth="1"/>
    <col min="8164" max="8164" width="10" style="1636" customWidth="1"/>
    <col min="8165" max="8165" width="10.75" style="1636" customWidth="1"/>
    <col min="8166" max="8166" width="7.875" style="1636" customWidth="1"/>
    <col min="8167" max="8167" width="10.375" style="1636" customWidth="1"/>
    <col min="8168" max="8168" width="9.625" style="1636" customWidth="1"/>
    <col min="8169" max="8170" width="5" style="1636" customWidth="1"/>
    <col min="8171" max="8171" width="15.125" style="1636" customWidth="1"/>
    <col min="8172" max="8172" width="18.125" style="1636" customWidth="1"/>
    <col min="8173" max="8173" width="18.5" style="1636" customWidth="1"/>
    <col min="8174" max="8174" width="24.5" style="1636" customWidth="1"/>
    <col min="8175" max="8175" width="23.625" style="1636" customWidth="1"/>
    <col min="8176" max="8176" width="15.625" style="1636" customWidth="1"/>
    <col min="8177" max="8177" width="12.625" style="1636" customWidth="1"/>
    <col min="8178" max="8178" width="20" style="1636" customWidth="1"/>
    <col min="8179" max="8179" width="12.25" style="1636" customWidth="1"/>
    <col min="8180" max="8180" width="11.625" style="1636" customWidth="1"/>
    <col min="8181" max="8181" width="12.75" style="1636" customWidth="1"/>
    <col min="8182" max="8182" width="14.625" style="1636" customWidth="1"/>
    <col min="8183" max="8183" width="14.75" style="1636" customWidth="1"/>
    <col min="8184" max="8184" width="14.5" style="1636" customWidth="1"/>
    <col min="8185" max="8185" width="8" style="1636" customWidth="1"/>
    <col min="8186" max="8186" width="17.5" style="1636" customWidth="1"/>
    <col min="8187" max="8187" width="10.25" style="1636" customWidth="1"/>
    <col min="8188" max="8188" width="8" style="1636" customWidth="1"/>
    <col min="8189" max="8189" width="9.375" style="1636" customWidth="1"/>
    <col min="8190" max="8190" width="9.875" style="1636" customWidth="1"/>
    <col min="8191" max="8191" width="9.5" style="1636" customWidth="1"/>
    <col min="8192" max="8192" width="10.125" style="1636" customWidth="1"/>
    <col min="8193" max="8193" width="8" style="1636" customWidth="1"/>
    <col min="8194" max="8194" width="26" style="1636" customWidth="1"/>
    <col min="8195" max="8195" width="12.375" style="1636" customWidth="1"/>
    <col min="8196" max="8201" width="8" style="1636" customWidth="1"/>
    <col min="8202" max="8207" width="9" style="1636" customWidth="1"/>
    <col min="8208" max="8208" width="4" style="1636" customWidth="1"/>
    <col min="8209" max="8209" width="16.5" style="1636" customWidth="1"/>
    <col min="8210" max="8210" width="14.75" style="1636" customWidth="1"/>
    <col min="8211" max="8254" width="9" style="1636" customWidth="1"/>
    <col min="8255" max="8415" width="8" style="1636"/>
    <col min="8416" max="8416" width="3.25" style="1636" customWidth="1"/>
    <col min="8417" max="8417" width="23.5" style="1636" customWidth="1"/>
    <col min="8418" max="8418" width="13.75" style="1636" customWidth="1"/>
    <col min="8419" max="8419" width="14.5" style="1636" customWidth="1"/>
    <col min="8420" max="8420" width="10" style="1636" customWidth="1"/>
    <col min="8421" max="8421" width="10.75" style="1636" customWidth="1"/>
    <col min="8422" max="8422" width="7.875" style="1636" customWidth="1"/>
    <col min="8423" max="8423" width="10.375" style="1636" customWidth="1"/>
    <col min="8424" max="8424" width="9.625" style="1636" customWidth="1"/>
    <col min="8425" max="8426" width="5" style="1636" customWidth="1"/>
    <col min="8427" max="8427" width="15.125" style="1636" customWidth="1"/>
    <col min="8428" max="8428" width="18.125" style="1636" customWidth="1"/>
    <col min="8429" max="8429" width="18.5" style="1636" customWidth="1"/>
    <col min="8430" max="8430" width="24.5" style="1636" customWidth="1"/>
    <col min="8431" max="8431" width="23.625" style="1636" customWidth="1"/>
    <col min="8432" max="8432" width="15.625" style="1636" customWidth="1"/>
    <col min="8433" max="8433" width="12.625" style="1636" customWidth="1"/>
    <col min="8434" max="8434" width="20" style="1636" customWidth="1"/>
    <col min="8435" max="8435" width="12.25" style="1636" customWidth="1"/>
    <col min="8436" max="8436" width="11.625" style="1636" customWidth="1"/>
    <col min="8437" max="8437" width="12.75" style="1636" customWidth="1"/>
    <col min="8438" max="8438" width="14.625" style="1636" customWidth="1"/>
    <col min="8439" max="8439" width="14.75" style="1636" customWidth="1"/>
    <col min="8440" max="8440" width="14.5" style="1636" customWidth="1"/>
    <col min="8441" max="8441" width="8" style="1636" customWidth="1"/>
    <col min="8442" max="8442" width="17.5" style="1636" customWidth="1"/>
    <col min="8443" max="8443" width="10.25" style="1636" customWidth="1"/>
    <col min="8444" max="8444" width="8" style="1636" customWidth="1"/>
    <col min="8445" max="8445" width="9.375" style="1636" customWidth="1"/>
    <col min="8446" max="8446" width="9.875" style="1636" customWidth="1"/>
    <col min="8447" max="8447" width="9.5" style="1636" customWidth="1"/>
    <col min="8448" max="8448" width="10.125" style="1636" customWidth="1"/>
    <col min="8449" max="8449" width="8" style="1636" customWidth="1"/>
    <col min="8450" max="8450" width="26" style="1636" customWidth="1"/>
    <col min="8451" max="8451" width="12.375" style="1636" customWidth="1"/>
    <col min="8452" max="8457" width="8" style="1636" customWidth="1"/>
    <col min="8458" max="8463" width="9" style="1636" customWidth="1"/>
    <col min="8464" max="8464" width="4" style="1636" customWidth="1"/>
    <col min="8465" max="8465" width="16.5" style="1636" customWidth="1"/>
    <col min="8466" max="8466" width="14.75" style="1636" customWidth="1"/>
    <col min="8467" max="8510" width="9" style="1636" customWidth="1"/>
    <col min="8511" max="8671" width="8" style="1636"/>
    <col min="8672" max="8672" width="3.25" style="1636" customWidth="1"/>
    <col min="8673" max="8673" width="23.5" style="1636" customWidth="1"/>
    <col min="8674" max="8674" width="13.75" style="1636" customWidth="1"/>
    <col min="8675" max="8675" width="14.5" style="1636" customWidth="1"/>
    <col min="8676" max="8676" width="10" style="1636" customWidth="1"/>
    <col min="8677" max="8677" width="10.75" style="1636" customWidth="1"/>
    <col min="8678" max="8678" width="7.875" style="1636" customWidth="1"/>
    <col min="8679" max="8679" width="10.375" style="1636" customWidth="1"/>
    <col min="8680" max="8680" width="9.625" style="1636" customWidth="1"/>
    <col min="8681" max="8682" width="5" style="1636" customWidth="1"/>
    <col min="8683" max="8683" width="15.125" style="1636" customWidth="1"/>
    <col min="8684" max="8684" width="18.125" style="1636" customWidth="1"/>
    <col min="8685" max="8685" width="18.5" style="1636" customWidth="1"/>
    <col min="8686" max="8686" width="24.5" style="1636" customWidth="1"/>
    <col min="8687" max="8687" width="23.625" style="1636" customWidth="1"/>
    <col min="8688" max="8688" width="15.625" style="1636" customWidth="1"/>
    <col min="8689" max="8689" width="12.625" style="1636" customWidth="1"/>
    <col min="8690" max="8690" width="20" style="1636" customWidth="1"/>
    <col min="8691" max="8691" width="12.25" style="1636" customWidth="1"/>
    <col min="8692" max="8692" width="11.625" style="1636" customWidth="1"/>
    <col min="8693" max="8693" width="12.75" style="1636" customWidth="1"/>
    <col min="8694" max="8694" width="14.625" style="1636" customWidth="1"/>
    <col min="8695" max="8695" width="14.75" style="1636" customWidth="1"/>
    <col min="8696" max="8696" width="14.5" style="1636" customWidth="1"/>
    <col min="8697" max="8697" width="8" style="1636" customWidth="1"/>
    <col min="8698" max="8698" width="17.5" style="1636" customWidth="1"/>
    <col min="8699" max="8699" width="10.25" style="1636" customWidth="1"/>
    <col min="8700" max="8700" width="8" style="1636" customWidth="1"/>
    <col min="8701" max="8701" width="9.375" style="1636" customWidth="1"/>
    <col min="8702" max="8702" width="9.875" style="1636" customWidth="1"/>
    <col min="8703" max="8703" width="9.5" style="1636" customWidth="1"/>
    <col min="8704" max="8704" width="10.125" style="1636" customWidth="1"/>
    <col min="8705" max="8705" width="8" style="1636" customWidth="1"/>
    <col min="8706" max="8706" width="26" style="1636" customWidth="1"/>
    <col min="8707" max="8707" width="12.375" style="1636" customWidth="1"/>
    <col min="8708" max="8713" width="8" style="1636" customWidth="1"/>
    <col min="8714" max="8719" width="9" style="1636" customWidth="1"/>
    <col min="8720" max="8720" width="4" style="1636" customWidth="1"/>
    <col min="8721" max="8721" width="16.5" style="1636" customWidth="1"/>
    <col min="8722" max="8722" width="14.75" style="1636" customWidth="1"/>
    <col min="8723" max="8766" width="9" style="1636" customWidth="1"/>
    <col min="8767" max="8927" width="8" style="1636"/>
    <col min="8928" max="8928" width="3.25" style="1636" customWidth="1"/>
    <col min="8929" max="8929" width="23.5" style="1636" customWidth="1"/>
    <col min="8930" max="8930" width="13.75" style="1636" customWidth="1"/>
    <col min="8931" max="8931" width="14.5" style="1636" customWidth="1"/>
    <col min="8932" max="8932" width="10" style="1636" customWidth="1"/>
    <col min="8933" max="8933" width="10.75" style="1636" customWidth="1"/>
    <col min="8934" max="8934" width="7.875" style="1636" customWidth="1"/>
    <col min="8935" max="8935" width="10.375" style="1636" customWidth="1"/>
    <col min="8936" max="8936" width="9.625" style="1636" customWidth="1"/>
    <col min="8937" max="8938" width="5" style="1636" customWidth="1"/>
    <col min="8939" max="8939" width="15.125" style="1636" customWidth="1"/>
    <col min="8940" max="8940" width="18.125" style="1636" customWidth="1"/>
    <col min="8941" max="8941" width="18.5" style="1636" customWidth="1"/>
    <col min="8942" max="8942" width="24.5" style="1636" customWidth="1"/>
    <col min="8943" max="8943" width="23.625" style="1636" customWidth="1"/>
    <col min="8944" max="8944" width="15.625" style="1636" customWidth="1"/>
    <col min="8945" max="8945" width="12.625" style="1636" customWidth="1"/>
    <col min="8946" max="8946" width="20" style="1636" customWidth="1"/>
    <col min="8947" max="8947" width="12.25" style="1636" customWidth="1"/>
    <col min="8948" max="8948" width="11.625" style="1636" customWidth="1"/>
    <col min="8949" max="8949" width="12.75" style="1636" customWidth="1"/>
    <col min="8950" max="8950" width="14.625" style="1636" customWidth="1"/>
    <col min="8951" max="8951" width="14.75" style="1636" customWidth="1"/>
    <col min="8952" max="8952" width="14.5" style="1636" customWidth="1"/>
    <col min="8953" max="8953" width="8" style="1636" customWidth="1"/>
    <col min="8954" max="8954" width="17.5" style="1636" customWidth="1"/>
    <col min="8955" max="8955" width="10.25" style="1636" customWidth="1"/>
    <col min="8956" max="8956" width="8" style="1636" customWidth="1"/>
    <col min="8957" max="8957" width="9.375" style="1636" customWidth="1"/>
    <col min="8958" max="8958" width="9.875" style="1636" customWidth="1"/>
    <col min="8959" max="8959" width="9.5" style="1636" customWidth="1"/>
    <col min="8960" max="8960" width="10.125" style="1636" customWidth="1"/>
    <col min="8961" max="8961" width="8" style="1636" customWidth="1"/>
    <col min="8962" max="8962" width="26" style="1636" customWidth="1"/>
    <col min="8963" max="8963" width="12.375" style="1636" customWidth="1"/>
    <col min="8964" max="8969" width="8" style="1636" customWidth="1"/>
    <col min="8970" max="8975" width="9" style="1636" customWidth="1"/>
    <col min="8976" max="8976" width="4" style="1636" customWidth="1"/>
    <col min="8977" max="8977" width="16.5" style="1636" customWidth="1"/>
    <col min="8978" max="8978" width="14.75" style="1636" customWidth="1"/>
    <col min="8979" max="9022" width="9" style="1636" customWidth="1"/>
    <col min="9023" max="9183" width="8" style="1636"/>
    <col min="9184" max="9184" width="3.25" style="1636" customWidth="1"/>
    <col min="9185" max="9185" width="23.5" style="1636" customWidth="1"/>
    <col min="9186" max="9186" width="13.75" style="1636" customWidth="1"/>
    <col min="9187" max="9187" width="14.5" style="1636" customWidth="1"/>
    <col min="9188" max="9188" width="10" style="1636" customWidth="1"/>
    <col min="9189" max="9189" width="10.75" style="1636" customWidth="1"/>
    <col min="9190" max="9190" width="7.875" style="1636" customWidth="1"/>
    <col min="9191" max="9191" width="10.375" style="1636" customWidth="1"/>
    <col min="9192" max="9192" width="9.625" style="1636" customWidth="1"/>
    <col min="9193" max="9194" width="5" style="1636" customWidth="1"/>
    <col min="9195" max="9195" width="15.125" style="1636" customWidth="1"/>
    <col min="9196" max="9196" width="18.125" style="1636" customWidth="1"/>
    <col min="9197" max="9197" width="18.5" style="1636" customWidth="1"/>
    <col min="9198" max="9198" width="24.5" style="1636" customWidth="1"/>
    <col min="9199" max="9199" width="23.625" style="1636" customWidth="1"/>
    <col min="9200" max="9200" width="15.625" style="1636" customWidth="1"/>
    <col min="9201" max="9201" width="12.625" style="1636" customWidth="1"/>
    <col min="9202" max="9202" width="20" style="1636" customWidth="1"/>
    <col min="9203" max="9203" width="12.25" style="1636" customWidth="1"/>
    <col min="9204" max="9204" width="11.625" style="1636" customWidth="1"/>
    <col min="9205" max="9205" width="12.75" style="1636" customWidth="1"/>
    <col min="9206" max="9206" width="14.625" style="1636" customWidth="1"/>
    <col min="9207" max="9207" width="14.75" style="1636" customWidth="1"/>
    <col min="9208" max="9208" width="14.5" style="1636" customWidth="1"/>
    <col min="9209" max="9209" width="8" style="1636" customWidth="1"/>
    <col min="9210" max="9210" width="17.5" style="1636" customWidth="1"/>
    <col min="9211" max="9211" width="10.25" style="1636" customWidth="1"/>
    <col min="9212" max="9212" width="8" style="1636" customWidth="1"/>
    <col min="9213" max="9213" width="9.375" style="1636" customWidth="1"/>
    <col min="9214" max="9214" width="9.875" style="1636" customWidth="1"/>
    <col min="9215" max="9215" width="9.5" style="1636" customWidth="1"/>
    <col min="9216" max="9216" width="10.125" style="1636" customWidth="1"/>
    <col min="9217" max="9217" width="8" style="1636" customWidth="1"/>
    <col min="9218" max="9218" width="26" style="1636" customWidth="1"/>
    <col min="9219" max="9219" width="12.375" style="1636" customWidth="1"/>
    <col min="9220" max="9225" width="8" style="1636" customWidth="1"/>
    <col min="9226" max="9231" width="9" style="1636" customWidth="1"/>
    <col min="9232" max="9232" width="4" style="1636" customWidth="1"/>
    <col min="9233" max="9233" width="16.5" style="1636" customWidth="1"/>
    <col min="9234" max="9234" width="14.75" style="1636" customWidth="1"/>
    <col min="9235" max="9278" width="9" style="1636" customWidth="1"/>
    <col min="9279" max="9439" width="8" style="1636"/>
    <col min="9440" max="9440" width="3.25" style="1636" customWidth="1"/>
    <col min="9441" max="9441" width="23.5" style="1636" customWidth="1"/>
    <col min="9442" max="9442" width="13.75" style="1636" customWidth="1"/>
    <col min="9443" max="9443" width="14.5" style="1636" customWidth="1"/>
    <col min="9444" max="9444" width="10" style="1636" customWidth="1"/>
    <col min="9445" max="9445" width="10.75" style="1636" customWidth="1"/>
    <col min="9446" max="9446" width="7.875" style="1636" customWidth="1"/>
    <col min="9447" max="9447" width="10.375" style="1636" customWidth="1"/>
    <col min="9448" max="9448" width="9.625" style="1636" customWidth="1"/>
    <col min="9449" max="9450" width="5" style="1636" customWidth="1"/>
    <col min="9451" max="9451" width="15.125" style="1636" customWidth="1"/>
    <col min="9452" max="9452" width="18.125" style="1636" customWidth="1"/>
    <col min="9453" max="9453" width="18.5" style="1636" customWidth="1"/>
    <col min="9454" max="9454" width="24.5" style="1636" customWidth="1"/>
    <col min="9455" max="9455" width="23.625" style="1636" customWidth="1"/>
    <col min="9456" max="9456" width="15.625" style="1636" customWidth="1"/>
    <col min="9457" max="9457" width="12.625" style="1636" customWidth="1"/>
    <col min="9458" max="9458" width="20" style="1636" customWidth="1"/>
    <col min="9459" max="9459" width="12.25" style="1636" customWidth="1"/>
    <col min="9460" max="9460" width="11.625" style="1636" customWidth="1"/>
    <col min="9461" max="9461" width="12.75" style="1636" customWidth="1"/>
    <col min="9462" max="9462" width="14.625" style="1636" customWidth="1"/>
    <col min="9463" max="9463" width="14.75" style="1636" customWidth="1"/>
    <col min="9464" max="9464" width="14.5" style="1636" customWidth="1"/>
    <col min="9465" max="9465" width="8" style="1636" customWidth="1"/>
    <col min="9466" max="9466" width="17.5" style="1636" customWidth="1"/>
    <col min="9467" max="9467" width="10.25" style="1636" customWidth="1"/>
    <col min="9468" max="9468" width="8" style="1636" customWidth="1"/>
    <col min="9469" max="9469" width="9.375" style="1636" customWidth="1"/>
    <col min="9470" max="9470" width="9.875" style="1636" customWidth="1"/>
    <col min="9471" max="9471" width="9.5" style="1636" customWidth="1"/>
    <col min="9472" max="9472" width="10.125" style="1636" customWidth="1"/>
    <col min="9473" max="9473" width="8" style="1636" customWidth="1"/>
    <col min="9474" max="9474" width="26" style="1636" customWidth="1"/>
    <col min="9475" max="9475" width="12.375" style="1636" customWidth="1"/>
    <col min="9476" max="9481" width="8" style="1636" customWidth="1"/>
    <col min="9482" max="9487" width="9" style="1636" customWidth="1"/>
    <col min="9488" max="9488" width="4" style="1636" customWidth="1"/>
    <col min="9489" max="9489" width="16.5" style="1636" customWidth="1"/>
    <col min="9490" max="9490" width="14.75" style="1636" customWidth="1"/>
    <col min="9491" max="9534" width="9" style="1636" customWidth="1"/>
    <col min="9535" max="9695" width="8" style="1636"/>
    <col min="9696" max="9696" width="3.25" style="1636" customWidth="1"/>
    <col min="9697" max="9697" width="23.5" style="1636" customWidth="1"/>
    <col min="9698" max="9698" width="13.75" style="1636" customWidth="1"/>
    <col min="9699" max="9699" width="14.5" style="1636" customWidth="1"/>
    <col min="9700" max="9700" width="10" style="1636" customWidth="1"/>
    <col min="9701" max="9701" width="10.75" style="1636" customWidth="1"/>
    <col min="9702" max="9702" width="7.875" style="1636" customWidth="1"/>
    <col min="9703" max="9703" width="10.375" style="1636" customWidth="1"/>
    <col min="9704" max="9704" width="9.625" style="1636" customWidth="1"/>
    <col min="9705" max="9706" width="5" style="1636" customWidth="1"/>
    <col min="9707" max="9707" width="15.125" style="1636" customWidth="1"/>
    <col min="9708" max="9708" width="18.125" style="1636" customWidth="1"/>
    <col min="9709" max="9709" width="18.5" style="1636" customWidth="1"/>
    <col min="9710" max="9710" width="24.5" style="1636" customWidth="1"/>
    <col min="9711" max="9711" width="23.625" style="1636" customWidth="1"/>
    <col min="9712" max="9712" width="15.625" style="1636" customWidth="1"/>
    <col min="9713" max="9713" width="12.625" style="1636" customWidth="1"/>
    <col min="9714" max="9714" width="20" style="1636" customWidth="1"/>
    <col min="9715" max="9715" width="12.25" style="1636" customWidth="1"/>
    <col min="9716" max="9716" width="11.625" style="1636" customWidth="1"/>
    <col min="9717" max="9717" width="12.75" style="1636" customWidth="1"/>
    <col min="9718" max="9718" width="14.625" style="1636" customWidth="1"/>
    <col min="9719" max="9719" width="14.75" style="1636" customWidth="1"/>
    <col min="9720" max="9720" width="14.5" style="1636" customWidth="1"/>
    <col min="9721" max="9721" width="8" style="1636" customWidth="1"/>
    <col min="9722" max="9722" width="17.5" style="1636" customWidth="1"/>
    <col min="9723" max="9723" width="10.25" style="1636" customWidth="1"/>
    <col min="9724" max="9724" width="8" style="1636" customWidth="1"/>
    <col min="9725" max="9725" width="9.375" style="1636" customWidth="1"/>
    <col min="9726" max="9726" width="9.875" style="1636" customWidth="1"/>
    <col min="9727" max="9727" width="9.5" style="1636" customWidth="1"/>
    <col min="9728" max="9728" width="10.125" style="1636" customWidth="1"/>
    <col min="9729" max="9729" width="8" style="1636" customWidth="1"/>
    <col min="9730" max="9730" width="26" style="1636" customWidth="1"/>
    <col min="9731" max="9731" width="12.375" style="1636" customWidth="1"/>
    <col min="9732" max="9737" width="8" style="1636" customWidth="1"/>
    <col min="9738" max="9743" width="9" style="1636" customWidth="1"/>
    <col min="9744" max="9744" width="4" style="1636" customWidth="1"/>
    <col min="9745" max="9745" width="16.5" style="1636" customWidth="1"/>
    <col min="9746" max="9746" width="14.75" style="1636" customWidth="1"/>
    <col min="9747" max="9790" width="9" style="1636" customWidth="1"/>
    <col min="9791" max="9951" width="8" style="1636"/>
    <col min="9952" max="9952" width="3.25" style="1636" customWidth="1"/>
    <col min="9953" max="9953" width="23.5" style="1636" customWidth="1"/>
    <col min="9954" max="9954" width="13.75" style="1636" customWidth="1"/>
    <col min="9955" max="9955" width="14.5" style="1636" customWidth="1"/>
    <col min="9956" max="9956" width="10" style="1636" customWidth="1"/>
    <col min="9957" max="9957" width="10.75" style="1636" customWidth="1"/>
    <col min="9958" max="9958" width="7.875" style="1636" customWidth="1"/>
    <col min="9959" max="9959" width="10.375" style="1636" customWidth="1"/>
    <col min="9960" max="9960" width="9.625" style="1636" customWidth="1"/>
    <col min="9961" max="9962" width="5" style="1636" customWidth="1"/>
    <col min="9963" max="9963" width="15.125" style="1636" customWidth="1"/>
    <col min="9964" max="9964" width="18.125" style="1636" customWidth="1"/>
    <col min="9965" max="9965" width="18.5" style="1636" customWidth="1"/>
    <col min="9966" max="9966" width="24.5" style="1636" customWidth="1"/>
    <col min="9967" max="9967" width="23.625" style="1636" customWidth="1"/>
    <col min="9968" max="9968" width="15.625" style="1636" customWidth="1"/>
    <col min="9969" max="9969" width="12.625" style="1636" customWidth="1"/>
    <col min="9970" max="9970" width="20" style="1636" customWidth="1"/>
    <col min="9971" max="9971" width="12.25" style="1636" customWidth="1"/>
    <col min="9972" max="9972" width="11.625" style="1636" customWidth="1"/>
    <col min="9973" max="9973" width="12.75" style="1636" customWidth="1"/>
    <col min="9974" max="9974" width="14.625" style="1636" customWidth="1"/>
    <col min="9975" max="9975" width="14.75" style="1636" customWidth="1"/>
    <col min="9976" max="9976" width="14.5" style="1636" customWidth="1"/>
    <col min="9977" max="9977" width="8" style="1636" customWidth="1"/>
    <col min="9978" max="9978" width="17.5" style="1636" customWidth="1"/>
    <col min="9979" max="9979" width="10.25" style="1636" customWidth="1"/>
    <col min="9980" max="9980" width="8" style="1636" customWidth="1"/>
    <col min="9981" max="9981" width="9.375" style="1636" customWidth="1"/>
    <col min="9982" max="9982" width="9.875" style="1636" customWidth="1"/>
    <col min="9983" max="9983" width="9.5" style="1636" customWidth="1"/>
    <col min="9984" max="9984" width="10.125" style="1636" customWidth="1"/>
    <col min="9985" max="9985" width="8" style="1636" customWidth="1"/>
    <col min="9986" max="9986" width="26" style="1636" customWidth="1"/>
    <col min="9987" max="9987" width="12.375" style="1636" customWidth="1"/>
    <col min="9988" max="9993" width="8" style="1636" customWidth="1"/>
    <col min="9994" max="9999" width="9" style="1636" customWidth="1"/>
    <col min="10000" max="10000" width="4" style="1636" customWidth="1"/>
    <col min="10001" max="10001" width="16.5" style="1636" customWidth="1"/>
    <col min="10002" max="10002" width="14.75" style="1636" customWidth="1"/>
    <col min="10003" max="10046" width="9" style="1636" customWidth="1"/>
    <col min="10047" max="10207" width="8" style="1636"/>
    <col min="10208" max="10208" width="3.25" style="1636" customWidth="1"/>
    <col min="10209" max="10209" width="23.5" style="1636" customWidth="1"/>
    <col min="10210" max="10210" width="13.75" style="1636" customWidth="1"/>
    <col min="10211" max="10211" width="14.5" style="1636" customWidth="1"/>
    <col min="10212" max="10212" width="10" style="1636" customWidth="1"/>
    <col min="10213" max="10213" width="10.75" style="1636" customWidth="1"/>
    <col min="10214" max="10214" width="7.875" style="1636" customWidth="1"/>
    <col min="10215" max="10215" width="10.375" style="1636" customWidth="1"/>
    <col min="10216" max="10216" width="9.625" style="1636" customWidth="1"/>
    <col min="10217" max="10218" width="5" style="1636" customWidth="1"/>
    <col min="10219" max="10219" width="15.125" style="1636" customWidth="1"/>
    <col min="10220" max="10220" width="18.125" style="1636" customWidth="1"/>
    <col min="10221" max="10221" width="18.5" style="1636" customWidth="1"/>
    <col min="10222" max="10222" width="24.5" style="1636" customWidth="1"/>
    <col min="10223" max="10223" width="23.625" style="1636" customWidth="1"/>
    <col min="10224" max="10224" width="15.625" style="1636" customWidth="1"/>
    <col min="10225" max="10225" width="12.625" style="1636" customWidth="1"/>
    <col min="10226" max="10226" width="20" style="1636" customWidth="1"/>
    <col min="10227" max="10227" width="12.25" style="1636" customWidth="1"/>
    <col min="10228" max="10228" width="11.625" style="1636" customWidth="1"/>
    <col min="10229" max="10229" width="12.75" style="1636" customWidth="1"/>
    <col min="10230" max="10230" width="14.625" style="1636" customWidth="1"/>
    <col min="10231" max="10231" width="14.75" style="1636" customWidth="1"/>
    <col min="10232" max="10232" width="14.5" style="1636" customWidth="1"/>
    <col min="10233" max="10233" width="8" style="1636" customWidth="1"/>
    <col min="10234" max="10234" width="17.5" style="1636" customWidth="1"/>
    <col min="10235" max="10235" width="10.25" style="1636" customWidth="1"/>
    <col min="10236" max="10236" width="8" style="1636" customWidth="1"/>
    <col min="10237" max="10237" width="9.375" style="1636" customWidth="1"/>
    <col min="10238" max="10238" width="9.875" style="1636" customWidth="1"/>
    <col min="10239" max="10239" width="9.5" style="1636" customWidth="1"/>
    <col min="10240" max="10240" width="10.125" style="1636" customWidth="1"/>
    <col min="10241" max="10241" width="8" style="1636" customWidth="1"/>
    <col min="10242" max="10242" width="26" style="1636" customWidth="1"/>
    <col min="10243" max="10243" width="12.375" style="1636" customWidth="1"/>
    <col min="10244" max="10249" width="8" style="1636" customWidth="1"/>
    <col min="10250" max="10255" width="9" style="1636" customWidth="1"/>
    <col min="10256" max="10256" width="4" style="1636" customWidth="1"/>
    <col min="10257" max="10257" width="16.5" style="1636" customWidth="1"/>
    <col min="10258" max="10258" width="14.75" style="1636" customWidth="1"/>
    <col min="10259" max="10302" width="9" style="1636" customWidth="1"/>
    <col min="10303" max="10463" width="8" style="1636"/>
    <col min="10464" max="10464" width="3.25" style="1636" customWidth="1"/>
    <col min="10465" max="10465" width="23.5" style="1636" customWidth="1"/>
    <col min="10466" max="10466" width="13.75" style="1636" customWidth="1"/>
    <col min="10467" max="10467" width="14.5" style="1636" customWidth="1"/>
    <col min="10468" max="10468" width="10" style="1636" customWidth="1"/>
    <col min="10469" max="10469" width="10.75" style="1636" customWidth="1"/>
    <col min="10470" max="10470" width="7.875" style="1636" customWidth="1"/>
    <col min="10471" max="10471" width="10.375" style="1636" customWidth="1"/>
    <col min="10472" max="10472" width="9.625" style="1636" customWidth="1"/>
    <col min="10473" max="10474" width="5" style="1636" customWidth="1"/>
    <col min="10475" max="10475" width="15.125" style="1636" customWidth="1"/>
    <col min="10476" max="10476" width="18.125" style="1636" customWidth="1"/>
    <col min="10477" max="10477" width="18.5" style="1636" customWidth="1"/>
    <col min="10478" max="10478" width="24.5" style="1636" customWidth="1"/>
    <col min="10479" max="10479" width="23.625" style="1636" customWidth="1"/>
    <col min="10480" max="10480" width="15.625" style="1636" customWidth="1"/>
    <col min="10481" max="10481" width="12.625" style="1636" customWidth="1"/>
    <col min="10482" max="10482" width="20" style="1636" customWidth="1"/>
    <col min="10483" max="10483" width="12.25" style="1636" customWidth="1"/>
    <col min="10484" max="10484" width="11.625" style="1636" customWidth="1"/>
    <col min="10485" max="10485" width="12.75" style="1636" customWidth="1"/>
    <col min="10486" max="10486" width="14.625" style="1636" customWidth="1"/>
    <col min="10487" max="10487" width="14.75" style="1636" customWidth="1"/>
    <col min="10488" max="10488" width="14.5" style="1636" customWidth="1"/>
    <col min="10489" max="10489" width="8" style="1636" customWidth="1"/>
    <col min="10490" max="10490" width="17.5" style="1636" customWidth="1"/>
    <col min="10491" max="10491" width="10.25" style="1636" customWidth="1"/>
    <col min="10492" max="10492" width="8" style="1636" customWidth="1"/>
    <col min="10493" max="10493" width="9.375" style="1636" customWidth="1"/>
    <col min="10494" max="10494" width="9.875" style="1636" customWidth="1"/>
    <col min="10495" max="10495" width="9.5" style="1636" customWidth="1"/>
    <col min="10496" max="10496" width="10.125" style="1636" customWidth="1"/>
    <col min="10497" max="10497" width="8" style="1636" customWidth="1"/>
    <col min="10498" max="10498" width="26" style="1636" customWidth="1"/>
    <col min="10499" max="10499" width="12.375" style="1636" customWidth="1"/>
    <col min="10500" max="10505" width="8" style="1636" customWidth="1"/>
    <col min="10506" max="10511" width="9" style="1636" customWidth="1"/>
    <col min="10512" max="10512" width="4" style="1636" customWidth="1"/>
    <col min="10513" max="10513" width="16.5" style="1636" customWidth="1"/>
    <col min="10514" max="10514" width="14.75" style="1636" customWidth="1"/>
    <col min="10515" max="10558" width="9" style="1636" customWidth="1"/>
    <col min="10559" max="10719" width="8" style="1636"/>
    <col min="10720" max="10720" width="3.25" style="1636" customWidth="1"/>
    <col min="10721" max="10721" width="23.5" style="1636" customWidth="1"/>
    <col min="10722" max="10722" width="13.75" style="1636" customWidth="1"/>
    <col min="10723" max="10723" width="14.5" style="1636" customWidth="1"/>
    <col min="10724" max="10724" width="10" style="1636" customWidth="1"/>
    <col min="10725" max="10725" width="10.75" style="1636" customWidth="1"/>
    <col min="10726" max="10726" width="7.875" style="1636" customWidth="1"/>
    <col min="10727" max="10727" width="10.375" style="1636" customWidth="1"/>
    <col min="10728" max="10728" width="9.625" style="1636" customWidth="1"/>
    <col min="10729" max="10730" width="5" style="1636" customWidth="1"/>
    <col min="10731" max="10731" width="15.125" style="1636" customWidth="1"/>
    <col min="10732" max="10732" width="18.125" style="1636" customWidth="1"/>
    <col min="10733" max="10733" width="18.5" style="1636" customWidth="1"/>
    <col min="10734" max="10734" width="24.5" style="1636" customWidth="1"/>
    <col min="10735" max="10735" width="23.625" style="1636" customWidth="1"/>
    <col min="10736" max="10736" width="15.625" style="1636" customWidth="1"/>
    <col min="10737" max="10737" width="12.625" style="1636" customWidth="1"/>
    <col min="10738" max="10738" width="20" style="1636" customWidth="1"/>
    <col min="10739" max="10739" width="12.25" style="1636" customWidth="1"/>
    <col min="10740" max="10740" width="11.625" style="1636" customWidth="1"/>
    <col min="10741" max="10741" width="12.75" style="1636" customWidth="1"/>
    <col min="10742" max="10742" width="14.625" style="1636" customWidth="1"/>
    <col min="10743" max="10743" width="14.75" style="1636" customWidth="1"/>
    <col min="10744" max="10744" width="14.5" style="1636" customWidth="1"/>
    <col min="10745" max="10745" width="8" style="1636" customWidth="1"/>
    <col min="10746" max="10746" width="17.5" style="1636" customWidth="1"/>
    <col min="10747" max="10747" width="10.25" style="1636" customWidth="1"/>
    <col min="10748" max="10748" width="8" style="1636" customWidth="1"/>
    <col min="10749" max="10749" width="9.375" style="1636" customWidth="1"/>
    <col min="10750" max="10750" width="9.875" style="1636" customWidth="1"/>
    <col min="10751" max="10751" width="9.5" style="1636" customWidth="1"/>
    <col min="10752" max="10752" width="10.125" style="1636" customWidth="1"/>
    <col min="10753" max="10753" width="8" style="1636" customWidth="1"/>
    <col min="10754" max="10754" width="26" style="1636" customWidth="1"/>
    <col min="10755" max="10755" width="12.375" style="1636" customWidth="1"/>
    <col min="10756" max="10761" width="8" style="1636" customWidth="1"/>
    <col min="10762" max="10767" width="9" style="1636" customWidth="1"/>
    <col min="10768" max="10768" width="4" style="1636" customWidth="1"/>
    <col min="10769" max="10769" width="16.5" style="1636" customWidth="1"/>
    <col min="10770" max="10770" width="14.75" style="1636" customWidth="1"/>
    <col min="10771" max="10814" width="9" style="1636" customWidth="1"/>
    <col min="10815" max="10975" width="8" style="1636"/>
    <col min="10976" max="10976" width="3.25" style="1636" customWidth="1"/>
    <col min="10977" max="10977" width="23.5" style="1636" customWidth="1"/>
    <col min="10978" max="10978" width="13.75" style="1636" customWidth="1"/>
    <col min="10979" max="10979" width="14.5" style="1636" customWidth="1"/>
    <col min="10980" max="10980" width="10" style="1636" customWidth="1"/>
    <col min="10981" max="10981" width="10.75" style="1636" customWidth="1"/>
    <col min="10982" max="10982" width="7.875" style="1636" customWidth="1"/>
    <col min="10983" max="10983" width="10.375" style="1636" customWidth="1"/>
    <col min="10984" max="10984" width="9.625" style="1636" customWidth="1"/>
    <col min="10985" max="10986" width="5" style="1636" customWidth="1"/>
    <col min="10987" max="10987" width="15.125" style="1636" customWidth="1"/>
    <col min="10988" max="10988" width="18.125" style="1636" customWidth="1"/>
    <col min="10989" max="10989" width="18.5" style="1636" customWidth="1"/>
    <col min="10990" max="10990" width="24.5" style="1636" customWidth="1"/>
    <col min="10991" max="10991" width="23.625" style="1636" customWidth="1"/>
    <col min="10992" max="10992" width="15.625" style="1636" customWidth="1"/>
    <col min="10993" max="10993" width="12.625" style="1636" customWidth="1"/>
    <col min="10994" max="10994" width="20" style="1636" customWidth="1"/>
    <col min="10995" max="10995" width="12.25" style="1636" customWidth="1"/>
    <col min="10996" max="10996" width="11.625" style="1636" customWidth="1"/>
    <col min="10997" max="10997" width="12.75" style="1636" customWidth="1"/>
    <col min="10998" max="10998" width="14.625" style="1636" customWidth="1"/>
    <col min="10999" max="10999" width="14.75" style="1636" customWidth="1"/>
    <col min="11000" max="11000" width="14.5" style="1636" customWidth="1"/>
    <col min="11001" max="11001" width="8" style="1636" customWidth="1"/>
    <col min="11002" max="11002" width="17.5" style="1636" customWidth="1"/>
    <col min="11003" max="11003" width="10.25" style="1636" customWidth="1"/>
    <col min="11004" max="11004" width="8" style="1636" customWidth="1"/>
    <col min="11005" max="11005" width="9.375" style="1636" customWidth="1"/>
    <col min="11006" max="11006" width="9.875" style="1636" customWidth="1"/>
    <col min="11007" max="11007" width="9.5" style="1636" customWidth="1"/>
    <col min="11008" max="11008" width="10.125" style="1636" customWidth="1"/>
    <col min="11009" max="11009" width="8" style="1636" customWidth="1"/>
    <col min="11010" max="11010" width="26" style="1636" customWidth="1"/>
    <col min="11011" max="11011" width="12.375" style="1636" customWidth="1"/>
    <col min="11012" max="11017" width="8" style="1636" customWidth="1"/>
    <col min="11018" max="11023" width="9" style="1636" customWidth="1"/>
    <col min="11024" max="11024" width="4" style="1636" customWidth="1"/>
    <col min="11025" max="11025" width="16.5" style="1636" customWidth="1"/>
    <col min="11026" max="11026" width="14.75" style="1636" customWidth="1"/>
    <col min="11027" max="11070" width="9" style="1636" customWidth="1"/>
    <col min="11071" max="11231" width="8" style="1636"/>
    <col min="11232" max="11232" width="3.25" style="1636" customWidth="1"/>
    <col min="11233" max="11233" width="23.5" style="1636" customWidth="1"/>
    <col min="11234" max="11234" width="13.75" style="1636" customWidth="1"/>
    <col min="11235" max="11235" width="14.5" style="1636" customWidth="1"/>
    <col min="11236" max="11236" width="10" style="1636" customWidth="1"/>
    <col min="11237" max="11237" width="10.75" style="1636" customWidth="1"/>
    <col min="11238" max="11238" width="7.875" style="1636" customWidth="1"/>
    <col min="11239" max="11239" width="10.375" style="1636" customWidth="1"/>
    <col min="11240" max="11240" width="9.625" style="1636" customWidth="1"/>
    <col min="11241" max="11242" width="5" style="1636" customWidth="1"/>
    <col min="11243" max="11243" width="15.125" style="1636" customWidth="1"/>
    <col min="11244" max="11244" width="18.125" style="1636" customWidth="1"/>
    <col min="11245" max="11245" width="18.5" style="1636" customWidth="1"/>
    <col min="11246" max="11246" width="24.5" style="1636" customWidth="1"/>
    <col min="11247" max="11247" width="23.625" style="1636" customWidth="1"/>
    <col min="11248" max="11248" width="15.625" style="1636" customWidth="1"/>
    <col min="11249" max="11249" width="12.625" style="1636" customWidth="1"/>
    <col min="11250" max="11250" width="20" style="1636" customWidth="1"/>
    <col min="11251" max="11251" width="12.25" style="1636" customWidth="1"/>
    <col min="11252" max="11252" width="11.625" style="1636" customWidth="1"/>
    <col min="11253" max="11253" width="12.75" style="1636" customWidth="1"/>
    <col min="11254" max="11254" width="14.625" style="1636" customWidth="1"/>
    <col min="11255" max="11255" width="14.75" style="1636" customWidth="1"/>
    <col min="11256" max="11256" width="14.5" style="1636" customWidth="1"/>
    <col min="11257" max="11257" width="8" style="1636" customWidth="1"/>
    <col min="11258" max="11258" width="17.5" style="1636" customWidth="1"/>
    <col min="11259" max="11259" width="10.25" style="1636" customWidth="1"/>
    <col min="11260" max="11260" width="8" style="1636" customWidth="1"/>
    <col min="11261" max="11261" width="9.375" style="1636" customWidth="1"/>
    <col min="11262" max="11262" width="9.875" style="1636" customWidth="1"/>
    <col min="11263" max="11263" width="9.5" style="1636" customWidth="1"/>
    <col min="11264" max="11264" width="10.125" style="1636" customWidth="1"/>
    <col min="11265" max="11265" width="8" style="1636" customWidth="1"/>
    <col min="11266" max="11266" width="26" style="1636" customWidth="1"/>
    <col min="11267" max="11267" width="12.375" style="1636" customWidth="1"/>
    <col min="11268" max="11273" width="8" style="1636" customWidth="1"/>
    <col min="11274" max="11279" width="9" style="1636" customWidth="1"/>
    <col min="11280" max="11280" width="4" style="1636" customWidth="1"/>
    <col min="11281" max="11281" width="16.5" style="1636" customWidth="1"/>
    <col min="11282" max="11282" width="14.75" style="1636" customWidth="1"/>
    <col min="11283" max="11326" width="9" style="1636" customWidth="1"/>
    <col min="11327" max="11487" width="8" style="1636"/>
    <col min="11488" max="11488" width="3.25" style="1636" customWidth="1"/>
    <col min="11489" max="11489" width="23.5" style="1636" customWidth="1"/>
    <col min="11490" max="11490" width="13.75" style="1636" customWidth="1"/>
    <col min="11491" max="11491" width="14.5" style="1636" customWidth="1"/>
    <col min="11492" max="11492" width="10" style="1636" customWidth="1"/>
    <col min="11493" max="11493" width="10.75" style="1636" customWidth="1"/>
    <col min="11494" max="11494" width="7.875" style="1636" customWidth="1"/>
    <col min="11495" max="11495" width="10.375" style="1636" customWidth="1"/>
    <col min="11496" max="11496" width="9.625" style="1636" customWidth="1"/>
    <col min="11497" max="11498" width="5" style="1636" customWidth="1"/>
    <col min="11499" max="11499" width="15.125" style="1636" customWidth="1"/>
    <col min="11500" max="11500" width="18.125" style="1636" customWidth="1"/>
    <col min="11501" max="11501" width="18.5" style="1636" customWidth="1"/>
    <col min="11502" max="11502" width="24.5" style="1636" customWidth="1"/>
    <col min="11503" max="11503" width="23.625" style="1636" customWidth="1"/>
    <col min="11504" max="11504" width="15.625" style="1636" customWidth="1"/>
    <col min="11505" max="11505" width="12.625" style="1636" customWidth="1"/>
    <col min="11506" max="11506" width="20" style="1636" customWidth="1"/>
    <col min="11507" max="11507" width="12.25" style="1636" customWidth="1"/>
    <col min="11508" max="11508" width="11.625" style="1636" customWidth="1"/>
    <col min="11509" max="11509" width="12.75" style="1636" customWidth="1"/>
    <col min="11510" max="11510" width="14.625" style="1636" customWidth="1"/>
    <col min="11511" max="11511" width="14.75" style="1636" customWidth="1"/>
    <col min="11512" max="11512" width="14.5" style="1636" customWidth="1"/>
    <col min="11513" max="11513" width="8" style="1636" customWidth="1"/>
    <col min="11514" max="11514" width="17.5" style="1636" customWidth="1"/>
    <col min="11515" max="11515" width="10.25" style="1636" customWidth="1"/>
    <col min="11516" max="11516" width="8" style="1636" customWidth="1"/>
    <col min="11517" max="11517" width="9.375" style="1636" customWidth="1"/>
    <col min="11518" max="11518" width="9.875" style="1636" customWidth="1"/>
    <col min="11519" max="11519" width="9.5" style="1636" customWidth="1"/>
    <col min="11520" max="11520" width="10.125" style="1636" customWidth="1"/>
    <col min="11521" max="11521" width="8" style="1636" customWidth="1"/>
    <col min="11522" max="11522" width="26" style="1636" customWidth="1"/>
    <col min="11523" max="11523" width="12.375" style="1636" customWidth="1"/>
    <col min="11524" max="11529" width="8" style="1636" customWidth="1"/>
    <col min="11530" max="11535" width="9" style="1636" customWidth="1"/>
    <col min="11536" max="11536" width="4" style="1636" customWidth="1"/>
    <col min="11537" max="11537" width="16.5" style="1636" customWidth="1"/>
    <col min="11538" max="11538" width="14.75" style="1636" customWidth="1"/>
    <col min="11539" max="11582" width="9" style="1636" customWidth="1"/>
    <col min="11583" max="11743" width="8" style="1636"/>
    <col min="11744" max="11744" width="3.25" style="1636" customWidth="1"/>
    <col min="11745" max="11745" width="23.5" style="1636" customWidth="1"/>
    <col min="11746" max="11746" width="13.75" style="1636" customWidth="1"/>
    <col min="11747" max="11747" width="14.5" style="1636" customWidth="1"/>
    <col min="11748" max="11748" width="10" style="1636" customWidth="1"/>
    <col min="11749" max="11749" width="10.75" style="1636" customWidth="1"/>
    <col min="11750" max="11750" width="7.875" style="1636" customWidth="1"/>
    <col min="11751" max="11751" width="10.375" style="1636" customWidth="1"/>
    <col min="11752" max="11752" width="9.625" style="1636" customWidth="1"/>
    <col min="11753" max="11754" width="5" style="1636" customWidth="1"/>
    <col min="11755" max="11755" width="15.125" style="1636" customWidth="1"/>
    <col min="11756" max="11756" width="18.125" style="1636" customWidth="1"/>
    <col min="11757" max="11757" width="18.5" style="1636" customWidth="1"/>
    <col min="11758" max="11758" width="24.5" style="1636" customWidth="1"/>
    <col min="11759" max="11759" width="23.625" style="1636" customWidth="1"/>
    <col min="11760" max="11760" width="15.625" style="1636" customWidth="1"/>
    <col min="11761" max="11761" width="12.625" style="1636" customWidth="1"/>
    <col min="11762" max="11762" width="20" style="1636" customWidth="1"/>
    <col min="11763" max="11763" width="12.25" style="1636" customWidth="1"/>
    <col min="11764" max="11764" width="11.625" style="1636" customWidth="1"/>
    <col min="11765" max="11765" width="12.75" style="1636" customWidth="1"/>
    <col min="11766" max="11766" width="14.625" style="1636" customWidth="1"/>
    <col min="11767" max="11767" width="14.75" style="1636" customWidth="1"/>
    <col min="11768" max="11768" width="14.5" style="1636" customWidth="1"/>
    <col min="11769" max="11769" width="8" style="1636" customWidth="1"/>
    <col min="11770" max="11770" width="17.5" style="1636" customWidth="1"/>
    <col min="11771" max="11771" width="10.25" style="1636" customWidth="1"/>
    <col min="11772" max="11772" width="8" style="1636" customWidth="1"/>
    <col min="11773" max="11773" width="9.375" style="1636" customWidth="1"/>
    <col min="11774" max="11774" width="9.875" style="1636" customWidth="1"/>
    <col min="11775" max="11775" width="9.5" style="1636" customWidth="1"/>
    <col min="11776" max="11776" width="10.125" style="1636" customWidth="1"/>
    <col min="11777" max="11777" width="8" style="1636" customWidth="1"/>
    <col min="11778" max="11778" width="26" style="1636" customWidth="1"/>
    <col min="11779" max="11779" width="12.375" style="1636" customWidth="1"/>
    <col min="11780" max="11785" width="8" style="1636" customWidth="1"/>
    <col min="11786" max="11791" width="9" style="1636" customWidth="1"/>
    <col min="11792" max="11792" width="4" style="1636" customWidth="1"/>
    <col min="11793" max="11793" width="16.5" style="1636" customWidth="1"/>
    <col min="11794" max="11794" width="14.75" style="1636" customWidth="1"/>
    <col min="11795" max="11838" width="9" style="1636" customWidth="1"/>
    <col min="11839" max="11999" width="8" style="1636"/>
    <col min="12000" max="12000" width="3.25" style="1636" customWidth="1"/>
    <col min="12001" max="12001" width="23.5" style="1636" customWidth="1"/>
    <col min="12002" max="12002" width="13.75" style="1636" customWidth="1"/>
    <col min="12003" max="12003" width="14.5" style="1636" customWidth="1"/>
    <col min="12004" max="12004" width="10" style="1636" customWidth="1"/>
    <col min="12005" max="12005" width="10.75" style="1636" customWidth="1"/>
    <col min="12006" max="12006" width="7.875" style="1636" customWidth="1"/>
    <col min="12007" max="12007" width="10.375" style="1636" customWidth="1"/>
    <col min="12008" max="12008" width="9.625" style="1636" customWidth="1"/>
    <col min="12009" max="12010" width="5" style="1636" customWidth="1"/>
    <col min="12011" max="12011" width="15.125" style="1636" customWidth="1"/>
    <col min="12012" max="12012" width="18.125" style="1636" customWidth="1"/>
    <col min="12013" max="12013" width="18.5" style="1636" customWidth="1"/>
    <col min="12014" max="12014" width="24.5" style="1636" customWidth="1"/>
    <col min="12015" max="12015" width="23.625" style="1636" customWidth="1"/>
    <col min="12016" max="12016" width="15.625" style="1636" customWidth="1"/>
    <col min="12017" max="12017" width="12.625" style="1636" customWidth="1"/>
    <col min="12018" max="12018" width="20" style="1636" customWidth="1"/>
    <col min="12019" max="12019" width="12.25" style="1636" customWidth="1"/>
    <col min="12020" max="12020" width="11.625" style="1636" customWidth="1"/>
    <col min="12021" max="12021" width="12.75" style="1636" customWidth="1"/>
    <col min="12022" max="12022" width="14.625" style="1636" customWidth="1"/>
    <col min="12023" max="12023" width="14.75" style="1636" customWidth="1"/>
    <col min="12024" max="12024" width="14.5" style="1636" customWidth="1"/>
    <col min="12025" max="12025" width="8" style="1636" customWidth="1"/>
    <col min="12026" max="12026" width="17.5" style="1636" customWidth="1"/>
    <col min="12027" max="12027" width="10.25" style="1636" customWidth="1"/>
    <col min="12028" max="12028" width="8" style="1636" customWidth="1"/>
    <col min="12029" max="12029" width="9.375" style="1636" customWidth="1"/>
    <col min="12030" max="12030" width="9.875" style="1636" customWidth="1"/>
    <col min="12031" max="12031" width="9.5" style="1636" customWidth="1"/>
    <col min="12032" max="12032" width="10.125" style="1636" customWidth="1"/>
    <col min="12033" max="12033" width="8" style="1636" customWidth="1"/>
    <col min="12034" max="12034" width="26" style="1636" customWidth="1"/>
    <col min="12035" max="12035" width="12.375" style="1636" customWidth="1"/>
    <col min="12036" max="12041" width="8" style="1636" customWidth="1"/>
    <col min="12042" max="12047" width="9" style="1636" customWidth="1"/>
    <col min="12048" max="12048" width="4" style="1636" customWidth="1"/>
    <col min="12049" max="12049" width="16.5" style="1636" customWidth="1"/>
    <col min="12050" max="12050" width="14.75" style="1636" customWidth="1"/>
    <col min="12051" max="12094" width="9" style="1636" customWidth="1"/>
    <col min="12095" max="12255" width="8" style="1636"/>
    <col min="12256" max="12256" width="3.25" style="1636" customWidth="1"/>
    <col min="12257" max="12257" width="23.5" style="1636" customWidth="1"/>
    <col min="12258" max="12258" width="13.75" style="1636" customWidth="1"/>
    <col min="12259" max="12259" width="14.5" style="1636" customWidth="1"/>
    <col min="12260" max="12260" width="10" style="1636" customWidth="1"/>
    <col min="12261" max="12261" width="10.75" style="1636" customWidth="1"/>
    <col min="12262" max="12262" width="7.875" style="1636" customWidth="1"/>
    <col min="12263" max="12263" width="10.375" style="1636" customWidth="1"/>
    <col min="12264" max="12264" width="9.625" style="1636" customWidth="1"/>
    <col min="12265" max="12266" width="5" style="1636" customWidth="1"/>
    <col min="12267" max="12267" width="15.125" style="1636" customWidth="1"/>
    <col min="12268" max="12268" width="18.125" style="1636" customWidth="1"/>
    <col min="12269" max="12269" width="18.5" style="1636" customWidth="1"/>
    <col min="12270" max="12270" width="24.5" style="1636" customWidth="1"/>
    <col min="12271" max="12271" width="23.625" style="1636" customWidth="1"/>
    <col min="12272" max="12272" width="15.625" style="1636" customWidth="1"/>
    <col min="12273" max="12273" width="12.625" style="1636" customWidth="1"/>
    <col min="12274" max="12274" width="20" style="1636" customWidth="1"/>
    <col min="12275" max="12275" width="12.25" style="1636" customWidth="1"/>
    <col min="12276" max="12276" width="11.625" style="1636" customWidth="1"/>
    <col min="12277" max="12277" width="12.75" style="1636" customWidth="1"/>
    <col min="12278" max="12278" width="14.625" style="1636" customWidth="1"/>
    <col min="12279" max="12279" width="14.75" style="1636" customWidth="1"/>
    <col min="12280" max="12280" width="14.5" style="1636" customWidth="1"/>
    <col min="12281" max="12281" width="8" style="1636" customWidth="1"/>
    <col min="12282" max="12282" width="17.5" style="1636" customWidth="1"/>
    <col min="12283" max="12283" width="10.25" style="1636" customWidth="1"/>
    <col min="12284" max="12284" width="8" style="1636" customWidth="1"/>
    <col min="12285" max="12285" width="9.375" style="1636" customWidth="1"/>
    <col min="12286" max="12286" width="9.875" style="1636" customWidth="1"/>
    <col min="12287" max="12287" width="9.5" style="1636" customWidth="1"/>
    <col min="12288" max="12288" width="10.125" style="1636" customWidth="1"/>
    <col min="12289" max="12289" width="8" style="1636" customWidth="1"/>
    <col min="12290" max="12290" width="26" style="1636" customWidth="1"/>
    <col min="12291" max="12291" width="12.375" style="1636" customWidth="1"/>
    <col min="12292" max="12297" width="8" style="1636" customWidth="1"/>
    <col min="12298" max="12303" width="9" style="1636" customWidth="1"/>
    <col min="12304" max="12304" width="4" style="1636" customWidth="1"/>
    <col min="12305" max="12305" width="16.5" style="1636" customWidth="1"/>
    <col min="12306" max="12306" width="14.75" style="1636" customWidth="1"/>
    <col min="12307" max="12350" width="9" style="1636" customWidth="1"/>
    <col min="12351" max="12511" width="8" style="1636"/>
    <col min="12512" max="12512" width="3.25" style="1636" customWidth="1"/>
    <col min="12513" max="12513" width="23.5" style="1636" customWidth="1"/>
    <col min="12514" max="12514" width="13.75" style="1636" customWidth="1"/>
    <col min="12515" max="12515" width="14.5" style="1636" customWidth="1"/>
    <col min="12516" max="12516" width="10" style="1636" customWidth="1"/>
    <col min="12517" max="12517" width="10.75" style="1636" customWidth="1"/>
    <col min="12518" max="12518" width="7.875" style="1636" customWidth="1"/>
    <col min="12519" max="12519" width="10.375" style="1636" customWidth="1"/>
    <col min="12520" max="12520" width="9.625" style="1636" customWidth="1"/>
    <col min="12521" max="12522" width="5" style="1636" customWidth="1"/>
    <col min="12523" max="12523" width="15.125" style="1636" customWidth="1"/>
    <col min="12524" max="12524" width="18.125" style="1636" customWidth="1"/>
    <col min="12525" max="12525" width="18.5" style="1636" customWidth="1"/>
    <col min="12526" max="12526" width="24.5" style="1636" customWidth="1"/>
    <col min="12527" max="12527" width="23.625" style="1636" customWidth="1"/>
    <col min="12528" max="12528" width="15.625" style="1636" customWidth="1"/>
    <col min="12529" max="12529" width="12.625" style="1636" customWidth="1"/>
    <col min="12530" max="12530" width="20" style="1636" customWidth="1"/>
    <col min="12531" max="12531" width="12.25" style="1636" customWidth="1"/>
    <col min="12532" max="12532" width="11.625" style="1636" customWidth="1"/>
    <col min="12533" max="12533" width="12.75" style="1636" customWidth="1"/>
    <col min="12534" max="12534" width="14.625" style="1636" customWidth="1"/>
    <col min="12535" max="12535" width="14.75" style="1636" customWidth="1"/>
    <col min="12536" max="12536" width="14.5" style="1636" customWidth="1"/>
    <col min="12537" max="12537" width="8" style="1636" customWidth="1"/>
    <col min="12538" max="12538" width="17.5" style="1636" customWidth="1"/>
    <col min="12539" max="12539" width="10.25" style="1636" customWidth="1"/>
    <col min="12540" max="12540" width="8" style="1636" customWidth="1"/>
    <col min="12541" max="12541" width="9.375" style="1636" customWidth="1"/>
    <col min="12542" max="12542" width="9.875" style="1636" customWidth="1"/>
    <col min="12543" max="12543" width="9.5" style="1636" customWidth="1"/>
    <col min="12544" max="12544" width="10.125" style="1636" customWidth="1"/>
    <col min="12545" max="12545" width="8" style="1636" customWidth="1"/>
    <col min="12546" max="12546" width="26" style="1636" customWidth="1"/>
    <col min="12547" max="12547" width="12.375" style="1636" customWidth="1"/>
    <col min="12548" max="12553" width="8" style="1636" customWidth="1"/>
    <col min="12554" max="12559" width="9" style="1636" customWidth="1"/>
    <col min="12560" max="12560" width="4" style="1636" customWidth="1"/>
    <col min="12561" max="12561" width="16.5" style="1636" customWidth="1"/>
    <col min="12562" max="12562" width="14.75" style="1636" customWidth="1"/>
    <col min="12563" max="12606" width="9" style="1636" customWidth="1"/>
    <col min="12607" max="12767" width="8" style="1636"/>
    <col min="12768" max="12768" width="3.25" style="1636" customWidth="1"/>
    <col min="12769" max="12769" width="23.5" style="1636" customWidth="1"/>
    <col min="12770" max="12770" width="13.75" style="1636" customWidth="1"/>
    <col min="12771" max="12771" width="14.5" style="1636" customWidth="1"/>
    <col min="12772" max="12772" width="10" style="1636" customWidth="1"/>
    <col min="12773" max="12773" width="10.75" style="1636" customWidth="1"/>
    <col min="12774" max="12774" width="7.875" style="1636" customWidth="1"/>
    <col min="12775" max="12775" width="10.375" style="1636" customWidth="1"/>
    <col min="12776" max="12776" width="9.625" style="1636" customWidth="1"/>
    <col min="12777" max="12778" width="5" style="1636" customWidth="1"/>
    <col min="12779" max="12779" width="15.125" style="1636" customWidth="1"/>
    <col min="12780" max="12780" width="18.125" style="1636" customWidth="1"/>
    <col min="12781" max="12781" width="18.5" style="1636" customWidth="1"/>
    <col min="12782" max="12782" width="24.5" style="1636" customWidth="1"/>
    <col min="12783" max="12783" width="23.625" style="1636" customWidth="1"/>
    <col min="12784" max="12784" width="15.625" style="1636" customWidth="1"/>
    <col min="12785" max="12785" width="12.625" style="1636" customWidth="1"/>
    <col min="12786" max="12786" width="20" style="1636" customWidth="1"/>
    <col min="12787" max="12787" width="12.25" style="1636" customWidth="1"/>
    <col min="12788" max="12788" width="11.625" style="1636" customWidth="1"/>
    <col min="12789" max="12789" width="12.75" style="1636" customWidth="1"/>
    <col min="12790" max="12790" width="14.625" style="1636" customWidth="1"/>
    <col min="12791" max="12791" width="14.75" style="1636" customWidth="1"/>
    <col min="12792" max="12792" width="14.5" style="1636" customWidth="1"/>
    <col min="12793" max="12793" width="8" style="1636" customWidth="1"/>
    <col min="12794" max="12794" width="17.5" style="1636" customWidth="1"/>
    <col min="12795" max="12795" width="10.25" style="1636" customWidth="1"/>
    <col min="12796" max="12796" width="8" style="1636" customWidth="1"/>
    <col min="12797" max="12797" width="9.375" style="1636" customWidth="1"/>
    <col min="12798" max="12798" width="9.875" style="1636" customWidth="1"/>
    <col min="12799" max="12799" width="9.5" style="1636" customWidth="1"/>
    <col min="12800" max="12800" width="10.125" style="1636" customWidth="1"/>
    <col min="12801" max="12801" width="8" style="1636" customWidth="1"/>
    <col min="12802" max="12802" width="26" style="1636" customWidth="1"/>
    <col min="12803" max="12803" width="12.375" style="1636" customWidth="1"/>
    <col min="12804" max="12809" width="8" style="1636" customWidth="1"/>
    <col min="12810" max="12815" width="9" style="1636" customWidth="1"/>
    <col min="12816" max="12816" width="4" style="1636" customWidth="1"/>
    <col min="12817" max="12817" width="16.5" style="1636" customWidth="1"/>
    <col min="12818" max="12818" width="14.75" style="1636" customWidth="1"/>
    <col min="12819" max="12862" width="9" style="1636" customWidth="1"/>
    <col min="12863" max="13023" width="8" style="1636"/>
    <col min="13024" max="13024" width="3.25" style="1636" customWidth="1"/>
    <col min="13025" max="13025" width="23.5" style="1636" customWidth="1"/>
    <col min="13026" max="13026" width="13.75" style="1636" customWidth="1"/>
    <col min="13027" max="13027" width="14.5" style="1636" customWidth="1"/>
    <col min="13028" max="13028" width="10" style="1636" customWidth="1"/>
    <col min="13029" max="13029" width="10.75" style="1636" customWidth="1"/>
    <col min="13030" max="13030" width="7.875" style="1636" customWidth="1"/>
    <col min="13031" max="13031" width="10.375" style="1636" customWidth="1"/>
    <col min="13032" max="13032" width="9.625" style="1636" customWidth="1"/>
    <col min="13033" max="13034" width="5" style="1636" customWidth="1"/>
    <col min="13035" max="13035" width="15.125" style="1636" customWidth="1"/>
    <col min="13036" max="13036" width="18.125" style="1636" customWidth="1"/>
    <col min="13037" max="13037" width="18.5" style="1636" customWidth="1"/>
    <col min="13038" max="13038" width="24.5" style="1636" customWidth="1"/>
    <col min="13039" max="13039" width="23.625" style="1636" customWidth="1"/>
    <col min="13040" max="13040" width="15.625" style="1636" customWidth="1"/>
    <col min="13041" max="13041" width="12.625" style="1636" customWidth="1"/>
    <col min="13042" max="13042" width="20" style="1636" customWidth="1"/>
    <col min="13043" max="13043" width="12.25" style="1636" customWidth="1"/>
    <col min="13044" max="13044" width="11.625" style="1636" customWidth="1"/>
    <col min="13045" max="13045" width="12.75" style="1636" customWidth="1"/>
    <col min="13046" max="13046" width="14.625" style="1636" customWidth="1"/>
    <col min="13047" max="13047" width="14.75" style="1636" customWidth="1"/>
    <col min="13048" max="13048" width="14.5" style="1636" customWidth="1"/>
    <col min="13049" max="13049" width="8" style="1636" customWidth="1"/>
    <col min="13050" max="13050" width="17.5" style="1636" customWidth="1"/>
    <col min="13051" max="13051" width="10.25" style="1636" customWidth="1"/>
    <col min="13052" max="13052" width="8" style="1636" customWidth="1"/>
    <col min="13053" max="13053" width="9.375" style="1636" customWidth="1"/>
    <col min="13054" max="13054" width="9.875" style="1636" customWidth="1"/>
    <col min="13055" max="13055" width="9.5" style="1636" customWidth="1"/>
    <col min="13056" max="13056" width="10.125" style="1636" customWidth="1"/>
    <col min="13057" max="13057" width="8" style="1636" customWidth="1"/>
    <col min="13058" max="13058" width="26" style="1636" customWidth="1"/>
    <col min="13059" max="13059" width="12.375" style="1636" customWidth="1"/>
    <col min="13060" max="13065" width="8" style="1636" customWidth="1"/>
    <col min="13066" max="13071" width="9" style="1636" customWidth="1"/>
    <col min="13072" max="13072" width="4" style="1636" customWidth="1"/>
    <col min="13073" max="13073" width="16.5" style="1636" customWidth="1"/>
    <col min="13074" max="13074" width="14.75" style="1636" customWidth="1"/>
    <col min="13075" max="13118" width="9" style="1636" customWidth="1"/>
    <col min="13119" max="13279" width="8" style="1636"/>
    <col min="13280" max="13280" width="3.25" style="1636" customWidth="1"/>
    <col min="13281" max="13281" width="23.5" style="1636" customWidth="1"/>
    <col min="13282" max="13282" width="13.75" style="1636" customWidth="1"/>
    <col min="13283" max="13283" width="14.5" style="1636" customWidth="1"/>
    <col min="13284" max="13284" width="10" style="1636" customWidth="1"/>
    <col min="13285" max="13285" width="10.75" style="1636" customWidth="1"/>
    <col min="13286" max="13286" width="7.875" style="1636" customWidth="1"/>
    <col min="13287" max="13287" width="10.375" style="1636" customWidth="1"/>
    <col min="13288" max="13288" width="9.625" style="1636" customWidth="1"/>
    <col min="13289" max="13290" width="5" style="1636" customWidth="1"/>
    <col min="13291" max="13291" width="15.125" style="1636" customWidth="1"/>
    <col min="13292" max="13292" width="18.125" style="1636" customWidth="1"/>
    <col min="13293" max="13293" width="18.5" style="1636" customWidth="1"/>
    <col min="13294" max="13294" width="24.5" style="1636" customWidth="1"/>
    <col min="13295" max="13295" width="23.625" style="1636" customWidth="1"/>
    <col min="13296" max="13296" width="15.625" style="1636" customWidth="1"/>
    <col min="13297" max="13297" width="12.625" style="1636" customWidth="1"/>
    <col min="13298" max="13298" width="20" style="1636" customWidth="1"/>
    <col min="13299" max="13299" width="12.25" style="1636" customWidth="1"/>
    <col min="13300" max="13300" width="11.625" style="1636" customWidth="1"/>
    <col min="13301" max="13301" width="12.75" style="1636" customWidth="1"/>
    <col min="13302" max="13302" width="14.625" style="1636" customWidth="1"/>
    <col min="13303" max="13303" width="14.75" style="1636" customWidth="1"/>
    <col min="13304" max="13304" width="14.5" style="1636" customWidth="1"/>
    <col min="13305" max="13305" width="8" style="1636" customWidth="1"/>
    <col min="13306" max="13306" width="17.5" style="1636" customWidth="1"/>
    <col min="13307" max="13307" width="10.25" style="1636" customWidth="1"/>
    <col min="13308" max="13308" width="8" style="1636" customWidth="1"/>
    <col min="13309" max="13309" width="9.375" style="1636" customWidth="1"/>
    <col min="13310" max="13310" width="9.875" style="1636" customWidth="1"/>
    <col min="13311" max="13311" width="9.5" style="1636" customWidth="1"/>
    <col min="13312" max="13312" width="10.125" style="1636" customWidth="1"/>
    <col min="13313" max="13313" width="8" style="1636" customWidth="1"/>
    <col min="13314" max="13314" width="26" style="1636" customWidth="1"/>
    <col min="13315" max="13315" width="12.375" style="1636" customWidth="1"/>
    <col min="13316" max="13321" width="8" style="1636" customWidth="1"/>
    <col min="13322" max="13327" width="9" style="1636" customWidth="1"/>
    <col min="13328" max="13328" width="4" style="1636" customWidth="1"/>
    <col min="13329" max="13329" width="16.5" style="1636" customWidth="1"/>
    <col min="13330" max="13330" width="14.75" style="1636" customWidth="1"/>
    <col min="13331" max="13374" width="9" style="1636" customWidth="1"/>
    <col min="13375" max="13535" width="8" style="1636"/>
    <col min="13536" max="13536" width="3.25" style="1636" customWidth="1"/>
    <col min="13537" max="13537" width="23.5" style="1636" customWidth="1"/>
    <col min="13538" max="13538" width="13.75" style="1636" customWidth="1"/>
    <col min="13539" max="13539" width="14.5" style="1636" customWidth="1"/>
    <col min="13540" max="13540" width="10" style="1636" customWidth="1"/>
    <col min="13541" max="13541" width="10.75" style="1636" customWidth="1"/>
    <col min="13542" max="13542" width="7.875" style="1636" customWidth="1"/>
    <col min="13543" max="13543" width="10.375" style="1636" customWidth="1"/>
    <col min="13544" max="13544" width="9.625" style="1636" customWidth="1"/>
    <col min="13545" max="13546" width="5" style="1636" customWidth="1"/>
    <col min="13547" max="13547" width="15.125" style="1636" customWidth="1"/>
    <col min="13548" max="13548" width="18.125" style="1636" customWidth="1"/>
    <col min="13549" max="13549" width="18.5" style="1636" customWidth="1"/>
    <col min="13550" max="13550" width="24.5" style="1636" customWidth="1"/>
    <col min="13551" max="13551" width="23.625" style="1636" customWidth="1"/>
    <col min="13552" max="13552" width="15.625" style="1636" customWidth="1"/>
    <col min="13553" max="13553" width="12.625" style="1636" customWidth="1"/>
    <col min="13554" max="13554" width="20" style="1636" customWidth="1"/>
    <col min="13555" max="13555" width="12.25" style="1636" customWidth="1"/>
    <col min="13556" max="13556" width="11.625" style="1636" customWidth="1"/>
    <col min="13557" max="13557" width="12.75" style="1636" customWidth="1"/>
    <col min="13558" max="13558" width="14.625" style="1636" customWidth="1"/>
    <col min="13559" max="13559" width="14.75" style="1636" customWidth="1"/>
    <col min="13560" max="13560" width="14.5" style="1636" customWidth="1"/>
    <col min="13561" max="13561" width="8" style="1636" customWidth="1"/>
    <col min="13562" max="13562" width="17.5" style="1636" customWidth="1"/>
    <col min="13563" max="13563" width="10.25" style="1636" customWidth="1"/>
    <col min="13564" max="13564" width="8" style="1636" customWidth="1"/>
    <col min="13565" max="13565" width="9.375" style="1636" customWidth="1"/>
    <col min="13566" max="13566" width="9.875" style="1636" customWidth="1"/>
    <col min="13567" max="13567" width="9.5" style="1636" customWidth="1"/>
    <col min="13568" max="13568" width="10.125" style="1636" customWidth="1"/>
    <col min="13569" max="13569" width="8" style="1636" customWidth="1"/>
    <col min="13570" max="13570" width="26" style="1636" customWidth="1"/>
    <col min="13571" max="13571" width="12.375" style="1636" customWidth="1"/>
    <col min="13572" max="13577" width="8" style="1636" customWidth="1"/>
    <col min="13578" max="13583" width="9" style="1636" customWidth="1"/>
    <col min="13584" max="13584" width="4" style="1636" customWidth="1"/>
    <col min="13585" max="13585" width="16.5" style="1636" customWidth="1"/>
    <col min="13586" max="13586" width="14.75" style="1636" customWidth="1"/>
    <col min="13587" max="13630" width="9" style="1636" customWidth="1"/>
    <col min="13631" max="13791" width="8" style="1636"/>
    <col min="13792" max="13792" width="3.25" style="1636" customWidth="1"/>
    <col min="13793" max="13793" width="23.5" style="1636" customWidth="1"/>
    <col min="13794" max="13794" width="13.75" style="1636" customWidth="1"/>
    <col min="13795" max="13795" width="14.5" style="1636" customWidth="1"/>
    <col min="13796" max="13796" width="10" style="1636" customWidth="1"/>
    <col min="13797" max="13797" width="10.75" style="1636" customWidth="1"/>
    <col min="13798" max="13798" width="7.875" style="1636" customWidth="1"/>
    <col min="13799" max="13799" width="10.375" style="1636" customWidth="1"/>
    <col min="13800" max="13800" width="9.625" style="1636" customWidth="1"/>
    <col min="13801" max="13802" width="5" style="1636" customWidth="1"/>
    <col min="13803" max="13803" width="15.125" style="1636" customWidth="1"/>
    <col min="13804" max="13804" width="18.125" style="1636" customWidth="1"/>
    <col min="13805" max="13805" width="18.5" style="1636" customWidth="1"/>
    <col min="13806" max="13806" width="24.5" style="1636" customWidth="1"/>
    <col min="13807" max="13807" width="23.625" style="1636" customWidth="1"/>
    <col min="13808" max="13808" width="15.625" style="1636" customWidth="1"/>
    <col min="13809" max="13809" width="12.625" style="1636" customWidth="1"/>
    <col min="13810" max="13810" width="20" style="1636" customWidth="1"/>
    <col min="13811" max="13811" width="12.25" style="1636" customWidth="1"/>
    <col min="13812" max="13812" width="11.625" style="1636" customWidth="1"/>
    <col min="13813" max="13813" width="12.75" style="1636" customWidth="1"/>
    <col min="13814" max="13814" width="14.625" style="1636" customWidth="1"/>
    <col min="13815" max="13815" width="14.75" style="1636" customWidth="1"/>
    <col min="13816" max="13816" width="14.5" style="1636" customWidth="1"/>
    <col min="13817" max="13817" width="8" style="1636" customWidth="1"/>
    <col min="13818" max="13818" width="17.5" style="1636" customWidth="1"/>
    <col min="13819" max="13819" width="10.25" style="1636" customWidth="1"/>
    <col min="13820" max="13820" width="8" style="1636" customWidth="1"/>
    <col min="13821" max="13821" width="9.375" style="1636" customWidth="1"/>
    <col min="13822" max="13822" width="9.875" style="1636" customWidth="1"/>
    <col min="13823" max="13823" width="9.5" style="1636" customWidth="1"/>
    <col min="13824" max="13824" width="10.125" style="1636" customWidth="1"/>
    <col min="13825" max="13825" width="8" style="1636" customWidth="1"/>
    <col min="13826" max="13826" width="26" style="1636" customWidth="1"/>
    <col min="13827" max="13827" width="12.375" style="1636" customWidth="1"/>
    <col min="13828" max="13833" width="8" style="1636" customWidth="1"/>
    <col min="13834" max="13839" width="9" style="1636" customWidth="1"/>
    <col min="13840" max="13840" width="4" style="1636" customWidth="1"/>
    <col min="13841" max="13841" width="16.5" style="1636" customWidth="1"/>
    <col min="13842" max="13842" width="14.75" style="1636" customWidth="1"/>
    <col min="13843" max="13886" width="9" style="1636" customWidth="1"/>
    <col min="13887" max="14047" width="8" style="1636"/>
    <col min="14048" max="14048" width="3.25" style="1636" customWidth="1"/>
    <col min="14049" max="14049" width="23.5" style="1636" customWidth="1"/>
    <col min="14050" max="14050" width="13.75" style="1636" customWidth="1"/>
    <col min="14051" max="14051" width="14.5" style="1636" customWidth="1"/>
    <col min="14052" max="14052" width="10" style="1636" customWidth="1"/>
    <col min="14053" max="14053" width="10.75" style="1636" customWidth="1"/>
    <col min="14054" max="14054" width="7.875" style="1636" customWidth="1"/>
    <col min="14055" max="14055" width="10.375" style="1636" customWidth="1"/>
    <col min="14056" max="14056" width="9.625" style="1636" customWidth="1"/>
    <col min="14057" max="14058" width="5" style="1636" customWidth="1"/>
    <col min="14059" max="14059" width="15.125" style="1636" customWidth="1"/>
    <col min="14060" max="14060" width="18.125" style="1636" customWidth="1"/>
    <col min="14061" max="14061" width="18.5" style="1636" customWidth="1"/>
    <col min="14062" max="14062" width="24.5" style="1636" customWidth="1"/>
    <col min="14063" max="14063" width="23.625" style="1636" customWidth="1"/>
    <col min="14064" max="14064" width="15.625" style="1636" customWidth="1"/>
    <col min="14065" max="14065" width="12.625" style="1636" customWidth="1"/>
    <col min="14066" max="14066" width="20" style="1636" customWidth="1"/>
    <col min="14067" max="14067" width="12.25" style="1636" customWidth="1"/>
    <col min="14068" max="14068" width="11.625" style="1636" customWidth="1"/>
    <col min="14069" max="14069" width="12.75" style="1636" customWidth="1"/>
    <col min="14070" max="14070" width="14.625" style="1636" customWidth="1"/>
    <col min="14071" max="14071" width="14.75" style="1636" customWidth="1"/>
    <col min="14072" max="14072" width="14.5" style="1636" customWidth="1"/>
    <col min="14073" max="14073" width="8" style="1636" customWidth="1"/>
    <col min="14074" max="14074" width="17.5" style="1636" customWidth="1"/>
    <col min="14075" max="14075" width="10.25" style="1636" customWidth="1"/>
    <col min="14076" max="14076" width="8" style="1636" customWidth="1"/>
    <col min="14077" max="14077" width="9.375" style="1636" customWidth="1"/>
    <col min="14078" max="14078" width="9.875" style="1636" customWidth="1"/>
    <col min="14079" max="14079" width="9.5" style="1636" customWidth="1"/>
    <col min="14080" max="14080" width="10.125" style="1636" customWidth="1"/>
    <col min="14081" max="14081" width="8" style="1636" customWidth="1"/>
    <col min="14082" max="14082" width="26" style="1636" customWidth="1"/>
    <col min="14083" max="14083" width="12.375" style="1636" customWidth="1"/>
    <col min="14084" max="14089" width="8" style="1636" customWidth="1"/>
    <col min="14090" max="14095" width="9" style="1636" customWidth="1"/>
    <col min="14096" max="14096" width="4" style="1636" customWidth="1"/>
    <col min="14097" max="14097" width="16.5" style="1636" customWidth="1"/>
    <col min="14098" max="14098" width="14.75" style="1636" customWidth="1"/>
    <col min="14099" max="14142" width="9" style="1636" customWidth="1"/>
    <col min="14143" max="14303" width="8" style="1636"/>
    <col min="14304" max="14304" width="3.25" style="1636" customWidth="1"/>
    <col min="14305" max="14305" width="23.5" style="1636" customWidth="1"/>
    <col min="14306" max="14306" width="13.75" style="1636" customWidth="1"/>
    <col min="14307" max="14307" width="14.5" style="1636" customWidth="1"/>
    <col min="14308" max="14308" width="10" style="1636" customWidth="1"/>
    <col min="14309" max="14309" width="10.75" style="1636" customWidth="1"/>
    <col min="14310" max="14310" width="7.875" style="1636" customWidth="1"/>
    <col min="14311" max="14311" width="10.375" style="1636" customWidth="1"/>
    <col min="14312" max="14312" width="9.625" style="1636" customWidth="1"/>
    <col min="14313" max="14314" width="5" style="1636" customWidth="1"/>
    <col min="14315" max="14315" width="15.125" style="1636" customWidth="1"/>
    <col min="14316" max="14316" width="18.125" style="1636" customWidth="1"/>
    <col min="14317" max="14317" width="18.5" style="1636" customWidth="1"/>
    <col min="14318" max="14318" width="24.5" style="1636" customWidth="1"/>
    <col min="14319" max="14319" width="23.625" style="1636" customWidth="1"/>
    <col min="14320" max="14320" width="15.625" style="1636" customWidth="1"/>
    <col min="14321" max="14321" width="12.625" style="1636" customWidth="1"/>
    <col min="14322" max="14322" width="20" style="1636" customWidth="1"/>
    <col min="14323" max="14323" width="12.25" style="1636" customWidth="1"/>
    <col min="14324" max="14324" width="11.625" style="1636" customWidth="1"/>
    <col min="14325" max="14325" width="12.75" style="1636" customWidth="1"/>
    <col min="14326" max="14326" width="14.625" style="1636" customWidth="1"/>
    <col min="14327" max="14327" width="14.75" style="1636" customWidth="1"/>
    <col min="14328" max="14328" width="14.5" style="1636" customWidth="1"/>
    <col min="14329" max="14329" width="8" style="1636" customWidth="1"/>
    <col min="14330" max="14330" width="17.5" style="1636" customWidth="1"/>
    <col min="14331" max="14331" width="10.25" style="1636" customWidth="1"/>
    <col min="14332" max="14332" width="8" style="1636" customWidth="1"/>
    <col min="14333" max="14333" width="9.375" style="1636" customWidth="1"/>
    <col min="14334" max="14334" width="9.875" style="1636" customWidth="1"/>
    <col min="14335" max="14335" width="9.5" style="1636" customWidth="1"/>
    <col min="14336" max="14336" width="10.125" style="1636" customWidth="1"/>
    <col min="14337" max="14337" width="8" style="1636" customWidth="1"/>
    <col min="14338" max="14338" width="26" style="1636" customWidth="1"/>
    <col min="14339" max="14339" width="12.375" style="1636" customWidth="1"/>
    <col min="14340" max="14345" width="8" style="1636" customWidth="1"/>
    <col min="14346" max="14351" width="9" style="1636" customWidth="1"/>
    <col min="14352" max="14352" width="4" style="1636" customWidth="1"/>
    <col min="14353" max="14353" width="16.5" style="1636" customWidth="1"/>
    <col min="14354" max="14354" width="14.75" style="1636" customWidth="1"/>
    <col min="14355" max="14398" width="9" style="1636" customWidth="1"/>
    <col min="14399" max="14559" width="8" style="1636"/>
    <col min="14560" max="14560" width="3.25" style="1636" customWidth="1"/>
    <col min="14561" max="14561" width="23.5" style="1636" customWidth="1"/>
    <col min="14562" max="14562" width="13.75" style="1636" customWidth="1"/>
    <col min="14563" max="14563" width="14.5" style="1636" customWidth="1"/>
    <col min="14564" max="14564" width="10" style="1636" customWidth="1"/>
    <col min="14565" max="14565" width="10.75" style="1636" customWidth="1"/>
    <col min="14566" max="14566" width="7.875" style="1636" customWidth="1"/>
    <col min="14567" max="14567" width="10.375" style="1636" customWidth="1"/>
    <col min="14568" max="14568" width="9.625" style="1636" customWidth="1"/>
    <col min="14569" max="14570" width="5" style="1636" customWidth="1"/>
    <col min="14571" max="14571" width="15.125" style="1636" customWidth="1"/>
    <col min="14572" max="14572" width="18.125" style="1636" customWidth="1"/>
    <col min="14573" max="14573" width="18.5" style="1636" customWidth="1"/>
    <col min="14574" max="14574" width="24.5" style="1636" customWidth="1"/>
    <col min="14575" max="14575" width="23.625" style="1636" customWidth="1"/>
    <col min="14576" max="14576" width="15.625" style="1636" customWidth="1"/>
    <col min="14577" max="14577" width="12.625" style="1636" customWidth="1"/>
    <col min="14578" max="14578" width="20" style="1636" customWidth="1"/>
    <col min="14579" max="14579" width="12.25" style="1636" customWidth="1"/>
    <col min="14580" max="14580" width="11.625" style="1636" customWidth="1"/>
    <col min="14581" max="14581" width="12.75" style="1636" customWidth="1"/>
    <col min="14582" max="14582" width="14.625" style="1636" customWidth="1"/>
    <col min="14583" max="14583" width="14.75" style="1636" customWidth="1"/>
    <col min="14584" max="14584" width="14.5" style="1636" customWidth="1"/>
    <col min="14585" max="14585" width="8" style="1636" customWidth="1"/>
    <col min="14586" max="14586" width="17.5" style="1636" customWidth="1"/>
    <col min="14587" max="14587" width="10.25" style="1636" customWidth="1"/>
    <col min="14588" max="14588" width="8" style="1636" customWidth="1"/>
    <col min="14589" max="14589" width="9.375" style="1636" customWidth="1"/>
    <col min="14590" max="14590" width="9.875" style="1636" customWidth="1"/>
    <col min="14591" max="14591" width="9.5" style="1636" customWidth="1"/>
    <col min="14592" max="14592" width="10.125" style="1636" customWidth="1"/>
    <col min="14593" max="14593" width="8" style="1636" customWidth="1"/>
    <col min="14594" max="14594" width="26" style="1636" customWidth="1"/>
    <col min="14595" max="14595" width="12.375" style="1636" customWidth="1"/>
    <col min="14596" max="14601" width="8" style="1636" customWidth="1"/>
    <col min="14602" max="14607" width="9" style="1636" customWidth="1"/>
    <col min="14608" max="14608" width="4" style="1636" customWidth="1"/>
    <col min="14609" max="14609" width="16.5" style="1636" customWidth="1"/>
    <col min="14610" max="14610" width="14.75" style="1636" customWidth="1"/>
    <col min="14611" max="14654" width="9" style="1636" customWidth="1"/>
    <col min="14655" max="14815" width="8" style="1636"/>
    <col min="14816" max="14816" width="3.25" style="1636" customWidth="1"/>
    <col min="14817" max="14817" width="23.5" style="1636" customWidth="1"/>
    <col min="14818" max="14818" width="13.75" style="1636" customWidth="1"/>
    <col min="14819" max="14819" width="14.5" style="1636" customWidth="1"/>
    <col min="14820" max="14820" width="10" style="1636" customWidth="1"/>
    <col min="14821" max="14821" width="10.75" style="1636" customWidth="1"/>
    <col min="14822" max="14822" width="7.875" style="1636" customWidth="1"/>
    <col min="14823" max="14823" width="10.375" style="1636" customWidth="1"/>
    <col min="14824" max="14824" width="9.625" style="1636" customWidth="1"/>
    <col min="14825" max="14826" width="5" style="1636" customWidth="1"/>
    <col min="14827" max="14827" width="15.125" style="1636" customWidth="1"/>
    <col min="14828" max="14828" width="18.125" style="1636" customWidth="1"/>
    <col min="14829" max="14829" width="18.5" style="1636" customWidth="1"/>
    <col min="14830" max="14830" width="24.5" style="1636" customWidth="1"/>
    <col min="14831" max="14831" width="23.625" style="1636" customWidth="1"/>
    <col min="14832" max="14832" width="15.625" style="1636" customWidth="1"/>
    <col min="14833" max="14833" width="12.625" style="1636" customWidth="1"/>
    <col min="14834" max="14834" width="20" style="1636" customWidth="1"/>
    <col min="14835" max="14835" width="12.25" style="1636" customWidth="1"/>
    <col min="14836" max="14836" width="11.625" style="1636" customWidth="1"/>
    <col min="14837" max="14837" width="12.75" style="1636" customWidth="1"/>
    <col min="14838" max="14838" width="14.625" style="1636" customWidth="1"/>
    <col min="14839" max="14839" width="14.75" style="1636" customWidth="1"/>
    <col min="14840" max="14840" width="14.5" style="1636" customWidth="1"/>
    <col min="14841" max="14841" width="8" style="1636" customWidth="1"/>
    <col min="14842" max="14842" width="17.5" style="1636" customWidth="1"/>
    <col min="14843" max="14843" width="10.25" style="1636" customWidth="1"/>
    <col min="14844" max="14844" width="8" style="1636" customWidth="1"/>
    <col min="14845" max="14845" width="9.375" style="1636" customWidth="1"/>
    <col min="14846" max="14846" width="9.875" style="1636" customWidth="1"/>
    <col min="14847" max="14847" width="9.5" style="1636" customWidth="1"/>
    <col min="14848" max="14848" width="10.125" style="1636" customWidth="1"/>
    <col min="14849" max="14849" width="8" style="1636" customWidth="1"/>
    <col min="14850" max="14850" width="26" style="1636" customWidth="1"/>
    <col min="14851" max="14851" width="12.375" style="1636" customWidth="1"/>
    <col min="14852" max="14857" width="8" style="1636" customWidth="1"/>
    <col min="14858" max="14863" width="9" style="1636" customWidth="1"/>
    <col min="14864" max="14864" width="4" style="1636" customWidth="1"/>
    <col min="14865" max="14865" width="16.5" style="1636" customWidth="1"/>
    <col min="14866" max="14866" width="14.75" style="1636" customWidth="1"/>
    <col min="14867" max="14910" width="9" style="1636" customWidth="1"/>
    <col min="14911" max="15071" width="8" style="1636"/>
    <col min="15072" max="15072" width="3.25" style="1636" customWidth="1"/>
    <col min="15073" max="15073" width="23.5" style="1636" customWidth="1"/>
    <col min="15074" max="15074" width="13.75" style="1636" customWidth="1"/>
    <col min="15075" max="15075" width="14.5" style="1636" customWidth="1"/>
    <col min="15076" max="15076" width="10" style="1636" customWidth="1"/>
    <col min="15077" max="15077" width="10.75" style="1636" customWidth="1"/>
    <col min="15078" max="15078" width="7.875" style="1636" customWidth="1"/>
    <col min="15079" max="15079" width="10.375" style="1636" customWidth="1"/>
    <col min="15080" max="15080" width="9.625" style="1636" customWidth="1"/>
    <col min="15081" max="15082" width="5" style="1636" customWidth="1"/>
    <col min="15083" max="15083" width="15.125" style="1636" customWidth="1"/>
    <col min="15084" max="15084" width="18.125" style="1636" customWidth="1"/>
    <col min="15085" max="15085" width="18.5" style="1636" customWidth="1"/>
    <col min="15086" max="15086" width="24.5" style="1636" customWidth="1"/>
    <col min="15087" max="15087" width="23.625" style="1636" customWidth="1"/>
    <col min="15088" max="15088" width="15.625" style="1636" customWidth="1"/>
    <col min="15089" max="15089" width="12.625" style="1636" customWidth="1"/>
    <col min="15090" max="15090" width="20" style="1636" customWidth="1"/>
    <col min="15091" max="15091" width="12.25" style="1636" customWidth="1"/>
    <col min="15092" max="15092" width="11.625" style="1636" customWidth="1"/>
    <col min="15093" max="15093" width="12.75" style="1636" customWidth="1"/>
    <col min="15094" max="15094" width="14.625" style="1636" customWidth="1"/>
    <col min="15095" max="15095" width="14.75" style="1636" customWidth="1"/>
    <col min="15096" max="15096" width="14.5" style="1636" customWidth="1"/>
    <col min="15097" max="15097" width="8" style="1636" customWidth="1"/>
    <col min="15098" max="15098" width="17.5" style="1636" customWidth="1"/>
    <col min="15099" max="15099" width="10.25" style="1636" customWidth="1"/>
    <col min="15100" max="15100" width="8" style="1636" customWidth="1"/>
    <col min="15101" max="15101" width="9.375" style="1636" customWidth="1"/>
    <col min="15102" max="15102" width="9.875" style="1636" customWidth="1"/>
    <col min="15103" max="15103" width="9.5" style="1636" customWidth="1"/>
    <col min="15104" max="15104" width="10.125" style="1636" customWidth="1"/>
    <col min="15105" max="15105" width="8" style="1636" customWidth="1"/>
    <col min="15106" max="15106" width="26" style="1636" customWidth="1"/>
    <col min="15107" max="15107" width="12.375" style="1636" customWidth="1"/>
    <col min="15108" max="15113" width="8" style="1636" customWidth="1"/>
    <col min="15114" max="15119" width="9" style="1636" customWidth="1"/>
    <col min="15120" max="15120" width="4" style="1636" customWidth="1"/>
    <col min="15121" max="15121" width="16.5" style="1636" customWidth="1"/>
    <col min="15122" max="15122" width="14.75" style="1636" customWidth="1"/>
    <col min="15123" max="15166" width="9" style="1636" customWidth="1"/>
    <col min="15167" max="15327" width="8" style="1636"/>
    <col min="15328" max="15328" width="3.25" style="1636" customWidth="1"/>
    <col min="15329" max="15329" width="23.5" style="1636" customWidth="1"/>
    <col min="15330" max="15330" width="13.75" style="1636" customWidth="1"/>
    <col min="15331" max="15331" width="14.5" style="1636" customWidth="1"/>
    <col min="15332" max="15332" width="10" style="1636" customWidth="1"/>
    <col min="15333" max="15333" width="10.75" style="1636" customWidth="1"/>
    <col min="15334" max="15334" width="7.875" style="1636" customWidth="1"/>
    <col min="15335" max="15335" width="10.375" style="1636" customWidth="1"/>
    <col min="15336" max="15336" width="9.625" style="1636" customWidth="1"/>
    <col min="15337" max="15338" width="5" style="1636" customWidth="1"/>
    <col min="15339" max="15339" width="15.125" style="1636" customWidth="1"/>
    <col min="15340" max="15340" width="18.125" style="1636" customWidth="1"/>
    <col min="15341" max="15341" width="18.5" style="1636" customWidth="1"/>
    <col min="15342" max="15342" width="24.5" style="1636" customWidth="1"/>
    <col min="15343" max="15343" width="23.625" style="1636" customWidth="1"/>
    <col min="15344" max="15344" width="15.625" style="1636" customWidth="1"/>
    <col min="15345" max="15345" width="12.625" style="1636" customWidth="1"/>
    <col min="15346" max="15346" width="20" style="1636" customWidth="1"/>
    <col min="15347" max="15347" width="12.25" style="1636" customWidth="1"/>
    <col min="15348" max="15348" width="11.625" style="1636" customWidth="1"/>
    <col min="15349" max="15349" width="12.75" style="1636" customWidth="1"/>
    <col min="15350" max="15350" width="14.625" style="1636" customWidth="1"/>
    <col min="15351" max="15351" width="14.75" style="1636" customWidth="1"/>
    <col min="15352" max="15352" width="14.5" style="1636" customWidth="1"/>
    <col min="15353" max="15353" width="8" style="1636" customWidth="1"/>
    <col min="15354" max="15354" width="17.5" style="1636" customWidth="1"/>
    <col min="15355" max="15355" width="10.25" style="1636" customWidth="1"/>
    <col min="15356" max="15356" width="8" style="1636" customWidth="1"/>
    <col min="15357" max="15357" width="9.375" style="1636" customWidth="1"/>
    <col min="15358" max="15358" width="9.875" style="1636" customWidth="1"/>
    <col min="15359" max="15359" width="9.5" style="1636" customWidth="1"/>
    <col min="15360" max="15360" width="10.125" style="1636" customWidth="1"/>
    <col min="15361" max="15361" width="8" style="1636" customWidth="1"/>
    <col min="15362" max="15362" width="26" style="1636" customWidth="1"/>
    <col min="15363" max="15363" width="12.375" style="1636" customWidth="1"/>
    <col min="15364" max="15369" width="8" style="1636" customWidth="1"/>
    <col min="15370" max="15375" width="9" style="1636" customWidth="1"/>
    <col min="15376" max="15376" width="4" style="1636" customWidth="1"/>
    <col min="15377" max="15377" width="16.5" style="1636" customWidth="1"/>
    <col min="15378" max="15378" width="14.75" style="1636" customWidth="1"/>
    <col min="15379" max="15422" width="9" style="1636" customWidth="1"/>
    <col min="15423" max="15583" width="8" style="1636"/>
    <col min="15584" max="15584" width="3.25" style="1636" customWidth="1"/>
    <col min="15585" max="15585" width="23.5" style="1636" customWidth="1"/>
    <col min="15586" max="15586" width="13.75" style="1636" customWidth="1"/>
    <col min="15587" max="15587" width="14.5" style="1636" customWidth="1"/>
    <col min="15588" max="15588" width="10" style="1636" customWidth="1"/>
    <col min="15589" max="15589" width="10.75" style="1636" customWidth="1"/>
    <col min="15590" max="15590" width="7.875" style="1636" customWidth="1"/>
    <col min="15591" max="15591" width="10.375" style="1636" customWidth="1"/>
    <col min="15592" max="15592" width="9.625" style="1636" customWidth="1"/>
    <col min="15593" max="15594" width="5" style="1636" customWidth="1"/>
    <col min="15595" max="15595" width="15.125" style="1636" customWidth="1"/>
    <col min="15596" max="15596" width="18.125" style="1636" customWidth="1"/>
    <col min="15597" max="15597" width="18.5" style="1636" customWidth="1"/>
    <col min="15598" max="15598" width="24.5" style="1636" customWidth="1"/>
    <col min="15599" max="15599" width="23.625" style="1636" customWidth="1"/>
    <col min="15600" max="15600" width="15.625" style="1636" customWidth="1"/>
    <col min="15601" max="15601" width="12.625" style="1636" customWidth="1"/>
    <col min="15602" max="15602" width="20" style="1636" customWidth="1"/>
    <col min="15603" max="15603" width="12.25" style="1636" customWidth="1"/>
    <col min="15604" max="15604" width="11.625" style="1636" customWidth="1"/>
    <col min="15605" max="15605" width="12.75" style="1636" customWidth="1"/>
    <col min="15606" max="15606" width="14.625" style="1636" customWidth="1"/>
    <col min="15607" max="15607" width="14.75" style="1636" customWidth="1"/>
    <col min="15608" max="15608" width="14.5" style="1636" customWidth="1"/>
    <col min="15609" max="15609" width="8" style="1636" customWidth="1"/>
    <col min="15610" max="15610" width="17.5" style="1636" customWidth="1"/>
    <col min="15611" max="15611" width="10.25" style="1636" customWidth="1"/>
    <col min="15612" max="15612" width="8" style="1636" customWidth="1"/>
    <col min="15613" max="15613" width="9.375" style="1636" customWidth="1"/>
    <col min="15614" max="15614" width="9.875" style="1636" customWidth="1"/>
    <col min="15615" max="15615" width="9.5" style="1636" customWidth="1"/>
    <col min="15616" max="15616" width="10.125" style="1636" customWidth="1"/>
    <col min="15617" max="15617" width="8" style="1636" customWidth="1"/>
    <col min="15618" max="15618" width="26" style="1636" customWidth="1"/>
    <col min="15619" max="15619" width="12.375" style="1636" customWidth="1"/>
    <col min="15620" max="15625" width="8" style="1636" customWidth="1"/>
    <col min="15626" max="15631" width="9" style="1636" customWidth="1"/>
    <col min="15632" max="15632" width="4" style="1636" customWidth="1"/>
    <col min="15633" max="15633" width="16.5" style="1636" customWidth="1"/>
    <col min="15634" max="15634" width="14.75" style="1636" customWidth="1"/>
    <col min="15635" max="15678" width="9" style="1636" customWidth="1"/>
    <col min="15679" max="15839" width="8" style="1636"/>
    <col min="15840" max="15840" width="3.25" style="1636" customWidth="1"/>
    <col min="15841" max="15841" width="23.5" style="1636" customWidth="1"/>
    <col min="15842" max="15842" width="13.75" style="1636" customWidth="1"/>
    <col min="15843" max="15843" width="14.5" style="1636" customWidth="1"/>
    <col min="15844" max="15844" width="10" style="1636" customWidth="1"/>
    <col min="15845" max="15845" width="10.75" style="1636" customWidth="1"/>
    <col min="15846" max="15846" width="7.875" style="1636" customWidth="1"/>
    <col min="15847" max="15847" width="10.375" style="1636" customWidth="1"/>
    <col min="15848" max="15848" width="9.625" style="1636" customWidth="1"/>
    <col min="15849" max="15850" width="5" style="1636" customWidth="1"/>
    <col min="15851" max="15851" width="15.125" style="1636" customWidth="1"/>
    <col min="15852" max="15852" width="18.125" style="1636" customWidth="1"/>
    <col min="15853" max="15853" width="18.5" style="1636" customWidth="1"/>
    <col min="15854" max="15854" width="24.5" style="1636" customWidth="1"/>
    <col min="15855" max="15855" width="23.625" style="1636" customWidth="1"/>
    <col min="15856" max="15856" width="15.625" style="1636" customWidth="1"/>
    <col min="15857" max="15857" width="12.625" style="1636" customWidth="1"/>
    <col min="15858" max="15858" width="20" style="1636" customWidth="1"/>
    <col min="15859" max="15859" width="12.25" style="1636" customWidth="1"/>
    <col min="15860" max="15860" width="11.625" style="1636" customWidth="1"/>
    <col min="15861" max="15861" width="12.75" style="1636" customWidth="1"/>
    <col min="15862" max="15862" width="14.625" style="1636" customWidth="1"/>
    <col min="15863" max="15863" width="14.75" style="1636" customWidth="1"/>
    <col min="15864" max="15864" width="14.5" style="1636" customWidth="1"/>
    <col min="15865" max="15865" width="8" style="1636" customWidth="1"/>
    <col min="15866" max="15866" width="17.5" style="1636" customWidth="1"/>
    <col min="15867" max="15867" width="10.25" style="1636" customWidth="1"/>
    <col min="15868" max="15868" width="8" style="1636" customWidth="1"/>
    <col min="15869" max="15869" width="9.375" style="1636" customWidth="1"/>
    <col min="15870" max="15870" width="9.875" style="1636" customWidth="1"/>
    <col min="15871" max="15871" width="9.5" style="1636" customWidth="1"/>
    <col min="15872" max="15872" width="10.125" style="1636" customWidth="1"/>
    <col min="15873" max="15873" width="8" style="1636" customWidth="1"/>
    <col min="15874" max="15874" width="26" style="1636" customWidth="1"/>
    <col min="15875" max="15875" width="12.375" style="1636" customWidth="1"/>
    <col min="15876" max="15881" width="8" style="1636" customWidth="1"/>
    <col min="15882" max="15887" width="9" style="1636" customWidth="1"/>
    <col min="15888" max="15888" width="4" style="1636" customWidth="1"/>
    <col min="15889" max="15889" width="16.5" style="1636" customWidth="1"/>
    <col min="15890" max="15890" width="14.75" style="1636" customWidth="1"/>
    <col min="15891" max="15934" width="9" style="1636" customWidth="1"/>
    <col min="15935" max="16095" width="8" style="1636"/>
    <col min="16096" max="16096" width="3.25" style="1636" customWidth="1"/>
    <col min="16097" max="16097" width="23.5" style="1636" customWidth="1"/>
    <col min="16098" max="16098" width="13.75" style="1636" customWidth="1"/>
    <col min="16099" max="16099" width="14.5" style="1636" customWidth="1"/>
    <col min="16100" max="16100" width="10" style="1636" customWidth="1"/>
    <col min="16101" max="16101" width="10.75" style="1636" customWidth="1"/>
    <col min="16102" max="16102" width="7.875" style="1636" customWidth="1"/>
    <col min="16103" max="16103" width="10.375" style="1636" customWidth="1"/>
    <col min="16104" max="16104" width="9.625" style="1636" customWidth="1"/>
    <col min="16105" max="16106" width="5" style="1636" customWidth="1"/>
    <col min="16107" max="16107" width="15.125" style="1636" customWidth="1"/>
    <col min="16108" max="16108" width="18.125" style="1636" customWidth="1"/>
    <col min="16109" max="16109" width="18.5" style="1636" customWidth="1"/>
    <col min="16110" max="16110" width="24.5" style="1636" customWidth="1"/>
    <col min="16111" max="16111" width="23.625" style="1636" customWidth="1"/>
    <col min="16112" max="16112" width="15.625" style="1636" customWidth="1"/>
    <col min="16113" max="16113" width="12.625" style="1636" customWidth="1"/>
    <col min="16114" max="16114" width="20" style="1636" customWidth="1"/>
    <col min="16115" max="16115" width="12.25" style="1636" customWidth="1"/>
    <col min="16116" max="16116" width="11.625" style="1636" customWidth="1"/>
    <col min="16117" max="16117" width="12.75" style="1636" customWidth="1"/>
    <col min="16118" max="16118" width="14.625" style="1636" customWidth="1"/>
    <col min="16119" max="16119" width="14.75" style="1636" customWidth="1"/>
    <col min="16120" max="16120" width="14.5" style="1636" customWidth="1"/>
    <col min="16121" max="16121" width="8" style="1636" customWidth="1"/>
    <col min="16122" max="16122" width="17.5" style="1636" customWidth="1"/>
    <col min="16123" max="16123" width="10.25" style="1636" customWidth="1"/>
    <col min="16124" max="16124" width="8" style="1636" customWidth="1"/>
    <col min="16125" max="16125" width="9.375" style="1636" customWidth="1"/>
    <col min="16126" max="16126" width="9.875" style="1636" customWidth="1"/>
    <col min="16127" max="16127" width="9.5" style="1636" customWidth="1"/>
    <col min="16128" max="16128" width="10.125" style="1636" customWidth="1"/>
    <col min="16129" max="16129" width="8" style="1636" customWidth="1"/>
    <col min="16130" max="16130" width="26" style="1636" customWidth="1"/>
    <col min="16131" max="16131" width="12.375" style="1636" customWidth="1"/>
    <col min="16132" max="16137" width="8" style="1636" customWidth="1"/>
    <col min="16138" max="16143" width="9" style="1636" customWidth="1"/>
    <col min="16144" max="16144" width="4" style="1636" customWidth="1"/>
    <col min="16145" max="16145" width="16.5" style="1636" customWidth="1"/>
    <col min="16146" max="16146" width="14.75" style="1636" customWidth="1"/>
    <col min="16147" max="16190" width="9" style="1636" customWidth="1"/>
    <col min="16191" max="16384" width="8" style="1636"/>
  </cols>
  <sheetData>
    <row r="1" spans="1:21" ht="27.75" customHeight="1" thickBot="1">
      <c r="A1" s="1747"/>
      <c r="B1" s="3893" t="s">
        <v>1298</v>
      </c>
      <c r="C1" s="3893"/>
      <c r="D1" s="3893"/>
      <c r="E1" s="3893"/>
      <c r="F1" s="3893"/>
      <c r="G1" s="3893"/>
      <c r="H1" s="3893"/>
      <c r="I1" s="3893"/>
      <c r="J1" s="3893"/>
      <c r="K1" s="3893"/>
      <c r="L1" s="3893"/>
      <c r="M1" s="3893"/>
      <c r="N1" s="3893"/>
      <c r="O1" s="3893"/>
      <c r="P1" s="3893"/>
      <c r="Q1" s="3893"/>
      <c r="R1" s="1747"/>
      <c r="S1" s="1747"/>
      <c r="T1" s="1745"/>
      <c r="U1" s="1745"/>
    </row>
    <row r="2" spans="1:21" ht="27.75" customHeight="1" thickBot="1">
      <c r="A2" s="1747"/>
      <c r="B2" s="3894"/>
      <c r="C2" s="3895"/>
      <c r="D2" s="1796" t="s">
        <v>30</v>
      </c>
      <c r="E2" s="1795" t="s">
        <v>31</v>
      </c>
      <c r="F2" s="1795" t="s">
        <v>32</v>
      </c>
      <c r="G2" s="1795" t="s">
        <v>33</v>
      </c>
      <c r="H2" s="1795" t="s">
        <v>34</v>
      </c>
      <c r="I2" s="1795" t="s">
        <v>35</v>
      </c>
      <c r="J2" s="1795" t="s">
        <v>36</v>
      </c>
      <c r="K2" s="1795" t="s">
        <v>37</v>
      </c>
      <c r="L2" s="1795" t="s">
        <v>38</v>
      </c>
      <c r="M2" s="1795" t="s">
        <v>39</v>
      </c>
      <c r="N2" s="1795" t="s">
        <v>40</v>
      </c>
      <c r="O2" s="1794" t="s">
        <v>41</v>
      </c>
      <c r="P2" s="1756"/>
      <c r="Q2" s="1793" t="s">
        <v>1297</v>
      </c>
      <c r="R2" s="1746"/>
      <c r="S2" s="1747"/>
      <c r="T2" s="1745"/>
      <c r="U2" s="1745"/>
    </row>
    <row r="3" spans="1:21" ht="34.5" customHeight="1">
      <c r="A3" s="1747"/>
      <c r="B3" s="3891" t="s">
        <v>1296</v>
      </c>
      <c r="C3" s="3892"/>
      <c r="D3" s="1792">
        <v>31</v>
      </c>
      <c r="E3" s="1791">
        <v>28</v>
      </c>
      <c r="F3" s="1791">
        <v>31</v>
      </c>
      <c r="G3" s="1791">
        <v>30</v>
      </c>
      <c r="H3" s="1791">
        <v>31</v>
      </c>
      <c r="I3" s="1791">
        <v>30</v>
      </c>
      <c r="J3" s="1791">
        <v>31</v>
      </c>
      <c r="K3" s="1791">
        <v>31</v>
      </c>
      <c r="L3" s="1791">
        <v>30</v>
      </c>
      <c r="M3" s="1791">
        <v>31</v>
      </c>
      <c r="N3" s="1791">
        <v>30</v>
      </c>
      <c r="O3" s="1790">
        <v>31</v>
      </c>
      <c r="P3" s="1752"/>
      <c r="Q3" s="1789">
        <f>SUM(D3:O3)</f>
        <v>365</v>
      </c>
      <c r="R3" s="1746"/>
      <c r="S3" s="1747"/>
      <c r="T3" s="1745"/>
      <c r="U3" s="1745"/>
    </row>
    <row r="4" spans="1:21" ht="18.75" customHeight="1" thickBot="1">
      <c r="A4" s="1747"/>
      <c r="B4" s="3891" t="s">
        <v>1295</v>
      </c>
      <c r="C4" s="3892"/>
      <c r="D4" s="1788">
        <v>31</v>
      </c>
      <c r="E4" s="1787">
        <v>28</v>
      </c>
      <c r="F4" s="1787">
        <v>31</v>
      </c>
      <c r="G4" s="1787">
        <v>30</v>
      </c>
      <c r="H4" s="1787">
        <v>31</v>
      </c>
      <c r="I4" s="1787">
        <v>30</v>
      </c>
      <c r="J4" s="1787">
        <v>31</v>
      </c>
      <c r="K4" s="1787">
        <v>31</v>
      </c>
      <c r="L4" s="1787">
        <v>30</v>
      </c>
      <c r="M4" s="1787">
        <v>31</v>
      </c>
      <c r="N4" s="1787">
        <v>30</v>
      </c>
      <c r="O4" s="1786">
        <v>31</v>
      </c>
      <c r="P4" s="1748"/>
      <c r="Q4" s="1785">
        <f>SUM(D4:O4)</f>
        <v>365</v>
      </c>
      <c r="R4" s="1746"/>
      <c r="S4" s="1747"/>
      <c r="T4" s="1745"/>
      <c r="U4" s="1745"/>
    </row>
    <row r="5" spans="1:21" ht="18" customHeight="1" thickBot="1">
      <c r="A5" s="1746"/>
      <c r="B5" s="3887" t="s">
        <v>1294</v>
      </c>
      <c r="C5" s="3888"/>
      <c r="D5" s="3888"/>
      <c r="E5" s="3888"/>
      <c r="F5" s="3888"/>
      <c r="G5" s="3888"/>
      <c r="H5" s="3888"/>
      <c r="I5" s="3888"/>
      <c r="J5" s="3888"/>
      <c r="K5" s="3888"/>
      <c r="L5" s="3888"/>
      <c r="M5" s="3888"/>
      <c r="N5" s="3888"/>
      <c r="O5" s="3888"/>
      <c r="P5" s="3888"/>
      <c r="Q5" s="3889"/>
      <c r="R5" s="1746"/>
      <c r="S5" s="1746"/>
      <c r="T5" s="1745"/>
      <c r="U5" s="1745"/>
    </row>
    <row r="6" spans="1:21" ht="21" customHeight="1">
      <c r="A6" s="1747"/>
      <c r="B6" s="3866" t="s">
        <v>1288</v>
      </c>
      <c r="C6" s="3890"/>
      <c r="D6" s="1784">
        <f>D4*'Potable Water Calculator-Part1'!$Y$71</f>
        <v>0</v>
      </c>
      <c r="E6" s="1783">
        <f>E4*'Potable Water Calculator-Part1'!$Y$71</f>
        <v>0</v>
      </c>
      <c r="F6" s="1783">
        <f>F4*'Potable Water Calculator-Part1'!$Y$71</f>
        <v>0</v>
      </c>
      <c r="G6" s="1783">
        <f>G4*'Potable Water Calculator-Part1'!$Y$71</f>
        <v>0</v>
      </c>
      <c r="H6" s="1783">
        <f>H4*'Potable Water Calculator-Part1'!$Y$71</f>
        <v>0</v>
      </c>
      <c r="I6" s="1783">
        <f>I4*'Potable Water Calculator-Part1'!$Y$71</f>
        <v>0</v>
      </c>
      <c r="J6" s="1783">
        <f>J4*'Potable Water Calculator-Part1'!$Y$71</f>
        <v>0</v>
      </c>
      <c r="K6" s="1783">
        <f>K4*'Potable Water Calculator-Part1'!$Y$71</f>
        <v>0</v>
      </c>
      <c r="L6" s="1783">
        <f>L4*'Potable Water Calculator-Part1'!$Y$71</f>
        <v>0</v>
      </c>
      <c r="M6" s="1783">
        <f>M4*'Potable Water Calculator-Part1'!$Y$71</f>
        <v>0</v>
      </c>
      <c r="N6" s="1783">
        <f>N4*'Potable Water Calculator-Part1'!$Y$71</f>
        <v>0</v>
      </c>
      <c r="O6" s="1783">
        <f>O4*'Potable Water Calculator-Part1'!$Y$71</f>
        <v>0</v>
      </c>
      <c r="P6" s="1756"/>
      <c r="Q6" s="1782">
        <f>SUM(D6:O6)</f>
        <v>0</v>
      </c>
      <c r="R6" s="1775">
        <f>IF($Q$10=0,0,(Q6/$Q$10))</f>
        <v>0</v>
      </c>
      <c r="S6" s="1747"/>
      <c r="T6" s="1745"/>
      <c r="U6" s="1745"/>
    </row>
    <row r="7" spans="1:21" ht="21.75" customHeight="1">
      <c r="A7" s="1747"/>
      <c r="B7" s="3866" t="s">
        <v>1287</v>
      </c>
      <c r="C7" s="3890"/>
      <c r="D7" s="1781">
        <f>D4*'Potable Water Calculator-Part1'!$AB$71</f>
        <v>0</v>
      </c>
      <c r="E7" s="1780">
        <f>E4*'Potable Water Calculator-Part1'!$AB$71</f>
        <v>0</v>
      </c>
      <c r="F7" s="1780">
        <f>F4*'Potable Water Calculator-Part1'!$AB$71</f>
        <v>0</v>
      </c>
      <c r="G7" s="1780">
        <f>G4*'Potable Water Calculator-Part1'!$AB$71</f>
        <v>0</v>
      </c>
      <c r="H7" s="1780">
        <f>H4*'Potable Water Calculator-Part1'!$AB$71</f>
        <v>0</v>
      </c>
      <c r="I7" s="1780">
        <f>I4*'Potable Water Calculator-Part1'!$AB$71</f>
        <v>0</v>
      </c>
      <c r="J7" s="1780">
        <f>J4*'Potable Water Calculator-Part1'!$AB$71</f>
        <v>0</v>
      </c>
      <c r="K7" s="1780">
        <f>K4*'Potable Water Calculator-Part1'!$AB$71</f>
        <v>0</v>
      </c>
      <c r="L7" s="1780">
        <f>L4*'Potable Water Calculator-Part1'!$AB$71</f>
        <v>0</v>
      </c>
      <c r="M7" s="1780">
        <f>M4*'Potable Water Calculator-Part1'!$AB$71</f>
        <v>0</v>
      </c>
      <c r="N7" s="1780">
        <f>N4*'Potable Water Calculator-Part1'!$AB$71</f>
        <v>0</v>
      </c>
      <c r="O7" s="1780">
        <f>O4*'Potable Water Calculator-Part1'!$AB$71</f>
        <v>0</v>
      </c>
      <c r="P7" s="1752"/>
      <c r="Q7" s="1779">
        <f>SUM(D7:O7)</f>
        <v>0</v>
      </c>
      <c r="R7" s="1775">
        <f>IF($Q$10=0,0,(Q7/$Q$10))</f>
        <v>0</v>
      </c>
      <c r="S7" s="1747"/>
      <c r="T7" s="1745"/>
      <c r="U7" s="1745"/>
    </row>
    <row r="8" spans="1:21" ht="25.5" customHeight="1">
      <c r="A8" s="1747"/>
      <c r="B8" s="3866" t="s">
        <v>1286</v>
      </c>
      <c r="C8" s="3890"/>
      <c r="D8" s="1781">
        <f>D4*'Potable Water Calculator-Part1'!$AE$71</f>
        <v>0</v>
      </c>
      <c r="E8" s="1780">
        <f>E4*'Potable Water Calculator-Part1'!$AE$71</f>
        <v>0</v>
      </c>
      <c r="F8" s="1780">
        <f>F4*'Potable Water Calculator-Part1'!$AE$71</f>
        <v>0</v>
      </c>
      <c r="G8" s="1780">
        <f>G4*'Potable Water Calculator-Part1'!$AE$71</f>
        <v>0</v>
      </c>
      <c r="H8" s="1780">
        <f>H4*'Potable Water Calculator-Part1'!$AE$71</f>
        <v>0</v>
      </c>
      <c r="I8" s="1780">
        <f>I4*'Potable Water Calculator-Part1'!$AE$71</f>
        <v>0</v>
      </c>
      <c r="J8" s="1780">
        <f>J4*'Potable Water Calculator-Part1'!$AE$71</f>
        <v>0</v>
      </c>
      <c r="K8" s="1780">
        <f>K4*'Potable Water Calculator-Part1'!$AE$71</f>
        <v>0</v>
      </c>
      <c r="L8" s="1780">
        <f>L4*'Potable Water Calculator-Part1'!$AE$71</f>
        <v>0</v>
      </c>
      <c r="M8" s="1780">
        <f>M4*'Potable Water Calculator-Part1'!$AE$71</f>
        <v>0</v>
      </c>
      <c r="N8" s="1780">
        <f>N4*'Potable Water Calculator-Part1'!$AE$71</f>
        <v>0</v>
      </c>
      <c r="O8" s="1780">
        <f>O4*'Potable Water Calculator-Part1'!$AE$71</f>
        <v>0</v>
      </c>
      <c r="P8" s="1752"/>
      <c r="Q8" s="1779">
        <f>SUM(D8:O8)</f>
        <v>0</v>
      </c>
      <c r="R8" s="1775">
        <f>IF($Q$10=0,0,(Q8/$Q$10))</f>
        <v>0</v>
      </c>
      <c r="S8" s="1747"/>
      <c r="T8" s="1745"/>
      <c r="U8" s="1745"/>
    </row>
    <row r="9" spans="1:21" ht="22.5" customHeight="1" thickBot="1">
      <c r="A9" s="1747"/>
      <c r="B9" s="3866" t="s">
        <v>1511</v>
      </c>
      <c r="C9" s="3890"/>
      <c r="D9" s="1778">
        <f>D4*('Potable Water Calculator-Part1'!$AG$71+'Potable Water Calculator-Part1'!$AI$71)</f>
        <v>0</v>
      </c>
      <c r="E9" s="1777">
        <f>E4*('Potable Water Calculator-Part1'!$AG$71+'Potable Water Calculator-Part1'!$AI$71)</f>
        <v>0</v>
      </c>
      <c r="F9" s="1777">
        <f>F4*('Potable Water Calculator-Part1'!$AG$71+'Potable Water Calculator-Part1'!$AI$71)</f>
        <v>0</v>
      </c>
      <c r="G9" s="1777">
        <f>G4*('Potable Water Calculator-Part1'!$AG$71+'Potable Water Calculator-Part1'!$AI$71)</f>
        <v>0</v>
      </c>
      <c r="H9" s="1777">
        <f>H4*('Potable Water Calculator-Part1'!$AG$71+'Potable Water Calculator-Part1'!$AI$71)</f>
        <v>0</v>
      </c>
      <c r="I9" s="1777">
        <f>I4*('Potable Water Calculator-Part1'!$AG$71+'Potable Water Calculator-Part1'!$AI$71)</f>
        <v>0</v>
      </c>
      <c r="J9" s="1777">
        <f>J4*('Potable Water Calculator-Part1'!$AG$71+'Potable Water Calculator-Part1'!$AI$71)</f>
        <v>0</v>
      </c>
      <c r="K9" s="1777">
        <f>K4*('Potable Water Calculator-Part1'!$AG$71+'Potable Water Calculator-Part1'!$AI$71)</f>
        <v>0</v>
      </c>
      <c r="L9" s="1777">
        <f>L4*('Potable Water Calculator-Part1'!$AG$71+'Potable Water Calculator-Part1'!$AI$71)</f>
        <v>0</v>
      </c>
      <c r="M9" s="1777">
        <f>M4*('Potable Water Calculator-Part1'!$AG$71+'Potable Water Calculator-Part1'!$AI$71)</f>
        <v>0</v>
      </c>
      <c r="N9" s="1777">
        <f>N4*('Potable Water Calculator-Part1'!$AG$71+'Potable Water Calculator-Part1'!$AI$71)</f>
        <v>0</v>
      </c>
      <c r="O9" s="1777">
        <f>O4*('Potable Water Calculator-Part1'!$AG$71+'Potable Water Calculator-Part1'!$AI$71)</f>
        <v>0</v>
      </c>
      <c r="P9" s="1752"/>
      <c r="Q9" s="1776">
        <f>SUM(D9:O9)</f>
        <v>0</v>
      </c>
      <c r="R9" s="1775">
        <f>IF($Q$10=0,0,(Q9/$Q$10))</f>
        <v>0</v>
      </c>
      <c r="S9" s="1747"/>
      <c r="T9" s="1745"/>
      <c r="U9" s="1745"/>
    </row>
    <row r="10" spans="1:21" ht="21" customHeight="1" thickBot="1">
      <c r="A10" s="1747"/>
      <c r="B10" s="3882" t="s">
        <v>1293</v>
      </c>
      <c r="C10" s="3883"/>
      <c r="D10" s="1764">
        <f t="shared" ref="D10:O10" si="0">SUM(D6:D9)</f>
        <v>0</v>
      </c>
      <c r="E10" s="1763">
        <f t="shared" si="0"/>
        <v>0</v>
      </c>
      <c r="F10" s="1763">
        <f t="shared" si="0"/>
        <v>0</v>
      </c>
      <c r="G10" s="1763">
        <f t="shared" si="0"/>
        <v>0</v>
      </c>
      <c r="H10" s="1763">
        <f t="shared" si="0"/>
        <v>0</v>
      </c>
      <c r="I10" s="1763">
        <f t="shared" si="0"/>
        <v>0</v>
      </c>
      <c r="J10" s="1763">
        <f t="shared" si="0"/>
        <v>0</v>
      </c>
      <c r="K10" s="1763">
        <f t="shared" si="0"/>
        <v>0</v>
      </c>
      <c r="L10" s="1763">
        <f t="shared" si="0"/>
        <v>0</v>
      </c>
      <c r="M10" s="1763">
        <f t="shared" si="0"/>
        <v>0</v>
      </c>
      <c r="N10" s="1763">
        <f t="shared" si="0"/>
        <v>0</v>
      </c>
      <c r="O10" s="1762">
        <f t="shared" si="0"/>
        <v>0</v>
      </c>
      <c r="P10" s="1748"/>
      <c r="Q10" s="1774">
        <f>SUM(D10:O10)</f>
        <v>0</v>
      </c>
      <c r="R10" s="1773">
        <f>Q10</f>
        <v>0</v>
      </c>
      <c r="S10" s="1747"/>
      <c r="T10" s="1745"/>
      <c r="U10" s="1745"/>
    </row>
    <row r="11" spans="1:21" ht="21" customHeight="1" thickBot="1">
      <c r="A11" s="1746"/>
      <c r="B11" s="3887" t="s">
        <v>1292</v>
      </c>
      <c r="C11" s="3888"/>
      <c r="D11" s="3888"/>
      <c r="E11" s="3888"/>
      <c r="F11" s="3888"/>
      <c r="G11" s="3888"/>
      <c r="H11" s="3888"/>
      <c r="I11" s="3888"/>
      <c r="J11" s="3888"/>
      <c r="K11" s="3888"/>
      <c r="L11" s="3888"/>
      <c r="M11" s="3888"/>
      <c r="N11" s="3888"/>
      <c r="O11" s="3888"/>
      <c r="P11" s="3888"/>
      <c r="Q11" s="3889"/>
      <c r="R11" s="1746"/>
      <c r="S11" s="1746"/>
      <c r="T11" s="1745"/>
      <c r="U11" s="1745"/>
    </row>
    <row r="12" spans="1:21" ht="21" customHeight="1">
      <c r="A12" s="1747"/>
      <c r="B12" s="3868" t="s">
        <v>1285</v>
      </c>
      <c r="C12" s="3881"/>
      <c r="D12" s="1772">
        <f>D3*'Potable Water Calculator-Part2'!$H$18</f>
        <v>0</v>
      </c>
      <c r="E12" s="1771">
        <f>E3*'Potable Water Calculator-Part2'!$H$18</f>
        <v>0</v>
      </c>
      <c r="F12" s="1771">
        <f>F3*'Potable Water Calculator-Part2'!$H$18</f>
        <v>0</v>
      </c>
      <c r="G12" s="1771">
        <f>G3*'Potable Water Calculator-Part2'!$H$18</f>
        <v>0</v>
      </c>
      <c r="H12" s="1771">
        <f>H3*'Potable Water Calculator-Part2'!$H$18</f>
        <v>0</v>
      </c>
      <c r="I12" s="1771">
        <f>I3*'Potable Water Calculator-Part2'!$H$18</f>
        <v>0</v>
      </c>
      <c r="J12" s="1771">
        <f>J3*'Potable Water Calculator-Part2'!$H$18</f>
        <v>0</v>
      </c>
      <c r="K12" s="1771">
        <f>K3*'Potable Water Calculator-Part2'!$H$18</f>
        <v>0</v>
      </c>
      <c r="L12" s="1771">
        <f>L3*'Potable Water Calculator-Part2'!$H$18</f>
        <v>0</v>
      </c>
      <c r="M12" s="1771">
        <f>M3*'Potable Water Calculator-Part2'!$H$18</f>
        <v>0</v>
      </c>
      <c r="N12" s="1771">
        <f>N3*'Potable Water Calculator-Part2'!$H$18</f>
        <v>0</v>
      </c>
      <c r="O12" s="1770">
        <f>O3*'Potable Water Calculator-Part2'!$H$18</f>
        <v>0</v>
      </c>
      <c r="P12" s="1756"/>
      <c r="Q12" s="1769">
        <f>SUM(D12:O12)</f>
        <v>0</v>
      </c>
      <c r="R12" s="2367">
        <f>IF($Q$14=0,0,(Q12/$Q$14))</f>
        <v>0</v>
      </c>
      <c r="S12" s="1747"/>
      <c r="T12" s="1745"/>
      <c r="U12" s="1745"/>
    </row>
    <row r="13" spans="1:21" ht="14.1" customHeight="1" thickBot="1">
      <c r="A13" s="1747"/>
      <c r="B13" s="3868" t="s">
        <v>1284</v>
      </c>
      <c r="C13" s="3881"/>
      <c r="D13" s="1768">
        <f>D4*'Potable Water Calculator-Part2'!$H$21</f>
        <v>0</v>
      </c>
      <c r="E13" s="1767">
        <f>E4*'Potable Water Calculator-Part2'!$H$21</f>
        <v>0</v>
      </c>
      <c r="F13" s="1767">
        <f>F4*'Potable Water Calculator-Part2'!$H$21</f>
        <v>0</v>
      </c>
      <c r="G13" s="1767">
        <f>G4*'Potable Water Calculator-Part2'!$H$21</f>
        <v>0</v>
      </c>
      <c r="H13" s="1767">
        <f>H4*'Potable Water Calculator-Part2'!$H$21</f>
        <v>0</v>
      </c>
      <c r="I13" s="1767">
        <f>I4*'Potable Water Calculator-Part2'!$H$21</f>
        <v>0</v>
      </c>
      <c r="J13" s="1767">
        <f>J4*'Potable Water Calculator-Part2'!$H$21</f>
        <v>0</v>
      </c>
      <c r="K13" s="1767">
        <f>K4*'Potable Water Calculator-Part2'!$H$21</f>
        <v>0</v>
      </c>
      <c r="L13" s="1767">
        <f>L4*'Potable Water Calculator-Part2'!$H$21</f>
        <v>0</v>
      </c>
      <c r="M13" s="1767">
        <f>M4*'Potable Water Calculator-Part2'!$H$21</f>
        <v>0</v>
      </c>
      <c r="N13" s="1767">
        <f>N4*'Potable Water Calculator-Part2'!$H$21</f>
        <v>0</v>
      </c>
      <c r="O13" s="1766">
        <f>O4*'Potable Water Calculator-Part2'!$H$21</f>
        <v>0</v>
      </c>
      <c r="P13" s="1752"/>
      <c r="Q13" s="1765">
        <f>SUM(D13:O13)</f>
        <v>0</v>
      </c>
      <c r="R13" s="2367">
        <f>IF($Q$14=0,0,(Q13/$Q$14))</f>
        <v>0</v>
      </c>
      <c r="S13" s="1747"/>
      <c r="T13" s="1745"/>
      <c r="U13" s="1745"/>
    </row>
    <row r="14" spans="1:21" ht="14.1" customHeight="1" thickBot="1">
      <c r="A14" s="1747"/>
      <c r="B14" s="3882" t="s">
        <v>1291</v>
      </c>
      <c r="C14" s="3883"/>
      <c r="D14" s="1764">
        <f t="shared" ref="D14:O14" si="1">SUM(D12:D13)</f>
        <v>0</v>
      </c>
      <c r="E14" s="1763">
        <f t="shared" si="1"/>
        <v>0</v>
      </c>
      <c r="F14" s="1763">
        <f t="shared" si="1"/>
        <v>0</v>
      </c>
      <c r="G14" s="1763">
        <f t="shared" si="1"/>
        <v>0</v>
      </c>
      <c r="H14" s="1763">
        <f t="shared" si="1"/>
        <v>0</v>
      </c>
      <c r="I14" s="1763">
        <f t="shared" si="1"/>
        <v>0</v>
      </c>
      <c r="J14" s="1763">
        <f t="shared" si="1"/>
        <v>0</v>
      </c>
      <c r="K14" s="1763">
        <f t="shared" si="1"/>
        <v>0</v>
      </c>
      <c r="L14" s="1763">
        <f t="shared" si="1"/>
        <v>0</v>
      </c>
      <c r="M14" s="1763">
        <f t="shared" si="1"/>
        <v>0</v>
      </c>
      <c r="N14" s="1763">
        <f t="shared" si="1"/>
        <v>0</v>
      </c>
      <c r="O14" s="1762">
        <f t="shared" si="1"/>
        <v>0</v>
      </c>
      <c r="P14" s="1748"/>
      <c r="Q14" s="1761">
        <f>SUM(D14:O14)</f>
        <v>0</v>
      </c>
      <c r="R14" s="1760">
        <f>Q14</f>
        <v>0</v>
      </c>
      <c r="S14" s="1747"/>
      <c r="T14" s="1745"/>
      <c r="U14" s="1745"/>
    </row>
    <row r="15" spans="1:21" ht="14.1" customHeight="1">
      <c r="A15" s="1746"/>
      <c r="B15" s="3884" t="s">
        <v>1290</v>
      </c>
      <c r="C15" s="3885"/>
      <c r="D15" s="3885"/>
      <c r="E15" s="3885"/>
      <c r="F15" s="3885"/>
      <c r="G15" s="3885"/>
      <c r="H15" s="3885"/>
      <c r="I15" s="3885"/>
      <c r="J15" s="3885"/>
      <c r="K15" s="3885"/>
      <c r="L15" s="3885"/>
      <c r="M15" s="3885"/>
      <c r="N15" s="3885"/>
      <c r="O15" s="3885"/>
      <c r="P15" s="3885"/>
      <c r="Q15" s="3886"/>
      <c r="R15" s="1746"/>
      <c r="S15" s="1746"/>
      <c r="T15" s="1745"/>
      <c r="U15" s="1745"/>
    </row>
    <row r="16" spans="1:21" ht="32.25" customHeight="1" thickBot="1">
      <c r="A16" s="1747"/>
      <c r="B16" s="3875" t="s">
        <v>1289</v>
      </c>
      <c r="C16" s="3876"/>
      <c r="D16" s="3876"/>
      <c r="E16" s="3876"/>
      <c r="F16" s="3876"/>
      <c r="G16" s="3876"/>
      <c r="H16" s="3876"/>
      <c r="I16" s="3876"/>
      <c r="J16" s="3876"/>
      <c r="K16" s="3876"/>
      <c r="L16" s="3876"/>
      <c r="M16" s="3876"/>
      <c r="N16" s="3876"/>
      <c r="O16" s="3876"/>
      <c r="P16" s="3876"/>
      <c r="Q16" s="3877"/>
      <c r="R16" s="1747"/>
      <c r="S16" s="1747"/>
      <c r="T16" s="1745"/>
      <c r="U16" s="1745"/>
    </row>
    <row r="17" spans="1:21" ht="33.75" customHeight="1">
      <c r="A17" s="1747"/>
      <c r="B17" s="3866" t="s">
        <v>1288</v>
      </c>
      <c r="C17" s="3867"/>
      <c r="D17" s="1759">
        <f t="shared" ref="D17:O17" si="2">IF(D$10+D$14=0,0,((D6)/(D$10+D$14)))</f>
        <v>0</v>
      </c>
      <c r="E17" s="1758">
        <f t="shared" si="2"/>
        <v>0</v>
      </c>
      <c r="F17" s="1758">
        <f t="shared" si="2"/>
        <v>0</v>
      </c>
      <c r="G17" s="1758">
        <f t="shared" si="2"/>
        <v>0</v>
      </c>
      <c r="H17" s="1758">
        <f t="shared" si="2"/>
        <v>0</v>
      </c>
      <c r="I17" s="1758">
        <f t="shared" si="2"/>
        <v>0</v>
      </c>
      <c r="J17" s="1758">
        <f t="shared" si="2"/>
        <v>0</v>
      </c>
      <c r="K17" s="1758">
        <f t="shared" si="2"/>
        <v>0</v>
      </c>
      <c r="L17" s="1758">
        <f t="shared" si="2"/>
        <v>0</v>
      </c>
      <c r="M17" s="1758">
        <f t="shared" si="2"/>
        <v>0</v>
      </c>
      <c r="N17" s="1758">
        <f t="shared" si="2"/>
        <v>0</v>
      </c>
      <c r="O17" s="1757">
        <f t="shared" si="2"/>
        <v>0</v>
      </c>
      <c r="P17" s="2325"/>
      <c r="Q17" s="3878"/>
      <c r="R17" s="1747"/>
      <c r="S17" s="1747"/>
      <c r="T17" s="1745"/>
      <c r="U17" s="1745"/>
    </row>
    <row r="18" spans="1:21" ht="12" customHeight="1">
      <c r="A18" s="1747"/>
      <c r="B18" s="3866" t="s">
        <v>1287</v>
      </c>
      <c r="C18" s="3867"/>
      <c r="D18" s="1755">
        <f t="shared" ref="D18:O18" si="3">IF(D$10+D$14=0,0,((D7)/(D$10+D$14)))</f>
        <v>0</v>
      </c>
      <c r="E18" s="1754">
        <f t="shared" si="3"/>
        <v>0</v>
      </c>
      <c r="F18" s="1754">
        <f t="shared" si="3"/>
        <v>0</v>
      </c>
      <c r="G18" s="1754">
        <f t="shared" si="3"/>
        <v>0</v>
      </c>
      <c r="H18" s="1754">
        <f t="shared" si="3"/>
        <v>0</v>
      </c>
      <c r="I18" s="1754">
        <f t="shared" si="3"/>
        <v>0</v>
      </c>
      <c r="J18" s="1754">
        <f t="shared" si="3"/>
        <v>0</v>
      </c>
      <c r="K18" s="1754">
        <f t="shared" si="3"/>
        <v>0</v>
      </c>
      <c r="L18" s="1754">
        <f t="shared" si="3"/>
        <v>0</v>
      </c>
      <c r="M18" s="1754">
        <f t="shared" si="3"/>
        <v>0</v>
      </c>
      <c r="N18" s="1754">
        <f t="shared" si="3"/>
        <v>0</v>
      </c>
      <c r="O18" s="1753">
        <f t="shared" si="3"/>
        <v>0</v>
      </c>
      <c r="P18" s="2326"/>
      <c r="Q18" s="3879"/>
      <c r="R18" s="1747"/>
      <c r="S18" s="1747"/>
      <c r="T18" s="1745"/>
      <c r="U18" s="1745"/>
    </row>
    <row r="19" spans="1:21" ht="27.75" customHeight="1">
      <c r="A19" s="1747"/>
      <c r="B19" s="3866" t="s">
        <v>1286</v>
      </c>
      <c r="C19" s="3867"/>
      <c r="D19" s="1755">
        <f t="shared" ref="D19:O19" si="4">IF(D$10+D$14=0,0,((D8)/(D$10+D$14)))</f>
        <v>0</v>
      </c>
      <c r="E19" s="1754">
        <f t="shared" si="4"/>
        <v>0</v>
      </c>
      <c r="F19" s="1754">
        <f t="shared" si="4"/>
        <v>0</v>
      </c>
      <c r="G19" s="1754">
        <f t="shared" si="4"/>
        <v>0</v>
      </c>
      <c r="H19" s="1754">
        <f t="shared" si="4"/>
        <v>0</v>
      </c>
      <c r="I19" s="1754">
        <f t="shared" si="4"/>
        <v>0</v>
      </c>
      <c r="J19" s="1754">
        <f t="shared" si="4"/>
        <v>0</v>
      </c>
      <c r="K19" s="1754">
        <f t="shared" si="4"/>
        <v>0</v>
      </c>
      <c r="L19" s="1754">
        <f t="shared" si="4"/>
        <v>0</v>
      </c>
      <c r="M19" s="1754">
        <f t="shared" si="4"/>
        <v>0</v>
      </c>
      <c r="N19" s="1754">
        <f t="shared" si="4"/>
        <v>0</v>
      </c>
      <c r="O19" s="1753">
        <f t="shared" si="4"/>
        <v>0</v>
      </c>
      <c r="P19" s="2326"/>
      <c r="Q19" s="3879"/>
      <c r="R19" s="1747"/>
      <c r="S19" s="1747"/>
      <c r="T19" s="1745"/>
      <c r="U19" s="1745"/>
    </row>
    <row r="20" spans="1:21" ht="34.5" customHeight="1" thickBot="1">
      <c r="A20" s="1747"/>
      <c r="B20" s="3866" t="s">
        <v>1511</v>
      </c>
      <c r="C20" s="3867"/>
      <c r="D20" s="2328">
        <f t="shared" ref="D20:O20" si="5">IF(D$10+D$14=0,0,((D9)/(D$10+D$14)))</f>
        <v>0</v>
      </c>
      <c r="E20" s="2329">
        <f t="shared" si="5"/>
        <v>0</v>
      </c>
      <c r="F20" s="2329">
        <f t="shared" si="5"/>
        <v>0</v>
      </c>
      <c r="G20" s="2329">
        <f t="shared" si="5"/>
        <v>0</v>
      </c>
      <c r="H20" s="2329">
        <f t="shared" si="5"/>
        <v>0</v>
      </c>
      <c r="I20" s="2329">
        <f t="shared" si="5"/>
        <v>0</v>
      </c>
      <c r="J20" s="2329">
        <f t="shared" si="5"/>
        <v>0</v>
      </c>
      <c r="K20" s="2329">
        <f t="shared" si="5"/>
        <v>0</v>
      </c>
      <c r="L20" s="2329">
        <f t="shared" si="5"/>
        <v>0</v>
      </c>
      <c r="M20" s="2329">
        <f t="shared" si="5"/>
        <v>0</v>
      </c>
      <c r="N20" s="2329">
        <f t="shared" si="5"/>
        <v>0</v>
      </c>
      <c r="O20" s="2330">
        <f t="shared" si="5"/>
        <v>0</v>
      </c>
      <c r="P20" s="2326"/>
      <c r="Q20" s="3879"/>
      <c r="R20" s="1747"/>
      <c r="S20" s="1747"/>
      <c r="T20" s="1745"/>
      <c r="U20" s="1745"/>
    </row>
    <row r="21" spans="1:21" ht="19.5" customHeight="1">
      <c r="A21" s="1747"/>
      <c r="B21" s="3868" t="s">
        <v>1285</v>
      </c>
      <c r="C21" s="3869"/>
      <c r="D21" s="1759">
        <f t="shared" ref="D21:O21" si="6">IF(D$10+D$14=0,0,((D12)/(D$10+D$14)))</f>
        <v>0</v>
      </c>
      <c r="E21" s="1758">
        <f t="shared" si="6"/>
        <v>0</v>
      </c>
      <c r="F21" s="1758">
        <f t="shared" si="6"/>
        <v>0</v>
      </c>
      <c r="G21" s="1758">
        <f t="shared" si="6"/>
        <v>0</v>
      </c>
      <c r="H21" s="1758">
        <f t="shared" si="6"/>
        <v>0</v>
      </c>
      <c r="I21" s="1758">
        <f t="shared" si="6"/>
        <v>0</v>
      </c>
      <c r="J21" s="1758">
        <f t="shared" si="6"/>
        <v>0</v>
      </c>
      <c r="K21" s="1758">
        <f t="shared" si="6"/>
        <v>0</v>
      </c>
      <c r="L21" s="1758">
        <f t="shared" si="6"/>
        <v>0</v>
      </c>
      <c r="M21" s="1758">
        <f t="shared" si="6"/>
        <v>0</v>
      </c>
      <c r="N21" s="1758">
        <f t="shared" si="6"/>
        <v>0</v>
      </c>
      <c r="O21" s="1757">
        <f t="shared" si="6"/>
        <v>0</v>
      </c>
      <c r="P21" s="2326"/>
      <c r="Q21" s="3879"/>
      <c r="R21" s="1747"/>
      <c r="S21" s="1747"/>
      <c r="T21" s="1745"/>
      <c r="U21" s="1745"/>
    </row>
    <row r="22" spans="1:21" ht="21.75" customHeight="1" thickBot="1">
      <c r="A22" s="1747"/>
      <c r="B22" s="3868" t="s">
        <v>1284</v>
      </c>
      <c r="C22" s="3869"/>
      <c r="D22" s="1751">
        <f t="shared" ref="D22:O22" si="7">IF(D$10+D$14=0,0,((D13)/(D$10+D$14)))</f>
        <v>0</v>
      </c>
      <c r="E22" s="1750">
        <f t="shared" si="7"/>
        <v>0</v>
      </c>
      <c r="F22" s="1750">
        <f t="shared" si="7"/>
        <v>0</v>
      </c>
      <c r="G22" s="1750">
        <f t="shared" si="7"/>
        <v>0</v>
      </c>
      <c r="H22" s="1750">
        <f t="shared" si="7"/>
        <v>0</v>
      </c>
      <c r="I22" s="1750">
        <f t="shared" si="7"/>
        <v>0</v>
      </c>
      <c r="J22" s="1750">
        <f t="shared" si="7"/>
        <v>0</v>
      </c>
      <c r="K22" s="1750">
        <f t="shared" si="7"/>
        <v>0</v>
      </c>
      <c r="L22" s="1750">
        <f t="shared" si="7"/>
        <v>0</v>
      </c>
      <c r="M22" s="1750">
        <f t="shared" si="7"/>
        <v>0</v>
      </c>
      <c r="N22" s="1750">
        <f t="shared" si="7"/>
        <v>0</v>
      </c>
      <c r="O22" s="1749">
        <f t="shared" si="7"/>
        <v>0</v>
      </c>
      <c r="P22" s="2327"/>
      <c r="Q22" s="3880"/>
      <c r="R22" s="1747"/>
      <c r="S22" s="1747"/>
      <c r="T22" s="1745"/>
      <c r="U22" s="1745"/>
    </row>
    <row r="23" spans="1:21" ht="16.5" customHeight="1" thickBot="1">
      <c r="A23" s="1746"/>
      <c r="B23" s="3870" t="s">
        <v>1283</v>
      </c>
      <c r="C23" s="3871"/>
      <c r="D23" s="3871"/>
      <c r="E23" s="3871"/>
      <c r="F23" s="3871"/>
      <c r="G23" s="3871"/>
      <c r="H23" s="3871"/>
      <c r="I23" s="3871"/>
      <c r="J23" s="3871"/>
      <c r="K23" s="3871"/>
      <c r="L23" s="3871"/>
      <c r="M23" s="3871"/>
      <c r="N23" s="3871"/>
      <c r="O23" s="3871"/>
      <c r="P23" s="3871"/>
      <c r="Q23" s="3872"/>
      <c r="R23" s="1746"/>
      <c r="S23" s="1746"/>
      <c r="T23" s="1745"/>
      <c r="U23" s="1745"/>
    </row>
    <row r="24" spans="1:21" ht="17.25" customHeight="1">
      <c r="A24" s="1639"/>
      <c r="B24" s="3873" t="s">
        <v>1282</v>
      </c>
      <c r="C24" s="3874"/>
      <c r="D24" s="1713">
        <f t="shared" ref="D24:O24" si="8">IF(D14+D10=0,0,((D14)/(D14+D10)))</f>
        <v>0</v>
      </c>
      <c r="E24" s="1713">
        <f t="shared" si="8"/>
        <v>0</v>
      </c>
      <c r="F24" s="1713">
        <f t="shared" si="8"/>
        <v>0</v>
      </c>
      <c r="G24" s="1713">
        <f t="shared" si="8"/>
        <v>0</v>
      </c>
      <c r="H24" s="1713">
        <f t="shared" si="8"/>
        <v>0</v>
      </c>
      <c r="I24" s="1713">
        <f t="shared" si="8"/>
        <v>0</v>
      </c>
      <c r="J24" s="1713">
        <f t="shared" si="8"/>
        <v>0</v>
      </c>
      <c r="K24" s="1713">
        <f t="shared" si="8"/>
        <v>0</v>
      </c>
      <c r="L24" s="1713">
        <f t="shared" si="8"/>
        <v>0</v>
      </c>
      <c r="M24" s="1713">
        <f t="shared" si="8"/>
        <v>0</v>
      </c>
      <c r="N24" s="1713">
        <f t="shared" si="8"/>
        <v>0</v>
      </c>
      <c r="O24" s="1713">
        <f t="shared" si="8"/>
        <v>0</v>
      </c>
      <c r="P24" s="2331"/>
      <c r="Q24" s="3845"/>
      <c r="R24" s="1639"/>
      <c r="S24" s="1639"/>
    </row>
    <row r="25" spans="1:21" ht="20.25" customHeight="1">
      <c r="A25" s="1639"/>
      <c r="B25" s="3861" t="s">
        <v>1507</v>
      </c>
      <c r="C25" s="3862"/>
      <c r="D25" s="1713">
        <f t="shared" ref="D25:O25" si="9">IF(D10+D14=0,0,((D10)/(D10+D14)))</f>
        <v>0</v>
      </c>
      <c r="E25" s="1713">
        <f t="shared" si="9"/>
        <v>0</v>
      </c>
      <c r="F25" s="1713">
        <f t="shared" si="9"/>
        <v>0</v>
      </c>
      <c r="G25" s="1713">
        <f t="shared" si="9"/>
        <v>0</v>
      </c>
      <c r="H25" s="1713">
        <f t="shared" si="9"/>
        <v>0</v>
      </c>
      <c r="I25" s="1713">
        <f t="shared" si="9"/>
        <v>0</v>
      </c>
      <c r="J25" s="1713">
        <f t="shared" si="9"/>
        <v>0</v>
      </c>
      <c r="K25" s="1713">
        <f t="shared" si="9"/>
        <v>0</v>
      </c>
      <c r="L25" s="1713">
        <f t="shared" si="9"/>
        <v>0</v>
      </c>
      <c r="M25" s="1713">
        <f t="shared" si="9"/>
        <v>0</v>
      </c>
      <c r="N25" s="1713">
        <f t="shared" si="9"/>
        <v>0</v>
      </c>
      <c r="O25" s="1713">
        <f t="shared" si="9"/>
        <v>0</v>
      </c>
      <c r="P25" s="2332"/>
      <c r="Q25" s="3846"/>
      <c r="R25" s="1639"/>
      <c r="S25" s="1639"/>
    </row>
    <row r="26" spans="1:21" ht="18" customHeight="1" thickBot="1">
      <c r="A26" s="1696"/>
      <c r="B26" s="3863" t="s">
        <v>1281</v>
      </c>
      <c r="C26" s="3864"/>
      <c r="D26" s="3864"/>
      <c r="E26" s="3864"/>
      <c r="F26" s="3864"/>
      <c r="G26" s="3864"/>
      <c r="H26" s="3864"/>
      <c r="I26" s="3864"/>
      <c r="J26" s="3864"/>
      <c r="K26" s="3864"/>
      <c r="L26" s="3864"/>
      <c r="M26" s="3864"/>
      <c r="N26" s="3864"/>
      <c r="O26" s="3864"/>
      <c r="P26" s="3864"/>
      <c r="Q26" s="3865"/>
      <c r="R26" s="1696"/>
      <c r="S26" s="1696"/>
    </row>
    <row r="27" spans="1:21" ht="18" customHeight="1" thickBot="1">
      <c r="A27" s="1639"/>
      <c r="B27" s="3848" t="s">
        <v>1280</v>
      </c>
      <c r="C27" s="3849"/>
      <c r="D27" s="2369">
        <f>'Potable Water Calculator-Part2'!$O$74*D4</f>
        <v>0</v>
      </c>
      <c r="E27" s="2369">
        <f>'Potable Water Calculator-Part2'!$O$74*E4</f>
        <v>0</v>
      </c>
      <c r="F27" s="2369">
        <f>'Potable Water Calculator-Part2'!$O$74*F4</f>
        <v>0</v>
      </c>
      <c r="G27" s="2369">
        <f>'Potable Water Calculator-Part2'!$O$74*G4</f>
        <v>0</v>
      </c>
      <c r="H27" s="2369">
        <f>'Potable Water Calculator-Part2'!$O$74*H4</f>
        <v>0</v>
      </c>
      <c r="I27" s="2369">
        <f>'Potable Water Calculator-Part2'!$O$74*I4</f>
        <v>0</v>
      </c>
      <c r="J27" s="2369">
        <f>'Potable Water Calculator-Part2'!$O$74*J4</f>
        <v>0</v>
      </c>
      <c r="K27" s="2369">
        <f>'Potable Water Calculator-Part2'!$O$74*K4</f>
        <v>0</v>
      </c>
      <c r="L27" s="2369">
        <f>'Potable Water Calculator-Part2'!$O$74*L4</f>
        <v>0</v>
      </c>
      <c r="M27" s="2369">
        <f>'Potable Water Calculator-Part2'!$O$74*M4</f>
        <v>0</v>
      </c>
      <c r="N27" s="2369">
        <f>'Potable Water Calculator-Part2'!$O$74*N4</f>
        <v>0</v>
      </c>
      <c r="O27" s="2369">
        <f>'Potable Water Calculator-Part2'!$O$74*O4</f>
        <v>0</v>
      </c>
      <c r="P27" s="2331"/>
      <c r="Q27" s="1735">
        <f>SUM(D27:O27)</f>
        <v>0</v>
      </c>
      <c r="R27" s="1696"/>
      <c r="S27" s="1639"/>
    </row>
    <row r="28" spans="1:21" ht="18" customHeight="1">
      <c r="A28" s="1639"/>
      <c r="B28" s="3842" t="s">
        <v>1270</v>
      </c>
      <c r="C28" s="1654" t="s">
        <v>1168</v>
      </c>
      <c r="D28" s="1703">
        <f>IF('Potable Water Calculator-Part2'!$N$65,(D17),0)</f>
        <v>0</v>
      </c>
      <c r="E28" s="1703">
        <f>IF('Potable Water Calculator-Part2'!$N$65,(E17),0)</f>
        <v>0</v>
      </c>
      <c r="F28" s="1703">
        <f>IF('Potable Water Calculator-Part2'!$N$65,(F17),0)</f>
        <v>0</v>
      </c>
      <c r="G28" s="1703">
        <f>IF('Potable Water Calculator-Part2'!$N$65,(G17),0)</f>
        <v>0</v>
      </c>
      <c r="H28" s="1703">
        <f>IF('Potable Water Calculator-Part2'!$N$65,(H17),0)</f>
        <v>0</v>
      </c>
      <c r="I28" s="1703">
        <f>IF('Potable Water Calculator-Part2'!$N$65,(I17),0)</f>
        <v>0</v>
      </c>
      <c r="J28" s="1703">
        <f>IF('Potable Water Calculator-Part2'!$N$65,(J17),0)</f>
        <v>0</v>
      </c>
      <c r="K28" s="1703">
        <f>IF('Potable Water Calculator-Part2'!$N$65,(K17),0)</f>
        <v>0</v>
      </c>
      <c r="L28" s="1703">
        <f>IF('Potable Water Calculator-Part2'!$N$65,(L17),0)</f>
        <v>0</v>
      </c>
      <c r="M28" s="1703">
        <f>IF('Potable Water Calculator-Part2'!$N$65,(M17),0)</f>
        <v>0</v>
      </c>
      <c r="N28" s="1703">
        <f>IF('Potable Water Calculator-Part2'!$N$65,(N17),0)</f>
        <v>0</v>
      </c>
      <c r="O28" s="1703">
        <f>IF('Potable Water Calculator-Part2'!$N$65,(O17),0)</f>
        <v>0</v>
      </c>
      <c r="P28" s="2332"/>
      <c r="Q28" s="3859"/>
      <c r="R28" s="1696"/>
      <c r="S28" s="1639"/>
    </row>
    <row r="29" spans="1:21" ht="18" customHeight="1">
      <c r="A29" s="1639"/>
      <c r="B29" s="3843"/>
      <c r="C29" s="2345" t="s">
        <v>1510</v>
      </c>
      <c r="D29" s="1703">
        <f>IF('Potable Water Calculator-Part2'!$N$66,(D20*'Potable Water Calculator-Part2'!$AG$66),0)</f>
        <v>0</v>
      </c>
      <c r="E29" s="1703">
        <f>IF('Potable Water Calculator-Part2'!$N$66,(E20*'Potable Water Calculator-Part2'!$AG$66),0)</f>
        <v>0</v>
      </c>
      <c r="F29" s="1703">
        <f>IF('Potable Water Calculator-Part2'!$N$66,(F20*'Potable Water Calculator-Part2'!$AG$66),0)</f>
        <v>0</v>
      </c>
      <c r="G29" s="1703">
        <f>IF('Potable Water Calculator-Part2'!$N$66,(G20*'Potable Water Calculator-Part2'!$AG$66),0)</f>
        <v>0</v>
      </c>
      <c r="H29" s="1703">
        <f>IF('Potable Water Calculator-Part2'!$N$66,(H20*'Potable Water Calculator-Part2'!$AG$66),0)</f>
        <v>0</v>
      </c>
      <c r="I29" s="1703">
        <f>IF('Potable Water Calculator-Part2'!$N$66,(I20*'Potable Water Calculator-Part2'!$AG$66),0)</f>
        <v>0</v>
      </c>
      <c r="J29" s="1703">
        <f>IF('Potable Water Calculator-Part2'!$N$66,(J20*'Potable Water Calculator-Part2'!$AG$66),0)</f>
        <v>0</v>
      </c>
      <c r="K29" s="1703">
        <f>IF('Potable Water Calculator-Part2'!$N$66,(K20*'Potable Water Calculator-Part2'!$AG$66),0)</f>
        <v>0</v>
      </c>
      <c r="L29" s="1703">
        <f>IF('Potable Water Calculator-Part2'!$N$66,(L20*'Potable Water Calculator-Part2'!$AG$66),0)</f>
        <v>0</v>
      </c>
      <c r="M29" s="1703">
        <f>IF('Potable Water Calculator-Part2'!$N$66,(M20*'Potable Water Calculator-Part2'!$AG$66),0)</f>
        <v>0</v>
      </c>
      <c r="N29" s="1703">
        <f>IF('Potable Water Calculator-Part2'!$N$66,(N20*'Potable Water Calculator-Part2'!$AG$66),0)</f>
        <v>0</v>
      </c>
      <c r="O29" s="1703">
        <f>IF('Potable Water Calculator-Part2'!$N$66,(O20*'Potable Water Calculator-Part2'!$AG$66),0)</f>
        <v>0</v>
      </c>
      <c r="P29" s="2332"/>
      <c r="Q29" s="3860"/>
      <c r="R29" s="1696"/>
      <c r="S29" s="1639"/>
    </row>
    <row r="30" spans="1:21" ht="18" hidden="1" customHeight="1" thickBot="1">
      <c r="A30" s="1639"/>
      <c r="B30" s="3843"/>
      <c r="C30" s="1741"/>
      <c r="D30" s="1703"/>
      <c r="E30" s="1703"/>
      <c r="F30" s="1703"/>
      <c r="G30" s="1703"/>
      <c r="H30" s="1703"/>
      <c r="I30" s="1703"/>
      <c r="J30" s="1703"/>
      <c r="K30" s="1703"/>
      <c r="L30" s="1703"/>
      <c r="M30" s="1703"/>
      <c r="N30" s="1703"/>
      <c r="O30" s="1703"/>
      <c r="P30" s="2332"/>
      <c r="Q30" s="3860"/>
      <c r="R30" s="1696"/>
      <c r="S30" s="1639"/>
    </row>
    <row r="31" spans="1:21" ht="20.25" customHeight="1">
      <c r="A31" s="1639"/>
      <c r="B31" s="3843"/>
      <c r="C31" s="2345" t="s">
        <v>96</v>
      </c>
      <c r="D31" s="1703">
        <f>IF('Potable Water Calculator-Part2'!$M$66,(D18*'Potable Water Calculator-Part2'!$AF$66),0)</f>
        <v>0</v>
      </c>
      <c r="E31" s="1703">
        <f>IF('Potable Water Calculator-Part2'!$M$66,(E18*'Potable Water Calculator-Part2'!$AF$66),0)</f>
        <v>0</v>
      </c>
      <c r="F31" s="1703">
        <f>IF('Potable Water Calculator-Part2'!$M$66,(F18*'Potable Water Calculator-Part2'!$AF$66),0)</f>
        <v>0</v>
      </c>
      <c r="G31" s="1703">
        <f>IF('Potable Water Calculator-Part2'!$M$66,(G18*'Potable Water Calculator-Part2'!$AF$66),0)</f>
        <v>0</v>
      </c>
      <c r="H31" s="1703">
        <f>IF('Potable Water Calculator-Part2'!$M$66,(H18*'Potable Water Calculator-Part2'!$AF$66),0)</f>
        <v>0</v>
      </c>
      <c r="I31" s="1703">
        <f>IF('Potable Water Calculator-Part2'!$M$66,(I18*'Potable Water Calculator-Part2'!$AF$66),0)</f>
        <v>0</v>
      </c>
      <c r="J31" s="1703">
        <f>IF('Potable Water Calculator-Part2'!$M$66,(J18*'Potable Water Calculator-Part2'!$AF$66),0)</f>
        <v>0</v>
      </c>
      <c r="K31" s="1703">
        <f>IF('Potable Water Calculator-Part2'!$M$66,(K18*'Potable Water Calculator-Part2'!$AF$66),0)</f>
        <v>0</v>
      </c>
      <c r="L31" s="1703">
        <f>IF('Potable Water Calculator-Part2'!$M$66,(L18*'Potable Water Calculator-Part2'!$AF$66),0)</f>
        <v>0</v>
      </c>
      <c r="M31" s="1703">
        <f>IF('Potable Water Calculator-Part2'!$M$66,(M18*'Potable Water Calculator-Part2'!$AF$66),0)</f>
        <v>0</v>
      </c>
      <c r="N31" s="1703">
        <f>IF('Potable Water Calculator-Part2'!$M$66,(N18*'Potable Water Calculator-Part2'!$AF$66),0)</f>
        <v>0</v>
      </c>
      <c r="O31" s="1703">
        <f>IF('Potable Water Calculator-Part2'!$M$66,(O18*'Potable Water Calculator-Part2'!$AF$66),0)</f>
        <v>0</v>
      </c>
      <c r="P31" s="2332"/>
      <c r="Q31" s="3860"/>
      <c r="R31" s="1696"/>
      <c r="S31" s="1639"/>
    </row>
    <row r="32" spans="1:21" ht="20.25" customHeight="1">
      <c r="A32" s="1639"/>
      <c r="B32" s="3843"/>
      <c r="C32" s="2345" t="s">
        <v>1150</v>
      </c>
      <c r="D32" s="1703">
        <f>IF('Potable Water Calculator-Part2'!$M$67,(D19*'Potable Water Calculator-Part2'!$AE$66),0)</f>
        <v>0</v>
      </c>
      <c r="E32" s="1703">
        <f>IF('Potable Water Calculator-Part2'!$M$67,(E19*'Potable Water Calculator-Part2'!$AE$66),0)</f>
        <v>0</v>
      </c>
      <c r="F32" s="1703">
        <f>IF('Potable Water Calculator-Part2'!$M$67,(F19*'Potable Water Calculator-Part2'!$AE$66),0)</f>
        <v>0</v>
      </c>
      <c r="G32" s="1703">
        <f>IF('Potable Water Calculator-Part2'!$M$67,(G19*'Potable Water Calculator-Part2'!$AE$66),0)</f>
        <v>0</v>
      </c>
      <c r="H32" s="1703">
        <f>IF('Potable Water Calculator-Part2'!$M$67,(H19*'Potable Water Calculator-Part2'!$AE$66),0)</f>
        <v>0</v>
      </c>
      <c r="I32" s="1703">
        <f>IF('Potable Water Calculator-Part2'!$M$67,(I19*'Potable Water Calculator-Part2'!$AE$66),0)</f>
        <v>0</v>
      </c>
      <c r="J32" s="1703">
        <f>IF('Potable Water Calculator-Part2'!$M$67,(J19*'Potable Water Calculator-Part2'!$AE$66),0)</f>
        <v>0</v>
      </c>
      <c r="K32" s="1703">
        <f>IF('Potable Water Calculator-Part2'!$M$67,(K19*'Potable Water Calculator-Part2'!$AE$66),0)</f>
        <v>0</v>
      </c>
      <c r="L32" s="1703">
        <f>IF('Potable Water Calculator-Part2'!$M$67,(L19*'Potable Water Calculator-Part2'!$AE$66),0)</f>
        <v>0</v>
      </c>
      <c r="M32" s="1703">
        <f>IF('Potable Water Calculator-Part2'!$M$67,(M19*'Potable Water Calculator-Part2'!$AE$66),0)</f>
        <v>0</v>
      </c>
      <c r="N32" s="1703">
        <f>IF('Potable Water Calculator-Part2'!$M$67,(N19*'Potable Water Calculator-Part2'!$AE$66),0)</f>
        <v>0</v>
      </c>
      <c r="O32" s="1703">
        <f>IF('Potable Water Calculator-Part2'!$M$67,(O19*'Potable Water Calculator-Part2'!$AE$66),0)</f>
        <v>0</v>
      </c>
      <c r="P32" s="2332"/>
      <c r="Q32" s="3860"/>
      <c r="R32" s="1696"/>
      <c r="S32" s="1639"/>
    </row>
    <row r="33" spans="1:19" ht="21" customHeight="1">
      <c r="A33" s="1639"/>
      <c r="B33" s="3843"/>
      <c r="C33" s="1645" t="s">
        <v>1262</v>
      </c>
      <c r="D33" s="1703">
        <f>IF('Potable Water Calculator-Part2'!$M$65,D21,0)</f>
        <v>0</v>
      </c>
      <c r="E33" s="1703">
        <f>IF('Potable Water Calculator-Part2'!$M$65,E21,0)</f>
        <v>0</v>
      </c>
      <c r="F33" s="1703">
        <f>IF('Potable Water Calculator-Part2'!$M$65,F21,0)</f>
        <v>0</v>
      </c>
      <c r="G33" s="1703">
        <f>IF('Potable Water Calculator-Part2'!$M$65,G21,0)</f>
        <v>0</v>
      </c>
      <c r="H33" s="1703">
        <f>IF('Potable Water Calculator-Part2'!$M$65,H21,0)</f>
        <v>0</v>
      </c>
      <c r="I33" s="1703">
        <f>IF('Potable Water Calculator-Part2'!$M$65,I21,0)</f>
        <v>0</v>
      </c>
      <c r="J33" s="1703">
        <f>IF('Potable Water Calculator-Part2'!$M$65,J21,0)</f>
        <v>0</v>
      </c>
      <c r="K33" s="1703">
        <f>IF('Potable Water Calculator-Part2'!$M$65,K21,0)</f>
        <v>0</v>
      </c>
      <c r="L33" s="1703">
        <f>IF('Potable Water Calculator-Part2'!$M$65,L21,0)</f>
        <v>0</v>
      </c>
      <c r="M33" s="1703">
        <f>IF('Potable Water Calculator-Part2'!$M$65,M21,0)</f>
        <v>0</v>
      </c>
      <c r="N33" s="1703">
        <f>IF('Potable Water Calculator-Part2'!$M$65,N21,0)</f>
        <v>0</v>
      </c>
      <c r="O33" s="1703">
        <f>IF('Potable Water Calculator-Part2'!$M$65,O21,0)</f>
        <v>0</v>
      </c>
      <c r="P33" s="2332"/>
      <c r="Q33" s="3860"/>
      <c r="R33" s="1696"/>
      <c r="S33" s="1639"/>
    </row>
    <row r="34" spans="1:19" ht="34.5" customHeight="1">
      <c r="A34" s="1639"/>
      <c r="B34" s="3844"/>
      <c r="C34" s="2354" t="s">
        <v>1261</v>
      </c>
      <c r="D34" s="1703">
        <f>IF('Potable Water Calculator-Part2'!$N$67,D22,0)</f>
        <v>0</v>
      </c>
      <c r="E34" s="1703">
        <f>IF('Potable Water Calculator-Part2'!$N$67,E22,0)</f>
        <v>0</v>
      </c>
      <c r="F34" s="1703">
        <f>IF('Potable Water Calculator-Part2'!$N$67,F22,0)</f>
        <v>0</v>
      </c>
      <c r="G34" s="1703">
        <f>IF('Potable Water Calculator-Part2'!$N$67,G22,0)</f>
        <v>0</v>
      </c>
      <c r="H34" s="1703">
        <f>IF('Potable Water Calculator-Part2'!$N$67,H22,0)</f>
        <v>0</v>
      </c>
      <c r="I34" s="1703">
        <f>IF('Potable Water Calculator-Part2'!$N$67,I22,0)</f>
        <v>0</v>
      </c>
      <c r="J34" s="1703">
        <f>IF('Potable Water Calculator-Part2'!$N$67,J22,0)</f>
        <v>0</v>
      </c>
      <c r="K34" s="1703">
        <f>IF('Potable Water Calculator-Part2'!$N$67,K22,0)</f>
        <v>0</v>
      </c>
      <c r="L34" s="1703">
        <f>IF('Potable Water Calculator-Part2'!$N$67,L22,0)</f>
        <v>0</v>
      </c>
      <c r="M34" s="1703">
        <f>IF('Potable Water Calculator-Part2'!$N$67,M22,0)</f>
        <v>0</v>
      </c>
      <c r="N34" s="1703">
        <f>IF('Potable Water Calculator-Part2'!$N$67,N22,0)</f>
        <v>0</v>
      </c>
      <c r="O34" s="1703">
        <f>IF('Potable Water Calculator-Part2'!$N$67,O22,0)</f>
        <v>0</v>
      </c>
      <c r="P34" s="2368"/>
      <c r="Q34" s="3860"/>
      <c r="R34" s="1696"/>
      <c r="S34" s="1639"/>
    </row>
    <row r="35" spans="1:19" ht="20.25" customHeight="1">
      <c r="A35" s="1639"/>
      <c r="B35" s="3842" t="s">
        <v>1279</v>
      </c>
      <c r="C35" s="2355" t="s">
        <v>1168</v>
      </c>
      <c r="D35" s="1652">
        <f t="shared" ref="D35:O35" si="10">IF(SUM(D28:D34)=0,0,IF(D27*(D28/SUM(D28:D34))&lt;(D6),D27*(D28/SUM(D28:D34)),(D6)))</f>
        <v>0</v>
      </c>
      <c r="E35" s="1652">
        <f t="shared" si="10"/>
        <v>0</v>
      </c>
      <c r="F35" s="1652">
        <f t="shared" si="10"/>
        <v>0</v>
      </c>
      <c r="G35" s="1652">
        <f t="shared" si="10"/>
        <v>0</v>
      </c>
      <c r="H35" s="1652">
        <f t="shared" si="10"/>
        <v>0</v>
      </c>
      <c r="I35" s="1652">
        <f t="shared" si="10"/>
        <v>0</v>
      </c>
      <c r="J35" s="1652">
        <f t="shared" si="10"/>
        <v>0</v>
      </c>
      <c r="K35" s="1652">
        <f t="shared" si="10"/>
        <v>0</v>
      </c>
      <c r="L35" s="1652">
        <f t="shared" si="10"/>
        <v>0</v>
      </c>
      <c r="M35" s="1652">
        <f t="shared" si="10"/>
        <v>0</v>
      </c>
      <c r="N35" s="1652">
        <f t="shared" si="10"/>
        <v>0</v>
      </c>
      <c r="O35" s="1652">
        <f t="shared" si="10"/>
        <v>0</v>
      </c>
      <c r="P35" s="2356"/>
      <c r="Q35" s="2357">
        <f t="shared" ref="Q35:Q46" si="11">SUM(D35:O35)</f>
        <v>0</v>
      </c>
      <c r="R35" s="2358">
        <f>IF($Q$6+$Q$7=0,0,(Q35/($Q$6+$Q$7)))</f>
        <v>0</v>
      </c>
      <c r="S35" s="1639"/>
    </row>
    <row r="36" spans="1:19" s="1721" customFormat="1" ht="18" customHeight="1">
      <c r="A36" s="1722"/>
      <c r="B36" s="3843"/>
      <c r="C36" s="2355" t="s">
        <v>1510</v>
      </c>
      <c r="D36" s="1652">
        <f>IF(SUM(D28:D34)=0,0,IF(D27*(D29/SUM(D28:D34))&lt;(D9*'Potable Water Calculator-Part2'!$AG$66),D27*(D29/SUM(D28:D34)),(D9*'Potable Water Calculator-Part2'!$AG$66)))</f>
        <v>0</v>
      </c>
      <c r="E36" s="1652">
        <f>IF(SUM(E28:E34)=0,0,IF(E27*(E29/SUM(E28:E34))&lt;(E9*'Potable Water Calculator-Part2'!$AG$66),E27*(E29/SUM(E28:E34)),(E9*'Potable Water Calculator-Part2'!$AG$66)))</f>
        <v>0</v>
      </c>
      <c r="F36" s="1652">
        <f>IF(SUM(F28:F34)=0,0,IF(F27*(F29/SUM(F28:F34))&lt;(F9*'Potable Water Calculator-Part2'!$AG$66),F27*(F29/SUM(F28:F34)),(F9*'Potable Water Calculator-Part2'!$AG$66)))</f>
        <v>0</v>
      </c>
      <c r="G36" s="1652">
        <f>IF(SUM(G28:G34)=0,0,IF(G27*(G29/SUM(G28:G34))&lt;(G9*'Potable Water Calculator-Part2'!$AG$66),G27*(G29/SUM(G28:G34)),(G9*'Potable Water Calculator-Part2'!$AG$66)))</f>
        <v>0</v>
      </c>
      <c r="H36" s="1652">
        <f>IF(SUM(H28:H34)=0,0,IF(H27*(H29/SUM(H28:H34))&lt;(H9*'Potable Water Calculator-Part2'!$AG$66),H27*(H29/SUM(H28:H34)),(H9*'Potable Water Calculator-Part2'!$AG$66)))</f>
        <v>0</v>
      </c>
      <c r="I36" s="1652">
        <f>IF(SUM(I28:I34)=0,0,IF(I27*(I29/SUM(I28:I34))&lt;(I9*'Potable Water Calculator-Part2'!$AG$66),I27*(I29/SUM(I28:I34)),(I9*'Potable Water Calculator-Part2'!$AG$66)))</f>
        <v>0</v>
      </c>
      <c r="J36" s="1652">
        <f>IF(SUM(J28:J34)=0,0,IF(J27*(J29/SUM(J28:J34))&lt;(J9*'Potable Water Calculator-Part2'!$AG$66),J27*(J29/SUM(J28:J34)),(J9*'Potable Water Calculator-Part2'!$AG$66)))</f>
        <v>0</v>
      </c>
      <c r="K36" s="1652">
        <f>IF(SUM(K28:K34)=0,0,IF(K27*(K29/SUM(K28:K34))&lt;(K9*'Potable Water Calculator-Part2'!$AG$66),K27*(K29/SUM(K28:K34)),(K9*'Potable Water Calculator-Part2'!$AG$66)))</f>
        <v>0</v>
      </c>
      <c r="L36" s="1652">
        <f>IF(SUM(L28:L34)=0,0,IF(L27*(L29/SUM(L28:L34))&lt;(L9*'Potable Water Calculator-Part2'!$AG$66),L27*(L29/SUM(L28:L34)),(L9*'Potable Water Calculator-Part2'!$AG$66)))</f>
        <v>0</v>
      </c>
      <c r="M36" s="1652">
        <f>IF(SUM(M28:M34)=0,0,IF(M27*(M29/SUM(M28:M34))&lt;(M9*'Potable Water Calculator-Part2'!$AG$66),M27*(M29/SUM(M28:M34)),(M9*'Potable Water Calculator-Part2'!$AG$66)))</f>
        <v>0</v>
      </c>
      <c r="N36" s="1652">
        <f>IF(SUM(N28:N34)=0,0,IF(N27*(N29/SUM(N28:N34))&lt;(N9*'Potable Water Calculator-Part2'!$AG$66),N27*(N29/SUM(N28:N34)),(N9*'Potable Water Calculator-Part2'!$AG$66)))</f>
        <v>0</v>
      </c>
      <c r="O36" s="1652">
        <f>IF(SUM(O28:O34)=0,0,IF(O27*(O29/SUM(O28:O34))&lt;(O9*'Potable Water Calculator-Part2'!$AG$66),O27*(O29/SUM(O28:O34)),(O9*'Potable Water Calculator-Part2'!$AG$66)))</f>
        <v>0</v>
      </c>
      <c r="P36" s="2359"/>
      <c r="Q36" s="2357">
        <f t="shared" si="11"/>
        <v>0</v>
      </c>
      <c r="R36" s="2358">
        <f>IF($Q$8+$Q$9=0,0,(Q36/($Q$8+$Q$9)))</f>
        <v>0</v>
      </c>
      <c r="S36" s="1722"/>
    </row>
    <row r="37" spans="1:19" s="1721" customFormat="1" ht="18" customHeight="1">
      <c r="A37" s="1722"/>
      <c r="B37" s="3843"/>
      <c r="C37" s="2351" t="s">
        <v>96</v>
      </c>
      <c r="D37" s="2347">
        <f>IF(SUM(D28:D34)=0,0,IF(D27*(D31/SUM(D28:D34))&lt;(D7*'Potable Water Calculator-Part2'!$AF$66),D27*(D31/SUM(D28:D34)),(D7*'Potable Water Calculator-Part2'!$AF$66)))</f>
        <v>0</v>
      </c>
      <c r="E37" s="2347">
        <f>IF(SUM(E28:E34)=0,0,IF(E27*(E31/SUM(E28:E34))&lt;(E7*'Potable Water Calculator-Part2'!$AF$66),E27*(E31/SUM(E28:E34)),(E7*'Potable Water Calculator-Part2'!$AF$66)))</f>
        <v>0</v>
      </c>
      <c r="F37" s="2347">
        <f>IF(SUM(F28:F34)=0,0,IF(F27*(F31/SUM(F28:F34))&lt;(F7*'Potable Water Calculator-Part2'!$AF$66),F27*(F31/SUM(F28:F34)),(F7*'Potable Water Calculator-Part2'!$AF$66)))</f>
        <v>0</v>
      </c>
      <c r="G37" s="2347">
        <f>IF(SUM(G28:G34)=0,0,IF(G27*(G31/SUM(G28:G34))&lt;(G7*'Potable Water Calculator-Part2'!$AF$66),G27*(G31/SUM(G28:G34)),(G7*'Potable Water Calculator-Part2'!$AF$66)))</f>
        <v>0</v>
      </c>
      <c r="H37" s="2347">
        <f>IF(SUM(H28:H34)=0,0,IF(H27*(H31/SUM(H28:H34))&lt;(H7*'Potable Water Calculator-Part2'!$AF$66),H27*(H31/SUM(H28:H34)),(H7*'Potable Water Calculator-Part2'!$AF$66)))</f>
        <v>0</v>
      </c>
      <c r="I37" s="2347">
        <f>IF(SUM(I28:I34)=0,0,IF(I27*(I31/SUM(I28:I34))&lt;(I7*'Potable Water Calculator-Part2'!$AF$66),I27*(I31/SUM(I28:I34)),(I7*'Potable Water Calculator-Part2'!$AF$66)))</f>
        <v>0</v>
      </c>
      <c r="J37" s="2347">
        <f>IF(SUM(J28:J34)=0,0,IF(J27*(J31/SUM(J28:J34))&lt;(J7*'Potable Water Calculator-Part2'!$AF$66),J27*(J31/SUM(J28:J34)),(J7*'Potable Water Calculator-Part2'!$AF$66)))</f>
        <v>0</v>
      </c>
      <c r="K37" s="2347">
        <f>IF(SUM(K28:K34)=0,0,IF(K27*(K31/SUM(K28:K34))&lt;(K7*'Potable Water Calculator-Part2'!$AF$66),K27*(K31/SUM(K28:K34)),(K7*'Potable Water Calculator-Part2'!$AF$66)))</f>
        <v>0</v>
      </c>
      <c r="L37" s="2347">
        <f>IF(SUM(L28:L34)=0,0,IF(L27*(L31/SUM(L28:L34))&lt;(L7*'Potable Water Calculator-Part2'!$AF$66),L27*(L31/SUM(L28:L34)),(L7*'Potable Water Calculator-Part2'!$AF$66)))</f>
        <v>0</v>
      </c>
      <c r="M37" s="2347">
        <f>IF(SUM(M28:M34)=0,0,IF(M27*(M31/SUM(M28:M34))&lt;(M7*'Potable Water Calculator-Part2'!$AF$66),M27*(M31/SUM(M28:M34)),(M7*'Potable Water Calculator-Part2'!$AF$66)))</f>
        <v>0</v>
      </c>
      <c r="N37" s="2347">
        <f>IF(SUM(N28:N34)=0,0,IF(N27*(N31/SUM(N28:N34))&lt;(N7*'Potable Water Calculator-Part2'!$AF$66),N27*(N31/SUM(N28:N34)),(N7*'Potable Water Calculator-Part2'!$AF$66)))</f>
        <v>0</v>
      </c>
      <c r="O37" s="2347">
        <f>IF(SUM(O28:O34)=0,0,IF(O27*(O31/SUM(O28:O34))&lt;(O7*'Potable Water Calculator-Part2'!$AF$66),O27*(O31/SUM(O28:O34)),(O7*'Potable Water Calculator-Part2'!$AF$66)))</f>
        <v>0</v>
      </c>
      <c r="P37" s="2359"/>
      <c r="Q37" s="2360">
        <f t="shared" si="11"/>
        <v>0</v>
      </c>
      <c r="R37" s="2361"/>
      <c r="S37" s="1722"/>
    </row>
    <row r="38" spans="1:19" s="1721" customFormat="1" ht="18" customHeight="1">
      <c r="A38" s="1722"/>
      <c r="B38" s="3843"/>
      <c r="C38" s="2351" t="s">
        <v>1150</v>
      </c>
      <c r="D38" s="2347">
        <f>IF(SUM(D28:D34)=0,0,IF(D27*(D32/SUM(D28:D34))&lt;(D8*'Potable Water Calculator-Part2'!$AE$66),D27*(D32/SUM(D28:D34)),(D8*'Potable Water Calculator-Part2'!$AE$66)))</f>
        <v>0</v>
      </c>
      <c r="E38" s="2347">
        <f>IF(SUM(E28:E34)=0,0,IF(E27*(E32/SUM(E28:E34))&lt;(E8*'Potable Water Calculator-Part2'!$AE$66),E27*(E32/SUM(E28:E34)),(E8*'Potable Water Calculator-Part2'!$AE$66)))</f>
        <v>0</v>
      </c>
      <c r="F38" s="2347">
        <f>IF(SUM(F28:F34)=0,0,IF(F27*(F32/SUM(F28:F34))&lt;(F8*'Potable Water Calculator-Part2'!$AE$66),F27*(F32/SUM(F28:F34)),(F8*'Potable Water Calculator-Part2'!$AE$66)))</f>
        <v>0</v>
      </c>
      <c r="G38" s="2347">
        <f>IF(SUM(G28:G34)=0,0,IF(G27*(G32/SUM(G28:G34))&lt;(G8*'Potable Water Calculator-Part2'!$AE$66),G27*(G32/SUM(G28:G34)),(G8*'Potable Water Calculator-Part2'!$AE$66)))</f>
        <v>0</v>
      </c>
      <c r="H38" s="2347">
        <f>IF(SUM(H28:H34)=0,0,IF(H27*(H32/SUM(H28:H34))&lt;(H8*'Potable Water Calculator-Part2'!$AE$66),H27*(H32/SUM(H28:H34)),(H8*'Potable Water Calculator-Part2'!$AE$66)))</f>
        <v>0</v>
      </c>
      <c r="I38" s="2347">
        <f>IF(SUM(I28:I34)=0,0,IF(I27*(I32/SUM(I28:I34))&lt;(I8*'Potable Water Calculator-Part2'!$AE$66),I27*(I32/SUM(I28:I34)),(I8*'Potable Water Calculator-Part2'!$AE$66)))</f>
        <v>0</v>
      </c>
      <c r="J38" s="2347">
        <f>IF(SUM(J28:J34)=0,0,IF(J27*(J32/SUM(J28:J34))&lt;(J8*'Potable Water Calculator-Part2'!$AE$66),J27*(J32/SUM(J28:J34)),(J8*'Potable Water Calculator-Part2'!$AE$66)))</f>
        <v>0</v>
      </c>
      <c r="K38" s="2347">
        <f>IF(SUM(K28:K34)=0,0,IF(K27*(K32/SUM(K28:K34))&lt;(K8*'Potable Water Calculator-Part2'!$AE$66),K27*(K32/SUM(K28:K34)),(K8*'Potable Water Calculator-Part2'!$AE$66)))</f>
        <v>0</v>
      </c>
      <c r="L38" s="2347">
        <f>IF(SUM(L28:L34)=0,0,IF(L27*(L32/SUM(L28:L34))&lt;(L8*'Potable Water Calculator-Part2'!$AE$66),L27*(L32/SUM(L28:L34)),(L8*'Potable Water Calculator-Part2'!$AE$66)))</f>
        <v>0</v>
      </c>
      <c r="M38" s="2347">
        <f>IF(SUM(M28:M34)=0,0,IF(M27*(M32/SUM(M28:M34))&lt;(M8*'Potable Water Calculator-Part2'!$AE$66),M27*(M32/SUM(M28:M34)),(M8*'Potable Water Calculator-Part2'!$AE$66)))</f>
        <v>0</v>
      </c>
      <c r="N38" s="2347">
        <f>IF(SUM(N28:N34)=0,0,IF(N27*(N32/SUM(N28:N34))&lt;(N8*'Potable Water Calculator-Part2'!$AE$66),N27*(N32/SUM(N28:N34)),(N8*'Potable Water Calculator-Part2'!$AE$66)))</f>
        <v>0</v>
      </c>
      <c r="O38" s="2347">
        <f>IF(SUM(O28:O34)=0,0,IF(O27*(O32/SUM(O28:O34))&lt;(O8*'Potable Water Calculator-Part2'!$AE$66),O27*(O32/SUM(O28:O34)),(O8*'Potable Water Calculator-Part2'!$AE$66)))</f>
        <v>0</v>
      </c>
      <c r="P38" s="2356"/>
      <c r="Q38" s="2360">
        <f>SUM(D38:O38)</f>
        <v>0</v>
      </c>
      <c r="R38" s="2362">
        <f>SUM(Q35:Q38)</f>
        <v>0</v>
      </c>
      <c r="S38" s="1722"/>
    </row>
    <row r="39" spans="1:19" s="1721" customFormat="1" ht="18" customHeight="1">
      <c r="A39" s="1722"/>
      <c r="B39" s="3843"/>
      <c r="C39" s="2363" t="s">
        <v>1262</v>
      </c>
      <c r="D39" s="1648">
        <f t="shared" ref="D39:O39" si="12">IF(SUM($D$28:$D$34)=0,0,IF(D$27*(D33/SUM($D$28:$D$34))&lt;(D12),D$27*(D33/SUM($D$28:$D$34)),(D12)))</f>
        <v>0</v>
      </c>
      <c r="E39" s="1648">
        <f t="shared" si="12"/>
        <v>0</v>
      </c>
      <c r="F39" s="1648">
        <f t="shared" si="12"/>
        <v>0</v>
      </c>
      <c r="G39" s="1648">
        <f t="shared" si="12"/>
        <v>0</v>
      </c>
      <c r="H39" s="1648">
        <f t="shared" si="12"/>
        <v>0</v>
      </c>
      <c r="I39" s="1648">
        <f t="shared" si="12"/>
        <v>0</v>
      </c>
      <c r="J39" s="1648">
        <f t="shared" si="12"/>
        <v>0</v>
      </c>
      <c r="K39" s="1648">
        <f t="shared" si="12"/>
        <v>0</v>
      </c>
      <c r="L39" s="1648">
        <f t="shared" si="12"/>
        <v>0</v>
      </c>
      <c r="M39" s="1648">
        <f t="shared" si="12"/>
        <v>0</v>
      </c>
      <c r="N39" s="1648">
        <f t="shared" si="12"/>
        <v>0</v>
      </c>
      <c r="O39" s="1648">
        <f t="shared" si="12"/>
        <v>0</v>
      </c>
      <c r="P39" s="2359"/>
      <c r="Q39" s="2364">
        <f t="shared" si="11"/>
        <v>0</v>
      </c>
      <c r="R39" s="2359"/>
      <c r="S39" s="1722"/>
    </row>
    <row r="40" spans="1:19" ht="16.5" customHeight="1">
      <c r="A40" s="1639"/>
      <c r="B40" s="3844"/>
      <c r="C40" s="2363" t="s">
        <v>1261</v>
      </c>
      <c r="D40" s="1648">
        <f t="shared" ref="D40:O40" si="13">IF(SUM($D$28:$D$34)=0,0,IF(D$27*(D34/SUM($D$28:$D$34))&lt;(D13),D$27*(D34/SUM($D$28:$D$34)),(D13)))</f>
        <v>0</v>
      </c>
      <c r="E40" s="1648">
        <f t="shared" si="13"/>
        <v>0</v>
      </c>
      <c r="F40" s="1648">
        <f t="shared" si="13"/>
        <v>0</v>
      </c>
      <c r="G40" s="1648">
        <f t="shared" si="13"/>
        <v>0</v>
      </c>
      <c r="H40" s="1648">
        <f t="shared" si="13"/>
        <v>0</v>
      </c>
      <c r="I40" s="1648">
        <f t="shared" si="13"/>
        <v>0</v>
      </c>
      <c r="J40" s="1648">
        <f t="shared" si="13"/>
        <v>0</v>
      </c>
      <c r="K40" s="1648">
        <f t="shared" si="13"/>
        <v>0</v>
      </c>
      <c r="L40" s="1648">
        <f t="shared" si="13"/>
        <v>0</v>
      </c>
      <c r="M40" s="1648">
        <f t="shared" si="13"/>
        <v>0</v>
      </c>
      <c r="N40" s="1648">
        <f t="shared" si="13"/>
        <v>0</v>
      </c>
      <c r="O40" s="1648">
        <f t="shared" si="13"/>
        <v>0</v>
      </c>
      <c r="P40" s="2356"/>
      <c r="Q40" s="2364">
        <f t="shared" si="11"/>
        <v>0</v>
      </c>
      <c r="R40" s="2364">
        <f>SUM(Q39:Q40)</f>
        <v>0</v>
      </c>
      <c r="S40" s="1639"/>
    </row>
    <row r="41" spans="1:19" ht="17.25" customHeight="1">
      <c r="A41" s="1639"/>
      <c r="B41" s="3842" t="s">
        <v>1278</v>
      </c>
      <c r="C41" s="2355" t="s">
        <v>1168</v>
      </c>
      <c r="D41" s="2352">
        <f t="shared" ref="D41:O41" si="14">(D6)-D35</f>
        <v>0</v>
      </c>
      <c r="E41" s="2352">
        <f t="shared" si="14"/>
        <v>0</v>
      </c>
      <c r="F41" s="2352">
        <f t="shared" si="14"/>
        <v>0</v>
      </c>
      <c r="G41" s="2352">
        <f t="shared" si="14"/>
        <v>0</v>
      </c>
      <c r="H41" s="2352">
        <f t="shared" si="14"/>
        <v>0</v>
      </c>
      <c r="I41" s="2352">
        <f t="shared" si="14"/>
        <v>0</v>
      </c>
      <c r="J41" s="2352">
        <f t="shared" si="14"/>
        <v>0</v>
      </c>
      <c r="K41" s="2352">
        <f t="shared" si="14"/>
        <v>0</v>
      </c>
      <c r="L41" s="2352">
        <f t="shared" si="14"/>
        <v>0</v>
      </c>
      <c r="M41" s="2352">
        <f t="shared" si="14"/>
        <v>0</v>
      </c>
      <c r="N41" s="2352">
        <f t="shared" si="14"/>
        <v>0</v>
      </c>
      <c r="O41" s="2352">
        <f t="shared" si="14"/>
        <v>0</v>
      </c>
      <c r="P41" s="2356"/>
      <c r="Q41" s="2357">
        <f t="shared" si="11"/>
        <v>0</v>
      </c>
      <c r="R41" s="2358">
        <f>IF($Q$6+$Q$7=0,0,(Q41/($Q$6+$Q$7)))</f>
        <v>0</v>
      </c>
      <c r="S41" s="1639"/>
    </row>
    <row r="42" spans="1:19" ht="19.5" customHeight="1">
      <c r="A42" s="1639"/>
      <c r="B42" s="3843"/>
      <c r="C42" s="2355" t="s">
        <v>1510</v>
      </c>
      <c r="D42" s="2352">
        <f>(D9)-D36</f>
        <v>0</v>
      </c>
      <c r="E42" s="2352">
        <f t="shared" ref="E42:O42" si="15">(E9)-E36</f>
        <v>0</v>
      </c>
      <c r="F42" s="2352">
        <f t="shared" si="15"/>
        <v>0</v>
      </c>
      <c r="G42" s="2352">
        <f t="shared" si="15"/>
        <v>0</v>
      </c>
      <c r="H42" s="2352">
        <f t="shared" si="15"/>
        <v>0</v>
      </c>
      <c r="I42" s="2352">
        <f t="shared" si="15"/>
        <v>0</v>
      </c>
      <c r="J42" s="2352">
        <f t="shared" si="15"/>
        <v>0</v>
      </c>
      <c r="K42" s="2352">
        <f t="shared" si="15"/>
        <v>0</v>
      </c>
      <c r="L42" s="2352">
        <f t="shared" si="15"/>
        <v>0</v>
      </c>
      <c r="M42" s="2352">
        <f t="shared" si="15"/>
        <v>0</v>
      </c>
      <c r="N42" s="2352">
        <f t="shared" si="15"/>
        <v>0</v>
      </c>
      <c r="O42" s="2352">
        <f t="shared" si="15"/>
        <v>0</v>
      </c>
      <c r="P42" s="2356"/>
      <c r="Q42" s="2357">
        <f>SUM(D42:O42)</f>
        <v>0</v>
      </c>
      <c r="R42" s="2358">
        <f>IF($Q$8+$Q$9=0,0,(Q42/($Q$8+$Q$9)))</f>
        <v>0</v>
      </c>
      <c r="S42" s="1639"/>
    </row>
    <row r="43" spans="1:19" ht="18.75" customHeight="1">
      <c r="A43" s="1639"/>
      <c r="B43" s="3843"/>
      <c r="C43" s="2351" t="s">
        <v>96</v>
      </c>
      <c r="D43" s="2347">
        <f>D7-D37</f>
        <v>0</v>
      </c>
      <c r="E43" s="2347">
        <f t="shared" ref="E43:O43" si="16">E7-E37</f>
        <v>0</v>
      </c>
      <c r="F43" s="2347">
        <f t="shared" si="16"/>
        <v>0</v>
      </c>
      <c r="G43" s="2347">
        <f t="shared" si="16"/>
        <v>0</v>
      </c>
      <c r="H43" s="2347">
        <f t="shared" si="16"/>
        <v>0</v>
      </c>
      <c r="I43" s="2347">
        <f t="shared" si="16"/>
        <v>0</v>
      </c>
      <c r="J43" s="2347">
        <f t="shared" si="16"/>
        <v>0</v>
      </c>
      <c r="K43" s="2347">
        <f t="shared" si="16"/>
        <v>0</v>
      </c>
      <c r="L43" s="2347">
        <f t="shared" si="16"/>
        <v>0</v>
      </c>
      <c r="M43" s="2347">
        <f t="shared" si="16"/>
        <v>0</v>
      </c>
      <c r="N43" s="2347">
        <f t="shared" si="16"/>
        <v>0</v>
      </c>
      <c r="O43" s="2347">
        <f t="shared" si="16"/>
        <v>0</v>
      </c>
      <c r="P43" s="2356"/>
      <c r="Q43" s="2360">
        <f t="shared" si="11"/>
        <v>0</v>
      </c>
      <c r="R43" s="2365"/>
      <c r="S43" s="1639"/>
    </row>
    <row r="44" spans="1:19" ht="18.75" customHeight="1">
      <c r="A44" s="1639"/>
      <c r="B44" s="3843"/>
      <c r="C44" s="2351" t="s">
        <v>1150</v>
      </c>
      <c r="D44" s="2347">
        <f>D8-D38</f>
        <v>0</v>
      </c>
      <c r="E44" s="2347">
        <f t="shared" ref="E44:O44" si="17">E8-E38</f>
        <v>0</v>
      </c>
      <c r="F44" s="2347">
        <f t="shared" si="17"/>
        <v>0</v>
      </c>
      <c r="G44" s="2347">
        <f t="shared" si="17"/>
        <v>0</v>
      </c>
      <c r="H44" s="2347">
        <f t="shared" si="17"/>
        <v>0</v>
      </c>
      <c r="I44" s="2347">
        <f t="shared" si="17"/>
        <v>0</v>
      </c>
      <c r="J44" s="2347">
        <f t="shared" si="17"/>
        <v>0</v>
      </c>
      <c r="K44" s="2347">
        <f t="shared" si="17"/>
        <v>0</v>
      </c>
      <c r="L44" s="2347">
        <f t="shared" si="17"/>
        <v>0</v>
      </c>
      <c r="M44" s="2347">
        <f t="shared" si="17"/>
        <v>0</v>
      </c>
      <c r="N44" s="2347">
        <f t="shared" si="17"/>
        <v>0</v>
      </c>
      <c r="O44" s="2347">
        <f t="shared" si="17"/>
        <v>0</v>
      </c>
      <c r="P44" s="2356"/>
      <c r="Q44" s="2360">
        <f>SUM(D44:O44)</f>
        <v>0</v>
      </c>
      <c r="R44" s="2357">
        <f>SUM(Q41:Q44)</f>
        <v>0</v>
      </c>
      <c r="S44" s="1639"/>
    </row>
    <row r="45" spans="1:19" ht="18" customHeight="1">
      <c r="A45" s="1639"/>
      <c r="B45" s="3843"/>
      <c r="C45" s="2363" t="s">
        <v>1262</v>
      </c>
      <c r="D45" s="1648">
        <f t="shared" ref="D45:O45" si="18">D12-D39</f>
        <v>0</v>
      </c>
      <c r="E45" s="1648">
        <f t="shared" si="18"/>
        <v>0</v>
      </c>
      <c r="F45" s="1648">
        <f t="shared" si="18"/>
        <v>0</v>
      </c>
      <c r="G45" s="1648">
        <f t="shared" si="18"/>
        <v>0</v>
      </c>
      <c r="H45" s="1648">
        <f t="shared" si="18"/>
        <v>0</v>
      </c>
      <c r="I45" s="1648">
        <f t="shared" si="18"/>
        <v>0</v>
      </c>
      <c r="J45" s="1648">
        <f t="shared" si="18"/>
        <v>0</v>
      </c>
      <c r="K45" s="1648">
        <f t="shared" si="18"/>
        <v>0</v>
      </c>
      <c r="L45" s="1648">
        <f t="shared" si="18"/>
        <v>0</v>
      </c>
      <c r="M45" s="1648">
        <f t="shared" si="18"/>
        <v>0</v>
      </c>
      <c r="N45" s="1648">
        <f t="shared" si="18"/>
        <v>0</v>
      </c>
      <c r="O45" s="1648">
        <f t="shared" si="18"/>
        <v>0</v>
      </c>
      <c r="P45" s="2356"/>
      <c r="Q45" s="2364">
        <f t="shared" si="11"/>
        <v>0</v>
      </c>
      <c r="R45" s="2356"/>
      <c r="S45" s="1639"/>
    </row>
    <row r="46" spans="1:19" ht="18" customHeight="1">
      <c r="A46" s="1639"/>
      <c r="B46" s="3844"/>
      <c r="C46" s="2363" t="s">
        <v>1261</v>
      </c>
      <c r="D46" s="1648">
        <f t="shared" ref="D46:O46" si="19">D13-D40</f>
        <v>0</v>
      </c>
      <c r="E46" s="1648">
        <f t="shared" si="19"/>
        <v>0</v>
      </c>
      <c r="F46" s="1648">
        <f t="shared" si="19"/>
        <v>0</v>
      </c>
      <c r="G46" s="1648">
        <f t="shared" si="19"/>
        <v>0</v>
      </c>
      <c r="H46" s="1648">
        <f t="shared" si="19"/>
        <v>0</v>
      </c>
      <c r="I46" s="1648">
        <f t="shared" si="19"/>
        <v>0</v>
      </c>
      <c r="J46" s="1648">
        <f t="shared" si="19"/>
        <v>0</v>
      </c>
      <c r="K46" s="1648">
        <f t="shared" si="19"/>
        <v>0</v>
      </c>
      <c r="L46" s="1648">
        <f t="shared" si="19"/>
        <v>0</v>
      </c>
      <c r="M46" s="1648">
        <f t="shared" si="19"/>
        <v>0</v>
      </c>
      <c r="N46" s="1648">
        <f t="shared" si="19"/>
        <v>0</v>
      </c>
      <c r="O46" s="1648">
        <f t="shared" si="19"/>
        <v>0</v>
      </c>
      <c r="P46" s="2356"/>
      <c r="Q46" s="2364">
        <f t="shared" si="11"/>
        <v>0</v>
      </c>
      <c r="R46" s="2364">
        <f>SUM(Q45:Q46)</f>
        <v>0</v>
      </c>
      <c r="S46" s="1639"/>
    </row>
    <row r="47" spans="1:19" ht="18" customHeight="1">
      <c r="A47" s="1639"/>
      <c r="B47" s="3850" t="s">
        <v>1277</v>
      </c>
      <c r="C47" s="2355" t="s">
        <v>1168</v>
      </c>
      <c r="D47" s="1740">
        <f t="shared" ref="D47:O47" si="20">IF(SUM(D$41:D$46)=0,0,(D41/(SUM(D$41:D$46))))</f>
        <v>0</v>
      </c>
      <c r="E47" s="1740">
        <f t="shared" si="20"/>
        <v>0</v>
      </c>
      <c r="F47" s="1740">
        <f t="shared" si="20"/>
        <v>0</v>
      </c>
      <c r="G47" s="1740">
        <f t="shared" si="20"/>
        <v>0</v>
      </c>
      <c r="H47" s="1740">
        <f t="shared" si="20"/>
        <v>0</v>
      </c>
      <c r="I47" s="1740">
        <f t="shared" si="20"/>
        <v>0</v>
      </c>
      <c r="J47" s="1740">
        <f t="shared" si="20"/>
        <v>0</v>
      </c>
      <c r="K47" s="1740">
        <f t="shared" si="20"/>
        <v>0</v>
      </c>
      <c r="L47" s="1740">
        <f t="shared" si="20"/>
        <v>0</v>
      </c>
      <c r="M47" s="1740">
        <f t="shared" si="20"/>
        <v>0</v>
      </c>
      <c r="N47" s="1740">
        <f t="shared" si="20"/>
        <v>0</v>
      </c>
      <c r="O47" s="1740">
        <f t="shared" si="20"/>
        <v>0</v>
      </c>
      <c r="P47" s="2366"/>
      <c r="Q47" s="3856"/>
      <c r="R47" s="1639"/>
      <c r="S47" s="1639"/>
    </row>
    <row r="48" spans="1:19" ht="18" customHeight="1">
      <c r="A48" s="1639"/>
      <c r="B48" s="3851"/>
      <c r="C48" s="2355" t="s">
        <v>1510</v>
      </c>
      <c r="D48" s="1740">
        <f t="shared" ref="D48:O48" si="21">IF(SUM(D$41:D$46)=0,0,(D42/(SUM(D$41:D$46))))</f>
        <v>0</v>
      </c>
      <c r="E48" s="1740">
        <f t="shared" si="21"/>
        <v>0</v>
      </c>
      <c r="F48" s="1740">
        <f t="shared" si="21"/>
        <v>0</v>
      </c>
      <c r="G48" s="1740">
        <f t="shared" si="21"/>
        <v>0</v>
      </c>
      <c r="H48" s="1740">
        <f t="shared" si="21"/>
        <v>0</v>
      </c>
      <c r="I48" s="1740">
        <f t="shared" si="21"/>
        <v>0</v>
      </c>
      <c r="J48" s="1740">
        <f t="shared" si="21"/>
        <v>0</v>
      </c>
      <c r="K48" s="1740">
        <f t="shared" si="21"/>
        <v>0</v>
      </c>
      <c r="L48" s="1740">
        <f t="shared" si="21"/>
        <v>0</v>
      </c>
      <c r="M48" s="1740">
        <f t="shared" si="21"/>
        <v>0</v>
      </c>
      <c r="N48" s="1740">
        <f t="shared" si="21"/>
        <v>0</v>
      </c>
      <c r="O48" s="1740">
        <f t="shared" si="21"/>
        <v>0</v>
      </c>
      <c r="P48" s="2356"/>
      <c r="Q48" s="3856"/>
      <c r="R48" s="1639"/>
      <c r="S48" s="1639"/>
    </row>
    <row r="49" spans="1:19" ht="18.75" customHeight="1">
      <c r="A49" s="1639"/>
      <c r="B49" s="3851"/>
      <c r="C49" s="2351" t="s">
        <v>96</v>
      </c>
      <c r="D49" s="1740">
        <f t="shared" ref="D49:O49" si="22">IF(SUM(D$41:D$46)=0,0,(D43/(SUM(D$41:D$46))))</f>
        <v>0</v>
      </c>
      <c r="E49" s="1740">
        <f t="shared" si="22"/>
        <v>0</v>
      </c>
      <c r="F49" s="1740">
        <f t="shared" si="22"/>
        <v>0</v>
      </c>
      <c r="G49" s="1740">
        <f t="shared" si="22"/>
        <v>0</v>
      </c>
      <c r="H49" s="1740">
        <f t="shared" si="22"/>
        <v>0</v>
      </c>
      <c r="I49" s="1740">
        <f t="shared" si="22"/>
        <v>0</v>
      </c>
      <c r="J49" s="1740">
        <f t="shared" si="22"/>
        <v>0</v>
      </c>
      <c r="K49" s="1740">
        <f t="shared" si="22"/>
        <v>0</v>
      </c>
      <c r="L49" s="1740">
        <f t="shared" si="22"/>
        <v>0</v>
      </c>
      <c r="M49" s="1740">
        <f t="shared" si="22"/>
        <v>0</v>
      </c>
      <c r="N49" s="1740">
        <f t="shared" si="22"/>
        <v>0</v>
      </c>
      <c r="O49" s="1740">
        <f t="shared" si="22"/>
        <v>0</v>
      </c>
      <c r="P49" s="2356"/>
      <c r="Q49" s="3856"/>
      <c r="R49" s="1639"/>
      <c r="S49" s="1639"/>
    </row>
    <row r="50" spans="1:19" ht="18.75" customHeight="1">
      <c r="A50" s="1639"/>
      <c r="B50" s="3851"/>
      <c r="C50" s="2351" t="s">
        <v>1150</v>
      </c>
      <c r="D50" s="1740">
        <f t="shared" ref="D50:O50" si="23">IF(SUM(D$41:D$46)=0,0,(D44/(SUM(D$41:D$46))))</f>
        <v>0</v>
      </c>
      <c r="E50" s="1740">
        <f t="shared" si="23"/>
        <v>0</v>
      </c>
      <c r="F50" s="1740">
        <f t="shared" si="23"/>
        <v>0</v>
      </c>
      <c r="G50" s="1740">
        <f t="shared" si="23"/>
        <v>0</v>
      </c>
      <c r="H50" s="1740">
        <f t="shared" si="23"/>
        <v>0</v>
      </c>
      <c r="I50" s="1740">
        <f t="shared" si="23"/>
        <v>0</v>
      </c>
      <c r="J50" s="1740">
        <f t="shared" si="23"/>
        <v>0</v>
      </c>
      <c r="K50" s="1740">
        <f t="shared" si="23"/>
        <v>0</v>
      </c>
      <c r="L50" s="1740">
        <f t="shared" si="23"/>
        <v>0</v>
      </c>
      <c r="M50" s="1740">
        <f t="shared" si="23"/>
        <v>0</v>
      </c>
      <c r="N50" s="1740">
        <f t="shared" si="23"/>
        <v>0</v>
      </c>
      <c r="O50" s="1740">
        <f t="shared" si="23"/>
        <v>0</v>
      </c>
      <c r="P50" s="2356"/>
      <c r="Q50" s="3856"/>
      <c r="R50" s="1639"/>
      <c r="S50" s="1639"/>
    </row>
    <row r="51" spans="1:19" ht="17.25" customHeight="1">
      <c r="A51" s="1639"/>
      <c r="B51" s="3851"/>
      <c r="C51" s="2363" t="s">
        <v>1262</v>
      </c>
      <c r="D51" s="1740">
        <f t="shared" ref="D51:O51" si="24">IF(SUM(D$41:D$46)=0,0,(D45/(SUM(D$41:D$46))))</f>
        <v>0</v>
      </c>
      <c r="E51" s="1740">
        <f t="shared" si="24"/>
        <v>0</v>
      </c>
      <c r="F51" s="1740">
        <f t="shared" si="24"/>
        <v>0</v>
      </c>
      <c r="G51" s="1740">
        <f t="shared" si="24"/>
        <v>0</v>
      </c>
      <c r="H51" s="1740">
        <f t="shared" si="24"/>
        <v>0</v>
      </c>
      <c r="I51" s="1740">
        <f t="shared" si="24"/>
        <v>0</v>
      </c>
      <c r="J51" s="1740">
        <f t="shared" si="24"/>
        <v>0</v>
      </c>
      <c r="K51" s="1740">
        <f t="shared" si="24"/>
        <v>0</v>
      </c>
      <c r="L51" s="1740">
        <f t="shared" si="24"/>
        <v>0</v>
      </c>
      <c r="M51" s="1740">
        <f t="shared" si="24"/>
        <v>0</v>
      </c>
      <c r="N51" s="1740">
        <f t="shared" si="24"/>
        <v>0</v>
      </c>
      <c r="O51" s="1740">
        <f t="shared" si="24"/>
        <v>0</v>
      </c>
      <c r="P51" s="2356"/>
      <c r="Q51" s="3856"/>
      <c r="R51" s="1639"/>
      <c r="S51" s="1639"/>
    </row>
    <row r="52" spans="1:19" ht="18" customHeight="1">
      <c r="A52" s="1639"/>
      <c r="B52" s="3858"/>
      <c r="C52" s="2363" t="s">
        <v>1261</v>
      </c>
      <c r="D52" s="1740">
        <f t="shared" ref="D52:O52" si="25">IF(SUM(D$41:D$46)=0,0,(D46/(SUM(D$41:D$46))))</f>
        <v>0</v>
      </c>
      <c r="E52" s="1740">
        <f t="shared" si="25"/>
        <v>0</v>
      </c>
      <c r="F52" s="1740">
        <f t="shared" si="25"/>
        <v>0</v>
      </c>
      <c r="G52" s="1740">
        <f t="shared" si="25"/>
        <v>0</v>
      </c>
      <c r="H52" s="1740">
        <f t="shared" si="25"/>
        <v>0</v>
      </c>
      <c r="I52" s="1740">
        <f t="shared" si="25"/>
        <v>0</v>
      </c>
      <c r="J52" s="1740">
        <f t="shared" si="25"/>
        <v>0</v>
      </c>
      <c r="K52" s="1740">
        <f t="shared" si="25"/>
        <v>0</v>
      </c>
      <c r="L52" s="1740">
        <f t="shared" si="25"/>
        <v>0</v>
      </c>
      <c r="M52" s="1740">
        <f t="shared" si="25"/>
        <v>0</v>
      </c>
      <c r="N52" s="1740">
        <f t="shared" si="25"/>
        <v>0</v>
      </c>
      <c r="O52" s="1740">
        <f t="shared" si="25"/>
        <v>0</v>
      </c>
      <c r="P52" s="2356"/>
      <c r="Q52" s="3857"/>
      <c r="R52" s="1639"/>
      <c r="S52" s="1639"/>
    </row>
    <row r="53" spans="1:19" ht="33.75" customHeight="1" thickBot="1">
      <c r="A53" s="1696"/>
      <c r="B53" s="3852" t="s">
        <v>1276</v>
      </c>
      <c r="C53" s="3853"/>
      <c r="D53" s="3853"/>
      <c r="E53" s="3853"/>
      <c r="F53" s="3853"/>
      <c r="G53" s="3853"/>
      <c r="H53" s="3853"/>
      <c r="I53" s="3853"/>
      <c r="J53" s="3853"/>
      <c r="K53" s="3853"/>
      <c r="L53" s="3853"/>
      <c r="M53" s="3853"/>
      <c r="N53" s="3853"/>
      <c r="O53" s="3853"/>
      <c r="P53" s="3853"/>
      <c r="Q53" s="3854"/>
      <c r="R53" s="1696"/>
      <c r="S53" s="1696"/>
    </row>
    <row r="54" spans="1:19" ht="22.5" customHeight="1" thickBot="1">
      <c r="A54" s="1639"/>
      <c r="B54" s="3848" t="s">
        <v>1275</v>
      </c>
      <c r="C54" s="3855"/>
      <c r="D54" s="1739">
        <f>D4*'Potable Water Calculator-Part2'!$O$56</f>
        <v>0</v>
      </c>
      <c r="E54" s="1738">
        <f>E4*'Potable Water Calculator-Part2'!$O$56</f>
        <v>0</v>
      </c>
      <c r="F54" s="1738">
        <f>F4*'Potable Water Calculator-Part2'!$O$56</f>
        <v>0</v>
      </c>
      <c r="G54" s="1738">
        <f>G4*'Potable Water Calculator-Part2'!$O$56</f>
        <v>0</v>
      </c>
      <c r="H54" s="1738">
        <f>H4*'Potable Water Calculator-Part2'!$O$56</f>
        <v>0</v>
      </c>
      <c r="I54" s="1738">
        <f>I4*'Potable Water Calculator-Part2'!$O$56</f>
        <v>0</v>
      </c>
      <c r="J54" s="1738">
        <f>J4*'Potable Water Calculator-Part2'!$O$56</f>
        <v>0</v>
      </c>
      <c r="K54" s="1738">
        <f>K4*'Potable Water Calculator-Part2'!$O$56</f>
        <v>0</v>
      </c>
      <c r="L54" s="1738">
        <f>L4*'Potable Water Calculator-Part2'!$O$56</f>
        <v>0</v>
      </c>
      <c r="M54" s="1738">
        <f>M4*'Potable Water Calculator-Part2'!$O$56</f>
        <v>0</v>
      </c>
      <c r="N54" s="1738">
        <f>N4*'Potable Water Calculator-Part2'!$O$56</f>
        <v>0</v>
      </c>
      <c r="O54" s="1737">
        <f>O4*'Potable Water Calculator-Part2'!$O$56</f>
        <v>0</v>
      </c>
      <c r="P54" s="1736"/>
      <c r="Q54" s="1735">
        <f>SUM(D54:O54)</f>
        <v>0</v>
      </c>
      <c r="R54" s="1696"/>
      <c r="S54" s="1639"/>
    </row>
    <row r="55" spans="1:19" ht="19.5" customHeight="1">
      <c r="A55" s="1639"/>
      <c r="B55" s="3842" t="s">
        <v>1270</v>
      </c>
      <c r="C55" s="1654" t="s">
        <v>1168</v>
      </c>
      <c r="D55" s="1708">
        <f>IF('Potable Water Calculator-Part2'!$N$48,D47,0)</f>
        <v>0</v>
      </c>
      <c r="E55" s="1707">
        <f>IF('Potable Water Calculator-Part2'!$N$48,E47,0)</f>
        <v>0</v>
      </c>
      <c r="F55" s="1707">
        <f>IF('Potable Water Calculator-Part2'!$N$48,F47,0)</f>
        <v>0</v>
      </c>
      <c r="G55" s="1707">
        <f>IF('Potable Water Calculator-Part2'!$N$48,G47,0)</f>
        <v>0</v>
      </c>
      <c r="H55" s="1707">
        <f>IF('Potable Water Calculator-Part2'!$N$48,H47,0)</f>
        <v>0</v>
      </c>
      <c r="I55" s="1707">
        <f>IF('Potable Water Calculator-Part2'!$N$48,I47,0)</f>
        <v>0</v>
      </c>
      <c r="J55" s="1707">
        <f>IF('Potable Water Calculator-Part2'!$N$48,J47,0)</f>
        <v>0</v>
      </c>
      <c r="K55" s="1707">
        <f>IF('Potable Water Calculator-Part2'!$N$48,K47,0)</f>
        <v>0</v>
      </c>
      <c r="L55" s="1707">
        <f>IF('Potable Water Calculator-Part2'!$N$48,L47,0)</f>
        <v>0</v>
      </c>
      <c r="M55" s="1707">
        <f>IF('Potable Water Calculator-Part2'!$N$48,M47,0)</f>
        <v>0</v>
      </c>
      <c r="N55" s="1707">
        <f>IF('Potable Water Calculator-Part2'!$N$48,N47,0)</f>
        <v>0</v>
      </c>
      <c r="O55" s="1734">
        <f>IF('Potable Water Calculator-Part2'!$N$48,O47,0)</f>
        <v>0</v>
      </c>
      <c r="P55" s="1712"/>
      <c r="Q55" s="3845"/>
      <c r="R55" s="1696"/>
      <c r="S55" s="1639"/>
    </row>
    <row r="56" spans="1:19" ht="22.5" customHeight="1">
      <c r="A56" s="1639"/>
      <c r="B56" s="3843"/>
      <c r="C56" s="1654" t="s">
        <v>1510</v>
      </c>
      <c r="D56" s="1703">
        <f>IF('Potable Water Calculator-Part2'!$N$49,(D48*'Potable Water Calculator-Part2'!$AG$65),0)</f>
        <v>0</v>
      </c>
      <c r="E56" s="1703">
        <f>IF('Potable Water Calculator-Part2'!$N$49,(E48*'Potable Water Calculator-Part2'!$AG$65),0)</f>
        <v>0</v>
      </c>
      <c r="F56" s="1703">
        <f>IF('Potable Water Calculator-Part2'!$N$49,(F48*'Potable Water Calculator-Part2'!$AG$65),0)</f>
        <v>0</v>
      </c>
      <c r="G56" s="1703">
        <f>IF('Potable Water Calculator-Part2'!$N$49,(G48*'Potable Water Calculator-Part2'!$AG$65),0)</f>
        <v>0</v>
      </c>
      <c r="H56" s="1703">
        <f>IF('Potable Water Calculator-Part2'!$N$49,(H48*'Potable Water Calculator-Part2'!$AG$65),0)</f>
        <v>0</v>
      </c>
      <c r="I56" s="1703">
        <f>IF('Potable Water Calculator-Part2'!$N$49,(I48*'Potable Water Calculator-Part2'!$AG$65),0)</f>
        <v>0</v>
      </c>
      <c r="J56" s="1703">
        <f>IF('Potable Water Calculator-Part2'!$N$49,(J48*'Potable Water Calculator-Part2'!$AG$65),0)</f>
        <v>0</v>
      </c>
      <c r="K56" s="1703">
        <f>IF('Potable Water Calculator-Part2'!$N$49,(K48*'Potable Water Calculator-Part2'!$AG$65),0)</f>
        <v>0</v>
      </c>
      <c r="L56" s="1703">
        <f>IF('Potable Water Calculator-Part2'!$N$49,(L48*'Potable Water Calculator-Part2'!$AG$65),0)</f>
        <v>0</v>
      </c>
      <c r="M56" s="1703">
        <f>IF('Potable Water Calculator-Part2'!$N$49,(M48*'Potable Water Calculator-Part2'!$AG$65),0)</f>
        <v>0</v>
      </c>
      <c r="N56" s="1703">
        <f>IF('Potable Water Calculator-Part2'!$N$49,(N48*'Potable Water Calculator-Part2'!$AG$65),0)</f>
        <v>0</v>
      </c>
      <c r="O56" s="1703">
        <f>IF('Potable Water Calculator-Part2'!$N$49,(O48*'Potable Water Calculator-Part2'!$AG$65),0)</f>
        <v>0</v>
      </c>
      <c r="P56" s="2332"/>
      <c r="Q56" s="3846"/>
      <c r="R56" s="1696"/>
      <c r="S56" s="1639"/>
    </row>
    <row r="57" spans="1:19" ht="19.5" customHeight="1">
      <c r="A57" s="1639"/>
      <c r="B57" s="3843"/>
      <c r="C57" s="2345" t="s">
        <v>96</v>
      </c>
      <c r="D57" s="1703">
        <f>IF('Potable Water Calculator-Part2'!$M$49,(D49*'Potable Water Calculator-Part2'!$AF$65),0)</f>
        <v>0</v>
      </c>
      <c r="E57" s="1703">
        <f>IF('Potable Water Calculator-Part2'!$M$49,(E49*'Potable Water Calculator-Part2'!$AF$65),0)</f>
        <v>0</v>
      </c>
      <c r="F57" s="1703">
        <f>IF('Potable Water Calculator-Part2'!$M$49,(F49*'Potable Water Calculator-Part2'!$AF$65),0)</f>
        <v>0</v>
      </c>
      <c r="G57" s="1703">
        <f>IF('Potable Water Calculator-Part2'!$M$49,(G49*'Potable Water Calculator-Part2'!$AF$65),0)</f>
        <v>0</v>
      </c>
      <c r="H57" s="1703">
        <f>IF('Potable Water Calculator-Part2'!$M$49,(H49*'Potable Water Calculator-Part2'!$AF$65),0)</f>
        <v>0</v>
      </c>
      <c r="I57" s="1703">
        <f>IF('Potable Water Calculator-Part2'!$M$49,(I49*'Potable Water Calculator-Part2'!$AF$65),0)</f>
        <v>0</v>
      </c>
      <c r="J57" s="1703">
        <f>IF('Potable Water Calculator-Part2'!$M$49,(J49*'Potable Water Calculator-Part2'!$AF$65),0)</f>
        <v>0</v>
      </c>
      <c r="K57" s="1703">
        <f>IF('Potable Water Calculator-Part2'!$M$49,(K49*'Potable Water Calculator-Part2'!$AF$65),0)</f>
        <v>0</v>
      </c>
      <c r="L57" s="1703">
        <f>IF('Potable Water Calculator-Part2'!$M$49,(L49*'Potable Water Calculator-Part2'!$AF$65),0)</f>
        <v>0</v>
      </c>
      <c r="M57" s="1703">
        <f>IF('Potable Water Calculator-Part2'!$M$49,(M49*'Potable Water Calculator-Part2'!$AF$65),0)</f>
        <v>0</v>
      </c>
      <c r="N57" s="1703">
        <f>IF('Potable Water Calculator-Part2'!$M$49,(N49*'Potable Water Calculator-Part2'!$AF$65),0)</f>
        <v>0</v>
      </c>
      <c r="O57" s="1703">
        <f>IF('Potable Water Calculator-Part2'!$M$49,(O49*'Potable Water Calculator-Part2'!$AF$65),0)</f>
        <v>0</v>
      </c>
      <c r="P57" s="2332"/>
      <c r="Q57" s="3846"/>
      <c r="R57" s="1696"/>
      <c r="S57" s="1639"/>
    </row>
    <row r="58" spans="1:19" ht="19.5" customHeight="1">
      <c r="A58" s="1639"/>
      <c r="B58" s="3843"/>
      <c r="C58" s="2345" t="s">
        <v>1150</v>
      </c>
      <c r="D58" s="1703">
        <f>IF('Potable Water Calculator-Part2'!$M$50,(D50*'Potable Water Calculator-Part2'!$AE$65),0)</f>
        <v>0</v>
      </c>
      <c r="E58" s="1703">
        <f>IF('Potable Water Calculator-Part2'!$M$50,(E50*'Potable Water Calculator-Part2'!$AE$65),0)</f>
        <v>0</v>
      </c>
      <c r="F58" s="1703">
        <f>IF('Potable Water Calculator-Part2'!$M$50,(F50*'Potable Water Calculator-Part2'!$AE$65),0)</f>
        <v>0</v>
      </c>
      <c r="G58" s="1703">
        <f>IF('Potable Water Calculator-Part2'!$M$50,(G50*'Potable Water Calculator-Part2'!$AE$65),0)</f>
        <v>0</v>
      </c>
      <c r="H58" s="1703">
        <f>IF('Potable Water Calculator-Part2'!$M$50,(H50*'Potable Water Calculator-Part2'!$AE$65),0)</f>
        <v>0</v>
      </c>
      <c r="I58" s="1703">
        <f>IF('Potable Water Calculator-Part2'!$M$50,(I50*'Potable Water Calculator-Part2'!$AE$65),0)</f>
        <v>0</v>
      </c>
      <c r="J58" s="1703">
        <f>IF('Potable Water Calculator-Part2'!$M$50,(J50*'Potable Water Calculator-Part2'!$AE$65),0)</f>
        <v>0</v>
      </c>
      <c r="K58" s="1703">
        <f>IF('Potable Water Calculator-Part2'!$M$50,(K50*'Potable Water Calculator-Part2'!$AE$65),0)</f>
        <v>0</v>
      </c>
      <c r="L58" s="1703">
        <f>IF('Potable Water Calculator-Part2'!$M$50,(L50*'Potable Water Calculator-Part2'!$AE$65),0)</f>
        <v>0</v>
      </c>
      <c r="M58" s="1703">
        <f>IF('Potable Water Calculator-Part2'!$M$50,(M50*'Potable Water Calculator-Part2'!$AE$65),0)</f>
        <v>0</v>
      </c>
      <c r="N58" s="1703">
        <f>IF('Potable Water Calculator-Part2'!$M$50,(N50*'Potable Water Calculator-Part2'!$AE$65),0)</f>
        <v>0</v>
      </c>
      <c r="O58" s="1703">
        <f>IF('Potable Water Calculator-Part2'!$M$50,(O50*'Potable Water Calculator-Part2'!$AE$65),0)</f>
        <v>0</v>
      </c>
      <c r="P58" s="2332"/>
      <c r="Q58" s="3846"/>
      <c r="R58" s="1696"/>
      <c r="S58" s="1639"/>
    </row>
    <row r="59" spans="1:19" s="1728" customFormat="1" ht="18" customHeight="1">
      <c r="A59" s="1729"/>
      <c r="B59" s="3843"/>
      <c r="C59" s="1645" t="s">
        <v>1262</v>
      </c>
      <c r="D59" s="1704">
        <f>IF('Potable Water Calculator-Part2'!$M$48,D51,0)</f>
        <v>0</v>
      </c>
      <c r="E59" s="1703">
        <f>IF('Potable Water Calculator-Part2'!$M$48,E51,0)</f>
        <v>0</v>
      </c>
      <c r="F59" s="1703">
        <f>IF('Potable Water Calculator-Part2'!$M$48,F51,0)</f>
        <v>0</v>
      </c>
      <c r="G59" s="1703">
        <f>IF('Potable Water Calculator-Part2'!$M$48,G51,0)</f>
        <v>0</v>
      </c>
      <c r="H59" s="1703">
        <f>IF('Potable Water Calculator-Part2'!$M$48,H51,0)</f>
        <v>0</v>
      </c>
      <c r="I59" s="1703">
        <f>IF('Potable Water Calculator-Part2'!$M$48,I51,0)</f>
        <v>0</v>
      </c>
      <c r="J59" s="1703">
        <f>IF('Potable Water Calculator-Part2'!$M$48,J51,0)</f>
        <v>0</v>
      </c>
      <c r="K59" s="1703">
        <f>IF('Potable Water Calculator-Part2'!$M$48,K51,0)</f>
        <v>0</v>
      </c>
      <c r="L59" s="1703">
        <f>IF('Potable Water Calculator-Part2'!$M$48,L51,0)</f>
        <v>0</v>
      </c>
      <c r="M59" s="1703">
        <f>IF('Potable Water Calculator-Part2'!$M$48,M51,0)</f>
        <v>0</v>
      </c>
      <c r="N59" s="1703">
        <f>IF('Potable Water Calculator-Part2'!$M$48,N51,0)</f>
        <v>0</v>
      </c>
      <c r="O59" s="1732">
        <f>IF('Potable Water Calculator-Part2'!$M$48,O51,0)</f>
        <v>0</v>
      </c>
      <c r="P59" s="1712"/>
      <c r="Q59" s="3846"/>
      <c r="R59" s="1733"/>
      <c r="S59" s="1729"/>
    </row>
    <row r="60" spans="1:19" ht="48" customHeight="1" thickBot="1">
      <c r="A60" s="1639"/>
      <c r="B60" s="3844"/>
      <c r="C60" s="1645" t="s">
        <v>1261</v>
      </c>
      <c r="D60" s="1701">
        <f>IF('Potable Water Calculator-Part2'!$N$50,D52,0)</f>
        <v>0</v>
      </c>
      <c r="E60" s="1700">
        <f>IF('Potable Water Calculator-Part2'!$N$50,E52,0)</f>
        <v>0</v>
      </c>
      <c r="F60" s="1700">
        <f>IF('Potable Water Calculator-Part2'!$N$50,F52,0)</f>
        <v>0</v>
      </c>
      <c r="G60" s="1700">
        <f>IF('Potable Water Calculator-Part2'!$N$50,G52,0)</f>
        <v>0</v>
      </c>
      <c r="H60" s="1700">
        <f>IF('Potable Water Calculator-Part2'!$N$50,H52,0)</f>
        <v>0</v>
      </c>
      <c r="I60" s="1700">
        <f>IF('Potable Water Calculator-Part2'!$N$50,I52,0)</f>
        <v>0</v>
      </c>
      <c r="J60" s="1700">
        <f>IF('Potable Water Calculator-Part2'!$N$50,J52,0)</f>
        <v>0</v>
      </c>
      <c r="K60" s="1700">
        <f>IF('Potable Water Calculator-Part2'!$N$50,K52,0)</f>
        <v>0</v>
      </c>
      <c r="L60" s="1700">
        <f>IF('Potable Water Calculator-Part2'!$N$50,L52,0)</f>
        <v>0</v>
      </c>
      <c r="M60" s="1700">
        <f>IF('Potable Water Calculator-Part2'!$N$50,M52,0)</f>
        <v>0</v>
      </c>
      <c r="N60" s="1700">
        <f>IF('Potable Water Calculator-Part2'!$N$50,N52,0)</f>
        <v>0</v>
      </c>
      <c r="O60" s="1731">
        <f>IF('Potable Water Calculator-Part2'!$N$50,O52,0)</f>
        <v>0</v>
      </c>
      <c r="P60" s="1712"/>
      <c r="Q60" s="3847"/>
      <c r="R60" s="1696"/>
      <c r="S60" s="1639"/>
    </row>
    <row r="61" spans="1:19" ht="19.5" customHeight="1">
      <c r="A61" s="1639"/>
      <c r="B61" s="3842" t="s">
        <v>1274</v>
      </c>
      <c r="C61" s="1654" t="s">
        <v>1168</v>
      </c>
      <c r="D61" s="1658">
        <f t="shared" ref="D61:O61" si="26">IF(SUM(D$55:D$60)=0,0,IF(D$54*(D55/(SUM(D$55:D$60)))&lt;D41,D$54*(D55/(SUM(D$55:D$60))),D41))</f>
        <v>0</v>
      </c>
      <c r="E61" s="1657">
        <f t="shared" si="26"/>
        <v>0</v>
      </c>
      <c r="F61" s="1657">
        <f t="shared" si="26"/>
        <v>0</v>
      </c>
      <c r="G61" s="1657">
        <f t="shared" si="26"/>
        <v>0</v>
      </c>
      <c r="H61" s="1657">
        <f t="shared" si="26"/>
        <v>0</v>
      </c>
      <c r="I61" s="1657">
        <f t="shared" si="26"/>
        <v>0</v>
      </c>
      <c r="J61" s="1657">
        <f t="shared" si="26"/>
        <v>0</v>
      </c>
      <c r="K61" s="1657">
        <f t="shared" si="26"/>
        <v>0</v>
      </c>
      <c r="L61" s="1657">
        <f t="shared" si="26"/>
        <v>0</v>
      </c>
      <c r="M61" s="1657">
        <f t="shared" si="26"/>
        <v>0</v>
      </c>
      <c r="N61" s="1657">
        <f t="shared" si="26"/>
        <v>0</v>
      </c>
      <c r="O61" s="1727">
        <f t="shared" si="26"/>
        <v>0</v>
      </c>
      <c r="P61" s="1712"/>
      <c r="Q61" s="1726">
        <f t="shared" ref="Q61:Q66" si="27">SUM(D61:O61)</f>
        <v>0</v>
      </c>
      <c r="R61" s="1698">
        <f>IF($Q$6+$Q$7=0,0,(Q61/($Q$6+$Q$7)))</f>
        <v>0</v>
      </c>
      <c r="S61" s="1639"/>
    </row>
    <row r="62" spans="1:19" ht="18.75" customHeight="1" thickBot="1">
      <c r="A62" s="1639"/>
      <c r="B62" s="3843"/>
      <c r="C62" s="1654" t="s">
        <v>1510</v>
      </c>
      <c r="D62" s="1652">
        <f>IF(SUM(D$55:D$60)=0,0,IF(D$54*(D56/(SUM(D$55:D$60)))&lt;(D42*'Potable Water Calculator-Part2'!$AG$65),D$54*(D56/(SUM(D$55:D$60))),(D42*'Potable Water Calculator-Part2'!$AG$65)))</f>
        <v>0</v>
      </c>
      <c r="E62" s="1652">
        <f>IF(SUM(E$55:E$60)=0,0,IF(E$54*(E56/(SUM(E$55:E$60)))&lt;(E42*'Potable Water Calculator-Part2'!$AG$65),E$54*(E56/(SUM(E$55:E$60))),(E42*'Potable Water Calculator-Part2'!$AG$65)))</f>
        <v>0</v>
      </c>
      <c r="F62" s="1652">
        <f>IF(SUM(F$55:F$60)=0,0,IF(F$54*(F56/(SUM(F$55:F$60)))&lt;(F42*'Potable Water Calculator-Part2'!$AG$65),F$54*(F56/(SUM(F$55:F$60))),(F42*'Potable Water Calculator-Part2'!$AG$65)))</f>
        <v>0</v>
      </c>
      <c r="G62" s="1652">
        <f>IF(SUM(G$55:G$60)=0,0,IF(G$54*(G56/(SUM(G$55:G$60)))&lt;(G42*'Potable Water Calculator-Part2'!$AG$65),G$54*(G56/(SUM(G$55:G$60))),(G42*'Potable Water Calculator-Part2'!$AG$65)))</f>
        <v>0</v>
      </c>
      <c r="H62" s="1652">
        <f>IF(SUM(H$55:H$60)=0,0,IF(H$54*(H56/(SUM(H$55:H$60)))&lt;(H42*'Potable Water Calculator-Part2'!$AG$65),H$54*(H56/(SUM(H$55:H$60))),(H42*'Potable Water Calculator-Part2'!$AG$65)))</f>
        <v>0</v>
      </c>
      <c r="I62" s="1652">
        <f>IF(SUM(I$55:I$60)=0,0,IF(I$54*(I56/(SUM(I$55:I$60)))&lt;(I42*'Potable Water Calculator-Part2'!$AG$65),I$54*(I56/(SUM(I$55:I$60))),(I42*'Potable Water Calculator-Part2'!$AG$65)))</f>
        <v>0</v>
      </c>
      <c r="J62" s="1652">
        <f>IF(SUM(J$55:J$60)=0,0,IF(J$54*(J56/(SUM(J$55:J$60)))&lt;(J42*'Potable Water Calculator-Part2'!$AG$65),J$54*(J56/(SUM(J$55:J$60))),(J42*'Potable Water Calculator-Part2'!$AG$65)))</f>
        <v>0</v>
      </c>
      <c r="K62" s="1652">
        <f>IF(SUM(K$55:K$60)=0,0,IF(K$54*(K56/(SUM(K$55:K$60)))&lt;(K42*'Potable Water Calculator-Part2'!$AG$65),K$54*(K56/(SUM(K$55:K$60))),(K42*'Potable Water Calculator-Part2'!$AG$65)))</f>
        <v>0</v>
      </c>
      <c r="L62" s="1652">
        <f>IF(SUM(L$55:L$60)=0,0,IF(L$54*(L56/(SUM(L$55:L$60)))&lt;(L42*'Potable Water Calculator-Part2'!$AG$65),L$54*(L56/(SUM(L$55:L$60))),(L42*'Potable Water Calculator-Part2'!$AG$65)))</f>
        <v>0</v>
      </c>
      <c r="M62" s="1652">
        <f>IF(SUM(M$55:M$60)=0,0,IF(M$54*(M56/(SUM(M$55:M$60)))&lt;(M42*'Potable Water Calculator-Part2'!$AG$65),M$54*(M56/(SUM(M$55:M$60))),(M42*'Potable Water Calculator-Part2'!$AG$65)))</f>
        <v>0</v>
      </c>
      <c r="N62" s="1652">
        <f>IF(SUM(N$55:N$60)=0,0,IF(N$54*(N56/(SUM(N$55:N$60)))&lt;(N42*'Potable Water Calculator-Part2'!$AG$65),N$54*(N56/(SUM(N$55:N$60))),(N42*'Potable Water Calculator-Part2'!$AG$65)))</f>
        <v>0</v>
      </c>
      <c r="O62" s="1652">
        <f>IF(SUM(O$55:O$60)=0,0,IF(O$54*(O56/(SUM(O$55:O$60)))&lt;(O42*'Potable Water Calculator-Part2'!$AG$65),O$54*(O56/(SUM(O$55:O$60))),(O42*'Potable Water Calculator-Part2'!$AG$65)))</f>
        <v>0</v>
      </c>
      <c r="P62" s="2332"/>
      <c r="Q62" s="1724">
        <f t="shared" si="27"/>
        <v>0</v>
      </c>
      <c r="R62" s="1698">
        <f>IF($Q$8+$Q$9=0,0,(Q62/($Q$8+$Q$9)))</f>
        <v>0</v>
      </c>
      <c r="S62" s="1639"/>
    </row>
    <row r="63" spans="1:19" ht="18" customHeight="1" thickBot="1">
      <c r="A63" s="1639"/>
      <c r="B63" s="3843"/>
      <c r="C63" s="2345" t="s">
        <v>96</v>
      </c>
      <c r="D63" s="2347">
        <f>IF(SUM(D$55:D$60)=0,0,IF(D$54*(D57/(SUM(D$55:D$60)))&lt;(D43*'Potable Water Calculator-Part2'!$AF$65),D$54*(D57/(SUM(D$55:D$60))),(D43*'Potable Water Calculator-Part2'!$AF$65)))</f>
        <v>0</v>
      </c>
      <c r="E63" s="2347">
        <f>IF(SUM(E$55:E$60)=0,0,IF(E$54*(E57/(SUM(E$55:E$60)))&lt;(E43*'Potable Water Calculator-Part2'!$AF$65),E$54*(E57/(SUM(E$55:E$60))),(E43*'Potable Water Calculator-Part2'!$AF$65)))</f>
        <v>0</v>
      </c>
      <c r="F63" s="2347">
        <f>IF(SUM(F$55:F$60)=0,0,IF(F$54*(F57/(SUM(F$55:F$60)))&lt;(F43*'Potable Water Calculator-Part2'!$AF$65),F$54*(F57/(SUM(F$55:F$60))),(F43*'Potable Water Calculator-Part2'!$AF$65)))</f>
        <v>0</v>
      </c>
      <c r="G63" s="2347">
        <f>IF(SUM(G$55:G$60)=0,0,IF(G$54*(G57/(SUM(G$55:G$60)))&lt;(G43*'Potable Water Calculator-Part2'!$AF$65),G$54*(G57/(SUM(G$55:G$60))),(G43*'Potable Water Calculator-Part2'!$AF$65)))</f>
        <v>0</v>
      </c>
      <c r="H63" s="2347">
        <f>IF(SUM(H$55:H$60)=0,0,IF(H$54*(H57/(SUM(H$55:H$60)))&lt;(H43*'Potable Water Calculator-Part2'!$AF$65),H$54*(H57/(SUM(H$55:H$60))),(H43*'Potable Water Calculator-Part2'!$AF$65)))</f>
        <v>0</v>
      </c>
      <c r="I63" s="2347">
        <f>IF(SUM(I$55:I$60)=0,0,IF(I$54*(I57/(SUM(I$55:I$60)))&lt;(I43*'Potable Water Calculator-Part2'!$AF$65),I$54*(I57/(SUM(I$55:I$60))),(I43*'Potable Water Calculator-Part2'!$AF$65)))</f>
        <v>0</v>
      </c>
      <c r="J63" s="2347">
        <f>IF(SUM(J$55:J$60)=0,0,IF(J$54*(J57/(SUM(J$55:J$60)))&lt;(J43*'Potable Water Calculator-Part2'!$AF$65),J$54*(J57/(SUM(J$55:J$60))),(J43*'Potable Water Calculator-Part2'!$AF$65)))</f>
        <v>0</v>
      </c>
      <c r="K63" s="2347">
        <f>IF(SUM(K$55:K$60)=0,0,IF(K$54*(K57/(SUM(K$55:K$60)))&lt;(K43*'Potable Water Calculator-Part2'!$AF$65),K$54*(K57/(SUM(K$55:K$60))),(K43*'Potable Water Calculator-Part2'!$AF$65)))</f>
        <v>0</v>
      </c>
      <c r="L63" s="2347">
        <f>IF(SUM(L$55:L$60)=0,0,IF(L$54*(L57/(SUM(L$55:L$60)))&lt;(L43*'Potable Water Calculator-Part2'!$AF$65),L$54*(L57/(SUM(L$55:L$60))),(L43*'Potable Water Calculator-Part2'!$AF$65)))</f>
        <v>0</v>
      </c>
      <c r="M63" s="2347">
        <f>IF(SUM(M$55:M$60)=0,0,IF(M$54*(M57/(SUM(M$55:M$60)))&lt;(M43*'Potable Water Calculator-Part2'!$AF$65),M$54*(M57/(SUM(M$55:M$60))),(M43*'Potable Water Calculator-Part2'!$AF$65)))</f>
        <v>0</v>
      </c>
      <c r="N63" s="2347">
        <f>IF(SUM(N$55:N$60)=0,0,IF(N$54*(N57/(SUM(N$55:N$60)))&lt;(N43*'Potable Water Calculator-Part2'!$AF$65),N$54*(N57/(SUM(N$55:N$60))),(N43*'Potable Water Calculator-Part2'!$AF$65)))</f>
        <v>0</v>
      </c>
      <c r="O63" s="2347">
        <f>IF(SUM(O$55:O$60)=0,0,IF(O$54*(O57/(SUM(O$55:O$60)))&lt;(O43*'Potable Water Calculator-Part2'!$AF$65),O$54*(O57/(SUM(O$55:O$60))),(O43*'Potable Water Calculator-Part2'!$AF$65)))</f>
        <v>0</v>
      </c>
      <c r="P63" s="2332"/>
      <c r="Q63" s="2349">
        <f t="shared" si="27"/>
        <v>0</v>
      </c>
      <c r="R63" s="2370"/>
      <c r="S63" s="1639"/>
    </row>
    <row r="64" spans="1:19" ht="18.75" customHeight="1" thickBot="1">
      <c r="A64" s="1639"/>
      <c r="B64" s="3843"/>
      <c r="C64" s="2345" t="s">
        <v>1150</v>
      </c>
      <c r="D64" s="2347">
        <f>IF(SUM(D$55:D$60)=0,0,IF(D$54*(D58/(SUM(D$55:D$60)))&lt;(D44*'Potable Water Calculator-Part2'!$AE$65),D$54*(D58/(SUM(D$55:D$60))),(D44*'Potable Water Calculator-Part2'!$AE$65)))</f>
        <v>0</v>
      </c>
      <c r="E64" s="2347">
        <f>IF(SUM(E$55:E$60)=0,0,IF(E$54*(E58/(SUM(E$55:E$60)))&lt;(E44*'Potable Water Calculator-Part2'!$AE$65),E$54*(E58/(SUM(E$55:E$60))),(E44*'Potable Water Calculator-Part2'!$AE$65)))</f>
        <v>0</v>
      </c>
      <c r="F64" s="2347">
        <f>IF(SUM(F$55:F$60)=0,0,IF(F$54*(F58/(SUM(F$55:F$60)))&lt;(F44*'Potable Water Calculator-Part2'!$AE$65),F$54*(F58/(SUM(F$55:F$60))),(F44*'Potable Water Calculator-Part2'!$AE$65)))</f>
        <v>0</v>
      </c>
      <c r="G64" s="2347">
        <f>IF(SUM(G$55:G$60)=0,0,IF(G$54*(G58/(SUM(G$55:G$60)))&lt;(G44*'Potable Water Calculator-Part2'!$AE$65),G$54*(G58/(SUM(G$55:G$60))),(G44*'Potable Water Calculator-Part2'!$AE$65)))</f>
        <v>0</v>
      </c>
      <c r="H64" s="2347">
        <f>IF(SUM(H$55:H$60)=0,0,IF(H$54*(H58/(SUM(H$55:H$60)))&lt;(H44*'Potable Water Calculator-Part2'!$AE$65),H$54*(H58/(SUM(H$55:H$60))),(H44*'Potable Water Calculator-Part2'!$AE$65)))</f>
        <v>0</v>
      </c>
      <c r="I64" s="2347">
        <f>IF(SUM(I$55:I$60)=0,0,IF(I$54*(I58/(SUM(I$55:I$60)))&lt;(I44*'Potable Water Calculator-Part2'!$AE$65),I$54*(I58/(SUM(I$55:I$60))),(I44*'Potable Water Calculator-Part2'!$AE$65)))</f>
        <v>0</v>
      </c>
      <c r="J64" s="2347">
        <f>IF(SUM(J$55:J$60)=0,0,IF(J$54*(J58/(SUM(J$55:J$60)))&lt;(J44*'Potable Water Calculator-Part2'!$AE$65),J$54*(J58/(SUM(J$55:J$60))),(J44*'Potable Water Calculator-Part2'!$AE$65)))</f>
        <v>0</v>
      </c>
      <c r="K64" s="2347">
        <f>IF(SUM(K$55:K$60)=0,0,IF(K$54*(K58/(SUM(K$55:K$60)))&lt;(K44*'Potable Water Calculator-Part2'!$AE$65),K$54*(K58/(SUM(K$55:K$60))),(K44*'Potable Water Calculator-Part2'!$AE$65)))</f>
        <v>0</v>
      </c>
      <c r="L64" s="2347">
        <f>IF(SUM(L$55:L$60)=0,0,IF(L$54*(L58/(SUM(L$55:L$60)))&lt;(L44*'Potable Water Calculator-Part2'!$AE$65),L$54*(L58/(SUM(L$55:L$60))),(L44*'Potable Water Calculator-Part2'!$AE$65)))</f>
        <v>0</v>
      </c>
      <c r="M64" s="2347">
        <f>IF(SUM(M$55:M$60)=0,0,IF(M$54*(M58/(SUM(M$55:M$60)))&lt;(M44*'Potable Water Calculator-Part2'!$AE$65),M$54*(M58/(SUM(M$55:M$60))),(M44*'Potable Water Calculator-Part2'!$AE$65)))</f>
        <v>0</v>
      </c>
      <c r="N64" s="2347">
        <f>IF(SUM(N$55:N$60)=0,0,IF(N$54*(N58/(SUM(N$55:N$60)))&lt;(N44*'Potable Water Calculator-Part2'!$AE$65),N$54*(N58/(SUM(N$55:N$60))),(N44*'Potable Water Calculator-Part2'!$AE$65)))</f>
        <v>0</v>
      </c>
      <c r="O64" s="2347">
        <f>IF(SUM(O$55:O$60)=0,0,IF(O$54*(O58/(SUM(O$55:O$60)))&lt;(O44*'Potable Water Calculator-Part2'!$AE$65),O$54*(O58/(SUM(O$55:O$60))),(O44*'Potable Water Calculator-Part2'!$AE$65)))</f>
        <v>0</v>
      </c>
      <c r="P64" s="2332"/>
      <c r="Q64" s="2349">
        <f>SUM(D64:O64)</f>
        <v>0</v>
      </c>
      <c r="R64" s="1730">
        <f>SUM(Q61:Q64)</f>
        <v>0</v>
      </c>
      <c r="S64" s="1639"/>
    </row>
    <row r="65" spans="1:19" ht="16.5" customHeight="1" thickBot="1">
      <c r="A65" s="1639"/>
      <c r="B65" s="3843"/>
      <c r="C65" s="1645" t="s">
        <v>1262</v>
      </c>
      <c r="D65" s="1649">
        <f t="shared" ref="D65:O65" si="28">IF(SUM(D$55:D$60)=0,0,IF(D$54*(D59/(SUM(D$55:D$60)))&lt;D45,D$54*(D59/(SUM(D$55:D$60))),D45))</f>
        <v>0</v>
      </c>
      <c r="E65" s="1648">
        <f t="shared" si="28"/>
        <v>0</v>
      </c>
      <c r="F65" s="1648">
        <f t="shared" si="28"/>
        <v>0</v>
      </c>
      <c r="G65" s="1648">
        <f t="shared" si="28"/>
        <v>0</v>
      </c>
      <c r="H65" s="1648">
        <f t="shared" si="28"/>
        <v>0</v>
      </c>
      <c r="I65" s="1648">
        <f t="shared" si="28"/>
        <v>0</v>
      </c>
      <c r="J65" s="1648">
        <f t="shared" si="28"/>
        <v>0</v>
      </c>
      <c r="K65" s="1648">
        <f t="shared" si="28"/>
        <v>0</v>
      </c>
      <c r="L65" s="1648">
        <f t="shared" si="28"/>
        <v>0</v>
      </c>
      <c r="M65" s="1648">
        <f t="shared" si="28"/>
        <v>0</v>
      </c>
      <c r="N65" s="1648">
        <f t="shared" si="28"/>
        <v>0</v>
      </c>
      <c r="O65" s="1720">
        <f t="shared" si="28"/>
        <v>0</v>
      </c>
      <c r="P65" s="1712"/>
      <c r="Q65" s="1719">
        <f t="shared" si="27"/>
        <v>0</v>
      </c>
      <c r="R65" s="1639"/>
      <c r="S65" s="1639"/>
    </row>
    <row r="66" spans="1:19" ht="16.5" customHeight="1" thickBot="1">
      <c r="A66" s="1639"/>
      <c r="B66" s="3844"/>
      <c r="C66" s="1645" t="s">
        <v>1261</v>
      </c>
      <c r="D66" s="1644">
        <f t="shared" ref="D66:O66" si="29">IF(SUM(D$55:D$60)=0,0,IF(D$54*(D60/(SUM(D$55:D$60)))&lt;D46,D$54*(D60/(SUM(D$55:D$60))),D46))</f>
        <v>0</v>
      </c>
      <c r="E66" s="1643">
        <f t="shared" si="29"/>
        <v>0</v>
      </c>
      <c r="F66" s="1643">
        <f t="shared" si="29"/>
        <v>0</v>
      </c>
      <c r="G66" s="1643">
        <f t="shared" si="29"/>
        <v>0</v>
      </c>
      <c r="H66" s="1643">
        <f t="shared" si="29"/>
        <v>0</v>
      </c>
      <c r="I66" s="1643">
        <f t="shared" si="29"/>
        <v>0</v>
      </c>
      <c r="J66" s="1643">
        <f t="shared" si="29"/>
        <v>0</v>
      </c>
      <c r="K66" s="1643">
        <f t="shared" si="29"/>
        <v>0</v>
      </c>
      <c r="L66" s="1643">
        <f t="shared" si="29"/>
        <v>0</v>
      </c>
      <c r="M66" s="1643">
        <f t="shared" si="29"/>
        <v>0</v>
      </c>
      <c r="N66" s="1643">
        <f t="shared" si="29"/>
        <v>0</v>
      </c>
      <c r="O66" s="1718">
        <f t="shared" si="29"/>
        <v>0</v>
      </c>
      <c r="P66" s="1712"/>
      <c r="Q66" s="1717">
        <f t="shared" si="27"/>
        <v>0</v>
      </c>
      <c r="R66" s="1692">
        <f>SUM(Q65:Q66)</f>
        <v>0</v>
      </c>
      <c r="S66" s="1639"/>
    </row>
    <row r="67" spans="1:19" ht="27.75" customHeight="1">
      <c r="A67" s="1639"/>
      <c r="B67" s="3842" t="s">
        <v>1273</v>
      </c>
      <c r="C67" s="1654" t="s">
        <v>1168</v>
      </c>
      <c r="D67" s="1743">
        <f t="shared" ref="D67:O67" si="30">D41-D61</f>
        <v>0</v>
      </c>
      <c r="E67" s="1657">
        <f t="shared" si="30"/>
        <v>0</v>
      </c>
      <c r="F67" s="1657">
        <f t="shared" si="30"/>
        <v>0</v>
      </c>
      <c r="G67" s="1657">
        <f t="shared" si="30"/>
        <v>0</v>
      </c>
      <c r="H67" s="1657">
        <f t="shared" si="30"/>
        <v>0</v>
      </c>
      <c r="I67" s="1657">
        <f t="shared" si="30"/>
        <v>0</v>
      </c>
      <c r="J67" s="1657">
        <f t="shared" si="30"/>
        <v>0</v>
      </c>
      <c r="K67" s="1657">
        <f t="shared" si="30"/>
        <v>0</v>
      </c>
      <c r="L67" s="1657">
        <f t="shared" si="30"/>
        <v>0</v>
      </c>
      <c r="M67" s="1657">
        <f t="shared" si="30"/>
        <v>0</v>
      </c>
      <c r="N67" s="1657">
        <f t="shared" si="30"/>
        <v>0</v>
      </c>
      <c r="O67" s="1727">
        <f t="shared" si="30"/>
        <v>0</v>
      </c>
      <c r="P67" s="1712"/>
      <c r="Q67" s="1726">
        <f t="shared" ref="Q67:Q72" si="31">SUM(D67:O67)</f>
        <v>0</v>
      </c>
      <c r="R67" s="1698">
        <f>IF($Q$6+$Q$7=0,0,(Q67/($Q$6+$Q$7)))</f>
        <v>0</v>
      </c>
      <c r="S67" s="1639"/>
    </row>
    <row r="68" spans="1:19" ht="27.75" customHeight="1" thickBot="1">
      <c r="A68" s="1639"/>
      <c r="B68" s="3843"/>
      <c r="C68" s="1654" t="s">
        <v>1510</v>
      </c>
      <c r="D68" s="1742">
        <f t="shared" ref="D68:O68" si="32">D42-D62</f>
        <v>0</v>
      </c>
      <c r="E68" s="1652">
        <f t="shared" si="32"/>
        <v>0</v>
      </c>
      <c r="F68" s="1652">
        <f t="shared" si="32"/>
        <v>0</v>
      </c>
      <c r="G68" s="1652">
        <f t="shared" si="32"/>
        <v>0</v>
      </c>
      <c r="H68" s="1652">
        <f t="shared" si="32"/>
        <v>0</v>
      </c>
      <c r="I68" s="1652">
        <f t="shared" si="32"/>
        <v>0</v>
      </c>
      <c r="J68" s="1652">
        <f t="shared" si="32"/>
        <v>0</v>
      </c>
      <c r="K68" s="1652">
        <f t="shared" si="32"/>
        <v>0</v>
      </c>
      <c r="L68" s="1652">
        <f t="shared" si="32"/>
        <v>0</v>
      </c>
      <c r="M68" s="1652">
        <f t="shared" si="32"/>
        <v>0</v>
      </c>
      <c r="N68" s="1652">
        <f t="shared" si="32"/>
        <v>0</v>
      </c>
      <c r="O68" s="1725">
        <f t="shared" si="32"/>
        <v>0</v>
      </c>
      <c r="P68" s="1712"/>
      <c r="Q68" s="1724">
        <f t="shared" si="31"/>
        <v>0</v>
      </c>
      <c r="R68" s="1698">
        <f>IF($Q$8+$Q$9=0,0,(Q68/($Q$8+$Q$9)))</f>
        <v>0</v>
      </c>
      <c r="S68" s="1639"/>
    </row>
    <row r="69" spans="1:19" s="1721" customFormat="1" ht="21.75" customHeight="1" thickBot="1">
      <c r="A69" s="1722"/>
      <c r="B69" s="3843"/>
      <c r="C69" s="2345" t="s">
        <v>96</v>
      </c>
      <c r="D69" s="2371">
        <f t="shared" ref="D69:O69" si="33">D43-D63</f>
        <v>0</v>
      </c>
      <c r="E69" s="2372">
        <f t="shared" si="33"/>
        <v>0</v>
      </c>
      <c r="F69" s="2372">
        <f t="shared" si="33"/>
        <v>0</v>
      </c>
      <c r="G69" s="2372">
        <f t="shared" si="33"/>
        <v>0</v>
      </c>
      <c r="H69" s="2372">
        <f t="shared" si="33"/>
        <v>0</v>
      </c>
      <c r="I69" s="2372">
        <f t="shared" si="33"/>
        <v>0</v>
      </c>
      <c r="J69" s="2372">
        <f t="shared" si="33"/>
        <v>0</v>
      </c>
      <c r="K69" s="2372">
        <f t="shared" si="33"/>
        <v>0</v>
      </c>
      <c r="L69" s="2372">
        <f t="shared" si="33"/>
        <v>0</v>
      </c>
      <c r="M69" s="2372">
        <f t="shared" si="33"/>
        <v>0</v>
      </c>
      <c r="N69" s="2372">
        <f t="shared" si="33"/>
        <v>0</v>
      </c>
      <c r="O69" s="2373">
        <f t="shared" si="33"/>
        <v>0</v>
      </c>
      <c r="P69" s="1723"/>
      <c r="Q69" s="2349">
        <f t="shared" si="31"/>
        <v>0</v>
      </c>
      <c r="R69" s="2353"/>
      <c r="S69" s="1722"/>
    </row>
    <row r="70" spans="1:19" s="1721" customFormat="1" ht="21" customHeight="1" thickBot="1">
      <c r="A70" s="1722"/>
      <c r="B70" s="3843"/>
      <c r="C70" s="2345" t="s">
        <v>1150</v>
      </c>
      <c r="D70" s="2346">
        <f t="shared" ref="D70:O70" si="34">D44-D64</f>
        <v>0</v>
      </c>
      <c r="E70" s="2347">
        <f t="shared" si="34"/>
        <v>0</v>
      </c>
      <c r="F70" s="2347">
        <f t="shared" si="34"/>
        <v>0</v>
      </c>
      <c r="G70" s="2347">
        <f t="shared" si="34"/>
        <v>0</v>
      </c>
      <c r="H70" s="2347">
        <f t="shared" si="34"/>
        <v>0</v>
      </c>
      <c r="I70" s="2347">
        <f t="shared" si="34"/>
        <v>0</v>
      </c>
      <c r="J70" s="2347">
        <f t="shared" si="34"/>
        <v>0</v>
      </c>
      <c r="K70" s="2347">
        <f t="shared" si="34"/>
        <v>0</v>
      </c>
      <c r="L70" s="2347">
        <f t="shared" si="34"/>
        <v>0</v>
      </c>
      <c r="M70" s="2347">
        <f t="shared" si="34"/>
        <v>0</v>
      </c>
      <c r="N70" s="2347">
        <f t="shared" si="34"/>
        <v>0</v>
      </c>
      <c r="O70" s="2350">
        <f t="shared" si="34"/>
        <v>0</v>
      </c>
      <c r="P70" s="1712"/>
      <c r="Q70" s="2349">
        <f>SUM(D70:O70)</f>
        <v>0</v>
      </c>
      <c r="R70" s="1697">
        <f>SUM(Q67:Q70)</f>
        <v>0</v>
      </c>
      <c r="S70" s="1722"/>
    </row>
    <row r="71" spans="1:19" ht="20.25" customHeight="1" thickBot="1">
      <c r="A71" s="1639"/>
      <c r="B71" s="3843"/>
      <c r="C71" s="1645" t="s">
        <v>1262</v>
      </c>
      <c r="D71" s="1649">
        <f t="shared" ref="D71:O71" si="35">D45-D65</f>
        <v>0</v>
      </c>
      <c r="E71" s="1648">
        <f t="shared" si="35"/>
        <v>0</v>
      </c>
      <c r="F71" s="1648">
        <f t="shared" si="35"/>
        <v>0</v>
      </c>
      <c r="G71" s="1648">
        <f t="shared" si="35"/>
        <v>0</v>
      </c>
      <c r="H71" s="1648">
        <f t="shared" si="35"/>
        <v>0</v>
      </c>
      <c r="I71" s="1648">
        <f t="shared" si="35"/>
        <v>0</v>
      </c>
      <c r="J71" s="1648">
        <f t="shared" si="35"/>
        <v>0</v>
      </c>
      <c r="K71" s="1648">
        <f t="shared" si="35"/>
        <v>0</v>
      </c>
      <c r="L71" s="1648">
        <f t="shared" si="35"/>
        <v>0</v>
      </c>
      <c r="M71" s="1648">
        <f t="shared" si="35"/>
        <v>0</v>
      </c>
      <c r="N71" s="1648">
        <f t="shared" si="35"/>
        <v>0</v>
      </c>
      <c r="O71" s="1720">
        <f t="shared" si="35"/>
        <v>0</v>
      </c>
      <c r="P71" s="1712"/>
      <c r="Q71" s="1719">
        <f t="shared" si="31"/>
        <v>0</v>
      </c>
      <c r="R71" s="1696"/>
      <c r="S71" s="1639"/>
    </row>
    <row r="72" spans="1:19" ht="18" customHeight="1" thickBot="1">
      <c r="A72" s="1639"/>
      <c r="B72" s="3844"/>
      <c r="C72" s="1645" t="s">
        <v>1261</v>
      </c>
      <c r="D72" s="1695">
        <f t="shared" ref="D72:O72" si="36">D46-D66</f>
        <v>0</v>
      </c>
      <c r="E72" s="1694">
        <f t="shared" si="36"/>
        <v>0</v>
      </c>
      <c r="F72" s="1694">
        <f t="shared" si="36"/>
        <v>0</v>
      </c>
      <c r="G72" s="1694">
        <f t="shared" si="36"/>
        <v>0</v>
      </c>
      <c r="H72" s="1694">
        <f t="shared" si="36"/>
        <v>0</v>
      </c>
      <c r="I72" s="1694">
        <f t="shared" si="36"/>
        <v>0</v>
      </c>
      <c r="J72" s="1694">
        <f t="shared" si="36"/>
        <v>0</v>
      </c>
      <c r="K72" s="1694">
        <f t="shared" si="36"/>
        <v>0</v>
      </c>
      <c r="L72" s="1694">
        <f t="shared" si="36"/>
        <v>0</v>
      </c>
      <c r="M72" s="1694">
        <f t="shared" si="36"/>
        <v>0</v>
      </c>
      <c r="N72" s="1694">
        <f t="shared" si="36"/>
        <v>0</v>
      </c>
      <c r="O72" s="2336">
        <f t="shared" si="36"/>
        <v>0</v>
      </c>
      <c r="P72" s="1712"/>
      <c r="Q72" s="1717">
        <f t="shared" si="31"/>
        <v>0</v>
      </c>
      <c r="R72" s="1692">
        <f>SUM(Q71:Q72)</f>
        <v>0</v>
      </c>
      <c r="S72" s="1639"/>
    </row>
    <row r="73" spans="1:19" ht="23.25" customHeight="1">
      <c r="A73" s="1639"/>
      <c r="B73" s="3850" t="s">
        <v>1272</v>
      </c>
      <c r="C73" s="1654" t="s">
        <v>1168</v>
      </c>
      <c r="D73" s="1716">
        <f t="shared" ref="D73:O73" si="37">IF(SUM(D$67:D$72)=0,0,((D67/SUM(D$67:D$72))))</f>
        <v>0</v>
      </c>
      <c r="E73" s="1715">
        <f t="shared" si="37"/>
        <v>0</v>
      </c>
      <c r="F73" s="1715">
        <f t="shared" si="37"/>
        <v>0</v>
      </c>
      <c r="G73" s="1715">
        <f t="shared" si="37"/>
        <v>0</v>
      </c>
      <c r="H73" s="1715">
        <f t="shared" si="37"/>
        <v>0</v>
      </c>
      <c r="I73" s="1715">
        <f t="shared" si="37"/>
        <v>0</v>
      </c>
      <c r="J73" s="1715">
        <f t="shared" si="37"/>
        <v>0</v>
      </c>
      <c r="K73" s="1715">
        <f t="shared" si="37"/>
        <v>0</v>
      </c>
      <c r="L73" s="1715">
        <f t="shared" si="37"/>
        <v>0</v>
      </c>
      <c r="M73" s="1715">
        <f t="shared" si="37"/>
        <v>0</v>
      </c>
      <c r="N73" s="1715">
        <f t="shared" si="37"/>
        <v>0</v>
      </c>
      <c r="O73" s="1744">
        <f t="shared" si="37"/>
        <v>0</v>
      </c>
      <c r="P73" s="2332"/>
      <c r="Q73" s="3845"/>
      <c r="R73" s="1639"/>
      <c r="S73" s="1639"/>
    </row>
    <row r="74" spans="1:19" ht="24" customHeight="1">
      <c r="A74" s="1639"/>
      <c r="B74" s="3851"/>
      <c r="C74" s="1654" t="s">
        <v>1510</v>
      </c>
      <c r="D74" s="1714">
        <f t="shared" ref="D74:O74" si="38">IF(SUM(D$67:D$72)=0,0,((D68/SUM(D$67:D$72))))</f>
        <v>0</v>
      </c>
      <c r="E74" s="1713">
        <f t="shared" si="38"/>
        <v>0</v>
      </c>
      <c r="F74" s="1713">
        <f t="shared" si="38"/>
        <v>0</v>
      </c>
      <c r="G74" s="1713">
        <f t="shared" si="38"/>
        <v>0</v>
      </c>
      <c r="H74" s="1713">
        <f t="shared" si="38"/>
        <v>0</v>
      </c>
      <c r="I74" s="1713">
        <f t="shared" si="38"/>
        <v>0</v>
      </c>
      <c r="J74" s="1713">
        <f t="shared" si="38"/>
        <v>0</v>
      </c>
      <c r="K74" s="1713">
        <f t="shared" si="38"/>
        <v>0</v>
      </c>
      <c r="L74" s="1713">
        <f t="shared" si="38"/>
        <v>0</v>
      </c>
      <c r="M74" s="1713">
        <f t="shared" si="38"/>
        <v>0</v>
      </c>
      <c r="N74" s="1713">
        <f t="shared" si="38"/>
        <v>0</v>
      </c>
      <c r="O74" s="2334">
        <f t="shared" si="38"/>
        <v>0</v>
      </c>
      <c r="P74" s="2332"/>
      <c r="Q74" s="3846"/>
      <c r="R74" s="1639"/>
      <c r="S74" s="1639"/>
    </row>
    <row r="75" spans="1:19" ht="18.75" customHeight="1">
      <c r="A75" s="1639"/>
      <c r="B75" s="3851"/>
      <c r="C75" s="2345" t="s">
        <v>96</v>
      </c>
      <c r="D75" s="1714">
        <f t="shared" ref="D75:O75" si="39">IF(SUM(D$67:D$72)=0,0,((D69/SUM(D$67:D$72))))</f>
        <v>0</v>
      </c>
      <c r="E75" s="1713">
        <f t="shared" si="39"/>
        <v>0</v>
      </c>
      <c r="F75" s="1713">
        <f t="shared" si="39"/>
        <v>0</v>
      </c>
      <c r="G75" s="1713">
        <f t="shared" si="39"/>
        <v>0</v>
      </c>
      <c r="H75" s="1713">
        <f t="shared" si="39"/>
        <v>0</v>
      </c>
      <c r="I75" s="1713">
        <f t="shared" si="39"/>
        <v>0</v>
      </c>
      <c r="J75" s="1713">
        <f t="shared" si="39"/>
        <v>0</v>
      </c>
      <c r="K75" s="1713">
        <f t="shared" si="39"/>
        <v>0</v>
      </c>
      <c r="L75" s="1713">
        <f t="shared" si="39"/>
        <v>0</v>
      </c>
      <c r="M75" s="1713">
        <f t="shared" si="39"/>
        <v>0</v>
      </c>
      <c r="N75" s="1713">
        <f t="shared" si="39"/>
        <v>0</v>
      </c>
      <c r="O75" s="2334">
        <f t="shared" si="39"/>
        <v>0</v>
      </c>
      <c r="P75" s="2332"/>
      <c r="Q75" s="3846"/>
      <c r="R75" s="1639"/>
      <c r="S75" s="1639"/>
    </row>
    <row r="76" spans="1:19" ht="18.75" customHeight="1">
      <c r="A76" s="1639"/>
      <c r="B76" s="3851"/>
      <c r="C76" s="2345" t="s">
        <v>1150</v>
      </c>
      <c r="D76" s="1714">
        <f t="shared" ref="D76:O76" si="40">IF(SUM(D$67:D$72)=0,0,((D70/SUM(D$67:D$72))))</f>
        <v>0</v>
      </c>
      <c r="E76" s="1713">
        <f t="shared" si="40"/>
        <v>0</v>
      </c>
      <c r="F76" s="1713">
        <f t="shared" si="40"/>
        <v>0</v>
      </c>
      <c r="G76" s="1713">
        <f t="shared" si="40"/>
        <v>0</v>
      </c>
      <c r="H76" s="1713">
        <f t="shared" si="40"/>
        <v>0</v>
      </c>
      <c r="I76" s="1713">
        <f t="shared" si="40"/>
        <v>0</v>
      </c>
      <c r="J76" s="1713">
        <f t="shared" si="40"/>
        <v>0</v>
      </c>
      <c r="K76" s="1713">
        <f t="shared" si="40"/>
        <v>0</v>
      </c>
      <c r="L76" s="1713">
        <f t="shared" si="40"/>
        <v>0</v>
      </c>
      <c r="M76" s="1713">
        <f t="shared" si="40"/>
        <v>0</v>
      </c>
      <c r="N76" s="1713">
        <f t="shared" si="40"/>
        <v>0</v>
      </c>
      <c r="O76" s="2334">
        <f t="shared" si="40"/>
        <v>0</v>
      </c>
      <c r="P76" s="2332"/>
      <c r="Q76" s="3846"/>
      <c r="R76" s="1639"/>
      <c r="S76" s="1639"/>
    </row>
    <row r="77" spans="1:19" ht="21" customHeight="1">
      <c r="A77" s="1639"/>
      <c r="B77" s="3851"/>
      <c r="C77" s="1645" t="s">
        <v>1262</v>
      </c>
      <c r="D77" s="1714">
        <f t="shared" ref="D77:O77" si="41">IF(SUM(D$67:D$72)=0,0,((D71/SUM(D$67:D$72))))</f>
        <v>0</v>
      </c>
      <c r="E77" s="1713">
        <f t="shared" si="41"/>
        <v>0</v>
      </c>
      <c r="F77" s="1713">
        <f t="shared" si="41"/>
        <v>0</v>
      </c>
      <c r="G77" s="1713">
        <f t="shared" si="41"/>
        <v>0</v>
      </c>
      <c r="H77" s="1713">
        <f t="shared" si="41"/>
        <v>0</v>
      </c>
      <c r="I77" s="1713">
        <f t="shared" si="41"/>
        <v>0</v>
      </c>
      <c r="J77" s="1713">
        <f t="shared" si="41"/>
        <v>0</v>
      </c>
      <c r="K77" s="1713">
        <f t="shared" si="41"/>
        <v>0</v>
      </c>
      <c r="L77" s="1713">
        <f t="shared" si="41"/>
        <v>0</v>
      </c>
      <c r="M77" s="1713">
        <f t="shared" si="41"/>
        <v>0</v>
      </c>
      <c r="N77" s="1713">
        <f t="shared" si="41"/>
        <v>0</v>
      </c>
      <c r="O77" s="2334">
        <f t="shared" si="41"/>
        <v>0</v>
      </c>
      <c r="P77" s="2332"/>
      <c r="Q77" s="3846"/>
      <c r="R77" s="1639"/>
      <c r="S77" s="1639"/>
    </row>
    <row r="78" spans="1:19" ht="19.5" customHeight="1" thickBot="1">
      <c r="A78" s="1639"/>
      <c r="B78" s="3851"/>
      <c r="C78" s="1645" t="s">
        <v>1261</v>
      </c>
      <c r="D78" s="1711">
        <f t="shared" ref="D78:O78" si="42">IF(SUM(D$67:D$72)=0,0,((D72/SUM(D$67:D$72))))</f>
        <v>0</v>
      </c>
      <c r="E78" s="1710">
        <f t="shared" si="42"/>
        <v>0</v>
      </c>
      <c r="F78" s="1710">
        <f t="shared" si="42"/>
        <v>0</v>
      </c>
      <c r="G78" s="1710">
        <f t="shared" si="42"/>
        <v>0</v>
      </c>
      <c r="H78" s="1710">
        <f t="shared" si="42"/>
        <v>0</v>
      </c>
      <c r="I78" s="1710">
        <f t="shared" si="42"/>
        <v>0</v>
      </c>
      <c r="J78" s="1710">
        <f t="shared" si="42"/>
        <v>0</v>
      </c>
      <c r="K78" s="1710">
        <f t="shared" si="42"/>
        <v>0</v>
      </c>
      <c r="L78" s="1710">
        <f t="shared" si="42"/>
        <v>0</v>
      </c>
      <c r="M78" s="1710">
        <f t="shared" si="42"/>
        <v>0</v>
      </c>
      <c r="N78" s="1710">
        <f t="shared" si="42"/>
        <v>0</v>
      </c>
      <c r="O78" s="2335">
        <f t="shared" si="42"/>
        <v>0</v>
      </c>
      <c r="P78" s="2333"/>
      <c r="Q78" s="3847"/>
      <c r="R78" s="1639"/>
      <c r="S78" s="1639"/>
    </row>
    <row r="79" spans="1:19" ht="24.75" customHeight="1" thickBot="1">
      <c r="A79" s="1639"/>
      <c r="B79" s="3839" t="s">
        <v>1271</v>
      </c>
      <c r="C79" s="3840"/>
      <c r="D79" s="3840"/>
      <c r="E79" s="3840"/>
      <c r="F79" s="3840"/>
      <c r="G79" s="3840"/>
      <c r="H79" s="3840"/>
      <c r="I79" s="3840"/>
      <c r="J79" s="3840"/>
      <c r="K79" s="3840"/>
      <c r="L79" s="3840"/>
      <c r="M79" s="3840"/>
      <c r="N79" s="3840"/>
      <c r="O79" s="3840"/>
      <c r="P79" s="3840"/>
      <c r="Q79" s="3841"/>
      <c r="R79" s="1709"/>
      <c r="S79" s="1639"/>
    </row>
    <row r="80" spans="1:19" ht="17.100000000000001" customHeight="1" thickBot="1">
      <c r="A80" s="1639"/>
      <c r="B80" s="3842" t="s">
        <v>1270</v>
      </c>
      <c r="C80" s="1654" t="s">
        <v>1168</v>
      </c>
      <c r="D80" s="1708">
        <f>IF('Potable Water Calculator-Part2'!$N$28,D73,0)</f>
        <v>0</v>
      </c>
      <c r="E80" s="1707">
        <f>IF('Potable Water Calculator-Part2'!$N$28,E73,0)</f>
        <v>0</v>
      </c>
      <c r="F80" s="1707">
        <f>IF('Potable Water Calculator-Part2'!$N$28,F73,0)</f>
        <v>0</v>
      </c>
      <c r="G80" s="1707">
        <f>IF('Potable Water Calculator-Part2'!$N$28,G73,0)</f>
        <v>0</v>
      </c>
      <c r="H80" s="1707">
        <f>IF('Potable Water Calculator-Part2'!$N$28,H73,0)</f>
        <v>0</v>
      </c>
      <c r="I80" s="1707">
        <f>IF('Potable Water Calculator-Part2'!$N$28,I73,0)</f>
        <v>0</v>
      </c>
      <c r="J80" s="1707">
        <f>IF('Potable Water Calculator-Part2'!$N$28,J73,0)</f>
        <v>0</v>
      </c>
      <c r="K80" s="1707">
        <f>IF('Potable Water Calculator-Part2'!$N$28,K73,0)</f>
        <v>0</v>
      </c>
      <c r="L80" s="1707">
        <f>IF('Potable Water Calculator-Part2'!$N$28,L73,0)</f>
        <v>0</v>
      </c>
      <c r="M80" s="1707">
        <f>IF('Potable Water Calculator-Part2'!$N$28,M73,0)</f>
        <v>0</v>
      </c>
      <c r="N80" s="1707">
        <f>IF('Potable Water Calculator-Part2'!$N$28,N73,0)</f>
        <v>0</v>
      </c>
      <c r="O80" s="1706">
        <f>IF('Potable Water Calculator-Part2'!$N$28,O73,0)</f>
        <v>0</v>
      </c>
      <c r="P80" s="1705"/>
      <c r="Q80" s="3845"/>
      <c r="R80" s="1696"/>
      <c r="S80" s="1639"/>
    </row>
    <row r="81" spans="1:19" ht="17.100000000000001" customHeight="1">
      <c r="A81" s="1639"/>
      <c r="B81" s="3843"/>
      <c r="C81" s="1654" t="s">
        <v>1510</v>
      </c>
      <c r="D81" s="1703">
        <f>IF('Potable Water Calculator-Part2'!$N$29,(D74*'Potable Water Calculator-Part2'!$AG$64),0)</f>
        <v>0</v>
      </c>
      <c r="E81" s="1703">
        <f>IF('Potable Water Calculator-Part2'!$N$29,(E74*'Potable Water Calculator-Part2'!$AG$64),0)</f>
        <v>0</v>
      </c>
      <c r="F81" s="1703">
        <f>IF('Potable Water Calculator-Part2'!$N$29,(F74*'Potable Water Calculator-Part2'!$AG$64),0)</f>
        <v>0</v>
      </c>
      <c r="G81" s="1703">
        <f>IF('Potable Water Calculator-Part2'!$N$29,(G74*'Potable Water Calculator-Part2'!$AG$64),0)</f>
        <v>0</v>
      </c>
      <c r="H81" s="1703">
        <f>IF('Potable Water Calculator-Part2'!$N$29,(H74*'Potable Water Calculator-Part2'!$AG$64),0)</f>
        <v>0</v>
      </c>
      <c r="I81" s="1703">
        <f>IF('Potable Water Calculator-Part2'!$N$29,(I74*'Potable Water Calculator-Part2'!$AG$64),0)</f>
        <v>0</v>
      </c>
      <c r="J81" s="1703">
        <f>IF('Potable Water Calculator-Part2'!$N$29,(J74*'Potable Water Calculator-Part2'!$AG$64),0)</f>
        <v>0</v>
      </c>
      <c r="K81" s="1703">
        <f>IF('Potable Water Calculator-Part2'!$N$29,(K74*'Potable Water Calculator-Part2'!$AG$64),0)</f>
        <v>0</v>
      </c>
      <c r="L81" s="1703">
        <f>IF('Potable Water Calculator-Part2'!$N$29,(L74*'Potable Water Calculator-Part2'!$AG$64),0)</f>
        <v>0</v>
      </c>
      <c r="M81" s="1703">
        <f>IF('Potable Water Calculator-Part2'!$N$29,(M74*'Potable Water Calculator-Part2'!$AG$64),0)</f>
        <v>0</v>
      </c>
      <c r="N81" s="1703">
        <f>IF('Potable Water Calculator-Part2'!$N$29,(N74*'Potable Water Calculator-Part2'!$AG$64),0)</f>
        <v>0</v>
      </c>
      <c r="O81" s="1703">
        <f>IF('Potable Water Calculator-Part2'!$N$29,(O74*'Potable Water Calculator-Part2'!$AG$64),0)</f>
        <v>0</v>
      </c>
      <c r="P81" s="1676"/>
      <c r="Q81" s="3846"/>
      <c r="R81" s="1696"/>
      <c r="S81" s="1639"/>
    </row>
    <row r="82" spans="1:19" ht="18" customHeight="1">
      <c r="A82" s="1639"/>
      <c r="B82" s="3843"/>
      <c r="C82" s="2345" t="s">
        <v>96</v>
      </c>
      <c r="D82" s="1703">
        <f>IF('Potable Water Calculator-Part2'!$M$29,(D75*'Potable Water Calculator-Part2'!$AF$64),0)</f>
        <v>0</v>
      </c>
      <c r="E82" s="1703">
        <f>IF('Potable Water Calculator-Part2'!$M$29,(E75*'Potable Water Calculator-Part2'!$AF$64),0)</f>
        <v>0</v>
      </c>
      <c r="F82" s="1703">
        <f>IF('Potable Water Calculator-Part2'!$M$29,(F75*'Potable Water Calculator-Part2'!$AF$64),0)</f>
        <v>0</v>
      </c>
      <c r="G82" s="1703">
        <f>IF('Potable Water Calculator-Part2'!$M$29,(G75*'Potable Water Calculator-Part2'!$AF$64),0)</f>
        <v>0</v>
      </c>
      <c r="H82" s="1703">
        <f>IF('Potable Water Calculator-Part2'!$M$29,(H75*'Potable Water Calculator-Part2'!$AF$64),0)</f>
        <v>0</v>
      </c>
      <c r="I82" s="1703">
        <f>IF('Potable Water Calculator-Part2'!$M$29,(I75*'Potable Water Calculator-Part2'!$AF$64),0)</f>
        <v>0</v>
      </c>
      <c r="J82" s="1703">
        <f>IF('Potable Water Calculator-Part2'!$M$29,(J75*'Potable Water Calculator-Part2'!$AF$64),0)</f>
        <v>0</v>
      </c>
      <c r="K82" s="1703">
        <f>IF('Potable Water Calculator-Part2'!$M$29,(K75*'Potable Water Calculator-Part2'!$AF$64),0)</f>
        <v>0</v>
      </c>
      <c r="L82" s="1703">
        <f>IF('Potable Water Calculator-Part2'!$M$29,(L75*'Potable Water Calculator-Part2'!$AF$64),0)</f>
        <v>0</v>
      </c>
      <c r="M82" s="1703">
        <f>IF('Potable Water Calculator-Part2'!$M$29,(M75*'Potable Water Calculator-Part2'!$AF$64),0)</f>
        <v>0</v>
      </c>
      <c r="N82" s="1703">
        <f>IF('Potable Water Calculator-Part2'!$M$29,(N75*'Potable Water Calculator-Part2'!$AF$64),0)</f>
        <v>0</v>
      </c>
      <c r="O82" s="1703">
        <f>IF('Potable Water Calculator-Part2'!$M$29,(O75*'Potable Water Calculator-Part2'!$AF$64),0)</f>
        <v>0</v>
      </c>
      <c r="P82" s="1641"/>
      <c r="Q82" s="3846"/>
      <c r="R82" s="1696"/>
      <c r="S82" s="1639"/>
    </row>
    <row r="83" spans="1:19" ht="18" customHeight="1">
      <c r="A83" s="1639"/>
      <c r="B83" s="3843"/>
      <c r="C83" s="2345" t="s">
        <v>1150</v>
      </c>
      <c r="D83" s="1703">
        <f>IF('Potable Water Calculator-Part2'!$M$30,(D76*'Potable Water Calculator-Part2'!$AE$64),0)</f>
        <v>0</v>
      </c>
      <c r="E83" s="1703">
        <f>IF('Potable Water Calculator-Part2'!$M$30,(E76*'Potable Water Calculator-Part2'!$AE$64),0)</f>
        <v>0</v>
      </c>
      <c r="F83" s="1703">
        <f>IF('Potable Water Calculator-Part2'!$M$30,(F76*'Potable Water Calculator-Part2'!$AE$64),0)</f>
        <v>0</v>
      </c>
      <c r="G83" s="1703">
        <f>IF('Potable Water Calculator-Part2'!$M$30,(G76*'Potable Water Calculator-Part2'!$AE$64),0)</f>
        <v>0</v>
      </c>
      <c r="H83" s="1703">
        <f>IF('Potable Water Calculator-Part2'!$M$30,(H76*'Potable Water Calculator-Part2'!$AE$64),0)</f>
        <v>0</v>
      </c>
      <c r="I83" s="1703">
        <f>IF('Potable Water Calculator-Part2'!$M$30,(I76*'Potable Water Calculator-Part2'!$AE$64),0)</f>
        <v>0</v>
      </c>
      <c r="J83" s="1703">
        <f>IF('Potable Water Calculator-Part2'!$M$30,(J76*'Potable Water Calculator-Part2'!$AE$64),0)</f>
        <v>0</v>
      </c>
      <c r="K83" s="1703">
        <f>IF('Potable Water Calculator-Part2'!$M$30,(K76*'Potable Water Calculator-Part2'!$AE$64),0)</f>
        <v>0</v>
      </c>
      <c r="L83" s="1703">
        <f>IF('Potable Water Calculator-Part2'!$M$30,(L76*'Potable Water Calculator-Part2'!$AE$64),0)</f>
        <v>0</v>
      </c>
      <c r="M83" s="1703">
        <f>IF('Potable Water Calculator-Part2'!$M$30,(M76*'Potable Water Calculator-Part2'!$AE$64),0)</f>
        <v>0</v>
      </c>
      <c r="N83" s="1703">
        <f>IF('Potable Water Calculator-Part2'!$M$30,(N76*'Potable Water Calculator-Part2'!$AE$64),0)</f>
        <v>0</v>
      </c>
      <c r="O83" s="1703">
        <f>IF('Potable Water Calculator-Part2'!$M$30,(O76*'Potable Water Calculator-Part2'!$AE$64),0)</f>
        <v>0</v>
      </c>
      <c r="P83" s="1641"/>
      <c r="Q83" s="3846"/>
      <c r="R83" s="1696"/>
      <c r="S83" s="1639"/>
    </row>
    <row r="84" spans="1:19" ht="17.100000000000001" customHeight="1">
      <c r="A84" s="1639"/>
      <c r="B84" s="3843"/>
      <c r="C84" s="1645" t="s">
        <v>1262</v>
      </c>
      <c r="D84" s="1704">
        <f>IF('Potable Water Calculator-Part2'!$M$28,D77,0)</f>
        <v>0</v>
      </c>
      <c r="E84" s="1703">
        <f>IF('Potable Water Calculator-Part2'!$M$28,E77,0)</f>
        <v>0</v>
      </c>
      <c r="F84" s="1703">
        <f>IF('Potable Water Calculator-Part2'!$M$28,F77,0)</f>
        <v>0</v>
      </c>
      <c r="G84" s="1703">
        <f>IF('Potable Water Calculator-Part2'!$M$28,G77,0)</f>
        <v>0</v>
      </c>
      <c r="H84" s="1703">
        <f>IF('Potable Water Calculator-Part2'!$M$28,H77,0)</f>
        <v>0</v>
      </c>
      <c r="I84" s="1703">
        <f>IF('Potable Water Calculator-Part2'!$M$28,I77,0)</f>
        <v>0</v>
      </c>
      <c r="J84" s="1703">
        <f>IF('Potable Water Calculator-Part2'!$M$28,J77,0)</f>
        <v>0</v>
      </c>
      <c r="K84" s="1703">
        <f>IF('Potable Water Calculator-Part2'!$M$28,K77,0)</f>
        <v>0</v>
      </c>
      <c r="L84" s="1703">
        <f>IF('Potable Water Calculator-Part2'!$M$28,L77,0)</f>
        <v>0</v>
      </c>
      <c r="M84" s="1703">
        <f>IF('Potable Water Calculator-Part2'!$M$28,M77,0)</f>
        <v>0</v>
      </c>
      <c r="N84" s="1703">
        <f>IF('Potable Water Calculator-Part2'!$M$28,N77,0)</f>
        <v>0</v>
      </c>
      <c r="O84" s="1702">
        <f>IF('Potable Water Calculator-Part2'!$M$28,O77,0)</f>
        <v>0</v>
      </c>
      <c r="P84" s="1641"/>
      <c r="Q84" s="3846"/>
      <c r="R84" s="1696"/>
      <c r="S84" s="1639"/>
    </row>
    <row r="85" spans="1:19" ht="17.100000000000001" customHeight="1" thickBot="1">
      <c r="A85" s="1639"/>
      <c r="B85" s="3844"/>
      <c r="C85" s="1645" t="s">
        <v>1261</v>
      </c>
      <c r="D85" s="1701">
        <f>IF('Potable Water Calculator-Part2'!$N$30,D78,0)</f>
        <v>0</v>
      </c>
      <c r="E85" s="1700">
        <f>IF('Potable Water Calculator-Part2'!$N$30,E78,0)</f>
        <v>0</v>
      </c>
      <c r="F85" s="1700">
        <f>IF('Potable Water Calculator-Part2'!$N$30,F78,0)</f>
        <v>0</v>
      </c>
      <c r="G85" s="1700">
        <f>IF('Potable Water Calculator-Part2'!$N$30,G78,0)</f>
        <v>0</v>
      </c>
      <c r="H85" s="1700">
        <f>IF('Potable Water Calculator-Part2'!$N$30,H78,0)</f>
        <v>0</v>
      </c>
      <c r="I85" s="1700">
        <f>IF('Potable Water Calculator-Part2'!$N$30,I78,0)</f>
        <v>0</v>
      </c>
      <c r="J85" s="1700">
        <f>IF('Potable Water Calculator-Part2'!$N$30,J78,0)</f>
        <v>0</v>
      </c>
      <c r="K85" s="1700">
        <f>IF('Potable Water Calculator-Part2'!$N$30,K78,0)</f>
        <v>0</v>
      </c>
      <c r="L85" s="1700">
        <f>IF('Potable Water Calculator-Part2'!$N$30,L78,0)</f>
        <v>0</v>
      </c>
      <c r="M85" s="1700">
        <f>IF('Potable Water Calculator-Part2'!$N$30,M78,0)</f>
        <v>0</v>
      </c>
      <c r="N85" s="1700">
        <f>IF('Potable Water Calculator-Part2'!$N$30,N78,0)</f>
        <v>0</v>
      </c>
      <c r="O85" s="1699">
        <f>IF('Potable Water Calculator-Part2'!$N$30,O78,0)</f>
        <v>0</v>
      </c>
      <c r="P85" s="1641"/>
      <c r="Q85" s="3847"/>
      <c r="R85" s="1696"/>
      <c r="S85" s="1639"/>
    </row>
    <row r="86" spans="1:19" ht="17.100000000000001" customHeight="1">
      <c r="A86" s="1639"/>
      <c r="B86" s="3842" t="s">
        <v>1269</v>
      </c>
      <c r="C86" s="1654" t="s">
        <v>1168</v>
      </c>
      <c r="D86" s="1658">
        <f t="shared" ref="D86:O86" si="43">(SUM(D$67:D$72)*D80)</f>
        <v>0</v>
      </c>
      <c r="E86" s="1657">
        <f t="shared" si="43"/>
        <v>0</v>
      </c>
      <c r="F86" s="1657">
        <f t="shared" si="43"/>
        <v>0</v>
      </c>
      <c r="G86" s="1657">
        <f t="shared" si="43"/>
        <v>0</v>
      </c>
      <c r="H86" s="1657">
        <f t="shared" si="43"/>
        <v>0</v>
      </c>
      <c r="I86" s="1657">
        <f t="shared" si="43"/>
        <v>0</v>
      </c>
      <c r="J86" s="1657">
        <f t="shared" si="43"/>
        <v>0</v>
      </c>
      <c r="K86" s="1657">
        <f t="shared" si="43"/>
        <v>0</v>
      </c>
      <c r="L86" s="1657">
        <f t="shared" si="43"/>
        <v>0</v>
      </c>
      <c r="M86" s="1657">
        <f t="shared" si="43"/>
        <v>0</v>
      </c>
      <c r="N86" s="1657">
        <f t="shared" si="43"/>
        <v>0</v>
      </c>
      <c r="O86" s="1656">
        <f t="shared" si="43"/>
        <v>0</v>
      </c>
      <c r="P86" s="1641"/>
      <c r="Q86" s="1655">
        <f t="shared" ref="Q86:Q93" si="44">SUM(D86:O86)</f>
        <v>0</v>
      </c>
      <c r="R86" s="1698">
        <f>IF($Q$6+$Q$7=0,0,(Q86/($Q$6+$Q$7)))</f>
        <v>0</v>
      </c>
      <c r="S86" s="1639"/>
    </row>
    <row r="87" spans="1:19" ht="17.100000000000001" customHeight="1" thickBot="1">
      <c r="A87" s="1639"/>
      <c r="B87" s="3843"/>
      <c r="C87" s="1654" t="s">
        <v>1510</v>
      </c>
      <c r="D87" s="1653">
        <f t="shared" ref="D87:O87" si="45">(SUM(D$67:D$72)*D81)</f>
        <v>0</v>
      </c>
      <c r="E87" s="1652">
        <f t="shared" si="45"/>
        <v>0</v>
      </c>
      <c r="F87" s="1652">
        <f t="shared" si="45"/>
        <v>0</v>
      </c>
      <c r="G87" s="1652">
        <f t="shared" si="45"/>
        <v>0</v>
      </c>
      <c r="H87" s="1652">
        <f t="shared" si="45"/>
        <v>0</v>
      </c>
      <c r="I87" s="1652">
        <f t="shared" si="45"/>
        <v>0</v>
      </c>
      <c r="J87" s="1652">
        <f t="shared" si="45"/>
        <v>0</v>
      </c>
      <c r="K87" s="1652">
        <f t="shared" si="45"/>
        <v>0</v>
      </c>
      <c r="L87" s="1652">
        <f t="shared" si="45"/>
        <v>0</v>
      </c>
      <c r="M87" s="1652">
        <f t="shared" si="45"/>
        <v>0</v>
      </c>
      <c r="N87" s="1652">
        <f t="shared" si="45"/>
        <v>0</v>
      </c>
      <c r="O87" s="1651">
        <f t="shared" si="45"/>
        <v>0</v>
      </c>
      <c r="P87" s="1641"/>
      <c r="Q87" s="1650">
        <f t="shared" si="44"/>
        <v>0</v>
      </c>
      <c r="R87" s="1698">
        <f>IF($Q$8+$Q$9=0,0,(Q87/($Q$8+$Q$9)))</f>
        <v>0</v>
      </c>
      <c r="S87" s="1639"/>
    </row>
    <row r="88" spans="1:19" ht="17.100000000000001" customHeight="1" thickBot="1">
      <c r="A88" s="1639"/>
      <c r="B88" s="3843"/>
      <c r="C88" s="2345" t="s">
        <v>96</v>
      </c>
      <c r="D88" s="2346">
        <f t="shared" ref="D88:O88" si="46">(SUM(D$67:D$72)*D82)</f>
        <v>0</v>
      </c>
      <c r="E88" s="2347">
        <f t="shared" si="46"/>
        <v>0</v>
      </c>
      <c r="F88" s="2347">
        <f t="shared" si="46"/>
        <v>0</v>
      </c>
      <c r="G88" s="2347">
        <f t="shared" si="46"/>
        <v>0</v>
      </c>
      <c r="H88" s="2347">
        <f t="shared" si="46"/>
        <v>0</v>
      </c>
      <c r="I88" s="2347">
        <f t="shared" si="46"/>
        <v>0</v>
      </c>
      <c r="J88" s="2347">
        <f t="shared" si="46"/>
        <v>0</v>
      </c>
      <c r="K88" s="2347">
        <f t="shared" si="46"/>
        <v>0</v>
      </c>
      <c r="L88" s="2347">
        <f t="shared" si="46"/>
        <v>0</v>
      </c>
      <c r="M88" s="2347">
        <f t="shared" si="46"/>
        <v>0</v>
      </c>
      <c r="N88" s="2347">
        <f t="shared" si="46"/>
        <v>0</v>
      </c>
      <c r="O88" s="2348">
        <f t="shared" si="46"/>
        <v>0</v>
      </c>
      <c r="P88" s="1641"/>
      <c r="Q88" s="2374">
        <f t="shared" si="44"/>
        <v>0</v>
      </c>
      <c r="R88" s="2353"/>
      <c r="S88" s="1639"/>
    </row>
    <row r="89" spans="1:19" ht="17.100000000000001" customHeight="1" thickBot="1">
      <c r="A89" s="1639"/>
      <c r="B89" s="3843"/>
      <c r="C89" s="2345" t="s">
        <v>1150</v>
      </c>
      <c r="D89" s="2346">
        <f t="shared" ref="D89:O89" si="47">(SUM(D$67:D$72)*D83)</f>
        <v>0</v>
      </c>
      <c r="E89" s="2347">
        <f t="shared" si="47"/>
        <v>0</v>
      </c>
      <c r="F89" s="2347">
        <f t="shared" si="47"/>
        <v>0</v>
      </c>
      <c r="G89" s="2347">
        <f t="shared" si="47"/>
        <v>0</v>
      </c>
      <c r="H89" s="2347">
        <f t="shared" si="47"/>
        <v>0</v>
      </c>
      <c r="I89" s="2347">
        <f t="shared" si="47"/>
        <v>0</v>
      </c>
      <c r="J89" s="2347">
        <f t="shared" si="47"/>
        <v>0</v>
      </c>
      <c r="K89" s="2347">
        <f t="shared" si="47"/>
        <v>0</v>
      </c>
      <c r="L89" s="2347">
        <f t="shared" si="47"/>
        <v>0</v>
      </c>
      <c r="M89" s="2347">
        <f t="shared" si="47"/>
        <v>0</v>
      </c>
      <c r="N89" s="2347">
        <f t="shared" si="47"/>
        <v>0</v>
      </c>
      <c r="O89" s="2348">
        <f t="shared" si="47"/>
        <v>0</v>
      </c>
      <c r="P89" s="1641"/>
      <c r="Q89" s="2374">
        <f>SUM(D89:O89)</f>
        <v>0</v>
      </c>
      <c r="R89" s="1697">
        <f>SUM(Q86:Q89)</f>
        <v>0</v>
      </c>
      <c r="S89" s="1639"/>
    </row>
    <row r="90" spans="1:19" ht="17.100000000000001" customHeight="1" thickBot="1">
      <c r="A90" s="1639"/>
      <c r="B90" s="3843"/>
      <c r="C90" s="1645" t="s">
        <v>1262</v>
      </c>
      <c r="D90" s="1649">
        <f t="shared" ref="D90:O90" si="48">(SUM(D$67:D$72)*D84)</f>
        <v>0</v>
      </c>
      <c r="E90" s="1648">
        <f t="shared" si="48"/>
        <v>0</v>
      </c>
      <c r="F90" s="1648">
        <f t="shared" si="48"/>
        <v>0</v>
      </c>
      <c r="G90" s="1648">
        <f t="shared" si="48"/>
        <v>0</v>
      </c>
      <c r="H90" s="1648">
        <f t="shared" si="48"/>
        <v>0</v>
      </c>
      <c r="I90" s="1648">
        <f t="shared" si="48"/>
        <v>0</v>
      </c>
      <c r="J90" s="1648">
        <f t="shared" si="48"/>
        <v>0</v>
      </c>
      <c r="K90" s="1648">
        <f t="shared" si="48"/>
        <v>0</v>
      </c>
      <c r="L90" s="1648">
        <f t="shared" si="48"/>
        <v>0</v>
      </c>
      <c r="M90" s="1648">
        <f t="shared" si="48"/>
        <v>0</v>
      </c>
      <c r="N90" s="1648">
        <f t="shared" si="48"/>
        <v>0</v>
      </c>
      <c r="O90" s="1647">
        <f t="shared" si="48"/>
        <v>0</v>
      </c>
      <c r="P90" s="1641"/>
      <c r="Q90" s="1646">
        <f t="shared" si="44"/>
        <v>0</v>
      </c>
      <c r="R90" s="1696"/>
      <c r="S90" s="1639"/>
    </row>
    <row r="91" spans="1:19" ht="17.100000000000001" customHeight="1" thickBot="1">
      <c r="A91" s="1639"/>
      <c r="B91" s="3844"/>
      <c r="C91" s="1645" t="s">
        <v>1261</v>
      </c>
      <c r="D91" s="1695">
        <f t="shared" ref="D91:O91" si="49">(SUM(D$67:D$72)*D85)</f>
        <v>0</v>
      </c>
      <c r="E91" s="1694">
        <f t="shared" si="49"/>
        <v>0</v>
      </c>
      <c r="F91" s="1694">
        <f t="shared" si="49"/>
        <v>0</v>
      </c>
      <c r="G91" s="1694">
        <f t="shared" si="49"/>
        <v>0</v>
      </c>
      <c r="H91" s="1694">
        <f t="shared" si="49"/>
        <v>0</v>
      </c>
      <c r="I91" s="1694">
        <f t="shared" si="49"/>
        <v>0</v>
      </c>
      <c r="J91" s="1694">
        <f t="shared" si="49"/>
        <v>0</v>
      </c>
      <c r="K91" s="1694">
        <f t="shared" si="49"/>
        <v>0</v>
      </c>
      <c r="L91" s="1694">
        <f t="shared" si="49"/>
        <v>0</v>
      </c>
      <c r="M91" s="1694">
        <f t="shared" si="49"/>
        <v>0</v>
      </c>
      <c r="N91" s="1694">
        <f t="shared" si="49"/>
        <v>0</v>
      </c>
      <c r="O91" s="1693">
        <f t="shared" si="49"/>
        <v>0</v>
      </c>
      <c r="P91" s="1641"/>
      <c r="Q91" s="1640">
        <f t="shared" si="44"/>
        <v>0</v>
      </c>
      <c r="R91" s="1692">
        <f>SUM(Q90:Q91)</f>
        <v>0</v>
      </c>
      <c r="S91" s="1639"/>
    </row>
    <row r="92" spans="1:19" ht="27" customHeight="1" thickBot="1">
      <c r="A92" s="1639"/>
      <c r="B92" s="1687" t="s">
        <v>1268</v>
      </c>
      <c r="C92" s="1679"/>
      <c r="D92" s="1691">
        <f t="shared" ref="D92:O92" si="50">SUM(D86:D91)</f>
        <v>0</v>
      </c>
      <c r="E92" s="1690">
        <f t="shared" si="50"/>
        <v>0</v>
      </c>
      <c r="F92" s="1690">
        <f t="shared" si="50"/>
        <v>0</v>
      </c>
      <c r="G92" s="1690">
        <f t="shared" si="50"/>
        <v>0</v>
      </c>
      <c r="H92" s="1690">
        <f t="shared" si="50"/>
        <v>0</v>
      </c>
      <c r="I92" s="1690">
        <f t="shared" si="50"/>
        <v>0</v>
      </c>
      <c r="J92" s="1690">
        <f t="shared" si="50"/>
        <v>0</v>
      </c>
      <c r="K92" s="1690">
        <f t="shared" si="50"/>
        <v>0</v>
      </c>
      <c r="L92" s="1690">
        <f t="shared" si="50"/>
        <v>0</v>
      </c>
      <c r="M92" s="1690">
        <f t="shared" si="50"/>
        <v>0</v>
      </c>
      <c r="N92" s="1690">
        <f t="shared" si="50"/>
        <v>0</v>
      </c>
      <c r="O92" s="1689">
        <f t="shared" si="50"/>
        <v>0</v>
      </c>
      <c r="P92" s="1641"/>
      <c r="Q92" s="1688">
        <f t="shared" si="44"/>
        <v>0</v>
      </c>
      <c r="R92" s="1639"/>
      <c r="S92" s="1639"/>
    </row>
    <row r="93" spans="1:19" ht="27" customHeight="1" thickBot="1">
      <c r="A93" s="1639"/>
      <c r="B93" s="1687" t="s">
        <v>1267</v>
      </c>
      <c r="C93" s="1686"/>
      <c r="D93" s="1685">
        <f>'Potable Water Calculator-Part2'!R39*1000</f>
        <v>0</v>
      </c>
      <c r="E93" s="1684">
        <f>'Potable Water Calculator-Part2'!S39*1000</f>
        <v>0</v>
      </c>
      <c r="F93" s="1684">
        <f>'Potable Water Calculator-Part2'!T39*1000</f>
        <v>0</v>
      </c>
      <c r="G93" s="1684">
        <f>'Potable Water Calculator-Part2'!U39*1000</f>
        <v>0</v>
      </c>
      <c r="H93" s="1684">
        <f>'Potable Water Calculator-Part2'!V39*1000</f>
        <v>0</v>
      </c>
      <c r="I93" s="1684">
        <f>'Potable Water Calculator-Part2'!W39*1000</f>
        <v>0</v>
      </c>
      <c r="J93" s="1684">
        <f>'Potable Water Calculator-Part2'!X39*1000</f>
        <v>0</v>
      </c>
      <c r="K93" s="1684">
        <f>'Potable Water Calculator-Part2'!Y39*1000</f>
        <v>0</v>
      </c>
      <c r="L93" s="1684">
        <f>'Potable Water Calculator-Part2'!Z39*1000</f>
        <v>0</v>
      </c>
      <c r="M93" s="1684">
        <f>'Potable Water Calculator-Part2'!AA39*1000</f>
        <v>0</v>
      </c>
      <c r="N93" s="1684">
        <f>'Potable Water Calculator-Part2'!AB39*1000</f>
        <v>0</v>
      </c>
      <c r="O93" s="1683">
        <f>'Potable Water Calculator-Part2'!AC39*1000</f>
        <v>0</v>
      </c>
      <c r="P93" s="1682"/>
      <c r="Q93" s="1681">
        <f t="shared" si="44"/>
        <v>0</v>
      </c>
      <c r="R93" s="1639"/>
      <c r="S93" s="1639"/>
    </row>
    <row r="94" spans="1:19" ht="27" customHeight="1" thickBot="1">
      <c r="A94" s="1639"/>
      <c r="B94" s="1680" t="s">
        <v>1266</v>
      </c>
      <c r="C94" s="1679"/>
      <c r="D94" s="2287">
        <f>IF(D92=0,0,(D93/D92))</f>
        <v>0</v>
      </c>
      <c r="E94" s="2286">
        <f t="shared" ref="E94:O94" si="51">IF(E92=0,0,(E93/E92))</f>
        <v>0</v>
      </c>
      <c r="F94" s="2286">
        <f t="shared" si="51"/>
        <v>0</v>
      </c>
      <c r="G94" s="2286">
        <f t="shared" si="51"/>
        <v>0</v>
      </c>
      <c r="H94" s="2286">
        <f t="shared" si="51"/>
        <v>0</v>
      </c>
      <c r="I94" s="2286">
        <f t="shared" si="51"/>
        <v>0</v>
      </c>
      <c r="J94" s="2286">
        <f t="shared" si="51"/>
        <v>0</v>
      </c>
      <c r="K94" s="2286">
        <f t="shared" si="51"/>
        <v>0</v>
      </c>
      <c r="L94" s="2286">
        <f t="shared" si="51"/>
        <v>0</v>
      </c>
      <c r="M94" s="2286">
        <f t="shared" si="51"/>
        <v>0</v>
      </c>
      <c r="N94" s="2286">
        <f t="shared" si="51"/>
        <v>0</v>
      </c>
      <c r="O94" s="2288">
        <f t="shared" si="51"/>
        <v>0</v>
      </c>
      <c r="P94" s="1641"/>
      <c r="Q94" s="1678">
        <f>IF(Q92=0,0,(Q93/Q92))</f>
        <v>0</v>
      </c>
      <c r="R94" s="1639"/>
      <c r="S94" s="1639"/>
    </row>
    <row r="95" spans="1:19" ht="17.100000000000001" customHeight="1">
      <c r="A95" s="1639"/>
      <c r="B95" s="3842" t="s">
        <v>1265</v>
      </c>
      <c r="C95" s="1677" t="s">
        <v>1168</v>
      </c>
      <c r="D95" s="2289">
        <f t="shared" ref="D95:O95" si="52">IF(SUM(D$80:D$85)=0,0,(D80/(SUM(D$80:D$85)))*D$93)</f>
        <v>0</v>
      </c>
      <c r="E95" s="1657">
        <f t="shared" si="52"/>
        <v>0</v>
      </c>
      <c r="F95" s="1657">
        <f t="shared" si="52"/>
        <v>0</v>
      </c>
      <c r="G95" s="1657">
        <f t="shared" si="52"/>
        <v>0</v>
      </c>
      <c r="H95" s="1657">
        <f t="shared" si="52"/>
        <v>0</v>
      </c>
      <c r="I95" s="1657">
        <f t="shared" si="52"/>
        <v>0</v>
      </c>
      <c r="J95" s="1657">
        <f t="shared" si="52"/>
        <v>0</v>
      </c>
      <c r="K95" s="1657">
        <f t="shared" si="52"/>
        <v>0</v>
      </c>
      <c r="L95" s="1657">
        <f t="shared" si="52"/>
        <v>0</v>
      </c>
      <c r="M95" s="1657">
        <f t="shared" si="52"/>
        <v>0</v>
      </c>
      <c r="N95" s="1657">
        <f t="shared" si="52"/>
        <v>0</v>
      </c>
      <c r="O95" s="1656">
        <f t="shared" si="52"/>
        <v>0</v>
      </c>
      <c r="P95" s="1676"/>
      <c r="Q95" s="1675">
        <f t="shared" ref="Q95:Q100" si="53">SUM(D95:O95)</f>
        <v>0</v>
      </c>
      <c r="R95" s="1639"/>
      <c r="S95" s="1639"/>
    </row>
    <row r="96" spans="1:19" ht="17.100000000000001" customHeight="1">
      <c r="A96" s="1639"/>
      <c r="B96" s="3843"/>
      <c r="C96" s="1654" t="s">
        <v>1510</v>
      </c>
      <c r="D96" s="2285">
        <f t="shared" ref="D96:O96" si="54">IF(SUM(D$80:D$85)=0,0,(D81/(SUM(D$80:D$85)))*D$93)</f>
        <v>0</v>
      </c>
      <c r="E96" s="1652">
        <f t="shared" si="54"/>
        <v>0</v>
      </c>
      <c r="F96" s="1652">
        <f t="shared" si="54"/>
        <v>0</v>
      </c>
      <c r="G96" s="1652">
        <f t="shared" si="54"/>
        <v>0</v>
      </c>
      <c r="H96" s="1652">
        <f t="shared" si="54"/>
        <v>0</v>
      </c>
      <c r="I96" s="1652">
        <f t="shared" si="54"/>
        <v>0</v>
      </c>
      <c r="J96" s="1652">
        <f t="shared" si="54"/>
        <v>0</v>
      </c>
      <c r="K96" s="1652">
        <f t="shared" si="54"/>
        <v>0</v>
      </c>
      <c r="L96" s="1652">
        <f t="shared" si="54"/>
        <v>0</v>
      </c>
      <c r="M96" s="1652">
        <f t="shared" si="54"/>
        <v>0</v>
      </c>
      <c r="N96" s="1652">
        <f t="shared" si="54"/>
        <v>0</v>
      </c>
      <c r="O96" s="1652">
        <f t="shared" si="54"/>
        <v>0</v>
      </c>
      <c r="P96" s="1641"/>
      <c r="Q96" s="1674">
        <f t="shared" si="53"/>
        <v>0</v>
      </c>
      <c r="R96" s="1639"/>
      <c r="S96" s="1639"/>
    </row>
    <row r="97" spans="1:19" ht="17.100000000000001" customHeight="1">
      <c r="A97" s="1639"/>
      <c r="B97" s="3843"/>
      <c r="C97" s="2345" t="s">
        <v>96</v>
      </c>
      <c r="D97" s="2375">
        <f t="shared" ref="D97:O97" si="55">IF(SUM(D$80:D$85)=0,0,(D82/(SUM(D$80:D$85)))*D$93)</f>
        <v>0</v>
      </c>
      <c r="E97" s="2347">
        <f t="shared" si="55"/>
        <v>0</v>
      </c>
      <c r="F97" s="2347">
        <f t="shared" si="55"/>
        <v>0</v>
      </c>
      <c r="G97" s="2347">
        <f t="shared" si="55"/>
        <v>0</v>
      </c>
      <c r="H97" s="2347">
        <f t="shared" si="55"/>
        <v>0</v>
      </c>
      <c r="I97" s="2347">
        <f t="shared" si="55"/>
        <v>0</v>
      </c>
      <c r="J97" s="2347">
        <f t="shared" si="55"/>
        <v>0</v>
      </c>
      <c r="K97" s="2347">
        <f t="shared" si="55"/>
        <v>0</v>
      </c>
      <c r="L97" s="2347">
        <f t="shared" si="55"/>
        <v>0</v>
      </c>
      <c r="M97" s="2347">
        <f t="shared" si="55"/>
        <v>0</v>
      </c>
      <c r="N97" s="2347">
        <f t="shared" si="55"/>
        <v>0</v>
      </c>
      <c r="O97" s="2347">
        <f t="shared" si="55"/>
        <v>0</v>
      </c>
      <c r="P97" s="1641"/>
      <c r="Q97" s="2376">
        <f t="shared" si="53"/>
        <v>0</v>
      </c>
      <c r="R97" s="1639"/>
      <c r="S97" s="1639"/>
    </row>
    <row r="98" spans="1:19" ht="17.100000000000001" customHeight="1">
      <c r="A98" s="1639"/>
      <c r="B98" s="3843"/>
      <c r="C98" s="2345" t="s">
        <v>1150</v>
      </c>
      <c r="D98" s="2375">
        <f t="shared" ref="D98:O98" si="56">IF(SUM(D$80:D$85)=0,0,(D83/(SUM(D$80:D$85)))*D$93)</f>
        <v>0</v>
      </c>
      <c r="E98" s="2347">
        <f t="shared" si="56"/>
        <v>0</v>
      </c>
      <c r="F98" s="2347">
        <f t="shared" si="56"/>
        <v>0</v>
      </c>
      <c r="G98" s="2347">
        <f t="shared" si="56"/>
        <v>0</v>
      </c>
      <c r="H98" s="2347">
        <f t="shared" si="56"/>
        <v>0</v>
      </c>
      <c r="I98" s="2347">
        <f t="shared" si="56"/>
        <v>0</v>
      </c>
      <c r="J98" s="2347">
        <f t="shared" si="56"/>
        <v>0</v>
      </c>
      <c r="K98" s="2347">
        <f t="shared" si="56"/>
        <v>0</v>
      </c>
      <c r="L98" s="2347">
        <f t="shared" si="56"/>
        <v>0</v>
      </c>
      <c r="M98" s="2347">
        <f t="shared" si="56"/>
        <v>0</v>
      </c>
      <c r="N98" s="2347">
        <f t="shared" si="56"/>
        <v>0</v>
      </c>
      <c r="O98" s="2347">
        <f t="shared" si="56"/>
        <v>0</v>
      </c>
      <c r="P98" s="1641"/>
      <c r="Q98" s="2376">
        <f>SUM(D98:O98)</f>
        <v>0</v>
      </c>
      <c r="R98" s="1639"/>
      <c r="S98" s="1639"/>
    </row>
    <row r="99" spans="1:19" ht="17.100000000000001" customHeight="1">
      <c r="A99" s="1639"/>
      <c r="B99" s="3843"/>
      <c r="C99" s="1645" t="s">
        <v>1262</v>
      </c>
      <c r="D99" s="2290">
        <f t="shared" ref="D99:O99" si="57">IF(SUM(D$80:D$85)=0,0,(D84/(SUM(D$80:D$85)))*D$93)</f>
        <v>0</v>
      </c>
      <c r="E99" s="2293">
        <f t="shared" si="57"/>
        <v>0</v>
      </c>
      <c r="F99" s="2293">
        <f t="shared" si="57"/>
        <v>0</v>
      </c>
      <c r="G99" s="2293">
        <f t="shared" si="57"/>
        <v>0</v>
      </c>
      <c r="H99" s="2293">
        <f t="shared" si="57"/>
        <v>0</v>
      </c>
      <c r="I99" s="2293">
        <f t="shared" si="57"/>
        <v>0</v>
      </c>
      <c r="J99" s="2293">
        <f t="shared" si="57"/>
        <v>0</v>
      </c>
      <c r="K99" s="2293">
        <f t="shared" si="57"/>
        <v>0</v>
      </c>
      <c r="L99" s="2293">
        <f t="shared" si="57"/>
        <v>0</v>
      </c>
      <c r="M99" s="2293">
        <f t="shared" si="57"/>
        <v>0</v>
      </c>
      <c r="N99" s="2293">
        <f t="shared" si="57"/>
        <v>0</v>
      </c>
      <c r="O99" s="2293">
        <f t="shared" si="57"/>
        <v>0</v>
      </c>
      <c r="P99" s="1641"/>
      <c r="Q99" s="1673">
        <f t="shared" si="53"/>
        <v>0</v>
      </c>
      <c r="R99" s="1639"/>
      <c r="S99" s="1639"/>
    </row>
    <row r="100" spans="1:19" ht="17.100000000000001" customHeight="1" thickBot="1">
      <c r="A100" s="1639"/>
      <c r="B100" s="3844"/>
      <c r="C100" s="1645" t="s">
        <v>1261</v>
      </c>
      <c r="D100" s="2291">
        <f t="shared" ref="D100:O100" si="58">IF(SUM(D$80:D$85)=0,0,(D85/(SUM(D$80:D$85)))*D$93)</f>
        <v>0</v>
      </c>
      <c r="E100" s="2296">
        <f t="shared" si="58"/>
        <v>0</v>
      </c>
      <c r="F100" s="2296">
        <f t="shared" si="58"/>
        <v>0</v>
      </c>
      <c r="G100" s="2296">
        <f t="shared" si="58"/>
        <v>0</v>
      </c>
      <c r="H100" s="2296">
        <f t="shared" si="58"/>
        <v>0</v>
      </c>
      <c r="I100" s="2296">
        <f t="shared" si="58"/>
        <v>0</v>
      </c>
      <c r="J100" s="2296">
        <f t="shared" si="58"/>
        <v>0</v>
      </c>
      <c r="K100" s="2296">
        <f t="shared" si="58"/>
        <v>0</v>
      </c>
      <c r="L100" s="2296">
        <f t="shared" si="58"/>
        <v>0</v>
      </c>
      <c r="M100" s="2296">
        <f t="shared" si="58"/>
        <v>0</v>
      </c>
      <c r="N100" s="2296">
        <f t="shared" si="58"/>
        <v>0</v>
      </c>
      <c r="O100" s="2296">
        <f t="shared" si="58"/>
        <v>0</v>
      </c>
      <c r="P100" s="1641"/>
      <c r="Q100" s="1672">
        <f t="shared" si="53"/>
        <v>0</v>
      </c>
      <c r="R100" s="1639"/>
      <c r="S100" s="1639"/>
    </row>
    <row r="101" spans="1:19" ht="17.100000000000001" customHeight="1">
      <c r="A101" s="1639"/>
      <c r="B101" s="3842" t="s">
        <v>1264</v>
      </c>
      <c r="C101" s="1654" t="s">
        <v>1168</v>
      </c>
      <c r="D101" s="2294">
        <f t="shared" ref="D101:O101" si="59">IF(D86&gt;0,D95/D86,0)</f>
        <v>0</v>
      </c>
      <c r="E101" s="2292">
        <f t="shared" si="59"/>
        <v>0</v>
      </c>
      <c r="F101" s="2292">
        <f t="shared" si="59"/>
        <v>0</v>
      </c>
      <c r="G101" s="2292">
        <f t="shared" si="59"/>
        <v>0</v>
      </c>
      <c r="H101" s="2292">
        <f t="shared" si="59"/>
        <v>0</v>
      </c>
      <c r="I101" s="2292">
        <f t="shared" si="59"/>
        <v>0</v>
      </c>
      <c r="J101" s="2292">
        <f t="shared" si="59"/>
        <v>0</v>
      </c>
      <c r="K101" s="2292">
        <f t="shared" si="59"/>
        <v>0</v>
      </c>
      <c r="L101" s="2292">
        <f t="shared" si="59"/>
        <v>0</v>
      </c>
      <c r="M101" s="2292">
        <f t="shared" si="59"/>
        <v>0</v>
      </c>
      <c r="N101" s="2292">
        <f t="shared" si="59"/>
        <v>0</v>
      </c>
      <c r="O101" s="2295">
        <f t="shared" si="59"/>
        <v>0</v>
      </c>
      <c r="P101" s="1641"/>
      <c r="Q101" s="1671">
        <f t="shared" ref="Q101:Q106" si="60">IF(Q86&gt;0,Q95/Q86,0)</f>
        <v>0</v>
      </c>
      <c r="R101" s="1639"/>
      <c r="S101" s="1639"/>
    </row>
    <row r="102" spans="1:19" ht="16.5" customHeight="1">
      <c r="A102" s="1639"/>
      <c r="B102" s="3843"/>
      <c r="C102" s="1654" t="s">
        <v>1510</v>
      </c>
      <c r="D102" s="1670">
        <f t="shared" ref="D102:O102" si="61">IF(D87&gt;0,D96/D87,0)</f>
        <v>0</v>
      </c>
      <c r="E102" s="1669">
        <f t="shared" si="61"/>
        <v>0</v>
      </c>
      <c r="F102" s="1669">
        <f t="shared" si="61"/>
        <v>0</v>
      </c>
      <c r="G102" s="1669">
        <f t="shared" si="61"/>
        <v>0</v>
      </c>
      <c r="H102" s="1669">
        <f t="shared" si="61"/>
        <v>0</v>
      </c>
      <c r="I102" s="1669">
        <f t="shared" si="61"/>
        <v>0</v>
      </c>
      <c r="J102" s="1669">
        <f t="shared" si="61"/>
        <v>0</v>
      </c>
      <c r="K102" s="1669">
        <f t="shared" si="61"/>
        <v>0</v>
      </c>
      <c r="L102" s="1669">
        <f t="shared" si="61"/>
        <v>0</v>
      </c>
      <c r="M102" s="1669">
        <f t="shared" si="61"/>
        <v>0</v>
      </c>
      <c r="N102" s="1669">
        <f t="shared" si="61"/>
        <v>0</v>
      </c>
      <c r="O102" s="1668">
        <f t="shared" si="61"/>
        <v>0</v>
      </c>
      <c r="P102" s="1641"/>
      <c r="Q102" s="1667">
        <f t="shared" si="60"/>
        <v>0</v>
      </c>
      <c r="R102" s="1639"/>
      <c r="S102" s="1639"/>
    </row>
    <row r="103" spans="1:19" ht="16.5" customHeight="1">
      <c r="A103" s="1639"/>
      <c r="B103" s="3843"/>
      <c r="C103" s="2345" t="s">
        <v>96</v>
      </c>
      <c r="D103" s="2377">
        <f t="shared" ref="D103:O103" si="62">IF(D88&gt;0,D97/D88,0)</f>
        <v>0</v>
      </c>
      <c r="E103" s="2378">
        <f t="shared" si="62"/>
        <v>0</v>
      </c>
      <c r="F103" s="2378">
        <f t="shared" si="62"/>
        <v>0</v>
      </c>
      <c r="G103" s="2378">
        <f t="shared" si="62"/>
        <v>0</v>
      </c>
      <c r="H103" s="2378">
        <f t="shared" si="62"/>
        <v>0</v>
      </c>
      <c r="I103" s="2378">
        <f t="shared" si="62"/>
        <v>0</v>
      </c>
      <c r="J103" s="2378">
        <f t="shared" si="62"/>
        <v>0</v>
      </c>
      <c r="K103" s="2378">
        <f t="shared" si="62"/>
        <v>0</v>
      </c>
      <c r="L103" s="2378">
        <f t="shared" si="62"/>
        <v>0</v>
      </c>
      <c r="M103" s="2378">
        <f t="shared" si="62"/>
        <v>0</v>
      </c>
      <c r="N103" s="2378">
        <f t="shared" si="62"/>
        <v>0</v>
      </c>
      <c r="O103" s="2379">
        <f t="shared" si="62"/>
        <v>0</v>
      </c>
      <c r="P103" s="1641"/>
      <c r="Q103" s="2380">
        <f t="shared" si="60"/>
        <v>0</v>
      </c>
      <c r="R103" s="1639"/>
      <c r="S103" s="1639"/>
    </row>
    <row r="104" spans="1:19" ht="16.5" customHeight="1">
      <c r="A104" s="1639"/>
      <c r="B104" s="3843"/>
      <c r="C104" s="2345" t="s">
        <v>1150</v>
      </c>
      <c r="D104" s="2377">
        <f t="shared" ref="D104:O104" si="63">IF(D89&gt;0,D98/D89,0)</f>
        <v>0</v>
      </c>
      <c r="E104" s="2378">
        <f t="shared" si="63"/>
        <v>0</v>
      </c>
      <c r="F104" s="2378">
        <f t="shared" si="63"/>
        <v>0</v>
      </c>
      <c r="G104" s="2378">
        <f t="shared" si="63"/>
        <v>0</v>
      </c>
      <c r="H104" s="2378">
        <f t="shared" si="63"/>
        <v>0</v>
      </c>
      <c r="I104" s="2378">
        <f t="shared" si="63"/>
        <v>0</v>
      </c>
      <c r="J104" s="2378">
        <f t="shared" si="63"/>
        <v>0</v>
      </c>
      <c r="K104" s="2378">
        <f t="shared" si="63"/>
        <v>0</v>
      </c>
      <c r="L104" s="2378">
        <f t="shared" si="63"/>
        <v>0</v>
      </c>
      <c r="M104" s="2378">
        <f t="shared" si="63"/>
        <v>0</v>
      </c>
      <c r="N104" s="2378">
        <f t="shared" si="63"/>
        <v>0</v>
      </c>
      <c r="O104" s="2379">
        <f t="shared" si="63"/>
        <v>0</v>
      </c>
      <c r="P104" s="1641"/>
      <c r="Q104" s="2380">
        <f t="shared" si="60"/>
        <v>0</v>
      </c>
      <c r="R104" s="1639"/>
      <c r="S104" s="1639"/>
    </row>
    <row r="105" spans="1:19" ht="16.5" customHeight="1">
      <c r="A105" s="1639"/>
      <c r="B105" s="3843"/>
      <c r="C105" s="1645" t="s">
        <v>1262</v>
      </c>
      <c r="D105" s="1666">
        <f t="shared" ref="D105:O105" si="64">IF(D90&gt;0,D99/D90,0)</f>
        <v>0</v>
      </c>
      <c r="E105" s="1665">
        <f t="shared" si="64"/>
        <v>0</v>
      </c>
      <c r="F105" s="1665">
        <f t="shared" si="64"/>
        <v>0</v>
      </c>
      <c r="G105" s="1665">
        <f t="shared" si="64"/>
        <v>0</v>
      </c>
      <c r="H105" s="1665">
        <f t="shared" si="64"/>
        <v>0</v>
      </c>
      <c r="I105" s="1665">
        <f t="shared" si="64"/>
        <v>0</v>
      </c>
      <c r="J105" s="1665">
        <f t="shared" si="64"/>
        <v>0</v>
      </c>
      <c r="K105" s="1665">
        <f t="shared" si="64"/>
        <v>0</v>
      </c>
      <c r="L105" s="1665">
        <f t="shared" si="64"/>
        <v>0</v>
      </c>
      <c r="M105" s="1665">
        <f t="shared" si="64"/>
        <v>0</v>
      </c>
      <c r="N105" s="1665">
        <f t="shared" si="64"/>
        <v>0</v>
      </c>
      <c r="O105" s="1664">
        <f t="shared" si="64"/>
        <v>0</v>
      </c>
      <c r="P105" s="1641"/>
      <c r="Q105" s="1663">
        <f t="shared" si="60"/>
        <v>0</v>
      </c>
      <c r="R105" s="1639"/>
      <c r="S105" s="1639"/>
    </row>
    <row r="106" spans="1:19" ht="16.5" customHeight="1" thickBot="1">
      <c r="A106" s="1639"/>
      <c r="B106" s="3844"/>
      <c r="C106" s="1645" t="s">
        <v>1261</v>
      </c>
      <c r="D106" s="1662">
        <f t="shared" ref="D106:O106" si="65">IF(D91&gt;0,D100/D91,0)</f>
        <v>0</v>
      </c>
      <c r="E106" s="1661">
        <f t="shared" si="65"/>
        <v>0</v>
      </c>
      <c r="F106" s="1661">
        <f t="shared" si="65"/>
        <v>0</v>
      </c>
      <c r="G106" s="1661">
        <f t="shared" si="65"/>
        <v>0</v>
      </c>
      <c r="H106" s="1661">
        <f t="shared" si="65"/>
        <v>0</v>
      </c>
      <c r="I106" s="1661">
        <f t="shared" si="65"/>
        <v>0</v>
      </c>
      <c r="J106" s="1661">
        <f t="shared" si="65"/>
        <v>0</v>
      </c>
      <c r="K106" s="1661">
        <f t="shared" si="65"/>
        <v>0</v>
      </c>
      <c r="L106" s="1661">
        <f t="shared" si="65"/>
        <v>0</v>
      </c>
      <c r="M106" s="1661">
        <f t="shared" si="65"/>
        <v>0</v>
      </c>
      <c r="N106" s="1661">
        <f t="shared" si="65"/>
        <v>0</v>
      </c>
      <c r="O106" s="1660">
        <f t="shared" si="65"/>
        <v>0</v>
      </c>
      <c r="P106" s="1641"/>
      <c r="Q106" s="1659">
        <f t="shared" si="60"/>
        <v>0</v>
      </c>
      <c r="R106" s="1639"/>
      <c r="S106" s="1639"/>
    </row>
    <row r="107" spans="1:19" ht="16.5" customHeight="1">
      <c r="A107" s="1639"/>
      <c r="B107" s="3836" t="s">
        <v>1263</v>
      </c>
      <c r="C107" s="1654" t="s">
        <v>1168</v>
      </c>
      <c r="D107" s="1658">
        <f t="shared" ref="D107:O107" si="66">D67-D95</f>
        <v>0</v>
      </c>
      <c r="E107" s="1657">
        <f t="shared" si="66"/>
        <v>0</v>
      </c>
      <c r="F107" s="1657">
        <f t="shared" si="66"/>
        <v>0</v>
      </c>
      <c r="G107" s="1657">
        <f t="shared" si="66"/>
        <v>0</v>
      </c>
      <c r="H107" s="1657">
        <f t="shared" si="66"/>
        <v>0</v>
      </c>
      <c r="I107" s="1657">
        <f t="shared" si="66"/>
        <v>0</v>
      </c>
      <c r="J107" s="1657">
        <f t="shared" si="66"/>
        <v>0</v>
      </c>
      <c r="K107" s="1657">
        <f t="shared" si="66"/>
        <v>0</v>
      </c>
      <c r="L107" s="1657">
        <f t="shared" si="66"/>
        <v>0</v>
      </c>
      <c r="M107" s="1657">
        <f t="shared" si="66"/>
        <v>0</v>
      </c>
      <c r="N107" s="1657">
        <f t="shared" si="66"/>
        <v>0</v>
      </c>
      <c r="O107" s="1656">
        <f t="shared" si="66"/>
        <v>0</v>
      </c>
      <c r="P107" s="1641"/>
      <c r="Q107" s="1655">
        <f t="shared" ref="Q107:Q112" si="67">Q67-Q95</f>
        <v>0</v>
      </c>
      <c r="R107" s="1639"/>
      <c r="S107" s="1639"/>
    </row>
    <row r="108" spans="1:19" ht="16.5" customHeight="1">
      <c r="A108" s="1639"/>
      <c r="B108" s="3837"/>
      <c r="C108" s="1654" t="s">
        <v>1510</v>
      </c>
      <c r="D108" s="1653">
        <f t="shared" ref="D108:O108" si="68">D68-D96</f>
        <v>0</v>
      </c>
      <c r="E108" s="1652">
        <f t="shared" si="68"/>
        <v>0</v>
      </c>
      <c r="F108" s="1652">
        <f t="shared" si="68"/>
        <v>0</v>
      </c>
      <c r="G108" s="1652">
        <f t="shared" si="68"/>
        <v>0</v>
      </c>
      <c r="H108" s="1652">
        <f t="shared" si="68"/>
        <v>0</v>
      </c>
      <c r="I108" s="1652">
        <f t="shared" si="68"/>
        <v>0</v>
      </c>
      <c r="J108" s="1652">
        <f t="shared" si="68"/>
        <v>0</v>
      </c>
      <c r="K108" s="1652">
        <f t="shared" si="68"/>
        <v>0</v>
      </c>
      <c r="L108" s="1652">
        <f t="shared" si="68"/>
        <v>0</v>
      </c>
      <c r="M108" s="1652">
        <f t="shared" si="68"/>
        <v>0</v>
      </c>
      <c r="N108" s="1652">
        <f t="shared" si="68"/>
        <v>0</v>
      </c>
      <c r="O108" s="1651">
        <f t="shared" si="68"/>
        <v>0</v>
      </c>
      <c r="P108" s="1641"/>
      <c r="Q108" s="1650">
        <f t="shared" si="67"/>
        <v>0</v>
      </c>
      <c r="R108" s="1639"/>
      <c r="S108" s="1639"/>
    </row>
    <row r="109" spans="1:19" ht="20.25" customHeight="1">
      <c r="A109" s="1639"/>
      <c r="B109" s="3837"/>
      <c r="C109" s="2345" t="s">
        <v>96</v>
      </c>
      <c r="D109" s="2346">
        <f t="shared" ref="D109:O109" si="69">D69-D97</f>
        <v>0</v>
      </c>
      <c r="E109" s="2347">
        <f t="shared" si="69"/>
        <v>0</v>
      </c>
      <c r="F109" s="2347">
        <f t="shared" si="69"/>
        <v>0</v>
      </c>
      <c r="G109" s="2347">
        <f t="shared" si="69"/>
        <v>0</v>
      </c>
      <c r="H109" s="2347">
        <f t="shared" si="69"/>
        <v>0</v>
      </c>
      <c r="I109" s="2347">
        <f t="shared" si="69"/>
        <v>0</v>
      </c>
      <c r="J109" s="2347">
        <f t="shared" si="69"/>
        <v>0</v>
      </c>
      <c r="K109" s="2347">
        <f t="shared" si="69"/>
        <v>0</v>
      </c>
      <c r="L109" s="2347">
        <f t="shared" si="69"/>
        <v>0</v>
      </c>
      <c r="M109" s="2347">
        <f t="shared" si="69"/>
        <v>0</v>
      </c>
      <c r="N109" s="2347">
        <f t="shared" si="69"/>
        <v>0</v>
      </c>
      <c r="O109" s="2348">
        <f t="shared" si="69"/>
        <v>0</v>
      </c>
      <c r="P109" s="1641"/>
      <c r="Q109" s="2374">
        <f t="shared" si="67"/>
        <v>0</v>
      </c>
      <c r="R109" s="1639"/>
      <c r="S109" s="1639"/>
    </row>
    <row r="110" spans="1:19" ht="20.25" customHeight="1">
      <c r="A110" s="1639"/>
      <c r="B110" s="3837"/>
      <c r="C110" s="2345" t="s">
        <v>1150</v>
      </c>
      <c r="D110" s="2346">
        <f t="shared" ref="D110:O110" si="70">D70-D98</f>
        <v>0</v>
      </c>
      <c r="E110" s="2347">
        <f t="shared" si="70"/>
        <v>0</v>
      </c>
      <c r="F110" s="2347">
        <f t="shared" si="70"/>
        <v>0</v>
      </c>
      <c r="G110" s="2347">
        <f t="shared" si="70"/>
        <v>0</v>
      </c>
      <c r="H110" s="2347">
        <f t="shared" si="70"/>
        <v>0</v>
      </c>
      <c r="I110" s="2347">
        <f t="shared" si="70"/>
        <v>0</v>
      </c>
      <c r="J110" s="2347">
        <f t="shared" si="70"/>
        <v>0</v>
      </c>
      <c r="K110" s="2347">
        <f t="shared" si="70"/>
        <v>0</v>
      </c>
      <c r="L110" s="2347">
        <f t="shared" si="70"/>
        <v>0</v>
      </c>
      <c r="M110" s="2347">
        <f t="shared" si="70"/>
        <v>0</v>
      </c>
      <c r="N110" s="2347">
        <f t="shared" si="70"/>
        <v>0</v>
      </c>
      <c r="O110" s="2348">
        <f t="shared" si="70"/>
        <v>0</v>
      </c>
      <c r="P110" s="1641"/>
      <c r="Q110" s="2374">
        <f t="shared" si="67"/>
        <v>0</v>
      </c>
      <c r="R110" s="1639"/>
      <c r="S110" s="1639"/>
    </row>
    <row r="111" spans="1:19" ht="16.5" customHeight="1">
      <c r="A111" s="1639"/>
      <c r="B111" s="3837"/>
      <c r="C111" s="1645" t="s">
        <v>1262</v>
      </c>
      <c r="D111" s="1649">
        <f t="shared" ref="D111:O111" si="71">D71-D99</f>
        <v>0</v>
      </c>
      <c r="E111" s="1648">
        <f t="shared" si="71"/>
        <v>0</v>
      </c>
      <c r="F111" s="1648">
        <f t="shared" si="71"/>
        <v>0</v>
      </c>
      <c r="G111" s="1648">
        <f t="shared" si="71"/>
        <v>0</v>
      </c>
      <c r="H111" s="1648">
        <f t="shared" si="71"/>
        <v>0</v>
      </c>
      <c r="I111" s="1648">
        <f t="shared" si="71"/>
        <v>0</v>
      </c>
      <c r="J111" s="1648">
        <f t="shared" si="71"/>
        <v>0</v>
      </c>
      <c r="K111" s="1648">
        <f t="shared" si="71"/>
        <v>0</v>
      </c>
      <c r="L111" s="1648">
        <f t="shared" si="71"/>
        <v>0</v>
      </c>
      <c r="M111" s="1648">
        <f t="shared" si="71"/>
        <v>0</v>
      </c>
      <c r="N111" s="1648">
        <f t="shared" si="71"/>
        <v>0</v>
      </c>
      <c r="O111" s="1647">
        <f t="shared" si="71"/>
        <v>0</v>
      </c>
      <c r="P111" s="1641"/>
      <c r="Q111" s="1646">
        <f t="shared" si="67"/>
        <v>0</v>
      </c>
      <c r="R111" s="1639"/>
      <c r="S111" s="1639"/>
    </row>
    <row r="112" spans="1:19" ht="16.5" customHeight="1" thickBot="1">
      <c r="A112" s="1639"/>
      <c r="B112" s="3838"/>
      <c r="C112" s="1645" t="s">
        <v>1261</v>
      </c>
      <c r="D112" s="1644">
        <f t="shared" ref="D112:O112" si="72">D72-D100</f>
        <v>0</v>
      </c>
      <c r="E112" s="1643">
        <f t="shared" si="72"/>
        <v>0</v>
      </c>
      <c r="F112" s="1643">
        <f t="shared" si="72"/>
        <v>0</v>
      </c>
      <c r="G112" s="1643">
        <f t="shared" si="72"/>
        <v>0</v>
      </c>
      <c r="H112" s="1643">
        <f t="shared" si="72"/>
        <v>0</v>
      </c>
      <c r="I112" s="1643">
        <f t="shared" si="72"/>
        <v>0</v>
      </c>
      <c r="J112" s="1643">
        <f t="shared" si="72"/>
        <v>0</v>
      </c>
      <c r="K112" s="1643">
        <f t="shared" si="72"/>
        <v>0</v>
      </c>
      <c r="L112" s="1643">
        <f t="shared" si="72"/>
        <v>0</v>
      </c>
      <c r="M112" s="1643">
        <f t="shared" si="72"/>
        <v>0</v>
      </c>
      <c r="N112" s="1643">
        <f t="shared" si="72"/>
        <v>0</v>
      </c>
      <c r="O112" s="1642">
        <f t="shared" si="72"/>
        <v>0</v>
      </c>
      <c r="P112" s="1641"/>
      <c r="Q112" s="1640">
        <f t="shared" si="67"/>
        <v>0</v>
      </c>
      <c r="R112" s="1639"/>
      <c r="S112" s="1639"/>
    </row>
    <row r="113" spans="1:19" ht="16.5" customHeight="1">
      <c r="A113" s="1639"/>
      <c r="B113" s="1639"/>
      <c r="C113" s="1639"/>
      <c r="D113" s="1639"/>
      <c r="E113" s="1639"/>
      <c r="F113" s="1639"/>
      <c r="G113" s="1639"/>
      <c r="H113" s="1639"/>
      <c r="I113" s="1639"/>
      <c r="J113" s="1639"/>
      <c r="K113" s="1639"/>
      <c r="L113" s="1639"/>
      <c r="M113" s="1639"/>
      <c r="N113" s="1639"/>
      <c r="O113" s="1639"/>
      <c r="P113" s="1639"/>
      <c r="Q113" s="1639"/>
      <c r="R113" s="1639"/>
      <c r="S113" s="1639"/>
    </row>
    <row r="114" spans="1:19" ht="16.5" customHeight="1"/>
    <row r="115" spans="1:19" ht="16.5" customHeight="1"/>
    <row r="116" spans="1:19" ht="16.5" customHeight="1"/>
    <row r="117" spans="1:19" ht="16.5" customHeight="1"/>
    <row r="118" spans="1:19" ht="16.5" customHeight="1"/>
    <row r="119" spans="1:19" ht="16.5" customHeight="1"/>
    <row r="120" spans="1:19" ht="16.5" customHeight="1"/>
    <row r="121" spans="1:19" ht="16.5" customHeight="1"/>
    <row r="122" spans="1:19" ht="16.5" customHeight="1"/>
    <row r="123" spans="1:19" ht="16.5" customHeight="1"/>
    <row r="124" spans="1:19" ht="16.5" customHeight="1"/>
    <row r="125" spans="1:19" ht="16.5" customHeight="1"/>
    <row r="126" spans="1:19" ht="16.5" customHeight="1"/>
    <row r="127" spans="1:19" ht="16.5" customHeight="1"/>
    <row r="128" spans="1:19"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58" ht="25.5" customHeight="1"/>
    <row r="170" ht="12.75" customHeight="1"/>
    <row r="171" ht="25.5" customHeight="1"/>
    <row r="178" s="1638" customFormat="1"/>
    <row r="181" ht="27" customHeight="1"/>
    <row r="182" ht="30" customHeight="1"/>
    <row r="5430" spans="1:54" s="1637" customFormat="1">
      <c r="A5430" s="1636"/>
      <c r="B5430" s="1636"/>
      <c r="C5430" s="1636"/>
      <c r="D5430" s="1636"/>
      <c r="E5430" s="1636"/>
      <c r="F5430" s="1636"/>
      <c r="G5430" s="1636"/>
      <c r="H5430" s="1636"/>
      <c r="I5430" s="1636"/>
      <c r="J5430" s="1636"/>
      <c r="K5430" s="1636"/>
      <c r="L5430" s="1636"/>
      <c r="M5430" s="1636"/>
      <c r="N5430" s="1636"/>
      <c r="O5430" s="1636"/>
      <c r="P5430" s="1636"/>
      <c r="Q5430" s="1636"/>
      <c r="R5430" s="1636"/>
      <c r="S5430" s="1636"/>
      <c r="T5430" s="1636"/>
      <c r="U5430" s="1636"/>
      <c r="V5430" s="1636"/>
      <c r="W5430" s="1636"/>
      <c r="X5430" s="1636"/>
      <c r="Y5430" s="1636"/>
      <c r="Z5430" s="1636"/>
      <c r="AA5430" s="1636"/>
      <c r="AB5430" s="1636"/>
      <c r="AC5430" s="1636"/>
      <c r="AD5430" s="1636"/>
      <c r="AE5430" s="1636"/>
      <c r="AF5430" s="1636"/>
      <c r="AG5430" s="1636"/>
      <c r="AH5430" s="1636"/>
      <c r="AI5430" s="1636"/>
      <c r="AJ5430" s="1636"/>
      <c r="AK5430" s="1636"/>
      <c r="AL5430" s="1636"/>
      <c r="AM5430" s="1636"/>
      <c r="AN5430" s="1636"/>
      <c r="AO5430" s="1636"/>
      <c r="AP5430" s="1636"/>
      <c r="AQ5430" s="1636"/>
      <c r="AR5430" s="1636"/>
      <c r="AS5430" s="1636"/>
      <c r="AT5430" s="1636"/>
      <c r="AU5430" s="1636"/>
      <c r="AV5430" s="1636"/>
      <c r="AW5430" s="1636"/>
      <c r="AX5430" s="1636"/>
      <c r="AY5430" s="1636"/>
      <c r="AZ5430" s="1636"/>
      <c r="BA5430" s="1636"/>
      <c r="BB5430" s="1636"/>
    </row>
    <row r="5431" spans="1:54" s="1637" customFormat="1">
      <c r="A5431" s="1636"/>
      <c r="B5431" s="1636"/>
      <c r="C5431" s="1636"/>
      <c r="D5431" s="1636"/>
      <c r="E5431" s="1636"/>
      <c r="F5431" s="1636"/>
      <c r="G5431" s="1636"/>
      <c r="H5431" s="1636"/>
      <c r="I5431" s="1636"/>
      <c r="J5431" s="1636"/>
      <c r="K5431" s="1636"/>
      <c r="L5431" s="1636"/>
      <c r="M5431" s="1636"/>
      <c r="N5431" s="1636"/>
      <c r="O5431" s="1636"/>
      <c r="P5431" s="1636"/>
      <c r="Q5431" s="1636"/>
      <c r="R5431" s="1636"/>
      <c r="S5431" s="1636"/>
      <c r="T5431" s="1636"/>
      <c r="U5431" s="1636"/>
      <c r="V5431" s="1636"/>
      <c r="W5431" s="1636"/>
      <c r="X5431" s="1636"/>
      <c r="Y5431" s="1636"/>
      <c r="Z5431" s="1636"/>
      <c r="AA5431" s="1636"/>
      <c r="AB5431" s="1636"/>
      <c r="AC5431" s="1636"/>
      <c r="AD5431" s="1636"/>
      <c r="AE5431" s="1636"/>
      <c r="AF5431" s="1636"/>
      <c r="AG5431" s="1636"/>
      <c r="AH5431" s="1636"/>
      <c r="AI5431" s="1636"/>
      <c r="AJ5431" s="1636"/>
      <c r="AK5431" s="1636"/>
      <c r="AL5431" s="1636"/>
      <c r="AM5431" s="1636"/>
      <c r="AN5431" s="1636"/>
      <c r="AO5431" s="1636"/>
      <c r="AP5431" s="1636"/>
      <c r="AQ5431" s="1636"/>
      <c r="AR5431" s="1636"/>
      <c r="AS5431" s="1636"/>
      <c r="AT5431" s="1636"/>
      <c r="AU5431" s="1636"/>
      <c r="AV5431" s="1636"/>
      <c r="AW5431" s="1636"/>
      <c r="AX5431" s="1636"/>
      <c r="AY5431" s="1636"/>
      <c r="AZ5431" s="1636"/>
      <c r="BA5431" s="1636"/>
      <c r="BB5431" s="1636"/>
    </row>
    <row r="5432" spans="1:54" s="1637" customFormat="1">
      <c r="A5432" s="1636"/>
      <c r="B5432" s="1636"/>
      <c r="C5432" s="1636"/>
      <c r="D5432" s="1636"/>
      <c r="E5432" s="1636"/>
      <c r="F5432" s="1636"/>
      <c r="G5432" s="1636"/>
      <c r="H5432" s="1636"/>
      <c r="I5432" s="1636"/>
      <c r="J5432" s="1636"/>
      <c r="K5432" s="1636"/>
      <c r="L5432" s="1636"/>
      <c r="M5432" s="1636"/>
      <c r="N5432" s="1636"/>
      <c r="O5432" s="1636"/>
      <c r="P5432" s="1636"/>
      <c r="Q5432" s="1636"/>
      <c r="R5432" s="1636"/>
      <c r="S5432" s="1636"/>
      <c r="T5432" s="1636"/>
      <c r="U5432" s="1636"/>
      <c r="V5432" s="1636"/>
      <c r="W5432" s="1636"/>
      <c r="X5432" s="1636"/>
      <c r="Y5432" s="1636"/>
      <c r="Z5432" s="1636"/>
      <c r="AA5432" s="1636"/>
      <c r="AB5432" s="1636"/>
      <c r="AC5432" s="1636"/>
      <c r="AD5432" s="1636"/>
      <c r="AE5432" s="1636"/>
      <c r="AF5432" s="1636"/>
      <c r="AG5432" s="1636"/>
      <c r="AH5432" s="1636"/>
      <c r="AI5432" s="1636"/>
      <c r="AJ5432" s="1636"/>
      <c r="AK5432" s="1636"/>
      <c r="AL5432" s="1636"/>
      <c r="AM5432" s="1636"/>
      <c r="AN5432" s="1636"/>
      <c r="AO5432" s="1636"/>
      <c r="AP5432" s="1636"/>
      <c r="AQ5432" s="1636"/>
      <c r="AR5432" s="1636"/>
      <c r="AS5432" s="1636"/>
      <c r="AT5432" s="1636"/>
      <c r="AU5432" s="1636"/>
      <c r="AV5432" s="1636"/>
      <c r="AW5432" s="1636"/>
      <c r="AX5432" s="1636"/>
      <c r="AY5432" s="1636"/>
      <c r="AZ5432" s="1636"/>
      <c r="BA5432" s="1636"/>
      <c r="BB5432" s="1636"/>
    </row>
    <row r="5433" spans="1:54" s="1637" customFormat="1">
      <c r="A5433" s="1636"/>
      <c r="B5433" s="1636"/>
      <c r="C5433" s="1636"/>
      <c r="D5433" s="1636"/>
      <c r="E5433" s="1636"/>
      <c r="F5433" s="1636"/>
      <c r="G5433" s="1636"/>
      <c r="H5433" s="1636"/>
      <c r="I5433" s="1636"/>
      <c r="J5433" s="1636"/>
      <c r="K5433" s="1636"/>
      <c r="L5433" s="1636"/>
      <c r="M5433" s="1636"/>
      <c r="N5433" s="1636"/>
      <c r="O5433" s="1636"/>
      <c r="P5433" s="1636"/>
      <c r="Q5433" s="1636"/>
      <c r="R5433" s="1636"/>
      <c r="S5433" s="1636"/>
      <c r="T5433" s="1636"/>
      <c r="U5433" s="1636"/>
      <c r="V5433" s="1636"/>
      <c r="W5433" s="1636"/>
      <c r="X5433" s="1636"/>
      <c r="Y5433" s="1636"/>
      <c r="Z5433" s="1636"/>
      <c r="AA5433" s="1636"/>
      <c r="AB5433" s="1636"/>
      <c r="AC5433" s="1636"/>
      <c r="AD5433" s="1636"/>
      <c r="AE5433" s="1636"/>
      <c r="AF5433" s="1636"/>
      <c r="AG5433" s="1636"/>
      <c r="AH5433" s="1636"/>
      <c r="AI5433" s="1636"/>
      <c r="AJ5433" s="1636"/>
      <c r="AK5433" s="1636"/>
      <c r="AL5433" s="1636"/>
      <c r="AM5433" s="1636"/>
      <c r="AN5433" s="1636"/>
      <c r="AO5433" s="1636"/>
      <c r="AP5433" s="1636"/>
      <c r="AQ5433" s="1636"/>
      <c r="AR5433" s="1636"/>
      <c r="AS5433" s="1636"/>
      <c r="AT5433" s="1636"/>
      <c r="AU5433" s="1636"/>
      <c r="AV5433" s="1636"/>
      <c r="AW5433" s="1636"/>
      <c r="AX5433" s="1636"/>
      <c r="AY5433" s="1636"/>
      <c r="AZ5433" s="1636"/>
      <c r="BA5433" s="1636"/>
      <c r="BB5433" s="1636"/>
    </row>
    <row r="5434" spans="1:54" s="1637" customFormat="1">
      <c r="A5434" s="1636"/>
      <c r="B5434" s="1636"/>
      <c r="C5434" s="1636"/>
      <c r="D5434" s="1636"/>
      <c r="E5434" s="1636"/>
      <c r="F5434" s="1636"/>
      <c r="G5434" s="1636"/>
      <c r="H5434" s="1636"/>
      <c r="I5434" s="1636"/>
      <c r="J5434" s="1636"/>
      <c r="K5434" s="1636"/>
      <c r="L5434" s="1636"/>
      <c r="M5434" s="1636"/>
      <c r="N5434" s="1636"/>
      <c r="O5434" s="1636"/>
      <c r="P5434" s="1636"/>
      <c r="Q5434" s="1636"/>
      <c r="R5434" s="1636"/>
      <c r="S5434" s="1636"/>
      <c r="T5434" s="1636"/>
      <c r="U5434" s="1636"/>
      <c r="V5434" s="1636"/>
      <c r="W5434" s="1636"/>
      <c r="X5434" s="1636"/>
      <c r="Y5434" s="1636"/>
      <c r="Z5434" s="1636"/>
      <c r="AA5434" s="1636"/>
      <c r="AB5434" s="1636"/>
      <c r="AC5434" s="1636"/>
      <c r="AD5434" s="1636"/>
      <c r="AE5434" s="1636"/>
      <c r="AF5434" s="1636"/>
      <c r="AG5434" s="1636"/>
      <c r="AH5434" s="1636"/>
      <c r="AI5434" s="1636"/>
      <c r="AJ5434" s="1636"/>
      <c r="AK5434" s="1636"/>
      <c r="AL5434" s="1636"/>
      <c r="AM5434" s="1636"/>
      <c r="AN5434" s="1636"/>
      <c r="AO5434" s="1636"/>
      <c r="AP5434" s="1636"/>
      <c r="AQ5434" s="1636"/>
      <c r="AR5434" s="1636"/>
      <c r="AS5434" s="1636"/>
      <c r="AT5434" s="1636"/>
      <c r="AU5434" s="1636"/>
      <c r="AV5434" s="1636"/>
      <c r="AW5434" s="1636"/>
      <c r="AX5434" s="1636"/>
      <c r="AY5434" s="1636"/>
      <c r="AZ5434" s="1636"/>
      <c r="BA5434" s="1636"/>
      <c r="BB5434" s="1636"/>
    </row>
    <row r="5435" spans="1:54" s="1637" customFormat="1">
      <c r="A5435" s="1636"/>
      <c r="B5435" s="1636"/>
      <c r="C5435" s="1636"/>
      <c r="D5435" s="1636"/>
      <c r="E5435" s="1636"/>
      <c r="F5435" s="1636"/>
      <c r="G5435" s="1636"/>
      <c r="H5435" s="1636"/>
      <c r="I5435" s="1636"/>
      <c r="J5435" s="1636"/>
      <c r="K5435" s="1636"/>
      <c r="L5435" s="1636"/>
      <c r="M5435" s="1636"/>
      <c r="N5435" s="1636"/>
      <c r="O5435" s="1636"/>
      <c r="P5435" s="1636"/>
      <c r="Q5435" s="1636"/>
      <c r="R5435" s="1636"/>
      <c r="S5435" s="1636"/>
      <c r="T5435" s="1636"/>
      <c r="U5435" s="1636"/>
      <c r="V5435" s="1636"/>
      <c r="W5435" s="1636"/>
      <c r="X5435" s="1636"/>
      <c r="Y5435" s="1636"/>
      <c r="Z5435" s="1636"/>
      <c r="AA5435" s="1636"/>
      <c r="AB5435" s="1636"/>
      <c r="AC5435" s="1636"/>
      <c r="AD5435" s="1636"/>
      <c r="AE5435" s="1636"/>
      <c r="AF5435" s="1636"/>
      <c r="AG5435" s="1636"/>
      <c r="AH5435" s="1636"/>
      <c r="AI5435" s="1636"/>
      <c r="AJ5435" s="1636"/>
      <c r="AK5435" s="1636"/>
      <c r="AL5435" s="1636"/>
      <c r="AM5435" s="1636"/>
      <c r="AN5435" s="1636"/>
      <c r="AO5435" s="1636"/>
      <c r="AP5435" s="1636"/>
      <c r="AQ5435" s="1636"/>
      <c r="AR5435" s="1636"/>
      <c r="AS5435" s="1636"/>
      <c r="AT5435" s="1636"/>
      <c r="AU5435" s="1636"/>
      <c r="AV5435" s="1636"/>
      <c r="AW5435" s="1636"/>
      <c r="AX5435" s="1636"/>
      <c r="AY5435" s="1636"/>
      <c r="AZ5435" s="1636"/>
      <c r="BA5435" s="1636"/>
      <c r="BB5435" s="1636"/>
    </row>
    <row r="5436" spans="1:54" s="1637" customFormat="1">
      <c r="A5436" s="1636"/>
      <c r="B5436" s="1636"/>
      <c r="C5436" s="1636"/>
      <c r="D5436" s="1636"/>
      <c r="E5436" s="1636"/>
      <c r="F5436" s="1636"/>
      <c r="G5436" s="1636"/>
      <c r="H5436" s="1636"/>
      <c r="I5436" s="1636"/>
      <c r="J5436" s="1636"/>
      <c r="K5436" s="1636"/>
      <c r="L5436" s="1636"/>
      <c r="M5436" s="1636"/>
      <c r="N5436" s="1636"/>
      <c r="O5436" s="1636"/>
      <c r="P5436" s="1636"/>
      <c r="Q5436" s="1636"/>
      <c r="R5436" s="1636"/>
      <c r="S5436" s="1636"/>
      <c r="T5436" s="1636"/>
      <c r="U5436" s="1636"/>
      <c r="V5436" s="1636"/>
      <c r="W5436" s="1636"/>
      <c r="X5436" s="1636"/>
      <c r="Y5436" s="1636"/>
      <c r="Z5436" s="1636"/>
      <c r="AA5436" s="1636"/>
      <c r="AB5436" s="1636"/>
      <c r="AC5436" s="1636"/>
      <c r="AD5436" s="1636"/>
      <c r="AE5436" s="1636"/>
      <c r="AF5436" s="1636"/>
      <c r="AG5436" s="1636"/>
      <c r="AH5436" s="1636"/>
      <c r="AI5436" s="1636"/>
      <c r="AJ5436" s="1636"/>
      <c r="AK5436" s="1636"/>
      <c r="AL5436" s="1636"/>
      <c r="AM5436" s="1636"/>
      <c r="AN5436" s="1636"/>
      <c r="AO5436" s="1636"/>
      <c r="AP5436" s="1636"/>
      <c r="AQ5436" s="1636"/>
      <c r="AR5436" s="1636"/>
      <c r="AS5436" s="1636"/>
      <c r="AT5436" s="1636"/>
      <c r="AU5436" s="1636"/>
      <c r="AV5436" s="1636"/>
      <c r="AW5436" s="1636"/>
      <c r="AX5436" s="1636"/>
      <c r="AY5436" s="1636"/>
      <c r="AZ5436" s="1636"/>
      <c r="BA5436" s="1636"/>
      <c r="BB5436" s="1636"/>
    </row>
    <row r="5437" spans="1:54" s="1637" customFormat="1">
      <c r="A5437" s="1636"/>
      <c r="B5437" s="1636"/>
      <c r="C5437" s="1636"/>
      <c r="D5437" s="1636"/>
      <c r="E5437" s="1636"/>
      <c r="F5437" s="1636"/>
      <c r="G5437" s="1636"/>
      <c r="H5437" s="1636"/>
      <c r="I5437" s="1636"/>
      <c r="J5437" s="1636"/>
      <c r="K5437" s="1636"/>
      <c r="L5437" s="1636"/>
      <c r="M5437" s="1636"/>
      <c r="N5437" s="1636"/>
      <c r="O5437" s="1636"/>
      <c r="P5437" s="1636"/>
      <c r="Q5437" s="1636"/>
      <c r="R5437" s="1636"/>
      <c r="S5437" s="1636"/>
      <c r="T5437" s="1636"/>
      <c r="U5437" s="1636"/>
      <c r="V5437" s="1636"/>
      <c r="W5437" s="1636"/>
      <c r="X5437" s="1636"/>
      <c r="Y5437" s="1636"/>
      <c r="Z5437" s="1636"/>
      <c r="AA5437" s="1636"/>
      <c r="AB5437" s="1636"/>
      <c r="AC5437" s="1636"/>
      <c r="AD5437" s="1636"/>
      <c r="AE5437" s="1636"/>
      <c r="AF5437" s="1636"/>
      <c r="AG5437" s="1636"/>
      <c r="AH5437" s="1636"/>
      <c r="AI5437" s="1636"/>
      <c r="AJ5437" s="1636"/>
      <c r="AK5437" s="1636"/>
      <c r="AL5437" s="1636"/>
      <c r="AM5437" s="1636"/>
      <c r="AN5437" s="1636"/>
      <c r="AO5437" s="1636"/>
      <c r="AP5437" s="1636"/>
      <c r="AQ5437" s="1636"/>
      <c r="AR5437" s="1636"/>
      <c r="AS5437" s="1636"/>
      <c r="AT5437" s="1636"/>
      <c r="AU5437" s="1636"/>
      <c r="AV5437" s="1636"/>
      <c r="AW5437" s="1636"/>
      <c r="AX5437" s="1636"/>
      <c r="AY5437" s="1636"/>
      <c r="AZ5437" s="1636"/>
      <c r="BA5437" s="1636"/>
      <c r="BB5437" s="1636"/>
    </row>
    <row r="5438" spans="1:54" s="1637" customFormat="1">
      <c r="A5438" s="1636"/>
      <c r="B5438" s="1636"/>
      <c r="C5438" s="1636"/>
      <c r="D5438" s="1636"/>
      <c r="E5438" s="1636"/>
      <c r="F5438" s="1636"/>
      <c r="G5438" s="1636"/>
      <c r="H5438" s="1636"/>
      <c r="I5438" s="1636"/>
      <c r="J5438" s="1636"/>
      <c r="K5438" s="1636"/>
      <c r="L5438" s="1636"/>
      <c r="M5438" s="1636"/>
      <c r="N5438" s="1636"/>
      <c r="O5438" s="1636"/>
      <c r="P5438" s="1636"/>
      <c r="Q5438" s="1636"/>
      <c r="R5438" s="1636"/>
      <c r="S5438" s="1636"/>
      <c r="T5438" s="1636"/>
      <c r="U5438" s="1636"/>
      <c r="V5438" s="1636"/>
      <c r="W5438" s="1636"/>
      <c r="X5438" s="1636"/>
      <c r="Y5438" s="1636"/>
      <c r="Z5438" s="1636"/>
      <c r="AA5438" s="1636"/>
      <c r="AB5438" s="1636"/>
      <c r="AC5438" s="1636"/>
      <c r="AD5438" s="1636"/>
      <c r="AE5438" s="1636"/>
      <c r="AF5438" s="1636"/>
      <c r="AG5438" s="1636"/>
      <c r="AH5438" s="1636"/>
      <c r="AI5438" s="1636"/>
      <c r="AJ5438" s="1636"/>
      <c r="AK5438" s="1636"/>
      <c r="AL5438" s="1636"/>
      <c r="AM5438" s="1636"/>
      <c r="AN5438" s="1636"/>
      <c r="AO5438" s="1636"/>
      <c r="AP5438" s="1636"/>
      <c r="AQ5438" s="1636"/>
      <c r="AR5438" s="1636"/>
      <c r="AS5438" s="1636"/>
      <c r="AT5438" s="1636"/>
      <c r="AU5438" s="1636"/>
      <c r="AV5438" s="1636"/>
      <c r="AW5438" s="1636"/>
      <c r="AX5438" s="1636"/>
      <c r="AY5438" s="1636"/>
      <c r="AZ5438" s="1636"/>
      <c r="BA5438" s="1636"/>
      <c r="BB5438" s="1636"/>
    </row>
    <row r="5439" spans="1:54" s="1637" customFormat="1">
      <c r="A5439" s="1636"/>
      <c r="B5439" s="1636"/>
      <c r="C5439" s="1636"/>
      <c r="D5439" s="1636"/>
      <c r="E5439" s="1636"/>
      <c r="F5439" s="1636"/>
      <c r="G5439" s="1636"/>
      <c r="H5439" s="1636"/>
      <c r="I5439" s="1636"/>
      <c r="J5439" s="1636"/>
      <c r="K5439" s="1636"/>
      <c r="L5439" s="1636"/>
      <c r="M5439" s="1636"/>
      <c r="N5439" s="1636"/>
      <c r="O5439" s="1636"/>
      <c r="P5439" s="1636"/>
      <c r="Q5439" s="1636"/>
      <c r="R5439" s="1636"/>
      <c r="S5439" s="1636"/>
      <c r="T5439" s="1636"/>
      <c r="U5439" s="1636"/>
      <c r="V5439" s="1636"/>
      <c r="W5439" s="1636"/>
      <c r="X5439" s="1636"/>
      <c r="Y5439" s="1636"/>
      <c r="Z5439" s="1636"/>
      <c r="AA5439" s="1636"/>
      <c r="AB5439" s="1636"/>
      <c r="AC5439" s="1636"/>
      <c r="AD5439" s="1636"/>
      <c r="AE5439" s="1636"/>
      <c r="AF5439" s="1636"/>
      <c r="AG5439" s="1636"/>
      <c r="AH5439" s="1636"/>
      <c r="AI5439" s="1636"/>
      <c r="AJ5439" s="1636"/>
      <c r="AK5439" s="1636"/>
      <c r="AL5439" s="1636"/>
      <c r="AM5439" s="1636"/>
      <c r="AN5439" s="1636"/>
      <c r="AO5439" s="1636"/>
      <c r="AP5439" s="1636"/>
      <c r="AQ5439" s="1636"/>
      <c r="AR5439" s="1636"/>
      <c r="AS5439" s="1636"/>
      <c r="AT5439" s="1636"/>
      <c r="AU5439" s="1636"/>
      <c r="AV5439" s="1636"/>
      <c r="AW5439" s="1636"/>
      <c r="AX5439" s="1636"/>
      <c r="AY5439" s="1636"/>
      <c r="AZ5439" s="1636"/>
      <c r="BA5439" s="1636"/>
      <c r="BB5439" s="1636"/>
    </row>
    <row r="5440" spans="1:54" s="1637" customFormat="1">
      <c r="A5440" s="1636"/>
      <c r="B5440" s="1636"/>
      <c r="C5440" s="1636"/>
      <c r="D5440" s="1636"/>
      <c r="E5440" s="1636"/>
      <c r="F5440" s="1636"/>
      <c r="G5440" s="1636"/>
      <c r="H5440" s="1636"/>
      <c r="I5440" s="1636"/>
      <c r="J5440" s="1636"/>
      <c r="K5440" s="1636"/>
      <c r="L5440" s="1636"/>
      <c r="M5440" s="1636"/>
      <c r="N5440" s="1636"/>
      <c r="O5440" s="1636"/>
      <c r="P5440" s="1636"/>
      <c r="Q5440" s="1636"/>
      <c r="R5440" s="1636"/>
      <c r="S5440" s="1636"/>
      <c r="T5440" s="1636"/>
      <c r="U5440" s="1636"/>
      <c r="V5440" s="1636"/>
      <c r="W5440" s="1636"/>
      <c r="X5440" s="1636"/>
      <c r="Y5440" s="1636"/>
      <c r="Z5440" s="1636"/>
      <c r="AA5440" s="1636"/>
      <c r="AB5440" s="1636"/>
      <c r="AC5440" s="1636"/>
      <c r="AD5440" s="1636"/>
      <c r="AE5440" s="1636"/>
      <c r="AF5440" s="1636"/>
      <c r="AG5440" s="1636"/>
      <c r="AH5440" s="1636"/>
      <c r="AI5440" s="1636"/>
      <c r="AJ5440" s="1636"/>
      <c r="AK5440" s="1636"/>
      <c r="AL5440" s="1636"/>
      <c r="AM5440" s="1636"/>
      <c r="AN5440" s="1636"/>
      <c r="AO5440" s="1636"/>
      <c r="AP5440" s="1636"/>
      <c r="AQ5440" s="1636"/>
      <c r="AR5440" s="1636"/>
      <c r="AS5440" s="1636"/>
      <c r="AT5440" s="1636"/>
      <c r="AU5440" s="1636"/>
      <c r="AV5440" s="1636"/>
      <c r="AW5440" s="1636"/>
      <c r="AX5440" s="1636"/>
      <c r="AY5440" s="1636"/>
      <c r="AZ5440" s="1636"/>
      <c r="BA5440" s="1636"/>
      <c r="BB5440" s="1636"/>
    </row>
    <row r="5441" spans="1:54" s="1637" customFormat="1">
      <c r="A5441" s="1636"/>
      <c r="B5441" s="1636"/>
      <c r="C5441" s="1636"/>
      <c r="D5441" s="1636"/>
      <c r="E5441" s="1636"/>
      <c r="F5441" s="1636"/>
      <c r="G5441" s="1636"/>
      <c r="H5441" s="1636"/>
      <c r="I5441" s="1636"/>
      <c r="J5441" s="1636"/>
      <c r="K5441" s="1636"/>
      <c r="L5441" s="1636"/>
      <c r="M5441" s="1636"/>
      <c r="N5441" s="1636"/>
      <c r="O5441" s="1636"/>
      <c r="P5441" s="1636"/>
      <c r="Q5441" s="1636"/>
      <c r="R5441" s="1636"/>
      <c r="S5441" s="1636"/>
      <c r="T5441" s="1636"/>
      <c r="U5441" s="1636"/>
      <c r="V5441" s="1636"/>
      <c r="W5441" s="1636"/>
      <c r="X5441" s="1636"/>
      <c r="Y5441" s="1636"/>
      <c r="Z5441" s="1636"/>
      <c r="AA5441" s="1636"/>
      <c r="AB5441" s="1636"/>
      <c r="AC5441" s="1636"/>
      <c r="AD5441" s="1636"/>
      <c r="AE5441" s="1636"/>
      <c r="AF5441" s="1636"/>
      <c r="AG5441" s="1636"/>
      <c r="AH5441" s="1636"/>
      <c r="AI5441" s="1636"/>
      <c r="AJ5441" s="1636"/>
      <c r="AK5441" s="1636"/>
      <c r="AL5441" s="1636"/>
      <c r="AM5441" s="1636"/>
      <c r="AN5441" s="1636"/>
      <c r="AO5441" s="1636"/>
      <c r="AP5441" s="1636"/>
      <c r="AQ5441" s="1636"/>
      <c r="AR5441" s="1636"/>
      <c r="AS5441" s="1636"/>
      <c r="AT5441" s="1636"/>
      <c r="AU5441" s="1636"/>
      <c r="AV5441" s="1636"/>
      <c r="AW5441" s="1636"/>
      <c r="AX5441" s="1636"/>
      <c r="AY5441" s="1636"/>
      <c r="AZ5441" s="1636"/>
      <c r="BA5441" s="1636"/>
      <c r="BB5441" s="1636"/>
    </row>
    <row r="5442" spans="1:54" s="1637" customFormat="1">
      <c r="A5442" s="1636"/>
      <c r="B5442" s="1636"/>
      <c r="C5442" s="1636"/>
      <c r="D5442" s="1636"/>
      <c r="E5442" s="1636"/>
      <c r="F5442" s="1636"/>
      <c r="G5442" s="1636"/>
      <c r="H5442" s="1636"/>
      <c r="I5442" s="1636"/>
      <c r="J5442" s="1636"/>
      <c r="K5442" s="1636"/>
      <c r="L5442" s="1636"/>
      <c r="M5442" s="1636"/>
      <c r="N5442" s="1636"/>
      <c r="O5442" s="1636"/>
      <c r="P5442" s="1636"/>
      <c r="Q5442" s="1636"/>
      <c r="R5442" s="1636"/>
      <c r="S5442" s="1636"/>
      <c r="T5442" s="1636"/>
      <c r="U5442" s="1636"/>
      <c r="V5442" s="1636"/>
      <c r="W5442" s="1636"/>
      <c r="X5442" s="1636"/>
      <c r="Y5442" s="1636"/>
      <c r="Z5442" s="1636"/>
      <c r="AA5442" s="1636"/>
      <c r="AB5442" s="1636"/>
      <c r="AC5442" s="1636"/>
      <c r="AD5442" s="1636"/>
      <c r="AE5442" s="1636"/>
      <c r="AF5442" s="1636"/>
      <c r="AG5442" s="1636"/>
      <c r="AH5442" s="1636"/>
      <c r="AI5442" s="1636"/>
      <c r="AJ5442" s="1636"/>
      <c r="AK5442" s="1636"/>
      <c r="AL5442" s="1636"/>
      <c r="AM5442" s="1636"/>
      <c r="AN5442" s="1636"/>
      <c r="AO5442" s="1636"/>
      <c r="AP5442" s="1636"/>
      <c r="AQ5442" s="1636"/>
      <c r="AR5442" s="1636"/>
      <c r="AS5442" s="1636"/>
      <c r="AT5442" s="1636"/>
      <c r="AU5442" s="1636"/>
      <c r="AV5442" s="1636"/>
      <c r="AW5442" s="1636"/>
      <c r="AX5442" s="1636"/>
      <c r="AY5442" s="1636"/>
      <c r="AZ5442" s="1636"/>
      <c r="BA5442" s="1636"/>
      <c r="BB5442" s="1636"/>
    </row>
    <row r="5443" spans="1:54" s="1637" customFormat="1">
      <c r="A5443" s="1636"/>
      <c r="B5443" s="1636"/>
      <c r="C5443" s="1636"/>
      <c r="D5443" s="1636"/>
      <c r="E5443" s="1636"/>
      <c r="F5443" s="1636"/>
      <c r="G5443" s="1636"/>
      <c r="H5443" s="1636"/>
      <c r="I5443" s="1636"/>
      <c r="J5443" s="1636"/>
      <c r="K5443" s="1636"/>
      <c r="L5443" s="1636"/>
      <c r="M5443" s="1636"/>
      <c r="N5443" s="1636"/>
      <c r="O5443" s="1636"/>
      <c r="P5443" s="1636"/>
      <c r="Q5443" s="1636"/>
      <c r="R5443" s="1636"/>
      <c r="S5443" s="1636"/>
      <c r="T5443" s="1636"/>
      <c r="U5443" s="1636"/>
      <c r="V5443" s="1636"/>
      <c r="W5443" s="1636"/>
      <c r="X5443" s="1636"/>
      <c r="Y5443" s="1636"/>
      <c r="Z5443" s="1636"/>
      <c r="AA5443" s="1636"/>
      <c r="AB5443" s="1636"/>
      <c r="AC5443" s="1636"/>
      <c r="AD5443" s="1636"/>
      <c r="AE5443" s="1636"/>
      <c r="AF5443" s="1636"/>
      <c r="AG5443" s="1636"/>
      <c r="AH5443" s="1636"/>
      <c r="AI5443" s="1636"/>
      <c r="AJ5443" s="1636"/>
      <c r="AK5443" s="1636"/>
      <c r="AL5443" s="1636"/>
      <c r="AM5443" s="1636"/>
      <c r="AN5443" s="1636"/>
      <c r="AO5443" s="1636"/>
      <c r="AP5443" s="1636"/>
      <c r="AQ5443" s="1636"/>
      <c r="AR5443" s="1636"/>
      <c r="AS5443" s="1636"/>
      <c r="AT5443" s="1636"/>
      <c r="AU5443" s="1636"/>
      <c r="AV5443" s="1636"/>
      <c r="AW5443" s="1636"/>
      <c r="AX5443" s="1636"/>
      <c r="AY5443" s="1636"/>
      <c r="AZ5443" s="1636"/>
      <c r="BA5443" s="1636"/>
      <c r="BB5443" s="1636"/>
    </row>
    <row r="5444" spans="1:54" s="1637" customFormat="1">
      <c r="A5444" s="1636"/>
      <c r="B5444" s="1636"/>
      <c r="C5444" s="1636"/>
      <c r="D5444" s="1636"/>
      <c r="E5444" s="1636"/>
      <c r="F5444" s="1636"/>
      <c r="G5444" s="1636"/>
      <c r="H5444" s="1636"/>
      <c r="I5444" s="1636"/>
      <c r="J5444" s="1636"/>
      <c r="K5444" s="1636"/>
      <c r="L5444" s="1636"/>
      <c r="M5444" s="1636"/>
      <c r="N5444" s="1636"/>
      <c r="O5444" s="1636"/>
      <c r="P5444" s="1636"/>
      <c r="Q5444" s="1636"/>
      <c r="R5444" s="1636"/>
      <c r="S5444" s="1636"/>
      <c r="T5444" s="1636"/>
      <c r="U5444" s="1636"/>
      <c r="V5444" s="1636"/>
      <c r="W5444" s="1636"/>
      <c r="X5444" s="1636"/>
      <c r="Y5444" s="1636"/>
      <c r="Z5444" s="1636"/>
      <c r="AA5444" s="1636"/>
      <c r="AB5444" s="1636"/>
      <c r="AC5444" s="1636"/>
      <c r="AD5444" s="1636"/>
      <c r="AE5444" s="1636"/>
      <c r="AF5444" s="1636"/>
      <c r="AG5444" s="1636"/>
      <c r="AH5444" s="1636"/>
      <c r="AI5444" s="1636"/>
      <c r="AJ5444" s="1636"/>
      <c r="AK5444" s="1636"/>
      <c r="AL5444" s="1636"/>
      <c r="AM5444" s="1636"/>
      <c r="AN5444" s="1636"/>
      <c r="AO5444" s="1636"/>
      <c r="AP5444" s="1636"/>
      <c r="AQ5444" s="1636"/>
      <c r="AR5444" s="1636"/>
      <c r="AS5444" s="1636"/>
      <c r="AT5444" s="1636"/>
      <c r="AU5444" s="1636"/>
      <c r="AV5444" s="1636"/>
      <c r="AW5444" s="1636"/>
      <c r="AX5444" s="1636"/>
      <c r="AY5444" s="1636"/>
      <c r="AZ5444" s="1636"/>
      <c r="BA5444" s="1636"/>
      <c r="BB5444" s="1636"/>
    </row>
    <row r="5445" spans="1:54" s="1637" customFormat="1">
      <c r="A5445" s="1636"/>
      <c r="B5445" s="1636"/>
      <c r="C5445" s="1636"/>
      <c r="D5445" s="1636"/>
      <c r="E5445" s="1636"/>
      <c r="F5445" s="1636"/>
      <c r="G5445" s="1636"/>
      <c r="H5445" s="1636"/>
      <c r="I5445" s="1636"/>
      <c r="J5445" s="1636"/>
      <c r="K5445" s="1636"/>
      <c r="L5445" s="1636"/>
      <c r="M5445" s="1636"/>
      <c r="N5445" s="1636"/>
      <c r="O5445" s="1636"/>
      <c r="P5445" s="1636"/>
      <c r="Q5445" s="1636"/>
      <c r="R5445" s="1636"/>
      <c r="S5445" s="1636"/>
      <c r="T5445" s="1636"/>
      <c r="U5445" s="1636"/>
      <c r="V5445" s="1636"/>
      <c r="W5445" s="1636"/>
      <c r="X5445" s="1636"/>
      <c r="Y5445" s="1636"/>
      <c r="Z5445" s="1636"/>
      <c r="AA5445" s="1636"/>
      <c r="AB5445" s="1636"/>
      <c r="AC5445" s="1636"/>
      <c r="AD5445" s="1636"/>
      <c r="AE5445" s="1636"/>
      <c r="AF5445" s="1636"/>
      <c r="AG5445" s="1636"/>
      <c r="AH5445" s="1636"/>
      <c r="AI5445" s="1636"/>
      <c r="AJ5445" s="1636"/>
      <c r="AK5445" s="1636"/>
      <c r="AL5445" s="1636"/>
      <c r="AM5445" s="1636"/>
      <c r="AN5445" s="1636"/>
      <c r="AO5445" s="1636"/>
      <c r="AP5445" s="1636"/>
      <c r="AQ5445" s="1636"/>
      <c r="AR5445" s="1636"/>
      <c r="AS5445" s="1636"/>
      <c r="AT5445" s="1636"/>
      <c r="AU5445" s="1636"/>
      <c r="AV5445" s="1636"/>
      <c r="AW5445" s="1636"/>
      <c r="AX5445" s="1636"/>
      <c r="AY5445" s="1636"/>
      <c r="AZ5445" s="1636"/>
      <c r="BA5445" s="1636"/>
      <c r="BB5445" s="1636"/>
    </row>
    <row r="5446" spans="1:54" s="1637" customFormat="1">
      <c r="A5446" s="1636"/>
      <c r="B5446" s="1636"/>
      <c r="C5446" s="1636"/>
      <c r="D5446" s="1636"/>
      <c r="E5446" s="1636"/>
      <c r="F5446" s="1636"/>
      <c r="G5446" s="1636"/>
      <c r="H5446" s="1636"/>
      <c r="I5446" s="1636"/>
      <c r="J5446" s="1636"/>
      <c r="K5446" s="1636"/>
      <c r="L5446" s="1636"/>
      <c r="M5446" s="1636"/>
      <c r="N5446" s="1636"/>
      <c r="O5446" s="1636"/>
      <c r="P5446" s="1636"/>
      <c r="Q5446" s="1636"/>
      <c r="R5446" s="1636"/>
      <c r="S5446" s="1636"/>
      <c r="T5446" s="1636"/>
      <c r="U5446" s="1636"/>
      <c r="V5446" s="1636"/>
      <c r="W5446" s="1636"/>
      <c r="X5446" s="1636"/>
      <c r="Y5446" s="1636"/>
      <c r="Z5446" s="1636"/>
      <c r="AA5446" s="1636"/>
      <c r="AB5446" s="1636"/>
      <c r="AC5446" s="1636"/>
      <c r="AD5446" s="1636"/>
      <c r="AE5446" s="1636"/>
      <c r="AF5446" s="1636"/>
      <c r="AG5446" s="1636"/>
      <c r="AH5446" s="1636"/>
      <c r="AI5446" s="1636"/>
      <c r="AJ5446" s="1636"/>
      <c r="AK5446" s="1636"/>
      <c r="AL5446" s="1636"/>
      <c r="AM5446" s="1636"/>
      <c r="AN5446" s="1636"/>
      <c r="AO5446" s="1636"/>
      <c r="AP5446" s="1636"/>
      <c r="AQ5446" s="1636"/>
      <c r="AR5446" s="1636"/>
      <c r="AS5446" s="1636"/>
      <c r="AT5446" s="1636"/>
      <c r="AU5446" s="1636"/>
      <c r="AV5446" s="1636"/>
      <c r="AW5446" s="1636"/>
      <c r="AX5446" s="1636"/>
      <c r="AY5446" s="1636"/>
      <c r="AZ5446" s="1636"/>
      <c r="BA5446" s="1636"/>
      <c r="BB5446" s="1636"/>
    </row>
    <row r="5447" spans="1:54" s="1637" customFormat="1">
      <c r="A5447" s="1636"/>
      <c r="B5447" s="1636"/>
      <c r="C5447" s="1636"/>
      <c r="D5447" s="1636"/>
      <c r="E5447" s="1636"/>
      <c r="F5447" s="1636"/>
      <c r="G5447" s="1636"/>
      <c r="H5447" s="1636"/>
      <c r="I5447" s="1636"/>
      <c r="J5447" s="1636"/>
      <c r="K5447" s="1636"/>
      <c r="L5447" s="1636"/>
      <c r="M5447" s="1636"/>
      <c r="N5447" s="1636"/>
      <c r="O5447" s="1636"/>
      <c r="P5447" s="1636"/>
      <c r="Q5447" s="1636"/>
      <c r="R5447" s="1636"/>
      <c r="S5447" s="1636"/>
      <c r="T5447" s="1636"/>
      <c r="U5447" s="1636"/>
      <c r="V5447" s="1636"/>
      <c r="W5447" s="1636"/>
      <c r="X5447" s="1636"/>
      <c r="Y5447" s="1636"/>
      <c r="Z5447" s="1636"/>
      <c r="AA5447" s="1636"/>
      <c r="AB5447" s="1636"/>
      <c r="AC5447" s="1636"/>
      <c r="AD5447" s="1636"/>
      <c r="AE5447" s="1636"/>
      <c r="AF5447" s="1636"/>
      <c r="AG5447" s="1636"/>
      <c r="AH5447" s="1636"/>
      <c r="AI5447" s="1636"/>
      <c r="AJ5447" s="1636"/>
      <c r="AK5447" s="1636"/>
      <c r="AL5447" s="1636"/>
      <c r="AM5447" s="1636"/>
      <c r="AN5447" s="1636"/>
      <c r="AO5447" s="1636"/>
      <c r="AP5447" s="1636"/>
      <c r="AQ5447" s="1636"/>
      <c r="AR5447" s="1636"/>
      <c r="AS5447" s="1636"/>
      <c r="AT5447" s="1636"/>
      <c r="AU5447" s="1636"/>
      <c r="AV5447" s="1636"/>
      <c r="AW5447" s="1636"/>
      <c r="AX5447" s="1636"/>
      <c r="AY5447" s="1636"/>
      <c r="AZ5447" s="1636"/>
      <c r="BA5447" s="1636"/>
      <c r="BB5447" s="1636"/>
    </row>
    <row r="5448" spans="1:54" s="1637" customFormat="1">
      <c r="A5448" s="1636"/>
      <c r="B5448" s="1636"/>
      <c r="C5448" s="1636"/>
      <c r="D5448" s="1636"/>
      <c r="E5448" s="1636"/>
      <c r="F5448" s="1636"/>
      <c r="G5448" s="1636"/>
      <c r="H5448" s="1636"/>
      <c r="I5448" s="1636"/>
      <c r="J5448" s="1636"/>
      <c r="K5448" s="1636"/>
      <c r="L5448" s="1636"/>
      <c r="M5448" s="1636"/>
      <c r="N5448" s="1636"/>
      <c r="O5448" s="1636"/>
      <c r="P5448" s="1636"/>
      <c r="Q5448" s="1636"/>
      <c r="R5448" s="1636"/>
      <c r="S5448" s="1636"/>
      <c r="T5448" s="1636"/>
      <c r="U5448" s="1636"/>
      <c r="V5448" s="1636"/>
      <c r="W5448" s="1636"/>
      <c r="X5448" s="1636"/>
      <c r="Y5448" s="1636"/>
      <c r="Z5448" s="1636"/>
      <c r="AA5448" s="1636"/>
      <c r="AB5448" s="1636"/>
      <c r="AC5448" s="1636"/>
      <c r="AD5448" s="1636"/>
      <c r="AE5448" s="1636"/>
      <c r="AF5448" s="1636"/>
      <c r="AG5448" s="1636"/>
      <c r="AH5448" s="1636"/>
      <c r="AI5448" s="1636"/>
      <c r="AJ5448" s="1636"/>
      <c r="AK5448" s="1636"/>
      <c r="AL5448" s="1636"/>
      <c r="AM5448" s="1636"/>
      <c r="AN5448" s="1636"/>
      <c r="AO5448" s="1636"/>
      <c r="AP5448" s="1636"/>
      <c r="AQ5448" s="1636"/>
      <c r="AR5448" s="1636"/>
      <c r="AS5448" s="1636"/>
      <c r="AT5448" s="1636"/>
      <c r="AU5448" s="1636"/>
      <c r="AV5448" s="1636"/>
      <c r="AW5448" s="1636"/>
      <c r="AX5448" s="1636"/>
      <c r="AY5448" s="1636"/>
      <c r="AZ5448" s="1636"/>
      <c r="BA5448" s="1636"/>
      <c r="BB5448" s="1636"/>
    </row>
    <row r="5449" spans="1:54" s="1637" customFormat="1">
      <c r="A5449" s="1636"/>
      <c r="B5449" s="1636"/>
      <c r="C5449" s="1636"/>
      <c r="D5449" s="1636"/>
      <c r="E5449" s="1636"/>
      <c r="F5449" s="1636"/>
      <c r="G5449" s="1636"/>
      <c r="H5449" s="1636"/>
      <c r="I5449" s="1636"/>
      <c r="J5449" s="1636"/>
      <c r="K5449" s="1636"/>
      <c r="L5449" s="1636"/>
      <c r="M5449" s="1636"/>
      <c r="N5449" s="1636"/>
      <c r="O5449" s="1636"/>
      <c r="P5449" s="1636"/>
      <c r="Q5449" s="1636"/>
      <c r="R5449" s="1636"/>
      <c r="S5449" s="1636"/>
      <c r="T5449" s="1636"/>
      <c r="U5449" s="1636"/>
      <c r="V5449" s="1636"/>
      <c r="W5449" s="1636"/>
      <c r="X5449" s="1636"/>
      <c r="Y5449" s="1636"/>
      <c r="Z5449" s="1636"/>
      <c r="AA5449" s="1636"/>
      <c r="AB5449" s="1636"/>
      <c r="AC5449" s="1636"/>
      <c r="AD5449" s="1636"/>
      <c r="AE5449" s="1636"/>
      <c r="AF5449" s="1636"/>
      <c r="AG5449" s="1636"/>
      <c r="AH5449" s="1636"/>
      <c r="AI5449" s="1636"/>
      <c r="AJ5449" s="1636"/>
      <c r="AK5449" s="1636"/>
      <c r="AL5449" s="1636"/>
      <c r="AM5449" s="1636"/>
      <c r="AN5449" s="1636"/>
      <c r="AO5449" s="1636"/>
      <c r="AP5449" s="1636"/>
      <c r="AQ5449" s="1636"/>
      <c r="AR5449" s="1636"/>
      <c r="AS5449" s="1636"/>
      <c r="AT5449" s="1636"/>
      <c r="AU5449" s="1636"/>
      <c r="AV5449" s="1636"/>
      <c r="AW5449" s="1636"/>
      <c r="AX5449" s="1636"/>
      <c r="AY5449" s="1636"/>
      <c r="AZ5449" s="1636"/>
      <c r="BA5449" s="1636"/>
      <c r="BB5449" s="1636"/>
    </row>
    <row r="5450" spans="1:54" s="1637" customFormat="1">
      <c r="A5450" s="1636"/>
      <c r="B5450" s="1636"/>
      <c r="C5450" s="1636"/>
      <c r="D5450" s="1636"/>
      <c r="E5450" s="1636"/>
      <c r="F5450" s="1636"/>
      <c r="G5450" s="1636"/>
      <c r="H5450" s="1636"/>
      <c r="I5450" s="1636"/>
      <c r="J5450" s="1636"/>
      <c r="K5450" s="1636"/>
      <c r="L5450" s="1636"/>
      <c r="M5450" s="1636"/>
      <c r="N5450" s="1636"/>
      <c r="O5450" s="1636"/>
      <c r="P5450" s="1636"/>
      <c r="Q5450" s="1636"/>
      <c r="R5450" s="1636"/>
      <c r="S5450" s="1636"/>
      <c r="T5450" s="1636"/>
      <c r="U5450" s="1636"/>
      <c r="V5450" s="1636"/>
      <c r="W5450" s="1636"/>
      <c r="X5450" s="1636"/>
      <c r="Y5450" s="1636"/>
      <c r="Z5450" s="1636"/>
      <c r="AA5450" s="1636"/>
      <c r="AB5450" s="1636"/>
      <c r="AC5450" s="1636"/>
      <c r="AD5450" s="1636"/>
      <c r="AE5450" s="1636"/>
      <c r="AF5450" s="1636"/>
      <c r="AG5450" s="1636"/>
      <c r="AH5450" s="1636"/>
      <c r="AI5450" s="1636"/>
      <c r="AJ5450" s="1636"/>
      <c r="AK5450" s="1636"/>
      <c r="AL5450" s="1636"/>
      <c r="AM5450" s="1636"/>
      <c r="AN5450" s="1636"/>
      <c r="AO5450" s="1636"/>
      <c r="AP5450" s="1636"/>
      <c r="AQ5450" s="1636"/>
      <c r="AR5450" s="1636"/>
      <c r="AS5450" s="1636"/>
      <c r="AT5450" s="1636"/>
      <c r="AU5450" s="1636"/>
      <c r="AV5450" s="1636"/>
      <c r="AW5450" s="1636"/>
      <c r="AX5450" s="1636"/>
      <c r="AY5450" s="1636"/>
      <c r="AZ5450" s="1636"/>
      <c r="BA5450" s="1636"/>
      <c r="BB5450" s="1636"/>
    </row>
    <row r="5451" spans="1:54" s="1637" customFormat="1">
      <c r="A5451" s="1636"/>
      <c r="B5451" s="1636"/>
      <c r="C5451" s="1636"/>
      <c r="D5451" s="1636"/>
      <c r="E5451" s="1636"/>
      <c r="F5451" s="1636"/>
      <c r="G5451" s="1636"/>
      <c r="H5451" s="1636"/>
      <c r="I5451" s="1636"/>
      <c r="J5451" s="1636"/>
      <c r="K5451" s="1636"/>
      <c r="L5451" s="1636"/>
      <c r="M5451" s="1636"/>
      <c r="N5451" s="1636"/>
      <c r="O5451" s="1636"/>
      <c r="P5451" s="1636"/>
      <c r="Q5451" s="1636"/>
      <c r="R5451" s="1636"/>
      <c r="S5451" s="1636"/>
      <c r="T5451" s="1636"/>
      <c r="U5451" s="1636"/>
      <c r="V5451" s="1636"/>
      <c r="W5451" s="1636"/>
      <c r="X5451" s="1636"/>
      <c r="Y5451" s="1636"/>
      <c r="Z5451" s="1636"/>
      <c r="AA5451" s="1636"/>
      <c r="AB5451" s="1636"/>
      <c r="AC5451" s="1636"/>
      <c r="AD5451" s="1636"/>
      <c r="AE5451" s="1636"/>
      <c r="AF5451" s="1636"/>
      <c r="AG5451" s="1636"/>
      <c r="AH5451" s="1636"/>
      <c r="AI5451" s="1636"/>
      <c r="AJ5451" s="1636"/>
      <c r="AK5451" s="1636"/>
      <c r="AL5451" s="1636"/>
      <c r="AM5451" s="1636"/>
      <c r="AN5451" s="1636"/>
      <c r="AO5451" s="1636"/>
      <c r="AP5451" s="1636"/>
      <c r="AQ5451" s="1636"/>
      <c r="AR5451" s="1636"/>
      <c r="AS5451" s="1636"/>
      <c r="AT5451" s="1636"/>
      <c r="AU5451" s="1636"/>
      <c r="AV5451" s="1636"/>
      <c r="AW5451" s="1636"/>
      <c r="AX5451" s="1636"/>
      <c r="AY5451" s="1636"/>
      <c r="AZ5451" s="1636"/>
      <c r="BA5451" s="1636"/>
      <c r="BB5451" s="1636"/>
    </row>
    <row r="5452" spans="1:54" s="1637" customFormat="1">
      <c r="A5452" s="1636"/>
      <c r="B5452" s="1636"/>
      <c r="C5452" s="1636"/>
      <c r="D5452" s="1636"/>
      <c r="E5452" s="1636"/>
      <c r="F5452" s="1636"/>
      <c r="G5452" s="1636"/>
      <c r="H5452" s="1636"/>
      <c r="I5452" s="1636"/>
      <c r="J5452" s="1636"/>
      <c r="K5452" s="1636"/>
      <c r="L5452" s="1636"/>
      <c r="M5452" s="1636"/>
      <c r="N5452" s="1636"/>
      <c r="O5452" s="1636"/>
      <c r="P5452" s="1636"/>
      <c r="Q5452" s="1636"/>
      <c r="R5452" s="1636"/>
      <c r="S5452" s="1636"/>
      <c r="T5452" s="1636"/>
      <c r="U5452" s="1636"/>
      <c r="V5452" s="1636"/>
      <c r="W5452" s="1636"/>
      <c r="X5452" s="1636"/>
      <c r="Y5452" s="1636"/>
      <c r="Z5452" s="1636"/>
      <c r="AA5452" s="1636"/>
      <c r="AB5452" s="1636"/>
      <c r="AC5452" s="1636"/>
      <c r="AD5452" s="1636"/>
      <c r="AE5452" s="1636"/>
      <c r="AF5452" s="1636"/>
      <c r="AG5452" s="1636"/>
      <c r="AH5452" s="1636"/>
      <c r="AI5452" s="1636"/>
      <c r="AJ5452" s="1636"/>
      <c r="AK5452" s="1636"/>
      <c r="AL5452" s="1636"/>
      <c r="AM5452" s="1636"/>
      <c r="AN5452" s="1636"/>
      <c r="AO5452" s="1636"/>
      <c r="AP5452" s="1636"/>
      <c r="AQ5452" s="1636"/>
      <c r="AR5452" s="1636"/>
      <c r="AS5452" s="1636"/>
      <c r="AT5452" s="1636"/>
      <c r="AU5452" s="1636"/>
      <c r="AV5452" s="1636"/>
      <c r="AW5452" s="1636"/>
      <c r="AX5452" s="1636"/>
      <c r="AY5452" s="1636"/>
      <c r="AZ5452" s="1636"/>
      <c r="BA5452" s="1636"/>
      <c r="BB5452" s="1636"/>
    </row>
    <row r="5453" spans="1:54" s="1637" customFormat="1">
      <c r="A5453" s="1636"/>
      <c r="B5453" s="1636"/>
      <c r="C5453" s="1636"/>
      <c r="D5453" s="1636"/>
      <c r="E5453" s="1636"/>
      <c r="F5453" s="1636"/>
      <c r="G5453" s="1636"/>
      <c r="H5453" s="1636"/>
      <c r="I5453" s="1636"/>
      <c r="J5453" s="1636"/>
      <c r="K5453" s="1636"/>
      <c r="L5453" s="1636"/>
      <c r="M5453" s="1636"/>
      <c r="N5453" s="1636"/>
      <c r="O5453" s="1636"/>
      <c r="P5453" s="1636"/>
      <c r="Q5453" s="1636"/>
      <c r="R5453" s="1636"/>
      <c r="S5453" s="1636"/>
      <c r="T5453" s="1636"/>
      <c r="U5453" s="1636"/>
      <c r="V5453" s="1636"/>
      <c r="W5453" s="1636"/>
      <c r="X5453" s="1636"/>
      <c r="Y5453" s="1636"/>
      <c r="Z5453" s="1636"/>
      <c r="AA5453" s="1636"/>
      <c r="AB5453" s="1636"/>
      <c r="AC5453" s="1636"/>
      <c r="AD5453" s="1636"/>
      <c r="AE5453" s="1636"/>
      <c r="AF5453" s="1636"/>
      <c r="AG5453" s="1636"/>
      <c r="AH5453" s="1636"/>
      <c r="AI5453" s="1636"/>
      <c r="AJ5453" s="1636"/>
      <c r="AK5453" s="1636"/>
      <c r="AL5453" s="1636"/>
      <c r="AM5453" s="1636"/>
      <c r="AN5453" s="1636"/>
      <c r="AO5453" s="1636"/>
      <c r="AP5453" s="1636"/>
      <c r="AQ5453" s="1636"/>
      <c r="AR5453" s="1636"/>
      <c r="AS5453" s="1636"/>
      <c r="AT5453" s="1636"/>
      <c r="AU5453" s="1636"/>
      <c r="AV5453" s="1636"/>
      <c r="AW5453" s="1636"/>
      <c r="AX5453" s="1636"/>
      <c r="AY5453" s="1636"/>
      <c r="AZ5453" s="1636"/>
      <c r="BA5453" s="1636"/>
      <c r="BB5453" s="1636"/>
    </row>
    <row r="5454" spans="1:54" s="1637" customFormat="1">
      <c r="A5454" s="1636"/>
      <c r="B5454" s="1636"/>
      <c r="C5454" s="1636"/>
      <c r="D5454" s="1636"/>
      <c r="E5454" s="1636"/>
      <c r="F5454" s="1636"/>
      <c r="G5454" s="1636"/>
      <c r="H5454" s="1636"/>
      <c r="I5454" s="1636"/>
      <c r="J5454" s="1636"/>
      <c r="K5454" s="1636"/>
      <c r="L5454" s="1636"/>
      <c r="M5454" s="1636"/>
      <c r="N5454" s="1636"/>
      <c r="O5454" s="1636"/>
      <c r="P5454" s="1636"/>
      <c r="Q5454" s="1636"/>
      <c r="R5454" s="1636"/>
      <c r="S5454" s="1636"/>
      <c r="T5454" s="1636"/>
      <c r="U5454" s="1636"/>
      <c r="V5454" s="1636"/>
      <c r="W5454" s="1636"/>
      <c r="X5454" s="1636"/>
      <c r="Y5454" s="1636"/>
      <c r="Z5454" s="1636"/>
      <c r="AA5454" s="1636"/>
      <c r="AB5454" s="1636"/>
      <c r="AC5454" s="1636"/>
      <c r="AD5454" s="1636"/>
      <c r="AE5454" s="1636"/>
      <c r="AF5454" s="1636"/>
      <c r="AG5454" s="1636"/>
      <c r="AH5454" s="1636"/>
      <c r="AI5454" s="1636"/>
      <c r="AJ5454" s="1636"/>
      <c r="AK5454" s="1636"/>
      <c r="AL5454" s="1636"/>
      <c r="AM5454" s="1636"/>
      <c r="AN5454" s="1636"/>
      <c r="AO5454" s="1636"/>
      <c r="AP5454" s="1636"/>
      <c r="AQ5454" s="1636"/>
      <c r="AR5454" s="1636"/>
      <c r="AS5454" s="1636"/>
      <c r="AT5454" s="1636"/>
      <c r="AU5454" s="1636"/>
      <c r="AV5454" s="1636"/>
      <c r="AW5454" s="1636"/>
      <c r="AX5454" s="1636"/>
      <c r="AY5454" s="1636"/>
      <c r="AZ5454" s="1636"/>
      <c r="BA5454" s="1636"/>
      <c r="BB5454" s="1636"/>
    </row>
    <row r="5455" spans="1:54" s="1637" customFormat="1">
      <c r="A5455" s="1636"/>
      <c r="B5455" s="1636"/>
      <c r="C5455" s="1636"/>
      <c r="D5455" s="1636"/>
      <c r="E5455" s="1636"/>
      <c r="F5455" s="1636"/>
      <c r="G5455" s="1636"/>
      <c r="H5455" s="1636"/>
      <c r="I5455" s="1636"/>
      <c r="J5455" s="1636"/>
      <c r="K5455" s="1636"/>
      <c r="L5455" s="1636"/>
      <c r="M5455" s="1636"/>
      <c r="N5455" s="1636"/>
      <c r="O5455" s="1636"/>
      <c r="P5455" s="1636"/>
      <c r="Q5455" s="1636"/>
      <c r="R5455" s="1636"/>
      <c r="S5455" s="1636"/>
      <c r="T5455" s="1636"/>
      <c r="U5455" s="1636"/>
      <c r="V5455" s="1636"/>
      <c r="W5455" s="1636"/>
      <c r="X5455" s="1636"/>
      <c r="Y5455" s="1636"/>
      <c r="Z5455" s="1636"/>
      <c r="AA5455" s="1636"/>
      <c r="AB5455" s="1636"/>
      <c r="AC5455" s="1636"/>
      <c r="AD5455" s="1636"/>
      <c r="AE5455" s="1636"/>
      <c r="AF5455" s="1636"/>
      <c r="AG5455" s="1636"/>
      <c r="AH5455" s="1636"/>
      <c r="AI5455" s="1636"/>
      <c r="AJ5455" s="1636"/>
      <c r="AK5455" s="1636"/>
      <c r="AL5455" s="1636"/>
      <c r="AM5455" s="1636"/>
      <c r="AN5455" s="1636"/>
      <c r="AO5455" s="1636"/>
      <c r="AP5455" s="1636"/>
      <c r="AQ5455" s="1636"/>
      <c r="AR5455" s="1636"/>
      <c r="AS5455" s="1636"/>
      <c r="AT5455" s="1636"/>
      <c r="AU5455" s="1636"/>
      <c r="AV5455" s="1636"/>
      <c r="AW5455" s="1636"/>
      <c r="AX5455" s="1636"/>
      <c r="AY5455" s="1636"/>
      <c r="AZ5455" s="1636"/>
      <c r="BA5455" s="1636"/>
      <c r="BB5455" s="1636"/>
    </row>
    <row r="5456" spans="1:54" s="1637" customFormat="1">
      <c r="A5456" s="1636"/>
      <c r="B5456" s="1636"/>
      <c r="C5456" s="1636"/>
      <c r="D5456" s="1636"/>
      <c r="E5456" s="1636"/>
      <c r="F5456" s="1636"/>
      <c r="G5456" s="1636"/>
      <c r="H5456" s="1636"/>
      <c r="I5456" s="1636"/>
      <c r="J5456" s="1636"/>
      <c r="K5456" s="1636"/>
      <c r="L5456" s="1636"/>
      <c r="M5456" s="1636"/>
      <c r="N5456" s="1636"/>
      <c r="O5456" s="1636"/>
      <c r="P5456" s="1636"/>
      <c r="Q5456" s="1636"/>
      <c r="R5456" s="1636"/>
      <c r="S5456" s="1636"/>
      <c r="T5456" s="1636"/>
      <c r="U5456" s="1636"/>
      <c r="V5456" s="1636"/>
      <c r="W5456" s="1636"/>
      <c r="X5456" s="1636"/>
      <c r="Y5456" s="1636"/>
      <c r="Z5456" s="1636"/>
      <c r="AA5456" s="1636"/>
      <c r="AB5456" s="1636"/>
      <c r="AC5456" s="1636"/>
      <c r="AD5456" s="1636"/>
      <c r="AE5456" s="1636"/>
      <c r="AF5456" s="1636"/>
      <c r="AG5456" s="1636"/>
      <c r="AH5456" s="1636"/>
      <c r="AI5456" s="1636"/>
      <c r="AJ5456" s="1636"/>
      <c r="AK5456" s="1636"/>
      <c r="AL5456" s="1636"/>
      <c r="AM5456" s="1636"/>
      <c r="AN5456" s="1636"/>
      <c r="AO5456" s="1636"/>
      <c r="AP5456" s="1636"/>
      <c r="AQ5456" s="1636"/>
      <c r="AR5456" s="1636"/>
      <c r="AS5456" s="1636"/>
      <c r="AT5456" s="1636"/>
      <c r="AU5456" s="1636"/>
      <c r="AV5456" s="1636"/>
      <c r="AW5456" s="1636"/>
      <c r="AX5456" s="1636"/>
      <c r="AY5456" s="1636"/>
      <c r="AZ5456" s="1636"/>
      <c r="BA5456" s="1636"/>
      <c r="BB5456" s="1636"/>
    </row>
    <row r="5457" spans="1:54" s="1637" customFormat="1">
      <c r="A5457" s="1636"/>
      <c r="B5457" s="1636"/>
      <c r="C5457" s="1636"/>
      <c r="D5457" s="1636"/>
      <c r="E5457" s="1636"/>
      <c r="F5457" s="1636"/>
      <c r="G5457" s="1636"/>
      <c r="H5457" s="1636"/>
      <c r="I5457" s="1636"/>
      <c r="J5457" s="1636"/>
      <c r="K5457" s="1636"/>
      <c r="L5457" s="1636"/>
      <c r="M5457" s="1636"/>
      <c r="N5457" s="1636"/>
      <c r="O5457" s="1636"/>
      <c r="P5457" s="1636"/>
      <c r="Q5457" s="1636"/>
      <c r="R5457" s="1636"/>
      <c r="S5457" s="1636"/>
      <c r="T5457" s="1636"/>
      <c r="U5457" s="1636"/>
      <c r="V5457" s="1636"/>
      <c r="W5457" s="1636"/>
      <c r="X5457" s="1636"/>
      <c r="Y5457" s="1636"/>
      <c r="Z5457" s="1636"/>
      <c r="AA5457" s="1636"/>
      <c r="AB5457" s="1636"/>
      <c r="AC5457" s="1636"/>
      <c r="AD5457" s="1636"/>
      <c r="AE5457" s="1636"/>
      <c r="AF5457" s="1636"/>
      <c r="AG5457" s="1636"/>
      <c r="AH5457" s="1636"/>
      <c r="AI5457" s="1636"/>
      <c r="AJ5457" s="1636"/>
      <c r="AK5457" s="1636"/>
      <c r="AL5457" s="1636"/>
      <c r="AM5457" s="1636"/>
      <c r="AN5457" s="1636"/>
      <c r="AO5457" s="1636"/>
      <c r="AP5457" s="1636"/>
      <c r="AQ5457" s="1636"/>
      <c r="AR5457" s="1636"/>
      <c r="AS5457" s="1636"/>
      <c r="AT5457" s="1636"/>
      <c r="AU5457" s="1636"/>
      <c r="AV5457" s="1636"/>
      <c r="AW5457" s="1636"/>
      <c r="AX5457" s="1636"/>
      <c r="AY5457" s="1636"/>
      <c r="AZ5457" s="1636"/>
      <c r="BA5457" s="1636"/>
      <c r="BB5457" s="1636"/>
    </row>
    <row r="5458" spans="1:54" s="1637" customFormat="1">
      <c r="A5458" s="1636"/>
      <c r="B5458" s="1636"/>
      <c r="C5458" s="1636"/>
      <c r="D5458" s="1636"/>
      <c r="E5458" s="1636"/>
      <c r="F5458" s="1636"/>
      <c r="G5458" s="1636"/>
      <c r="H5458" s="1636"/>
      <c r="I5458" s="1636"/>
      <c r="J5458" s="1636"/>
      <c r="K5458" s="1636"/>
      <c r="L5458" s="1636"/>
      <c r="M5458" s="1636"/>
      <c r="N5458" s="1636"/>
      <c r="O5458" s="1636"/>
      <c r="P5458" s="1636"/>
      <c r="Q5458" s="1636"/>
      <c r="R5458" s="1636"/>
      <c r="S5458" s="1636"/>
      <c r="T5458" s="1636"/>
      <c r="U5458" s="1636"/>
      <c r="V5458" s="1636"/>
      <c r="W5458" s="1636"/>
      <c r="X5458" s="1636"/>
      <c r="Y5458" s="1636"/>
      <c r="Z5458" s="1636"/>
      <c r="AA5458" s="1636"/>
      <c r="AB5458" s="1636"/>
      <c r="AC5458" s="1636"/>
      <c r="AD5458" s="1636"/>
      <c r="AE5458" s="1636"/>
      <c r="AF5458" s="1636"/>
      <c r="AG5458" s="1636"/>
      <c r="AH5458" s="1636"/>
      <c r="AI5458" s="1636"/>
      <c r="AJ5458" s="1636"/>
      <c r="AK5458" s="1636"/>
      <c r="AL5458" s="1636"/>
      <c r="AM5458" s="1636"/>
      <c r="AN5458" s="1636"/>
      <c r="AO5458" s="1636"/>
      <c r="AP5458" s="1636"/>
      <c r="AQ5458" s="1636"/>
      <c r="AR5458" s="1636"/>
      <c r="AS5458" s="1636"/>
      <c r="AT5458" s="1636"/>
      <c r="AU5458" s="1636"/>
      <c r="AV5458" s="1636"/>
      <c r="AW5458" s="1636"/>
      <c r="AX5458" s="1636"/>
      <c r="AY5458" s="1636"/>
      <c r="AZ5458" s="1636"/>
      <c r="BA5458" s="1636"/>
      <c r="BB5458" s="1636"/>
    </row>
    <row r="5459" spans="1:54" s="1637" customFormat="1">
      <c r="A5459" s="1636"/>
      <c r="B5459" s="1636"/>
      <c r="C5459" s="1636"/>
      <c r="D5459" s="1636"/>
      <c r="E5459" s="1636"/>
      <c r="F5459" s="1636"/>
      <c r="G5459" s="1636"/>
      <c r="H5459" s="1636"/>
      <c r="I5459" s="1636"/>
      <c r="J5459" s="1636"/>
      <c r="K5459" s="1636"/>
      <c r="L5459" s="1636"/>
      <c r="M5459" s="1636"/>
      <c r="N5459" s="1636"/>
      <c r="O5459" s="1636"/>
      <c r="P5459" s="1636"/>
      <c r="Q5459" s="1636"/>
      <c r="R5459" s="1636"/>
      <c r="S5459" s="1636"/>
      <c r="T5459" s="1636"/>
      <c r="U5459" s="1636"/>
      <c r="V5459" s="1636"/>
      <c r="W5459" s="1636"/>
      <c r="X5459" s="1636"/>
      <c r="Y5459" s="1636"/>
      <c r="Z5459" s="1636"/>
      <c r="AA5459" s="1636"/>
      <c r="AB5459" s="1636"/>
      <c r="AC5459" s="1636"/>
      <c r="AD5459" s="1636"/>
      <c r="AE5459" s="1636"/>
      <c r="AF5459" s="1636"/>
      <c r="AG5459" s="1636"/>
      <c r="AH5459" s="1636"/>
      <c r="AI5459" s="1636"/>
      <c r="AJ5459" s="1636"/>
      <c r="AK5459" s="1636"/>
      <c r="AL5459" s="1636"/>
      <c r="AM5459" s="1636"/>
      <c r="AN5459" s="1636"/>
      <c r="AO5459" s="1636"/>
      <c r="AP5459" s="1636"/>
      <c r="AQ5459" s="1636"/>
      <c r="AR5459" s="1636"/>
      <c r="AS5459" s="1636"/>
      <c r="AT5459" s="1636"/>
      <c r="AU5459" s="1636"/>
      <c r="AV5459" s="1636"/>
      <c r="AW5459" s="1636"/>
      <c r="AX5459" s="1636"/>
      <c r="AY5459" s="1636"/>
      <c r="AZ5459" s="1636"/>
      <c r="BA5459" s="1636"/>
      <c r="BB5459" s="1636"/>
    </row>
    <row r="5460" spans="1:54" s="1637" customFormat="1">
      <c r="A5460" s="1636"/>
      <c r="B5460" s="1636"/>
      <c r="C5460" s="1636"/>
      <c r="D5460" s="1636"/>
      <c r="E5460" s="1636"/>
      <c r="F5460" s="1636"/>
      <c r="G5460" s="1636"/>
      <c r="H5460" s="1636"/>
      <c r="I5460" s="1636"/>
      <c r="J5460" s="1636"/>
      <c r="K5460" s="1636"/>
      <c r="L5460" s="1636"/>
      <c r="M5460" s="1636"/>
      <c r="N5460" s="1636"/>
      <c r="O5460" s="1636"/>
      <c r="P5460" s="1636"/>
      <c r="Q5460" s="1636"/>
      <c r="R5460" s="1636"/>
      <c r="S5460" s="1636"/>
      <c r="T5460" s="1636"/>
      <c r="U5460" s="1636"/>
      <c r="V5460" s="1636"/>
      <c r="W5460" s="1636"/>
      <c r="X5460" s="1636"/>
      <c r="Y5460" s="1636"/>
      <c r="Z5460" s="1636"/>
      <c r="AA5460" s="1636"/>
      <c r="AB5460" s="1636"/>
      <c r="AC5460" s="1636"/>
      <c r="AD5460" s="1636"/>
      <c r="AE5460" s="1636"/>
      <c r="AF5460" s="1636"/>
      <c r="AG5460" s="1636"/>
      <c r="AH5460" s="1636"/>
      <c r="AI5460" s="1636"/>
      <c r="AJ5460" s="1636"/>
      <c r="AK5460" s="1636"/>
      <c r="AL5460" s="1636"/>
      <c r="AM5460" s="1636"/>
      <c r="AN5460" s="1636"/>
      <c r="AO5460" s="1636"/>
      <c r="AP5460" s="1636"/>
      <c r="AQ5460" s="1636"/>
      <c r="AR5460" s="1636"/>
      <c r="AS5460" s="1636"/>
      <c r="AT5460" s="1636"/>
      <c r="AU5460" s="1636"/>
      <c r="AV5460" s="1636"/>
      <c r="AW5460" s="1636"/>
      <c r="AX5460" s="1636"/>
      <c r="AY5460" s="1636"/>
      <c r="AZ5460" s="1636"/>
      <c r="BA5460" s="1636"/>
      <c r="BB5460" s="1636"/>
    </row>
    <row r="5461" spans="1:54" s="1637" customFormat="1">
      <c r="A5461" s="1636"/>
      <c r="B5461" s="1636"/>
      <c r="C5461" s="1636"/>
      <c r="D5461" s="1636"/>
      <c r="E5461" s="1636"/>
      <c r="F5461" s="1636"/>
      <c r="G5461" s="1636"/>
      <c r="H5461" s="1636"/>
      <c r="I5461" s="1636"/>
      <c r="J5461" s="1636"/>
      <c r="K5461" s="1636"/>
      <c r="L5461" s="1636"/>
      <c r="M5461" s="1636"/>
      <c r="N5461" s="1636"/>
      <c r="O5461" s="1636"/>
      <c r="P5461" s="1636"/>
      <c r="Q5461" s="1636"/>
      <c r="R5461" s="1636"/>
      <c r="S5461" s="1636"/>
      <c r="T5461" s="1636"/>
      <c r="U5461" s="1636"/>
      <c r="V5461" s="1636"/>
      <c r="W5461" s="1636"/>
      <c r="X5461" s="1636"/>
      <c r="Y5461" s="1636"/>
      <c r="Z5461" s="1636"/>
      <c r="AA5461" s="1636"/>
      <c r="AB5461" s="1636"/>
      <c r="AC5461" s="1636"/>
      <c r="AD5461" s="1636"/>
      <c r="AE5461" s="1636"/>
      <c r="AF5461" s="1636"/>
      <c r="AG5461" s="1636"/>
      <c r="AH5461" s="1636"/>
      <c r="AI5461" s="1636"/>
      <c r="AJ5461" s="1636"/>
      <c r="AK5461" s="1636"/>
      <c r="AL5461" s="1636"/>
      <c r="AM5461" s="1636"/>
      <c r="AN5461" s="1636"/>
      <c r="AO5461" s="1636"/>
      <c r="AP5461" s="1636"/>
      <c r="AQ5461" s="1636"/>
      <c r="AR5461" s="1636"/>
      <c r="AS5461" s="1636"/>
      <c r="AT5461" s="1636"/>
      <c r="AU5461" s="1636"/>
      <c r="AV5461" s="1636"/>
      <c r="AW5461" s="1636"/>
      <c r="AX5461" s="1636"/>
      <c r="AY5461" s="1636"/>
      <c r="AZ5461" s="1636"/>
      <c r="BA5461" s="1636"/>
      <c r="BB5461" s="1636"/>
    </row>
    <row r="5462" spans="1:54" s="1637" customFormat="1">
      <c r="A5462" s="1636"/>
      <c r="B5462" s="1636"/>
      <c r="C5462" s="1636"/>
      <c r="D5462" s="1636"/>
      <c r="E5462" s="1636"/>
      <c r="F5462" s="1636"/>
      <c r="G5462" s="1636"/>
      <c r="H5462" s="1636"/>
      <c r="I5462" s="1636"/>
      <c r="J5462" s="1636"/>
      <c r="K5462" s="1636"/>
      <c r="L5462" s="1636"/>
      <c r="M5462" s="1636"/>
      <c r="N5462" s="1636"/>
      <c r="O5462" s="1636"/>
      <c r="P5462" s="1636"/>
      <c r="Q5462" s="1636"/>
      <c r="R5462" s="1636"/>
      <c r="S5462" s="1636"/>
      <c r="T5462" s="1636"/>
      <c r="U5462" s="1636"/>
      <c r="V5462" s="1636"/>
      <c r="W5462" s="1636"/>
      <c r="X5462" s="1636"/>
      <c r="Y5462" s="1636"/>
      <c r="Z5462" s="1636"/>
      <c r="AA5462" s="1636"/>
      <c r="AB5462" s="1636"/>
      <c r="AC5462" s="1636"/>
      <c r="AD5462" s="1636"/>
      <c r="AE5462" s="1636"/>
      <c r="AF5462" s="1636"/>
      <c r="AG5462" s="1636"/>
      <c r="AH5462" s="1636"/>
      <c r="AI5462" s="1636"/>
      <c r="AJ5462" s="1636"/>
      <c r="AK5462" s="1636"/>
      <c r="AL5462" s="1636"/>
      <c r="AM5462" s="1636"/>
      <c r="AN5462" s="1636"/>
      <c r="AO5462" s="1636"/>
      <c r="AP5462" s="1636"/>
      <c r="AQ5462" s="1636"/>
      <c r="AR5462" s="1636"/>
      <c r="AS5462" s="1636"/>
      <c r="AT5462" s="1636"/>
      <c r="AU5462" s="1636"/>
      <c r="AV5462" s="1636"/>
      <c r="AW5462" s="1636"/>
      <c r="AX5462" s="1636"/>
      <c r="AY5462" s="1636"/>
      <c r="AZ5462" s="1636"/>
      <c r="BA5462" s="1636"/>
      <c r="BB5462" s="1636"/>
    </row>
    <row r="5463" spans="1:54" s="1637" customFormat="1">
      <c r="A5463" s="1636"/>
      <c r="B5463" s="1636"/>
      <c r="C5463" s="1636"/>
      <c r="D5463" s="1636"/>
      <c r="E5463" s="1636"/>
      <c r="F5463" s="1636"/>
      <c r="G5463" s="1636"/>
      <c r="H5463" s="1636"/>
      <c r="I5463" s="1636"/>
      <c r="J5463" s="1636"/>
      <c r="K5463" s="1636"/>
      <c r="L5463" s="1636"/>
      <c r="M5463" s="1636"/>
      <c r="N5463" s="1636"/>
      <c r="O5463" s="1636"/>
      <c r="P5463" s="1636"/>
      <c r="Q5463" s="1636"/>
      <c r="R5463" s="1636"/>
      <c r="S5463" s="1636"/>
      <c r="T5463" s="1636"/>
      <c r="U5463" s="1636"/>
      <c r="V5463" s="1636"/>
      <c r="W5463" s="1636"/>
      <c r="X5463" s="1636"/>
      <c r="Y5463" s="1636"/>
      <c r="Z5463" s="1636"/>
      <c r="AA5463" s="1636"/>
      <c r="AB5463" s="1636"/>
      <c r="AC5463" s="1636"/>
      <c r="AD5463" s="1636"/>
      <c r="AE5463" s="1636"/>
      <c r="AF5463" s="1636"/>
      <c r="AG5463" s="1636"/>
      <c r="AH5463" s="1636"/>
      <c r="AI5463" s="1636"/>
      <c r="AJ5463" s="1636"/>
      <c r="AK5463" s="1636"/>
      <c r="AL5463" s="1636"/>
      <c r="AM5463" s="1636"/>
      <c r="AN5463" s="1636"/>
      <c r="AO5463" s="1636"/>
      <c r="AP5463" s="1636"/>
      <c r="AQ5463" s="1636"/>
      <c r="AR5463" s="1636"/>
      <c r="AS5463" s="1636"/>
      <c r="AT5463" s="1636"/>
      <c r="AU5463" s="1636"/>
      <c r="AV5463" s="1636"/>
      <c r="AW5463" s="1636"/>
      <c r="AX5463" s="1636"/>
      <c r="AY5463" s="1636"/>
      <c r="AZ5463" s="1636"/>
      <c r="BA5463" s="1636"/>
      <c r="BB5463" s="1636"/>
    </row>
    <row r="5464" spans="1:54" s="1637" customFormat="1">
      <c r="A5464" s="1636"/>
      <c r="B5464" s="1636"/>
      <c r="C5464" s="1636"/>
      <c r="D5464" s="1636"/>
      <c r="E5464" s="1636"/>
      <c r="F5464" s="1636"/>
      <c r="G5464" s="1636"/>
      <c r="H5464" s="1636"/>
      <c r="I5464" s="1636"/>
      <c r="J5464" s="1636"/>
      <c r="K5464" s="1636"/>
      <c r="L5464" s="1636"/>
      <c r="M5464" s="1636"/>
      <c r="N5464" s="1636"/>
      <c r="O5464" s="1636"/>
      <c r="P5464" s="1636"/>
      <c r="Q5464" s="1636"/>
      <c r="R5464" s="1636"/>
      <c r="S5464" s="1636"/>
      <c r="T5464" s="1636"/>
      <c r="U5464" s="1636"/>
      <c r="V5464" s="1636"/>
      <c r="W5464" s="1636"/>
      <c r="X5464" s="1636"/>
      <c r="Y5464" s="1636"/>
      <c r="Z5464" s="1636"/>
      <c r="AA5464" s="1636"/>
      <c r="AB5464" s="1636"/>
      <c r="AC5464" s="1636"/>
      <c r="AD5464" s="1636"/>
      <c r="AE5464" s="1636"/>
      <c r="AF5464" s="1636"/>
      <c r="AG5464" s="1636"/>
      <c r="AH5464" s="1636"/>
      <c r="AI5464" s="1636"/>
      <c r="AJ5464" s="1636"/>
      <c r="AK5464" s="1636"/>
      <c r="AL5464" s="1636"/>
      <c r="AM5464" s="1636"/>
      <c r="AN5464" s="1636"/>
      <c r="AO5464" s="1636"/>
      <c r="AP5464" s="1636"/>
      <c r="AQ5464" s="1636"/>
      <c r="AR5464" s="1636"/>
      <c r="AS5464" s="1636"/>
      <c r="AT5464" s="1636"/>
      <c r="AU5464" s="1636"/>
      <c r="AV5464" s="1636"/>
      <c r="AW5464" s="1636"/>
      <c r="AX5464" s="1636"/>
      <c r="AY5464" s="1636"/>
      <c r="AZ5464" s="1636"/>
      <c r="BA5464" s="1636"/>
      <c r="BB5464" s="1636"/>
    </row>
    <row r="5465" spans="1:54" s="1637" customFormat="1">
      <c r="A5465" s="1636"/>
      <c r="B5465" s="1636"/>
      <c r="C5465" s="1636"/>
      <c r="D5465" s="1636"/>
      <c r="E5465" s="1636"/>
      <c r="F5465" s="1636"/>
      <c r="G5465" s="1636"/>
      <c r="H5465" s="1636"/>
      <c r="I5465" s="1636"/>
      <c r="J5465" s="1636"/>
      <c r="K5465" s="1636"/>
      <c r="L5465" s="1636"/>
      <c r="M5465" s="1636"/>
      <c r="N5465" s="1636"/>
      <c r="O5465" s="1636"/>
      <c r="P5465" s="1636"/>
      <c r="Q5465" s="1636"/>
      <c r="R5465" s="1636"/>
      <c r="S5465" s="1636"/>
      <c r="T5465" s="1636"/>
      <c r="U5465" s="1636"/>
      <c r="V5465" s="1636"/>
      <c r="W5465" s="1636"/>
      <c r="X5465" s="1636"/>
      <c r="Y5465" s="1636"/>
      <c r="Z5465" s="1636"/>
      <c r="AA5465" s="1636"/>
      <c r="AB5465" s="1636"/>
      <c r="AC5465" s="1636"/>
      <c r="AD5465" s="1636"/>
      <c r="AE5465" s="1636"/>
      <c r="AF5465" s="1636"/>
      <c r="AG5465" s="1636"/>
      <c r="AH5465" s="1636"/>
      <c r="AI5465" s="1636"/>
      <c r="AJ5465" s="1636"/>
      <c r="AK5465" s="1636"/>
      <c r="AL5465" s="1636"/>
      <c r="AM5465" s="1636"/>
      <c r="AN5465" s="1636"/>
      <c r="AO5465" s="1636"/>
      <c r="AP5465" s="1636"/>
      <c r="AQ5465" s="1636"/>
      <c r="AR5465" s="1636"/>
      <c r="AS5465" s="1636"/>
      <c r="AT5465" s="1636"/>
      <c r="AU5465" s="1636"/>
      <c r="AV5465" s="1636"/>
      <c r="AW5465" s="1636"/>
      <c r="AX5465" s="1636"/>
      <c r="AY5465" s="1636"/>
      <c r="AZ5465" s="1636"/>
      <c r="BA5465" s="1636"/>
      <c r="BB5465" s="1636"/>
    </row>
    <row r="5466" spans="1:54" s="1637" customFormat="1">
      <c r="A5466" s="1636"/>
      <c r="B5466" s="1636"/>
      <c r="C5466" s="1636"/>
      <c r="D5466" s="1636"/>
      <c r="E5466" s="1636"/>
      <c r="F5466" s="1636"/>
      <c r="G5466" s="1636"/>
      <c r="H5466" s="1636"/>
      <c r="I5466" s="1636"/>
      <c r="J5466" s="1636"/>
      <c r="K5466" s="1636"/>
      <c r="L5466" s="1636"/>
      <c r="M5466" s="1636"/>
      <c r="N5466" s="1636"/>
      <c r="O5466" s="1636"/>
      <c r="P5466" s="1636"/>
      <c r="Q5466" s="1636"/>
      <c r="R5466" s="1636"/>
      <c r="S5466" s="1636"/>
      <c r="T5466" s="1636"/>
      <c r="U5466" s="1636"/>
      <c r="V5466" s="1636"/>
      <c r="W5466" s="1636"/>
      <c r="X5466" s="1636"/>
      <c r="Y5466" s="1636"/>
      <c r="Z5466" s="1636"/>
      <c r="AA5466" s="1636"/>
      <c r="AB5466" s="1636"/>
      <c r="AC5466" s="1636"/>
      <c r="AD5466" s="1636"/>
      <c r="AE5466" s="1636"/>
      <c r="AF5466" s="1636"/>
      <c r="AG5466" s="1636"/>
      <c r="AH5466" s="1636"/>
      <c r="AI5466" s="1636"/>
      <c r="AJ5466" s="1636"/>
      <c r="AK5466" s="1636"/>
      <c r="AL5466" s="1636"/>
      <c r="AM5466" s="1636"/>
      <c r="AN5466" s="1636"/>
      <c r="AO5466" s="1636"/>
      <c r="AP5466" s="1636"/>
      <c r="AQ5466" s="1636"/>
      <c r="AR5466" s="1636"/>
      <c r="AS5466" s="1636"/>
      <c r="AT5466" s="1636"/>
      <c r="AU5466" s="1636"/>
      <c r="AV5466" s="1636"/>
      <c r="AW5466" s="1636"/>
      <c r="AX5466" s="1636"/>
      <c r="AY5466" s="1636"/>
      <c r="AZ5466" s="1636"/>
      <c r="BA5466" s="1636"/>
      <c r="BB5466" s="1636"/>
    </row>
    <row r="5467" spans="1:54" s="1637" customFormat="1">
      <c r="A5467" s="1636"/>
      <c r="B5467" s="1636"/>
      <c r="C5467" s="1636"/>
      <c r="D5467" s="1636"/>
      <c r="E5467" s="1636"/>
      <c r="F5467" s="1636"/>
      <c r="G5467" s="1636"/>
      <c r="H5467" s="1636"/>
      <c r="I5467" s="1636"/>
      <c r="J5467" s="1636"/>
      <c r="K5467" s="1636"/>
      <c r="L5467" s="1636"/>
      <c r="M5467" s="1636"/>
      <c r="N5467" s="1636"/>
      <c r="O5467" s="1636"/>
      <c r="P5467" s="1636"/>
      <c r="Q5467" s="1636"/>
      <c r="R5467" s="1636"/>
      <c r="S5467" s="1636"/>
      <c r="T5467" s="1636"/>
      <c r="U5467" s="1636"/>
      <c r="V5467" s="1636"/>
      <c r="W5467" s="1636"/>
      <c r="X5467" s="1636"/>
      <c r="Y5467" s="1636"/>
      <c r="Z5467" s="1636"/>
      <c r="AA5467" s="1636"/>
      <c r="AB5467" s="1636"/>
      <c r="AC5467" s="1636"/>
      <c r="AD5467" s="1636"/>
      <c r="AE5467" s="1636"/>
      <c r="AF5467" s="1636"/>
      <c r="AG5467" s="1636"/>
      <c r="AH5467" s="1636"/>
      <c r="AI5467" s="1636"/>
      <c r="AJ5467" s="1636"/>
      <c r="AK5467" s="1636"/>
      <c r="AL5467" s="1636"/>
      <c r="AM5467" s="1636"/>
      <c r="AN5467" s="1636"/>
      <c r="AO5467" s="1636"/>
      <c r="AP5467" s="1636"/>
      <c r="AQ5467" s="1636"/>
      <c r="AR5467" s="1636"/>
      <c r="AS5467" s="1636"/>
      <c r="AT5467" s="1636"/>
      <c r="AU5467" s="1636"/>
      <c r="AV5467" s="1636"/>
      <c r="AW5467" s="1636"/>
      <c r="AX5467" s="1636"/>
      <c r="AY5467" s="1636"/>
      <c r="AZ5467" s="1636"/>
      <c r="BA5467" s="1636"/>
      <c r="BB5467" s="1636"/>
    </row>
    <row r="5468" spans="1:54" s="1637" customFormat="1">
      <c r="A5468" s="1636"/>
      <c r="B5468" s="1636"/>
      <c r="C5468" s="1636"/>
      <c r="D5468" s="1636"/>
      <c r="E5468" s="1636"/>
      <c r="F5468" s="1636"/>
      <c r="G5468" s="1636"/>
      <c r="H5468" s="1636"/>
      <c r="I5468" s="1636"/>
      <c r="J5468" s="1636"/>
      <c r="K5468" s="1636"/>
      <c r="L5468" s="1636"/>
      <c r="M5468" s="1636"/>
      <c r="N5468" s="1636"/>
      <c r="O5468" s="1636"/>
      <c r="P5468" s="1636"/>
      <c r="Q5468" s="1636"/>
      <c r="R5468" s="1636"/>
      <c r="S5468" s="1636"/>
      <c r="T5468" s="1636"/>
      <c r="U5468" s="1636"/>
      <c r="V5468" s="1636"/>
      <c r="W5468" s="1636"/>
      <c r="X5468" s="1636"/>
      <c r="Y5468" s="1636"/>
      <c r="Z5468" s="1636"/>
      <c r="AA5468" s="1636"/>
      <c r="AB5468" s="1636"/>
      <c r="AC5468" s="1636"/>
      <c r="AD5468" s="1636"/>
      <c r="AE5468" s="1636"/>
      <c r="AF5468" s="1636"/>
      <c r="AG5468" s="1636"/>
      <c r="AH5468" s="1636"/>
      <c r="AI5468" s="1636"/>
      <c r="AJ5468" s="1636"/>
      <c r="AK5468" s="1636"/>
      <c r="AL5468" s="1636"/>
      <c r="AM5468" s="1636"/>
      <c r="AN5468" s="1636"/>
      <c r="AO5468" s="1636"/>
      <c r="AP5468" s="1636"/>
      <c r="AQ5468" s="1636"/>
      <c r="AR5468" s="1636"/>
      <c r="AS5468" s="1636"/>
      <c r="AT5468" s="1636"/>
      <c r="AU5468" s="1636"/>
      <c r="AV5468" s="1636"/>
      <c r="AW5468" s="1636"/>
      <c r="AX5468" s="1636"/>
      <c r="AY5468" s="1636"/>
      <c r="AZ5468" s="1636"/>
      <c r="BA5468" s="1636"/>
      <c r="BB5468" s="1636"/>
    </row>
    <row r="5469" spans="1:54" s="1637" customFormat="1">
      <c r="A5469" s="1636"/>
      <c r="B5469" s="1636"/>
      <c r="C5469" s="1636"/>
      <c r="D5469" s="1636"/>
      <c r="E5469" s="1636"/>
      <c r="F5469" s="1636"/>
      <c r="G5469" s="1636"/>
      <c r="H5469" s="1636"/>
      <c r="I5469" s="1636"/>
      <c r="J5469" s="1636"/>
      <c r="K5469" s="1636"/>
      <c r="L5469" s="1636"/>
      <c r="M5469" s="1636"/>
      <c r="N5469" s="1636"/>
      <c r="O5469" s="1636"/>
      <c r="P5469" s="1636"/>
      <c r="Q5469" s="1636"/>
      <c r="R5469" s="1636"/>
      <c r="S5469" s="1636"/>
      <c r="T5469" s="1636"/>
      <c r="U5469" s="1636"/>
      <c r="V5469" s="1636"/>
      <c r="W5469" s="1636"/>
      <c r="X5469" s="1636"/>
      <c r="Y5469" s="1636"/>
      <c r="Z5469" s="1636"/>
      <c r="AA5469" s="1636"/>
      <c r="AB5469" s="1636"/>
      <c r="AC5469" s="1636"/>
      <c r="AD5469" s="1636"/>
      <c r="AE5469" s="1636"/>
      <c r="AF5469" s="1636"/>
      <c r="AG5469" s="1636"/>
      <c r="AH5469" s="1636"/>
      <c r="AI5469" s="1636"/>
      <c r="AJ5469" s="1636"/>
      <c r="AK5469" s="1636"/>
      <c r="AL5469" s="1636"/>
      <c r="AM5469" s="1636"/>
      <c r="AN5469" s="1636"/>
      <c r="AO5469" s="1636"/>
      <c r="AP5469" s="1636"/>
      <c r="AQ5469" s="1636"/>
      <c r="AR5469" s="1636"/>
      <c r="AS5469" s="1636"/>
      <c r="AT5469" s="1636"/>
      <c r="AU5469" s="1636"/>
      <c r="AV5469" s="1636"/>
      <c r="AW5469" s="1636"/>
      <c r="AX5469" s="1636"/>
      <c r="AY5469" s="1636"/>
      <c r="AZ5469" s="1636"/>
      <c r="BA5469" s="1636"/>
      <c r="BB5469" s="1636"/>
    </row>
    <row r="5470" spans="1:54" s="1637" customFormat="1">
      <c r="A5470" s="1636"/>
      <c r="B5470" s="1636"/>
      <c r="C5470" s="1636"/>
      <c r="D5470" s="1636"/>
      <c r="E5470" s="1636"/>
      <c r="F5470" s="1636"/>
      <c r="G5470" s="1636"/>
      <c r="H5470" s="1636"/>
      <c r="I5470" s="1636"/>
      <c r="J5470" s="1636"/>
      <c r="K5470" s="1636"/>
      <c r="L5470" s="1636"/>
      <c r="M5470" s="1636"/>
      <c r="N5470" s="1636"/>
      <c r="O5470" s="1636"/>
      <c r="P5470" s="1636"/>
      <c r="Q5470" s="1636"/>
      <c r="R5470" s="1636"/>
      <c r="S5470" s="1636"/>
      <c r="T5470" s="1636"/>
      <c r="U5470" s="1636"/>
      <c r="V5470" s="1636"/>
      <c r="W5470" s="1636"/>
      <c r="X5470" s="1636"/>
      <c r="Y5470" s="1636"/>
      <c r="Z5470" s="1636"/>
      <c r="AA5470" s="1636"/>
      <c r="AB5470" s="1636"/>
      <c r="AC5470" s="1636"/>
      <c r="AD5470" s="1636"/>
      <c r="AE5470" s="1636"/>
      <c r="AF5470" s="1636"/>
      <c r="AG5470" s="1636"/>
      <c r="AH5470" s="1636"/>
      <c r="AI5470" s="1636"/>
      <c r="AJ5470" s="1636"/>
      <c r="AK5470" s="1636"/>
      <c r="AL5470" s="1636"/>
      <c r="AM5470" s="1636"/>
      <c r="AN5470" s="1636"/>
      <c r="AO5470" s="1636"/>
      <c r="AP5470" s="1636"/>
      <c r="AQ5470" s="1636"/>
      <c r="AR5470" s="1636"/>
      <c r="AS5470" s="1636"/>
      <c r="AT5470" s="1636"/>
      <c r="AU5470" s="1636"/>
      <c r="AV5470" s="1636"/>
      <c r="AW5470" s="1636"/>
      <c r="AX5470" s="1636"/>
      <c r="AY5470" s="1636"/>
      <c r="AZ5470" s="1636"/>
      <c r="BA5470" s="1636"/>
      <c r="BB5470" s="1636"/>
    </row>
    <row r="5471" spans="1:54" s="1637" customFormat="1">
      <c r="A5471" s="1636"/>
      <c r="B5471" s="1636"/>
      <c r="C5471" s="1636"/>
      <c r="D5471" s="1636"/>
      <c r="E5471" s="1636"/>
      <c r="F5471" s="1636"/>
      <c r="G5471" s="1636"/>
      <c r="H5471" s="1636"/>
      <c r="I5471" s="1636"/>
      <c r="J5471" s="1636"/>
      <c r="K5471" s="1636"/>
      <c r="L5471" s="1636"/>
      <c r="M5471" s="1636"/>
      <c r="N5471" s="1636"/>
      <c r="O5471" s="1636"/>
      <c r="P5471" s="1636"/>
      <c r="Q5471" s="1636"/>
      <c r="R5471" s="1636"/>
      <c r="S5471" s="1636"/>
      <c r="T5471" s="1636"/>
      <c r="U5471" s="1636"/>
      <c r="V5471" s="1636"/>
      <c r="W5471" s="1636"/>
      <c r="X5471" s="1636"/>
      <c r="Y5471" s="1636"/>
      <c r="Z5471" s="1636"/>
      <c r="AA5471" s="1636"/>
      <c r="AB5471" s="1636"/>
      <c r="AC5471" s="1636"/>
      <c r="AD5471" s="1636"/>
      <c r="AE5471" s="1636"/>
      <c r="AF5471" s="1636"/>
      <c r="AG5471" s="1636"/>
      <c r="AH5471" s="1636"/>
      <c r="AI5471" s="1636"/>
      <c r="AJ5471" s="1636"/>
      <c r="AK5471" s="1636"/>
      <c r="AL5471" s="1636"/>
      <c r="AM5471" s="1636"/>
      <c r="AN5471" s="1636"/>
      <c r="AO5471" s="1636"/>
      <c r="AP5471" s="1636"/>
      <c r="AQ5471" s="1636"/>
      <c r="AR5471" s="1636"/>
      <c r="AS5471" s="1636"/>
      <c r="AT5471" s="1636"/>
      <c r="AU5471" s="1636"/>
      <c r="AV5471" s="1636"/>
      <c r="AW5471" s="1636"/>
      <c r="AX5471" s="1636"/>
      <c r="AY5471" s="1636"/>
      <c r="AZ5471" s="1636"/>
      <c r="BA5471" s="1636"/>
      <c r="BB5471" s="1636"/>
    </row>
    <row r="5472" spans="1:54" s="1637" customFormat="1">
      <c r="A5472" s="1636"/>
      <c r="B5472" s="1636"/>
      <c r="C5472" s="1636"/>
      <c r="D5472" s="1636"/>
      <c r="E5472" s="1636"/>
      <c r="F5472" s="1636"/>
      <c r="G5472" s="1636"/>
      <c r="H5472" s="1636"/>
      <c r="I5472" s="1636"/>
      <c r="J5472" s="1636"/>
      <c r="K5472" s="1636"/>
      <c r="L5472" s="1636"/>
      <c r="M5472" s="1636"/>
      <c r="N5472" s="1636"/>
      <c r="O5472" s="1636"/>
      <c r="P5472" s="1636"/>
      <c r="Q5472" s="1636"/>
      <c r="R5472" s="1636"/>
      <c r="S5472" s="1636"/>
      <c r="T5472" s="1636"/>
      <c r="U5472" s="1636"/>
      <c r="V5472" s="1636"/>
      <c r="W5472" s="1636"/>
      <c r="X5472" s="1636"/>
      <c r="Y5472" s="1636"/>
      <c r="Z5472" s="1636"/>
      <c r="AA5472" s="1636"/>
      <c r="AB5472" s="1636"/>
      <c r="AC5472" s="1636"/>
      <c r="AD5472" s="1636"/>
      <c r="AE5472" s="1636"/>
      <c r="AF5472" s="1636"/>
      <c r="AG5472" s="1636"/>
      <c r="AH5472" s="1636"/>
      <c r="AI5472" s="1636"/>
      <c r="AJ5472" s="1636"/>
      <c r="AK5472" s="1636"/>
      <c r="AL5472" s="1636"/>
      <c r="AM5472" s="1636"/>
      <c r="AN5472" s="1636"/>
      <c r="AO5472" s="1636"/>
      <c r="AP5472" s="1636"/>
      <c r="AQ5472" s="1636"/>
      <c r="AR5472" s="1636"/>
      <c r="AS5472" s="1636"/>
      <c r="AT5472" s="1636"/>
      <c r="AU5472" s="1636"/>
      <c r="AV5472" s="1636"/>
      <c r="AW5472" s="1636"/>
      <c r="AX5472" s="1636"/>
      <c r="AY5472" s="1636"/>
      <c r="AZ5472" s="1636"/>
      <c r="BA5472" s="1636"/>
      <c r="BB5472" s="1636"/>
    </row>
    <row r="5473" spans="1:54" s="1637" customFormat="1">
      <c r="A5473" s="1636"/>
      <c r="B5473" s="1636"/>
      <c r="C5473" s="1636"/>
      <c r="D5473" s="1636"/>
      <c r="E5473" s="1636"/>
      <c r="F5473" s="1636"/>
      <c r="G5473" s="1636"/>
      <c r="H5473" s="1636"/>
      <c r="I5473" s="1636"/>
      <c r="J5473" s="1636"/>
      <c r="K5473" s="1636"/>
      <c r="L5473" s="1636"/>
      <c r="M5473" s="1636"/>
      <c r="N5473" s="1636"/>
      <c r="O5473" s="1636"/>
      <c r="P5473" s="1636"/>
      <c r="Q5473" s="1636"/>
      <c r="R5473" s="1636"/>
      <c r="S5473" s="1636"/>
      <c r="T5473" s="1636"/>
      <c r="U5473" s="1636"/>
      <c r="V5473" s="1636"/>
      <c r="W5473" s="1636"/>
      <c r="X5473" s="1636"/>
      <c r="Y5473" s="1636"/>
      <c r="Z5473" s="1636"/>
      <c r="AA5473" s="1636"/>
      <c r="AB5473" s="1636"/>
      <c r="AC5473" s="1636"/>
      <c r="AD5473" s="1636"/>
      <c r="AE5473" s="1636"/>
      <c r="AF5473" s="1636"/>
      <c r="AG5473" s="1636"/>
      <c r="AH5473" s="1636"/>
      <c r="AI5473" s="1636"/>
      <c r="AJ5473" s="1636"/>
      <c r="AK5473" s="1636"/>
      <c r="AL5473" s="1636"/>
      <c r="AM5473" s="1636"/>
      <c r="AN5473" s="1636"/>
      <c r="AO5473" s="1636"/>
      <c r="AP5473" s="1636"/>
      <c r="AQ5473" s="1636"/>
      <c r="AR5473" s="1636"/>
      <c r="AS5473" s="1636"/>
      <c r="AT5473" s="1636"/>
      <c r="AU5473" s="1636"/>
      <c r="AV5473" s="1636"/>
      <c r="AW5473" s="1636"/>
      <c r="AX5473" s="1636"/>
      <c r="AY5473" s="1636"/>
      <c r="AZ5473" s="1636"/>
      <c r="BA5473" s="1636"/>
      <c r="BB5473" s="1636"/>
    </row>
    <row r="5474" spans="1:54" s="1637" customFormat="1">
      <c r="A5474" s="1636"/>
      <c r="B5474" s="1636"/>
      <c r="C5474" s="1636"/>
      <c r="D5474" s="1636"/>
      <c r="E5474" s="1636"/>
      <c r="F5474" s="1636"/>
      <c r="G5474" s="1636"/>
      <c r="H5474" s="1636"/>
      <c r="I5474" s="1636"/>
      <c r="J5474" s="1636"/>
      <c r="K5474" s="1636"/>
      <c r="L5474" s="1636"/>
      <c r="M5474" s="1636"/>
      <c r="N5474" s="1636"/>
      <c r="O5474" s="1636"/>
      <c r="P5474" s="1636"/>
      <c r="Q5474" s="1636"/>
      <c r="R5474" s="1636"/>
      <c r="S5474" s="1636"/>
      <c r="T5474" s="1636"/>
      <c r="U5474" s="1636"/>
      <c r="V5474" s="1636"/>
      <c r="W5474" s="1636"/>
      <c r="X5474" s="1636"/>
      <c r="Y5474" s="1636"/>
      <c r="Z5474" s="1636"/>
      <c r="AA5474" s="1636"/>
      <c r="AB5474" s="1636"/>
      <c r="AC5474" s="1636"/>
      <c r="AD5474" s="1636"/>
      <c r="AE5474" s="1636"/>
      <c r="AF5474" s="1636"/>
      <c r="AG5474" s="1636"/>
      <c r="AH5474" s="1636"/>
      <c r="AI5474" s="1636"/>
      <c r="AJ5474" s="1636"/>
      <c r="AK5474" s="1636"/>
      <c r="AL5474" s="1636"/>
      <c r="AM5474" s="1636"/>
      <c r="AN5474" s="1636"/>
      <c r="AO5474" s="1636"/>
      <c r="AP5474" s="1636"/>
      <c r="AQ5474" s="1636"/>
      <c r="AR5474" s="1636"/>
      <c r="AS5474" s="1636"/>
      <c r="AT5474" s="1636"/>
      <c r="AU5474" s="1636"/>
      <c r="AV5474" s="1636"/>
      <c r="AW5474" s="1636"/>
      <c r="AX5474" s="1636"/>
      <c r="AY5474" s="1636"/>
      <c r="AZ5474" s="1636"/>
      <c r="BA5474" s="1636"/>
      <c r="BB5474" s="1636"/>
    </row>
    <row r="5475" spans="1:54" s="1637" customFormat="1">
      <c r="A5475" s="1636"/>
      <c r="B5475" s="1636"/>
      <c r="C5475" s="1636"/>
      <c r="D5475" s="1636"/>
      <c r="E5475" s="1636"/>
      <c r="F5475" s="1636"/>
      <c r="G5475" s="1636"/>
      <c r="H5475" s="1636"/>
      <c r="I5475" s="1636"/>
      <c r="J5475" s="1636"/>
      <c r="K5475" s="1636"/>
      <c r="L5475" s="1636"/>
      <c r="M5475" s="1636"/>
      <c r="N5475" s="1636"/>
      <c r="O5475" s="1636"/>
      <c r="P5475" s="1636"/>
      <c r="Q5475" s="1636"/>
      <c r="R5475" s="1636"/>
      <c r="S5475" s="1636"/>
      <c r="T5475" s="1636"/>
      <c r="U5475" s="1636"/>
      <c r="V5475" s="1636"/>
      <c r="W5475" s="1636"/>
      <c r="X5475" s="1636"/>
      <c r="Y5475" s="1636"/>
      <c r="Z5475" s="1636"/>
      <c r="AA5475" s="1636"/>
      <c r="AB5475" s="1636"/>
      <c r="AC5475" s="1636"/>
      <c r="AD5475" s="1636"/>
      <c r="AE5475" s="1636"/>
      <c r="AF5475" s="1636"/>
      <c r="AG5475" s="1636"/>
      <c r="AH5475" s="1636"/>
      <c r="AI5475" s="1636"/>
      <c r="AJ5475" s="1636"/>
      <c r="AK5475" s="1636"/>
      <c r="AL5475" s="1636"/>
      <c r="AM5475" s="1636"/>
      <c r="AN5475" s="1636"/>
      <c r="AO5475" s="1636"/>
      <c r="AP5475" s="1636"/>
      <c r="AQ5475" s="1636"/>
      <c r="AR5475" s="1636"/>
      <c r="AS5475" s="1636"/>
      <c r="AT5475" s="1636"/>
      <c r="AU5475" s="1636"/>
      <c r="AV5475" s="1636"/>
      <c r="AW5475" s="1636"/>
      <c r="AX5475" s="1636"/>
      <c r="AY5475" s="1636"/>
      <c r="AZ5475" s="1636"/>
      <c r="BA5475" s="1636"/>
      <c r="BB5475" s="1636"/>
    </row>
    <row r="5476" spans="1:54" s="1637" customFormat="1">
      <c r="A5476" s="1636"/>
      <c r="B5476" s="1636"/>
      <c r="C5476" s="1636"/>
      <c r="D5476" s="1636"/>
      <c r="E5476" s="1636"/>
      <c r="F5476" s="1636"/>
      <c r="G5476" s="1636"/>
      <c r="H5476" s="1636"/>
      <c r="I5476" s="1636"/>
      <c r="J5476" s="1636"/>
      <c r="K5476" s="1636"/>
      <c r="L5476" s="1636"/>
      <c r="M5476" s="1636"/>
      <c r="N5476" s="1636"/>
      <c r="O5476" s="1636"/>
      <c r="P5476" s="1636"/>
      <c r="Q5476" s="1636"/>
      <c r="R5476" s="1636"/>
      <c r="S5476" s="1636"/>
      <c r="T5476" s="1636"/>
      <c r="U5476" s="1636"/>
      <c r="V5476" s="1636"/>
      <c r="W5476" s="1636"/>
      <c r="X5476" s="1636"/>
      <c r="Y5476" s="1636"/>
      <c r="Z5476" s="1636"/>
      <c r="AA5476" s="1636"/>
      <c r="AB5476" s="1636"/>
      <c r="AC5476" s="1636"/>
      <c r="AD5476" s="1636"/>
      <c r="AE5476" s="1636"/>
      <c r="AF5476" s="1636"/>
      <c r="AG5476" s="1636"/>
      <c r="AH5476" s="1636"/>
      <c r="AI5476" s="1636"/>
      <c r="AJ5476" s="1636"/>
      <c r="AK5476" s="1636"/>
      <c r="AL5476" s="1636"/>
      <c r="AM5476" s="1636"/>
      <c r="AN5476" s="1636"/>
      <c r="AO5476" s="1636"/>
      <c r="AP5476" s="1636"/>
      <c r="AQ5476" s="1636"/>
      <c r="AR5476" s="1636"/>
      <c r="AS5476" s="1636"/>
      <c r="AT5476" s="1636"/>
      <c r="AU5476" s="1636"/>
      <c r="AV5476" s="1636"/>
      <c r="AW5476" s="1636"/>
      <c r="AX5476" s="1636"/>
      <c r="AY5476" s="1636"/>
      <c r="AZ5476" s="1636"/>
      <c r="BA5476" s="1636"/>
      <c r="BB5476" s="1636"/>
    </row>
    <row r="5477" spans="1:54" s="1637" customFormat="1">
      <c r="A5477" s="1636"/>
      <c r="B5477" s="1636"/>
      <c r="C5477" s="1636"/>
      <c r="D5477" s="1636"/>
      <c r="E5477" s="1636"/>
      <c r="F5477" s="1636"/>
      <c r="G5477" s="1636"/>
      <c r="H5477" s="1636"/>
      <c r="I5477" s="1636"/>
      <c r="J5477" s="1636"/>
      <c r="K5477" s="1636"/>
      <c r="L5477" s="1636"/>
      <c r="M5477" s="1636"/>
      <c r="N5477" s="1636"/>
      <c r="O5477" s="1636"/>
      <c r="P5477" s="1636"/>
      <c r="Q5477" s="1636"/>
      <c r="R5477" s="1636"/>
      <c r="S5477" s="1636"/>
      <c r="T5477" s="1636"/>
      <c r="U5477" s="1636"/>
      <c r="V5477" s="1636"/>
      <c r="W5477" s="1636"/>
      <c r="X5477" s="1636"/>
      <c r="Y5477" s="1636"/>
      <c r="Z5477" s="1636"/>
      <c r="AA5477" s="1636"/>
      <c r="AB5477" s="1636"/>
      <c r="AC5477" s="1636"/>
      <c r="AD5477" s="1636"/>
      <c r="AE5477" s="1636"/>
      <c r="AF5477" s="1636"/>
      <c r="AG5477" s="1636"/>
      <c r="AH5477" s="1636"/>
      <c r="AI5477" s="1636"/>
      <c r="AJ5477" s="1636"/>
      <c r="AK5477" s="1636"/>
      <c r="AL5477" s="1636"/>
      <c r="AM5477" s="1636"/>
      <c r="AN5477" s="1636"/>
      <c r="AO5477" s="1636"/>
      <c r="AP5477" s="1636"/>
      <c r="AQ5477" s="1636"/>
      <c r="AR5477" s="1636"/>
      <c r="AS5477" s="1636"/>
      <c r="AT5477" s="1636"/>
      <c r="AU5477" s="1636"/>
      <c r="AV5477" s="1636"/>
      <c r="AW5477" s="1636"/>
      <c r="AX5477" s="1636"/>
      <c r="AY5477" s="1636"/>
      <c r="AZ5477" s="1636"/>
      <c r="BA5477" s="1636"/>
      <c r="BB5477" s="1636"/>
    </row>
    <row r="5478" spans="1:54" s="1637" customFormat="1">
      <c r="A5478" s="1636"/>
      <c r="B5478" s="1636"/>
      <c r="C5478" s="1636"/>
      <c r="D5478" s="1636"/>
      <c r="E5478" s="1636"/>
      <c r="F5478" s="1636"/>
      <c r="G5478" s="1636"/>
      <c r="H5478" s="1636"/>
      <c r="I5478" s="1636"/>
      <c r="J5478" s="1636"/>
      <c r="K5478" s="1636"/>
      <c r="L5478" s="1636"/>
      <c r="M5478" s="1636"/>
      <c r="N5478" s="1636"/>
      <c r="O5478" s="1636"/>
      <c r="P5478" s="1636"/>
      <c r="Q5478" s="1636"/>
      <c r="R5478" s="1636"/>
      <c r="S5478" s="1636"/>
      <c r="T5478" s="1636"/>
      <c r="U5478" s="1636"/>
      <c r="V5478" s="1636"/>
      <c r="W5478" s="1636"/>
      <c r="X5478" s="1636"/>
      <c r="Y5478" s="1636"/>
      <c r="Z5478" s="1636"/>
      <c r="AA5478" s="1636"/>
      <c r="AB5478" s="1636"/>
      <c r="AC5478" s="1636"/>
      <c r="AD5478" s="1636"/>
      <c r="AE5478" s="1636"/>
      <c r="AF5478" s="1636"/>
      <c r="AG5478" s="1636"/>
      <c r="AH5478" s="1636"/>
      <c r="AI5478" s="1636"/>
      <c r="AJ5478" s="1636"/>
      <c r="AK5478" s="1636"/>
      <c r="AL5478" s="1636"/>
      <c r="AM5478" s="1636"/>
      <c r="AN5478" s="1636"/>
      <c r="AO5478" s="1636"/>
      <c r="AP5478" s="1636"/>
      <c r="AQ5478" s="1636"/>
      <c r="AR5478" s="1636"/>
      <c r="AS5478" s="1636"/>
      <c r="AT5478" s="1636"/>
      <c r="AU5478" s="1636"/>
      <c r="AV5478" s="1636"/>
      <c r="AW5478" s="1636"/>
      <c r="AX5478" s="1636"/>
      <c r="AY5478" s="1636"/>
      <c r="AZ5478" s="1636"/>
      <c r="BA5478" s="1636"/>
      <c r="BB5478" s="1636"/>
    </row>
    <row r="5479" spans="1:54" s="1637" customFormat="1">
      <c r="A5479" s="1636"/>
      <c r="B5479" s="1636"/>
      <c r="C5479" s="1636"/>
      <c r="D5479" s="1636"/>
      <c r="E5479" s="1636"/>
      <c r="F5479" s="1636"/>
      <c r="G5479" s="1636"/>
      <c r="H5479" s="1636"/>
      <c r="I5479" s="1636"/>
      <c r="J5479" s="1636"/>
      <c r="K5479" s="1636"/>
      <c r="L5479" s="1636"/>
      <c r="M5479" s="1636"/>
      <c r="N5479" s="1636"/>
      <c r="O5479" s="1636"/>
      <c r="P5479" s="1636"/>
      <c r="Q5479" s="1636"/>
      <c r="R5479" s="1636"/>
      <c r="S5479" s="1636"/>
      <c r="T5479" s="1636"/>
      <c r="U5479" s="1636"/>
      <c r="V5479" s="1636"/>
      <c r="W5479" s="1636"/>
      <c r="X5479" s="1636"/>
      <c r="Y5479" s="1636"/>
      <c r="Z5479" s="1636"/>
      <c r="AA5479" s="1636"/>
      <c r="AB5479" s="1636"/>
      <c r="AC5479" s="1636"/>
      <c r="AD5479" s="1636"/>
      <c r="AE5479" s="1636"/>
      <c r="AF5479" s="1636"/>
      <c r="AG5479" s="1636"/>
      <c r="AH5479" s="1636"/>
      <c r="AI5479" s="1636"/>
      <c r="AJ5479" s="1636"/>
      <c r="AK5479" s="1636"/>
      <c r="AL5479" s="1636"/>
      <c r="AM5479" s="1636"/>
      <c r="AN5479" s="1636"/>
      <c r="AO5479" s="1636"/>
      <c r="AP5479" s="1636"/>
      <c r="AQ5479" s="1636"/>
      <c r="AR5479" s="1636"/>
      <c r="AS5479" s="1636"/>
      <c r="AT5479" s="1636"/>
      <c r="AU5479" s="1636"/>
      <c r="AV5479" s="1636"/>
      <c r="AW5479" s="1636"/>
      <c r="AX5479" s="1636"/>
      <c r="AY5479" s="1636"/>
      <c r="AZ5479" s="1636"/>
      <c r="BA5479" s="1636"/>
      <c r="BB5479" s="1636"/>
    </row>
    <row r="5480" spans="1:54" s="1637" customFormat="1">
      <c r="A5480" s="1636"/>
      <c r="B5480" s="1636"/>
      <c r="C5480" s="1636"/>
      <c r="D5480" s="1636"/>
      <c r="E5480" s="1636"/>
      <c r="F5480" s="1636"/>
      <c r="G5480" s="1636"/>
      <c r="H5480" s="1636"/>
      <c r="I5480" s="1636"/>
      <c r="J5480" s="1636"/>
      <c r="K5480" s="1636"/>
      <c r="L5480" s="1636"/>
      <c r="M5480" s="1636"/>
      <c r="N5480" s="1636"/>
      <c r="O5480" s="1636"/>
      <c r="P5480" s="1636"/>
      <c r="Q5480" s="1636"/>
      <c r="R5480" s="1636"/>
      <c r="S5480" s="1636"/>
      <c r="T5480" s="1636"/>
      <c r="U5480" s="1636"/>
      <c r="V5480" s="1636"/>
      <c r="W5480" s="1636"/>
      <c r="X5480" s="1636"/>
      <c r="Y5480" s="1636"/>
      <c r="Z5480" s="1636"/>
      <c r="AA5480" s="1636"/>
      <c r="AB5480" s="1636"/>
      <c r="AC5480" s="1636"/>
      <c r="AD5480" s="1636"/>
      <c r="AE5480" s="1636"/>
      <c r="AF5480" s="1636"/>
      <c r="AG5480" s="1636"/>
      <c r="AH5480" s="1636"/>
      <c r="AI5480" s="1636"/>
      <c r="AJ5480" s="1636"/>
      <c r="AK5480" s="1636"/>
      <c r="AL5480" s="1636"/>
      <c r="AM5480" s="1636"/>
      <c r="AN5480" s="1636"/>
      <c r="AO5480" s="1636"/>
      <c r="AP5480" s="1636"/>
      <c r="AQ5480" s="1636"/>
      <c r="AR5480" s="1636"/>
      <c r="AS5480" s="1636"/>
      <c r="AT5480" s="1636"/>
      <c r="AU5480" s="1636"/>
      <c r="AV5480" s="1636"/>
      <c r="AW5480" s="1636"/>
      <c r="AX5480" s="1636"/>
      <c r="AY5480" s="1636"/>
      <c r="AZ5480" s="1636"/>
      <c r="BA5480" s="1636"/>
      <c r="BB5480" s="1636"/>
    </row>
    <row r="5481" spans="1:54" s="1637" customFormat="1">
      <c r="A5481" s="1636"/>
      <c r="B5481" s="1636"/>
      <c r="C5481" s="1636"/>
      <c r="D5481" s="1636"/>
      <c r="E5481" s="1636"/>
      <c r="F5481" s="1636"/>
      <c r="G5481" s="1636"/>
      <c r="H5481" s="1636"/>
      <c r="I5481" s="1636"/>
      <c r="J5481" s="1636"/>
      <c r="K5481" s="1636"/>
      <c r="L5481" s="1636"/>
      <c r="M5481" s="1636"/>
      <c r="N5481" s="1636"/>
      <c r="O5481" s="1636"/>
      <c r="P5481" s="1636"/>
      <c r="Q5481" s="1636"/>
      <c r="R5481" s="1636"/>
      <c r="S5481" s="1636"/>
      <c r="T5481" s="1636"/>
      <c r="U5481" s="1636"/>
      <c r="V5481" s="1636"/>
      <c r="W5481" s="1636"/>
      <c r="X5481" s="1636"/>
      <c r="Y5481" s="1636"/>
      <c r="Z5481" s="1636"/>
      <c r="AA5481" s="1636"/>
      <c r="AB5481" s="1636"/>
      <c r="AC5481" s="1636"/>
      <c r="AD5481" s="1636"/>
      <c r="AE5481" s="1636"/>
      <c r="AF5481" s="1636"/>
      <c r="AG5481" s="1636"/>
      <c r="AH5481" s="1636"/>
      <c r="AI5481" s="1636"/>
      <c r="AJ5481" s="1636"/>
      <c r="AK5481" s="1636"/>
      <c r="AL5481" s="1636"/>
      <c r="AM5481" s="1636"/>
      <c r="AN5481" s="1636"/>
      <c r="AO5481" s="1636"/>
      <c r="AP5481" s="1636"/>
      <c r="AQ5481" s="1636"/>
      <c r="AR5481" s="1636"/>
      <c r="AS5481" s="1636"/>
      <c r="AT5481" s="1636"/>
      <c r="AU5481" s="1636"/>
      <c r="AV5481" s="1636"/>
      <c r="AW5481" s="1636"/>
      <c r="AX5481" s="1636"/>
      <c r="AY5481" s="1636"/>
      <c r="AZ5481" s="1636"/>
      <c r="BA5481" s="1636"/>
      <c r="BB5481" s="1636"/>
    </row>
    <row r="5482" spans="1:54" s="1637" customFormat="1">
      <c r="A5482" s="1636"/>
      <c r="B5482" s="1636"/>
      <c r="C5482" s="1636"/>
      <c r="D5482" s="1636"/>
      <c r="E5482" s="1636"/>
      <c r="F5482" s="1636"/>
      <c r="G5482" s="1636"/>
      <c r="H5482" s="1636"/>
      <c r="I5482" s="1636"/>
      <c r="J5482" s="1636"/>
      <c r="K5482" s="1636"/>
      <c r="L5482" s="1636"/>
      <c r="M5482" s="1636"/>
      <c r="N5482" s="1636"/>
      <c r="O5482" s="1636"/>
      <c r="P5482" s="1636"/>
      <c r="Q5482" s="1636"/>
      <c r="R5482" s="1636"/>
      <c r="S5482" s="1636"/>
      <c r="T5482" s="1636"/>
      <c r="U5482" s="1636"/>
      <c r="V5482" s="1636"/>
      <c r="W5482" s="1636"/>
      <c r="X5482" s="1636"/>
      <c r="Y5482" s="1636"/>
      <c r="Z5482" s="1636"/>
      <c r="AA5482" s="1636"/>
      <c r="AB5482" s="1636"/>
      <c r="AC5482" s="1636"/>
      <c r="AD5482" s="1636"/>
      <c r="AE5482" s="1636"/>
      <c r="AF5482" s="1636"/>
      <c r="AG5482" s="1636"/>
      <c r="AH5482" s="1636"/>
      <c r="AI5482" s="1636"/>
      <c r="AJ5482" s="1636"/>
      <c r="AK5482" s="1636"/>
      <c r="AL5482" s="1636"/>
      <c r="AM5482" s="1636"/>
      <c r="AN5482" s="1636"/>
      <c r="AO5482" s="1636"/>
      <c r="AP5482" s="1636"/>
      <c r="AQ5482" s="1636"/>
      <c r="AR5482" s="1636"/>
      <c r="AS5482" s="1636"/>
      <c r="AT5482" s="1636"/>
      <c r="AU5482" s="1636"/>
      <c r="AV5482" s="1636"/>
      <c r="AW5482" s="1636"/>
      <c r="AX5482" s="1636"/>
      <c r="AY5482" s="1636"/>
      <c r="AZ5482" s="1636"/>
      <c r="BA5482" s="1636"/>
      <c r="BB5482" s="1636"/>
    </row>
    <row r="5483" spans="1:54" s="1637" customFormat="1">
      <c r="A5483" s="1636"/>
      <c r="B5483" s="1636"/>
      <c r="C5483" s="1636"/>
      <c r="D5483" s="1636"/>
      <c r="E5483" s="1636"/>
      <c r="F5483" s="1636"/>
      <c r="G5483" s="1636"/>
      <c r="H5483" s="1636"/>
      <c r="I5483" s="1636"/>
      <c r="J5483" s="1636"/>
      <c r="K5483" s="1636"/>
      <c r="L5483" s="1636"/>
      <c r="M5483" s="1636"/>
      <c r="N5483" s="1636"/>
      <c r="O5483" s="1636"/>
      <c r="P5483" s="1636"/>
      <c r="Q5483" s="1636"/>
      <c r="R5483" s="1636"/>
      <c r="S5483" s="1636"/>
      <c r="T5483" s="1636"/>
      <c r="U5483" s="1636"/>
      <c r="V5483" s="1636"/>
      <c r="W5483" s="1636"/>
      <c r="X5483" s="1636"/>
      <c r="Y5483" s="1636"/>
      <c r="Z5483" s="1636"/>
      <c r="AA5483" s="1636"/>
      <c r="AB5483" s="1636"/>
      <c r="AC5483" s="1636"/>
      <c r="AD5483" s="1636"/>
      <c r="AE5483" s="1636"/>
      <c r="AF5483" s="1636"/>
      <c r="AG5483" s="1636"/>
      <c r="AH5483" s="1636"/>
      <c r="AI5483" s="1636"/>
      <c r="AJ5483" s="1636"/>
      <c r="AK5483" s="1636"/>
      <c r="AL5483" s="1636"/>
      <c r="AM5483" s="1636"/>
      <c r="AN5483" s="1636"/>
      <c r="AO5483" s="1636"/>
      <c r="AP5483" s="1636"/>
      <c r="AQ5483" s="1636"/>
      <c r="AR5483" s="1636"/>
      <c r="AS5483" s="1636"/>
      <c r="AT5483" s="1636"/>
      <c r="AU5483" s="1636"/>
      <c r="AV5483" s="1636"/>
      <c r="AW5483" s="1636"/>
      <c r="AX5483" s="1636"/>
      <c r="AY5483" s="1636"/>
      <c r="AZ5483" s="1636"/>
      <c r="BA5483" s="1636"/>
      <c r="BB5483" s="1636"/>
    </row>
    <row r="5484" spans="1:54" s="1637" customFormat="1">
      <c r="A5484" s="1636"/>
      <c r="B5484" s="1636"/>
      <c r="C5484" s="1636"/>
      <c r="D5484" s="1636"/>
      <c r="E5484" s="1636"/>
      <c r="F5484" s="1636"/>
      <c r="G5484" s="1636"/>
      <c r="H5484" s="1636"/>
      <c r="I5484" s="1636"/>
      <c r="J5484" s="1636"/>
      <c r="K5484" s="1636"/>
      <c r="L5484" s="1636"/>
      <c r="M5484" s="1636"/>
      <c r="N5484" s="1636"/>
      <c r="O5484" s="1636"/>
      <c r="P5484" s="1636"/>
      <c r="Q5484" s="1636"/>
      <c r="R5484" s="1636"/>
      <c r="S5484" s="1636"/>
      <c r="T5484" s="1636"/>
      <c r="U5484" s="1636"/>
      <c r="V5484" s="1636"/>
      <c r="W5484" s="1636"/>
      <c r="X5484" s="1636"/>
      <c r="Y5484" s="1636"/>
      <c r="Z5484" s="1636"/>
      <c r="AA5484" s="1636"/>
      <c r="AB5484" s="1636"/>
      <c r="AC5484" s="1636"/>
      <c r="AD5484" s="1636"/>
      <c r="AE5484" s="1636"/>
      <c r="AF5484" s="1636"/>
      <c r="AG5484" s="1636"/>
      <c r="AH5484" s="1636"/>
      <c r="AI5484" s="1636"/>
      <c r="AJ5484" s="1636"/>
      <c r="AK5484" s="1636"/>
      <c r="AL5484" s="1636"/>
      <c r="AM5484" s="1636"/>
      <c r="AN5484" s="1636"/>
      <c r="AO5484" s="1636"/>
      <c r="AP5484" s="1636"/>
      <c r="AQ5484" s="1636"/>
      <c r="AR5484" s="1636"/>
      <c r="AS5484" s="1636"/>
      <c r="AT5484" s="1636"/>
      <c r="AU5484" s="1636"/>
      <c r="AV5484" s="1636"/>
      <c r="AW5484" s="1636"/>
      <c r="AX5484" s="1636"/>
      <c r="AY5484" s="1636"/>
      <c r="AZ5484" s="1636"/>
      <c r="BA5484" s="1636"/>
      <c r="BB5484" s="1636"/>
    </row>
    <row r="5485" spans="1:54" s="1637" customFormat="1">
      <c r="A5485" s="1636"/>
      <c r="B5485" s="1636"/>
      <c r="C5485" s="1636"/>
      <c r="D5485" s="1636"/>
      <c r="E5485" s="1636"/>
      <c r="F5485" s="1636"/>
      <c r="G5485" s="1636"/>
      <c r="H5485" s="1636"/>
      <c r="I5485" s="1636"/>
      <c r="J5485" s="1636"/>
      <c r="K5485" s="1636"/>
      <c r="L5485" s="1636"/>
      <c r="M5485" s="1636"/>
      <c r="N5485" s="1636"/>
      <c r="O5485" s="1636"/>
      <c r="P5485" s="1636"/>
      <c r="Q5485" s="1636"/>
      <c r="R5485" s="1636"/>
      <c r="S5485" s="1636"/>
      <c r="T5485" s="1636"/>
      <c r="U5485" s="1636"/>
      <c r="V5485" s="1636"/>
      <c r="W5485" s="1636"/>
      <c r="X5485" s="1636"/>
      <c r="Y5485" s="1636"/>
      <c r="Z5485" s="1636"/>
      <c r="AA5485" s="1636"/>
      <c r="AB5485" s="1636"/>
      <c r="AC5485" s="1636"/>
      <c r="AD5485" s="1636"/>
      <c r="AE5485" s="1636"/>
      <c r="AF5485" s="1636"/>
      <c r="AG5485" s="1636"/>
      <c r="AH5485" s="1636"/>
      <c r="AI5485" s="1636"/>
      <c r="AJ5485" s="1636"/>
      <c r="AK5485" s="1636"/>
      <c r="AL5485" s="1636"/>
      <c r="AM5485" s="1636"/>
      <c r="AN5485" s="1636"/>
      <c r="AO5485" s="1636"/>
      <c r="AP5485" s="1636"/>
      <c r="AQ5485" s="1636"/>
      <c r="AR5485" s="1636"/>
      <c r="AS5485" s="1636"/>
      <c r="AT5485" s="1636"/>
      <c r="AU5485" s="1636"/>
      <c r="AV5485" s="1636"/>
      <c r="AW5485" s="1636"/>
      <c r="AX5485" s="1636"/>
      <c r="AY5485" s="1636"/>
      <c r="AZ5485" s="1636"/>
      <c r="BA5485" s="1636"/>
      <c r="BB5485" s="1636"/>
    </row>
    <row r="5486" spans="1:54" s="1637" customFormat="1">
      <c r="A5486" s="1636"/>
      <c r="B5486" s="1636"/>
      <c r="C5486" s="1636"/>
      <c r="D5486" s="1636"/>
      <c r="E5486" s="1636"/>
      <c r="F5486" s="1636"/>
      <c r="G5486" s="1636"/>
      <c r="H5486" s="1636"/>
      <c r="I5486" s="1636"/>
      <c r="J5486" s="1636"/>
      <c r="K5486" s="1636"/>
      <c r="L5486" s="1636"/>
      <c r="M5486" s="1636"/>
      <c r="N5486" s="1636"/>
      <c r="O5486" s="1636"/>
      <c r="P5486" s="1636"/>
      <c r="Q5486" s="1636"/>
      <c r="R5486" s="1636"/>
      <c r="S5486" s="1636"/>
      <c r="T5486" s="1636"/>
      <c r="U5486" s="1636"/>
      <c r="V5486" s="1636"/>
      <c r="W5486" s="1636"/>
      <c r="X5486" s="1636"/>
      <c r="Y5486" s="1636"/>
      <c r="Z5486" s="1636"/>
      <c r="AA5486" s="1636"/>
      <c r="AB5486" s="1636"/>
      <c r="AC5486" s="1636"/>
      <c r="AD5486" s="1636"/>
      <c r="AE5486" s="1636"/>
      <c r="AF5486" s="1636"/>
      <c r="AG5486" s="1636"/>
      <c r="AH5486" s="1636"/>
      <c r="AI5486" s="1636"/>
      <c r="AJ5486" s="1636"/>
      <c r="AK5486" s="1636"/>
      <c r="AL5486" s="1636"/>
      <c r="AM5486" s="1636"/>
      <c r="AN5486" s="1636"/>
      <c r="AO5486" s="1636"/>
      <c r="AP5486" s="1636"/>
      <c r="AQ5486" s="1636"/>
      <c r="AR5486" s="1636"/>
      <c r="AS5486" s="1636"/>
      <c r="AT5486" s="1636"/>
      <c r="AU5486" s="1636"/>
      <c r="AV5486" s="1636"/>
      <c r="AW5486" s="1636"/>
      <c r="AX5486" s="1636"/>
      <c r="AY5486" s="1636"/>
      <c r="AZ5486" s="1636"/>
      <c r="BA5486" s="1636"/>
      <c r="BB5486" s="1636"/>
    </row>
    <row r="5487" spans="1:54" s="1637" customFormat="1">
      <c r="A5487" s="1636"/>
      <c r="B5487" s="1636"/>
      <c r="C5487" s="1636"/>
      <c r="D5487" s="1636"/>
      <c r="E5487" s="1636"/>
      <c r="F5487" s="1636"/>
      <c r="G5487" s="1636"/>
      <c r="H5487" s="1636"/>
      <c r="I5487" s="1636"/>
      <c r="J5487" s="1636"/>
      <c r="K5487" s="1636"/>
      <c r="L5487" s="1636"/>
      <c r="M5487" s="1636"/>
      <c r="N5487" s="1636"/>
      <c r="O5487" s="1636"/>
      <c r="P5487" s="1636"/>
      <c r="Q5487" s="1636"/>
      <c r="R5487" s="1636"/>
      <c r="S5487" s="1636"/>
      <c r="T5487" s="1636"/>
      <c r="U5487" s="1636"/>
      <c r="V5487" s="1636"/>
      <c r="W5487" s="1636"/>
      <c r="X5487" s="1636"/>
      <c r="Y5487" s="1636"/>
      <c r="Z5487" s="1636"/>
      <c r="AA5487" s="1636"/>
      <c r="AB5487" s="1636"/>
      <c r="AC5487" s="1636"/>
      <c r="AD5487" s="1636"/>
      <c r="AE5487" s="1636"/>
      <c r="AF5487" s="1636"/>
      <c r="AG5487" s="1636"/>
      <c r="AH5487" s="1636"/>
      <c r="AI5487" s="1636"/>
      <c r="AJ5487" s="1636"/>
      <c r="AK5487" s="1636"/>
      <c r="AL5487" s="1636"/>
      <c r="AM5487" s="1636"/>
      <c r="AN5487" s="1636"/>
      <c r="AO5487" s="1636"/>
      <c r="AP5487" s="1636"/>
      <c r="AQ5487" s="1636"/>
      <c r="AR5487" s="1636"/>
      <c r="AS5487" s="1636"/>
      <c r="AT5487" s="1636"/>
      <c r="AU5487" s="1636"/>
      <c r="AV5487" s="1636"/>
      <c r="AW5487" s="1636"/>
      <c r="AX5487" s="1636"/>
      <c r="AY5487" s="1636"/>
      <c r="AZ5487" s="1636"/>
      <c r="BA5487" s="1636"/>
      <c r="BB5487" s="1636"/>
    </row>
    <row r="5488" spans="1:54" s="1637" customFormat="1">
      <c r="A5488" s="1636"/>
      <c r="B5488" s="1636"/>
      <c r="C5488" s="1636"/>
      <c r="D5488" s="1636"/>
      <c r="E5488" s="1636"/>
      <c r="F5488" s="1636"/>
      <c r="G5488" s="1636"/>
      <c r="H5488" s="1636"/>
      <c r="I5488" s="1636"/>
      <c r="J5488" s="1636"/>
      <c r="K5488" s="1636"/>
      <c r="L5488" s="1636"/>
      <c r="M5488" s="1636"/>
      <c r="N5488" s="1636"/>
      <c r="O5488" s="1636"/>
      <c r="P5488" s="1636"/>
      <c r="Q5488" s="1636"/>
      <c r="R5488" s="1636"/>
      <c r="S5488" s="1636"/>
      <c r="T5488" s="1636"/>
      <c r="U5488" s="1636"/>
      <c r="V5488" s="1636"/>
      <c r="W5488" s="1636"/>
      <c r="X5488" s="1636"/>
      <c r="Y5488" s="1636"/>
      <c r="Z5488" s="1636"/>
      <c r="AA5488" s="1636"/>
      <c r="AB5488" s="1636"/>
      <c r="AC5488" s="1636"/>
      <c r="AD5488" s="1636"/>
      <c r="AE5488" s="1636"/>
      <c r="AF5488" s="1636"/>
      <c r="AG5488" s="1636"/>
      <c r="AH5488" s="1636"/>
      <c r="AI5488" s="1636"/>
      <c r="AJ5488" s="1636"/>
      <c r="AK5488" s="1636"/>
      <c r="AL5488" s="1636"/>
      <c r="AM5488" s="1636"/>
      <c r="AN5488" s="1636"/>
      <c r="AO5488" s="1636"/>
      <c r="AP5488" s="1636"/>
      <c r="AQ5488" s="1636"/>
      <c r="AR5488" s="1636"/>
      <c r="AS5488" s="1636"/>
      <c r="AT5488" s="1636"/>
      <c r="AU5488" s="1636"/>
      <c r="AV5488" s="1636"/>
      <c r="AW5488" s="1636"/>
      <c r="AX5488" s="1636"/>
      <c r="AY5488" s="1636"/>
      <c r="AZ5488" s="1636"/>
      <c r="BA5488" s="1636"/>
      <c r="BB5488" s="1636"/>
    </row>
    <row r="5489" spans="1:54" s="1637" customFormat="1">
      <c r="A5489" s="1636"/>
      <c r="B5489" s="1636"/>
      <c r="C5489" s="1636"/>
      <c r="D5489" s="1636"/>
      <c r="E5489" s="1636"/>
      <c r="F5489" s="1636"/>
      <c r="G5489" s="1636"/>
      <c r="H5489" s="1636"/>
      <c r="I5489" s="1636"/>
      <c r="J5489" s="1636"/>
      <c r="K5489" s="1636"/>
      <c r="L5489" s="1636"/>
      <c r="M5489" s="1636"/>
      <c r="N5489" s="1636"/>
      <c r="O5489" s="1636"/>
      <c r="P5489" s="1636"/>
      <c r="Q5489" s="1636"/>
      <c r="R5489" s="1636"/>
      <c r="S5489" s="1636"/>
      <c r="T5489" s="1636"/>
      <c r="U5489" s="1636"/>
      <c r="V5489" s="1636"/>
      <c r="W5489" s="1636"/>
      <c r="X5489" s="1636"/>
      <c r="Y5489" s="1636"/>
      <c r="Z5489" s="1636"/>
      <c r="AA5489" s="1636"/>
      <c r="AB5489" s="1636"/>
      <c r="AC5489" s="1636"/>
      <c r="AD5489" s="1636"/>
      <c r="AE5489" s="1636"/>
      <c r="AF5489" s="1636"/>
      <c r="AG5489" s="1636"/>
      <c r="AH5489" s="1636"/>
      <c r="AI5489" s="1636"/>
      <c r="AJ5489" s="1636"/>
      <c r="AK5489" s="1636"/>
      <c r="AL5489" s="1636"/>
      <c r="AM5489" s="1636"/>
      <c r="AN5489" s="1636"/>
      <c r="AO5489" s="1636"/>
      <c r="AP5489" s="1636"/>
      <c r="AQ5489" s="1636"/>
      <c r="AR5489" s="1636"/>
      <c r="AS5489" s="1636"/>
      <c r="AT5489" s="1636"/>
      <c r="AU5489" s="1636"/>
      <c r="AV5489" s="1636"/>
      <c r="AW5489" s="1636"/>
      <c r="AX5489" s="1636"/>
      <c r="AY5489" s="1636"/>
      <c r="AZ5489" s="1636"/>
      <c r="BA5489" s="1636"/>
      <c r="BB5489" s="1636"/>
    </row>
    <row r="5490" spans="1:54" s="1637" customFormat="1">
      <c r="A5490" s="1636"/>
      <c r="B5490" s="1636"/>
      <c r="C5490" s="1636"/>
      <c r="D5490" s="1636"/>
      <c r="E5490" s="1636"/>
      <c r="F5490" s="1636"/>
      <c r="G5490" s="1636"/>
      <c r="H5490" s="1636"/>
      <c r="I5490" s="1636"/>
      <c r="J5490" s="1636"/>
      <c r="K5490" s="1636"/>
      <c r="L5490" s="1636"/>
      <c r="M5490" s="1636"/>
      <c r="N5490" s="1636"/>
      <c r="O5490" s="1636"/>
      <c r="P5490" s="1636"/>
      <c r="Q5490" s="1636"/>
      <c r="R5490" s="1636"/>
      <c r="S5490" s="1636"/>
      <c r="T5490" s="1636"/>
      <c r="U5490" s="1636"/>
      <c r="V5490" s="1636"/>
      <c r="W5490" s="1636"/>
      <c r="X5490" s="1636"/>
      <c r="Y5490" s="1636"/>
      <c r="Z5490" s="1636"/>
      <c r="AA5490" s="1636"/>
      <c r="AB5490" s="1636"/>
      <c r="AC5490" s="1636"/>
      <c r="AD5490" s="1636"/>
      <c r="AE5490" s="1636"/>
      <c r="AF5490" s="1636"/>
      <c r="AG5490" s="1636"/>
      <c r="AH5490" s="1636"/>
      <c r="AI5490" s="1636"/>
      <c r="AJ5490" s="1636"/>
      <c r="AK5490" s="1636"/>
      <c r="AL5490" s="1636"/>
      <c r="AM5490" s="1636"/>
      <c r="AN5490" s="1636"/>
      <c r="AO5490" s="1636"/>
      <c r="AP5490" s="1636"/>
      <c r="AQ5490" s="1636"/>
      <c r="AR5490" s="1636"/>
      <c r="AS5490" s="1636"/>
      <c r="AT5490" s="1636"/>
      <c r="AU5490" s="1636"/>
      <c r="AV5490" s="1636"/>
      <c r="AW5490" s="1636"/>
      <c r="AX5490" s="1636"/>
      <c r="AY5490" s="1636"/>
      <c r="AZ5490" s="1636"/>
      <c r="BA5490" s="1636"/>
      <c r="BB5490" s="1636"/>
    </row>
    <row r="5491" spans="1:54" s="1637" customFormat="1">
      <c r="A5491" s="1636"/>
      <c r="B5491" s="1636"/>
      <c r="C5491" s="1636"/>
      <c r="D5491" s="1636"/>
      <c r="E5491" s="1636"/>
      <c r="F5491" s="1636"/>
      <c r="G5491" s="1636"/>
      <c r="H5491" s="1636"/>
      <c r="I5491" s="1636"/>
      <c r="J5491" s="1636"/>
      <c r="K5491" s="1636"/>
      <c r="L5491" s="1636"/>
      <c r="M5491" s="1636"/>
      <c r="N5491" s="1636"/>
      <c r="O5491" s="1636"/>
      <c r="P5491" s="1636"/>
      <c r="Q5491" s="1636"/>
      <c r="R5491" s="1636"/>
      <c r="S5491" s="1636"/>
      <c r="T5491" s="1636"/>
      <c r="U5491" s="1636"/>
      <c r="V5491" s="1636"/>
      <c r="W5491" s="1636"/>
      <c r="X5491" s="1636"/>
      <c r="Y5491" s="1636"/>
      <c r="Z5491" s="1636"/>
      <c r="AA5491" s="1636"/>
      <c r="AB5491" s="1636"/>
      <c r="AC5491" s="1636"/>
      <c r="AD5491" s="1636"/>
      <c r="AE5491" s="1636"/>
      <c r="AF5491" s="1636"/>
      <c r="AG5491" s="1636"/>
      <c r="AH5491" s="1636"/>
      <c r="AI5491" s="1636"/>
      <c r="AJ5491" s="1636"/>
      <c r="AK5491" s="1636"/>
      <c r="AL5491" s="1636"/>
      <c r="AM5491" s="1636"/>
      <c r="AN5491" s="1636"/>
      <c r="AO5491" s="1636"/>
      <c r="AP5491" s="1636"/>
      <c r="AQ5491" s="1636"/>
      <c r="AR5491" s="1636"/>
      <c r="AS5491" s="1636"/>
      <c r="AT5491" s="1636"/>
      <c r="AU5491" s="1636"/>
      <c r="AV5491" s="1636"/>
      <c r="AW5491" s="1636"/>
      <c r="AX5491" s="1636"/>
      <c r="AY5491" s="1636"/>
      <c r="AZ5491" s="1636"/>
      <c r="BA5491" s="1636"/>
      <c r="BB5491" s="1636"/>
    </row>
    <row r="5492" spans="1:54" s="1637" customFormat="1">
      <c r="A5492" s="1636"/>
      <c r="B5492" s="1636"/>
      <c r="C5492" s="1636"/>
      <c r="D5492" s="1636"/>
      <c r="E5492" s="1636"/>
      <c r="F5492" s="1636"/>
      <c r="G5492" s="1636"/>
      <c r="H5492" s="1636"/>
      <c r="I5492" s="1636"/>
      <c r="J5492" s="1636"/>
      <c r="K5492" s="1636"/>
      <c r="L5492" s="1636"/>
      <c r="M5492" s="1636"/>
      <c r="N5492" s="1636"/>
      <c r="O5492" s="1636"/>
      <c r="P5492" s="1636"/>
      <c r="Q5492" s="1636"/>
      <c r="R5492" s="1636"/>
      <c r="S5492" s="1636"/>
      <c r="T5492" s="1636"/>
      <c r="U5492" s="1636"/>
      <c r="V5492" s="1636"/>
      <c r="W5492" s="1636"/>
      <c r="X5492" s="1636"/>
      <c r="Y5492" s="1636"/>
      <c r="Z5492" s="1636"/>
      <c r="AA5492" s="1636"/>
      <c r="AB5492" s="1636"/>
      <c r="AC5492" s="1636"/>
      <c r="AD5492" s="1636"/>
      <c r="AE5492" s="1636"/>
      <c r="AF5492" s="1636"/>
      <c r="AG5492" s="1636"/>
      <c r="AH5492" s="1636"/>
      <c r="AI5492" s="1636"/>
      <c r="AJ5492" s="1636"/>
      <c r="AK5492" s="1636"/>
      <c r="AL5492" s="1636"/>
      <c r="AM5492" s="1636"/>
      <c r="AN5492" s="1636"/>
      <c r="AO5492" s="1636"/>
      <c r="AP5492" s="1636"/>
      <c r="AQ5492" s="1636"/>
      <c r="AR5492" s="1636"/>
      <c r="AS5492" s="1636"/>
      <c r="AT5492" s="1636"/>
      <c r="AU5492" s="1636"/>
      <c r="AV5492" s="1636"/>
      <c r="AW5492" s="1636"/>
      <c r="AX5492" s="1636"/>
      <c r="AY5492" s="1636"/>
      <c r="AZ5492" s="1636"/>
      <c r="BA5492" s="1636"/>
      <c r="BB5492" s="1636"/>
    </row>
    <row r="5493" spans="1:54" s="1637" customFormat="1">
      <c r="A5493" s="1636"/>
      <c r="B5493" s="1636"/>
      <c r="C5493" s="1636"/>
      <c r="D5493" s="1636"/>
      <c r="E5493" s="1636"/>
      <c r="F5493" s="1636"/>
      <c r="G5493" s="1636"/>
      <c r="H5493" s="1636"/>
      <c r="I5493" s="1636"/>
      <c r="J5493" s="1636"/>
      <c r="K5493" s="1636"/>
      <c r="L5493" s="1636"/>
      <c r="M5493" s="1636"/>
      <c r="N5493" s="1636"/>
      <c r="O5493" s="1636"/>
      <c r="P5493" s="1636"/>
      <c r="Q5493" s="1636"/>
      <c r="R5493" s="1636"/>
      <c r="S5493" s="1636"/>
      <c r="T5493" s="1636"/>
      <c r="U5493" s="1636"/>
      <c r="V5493" s="1636"/>
      <c r="W5493" s="1636"/>
      <c r="X5493" s="1636"/>
      <c r="Y5493" s="1636"/>
      <c r="Z5493" s="1636"/>
      <c r="AA5493" s="1636"/>
      <c r="AB5493" s="1636"/>
      <c r="AC5493" s="1636"/>
      <c r="AD5493" s="1636"/>
      <c r="AE5493" s="1636"/>
      <c r="AF5493" s="1636"/>
      <c r="AG5493" s="1636"/>
      <c r="AH5493" s="1636"/>
      <c r="AI5493" s="1636"/>
      <c r="AJ5493" s="1636"/>
      <c r="AK5493" s="1636"/>
      <c r="AL5493" s="1636"/>
      <c r="AM5493" s="1636"/>
      <c r="AN5493" s="1636"/>
      <c r="AO5493" s="1636"/>
      <c r="AP5493" s="1636"/>
      <c r="AQ5493" s="1636"/>
      <c r="AR5493" s="1636"/>
      <c r="AS5493" s="1636"/>
      <c r="AT5493" s="1636"/>
      <c r="AU5493" s="1636"/>
      <c r="AV5493" s="1636"/>
      <c r="AW5493" s="1636"/>
      <c r="AX5493" s="1636"/>
      <c r="AY5493" s="1636"/>
      <c r="AZ5493" s="1636"/>
      <c r="BA5493" s="1636"/>
      <c r="BB5493" s="1636"/>
    </row>
    <row r="5494" spans="1:54" s="1637" customFormat="1">
      <c r="A5494" s="1636"/>
      <c r="B5494" s="1636"/>
      <c r="C5494" s="1636"/>
      <c r="D5494" s="1636"/>
      <c r="E5494" s="1636"/>
      <c r="F5494" s="1636"/>
      <c r="G5494" s="1636"/>
      <c r="H5494" s="1636"/>
      <c r="I5494" s="1636"/>
      <c r="J5494" s="1636"/>
      <c r="K5494" s="1636"/>
      <c r="L5494" s="1636"/>
      <c r="M5494" s="1636"/>
      <c r="N5494" s="1636"/>
      <c r="O5494" s="1636"/>
      <c r="P5494" s="1636"/>
      <c r="Q5494" s="1636"/>
      <c r="R5494" s="1636"/>
      <c r="S5494" s="1636"/>
      <c r="T5494" s="1636"/>
      <c r="U5494" s="1636"/>
      <c r="V5494" s="1636"/>
      <c r="W5494" s="1636"/>
      <c r="X5494" s="1636"/>
      <c r="Y5494" s="1636"/>
      <c r="Z5494" s="1636"/>
      <c r="AA5494" s="1636"/>
      <c r="AB5494" s="1636"/>
      <c r="AC5494" s="1636"/>
      <c r="AD5494" s="1636"/>
      <c r="AE5494" s="1636"/>
      <c r="AF5494" s="1636"/>
      <c r="AG5494" s="1636"/>
      <c r="AH5494" s="1636"/>
      <c r="AI5494" s="1636"/>
      <c r="AJ5494" s="1636"/>
      <c r="AK5494" s="1636"/>
      <c r="AL5494" s="1636"/>
      <c r="AM5494" s="1636"/>
      <c r="AN5494" s="1636"/>
      <c r="AO5494" s="1636"/>
      <c r="AP5494" s="1636"/>
      <c r="AQ5494" s="1636"/>
      <c r="AR5494" s="1636"/>
      <c r="AS5494" s="1636"/>
      <c r="AT5494" s="1636"/>
      <c r="AU5494" s="1636"/>
      <c r="AV5494" s="1636"/>
      <c r="AW5494" s="1636"/>
      <c r="AX5494" s="1636"/>
      <c r="AY5494" s="1636"/>
      <c r="AZ5494" s="1636"/>
      <c r="BA5494" s="1636"/>
      <c r="BB5494" s="1636"/>
    </row>
    <row r="5495" spans="1:54" s="1637" customFormat="1">
      <c r="A5495" s="1636"/>
      <c r="B5495" s="1636"/>
      <c r="C5495" s="1636"/>
      <c r="D5495" s="1636"/>
      <c r="E5495" s="1636"/>
      <c r="F5495" s="1636"/>
      <c r="G5495" s="1636"/>
      <c r="H5495" s="1636"/>
      <c r="I5495" s="1636"/>
      <c r="J5495" s="1636"/>
      <c r="K5495" s="1636"/>
      <c r="L5495" s="1636"/>
      <c r="M5495" s="1636"/>
      <c r="N5495" s="1636"/>
      <c r="O5495" s="1636"/>
      <c r="P5495" s="1636"/>
      <c r="Q5495" s="1636"/>
      <c r="R5495" s="1636"/>
      <c r="S5495" s="1636"/>
      <c r="T5495" s="1636"/>
      <c r="U5495" s="1636"/>
      <c r="V5495" s="1636"/>
      <c r="W5495" s="1636"/>
      <c r="X5495" s="1636"/>
      <c r="Y5495" s="1636"/>
      <c r="Z5495" s="1636"/>
      <c r="AA5495" s="1636"/>
      <c r="AB5495" s="1636"/>
      <c r="AC5495" s="1636"/>
      <c r="AD5495" s="1636"/>
      <c r="AE5495" s="1636"/>
      <c r="AF5495" s="1636"/>
      <c r="AG5495" s="1636"/>
      <c r="AH5495" s="1636"/>
      <c r="AI5495" s="1636"/>
      <c r="AJ5495" s="1636"/>
      <c r="AK5495" s="1636"/>
      <c r="AL5495" s="1636"/>
      <c r="AM5495" s="1636"/>
      <c r="AN5495" s="1636"/>
      <c r="AO5495" s="1636"/>
      <c r="AP5495" s="1636"/>
      <c r="AQ5495" s="1636"/>
      <c r="AR5495" s="1636"/>
      <c r="AS5495" s="1636"/>
      <c r="AT5495" s="1636"/>
      <c r="AU5495" s="1636"/>
      <c r="AV5495" s="1636"/>
      <c r="AW5495" s="1636"/>
      <c r="AX5495" s="1636"/>
      <c r="AY5495" s="1636"/>
      <c r="AZ5495" s="1636"/>
      <c r="BA5495" s="1636"/>
      <c r="BB5495" s="1636"/>
    </row>
    <row r="5496" spans="1:54" s="1637" customFormat="1">
      <c r="A5496" s="1636"/>
      <c r="B5496" s="1636"/>
      <c r="C5496" s="1636"/>
      <c r="D5496" s="1636"/>
      <c r="E5496" s="1636"/>
      <c r="F5496" s="1636"/>
      <c r="G5496" s="1636"/>
      <c r="H5496" s="1636"/>
      <c r="I5496" s="1636"/>
      <c r="J5496" s="1636"/>
      <c r="K5496" s="1636"/>
      <c r="L5496" s="1636"/>
      <c r="M5496" s="1636"/>
      <c r="N5496" s="1636"/>
      <c r="O5496" s="1636"/>
      <c r="P5496" s="1636"/>
      <c r="Q5496" s="1636"/>
      <c r="R5496" s="1636"/>
      <c r="S5496" s="1636"/>
      <c r="T5496" s="1636"/>
      <c r="U5496" s="1636"/>
      <c r="V5496" s="1636"/>
      <c r="W5496" s="1636"/>
      <c r="X5496" s="1636"/>
      <c r="Y5496" s="1636"/>
      <c r="Z5496" s="1636"/>
      <c r="AA5496" s="1636"/>
      <c r="AB5496" s="1636"/>
      <c r="AC5496" s="1636"/>
      <c r="AD5496" s="1636"/>
      <c r="AE5496" s="1636"/>
      <c r="AF5496" s="1636"/>
      <c r="AG5496" s="1636"/>
      <c r="AH5496" s="1636"/>
      <c r="AI5496" s="1636"/>
      <c r="AJ5496" s="1636"/>
      <c r="AK5496" s="1636"/>
      <c r="AL5496" s="1636"/>
      <c r="AM5496" s="1636"/>
      <c r="AN5496" s="1636"/>
      <c r="AO5496" s="1636"/>
      <c r="AP5496" s="1636"/>
      <c r="AQ5496" s="1636"/>
      <c r="AR5496" s="1636"/>
      <c r="AS5496" s="1636"/>
      <c r="AT5496" s="1636"/>
      <c r="AU5496" s="1636"/>
      <c r="AV5496" s="1636"/>
      <c r="AW5496" s="1636"/>
      <c r="AX5496" s="1636"/>
      <c r="AY5496" s="1636"/>
      <c r="AZ5496" s="1636"/>
      <c r="BA5496" s="1636"/>
      <c r="BB5496" s="1636"/>
    </row>
    <row r="5497" spans="1:54" s="1637" customFormat="1">
      <c r="A5497" s="1636"/>
      <c r="B5497" s="1636"/>
      <c r="C5497" s="1636"/>
      <c r="D5497" s="1636"/>
      <c r="E5497" s="1636"/>
      <c r="F5497" s="1636"/>
      <c r="G5497" s="1636"/>
      <c r="H5497" s="1636"/>
      <c r="I5497" s="1636"/>
      <c r="J5497" s="1636"/>
      <c r="K5497" s="1636"/>
      <c r="L5497" s="1636"/>
      <c r="M5497" s="1636"/>
      <c r="N5497" s="1636"/>
      <c r="O5497" s="1636"/>
      <c r="P5497" s="1636"/>
      <c r="Q5497" s="1636"/>
      <c r="R5497" s="1636"/>
      <c r="S5497" s="1636"/>
      <c r="T5497" s="1636"/>
      <c r="U5497" s="1636"/>
      <c r="V5497" s="1636"/>
      <c r="W5497" s="1636"/>
      <c r="X5497" s="1636"/>
      <c r="Y5497" s="1636"/>
      <c r="Z5497" s="1636"/>
      <c r="AA5497" s="1636"/>
      <c r="AB5497" s="1636"/>
      <c r="AC5497" s="1636"/>
      <c r="AD5497" s="1636"/>
      <c r="AE5497" s="1636"/>
      <c r="AF5497" s="1636"/>
      <c r="AG5497" s="1636"/>
      <c r="AH5497" s="1636"/>
      <c r="AI5497" s="1636"/>
      <c r="AJ5497" s="1636"/>
      <c r="AK5497" s="1636"/>
      <c r="AL5497" s="1636"/>
      <c r="AM5497" s="1636"/>
      <c r="AN5497" s="1636"/>
      <c r="AO5497" s="1636"/>
      <c r="AP5497" s="1636"/>
      <c r="AQ5497" s="1636"/>
      <c r="AR5497" s="1636"/>
      <c r="AS5497" s="1636"/>
      <c r="AT5497" s="1636"/>
      <c r="AU5497" s="1636"/>
      <c r="AV5497" s="1636"/>
      <c r="AW5497" s="1636"/>
      <c r="AX5497" s="1636"/>
      <c r="AY5497" s="1636"/>
      <c r="AZ5497" s="1636"/>
      <c r="BA5497" s="1636"/>
      <c r="BB5497" s="1636"/>
    </row>
    <row r="5498" spans="1:54" s="1637" customFormat="1">
      <c r="A5498" s="1636"/>
      <c r="B5498" s="1636"/>
      <c r="C5498" s="1636"/>
      <c r="D5498" s="1636"/>
      <c r="E5498" s="1636"/>
      <c r="F5498" s="1636"/>
      <c r="G5498" s="1636"/>
      <c r="H5498" s="1636"/>
      <c r="I5498" s="1636"/>
      <c r="J5498" s="1636"/>
      <c r="K5498" s="1636"/>
      <c r="L5498" s="1636"/>
      <c r="M5498" s="1636"/>
      <c r="N5498" s="1636"/>
      <c r="O5498" s="1636"/>
      <c r="P5498" s="1636"/>
      <c r="Q5498" s="1636"/>
      <c r="R5498" s="1636"/>
      <c r="S5498" s="1636"/>
      <c r="T5498" s="1636"/>
      <c r="U5498" s="1636"/>
      <c r="V5498" s="1636"/>
      <c r="W5498" s="1636"/>
      <c r="X5498" s="1636"/>
      <c r="Y5498" s="1636"/>
      <c r="Z5498" s="1636"/>
      <c r="AA5498" s="1636"/>
      <c r="AB5498" s="1636"/>
      <c r="AC5498" s="1636"/>
      <c r="AD5498" s="1636"/>
      <c r="AE5498" s="1636"/>
      <c r="AF5498" s="1636"/>
      <c r="AG5498" s="1636"/>
      <c r="AH5498" s="1636"/>
      <c r="AI5498" s="1636"/>
      <c r="AJ5498" s="1636"/>
      <c r="AK5498" s="1636"/>
      <c r="AL5498" s="1636"/>
      <c r="AM5498" s="1636"/>
      <c r="AN5498" s="1636"/>
      <c r="AO5498" s="1636"/>
      <c r="AP5498" s="1636"/>
      <c r="AQ5498" s="1636"/>
      <c r="AR5498" s="1636"/>
      <c r="AS5498" s="1636"/>
      <c r="AT5498" s="1636"/>
      <c r="AU5498" s="1636"/>
      <c r="AV5498" s="1636"/>
      <c r="AW5498" s="1636"/>
      <c r="AX5498" s="1636"/>
      <c r="AY5498" s="1636"/>
      <c r="AZ5498" s="1636"/>
      <c r="BA5498" s="1636"/>
      <c r="BB5498" s="1636"/>
    </row>
    <row r="5499" spans="1:54" s="1637" customFormat="1">
      <c r="A5499" s="1636"/>
      <c r="B5499" s="1636"/>
      <c r="C5499" s="1636"/>
      <c r="D5499" s="1636"/>
      <c r="E5499" s="1636"/>
      <c r="F5499" s="1636"/>
      <c r="G5499" s="1636"/>
      <c r="H5499" s="1636"/>
      <c r="I5499" s="1636"/>
      <c r="J5499" s="1636"/>
      <c r="K5499" s="1636"/>
      <c r="L5499" s="1636"/>
      <c r="M5499" s="1636"/>
      <c r="N5499" s="1636"/>
      <c r="O5499" s="1636"/>
      <c r="P5499" s="1636"/>
      <c r="Q5499" s="1636"/>
      <c r="R5499" s="1636"/>
      <c r="S5499" s="1636"/>
      <c r="T5499" s="1636"/>
      <c r="U5499" s="1636"/>
      <c r="V5499" s="1636"/>
      <c r="W5499" s="1636"/>
      <c r="X5499" s="1636"/>
      <c r="Y5499" s="1636"/>
      <c r="Z5499" s="1636"/>
      <c r="AA5499" s="1636"/>
      <c r="AB5499" s="1636"/>
      <c r="AC5499" s="1636"/>
      <c r="AD5499" s="1636"/>
      <c r="AE5499" s="1636"/>
      <c r="AF5499" s="1636"/>
      <c r="AG5499" s="1636"/>
      <c r="AH5499" s="1636"/>
      <c r="AI5499" s="1636"/>
      <c r="AJ5499" s="1636"/>
      <c r="AK5499" s="1636"/>
      <c r="AL5499" s="1636"/>
      <c r="AM5499" s="1636"/>
      <c r="AN5499" s="1636"/>
      <c r="AO5499" s="1636"/>
      <c r="AP5499" s="1636"/>
      <c r="AQ5499" s="1636"/>
      <c r="AR5499" s="1636"/>
      <c r="AS5499" s="1636"/>
      <c r="AT5499" s="1636"/>
      <c r="AU5499" s="1636"/>
      <c r="AV5499" s="1636"/>
      <c r="AW5499" s="1636"/>
      <c r="AX5499" s="1636"/>
      <c r="AY5499" s="1636"/>
      <c r="AZ5499" s="1636"/>
      <c r="BA5499" s="1636"/>
      <c r="BB5499" s="1636"/>
    </row>
    <row r="5500" spans="1:54" s="1637" customFormat="1">
      <c r="A5500" s="1636"/>
      <c r="B5500" s="1636"/>
      <c r="C5500" s="1636"/>
      <c r="D5500" s="1636"/>
      <c r="E5500" s="1636"/>
      <c r="F5500" s="1636"/>
      <c r="G5500" s="1636"/>
      <c r="H5500" s="1636"/>
      <c r="I5500" s="1636"/>
      <c r="J5500" s="1636"/>
      <c r="K5500" s="1636"/>
      <c r="L5500" s="1636"/>
      <c r="M5500" s="1636"/>
      <c r="N5500" s="1636"/>
      <c r="O5500" s="1636"/>
      <c r="P5500" s="1636"/>
      <c r="Q5500" s="1636"/>
      <c r="R5500" s="1636"/>
      <c r="S5500" s="1636"/>
      <c r="T5500" s="1636"/>
      <c r="U5500" s="1636"/>
      <c r="V5500" s="1636"/>
      <c r="W5500" s="1636"/>
      <c r="X5500" s="1636"/>
      <c r="Y5500" s="1636"/>
      <c r="Z5500" s="1636"/>
      <c r="AA5500" s="1636"/>
      <c r="AB5500" s="1636"/>
      <c r="AC5500" s="1636"/>
      <c r="AD5500" s="1636"/>
      <c r="AE5500" s="1636"/>
      <c r="AF5500" s="1636"/>
      <c r="AG5500" s="1636"/>
      <c r="AH5500" s="1636"/>
      <c r="AI5500" s="1636"/>
      <c r="AJ5500" s="1636"/>
      <c r="AK5500" s="1636"/>
      <c r="AL5500" s="1636"/>
      <c r="AM5500" s="1636"/>
      <c r="AN5500" s="1636"/>
      <c r="AO5500" s="1636"/>
      <c r="AP5500" s="1636"/>
      <c r="AQ5500" s="1636"/>
      <c r="AR5500" s="1636"/>
      <c r="AS5500" s="1636"/>
      <c r="AT5500" s="1636"/>
      <c r="AU5500" s="1636"/>
      <c r="AV5500" s="1636"/>
      <c r="AW5500" s="1636"/>
      <c r="AX5500" s="1636"/>
      <c r="AY5500" s="1636"/>
      <c r="AZ5500" s="1636"/>
      <c r="BA5500" s="1636"/>
      <c r="BB5500" s="1636"/>
    </row>
    <row r="5501" spans="1:54" s="1637" customFormat="1">
      <c r="A5501" s="1636"/>
      <c r="B5501" s="1636"/>
      <c r="C5501" s="1636"/>
      <c r="D5501" s="1636"/>
      <c r="E5501" s="1636"/>
      <c r="F5501" s="1636"/>
      <c r="G5501" s="1636"/>
      <c r="H5501" s="1636"/>
      <c r="I5501" s="1636"/>
      <c r="J5501" s="1636"/>
      <c r="K5501" s="1636"/>
      <c r="L5501" s="1636"/>
      <c r="M5501" s="1636"/>
      <c r="N5501" s="1636"/>
      <c r="O5501" s="1636"/>
      <c r="P5501" s="1636"/>
      <c r="Q5501" s="1636"/>
      <c r="R5501" s="1636"/>
      <c r="S5501" s="1636"/>
      <c r="T5501" s="1636"/>
      <c r="U5501" s="1636"/>
      <c r="V5501" s="1636"/>
      <c r="W5501" s="1636"/>
      <c r="X5501" s="1636"/>
      <c r="Y5501" s="1636"/>
      <c r="Z5501" s="1636"/>
      <c r="AA5501" s="1636"/>
      <c r="AB5501" s="1636"/>
      <c r="AC5501" s="1636"/>
      <c r="AD5501" s="1636"/>
      <c r="AE5501" s="1636"/>
      <c r="AF5501" s="1636"/>
      <c r="AG5501" s="1636"/>
      <c r="AH5501" s="1636"/>
      <c r="AI5501" s="1636"/>
      <c r="AJ5501" s="1636"/>
      <c r="AK5501" s="1636"/>
      <c r="AL5501" s="1636"/>
      <c r="AM5501" s="1636"/>
      <c r="AN5501" s="1636"/>
      <c r="AO5501" s="1636"/>
      <c r="AP5501" s="1636"/>
      <c r="AQ5501" s="1636"/>
      <c r="AR5501" s="1636"/>
      <c r="AS5501" s="1636"/>
      <c r="AT5501" s="1636"/>
      <c r="AU5501" s="1636"/>
      <c r="AV5501" s="1636"/>
      <c r="AW5501" s="1636"/>
      <c r="AX5501" s="1636"/>
      <c r="AY5501" s="1636"/>
      <c r="AZ5501" s="1636"/>
      <c r="BA5501" s="1636"/>
      <c r="BB5501" s="1636"/>
    </row>
    <row r="5502" spans="1:54" s="1637" customFormat="1">
      <c r="A5502" s="1636"/>
      <c r="B5502" s="1636"/>
      <c r="C5502" s="1636"/>
      <c r="D5502" s="1636"/>
      <c r="E5502" s="1636"/>
      <c r="F5502" s="1636"/>
      <c r="G5502" s="1636"/>
      <c r="H5502" s="1636"/>
      <c r="I5502" s="1636"/>
      <c r="J5502" s="1636"/>
      <c r="K5502" s="1636"/>
      <c r="L5502" s="1636"/>
      <c r="M5502" s="1636"/>
      <c r="N5502" s="1636"/>
      <c r="O5502" s="1636"/>
      <c r="P5502" s="1636"/>
      <c r="Q5502" s="1636"/>
      <c r="R5502" s="1636"/>
      <c r="S5502" s="1636"/>
      <c r="T5502" s="1636"/>
      <c r="U5502" s="1636"/>
      <c r="V5502" s="1636"/>
      <c r="W5502" s="1636"/>
      <c r="X5502" s="1636"/>
      <c r="Y5502" s="1636"/>
      <c r="Z5502" s="1636"/>
      <c r="AA5502" s="1636"/>
      <c r="AB5502" s="1636"/>
      <c r="AC5502" s="1636"/>
      <c r="AD5502" s="1636"/>
      <c r="AE5502" s="1636"/>
      <c r="AF5502" s="1636"/>
      <c r="AG5502" s="1636"/>
      <c r="AH5502" s="1636"/>
      <c r="AI5502" s="1636"/>
      <c r="AJ5502" s="1636"/>
      <c r="AK5502" s="1636"/>
      <c r="AL5502" s="1636"/>
      <c r="AM5502" s="1636"/>
      <c r="AN5502" s="1636"/>
      <c r="AO5502" s="1636"/>
      <c r="AP5502" s="1636"/>
      <c r="AQ5502" s="1636"/>
      <c r="AR5502" s="1636"/>
      <c r="AS5502" s="1636"/>
      <c r="AT5502" s="1636"/>
      <c r="AU5502" s="1636"/>
      <c r="AV5502" s="1636"/>
      <c r="AW5502" s="1636"/>
      <c r="AX5502" s="1636"/>
      <c r="AY5502" s="1636"/>
      <c r="AZ5502" s="1636"/>
      <c r="BA5502" s="1636"/>
      <c r="BB5502" s="1636"/>
    </row>
    <row r="5503" spans="1:54" s="1637" customFormat="1">
      <c r="A5503" s="1636"/>
      <c r="B5503" s="1636"/>
      <c r="C5503" s="1636"/>
      <c r="D5503" s="1636"/>
      <c r="E5503" s="1636"/>
      <c r="F5503" s="1636"/>
      <c r="G5503" s="1636"/>
      <c r="H5503" s="1636"/>
      <c r="I5503" s="1636"/>
      <c r="J5503" s="1636"/>
      <c r="K5503" s="1636"/>
      <c r="L5503" s="1636"/>
      <c r="M5503" s="1636"/>
      <c r="N5503" s="1636"/>
      <c r="O5503" s="1636"/>
      <c r="P5503" s="1636"/>
      <c r="Q5503" s="1636"/>
      <c r="R5503" s="1636"/>
      <c r="S5503" s="1636"/>
      <c r="T5503" s="1636"/>
      <c r="U5503" s="1636"/>
      <c r="V5503" s="1636"/>
      <c r="W5503" s="1636"/>
      <c r="X5503" s="1636"/>
      <c r="Y5503" s="1636"/>
      <c r="Z5503" s="1636"/>
      <c r="AA5503" s="1636"/>
      <c r="AB5503" s="1636"/>
      <c r="AC5503" s="1636"/>
      <c r="AD5503" s="1636"/>
      <c r="AE5503" s="1636"/>
      <c r="AF5503" s="1636"/>
      <c r="AG5503" s="1636"/>
      <c r="AH5503" s="1636"/>
      <c r="AI5503" s="1636"/>
      <c r="AJ5503" s="1636"/>
      <c r="AK5503" s="1636"/>
      <c r="AL5503" s="1636"/>
      <c r="AM5503" s="1636"/>
      <c r="AN5503" s="1636"/>
      <c r="AO5503" s="1636"/>
      <c r="AP5503" s="1636"/>
      <c r="AQ5503" s="1636"/>
      <c r="AR5503" s="1636"/>
      <c r="AS5503" s="1636"/>
      <c r="AT5503" s="1636"/>
      <c r="AU5503" s="1636"/>
      <c r="AV5503" s="1636"/>
      <c r="AW5503" s="1636"/>
      <c r="AX5503" s="1636"/>
      <c r="AY5503" s="1636"/>
      <c r="AZ5503" s="1636"/>
      <c r="BA5503" s="1636"/>
      <c r="BB5503" s="1636"/>
    </row>
    <row r="5504" spans="1:54" s="1637" customFormat="1">
      <c r="A5504" s="1636"/>
      <c r="B5504" s="1636"/>
      <c r="C5504" s="1636"/>
      <c r="D5504" s="1636"/>
      <c r="E5504" s="1636"/>
      <c r="F5504" s="1636"/>
      <c r="G5504" s="1636"/>
      <c r="H5504" s="1636"/>
      <c r="I5504" s="1636"/>
      <c r="J5504" s="1636"/>
      <c r="K5504" s="1636"/>
      <c r="L5504" s="1636"/>
      <c r="M5504" s="1636"/>
      <c r="N5504" s="1636"/>
      <c r="O5504" s="1636"/>
      <c r="P5504" s="1636"/>
      <c r="Q5504" s="1636"/>
      <c r="R5504" s="1636"/>
      <c r="S5504" s="1636"/>
      <c r="T5504" s="1636"/>
      <c r="U5504" s="1636"/>
      <c r="V5504" s="1636"/>
      <c r="W5504" s="1636"/>
      <c r="X5504" s="1636"/>
      <c r="Y5504" s="1636"/>
      <c r="Z5504" s="1636"/>
      <c r="AA5504" s="1636"/>
      <c r="AB5504" s="1636"/>
      <c r="AC5504" s="1636"/>
      <c r="AD5504" s="1636"/>
      <c r="AE5504" s="1636"/>
      <c r="AF5504" s="1636"/>
      <c r="AG5504" s="1636"/>
      <c r="AH5504" s="1636"/>
      <c r="AI5504" s="1636"/>
      <c r="AJ5504" s="1636"/>
      <c r="AK5504" s="1636"/>
      <c r="AL5504" s="1636"/>
      <c r="AM5504" s="1636"/>
      <c r="AN5504" s="1636"/>
      <c r="AO5504" s="1636"/>
      <c r="AP5504" s="1636"/>
      <c r="AQ5504" s="1636"/>
      <c r="AR5504" s="1636"/>
      <c r="AS5504" s="1636"/>
      <c r="AT5504" s="1636"/>
      <c r="AU5504" s="1636"/>
      <c r="AV5504" s="1636"/>
      <c r="AW5504" s="1636"/>
      <c r="AX5504" s="1636"/>
      <c r="AY5504" s="1636"/>
      <c r="AZ5504" s="1636"/>
      <c r="BA5504" s="1636"/>
      <c r="BB5504" s="1636"/>
    </row>
    <row r="5505" spans="1:54" s="1637" customFormat="1">
      <c r="A5505" s="1636"/>
      <c r="B5505" s="1636"/>
      <c r="C5505" s="1636"/>
      <c r="D5505" s="1636"/>
      <c r="E5505" s="1636"/>
      <c r="F5505" s="1636"/>
      <c r="G5505" s="1636"/>
      <c r="H5505" s="1636"/>
      <c r="I5505" s="1636"/>
      <c r="J5505" s="1636"/>
      <c r="K5505" s="1636"/>
      <c r="L5505" s="1636"/>
      <c r="M5505" s="1636"/>
      <c r="N5505" s="1636"/>
      <c r="O5505" s="1636"/>
      <c r="P5505" s="1636"/>
      <c r="Q5505" s="1636"/>
      <c r="R5505" s="1636"/>
      <c r="S5505" s="1636"/>
      <c r="T5505" s="1636"/>
      <c r="U5505" s="1636"/>
      <c r="V5505" s="1636"/>
      <c r="W5505" s="1636"/>
      <c r="X5505" s="1636"/>
      <c r="Y5505" s="1636"/>
      <c r="Z5505" s="1636"/>
      <c r="AA5505" s="1636"/>
      <c r="AB5505" s="1636"/>
      <c r="AC5505" s="1636"/>
      <c r="AD5505" s="1636"/>
      <c r="AE5505" s="1636"/>
      <c r="AF5505" s="1636"/>
      <c r="AG5505" s="1636"/>
      <c r="AH5505" s="1636"/>
      <c r="AI5505" s="1636"/>
      <c r="AJ5505" s="1636"/>
      <c r="AK5505" s="1636"/>
      <c r="AL5505" s="1636"/>
      <c r="AM5505" s="1636"/>
      <c r="AN5505" s="1636"/>
      <c r="AO5505" s="1636"/>
      <c r="AP5505" s="1636"/>
      <c r="AQ5505" s="1636"/>
      <c r="AR5505" s="1636"/>
      <c r="AS5505" s="1636"/>
      <c r="AT5505" s="1636"/>
      <c r="AU5505" s="1636"/>
      <c r="AV5505" s="1636"/>
      <c r="AW5505" s="1636"/>
      <c r="AX5505" s="1636"/>
      <c r="AY5505" s="1636"/>
      <c r="AZ5505" s="1636"/>
      <c r="BA5505" s="1636"/>
      <c r="BB5505" s="1636"/>
    </row>
    <row r="5506" spans="1:54" s="1637" customFormat="1">
      <c r="A5506" s="1636"/>
      <c r="B5506" s="1636"/>
      <c r="C5506" s="1636"/>
      <c r="D5506" s="1636"/>
      <c r="E5506" s="1636"/>
      <c r="F5506" s="1636"/>
      <c r="G5506" s="1636"/>
      <c r="H5506" s="1636"/>
      <c r="I5506" s="1636"/>
      <c r="J5506" s="1636"/>
      <c r="K5506" s="1636"/>
      <c r="L5506" s="1636"/>
      <c r="M5506" s="1636"/>
      <c r="N5506" s="1636"/>
      <c r="O5506" s="1636"/>
      <c r="P5506" s="1636"/>
      <c r="Q5506" s="1636"/>
      <c r="R5506" s="1636"/>
      <c r="S5506" s="1636"/>
      <c r="T5506" s="1636"/>
      <c r="U5506" s="1636"/>
      <c r="V5506" s="1636"/>
      <c r="W5506" s="1636"/>
      <c r="X5506" s="1636"/>
      <c r="Y5506" s="1636"/>
      <c r="Z5506" s="1636"/>
      <c r="AA5506" s="1636"/>
      <c r="AB5506" s="1636"/>
      <c r="AC5506" s="1636"/>
      <c r="AD5506" s="1636"/>
      <c r="AE5506" s="1636"/>
      <c r="AF5506" s="1636"/>
      <c r="AG5506" s="1636"/>
      <c r="AH5506" s="1636"/>
      <c r="AI5506" s="1636"/>
      <c r="AJ5506" s="1636"/>
      <c r="AK5506" s="1636"/>
      <c r="AL5506" s="1636"/>
      <c r="AM5506" s="1636"/>
      <c r="AN5506" s="1636"/>
      <c r="AO5506" s="1636"/>
      <c r="AP5506" s="1636"/>
      <c r="AQ5506" s="1636"/>
      <c r="AR5506" s="1636"/>
      <c r="AS5506" s="1636"/>
      <c r="AT5506" s="1636"/>
      <c r="AU5506" s="1636"/>
      <c r="AV5506" s="1636"/>
      <c r="AW5506" s="1636"/>
      <c r="AX5506" s="1636"/>
      <c r="AY5506" s="1636"/>
      <c r="AZ5506" s="1636"/>
      <c r="BA5506" s="1636"/>
      <c r="BB5506" s="1636"/>
    </row>
    <row r="5507" spans="1:54" s="1637" customFormat="1">
      <c r="A5507" s="1636"/>
      <c r="B5507" s="1636"/>
      <c r="C5507" s="1636"/>
      <c r="D5507" s="1636"/>
      <c r="E5507" s="1636"/>
      <c r="F5507" s="1636"/>
      <c r="G5507" s="1636"/>
      <c r="H5507" s="1636"/>
      <c r="I5507" s="1636"/>
      <c r="J5507" s="1636"/>
      <c r="K5507" s="1636"/>
      <c r="L5507" s="1636"/>
      <c r="M5507" s="1636"/>
      <c r="N5507" s="1636"/>
      <c r="O5507" s="1636"/>
      <c r="P5507" s="1636"/>
      <c r="Q5507" s="1636"/>
      <c r="R5507" s="1636"/>
      <c r="S5507" s="1636"/>
      <c r="T5507" s="1636"/>
      <c r="U5507" s="1636"/>
      <c r="V5507" s="1636"/>
      <c r="W5507" s="1636"/>
      <c r="X5507" s="1636"/>
      <c r="Y5507" s="1636"/>
      <c r="Z5507" s="1636"/>
      <c r="AA5507" s="1636"/>
      <c r="AB5507" s="1636"/>
      <c r="AC5507" s="1636"/>
      <c r="AD5507" s="1636"/>
      <c r="AE5507" s="1636"/>
      <c r="AF5507" s="1636"/>
      <c r="AG5507" s="1636"/>
      <c r="AH5507" s="1636"/>
      <c r="AI5507" s="1636"/>
      <c r="AJ5507" s="1636"/>
      <c r="AK5507" s="1636"/>
      <c r="AL5507" s="1636"/>
      <c r="AM5507" s="1636"/>
      <c r="AN5507" s="1636"/>
      <c r="AO5507" s="1636"/>
      <c r="AP5507" s="1636"/>
      <c r="AQ5507" s="1636"/>
      <c r="AR5507" s="1636"/>
      <c r="AS5507" s="1636"/>
      <c r="AT5507" s="1636"/>
      <c r="AU5507" s="1636"/>
      <c r="AV5507" s="1636"/>
      <c r="AW5507" s="1636"/>
      <c r="AX5507" s="1636"/>
      <c r="AY5507" s="1636"/>
      <c r="AZ5507" s="1636"/>
      <c r="BA5507" s="1636"/>
      <c r="BB5507" s="1636"/>
    </row>
    <row r="5508" spans="1:54" s="1637" customFormat="1">
      <c r="A5508" s="1636"/>
      <c r="B5508" s="1636"/>
      <c r="C5508" s="1636"/>
      <c r="D5508" s="1636"/>
      <c r="E5508" s="1636"/>
      <c r="F5508" s="1636"/>
      <c r="G5508" s="1636"/>
      <c r="H5508" s="1636"/>
      <c r="I5508" s="1636"/>
      <c r="J5508" s="1636"/>
      <c r="K5508" s="1636"/>
      <c r="L5508" s="1636"/>
      <c r="M5508" s="1636"/>
      <c r="N5508" s="1636"/>
      <c r="O5508" s="1636"/>
      <c r="P5508" s="1636"/>
      <c r="Q5508" s="1636"/>
      <c r="R5508" s="1636"/>
      <c r="S5508" s="1636"/>
      <c r="T5508" s="1636"/>
      <c r="U5508" s="1636"/>
      <c r="V5508" s="1636"/>
      <c r="W5508" s="1636"/>
      <c r="X5508" s="1636"/>
      <c r="Y5508" s="1636"/>
      <c r="Z5508" s="1636"/>
      <c r="AA5508" s="1636"/>
      <c r="AB5508" s="1636"/>
      <c r="AC5508" s="1636"/>
      <c r="AD5508" s="1636"/>
      <c r="AE5508" s="1636"/>
      <c r="AF5508" s="1636"/>
      <c r="AG5508" s="1636"/>
      <c r="AH5508" s="1636"/>
      <c r="AI5508" s="1636"/>
      <c r="AJ5508" s="1636"/>
      <c r="AK5508" s="1636"/>
      <c r="AL5508" s="1636"/>
      <c r="AM5508" s="1636"/>
      <c r="AN5508" s="1636"/>
      <c r="AO5508" s="1636"/>
      <c r="AP5508" s="1636"/>
      <c r="AQ5508" s="1636"/>
      <c r="AR5508" s="1636"/>
      <c r="AS5508" s="1636"/>
      <c r="AT5508" s="1636"/>
      <c r="AU5508" s="1636"/>
      <c r="AV5508" s="1636"/>
      <c r="AW5508" s="1636"/>
      <c r="AX5508" s="1636"/>
      <c r="AY5508" s="1636"/>
      <c r="AZ5508" s="1636"/>
      <c r="BA5508" s="1636"/>
      <c r="BB5508" s="1636"/>
    </row>
    <row r="5509" spans="1:54" s="1637" customFormat="1">
      <c r="A5509" s="1636"/>
      <c r="B5509" s="1636"/>
      <c r="C5509" s="1636"/>
      <c r="D5509" s="1636"/>
      <c r="E5509" s="1636"/>
      <c r="F5509" s="1636"/>
      <c r="G5509" s="1636"/>
      <c r="H5509" s="1636"/>
      <c r="I5509" s="1636"/>
      <c r="J5509" s="1636"/>
      <c r="K5509" s="1636"/>
      <c r="L5509" s="1636"/>
      <c r="M5509" s="1636"/>
      <c r="N5509" s="1636"/>
      <c r="O5509" s="1636"/>
      <c r="P5509" s="1636"/>
      <c r="Q5509" s="1636"/>
      <c r="R5509" s="1636"/>
      <c r="S5509" s="1636"/>
      <c r="T5509" s="1636"/>
      <c r="U5509" s="1636"/>
      <c r="V5509" s="1636"/>
      <c r="W5509" s="1636"/>
      <c r="X5509" s="1636"/>
      <c r="Y5509" s="1636"/>
      <c r="Z5509" s="1636"/>
      <c r="AA5509" s="1636"/>
      <c r="AB5509" s="1636"/>
      <c r="AC5509" s="1636"/>
      <c r="AD5509" s="1636"/>
      <c r="AE5509" s="1636"/>
      <c r="AF5509" s="1636"/>
      <c r="AG5509" s="1636"/>
      <c r="AH5509" s="1636"/>
      <c r="AI5509" s="1636"/>
      <c r="AJ5509" s="1636"/>
      <c r="AK5509" s="1636"/>
      <c r="AL5509" s="1636"/>
      <c r="AM5509" s="1636"/>
      <c r="AN5509" s="1636"/>
      <c r="AO5509" s="1636"/>
      <c r="AP5509" s="1636"/>
      <c r="AQ5509" s="1636"/>
      <c r="AR5509" s="1636"/>
      <c r="AS5509" s="1636"/>
      <c r="AT5509" s="1636"/>
      <c r="AU5509" s="1636"/>
      <c r="AV5509" s="1636"/>
      <c r="AW5509" s="1636"/>
      <c r="AX5509" s="1636"/>
      <c r="AY5509" s="1636"/>
      <c r="AZ5509" s="1636"/>
      <c r="BA5509" s="1636"/>
      <c r="BB5509" s="1636"/>
    </row>
    <row r="5510" spans="1:54" s="1637" customFormat="1">
      <c r="A5510" s="1636"/>
      <c r="B5510" s="1636"/>
      <c r="C5510" s="1636"/>
      <c r="D5510" s="1636"/>
      <c r="E5510" s="1636"/>
      <c r="F5510" s="1636"/>
      <c r="G5510" s="1636"/>
      <c r="H5510" s="1636"/>
      <c r="I5510" s="1636"/>
      <c r="J5510" s="1636"/>
      <c r="K5510" s="1636"/>
      <c r="L5510" s="1636"/>
      <c r="M5510" s="1636"/>
      <c r="N5510" s="1636"/>
      <c r="O5510" s="1636"/>
      <c r="P5510" s="1636"/>
      <c r="Q5510" s="1636"/>
      <c r="R5510" s="1636"/>
      <c r="S5510" s="1636"/>
      <c r="T5510" s="1636"/>
      <c r="U5510" s="1636"/>
      <c r="V5510" s="1636"/>
      <c r="W5510" s="1636"/>
      <c r="X5510" s="1636"/>
      <c r="Y5510" s="1636"/>
      <c r="Z5510" s="1636"/>
      <c r="AA5510" s="1636"/>
      <c r="AB5510" s="1636"/>
      <c r="AC5510" s="1636"/>
      <c r="AD5510" s="1636"/>
      <c r="AE5510" s="1636"/>
      <c r="AF5510" s="1636"/>
      <c r="AG5510" s="1636"/>
      <c r="AH5510" s="1636"/>
      <c r="AI5510" s="1636"/>
      <c r="AJ5510" s="1636"/>
      <c r="AK5510" s="1636"/>
      <c r="AL5510" s="1636"/>
      <c r="AM5510" s="1636"/>
      <c r="AN5510" s="1636"/>
      <c r="AO5510" s="1636"/>
      <c r="AP5510" s="1636"/>
      <c r="AQ5510" s="1636"/>
      <c r="AR5510" s="1636"/>
      <c r="AS5510" s="1636"/>
      <c r="AT5510" s="1636"/>
      <c r="AU5510" s="1636"/>
      <c r="AV5510" s="1636"/>
      <c r="AW5510" s="1636"/>
      <c r="AX5510" s="1636"/>
      <c r="AY5510" s="1636"/>
      <c r="AZ5510" s="1636"/>
      <c r="BA5510" s="1636"/>
      <c r="BB5510" s="1636"/>
    </row>
    <row r="5511" spans="1:54" s="1637" customFormat="1">
      <c r="A5511" s="1636"/>
      <c r="B5511" s="1636"/>
      <c r="C5511" s="1636"/>
      <c r="D5511" s="1636"/>
      <c r="E5511" s="1636"/>
      <c r="F5511" s="1636"/>
      <c r="G5511" s="1636"/>
      <c r="H5511" s="1636"/>
      <c r="I5511" s="1636"/>
      <c r="J5511" s="1636"/>
      <c r="K5511" s="1636"/>
      <c r="L5511" s="1636"/>
      <c r="M5511" s="1636"/>
      <c r="N5511" s="1636"/>
      <c r="O5511" s="1636"/>
      <c r="P5511" s="1636"/>
      <c r="Q5511" s="1636"/>
      <c r="R5511" s="1636"/>
      <c r="S5511" s="1636"/>
      <c r="T5511" s="1636"/>
      <c r="U5511" s="1636"/>
      <c r="V5511" s="1636"/>
      <c r="W5511" s="1636"/>
      <c r="X5511" s="1636"/>
      <c r="Y5511" s="1636"/>
      <c r="Z5511" s="1636"/>
      <c r="AA5511" s="1636"/>
      <c r="AB5511" s="1636"/>
      <c r="AC5511" s="1636"/>
      <c r="AD5511" s="1636"/>
      <c r="AE5511" s="1636"/>
      <c r="AF5511" s="1636"/>
      <c r="AG5511" s="1636"/>
      <c r="AH5511" s="1636"/>
      <c r="AI5511" s="1636"/>
      <c r="AJ5511" s="1636"/>
      <c r="AK5511" s="1636"/>
      <c r="AL5511" s="1636"/>
      <c r="AM5511" s="1636"/>
      <c r="AN5511" s="1636"/>
      <c r="AO5511" s="1636"/>
      <c r="AP5511" s="1636"/>
      <c r="AQ5511" s="1636"/>
      <c r="AR5511" s="1636"/>
      <c r="AS5511" s="1636"/>
      <c r="AT5511" s="1636"/>
      <c r="AU5511" s="1636"/>
      <c r="AV5511" s="1636"/>
      <c r="AW5511" s="1636"/>
      <c r="AX5511" s="1636"/>
      <c r="AY5511" s="1636"/>
      <c r="AZ5511" s="1636"/>
      <c r="BA5511" s="1636"/>
      <c r="BB5511" s="1636"/>
    </row>
    <row r="5512" spans="1:54" s="1637" customFormat="1">
      <c r="A5512" s="1636"/>
      <c r="B5512" s="1636"/>
      <c r="C5512" s="1636"/>
      <c r="D5512" s="1636"/>
      <c r="E5512" s="1636"/>
      <c r="F5512" s="1636"/>
      <c r="G5512" s="1636"/>
      <c r="H5512" s="1636"/>
      <c r="I5512" s="1636"/>
      <c r="J5512" s="1636"/>
      <c r="K5512" s="1636"/>
      <c r="L5512" s="1636"/>
      <c r="M5512" s="1636"/>
      <c r="N5512" s="1636"/>
      <c r="O5512" s="1636"/>
      <c r="P5512" s="1636"/>
      <c r="Q5512" s="1636"/>
      <c r="R5512" s="1636"/>
      <c r="S5512" s="1636"/>
      <c r="T5512" s="1636"/>
      <c r="U5512" s="1636"/>
      <c r="V5512" s="1636"/>
      <c r="W5512" s="1636"/>
      <c r="X5512" s="1636"/>
      <c r="Y5512" s="1636"/>
      <c r="Z5512" s="1636"/>
      <c r="AA5512" s="1636"/>
      <c r="AB5512" s="1636"/>
      <c r="AC5512" s="1636"/>
      <c r="AD5512" s="1636"/>
      <c r="AE5512" s="1636"/>
      <c r="AF5512" s="1636"/>
      <c r="AG5512" s="1636"/>
      <c r="AH5512" s="1636"/>
      <c r="AI5512" s="1636"/>
      <c r="AJ5512" s="1636"/>
      <c r="AK5512" s="1636"/>
      <c r="AL5512" s="1636"/>
      <c r="AM5512" s="1636"/>
      <c r="AN5512" s="1636"/>
      <c r="AO5512" s="1636"/>
      <c r="AP5512" s="1636"/>
      <c r="AQ5512" s="1636"/>
      <c r="AR5512" s="1636"/>
      <c r="AS5512" s="1636"/>
      <c r="AT5512" s="1636"/>
      <c r="AU5512" s="1636"/>
      <c r="AV5512" s="1636"/>
      <c r="AW5512" s="1636"/>
      <c r="AX5512" s="1636"/>
      <c r="AY5512" s="1636"/>
      <c r="AZ5512" s="1636"/>
      <c r="BA5512" s="1636"/>
      <c r="BB5512" s="1636"/>
    </row>
    <row r="5513" spans="1:54" s="1637" customFormat="1">
      <c r="A5513" s="1636"/>
      <c r="B5513" s="1636"/>
      <c r="C5513" s="1636"/>
      <c r="D5513" s="1636"/>
      <c r="E5513" s="1636"/>
      <c r="F5513" s="1636"/>
      <c r="G5513" s="1636"/>
      <c r="H5513" s="1636"/>
      <c r="I5513" s="1636"/>
      <c r="J5513" s="1636"/>
      <c r="K5513" s="1636"/>
      <c r="L5513" s="1636"/>
      <c r="M5513" s="1636"/>
      <c r="N5513" s="1636"/>
      <c r="O5513" s="1636"/>
      <c r="P5513" s="1636"/>
      <c r="Q5513" s="1636"/>
      <c r="R5513" s="1636"/>
      <c r="S5513" s="1636"/>
      <c r="T5513" s="1636"/>
      <c r="U5513" s="1636"/>
      <c r="V5513" s="1636"/>
      <c r="W5513" s="1636"/>
      <c r="X5513" s="1636"/>
      <c r="Y5513" s="1636"/>
      <c r="Z5513" s="1636"/>
      <c r="AA5513" s="1636"/>
      <c r="AB5513" s="1636"/>
      <c r="AC5513" s="1636"/>
      <c r="AD5513" s="1636"/>
      <c r="AE5513" s="1636"/>
      <c r="AF5513" s="1636"/>
      <c r="AG5513" s="1636"/>
      <c r="AH5513" s="1636"/>
      <c r="AI5513" s="1636"/>
      <c r="AJ5513" s="1636"/>
      <c r="AK5513" s="1636"/>
      <c r="AL5513" s="1636"/>
      <c r="AM5513" s="1636"/>
      <c r="AN5513" s="1636"/>
      <c r="AO5513" s="1636"/>
      <c r="AP5513" s="1636"/>
      <c r="AQ5513" s="1636"/>
      <c r="AR5513" s="1636"/>
      <c r="AS5513" s="1636"/>
      <c r="AT5513" s="1636"/>
      <c r="AU5513" s="1636"/>
      <c r="AV5513" s="1636"/>
      <c r="AW5513" s="1636"/>
      <c r="AX5513" s="1636"/>
      <c r="AY5513" s="1636"/>
      <c r="AZ5513" s="1636"/>
      <c r="BA5513" s="1636"/>
      <c r="BB5513" s="1636"/>
    </row>
    <row r="5514" spans="1:54" s="1637" customFormat="1">
      <c r="A5514" s="1636"/>
      <c r="B5514" s="1636"/>
      <c r="C5514" s="1636"/>
      <c r="D5514" s="1636"/>
      <c r="E5514" s="1636"/>
      <c r="F5514" s="1636"/>
      <c r="G5514" s="1636"/>
      <c r="H5514" s="1636"/>
      <c r="I5514" s="1636"/>
      <c r="J5514" s="1636"/>
      <c r="K5514" s="1636"/>
      <c r="L5514" s="1636"/>
      <c r="M5514" s="1636"/>
      <c r="N5514" s="1636"/>
      <c r="O5514" s="1636"/>
      <c r="P5514" s="1636"/>
      <c r="Q5514" s="1636"/>
      <c r="R5514" s="1636"/>
      <c r="S5514" s="1636"/>
      <c r="T5514" s="1636"/>
      <c r="U5514" s="1636"/>
      <c r="V5514" s="1636"/>
      <c r="W5514" s="1636"/>
      <c r="X5514" s="1636"/>
      <c r="Y5514" s="1636"/>
      <c r="Z5514" s="1636"/>
      <c r="AA5514" s="1636"/>
      <c r="AB5514" s="1636"/>
      <c r="AC5514" s="1636"/>
      <c r="AD5514" s="1636"/>
      <c r="AE5514" s="1636"/>
      <c r="AF5514" s="1636"/>
      <c r="AG5514" s="1636"/>
      <c r="AH5514" s="1636"/>
      <c r="AI5514" s="1636"/>
      <c r="AJ5514" s="1636"/>
      <c r="AK5514" s="1636"/>
      <c r="AL5514" s="1636"/>
      <c r="AM5514" s="1636"/>
      <c r="AN5514" s="1636"/>
      <c r="AO5514" s="1636"/>
      <c r="AP5514" s="1636"/>
      <c r="AQ5514" s="1636"/>
      <c r="AR5514" s="1636"/>
      <c r="AS5514" s="1636"/>
      <c r="AT5514" s="1636"/>
      <c r="AU5514" s="1636"/>
      <c r="AV5514" s="1636"/>
      <c r="AW5514" s="1636"/>
      <c r="AX5514" s="1636"/>
      <c r="AY5514" s="1636"/>
      <c r="AZ5514" s="1636"/>
      <c r="BA5514" s="1636"/>
      <c r="BB5514" s="1636"/>
    </row>
    <row r="5515" spans="1:54" s="1637" customFormat="1">
      <c r="A5515" s="1636"/>
      <c r="B5515" s="1636"/>
      <c r="C5515" s="1636"/>
      <c r="D5515" s="1636"/>
      <c r="E5515" s="1636"/>
      <c r="F5515" s="1636"/>
      <c r="G5515" s="1636"/>
      <c r="H5515" s="1636"/>
      <c r="I5515" s="1636"/>
      <c r="J5515" s="1636"/>
      <c r="K5515" s="1636"/>
      <c r="L5515" s="1636"/>
      <c r="M5515" s="1636"/>
      <c r="N5515" s="1636"/>
      <c r="O5515" s="1636"/>
      <c r="P5515" s="1636"/>
      <c r="Q5515" s="1636"/>
      <c r="R5515" s="1636"/>
      <c r="S5515" s="1636"/>
      <c r="T5515" s="1636"/>
      <c r="U5515" s="1636"/>
      <c r="V5515" s="1636"/>
      <c r="W5515" s="1636"/>
      <c r="X5515" s="1636"/>
      <c r="Y5515" s="1636"/>
      <c r="Z5515" s="1636"/>
      <c r="AA5515" s="1636"/>
      <c r="AB5515" s="1636"/>
      <c r="AC5515" s="1636"/>
      <c r="AD5515" s="1636"/>
      <c r="AE5515" s="1636"/>
      <c r="AF5515" s="1636"/>
      <c r="AG5515" s="1636"/>
      <c r="AH5515" s="1636"/>
      <c r="AI5515" s="1636"/>
      <c r="AJ5515" s="1636"/>
      <c r="AK5515" s="1636"/>
      <c r="AL5515" s="1636"/>
      <c r="AM5515" s="1636"/>
      <c r="AN5515" s="1636"/>
      <c r="AO5515" s="1636"/>
      <c r="AP5515" s="1636"/>
      <c r="AQ5515" s="1636"/>
      <c r="AR5515" s="1636"/>
      <c r="AS5515" s="1636"/>
      <c r="AT5515" s="1636"/>
      <c r="AU5515" s="1636"/>
      <c r="AV5515" s="1636"/>
      <c r="AW5515" s="1636"/>
      <c r="AX5515" s="1636"/>
      <c r="AY5515" s="1636"/>
      <c r="AZ5515" s="1636"/>
      <c r="BA5515" s="1636"/>
      <c r="BB5515" s="1636"/>
    </row>
    <row r="5516" spans="1:54" s="1637" customFormat="1">
      <c r="A5516" s="1636"/>
      <c r="B5516" s="1636"/>
      <c r="C5516" s="1636"/>
      <c r="D5516" s="1636"/>
      <c r="E5516" s="1636"/>
      <c r="F5516" s="1636"/>
      <c r="G5516" s="1636"/>
      <c r="H5516" s="1636"/>
      <c r="I5516" s="1636"/>
      <c r="J5516" s="1636"/>
      <c r="K5516" s="1636"/>
      <c r="L5516" s="1636"/>
      <c r="M5516" s="1636"/>
      <c r="N5516" s="1636"/>
      <c r="O5516" s="1636"/>
      <c r="P5516" s="1636"/>
      <c r="Q5516" s="1636"/>
      <c r="R5516" s="1636"/>
      <c r="S5516" s="1636"/>
      <c r="T5516" s="1636"/>
      <c r="U5516" s="1636"/>
      <c r="V5516" s="1636"/>
      <c r="W5516" s="1636"/>
      <c r="X5516" s="1636"/>
      <c r="Y5516" s="1636"/>
      <c r="Z5516" s="1636"/>
      <c r="AA5516" s="1636"/>
      <c r="AB5516" s="1636"/>
      <c r="AC5516" s="1636"/>
      <c r="AD5516" s="1636"/>
      <c r="AE5516" s="1636"/>
      <c r="AF5516" s="1636"/>
      <c r="AG5516" s="1636"/>
      <c r="AH5516" s="1636"/>
      <c r="AI5516" s="1636"/>
      <c r="AJ5516" s="1636"/>
      <c r="AK5516" s="1636"/>
      <c r="AL5516" s="1636"/>
      <c r="AM5516" s="1636"/>
      <c r="AN5516" s="1636"/>
      <c r="AO5516" s="1636"/>
      <c r="AP5516" s="1636"/>
      <c r="AQ5516" s="1636"/>
      <c r="AR5516" s="1636"/>
      <c r="AS5516" s="1636"/>
      <c r="AT5516" s="1636"/>
      <c r="AU5516" s="1636"/>
      <c r="AV5516" s="1636"/>
      <c r="AW5516" s="1636"/>
      <c r="AX5516" s="1636"/>
      <c r="AY5516" s="1636"/>
      <c r="AZ5516" s="1636"/>
      <c r="BA5516" s="1636"/>
      <c r="BB5516" s="1636"/>
    </row>
    <row r="5517" spans="1:54" s="1637" customFormat="1">
      <c r="A5517" s="1636"/>
      <c r="B5517" s="1636"/>
      <c r="C5517" s="1636"/>
      <c r="D5517" s="1636"/>
      <c r="E5517" s="1636"/>
      <c r="F5517" s="1636"/>
      <c r="G5517" s="1636"/>
      <c r="H5517" s="1636"/>
      <c r="I5517" s="1636"/>
      <c r="J5517" s="1636"/>
      <c r="K5517" s="1636"/>
      <c r="L5517" s="1636"/>
      <c r="M5517" s="1636"/>
      <c r="N5517" s="1636"/>
      <c r="O5517" s="1636"/>
      <c r="P5517" s="1636"/>
      <c r="Q5517" s="1636"/>
      <c r="R5517" s="1636"/>
      <c r="S5517" s="1636"/>
      <c r="T5517" s="1636"/>
      <c r="U5517" s="1636"/>
      <c r="V5517" s="1636"/>
      <c r="W5517" s="1636"/>
      <c r="X5517" s="1636"/>
      <c r="Y5517" s="1636"/>
      <c r="Z5517" s="1636"/>
      <c r="AA5517" s="1636"/>
      <c r="AB5517" s="1636"/>
      <c r="AC5517" s="1636"/>
      <c r="AD5517" s="1636"/>
      <c r="AE5517" s="1636"/>
      <c r="AF5517" s="1636"/>
      <c r="AG5517" s="1636"/>
      <c r="AH5517" s="1636"/>
      <c r="AI5517" s="1636"/>
      <c r="AJ5517" s="1636"/>
      <c r="AK5517" s="1636"/>
      <c r="AL5517" s="1636"/>
      <c r="AM5517" s="1636"/>
      <c r="AN5517" s="1636"/>
      <c r="AO5517" s="1636"/>
      <c r="AP5517" s="1636"/>
      <c r="AQ5517" s="1636"/>
      <c r="AR5517" s="1636"/>
      <c r="AS5517" s="1636"/>
      <c r="AT5517" s="1636"/>
      <c r="AU5517" s="1636"/>
      <c r="AV5517" s="1636"/>
      <c r="AW5517" s="1636"/>
      <c r="AX5517" s="1636"/>
      <c r="AY5517" s="1636"/>
      <c r="AZ5517" s="1636"/>
      <c r="BA5517" s="1636"/>
      <c r="BB5517" s="1636"/>
    </row>
    <row r="5518" spans="1:54" s="1637" customFormat="1">
      <c r="A5518" s="1636"/>
      <c r="B5518" s="1636"/>
      <c r="C5518" s="1636"/>
      <c r="D5518" s="1636"/>
      <c r="E5518" s="1636"/>
      <c r="F5518" s="1636"/>
      <c r="G5518" s="1636"/>
      <c r="H5518" s="1636"/>
      <c r="I5518" s="1636"/>
      <c r="J5518" s="1636"/>
      <c r="K5518" s="1636"/>
      <c r="L5518" s="1636"/>
      <c r="M5518" s="1636"/>
      <c r="N5518" s="1636"/>
      <c r="O5518" s="1636"/>
      <c r="P5518" s="1636"/>
      <c r="Q5518" s="1636"/>
      <c r="R5518" s="1636"/>
      <c r="S5518" s="1636"/>
      <c r="T5518" s="1636"/>
      <c r="U5518" s="1636"/>
      <c r="V5518" s="1636"/>
      <c r="W5518" s="1636"/>
      <c r="X5518" s="1636"/>
      <c r="Y5518" s="1636"/>
      <c r="Z5518" s="1636"/>
      <c r="AA5518" s="1636"/>
      <c r="AB5518" s="1636"/>
      <c r="AC5518" s="1636"/>
      <c r="AD5518" s="1636"/>
      <c r="AE5518" s="1636"/>
      <c r="AF5518" s="1636"/>
      <c r="AG5518" s="1636"/>
      <c r="AH5518" s="1636"/>
      <c r="AI5518" s="1636"/>
      <c r="AJ5518" s="1636"/>
      <c r="AK5518" s="1636"/>
      <c r="AL5518" s="1636"/>
      <c r="AM5518" s="1636"/>
      <c r="AN5518" s="1636"/>
      <c r="AO5518" s="1636"/>
      <c r="AP5518" s="1636"/>
      <c r="AQ5518" s="1636"/>
      <c r="AR5518" s="1636"/>
      <c r="AS5518" s="1636"/>
      <c r="AT5518" s="1636"/>
      <c r="AU5518" s="1636"/>
      <c r="AV5518" s="1636"/>
      <c r="AW5518" s="1636"/>
      <c r="AX5518" s="1636"/>
      <c r="AY5518" s="1636"/>
      <c r="AZ5518" s="1636"/>
      <c r="BA5518" s="1636"/>
      <c r="BB5518" s="1636"/>
    </row>
    <row r="5519" spans="1:54" s="1637" customFormat="1">
      <c r="A5519" s="1636"/>
      <c r="B5519" s="1636"/>
      <c r="C5519" s="1636"/>
      <c r="D5519" s="1636"/>
      <c r="E5519" s="1636"/>
      <c r="F5519" s="1636"/>
      <c r="G5519" s="1636"/>
      <c r="H5519" s="1636"/>
      <c r="I5519" s="1636"/>
      <c r="J5519" s="1636"/>
      <c r="K5519" s="1636"/>
      <c r="L5519" s="1636"/>
      <c r="M5519" s="1636"/>
      <c r="N5519" s="1636"/>
      <c r="O5519" s="1636"/>
      <c r="P5519" s="1636"/>
      <c r="Q5519" s="1636"/>
      <c r="R5519" s="1636"/>
      <c r="S5519" s="1636"/>
      <c r="T5519" s="1636"/>
      <c r="U5519" s="1636"/>
      <c r="V5519" s="1636"/>
      <c r="W5519" s="1636"/>
      <c r="X5519" s="1636"/>
      <c r="Y5519" s="1636"/>
      <c r="Z5519" s="1636"/>
      <c r="AA5519" s="1636"/>
      <c r="AB5519" s="1636"/>
      <c r="AC5519" s="1636"/>
      <c r="AD5519" s="1636"/>
      <c r="AE5519" s="1636"/>
      <c r="AF5519" s="1636"/>
      <c r="AG5519" s="1636"/>
      <c r="AH5519" s="1636"/>
      <c r="AI5519" s="1636"/>
      <c r="AJ5519" s="1636"/>
      <c r="AK5519" s="1636"/>
      <c r="AL5519" s="1636"/>
      <c r="AM5519" s="1636"/>
      <c r="AN5519" s="1636"/>
      <c r="AO5519" s="1636"/>
      <c r="AP5519" s="1636"/>
      <c r="AQ5519" s="1636"/>
      <c r="AR5519" s="1636"/>
      <c r="AS5519" s="1636"/>
      <c r="AT5519" s="1636"/>
      <c r="AU5519" s="1636"/>
      <c r="AV5519" s="1636"/>
      <c r="AW5519" s="1636"/>
      <c r="AX5519" s="1636"/>
      <c r="AY5519" s="1636"/>
      <c r="AZ5519" s="1636"/>
      <c r="BA5519" s="1636"/>
      <c r="BB5519" s="1636"/>
    </row>
    <row r="5520" spans="1:54" s="1637" customFormat="1">
      <c r="A5520" s="1636"/>
      <c r="B5520" s="1636"/>
      <c r="C5520" s="1636"/>
      <c r="D5520" s="1636"/>
      <c r="E5520" s="1636"/>
      <c r="F5520" s="1636"/>
      <c r="G5520" s="1636"/>
      <c r="H5520" s="1636"/>
      <c r="I5520" s="1636"/>
      <c r="J5520" s="1636"/>
      <c r="K5520" s="1636"/>
      <c r="L5520" s="1636"/>
      <c r="M5520" s="1636"/>
      <c r="N5520" s="1636"/>
      <c r="O5520" s="1636"/>
      <c r="P5520" s="1636"/>
      <c r="Q5520" s="1636"/>
      <c r="R5520" s="1636"/>
      <c r="S5520" s="1636"/>
      <c r="T5520" s="1636"/>
      <c r="U5520" s="1636"/>
      <c r="V5520" s="1636"/>
      <c r="W5520" s="1636"/>
      <c r="X5520" s="1636"/>
      <c r="Y5520" s="1636"/>
      <c r="Z5520" s="1636"/>
      <c r="AA5520" s="1636"/>
      <c r="AB5520" s="1636"/>
      <c r="AC5520" s="1636"/>
      <c r="AD5520" s="1636"/>
      <c r="AE5520" s="1636"/>
      <c r="AF5520" s="1636"/>
      <c r="AG5520" s="1636"/>
      <c r="AH5520" s="1636"/>
      <c r="AI5520" s="1636"/>
      <c r="AJ5520" s="1636"/>
      <c r="AK5520" s="1636"/>
      <c r="AL5520" s="1636"/>
      <c r="AM5520" s="1636"/>
      <c r="AN5520" s="1636"/>
      <c r="AO5520" s="1636"/>
      <c r="AP5520" s="1636"/>
      <c r="AQ5520" s="1636"/>
      <c r="AR5520" s="1636"/>
      <c r="AS5520" s="1636"/>
      <c r="AT5520" s="1636"/>
      <c r="AU5520" s="1636"/>
      <c r="AV5520" s="1636"/>
      <c r="AW5520" s="1636"/>
      <c r="AX5520" s="1636"/>
      <c r="AY5520" s="1636"/>
      <c r="AZ5520" s="1636"/>
      <c r="BA5520" s="1636"/>
      <c r="BB5520" s="1636"/>
    </row>
    <row r="5521" spans="1:54" s="1637" customFormat="1">
      <c r="A5521" s="1636"/>
      <c r="B5521" s="1636"/>
      <c r="C5521" s="1636"/>
      <c r="D5521" s="1636"/>
      <c r="E5521" s="1636"/>
      <c r="F5521" s="1636"/>
      <c r="G5521" s="1636"/>
      <c r="H5521" s="1636"/>
      <c r="I5521" s="1636"/>
      <c r="J5521" s="1636"/>
      <c r="K5521" s="1636"/>
      <c r="L5521" s="1636"/>
      <c r="M5521" s="1636"/>
      <c r="N5521" s="1636"/>
      <c r="O5521" s="1636"/>
      <c r="P5521" s="1636"/>
      <c r="Q5521" s="1636"/>
      <c r="R5521" s="1636"/>
      <c r="S5521" s="1636"/>
      <c r="T5521" s="1636"/>
      <c r="U5521" s="1636"/>
      <c r="V5521" s="1636"/>
      <c r="W5521" s="1636"/>
      <c r="X5521" s="1636"/>
      <c r="Y5521" s="1636"/>
      <c r="Z5521" s="1636"/>
      <c r="AA5521" s="1636"/>
      <c r="AB5521" s="1636"/>
      <c r="AC5521" s="1636"/>
      <c r="AD5521" s="1636"/>
      <c r="AE5521" s="1636"/>
      <c r="AF5521" s="1636"/>
      <c r="AG5521" s="1636"/>
      <c r="AH5521" s="1636"/>
      <c r="AI5521" s="1636"/>
      <c r="AJ5521" s="1636"/>
      <c r="AK5521" s="1636"/>
      <c r="AL5521" s="1636"/>
      <c r="AM5521" s="1636"/>
      <c r="AN5521" s="1636"/>
      <c r="AO5521" s="1636"/>
      <c r="AP5521" s="1636"/>
      <c r="AQ5521" s="1636"/>
      <c r="AR5521" s="1636"/>
      <c r="AS5521" s="1636"/>
      <c r="AT5521" s="1636"/>
      <c r="AU5521" s="1636"/>
      <c r="AV5521" s="1636"/>
      <c r="AW5521" s="1636"/>
      <c r="AX5521" s="1636"/>
      <c r="AY5521" s="1636"/>
      <c r="AZ5521" s="1636"/>
      <c r="BA5521" s="1636"/>
      <c r="BB5521" s="1636"/>
    </row>
    <row r="5522" spans="1:54" s="1637" customFormat="1">
      <c r="A5522" s="1636"/>
      <c r="B5522" s="1636"/>
      <c r="C5522" s="1636"/>
      <c r="D5522" s="1636"/>
      <c r="E5522" s="1636"/>
      <c r="F5522" s="1636"/>
      <c r="G5522" s="1636"/>
      <c r="H5522" s="1636"/>
      <c r="I5522" s="1636"/>
      <c r="J5522" s="1636"/>
      <c r="K5522" s="1636"/>
      <c r="L5522" s="1636"/>
      <c r="M5522" s="1636"/>
      <c r="N5522" s="1636"/>
      <c r="O5522" s="1636"/>
      <c r="P5522" s="1636"/>
      <c r="Q5522" s="1636"/>
      <c r="R5522" s="1636"/>
      <c r="S5522" s="1636"/>
      <c r="T5522" s="1636"/>
      <c r="U5522" s="1636"/>
      <c r="V5522" s="1636"/>
      <c r="W5522" s="1636"/>
      <c r="X5522" s="1636"/>
      <c r="Y5522" s="1636"/>
      <c r="Z5522" s="1636"/>
      <c r="AA5522" s="1636"/>
      <c r="AB5522" s="1636"/>
      <c r="AC5522" s="1636"/>
      <c r="AD5522" s="1636"/>
      <c r="AE5522" s="1636"/>
      <c r="AF5522" s="1636"/>
      <c r="AG5522" s="1636"/>
      <c r="AH5522" s="1636"/>
      <c r="AI5522" s="1636"/>
      <c r="AJ5522" s="1636"/>
      <c r="AK5522" s="1636"/>
      <c r="AL5522" s="1636"/>
      <c r="AM5522" s="1636"/>
      <c r="AN5522" s="1636"/>
      <c r="AO5522" s="1636"/>
      <c r="AP5522" s="1636"/>
      <c r="AQ5522" s="1636"/>
      <c r="AR5522" s="1636"/>
      <c r="AS5522" s="1636"/>
      <c r="AT5522" s="1636"/>
      <c r="AU5522" s="1636"/>
      <c r="AV5522" s="1636"/>
      <c r="AW5522" s="1636"/>
      <c r="AX5522" s="1636"/>
      <c r="AY5522" s="1636"/>
      <c r="AZ5522" s="1636"/>
      <c r="BA5522" s="1636"/>
      <c r="BB5522" s="1636"/>
    </row>
    <row r="5523" spans="1:54" s="1637" customFormat="1">
      <c r="A5523" s="1636"/>
      <c r="B5523" s="1636"/>
      <c r="C5523" s="1636"/>
      <c r="D5523" s="1636"/>
      <c r="E5523" s="1636"/>
      <c r="F5523" s="1636"/>
      <c r="G5523" s="1636"/>
      <c r="H5523" s="1636"/>
      <c r="I5523" s="1636"/>
      <c r="J5523" s="1636"/>
      <c r="K5523" s="1636"/>
      <c r="L5523" s="1636"/>
      <c r="M5523" s="1636"/>
      <c r="N5523" s="1636"/>
      <c r="O5523" s="1636"/>
      <c r="P5523" s="1636"/>
      <c r="Q5523" s="1636"/>
      <c r="R5523" s="1636"/>
      <c r="S5523" s="1636"/>
      <c r="T5523" s="1636"/>
      <c r="U5523" s="1636"/>
      <c r="V5523" s="1636"/>
      <c r="W5523" s="1636"/>
      <c r="X5523" s="1636"/>
      <c r="Y5523" s="1636"/>
      <c r="Z5523" s="1636"/>
      <c r="AA5523" s="1636"/>
      <c r="AB5523" s="1636"/>
      <c r="AC5523" s="1636"/>
      <c r="AD5523" s="1636"/>
      <c r="AE5523" s="1636"/>
      <c r="AF5523" s="1636"/>
      <c r="AG5523" s="1636"/>
      <c r="AH5523" s="1636"/>
      <c r="AI5523" s="1636"/>
      <c r="AJ5523" s="1636"/>
      <c r="AK5523" s="1636"/>
      <c r="AL5523" s="1636"/>
      <c r="AM5523" s="1636"/>
      <c r="AN5523" s="1636"/>
      <c r="AO5523" s="1636"/>
      <c r="AP5523" s="1636"/>
      <c r="AQ5523" s="1636"/>
      <c r="AR5523" s="1636"/>
      <c r="AS5523" s="1636"/>
      <c r="AT5523" s="1636"/>
      <c r="AU5523" s="1636"/>
      <c r="AV5523" s="1636"/>
      <c r="AW5523" s="1636"/>
      <c r="AX5523" s="1636"/>
      <c r="AY5523" s="1636"/>
      <c r="AZ5523" s="1636"/>
      <c r="BA5523" s="1636"/>
      <c r="BB5523" s="1636"/>
    </row>
    <row r="5524" spans="1:54" s="1637" customFormat="1">
      <c r="A5524" s="1636"/>
      <c r="B5524" s="1636"/>
      <c r="C5524" s="1636"/>
      <c r="D5524" s="1636"/>
      <c r="E5524" s="1636"/>
      <c r="F5524" s="1636"/>
      <c r="G5524" s="1636"/>
      <c r="H5524" s="1636"/>
      <c r="I5524" s="1636"/>
      <c r="J5524" s="1636"/>
      <c r="K5524" s="1636"/>
      <c r="L5524" s="1636"/>
      <c r="M5524" s="1636"/>
      <c r="N5524" s="1636"/>
      <c r="O5524" s="1636"/>
      <c r="P5524" s="1636"/>
      <c r="Q5524" s="1636"/>
      <c r="R5524" s="1636"/>
      <c r="S5524" s="1636"/>
      <c r="T5524" s="1636"/>
      <c r="U5524" s="1636"/>
      <c r="V5524" s="1636"/>
      <c r="W5524" s="1636"/>
      <c r="X5524" s="1636"/>
      <c r="Y5524" s="1636"/>
      <c r="Z5524" s="1636"/>
      <c r="AA5524" s="1636"/>
      <c r="AB5524" s="1636"/>
      <c r="AC5524" s="1636"/>
      <c r="AD5524" s="1636"/>
      <c r="AE5524" s="1636"/>
      <c r="AF5524" s="1636"/>
      <c r="AG5524" s="1636"/>
      <c r="AH5524" s="1636"/>
      <c r="AI5524" s="1636"/>
      <c r="AJ5524" s="1636"/>
      <c r="AK5524" s="1636"/>
      <c r="AL5524" s="1636"/>
      <c r="AM5524" s="1636"/>
      <c r="AN5524" s="1636"/>
      <c r="AO5524" s="1636"/>
      <c r="AP5524" s="1636"/>
      <c r="AQ5524" s="1636"/>
      <c r="AR5524" s="1636"/>
      <c r="AS5524" s="1636"/>
      <c r="AT5524" s="1636"/>
      <c r="AU5524" s="1636"/>
      <c r="AV5524" s="1636"/>
      <c r="AW5524" s="1636"/>
      <c r="AX5524" s="1636"/>
      <c r="AY5524" s="1636"/>
      <c r="AZ5524" s="1636"/>
      <c r="BA5524" s="1636"/>
      <c r="BB5524" s="1636"/>
    </row>
    <row r="5525" spans="1:54" s="1637" customFormat="1">
      <c r="A5525" s="1636"/>
      <c r="B5525" s="1636"/>
      <c r="C5525" s="1636"/>
      <c r="D5525" s="1636"/>
      <c r="E5525" s="1636"/>
      <c r="F5525" s="1636"/>
      <c r="G5525" s="1636"/>
      <c r="H5525" s="1636"/>
      <c r="I5525" s="1636"/>
      <c r="J5525" s="1636"/>
      <c r="K5525" s="1636"/>
      <c r="L5525" s="1636"/>
      <c r="M5525" s="1636"/>
      <c r="N5525" s="1636"/>
      <c r="O5525" s="1636"/>
      <c r="P5525" s="1636"/>
      <c r="Q5525" s="1636"/>
      <c r="R5525" s="1636"/>
      <c r="S5525" s="1636"/>
      <c r="T5525" s="1636"/>
      <c r="U5525" s="1636"/>
      <c r="V5525" s="1636"/>
      <c r="W5525" s="1636"/>
      <c r="X5525" s="1636"/>
      <c r="Y5525" s="1636"/>
      <c r="Z5525" s="1636"/>
      <c r="AA5525" s="1636"/>
      <c r="AB5525" s="1636"/>
      <c r="AC5525" s="1636"/>
      <c r="AD5525" s="1636"/>
      <c r="AE5525" s="1636"/>
      <c r="AF5525" s="1636"/>
      <c r="AG5525" s="1636"/>
      <c r="AH5525" s="1636"/>
      <c r="AI5525" s="1636"/>
      <c r="AJ5525" s="1636"/>
      <c r="AK5525" s="1636"/>
      <c r="AL5525" s="1636"/>
      <c r="AM5525" s="1636"/>
      <c r="AN5525" s="1636"/>
      <c r="AO5525" s="1636"/>
      <c r="AP5525" s="1636"/>
      <c r="AQ5525" s="1636"/>
      <c r="AR5525" s="1636"/>
      <c r="AS5525" s="1636"/>
      <c r="AT5525" s="1636"/>
      <c r="AU5525" s="1636"/>
      <c r="AV5525" s="1636"/>
      <c r="AW5525" s="1636"/>
      <c r="AX5525" s="1636"/>
      <c r="AY5525" s="1636"/>
      <c r="AZ5525" s="1636"/>
      <c r="BA5525" s="1636"/>
      <c r="BB5525" s="1636"/>
    </row>
    <row r="5526" spans="1:54" s="1637" customFormat="1">
      <c r="A5526" s="1636"/>
      <c r="B5526" s="1636"/>
      <c r="C5526" s="1636"/>
      <c r="D5526" s="1636"/>
      <c r="E5526" s="1636"/>
      <c r="F5526" s="1636"/>
      <c r="G5526" s="1636"/>
      <c r="H5526" s="1636"/>
      <c r="I5526" s="1636"/>
      <c r="J5526" s="1636"/>
      <c r="K5526" s="1636"/>
      <c r="L5526" s="1636"/>
      <c r="M5526" s="1636"/>
      <c r="N5526" s="1636"/>
      <c r="O5526" s="1636"/>
      <c r="P5526" s="1636"/>
      <c r="Q5526" s="1636"/>
      <c r="R5526" s="1636"/>
      <c r="S5526" s="1636"/>
      <c r="T5526" s="1636"/>
      <c r="U5526" s="1636"/>
      <c r="V5526" s="1636"/>
      <c r="W5526" s="1636"/>
      <c r="X5526" s="1636"/>
      <c r="Y5526" s="1636"/>
      <c r="Z5526" s="1636"/>
      <c r="AA5526" s="1636"/>
      <c r="AB5526" s="1636"/>
      <c r="AC5526" s="1636"/>
      <c r="AD5526" s="1636"/>
      <c r="AE5526" s="1636"/>
      <c r="AF5526" s="1636"/>
      <c r="AG5526" s="1636"/>
      <c r="AH5526" s="1636"/>
      <c r="AI5526" s="1636"/>
      <c r="AJ5526" s="1636"/>
      <c r="AK5526" s="1636"/>
      <c r="AL5526" s="1636"/>
      <c r="AM5526" s="1636"/>
      <c r="AN5526" s="1636"/>
      <c r="AO5526" s="1636"/>
      <c r="AP5526" s="1636"/>
      <c r="AQ5526" s="1636"/>
      <c r="AR5526" s="1636"/>
      <c r="AS5526" s="1636"/>
      <c r="AT5526" s="1636"/>
      <c r="AU5526" s="1636"/>
      <c r="AV5526" s="1636"/>
      <c r="AW5526" s="1636"/>
      <c r="AX5526" s="1636"/>
      <c r="AY5526" s="1636"/>
      <c r="AZ5526" s="1636"/>
      <c r="BA5526" s="1636"/>
      <c r="BB5526" s="1636"/>
    </row>
    <row r="5527" spans="1:54" s="1637" customFormat="1">
      <c r="A5527" s="1636"/>
      <c r="B5527" s="1636"/>
      <c r="C5527" s="1636"/>
      <c r="D5527" s="1636"/>
      <c r="E5527" s="1636"/>
      <c r="F5527" s="1636"/>
      <c r="G5527" s="1636"/>
      <c r="H5527" s="1636"/>
      <c r="I5527" s="1636"/>
      <c r="J5527" s="1636"/>
      <c r="K5527" s="1636"/>
      <c r="L5527" s="1636"/>
      <c r="M5527" s="1636"/>
      <c r="N5527" s="1636"/>
      <c r="O5527" s="1636"/>
      <c r="P5527" s="1636"/>
      <c r="Q5527" s="1636"/>
      <c r="R5527" s="1636"/>
      <c r="S5527" s="1636"/>
      <c r="T5527" s="1636"/>
      <c r="U5527" s="1636"/>
      <c r="V5527" s="1636"/>
      <c r="W5527" s="1636"/>
      <c r="X5527" s="1636"/>
      <c r="Y5527" s="1636"/>
      <c r="Z5527" s="1636"/>
      <c r="AA5527" s="1636"/>
      <c r="AB5527" s="1636"/>
      <c r="AC5527" s="1636"/>
      <c r="AD5527" s="1636"/>
      <c r="AE5527" s="1636"/>
      <c r="AF5527" s="1636"/>
      <c r="AG5527" s="1636"/>
      <c r="AH5527" s="1636"/>
      <c r="AI5527" s="1636"/>
      <c r="AJ5527" s="1636"/>
      <c r="AK5527" s="1636"/>
      <c r="AL5527" s="1636"/>
      <c r="AM5527" s="1636"/>
      <c r="AN5527" s="1636"/>
      <c r="AO5527" s="1636"/>
      <c r="AP5527" s="1636"/>
      <c r="AQ5527" s="1636"/>
      <c r="AR5527" s="1636"/>
      <c r="AS5527" s="1636"/>
      <c r="AT5527" s="1636"/>
      <c r="AU5527" s="1636"/>
      <c r="AV5527" s="1636"/>
      <c r="AW5527" s="1636"/>
      <c r="AX5527" s="1636"/>
      <c r="AY5527" s="1636"/>
      <c r="AZ5527" s="1636"/>
      <c r="BA5527" s="1636"/>
      <c r="BB5527" s="1636"/>
    </row>
    <row r="5528" spans="1:54" s="1637" customFormat="1">
      <c r="A5528" s="1636"/>
      <c r="B5528" s="1636"/>
      <c r="C5528" s="1636"/>
      <c r="D5528" s="1636"/>
      <c r="E5528" s="1636"/>
      <c r="F5528" s="1636"/>
      <c r="G5528" s="1636"/>
      <c r="H5528" s="1636"/>
      <c r="I5528" s="1636"/>
      <c r="J5528" s="1636"/>
      <c r="K5528" s="1636"/>
      <c r="L5528" s="1636"/>
      <c r="M5528" s="1636"/>
      <c r="N5528" s="1636"/>
      <c r="O5528" s="1636"/>
      <c r="P5528" s="1636"/>
      <c r="Q5528" s="1636"/>
      <c r="R5528" s="1636"/>
      <c r="S5528" s="1636"/>
      <c r="T5528" s="1636"/>
      <c r="U5528" s="1636"/>
      <c r="V5528" s="1636"/>
      <c r="W5528" s="1636"/>
      <c r="X5528" s="1636"/>
      <c r="Y5528" s="1636"/>
      <c r="Z5528" s="1636"/>
      <c r="AA5528" s="1636"/>
      <c r="AB5528" s="1636"/>
      <c r="AC5528" s="1636"/>
      <c r="AD5528" s="1636"/>
      <c r="AE5528" s="1636"/>
      <c r="AF5528" s="1636"/>
      <c r="AG5528" s="1636"/>
      <c r="AH5528" s="1636"/>
      <c r="AI5528" s="1636"/>
      <c r="AJ5528" s="1636"/>
      <c r="AK5528" s="1636"/>
      <c r="AL5528" s="1636"/>
      <c r="AM5528" s="1636"/>
      <c r="AN5528" s="1636"/>
      <c r="AO5528" s="1636"/>
      <c r="AP5528" s="1636"/>
      <c r="AQ5528" s="1636"/>
      <c r="AR5528" s="1636"/>
      <c r="AS5528" s="1636"/>
      <c r="AT5528" s="1636"/>
      <c r="AU5528" s="1636"/>
      <c r="AV5528" s="1636"/>
      <c r="AW5528" s="1636"/>
      <c r="AX5528" s="1636"/>
      <c r="AY5528" s="1636"/>
      <c r="AZ5528" s="1636"/>
      <c r="BA5528" s="1636"/>
      <c r="BB5528" s="1636"/>
    </row>
    <row r="5529" spans="1:54" s="1637" customFormat="1">
      <c r="A5529" s="1636"/>
      <c r="B5529" s="1636"/>
      <c r="C5529" s="1636"/>
      <c r="D5529" s="1636"/>
      <c r="E5529" s="1636"/>
      <c r="F5529" s="1636"/>
      <c r="G5529" s="1636"/>
      <c r="H5529" s="1636"/>
      <c r="I5529" s="1636"/>
      <c r="J5529" s="1636"/>
      <c r="K5529" s="1636"/>
      <c r="L5529" s="1636"/>
      <c r="M5529" s="1636"/>
      <c r="N5529" s="1636"/>
      <c r="O5529" s="1636"/>
      <c r="P5529" s="1636"/>
      <c r="Q5529" s="1636"/>
      <c r="R5529" s="1636"/>
      <c r="S5529" s="1636"/>
      <c r="T5529" s="1636"/>
      <c r="U5529" s="1636"/>
      <c r="V5529" s="1636"/>
      <c r="W5529" s="1636"/>
      <c r="X5529" s="1636"/>
      <c r="Y5529" s="1636"/>
      <c r="Z5529" s="1636"/>
      <c r="AA5529" s="1636"/>
      <c r="AB5529" s="1636"/>
      <c r="AC5529" s="1636"/>
      <c r="AD5529" s="1636"/>
      <c r="AE5529" s="1636"/>
      <c r="AF5529" s="1636"/>
      <c r="AG5529" s="1636"/>
      <c r="AH5529" s="1636"/>
      <c r="AI5529" s="1636"/>
      <c r="AJ5529" s="1636"/>
      <c r="AK5529" s="1636"/>
      <c r="AL5529" s="1636"/>
      <c r="AM5529" s="1636"/>
      <c r="AN5529" s="1636"/>
      <c r="AO5529" s="1636"/>
      <c r="AP5529" s="1636"/>
      <c r="AQ5529" s="1636"/>
      <c r="AR5529" s="1636"/>
      <c r="AS5529" s="1636"/>
      <c r="AT5529" s="1636"/>
      <c r="AU5529" s="1636"/>
      <c r="AV5529" s="1636"/>
      <c r="AW5529" s="1636"/>
      <c r="AX5529" s="1636"/>
      <c r="AY5529" s="1636"/>
      <c r="AZ5529" s="1636"/>
      <c r="BA5529" s="1636"/>
      <c r="BB5529" s="1636"/>
    </row>
    <row r="5530" spans="1:54" s="1637" customFormat="1">
      <c r="A5530" s="1636"/>
      <c r="B5530" s="1636"/>
      <c r="C5530" s="1636"/>
      <c r="D5530" s="1636"/>
      <c r="E5530" s="1636"/>
      <c r="F5530" s="1636"/>
      <c r="G5530" s="1636"/>
      <c r="H5530" s="1636"/>
      <c r="I5530" s="1636"/>
      <c r="J5530" s="1636"/>
      <c r="K5530" s="1636"/>
      <c r="L5530" s="1636"/>
      <c r="M5530" s="1636"/>
      <c r="N5530" s="1636"/>
      <c r="O5530" s="1636"/>
      <c r="P5530" s="1636"/>
      <c r="Q5530" s="1636"/>
      <c r="R5530" s="1636"/>
      <c r="S5530" s="1636"/>
      <c r="T5530" s="1636"/>
      <c r="U5530" s="1636"/>
      <c r="V5530" s="1636"/>
      <c r="W5530" s="1636"/>
      <c r="X5530" s="1636"/>
      <c r="Y5530" s="1636"/>
      <c r="Z5530" s="1636"/>
      <c r="AA5530" s="1636"/>
      <c r="AB5530" s="1636"/>
      <c r="AC5530" s="1636"/>
      <c r="AD5530" s="1636"/>
      <c r="AE5530" s="1636"/>
      <c r="AF5530" s="1636"/>
      <c r="AG5530" s="1636"/>
      <c r="AH5530" s="1636"/>
      <c r="AI5530" s="1636"/>
      <c r="AJ5530" s="1636"/>
      <c r="AK5530" s="1636"/>
      <c r="AL5530" s="1636"/>
      <c r="AM5530" s="1636"/>
      <c r="AN5530" s="1636"/>
      <c r="AO5530" s="1636"/>
      <c r="AP5530" s="1636"/>
      <c r="AQ5530" s="1636"/>
      <c r="AR5530" s="1636"/>
      <c r="AS5530" s="1636"/>
      <c r="AT5530" s="1636"/>
      <c r="AU5530" s="1636"/>
      <c r="AV5530" s="1636"/>
      <c r="AW5530" s="1636"/>
      <c r="AX5530" s="1636"/>
      <c r="AY5530" s="1636"/>
      <c r="AZ5530" s="1636"/>
      <c r="BA5530" s="1636"/>
      <c r="BB5530" s="1636"/>
    </row>
    <row r="5531" spans="1:54" s="1637" customFormat="1">
      <c r="A5531" s="1636"/>
      <c r="B5531" s="1636"/>
      <c r="C5531" s="1636"/>
      <c r="D5531" s="1636"/>
      <c r="E5531" s="1636"/>
      <c r="F5531" s="1636"/>
      <c r="G5531" s="1636"/>
      <c r="H5531" s="1636"/>
      <c r="I5531" s="1636"/>
      <c r="J5531" s="1636"/>
      <c r="K5531" s="1636"/>
      <c r="L5531" s="1636"/>
      <c r="M5531" s="1636"/>
      <c r="N5531" s="1636"/>
      <c r="O5531" s="1636"/>
      <c r="P5531" s="1636"/>
      <c r="Q5531" s="1636"/>
      <c r="R5531" s="1636"/>
      <c r="S5531" s="1636"/>
      <c r="T5531" s="1636"/>
      <c r="U5531" s="1636"/>
      <c r="V5531" s="1636"/>
      <c r="W5531" s="1636"/>
      <c r="X5531" s="1636"/>
      <c r="Y5531" s="1636"/>
      <c r="Z5531" s="1636"/>
      <c r="AA5531" s="1636"/>
      <c r="AB5531" s="1636"/>
      <c r="AC5531" s="1636"/>
      <c r="AD5531" s="1636"/>
      <c r="AE5531" s="1636"/>
      <c r="AF5531" s="1636"/>
      <c r="AG5531" s="1636"/>
      <c r="AH5531" s="1636"/>
      <c r="AI5531" s="1636"/>
      <c r="AJ5531" s="1636"/>
      <c r="AK5531" s="1636"/>
      <c r="AL5531" s="1636"/>
      <c r="AM5531" s="1636"/>
      <c r="AN5531" s="1636"/>
      <c r="AO5531" s="1636"/>
      <c r="AP5531" s="1636"/>
      <c r="AQ5531" s="1636"/>
      <c r="AR5531" s="1636"/>
      <c r="AS5531" s="1636"/>
      <c r="AT5531" s="1636"/>
      <c r="AU5531" s="1636"/>
      <c r="AV5531" s="1636"/>
      <c r="AW5531" s="1636"/>
      <c r="AX5531" s="1636"/>
      <c r="AY5531" s="1636"/>
      <c r="AZ5531" s="1636"/>
      <c r="BA5531" s="1636"/>
      <c r="BB5531" s="1636"/>
    </row>
    <row r="5532" spans="1:54" s="1637" customFormat="1">
      <c r="A5532" s="1636"/>
      <c r="B5532" s="1636"/>
      <c r="C5532" s="1636"/>
      <c r="D5532" s="1636"/>
      <c r="E5532" s="1636"/>
      <c r="F5532" s="1636"/>
      <c r="G5532" s="1636"/>
      <c r="H5532" s="1636"/>
      <c r="I5532" s="1636"/>
      <c r="J5532" s="1636"/>
      <c r="K5532" s="1636"/>
      <c r="L5532" s="1636"/>
      <c r="M5532" s="1636"/>
      <c r="N5532" s="1636"/>
      <c r="O5532" s="1636"/>
      <c r="P5532" s="1636"/>
      <c r="Q5532" s="1636"/>
      <c r="R5532" s="1636"/>
      <c r="S5532" s="1636"/>
      <c r="T5532" s="1636"/>
      <c r="U5532" s="1636"/>
      <c r="V5532" s="1636"/>
      <c r="W5532" s="1636"/>
      <c r="X5532" s="1636"/>
      <c r="Y5532" s="1636"/>
      <c r="Z5532" s="1636"/>
      <c r="AA5532" s="1636"/>
      <c r="AB5532" s="1636"/>
      <c r="AC5532" s="1636"/>
      <c r="AD5532" s="1636"/>
      <c r="AE5532" s="1636"/>
      <c r="AF5532" s="1636"/>
      <c r="AG5532" s="1636"/>
      <c r="AH5532" s="1636"/>
      <c r="AI5532" s="1636"/>
      <c r="AJ5532" s="1636"/>
      <c r="AK5532" s="1636"/>
      <c r="AL5532" s="1636"/>
      <c r="AM5532" s="1636"/>
      <c r="AN5532" s="1636"/>
      <c r="AO5532" s="1636"/>
      <c r="AP5532" s="1636"/>
      <c r="AQ5532" s="1636"/>
      <c r="AR5532" s="1636"/>
      <c r="AS5532" s="1636"/>
      <c r="AT5532" s="1636"/>
      <c r="AU5532" s="1636"/>
      <c r="AV5532" s="1636"/>
      <c r="AW5532" s="1636"/>
      <c r="AX5532" s="1636"/>
      <c r="AY5532" s="1636"/>
      <c r="AZ5532" s="1636"/>
      <c r="BA5532" s="1636"/>
      <c r="BB5532" s="1636"/>
    </row>
    <row r="5533" spans="1:54" s="1637" customFormat="1">
      <c r="A5533" s="1636"/>
      <c r="B5533" s="1636"/>
      <c r="C5533" s="1636"/>
      <c r="D5533" s="1636"/>
      <c r="E5533" s="1636"/>
      <c r="F5533" s="1636"/>
      <c r="G5533" s="1636"/>
      <c r="H5533" s="1636"/>
      <c r="I5533" s="1636"/>
      <c r="J5533" s="1636"/>
      <c r="K5533" s="1636"/>
      <c r="L5533" s="1636"/>
      <c r="M5533" s="1636"/>
      <c r="N5533" s="1636"/>
      <c r="O5533" s="1636"/>
      <c r="P5533" s="1636"/>
      <c r="Q5533" s="1636"/>
      <c r="R5533" s="1636"/>
      <c r="S5533" s="1636"/>
      <c r="T5533" s="1636"/>
      <c r="U5533" s="1636"/>
      <c r="V5533" s="1636"/>
      <c r="W5533" s="1636"/>
      <c r="X5533" s="1636"/>
      <c r="Y5533" s="1636"/>
      <c r="Z5533" s="1636"/>
      <c r="AA5533" s="1636"/>
      <c r="AB5533" s="1636"/>
      <c r="AC5533" s="1636"/>
      <c r="AD5533" s="1636"/>
      <c r="AE5533" s="1636"/>
      <c r="AF5533" s="1636"/>
      <c r="AG5533" s="1636"/>
      <c r="AH5533" s="1636"/>
      <c r="AI5533" s="1636"/>
      <c r="AJ5533" s="1636"/>
      <c r="AK5533" s="1636"/>
      <c r="AL5533" s="1636"/>
      <c r="AM5533" s="1636"/>
      <c r="AN5533" s="1636"/>
      <c r="AO5533" s="1636"/>
      <c r="AP5533" s="1636"/>
      <c r="AQ5533" s="1636"/>
      <c r="AR5533" s="1636"/>
      <c r="AS5533" s="1636"/>
      <c r="AT5533" s="1636"/>
      <c r="AU5533" s="1636"/>
      <c r="AV5533" s="1636"/>
      <c r="AW5533" s="1636"/>
      <c r="AX5533" s="1636"/>
      <c r="AY5533" s="1636"/>
      <c r="AZ5533" s="1636"/>
      <c r="BA5533" s="1636"/>
      <c r="BB5533" s="1636"/>
    </row>
    <row r="5534" spans="1:54" s="1637" customFormat="1">
      <c r="A5534" s="1636"/>
      <c r="B5534" s="1636"/>
      <c r="C5534" s="1636"/>
      <c r="D5534" s="1636"/>
      <c r="E5534" s="1636"/>
      <c r="F5534" s="1636"/>
      <c r="G5534" s="1636"/>
      <c r="H5534" s="1636"/>
      <c r="I5534" s="1636"/>
      <c r="J5534" s="1636"/>
      <c r="K5534" s="1636"/>
      <c r="L5534" s="1636"/>
      <c r="M5534" s="1636"/>
      <c r="N5534" s="1636"/>
      <c r="O5534" s="1636"/>
      <c r="P5534" s="1636"/>
      <c r="Q5534" s="1636"/>
      <c r="R5534" s="1636"/>
      <c r="S5534" s="1636"/>
      <c r="T5534" s="1636"/>
      <c r="U5534" s="1636"/>
      <c r="V5534" s="1636"/>
      <c r="W5534" s="1636"/>
      <c r="X5534" s="1636"/>
      <c r="Y5534" s="1636"/>
      <c r="Z5534" s="1636"/>
      <c r="AA5534" s="1636"/>
      <c r="AB5534" s="1636"/>
      <c r="AC5534" s="1636"/>
      <c r="AD5534" s="1636"/>
      <c r="AE5534" s="1636"/>
      <c r="AF5534" s="1636"/>
      <c r="AG5534" s="1636"/>
      <c r="AH5534" s="1636"/>
      <c r="AI5534" s="1636"/>
      <c r="AJ5534" s="1636"/>
      <c r="AK5534" s="1636"/>
      <c r="AL5534" s="1636"/>
      <c r="AM5534" s="1636"/>
      <c r="AN5534" s="1636"/>
      <c r="AO5534" s="1636"/>
      <c r="AP5534" s="1636"/>
      <c r="AQ5534" s="1636"/>
      <c r="AR5534" s="1636"/>
      <c r="AS5534" s="1636"/>
      <c r="AT5534" s="1636"/>
      <c r="AU5534" s="1636"/>
      <c r="AV5534" s="1636"/>
      <c r="AW5534" s="1636"/>
      <c r="AX5534" s="1636"/>
      <c r="AY5534" s="1636"/>
      <c r="AZ5534" s="1636"/>
      <c r="BA5534" s="1636"/>
      <c r="BB5534" s="1636"/>
    </row>
    <row r="5535" spans="1:54" s="1637" customFormat="1">
      <c r="A5535" s="1636"/>
      <c r="B5535" s="1636"/>
      <c r="C5535" s="1636"/>
      <c r="D5535" s="1636"/>
      <c r="E5535" s="1636"/>
      <c r="F5535" s="1636"/>
      <c r="G5535" s="1636"/>
      <c r="H5535" s="1636"/>
      <c r="I5535" s="1636"/>
      <c r="J5535" s="1636"/>
      <c r="K5535" s="1636"/>
      <c r="L5535" s="1636"/>
      <c r="M5535" s="1636"/>
      <c r="N5535" s="1636"/>
      <c r="O5535" s="1636"/>
      <c r="P5535" s="1636"/>
      <c r="Q5535" s="1636"/>
      <c r="R5535" s="1636"/>
      <c r="S5535" s="1636"/>
      <c r="T5535" s="1636"/>
      <c r="U5535" s="1636"/>
      <c r="V5535" s="1636"/>
      <c r="W5535" s="1636"/>
      <c r="X5535" s="1636"/>
      <c r="Y5535" s="1636"/>
      <c r="Z5535" s="1636"/>
      <c r="AA5535" s="1636"/>
      <c r="AB5535" s="1636"/>
      <c r="AC5535" s="1636"/>
      <c r="AD5535" s="1636"/>
      <c r="AE5535" s="1636"/>
      <c r="AF5535" s="1636"/>
      <c r="AG5535" s="1636"/>
      <c r="AH5535" s="1636"/>
      <c r="AI5535" s="1636"/>
      <c r="AJ5535" s="1636"/>
      <c r="AK5535" s="1636"/>
      <c r="AL5535" s="1636"/>
      <c r="AM5535" s="1636"/>
      <c r="AN5535" s="1636"/>
      <c r="AO5535" s="1636"/>
      <c r="AP5535" s="1636"/>
      <c r="AQ5535" s="1636"/>
      <c r="AR5535" s="1636"/>
      <c r="AS5535" s="1636"/>
      <c r="AT5535" s="1636"/>
      <c r="AU5535" s="1636"/>
      <c r="AV5535" s="1636"/>
      <c r="AW5535" s="1636"/>
      <c r="AX5535" s="1636"/>
      <c r="AY5535" s="1636"/>
      <c r="AZ5535" s="1636"/>
      <c r="BA5535" s="1636"/>
      <c r="BB5535" s="1636"/>
    </row>
    <row r="5536" spans="1:54" s="1637" customFormat="1">
      <c r="A5536" s="1636"/>
      <c r="B5536" s="1636"/>
      <c r="C5536" s="1636"/>
      <c r="D5536" s="1636"/>
      <c r="E5536" s="1636"/>
      <c r="F5536" s="1636"/>
      <c r="G5536" s="1636"/>
      <c r="H5536" s="1636"/>
      <c r="I5536" s="1636"/>
      <c r="J5536" s="1636"/>
      <c r="K5536" s="1636"/>
      <c r="L5536" s="1636"/>
      <c r="M5536" s="1636"/>
      <c r="N5536" s="1636"/>
      <c r="O5536" s="1636"/>
      <c r="P5536" s="1636"/>
      <c r="Q5536" s="1636"/>
      <c r="R5536" s="1636"/>
      <c r="S5536" s="1636"/>
      <c r="T5536" s="1636"/>
      <c r="U5536" s="1636"/>
      <c r="V5536" s="1636"/>
      <c r="W5536" s="1636"/>
      <c r="X5536" s="1636"/>
      <c r="Y5536" s="1636"/>
      <c r="Z5536" s="1636"/>
      <c r="AA5536" s="1636"/>
      <c r="AB5536" s="1636"/>
      <c r="AC5536" s="1636"/>
      <c r="AD5536" s="1636"/>
      <c r="AE5536" s="1636"/>
      <c r="AF5536" s="1636"/>
      <c r="AG5536" s="1636"/>
      <c r="AH5536" s="1636"/>
      <c r="AI5536" s="1636"/>
      <c r="AJ5536" s="1636"/>
      <c r="AK5536" s="1636"/>
      <c r="AL5536" s="1636"/>
      <c r="AM5536" s="1636"/>
      <c r="AN5536" s="1636"/>
      <c r="AO5536" s="1636"/>
      <c r="AP5536" s="1636"/>
      <c r="AQ5536" s="1636"/>
      <c r="AR5536" s="1636"/>
      <c r="AS5536" s="1636"/>
      <c r="AT5536" s="1636"/>
      <c r="AU5536" s="1636"/>
      <c r="AV5536" s="1636"/>
      <c r="AW5536" s="1636"/>
      <c r="AX5536" s="1636"/>
      <c r="AY5536" s="1636"/>
      <c r="AZ5536" s="1636"/>
      <c r="BA5536" s="1636"/>
      <c r="BB5536" s="1636"/>
    </row>
    <row r="5537" spans="1:54" s="1637" customFormat="1">
      <c r="A5537" s="1636"/>
      <c r="B5537" s="1636"/>
      <c r="C5537" s="1636"/>
      <c r="D5537" s="1636"/>
      <c r="E5537" s="1636"/>
      <c r="F5537" s="1636"/>
      <c r="G5537" s="1636"/>
      <c r="H5537" s="1636"/>
      <c r="I5537" s="1636"/>
      <c r="J5537" s="1636"/>
      <c r="K5537" s="1636"/>
      <c r="L5537" s="1636"/>
      <c r="M5537" s="1636"/>
      <c r="N5537" s="1636"/>
      <c r="O5537" s="1636"/>
      <c r="P5537" s="1636"/>
      <c r="Q5537" s="1636"/>
      <c r="R5537" s="1636"/>
      <c r="S5537" s="1636"/>
      <c r="T5537" s="1636"/>
      <c r="U5537" s="1636"/>
      <c r="V5537" s="1636"/>
      <c r="W5537" s="1636"/>
      <c r="X5537" s="1636"/>
      <c r="Y5537" s="1636"/>
      <c r="Z5537" s="1636"/>
      <c r="AA5537" s="1636"/>
      <c r="AB5537" s="1636"/>
      <c r="AC5537" s="1636"/>
      <c r="AD5537" s="1636"/>
      <c r="AE5537" s="1636"/>
      <c r="AF5537" s="1636"/>
      <c r="AG5537" s="1636"/>
      <c r="AH5537" s="1636"/>
      <c r="AI5537" s="1636"/>
      <c r="AJ5537" s="1636"/>
      <c r="AK5537" s="1636"/>
      <c r="AL5537" s="1636"/>
      <c r="AM5537" s="1636"/>
      <c r="AN5537" s="1636"/>
      <c r="AO5537" s="1636"/>
      <c r="AP5537" s="1636"/>
      <c r="AQ5537" s="1636"/>
      <c r="AR5537" s="1636"/>
      <c r="AS5537" s="1636"/>
      <c r="AT5537" s="1636"/>
      <c r="AU5537" s="1636"/>
      <c r="AV5537" s="1636"/>
      <c r="AW5537" s="1636"/>
      <c r="AX5537" s="1636"/>
      <c r="AY5537" s="1636"/>
      <c r="AZ5537" s="1636"/>
      <c r="BA5537" s="1636"/>
      <c r="BB5537" s="1636"/>
    </row>
    <row r="5538" spans="1:54" s="1637" customFormat="1">
      <c r="A5538" s="1636"/>
      <c r="B5538" s="1636"/>
      <c r="C5538" s="1636"/>
      <c r="D5538" s="1636"/>
      <c r="E5538" s="1636"/>
      <c r="F5538" s="1636"/>
      <c r="G5538" s="1636"/>
      <c r="H5538" s="1636"/>
      <c r="I5538" s="1636"/>
      <c r="J5538" s="1636"/>
      <c r="K5538" s="1636"/>
      <c r="L5538" s="1636"/>
      <c r="M5538" s="1636"/>
      <c r="N5538" s="1636"/>
      <c r="O5538" s="1636"/>
      <c r="P5538" s="1636"/>
      <c r="Q5538" s="1636"/>
      <c r="R5538" s="1636"/>
      <c r="S5538" s="1636"/>
      <c r="T5538" s="1636"/>
      <c r="U5538" s="1636"/>
      <c r="V5538" s="1636"/>
      <c r="W5538" s="1636"/>
      <c r="X5538" s="1636"/>
      <c r="Y5538" s="1636"/>
      <c r="Z5538" s="1636"/>
      <c r="AA5538" s="1636"/>
      <c r="AB5538" s="1636"/>
      <c r="AC5538" s="1636"/>
      <c r="AD5538" s="1636"/>
      <c r="AE5538" s="1636"/>
      <c r="AF5538" s="1636"/>
      <c r="AG5538" s="1636"/>
      <c r="AH5538" s="1636"/>
      <c r="AI5538" s="1636"/>
      <c r="AJ5538" s="1636"/>
      <c r="AK5538" s="1636"/>
      <c r="AL5538" s="1636"/>
      <c r="AM5538" s="1636"/>
      <c r="AN5538" s="1636"/>
      <c r="AO5538" s="1636"/>
      <c r="AP5538" s="1636"/>
      <c r="AQ5538" s="1636"/>
      <c r="AR5538" s="1636"/>
      <c r="AS5538" s="1636"/>
      <c r="AT5538" s="1636"/>
      <c r="AU5538" s="1636"/>
      <c r="AV5538" s="1636"/>
      <c r="AW5538" s="1636"/>
      <c r="AX5538" s="1636"/>
      <c r="AY5538" s="1636"/>
      <c r="AZ5538" s="1636"/>
      <c r="BA5538" s="1636"/>
      <c r="BB5538" s="1636"/>
    </row>
    <row r="5539" spans="1:54" s="1637" customFormat="1">
      <c r="A5539" s="1636"/>
      <c r="B5539" s="1636"/>
      <c r="C5539" s="1636"/>
      <c r="D5539" s="1636"/>
      <c r="E5539" s="1636"/>
      <c r="F5539" s="1636"/>
      <c r="G5539" s="1636"/>
      <c r="H5539" s="1636"/>
      <c r="I5539" s="1636"/>
      <c r="J5539" s="1636"/>
      <c r="K5539" s="1636"/>
      <c r="L5539" s="1636"/>
      <c r="M5539" s="1636"/>
      <c r="N5539" s="1636"/>
      <c r="O5539" s="1636"/>
      <c r="P5539" s="1636"/>
      <c r="Q5539" s="1636"/>
      <c r="R5539" s="1636"/>
      <c r="S5539" s="1636"/>
      <c r="T5539" s="1636"/>
      <c r="U5539" s="1636"/>
      <c r="V5539" s="1636"/>
      <c r="W5539" s="1636"/>
      <c r="X5539" s="1636"/>
      <c r="Y5539" s="1636"/>
      <c r="Z5539" s="1636"/>
      <c r="AA5539" s="1636"/>
      <c r="AB5539" s="1636"/>
      <c r="AC5539" s="1636"/>
      <c r="AD5539" s="1636"/>
      <c r="AE5539" s="1636"/>
      <c r="AF5539" s="1636"/>
      <c r="AG5539" s="1636"/>
      <c r="AH5539" s="1636"/>
      <c r="AI5539" s="1636"/>
      <c r="AJ5539" s="1636"/>
      <c r="AK5539" s="1636"/>
      <c r="AL5539" s="1636"/>
      <c r="AM5539" s="1636"/>
      <c r="AN5539" s="1636"/>
      <c r="AO5539" s="1636"/>
      <c r="AP5539" s="1636"/>
      <c r="AQ5539" s="1636"/>
      <c r="AR5539" s="1636"/>
      <c r="AS5539" s="1636"/>
      <c r="AT5539" s="1636"/>
      <c r="AU5539" s="1636"/>
      <c r="AV5539" s="1636"/>
      <c r="AW5539" s="1636"/>
      <c r="AX5539" s="1636"/>
      <c r="AY5539" s="1636"/>
      <c r="AZ5539" s="1636"/>
      <c r="BA5539" s="1636"/>
      <c r="BB5539" s="1636"/>
    </row>
    <row r="5540" spans="1:54" s="1637" customFormat="1">
      <c r="A5540" s="1636"/>
      <c r="B5540" s="1636"/>
      <c r="C5540" s="1636"/>
      <c r="D5540" s="1636"/>
      <c r="E5540" s="1636"/>
      <c r="F5540" s="1636"/>
      <c r="G5540" s="1636"/>
      <c r="H5540" s="1636"/>
      <c r="I5540" s="1636"/>
      <c r="J5540" s="1636"/>
      <c r="K5540" s="1636"/>
      <c r="L5540" s="1636"/>
      <c r="M5540" s="1636"/>
      <c r="N5540" s="1636"/>
      <c r="O5540" s="1636"/>
      <c r="P5540" s="1636"/>
      <c r="Q5540" s="1636"/>
      <c r="R5540" s="1636"/>
      <c r="S5540" s="1636"/>
      <c r="T5540" s="1636"/>
      <c r="U5540" s="1636"/>
      <c r="V5540" s="1636"/>
      <c r="W5540" s="1636"/>
      <c r="X5540" s="1636"/>
      <c r="Y5540" s="1636"/>
      <c r="Z5540" s="1636"/>
      <c r="AA5540" s="1636"/>
      <c r="AB5540" s="1636"/>
      <c r="AC5540" s="1636"/>
      <c r="AD5540" s="1636"/>
      <c r="AE5540" s="1636"/>
      <c r="AF5540" s="1636"/>
      <c r="AG5540" s="1636"/>
      <c r="AH5540" s="1636"/>
      <c r="AI5540" s="1636"/>
      <c r="AJ5540" s="1636"/>
      <c r="AK5540" s="1636"/>
      <c r="AL5540" s="1636"/>
      <c r="AM5540" s="1636"/>
      <c r="AN5540" s="1636"/>
      <c r="AO5540" s="1636"/>
      <c r="AP5540" s="1636"/>
      <c r="AQ5540" s="1636"/>
      <c r="AR5540" s="1636"/>
      <c r="AS5540" s="1636"/>
      <c r="AT5540" s="1636"/>
      <c r="AU5540" s="1636"/>
      <c r="AV5540" s="1636"/>
      <c r="AW5540" s="1636"/>
      <c r="AX5540" s="1636"/>
      <c r="AY5540" s="1636"/>
      <c r="AZ5540" s="1636"/>
      <c r="BA5540" s="1636"/>
      <c r="BB5540" s="1636"/>
    </row>
    <row r="5541" spans="1:54" s="1637" customFormat="1">
      <c r="A5541" s="1636"/>
      <c r="B5541" s="1636"/>
      <c r="C5541" s="1636"/>
      <c r="D5541" s="1636"/>
      <c r="E5541" s="1636"/>
      <c r="F5541" s="1636"/>
      <c r="G5541" s="1636"/>
      <c r="H5541" s="1636"/>
      <c r="I5541" s="1636"/>
      <c r="J5541" s="1636"/>
      <c r="K5541" s="1636"/>
      <c r="L5541" s="1636"/>
      <c r="M5541" s="1636"/>
      <c r="N5541" s="1636"/>
      <c r="O5541" s="1636"/>
      <c r="P5541" s="1636"/>
      <c r="Q5541" s="1636"/>
      <c r="R5541" s="1636"/>
      <c r="S5541" s="1636"/>
      <c r="T5541" s="1636"/>
      <c r="U5541" s="1636"/>
      <c r="V5541" s="1636"/>
      <c r="W5541" s="1636"/>
      <c r="X5541" s="1636"/>
      <c r="Y5541" s="1636"/>
      <c r="Z5541" s="1636"/>
      <c r="AA5541" s="1636"/>
      <c r="AB5541" s="1636"/>
      <c r="AC5541" s="1636"/>
      <c r="AD5541" s="1636"/>
      <c r="AE5541" s="1636"/>
      <c r="AF5541" s="1636"/>
      <c r="AG5541" s="1636"/>
      <c r="AH5541" s="1636"/>
      <c r="AI5541" s="1636"/>
      <c r="AJ5541" s="1636"/>
      <c r="AK5541" s="1636"/>
      <c r="AL5541" s="1636"/>
      <c r="AM5541" s="1636"/>
      <c r="AN5541" s="1636"/>
      <c r="AO5541" s="1636"/>
      <c r="AP5541" s="1636"/>
      <c r="AQ5541" s="1636"/>
      <c r="AR5541" s="1636"/>
      <c r="AS5541" s="1636"/>
      <c r="AT5541" s="1636"/>
      <c r="AU5541" s="1636"/>
      <c r="AV5541" s="1636"/>
      <c r="AW5541" s="1636"/>
      <c r="AX5541" s="1636"/>
      <c r="AY5541" s="1636"/>
      <c r="AZ5541" s="1636"/>
      <c r="BA5541" s="1636"/>
      <c r="BB5541" s="1636"/>
    </row>
    <row r="5542" spans="1:54" s="1637" customFormat="1">
      <c r="A5542" s="1636"/>
      <c r="B5542" s="1636"/>
      <c r="C5542" s="1636"/>
      <c r="D5542" s="1636"/>
      <c r="E5542" s="1636"/>
      <c r="F5542" s="1636"/>
      <c r="G5542" s="1636"/>
      <c r="H5542" s="1636"/>
      <c r="I5542" s="1636"/>
      <c r="J5542" s="1636"/>
      <c r="K5542" s="1636"/>
      <c r="L5542" s="1636"/>
      <c r="M5542" s="1636"/>
      <c r="N5542" s="1636"/>
      <c r="O5542" s="1636"/>
      <c r="P5542" s="1636"/>
      <c r="Q5542" s="1636"/>
      <c r="R5542" s="1636"/>
      <c r="S5542" s="1636"/>
      <c r="T5542" s="1636"/>
      <c r="U5542" s="1636"/>
      <c r="V5542" s="1636"/>
      <c r="W5542" s="1636"/>
      <c r="X5542" s="1636"/>
      <c r="Y5542" s="1636"/>
      <c r="Z5542" s="1636"/>
      <c r="AA5542" s="1636"/>
      <c r="AB5542" s="1636"/>
      <c r="AC5542" s="1636"/>
      <c r="AD5542" s="1636"/>
      <c r="AE5542" s="1636"/>
      <c r="AF5542" s="1636"/>
      <c r="AG5542" s="1636"/>
      <c r="AH5542" s="1636"/>
      <c r="AI5542" s="1636"/>
      <c r="AJ5542" s="1636"/>
      <c r="AK5542" s="1636"/>
      <c r="AL5542" s="1636"/>
      <c r="AM5542" s="1636"/>
      <c r="AN5542" s="1636"/>
      <c r="AO5542" s="1636"/>
      <c r="AP5542" s="1636"/>
      <c r="AQ5542" s="1636"/>
      <c r="AR5542" s="1636"/>
      <c r="AS5542" s="1636"/>
      <c r="AT5542" s="1636"/>
      <c r="AU5542" s="1636"/>
      <c r="AV5542" s="1636"/>
      <c r="AW5542" s="1636"/>
      <c r="AX5542" s="1636"/>
      <c r="AY5542" s="1636"/>
      <c r="AZ5542" s="1636"/>
      <c r="BA5542" s="1636"/>
      <c r="BB5542" s="1636"/>
    </row>
    <row r="5543" spans="1:54" s="1637" customFormat="1">
      <c r="A5543" s="1636"/>
      <c r="B5543" s="1636"/>
      <c r="C5543" s="1636"/>
      <c r="D5543" s="1636"/>
      <c r="E5543" s="1636"/>
      <c r="F5543" s="1636"/>
      <c r="G5543" s="1636"/>
      <c r="H5543" s="1636"/>
      <c r="I5543" s="1636"/>
      <c r="J5543" s="1636"/>
      <c r="K5543" s="1636"/>
      <c r="L5543" s="1636"/>
      <c r="M5543" s="1636"/>
      <c r="N5543" s="1636"/>
      <c r="O5543" s="1636"/>
      <c r="P5543" s="1636"/>
      <c r="Q5543" s="1636"/>
      <c r="R5543" s="1636"/>
      <c r="S5543" s="1636"/>
      <c r="T5543" s="1636"/>
      <c r="U5543" s="1636"/>
      <c r="V5543" s="1636"/>
      <c r="W5543" s="1636"/>
      <c r="X5543" s="1636"/>
      <c r="Y5543" s="1636"/>
      <c r="Z5543" s="1636"/>
      <c r="AA5543" s="1636"/>
      <c r="AB5543" s="1636"/>
      <c r="AC5543" s="1636"/>
      <c r="AD5543" s="1636"/>
      <c r="AE5543" s="1636"/>
      <c r="AF5543" s="1636"/>
      <c r="AG5543" s="1636"/>
      <c r="AH5543" s="1636"/>
      <c r="AI5543" s="1636"/>
      <c r="AJ5543" s="1636"/>
      <c r="AK5543" s="1636"/>
      <c r="AL5543" s="1636"/>
      <c r="AM5543" s="1636"/>
      <c r="AN5543" s="1636"/>
      <c r="AO5543" s="1636"/>
      <c r="AP5543" s="1636"/>
      <c r="AQ5543" s="1636"/>
      <c r="AR5543" s="1636"/>
      <c r="AS5543" s="1636"/>
      <c r="AT5543" s="1636"/>
      <c r="AU5543" s="1636"/>
      <c r="AV5543" s="1636"/>
      <c r="AW5543" s="1636"/>
      <c r="AX5543" s="1636"/>
      <c r="AY5543" s="1636"/>
      <c r="AZ5543" s="1636"/>
      <c r="BA5543" s="1636"/>
      <c r="BB5543" s="1636"/>
    </row>
    <row r="5544" spans="1:54" s="1637" customFormat="1">
      <c r="A5544" s="1636"/>
      <c r="B5544" s="1636"/>
      <c r="C5544" s="1636"/>
      <c r="D5544" s="1636"/>
      <c r="E5544" s="1636"/>
      <c r="F5544" s="1636"/>
      <c r="G5544" s="1636"/>
      <c r="H5544" s="1636"/>
      <c r="I5544" s="1636"/>
      <c r="J5544" s="1636"/>
      <c r="K5544" s="1636"/>
      <c r="L5544" s="1636"/>
      <c r="M5544" s="1636"/>
      <c r="N5544" s="1636"/>
      <c r="O5544" s="1636"/>
      <c r="P5544" s="1636"/>
      <c r="Q5544" s="1636"/>
      <c r="R5544" s="1636"/>
      <c r="S5544" s="1636"/>
      <c r="T5544" s="1636"/>
      <c r="U5544" s="1636"/>
      <c r="V5544" s="1636"/>
      <c r="W5544" s="1636"/>
      <c r="X5544" s="1636"/>
      <c r="Y5544" s="1636"/>
      <c r="Z5544" s="1636"/>
      <c r="AA5544" s="1636"/>
      <c r="AB5544" s="1636"/>
      <c r="AC5544" s="1636"/>
      <c r="AD5544" s="1636"/>
      <c r="AE5544" s="1636"/>
      <c r="AF5544" s="1636"/>
      <c r="AG5544" s="1636"/>
      <c r="AH5544" s="1636"/>
      <c r="AI5544" s="1636"/>
      <c r="AJ5544" s="1636"/>
      <c r="AK5544" s="1636"/>
      <c r="AL5544" s="1636"/>
      <c r="AM5544" s="1636"/>
      <c r="AN5544" s="1636"/>
      <c r="AO5544" s="1636"/>
      <c r="AP5544" s="1636"/>
      <c r="AQ5544" s="1636"/>
      <c r="AR5544" s="1636"/>
      <c r="AS5544" s="1636"/>
      <c r="AT5544" s="1636"/>
      <c r="AU5544" s="1636"/>
      <c r="AV5544" s="1636"/>
      <c r="AW5544" s="1636"/>
      <c r="AX5544" s="1636"/>
      <c r="AY5544" s="1636"/>
      <c r="AZ5544" s="1636"/>
      <c r="BA5544" s="1636"/>
      <c r="BB5544" s="1636"/>
    </row>
    <row r="5545" spans="1:54" s="1637" customFormat="1">
      <c r="A5545" s="1636"/>
      <c r="B5545" s="1636"/>
      <c r="C5545" s="1636"/>
      <c r="D5545" s="1636"/>
      <c r="E5545" s="1636"/>
      <c r="F5545" s="1636"/>
      <c r="G5545" s="1636"/>
      <c r="H5545" s="1636"/>
      <c r="I5545" s="1636"/>
      <c r="J5545" s="1636"/>
      <c r="K5545" s="1636"/>
      <c r="L5545" s="1636"/>
      <c r="M5545" s="1636"/>
      <c r="N5545" s="1636"/>
      <c r="O5545" s="1636"/>
      <c r="P5545" s="1636"/>
      <c r="Q5545" s="1636"/>
      <c r="R5545" s="1636"/>
      <c r="S5545" s="1636"/>
      <c r="T5545" s="1636"/>
      <c r="U5545" s="1636"/>
      <c r="V5545" s="1636"/>
      <c r="W5545" s="1636"/>
      <c r="X5545" s="1636"/>
      <c r="Y5545" s="1636"/>
      <c r="Z5545" s="1636"/>
      <c r="AA5545" s="1636"/>
      <c r="AB5545" s="1636"/>
      <c r="AC5545" s="1636"/>
      <c r="AD5545" s="1636"/>
      <c r="AE5545" s="1636"/>
      <c r="AF5545" s="1636"/>
      <c r="AG5545" s="1636"/>
      <c r="AH5545" s="1636"/>
      <c r="AI5545" s="1636"/>
      <c r="AJ5545" s="1636"/>
      <c r="AK5545" s="1636"/>
      <c r="AL5545" s="1636"/>
      <c r="AM5545" s="1636"/>
      <c r="AN5545" s="1636"/>
      <c r="AO5545" s="1636"/>
      <c r="AP5545" s="1636"/>
      <c r="AQ5545" s="1636"/>
      <c r="AR5545" s="1636"/>
      <c r="AS5545" s="1636"/>
      <c r="AT5545" s="1636"/>
      <c r="AU5545" s="1636"/>
      <c r="AV5545" s="1636"/>
      <c r="AW5545" s="1636"/>
      <c r="AX5545" s="1636"/>
      <c r="AY5545" s="1636"/>
      <c r="AZ5545" s="1636"/>
      <c r="BA5545" s="1636"/>
      <c r="BB5545" s="1636"/>
    </row>
    <row r="5546" spans="1:54" s="1637" customFormat="1">
      <c r="A5546" s="1636"/>
      <c r="B5546" s="1636"/>
      <c r="C5546" s="1636"/>
      <c r="D5546" s="1636"/>
      <c r="E5546" s="1636"/>
      <c r="F5546" s="1636"/>
      <c r="G5546" s="1636"/>
      <c r="H5546" s="1636"/>
      <c r="I5546" s="1636"/>
      <c r="J5546" s="1636"/>
      <c r="K5546" s="1636"/>
      <c r="L5546" s="1636"/>
      <c r="M5546" s="1636"/>
      <c r="N5546" s="1636"/>
      <c r="O5546" s="1636"/>
      <c r="P5546" s="1636"/>
      <c r="Q5546" s="1636"/>
      <c r="R5546" s="1636"/>
      <c r="S5546" s="1636"/>
      <c r="T5546" s="1636"/>
      <c r="U5546" s="1636"/>
      <c r="V5546" s="1636"/>
      <c r="W5546" s="1636"/>
      <c r="X5546" s="1636"/>
      <c r="Y5546" s="1636"/>
      <c r="Z5546" s="1636"/>
      <c r="AA5546" s="1636"/>
      <c r="AB5546" s="1636"/>
      <c r="AC5546" s="1636"/>
      <c r="AD5546" s="1636"/>
      <c r="AE5546" s="1636"/>
      <c r="AF5546" s="1636"/>
      <c r="AG5546" s="1636"/>
      <c r="AH5546" s="1636"/>
      <c r="AI5546" s="1636"/>
      <c r="AJ5546" s="1636"/>
      <c r="AK5546" s="1636"/>
      <c r="AL5546" s="1636"/>
      <c r="AM5546" s="1636"/>
      <c r="AN5546" s="1636"/>
      <c r="AO5546" s="1636"/>
      <c r="AP5546" s="1636"/>
      <c r="AQ5546" s="1636"/>
      <c r="AR5546" s="1636"/>
      <c r="AS5546" s="1636"/>
      <c r="AT5546" s="1636"/>
      <c r="AU5546" s="1636"/>
      <c r="AV5546" s="1636"/>
      <c r="AW5546" s="1636"/>
      <c r="AX5546" s="1636"/>
      <c r="AY5546" s="1636"/>
      <c r="AZ5546" s="1636"/>
      <c r="BA5546" s="1636"/>
      <c r="BB5546" s="1636"/>
    </row>
    <row r="5547" spans="1:54" s="1637" customFormat="1">
      <c r="A5547" s="1636"/>
      <c r="B5547" s="1636"/>
      <c r="C5547" s="1636"/>
      <c r="D5547" s="1636"/>
      <c r="E5547" s="1636"/>
      <c r="F5547" s="1636"/>
      <c r="G5547" s="1636"/>
      <c r="H5547" s="1636"/>
      <c r="I5547" s="1636"/>
      <c r="J5547" s="1636"/>
      <c r="K5547" s="1636"/>
      <c r="L5547" s="1636"/>
      <c r="M5547" s="1636"/>
      <c r="N5547" s="1636"/>
      <c r="O5547" s="1636"/>
      <c r="P5547" s="1636"/>
      <c r="Q5547" s="1636"/>
      <c r="R5547" s="1636"/>
      <c r="S5547" s="1636"/>
      <c r="T5547" s="1636"/>
      <c r="U5547" s="1636"/>
      <c r="V5547" s="1636"/>
      <c r="W5547" s="1636"/>
      <c r="X5547" s="1636"/>
      <c r="Y5547" s="1636"/>
      <c r="Z5547" s="1636"/>
      <c r="AA5547" s="1636"/>
      <c r="AB5547" s="1636"/>
      <c r="AC5547" s="1636"/>
      <c r="AD5547" s="1636"/>
      <c r="AE5547" s="1636"/>
      <c r="AF5547" s="1636"/>
      <c r="AG5547" s="1636"/>
      <c r="AH5547" s="1636"/>
      <c r="AI5547" s="1636"/>
      <c r="AJ5547" s="1636"/>
      <c r="AK5547" s="1636"/>
      <c r="AL5547" s="1636"/>
      <c r="AM5547" s="1636"/>
      <c r="AN5547" s="1636"/>
      <c r="AO5547" s="1636"/>
      <c r="AP5547" s="1636"/>
      <c r="AQ5547" s="1636"/>
      <c r="AR5547" s="1636"/>
      <c r="AS5547" s="1636"/>
      <c r="AT5547" s="1636"/>
      <c r="AU5547" s="1636"/>
      <c r="AV5547" s="1636"/>
      <c r="AW5547" s="1636"/>
      <c r="AX5547" s="1636"/>
      <c r="AY5547" s="1636"/>
      <c r="AZ5547" s="1636"/>
      <c r="BA5547" s="1636"/>
      <c r="BB5547" s="1636"/>
    </row>
    <row r="5548" spans="1:54" s="1637" customFormat="1">
      <c r="A5548" s="1636"/>
      <c r="B5548" s="1636"/>
      <c r="C5548" s="1636"/>
      <c r="D5548" s="1636"/>
      <c r="E5548" s="1636"/>
      <c r="F5548" s="1636"/>
      <c r="G5548" s="1636"/>
      <c r="H5548" s="1636"/>
      <c r="I5548" s="1636"/>
      <c r="J5548" s="1636"/>
      <c r="K5548" s="1636"/>
      <c r="L5548" s="1636"/>
      <c r="M5548" s="1636"/>
      <c r="N5548" s="1636"/>
      <c r="O5548" s="1636"/>
      <c r="P5548" s="1636"/>
      <c r="Q5548" s="1636"/>
      <c r="R5548" s="1636"/>
      <c r="S5548" s="1636"/>
      <c r="T5548" s="1636"/>
      <c r="U5548" s="1636"/>
      <c r="V5548" s="1636"/>
      <c r="W5548" s="1636"/>
      <c r="X5548" s="1636"/>
      <c r="Y5548" s="1636"/>
      <c r="Z5548" s="1636"/>
      <c r="AA5548" s="1636"/>
      <c r="AB5548" s="1636"/>
      <c r="AC5548" s="1636"/>
      <c r="AD5548" s="1636"/>
      <c r="AE5548" s="1636"/>
      <c r="AF5548" s="1636"/>
      <c r="AG5548" s="1636"/>
      <c r="AH5548" s="1636"/>
      <c r="AI5548" s="1636"/>
      <c r="AJ5548" s="1636"/>
      <c r="AK5548" s="1636"/>
      <c r="AL5548" s="1636"/>
      <c r="AM5548" s="1636"/>
      <c r="AN5548" s="1636"/>
      <c r="AO5548" s="1636"/>
      <c r="AP5548" s="1636"/>
      <c r="AQ5548" s="1636"/>
      <c r="AR5548" s="1636"/>
      <c r="AS5548" s="1636"/>
      <c r="AT5548" s="1636"/>
      <c r="AU5548" s="1636"/>
      <c r="AV5548" s="1636"/>
      <c r="AW5548" s="1636"/>
      <c r="AX5548" s="1636"/>
      <c r="AY5548" s="1636"/>
      <c r="AZ5548" s="1636"/>
      <c r="BA5548" s="1636"/>
      <c r="BB5548" s="1636"/>
    </row>
    <row r="5549" spans="1:54" s="1637" customFormat="1">
      <c r="A5549" s="1636"/>
      <c r="B5549" s="1636"/>
      <c r="C5549" s="1636"/>
      <c r="D5549" s="1636"/>
      <c r="E5549" s="1636"/>
      <c r="F5549" s="1636"/>
      <c r="G5549" s="1636"/>
      <c r="H5549" s="1636"/>
      <c r="I5549" s="1636"/>
      <c r="J5549" s="1636"/>
      <c r="K5549" s="1636"/>
      <c r="L5549" s="1636"/>
      <c r="M5549" s="1636"/>
      <c r="N5549" s="1636"/>
      <c r="O5549" s="1636"/>
      <c r="P5549" s="1636"/>
      <c r="Q5549" s="1636"/>
      <c r="R5549" s="1636"/>
      <c r="S5549" s="1636"/>
      <c r="T5549" s="1636"/>
      <c r="U5549" s="1636"/>
      <c r="V5549" s="1636"/>
      <c r="W5549" s="1636"/>
      <c r="X5549" s="1636"/>
      <c r="Y5549" s="1636"/>
      <c r="Z5549" s="1636"/>
      <c r="AA5549" s="1636"/>
      <c r="AB5549" s="1636"/>
      <c r="AC5549" s="1636"/>
      <c r="AD5549" s="1636"/>
      <c r="AE5549" s="1636"/>
      <c r="AF5549" s="1636"/>
      <c r="AG5549" s="1636"/>
      <c r="AH5549" s="1636"/>
      <c r="AI5549" s="1636"/>
      <c r="AJ5549" s="1636"/>
      <c r="AK5549" s="1636"/>
      <c r="AL5549" s="1636"/>
      <c r="AM5549" s="1636"/>
      <c r="AN5549" s="1636"/>
      <c r="AO5549" s="1636"/>
      <c r="AP5549" s="1636"/>
      <c r="AQ5549" s="1636"/>
      <c r="AR5549" s="1636"/>
      <c r="AS5549" s="1636"/>
      <c r="AT5549" s="1636"/>
      <c r="AU5549" s="1636"/>
      <c r="AV5549" s="1636"/>
      <c r="AW5549" s="1636"/>
      <c r="AX5549" s="1636"/>
      <c r="AY5549" s="1636"/>
      <c r="AZ5549" s="1636"/>
      <c r="BA5549" s="1636"/>
      <c r="BB5549" s="1636"/>
    </row>
    <row r="5550" spans="1:54" s="1637" customFormat="1">
      <c r="A5550" s="1636"/>
      <c r="B5550" s="1636"/>
      <c r="C5550" s="1636"/>
      <c r="D5550" s="1636"/>
      <c r="E5550" s="1636"/>
      <c r="F5550" s="1636"/>
      <c r="G5550" s="1636"/>
      <c r="H5550" s="1636"/>
      <c r="I5550" s="1636"/>
      <c r="J5550" s="1636"/>
      <c r="K5550" s="1636"/>
      <c r="L5550" s="1636"/>
      <c r="M5550" s="1636"/>
      <c r="N5550" s="1636"/>
      <c r="O5550" s="1636"/>
      <c r="P5550" s="1636"/>
      <c r="Q5550" s="1636"/>
      <c r="R5550" s="1636"/>
      <c r="S5550" s="1636"/>
      <c r="T5550" s="1636"/>
      <c r="U5550" s="1636"/>
      <c r="V5550" s="1636"/>
      <c r="W5550" s="1636"/>
      <c r="X5550" s="1636"/>
      <c r="Y5550" s="1636"/>
      <c r="Z5550" s="1636"/>
      <c r="AA5550" s="1636"/>
      <c r="AB5550" s="1636"/>
      <c r="AC5550" s="1636"/>
      <c r="AD5550" s="1636"/>
      <c r="AE5550" s="1636"/>
      <c r="AF5550" s="1636"/>
      <c r="AG5550" s="1636"/>
      <c r="AH5550" s="1636"/>
      <c r="AI5550" s="1636"/>
      <c r="AJ5550" s="1636"/>
      <c r="AK5550" s="1636"/>
      <c r="AL5550" s="1636"/>
      <c r="AM5550" s="1636"/>
      <c r="AN5550" s="1636"/>
      <c r="AO5550" s="1636"/>
      <c r="AP5550" s="1636"/>
      <c r="AQ5550" s="1636"/>
      <c r="AR5550" s="1636"/>
      <c r="AS5550" s="1636"/>
      <c r="AT5550" s="1636"/>
      <c r="AU5550" s="1636"/>
      <c r="AV5550" s="1636"/>
      <c r="AW5550" s="1636"/>
      <c r="AX5550" s="1636"/>
      <c r="AY5550" s="1636"/>
      <c r="AZ5550" s="1636"/>
      <c r="BA5550" s="1636"/>
      <c r="BB5550" s="1636"/>
    </row>
    <row r="5551" spans="1:54" s="1637" customFormat="1">
      <c r="A5551" s="1636"/>
      <c r="B5551" s="1636"/>
      <c r="C5551" s="1636"/>
      <c r="D5551" s="1636"/>
      <c r="E5551" s="1636"/>
      <c r="F5551" s="1636"/>
      <c r="G5551" s="1636"/>
      <c r="H5551" s="1636"/>
      <c r="I5551" s="1636"/>
      <c r="J5551" s="1636"/>
      <c r="K5551" s="1636"/>
      <c r="L5551" s="1636"/>
      <c r="M5551" s="1636"/>
      <c r="N5551" s="1636"/>
      <c r="O5551" s="1636"/>
      <c r="P5551" s="1636"/>
      <c r="Q5551" s="1636"/>
      <c r="R5551" s="1636"/>
      <c r="S5551" s="1636"/>
      <c r="T5551" s="1636"/>
      <c r="U5551" s="1636"/>
      <c r="V5551" s="1636"/>
      <c r="W5551" s="1636"/>
      <c r="X5551" s="1636"/>
      <c r="Y5551" s="1636"/>
      <c r="Z5551" s="1636"/>
      <c r="AA5551" s="1636"/>
      <c r="AB5551" s="1636"/>
      <c r="AC5551" s="1636"/>
      <c r="AD5551" s="1636"/>
      <c r="AE5551" s="1636"/>
      <c r="AF5551" s="1636"/>
      <c r="AG5551" s="1636"/>
      <c r="AH5551" s="1636"/>
      <c r="AI5551" s="1636"/>
      <c r="AJ5551" s="1636"/>
      <c r="AK5551" s="1636"/>
      <c r="AL5551" s="1636"/>
      <c r="AM5551" s="1636"/>
      <c r="AN5551" s="1636"/>
      <c r="AO5551" s="1636"/>
      <c r="AP5551" s="1636"/>
      <c r="AQ5551" s="1636"/>
      <c r="AR5551" s="1636"/>
      <c r="AS5551" s="1636"/>
      <c r="AT5551" s="1636"/>
      <c r="AU5551" s="1636"/>
      <c r="AV5551" s="1636"/>
      <c r="AW5551" s="1636"/>
      <c r="AX5551" s="1636"/>
      <c r="AY5551" s="1636"/>
      <c r="AZ5551" s="1636"/>
      <c r="BA5551" s="1636"/>
      <c r="BB5551" s="1636"/>
    </row>
    <row r="5552" spans="1:54" s="1637" customFormat="1">
      <c r="A5552" s="1636"/>
      <c r="B5552" s="1636"/>
      <c r="C5552" s="1636"/>
      <c r="D5552" s="1636"/>
      <c r="E5552" s="1636"/>
      <c r="F5552" s="1636"/>
      <c r="G5552" s="1636"/>
      <c r="H5552" s="1636"/>
      <c r="I5552" s="1636"/>
      <c r="J5552" s="1636"/>
      <c r="K5552" s="1636"/>
      <c r="L5552" s="1636"/>
      <c r="M5552" s="1636"/>
      <c r="N5552" s="1636"/>
      <c r="O5552" s="1636"/>
      <c r="P5552" s="1636"/>
      <c r="Q5552" s="1636"/>
      <c r="R5552" s="1636"/>
      <c r="S5552" s="1636"/>
      <c r="T5552" s="1636"/>
      <c r="U5552" s="1636"/>
      <c r="V5552" s="1636"/>
      <c r="W5552" s="1636"/>
      <c r="X5552" s="1636"/>
      <c r="Y5552" s="1636"/>
      <c r="Z5552" s="1636"/>
      <c r="AA5552" s="1636"/>
      <c r="AB5552" s="1636"/>
      <c r="AC5552" s="1636"/>
      <c r="AD5552" s="1636"/>
      <c r="AE5552" s="1636"/>
      <c r="AF5552" s="1636"/>
      <c r="AG5552" s="1636"/>
      <c r="AH5552" s="1636"/>
      <c r="AI5552" s="1636"/>
      <c r="AJ5552" s="1636"/>
      <c r="AK5552" s="1636"/>
      <c r="AL5552" s="1636"/>
      <c r="AM5552" s="1636"/>
      <c r="AN5552" s="1636"/>
      <c r="AO5552" s="1636"/>
      <c r="AP5552" s="1636"/>
      <c r="AQ5552" s="1636"/>
      <c r="AR5552" s="1636"/>
      <c r="AS5552" s="1636"/>
      <c r="AT5552" s="1636"/>
      <c r="AU5552" s="1636"/>
      <c r="AV5552" s="1636"/>
      <c r="AW5552" s="1636"/>
      <c r="AX5552" s="1636"/>
      <c r="AY5552" s="1636"/>
      <c r="AZ5552" s="1636"/>
      <c r="BA5552" s="1636"/>
      <c r="BB5552" s="1636"/>
    </row>
    <row r="5553" spans="1:54" s="1637" customFormat="1">
      <c r="A5553" s="1636"/>
      <c r="B5553" s="1636"/>
      <c r="C5553" s="1636"/>
      <c r="D5553" s="1636"/>
      <c r="E5553" s="1636"/>
      <c r="F5553" s="1636"/>
      <c r="G5553" s="1636"/>
      <c r="H5553" s="1636"/>
      <c r="I5553" s="1636"/>
      <c r="J5553" s="1636"/>
      <c r="K5553" s="1636"/>
      <c r="L5553" s="1636"/>
      <c r="M5553" s="1636"/>
      <c r="N5553" s="1636"/>
      <c r="O5553" s="1636"/>
      <c r="P5553" s="1636"/>
      <c r="Q5553" s="1636"/>
      <c r="R5553" s="1636"/>
      <c r="S5553" s="1636"/>
      <c r="T5553" s="1636"/>
      <c r="U5553" s="1636"/>
      <c r="V5553" s="1636"/>
      <c r="W5553" s="1636"/>
      <c r="X5553" s="1636"/>
      <c r="Y5553" s="1636"/>
      <c r="Z5553" s="1636"/>
      <c r="AA5553" s="1636"/>
      <c r="AB5553" s="1636"/>
      <c r="AC5553" s="1636"/>
      <c r="AD5553" s="1636"/>
      <c r="AE5553" s="1636"/>
      <c r="AF5553" s="1636"/>
      <c r="AG5553" s="1636"/>
      <c r="AH5553" s="1636"/>
      <c r="AI5553" s="1636"/>
      <c r="AJ5553" s="1636"/>
      <c r="AK5553" s="1636"/>
      <c r="AL5553" s="1636"/>
      <c r="AM5553" s="1636"/>
      <c r="AN5553" s="1636"/>
      <c r="AO5553" s="1636"/>
      <c r="AP5553" s="1636"/>
      <c r="AQ5553" s="1636"/>
      <c r="AR5553" s="1636"/>
      <c r="AS5553" s="1636"/>
      <c r="AT5553" s="1636"/>
      <c r="AU5553" s="1636"/>
      <c r="AV5553" s="1636"/>
      <c r="AW5553" s="1636"/>
      <c r="AX5553" s="1636"/>
      <c r="AY5553" s="1636"/>
      <c r="AZ5553" s="1636"/>
      <c r="BA5553" s="1636"/>
      <c r="BB5553" s="1636"/>
    </row>
    <row r="5554" spans="1:54" s="1637" customFormat="1">
      <c r="A5554" s="1636"/>
      <c r="B5554" s="1636"/>
      <c r="C5554" s="1636"/>
      <c r="D5554" s="1636"/>
      <c r="E5554" s="1636"/>
      <c r="F5554" s="1636"/>
      <c r="G5554" s="1636"/>
      <c r="H5554" s="1636"/>
      <c r="I5554" s="1636"/>
      <c r="J5554" s="1636"/>
      <c r="K5554" s="1636"/>
      <c r="L5554" s="1636"/>
      <c r="M5554" s="1636"/>
      <c r="N5554" s="1636"/>
      <c r="O5554" s="1636"/>
      <c r="P5554" s="1636"/>
      <c r="Q5554" s="1636"/>
      <c r="R5554" s="1636"/>
      <c r="S5554" s="1636"/>
      <c r="T5554" s="1636"/>
      <c r="U5554" s="1636"/>
      <c r="V5554" s="1636"/>
      <c r="W5554" s="1636"/>
      <c r="X5554" s="1636"/>
      <c r="Y5554" s="1636"/>
      <c r="Z5554" s="1636"/>
      <c r="AA5554" s="1636"/>
      <c r="AB5554" s="1636"/>
      <c r="AC5554" s="1636"/>
      <c r="AD5554" s="1636"/>
      <c r="AE5554" s="1636"/>
      <c r="AF5554" s="1636"/>
      <c r="AG5554" s="1636"/>
      <c r="AH5554" s="1636"/>
      <c r="AI5554" s="1636"/>
      <c r="AJ5554" s="1636"/>
      <c r="AK5554" s="1636"/>
      <c r="AL5554" s="1636"/>
      <c r="AM5554" s="1636"/>
      <c r="AN5554" s="1636"/>
      <c r="AO5554" s="1636"/>
      <c r="AP5554" s="1636"/>
      <c r="AQ5554" s="1636"/>
      <c r="AR5554" s="1636"/>
      <c r="AS5554" s="1636"/>
      <c r="AT5554" s="1636"/>
      <c r="AU5554" s="1636"/>
      <c r="AV5554" s="1636"/>
      <c r="AW5554" s="1636"/>
      <c r="AX5554" s="1636"/>
      <c r="AY5554" s="1636"/>
      <c r="AZ5554" s="1636"/>
      <c r="BA5554" s="1636"/>
      <c r="BB5554" s="1636"/>
    </row>
    <row r="5555" spans="1:54" s="1637" customFormat="1">
      <c r="A5555" s="1636"/>
      <c r="B5555" s="1636"/>
      <c r="C5555" s="1636"/>
      <c r="D5555" s="1636"/>
      <c r="E5555" s="1636"/>
      <c r="F5555" s="1636"/>
      <c r="G5555" s="1636"/>
      <c r="H5555" s="1636"/>
      <c r="I5555" s="1636"/>
      <c r="J5555" s="1636"/>
      <c r="K5555" s="1636"/>
      <c r="L5555" s="1636"/>
      <c r="M5555" s="1636"/>
      <c r="N5555" s="1636"/>
      <c r="O5555" s="1636"/>
      <c r="P5555" s="1636"/>
      <c r="Q5555" s="1636"/>
      <c r="R5555" s="1636"/>
      <c r="S5555" s="1636"/>
      <c r="T5555" s="1636"/>
      <c r="U5555" s="1636"/>
      <c r="V5555" s="1636"/>
      <c r="W5555" s="1636"/>
      <c r="X5555" s="1636"/>
      <c r="Y5555" s="1636"/>
      <c r="Z5555" s="1636"/>
      <c r="AA5555" s="1636"/>
      <c r="AB5555" s="1636"/>
      <c r="AC5555" s="1636"/>
      <c r="AD5555" s="1636"/>
      <c r="AE5555" s="1636"/>
      <c r="AF5555" s="1636"/>
      <c r="AG5555" s="1636"/>
      <c r="AH5555" s="1636"/>
      <c r="AI5555" s="1636"/>
      <c r="AJ5555" s="1636"/>
      <c r="AK5555" s="1636"/>
      <c r="AL5555" s="1636"/>
      <c r="AM5555" s="1636"/>
      <c r="AN5555" s="1636"/>
      <c r="AO5555" s="1636"/>
      <c r="AP5555" s="1636"/>
      <c r="AQ5555" s="1636"/>
      <c r="AR5555" s="1636"/>
      <c r="AS5555" s="1636"/>
      <c r="AT5555" s="1636"/>
      <c r="AU5555" s="1636"/>
      <c r="AV5555" s="1636"/>
      <c r="AW5555" s="1636"/>
      <c r="AX5555" s="1636"/>
      <c r="AY5555" s="1636"/>
      <c r="AZ5555" s="1636"/>
      <c r="BA5555" s="1636"/>
      <c r="BB5555" s="1636"/>
    </row>
    <row r="5556" spans="1:54" s="1637" customFormat="1">
      <c r="A5556" s="1636"/>
      <c r="B5556" s="1636"/>
      <c r="C5556" s="1636"/>
      <c r="D5556" s="1636"/>
      <c r="E5556" s="1636"/>
      <c r="F5556" s="1636"/>
      <c r="G5556" s="1636"/>
      <c r="H5556" s="1636"/>
      <c r="I5556" s="1636"/>
      <c r="J5556" s="1636"/>
      <c r="K5556" s="1636"/>
      <c r="L5556" s="1636"/>
      <c r="M5556" s="1636"/>
      <c r="N5556" s="1636"/>
      <c r="O5556" s="1636"/>
      <c r="P5556" s="1636"/>
      <c r="Q5556" s="1636"/>
      <c r="R5556" s="1636"/>
      <c r="S5556" s="1636"/>
      <c r="T5556" s="1636"/>
      <c r="U5556" s="1636"/>
      <c r="V5556" s="1636"/>
      <c r="W5556" s="1636"/>
      <c r="X5556" s="1636"/>
      <c r="Y5556" s="1636"/>
      <c r="Z5556" s="1636"/>
      <c r="AA5556" s="1636"/>
      <c r="AB5556" s="1636"/>
      <c r="AC5556" s="1636"/>
      <c r="AD5556" s="1636"/>
      <c r="AE5556" s="1636"/>
      <c r="AF5556" s="1636"/>
      <c r="AG5556" s="1636"/>
      <c r="AH5556" s="1636"/>
      <c r="AI5556" s="1636"/>
      <c r="AJ5556" s="1636"/>
      <c r="AK5556" s="1636"/>
      <c r="AL5556" s="1636"/>
      <c r="AM5556" s="1636"/>
      <c r="AN5556" s="1636"/>
      <c r="AO5556" s="1636"/>
      <c r="AP5556" s="1636"/>
      <c r="AQ5556" s="1636"/>
      <c r="AR5556" s="1636"/>
      <c r="AS5556" s="1636"/>
      <c r="AT5556" s="1636"/>
      <c r="AU5556" s="1636"/>
      <c r="AV5556" s="1636"/>
      <c r="AW5556" s="1636"/>
      <c r="AX5556" s="1636"/>
      <c r="AY5556" s="1636"/>
      <c r="AZ5556" s="1636"/>
      <c r="BA5556" s="1636"/>
      <c r="BB5556" s="1636"/>
    </row>
    <row r="5557" spans="1:54" s="1637" customFormat="1">
      <c r="A5557" s="1636"/>
      <c r="B5557" s="1636"/>
      <c r="C5557" s="1636"/>
      <c r="D5557" s="1636"/>
      <c r="E5557" s="1636"/>
      <c r="F5557" s="1636"/>
      <c r="G5557" s="1636"/>
      <c r="H5557" s="1636"/>
      <c r="I5557" s="1636"/>
      <c r="J5557" s="1636"/>
      <c r="K5557" s="1636"/>
      <c r="L5557" s="1636"/>
      <c r="M5557" s="1636"/>
      <c r="N5557" s="1636"/>
      <c r="O5557" s="1636"/>
      <c r="P5557" s="1636"/>
      <c r="Q5557" s="1636"/>
      <c r="R5557" s="1636"/>
      <c r="S5557" s="1636"/>
      <c r="T5557" s="1636"/>
      <c r="U5557" s="1636"/>
      <c r="V5557" s="1636"/>
      <c r="W5557" s="1636"/>
      <c r="X5557" s="1636"/>
      <c r="Y5557" s="1636"/>
      <c r="Z5557" s="1636"/>
      <c r="AA5557" s="1636"/>
      <c r="AB5557" s="1636"/>
      <c r="AC5557" s="1636"/>
      <c r="AD5557" s="1636"/>
      <c r="AE5557" s="1636"/>
      <c r="AF5557" s="1636"/>
      <c r="AG5557" s="1636"/>
      <c r="AH5557" s="1636"/>
      <c r="AI5557" s="1636"/>
      <c r="AJ5557" s="1636"/>
      <c r="AK5557" s="1636"/>
      <c r="AL5557" s="1636"/>
      <c r="AM5557" s="1636"/>
      <c r="AN5557" s="1636"/>
      <c r="AO5557" s="1636"/>
      <c r="AP5557" s="1636"/>
      <c r="AQ5557" s="1636"/>
      <c r="AR5557" s="1636"/>
      <c r="AS5557" s="1636"/>
      <c r="AT5557" s="1636"/>
      <c r="AU5557" s="1636"/>
      <c r="AV5557" s="1636"/>
      <c r="AW5557" s="1636"/>
      <c r="AX5557" s="1636"/>
      <c r="AY5557" s="1636"/>
      <c r="AZ5557" s="1636"/>
      <c r="BA5557" s="1636"/>
      <c r="BB5557" s="1636"/>
    </row>
    <row r="5558" spans="1:54" s="1637" customFormat="1">
      <c r="A5558" s="1636"/>
      <c r="B5558" s="1636"/>
      <c r="C5558" s="1636"/>
      <c r="D5558" s="1636"/>
      <c r="E5558" s="1636"/>
      <c r="F5558" s="1636"/>
      <c r="G5558" s="1636"/>
      <c r="H5558" s="1636"/>
      <c r="I5558" s="1636"/>
      <c r="J5558" s="1636"/>
      <c r="K5558" s="1636"/>
      <c r="L5558" s="1636"/>
      <c r="M5558" s="1636"/>
      <c r="N5558" s="1636"/>
      <c r="O5558" s="1636"/>
      <c r="P5558" s="1636"/>
      <c r="Q5558" s="1636"/>
      <c r="R5558" s="1636"/>
      <c r="S5558" s="1636"/>
      <c r="T5558" s="1636"/>
      <c r="U5558" s="1636"/>
      <c r="V5558" s="1636"/>
      <c r="W5558" s="1636"/>
      <c r="X5558" s="1636"/>
      <c r="Y5558" s="1636"/>
      <c r="Z5558" s="1636"/>
      <c r="AA5558" s="1636"/>
      <c r="AB5558" s="1636"/>
      <c r="AC5558" s="1636"/>
      <c r="AD5558" s="1636"/>
      <c r="AE5558" s="1636"/>
      <c r="AF5558" s="1636"/>
      <c r="AG5558" s="1636"/>
      <c r="AH5558" s="1636"/>
      <c r="AI5558" s="1636"/>
      <c r="AJ5558" s="1636"/>
      <c r="AK5558" s="1636"/>
      <c r="AL5558" s="1636"/>
      <c r="AM5558" s="1636"/>
      <c r="AN5558" s="1636"/>
      <c r="AO5558" s="1636"/>
      <c r="AP5558" s="1636"/>
      <c r="AQ5558" s="1636"/>
      <c r="AR5558" s="1636"/>
      <c r="AS5558" s="1636"/>
      <c r="AT5558" s="1636"/>
      <c r="AU5558" s="1636"/>
      <c r="AV5558" s="1636"/>
      <c r="AW5558" s="1636"/>
      <c r="AX5558" s="1636"/>
      <c r="AY5558" s="1636"/>
      <c r="AZ5558" s="1636"/>
      <c r="BA5558" s="1636"/>
      <c r="BB5558" s="1636"/>
    </row>
    <row r="5559" spans="1:54" s="1637" customFormat="1">
      <c r="A5559" s="1636"/>
      <c r="B5559" s="1636"/>
      <c r="C5559" s="1636"/>
      <c r="D5559" s="1636"/>
      <c r="E5559" s="1636"/>
      <c r="F5559" s="1636"/>
      <c r="G5559" s="1636"/>
      <c r="H5559" s="1636"/>
      <c r="I5559" s="1636"/>
      <c r="J5559" s="1636"/>
      <c r="K5559" s="1636"/>
      <c r="L5559" s="1636"/>
      <c r="M5559" s="1636"/>
      <c r="N5559" s="1636"/>
      <c r="O5559" s="1636"/>
      <c r="P5559" s="1636"/>
      <c r="Q5559" s="1636"/>
      <c r="R5559" s="1636"/>
      <c r="S5559" s="1636"/>
      <c r="T5559" s="1636"/>
      <c r="U5559" s="1636"/>
      <c r="V5559" s="1636"/>
      <c r="W5559" s="1636"/>
      <c r="X5559" s="1636"/>
      <c r="Y5559" s="1636"/>
      <c r="Z5559" s="1636"/>
      <c r="AA5559" s="1636"/>
      <c r="AB5559" s="1636"/>
      <c r="AC5559" s="1636"/>
      <c r="AD5559" s="1636"/>
      <c r="AE5559" s="1636"/>
      <c r="AF5559" s="1636"/>
      <c r="AG5559" s="1636"/>
      <c r="AH5559" s="1636"/>
      <c r="AI5559" s="1636"/>
      <c r="AJ5559" s="1636"/>
      <c r="AK5559" s="1636"/>
      <c r="AL5559" s="1636"/>
      <c r="AM5559" s="1636"/>
      <c r="AN5559" s="1636"/>
      <c r="AO5559" s="1636"/>
      <c r="AP5559" s="1636"/>
      <c r="AQ5559" s="1636"/>
      <c r="AR5559" s="1636"/>
      <c r="AS5559" s="1636"/>
      <c r="AT5559" s="1636"/>
      <c r="AU5559" s="1636"/>
      <c r="AV5559" s="1636"/>
      <c r="AW5559" s="1636"/>
      <c r="AX5559" s="1636"/>
      <c r="AY5559" s="1636"/>
      <c r="AZ5559" s="1636"/>
      <c r="BA5559" s="1636"/>
      <c r="BB5559" s="1636"/>
    </row>
    <row r="5560" spans="1:54" s="1637" customFormat="1">
      <c r="A5560" s="1636"/>
      <c r="B5560" s="1636"/>
      <c r="C5560" s="1636"/>
      <c r="D5560" s="1636"/>
      <c r="E5560" s="1636"/>
      <c r="F5560" s="1636"/>
      <c r="G5560" s="1636"/>
      <c r="H5560" s="1636"/>
      <c r="I5560" s="1636"/>
      <c r="J5560" s="1636"/>
      <c r="K5560" s="1636"/>
      <c r="L5560" s="1636"/>
      <c r="M5560" s="1636"/>
      <c r="N5560" s="1636"/>
      <c r="O5560" s="1636"/>
      <c r="P5560" s="1636"/>
      <c r="Q5560" s="1636"/>
      <c r="R5560" s="1636"/>
      <c r="S5560" s="1636"/>
      <c r="T5560" s="1636"/>
      <c r="U5560" s="1636"/>
      <c r="V5560" s="1636"/>
      <c r="W5560" s="1636"/>
      <c r="X5560" s="1636"/>
      <c r="Y5560" s="1636"/>
      <c r="Z5560" s="1636"/>
      <c r="AA5560" s="1636"/>
      <c r="AB5560" s="1636"/>
      <c r="AC5560" s="1636"/>
      <c r="AD5560" s="1636"/>
      <c r="AE5560" s="1636"/>
      <c r="AF5560" s="1636"/>
      <c r="AG5560" s="1636"/>
      <c r="AH5560" s="1636"/>
      <c r="AI5560" s="1636"/>
      <c r="AJ5560" s="1636"/>
      <c r="AK5560" s="1636"/>
      <c r="AL5560" s="1636"/>
      <c r="AM5560" s="1636"/>
      <c r="AN5560" s="1636"/>
      <c r="AO5560" s="1636"/>
      <c r="AP5560" s="1636"/>
      <c r="AQ5560" s="1636"/>
      <c r="AR5560" s="1636"/>
      <c r="AS5560" s="1636"/>
      <c r="AT5560" s="1636"/>
      <c r="AU5560" s="1636"/>
      <c r="AV5560" s="1636"/>
      <c r="AW5560" s="1636"/>
      <c r="AX5560" s="1636"/>
      <c r="AY5560" s="1636"/>
      <c r="AZ5560" s="1636"/>
      <c r="BA5560" s="1636"/>
      <c r="BB5560" s="1636"/>
    </row>
    <row r="5561" spans="1:54" s="1637" customFormat="1">
      <c r="A5561" s="1636"/>
      <c r="B5561" s="1636"/>
      <c r="C5561" s="1636"/>
      <c r="D5561" s="1636"/>
      <c r="E5561" s="1636"/>
      <c r="F5561" s="1636"/>
      <c r="G5561" s="1636"/>
      <c r="H5561" s="1636"/>
      <c r="I5561" s="1636"/>
      <c r="J5561" s="1636"/>
      <c r="K5561" s="1636"/>
      <c r="L5561" s="1636"/>
      <c r="M5561" s="1636"/>
      <c r="N5561" s="1636"/>
      <c r="O5561" s="1636"/>
      <c r="P5561" s="1636"/>
      <c r="Q5561" s="1636"/>
      <c r="R5561" s="1636"/>
      <c r="S5561" s="1636"/>
      <c r="T5561" s="1636"/>
      <c r="U5561" s="1636"/>
      <c r="V5561" s="1636"/>
      <c r="W5561" s="1636"/>
      <c r="X5561" s="1636"/>
      <c r="Y5561" s="1636"/>
      <c r="Z5561" s="1636"/>
      <c r="AA5561" s="1636"/>
      <c r="AB5561" s="1636"/>
      <c r="AC5561" s="1636"/>
      <c r="AD5561" s="1636"/>
      <c r="AE5561" s="1636"/>
      <c r="AF5561" s="1636"/>
      <c r="AG5561" s="1636"/>
      <c r="AH5561" s="1636"/>
      <c r="AI5561" s="1636"/>
      <c r="AJ5561" s="1636"/>
      <c r="AK5561" s="1636"/>
      <c r="AL5561" s="1636"/>
      <c r="AM5561" s="1636"/>
      <c r="AN5561" s="1636"/>
      <c r="AO5561" s="1636"/>
      <c r="AP5561" s="1636"/>
      <c r="AQ5561" s="1636"/>
      <c r="AR5561" s="1636"/>
      <c r="AS5561" s="1636"/>
      <c r="AT5561" s="1636"/>
      <c r="AU5561" s="1636"/>
      <c r="AV5561" s="1636"/>
      <c r="AW5561" s="1636"/>
      <c r="AX5561" s="1636"/>
      <c r="AY5561" s="1636"/>
      <c r="AZ5561" s="1636"/>
      <c r="BA5561" s="1636"/>
      <c r="BB5561" s="1636"/>
    </row>
    <row r="5562" spans="1:54" s="1637" customFormat="1">
      <c r="A5562" s="1636"/>
      <c r="B5562" s="1636"/>
      <c r="C5562" s="1636"/>
      <c r="D5562" s="1636"/>
      <c r="E5562" s="1636"/>
      <c r="F5562" s="1636"/>
      <c r="G5562" s="1636"/>
      <c r="H5562" s="1636"/>
      <c r="I5562" s="1636"/>
      <c r="J5562" s="1636"/>
      <c r="K5562" s="1636"/>
      <c r="L5562" s="1636"/>
      <c r="M5562" s="1636"/>
      <c r="N5562" s="1636"/>
      <c r="O5562" s="1636"/>
      <c r="P5562" s="1636"/>
      <c r="Q5562" s="1636"/>
      <c r="R5562" s="1636"/>
      <c r="S5562" s="1636"/>
      <c r="T5562" s="1636"/>
      <c r="U5562" s="1636"/>
      <c r="V5562" s="1636"/>
      <c r="W5562" s="1636"/>
      <c r="X5562" s="1636"/>
      <c r="Y5562" s="1636"/>
      <c r="Z5562" s="1636"/>
      <c r="AA5562" s="1636"/>
      <c r="AB5562" s="1636"/>
      <c r="AC5562" s="1636"/>
      <c r="AD5562" s="1636"/>
      <c r="AE5562" s="1636"/>
      <c r="AF5562" s="1636"/>
      <c r="AG5562" s="1636"/>
      <c r="AH5562" s="1636"/>
      <c r="AI5562" s="1636"/>
      <c r="AJ5562" s="1636"/>
      <c r="AK5562" s="1636"/>
      <c r="AL5562" s="1636"/>
      <c r="AM5562" s="1636"/>
      <c r="AN5562" s="1636"/>
      <c r="AO5562" s="1636"/>
      <c r="AP5562" s="1636"/>
      <c r="AQ5562" s="1636"/>
      <c r="AR5562" s="1636"/>
      <c r="AS5562" s="1636"/>
      <c r="AT5562" s="1636"/>
      <c r="AU5562" s="1636"/>
      <c r="AV5562" s="1636"/>
      <c r="AW5562" s="1636"/>
      <c r="AX5562" s="1636"/>
      <c r="AY5562" s="1636"/>
      <c r="AZ5562" s="1636"/>
      <c r="BA5562" s="1636"/>
      <c r="BB5562" s="1636"/>
    </row>
    <row r="5563" spans="1:54" s="1637" customFormat="1">
      <c r="A5563" s="1636"/>
      <c r="B5563" s="1636"/>
      <c r="C5563" s="1636"/>
      <c r="D5563" s="1636"/>
      <c r="E5563" s="1636"/>
      <c r="F5563" s="1636"/>
      <c r="G5563" s="1636"/>
      <c r="H5563" s="1636"/>
      <c r="I5563" s="1636"/>
      <c r="J5563" s="1636"/>
      <c r="K5563" s="1636"/>
      <c r="L5563" s="1636"/>
      <c r="M5563" s="1636"/>
      <c r="N5563" s="1636"/>
      <c r="O5563" s="1636"/>
      <c r="P5563" s="1636"/>
      <c r="Q5563" s="1636"/>
      <c r="R5563" s="1636"/>
      <c r="S5563" s="1636"/>
      <c r="T5563" s="1636"/>
      <c r="U5563" s="1636"/>
      <c r="V5563" s="1636"/>
      <c r="W5563" s="1636"/>
      <c r="X5563" s="1636"/>
      <c r="Y5563" s="1636"/>
      <c r="Z5563" s="1636"/>
      <c r="AA5563" s="1636"/>
      <c r="AB5563" s="1636"/>
      <c r="AC5563" s="1636"/>
      <c r="AD5563" s="1636"/>
      <c r="AE5563" s="1636"/>
      <c r="AF5563" s="1636"/>
      <c r="AG5563" s="1636"/>
      <c r="AH5563" s="1636"/>
      <c r="AI5563" s="1636"/>
      <c r="AJ5563" s="1636"/>
      <c r="AK5563" s="1636"/>
      <c r="AL5563" s="1636"/>
      <c r="AM5563" s="1636"/>
      <c r="AN5563" s="1636"/>
      <c r="AO5563" s="1636"/>
      <c r="AP5563" s="1636"/>
      <c r="AQ5563" s="1636"/>
      <c r="AR5563" s="1636"/>
      <c r="AS5563" s="1636"/>
      <c r="AT5563" s="1636"/>
      <c r="AU5563" s="1636"/>
      <c r="AV5563" s="1636"/>
      <c r="AW5563" s="1636"/>
      <c r="AX5563" s="1636"/>
      <c r="AY5563" s="1636"/>
      <c r="AZ5563" s="1636"/>
      <c r="BA5563" s="1636"/>
      <c r="BB5563" s="1636"/>
    </row>
    <row r="5564" spans="1:54" s="1637" customFormat="1">
      <c r="A5564" s="1636"/>
      <c r="B5564" s="1636"/>
      <c r="C5564" s="1636"/>
      <c r="D5564" s="1636"/>
      <c r="E5564" s="1636"/>
      <c r="F5564" s="1636"/>
      <c r="G5564" s="1636"/>
      <c r="H5564" s="1636"/>
      <c r="I5564" s="1636"/>
      <c r="J5564" s="1636"/>
      <c r="K5564" s="1636"/>
      <c r="L5564" s="1636"/>
      <c r="M5564" s="1636"/>
      <c r="N5564" s="1636"/>
      <c r="O5564" s="1636"/>
      <c r="P5564" s="1636"/>
      <c r="Q5564" s="1636"/>
      <c r="R5564" s="1636"/>
      <c r="S5564" s="1636"/>
      <c r="T5564" s="1636"/>
      <c r="U5564" s="1636"/>
      <c r="V5564" s="1636"/>
      <c r="W5564" s="1636"/>
      <c r="X5564" s="1636"/>
      <c r="Y5564" s="1636"/>
      <c r="Z5564" s="1636"/>
      <c r="AA5564" s="1636"/>
      <c r="AB5564" s="1636"/>
      <c r="AC5564" s="1636"/>
      <c r="AD5564" s="1636"/>
      <c r="AE5564" s="1636"/>
      <c r="AF5564" s="1636"/>
      <c r="AG5564" s="1636"/>
      <c r="AH5564" s="1636"/>
      <c r="AI5564" s="1636"/>
      <c r="AJ5564" s="1636"/>
      <c r="AK5564" s="1636"/>
      <c r="AL5564" s="1636"/>
      <c r="AM5564" s="1636"/>
      <c r="AN5564" s="1636"/>
      <c r="AO5564" s="1636"/>
      <c r="AP5564" s="1636"/>
      <c r="AQ5564" s="1636"/>
      <c r="AR5564" s="1636"/>
      <c r="AS5564" s="1636"/>
      <c r="AT5564" s="1636"/>
      <c r="AU5564" s="1636"/>
      <c r="AV5564" s="1636"/>
      <c r="AW5564" s="1636"/>
      <c r="AX5564" s="1636"/>
      <c r="AY5564" s="1636"/>
      <c r="AZ5564" s="1636"/>
      <c r="BA5564" s="1636"/>
      <c r="BB5564" s="1636"/>
    </row>
    <row r="5565" spans="1:54" s="1637" customFormat="1">
      <c r="A5565" s="1636"/>
      <c r="B5565" s="1636"/>
      <c r="C5565" s="1636"/>
      <c r="D5565" s="1636"/>
      <c r="E5565" s="1636"/>
      <c r="F5565" s="1636"/>
      <c r="G5565" s="1636"/>
      <c r="H5565" s="1636"/>
      <c r="I5565" s="1636"/>
      <c r="J5565" s="1636"/>
      <c r="K5565" s="1636"/>
      <c r="L5565" s="1636"/>
      <c r="M5565" s="1636"/>
      <c r="N5565" s="1636"/>
      <c r="O5565" s="1636"/>
      <c r="P5565" s="1636"/>
      <c r="Q5565" s="1636"/>
      <c r="R5565" s="1636"/>
      <c r="S5565" s="1636"/>
      <c r="T5565" s="1636"/>
      <c r="U5565" s="1636"/>
      <c r="V5565" s="1636"/>
      <c r="W5565" s="1636"/>
      <c r="X5565" s="1636"/>
      <c r="Y5565" s="1636"/>
      <c r="Z5565" s="1636"/>
      <c r="AA5565" s="1636"/>
      <c r="AB5565" s="1636"/>
      <c r="AC5565" s="1636"/>
      <c r="AD5565" s="1636"/>
      <c r="AE5565" s="1636"/>
      <c r="AF5565" s="1636"/>
      <c r="AG5565" s="1636"/>
      <c r="AH5565" s="1636"/>
      <c r="AI5565" s="1636"/>
      <c r="AJ5565" s="1636"/>
      <c r="AK5565" s="1636"/>
      <c r="AL5565" s="1636"/>
      <c r="AM5565" s="1636"/>
      <c r="AN5565" s="1636"/>
      <c r="AO5565" s="1636"/>
      <c r="AP5565" s="1636"/>
      <c r="AQ5565" s="1636"/>
      <c r="AR5565" s="1636"/>
      <c r="AS5565" s="1636"/>
      <c r="AT5565" s="1636"/>
      <c r="AU5565" s="1636"/>
      <c r="AV5565" s="1636"/>
      <c r="AW5565" s="1636"/>
      <c r="AX5565" s="1636"/>
      <c r="AY5565" s="1636"/>
      <c r="AZ5565" s="1636"/>
      <c r="BA5565" s="1636"/>
      <c r="BB5565" s="1636"/>
    </row>
    <row r="5566" spans="1:54" s="1637" customFormat="1">
      <c r="A5566" s="1636"/>
      <c r="B5566" s="1636"/>
      <c r="C5566" s="1636"/>
      <c r="D5566" s="1636"/>
      <c r="E5566" s="1636"/>
      <c r="F5566" s="1636"/>
      <c r="G5566" s="1636"/>
      <c r="H5566" s="1636"/>
      <c r="I5566" s="1636"/>
      <c r="J5566" s="1636"/>
      <c r="K5566" s="1636"/>
      <c r="L5566" s="1636"/>
      <c r="M5566" s="1636"/>
      <c r="N5566" s="1636"/>
      <c r="O5566" s="1636"/>
      <c r="P5566" s="1636"/>
      <c r="Q5566" s="1636"/>
      <c r="R5566" s="1636"/>
      <c r="S5566" s="1636"/>
      <c r="T5566" s="1636"/>
      <c r="U5566" s="1636"/>
      <c r="V5566" s="1636"/>
      <c r="W5566" s="1636"/>
      <c r="X5566" s="1636"/>
      <c r="Y5566" s="1636"/>
      <c r="Z5566" s="1636"/>
      <c r="AA5566" s="1636"/>
      <c r="AB5566" s="1636"/>
      <c r="AC5566" s="1636"/>
      <c r="AD5566" s="1636"/>
      <c r="AE5566" s="1636"/>
      <c r="AF5566" s="1636"/>
      <c r="AG5566" s="1636"/>
      <c r="AH5566" s="1636"/>
      <c r="AI5566" s="1636"/>
      <c r="AJ5566" s="1636"/>
      <c r="AK5566" s="1636"/>
      <c r="AL5566" s="1636"/>
      <c r="AM5566" s="1636"/>
      <c r="AN5566" s="1636"/>
      <c r="AO5566" s="1636"/>
      <c r="AP5566" s="1636"/>
      <c r="AQ5566" s="1636"/>
      <c r="AR5566" s="1636"/>
      <c r="AS5566" s="1636"/>
      <c r="AT5566" s="1636"/>
      <c r="AU5566" s="1636"/>
      <c r="AV5566" s="1636"/>
      <c r="AW5566" s="1636"/>
      <c r="AX5566" s="1636"/>
      <c r="AY5566" s="1636"/>
      <c r="AZ5566" s="1636"/>
      <c r="BA5566" s="1636"/>
      <c r="BB5566" s="1636"/>
    </row>
    <row r="5567" spans="1:54" s="1637" customFormat="1">
      <c r="A5567" s="1636"/>
      <c r="B5567" s="1636"/>
      <c r="C5567" s="1636"/>
      <c r="D5567" s="1636"/>
      <c r="E5567" s="1636"/>
      <c r="F5567" s="1636"/>
      <c r="G5567" s="1636"/>
      <c r="H5567" s="1636"/>
      <c r="I5567" s="1636"/>
      <c r="J5567" s="1636"/>
      <c r="K5567" s="1636"/>
      <c r="L5567" s="1636"/>
      <c r="M5567" s="1636"/>
      <c r="N5567" s="1636"/>
      <c r="O5567" s="1636"/>
      <c r="P5567" s="1636"/>
      <c r="Q5567" s="1636"/>
      <c r="R5567" s="1636"/>
      <c r="S5567" s="1636"/>
      <c r="T5567" s="1636"/>
      <c r="U5567" s="1636"/>
      <c r="V5567" s="1636"/>
      <c r="W5567" s="1636"/>
      <c r="X5567" s="1636"/>
      <c r="Y5567" s="1636"/>
      <c r="Z5567" s="1636"/>
      <c r="AA5567" s="1636"/>
      <c r="AB5567" s="1636"/>
      <c r="AC5567" s="1636"/>
      <c r="AD5567" s="1636"/>
      <c r="AE5567" s="1636"/>
      <c r="AF5567" s="1636"/>
      <c r="AG5567" s="1636"/>
      <c r="AH5567" s="1636"/>
      <c r="AI5567" s="1636"/>
      <c r="AJ5567" s="1636"/>
      <c r="AK5567" s="1636"/>
      <c r="AL5567" s="1636"/>
      <c r="AM5567" s="1636"/>
      <c r="AN5567" s="1636"/>
      <c r="AO5567" s="1636"/>
      <c r="AP5567" s="1636"/>
      <c r="AQ5567" s="1636"/>
      <c r="AR5567" s="1636"/>
      <c r="AS5567" s="1636"/>
      <c r="AT5567" s="1636"/>
      <c r="AU5567" s="1636"/>
      <c r="AV5567" s="1636"/>
      <c r="AW5567" s="1636"/>
      <c r="AX5567" s="1636"/>
      <c r="AY5567" s="1636"/>
      <c r="AZ5567" s="1636"/>
      <c r="BA5567" s="1636"/>
      <c r="BB5567" s="1636"/>
    </row>
    <row r="5568" spans="1:54" s="1637" customFormat="1">
      <c r="A5568" s="1636"/>
      <c r="B5568" s="1636"/>
      <c r="C5568" s="1636"/>
      <c r="D5568" s="1636"/>
      <c r="E5568" s="1636"/>
      <c r="F5568" s="1636"/>
      <c r="G5568" s="1636"/>
      <c r="H5568" s="1636"/>
      <c r="I5568" s="1636"/>
      <c r="J5568" s="1636"/>
      <c r="K5568" s="1636"/>
      <c r="L5568" s="1636"/>
      <c r="M5568" s="1636"/>
      <c r="N5568" s="1636"/>
      <c r="O5568" s="1636"/>
      <c r="P5568" s="1636"/>
      <c r="Q5568" s="1636"/>
      <c r="R5568" s="1636"/>
      <c r="S5568" s="1636"/>
      <c r="T5568" s="1636"/>
      <c r="U5568" s="1636"/>
      <c r="V5568" s="1636"/>
      <c r="W5568" s="1636"/>
      <c r="X5568" s="1636"/>
      <c r="Y5568" s="1636"/>
      <c r="Z5568" s="1636"/>
      <c r="AA5568" s="1636"/>
      <c r="AB5568" s="1636"/>
      <c r="AC5568" s="1636"/>
      <c r="AD5568" s="1636"/>
      <c r="AE5568" s="1636"/>
      <c r="AF5568" s="1636"/>
      <c r="AG5568" s="1636"/>
      <c r="AH5568" s="1636"/>
      <c r="AI5568" s="1636"/>
      <c r="AJ5568" s="1636"/>
      <c r="AK5568" s="1636"/>
      <c r="AL5568" s="1636"/>
      <c r="AM5568" s="1636"/>
      <c r="AN5568" s="1636"/>
      <c r="AO5568" s="1636"/>
      <c r="AP5568" s="1636"/>
      <c r="AQ5568" s="1636"/>
      <c r="AR5568" s="1636"/>
      <c r="AS5568" s="1636"/>
      <c r="AT5568" s="1636"/>
      <c r="AU5568" s="1636"/>
      <c r="AV5568" s="1636"/>
      <c r="AW5568" s="1636"/>
      <c r="AX5568" s="1636"/>
      <c r="AY5568" s="1636"/>
      <c r="AZ5568" s="1636"/>
      <c r="BA5568" s="1636"/>
      <c r="BB5568" s="1636"/>
    </row>
    <row r="5569" spans="1:54" s="1637" customFormat="1">
      <c r="A5569" s="1636"/>
      <c r="B5569" s="1636"/>
      <c r="C5569" s="1636"/>
      <c r="D5569" s="1636"/>
      <c r="E5569" s="1636"/>
      <c r="F5569" s="1636"/>
      <c r="G5569" s="1636"/>
      <c r="H5569" s="1636"/>
      <c r="I5569" s="1636"/>
      <c r="J5569" s="1636"/>
      <c r="K5569" s="1636"/>
      <c r="L5569" s="1636"/>
      <c r="M5569" s="1636"/>
      <c r="N5569" s="1636"/>
      <c r="O5569" s="1636"/>
      <c r="P5569" s="1636"/>
      <c r="Q5569" s="1636"/>
      <c r="R5569" s="1636"/>
      <c r="S5569" s="1636"/>
      <c r="T5569" s="1636"/>
      <c r="U5569" s="1636"/>
      <c r="V5569" s="1636"/>
      <c r="W5569" s="1636"/>
      <c r="X5569" s="1636"/>
      <c r="Y5569" s="1636"/>
      <c r="Z5569" s="1636"/>
      <c r="AA5569" s="1636"/>
      <c r="AB5569" s="1636"/>
      <c r="AC5569" s="1636"/>
      <c r="AD5569" s="1636"/>
      <c r="AE5569" s="1636"/>
      <c r="AF5569" s="1636"/>
      <c r="AG5569" s="1636"/>
      <c r="AH5569" s="1636"/>
      <c r="AI5569" s="1636"/>
      <c r="AJ5569" s="1636"/>
      <c r="AK5569" s="1636"/>
      <c r="AL5569" s="1636"/>
      <c r="AM5569" s="1636"/>
      <c r="AN5569" s="1636"/>
      <c r="AO5569" s="1636"/>
      <c r="AP5569" s="1636"/>
      <c r="AQ5569" s="1636"/>
      <c r="AR5569" s="1636"/>
      <c r="AS5569" s="1636"/>
      <c r="AT5569" s="1636"/>
      <c r="AU5569" s="1636"/>
      <c r="AV5569" s="1636"/>
      <c r="AW5569" s="1636"/>
      <c r="AX5569" s="1636"/>
      <c r="AY5569" s="1636"/>
      <c r="AZ5569" s="1636"/>
      <c r="BA5569" s="1636"/>
      <c r="BB5569" s="1636"/>
    </row>
    <row r="5570" spans="1:54" s="1637" customFormat="1">
      <c r="A5570" s="1636"/>
      <c r="B5570" s="1636"/>
      <c r="C5570" s="1636"/>
      <c r="D5570" s="1636"/>
      <c r="E5570" s="1636"/>
      <c r="F5570" s="1636"/>
      <c r="G5570" s="1636"/>
      <c r="H5570" s="1636"/>
      <c r="I5570" s="1636"/>
      <c r="J5570" s="1636"/>
      <c r="K5570" s="1636"/>
      <c r="L5570" s="1636"/>
      <c r="M5570" s="1636"/>
      <c r="N5570" s="1636"/>
      <c r="O5570" s="1636"/>
      <c r="P5570" s="1636"/>
      <c r="Q5570" s="1636"/>
      <c r="R5570" s="1636"/>
      <c r="S5570" s="1636"/>
      <c r="T5570" s="1636"/>
      <c r="U5570" s="1636"/>
      <c r="V5570" s="1636"/>
      <c r="W5570" s="1636"/>
      <c r="X5570" s="1636"/>
      <c r="Y5570" s="1636"/>
      <c r="Z5570" s="1636"/>
      <c r="AA5570" s="1636"/>
      <c r="AB5570" s="1636"/>
      <c r="AC5570" s="1636"/>
      <c r="AD5570" s="1636"/>
      <c r="AE5570" s="1636"/>
      <c r="AF5570" s="1636"/>
      <c r="AG5570" s="1636"/>
      <c r="AH5570" s="1636"/>
      <c r="AI5570" s="1636"/>
      <c r="AJ5570" s="1636"/>
      <c r="AK5570" s="1636"/>
      <c r="AL5570" s="1636"/>
      <c r="AM5570" s="1636"/>
      <c r="AN5570" s="1636"/>
      <c r="AO5570" s="1636"/>
      <c r="AP5570" s="1636"/>
      <c r="AQ5570" s="1636"/>
      <c r="AR5570" s="1636"/>
      <c r="AS5570" s="1636"/>
      <c r="AT5570" s="1636"/>
      <c r="AU5570" s="1636"/>
      <c r="AV5570" s="1636"/>
      <c r="AW5570" s="1636"/>
      <c r="AX5570" s="1636"/>
      <c r="AY5570" s="1636"/>
      <c r="AZ5570" s="1636"/>
      <c r="BA5570" s="1636"/>
      <c r="BB5570" s="1636"/>
    </row>
    <row r="5571" spans="1:54" s="1637" customFormat="1">
      <c r="A5571" s="1636"/>
      <c r="B5571" s="1636"/>
      <c r="C5571" s="1636"/>
      <c r="D5571" s="1636"/>
      <c r="E5571" s="1636"/>
      <c r="F5571" s="1636"/>
      <c r="G5571" s="1636"/>
      <c r="H5571" s="1636"/>
      <c r="I5571" s="1636"/>
      <c r="J5571" s="1636"/>
      <c r="K5571" s="1636"/>
      <c r="L5571" s="1636"/>
      <c r="M5571" s="1636"/>
      <c r="N5571" s="1636"/>
      <c r="O5571" s="1636"/>
      <c r="P5571" s="1636"/>
      <c r="Q5571" s="1636"/>
      <c r="R5571" s="1636"/>
      <c r="S5571" s="1636"/>
      <c r="T5571" s="1636"/>
      <c r="U5571" s="1636"/>
      <c r="V5571" s="1636"/>
      <c r="W5571" s="1636"/>
      <c r="X5571" s="1636"/>
      <c r="Y5571" s="1636"/>
      <c r="Z5571" s="1636"/>
      <c r="AA5571" s="1636"/>
      <c r="AB5571" s="1636"/>
      <c r="AC5571" s="1636"/>
      <c r="AD5571" s="1636"/>
      <c r="AE5571" s="1636"/>
      <c r="AF5571" s="1636"/>
      <c r="AG5571" s="1636"/>
      <c r="AH5571" s="1636"/>
      <c r="AI5571" s="1636"/>
      <c r="AJ5571" s="1636"/>
      <c r="AK5571" s="1636"/>
      <c r="AL5571" s="1636"/>
      <c r="AM5571" s="1636"/>
      <c r="AN5571" s="1636"/>
      <c r="AO5571" s="1636"/>
      <c r="AP5571" s="1636"/>
      <c r="AQ5571" s="1636"/>
      <c r="AR5571" s="1636"/>
      <c r="AS5571" s="1636"/>
      <c r="AT5571" s="1636"/>
      <c r="AU5571" s="1636"/>
      <c r="AV5571" s="1636"/>
      <c r="AW5571" s="1636"/>
      <c r="AX5571" s="1636"/>
      <c r="AY5571" s="1636"/>
      <c r="AZ5571" s="1636"/>
      <c r="BA5571" s="1636"/>
      <c r="BB5571" s="1636"/>
    </row>
    <row r="5572" spans="1:54" s="1637" customFormat="1">
      <c r="A5572" s="1636"/>
      <c r="B5572" s="1636"/>
      <c r="C5572" s="1636"/>
      <c r="D5572" s="1636"/>
      <c r="E5572" s="1636"/>
      <c r="F5572" s="1636"/>
      <c r="G5572" s="1636"/>
      <c r="H5572" s="1636"/>
      <c r="I5572" s="1636"/>
      <c r="J5572" s="1636"/>
      <c r="K5572" s="1636"/>
      <c r="L5572" s="1636"/>
      <c r="M5572" s="1636"/>
      <c r="N5572" s="1636"/>
      <c r="O5572" s="1636"/>
      <c r="P5572" s="1636"/>
      <c r="Q5572" s="1636"/>
      <c r="R5572" s="1636"/>
      <c r="S5572" s="1636"/>
      <c r="T5572" s="1636"/>
      <c r="U5572" s="1636"/>
      <c r="V5572" s="1636"/>
      <c r="W5572" s="1636"/>
      <c r="X5572" s="1636"/>
      <c r="Y5572" s="1636"/>
      <c r="Z5572" s="1636"/>
      <c r="AA5572" s="1636"/>
      <c r="AB5572" s="1636"/>
      <c r="AC5572" s="1636"/>
      <c r="AD5572" s="1636"/>
      <c r="AE5572" s="1636"/>
      <c r="AF5572" s="1636"/>
      <c r="AG5572" s="1636"/>
      <c r="AH5572" s="1636"/>
      <c r="AI5572" s="1636"/>
      <c r="AJ5572" s="1636"/>
      <c r="AK5572" s="1636"/>
      <c r="AL5572" s="1636"/>
      <c r="AM5572" s="1636"/>
      <c r="AN5572" s="1636"/>
      <c r="AO5572" s="1636"/>
      <c r="AP5572" s="1636"/>
      <c r="AQ5572" s="1636"/>
      <c r="AR5572" s="1636"/>
      <c r="AS5572" s="1636"/>
      <c r="AT5572" s="1636"/>
      <c r="AU5572" s="1636"/>
      <c r="AV5572" s="1636"/>
      <c r="AW5572" s="1636"/>
      <c r="AX5572" s="1636"/>
      <c r="AY5572" s="1636"/>
      <c r="AZ5572" s="1636"/>
      <c r="BA5572" s="1636"/>
      <c r="BB5572" s="1636"/>
    </row>
    <row r="5573" spans="1:54" s="1637" customFormat="1">
      <c r="A5573" s="1636"/>
      <c r="B5573" s="1636"/>
      <c r="C5573" s="1636"/>
      <c r="D5573" s="1636"/>
      <c r="E5573" s="1636"/>
      <c r="F5573" s="1636"/>
      <c r="G5573" s="1636"/>
      <c r="H5573" s="1636"/>
      <c r="I5573" s="1636"/>
      <c r="J5573" s="1636"/>
      <c r="K5573" s="1636"/>
      <c r="L5573" s="1636"/>
      <c r="M5573" s="1636"/>
      <c r="N5573" s="1636"/>
      <c r="O5573" s="1636"/>
      <c r="P5573" s="1636"/>
      <c r="Q5573" s="1636"/>
      <c r="R5573" s="1636"/>
      <c r="S5573" s="1636"/>
      <c r="T5573" s="1636"/>
      <c r="U5573" s="1636"/>
      <c r="V5573" s="1636"/>
      <c r="W5573" s="1636"/>
      <c r="X5573" s="1636"/>
      <c r="Y5573" s="1636"/>
      <c r="Z5573" s="1636"/>
      <c r="AA5573" s="1636"/>
      <c r="AB5573" s="1636"/>
      <c r="AC5573" s="1636"/>
      <c r="AD5573" s="1636"/>
      <c r="AE5573" s="1636"/>
      <c r="AF5573" s="1636"/>
      <c r="AG5573" s="1636"/>
      <c r="AH5573" s="1636"/>
      <c r="AI5573" s="1636"/>
      <c r="AJ5573" s="1636"/>
      <c r="AK5573" s="1636"/>
      <c r="AL5573" s="1636"/>
      <c r="AM5573" s="1636"/>
      <c r="AN5573" s="1636"/>
      <c r="AO5573" s="1636"/>
      <c r="AP5573" s="1636"/>
      <c r="AQ5573" s="1636"/>
      <c r="AR5573" s="1636"/>
      <c r="AS5573" s="1636"/>
      <c r="AT5573" s="1636"/>
      <c r="AU5573" s="1636"/>
      <c r="AV5573" s="1636"/>
      <c r="AW5573" s="1636"/>
      <c r="AX5573" s="1636"/>
      <c r="AY5573" s="1636"/>
      <c r="AZ5573" s="1636"/>
      <c r="BA5573" s="1636"/>
      <c r="BB5573" s="1636"/>
    </row>
    <row r="5574" spans="1:54" s="1637" customFormat="1">
      <c r="A5574" s="1636"/>
      <c r="B5574" s="1636"/>
      <c r="C5574" s="1636"/>
      <c r="D5574" s="1636"/>
      <c r="E5574" s="1636"/>
      <c r="F5574" s="1636"/>
      <c r="G5574" s="1636"/>
      <c r="H5574" s="1636"/>
      <c r="I5574" s="1636"/>
      <c r="J5574" s="1636"/>
      <c r="K5574" s="1636"/>
      <c r="L5574" s="1636"/>
      <c r="M5574" s="1636"/>
      <c r="N5574" s="1636"/>
      <c r="O5574" s="1636"/>
      <c r="P5574" s="1636"/>
      <c r="Q5574" s="1636"/>
      <c r="R5574" s="1636"/>
      <c r="S5574" s="1636"/>
      <c r="T5574" s="1636"/>
      <c r="U5574" s="1636"/>
      <c r="V5574" s="1636"/>
      <c r="W5574" s="1636"/>
      <c r="X5574" s="1636"/>
      <c r="Y5574" s="1636"/>
      <c r="Z5574" s="1636"/>
      <c r="AA5574" s="1636"/>
      <c r="AB5574" s="1636"/>
      <c r="AC5574" s="1636"/>
      <c r="AD5574" s="1636"/>
      <c r="AE5574" s="1636"/>
      <c r="AF5574" s="1636"/>
      <c r="AG5574" s="1636"/>
      <c r="AH5574" s="1636"/>
      <c r="AI5574" s="1636"/>
      <c r="AJ5574" s="1636"/>
      <c r="AK5574" s="1636"/>
      <c r="AL5574" s="1636"/>
      <c r="AM5574" s="1636"/>
      <c r="AN5574" s="1636"/>
      <c r="AO5574" s="1636"/>
      <c r="AP5574" s="1636"/>
      <c r="AQ5574" s="1636"/>
      <c r="AR5574" s="1636"/>
      <c r="AS5574" s="1636"/>
      <c r="AT5574" s="1636"/>
      <c r="AU5574" s="1636"/>
      <c r="AV5574" s="1636"/>
      <c r="AW5574" s="1636"/>
      <c r="AX5574" s="1636"/>
      <c r="AY5574" s="1636"/>
      <c r="AZ5574" s="1636"/>
      <c r="BA5574" s="1636"/>
      <c r="BB5574" s="1636"/>
    </row>
    <row r="5575" spans="1:54" s="1637" customFormat="1">
      <c r="A5575" s="1636"/>
      <c r="B5575" s="1636"/>
      <c r="C5575" s="1636"/>
      <c r="D5575" s="1636"/>
      <c r="E5575" s="1636"/>
      <c r="F5575" s="1636"/>
      <c r="G5575" s="1636"/>
      <c r="H5575" s="1636"/>
      <c r="I5575" s="1636"/>
      <c r="J5575" s="1636"/>
      <c r="K5575" s="1636"/>
      <c r="L5575" s="1636"/>
      <c r="M5575" s="1636"/>
      <c r="N5575" s="1636"/>
      <c r="O5575" s="1636"/>
      <c r="P5575" s="1636"/>
      <c r="Q5575" s="1636"/>
      <c r="R5575" s="1636"/>
      <c r="S5575" s="1636"/>
      <c r="T5575" s="1636"/>
      <c r="U5575" s="1636"/>
      <c r="V5575" s="1636"/>
      <c r="W5575" s="1636"/>
      <c r="X5575" s="1636"/>
      <c r="Y5575" s="1636"/>
      <c r="Z5575" s="1636"/>
      <c r="AA5575" s="1636"/>
      <c r="AB5575" s="1636"/>
      <c r="AC5575" s="1636"/>
      <c r="AD5575" s="1636"/>
      <c r="AE5575" s="1636"/>
      <c r="AF5575" s="1636"/>
      <c r="AG5575" s="1636"/>
      <c r="AH5575" s="1636"/>
      <c r="AI5575" s="1636"/>
      <c r="AJ5575" s="1636"/>
      <c r="AK5575" s="1636"/>
      <c r="AL5575" s="1636"/>
      <c r="AM5575" s="1636"/>
      <c r="AN5575" s="1636"/>
      <c r="AO5575" s="1636"/>
      <c r="AP5575" s="1636"/>
      <c r="AQ5575" s="1636"/>
      <c r="AR5575" s="1636"/>
      <c r="AS5575" s="1636"/>
      <c r="AT5575" s="1636"/>
      <c r="AU5575" s="1636"/>
      <c r="AV5575" s="1636"/>
      <c r="AW5575" s="1636"/>
      <c r="AX5575" s="1636"/>
      <c r="AY5575" s="1636"/>
      <c r="AZ5575" s="1636"/>
      <c r="BA5575" s="1636"/>
      <c r="BB5575" s="1636"/>
    </row>
    <row r="5576" spans="1:54" s="1637" customFormat="1">
      <c r="A5576" s="1636"/>
      <c r="B5576" s="1636"/>
      <c r="C5576" s="1636"/>
      <c r="D5576" s="1636"/>
      <c r="E5576" s="1636"/>
      <c r="F5576" s="1636"/>
      <c r="G5576" s="1636"/>
      <c r="H5576" s="1636"/>
      <c r="I5576" s="1636"/>
      <c r="J5576" s="1636"/>
      <c r="K5576" s="1636"/>
      <c r="L5576" s="1636"/>
      <c r="M5576" s="1636"/>
      <c r="N5576" s="1636"/>
      <c r="O5576" s="1636"/>
      <c r="P5576" s="1636"/>
      <c r="Q5576" s="1636"/>
      <c r="R5576" s="1636"/>
      <c r="S5576" s="1636"/>
      <c r="T5576" s="1636"/>
      <c r="U5576" s="1636"/>
      <c r="V5576" s="1636"/>
      <c r="W5576" s="1636"/>
      <c r="X5576" s="1636"/>
      <c r="Y5576" s="1636"/>
      <c r="Z5576" s="1636"/>
      <c r="AA5576" s="1636"/>
      <c r="AB5576" s="1636"/>
      <c r="AC5576" s="1636"/>
      <c r="AD5576" s="1636"/>
      <c r="AE5576" s="1636"/>
      <c r="AF5576" s="1636"/>
      <c r="AG5576" s="1636"/>
      <c r="AH5576" s="1636"/>
      <c r="AI5576" s="1636"/>
      <c r="AJ5576" s="1636"/>
      <c r="AK5576" s="1636"/>
      <c r="AL5576" s="1636"/>
      <c r="AM5576" s="1636"/>
      <c r="AN5576" s="1636"/>
      <c r="AO5576" s="1636"/>
      <c r="AP5576" s="1636"/>
      <c r="AQ5576" s="1636"/>
      <c r="AR5576" s="1636"/>
      <c r="AS5576" s="1636"/>
      <c r="AT5576" s="1636"/>
      <c r="AU5576" s="1636"/>
      <c r="AV5576" s="1636"/>
      <c r="AW5576" s="1636"/>
      <c r="AX5576" s="1636"/>
      <c r="AY5576" s="1636"/>
      <c r="AZ5576" s="1636"/>
      <c r="BA5576" s="1636"/>
      <c r="BB5576" s="1636"/>
    </row>
    <row r="5577" spans="1:54" s="1637" customFormat="1">
      <c r="A5577" s="1636"/>
      <c r="B5577" s="1636"/>
      <c r="C5577" s="1636"/>
      <c r="D5577" s="1636"/>
      <c r="E5577" s="1636"/>
      <c r="F5577" s="1636"/>
      <c r="G5577" s="1636"/>
      <c r="H5577" s="1636"/>
      <c r="I5577" s="1636"/>
      <c r="J5577" s="1636"/>
      <c r="K5577" s="1636"/>
      <c r="L5577" s="1636"/>
      <c r="M5577" s="1636"/>
      <c r="N5577" s="1636"/>
      <c r="O5577" s="1636"/>
      <c r="P5577" s="1636"/>
      <c r="Q5577" s="1636"/>
      <c r="R5577" s="1636"/>
      <c r="S5577" s="1636"/>
      <c r="T5577" s="1636"/>
      <c r="U5577" s="1636"/>
      <c r="V5577" s="1636"/>
      <c r="W5577" s="1636"/>
      <c r="X5577" s="1636"/>
      <c r="Y5577" s="1636"/>
      <c r="Z5577" s="1636"/>
      <c r="AA5577" s="1636"/>
      <c r="AB5577" s="1636"/>
      <c r="AC5577" s="1636"/>
      <c r="AD5577" s="1636"/>
      <c r="AE5577" s="1636"/>
      <c r="AF5577" s="1636"/>
      <c r="AG5577" s="1636"/>
      <c r="AH5577" s="1636"/>
      <c r="AI5577" s="1636"/>
      <c r="AJ5577" s="1636"/>
      <c r="AK5577" s="1636"/>
      <c r="AL5577" s="1636"/>
      <c r="AM5577" s="1636"/>
      <c r="AN5577" s="1636"/>
      <c r="AO5577" s="1636"/>
      <c r="AP5577" s="1636"/>
      <c r="AQ5577" s="1636"/>
      <c r="AR5577" s="1636"/>
      <c r="AS5577" s="1636"/>
      <c r="AT5577" s="1636"/>
      <c r="AU5577" s="1636"/>
      <c r="AV5577" s="1636"/>
      <c r="AW5577" s="1636"/>
      <c r="AX5577" s="1636"/>
      <c r="AY5577" s="1636"/>
      <c r="AZ5577" s="1636"/>
      <c r="BA5577" s="1636"/>
      <c r="BB5577" s="1636"/>
    </row>
    <row r="5578" spans="1:54" s="1637" customFormat="1">
      <c r="A5578" s="1636"/>
      <c r="B5578" s="1636"/>
      <c r="C5578" s="1636"/>
      <c r="D5578" s="1636"/>
      <c r="E5578" s="1636"/>
      <c r="F5578" s="1636"/>
      <c r="G5578" s="1636"/>
      <c r="H5578" s="1636"/>
      <c r="I5578" s="1636"/>
      <c r="J5578" s="1636"/>
      <c r="K5578" s="1636"/>
      <c r="L5578" s="1636"/>
      <c r="M5578" s="1636"/>
      <c r="N5578" s="1636"/>
      <c r="O5578" s="1636"/>
      <c r="P5578" s="1636"/>
      <c r="Q5578" s="1636"/>
      <c r="R5578" s="1636"/>
      <c r="S5578" s="1636"/>
      <c r="T5578" s="1636"/>
      <c r="U5578" s="1636"/>
      <c r="V5578" s="1636"/>
      <c r="W5578" s="1636"/>
      <c r="X5578" s="1636"/>
      <c r="Y5578" s="1636"/>
      <c r="Z5578" s="1636"/>
      <c r="AA5578" s="1636"/>
      <c r="AB5578" s="1636"/>
      <c r="AC5578" s="1636"/>
      <c r="AD5578" s="1636"/>
      <c r="AE5578" s="1636"/>
      <c r="AF5578" s="1636"/>
      <c r="AG5578" s="1636"/>
      <c r="AH5578" s="1636"/>
      <c r="AI5578" s="1636"/>
      <c r="AJ5578" s="1636"/>
      <c r="AK5578" s="1636"/>
      <c r="AL5578" s="1636"/>
      <c r="AM5578" s="1636"/>
      <c r="AN5578" s="1636"/>
      <c r="AO5578" s="1636"/>
      <c r="AP5578" s="1636"/>
      <c r="AQ5578" s="1636"/>
      <c r="AR5578" s="1636"/>
      <c r="AS5578" s="1636"/>
      <c r="AT5578" s="1636"/>
      <c r="AU5578" s="1636"/>
      <c r="AV5578" s="1636"/>
      <c r="AW5578" s="1636"/>
      <c r="AX5578" s="1636"/>
      <c r="AY5578" s="1636"/>
      <c r="AZ5578" s="1636"/>
      <c r="BA5578" s="1636"/>
      <c r="BB5578" s="1636"/>
    </row>
    <row r="5579" spans="1:54" s="1637" customFormat="1">
      <c r="A5579" s="1636"/>
      <c r="B5579" s="1636"/>
      <c r="C5579" s="1636"/>
      <c r="D5579" s="1636"/>
      <c r="E5579" s="1636"/>
      <c r="F5579" s="1636"/>
      <c r="G5579" s="1636"/>
      <c r="H5579" s="1636"/>
      <c r="I5579" s="1636"/>
      <c r="J5579" s="1636"/>
      <c r="K5579" s="1636"/>
      <c r="L5579" s="1636"/>
      <c r="M5579" s="1636"/>
      <c r="N5579" s="1636"/>
      <c r="O5579" s="1636"/>
      <c r="P5579" s="1636"/>
      <c r="Q5579" s="1636"/>
      <c r="R5579" s="1636"/>
      <c r="S5579" s="1636"/>
      <c r="T5579" s="1636"/>
      <c r="U5579" s="1636"/>
      <c r="V5579" s="1636"/>
      <c r="W5579" s="1636"/>
      <c r="X5579" s="1636"/>
      <c r="Y5579" s="1636"/>
      <c r="Z5579" s="1636"/>
      <c r="AA5579" s="1636"/>
      <c r="AB5579" s="1636"/>
      <c r="AC5579" s="1636"/>
      <c r="AD5579" s="1636"/>
      <c r="AE5579" s="1636"/>
      <c r="AF5579" s="1636"/>
      <c r="AG5579" s="1636"/>
      <c r="AH5579" s="1636"/>
      <c r="AI5579" s="1636"/>
      <c r="AJ5579" s="1636"/>
      <c r="AK5579" s="1636"/>
      <c r="AL5579" s="1636"/>
      <c r="AM5579" s="1636"/>
      <c r="AN5579" s="1636"/>
      <c r="AO5579" s="1636"/>
      <c r="AP5579" s="1636"/>
      <c r="AQ5579" s="1636"/>
      <c r="AR5579" s="1636"/>
      <c r="AS5579" s="1636"/>
      <c r="AT5579" s="1636"/>
      <c r="AU5579" s="1636"/>
      <c r="AV5579" s="1636"/>
      <c r="AW5579" s="1636"/>
      <c r="AX5579" s="1636"/>
      <c r="AY5579" s="1636"/>
      <c r="AZ5579" s="1636"/>
      <c r="BA5579" s="1636"/>
      <c r="BB5579" s="1636"/>
    </row>
    <row r="5580" spans="1:54" s="1637" customFormat="1">
      <c r="A5580" s="1636"/>
      <c r="B5580" s="1636"/>
      <c r="C5580" s="1636"/>
      <c r="D5580" s="1636"/>
      <c r="E5580" s="1636"/>
      <c r="F5580" s="1636"/>
      <c r="G5580" s="1636"/>
      <c r="H5580" s="1636"/>
      <c r="I5580" s="1636"/>
      <c r="J5580" s="1636"/>
      <c r="K5580" s="1636"/>
      <c r="L5580" s="1636"/>
      <c r="M5580" s="1636"/>
      <c r="N5580" s="1636"/>
      <c r="O5580" s="1636"/>
      <c r="P5580" s="1636"/>
      <c r="Q5580" s="1636"/>
      <c r="R5580" s="1636"/>
      <c r="S5580" s="1636"/>
      <c r="T5580" s="1636"/>
      <c r="U5580" s="1636"/>
      <c r="V5580" s="1636"/>
      <c r="W5580" s="1636"/>
      <c r="X5580" s="1636"/>
      <c r="Y5580" s="1636"/>
      <c r="Z5580" s="1636"/>
      <c r="AA5580" s="1636"/>
      <c r="AB5580" s="1636"/>
      <c r="AC5580" s="1636"/>
      <c r="AD5580" s="1636"/>
      <c r="AE5580" s="1636"/>
      <c r="AF5580" s="1636"/>
      <c r="AG5580" s="1636"/>
      <c r="AH5580" s="1636"/>
      <c r="AI5580" s="1636"/>
      <c r="AJ5580" s="1636"/>
      <c r="AK5580" s="1636"/>
      <c r="AL5580" s="1636"/>
      <c r="AM5580" s="1636"/>
      <c r="AN5580" s="1636"/>
      <c r="AO5580" s="1636"/>
      <c r="AP5580" s="1636"/>
      <c r="AQ5580" s="1636"/>
      <c r="AR5580" s="1636"/>
      <c r="AS5580" s="1636"/>
      <c r="AT5580" s="1636"/>
      <c r="AU5580" s="1636"/>
      <c r="AV5580" s="1636"/>
      <c r="AW5580" s="1636"/>
      <c r="AX5580" s="1636"/>
      <c r="AY5580" s="1636"/>
      <c r="AZ5580" s="1636"/>
      <c r="BA5580" s="1636"/>
      <c r="BB5580" s="1636"/>
    </row>
    <row r="5581" spans="1:54" s="1637" customFormat="1">
      <c r="A5581" s="1636"/>
      <c r="B5581" s="1636"/>
      <c r="C5581" s="1636"/>
      <c r="D5581" s="1636"/>
      <c r="E5581" s="1636"/>
      <c r="F5581" s="1636"/>
      <c r="G5581" s="1636"/>
      <c r="H5581" s="1636"/>
      <c r="I5581" s="1636"/>
      <c r="J5581" s="1636"/>
      <c r="K5581" s="1636"/>
      <c r="L5581" s="1636"/>
      <c r="M5581" s="1636"/>
      <c r="N5581" s="1636"/>
      <c r="O5581" s="1636"/>
      <c r="P5581" s="1636"/>
      <c r="Q5581" s="1636"/>
      <c r="R5581" s="1636"/>
      <c r="S5581" s="1636"/>
      <c r="T5581" s="1636"/>
      <c r="U5581" s="1636"/>
      <c r="V5581" s="1636"/>
      <c r="W5581" s="1636"/>
      <c r="X5581" s="1636"/>
      <c r="Y5581" s="1636"/>
      <c r="Z5581" s="1636"/>
      <c r="AA5581" s="1636"/>
      <c r="AB5581" s="1636"/>
      <c r="AC5581" s="1636"/>
      <c r="AD5581" s="1636"/>
      <c r="AE5581" s="1636"/>
      <c r="AF5581" s="1636"/>
      <c r="AG5581" s="1636"/>
      <c r="AH5581" s="1636"/>
      <c r="AI5581" s="1636"/>
      <c r="AJ5581" s="1636"/>
      <c r="AK5581" s="1636"/>
      <c r="AL5581" s="1636"/>
      <c r="AM5581" s="1636"/>
      <c r="AN5581" s="1636"/>
      <c r="AO5581" s="1636"/>
      <c r="AP5581" s="1636"/>
      <c r="AQ5581" s="1636"/>
      <c r="AR5581" s="1636"/>
      <c r="AS5581" s="1636"/>
      <c r="AT5581" s="1636"/>
      <c r="AU5581" s="1636"/>
      <c r="AV5581" s="1636"/>
      <c r="AW5581" s="1636"/>
      <c r="AX5581" s="1636"/>
      <c r="AY5581" s="1636"/>
      <c r="AZ5581" s="1636"/>
      <c r="BA5581" s="1636"/>
      <c r="BB5581" s="1636"/>
    </row>
    <row r="5582" spans="1:54" s="1637" customFormat="1">
      <c r="A5582" s="1636"/>
      <c r="B5582" s="1636"/>
      <c r="C5582" s="1636"/>
      <c r="D5582" s="1636"/>
      <c r="E5582" s="1636"/>
      <c r="F5582" s="1636"/>
      <c r="G5582" s="1636"/>
      <c r="H5582" s="1636"/>
      <c r="I5582" s="1636"/>
      <c r="J5582" s="1636"/>
      <c r="K5582" s="1636"/>
      <c r="L5582" s="1636"/>
      <c r="M5582" s="1636"/>
      <c r="N5582" s="1636"/>
      <c r="O5582" s="1636"/>
      <c r="P5582" s="1636"/>
      <c r="Q5582" s="1636"/>
      <c r="R5582" s="1636"/>
      <c r="S5582" s="1636"/>
      <c r="T5582" s="1636"/>
      <c r="U5582" s="1636"/>
      <c r="V5582" s="1636"/>
      <c r="W5582" s="1636"/>
      <c r="X5582" s="1636"/>
      <c r="Y5582" s="1636"/>
      <c r="Z5582" s="1636"/>
      <c r="AA5582" s="1636"/>
      <c r="AB5582" s="1636"/>
      <c r="AC5582" s="1636"/>
      <c r="AD5582" s="1636"/>
      <c r="AE5582" s="1636"/>
      <c r="AF5582" s="1636"/>
      <c r="AG5582" s="1636"/>
      <c r="AH5582" s="1636"/>
      <c r="AI5582" s="1636"/>
      <c r="AJ5582" s="1636"/>
      <c r="AK5582" s="1636"/>
      <c r="AL5582" s="1636"/>
      <c r="AM5582" s="1636"/>
      <c r="AN5582" s="1636"/>
      <c r="AO5582" s="1636"/>
      <c r="AP5582" s="1636"/>
      <c r="AQ5582" s="1636"/>
      <c r="AR5582" s="1636"/>
      <c r="AS5582" s="1636"/>
      <c r="AT5582" s="1636"/>
      <c r="AU5582" s="1636"/>
      <c r="AV5582" s="1636"/>
      <c r="AW5582" s="1636"/>
      <c r="AX5582" s="1636"/>
      <c r="AY5582" s="1636"/>
      <c r="AZ5582" s="1636"/>
      <c r="BA5582" s="1636"/>
      <c r="BB5582" s="1636"/>
    </row>
    <row r="5583" spans="1:54" s="1637" customFormat="1">
      <c r="A5583" s="1636"/>
      <c r="B5583" s="1636"/>
      <c r="C5583" s="1636"/>
      <c r="D5583" s="1636"/>
      <c r="E5583" s="1636"/>
      <c r="F5583" s="1636"/>
      <c r="G5583" s="1636"/>
      <c r="H5583" s="1636"/>
      <c r="I5583" s="1636"/>
      <c r="J5583" s="1636"/>
      <c r="K5583" s="1636"/>
      <c r="L5583" s="1636"/>
      <c r="M5583" s="1636"/>
      <c r="N5583" s="1636"/>
      <c r="O5583" s="1636"/>
      <c r="P5583" s="1636"/>
      <c r="Q5583" s="1636"/>
      <c r="R5583" s="1636"/>
      <c r="S5583" s="1636"/>
      <c r="T5583" s="1636"/>
      <c r="U5583" s="1636"/>
      <c r="V5583" s="1636"/>
      <c r="W5583" s="1636"/>
      <c r="X5583" s="1636"/>
      <c r="Y5583" s="1636"/>
      <c r="Z5583" s="1636"/>
      <c r="AA5583" s="1636"/>
      <c r="AB5583" s="1636"/>
      <c r="AC5583" s="1636"/>
      <c r="AD5583" s="1636"/>
      <c r="AE5583" s="1636"/>
      <c r="AF5583" s="1636"/>
      <c r="AG5583" s="1636"/>
      <c r="AH5583" s="1636"/>
      <c r="AI5583" s="1636"/>
      <c r="AJ5583" s="1636"/>
      <c r="AK5583" s="1636"/>
      <c r="AL5583" s="1636"/>
      <c r="AM5583" s="1636"/>
      <c r="AN5583" s="1636"/>
      <c r="AO5583" s="1636"/>
      <c r="AP5583" s="1636"/>
      <c r="AQ5583" s="1636"/>
      <c r="AR5583" s="1636"/>
      <c r="AS5583" s="1636"/>
      <c r="AT5583" s="1636"/>
      <c r="AU5583" s="1636"/>
      <c r="AV5583" s="1636"/>
      <c r="AW5583" s="1636"/>
      <c r="AX5583" s="1636"/>
      <c r="AY5583" s="1636"/>
      <c r="AZ5583" s="1636"/>
      <c r="BA5583" s="1636"/>
      <c r="BB5583" s="1636"/>
    </row>
    <row r="5584" spans="1:54" s="1637" customFormat="1">
      <c r="A5584" s="1636"/>
      <c r="B5584" s="1636"/>
      <c r="C5584" s="1636"/>
      <c r="D5584" s="1636"/>
      <c r="E5584" s="1636"/>
      <c r="F5584" s="1636"/>
      <c r="G5584" s="1636"/>
      <c r="H5584" s="1636"/>
      <c r="I5584" s="1636"/>
      <c r="J5584" s="1636"/>
      <c r="K5584" s="1636"/>
      <c r="L5584" s="1636"/>
      <c r="M5584" s="1636"/>
      <c r="N5584" s="1636"/>
      <c r="O5584" s="1636"/>
      <c r="P5584" s="1636"/>
      <c r="Q5584" s="1636"/>
      <c r="R5584" s="1636"/>
      <c r="S5584" s="1636"/>
      <c r="T5584" s="1636"/>
      <c r="U5584" s="1636"/>
      <c r="V5584" s="1636"/>
      <c r="W5584" s="1636"/>
      <c r="X5584" s="1636"/>
      <c r="Y5584" s="1636"/>
      <c r="Z5584" s="1636"/>
      <c r="AA5584" s="1636"/>
      <c r="AB5584" s="1636"/>
      <c r="AC5584" s="1636"/>
      <c r="AD5584" s="1636"/>
      <c r="AE5584" s="1636"/>
      <c r="AF5584" s="1636"/>
      <c r="AG5584" s="1636"/>
      <c r="AH5584" s="1636"/>
      <c r="AI5584" s="1636"/>
      <c r="AJ5584" s="1636"/>
      <c r="AK5584" s="1636"/>
      <c r="AL5584" s="1636"/>
      <c r="AM5584" s="1636"/>
      <c r="AN5584" s="1636"/>
      <c r="AO5584" s="1636"/>
      <c r="AP5584" s="1636"/>
      <c r="AQ5584" s="1636"/>
      <c r="AR5584" s="1636"/>
      <c r="AS5584" s="1636"/>
      <c r="AT5584" s="1636"/>
      <c r="AU5584" s="1636"/>
      <c r="AV5584" s="1636"/>
      <c r="AW5584" s="1636"/>
      <c r="AX5584" s="1636"/>
      <c r="AY5584" s="1636"/>
      <c r="AZ5584" s="1636"/>
      <c r="BA5584" s="1636"/>
      <c r="BB5584" s="1636"/>
    </row>
    <row r="5585" spans="1:54" s="1637" customFormat="1">
      <c r="A5585" s="1636"/>
      <c r="B5585" s="1636"/>
      <c r="C5585" s="1636"/>
      <c r="D5585" s="1636"/>
      <c r="E5585" s="1636"/>
      <c r="F5585" s="1636"/>
      <c r="G5585" s="1636"/>
      <c r="H5585" s="1636"/>
      <c r="I5585" s="1636"/>
      <c r="J5585" s="1636"/>
      <c r="K5585" s="1636"/>
      <c r="L5585" s="1636"/>
      <c r="M5585" s="1636"/>
      <c r="N5585" s="1636"/>
      <c r="O5585" s="1636"/>
      <c r="P5585" s="1636"/>
      <c r="Q5585" s="1636"/>
      <c r="R5585" s="1636"/>
      <c r="S5585" s="1636"/>
      <c r="T5585" s="1636"/>
      <c r="U5585" s="1636"/>
      <c r="V5585" s="1636"/>
      <c r="W5585" s="1636"/>
      <c r="X5585" s="1636"/>
      <c r="Y5585" s="1636"/>
      <c r="Z5585" s="1636"/>
      <c r="AA5585" s="1636"/>
      <c r="AB5585" s="1636"/>
      <c r="AC5585" s="1636"/>
      <c r="AD5585" s="1636"/>
      <c r="AE5585" s="1636"/>
      <c r="AF5585" s="1636"/>
      <c r="AG5585" s="1636"/>
      <c r="AH5585" s="1636"/>
      <c r="AI5585" s="1636"/>
      <c r="AJ5585" s="1636"/>
      <c r="AK5585" s="1636"/>
      <c r="AL5585" s="1636"/>
      <c r="AM5585" s="1636"/>
      <c r="AN5585" s="1636"/>
      <c r="AO5585" s="1636"/>
      <c r="AP5585" s="1636"/>
      <c r="AQ5585" s="1636"/>
      <c r="AR5585" s="1636"/>
      <c r="AS5585" s="1636"/>
      <c r="AT5585" s="1636"/>
      <c r="AU5585" s="1636"/>
      <c r="AV5585" s="1636"/>
      <c r="AW5585" s="1636"/>
      <c r="AX5585" s="1636"/>
      <c r="AY5585" s="1636"/>
      <c r="AZ5585" s="1636"/>
      <c r="BA5585" s="1636"/>
      <c r="BB5585" s="1636"/>
    </row>
    <row r="5586" spans="1:54" s="1637" customFormat="1">
      <c r="A5586" s="1636"/>
      <c r="B5586" s="1636"/>
      <c r="C5586" s="1636"/>
      <c r="D5586" s="1636"/>
      <c r="E5586" s="1636"/>
      <c r="F5586" s="1636"/>
      <c r="G5586" s="1636"/>
      <c r="H5586" s="1636"/>
      <c r="I5586" s="1636"/>
      <c r="J5586" s="1636"/>
      <c r="K5586" s="1636"/>
      <c r="L5586" s="1636"/>
      <c r="M5586" s="1636"/>
      <c r="N5586" s="1636"/>
      <c r="O5586" s="1636"/>
      <c r="P5586" s="1636"/>
      <c r="Q5586" s="1636"/>
      <c r="R5586" s="1636"/>
      <c r="S5586" s="1636"/>
      <c r="T5586" s="1636"/>
      <c r="U5586" s="1636"/>
      <c r="V5586" s="1636"/>
      <c r="W5586" s="1636"/>
      <c r="X5586" s="1636"/>
      <c r="Y5586" s="1636"/>
      <c r="Z5586" s="1636"/>
      <c r="AA5586" s="1636"/>
      <c r="AB5586" s="1636"/>
      <c r="AC5586" s="1636"/>
      <c r="AD5586" s="1636"/>
      <c r="AE5586" s="1636"/>
      <c r="AF5586" s="1636"/>
      <c r="AG5586" s="1636"/>
      <c r="AH5586" s="1636"/>
      <c r="AI5586" s="1636"/>
      <c r="AJ5586" s="1636"/>
      <c r="AK5586" s="1636"/>
      <c r="AL5586" s="1636"/>
      <c r="AM5586" s="1636"/>
      <c r="AN5586" s="1636"/>
      <c r="AO5586" s="1636"/>
      <c r="AP5586" s="1636"/>
      <c r="AQ5586" s="1636"/>
      <c r="AR5586" s="1636"/>
      <c r="AS5586" s="1636"/>
      <c r="AT5586" s="1636"/>
      <c r="AU5586" s="1636"/>
      <c r="AV5586" s="1636"/>
      <c r="AW5586" s="1636"/>
      <c r="AX5586" s="1636"/>
      <c r="AY5586" s="1636"/>
      <c r="AZ5586" s="1636"/>
      <c r="BA5586" s="1636"/>
      <c r="BB5586" s="1636"/>
    </row>
    <row r="5587" spans="1:54" s="1637" customFormat="1">
      <c r="A5587" s="1636"/>
      <c r="B5587" s="1636"/>
      <c r="C5587" s="1636"/>
      <c r="D5587" s="1636"/>
      <c r="E5587" s="1636"/>
      <c r="F5587" s="1636"/>
      <c r="G5587" s="1636"/>
      <c r="H5587" s="1636"/>
      <c r="I5587" s="1636"/>
      <c r="J5587" s="1636"/>
      <c r="K5587" s="1636"/>
      <c r="L5587" s="1636"/>
      <c r="M5587" s="1636"/>
      <c r="N5587" s="1636"/>
      <c r="O5587" s="1636"/>
      <c r="P5587" s="1636"/>
      <c r="Q5587" s="1636"/>
      <c r="R5587" s="1636"/>
      <c r="S5587" s="1636"/>
      <c r="T5587" s="1636"/>
      <c r="U5587" s="1636"/>
      <c r="V5587" s="1636"/>
      <c r="W5587" s="1636"/>
      <c r="X5587" s="1636"/>
      <c r="Y5587" s="1636"/>
      <c r="Z5587" s="1636"/>
      <c r="AA5587" s="1636"/>
      <c r="AB5587" s="1636"/>
      <c r="AC5587" s="1636"/>
      <c r="AD5587" s="1636"/>
      <c r="AE5587" s="1636"/>
      <c r="AF5587" s="1636"/>
      <c r="AG5587" s="1636"/>
      <c r="AH5587" s="1636"/>
      <c r="AI5587" s="1636"/>
      <c r="AJ5587" s="1636"/>
      <c r="AK5587" s="1636"/>
      <c r="AL5587" s="1636"/>
      <c r="AM5587" s="1636"/>
      <c r="AN5587" s="1636"/>
      <c r="AO5587" s="1636"/>
      <c r="AP5587" s="1636"/>
      <c r="AQ5587" s="1636"/>
      <c r="AR5587" s="1636"/>
      <c r="AS5587" s="1636"/>
      <c r="AT5587" s="1636"/>
      <c r="AU5587" s="1636"/>
      <c r="AV5587" s="1636"/>
      <c r="AW5587" s="1636"/>
      <c r="AX5587" s="1636"/>
      <c r="AY5587" s="1636"/>
      <c r="AZ5587" s="1636"/>
      <c r="BA5587" s="1636"/>
      <c r="BB5587" s="1636"/>
    </row>
    <row r="5588" spans="1:54" s="1637" customFormat="1">
      <c r="A5588" s="1636"/>
      <c r="B5588" s="1636"/>
      <c r="C5588" s="1636"/>
      <c r="D5588" s="1636"/>
      <c r="E5588" s="1636"/>
      <c r="F5588" s="1636"/>
      <c r="G5588" s="1636"/>
      <c r="H5588" s="1636"/>
      <c r="I5588" s="1636"/>
      <c r="J5588" s="1636"/>
      <c r="K5588" s="1636"/>
      <c r="L5588" s="1636"/>
      <c r="M5588" s="1636"/>
      <c r="N5588" s="1636"/>
      <c r="O5588" s="1636"/>
      <c r="P5588" s="1636"/>
      <c r="Q5588" s="1636"/>
      <c r="R5588" s="1636"/>
      <c r="S5588" s="1636"/>
      <c r="T5588" s="1636"/>
      <c r="U5588" s="1636"/>
      <c r="V5588" s="1636"/>
      <c r="W5588" s="1636"/>
      <c r="X5588" s="1636"/>
      <c r="Y5588" s="1636"/>
      <c r="Z5588" s="1636"/>
      <c r="AA5588" s="1636"/>
      <c r="AB5588" s="1636"/>
      <c r="AC5588" s="1636"/>
      <c r="AD5588" s="1636"/>
      <c r="AE5588" s="1636"/>
      <c r="AF5588" s="1636"/>
      <c r="AG5588" s="1636"/>
      <c r="AH5588" s="1636"/>
      <c r="AI5588" s="1636"/>
      <c r="AJ5588" s="1636"/>
      <c r="AK5588" s="1636"/>
      <c r="AL5588" s="1636"/>
      <c r="AM5588" s="1636"/>
      <c r="AN5588" s="1636"/>
      <c r="AO5588" s="1636"/>
      <c r="AP5588" s="1636"/>
      <c r="AQ5588" s="1636"/>
      <c r="AR5588" s="1636"/>
      <c r="AS5588" s="1636"/>
      <c r="AT5588" s="1636"/>
      <c r="AU5588" s="1636"/>
      <c r="AV5588" s="1636"/>
      <c r="AW5588" s="1636"/>
      <c r="AX5588" s="1636"/>
      <c r="AY5588" s="1636"/>
      <c r="AZ5588" s="1636"/>
      <c r="BA5588" s="1636"/>
      <c r="BB5588" s="1636"/>
    </row>
    <row r="5589" spans="1:54" s="1637" customFormat="1">
      <c r="A5589" s="1636"/>
      <c r="B5589" s="1636"/>
      <c r="C5589" s="1636"/>
      <c r="D5589" s="1636"/>
      <c r="E5589" s="1636"/>
      <c r="F5589" s="1636"/>
      <c r="G5589" s="1636"/>
      <c r="H5589" s="1636"/>
      <c r="I5589" s="1636"/>
      <c r="J5589" s="1636"/>
      <c r="K5589" s="1636"/>
      <c r="L5589" s="1636"/>
      <c r="M5589" s="1636"/>
      <c r="N5589" s="1636"/>
      <c r="O5589" s="1636"/>
      <c r="P5589" s="1636"/>
      <c r="Q5589" s="1636"/>
      <c r="R5589" s="1636"/>
      <c r="S5589" s="1636"/>
      <c r="T5589" s="1636"/>
      <c r="U5589" s="1636"/>
      <c r="V5589" s="1636"/>
      <c r="W5589" s="1636"/>
      <c r="X5589" s="1636"/>
      <c r="Y5589" s="1636"/>
      <c r="Z5589" s="1636"/>
      <c r="AA5589" s="1636"/>
      <c r="AB5589" s="1636"/>
      <c r="AC5589" s="1636"/>
      <c r="AD5589" s="1636"/>
      <c r="AE5589" s="1636"/>
      <c r="AF5589" s="1636"/>
      <c r="AG5589" s="1636"/>
      <c r="AH5589" s="1636"/>
      <c r="AI5589" s="1636"/>
      <c r="AJ5589" s="1636"/>
      <c r="AK5589" s="1636"/>
      <c r="AL5589" s="1636"/>
      <c r="AM5589" s="1636"/>
      <c r="AN5589" s="1636"/>
      <c r="AO5589" s="1636"/>
      <c r="AP5589" s="1636"/>
      <c r="AQ5589" s="1636"/>
      <c r="AR5589" s="1636"/>
      <c r="AS5589" s="1636"/>
      <c r="AT5589" s="1636"/>
      <c r="AU5589" s="1636"/>
      <c r="AV5589" s="1636"/>
      <c r="AW5589" s="1636"/>
      <c r="AX5589" s="1636"/>
      <c r="AY5589" s="1636"/>
      <c r="AZ5589" s="1636"/>
      <c r="BA5589" s="1636"/>
      <c r="BB5589" s="1636"/>
    </row>
    <row r="5590" spans="1:54" s="1637" customFormat="1">
      <c r="A5590" s="1636"/>
      <c r="B5590" s="1636"/>
      <c r="C5590" s="1636"/>
      <c r="D5590" s="1636"/>
      <c r="E5590" s="1636"/>
      <c r="F5590" s="1636"/>
      <c r="G5590" s="1636"/>
      <c r="H5590" s="1636"/>
      <c r="I5590" s="1636"/>
      <c r="J5590" s="1636"/>
      <c r="K5590" s="1636"/>
      <c r="L5590" s="1636"/>
      <c r="M5590" s="1636"/>
      <c r="N5590" s="1636"/>
      <c r="O5590" s="1636"/>
      <c r="P5590" s="1636"/>
      <c r="Q5590" s="1636"/>
      <c r="R5590" s="1636"/>
      <c r="S5590" s="1636"/>
      <c r="T5590" s="1636"/>
      <c r="U5590" s="1636"/>
      <c r="V5590" s="1636"/>
      <c r="W5590" s="1636"/>
      <c r="X5590" s="1636"/>
      <c r="Y5590" s="1636"/>
      <c r="Z5590" s="1636"/>
      <c r="AA5590" s="1636"/>
      <c r="AB5590" s="1636"/>
      <c r="AC5590" s="1636"/>
      <c r="AD5590" s="1636"/>
      <c r="AE5590" s="1636"/>
      <c r="AF5590" s="1636"/>
      <c r="AG5590" s="1636"/>
      <c r="AH5590" s="1636"/>
      <c r="AI5590" s="1636"/>
      <c r="AJ5590" s="1636"/>
      <c r="AK5590" s="1636"/>
      <c r="AL5590" s="1636"/>
      <c r="AM5590" s="1636"/>
      <c r="AN5590" s="1636"/>
      <c r="AO5590" s="1636"/>
      <c r="AP5590" s="1636"/>
      <c r="AQ5590" s="1636"/>
      <c r="AR5590" s="1636"/>
      <c r="AS5590" s="1636"/>
      <c r="AT5590" s="1636"/>
      <c r="AU5590" s="1636"/>
      <c r="AV5590" s="1636"/>
      <c r="AW5590" s="1636"/>
      <c r="AX5590" s="1636"/>
      <c r="AY5590" s="1636"/>
      <c r="AZ5590" s="1636"/>
      <c r="BA5590" s="1636"/>
      <c r="BB5590" s="1636"/>
    </row>
    <row r="5591" spans="1:54" s="1637" customFormat="1">
      <c r="A5591" s="1636"/>
      <c r="B5591" s="1636"/>
      <c r="C5591" s="1636"/>
      <c r="D5591" s="1636"/>
      <c r="E5591" s="1636"/>
      <c r="F5591" s="1636"/>
      <c r="G5591" s="1636"/>
      <c r="H5591" s="1636"/>
      <c r="I5591" s="1636"/>
      <c r="J5591" s="1636"/>
      <c r="K5591" s="1636"/>
      <c r="L5591" s="1636"/>
      <c r="M5591" s="1636"/>
      <c r="N5591" s="1636"/>
      <c r="O5591" s="1636"/>
      <c r="P5591" s="1636"/>
      <c r="Q5591" s="1636"/>
      <c r="R5591" s="1636"/>
      <c r="S5591" s="1636"/>
      <c r="T5591" s="1636"/>
      <c r="U5591" s="1636"/>
      <c r="V5591" s="1636"/>
      <c r="W5591" s="1636"/>
      <c r="X5591" s="1636"/>
      <c r="Y5591" s="1636"/>
      <c r="Z5591" s="1636"/>
      <c r="AA5591" s="1636"/>
      <c r="AB5591" s="1636"/>
      <c r="AC5591" s="1636"/>
      <c r="AD5591" s="1636"/>
      <c r="AE5591" s="1636"/>
      <c r="AF5591" s="1636"/>
      <c r="AG5591" s="1636"/>
      <c r="AH5591" s="1636"/>
      <c r="AI5591" s="1636"/>
      <c r="AJ5591" s="1636"/>
      <c r="AK5591" s="1636"/>
      <c r="AL5591" s="1636"/>
      <c r="AM5591" s="1636"/>
      <c r="AN5591" s="1636"/>
      <c r="AO5591" s="1636"/>
      <c r="AP5591" s="1636"/>
      <c r="AQ5591" s="1636"/>
      <c r="AR5591" s="1636"/>
      <c r="AS5591" s="1636"/>
      <c r="AT5591" s="1636"/>
      <c r="AU5591" s="1636"/>
      <c r="AV5591" s="1636"/>
      <c r="AW5591" s="1636"/>
      <c r="AX5591" s="1636"/>
      <c r="AY5591" s="1636"/>
      <c r="AZ5591" s="1636"/>
      <c r="BA5591" s="1636"/>
      <c r="BB5591" s="1636"/>
    </row>
    <row r="5592" spans="1:54" s="1637" customFormat="1">
      <c r="A5592" s="1636"/>
      <c r="B5592" s="1636"/>
      <c r="C5592" s="1636"/>
      <c r="D5592" s="1636"/>
      <c r="E5592" s="1636"/>
      <c r="F5592" s="1636"/>
      <c r="G5592" s="1636"/>
      <c r="H5592" s="1636"/>
      <c r="I5592" s="1636"/>
      <c r="J5592" s="1636"/>
      <c r="K5592" s="1636"/>
      <c r="L5592" s="1636"/>
      <c r="M5592" s="1636"/>
      <c r="N5592" s="1636"/>
      <c r="O5592" s="1636"/>
      <c r="P5592" s="1636"/>
      <c r="Q5592" s="1636"/>
      <c r="R5592" s="1636"/>
      <c r="S5592" s="1636"/>
      <c r="T5592" s="1636"/>
      <c r="U5592" s="1636"/>
      <c r="V5592" s="1636"/>
      <c r="W5592" s="1636"/>
      <c r="X5592" s="1636"/>
      <c r="Y5592" s="1636"/>
      <c r="Z5592" s="1636"/>
      <c r="AA5592" s="1636"/>
      <c r="AB5592" s="1636"/>
      <c r="AC5592" s="1636"/>
      <c r="AD5592" s="1636"/>
      <c r="AE5592" s="1636"/>
      <c r="AF5592" s="1636"/>
      <c r="AG5592" s="1636"/>
      <c r="AH5592" s="1636"/>
      <c r="AI5592" s="1636"/>
      <c r="AJ5592" s="1636"/>
      <c r="AK5592" s="1636"/>
      <c r="AL5592" s="1636"/>
      <c r="AM5592" s="1636"/>
      <c r="AN5592" s="1636"/>
      <c r="AO5592" s="1636"/>
      <c r="AP5592" s="1636"/>
      <c r="AQ5592" s="1636"/>
      <c r="AR5592" s="1636"/>
      <c r="AS5592" s="1636"/>
      <c r="AT5592" s="1636"/>
      <c r="AU5592" s="1636"/>
      <c r="AV5592" s="1636"/>
      <c r="AW5592" s="1636"/>
      <c r="AX5592" s="1636"/>
      <c r="AY5592" s="1636"/>
      <c r="AZ5592" s="1636"/>
      <c r="BA5592" s="1636"/>
      <c r="BB5592" s="1636"/>
    </row>
    <row r="5593" spans="1:54" s="1637" customFormat="1">
      <c r="A5593" s="1636"/>
      <c r="B5593" s="1636"/>
      <c r="C5593" s="1636"/>
      <c r="D5593" s="1636"/>
      <c r="E5593" s="1636"/>
      <c r="F5593" s="1636"/>
      <c r="G5593" s="1636"/>
      <c r="H5593" s="1636"/>
      <c r="I5593" s="1636"/>
      <c r="J5593" s="1636"/>
      <c r="K5593" s="1636"/>
      <c r="L5593" s="1636"/>
      <c r="M5593" s="1636"/>
      <c r="N5593" s="1636"/>
      <c r="O5593" s="1636"/>
      <c r="P5593" s="1636"/>
      <c r="Q5593" s="1636"/>
      <c r="R5593" s="1636"/>
      <c r="S5593" s="1636"/>
      <c r="T5593" s="1636"/>
      <c r="U5593" s="1636"/>
      <c r="V5593" s="1636"/>
      <c r="W5593" s="1636"/>
      <c r="X5593" s="1636"/>
      <c r="Y5593" s="1636"/>
      <c r="Z5593" s="1636"/>
      <c r="AA5593" s="1636"/>
      <c r="AB5593" s="1636"/>
      <c r="AC5593" s="1636"/>
      <c r="AD5593" s="1636"/>
      <c r="AE5593" s="1636"/>
      <c r="AF5593" s="1636"/>
      <c r="AG5593" s="1636"/>
      <c r="AH5593" s="1636"/>
      <c r="AI5593" s="1636"/>
      <c r="AJ5593" s="1636"/>
      <c r="AK5593" s="1636"/>
      <c r="AL5593" s="1636"/>
      <c r="AM5593" s="1636"/>
      <c r="AN5593" s="1636"/>
      <c r="AO5593" s="1636"/>
      <c r="AP5593" s="1636"/>
      <c r="AQ5593" s="1636"/>
      <c r="AR5593" s="1636"/>
      <c r="AS5593" s="1636"/>
      <c r="AT5593" s="1636"/>
      <c r="AU5593" s="1636"/>
      <c r="AV5593" s="1636"/>
      <c r="AW5593" s="1636"/>
      <c r="AX5593" s="1636"/>
      <c r="AY5593" s="1636"/>
      <c r="AZ5593" s="1636"/>
      <c r="BA5593" s="1636"/>
      <c r="BB5593" s="1636"/>
    </row>
    <row r="5594" spans="1:54" s="1637" customFormat="1">
      <c r="A5594" s="1636"/>
      <c r="B5594" s="1636"/>
      <c r="C5594" s="1636"/>
      <c r="D5594" s="1636"/>
      <c r="E5594" s="1636"/>
      <c r="F5594" s="1636"/>
      <c r="G5594" s="1636"/>
      <c r="H5594" s="1636"/>
      <c r="I5594" s="1636"/>
      <c r="J5594" s="1636"/>
      <c r="K5594" s="1636"/>
      <c r="L5594" s="1636"/>
      <c r="M5594" s="1636"/>
      <c r="N5594" s="1636"/>
      <c r="O5594" s="1636"/>
      <c r="P5594" s="1636"/>
      <c r="Q5594" s="1636"/>
      <c r="R5594" s="1636"/>
      <c r="S5594" s="1636"/>
      <c r="T5594" s="1636"/>
      <c r="U5594" s="1636"/>
      <c r="V5594" s="1636"/>
      <c r="W5594" s="1636"/>
      <c r="X5594" s="1636"/>
      <c r="Y5594" s="1636"/>
      <c r="Z5594" s="1636"/>
      <c r="AA5594" s="1636"/>
      <c r="AB5594" s="1636"/>
      <c r="AC5594" s="1636"/>
      <c r="AD5594" s="1636"/>
      <c r="AE5594" s="1636"/>
      <c r="AF5594" s="1636"/>
      <c r="AG5594" s="1636"/>
      <c r="AH5594" s="1636"/>
      <c r="AI5594" s="1636"/>
      <c r="AJ5594" s="1636"/>
      <c r="AK5594" s="1636"/>
      <c r="AL5594" s="1636"/>
      <c r="AM5594" s="1636"/>
      <c r="AN5594" s="1636"/>
      <c r="AO5594" s="1636"/>
      <c r="AP5594" s="1636"/>
      <c r="AQ5594" s="1636"/>
      <c r="AR5594" s="1636"/>
      <c r="AS5594" s="1636"/>
      <c r="AT5594" s="1636"/>
      <c r="AU5594" s="1636"/>
      <c r="AV5594" s="1636"/>
      <c r="AW5594" s="1636"/>
      <c r="AX5594" s="1636"/>
      <c r="AY5594" s="1636"/>
      <c r="AZ5594" s="1636"/>
      <c r="BA5594" s="1636"/>
      <c r="BB5594" s="1636"/>
    </row>
    <row r="5595" spans="1:54" s="1637" customFormat="1">
      <c r="A5595" s="1636"/>
      <c r="B5595" s="1636"/>
      <c r="C5595" s="1636"/>
      <c r="D5595" s="1636"/>
      <c r="E5595" s="1636"/>
      <c r="F5595" s="1636"/>
      <c r="G5595" s="1636"/>
      <c r="H5595" s="1636"/>
      <c r="I5595" s="1636"/>
      <c r="J5595" s="1636"/>
      <c r="K5595" s="1636"/>
      <c r="L5595" s="1636"/>
      <c r="M5595" s="1636"/>
      <c r="N5595" s="1636"/>
      <c r="O5595" s="1636"/>
      <c r="P5595" s="1636"/>
      <c r="Q5595" s="1636"/>
      <c r="R5595" s="1636"/>
      <c r="S5595" s="1636"/>
      <c r="T5595" s="1636"/>
      <c r="U5595" s="1636"/>
      <c r="V5595" s="1636"/>
      <c r="W5595" s="1636"/>
      <c r="X5595" s="1636"/>
      <c r="Y5595" s="1636"/>
      <c r="Z5595" s="1636"/>
      <c r="AA5595" s="1636"/>
      <c r="AB5595" s="1636"/>
      <c r="AC5595" s="1636"/>
      <c r="AD5595" s="1636"/>
      <c r="AE5595" s="1636"/>
      <c r="AF5595" s="1636"/>
      <c r="AG5595" s="1636"/>
      <c r="AH5595" s="1636"/>
      <c r="AI5595" s="1636"/>
      <c r="AJ5595" s="1636"/>
      <c r="AK5595" s="1636"/>
      <c r="AL5595" s="1636"/>
      <c r="AM5595" s="1636"/>
      <c r="AN5595" s="1636"/>
      <c r="AO5595" s="1636"/>
      <c r="AP5595" s="1636"/>
      <c r="AQ5595" s="1636"/>
      <c r="AR5595" s="1636"/>
      <c r="AS5595" s="1636"/>
      <c r="AT5595" s="1636"/>
      <c r="AU5595" s="1636"/>
      <c r="AV5595" s="1636"/>
      <c r="AW5595" s="1636"/>
      <c r="AX5595" s="1636"/>
      <c r="AY5595" s="1636"/>
      <c r="AZ5595" s="1636"/>
      <c r="BA5595" s="1636"/>
      <c r="BB5595" s="1636"/>
    </row>
    <row r="5596" spans="1:54" s="1637" customFormat="1">
      <c r="A5596" s="1636"/>
      <c r="B5596" s="1636"/>
      <c r="C5596" s="1636"/>
      <c r="D5596" s="1636"/>
      <c r="E5596" s="1636"/>
      <c r="F5596" s="1636"/>
      <c r="G5596" s="1636"/>
      <c r="H5596" s="1636"/>
      <c r="I5596" s="1636"/>
      <c r="J5596" s="1636"/>
      <c r="K5596" s="1636"/>
      <c r="L5596" s="1636"/>
      <c r="M5596" s="1636"/>
      <c r="N5596" s="1636"/>
      <c r="O5596" s="1636"/>
      <c r="P5596" s="1636"/>
      <c r="Q5596" s="1636"/>
      <c r="R5596" s="1636"/>
      <c r="S5596" s="1636"/>
      <c r="T5596" s="1636"/>
      <c r="U5596" s="1636"/>
      <c r="V5596" s="1636"/>
      <c r="W5596" s="1636"/>
      <c r="X5596" s="1636"/>
      <c r="Y5596" s="1636"/>
      <c r="Z5596" s="1636"/>
      <c r="AA5596" s="1636"/>
      <c r="AB5596" s="1636"/>
      <c r="AC5596" s="1636"/>
      <c r="AD5596" s="1636"/>
      <c r="AE5596" s="1636"/>
      <c r="AF5596" s="1636"/>
      <c r="AG5596" s="1636"/>
      <c r="AH5596" s="1636"/>
      <c r="AI5596" s="1636"/>
      <c r="AJ5596" s="1636"/>
      <c r="AK5596" s="1636"/>
      <c r="AL5596" s="1636"/>
      <c r="AM5596" s="1636"/>
      <c r="AN5596" s="1636"/>
      <c r="AO5596" s="1636"/>
      <c r="AP5596" s="1636"/>
      <c r="AQ5596" s="1636"/>
      <c r="AR5596" s="1636"/>
      <c r="AS5596" s="1636"/>
      <c r="AT5596" s="1636"/>
      <c r="AU5596" s="1636"/>
      <c r="AV5596" s="1636"/>
      <c r="AW5596" s="1636"/>
      <c r="AX5596" s="1636"/>
      <c r="AY5596" s="1636"/>
      <c r="AZ5596" s="1636"/>
      <c r="BA5596" s="1636"/>
      <c r="BB5596" s="1636"/>
    </row>
    <row r="5597" spans="1:54" s="1637" customFormat="1">
      <c r="A5597" s="1636"/>
      <c r="B5597" s="1636"/>
      <c r="C5597" s="1636"/>
      <c r="D5597" s="1636"/>
      <c r="E5597" s="1636"/>
      <c r="F5597" s="1636"/>
      <c r="G5597" s="1636"/>
      <c r="H5597" s="1636"/>
      <c r="I5597" s="1636"/>
      <c r="J5597" s="1636"/>
      <c r="K5597" s="1636"/>
      <c r="L5597" s="1636"/>
      <c r="M5597" s="1636"/>
      <c r="N5597" s="1636"/>
      <c r="O5597" s="1636"/>
      <c r="P5597" s="1636"/>
      <c r="Q5597" s="1636"/>
      <c r="R5597" s="1636"/>
      <c r="S5597" s="1636"/>
      <c r="T5597" s="1636"/>
      <c r="U5597" s="1636"/>
      <c r="V5597" s="1636"/>
      <c r="W5597" s="1636"/>
      <c r="X5597" s="1636"/>
      <c r="Y5597" s="1636"/>
      <c r="Z5597" s="1636"/>
      <c r="AA5597" s="1636"/>
      <c r="AB5597" s="1636"/>
      <c r="AC5597" s="1636"/>
      <c r="AD5597" s="1636"/>
      <c r="AE5597" s="1636"/>
      <c r="AF5597" s="1636"/>
      <c r="AG5597" s="1636"/>
      <c r="AH5597" s="1636"/>
      <c r="AI5597" s="1636"/>
      <c r="AJ5597" s="1636"/>
      <c r="AK5597" s="1636"/>
      <c r="AL5597" s="1636"/>
      <c r="AM5597" s="1636"/>
      <c r="AN5597" s="1636"/>
      <c r="AO5597" s="1636"/>
      <c r="AP5597" s="1636"/>
      <c r="AQ5597" s="1636"/>
      <c r="AR5597" s="1636"/>
      <c r="AS5597" s="1636"/>
      <c r="AT5597" s="1636"/>
      <c r="AU5597" s="1636"/>
      <c r="AV5597" s="1636"/>
      <c r="AW5597" s="1636"/>
      <c r="AX5597" s="1636"/>
      <c r="AY5597" s="1636"/>
      <c r="AZ5597" s="1636"/>
      <c r="BA5597" s="1636"/>
      <c r="BB5597" s="1636"/>
    </row>
    <row r="5598" spans="1:54" s="1637" customFormat="1">
      <c r="A5598" s="1636"/>
      <c r="B5598" s="1636"/>
      <c r="C5598" s="1636"/>
      <c r="D5598" s="1636"/>
      <c r="E5598" s="1636"/>
      <c r="F5598" s="1636"/>
      <c r="G5598" s="1636"/>
      <c r="H5598" s="1636"/>
      <c r="I5598" s="1636"/>
      <c r="J5598" s="1636"/>
      <c r="K5598" s="1636"/>
      <c r="L5598" s="1636"/>
      <c r="M5598" s="1636"/>
      <c r="N5598" s="1636"/>
      <c r="O5598" s="1636"/>
      <c r="P5598" s="1636"/>
      <c r="Q5598" s="1636"/>
      <c r="R5598" s="1636"/>
      <c r="S5598" s="1636"/>
      <c r="T5598" s="1636"/>
      <c r="U5598" s="1636"/>
      <c r="V5598" s="1636"/>
      <c r="W5598" s="1636"/>
      <c r="X5598" s="1636"/>
      <c r="Y5598" s="1636"/>
      <c r="Z5598" s="1636"/>
      <c r="AA5598" s="1636"/>
      <c r="AB5598" s="1636"/>
      <c r="AC5598" s="1636"/>
      <c r="AD5598" s="1636"/>
      <c r="AE5598" s="1636"/>
      <c r="AF5598" s="1636"/>
      <c r="AG5598" s="1636"/>
      <c r="AH5598" s="1636"/>
      <c r="AI5598" s="1636"/>
      <c r="AJ5598" s="1636"/>
      <c r="AK5598" s="1636"/>
      <c r="AL5598" s="1636"/>
      <c r="AM5598" s="1636"/>
      <c r="AN5598" s="1636"/>
      <c r="AO5598" s="1636"/>
      <c r="AP5598" s="1636"/>
      <c r="AQ5598" s="1636"/>
      <c r="AR5598" s="1636"/>
      <c r="AS5598" s="1636"/>
      <c r="AT5598" s="1636"/>
      <c r="AU5598" s="1636"/>
      <c r="AV5598" s="1636"/>
      <c r="AW5598" s="1636"/>
      <c r="AX5598" s="1636"/>
      <c r="AY5598" s="1636"/>
      <c r="AZ5598" s="1636"/>
      <c r="BA5598" s="1636"/>
      <c r="BB5598" s="1636"/>
    </row>
    <row r="5599" spans="1:54" s="1637" customFormat="1">
      <c r="A5599" s="1636"/>
      <c r="B5599" s="1636"/>
      <c r="C5599" s="1636"/>
      <c r="D5599" s="1636"/>
      <c r="E5599" s="1636"/>
      <c r="F5599" s="1636"/>
      <c r="G5599" s="1636"/>
      <c r="H5599" s="1636"/>
      <c r="I5599" s="1636"/>
      <c r="J5599" s="1636"/>
      <c r="K5599" s="1636"/>
      <c r="L5599" s="1636"/>
      <c r="M5599" s="1636"/>
      <c r="N5599" s="1636"/>
      <c r="O5599" s="1636"/>
      <c r="P5599" s="1636"/>
      <c r="Q5599" s="1636"/>
      <c r="R5599" s="1636"/>
      <c r="S5599" s="1636"/>
      <c r="T5599" s="1636"/>
      <c r="U5599" s="1636"/>
      <c r="V5599" s="1636"/>
      <c r="W5599" s="1636"/>
      <c r="X5599" s="1636"/>
      <c r="Y5599" s="1636"/>
      <c r="Z5599" s="1636"/>
      <c r="AA5599" s="1636"/>
      <c r="AB5599" s="1636"/>
      <c r="AC5599" s="1636"/>
      <c r="AD5599" s="1636"/>
      <c r="AE5599" s="1636"/>
      <c r="AF5599" s="1636"/>
      <c r="AG5599" s="1636"/>
      <c r="AH5599" s="1636"/>
      <c r="AI5599" s="1636"/>
      <c r="AJ5599" s="1636"/>
      <c r="AK5599" s="1636"/>
      <c r="AL5599" s="1636"/>
      <c r="AM5599" s="1636"/>
      <c r="AN5599" s="1636"/>
      <c r="AO5599" s="1636"/>
      <c r="AP5599" s="1636"/>
      <c r="AQ5599" s="1636"/>
      <c r="AR5599" s="1636"/>
      <c r="AS5599" s="1636"/>
      <c r="AT5599" s="1636"/>
      <c r="AU5599" s="1636"/>
      <c r="AV5599" s="1636"/>
      <c r="AW5599" s="1636"/>
      <c r="AX5599" s="1636"/>
      <c r="AY5599" s="1636"/>
      <c r="AZ5599" s="1636"/>
      <c r="BA5599" s="1636"/>
      <c r="BB5599" s="1636"/>
    </row>
    <row r="5600" spans="1:54" s="1637" customFormat="1">
      <c r="A5600" s="1636"/>
      <c r="B5600" s="1636"/>
      <c r="C5600" s="1636"/>
      <c r="D5600" s="1636"/>
      <c r="E5600" s="1636"/>
      <c r="F5600" s="1636"/>
      <c r="G5600" s="1636"/>
      <c r="H5600" s="1636"/>
      <c r="I5600" s="1636"/>
      <c r="J5600" s="1636"/>
      <c r="K5600" s="1636"/>
      <c r="L5600" s="1636"/>
      <c r="M5600" s="1636"/>
      <c r="N5600" s="1636"/>
      <c r="O5600" s="1636"/>
      <c r="P5600" s="1636"/>
      <c r="Q5600" s="1636"/>
      <c r="R5600" s="1636"/>
      <c r="S5600" s="1636"/>
      <c r="T5600" s="1636"/>
      <c r="U5600" s="1636"/>
      <c r="V5600" s="1636"/>
      <c r="W5600" s="1636"/>
      <c r="X5600" s="1636"/>
      <c r="Y5600" s="1636"/>
      <c r="Z5600" s="1636"/>
      <c r="AA5600" s="1636"/>
      <c r="AB5600" s="1636"/>
      <c r="AC5600" s="1636"/>
      <c r="AD5600" s="1636"/>
      <c r="AE5600" s="1636"/>
      <c r="AF5600" s="1636"/>
      <c r="AG5600" s="1636"/>
      <c r="AH5600" s="1636"/>
      <c r="AI5600" s="1636"/>
      <c r="AJ5600" s="1636"/>
      <c r="AK5600" s="1636"/>
      <c r="AL5600" s="1636"/>
      <c r="AM5600" s="1636"/>
      <c r="AN5600" s="1636"/>
      <c r="AO5600" s="1636"/>
      <c r="AP5600" s="1636"/>
      <c r="AQ5600" s="1636"/>
      <c r="AR5600" s="1636"/>
      <c r="AS5600" s="1636"/>
      <c r="AT5600" s="1636"/>
      <c r="AU5600" s="1636"/>
      <c r="AV5600" s="1636"/>
      <c r="AW5600" s="1636"/>
      <c r="AX5600" s="1636"/>
      <c r="AY5600" s="1636"/>
      <c r="AZ5600" s="1636"/>
      <c r="BA5600" s="1636"/>
      <c r="BB5600" s="1636"/>
    </row>
    <row r="5601" spans="1:54" s="1637" customFormat="1">
      <c r="A5601" s="1636"/>
      <c r="B5601" s="1636"/>
      <c r="C5601" s="1636"/>
      <c r="D5601" s="1636"/>
      <c r="E5601" s="1636"/>
      <c r="F5601" s="1636"/>
      <c r="G5601" s="1636"/>
      <c r="H5601" s="1636"/>
      <c r="I5601" s="1636"/>
      <c r="J5601" s="1636"/>
      <c r="K5601" s="1636"/>
      <c r="L5601" s="1636"/>
      <c r="M5601" s="1636"/>
      <c r="N5601" s="1636"/>
      <c r="O5601" s="1636"/>
      <c r="P5601" s="1636"/>
      <c r="Q5601" s="1636"/>
      <c r="R5601" s="1636"/>
      <c r="S5601" s="1636"/>
      <c r="T5601" s="1636"/>
      <c r="U5601" s="1636"/>
      <c r="V5601" s="1636"/>
      <c r="W5601" s="1636"/>
      <c r="X5601" s="1636"/>
      <c r="Y5601" s="1636"/>
      <c r="Z5601" s="1636"/>
      <c r="AA5601" s="1636"/>
      <c r="AB5601" s="1636"/>
      <c r="AC5601" s="1636"/>
      <c r="AD5601" s="1636"/>
      <c r="AE5601" s="1636"/>
      <c r="AF5601" s="1636"/>
      <c r="AG5601" s="1636"/>
      <c r="AH5601" s="1636"/>
      <c r="AI5601" s="1636"/>
      <c r="AJ5601" s="1636"/>
      <c r="AK5601" s="1636"/>
      <c r="AL5601" s="1636"/>
      <c r="AM5601" s="1636"/>
      <c r="AN5601" s="1636"/>
      <c r="AO5601" s="1636"/>
      <c r="AP5601" s="1636"/>
      <c r="AQ5601" s="1636"/>
      <c r="AR5601" s="1636"/>
      <c r="AS5601" s="1636"/>
      <c r="AT5601" s="1636"/>
      <c r="AU5601" s="1636"/>
      <c r="AV5601" s="1636"/>
      <c r="AW5601" s="1636"/>
      <c r="AX5601" s="1636"/>
      <c r="AY5601" s="1636"/>
      <c r="AZ5601" s="1636"/>
      <c r="BA5601" s="1636"/>
      <c r="BB5601" s="1636"/>
    </row>
    <row r="5602" spans="1:54" s="1637" customFormat="1">
      <c r="A5602" s="1636"/>
      <c r="B5602" s="1636"/>
      <c r="C5602" s="1636"/>
      <c r="D5602" s="1636"/>
      <c r="E5602" s="1636"/>
      <c r="F5602" s="1636"/>
      <c r="G5602" s="1636"/>
      <c r="H5602" s="1636"/>
      <c r="I5602" s="1636"/>
      <c r="J5602" s="1636"/>
      <c r="K5602" s="1636"/>
      <c r="L5602" s="1636"/>
      <c r="M5602" s="1636"/>
      <c r="N5602" s="1636"/>
      <c r="O5602" s="1636"/>
      <c r="P5602" s="1636"/>
      <c r="Q5602" s="1636"/>
      <c r="R5602" s="1636"/>
      <c r="S5602" s="1636"/>
      <c r="T5602" s="1636"/>
      <c r="U5602" s="1636"/>
      <c r="V5602" s="1636"/>
      <c r="W5602" s="1636"/>
      <c r="X5602" s="1636"/>
      <c r="Y5602" s="1636"/>
      <c r="Z5602" s="1636"/>
      <c r="AA5602" s="1636"/>
      <c r="AB5602" s="1636"/>
      <c r="AC5602" s="1636"/>
      <c r="AD5602" s="1636"/>
      <c r="AE5602" s="1636"/>
      <c r="AF5602" s="1636"/>
      <c r="AG5602" s="1636"/>
      <c r="AH5602" s="1636"/>
      <c r="AI5602" s="1636"/>
      <c r="AJ5602" s="1636"/>
      <c r="AK5602" s="1636"/>
      <c r="AL5602" s="1636"/>
      <c r="AM5602" s="1636"/>
      <c r="AN5602" s="1636"/>
      <c r="AO5602" s="1636"/>
      <c r="AP5602" s="1636"/>
      <c r="AQ5602" s="1636"/>
      <c r="AR5602" s="1636"/>
      <c r="AS5602" s="1636"/>
      <c r="AT5602" s="1636"/>
      <c r="AU5602" s="1636"/>
      <c r="AV5602" s="1636"/>
      <c r="AW5602" s="1636"/>
      <c r="AX5602" s="1636"/>
      <c r="AY5602" s="1636"/>
      <c r="AZ5602" s="1636"/>
      <c r="BA5602" s="1636"/>
      <c r="BB5602" s="1636"/>
    </row>
    <row r="5603" spans="1:54" s="1637" customFormat="1">
      <c r="A5603" s="1636"/>
      <c r="B5603" s="1636"/>
      <c r="C5603" s="1636"/>
      <c r="D5603" s="1636"/>
      <c r="E5603" s="1636"/>
      <c r="F5603" s="1636"/>
      <c r="G5603" s="1636"/>
      <c r="H5603" s="1636"/>
      <c r="I5603" s="1636"/>
      <c r="J5603" s="1636"/>
      <c r="K5603" s="1636"/>
      <c r="L5603" s="1636"/>
      <c r="M5603" s="1636"/>
      <c r="N5603" s="1636"/>
      <c r="O5603" s="1636"/>
      <c r="P5603" s="1636"/>
      <c r="Q5603" s="1636"/>
      <c r="R5603" s="1636"/>
      <c r="S5603" s="1636"/>
      <c r="T5603" s="1636"/>
      <c r="U5603" s="1636"/>
      <c r="V5603" s="1636"/>
      <c r="W5603" s="1636"/>
      <c r="X5603" s="1636"/>
      <c r="Y5603" s="1636"/>
      <c r="Z5603" s="1636"/>
      <c r="AA5603" s="1636"/>
      <c r="AB5603" s="1636"/>
      <c r="AC5603" s="1636"/>
      <c r="AD5603" s="1636"/>
      <c r="AE5603" s="1636"/>
      <c r="AF5603" s="1636"/>
      <c r="AG5603" s="1636"/>
      <c r="AH5603" s="1636"/>
      <c r="AI5603" s="1636"/>
      <c r="AJ5603" s="1636"/>
      <c r="AK5603" s="1636"/>
      <c r="AL5603" s="1636"/>
      <c r="AM5603" s="1636"/>
      <c r="AN5603" s="1636"/>
      <c r="AO5603" s="1636"/>
      <c r="AP5603" s="1636"/>
      <c r="AQ5603" s="1636"/>
      <c r="AR5603" s="1636"/>
      <c r="AS5603" s="1636"/>
      <c r="AT5603" s="1636"/>
      <c r="AU5603" s="1636"/>
      <c r="AV5603" s="1636"/>
      <c r="AW5603" s="1636"/>
      <c r="AX5603" s="1636"/>
      <c r="AY5603" s="1636"/>
      <c r="AZ5603" s="1636"/>
      <c r="BA5603" s="1636"/>
      <c r="BB5603" s="1636"/>
    </row>
    <row r="5604" spans="1:54" s="1637" customFormat="1">
      <c r="A5604" s="1636"/>
      <c r="B5604" s="1636"/>
      <c r="C5604" s="1636"/>
      <c r="D5604" s="1636"/>
      <c r="E5604" s="1636"/>
      <c r="F5604" s="1636"/>
      <c r="G5604" s="1636"/>
      <c r="H5604" s="1636"/>
      <c r="I5604" s="1636"/>
      <c r="J5604" s="1636"/>
      <c r="K5604" s="1636"/>
      <c r="L5604" s="1636"/>
      <c r="M5604" s="1636"/>
      <c r="N5604" s="1636"/>
      <c r="O5604" s="1636"/>
      <c r="P5604" s="1636"/>
      <c r="Q5604" s="1636"/>
      <c r="R5604" s="1636"/>
      <c r="S5604" s="1636"/>
      <c r="T5604" s="1636"/>
      <c r="U5604" s="1636"/>
      <c r="V5604" s="1636"/>
      <c r="W5604" s="1636"/>
      <c r="X5604" s="1636"/>
      <c r="Y5604" s="1636"/>
      <c r="Z5604" s="1636"/>
      <c r="AA5604" s="1636"/>
      <c r="AB5604" s="1636"/>
      <c r="AC5604" s="1636"/>
      <c r="AD5604" s="1636"/>
      <c r="AE5604" s="1636"/>
      <c r="AF5604" s="1636"/>
      <c r="AG5604" s="1636"/>
      <c r="AH5604" s="1636"/>
      <c r="AI5604" s="1636"/>
      <c r="AJ5604" s="1636"/>
      <c r="AK5604" s="1636"/>
      <c r="AL5604" s="1636"/>
      <c r="AM5604" s="1636"/>
      <c r="AN5604" s="1636"/>
      <c r="AO5604" s="1636"/>
      <c r="AP5604" s="1636"/>
      <c r="AQ5604" s="1636"/>
      <c r="AR5604" s="1636"/>
      <c r="AS5604" s="1636"/>
      <c r="AT5604" s="1636"/>
      <c r="AU5604" s="1636"/>
      <c r="AV5604" s="1636"/>
      <c r="AW5604" s="1636"/>
      <c r="AX5604" s="1636"/>
      <c r="AY5604" s="1636"/>
      <c r="AZ5604" s="1636"/>
      <c r="BA5604" s="1636"/>
      <c r="BB5604" s="1636"/>
    </row>
    <row r="5605" spans="1:54" s="1637" customFormat="1">
      <c r="A5605" s="1636"/>
      <c r="B5605" s="1636"/>
      <c r="C5605" s="1636"/>
      <c r="D5605" s="1636"/>
      <c r="E5605" s="1636"/>
      <c r="F5605" s="1636"/>
      <c r="G5605" s="1636"/>
      <c r="H5605" s="1636"/>
      <c r="I5605" s="1636"/>
      <c r="J5605" s="1636"/>
      <c r="K5605" s="1636"/>
      <c r="L5605" s="1636"/>
      <c r="M5605" s="1636"/>
      <c r="N5605" s="1636"/>
      <c r="O5605" s="1636"/>
      <c r="P5605" s="1636"/>
      <c r="Q5605" s="1636"/>
      <c r="R5605" s="1636"/>
      <c r="S5605" s="1636"/>
      <c r="T5605" s="1636"/>
      <c r="U5605" s="1636"/>
      <c r="V5605" s="1636"/>
      <c r="W5605" s="1636"/>
      <c r="X5605" s="1636"/>
      <c r="Y5605" s="1636"/>
      <c r="Z5605" s="1636"/>
      <c r="AA5605" s="1636"/>
      <c r="AB5605" s="1636"/>
      <c r="AC5605" s="1636"/>
      <c r="AD5605" s="1636"/>
      <c r="AE5605" s="1636"/>
      <c r="AF5605" s="1636"/>
      <c r="AG5605" s="1636"/>
      <c r="AH5605" s="1636"/>
      <c r="AI5605" s="1636"/>
      <c r="AJ5605" s="1636"/>
      <c r="AK5605" s="1636"/>
      <c r="AL5605" s="1636"/>
      <c r="AM5605" s="1636"/>
      <c r="AN5605" s="1636"/>
      <c r="AO5605" s="1636"/>
      <c r="AP5605" s="1636"/>
      <c r="AQ5605" s="1636"/>
      <c r="AR5605" s="1636"/>
      <c r="AS5605" s="1636"/>
      <c r="AT5605" s="1636"/>
      <c r="AU5605" s="1636"/>
      <c r="AV5605" s="1636"/>
      <c r="AW5605" s="1636"/>
      <c r="AX5605" s="1636"/>
      <c r="AY5605" s="1636"/>
      <c r="AZ5605" s="1636"/>
      <c r="BA5605" s="1636"/>
      <c r="BB5605" s="1636"/>
    </row>
    <row r="5606" spans="1:54" s="1637" customFormat="1">
      <c r="A5606" s="1636"/>
      <c r="B5606" s="1636"/>
      <c r="C5606" s="1636"/>
      <c r="D5606" s="1636"/>
      <c r="E5606" s="1636"/>
      <c r="F5606" s="1636"/>
      <c r="G5606" s="1636"/>
      <c r="H5606" s="1636"/>
      <c r="I5606" s="1636"/>
      <c r="J5606" s="1636"/>
      <c r="K5606" s="1636"/>
      <c r="L5606" s="1636"/>
      <c r="M5606" s="1636"/>
      <c r="N5606" s="1636"/>
      <c r="O5606" s="1636"/>
      <c r="P5606" s="1636"/>
      <c r="Q5606" s="1636"/>
      <c r="R5606" s="1636"/>
      <c r="S5606" s="1636"/>
      <c r="T5606" s="1636"/>
      <c r="U5606" s="1636"/>
      <c r="V5606" s="1636"/>
      <c r="W5606" s="1636"/>
      <c r="X5606" s="1636"/>
      <c r="Y5606" s="1636"/>
      <c r="Z5606" s="1636"/>
      <c r="AA5606" s="1636"/>
      <c r="AB5606" s="1636"/>
      <c r="AC5606" s="1636"/>
      <c r="AD5606" s="1636"/>
      <c r="AE5606" s="1636"/>
      <c r="AF5606" s="1636"/>
      <c r="AG5606" s="1636"/>
      <c r="AH5606" s="1636"/>
      <c r="AI5606" s="1636"/>
      <c r="AJ5606" s="1636"/>
      <c r="AK5606" s="1636"/>
      <c r="AL5606" s="1636"/>
      <c r="AM5606" s="1636"/>
      <c r="AN5606" s="1636"/>
      <c r="AO5606" s="1636"/>
      <c r="AP5606" s="1636"/>
      <c r="AQ5606" s="1636"/>
      <c r="AR5606" s="1636"/>
      <c r="AS5606" s="1636"/>
      <c r="AT5606" s="1636"/>
      <c r="AU5606" s="1636"/>
      <c r="AV5606" s="1636"/>
      <c r="AW5606" s="1636"/>
      <c r="AX5606" s="1636"/>
      <c r="AY5606" s="1636"/>
      <c r="AZ5606" s="1636"/>
      <c r="BA5606" s="1636"/>
      <c r="BB5606" s="1636"/>
    </row>
    <row r="5607" spans="1:54" s="1637" customFormat="1">
      <c r="A5607" s="1636"/>
      <c r="B5607" s="1636"/>
      <c r="C5607" s="1636"/>
      <c r="D5607" s="1636"/>
      <c r="E5607" s="1636"/>
      <c r="F5607" s="1636"/>
      <c r="G5607" s="1636"/>
      <c r="H5607" s="1636"/>
      <c r="I5607" s="1636"/>
      <c r="J5607" s="1636"/>
      <c r="K5607" s="1636"/>
      <c r="L5607" s="1636"/>
      <c r="M5607" s="1636"/>
      <c r="N5607" s="1636"/>
      <c r="O5607" s="1636"/>
      <c r="P5607" s="1636"/>
      <c r="Q5607" s="1636"/>
      <c r="R5607" s="1636"/>
      <c r="S5607" s="1636"/>
      <c r="T5607" s="1636"/>
      <c r="U5607" s="1636"/>
      <c r="V5607" s="1636"/>
      <c r="W5607" s="1636"/>
      <c r="X5607" s="1636"/>
      <c r="Y5607" s="1636"/>
      <c r="Z5607" s="1636"/>
      <c r="AA5607" s="1636"/>
      <c r="AB5607" s="1636"/>
      <c r="AC5607" s="1636"/>
      <c r="AD5607" s="1636"/>
      <c r="AE5607" s="1636"/>
      <c r="AF5607" s="1636"/>
      <c r="AG5607" s="1636"/>
      <c r="AH5607" s="1636"/>
      <c r="AI5607" s="1636"/>
      <c r="AJ5607" s="1636"/>
      <c r="AK5607" s="1636"/>
      <c r="AL5607" s="1636"/>
      <c r="AM5607" s="1636"/>
      <c r="AN5607" s="1636"/>
      <c r="AO5607" s="1636"/>
      <c r="AP5607" s="1636"/>
      <c r="AQ5607" s="1636"/>
      <c r="AR5607" s="1636"/>
      <c r="AS5607" s="1636"/>
      <c r="AT5607" s="1636"/>
      <c r="AU5607" s="1636"/>
      <c r="AV5607" s="1636"/>
      <c r="AW5607" s="1636"/>
      <c r="AX5607" s="1636"/>
      <c r="AY5607" s="1636"/>
      <c r="AZ5607" s="1636"/>
      <c r="BA5607" s="1636"/>
      <c r="BB5607" s="1636"/>
    </row>
    <row r="5608" spans="1:54" s="1637" customFormat="1">
      <c r="A5608" s="1636"/>
      <c r="B5608" s="1636"/>
      <c r="C5608" s="1636"/>
      <c r="D5608" s="1636"/>
      <c r="E5608" s="1636"/>
      <c r="F5608" s="1636"/>
      <c r="G5608" s="1636"/>
      <c r="H5608" s="1636"/>
      <c r="I5608" s="1636"/>
      <c r="J5608" s="1636"/>
      <c r="K5608" s="1636"/>
      <c r="L5608" s="1636"/>
      <c r="M5608" s="1636"/>
      <c r="N5608" s="1636"/>
      <c r="O5608" s="1636"/>
      <c r="P5608" s="1636"/>
      <c r="Q5608" s="1636"/>
      <c r="R5608" s="1636"/>
      <c r="S5608" s="1636"/>
      <c r="T5608" s="1636"/>
      <c r="U5608" s="1636"/>
      <c r="V5608" s="1636"/>
      <c r="W5608" s="1636"/>
      <c r="X5608" s="1636"/>
      <c r="Y5608" s="1636"/>
      <c r="Z5608" s="1636"/>
      <c r="AA5608" s="1636"/>
      <c r="AB5608" s="1636"/>
      <c r="AC5608" s="1636"/>
      <c r="AD5608" s="1636"/>
      <c r="AE5608" s="1636"/>
      <c r="AF5608" s="1636"/>
      <c r="AG5608" s="1636"/>
      <c r="AH5608" s="1636"/>
      <c r="AI5608" s="1636"/>
      <c r="AJ5608" s="1636"/>
      <c r="AK5608" s="1636"/>
      <c r="AL5608" s="1636"/>
      <c r="AM5608" s="1636"/>
      <c r="AN5608" s="1636"/>
      <c r="AO5608" s="1636"/>
      <c r="AP5608" s="1636"/>
      <c r="AQ5608" s="1636"/>
      <c r="AR5608" s="1636"/>
      <c r="AS5608" s="1636"/>
      <c r="AT5608" s="1636"/>
      <c r="AU5608" s="1636"/>
      <c r="AV5608" s="1636"/>
      <c r="AW5608" s="1636"/>
      <c r="AX5608" s="1636"/>
      <c r="AY5608" s="1636"/>
      <c r="AZ5608" s="1636"/>
      <c r="BA5608" s="1636"/>
      <c r="BB5608" s="1636"/>
    </row>
    <row r="5609" spans="1:54" s="1637" customFormat="1">
      <c r="A5609" s="1636"/>
      <c r="B5609" s="1636"/>
      <c r="C5609" s="1636"/>
      <c r="D5609" s="1636"/>
      <c r="E5609" s="1636"/>
      <c r="F5609" s="1636"/>
      <c r="G5609" s="1636"/>
      <c r="H5609" s="1636"/>
      <c r="I5609" s="1636"/>
      <c r="J5609" s="1636"/>
      <c r="K5609" s="1636"/>
      <c r="L5609" s="1636"/>
      <c r="M5609" s="1636"/>
      <c r="N5609" s="1636"/>
      <c r="O5609" s="1636"/>
      <c r="P5609" s="1636"/>
      <c r="Q5609" s="1636"/>
      <c r="R5609" s="1636"/>
      <c r="S5609" s="1636"/>
      <c r="T5609" s="1636"/>
      <c r="U5609" s="1636"/>
      <c r="V5609" s="1636"/>
      <c r="W5609" s="1636"/>
      <c r="X5609" s="1636"/>
      <c r="Y5609" s="1636"/>
      <c r="Z5609" s="1636"/>
      <c r="AA5609" s="1636"/>
      <c r="AB5609" s="1636"/>
      <c r="AC5609" s="1636"/>
      <c r="AD5609" s="1636"/>
      <c r="AE5609" s="1636"/>
      <c r="AF5609" s="1636"/>
      <c r="AG5609" s="1636"/>
      <c r="AH5609" s="1636"/>
      <c r="AI5609" s="1636"/>
      <c r="AJ5609" s="1636"/>
      <c r="AK5609" s="1636"/>
      <c r="AL5609" s="1636"/>
      <c r="AM5609" s="1636"/>
      <c r="AN5609" s="1636"/>
      <c r="AO5609" s="1636"/>
      <c r="AP5609" s="1636"/>
      <c r="AQ5609" s="1636"/>
      <c r="AR5609" s="1636"/>
      <c r="AS5609" s="1636"/>
      <c r="AT5609" s="1636"/>
      <c r="AU5609" s="1636"/>
      <c r="AV5609" s="1636"/>
      <c r="AW5609" s="1636"/>
      <c r="AX5609" s="1636"/>
      <c r="AY5609" s="1636"/>
      <c r="AZ5609" s="1636"/>
      <c r="BA5609" s="1636"/>
      <c r="BB5609" s="1636"/>
    </row>
    <row r="5610" spans="1:54" s="1637" customFormat="1">
      <c r="A5610" s="1636"/>
      <c r="B5610" s="1636"/>
      <c r="C5610" s="1636"/>
      <c r="D5610" s="1636"/>
      <c r="E5610" s="1636"/>
      <c r="F5610" s="1636"/>
      <c r="G5610" s="1636"/>
      <c r="H5610" s="1636"/>
      <c r="I5610" s="1636"/>
      <c r="J5610" s="1636"/>
      <c r="K5610" s="1636"/>
      <c r="L5610" s="1636"/>
      <c r="M5610" s="1636"/>
      <c r="N5610" s="1636"/>
      <c r="O5610" s="1636"/>
      <c r="P5610" s="1636"/>
      <c r="Q5610" s="1636"/>
      <c r="R5610" s="1636"/>
      <c r="S5610" s="1636"/>
      <c r="T5610" s="1636"/>
      <c r="U5610" s="1636"/>
      <c r="V5610" s="1636"/>
      <c r="W5610" s="1636"/>
      <c r="X5610" s="1636"/>
      <c r="Y5610" s="1636"/>
      <c r="Z5610" s="1636"/>
      <c r="AA5610" s="1636"/>
      <c r="AB5610" s="1636"/>
      <c r="AC5610" s="1636"/>
      <c r="AD5610" s="1636"/>
      <c r="AE5610" s="1636"/>
      <c r="AF5610" s="1636"/>
      <c r="AG5610" s="1636"/>
      <c r="AH5610" s="1636"/>
      <c r="AI5610" s="1636"/>
      <c r="AJ5610" s="1636"/>
      <c r="AK5610" s="1636"/>
      <c r="AL5610" s="1636"/>
      <c r="AM5610" s="1636"/>
      <c r="AN5610" s="1636"/>
      <c r="AO5610" s="1636"/>
      <c r="AP5610" s="1636"/>
      <c r="AQ5610" s="1636"/>
      <c r="AR5610" s="1636"/>
      <c r="AS5610" s="1636"/>
      <c r="AT5610" s="1636"/>
      <c r="AU5610" s="1636"/>
      <c r="AV5610" s="1636"/>
      <c r="AW5610" s="1636"/>
      <c r="AX5610" s="1636"/>
      <c r="AY5610" s="1636"/>
      <c r="AZ5610" s="1636"/>
      <c r="BA5610" s="1636"/>
      <c r="BB5610" s="1636"/>
    </row>
    <row r="5611" spans="1:54" s="1637" customFormat="1">
      <c r="A5611" s="1636"/>
      <c r="B5611" s="1636"/>
      <c r="C5611" s="1636"/>
      <c r="D5611" s="1636"/>
      <c r="E5611" s="1636"/>
      <c r="F5611" s="1636"/>
      <c r="G5611" s="1636"/>
      <c r="H5611" s="1636"/>
      <c r="I5611" s="1636"/>
      <c r="J5611" s="1636"/>
      <c r="K5611" s="1636"/>
      <c r="L5611" s="1636"/>
      <c r="M5611" s="1636"/>
      <c r="N5611" s="1636"/>
      <c r="O5611" s="1636"/>
      <c r="P5611" s="1636"/>
      <c r="Q5611" s="1636"/>
      <c r="R5611" s="1636"/>
      <c r="S5611" s="1636"/>
      <c r="T5611" s="1636"/>
      <c r="U5611" s="1636"/>
      <c r="V5611" s="1636"/>
      <c r="W5611" s="1636"/>
      <c r="X5611" s="1636"/>
      <c r="Y5611" s="1636"/>
      <c r="Z5611" s="1636"/>
      <c r="AA5611" s="1636"/>
      <c r="AB5611" s="1636"/>
      <c r="AC5611" s="1636"/>
      <c r="AD5611" s="1636"/>
      <c r="AE5611" s="1636"/>
      <c r="AF5611" s="1636"/>
      <c r="AG5611" s="1636"/>
      <c r="AH5611" s="1636"/>
      <c r="AI5611" s="1636"/>
      <c r="AJ5611" s="1636"/>
      <c r="AK5611" s="1636"/>
      <c r="AL5611" s="1636"/>
      <c r="AM5611" s="1636"/>
      <c r="AN5611" s="1636"/>
      <c r="AO5611" s="1636"/>
      <c r="AP5611" s="1636"/>
      <c r="AQ5611" s="1636"/>
      <c r="AR5611" s="1636"/>
      <c r="AS5611" s="1636"/>
      <c r="AT5611" s="1636"/>
      <c r="AU5611" s="1636"/>
      <c r="AV5611" s="1636"/>
      <c r="AW5611" s="1636"/>
      <c r="AX5611" s="1636"/>
      <c r="AY5611" s="1636"/>
      <c r="AZ5611" s="1636"/>
      <c r="BA5611" s="1636"/>
      <c r="BB5611" s="1636"/>
    </row>
    <row r="5612" spans="1:54" s="1637" customFormat="1">
      <c r="A5612" s="1636"/>
      <c r="B5612" s="1636"/>
      <c r="C5612" s="1636"/>
      <c r="D5612" s="1636"/>
      <c r="E5612" s="1636"/>
      <c r="F5612" s="1636"/>
      <c r="G5612" s="1636"/>
      <c r="H5612" s="1636"/>
      <c r="I5612" s="1636"/>
      <c r="J5612" s="1636"/>
      <c r="K5612" s="1636"/>
      <c r="L5612" s="1636"/>
      <c r="M5612" s="1636"/>
      <c r="N5612" s="1636"/>
      <c r="O5612" s="1636"/>
      <c r="P5612" s="1636"/>
      <c r="Q5612" s="1636"/>
      <c r="R5612" s="1636"/>
      <c r="S5612" s="1636"/>
      <c r="T5612" s="1636"/>
      <c r="U5612" s="1636"/>
      <c r="V5612" s="1636"/>
      <c r="W5612" s="1636"/>
      <c r="X5612" s="1636"/>
      <c r="Y5612" s="1636"/>
      <c r="Z5612" s="1636"/>
      <c r="AA5612" s="1636"/>
      <c r="AB5612" s="1636"/>
      <c r="AC5612" s="1636"/>
      <c r="AD5612" s="1636"/>
      <c r="AE5612" s="1636"/>
      <c r="AF5612" s="1636"/>
      <c r="AG5612" s="1636"/>
      <c r="AH5612" s="1636"/>
      <c r="AI5612" s="1636"/>
      <c r="AJ5612" s="1636"/>
      <c r="AK5612" s="1636"/>
      <c r="AL5612" s="1636"/>
      <c r="AM5612" s="1636"/>
      <c r="AN5612" s="1636"/>
      <c r="AO5612" s="1636"/>
      <c r="AP5612" s="1636"/>
      <c r="AQ5612" s="1636"/>
      <c r="AR5612" s="1636"/>
      <c r="AS5612" s="1636"/>
      <c r="AT5612" s="1636"/>
      <c r="AU5612" s="1636"/>
      <c r="AV5612" s="1636"/>
      <c r="AW5612" s="1636"/>
      <c r="AX5612" s="1636"/>
      <c r="AY5612" s="1636"/>
      <c r="AZ5612" s="1636"/>
      <c r="BA5612" s="1636"/>
      <c r="BB5612" s="1636"/>
    </row>
    <row r="5613" spans="1:54" s="1637" customFormat="1">
      <c r="A5613" s="1636"/>
      <c r="B5613" s="1636"/>
      <c r="C5613" s="1636"/>
      <c r="D5613" s="1636"/>
      <c r="E5613" s="1636"/>
      <c r="F5613" s="1636"/>
      <c r="G5613" s="1636"/>
      <c r="H5613" s="1636"/>
      <c r="I5613" s="1636"/>
      <c r="J5613" s="1636"/>
      <c r="K5613" s="1636"/>
      <c r="L5613" s="1636"/>
      <c r="M5613" s="1636"/>
      <c r="N5613" s="1636"/>
      <c r="O5613" s="1636"/>
      <c r="P5613" s="1636"/>
      <c r="Q5613" s="1636"/>
      <c r="R5613" s="1636"/>
      <c r="S5613" s="1636"/>
      <c r="T5613" s="1636"/>
      <c r="U5613" s="1636"/>
      <c r="V5613" s="1636"/>
      <c r="W5613" s="1636"/>
      <c r="X5613" s="1636"/>
      <c r="Y5613" s="1636"/>
      <c r="Z5613" s="1636"/>
      <c r="AA5613" s="1636"/>
      <c r="AB5613" s="1636"/>
      <c r="AC5613" s="1636"/>
      <c r="AD5613" s="1636"/>
      <c r="AE5613" s="1636"/>
      <c r="AF5613" s="1636"/>
      <c r="AG5613" s="1636"/>
      <c r="AH5613" s="1636"/>
      <c r="AI5613" s="1636"/>
      <c r="AJ5613" s="1636"/>
      <c r="AK5613" s="1636"/>
      <c r="AL5613" s="1636"/>
      <c r="AM5613" s="1636"/>
      <c r="AN5613" s="1636"/>
      <c r="AO5613" s="1636"/>
      <c r="AP5613" s="1636"/>
      <c r="AQ5613" s="1636"/>
      <c r="AR5613" s="1636"/>
      <c r="AS5613" s="1636"/>
      <c r="AT5613" s="1636"/>
      <c r="AU5613" s="1636"/>
      <c r="AV5613" s="1636"/>
      <c r="AW5613" s="1636"/>
      <c r="AX5613" s="1636"/>
      <c r="AY5613" s="1636"/>
      <c r="AZ5613" s="1636"/>
      <c r="BA5613" s="1636"/>
      <c r="BB5613" s="1636"/>
    </row>
    <row r="5614" spans="1:54" s="1637" customFormat="1">
      <c r="A5614" s="1636"/>
      <c r="B5614" s="1636"/>
      <c r="C5614" s="1636"/>
      <c r="D5614" s="1636"/>
      <c r="E5614" s="1636"/>
      <c r="F5614" s="1636"/>
      <c r="G5614" s="1636"/>
      <c r="H5614" s="1636"/>
      <c r="I5614" s="1636"/>
      <c r="J5614" s="1636"/>
      <c r="K5614" s="1636"/>
      <c r="L5614" s="1636"/>
      <c r="M5614" s="1636"/>
      <c r="N5614" s="1636"/>
      <c r="O5614" s="1636"/>
      <c r="P5614" s="1636"/>
      <c r="Q5614" s="1636"/>
      <c r="R5614" s="1636"/>
      <c r="S5614" s="1636"/>
      <c r="T5614" s="1636"/>
      <c r="U5614" s="1636"/>
      <c r="V5614" s="1636"/>
      <c r="W5614" s="1636"/>
      <c r="X5614" s="1636"/>
      <c r="Y5614" s="1636"/>
      <c r="Z5614" s="1636"/>
      <c r="AA5614" s="1636"/>
      <c r="AB5614" s="1636"/>
      <c r="AC5614" s="1636"/>
      <c r="AD5614" s="1636"/>
      <c r="AE5614" s="1636"/>
      <c r="AF5614" s="1636"/>
      <c r="AG5614" s="1636"/>
      <c r="AH5614" s="1636"/>
      <c r="AI5614" s="1636"/>
      <c r="AJ5614" s="1636"/>
      <c r="AK5614" s="1636"/>
      <c r="AL5614" s="1636"/>
      <c r="AM5614" s="1636"/>
      <c r="AN5614" s="1636"/>
      <c r="AO5614" s="1636"/>
      <c r="AP5614" s="1636"/>
      <c r="AQ5614" s="1636"/>
      <c r="AR5614" s="1636"/>
      <c r="AS5614" s="1636"/>
      <c r="AT5614" s="1636"/>
      <c r="AU5614" s="1636"/>
      <c r="AV5614" s="1636"/>
      <c r="AW5614" s="1636"/>
      <c r="AX5614" s="1636"/>
      <c r="AY5614" s="1636"/>
      <c r="AZ5614" s="1636"/>
      <c r="BA5614" s="1636"/>
      <c r="BB5614" s="1636"/>
    </row>
    <row r="5615" spans="1:54" s="1637" customFormat="1">
      <c r="A5615" s="1636"/>
      <c r="B5615" s="1636"/>
      <c r="C5615" s="1636"/>
      <c r="D5615" s="1636"/>
      <c r="E5615" s="1636"/>
      <c r="F5615" s="1636"/>
      <c r="G5615" s="1636"/>
      <c r="H5615" s="1636"/>
      <c r="I5615" s="1636"/>
      <c r="J5615" s="1636"/>
      <c r="K5615" s="1636"/>
      <c r="L5615" s="1636"/>
      <c r="M5615" s="1636"/>
      <c r="N5615" s="1636"/>
      <c r="O5615" s="1636"/>
      <c r="P5615" s="1636"/>
      <c r="Q5615" s="1636"/>
      <c r="R5615" s="1636"/>
      <c r="S5615" s="1636"/>
      <c r="T5615" s="1636"/>
      <c r="U5615" s="1636"/>
      <c r="V5615" s="1636"/>
      <c r="W5615" s="1636"/>
      <c r="X5615" s="1636"/>
      <c r="Y5615" s="1636"/>
      <c r="Z5615" s="1636"/>
      <c r="AA5615" s="1636"/>
      <c r="AB5615" s="1636"/>
      <c r="AC5615" s="1636"/>
      <c r="AD5615" s="1636"/>
      <c r="AE5615" s="1636"/>
      <c r="AF5615" s="1636"/>
      <c r="AG5615" s="1636"/>
      <c r="AH5615" s="1636"/>
      <c r="AI5615" s="1636"/>
      <c r="AJ5615" s="1636"/>
      <c r="AK5615" s="1636"/>
      <c r="AL5615" s="1636"/>
      <c r="AM5615" s="1636"/>
      <c r="AN5615" s="1636"/>
      <c r="AO5615" s="1636"/>
      <c r="AP5615" s="1636"/>
      <c r="AQ5615" s="1636"/>
      <c r="AR5615" s="1636"/>
      <c r="AS5615" s="1636"/>
      <c r="AT5615" s="1636"/>
      <c r="AU5615" s="1636"/>
      <c r="AV5615" s="1636"/>
      <c r="AW5615" s="1636"/>
      <c r="AX5615" s="1636"/>
      <c r="AY5615" s="1636"/>
      <c r="AZ5615" s="1636"/>
      <c r="BA5615" s="1636"/>
      <c r="BB5615" s="1636"/>
    </row>
    <row r="5616" spans="1:54" s="1637" customFormat="1">
      <c r="A5616" s="1636"/>
      <c r="B5616" s="1636"/>
      <c r="C5616" s="1636"/>
      <c r="D5616" s="1636"/>
      <c r="E5616" s="1636"/>
      <c r="F5616" s="1636"/>
      <c r="G5616" s="1636"/>
      <c r="H5616" s="1636"/>
      <c r="I5616" s="1636"/>
      <c r="J5616" s="1636"/>
      <c r="K5616" s="1636"/>
      <c r="L5616" s="1636"/>
      <c r="M5616" s="1636"/>
      <c r="N5616" s="1636"/>
      <c r="O5616" s="1636"/>
      <c r="P5616" s="1636"/>
      <c r="Q5616" s="1636"/>
      <c r="R5616" s="1636"/>
      <c r="S5616" s="1636"/>
      <c r="T5616" s="1636"/>
      <c r="U5616" s="1636"/>
      <c r="V5616" s="1636"/>
      <c r="W5616" s="1636"/>
      <c r="X5616" s="1636"/>
      <c r="Y5616" s="1636"/>
      <c r="Z5616" s="1636"/>
      <c r="AA5616" s="1636"/>
      <c r="AB5616" s="1636"/>
      <c r="AC5616" s="1636"/>
      <c r="AD5616" s="1636"/>
      <c r="AE5616" s="1636"/>
      <c r="AF5616" s="1636"/>
      <c r="AG5616" s="1636"/>
      <c r="AH5616" s="1636"/>
      <c r="AI5616" s="1636"/>
      <c r="AJ5616" s="1636"/>
      <c r="AK5616" s="1636"/>
      <c r="AL5616" s="1636"/>
      <c r="AM5616" s="1636"/>
      <c r="AN5616" s="1636"/>
      <c r="AO5616" s="1636"/>
      <c r="AP5616" s="1636"/>
      <c r="AQ5616" s="1636"/>
      <c r="AR5616" s="1636"/>
      <c r="AS5616" s="1636"/>
      <c r="AT5616" s="1636"/>
      <c r="AU5616" s="1636"/>
      <c r="AV5616" s="1636"/>
      <c r="AW5616" s="1636"/>
      <c r="AX5616" s="1636"/>
      <c r="AY5616" s="1636"/>
      <c r="AZ5616" s="1636"/>
      <c r="BA5616" s="1636"/>
      <c r="BB5616" s="1636"/>
    </row>
    <row r="5617" spans="1:54" s="1637" customFormat="1">
      <c r="A5617" s="1636"/>
      <c r="B5617" s="1636"/>
      <c r="C5617" s="1636"/>
      <c r="D5617" s="1636"/>
      <c r="E5617" s="1636"/>
      <c r="F5617" s="1636"/>
      <c r="G5617" s="1636"/>
      <c r="H5617" s="1636"/>
      <c r="I5617" s="1636"/>
      <c r="J5617" s="1636"/>
      <c r="K5617" s="1636"/>
      <c r="L5617" s="1636"/>
      <c r="M5617" s="1636"/>
      <c r="N5617" s="1636"/>
      <c r="O5617" s="1636"/>
      <c r="P5617" s="1636"/>
      <c r="Q5617" s="1636"/>
      <c r="R5617" s="1636"/>
      <c r="S5617" s="1636"/>
      <c r="T5617" s="1636"/>
      <c r="U5617" s="1636"/>
      <c r="V5617" s="1636"/>
      <c r="W5617" s="1636"/>
      <c r="X5617" s="1636"/>
      <c r="Y5617" s="1636"/>
      <c r="Z5617" s="1636"/>
      <c r="AA5617" s="1636"/>
      <c r="AB5617" s="1636"/>
      <c r="AC5617" s="1636"/>
      <c r="AD5617" s="1636"/>
      <c r="AE5617" s="1636"/>
      <c r="AF5617" s="1636"/>
      <c r="AG5617" s="1636"/>
      <c r="AH5617" s="1636"/>
      <c r="AI5617" s="1636"/>
      <c r="AJ5617" s="1636"/>
      <c r="AK5617" s="1636"/>
      <c r="AL5617" s="1636"/>
      <c r="AM5617" s="1636"/>
      <c r="AN5617" s="1636"/>
      <c r="AO5617" s="1636"/>
      <c r="AP5617" s="1636"/>
      <c r="AQ5617" s="1636"/>
      <c r="AR5617" s="1636"/>
      <c r="AS5617" s="1636"/>
      <c r="AT5617" s="1636"/>
      <c r="AU5617" s="1636"/>
      <c r="AV5617" s="1636"/>
      <c r="AW5617" s="1636"/>
      <c r="AX5617" s="1636"/>
      <c r="AY5617" s="1636"/>
      <c r="AZ5617" s="1636"/>
      <c r="BA5617" s="1636"/>
      <c r="BB5617" s="1636"/>
    </row>
    <row r="5618" spans="1:54" s="1637" customFormat="1">
      <c r="A5618" s="1636"/>
      <c r="B5618" s="1636"/>
      <c r="C5618" s="1636"/>
      <c r="D5618" s="1636"/>
      <c r="E5618" s="1636"/>
      <c r="F5618" s="1636"/>
      <c r="G5618" s="1636"/>
      <c r="H5618" s="1636"/>
      <c r="I5618" s="1636"/>
      <c r="J5618" s="1636"/>
      <c r="K5618" s="1636"/>
      <c r="L5618" s="1636"/>
      <c r="M5618" s="1636"/>
      <c r="N5618" s="1636"/>
      <c r="O5618" s="1636"/>
      <c r="P5618" s="1636"/>
      <c r="Q5618" s="1636"/>
      <c r="R5618" s="1636"/>
      <c r="S5618" s="1636"/>
      <c r="T5618" s="1636"/>
      <c r="U5618" s="1636"/>
      <c r="V5618" s="1636"/>
      <c r="W5618" s="1636"/>
      <c r="X5618" s="1636"/>
      <c r="Y5618" s="1636"/>
      <c r="Z5618" s="1636"/>
      <c r="AA5618" s="1636"/>
      <c r="AB5618" s="1636"/>
      <c r="AC5618" s="1636"/>
      <c r="AD5618" s="1636"/>
      <c r="AE5618" s="1636"/>
      <c r="AF5618" s="1636"/>
      <c r="AG5618" s="1636"/>
      <c r="AH5618" s="1636"/>
      <c r="AI5618" s="1636"/>
      <c r="AJ5618" s="1636"/>
      <c r="AK5618" s="1636"/>
      <c r="AL5618" s="1636"/>
      <c r="AM5618" s="1636"/>
      <c r="AN5618" s="1636"/>
      <c r="AO5618" s="1636"/>
      <c r="AP5618" s="1636"/>
      <c r="AQ5618" s="1636"/>
      <c r="AR5618" s="1636"/>
      <c r="AS5618" s="1636"/>
      <c r="AT5618" s="1636"/>
      <c r="AU5618" s="1636"/>
      <c r="AV5618" s="1636"/>
      <c r="AW5618" s="1636"/>
      <c r="AX5618" s="1636"/>
      <c r="AY5618" s="1636"/>
      <c r="AZ5618" s="1636"/>
      <c r="BA5618" s="1636"/>
      <c r="BB5618" s="1636"/>
    </row>
    <row r="5619" spans="1:54" s="1637" customFormat="1">
      <c r="A5619" s="1636"/>
      <c r="B5619" s="1636"/>
      <c r="C5619" s="1636"/>
      <c r="D5619" s="1636"/>
      <c r="E5619" s="1636"/>
      <c r="F5619" s="1636"/>
      <c r="G5619" s="1636"/>
      <c r="H5619" s="1636"/>
      <c r="I5619" s="1636"/>
      <c r="J5619" s="1636"/>
      <c r="K5619" s="1636"/>
      <c r="L5619" s="1636"/>
      <c r="M5619" s="1636"/>
      <c r="N5619" s="1636"/>
      <c r="O5619" s="1636"/>
      <c r="P5619" s="1636"/>
      <c r="Q5619" s="1636"/>
      <c r="R5619" s="1636"/>
      <c r="S5619" s="1636"/>
      <c r="T5619" s="1636"/>
      <c r="U5619" s="1636"/>
      <c r="V5619" s="1636"/>
      <c r="W5619" s="1636"/>
      <c r="X5619" s="1636"/>
      <c r="Y5619" s="1636"/>
      <c r="Z5619" s="1636"/>
      <c r="AA5619" s="1636"/>
      <c r="AB5619" s="1636"/>
      <c r="AC5619" s="1636"/>
      <c r="AD5619" s="1636"/>
      <c r="AE5619" s="1636"/>
      <c r="AF5619" s="1636"/>
      <c r="AG5619" s="1636"/>
      <c r="AH5619" s="1636"/>
      <c r="AI5619" s="1636"/>
      <c r="AJ5619" s="1636"/>
      <c r="AK5619" s="1636"/>
      <c r="AL5619" s="1636"/>
      <c r="AM5619" s="1636"/>
      <c r="AN5619" s="1636"/>
      <c r="AO5619" s="1636"/>
      <c r="AP5619" s="1636"/>
      <c r="AQ5619" s="1636"/>
      <c r="AR5619" s="1636"/>
      <c r="AS5619" s="1636"/>
      <c r="AT5619" s="1636"/>
      <c r="AU5619" s="1636"/>
      <c r="AV5619" s="1636"/>
      <c r="AW5619" s="1636"/>
      <c r="AX5619" s="1636"/>
      <c r="AY5619" s="1636"/>
      <c r="AZ5619" s="1636"/>
      <c r="BA5619" s="1636"/>
      <c r="BB5619" s="1636"/>
    </row>
    <row r="5620" spans="1:54" s="1637" customFormat="1">
      <c r="A5620" s="1636"/>
      <c r="B5620" s="1636"/>
      <c r="C5620" s="1636"/>
      <c r="D5620" s="1636"/>
      <c r="E5620" s="1636"/>
      <c r="F5620" s="1636"/>
      <c r="G5620" s="1636"/>
      <c r="H5620" s="1636"/>
      <c r="I5620" s="1636"/>
      <c r="J5620" s="1636"/>
      <c r="K5620" s="1636"/>
      <c r="L5620" s="1636"/>
      <c r="M5620" s="1636"/>
      <c r="N5620" s="1636"/>
      <c r="O5620" s="1636"/>
      <c r="P5620" s="1636"/>
      <c r="Q5620" s="1636"/>
      <c r="R5620" s="1636"/>
      <c r="S5620" s="1636"/>
      <c r="T5620" s="1636"/>
      <c r="U5620" s="1636"/>
      <c r="V5620" s="1636"/>
      <c r="W5620" s="1636"/>
      <c r="X5620" s="1636"/>
      <c r="Y5620" s="1636"/>
      <c r="Z5620" s="1636"/>
      <c r="AA5620" s="1636"/>
      <c r="AB5620" s="1636"/>
      <c r="AC5620" s="1636"/>
      <c r="AD5620" s="1636"/>
      <c r="AE5620" s="1636"/>
      <c r="AF5620" s="1636"/>
      <c r="AG5620" s="1636"/>
      <c r="AH5620" s="1636"/>
      <c r="AI5620" s="1636"/>
      <c r="AJ5620" s="1636"/>
      <c r="AK5620" s="1636"/>
      <c r="AL5620" s="1636"/>
      <c r="AM5620" s="1636"/>
      <c r="AN5620" s="1636"/>
      <c r="AO5620" s="1636"/>
      <c r="AP5620" s="1636"/>
      <c r="AQ5620" s="1636"/>
      <c r="AR5620" s="1636"/>
      <c r="AS5620" s="1636"/>
      <c r="AT5620" s="1636"/>
      <c r="AU5620" s="1636"/>
      <c r="AV5620" s="1636"/>
      <c r="AW5620" s="1636"/>
      <c r="AX5620" s="1636"/>
      <c r="AY5620" s="1636"/>
      <c r="AZ5620" s="1636"/>
      <c r="BA5620" s="1636"/>
      <c r="BB5620" s="1636"/>
    </row>
    <row r="5621" spans="1:54" s="1637" customFormat="1">
      <c r="A5621" s="1636"/>
      <c r="B5621" s="1636"/>
      <c r="C5621" s="1636"/>
      <c r="D5621" s="1636"/>
      <c r="E5621" s="1636"/>
      <c r="F5621" s="1636"/>
      <c r="G5621" s="1636"/>
      <c r="H5621" s="1636"/>
      <c r="I5621" s="1636"/>
      <c r="J5621" s="1636"/>
      <c r="K5621" s="1636"/>
      <c r="L5621" s="1636"/>
      <c r="M5621" s="1636"/>
      <c r="N5621" s="1636"/>
      <c r="O5621" s="1636"/>
      <c r="P5621" s="1636"/>
      <c r="Q5621" s="1636"/>
      <c r="R5621" s="1636"/>
      <c r="S5621" s="1636"/>
      <c r="T5621" s="1636"/>
      <c r="U5621" s="1636"/>
      <c r="V5621" s="1636"/>
      <c r="W5621" s="1636"/>
      <c r="X5621" s="1636"/>
      <c r="Y5621" s="1636"/>
      <c r="Z5621" s="1636"/>
      <c r="AA5621" s="1636"/>
      <c r="AB5621" s="1636"/>
      <c r="AC5621" s="1636"/>
      <c r="AD5621" s="1636"/>
      <c r="AE5621" s="1636"/>
      <c r="AF5621" s="1636"/>
      <c r="AG5621" s="1636"/>
      <c r="AH5621" s="1636"/>
      <c r="AI5621" s="1636"/>
      <c r="AJ5621" s="1636"/>
      <c r="AK5621" s="1636"/>
      <c r="AL5621" s="1636"/>
      <c r="AM5621" s="1636"/>
      <c r="AN5621" s="1636"/>
      <c r="AO5621" s="1636"/>
      <c r="AP5621" s="1636"/>
      <c r="AQ5621" s="1636"/>
      <c r="AR5621" s="1636"/>
      <c r="AS5621" s="1636"/>
      <c r="AT5621" s="1636"/>
      <c r="AU5621" s="1636"/>
      <c r="AV5621" s="1636"/>
      <c r="AW5621" s="1636"/>
      <c r="AX5621" s="1636"/>
      <c r="AY5621" s="1636"/>
      <c r="AZ5621" s="1636"/>
      <c r="BA5621" s="1636"/>
      <c r="BB5621" s="1636"/>
    </row>
    <row r="5622" spans="1:54" s="1637" customFormat="1">
      <c r="A5622" s="1636"/>
      <c r="B5622" s="1636"/>
      <c r="C5622" s="1636"/>
      <c r="D5622" s="1636"/>
      <c r="E5622" s="1636"/>
      <c r="F5622" s="1636"/>
      <c r="G5622" s="1636"/>
      <c r="H5622" s="1636"/>
      <c r="I5622" s="1636"/>
      <c r="J5622" s="1636"/>
      <c r="K5622" s="1636"/>
      <c r="L5622" s="1636"/>
      <c r="M5622" s="1636"/>
      <c r="N5622" s="1636"/>
      <c r="O5622" s="1636"/>
      <c r="P5622" s="1636"/>
      <c r="Q5622" s="1636"/>
      <c r="R5622" s="1636"/>
      <c r="S5622" s="1636"/>
      <c r="T5622" s="1636"/>
      <c r="U5622" s="1636"/>
      <c r="V5622" s="1636"/>
      <c r="W5622" s="1636"/>
      <c r="X5622" s="1636"/>
      <c r="Y5622" s="1636"/>
      <c r="Z5622" s="1636"/>
      <c r="AA5622" s="1636"/>
      <c r="AB5622" s="1636"/>
      <c r="AC5622" s="1636"/>
      <c r="AD5622" s="1636"/>
      <c r="AE5622" s="1636"/>
      <c r="AF5622" s="1636"/>
      <c r="AG5622" s="1636"/>
      <c r="AH5622" s="1636"/>
      <c r="AI5622" s="1636"/>
      <c r="AJ5622" s="1636"/>
      <c r="AK5622" s="1636"/>
      <c r="AL5622" s="1636"/>
      <c r="AM5622" s="1636"/>
      <c r="AN5622" s="1636"/>
      <c r="AO5622" s="1636"/>
      <c r="AP5622" s="1636"/>
      <c r="AQ5622" s="1636"/>
      <c r="AR5622" s="1636"/>
      <c r="AS5622" s="1636"/>
      <c r="AT5622" s="1636"/>
      <c r="AU5622" s="1636"/>
      <c r="AV5622" s="1636"/>
      <c r="AW5622" s="1636"/>
      <c r="AX5622" s="1636"/>
      <c r="AY5622" s="1636"/>
      <c r="AZ5622" s="1636"/>
      <c r="BA5622" s="1636"/>
      <c r="BB5622" s="1636"/>
    </row>
    <row r="5623" spans="1:54" s="1637" customFormat="1">
      <c r="A5623" s="1636"/>
      <c r="B5623" s="1636"/>
      <c r="C5623" s="1636"/>
      <c r="D5623" s="1636"/>
      <c r="E5623" s="1636"/>
      <c r="F5623" s="1636"/>
      <c r="G5623" s="1636"/>
      <c r="H5623" s="1636"/>
      <c r="I5623" s="1636"/>
      <c r="J5623" s="1636"/>
      <c r="K5623" s="1636"/>
      <c r="L5623" s="1636"/>
      <c r="M5623" s="1636"/>
      <c r="N5623" s="1636"/>
      <c r="O5623" s="1636"/>
      <c r="P5623" s="1636"/>
      <c r="Q5623" s="1636"/>
      <c r="R5623" s="1636"/>
      <c r="S5623" s="1636"/>
      <c r="T5623" s="1636"/>
      <c r="U5623" s="1636"/>
      <c r="V5623" s="1636"/>
      <c r="W5623" s="1636"/>
      <c r="X5623" s="1636"/>
      <c r="Y5623" s="1636"/>
      <c r="Z5623" s="1636"/>
      <c r="AA5623" s="1636"/>
      <c r="AB5623" s="1636"/>
      <c r="AC5623" s="1636"/>
      <c r="AD5623" s="1636"/>
      <c r="AE5623" s="1636"/>
      <c r="AF5623" s="1636"/>
      <c r="AG5623" s="1636"/>
      <c r="AH5623" s="1636"/>
      <c r="AI5623" s="1636"/>
      <c r="AJ5623" s="1636"/>
      <c r="AK5623" s="1636"/>
      <c r="AL5623" s="1636"/>
      <c r="AM5623" s="1636"/>
      <c r="AN5623" s="1636"/>
      <c r="AO5623" s="1636"/>
      <c r="AP5623" s="1636"/>
      <c r="AQ5623" s="1636"/>
      <c r="AR5623" s="1636"/>
      <c r="AS5623" s="1636"/>
      <c r="AT5623" s="1636"/>
      <c r="AU5623" s="1636"/>
      <c r="AV5623" s="1636"/>
      <c r="AW5623" s="1636"/>
      <c r="AX5623" s="1636"/>
      <c r="AY5623" s="1636"/>
      <c r="AZ5623" s="1636"/>
      <c r="BA5623" s="1636"/>
      <c r="BB5623" s="1636"/>
    </row>
    <row r="5624" spans="1:54" s="1637" customFormat="1">
      <c r="A5624" s="1636"/>
      <c r="B5624" s="1636"/>
      <c r="C5624" s="1636"/>
      <c r="D5624" s="1636"/>
      <c r="E5624" s="1636"/>
      <c r="F5624" s="1636"/>
      <c r="G5624" s="1636"/>
      <c r="H5624" s="1636"/>
      <c r="I5624" s="1636"/>
      <c r="J5624" s="1636"/>
      <c r="K5624" s="1636"/>
      <c r="L5624" s="1636"/>
      <c r="M5624" s="1636"/>
      <c r="N5624" s="1636"/>
      <c r="O5624" s="1636"/>
      <c r="P5624" s="1636"/>
      <c r="Q5624" s="1636"/>
      <c r="R5624" s="1636"/>
      <c r="S5624" s="1636"/>
      <c r="T5624" s="1636"/>
      <c r="U5624" s="1636"/>
      <c r="V5624" s="1636"/>
      <c r="W5624" s="1636"/>
      <c r="X5624" s="1636"/>
      <c r="Y5624" s="1636"/>
      <c r="Z5624" s="1636"/>
      <c r="AA5624" s="1636"/>
      <c r="AB5624" s="1636"/>
      <c r="AC5624" s="1636"/>
      <c r="AD5624" s="1636"/>
      <c r="AE5624" s="1636"/>
      <c r="AF5624" s="1636"/>
      <c r="AG5624" s="1636"/>
      <c r="AH5624" s="1636"/>
      <c r="AI5624" s="1636"/>
      <c r="AJ5624" s="1636"/>
      <c r="AK5624" s="1636"/>
      <c r="AL5624" s="1636"/>
      <c r="AM5624" s="1636"/>
      <c r="AN5624" s="1636"/>
      <c r="AO5624" s="1636"/>
      <c r="AP5624" s="1636"/>
      <c r="AQ5624" s="1636"/>
      <c r="AR5624" s="1636"/>
      <c r="AS5624" s="1636"/>
      <c r="AT5624" s="1636"/>
      <c r="AU5624" s="1636"/>
      <c r="AV5624" s="1636"/>
      <c r="AW5624" s="1636"/>
      <c r="AX5624" s="1636"/>
      <c r="AY5624" s="1636"/>
      <c r="AZ5624" s="1636"/>
      <c r="BA5624" s="1636"/>
      <c r="BB5624" s="1636"/>
    </row>
    <row r="5625" spans="1:54" s="1637" customFormat="1">
      <c r="A5625" s="1636"/>
      <c r="B5625" s="1636"/>
      <c r="C5625" s="1636"/>
      <c r="D5625" s="1636"/>
      <c r="E5625" s="1636"/>
      <c r="F5625" s="1636"/>
      <c r="G5625" s="1636"/>
      <c r="H5625" s="1636"/>
      <c r="I5625" s="1636"/>
      <c r="J5625" s="1636"/>
      <c r="K5625" s="1636"/>
      <c r="L5625" s="1636"/>
      <c r="M5625" s="1636"/>
      <c r="N5625" s="1636"/>
      <c r="O5625" s="1636"/>
      <c r="P5625" s="1636"/>
      <c r="Q5625" s="1636"/>
      <c r="R5625" s="1636"/>
      <c r="S5625" s="1636"/>
      <c r="T5625" s="1636"/>
      <c r="U5625" s="1636"/>
      <c r="V5625" s="1636"/>
      <c r="W5625" s="1636"/>
      <c r="X5625" s="1636"/>
      <c r="Y5625" s="1636"/>
      <c r="Z5625" s="1636"/>
      <c r="AA5625" s="1636"/>
      <c r="AB5625" s="1636"/>
      <c r="AC5625" s="1636"/>
      <c r="AD5625" s="1636"/>
      <c r="AE5625" s="1636"/>
      <c r="AF5625" s="1636"/>
      <c r="AG5625" s="1636"/>
      <c r="AH5625" s="1636"/>
      <c r="AI5625" s="1636"/>
      <c r="AJ5625" s="1636"/>
      <c r="AK5625" s="1636"/>
      <c r="AL5625" s="1636"/>
      <c r="AM5625" s="1636"/>
      <c r="AN5625" s="1636"/>
      <c r="AO5625" s="1636"/>
      <c r="AP5625" s="1636"/>
      <c r="AQ5625" s="1636"/>
      <c r="AR5625" s="1636"/>
      <c r="AS5625" s="1636"/>
      <c r="AT5625" s="1636"/>
      <c r="AU5625" s="1636"/>
      <c r="AV5625" s="1636"/>
      <c r="AW5625" s="1636"/>
      <c r="AX5625" s="1636"/>
      <c r="AY5625" s="1636"/>
      <c r="AZ5625" s="1636"/>
      <c r="BA5625" s="1636"/>
      <c r="BB5625" s="1636"/>
    </row>
    <row r="5626" spans="1:54" s="1637" customFormat="1">
      <c r="A5626" s="1636"/>
      <c r="B5626" s="1636"/>
      <c r="C5626" s="1636"/>
      <c r="D5626" s="1636"/>
      <c r="E5626" s="1636"/>
      <c r="F5626" s="1636"/>
      <c r="G5626" s="1636"/>
      <c r="H5626" s="1636"/>
      <c r="I5626" s="1636"/>
      <c r="J5626" s="1636"/>
      <c r="K5626" s="1636"/>
      <c r="L5626" s="1636"/>
      <c r="M5626" s="1636"/>
      <c r="N5626" s="1636"/>
      <c r="O5626" s="1636"/>
      <c r="P5626" s="1636"/>
      <c r="Q5626" s="1636"/>
      <c r="R5626" s="1636"/>
      <c r="S5626" s="1636"/>
      <c r="T5626" s="1636"/>
      <c r="U5626" s="1636"/>
      <c r="V5626" s="1636"/>
      <c r="W5626" s="1636"/>
      <c r="X5626" s="1636"/>
      <c r="Y5626" s="1636"/>
      <c r="Z5626" s="1636"/>
      <c r="AA5626" s="1636"/>
      <c r="AB5626" s="1636"/>
      <c r="AC5626" s="1636"/>
      <c r="AD5626" s="1636"/>
      <c r="AE5626" s="1636"/>
      <c r="AF5626" s="1636"/>
      <c r="AG5626" s="1636"/>
      <c r="AH5626" s="1636"/>
      <c r="AI5626" s="1636"/>
      <c r="AJ5626" s="1636"/>
      <c r="AK5626" s="1636"/>
      <c r="AL5626" s="1636"/>
      <c r="AM5626" s="1636"/>
      <c r="AN5626" s="1636"/>
      <c r="AO5626" s="1636"/>
      <c r="AP5626" s="1636"/>
      <c r="AQ5626" s="1636"/>
      <c r="AR5626" s="1636"/>
      <c r="AS5626" s="1636"/>
      <c r="AT5626" s="1636"/>
      <c r="AU5626" s="1636"/>
      <c r="AV5626" s="1636"/>
      <c r="AW5626" s="1636"/>
      <c r="AX5626" s="1636"/>
      <c r="AY5626" s="1636"/>
      <c r="AZ5626" s="1636"/>
      <c r="BA5626" s="1636"/>
      <c r="BB5626" s="1636"/>
    </row>
    <row r="5627" spans="1:54" s="1637" customFormat="1">
      <c r="A5627" s="1636"/>
      <c r="B5627" s="1636"/>
      <c r="C5627" s="1636"/>
      <c r="D5627" s="1636"/>
      <c r="E5627" s="1636"/>
      <c r="F5627" s="1636"/>
      <c r="G5627" s="1636"/>
      <c r="H5627" s="1636"/>
      <c r="I5627" s="1636"/>
      <c r="J5627" s="1636"/>
      <c r="K5627" s="1636"/>
      <c r="L5627" s="1636"/>
      <c r="M5627" s="1636"/>
      <c r="N5627" s="1636"/>
      <c r="O5627" s="1636"/>
      <c r="P5627" s="1636"/>
      <c r="Q5627" s="1636"/>
      <c r="R5627" s="1636"/>
      <c r="S5627" s="1636"/>
      <c r="T5627" s="1636"/>
      <c r="U5627" s="1636"/>
      <c r="V5627" s="1636"/>
      <c r="W5627" s="1636"/>
      <c r="X5627" s="1636"/>
      <c r="Y5627" s="1636"/>
      <c r="Z5627" s="1636"/>
      <c r="AA5627" s="1636"/>
      <c r="AB5627" s="1636"/>
      <c r="AC5627" s="1636"/>
      <c r="AD5627" s="1636"/>
      <c r="AE5627" s="1636"/>
      <c r="AF5627" s="1636"/>
      <c r="AG5627" s="1636"/>
      <c r="AH5627" s="1636"/>
      <c r="AI5627" s="1636"/>
      <c r="AJ5627" s="1636"/>
      <c r="AK5627" s="1636"/>
      <c r="AL5627" s="1636"/>
      <c r="AM5627" s="1636"/>
      <c r="AN5627" s="1636"/>
      <c r="AO5627" s="1636"/>
      <c r="AP5627" s="1636"/>
      <c r="AQ5627" s="1636"/>
      <c r="AR5627" s="1636"/>
      <c r="AS5627" s="1636"/>
      <c r="AT5627" s="1636"/>
      <c r="AU5627" s="1636"/>
      <c r="AV5627" s="1636"/>
      <c r="AW5627" s="1636"/>
      <c r="AX5627" s="1636"/>
      <c r="AY5627" s="1636"/>
      <c r="AZ5627" s="1636"/>
      <c r="BA5627" s="1636"/>
      <c r="BB5627" s="1636"/>
    </row>
    <row r="5628" spans="1:54" s="1637" customFormat="1">
      <c r="A5628" s="1636"/>
      <c r="B5628" s="1636"/>
      <c r="C5628" s="1636"/>
      <c r="D5628" s="1636"/>
      <c r="E5628" s="1636"/>
      <c r="F5628" s="1636"/>
      <c r="G5628" s="1636"/>
      <c r="H5628" s="1636"/>
      <c r="I5628" s="1636"/>
      <c r="J5628" s="1636"/>
      <c r="K5628" s="1636"/>
      <c r="L5628" s="1636"/>
      <c r="M5628" s="1636"/>
      <c r="N5628" s="1636"/>
      <c r="O5628" s="1636"/>
      <c r="P5628" s="1636"/>
      <c r="Q5628" s="1636"/>
      <c r="R5628" s="1636"/>
      <c r="S5628" s="1636"/>
      <c r="T5628" s="1636"/>
      <c r="U5628" s="1636"/>
      <c r="V5628" s="1636"/>
      <c r="W5628" s="1636"/>
      <c r="X5628" s="1636"/>
      <c r="Y5628" s="1636"/>
      <c r="Z5628" s="1636"/>
      <c r="AA5628" s="1636"/>
      <c r="AB5628" s="1636"/>
      <c r="AC5628" s="1636"/>
      <c r="AD5628" s="1636"/>
      <c r="AE5628" s="1636"/>
      <c r="AF5628" s="1636"/>
      <c r="AG5628" s="1636"/>
      <c r="AH5628" s="1636"/>
      <c r="AI5628" s="1636"/>
      <c r="AJ5628" s="1636"/>
      <c r="AK5628" s="1636"/>
      <c r="AL5628" s="1636"/>
      <c r="AM5628" s="1636"/>
      <c r="AN5628" s="1636"/>
      <c r="AO5628" s="1636"/>
      <c r="AP5628" s="1636"/>
      <c r="AQ5628" s="1636"/>
      <c r="AR5628" s="1636"/>
      <c r="AS5628" s="1636"/>
      <c r="AT5628" s="1636"/>
      <c r="AU5628" s="1636"/>
      <c r="AV5628" s="1636"/>
      <c r="AW5628" s="1636"/>
      <c r="AX5628" s="1636"/>
      <c r="AY5628" s="1636"/>
      <c r="AZ5628" s="1636"/>
      <c r="BA5628" s="1636"/>
      <c r="BB5628" s="1636"/>
    </row>
    <row r="5629" spans="1:54" s="1637" customFormat="1">
      <c r="A5629" s="1636"/>
      <c r="B5629" s="1636"/>
      <c r="C5629" s="1636"/>
      <c r="D5629" s="1636"/>
      <c r="E5629" s="1636"/>
      <c r="F5629" s="1636"/>
      <c r="G5629" s="1636"/>
      <c r="H5629" s="1636"/>
      <c r="I5629" s="1636"/>
      <c r="J5629" s="1636"/>
      <c r="K5629" s="1636"/>
      <c r="L5629" s="1636"/>
      <c r="M5629" s="1636"/>
      <c r="N5629" s="1636"/>
      <c r="O5629" s="1636"/>
      <c r="P5629" s="1636"/>
      <c r="Q5629" s="1636"/>
      <c r="R5629" s="1636"/>
      <c r="S5629" s="1636"/>
      <c r="T5629" s="1636"/>
      <c r="U5629" s="1636"/>
      <c r="V5629" s="1636"/>
      <c r="W5629" s="1636"/>
      <c r="X5629" s="1636"/>
      <c r="Y5629" s="1636"/>
      <c r="Z5629" s="1636"/>
      <c r="AA5629" s="1636"/>
      <c r="AB5629" s="1636"/>
      <c r="AC5629" s="1636"/>
      <c r="AD5629" s="1636"/>
      <c r="AE5629" s="1636"/>
      <c r="AF5629" s="1636"/>
      <c r="AG5629" s="1636"/>
      <c r="AH5629" s="1636"/>
      <c r="AI5629" s="1636"/>
      <c r="AJ5629" s="1636"/>
      <c r="AK5629" s="1636"/>
      <c r="AL5629" s="1636"/>
      <c r="AM5629" s="1636"/>
      <c r="AN5629" s="1636"/>
      <c r="AO5629" s="1636"/>
      <c r="AP5629" s="1636"/>
      <c r="AQ5629" s="1636"/>
      <c r="AR5629" s="1636"/>
      <c r="AS5629" s="1636"/>
      <c r="AT5629" s="1636"/>
      <c r="AU5629" s="1636"/>
      <c r="AV5629" s="1636"/>
      <c r="AW5629" s="1636"/>
      <c r="AX5629" s="1636"/>
      <c r="AY5629" s="1636"/>
      <c r="AZ5629" s="1636"/>
      <c r="BA5629" s="1636"/>
      <c r="BB5629" s="1636"/>
    </row>
    <row r="5630" spans="1:54" s="1637" customFormat="1">
      <c r="A5630" s="1636"/>
      <c r="B5630" s="1636"/>
      <c r="C5630" s="1636"/>
      <c r="D5630" s="1636"/>
      <c r="E5630" s="1636"/>
      <c r="F5630" s="1636"/>
      <c r="G5630" s="1636"/>
      <c r="H5630" s="1636"/>
      <c r="I5630" s="1636"/>
      <c r="J5630" s="1636"/>
      <c r="K5630" s="1636"/>
      <c r="L5630" s="1636"/>
      <c r="M5630" s="1636"/>
      <c r="N5630" s="1636"/>
      <c r="O5630" s="1636"/>
      <c r="P5630" s="1636"/>
      <c r="Q5630" s="1636"/>
      <c r="R5630" s="1636"/>
      <c r="S5630" s="1636"/>
      <c r="T5630" s="1636"/>
      <c r="U5630" s="1636"/>
      <c r="V5630" s="1636"/>
      <c r="W5630" s="1636"/>
      <c r="X5630" s="1636"/>
      <c r="Y5630" s="1636"/>
      <c r="Z5630" s="1636"/>
      <c r="AA5630" s="1636"/>
      <c r="AB5630" s="1636"/>
      <c r="AC5630" s="1636"/>
      <c r="AD5630" s="1636"/>
      <c r="AE5630" s="1636"/>
      <c r="AF5630" s="1636"/>
      <c r="AG5630" s="1636"/>
      <c r="AH5630" s="1636"/>
      <c r="AI5630" s="1636"/>
      <c r="AJ5630" s="1636"/>
      <c r="AK5630" s="1636"/>
      <c r="AL5630" s="1636"/>
      <c r="AM5630" s="1636"/>
      <c r="AN5630" s="1636"/>
      <c r="AO5630" s="1636"/>
      <c r="AP5630" s="1636"/>
      <c r="AQ5630" s="1636"/>
      <c r="AR5630" s="1636"/>
      <c r="AS5630" s="1636"/>
      <c r="AT5630" s="1636"/>
      <c r="AU5630" s="1636"/>
      <c r="AV5630" s="1636"/>
      <c r="AW5630" s="1636"/>
      <c r="AX5630" s="1636"/>
      <c r="AY5630" s="1636"/>
      <c r="AZ5630" s="1636"/>
      <c r="BA5630" s="1636"/>
      <c r="BB5630" s="1636"/>
    </row>
    <row r="5631" spans="1:54" s="1637" customFormat="1">
      <c r="A5631" s="1636"/>
      <c r="B5631" s="1636"/>
      <c r="C5631" s="1636"/>
      <c r="D5631" s="1636"/>
      <c r="E5631" s="1636"/>
      <c r="F5631" s="1636"/>
      <c r="G5631" s="1636"/>
      <c r="H5631" s="1636"/>
      <c r="I5631" s="1636"/>
      <c r="J5631" s="1636"/>
      <c r="K5631" s="1636"/>
      <c r="L5631" s="1636"/>
      <c r="M5631" s="1636"/>
      <c r="N5631" s="1636"/>
      <c r="O5631" s="1636"/>
      <c r="P5631" s="1636"/>
      <c r="Q5631" s="1636"/>
      <c r="R5631" s="1636"/>
      <c r="S5631" s="1636"/>
      <c r="T5631" s="1636"/>
      <c r="U5631" s="1636"/>
      <c r="V5631" s="1636"/>
      <c r="W5631" s="1636"/>
      <c r="X5631" s="1636"/>
      <c r="Y5631" s="1636"/>
      <c r="Z5631" s="1636"/>
      <c r="AA5631" s="1636"/>
      <c r="AB5631" s="1636"/>
      <c r="AC5631" s="1636"/>
      <c r="AD5631" s="1636"/>
      <c r="AE5631" s="1636"/>
      <c r="AF5631" s="1636"/>
      <c r="AG5631" s="1636"/>
      <c r="AH5631" s="1636"/>
      <c r="AI5631" s="1636"/>
      <c r="AJ5631" s="1636"/>
      <c r="AK5631" s="1636"/>
      <c r="AL5631" s="1636"/>
      <c r="AM5631" s="1636"/>
      <c r="AN5631" s="1636"/>
      <c r="AO5631" s="1636"/>
      <c r="AP5631" s="1636"/>
      <c r="AQ5631" s="1636"/>
      <c r="AR5631" s="1636"/>
      <c r="AS5631" s="1636"/>
      <c r="AT5631" s="1636"/>
      <c r="AU5631" s="1636"/>
      <c r="AV5631" s="1636"/>
      <c r="AW5631" s="1636"/>
      <c r="AX5631" s="1636"/>
      <c r="AY5631" s="1636"/>
      <c r="AZ5631" s="1636"/>
      <c r="BA5631" s="1636"/>
      <c r="BB5631" s="1636"/>
    </row>
    <row r="5632" spans="1:54" s="1637" customFormat="1">
      <c r="A5632" s="1636"/>
      <c r="B5632" s="1636"/>
      <c r="C5632" s="1636"/>
      <c r="D5632" s="1636"/>
      <c r="E5632" s="1636"/>
      <c r="F5632" s="1636"/>
      <c r="G5632" s="1636"/>
      <c r="H5632" s="1636"/>
      <c r="I5632" s="1636"/>
      <c r="J5632" s="1636"/>
      <c r="K5632" s="1636"/>
      <c r="L5632" s="1636"/>
      <c r="M5632" s="1636"/>
      <c r="N5632" s="1636"/>
      <c r="O5632" s="1636"/>
      <c r="P5632" s="1636"/>
      <c r="Q5632" s="1636"/>
      <c r="R5632" s="1636"/>
      <c r="S5632" s="1636"/>
      <c r="T5632" s="1636"/>
      <c r="U5632" s="1636"/>
      <c r="V5632" s="1636"/>
      <c r="W5632" s="1636"/>
      <c r="X5632" s="1636"/>
      <c r="Y5632" s="1636"/>
      <c r="Z5632" s="1636"/>
      <c r="AA5632" s="1636"/>
      <c r="AB5632" s="1636"/>
      <c r="AC5632" s="1636"/>
      <c r="AD5632" s="1636"/>
      <c r="AE5632" s="1636"/>
      <c r="AF5632" s="1636"/>
      <c r="AG5632" s="1636"/>
      <c r="AH5632" s="1636"/>
      <c r="AI5632" s="1636"/>
      <c r="AJ5632" s="1636"/>
      <c r="AK5632" s="1636"/>
      <c r="AL5632" s="1636"/>
      <c r="AM5632" s="1636"/>
      <c r="AN5632" s="1636"/>
      <c r="AO5632" s="1636"/>
      <c r="AP5632" s="1636"/>
      <c r="AQ5632" s="1636"/>
      <c r="AR5632" s="1636"/>
      <c r="AS5632" s="1636"/>
      <c r="AT5632" s="1636"/>
      <c r="AU5632" s="1636"/>
      <c r="AV5632" s="1636"/>
      <c r="AW5632" s="1636"/>
      <c r="AX5632" s="1636"/>
      <c r="AY5632" s="1636"/>
      <c r="AZ5632" s="1636"/>
      <c r="BA5632" s="1636"/>
      <c r="BB5632" s="1636"/>
    </row>
    <row r="5633" spans="1:54" s="1637" customFormat="1">
      <c r="A5633" s="1636"/>
      <c r="B5633" s="1636"/>
      <c r="C5633" s="1636"/>
      <c r="D5633" s="1636"/>
      <c r="E5633" s="1636"/>
      <c r="F5633" s="1636"/>
      <c r="G5633" s="1636"/>
      <c r="H5633" s="1636"/>
      <c r="I5633" s="1636"/>
      <c r="J5633" s="1636"/>
      <c r="K5633" s="1636"/>
      <c r="L5633" s="1636"/>
      <c r="M5633" s="1636"/>
      <c r="N5633" s="1636"/>
      <c r="O5633" s="1636"/>
      <c r="P5633" s="1636"/>
      <c r="Q5633" s="1636"/>
      <c r="R5633" s="1636"/>
      <c r="S5633" s="1636"/>
      <c r="T5633" s="1636"/>
      <c r="U5633" s="1636"/>
      <c r="V5633" s="1636"/>
      <c r="W5633" s="1636"/>
      <c r="X5633" s="1636"/>
      <c r="Y5633" s="1636"/>
      <c r="Z5633" s="1636"/>
      <c r="AA5633" s="1636"/>
      <c r="AB5633" s="1636"/>
      <c r="AC5633" s="1636"/>
      <c r="AD5633" s="1636"/>
      <c r="AE5633" s="1636"/>
      <c r="AF5633" s="1636"/>
      <c r="AG5633" s="1636"/>
      <c r="AH5633" s="1636"/>
      <c r="AI5633" s="1636"/>
      <c r="AJ5633" s="1636"/>
      <c r="AK5633" s="1636"/>
      <c r="AL5633" s="1636"/>
      <c r="AM5633" s="1636"/>
      <c r="AN5633" s="1636"/>
      <c r="AO5633" s="1636"/>
      <c r="AP5633" s="1636"/>
      <c r="AQ5633" s="1636"/>
      <c r="AR5633" s="1636"/>
      <c r="AS5633" s="1636"/>
      <c r="AT5633" s="1636"/>
      <c r="AU5633" s="1636"/>
      <c r="AV5633" s="1636"/>
      <c r="AW5633" s="1636"/>
      <c r="AX5633" s="1636"/>
      <c r="AY5633" s="1636"/>
      <c r="AZ5633" s="1636"/>
      <c r="BA5633" s="1636"/>
      <c r="BB5633" s="1636"/>
    </row>
    <row r="5634" spans="1:54" s="1637" customFormat="1">
      <c r="A5634" s="1636"/>
      <c r="B5634" s="1636"/>
      <c r="C5634" s="1636"/>
      <c r="D5634" s="1636"/>
      <c r="E5634" s="1636"/>
      <c r="F5634" s="1636"/>
      <c r="G5634" s="1636"/>
      <c r="H5634" s="1636"/>
      <c r="I5634" s="1636"/>
      <c r="J5634" s="1636"/>
      <c r="K5634" s="1636"/>
      <c r="L5634" s="1636"/>
      <c r="M5634" s="1636"/>
      <c r="N5634" s="1636"/>
      <c r="O5634" s="1636"/>
      <c r="P5634" s="1636"/>
      <c r="Q5634" s="1636"/>
      <c r="R5634" s="1636"/>
      <c r="S5634" s="1636"/>
      <c r="T5634" s="1636"/>
      <c r="U5634" s="1636"/>
      <c r="V5634" s="1636"/>
      <c r="W5634" s="1636"/>
      <c r="X5634" s="1636"/>
      <c r="Y5634" s="1636"/>
      <c r="Z5634" s="1636"/>
      <c r="AA5634" s="1636"/>
      <c r="AB5634" s="1636"/>
      <c r="AC5634" s="1636"/>
      <c r="AD5634" s="1636"/>
      <c r="AE5634" s="1636"/>
      <c r="AF5634" s="1636"/>
      <c r="AG5634" s="1636"/>
      <c r="AH5634" s="1636"/>
      <c r="AI5634" s="1636"/>
      <c r="AJ5634" s="1636"/>
      <c r="AK5634" s="1636"/>
      <c r="AL5634" s="1636"/>
      <c r="AM5634" s="1636"/>
      <c r="AN5634" s="1636"/>
      <c r="AO5634" s="1636"/>
      <c r="AP5634" s="1636"/>
      <c r="AQ5634" s="1636"/>
      <c r="AR5634" s="1636"/>
      <c r="AS5634" s="1636"/>
      <c r="AT5634" s="1636"/>
      <c r="AU5634" s="1636"/>
      <c r="AV5634" s="1636"/>
      <c r="AW5634" s="1636"/>
      <c r="AX5634" s="1636"/>
      <c r="AY5634" s="1636"/>
      <c r="AZ5634" s="1636"/>
      <c r="BA5634" s="1636"/>
      <c r="BB5634" s="1636"/>
    </row>
    <row r="5635" spans="1:54" s="1637" customFormat="1">
      <c r="A5635" s="1636"/>
      <c r="B5635" s="1636"/>
      <c r="C5635" s="1636"/>
      <c r="D5635" s="1636"/>
      <c r="E5635" s="1636"/>
      <c r="F5635" s="1636"/>
      <c r="G5635" s="1636"/>
      <c r="H5635" s="1636"/>
      <c r="I5635" s="1636"/>
      <c r="J5635" s="1636"/>
      <c r="K5635" s="1636"/>
      <c r="L5635" s="1636"/>
      <c r="M5635" s="1636"/>
      <c r="N5635" s="1636"/>
      <c r="O5635" s="1636"/>
      <c r="P5635" s="1636"/>
      <c r="Q5635" s="1636"/>
      <c r="R5635" s="1636"/>
      <c r="S5635" s="1636"/>
      <c r="T5635" s="1636"/>
      <c r="U5635" s="1636"/>
      <c r="V5635" s="1636"/>
      <c r="W5635" s="1636"/>
      <c r="X5635" s="1636"/>
      <c r="Y5635" s="1636"/>
      <c r="Z5635" s="1636"/>
      <c r="AA5635" s="1636"/>
      <c r="AB5635" s="1636"/>
      <c r="AC5635" s="1636"/>
      <c r="AD5635" s="1636"/>
      <c r="AE5635" s="1636"/>
      <c r="AF5635" s="1636"/>
      <c r="AG5635" s="1636"/>
      <c r="AH5635" s="1636"/>
      <c r="AI5635" s="1636"/>
      <c r="AJ5635" s="1636"/>
      <c r="AK5635" s="1636"/>
      <c r="AL5635" s="1636"/>
      <c r="AM5635" s="1636"/>
      <c r="AN5635" s="1636"/>
      <c r="AO5635" s="1636"/>
      <c r="AP5635" s="1636"/>
      <c r="AQ5635" s="1636"/>
      <c r="AR5635" s="1636"/>
      <c r="AS5635" s="1636"/>
      <c r="AT5635" s="1636"/>
      <c r="AU5635" s="1636"/>
      <c r="AV5635" s="1636"/>
      <c r="AW5635" s="1636"/>
      <c r="AX5635" s="1636"/>
      <c r="AY5635" s="1636"/>
      <c r="AZ5635" s="1636"/>
      <c r="BA5635" s="1636"/>
      <c r="BB5635" s="1636"/>
    </row>
    <row r="5636" spans="1:54" s="1637" customFormat="1">
      <c r="A5636" s="1636"/>
      <c r="B5636" s="1636"/>
      <c r="C5636" s="1636"/>
      <c r="D5636" s="1636"/>
      <c r="E5636" s="1636"/>
      <c r="F5636" s="1636"/>
      <c r="G5636" s="1636"/>
      <c r="H5636" s="1636"/>
      <c r="I5636" s="1636"/>
      <c r="J5636" s="1636"/>
      <c r="K5636" s="1636"/>
      <c r="L5636" s="1636"/>
      <c r="M5636" s="1636"/>
      <c r="N5636" s="1636"/>
      <c r="O5636" s="1636"/>
      <c r="P5636" s="1636"/>
      <c r="Q5636" s="1636"/>
      <c r="R5636" s="1636"/>
      <c r="S5636" s="1636"/>
      <c r="T5636" s="1636"/>
      <c r="U5636" s="1636"/>
      <c r="V5636" s="1636"/>
      <c r="W5636" s="1636"/>
      <c r="X5636" s="1636"/>
      <c r="Y5636" s="1636"/>
      <c r="Z5636" s="1636"/>
      <c r="AA5636" s="1636"/>
      <c r="AB5636" s="1636"/>
      <c r="AC5636" s="1636"/>
      <c r="AD5636" s="1636"/>
      <c r="AE5636" s="1636"/>
      <c r="AF5636" s="1636"/>
      <c r="AG5636" s="1636"/>
      <c r="AH5636" s="1636"/>
      <c r="AI5636" s="1636"/>
      <c r="AJ5636" s="1636"/>
      <c r="AK5636" s="1636"/>
      <c r="AL5636" s="1636"/>
      <c r="AM5636" s="1636"/>
      <c r="AN5636" s="1636"/>
      <c r="AO5636" s="1636"/>
      <c r="AP5636" s="1636"/>
      <c r="AQ5636" s="1636"/>
      <c r="AR5636" s="1636"/>
      <c r="AS5636" s="1636"/>
      <c r="AT5636" s="1636"/>
      <c r="AU5636" s="1636"/>
      <c r="AV5636" s="1636"/>
      <c r="AW5636" s="1636"/>
      <c r="AX5636" s="1636"/>
      <c r="AY5636" s="1636"/>
      <c r="AZ5636" s="1636"/>
      <c r="BA5636" s="1636"/>
      <c r="BB5636" s="1636"/>
    </row>
    <row r="5637" spans="1:54" s="1637" customFormat="1">
      <c r="A5637" s="1636"/>
      <c r="B5637" s="1636"/>
      <c r="C5637" s="1636"/>
      <c r="D5637" s="1636"/>
      <c r="E5637" s="1636"/>
      <c r="F5637" s="1636"/>
      <c r="G5637" s="1636"/>
      <c r="H5637" s="1636"/>
      <c r="I5637" s="1636"/>
      <c r="J5637" s="1636"/>
      <c r="K5637" s="1636"/>
      <c r="L5637" s="1636"/>
      <c r="M5637" s="1636"/>
      <c r="N5637" s="1636"/>
      <c r="O5637" s="1636"/>
      <c r="P5637" s="1636"/>
      <c r="Q5637" s="1636"/>
      <c r="R5637" s="1636"/>
      <c r="S5637" s="1636"/>
      <c r="T5637" s="1636"/>
      <c r="U5637" s="1636"/>
      <c r="V5637" s="1636"/>
      <c r="W5637" s="1636"/>
      <c r="X5637" s="1636"/>
      <c r="Y5637" s="1636"/>
      <c r="Z5637" s="1636"/>
      <c r="AA5637" s="1636"/>
      <c r="AB5637" s="1636"/>
      <c r="AC5637" s="1636"/>
      <c r="AD5637" s="1636"/>
      <c r="AE5637" s="1636"/>
      <c r="AF5637" s="1636"/>
      <c r="AG5637" s="1636"/>
      <c r="AH5637" s="1636"/>
      <c r="AI5637" s="1636"/>
      <c r="AJ5637" s="1636"/>
      <c r="AK5637" s="1636"/>
      <c r="AL5637" s="1636"/>
      <c r="AM5637" s="1636"/>
      <c r="AN5637" s="1636"/>
      <c r="AO5637" s="1636"/>
      <c r="AP5637" s="1636"/>
      <c r="AQ5637" s="1636"/>
      <c r="AR5637" s="1636"/>
      <c r="AS5637" s="1636"/>
      <c r="AT5637" s="1636"/>
      <c r="AU5637" s="1636"/>
      <c r="AV5637" s="1636"/>
      <c r="AW5637" s="1636"/>
      <c r="AX5637" s="1636"/>
      <c r="AY5637" s="1636"/>
      <c r="AZ5637" s="1636"/>
      <c r="BA5637" s="1636"/>
      <c r="BB5637" s="1636"/>
    </row>
    <row r="5638" spans="1:54" s="1637" customFormat="1">
      <c r="A5638" s="1636"/>
      <c r="B5638" s="1636"/>
      <c r="C5638" s="1636"/>
      <c r="D5638" s="1636"/>
      <c r="E5638" s="1636"/>
      <c r="F5638" s="1636"/>
      <c r="G5638" s="1636"/>
      <c r="H5638" s="1636"/>
      <c r="I5638" s="1636"/>
      <c r="J5638" s="1636"/>
      <c r="K5638" s="1636"/>
      <c r="L5638" s="1636"/>
      <c r="M5638" s="1636"/>
      <c r="N5638" s="1636"/>
      <c r="O5638" s="1636"/>
      <c r="P5638" s="1636"/>
      <c r="Q5638" s="1636"/>
      <c r="R5638" s="1636"/>
      <c r="S5638" s="1636"/>
      <c r="T5638" s="1636"/>
      <c r="U5638" s="1636"/>
      <c r="V5638" s="1636"/>
      <c r="W5638" s="1636"/>
      <c r="X5638" s="1636"/>
      <c r="Y5638" s="1636"/>
      <c r="Z5638" s="1636"/>
      <c r="AA5638" s="1636"/>
      <c r="AB5638" s="1636"/>
      <c r="AC5638" s="1636"/>
      <c r="AD5638" s="1636"/>
      <c r="AE5638" s="1636"/>
      <c r="AF5638" s="1636"/>
      <c r="AG5638" s="1636"/>
      <c r="AH5638" s="1636"/>
      <c r="AI5638" s="1636"/>
      <c r="AJ5638" s="1636"/>
      <c r="AK5638" s="1636"/>
      <c r="AL5638" s="1636"/>
      <c r="AM5638" s="1636"/>
      <c r="AN5638" s="1636"/>
      <c r="AO5638" s="1636"/>
      <c r="AP5638" s="1636"/>
      <c r="AQ5638" s="1636"/>
      <c r="AR5638" s="1636"/>
      <c r="AS5638" s="1636"/>
      <c r="AT5638" s="1636"/>
      <c r="AU5638" s="1636"/>
      <c r="AV5638" s="1636"/>
      <c r="AW5638" s="1636"/>
      <c r="AX5638" s="1636"/>
      <c r="AY5638" s="1636"/>
      <c r="AZ5638" s="1636"/>
      <c r="BA5638" s="1636"/>
      <c r="BB5638" s="1636"/>
    </row>
    <row r="5639" spans="1:54" s="1637" customFormat="1">
      <c r="A5639" s="1636"/>
      <c r="B5639" s="1636"/>
      <c r="C5639" s="1636"/>
      <c r="D5639" s="1636"/>
      <c r="E5639" s="1636"/>
      <c r="F5639" s="1636"/>
      <c r="G5639" s="1636"/>
      <c r="H5639" s="1636"/>
      <c r="I5639" s="1636"/>
      <c r="J5639" s="1636"/>
      <c r="K5639" s="1636"/>
      <c r="L5639" s="1636"/>
      <c r="M5639" s="1636"/>
      <c r="N5639" s="1636"/>
      <c r="O5639" s="1636"/>
      <c r="P5639" s="1636"/>
      <c r="Q5639" s="1636"/>
      <c r="R5639" s="1636"/>
      <c r="S5639" s="1636"/>
      <c r="T5639" s="1636"/>
      <c r="U5639" s="1636"/>
      <c r="V5639" s="1636"/>
      <c r="W5639" s="1636"/>
      <c r="X5639" s="1636"/>
      <c r="Y5639" s="1636"/>
      <c r="Z5639" s="1636"/>
      <c r="AA5639" s="1636"/>
      <c r="AB5639" s="1636"/>
      <c r="AC5639" s="1636"/>
      <c r="AD5639" s="1636"/>
      <c r="AE5639" s="1636"/>
      <c r="AF5639" s="1636"/>
      <c r="AG5639" s="1636"/>
      <c r="AH5639" s="1636"/>
      <c r="AI5639" s="1636"/>
      <c r="AJ5639" s="1636"/>
      <c r="AK5639" s="1636"/>
      <c r="AL5639" s="1636"/>
      <c r="AM5639" s="1636"/>
      <c r="AN5639" s="1636"/>
      <c r="AO5639" s="1636"/>
      <c r="AP5639" s="1636"/>
      <c r="AQ5639" s="1636"/>
      <c r="AR5639" s="1636"/>
      <c r="AS5639" s="1636"/>
      <c r="AT5639" s="1636"/>
      <c r="AU5639" s="1636"/>
      <c r="AV5639" s="1636"/>
      <c r="AW5639" s="1636"/>
      <c r="AX5639" s="1636"/>
      <c r="AY5639" s="1636"/>
      <c r="AZ5639" s="1636"/>
      <c r="BA5639" s="1636"/>
      <c r="BB5639" s="1636"/>
    </row>
    <row r="5640" spans="1:54" s="1637" customFormat="1">
      <c r="A5640" s="1636"/>
      <c r="B5640" s="1636"/>
      <c r="C5640" s="1636"/>
      <c r="D5640" s="1636"/>
      <c r="E5640" s="1636"/>
      <c r="F5640" s="1636"/>
      <c r="G5640" s="1636"/>
      <c r="H5640" s="1636"/>
      <c r="I5640" s="1636"/>
      <c r="J5640" s="1636"/>
      <c r="K5640" s="1636"/>
      <c r="L5640" s="1636"/>
      <c r="M5640" s="1636"/>
      <c r="N5640" s="1636"/>
      <c r="O5640" s="1636"/>
      <c r="P5640" s="1636"/>
      <c r="Q5640" s="1636"/>
      <c r="R5640" s="1636"/>
      <c r="S5640" s="1636"/>
      <c r="T5640" s="1636"/>
      <c r="U5640" s="1636"/>
      <c r="V5640" s="1636"/>
      <c r="W5640" s="1636"/>
      <c r="X5640" s="1636"/>
      <c r="Y5640" s="1636"/>
      <c r="Z5640" s="1636"/>
      <c r="AA5640" s="1636"/>
      <c r="AB5640" s="1636"/>
      <c r="AC5640" s="1636"/>
      <c r="AD5640" s="1636"/>
      <c r="AE5640" s="1636"/>
      <c r="AF5640" s="1636"/>
      <c r="AG5640" s="1636"/>
      <c r="AH5640" s="1636"/>
      <c r="AI5640" s="1636"/>
      <c r="AJ5640" s="1636"/>
      <c r="AK5640" s="1636"/>
      <c r="AL5640" s="1636"/>
      <c r="AM5640" s="1636"/>
      <c r="AN5640" s="1636"/>
      <c r="AO5640" s="1636"/>
      <c r="AP5640" s="1636"/>
      <c r="AQ5640" s="1636"/>
      <c r="AR5640" s="1636"/>
      <c r="AS5640" s="1636"/>
      <c r="AT5640" s="1636"/>
      <c r="AU5640" s="1636"/>
      <c r="AV5640" s="1636"/>
      <c r="AW5640" s="1636"/>
      <c r="AX5640" s="1636"/>
      <c r="AY5640" s="1636"/>
      <c r="AZ5640" s="1636"/>
      <c r="BA5640" s="1636"/>
      <c r="BB5640" s="1636"/>
    </row>
    <row r="5641" spans="1:54" s="1637" customFormat="1">
      <c r="A5641" s="1636"/>
      <c r="B5641" s="1636"/>
      <c r="C5641" s="1636"/>
      <c r="D5641" s="1636"/>
      <c r="E5641" s="1636"/>
      <c r="F5641" s="1636"/>
      <c r="G5641" s="1636"/>
      <c r="H5641" s="1636"/>
      <c r="I5641" s="1636"/>
      <c r="J5641" s="1636"/>
      <c r="K5641" s="1636"/>
      <c r="L5641" s="1636"/>
      <c r="M5641" s="1636"/>
      <c r="N5641" s="1636"/>
      <c r="O5641" s="1636"/>
      <c r="P5641" s="1636"/>
      <c r="Q5641" s="1636"/>
      <c r="R5641" s="1636"/>
      <c r="S5641" s="1636"/>
      <c r="T5641" s="1636"/>
      <c r="U5641" s="1636"/>
      <c r="V5641" s="1636"/>
      <c r="W5641" s="1636"/>
      <c r="X5641" s="1636"/>
      <c r="Y5641" s="1636"/>
      <c r="Z5641" s="1636"/>
      <c r="AA5641" s="1636"/>
      <c r="AB5641" s="1636"/>
      <c r="AC5641" s="1636"/>
      <c r="AD5641" s="1636"/>
      <c r="AE5641" s="1636"/>
      <c r="AF5641" s="1636"/>
      <c r="AG5641" s="1636"/>
      <c r="AH5641" s="1636"/>
      <c r="AI5641" s="1636"/>
      <c r="AJ5641" s="1636"/>
      <c r="AK5641" s="1636"/>
      <c r="AL5641" s="1636"/>
      <c r="AM5641" s="1636"/>
      <c r="AN5641" s="1636"/>
      <c r="AO5641" s="1636"/>
      <c r="AP5641" s="1636"/>
      <c r="AQ5641" s="1636"/>
      <c r="AR5641" s="1636"/>
      <c r="AS5641" s="1636"/>
      <c r="AT5641" s="1636"/>
      <c r="AU5641" s="1636"/>
      <c r="AV5641" s="1636"/>
      <c r="AW5641" s="1636"/>
      <c r="AX5641" s="1636"/>
      <c r="AY5641" s="1636"/>
      <c r="AZ5641" s="1636"/>
      <c r="BA5641" s="1636"/>
      <c r="BB5641" s="1636"/>
    </row>
    <row r="5642" spans="1:54" s="1637" customFormat="1">
      <c r="A5642" s="1636"/>
      <c r="B5642" s="1636"/>
      <c r="C5642" s="1636"/>
      <c r="D5642" s="1636"/>
      <c r="E5642" s="1636"/>
      <c r="F5642" s="1636"/>
      <c r="G5642" s="1636"/>
      <c r="H5642" s="1636"/>
      <c r="I5642" s="1636"/>
      <c r="J5642" s="1636"/>
      <c r="K5642" s="1636"/>
      <c r="L5642" s="1636"/>
      <c r="M5642" s="1636"/>
      <c r="N5642" s="1636"/>
      <c r="O5642" s="1636"/>
      <c r="P5642" s="1636"/>
      <c r="Q5642" s="1636"/>
      <c r="R5642" s="1636"/>
      <c r="S5642" s="1636"/>
      <c r="T5642" s="1636"/>
      <c r="U5642" s="1636"/>
      <c r="V5642" s="1636"/>
      <c r="W5642" s="1636"/>
      <c r="X5642" s="1636"/>
      <c r="Y5642" s="1636"/>
      <c r="Z5642" s="1636"/>
      <c r="AA5642" s="1636"/>
      <c r="AB5642" s="1636"/>
      <c r="AC5642" s="1636"/>
      <c r="AD5642" s="1636"/>
      <c r="AE5642" s="1636"/>
      <c r="AF5642" s="1636"/>
      <c r="AG5642" s="1636"/>
      <c r="AH5642" s="1636"/>
      <c r="AI5642" s="1636"/>
      <c r="AJ5642" s="1636"/>
      <c r="AK5642" s="1636"/>
      <c r="AL5642" s="1636"/>
      <c r="AM5642" s="1636"/>
      <c r="AN5642" s="1636"/>
      <c r="AO5642" s="1636"/>
      <c r="AP5642" s="1636"/>
      <c r="AQ5642" s="1636"/>
      <c r="AR5642" s="1636"/>
      <c r="AS5642" s="1636"/>
      <c r="AT5642" s="1636"/>
      <c r="AU5642" s="1636"/>
      <c r="AV5642" s="1636"/>
      <c r="AW5642" s="1636"/>
      <c r="AX5642" s="1636"/>
      <c r="AY5642" s="1636"/>
      <c r="AZ5642" s="1636"/>
      <c r="BA5642" s="1636"/>
      <c r="BB5642" s="1636"/>
    </row>
    <row r="5643" spans="1:54" s="1637" customFormat="1">
      <c r="A5643" s="1636"/>
      <c r="B5643" s="1636"/>
      <c r="C5643" s="1636"/>
      <c r="D5643" s="1636"/>
      <c r="E5643" s="1636"/>
      <c r="F5643" s="1636"/>
      <c r="G5643" s="1636"/>
      <c r="H5643" s="1636"/>
      <c r="I5643" s="1636"/>
      <c r="J5643" s="1636"/>
      <c r="K5643" s="1636"/>
      <c r="L5643" s="1636"/>
      <c r="M5643" s="1636"/>
      <c r="N5643" s="1636"/>
      <c r="O5643" s="1636"/>
      <c r="P5643" s="1636"/>
      <c r="Q5643" s="1636"/>
      <c r="R5643" s="1636"/>
      <c r="S5643" s="1636"/>
      <c r="T5643" s="1636"/>
      <c r="U5643" s="1636"/>
      <c r="V5643" s="1636"/>
      <c r="W5643" s="1636"/>
      <c r="X5643" s="1636"/>
      <c r="Y5643" s="1636"/>
      <c r="Z5643" s="1636"/>
      <c r="AA5643" s="1636"/>
      <c r="AB5643" s="1636"/>
      <c r="AC5643" s="1636"/>
      <c r="AD5643" s="1636"/>
      <c r="AE5643" s="1636"/>
      <c r="AF5643" s="1636"/>
      <c r="AG5643" s="1636"/>
      <c r="AH5643" s="1636"/>
      <c r="AI5643" s="1636"/>
      <c r="AJ5643" s="1636"/>
      <c r="AK5643" s="1636"/>
      <c r="AL5643" s="1636"/>
      <c r="AM5643" s="1636"/>
      <c r="AN5643" s="1636"/>
      <c r="AO5643" s="1636"/>
      <c r="AP5643" s="1636"/>
      <c r="AQ5643" s="1636"/>
      <c r="AR5643" s="1636"/>
      <c r="AS5643" s="1636"/>
      <c r="AT5643" s="1636"/>
      <c r="AU5643" s="1636"/>
      <c r="AV5643" s="1636"/>
      <c r="AW5643" s="1636"/>
      <c r="AX5643" s="1636"/>
      <c r="AY5643" s="1636"/>
      <c r="AZ5643" s="1636"/>
      <c r="BA5643" s="1636"/>
      <c r="BB5643" s="1636"/>
    </row>
    <row r="5644" spans="1:54" s="1637" customFormat="1">
      <c r="A5644" s="1636"/>
      <c r="B5644" s="1636"/>
      <c r="C5644" s="1636"/>
      <c r="D5644" s="1636"/>
      <c r="E5644" s="1636"/>
      <c r="F5644" s="1636"/>
      <c r="G5644" s="1636"/>
      <c r="H5644" s="1636"/>
      <c r="I5644" s="1636"/>
      <c r="J5644" s="1636"/>
      <c r="K5644" s="1636"/>
      <c r="L5644" s="1636"/>
      <c r="M5644" s="1636"/>
      <c r="N5644" s="1636"/>
      <c r="O5644" s="1636"/>
      <c r="P5644" s="1636"/>
      <c r="Q5644" s="1636"/>
      <c r="R5644" s="1636"/>
      <c r="S5644" s="1636"/>
      <c r="T5644" s="1636"/>
      <c r="U5644" s="1636"/>
      <c r="V5644" s="1636"/>
      <c r="W5644" s="1636"/>
      <c r="X5644" s="1636"/>
      <c r="Y5644" s="1636"/>
      <c r="Z5644" s="1636"/>
      <c r="AA5644" s="1636"/>
      <c r="AB5644" s="1636"/>
      <c r="AC5644" s="1636"/>
      <c r="AD5644" s="1636"/>
      <c r="AE5644" s="1636"/>
      <c r="AF5644" s="1636"/>
      <c r="AG5644" s="1636"/>
      <c r="AH5644" s="1636"/>
      <c r="AI5644" s="1636"/>
      <c r="AJ5644" s="1636"/>
      <c r="AK5644" s="1636"/>
      <c r="AL5644" s="1636"/>
      <c r="AM5644" s="1636"/>
      <c r="AN5644" s="1636"/>
      <c r="AO5644" s="1636"/>
      <c r="AP5644" s="1636"/>
      <c r="AQ5644" s="1636"/>
      <c r="AR5644" s="1636"/>
      <c r="AS5644" s="1636"/>
      <c r="AT5644" s="1636"/>
      <c r="AU5644" s="1636"/>
      <c r="AV5644" s="1636"/>
      <c r="AW5644" s="1636"/>
      <c r="AX5644" s="1636"/>
      <c r="AY5644" s="1636"/>
      <c r="AZ5644" s="1636"/>
      <c r="BA5644" s="1636"/>
      <c r="BB5644" s="1636"/>
    </row>
    <row r="5645" spans="1:54" s="1637" customFormat="1">
      <c r="A5645" s="1636"/>
      <c r="B5645" s="1636"/>
      <c r="C5645" s="1636"/>
      <c r="D5645" s="1636"/>
      <c r="E5645" s="1636"/>
      <c r="F5645" s="1636"/>
      <c r="G5645" s="1636"/>
      <c r="H5645" s="1636"/>
      <c r="I5645" s="1636"/>
      <c r="J5645" s="1636"/>
      <c r="K5645" s="1636"/>
      <c r="L5645" s="1636"/>
      <c r="M5645" s="1636"/>
      <c r="N5645" s="1636"/>
      <c r="O5645" s="1636"/>
      <c r="P5645" s="1636"/>
      <c r="Q5645" s="1636"/>
      <c r="R5645" s="1636"/>
      <c r="S5645" s="1636"/>
      <c r="T5645" s="1636"/>
      <c r="U5645" s="1636"/>
      <c r="V5645" s="1636"/>
      <c r="W5645" s="1636"/>
      <c r="X5645" s="1636"/>
      <c r="Y5645" s="1636"/>
      <c r="Z5645" s="1636"/>
      <c r="AA5645" s="1636"/>
      <c r="AB5645" s="1636"/>
      <c r="AC5645" s="1636"/>
      <c r="AD5645" s="1636"/>
      <c r="AE5645" s="1636"/>
      <c r="AF5645" s="1636"/>
      <c r="AG5645" s="1636"/>
      <c r="AH5645" s="1636"/>
      <c r="AI5645" s="1636"/>
      <c r="AJ5645" s="1636"/>
      <c r="AK5645" s="1636"/>
      <c r="AL5645" s="1636"/>
      <c r="AM5645" s="1636"/>
      <c r="AN5645" s="1636"/>
      <c r="AO5645" s="1636"/>
      <c r="AP5645" s="1636"/>
      <c r="AQ5645" s="1636"/>
      <c r="AR5645" s="1636"/>
      <c r="AS5645" s="1636"/>
      <c r="AT5645" s="1636"/>
      <c r="AU5645" s="1636"/>
      <c r="AV5645" s="1636"/>
      <c r="AW5645" s="1636"/>
      <c r="AX5645" s="1636"/>
      <c r="AY5645" s="1636"/>
      <c r="AZ5645" s="1636"/>
      <c r="BA5645" s="1636"/>
      <c r="BB5645" s="1636"/>
    </row>
    <row r="5646" spans="1:54" s="1637" customFormat="1">
      <c r="A5646" s="1636"/>
      <c r="B5646" s="1636"/>
      <c r="C5646" s="1636"/>
      <c r="D5646" s="1636"/>
      <c r="E5646" s="1636"/>
      <c r="F5646" s="1636"/>
      <c r="G5646" s="1636"/>
      <c r="H5646" s="1636"/>
      <c r="I5646" s="1636"/>
      <c r="J5646" s="1636"/>
      <c r="K5646" s="1636"/>
      <c r="L5646" s="1636"/>
      <c r="M5646" s="1636"/>
      <c r="N5646" s="1636"/>
      <c r="O5646" s="1636"/>
      <c r="P5646" s="1636"/>
      <c r="Q5646" s="1636"/>
      <c r="R5646" s="1636"/>
      <c r="S5646" s="1636"/>
      <c r="T5646" s="1636"/>
      <c r="U5646" s="1636"/>
      <c r="V5646" s="1636"/>
      <c r="W5646" s="1636"/>
      <c r="X5646" s="1636"/>
      <c r="Y5646" s="1636"/>
      <c r="Z5646" s="1636"/>
      <c r="AA5646" s="1636"/>
      <c r="AB5646" s="1636"/>
      <c r="AC5646" s="1636"/>
      <c r="AD5646" s="1636"/>
      <c r="AE5646" s="1636"/>
      <c r="AF5646" s="1636"/>
      <c r="AG5646" s="1636"/>
      <c r="AH5646" s="1636"/>
      <c r="AI5646" s="1636"/>
      <c r="AJ5646" s="1636"/>
      <c r="AK5646" s="1636"/>
      <c r="AL5646" s="1636"/>
      <c r="AM5646" s="1636"/>
      <c r="AN5646" s="1636"/>
      <c r="AO5646" s="1636"/>
      <c r="AP5646" s="1636"/>
      <c r="AQ5646" s="1636"/>
      <c r="AR5646" s="1636"/>
      <c r="AS5646" s="1636"/>
      <c r="AT5646" s="1636"/>
      <c r="AU5646" s="1636"/>
      <c r="AV5646" s="1636"/>
      <c r="AW5646" s="1636"/>
      <c r="AX5646" s="1636"/>
      <c r="AY5646" s="1636"/>
      <c r="AZ5646" s="1636"/>
      <c r="BA5646" s="1636"/>
      <c r="BB5646" s="1636"/>
    </row>
    <row r="5647" spans="1:54" s="1637" customFormat="1">
      <c r="A5647" s="1636"/>
      <c r="B5647" s="1636"/>
      <c r="C5647" s="1636"/>
      <c r="D5647" s="1636"/>
      <c r="E5647" s="1636"/>
      <c r="F5647" s="1636"/>
      <c r="G5647" s="1636"/>
      <c r="H5647" s="1636"/>
      <c r="I5647" s="1636"/>
      <c r="J5647" s="1636"/>
      <c r="K5647" s="1636"/>
      <c r="L5647" s="1636"/>
      <c r="M5647" s="1636"/>
      <c r="N5647" s="1636"/>
      <c r="O5647" s="1636"/>
      <c r="P5647" s="1636"/>
      <c r="Q5647" s="1636"/>
      <c r="R5647" s="1636"/>
      <c r="S5647" s="1636"/>
      <c r="T5647" s="1636"/>
      <c r="U5647" s="1636"/>
      <c r="V5647" s="1636"/>
      <c r="W5647" s="1636"/>
      <c r="X5647" s="1636"/>
      <c r="Y5647" s="1636"/>
      <c r="Z5647" s="1636"/>
      <c r="AA5647" s="1636"/>
      <c r="AB5647" s="1636"/>
      <c r="AC5647" s="1636"/>
      <c r="AD5647" s="1636"/>
      <c r="AE5647" s="1636"/>
      <c r="AF5647" s="1636"/>
      <c r="AG5647" s="1636"/>
      <c r="AH5647" s="1636"/>
      <c r="AI5647" s="1636"/>
      <c r="AJ5647" s="1636"/>
      <c r="AK5647" s="1636"/>
      <c r="AL5647" s="1636"/>
      <c r="AM5647" s="1636"/>
      <c r="AN5647" s="1636"/>
      <c r="AO5647" s="1636"/>
      <c r="AP5647" s="1636"/>
      <c r="AQ5647" s="1636"/>
      <c r="AR5647" s="1636"/>
      <c r="AS5647" s="1636"/>
      <c r="AT5647" s="1636"/>
      <c r="AU5647" s="1636"/>
      <c r="AV5647" s="1636"/>
      <c r="AW5647" s="1636"/>
      <c r="AX5647" s="1636"/>
      <c r="AY5647" s="1636"/>
      <c r="AZ5647" s="1636"/>
      <c r="BA5647" s="1636"/>
      <c r="BB5647" s="1636"/>
    </row>
    <row r="5648" spans="1:54" s="1637" customFormat="1">
      <c r="A5648" s="1636"/>
      <c r="B5648" s="1636"/>
      <c r="C5648" s="1636"/>
      <c r="D5648" s="1636"/>
      <c r="E5648" s="1636"/>
      <c r="F5648" s="1636"/>
      <c r="G5648" s="1636"/>
      <c r="H5648" s="1636"/>
      <c r="I5648" s="1636"/>
      <c r="J5648" s="1636"/>
      <c r="K5648" s="1636"/>
      <c r="L5648" s="1636"/>
      <c r="M5648" s="1636"/>
      <c r="N5648" s="1636"/>
      <c r="O5648" s="1636"/>
      <c r="P5648" s="1636"/>
      <c r="Q5648" s="1636"/>
      <c r="R5648" s="1636"/>
      <c r="S5648" s="1636"/>
      <c r="T5648" s="1636"/>
      <c r="U5648" s="1636"/>
      <c r="V5648" s="1636"/>
      <c r="W5648" s="1636"/>
      <c r="X5648" s="1636"/>
      <c r="Y5648" s="1636"/>
      <c r="Z5648" s="1636"/>
      <c r="AA5648" s="1636"/>
      <c r="AB5648" s="1636"/>
      <c r="AC5648" s="1636"/>
      <c r="AD5648" s="1636"/>
      <c r="AE5648" s="1636"/>
      <c r="AF5648" s="1636"/>
      <c r="AG5648" s="1636"/>
      <c r="AH5648" s="1636"/>
      <c r="AI5648" s="1636"/>
      <c r="AJ5648" s="1636"/>
      <c r="AK5648" s="1636"/>
      <c r="AL5648" s="1636"/>
      <c r="AM5648" s="1636"/>
      <c r="AN5648" s="1636"/>
      <c r="AO5648" s="1636"/>
      <c r="AP5648" s="1636"/>
      <c r="AQ5648" s="1636"/>
      <c r="AR5648" s="1636"/>
      <c r="AS5648" s="1636"/>
      <c r="AT5648" s="1636"/>
      <c r="AU5648" s="1636"/>
      <c r="AV5648" s="1636"/>
      <c r="AW5648" s="1636"/>
      <c r="AX5648" s="1636"/>
      <c r="AY5648" s="1636"/>
      <c r="AZ5648" s="1636"/>
      <c r="BA5648" s="1636"/>
      <c r="BB5648" s="1636"/>
    </row>
    <row r="5649" spans="1:54" s="1637" customFormat="1">
      <c r="A5649" s="1636"/>
      <c r="B5649" s="1636"/>
      <c r="C5649" s="1636"/>
      <c r="D5649" s="1636"/>
      <c r="E5649" s="1636"/>
      <c r="F5649" s="1636"/>
      <c r="G5649" s="1636"/>
      <c r="H5649" s="1636"/>
      <c r="I5649" s="1636"/>
      <c r="J5649" s="1636"/>
      <c r="K5649" s="1636"/>
      <c r="L5649" s="1636"/>
      <c r="M5649" s="1636"/>
      <c r="N5649" s="1636"/>
      <c r="O5649" s="1636"/>
      <c r="P5649" s="1636"/>
      <c r="Q5649" s="1636"/>
      <c r="R5649" s="1636"/>
      <c r="S5649" s="1636"/>
      <c r="T5649" s="1636"/>
      <c r="U5649" s="1636"/>
      <c r="V5649" s="1636"/>
      <c r="W5649" s="1636"/>
      <c r="X5649" s="1636"/>
      <c r="Y5649" s="1636"/>
      <c r="Z5649" s="1636"/>
      <c r="AA5649" s="1636"/>
      <c r="AB5649" s="1636"/>
      <c r="AC5649" s="1636"/>
      <c r="AD5649" s="1636"/>
      <c r="AE5649" s="1636"/>
      <c r="AF5649" s="1636"/>
      <c r="AG5649" s="1636"/>
      <c r="AH5649" s="1636"/>
      <c r="AI5649" s="1636"/>
      <c r="AJ5649" s="1636"/>
      <c r="AK5649" s="1636"/>
      <c r="AL5649" s="1636"/>
      <c r="AM5649" s="1636"/>
      <c r="AN5649" s="1636"/>
      <c r="AO5649" s="1636"/>
      <c r="AP5649" s="1636"/>
      <c r="AQ5649" s="1636"/>
      <c r="AR5649" s="1636"/>
      <c r="AS5649" s="1636"/>
      <c r="AT5649" s="1636"/>
      <c r="AU5649" s="1636"/>
      <c r="AV5649" s="1636"/>
      <c r="AW5649" s="1636"/>
      <c r="AX5649" s="1636"/>
      <c r="AY5649" s="1636"/>
      <c r="AZ5649" s="1636"/>
      <c r="BA5649" s="1636"/>
      <c r="BB5649" s="1636"/>
    </row>
    <row r="5650" spans="1:54" s="1637" customFormat="1">
      <c r="A5650" s="1636"/>
      <c r="B5650" s="1636"/>
      <c r="C5650" s="1636"/>
      <c r="D5650" s="1636"/>
      <c r="E5650" s="1636"/>
      <c r="F5650" s="1636"/>
      <c r="G5650" s="1636"/>
      <c r="H5650" s="1636"/>
      <c r="I5650" s="1636"/>
      <c r="J5650" s="1636"/>
      <c r="K5650" s="1636"/>
      <c r="L5650" s="1636"/>
      <c r="M5650" s="1636"/>
      <c r="N5650" s="1636"/>
      <c r="O5650" s="1636"/>
      <c r="P5650" s="1636"/>
      <c r="Q5650" s="1636"/>
      <c r="R5650" s="1636"/>
      <c r="S5650" s="1636"/>
      <c r="T5650" s="1636"/>
      <c r="U5650" s="1636"/>
      <c r="V5650" s="1636"/>
      <c r="W5650" s="1636"/>
      <c r="X5650" s="1636"/>
      <c r="Y5650" s="1636"/>
      <c r="Z5650" s="1636"/>
      <c r="AA5650" s="1636"/>
      <c r="AB5650" s="1636"/>
      <c r="AC5650" s="1636"/>
      <c r="AD5650" s="1636"/>
      <c r="AE5650" s="1636"/>
      <c r="AF5650" s="1636"/>
      <c r="AG5650" s="1636"/>
      <c r="AH5650" s="1636"/>
      <c r="AI5650" s="1636"/>
      <c r="AJ5650" s="1636"/>
      <c r="AK5650" s="1636"/>
      <c r="AL5650" s="1636"/>
      <c r="AM5650" s="1636"/>
      <c r="AN5650" s="1636"/>
      <c r="AO5650" s="1636"/>
      <c r="AP5650" s="1636"/>
      <c r="AQ5650" s="1636"/>
      <c r="AR5650" s="1636"/>
      <c r="AS5650" s="1636"/>
      <c r="AT5650" s="1636"/>
      <c r="AU5650" s="1636"/>
      <c r="AV5650" s="1636"/>
      <c r="AW5650" s="1636"/>
      <c r="AX5650" s="1636"/>
      <c r="AY5650" s="1636"/>
      <c r="AZ5650" s="1636"/>
      <c r="BA5650" s="1636"/>
      <c r="BB5650" s="1636"/>
    </row>
    <row r="5651" spans="1:54" s="1637" customFormat="1">
      <c r="A5651" s="1636"/>
      <c r="B5651" s="1636"/>
      <c r="C5651" s="1636"/>
      <c r="D5651" s="1636"/>
      <c r="E5651" s="1636"/>
      <c r="F5651" s="1636"/>
      <c r="G5651" s="1636"/>
      <c r="H5651" s="1636"/>
      <c r="I5651" s="1636"/>
      <c r="J5651" s="1636"/>
      <c r="K5651" s="1636"/>
      <c r="L5651" s="1636"/>
      <c r="M5651" s="1636"/>
      <c r="N5651" s="1636"/>
      <c r="O5651" s="1636"/>
      <c r="P5651" s="1636"/>
      <c r="Q5651" s="1636"/>
      <c r="R5651" s="1636"/>
      <c r="S5651" s="1636"/>
      <c r="T5651" s="1636"/>
      <c r="U5651" s="1636"/>
      <c r="V5651" s="1636"/>
      <c r="W5651" s="1636"/>
      <c r="X5651" s="1636"/>
      <c r="Y5651" s="1636"/>
      <c r="Z5651" s="1636"/>
      <c r="AA5651" s="1636"/>
      <c r="AB5651" s="1636"/>
      <c r="AC5651" s="1636"/>
      <c r="AD5651" s="1636"/>
      <c r="AE5651" s="1636"/>
      <c r="AF5651" s="1636"/>
      <c r="AG5651" s="1636"/>
      <c r="AH5651" s="1636"/>
      <c r="AI5651" s="1636"/>
      <c r="AJ5651" s="1636"/>
      <c r="AK5651" s="1636"/>
      <c r="AL5651" s="1636"/>
      <c r="AM5651" s="1636"/>
      <c r="AN5651" s="1636"/>
      <c r="AO5651" s="1636"/>
      <c r="AP5651" s="1636"/>
      <c r="AQ5651" s="1636"/>
      <c r="AR5651" s="1636"/>
      <c r="AS5651" s="1636"/>
      <c r="AT5651" s="1636"/>
      <c r="AU5651" s="1636"/>
      <c r="AV5651" s="1636"/>
      <c r="AW5651" s="1636"/>
      <c r="AX5651" s="1636"/>
      <c r="AY5651" s="1636"/>
      <c r="AZ5651" s="1636"/>
      <c r="BA5651" s="1636"/>
      <c r="BB5651" s="1636"/>
    </row>
    <row r="5652" spans="1:54" s="1637" customFormat="1">
      <c r="A5652" s="1636"/>
      <c r="B5652" s="1636"/>
      <c r="C5652" s="1636"/>
      <c r="D5652" s="1636"/>
      <c r="E5652" s="1636"/>
      <c r="F5652" s="1636"/>
      <c r="G5652" s="1636"/>
      <c r="H5652" s="1636"/>
      <c r="I5652" s="1636"/>
      <c r="J5652" s="1636"/>
      <c r="K5652" s="1636"/>
      <c r="L5652" s="1636"/>
      <c r="M5652" s="1636"/>
      <c r="N5652" s="1636"/>
      <c r="O5652" s="1636"/>
      <c r="P5652" s="1636"/>
      <c r="Q5652" s="1636"/>
      <c r="R5652" s="1636"/>
      <c r="S5652" s="1636"/>
      <c r="T5652" s="1636"/>
      <c r="U5652" s="1636"/>
      <c r="V5652" s="1636"/>
      <c r="W5652" s="1636"/>
      <c r="X5652" s="1636"/>
      <c r="Y5652" s="1636"/>
      <c r="Z5652" s="1636"/>
      <c r="AA5652" s="1636"/>
      <c r="AB5652" s="1636"/>
      <c r="AC5652" s="1636"/>
      <c r="AD5652" s="1636"/>
      <c r="AE5652" s="1636"/>
      <c r="AF5652" s="1636"/>
      <c r="AG5652" s="1636"/>
      <c r="AH5652" s="1636"/>
      <c r="AI5652" s="1636"/>
      <c r="AJ5652" s="1636"/>
      <c r="AK5652" s="1636"/>
      <c r="AL5652" s="1636"/>
      <c r="AM5652" s="1636"/>
      <c r="AN5652" s="1636"/>
      <c r="AO5652" s="1636"/>
      <c r="AP5652" s="1636"/>
      <c r="AQ5652" s="1636"/>
      <c r="AR5652" s="1636"/>
      <c r="AS5652" s="1636"/>
      <c r="AT5652" s="1636"/>
      <c r="AU5652" s="1636"/>
      <c r="AV5652" s="1636"/>
      <c r="AW5652" s="1636"/>
      <c r="AX5652" s="1636"/>
      <c r="AY5652" s="1636"/>
      <c r="AZ5652" s="1636"/>
      <c r="BA5652" s="1636"/>
      <c r="BB5652" s="1636"/>
    </row>
    <row r="5653" spans="1:54" s="1637" customFormat="1">
      <c r="A5653" s="1636"/>
      <c r="B5653" s="1636"/>
      <c r="C5653" s="1636"/>
      <c r="D5653" s="1636"/>
      <c r="E5653" s="1636"/>
      <c r="F5653" s="1636"/>
      <c r="G5653" s="1636"/>
      <c r="H5653" s="1636"/>
      <c r="I5653" s="1636"/>
      <c r="J5653" s="1636"/>
      <c r="K5653" s="1636"/>
      <c r="L5653" s="1636"/>
      <c r="M5653" s="1636"/>
      <c r="N5653" s="1636"/>
      <c r="O5653" s="1636"/>
      <c r="P5653" s="1636"/>
      <c r="Q5653" s="1636"/>
      <c r="R5653" s="1636"/>
      <c r="S5653" s="1636"/>
      <c r="T5653" s="1636"/>
      <c r="U5653" s="1636"/>
      <c r="V5653" s="1636"/>
      <c r="W5653" s="1636"/>
      <c r="X5653" s="1636"/>
      <c r="Y5653" s="1636"/>
      <c r="Z5653" s="1636"/>
      <c r="AA5653" s="1636"/>
      <c r="AB5653" s="1636"/>
      <c r="AC5653" s="1636"/>
      <c r="AD5653" s="1636"/>
      <c r="AE5653" s="1636"/>
      <c r="AF5653" s="1636"/>
      <c r="AG5653" s="1636"/>
      <c r="AH5653" s="1636"/>
      <c r="AI5653" s="1636"/>
      <c r="AJ5653" s="1636"/>
      <c r="AK5653" s="1636"/>
      <c r="AL5653" s="1636"/>
      <c r="AM5653" s="1636"/>
      <c r="AN5653" s="1636"/>
      <c r="AO5653" s="1636"/>
      <c r="AP5653" s="1636"/>
      <c r="AQ5653" s="1636"/>
      <c r="AR5653" s="1636"/>
      <c r="AS5653" s="1636"/>
      <c r="AT5653" s="1636"/>
      <c r="AU5653" s="1636"/>
      <c r="AV5653" s="1636"/>
      <c r="AW5653" s="1636"/>
      <c r="AX5653" s="1636"/>
      <c r="AY5653" s="1636"/>
      <c r="AZ5653" s="1636"/>
      <c r="BA5653" s="1636"/>
      <c r="BB5653" s="1636"/>
    </row>
    <row r="5654" spans="1:54" s="1637" customFormat="1">
      <c r="A5654" s="1636"/>
      <c r="B5654" s="1636"/>
      <c r="C5654" s="1636"/>
      <c r="D5654" s="1636"/>
      <c r="E5654" s="1636"/>
      <c r="F5654" s="1636"/>
      <c r="G5654" s="1636"/>
      <c r="H5654" s="1636"/>
      <c r="I5654" s="1636"/>
      <c r="J5654" s="1636"/>
      <c r="K5654" s="1636"/>
      <c r="L5654" s="1636"/>
      <c r="M5654" s="1636"/>
      <c r="N5654" s="1636"/>
      <c r="O5654" s="1636"/>
      <c r="P5654" s="1636"/>
      <c r="Q5654" s="1636"/>
      <c r="R5654" s="1636"/>
      <c r="S5654" s="1636"/>
      <c r="T5654" s="1636"/>
      <c r="U5654" s="1636"/>
      <c r="V5654" s="1636"/>
      <c r="W5654" s="1636"/>
      <c r="X5654" s="1636"/>
      <c r="Y5654" s="1636"/>
      <c r="Z5654" s="1636"/>
      <c r="AA5654" s="1636"/>
      <c r="AB5654" s="1636"/>
      <c r="AC5654" s="1636"/>
      <c r="AD5654" s="1636"/>
      <c r="AE5654" s="1636"/>
      <c r="AF5654" s="1636"/>
      <c r="AG5654" s="1636"/>
      <c r="AH5654" s="1636"/>
      <c r="AI5654" s="1636"/>
      <c r="AJ5654" s="1636"/>
      <c r="AK5654" s="1636"/>
      <c r="AL5654" s="1636"/>
      <c r="AM5654" s="1636"/>
      <c r="AN5654" s="1636"/>
      <c r="AO5654" s="1636"/>
      <c r="AP5654" s="1636"/>
      <c r="AQ5654" s="1636"/>
      <c r="AR5654" s="1636"/>
      <c r="AS5654" s="1636"/>
      <c r="AT5654" s="1636"/>
      <c r="AU5654" s="1636"/>
      <c r="AV5654" s="1636"/>
      <c r="AW5654" s="1636"/>
      <c r="AX5654" s="1636"/>
      <c r="AY5654" s="1636"/>
      <c r="AZ5654" s="1636"/>
      <c r="BA5654" s="1636"/>
      <c r="BB5654" s="1636"/>
    </row>
    <row r="5655" spans="1:54" s="1637" customFormat="1">
      <c r="A5655" s="1636"/>
      <c r="B5655" s="1636"/>
      <c r="C5655" s="1636"/>
      <c r="D5655" s="1636"/>
      <c r="E5655" s="1636"/>
      <c r="F5655" s="1636"/>
      <c r="G5655" s="1636"/>
      <c r="H5655" s="1636"/>
      <c r="I5655" s="1636"/>
      <c r="J5655" s="1636"/>
      <c r="K5655" s="1636"/>
      <c r="L5655" s="1636"/>
      <c r="M5655" s="1636"/>
      <c r="N5655" s="1636"/>
      <c r="O5655" s="1636"/>
      <c r="P5655" s="1636"/>
      <c r="Q5655" s="1636"/>
      <c r="R5655" s="1636"/>
      <c r="S5655" s="1636"/>
      <c r="T5655" s="1636"/>
      <c r="U5655" s="1636"/>
      <c r="V5655" s="1636"/>
      <c r="W5655" s="1636"/>
      <c r="X5655" s="1636"/>
      <c r="Y5655" s="1636"/>
      <c r="Z5655" s="1636"/>
      <c r="AA5655" s="1636"/>
      <c r="AB5655" s="1636"/>
      <c r="AC5655" s="1636"/>
      <c r="AD5655" s="1636"/>
      <c r="AE5655" s="1636"/>
      <c r="AF5655" s="1636"/>
      <c r="AG5655" s="1636"/>
      <c r="AH5655" s="1636"/>
      <c r="AI5655" s="1636"/>
      <c r="AJ5655" s="1636"/>
      <c r="AK5655" s="1636"/>
      <c r="AL5655" s="1636"/>
      <c r="AM5655" s="1636"/>
      <c r="AN5655" s="1636"/>
      <c r="AO5655" s="1636"/>
      <c r="AP5655" s="1636"/>
      <c r="AQ5655" s="1636"/>
      <c r="AR5655" s="1636"/>
      <c r="AS5655" s="1636"/>
      <c r="AT5655" s="1636"/>
      <c r="AU5655" s="1636"/>
      <c r="AV5655" s="1636"/>
      <c r="AW5655" s="1636"/>
      <c r="AX5655" s="1636"/>
      <c r="AY5655" s="1636"/>
      <c r="AZ5655" s="1636"/>
      <c r="BA5655" s="1636"/>
      <c r="BB5655" s="1636"/>
    </row>
    <row r="5656" spans="1:54" s="1637" customFormat="1">
      <c r="A5656" s="1636"/>
      <c r="B5656" s="1636"/>
      <c r="C5656" s="1636"/>
      <c r="D5656" s="1636"/>
      <c r="E5656" s="1636"/>
      <c r="F5656" s="1636"/>
      <c r="G5656" s="1636"/>
      <c r="H5656" s="1636"/>
      <c r="I5656" s="1636"/>
      <c r="J5656" s="1636"/>
      <c r="K5656" s="1636"/>
      <c r="L5656" s="1636"/>
      <c r="M5656" s="1636"/>
      <c r="N5656" s="1636"/>
      <c r="O5656" s="1636"/>
      <c r="P5656" s="1636"/>
      <c r="Q5656" s="1636"/>
      <c r="R5656" s="1636"/>
      <c r="S5656" s="1636"/>
      <c r="T5656" s="1636"/>
      <c r="U5656" s="1636"/>
      <c r="V5656" s="1636"/>
      <c r="W5656" s="1636"/>
      <c r="X5656" s="1636"/>
      <c r="Y5656" s="1636"/>
      <c r="Z5656" s="1636"/>
      <c r="AA5656" s="1636"/>
      <c r="AB5656" s="1636"/>
      <c r="AC5656" s="1636"/>
      <c r="AD5656" s="1636"/>
      <c r="AE5656" s="1636"/>
      <c r="AF5656" s="1636"/>
      <c r="AG5656" s="1636"/>
      <c r="AH5656" s="1636"/>
      <c r="AI5656" s="1636"/>
      <c r="AJ5656" s="1636"/>
      <c r="AK5656" s="1636"/>
      <c r="AL5656" s="1636"/>
      <c r="AM5656" s="1636"/>
      <c r="AN5656" s="1636"/>
      <c r="AO5656" s="1636"/>
      <c r="AP5656" s="1636"/>
      <c r="AQ5656" s="1636"/>
      <c r="AR5656" s="1636"/>
      <c r="AS5656" s="1636"/>
      <c r="AT5656" s="1636"/>
      <c r="AU5656" s="1636"/>
      <c r="AV5656" s="1636"/>
      <c r="AW5656" s="1636"/>
      <c r="AX5656" s="1636"/>
      <c r="AY5656" s="1636"/>
      <c r="AZ5656" s="1636"/>
      <c r="BA5656" s="1636"/>
      <c r="BB5656" s="1636"/>
    </row>
    <row r="5657" spans="1:54" s="1637" customFormat="1">
      <c r="A5657" s="1636"/>
      <c r="B5657" s="1636"/>
      <c r="C5657" s="1636"/>
      <c r="D5657" s="1636"/>
      <c r="E5657" s="1636"/>
      <c r="F5657" s="1636"/>
      <c r="G5657" s="1636"/>
      <c r="H5657" s="1636"/>
      <c r="I5657" s="1636"/>
      <c r="J5657" s="1636"/>
      <c r="K5657" s="1636"/>
      <c r="L5657" s="1636"/>
      <c r="M5657" s="1636"/>
      <c r="N5657" s="1636"/>
      <c r="O5657" s="1636"/>
      <c r="P5657" s="1636"/>
      <c r="Q5657" s="1636"/>
      <c r="R5657" s="1636"/>
      <c r="S5657" s="1636"/>
      <c r="T5657" s="1636"/>
      <c r="U5657" s="1636"/>
      <c r="V5657" s="1636"/>
      <c r="W5657" s="1636"/>
      <c r="X5657" s="1636"/>
      <c r="Y5657" s="1636"/>
      <c r="Z5657" s="1636"/>
      <c r="AA5657" s="1636"/>
      <c r="AB5657" s="1636"/>
      <c r="AC5657" s="1636"/>
      <c r="AD5657" s="1636"/>
      <c r="AE5657" s="1636"/>
      <c r="AF5657" s="1636"/>
      <c r="AG5657" s="1636"/>
      <c r="AH5657" s="1636"/>
      <c r="AI5657" s="1636"/>
      <c r="AJ5657" s="1636"/>
      <c r="AK5657" s="1636"/>
      <c r="AL5657" s="1636"/>
      <c r="AM5657" s="1636"/>
      <c r="AN5657" s="1636"/>
      <c r="AO5657" s="1636"/>
      <c r="AP5657" s="1636"/>
      <c r="AQ5657" s="1636"/>
      <c r="AR5657" s="1636"/>
      <c r="AS5657" s="1636"/>
      <c r="AT5657" s="1636"/>
      <c r="AU5657" s="1636"/>
      <c r="AV5657" s="1636"/>
      <c r="AW5657" s="1636"/>
      <c r="AX5657" s="1636"/>
      <c r="AY5657" s="1636"/>
      <c r="AZ5657" s="1636"/>
      <c r="BA5657" s="1636"/>
      <c r="BB5657" s="1636"/>
    </row>
    <row r="5658" spans="1:54" s="1637" customFormat="1">
      <c r="A5658" s="1636"/>
      <c r="B5658" s="1636"/>
      <c r="C5658" s="1636"/>
      <c r="D5658" s="1636"/>
      <c r="E5658" s="1636"/>
      <c r="F5658" s="1636"/>
      <c r="G5658" s="1636"/>
      <c r="H5658" s="1636"/>
      <c r="I5658" s="1636"/>
      <c r="J5658" s="1636"/>
      <c r="K5658" s="1636"/>
      <c r="L5658" s="1636"/>
      <c r="M5658" s="1636"/>
      <c r="N5658" s="1636"/>
      <c r="O5658" s="1636"/>
      <c r="P5658" s="1636"/>
      <c r="Q5658" s="1636"/>
      <c r="R5658" s="1636"/>
      <c r="S5658" s="1636"/>
      <c r="T5658" s="1636"/>
      <c r="U5658" s="1636"/>
      <c r="V5658" s="1636"/>
      <c r="W5658" s="1636"/>
      <c r="X5658" s="1636"/>
      <c r="Y5658" s="1636"/>
      <c r="Z5658" s="1636"/>
      <c r="AA5658" s="1636"/>
      <c r="AB5658" s="1636"/>
      <c r="AC5658" s="1636"/>
      <c r="AD5658" s="1636"/>
      <c r="AE5658" s="1636"/>
      <c r="AF5658" s="1636"/>
      <c r="AG5658" s="1636"/>
      <c r="AH5658" s="1636"/>
      <c r="AI5658" s="1636"/>
      <c r="AJ5658" s="1636"/>
      <c r="AK5658" s="1636"/>
      <c r="AL5658" s="1636"/>
      <c r="AM5658" s="1636"/>
      <c r="AN5658" s="1636"/>
      <c r="AO5658" s="1636"/>
      <c r="AP5658" s="1636"/>
      <c r="AQ5658" s="1636"/>
      <c r="AR5658" s="1636"/>
      <c r="AS5658" s="1636"/>
      <c r="AT5658" s="1636"/>
      <c r="AU5658" s="1636"/>
      <c r="AV5658" s="1636"/>
      <c r="AW5658" s="1636"/>
      <c r="AX5658" s="1636"/>
      <c r="AY5658" s="1636"/>
      <c r="AZ5658" s="1636"/>
      <c r="BA5658" s="1636"/>
      <c r="BB5658" s="1636"/>
    </row>
    <row r="5659" spans="1:54" s="1637" customFormat="1">
      <c r="A5659" s="1636"/>
      <c r="B5659" s="1636"/>
      <c r="C5659" s="1636"/>
      <c r="D5659" s="1636"/>
      <c r="E5659" s="1636"/>
      <c r="F5659" s="1636"/>
      <c r="G5659" s="1636"/>
      <c r="H5659" s="1636"/>
      <c r="I5659" s="1636"/>
      <c r="J5659" s="1636"/>
      <c r="K5659" s="1636"/>
      <c r="L5659" s="1636"/>
      <c r="M5659" s="1636"/>
      <c r="N5659" s="1636"/>
      <c r="O5659" s="1636"/>
      <c r="P5659" s="1636"/>
      <c r="Q5659" s="1636"/>
      <c r="R5659" s="1636"/>
      <c r="S5659" s="1636"/>
      <c r="T5659" s="1636"/>
      <c r="U5659" s="1636"/>
      <c r="V5659" s="1636"/>
      <c r="W5659" s="1636"/>
      <c r="X5659" s="1636"/>
      <c r="Y5659" s="1636"/>
      <c r="Z5659" s="1636"/>
      <c r="AA5659" s="1636"/>
      <c r="AB5659" s="1636"/>
      <c r="AC5659" s="1636"/>
      <c r="AD5659" s="1636"/>
      <c r="AE5659" s="1636"/>
      <c r="AF5659" s="1636"/>
      <c r="AG5659" s="1636"/>
      <c r="AH5659" s="1636"/>
      <c r="AI5659" s="1636"/>
      <c r="AJ5659" s="1636"/>
      <c r="AK5659" s="1636"/>
      <c r="AL5659" s="1636"/>
      <c r="AM5659" s="1636"/>
      <c r="AN5659" s="1636"/>
      <c r="AO5659" s="1636"/>
      <c r="AP5659" s="1636"/>
      <c r="AQ5659" s="1636"/>
      <c r="AR5659" s="1636"/>
      <c r="AS5659" s="1636"/>
      <c r="AT5659" s="1636"/>
      <c r="AU5659" s="1636"/>
      <c r="AV5659" s="1636"/>
      <c r="AW5659" s="1636"/>
      <c r="AX5659" s="1636"/>
      <c r="AY5659" s="1636"/>
      <c r="AZ5659" s="1636"/>
      <c r="BA5659" s="1636"/>
      <c r="BB5659" s="1636"/>
    </row>
    <row r="5660" spans="1:54" s="1637" customFormat="1">
      <c r="A5660" s="1636"/>
      <c r="B5660" s="1636"/>
      <c r="C5660" s="1636"/>
      <c r="D5660" s="1636"/>
      <c r="E5660" s="1636"/>
      <c r="F5660" s="1636"/>
      <c r="G5660" s="1636"/>
      <c r="H5660" s="1636"/>
      <c r="I5660" s="1636"/>
      <c r="J5660" s="1636"/>
      <c r="K5660" s="1636"/>
      <c r="L5660" s="1636"/>
      <c r="M5660" s="1636"/>
      <c r="N5660" s="1636"/>
      <c r="O5660" s="1636"/>
      <c r="P5660" s="1636"/>
      <c r="Q5660" s="1636"/>
      <c r="R5660" s="1636"/>
      <c r="S5660" s="1636"/>
      <c r="T5660" s="1636"/>
      <c r="U5660" s="1636"/>
      <c r="V5660" s="1636"/>
      <c r="W5660" s="1636"/>
      <c r="X5660" s="1636"/>
      <c r="Y5660" s="1636"/>
      <c r="Z5660" s="1636"/>
      <c r="AA5660" s="1636"/>
      <c r="AB5660" s="1636"/>
      <c r="AC5660" s="1636"/>
      <c r="AD5660" s="1636"/>
      <c r="AE5660" s="1636"/>
      <c r="AF5660" s="1636"/>
      <c r="AG5660" s="1636"/>
      <c r="AH5660" s="1636"/>
      <c r="AI5660" s="1636"/>
      <c r="AJ5660" s="1636"/>
      <c r="AK5660" s="1636"/>
      <c r="AL5660" s="1636"/>
      <c r="AM5660" s="1636"/>
      <c r="AN5660" s="1636"/>
      <c r="AO5660" s="1636"/>
      <c r="AP5660" s="1636"/>
      <c r="AQ5660" s="1636"/>
      <c r="AR5660" s="1636"/>
      <c r="AS5660" s="1636"/>
      <c r="AT5660" s="1636"/>
      <c r="AU5660" s="1636"/>
      <c r="AV5660" s="1636"/>
      <c r="AW5660" s="1636"/>
      <c r="AX5660" s="1636"/>
      <c r="AY5660" s="1636"/>
      <c r="AZ5660" s="1636"/>
      <c r="BA5660" s="1636"/>
      <c r="BB5660" s="1636"/>
    </row>
    <row r="5661" spans="1:54" s="1637" customFormat="1">
      <c r="A5661" s="1636"/>
      <c r="B5661" s="1636"/>
      <c r="C5661" s="1636"/>
      <c r="D5661" s="1636"/>
      <c r="E5661" s="1636"/>
      <c r="F5661" s="1636"/>
      <c r="G5661" s="1636"/>
      <c r="H5661" s="1636"/>
      <c r="I5661" s="1636"/>
      <c r="J5661" s="1636"/>
      <c r="K5661" s="1636"/>
      <c r="L5661" s="1636"/>
      <c r="M5661" s="1636"/>
      <c r="N5661" s="1636"/>
      <c r="O5661" s="1636"/>
      <c r="P5661" s="1636"/>
      <c r="Q5661" s="1636"/>
      <c r="R5661" s="1636"/>
      <c r="S5661" s="1636"/>
      <c r="T5661" s="1636"/>
      <c r="U5661" s="1636"/>
      <c r="V5661" s="1636"/>
      <c r="W5661" s="1636"/>
      <c r="X5661" s="1636"/>
      <c r="Y5661" s="1636"/>
      <c r="Z5661" s="1636"/>
      <c r="AA5661" s="1636"/>
      <c r="AB5661" s="1636"/>
      <c r="AC5661" s="1636"/>
      <c r="AD5661" s="1636"/>
      <c r="AE5661" s="1636"/>
      <c r="AF5661" s="1636"/>
      <c r="AG5661" s="1636"/>
      <c r="AH5661" s="1636"/>
      <c r="AI5661" s="1636"/>
      <c r="AJ5661" s="1636"/>
      <c r="AK5661" s="1636"/>
      <c r="AL5661" s="1636"/>
      <c r="AM5661" s="1636"/>
      <c r="AN5661" s="1636"/>
      <c r="AO5661" s="1636"/>
      <c r="AP5661" s="1636"/>
      <c r="AQ5661" s="1636"/>
      <c r="AR5661" s="1636"/>
      <c r="AS5661" s="1636"/>
      <c r="AT5661" s="1636"/>
      <c r="AU5661" s="1636"/>
      <c r="AV5661" s="1636"/>
      <c r="AW5661" s="1636"/>
      <c r="AX5661" s="1636"/>
      <c r="AY5661" s="1636"/>
      <c r="AZ5661" s="1636"/>
      <c r="BA5661" s="1636"/>
      <c r="BB5661" s="1636"/>
    </row>
    <row r="5662" spans="1:54" s="1637" customFormat="1">
      <c r="A5662" s="1636"/>
      <c r="B5662" s="1636"/>
      <c r="C5662" s="1636"/>
      <c r="D5662" s="1636"/>
      <c r="E5662" s="1636"/>
      <c r="F5662" s="1636"/>
      <c r="G5662" s="1636"/>
      <c r="H5662" s="1636"/>
      <c r="I5662" s="1636"/>
      <c r="J5662" s="1636"/>
      <c r="K5662" s="1636"/>
      <c r="L5662" s="1636"/>
      <c r="M5662" s="1636"/>
      <c r="N5662" s="1636"/>
      <c r="O5662" s="1636"/>
      <c r="P5662" s="1636"/>
      <c r="Q5662" s="1636"/>
      <c r="R5662" s="1636"/>
      <c r="S5662" s="1636"/>
      <c r="T5662" s="1636"/>
      <c r="U5662" s="1636"/>
      <c r="V5662" s="1636"/>
      <c r="W5662" s="1636"/>
      <c r="X5662" s="1636"/>
      <c r="Y5662" s="1636"/>
      <c r="Z5662" s="1636"/>
      <c r="AA5662" s="1636"/>
      <c r="AB5662" s="1636"/>
      <c r="AC5662" s="1636"/>
      <c r="AD5662" s="1636"/>
      <c r="AE5662" s="1636"/>
      <c r="AF5662" s="1636"/>
      <c r="AG5662" s="1636"/>
      <c r="AH5662" s="1636"/>
      <c r="AI5662" s="1636"/>
      <c r="AJ5662" s="1636"/>
      <c r="AK5662" s="1636"/>
      <c r="AL5662" s="1636"/>
      <c r="AM5662" s="1636"/>
      <c r="AN5662" s="1636"/>
      <c r="AO5662" s="1636"/>
      <c r="AP5662" s="1636"/>
      <c r="AQ5662" s="1636"/>
      <c r="AR5662" s="1636"/>
      <c r="AS5662" s="1636"/>
      <c r="AT5662" s="1636"/>
      <c r="AU5662" s="1636"/>
      <c r="AV5662" s="1636"/>
      <c r="AW5662" s="1636"/>
      <c r="AX5662" s="1636"/>
      <c r="AY5662" s="1636"/>
      <c r="AZ5662" s="1636"/>
      <c r="BA5662" s="1636"/>
      <c r="BB5662" s="1636"/>
    </row>
    <row r="5663" spans="1:54" s="1637" customFormat="1">
      <c r="A5663" s="1636"/>
      <c r="B5663" s="1636"/>
      <c r="C5663" s="1636"/>
      <c r="D5663" s="1636"/>
      <c r="E5663" s="1636"/>
      <c r="F5663" s="1636"/>
      <c r="G5663" s="1636"/>
      <c r="H5663" s="1636"/>
      <c r="I5663" s="1636"/>
      <c r="J5663" s="1636"/>
      <c r="K5663" s="1636"/>
      <c r="L5663" s="1636"/>
      <c r="M5663" s="1636"/>
      <c r="N5663" s="1636"/>
      <c r="O5663" s="1636"/>
      <c r="P5663" s="1636"/>
      <c r="Q5663" s="1636"/>
      <c r="R5663" s="1636"/>
      <c r="S5663" s="1636"/>
      <c r="T5663" s="1636"/>
      <c r="U5663" s="1636"/>
      <c r="V5663" s="1636"/>
      <c r="W5663" s="1636"/>
      <c r="X5663" s="1636"/>
      <c r="Y5663" s="1636"/>
      <c r="Z5663" s="1636"/>
      <c r="AA5663" s="1636"/>
      <c r="AB5663" s="1636"/>
      <c r="AC5663" s="1636"/>
      <c r="AD5663" s="1636"/>
      <c r="AE5663" s="1636"/>
      <c r="AF5663" s="1636"/>
      <c r="AG5663" s="1636"/>
      <c r="AH5663" s="1636"/>
      <c r="AI5663" s="1636"/>
      <c r="AJ5663" s="1636"/>
      <c r="AK5663" s="1636"/>
      <c r="AL5663" s="1636"/>
      <c r="AM5663" s="1636"/>
      <c r="AN5663" s="1636"/>
      <c r="AO5663" s="1636"/>
      <c r="AP5663" s="1636"/>
      <c r="AQ5663" s="1636"/>
      <c r="AR5663" s="1636"/>
      <c r="AS5663" s="1636"/>
      <c r="AT5663" s="1636"/>
      <c r="AU5663" s="1636"/>
      <c r="AV5663" s="1636"/>
      <c r="AW5663" s="1636"/>
      <c r="AX5663" s="1636"/>
      <c r="AY5663" s="1636"/>
      <c r="AZ5663" s="1636"/>
      <c r="BA5663" s="1636"/>
      <c r="BB5663" s="1636"/>
    </row>
    <row r="5664" spans="1:54" s="1637" customFormat="1">
      <c r="A5664" s="1636"/>
      <c r="B5664" s="1636"/>
      <c r="C5664" s="1636"/>
      <c r="D5664" s="1636"/>
      <c r="E5664" s="1636"/>
      <c r="F5664" s="1636"/>
      <c r="G5664" s="1636"/>
      <c r="H5664" s="1636"/>
      <c r="I5664" s="1636"/>
      <c r="J5664" s="1636"/>
      <c r="K5664" s="1636"/>
      <c r="L5664" s="1636"/>
      <c r="M5664" s="1636"/>
      <c r="N5664" s="1636"/>
      <c r="O5664" s="1636"/>
      <c r="P5664" s="1636"/>
      <c r="Q5664" s="1636"/>
      <c r="R5664" s="1636"/>
      <c r="S5664" s="1636"/>
      <c r="T5664" s="1636"/>
      <c r="U5664" s="1636"/>
      <c r="V5664" s="1636"/>
      <c r="W5664" s="1636"/>
      <c r="X5664" s="1636"/>
      <c r="Y5664" s="1636"/>
      <c r="Z5664" s="1636"/>
      <c r="AA5664" s="1636"/>
      <c r="AB5664" s="1636"/>
      <c r="AC5664" s="1636"/>
      <c r="AD5664" s="1636"/>
      <c r="AE5664" s="1636"/>
      <c r="AF5664" s="1636"/>
      <c r="AG5664" s="1636"/>
      <c r="AH5664" s="1636"/>
      <c r="AI5664" s="1636"/>
      <c r="AJ5664" s="1636"/>
      <c r="AK5664" s="1636"/>
      <c r="AL5664" s="1636"/>
      <c r="AM5664" s="1636"/>
      <c r="AN5664" s="1636"/>
      <c r="AO5664" s="1636"/>
      <c r="AP5664" s="1636"/>
      <c r="AQ5664" s="1636"/>
      <c r="AR5664" s="1636"/>
      <c r="AS5664" s="1636"/>
      <c r="AT5664" s="1636"/>
      <c r="AU5664" s="1636"/>
      <c r="AV5664" s="1636"/>
      <c r="AW5664" s="1636"/>
      <c r="AX5664" s="1636"/>
      <c r="AY5664" s="1636"/>
      <c r="AZ5664" s="1636"/>
      <c r="BA5664" s="1636"/>
      <c r="BB5664" s="1636"/>
    </row>
    <row r="5665" spans="1:54" s="1637" customFormat="1">
      <c r="A5665" s="1636"/>
      <c r="B5665" s="1636"/>
      <c r="C5665" s="1636"/>
      <c r="D5665" s="1636"/>
      <c r="E5665" s="1636"/>
      <c r="F5665" s="1636"/>
      <c r="G5665" s="1636"/>
      <c r="H5665" s="1636"/>
      <c r="I5665" s="1636"/>
      <c r="J5665" s="1636"/>
      <c r="K5665" s="1636"/>
      <c r="L5665" s="1636"/>
      <c r="M5665" s="1636"/>
      <c r="N5665" s="1636"/>
      <c r="O5665" s="1636"/>
      <c r="P5665" s="1636"/>
      <c r="Q5665" s="1636"/>
      <c r="R5665" s="1636"/>
      <c r="S5665" s="1636"/>
      <c r="T5665" s="1636"/>
      <c r="U5665" s="1636"/>
      <c r="V5665" s="1636"/>
      <c r="W5665" s="1636"/>
      <c r="X5665" s="1636"/>
      <c r="Y5665" s="1636"/>
      <c r="Z5665" s="1636"/>
      <c r="AA5665" s="1636"/>
      <c r="AB5665" s="1636"/>
      <c r="AC5665" s="1636"/>
      <c r="AD5665" s="1636"/>
      <c r="AE5665" s="1636"/>
      <c r="AF5665" s="1636"/>
      <c r="AG5665" s="1636"/>
      <c r="AH5665" s="1636"/>
      <c r="AI5665" s="1636"/>
      <c r="AJ5665" s="1636"/>
      <c r="AK5665" s="1636"/>
      <c r="AL5665" s="1636"/>
      <c r="AM5665" s="1636"/>
      <c r="AN5665" s="1636"/>
      <c r="AO5665" s="1636"/>
      <c r="AP5665" s="1636"/>
      <c r="AQ5665" s="1636"/>
      <c r="AR5665" s="1636"/>
      <c r="AS5665" s="1636"/>
      <c r="AT5665" s="1636"/>
      <c r="AU5665" s="1636"/>
      <c r="AV5665" s="1636"/>
      <c r="AW5665" s="1636"/>
      <c r="AX5665" s="1636"/>
      <c r="AY5665" s="1636"/>
      <c r="AZ5665" s="1636"/>
      <c r="BA5665" s="1636"/>
      <c r="BB5665" s="1636"/>
    </row>
    <row r="5666" spans="1:54" s="1637" customFormat="1">
      <c r="A5666" s="1636"/>
      <c r="B5666" s="1636"/>
      <c r="C5666" s="1636"/>
      <c r="D5666" s="1636"/>
      <c r="E5666" s="1636"/>
      <c r="F5666" s="1636"/>
      <c r="G5666" s="1636"/>
      <c r="H5666" s="1636"/>
      <c r="I5666" s="1636"/>
      <c r="J5666" s="1636"/>
      <c r="K5666" s="1636"/>
      <c r="L5666" s="1636"/>
      <c r="M5666" s="1636"/>
      <c r="N5666" s="1636"/>
      <c r="O5666" s="1636"/>
      <c r="P5666" s="1636"/>
      <c r="Q5666" s="1636"/>
      <c r="R5666" s="1636"/>
      <c r="S5666" s="1636"/>
      <c r="T5666" s="1636"/>
      <c r="U5666" s="1636"/>
      <c r="V5666" s="1636"/>
      <c r="W5666" s="1636"/>
      <c r="X5666" s="1636"/>
      <c r="Y5666" s="1636"/>
      <c r="Z5666" s="1636"/>
      <c r="AA5666" s="1636"/>
      <c r="AB5666" s="1636"/>
      <c r="AC5666" s="1636"/>
      <c r="AD5666" s="1636"/>
      <c r="AE5666" s="1636"/>
      <c r="AF5666" s="1636"/>
      <c r="AG5666" s="1636"/>
      <c r="AH5666" s="1636"/>
      <c r="AI5666" s="1636"/>
      <c r="AJ5666" s="1636"/>
      <c r="AK5666" s="1636"/>
      <c r="AL5666" s="1636"/>
      <c r="AM5666" s="1636"/>
      <c r="AN5666" s="1636"/>
      <c r="AO5666" s="1636"/>
      <c r="AP5666" s="1636"/>
      <c r="AQ5666" s="1636"/>
      <c r="AR5666" s="1636"/>
      <c r="AS5666" s="1636"/>
      <c r="AT5666" s="1636"/>
      <c r="AU5666" s="1636"/>
      <c r="AV5666" s="1636"/>
      <c r="AW5666" s="1636"/>
      <c r="AX5666" s="1636"/>
      <c r="AY5666" s="1636"/>
      <c r="AZ5666" s="1636"/>
      <c r="BA5666" s="1636"/>
      <c r="BB5666" s="1636"/>
    </row>
    <row r="5667" spans="1:54" s="1637" customFormat="1">
      <c r="A5667" s="1636"/>
      <c r="B5667" s="1636"/>
      <c r="C5667" s="1636"/>
      <c r="D5667" s="1636"/>
      <c r="E5667" s="1636"/>
      <c r="F5667" s="1636"/>
      <c r="G5667" s="1636"/>
      <c r="H5667" s="1636"/>
      <c r="I5667" s="1636"/>
      <c r="J5667" s="1636"/>
      <c r="K5667" s="1636"/>
      <c r="L5667" s="1636"/>
      <c r="M5667" s="1636"/>
      <c r="N5667" s="1636"/>
      <c r="O5667" s="1636"/>
      <c r="P5667" s="1636"/>
      <c r="Q5667" s="1636"/>
      <c r="R5667" s="1636"/>
      <c r="S5667" s="1636"/>
      <c r="T5667" s="1636"/>
      <c r="U5667" s="1636"/>
      <c r="V5667" s="1636"/>
      <c r="W5667" s="1636"/>
      <c r="X5667" s="1636"/>
      <c r="Y5667" s="1636"/>
      <c r="Z5667" s="1636"/>
      <c r="AA5667" s="1636"/>
      <c r="AB5667" s="1636"/>
      <c r="AC5667" s="1636"/>
      <c r="AD5667" s="1636"/>
      <c r="AE5667" s="1636"/>
      <c r="AF5667" s="1636"/>
      <c r="AG5667" s="1636"/>
      <c r="AH5667" s="1636"/>
      <c r="AI5667" s="1636"/>
      <c r="AJ5667" s="1636"/>
      <c r="AK5667" s="1636"/>
      <c r="AL5667" s="1636"/>
      <c r="AM5667" s="1636"/>
      <c r="AN5667" s="1636"/>
      <c r="AO5667" s="1636"/>
      <c r="AP5667" s="1636"/>
      <c r="AQ5667" s="1636"/>
      <c r="AR5667" s="1636"/>
      <c r="AS5667" s="1636"/>
      <c r="AT5667" s="1636"/>
      <c r="AU5667" s="1636"/>
      <c r="AV5667" s="1636"/>
      <c r="AW5667" s="1636"/>
      <c r="AX5667" s="1636"/>
      <c r="AY5667" s="1636"/>
      <c r="AZ5667" s="1636"/>
      <c r="BA5667" s="1636"/>
      <c r="BB5667" s="1636"/>
    </row>
    <row r="5668" spans="1:54" s="1637" customFormat="1">
      <c r="A5668" s="1636"/>
      <c r="B5668" s="1636"/>
      <c r="C5668" s="1636"/>
      <c r="D5668" s="1636"/>
      <c r="E5668" s="1636"/>
      <c r="F5668" s="1636"/>
      <c r="G5668" s="1636"/>
      <c r="H5668" s="1636"/>
      <c r="I5668" s="1636"/>
      <c r="J5668" s="1636"/>
      <c r="K5668" s="1636"/>
      <c r="L5668" s="1636"/>
      <c r="M5668" s="1636"/>
      <c r="N5668" s="1636"/>
      <c r="O5668" s="1636"/>
      <c r="P5668" s="1636"/>
      <c r="Q5668" s="1636"/>
      <c r="R5668" s="1636"/>
      <c r="S5668" s="1636"/>
      <c r="T5668" s="1636"/>
      <c r="U5668" s="1636"/>
      <c r="V5668" s="1636"/>
      <c r="W5668" s="1636"/>
      <c r="X5668" s="1636"/>
      <c r="Y5668" s="1636"/>
      <c r="Z5668" s="1636"/>
      <c r="AA5668" s="1636"/>
      <c r="AB5668" s="1636"/>
      <c r="AC5668" s="1636"/>
      <c r="AD5668" s="1636"/>
      <c r="AE5668" s="1636"/>
      <c r="AF5668" s="1636"/>
      <c r="AG5668" s="1636"/>
      <c r="AH5668" s="1636"/>
      <c r="AI5668" s="1636"/>
      <c r="AJ5668" s="1636"/>
      <c r="AK5668" s="1636"/>
      <c r="AL5668" s="1636"/>
      <c r="AM5668" s="1636"/>
      <c r="AN5668" s="1636"/>
      <c r="AO5668" s="1636"/>
      <c r="AP5668" s="1636"/>
      <c r="AQ5668" s="1636"/>
      <c r="AR5668" s="1636"/>
      <c r="AS5668" s="1636"/>
      <c r="AT5668" s="1636"/>
      <c r="AU5668" s="1636"/>
      <c r="AV5668" s="1636"/>
      <c r="AW5668" s="1636"/>
      <c r="AX5668" s="1636"/>
      <c r="AY5668" s="1636"/>
      <c r="AZ5668" s="1636"/>
      <c r="BA5668" s="1636"/>
      <c r="BB5668" s="1636"/>
    </row>
    <row r="5669" spans="1:54" s="1637" customFormat="1">
      <c r="A5669" s="1636"/>
      <c r="B5669" s="1636"/>
      <c r="C5669" s="1636"/>
      <c r="D5669" s="1636"/>
      <c r="E5669" s="1636"/>
      <c r="F5669" s="1636"/>
      <c r="G5669" s="1636"/>
      <c r="H5669" s="1636"/>
      <c r="I5669" s="1636"/>
      <c r="J5669" s="1636"/>
      <c r="K5669" s="1636"/>
      <c r="L5669" s="1636"/>
      <c r="M5669" s="1636"/>
      <c r="N5669" s="1636"/>
      <c r="O5669" s="1636"/>
      <c r="P5669" s="1636"/>
      <c r="Q5669" s="1636"/>
      <c r="R5669" s="1636"/>
      <c r="S5669" s="1636"/>
      <c r="T5669" s="1636"/>
      <c r="U5669" s="1636"/>
      <c r="V5669" s="1636"/>
      <c r="W5669" s="1636"/>
      <c r="X5669" s="1636"/>
      <c r="Y5669" s="1636"/>
      <c r="Z5669" s="1636"/>
      <c r="AA5669" s="1636"/>
      <c r="AB5669" s="1636"/>
      <c r="AC5669" s="1636"/>
      <c r="AD5669" s="1636"/>
      <c r="AE5669" s="1636"/>
      <c r="AF5669" s="1636"/>
      <c r="AG5669" s="1636"/>
      <c r="AH5669" s="1636"/>
      <c r="AI5669" s="1636"/>
      <c r="AJ5669" s="1636"/>
      <c r="AK5669" s="1636"/>
      <c r="AL5669" s="1636"/>
      <c r="AM5669" s="1636"/>
      <c r="AN5669" s="1636"/>
      <c r="AO5669" s="1636"/>
      <c r="AP5669" s="1636"/>
      <c r="AQ5669" s="1636"/>
      <c r="AR5669" s="1636"/>
      <c r="AS5669" s="1636"/>
      <c r="AT5669" s="1636"/>
      <c r="AU5669" s="1636"/>
      <c r="AV5669" s="1636"/>
      <c r="AW5669" s="1636"/>
      <c r="AX5669" s="1636"/>
      <c r="AY5669" s="1636"/>
      <c r="AZ5669" s="1636"/>
      <c r="BA5669" s="1636"/>
      <c r="BB5669" s="1636"/>
    </row>
    <row r="5670" spans="1:54" s="1637" customFormat="1">
      <c r="A5670" s="1636"/>
      <c r="B5670" s="1636"/>
      <c r="C5670" s="1636"/>
      <c r="D5670" s="1636"/>
      <c r="E5670" s="1636"/>
      <c r="F5670" s="1636"/>
      <c r="G5670" s="1636"/>
      <c r="H5670" s="1636"/>
      <c r="I5670" s="1636"/>
      <c r="J5670" s="1636"/>
      <c r="K5670" s="1636"/>
      <c r="L5670" s="1636"/>
      <c r="M5670" s="1636"/>
      <c r="N5670" s="1636"/>
      <c r="O5670" s="1636"/>
      <c r="P5670" s="1636"/>
      <c r="Q5670" s="1636"/>
      <c r="R5670" s="1636"/>
      <c r="S5670" s="1636"/>
      <c r="T5670" s="1636"/>
      <c r="U5670" s="1636"/>
      <c r="V5670" s="1636"/>
      <c r="W5670" s="1636"/>
      <c r="X5670" s="1636"/>
      <c r="Y5670" s="1636"/>
      <c r="Z5670" s="1636"/>
      <c r="AA5670" s="1636"/>
      <c r="AB5670" s="1636"/>
      <c r="AC5670" s="1636"/>
      <c r="AD5670" s="1636"/>
      <c r="AE5670" s="1636"/>
      <c r="AF5670" s="1636"/>
      <c r="AG5670" s="1636"/>
      <c r="AH5670" s="1636"/>
      <c r="AI5670" s="1636"/>
      <c r="AJ5670" s="1636"/>
      <c r="AK5670" s="1636"/>
      <c r="AL5670" s="1636"/>
      <c r="AM5670" s="1636"/>
      <c r="AN5670" s="1636"/>
      <c r="AO5670" s="1636"/>
      <c r="AP5670" s="1636"/>
      <c r="AQ5670" s="1636"/>
      <c r="AR5670" s="1636"/>
      <c r="AS5670" s="1636"/>
      <c r="AT5670" s="1636"/>
      <c r="AU5670" s="1636"/>
      <c r="AV5670" s="1636"/>
      <c r="AW5670" s="1636"/>
      <c r="AX5670" s="1636"/>
      <c r="AY5670" s="1636"/>
      <c r="AZ5670" s="1636"/>
      <c r="BA5670" s="1636"/>
      <c r="BB5670" s="1636"/>
    </row>
    <row r="5671" spans="1:54" s="1637" customFormat="1">
      <c r="A5671" s="1636"/>
      <c r="B5671" s="1636"/>
      <c r="C5671" s="1636"/>
      <c r="D5671" s="1636"/>
      <c r="E5671" s="1636"/>
      <c r="F5671" s="1636"/>
      <c r="G5671" s="1636"/>
      <c r="H5671" s="1636"/>
      <c r="I5671" s="1636"/>
      <c r="J5671" s="1636"/>
      <c r="K5671" s="1636"/>
      <c r="L5671" s="1636"/>
      <c r="M5671" s="1636"/>
      <c r="N5671" s="1636"/>
      <c r="O5671" s="1636"/>
      <c r="P5671" s="1636"/>
      <c r="Q5671" s="1636"/>
      <c r="R5671" s="1636"/>
      <c r="S5671" s="1636"/>
      <c r="T5671" s="1636"/>
      <c r="U5671" s="1636"/>
      <c r="V5671" s="1636"/>
      <c r="W5671" s="1636"/>
      <c r="X5671" s="1636"/>
      <c r="Y5671" s="1636"/>
      <c r="Z5671" s="1636"/>
      <c r="AA5671" s="1636"/>
      <c r="AB5671" s="1636"/>
      <c r="AC5671" s="1636"/>
      <c r="AD5671" s="1636"/>
      <c r="AE5671" s="1636"/>
      <c r="AF5671" s="1636"/>
      <c r="AG5671" s="1636"/>
      <c r="AH5671" s="1636"/>
      <c r="AI5671" s="1636"/>
      <c r="AJ5671" s="1636"/>
      <c r="AK5671" s="1636"/>
      <c r="AL5671" s="1636"/>
      <c r="AM5671" s="1636"/>
      <c r="AN5671" s="1636"/>
      <c r="AO5671" s="1636"/>
      <c r="AP5671" s="1636"/>
      <c r="AQ5671" s="1636"/>
      <c r="AR5671" s="1636"/>
      <c r="AS5671" s="1636"/>
      <c r="AT5671" s="1636"/>
      <c r="AU5671" s="1636"/>
      <c r="AV5671" s="1636"/>
      <c r="AW5671" s="1636"/>
      <c r="AX5671" s="1636"/>
      <c r="AY5671" s="1636"/>
      <c r="AZ5671" s="1636"/>
      <c r="BA5671" s="1636"/>
      <c r="BB5671" s="1636"/>
    </row>
    <row r="5672" spans="1:54" s="1637" customFormat="1">
      <c r="A5672" s="1636"/>
      <c r="B5672" s="1636"/>
      <c r="C5672" s="1636"/>
      <c r="D5672" s="1636"/>
      <c r="E5672" s="1636"/>
      <c r="F5672" s="1636"/>
      <c r="G5672" s="1636"/>
      <c r="H5672" s="1636"/>
      <c r="I5672" s="1636"/>
      <c r="J5672" s="1636"/>
      <c r="K5672" s="1636"/>
      <c r="L5672" s="1636"/>
      <c r="M5672" s="1636"/>
      <c r="N5672" s="1636"/>
      <c r="O5672" s="1636"/>
      <c r="P5672" s="1636"/>
      <c r="Q5672" s="1636"/>
      <c r="R5672" s="1636"/>
      <c r="S5672" s="1636"/>
      <c r="T5672" s="1636"/>
      <c r="U5672" s="1636"/>
      <c r="V5672" s="1636"/>
      <c r="W5672" s="1636"/>
      <c r="X5672" s="1636"/>
      <c r="Y5672" s="1636"/>
      <c r="Z5672" s="1636"/>
      <c r="AA5672" s="1636"/>
      <c r="AB5672" s="1636"/>
      <c r="AC5672" s="1636"/>
      <c r="AD5672" s="1636"/>
      <c r="AE5672" s="1636"/>
      <c r="AF5672" s="1636"/>
      <c r="AG5672" s="1636"/>
      <c r="AH5672" s="1636"/>
      <c r="AI5672" s="1636"/>
      <c r="AJ5672" s="1636"/>
      <c r="AK5672" s="1636"/>
      <c r="AL5672" s="1636"/>
      <c r="AM5672" s="1636"/>
      <c r="AN5672" s="1636"/>
      <c r="AO5672" s="1636"/>
      <c r="AP5672" s="1636"/>
      <c r="AQ5672" s="1636"/>
      <c r="AR5672" s="1636"/>
      <c r="AS5672" s="1636"/>
      <c r="AT5672" s="1636"/>
      <c r="AU5672" s="1636"/>
      <c r="AV5672" s="1636"/>
      <c r="AW5672" s="1636"/>
      <c r="AX5672" s="1636"/>
      <c r="AY5672" s="1636"/>
      <c r="AZ5672" s="1636"/>
      <c r="BA5672" s="1636"/>
      <c r="BB5672" s="1636"/>
    </row>
    <row r="5673" spans="1:54" s="1637" customFormat="1">
      <c r="A5673" s="1636"/>
      <c r="B5673" s="1636"/>
      <c r="C5673" s="1636"/>
      <c r="D5673" s="1636"/>
      <c r="E5673" s="1636"/>
      <c r="F5673" s="1636"/>
      <c r="G5673" s="1636"/>
      <c r="H5673" s="1636"/>
      <c r="I5673" s="1636"/>
      <c r="J5673" s="1636"/>
      <c r="K5673" s="1636"/>
      <c r="L5673" s="1636"/>
      <c r="M5673" s="1636"/>
      <c r="N5673" s="1636"/>
      <c r="O5673" s="1636"/>
      <c r="P5673" s="1636"/>
      <c r="Q5673" s="1636"/>
      <c r="R5673" s="1636"/>
      <c r="S5673" s="1636"/>
      <c r="T5673" s="1636"/>
      <c r="U5673" s="1636"/>
      <c r="V5673" s="1636"/>
      <c r="W5673" s="1636"/>
      <c r="X5673" s="1636"/>
      <c r="Y5673" s="1636"/>
      <c r="Z5673" s="1636"/>
      <c r="AA5673" s="1636"/>
      <c r="AB5673" s="1636"/>
      <c r="AC5673" s="1636"/>
      <c r="AD5673" s="1636"/>
      <c r="AE5673" s="1636"/>
      <c r="AF5673" s="1636"/>
      <c r="AG5673" s="1636"/>
      <c r="AH5673" s="1636"/>
      <c r="AI5673" s="1636"/>
      <c r="AJ5673" s="1636"/>
      <c r="AK5673" s="1636"/>
      <c r="AL5673" s="1636"/>
      <c r="AM5673" s="1636"/>
      <c r="AN5673" s="1636"/>
      <c r="AO5673" s="1636"/>
      <c r="AP5673" s="1636"/>
      <c r="AQ5673" s="1636"/>
      <c r="AR5673" s="1636"/>
      <c r="AS5673" s="1636"/>
      <c r="AT5673" s="1636"/>
      <c r="AU5673" s="1636"/>
      <c r="AV5673" s="1636"/>
      <c r="AW5673" s="1636"/>
      <c r="AX5673" s="1636"/>
      <c r="AY5673" s="1636"/>
      <c r="AZ5673" s="1636"/>
      <c r="BA5673" s="1636"/>
      <c r="BB5673" s="1636"/>
    </row>
    <row r="5674" spans="1:54" s="1637" customFormat="1">
      <c r="A5674" s="1636"/>
      <c r="B5674" s="1636"/>
      <c r="C5674" s="1636"/>
      <c r="D5674" s="1636"/>
      <c r="E5674" s="1636"/>
      <c r="F5674" s="1636"/>
      <c r="G5674" s="1636"/>
      <c r="H5674" s="1636"/>
      <c r="I5674" s="1636"/>
      <c r="J5674" s="1636"/>
      <c r="K5674" s="1636"/>
      <c r="L5674" s="1636"/>
      <c r="M5674" s="1636"/>
      <c r="N5674" s="1636"/>
      <c r="O5674" s="1636"/>
      <c r="P5674" s="1636"/>
      <c r="Q5674" s="1636"/>
      <c r="R5674" s="1636"/>
      <c r="S5674" s="1636"/>
      <c r="T5674" s="1636"/>
      <c r="U5674" s="1636"/>
      <c r="V5674" s="1636"/>
      <c r="W5674" s="1636"/>
      <c r="X5674" s="1636"/>
      <c r="Y5674" s="1636"/>
      <c r="Z5674" s="1636"/>
      <c r="AA5674" s="1636"/>
      <c r="AB5674" s="1636"/>
      <c r="AC5674" s="1636"/>
      <c r="AD5674" s="1636"/>
      <c r="AE5674" s="1636"/>
      <c r="AF5674" s="1636"/>
      <c r="AG5674" s="1636"/>
      <c r="AH5674" s="1636"/>
      <c r="AI5674" s="1636"/>
      <c r="AJ5674" s="1636"/>
      <c r="AK5674" s="1636"/>
      <c r="AL5674" s="1636"/>
      <c r="AM5674" s="1636"/>
      <c r="AN5674" s="1636"/>
      <c r="AO5674" s="1636"/>
      <c r="AP5674" s="1636"/>
      <c r="AQ5674" s="1636"/>
      <c r="AR5674" s="1636"/>
      <c r="AS5674" s="1636"/>
      <c r="AT5674" s="1636"/>
      <c r="AU5674" s="1636"/>
      <c r="AV5674" s="1636"/>
      <c r="AW5674" s="1636"/>
      <c r="AX5674" s="1636"/>
      <c r="AY5674" s="1636"/>
      <c r="AZ5674" s="1636"/>
      <c r="BA5674" s="1636"/>
      <c r="BB5674" s="1636"/>
    </row>
    <row r="5675" spans="1:54" s="1637" customFormat="1">
      <c r="A5675" s="1636"/>
      <c r="B5675" s="1636"/>
      <c r="C5675" s="1636"/>
      <c r="D5675" s="1636"/>
      <c r="E5675" s="1636"/>
      <c r="F5675" s="1636"/>
      <c r="G5675" s="1636"/>
      <c r="H5675" s="1636"/>
      <c r="I5675" s="1636"/>
      <c r="J5675" s="1636"/>
      <c r="K5675" s="1636"/>
      <c r="L5675" s="1636"/>
      <c r="M5675" s="1636"/>
      <c r="N5675" s="1636"/>
      <c r="O5675" s="1636"/>
      <c r="P5675" s="1636"/>
      <c r="Q5675" s="1636"/>
      <c r="R5675" s="1636"/>
      <c r="S5675" s="1636"/>
      <c r="T5675" s="1636"/>
      <c r="U5675" s="1636"/>
      <c r="V5675" s="1636"/>
      <c r="W5675" s="1636"/>
      <c r="X5675" s="1636"/>
      <c r="Y5675" s="1636"/>
      <c r="Z5675" s="1636"/>
      <c r="AA5675" s="1636"/>
      <c r="AB5675" s="1636"/>
      <c r="AC5675" s="1636"/>
      <c r="AD5675" s="1636"/>
      <c r="AE5675" s="1636"/>
      <c r="AF5675" s="1636"/>
      <c r="AG5675" s="1636"/>
      <c r="AH5675" s="1636"/>
      <c r="AI5675" s="1636"/>
      <c r="AJ5675" s="1636"/>
      <c r="AK5675" s="1636"/>
      <c r="AL5675" s="1636"/>
      <c r="AM5675" s="1636"/>
      <c r="AN5675" s="1636"/>
      <c r="AO5675" s="1636"/>
      <c r="AP5675" s="1636"/>
      <c r="AQ5675" s="1636"/>
      <c r="AR5675" s="1636"/>
      <c r="AS5675" s="1636"/>
      <c r="AT5675" s="1636"/>
      <c r="AU5675" s="1636"/>
      <c r="AV5675" s="1636"/>
      <c r="AW5675" s="1636"/>
      <c r="AX5675" s="1636"/>
      <c r="AY5675" s="1636"/>
      <c r="AZ5675" s="1636"/>
      <c r="BA5675" s="1636"/>
      <c r="BB5675" s="1636"/>
    </row>
    <row r="5676" spans="1:54" s="1637" customFormat="1">
      <c r="A5676" s="1636"/>
      <c r="B5676" s="1636"/>
      <c r="C5676" s="1636"/>
      <c r="D5676" s="1636"/>
      <c r="E5676" s="1636"/>
      <c r="F5676" s="1636"/>
      <c r="G5676" s="1636"/>
      <c r="H5676" s="1636"/>
      <c r="I5676" s="1636"/>
      <c r="J5676" s="1636"/>
      <c r="K5676" s="1636"/>
      <c r="L5676" s="1636"/>
      <c r="M5676" s="1636"/>
      <c r="N5676" s="1636"/>
      <c r="O5676" s="1636"/>
      <c r="P5676" s="1636"/>
      <c r="Q5676" s="1636"/>
      <c r="R5676" s="1636"/>
      <c r="S5676" s="1636"/>
      <c r="T5676" s="1636"/>
      <c r="U5676" s="1636"/>
      <c r="V5676" s="1636"/>
      <c r="W5676" s="1636"/>
      <c r="X5676" s="1636"/>
      <c r="Y5676" s="1636"/>
      <c r="Z5676" s="1636"/>
      <c r="AA5676" s="1636"/>
      <c r="AB5676" s="1636"/>
      <c r="AC5676" s="1636"/>
      <c r="AD5676" s="1636"/>
      <c r="AE5676" s="1636"/>
      <c r="AF5676" s="1636"/>
      <c r="AG5676" s="1636"/>
      <c r="AH5676" s="1636"/>
      <c r="AI5676" s="1636"/>
      <c r="AJ5676" s="1636"/>
      <c r="AK5676" s="1636"/>
      <c r="AL5676" s="1636"/>
      <c r="AM5676" s="1636"/>
      <c r="AN5676" s="1636"/>
      <c r="AO5676" s="1636"/>
      <c r="AP5676" s="1636"/>
      <c r="AQ5676" s="1636"/>
      <c r="AR5676" s="1636"/>
      <c r="AS5676" s="1636"/>
      <c r="AT5676" s="1636"/>
      <c r="AU5676" s="1636"/>
      <c r="AV5676" s="1636"/>
      <c r="AW5676" s="1636"/>
      <c r="AX5676" s="1636"/>
      <c r="AY5676" s="1636"/>
      <c r="AZ5676" s="1636"/>
      <c r="BA5676" s="1636"/>
      <c r="BB5676" s="1636"/>
    </row>
    <row r="5677" spans="1:54" s="1637" customFormat="1">
      <c r="A5677" s="1636"/>
      <c r="B5677" s="1636"/>
      <c r="C5677" s="1636"/>
      <c r="D5677" s="1636"/>
      <c r="E5677" s="1636"/>
      <c r="F5677" s="1636"/>
      <c r="G5677" s="1636"/>
      <c r="H5677" s="1636"/>
      <c r="I5677" s="1636"/>
      <c r="J5677" s="1636"/>
      <c r="K5677" s="1636"/>
      <c r="L5677" s="1636"/>
      <c r="M5677" s="1636"/>
      <c r="N5677" s="1636"/>
      <c r="O5677" s="1636"/>
      <c r="P5677" s="1636"/>
      <c r="Q5677" s="1636"/>
      <c r="R5677" s="1636"/>
      <c r="S5677" s="1636"/>
      <c r="T5677" s="1636"/>
      <c r="U5677" s="1636"/>
      <c r="V5677" s="1636"/>
      <c r="W5677" s="1636"/>
      <c r="X5677" s="1636"/>
      <c r="Y5677" s="1636"/>
      <c r="Z5677" s="1636"/>
      <c r="AA5677" s="1636"/>
      <c r="AB5677" s="1636"/>
      <c r="AC5677" s="1636"/>
      <c r="AD5677" s="1636"/>
      <c r="AE5677" s="1636"/>
      <c r="AF5677" s="1636"/>
      <c r="AG5677" s="1636"/>
      <c r="AH5677" s="1636"/>
      <c r="AI5677" s="1636"/>
      <c r="AJ5677" s="1636"/>
      <c r="AK5677" s="1636"/>
      <c r="AL5677" s="1636"/>
      <c r="AM5677" s="1636"/>
      <c r="AN5677" s="1636"/>
      <c r="AO5677" s="1636"/>
      <c r="AP5677" s="1636"/>
      <c r="AQ5677" s="1636"/>
      <c r="AR5677" s="1636"/>
      <c r="AS5677" s="1636"/>
      <c r="AT5677" s="1636"/>
      <c r="AU5677" s="1636"/>
      <c r="AV5677" s="1636"/>
      <c r="AW5677" s="1636"/>
      <c r="AX5677" s="1636"/>
      <c r="AY5677" s="1636"/>
      <c r="AZ5677" s="1636"/>
      <c r="BA5677" s="1636"/>
      <c r="BB5677" s="1636"/>
    </row>
    <row r="5678" spans="1:54" s="1637" customFormat="1">
      <c r="A5678" s="1636"/>
      <c r="B5678" s="1636"/>
      <c r="C5678" s="1636"/>
      <c r="D5678" s="1636"/>
      <c r="E5678" s="1636"/>
      <c r="F5678" s="1636"/>
      <c r="G5678" s="1636"/>
      <c r="H5678" s="1636"/>
      <c r="I5678" s="1636"/>
      <c r="J5678" s="1636"/>
      <c r="K5678" s="1636"/>
      <c r="L5678" s="1636"/>
      <c r="M5678" s="1636"/>
      <c r="N5678" s="1636"/>
      <c r="O5678" s="1636"/>
      <c r="P5678" s="1636"/>
      <c r="Q5678" s="1636"/>
      <c r="R5678" s="1636"/>
      <c r="S5678" s="1636"/>
      <c r="T5678" s="1636"/>
      <c r="U5678" s="1636"/>
      <c r="V5678" s="1636"/>
      <c r="W5678" s="1636"/>
      <c r="X5678" s="1636"/>
      <c r="Y5678" s="1636"/>
      <c r="Z5678" s="1636"/>
      <c r="AA5678" s="1636"/>
      <c r="AB5678" s="1636"/>
      <c r="AC5678" s="1636"/>
      <c r="AD5678" s="1636"/>
      <c r="AE5678" s="1636"/>
      <c r="AF5678" s="1636"/>
      <c r="AG5678" s="1636"/>
      <c r="AH5678" s="1636"/>
      <c r="AI5678" s="1636"/>
      <c r="AJ5678" s="1636"/>
      <c r="AK5678" s="1636"/>
      <c r="AL5678" s="1636"/>
      <c r="AM5678" s="1636"/>
      <c r="AN5678" s="1636"/>
      <c r="AO5678" s="1636"/>
      <c r="AP5678" s="1636"/>
      <c r="AQ5678" s="1636"/>
      <c r="AR5678" s="1636"/>
      <c r="AS5678" s="1636"/>
      <c r="AT5678" s="1636"/>
      <c r="AU5678" s="1636"/>
      <c r="AV5678" s="1636"/>
      <c r="AW5678" s="1636"/>
      <c r="AX5678" s="1636"/>
      <c r="AY5678" s="1636"/>
      <c r="AZ5678" s="1636"/>
      <c r="BA5678" s="1636"/>
      <c r="BB5678" s="1636"/>
    </row>
    <row r="5679" spans="1:54" s="1637" customFormat="1">
      <c r="A5679" s="1636"/>
      <c r="B5679" s="1636"/>
      <c r="C5679" s="1636"/>
      <c r="D5679" s="1636"/>
      <c r="E5679" s="1636"/>
      <c r="F5679" s="1636"/>
      <c r="G5679" s="1636"/>
      <c r="H5679" s="1636"/>
      <c r="I5679" s="1636"/>
      <c r="J5679" s="1636"/>
      <c r="K5679" s="1636"/>
      <c r="L5679" s="1636"/>
      <c r="M5679" s="1636"/>
      <c r="N5679" s="1636"/>
      <c r="O5679" s="1636"/>
      <c r="P5679" s="1636"/>
      <c r="Q5679" s="1636"/>
      <c r="R5679" s="1636"/>
      <c r="S5679" s="1636"/>
      <c r="T5679" s="1636"/>
      <c r="U5679" s="1636"/>
      <c r="V5679" s="1636"/>
      <c r="W5679" s="1636"/>
      <c r="X5679" s="1636"/>
      <c r="Y5679" s="1636"/>
      <c r="Z5679" s="1636"/>
      <c r="AA5679" s="1636"/>
      <c r="AB5679" s="1636"/>
      <c r="AC5679" s="1636"/>
      <c r="AD5679" s="1636"/>
      <c r="AE5679" s="1636"/>
      <c r="AF5679" s="1636"/>
      <c r="AG5679" s="1636"/>
      <c r="AH5679" s="1636"/>
      <c r="AI5679" s="1636"/>
      <c r="AJ5679" s="1636"/>
      <c r="AK5679" s="1636"/>
      <c r="AL5679" s="1636"/>
      <c r="AM5679" s="1636"/>
      <c r="AN5679" s="1636"/>
      <c r="AO5679" s="1636"/>
      <c r="AP5679" s="1636"/>
      <c r="AQ5679" s="1636"/>
      <c r="AR5679" s="1636"/>
      <c r="AS5679" s="1636"/>
      <c r="AT5679" s="1636"/>
      <c r="AU5679" s="1636"/>
      <c r="AV5679" s="1636"/>
      <c r="AW5679" s="1636"/>
      <c r="AX5679" s="1636"/>
      <c r="AY5679" s="1636"/>
      <c r="AZ5679" s="1636"/>
      <c r="BA5679" s="1636"/>
      <c r="BB5679" s="1636"/>
    </row>
    <row r="5680" spans="1:54" s="1637" customFormat="1">
      <c r="A5680" s="1636"/>
      <c r="B5680" s="1636"/>
      <c r="C5680" s="1636"/>
      <c r="D5680" s="1636"/>
      <c r="E5680" s="1636"/>
      <c r="F5680" s="1636"/>
      <c r="G5680" s="1636"/>
      <c r="H5680" s="1636"/>
      <c r="I5680" s="1636"/>
      <c r="J5680" s="1636"/>
      <c r="K5680" s="1636"/>
      <c r="L5680" s="1636"/>
      <c r="M5680" s="1636"/>
      <c r="N5680" s="1636"/>
      <c r="O5680" s="1636"/>
      <c r="P5680" s="1636"/>
      <c r="Q5680" s="1636"/>
      <c r="R5680" s="1636"/>
      <c r="S5680" s="1636"/>
      <c r="T5680" s="1636"/>
      <c r="U5680" s="1636"/>
      <c r="V5680" s="1636"/>
      <c r="W5680" s="1636"/>
      <c r="X5680" s="1636"/>
      <c r="Y5680" s="1636"/>
      <c r="Z5680" s="1636"/>
      <c r="AA5680" s="1636"/>
      <c r="AB5680" s="1636"/>
      <c r="AC5680" s="1636"/>
      <c r="AD5680" s="1636"/>
      <c r="AE5680" s="1636"/>
      <c r="AF5680" s="1636"/>
      <c r="AG5680" s="1636"/>
      <c r="AH5680" s="1636"/>
      <c r="AI5680" s="1636"/>
      <c r="AJ5680" s="1636"/>
      <c r="AK5680" s="1636"/>
      <c r="AL5680" s="1636"/>
      <c r="AM5680" s="1636"/>
      <c r="AN5680" s="1636"/>
      <c r="AO5680" s="1636"/>
      <c r="AP5680" s="1636"/>
      <c r="AQ5680" s="1636"/>
      <c r="AR5680" s="1636"/>
      <c r="AS5680" s="1636"/>
      <c r="AT5680" s="1636"/>
      <c r="AU5680" s="1636"/>
      <c r="AV5680" s="1636"/>
      <c r="AW5680" s="1636"/>
      <c r="AX5680" s="1636"/>
      <c r="AY5680" s="1636"/>
      <c r="AZ5680" s="1636"/>
      <c r="BA5680" s="1636"/>
      <c r="BB5680" s="1636"/>
    </row>
    <row r="5681" spans="1:54" s="1637" customFormat="1">
      <c r="A5681" s="1636"/>
      <c r="B5681" s="1636"/>
      <c r="C5681" s="1636"/>
      <c r="D5681" s="1636"/>
      <c r="E5681" s="1636"/>
      <c r="F5681" s="1636"/>
      <c r="G5681" s="1636"/>
      <c r="H5681" s="1636"/>
      <c r="I5681" s="1636"/>
      <c r="J5681" s="1636"/>
      <c r="K5681" s="1636"/>
      <c r="L5681" s="1636"/>
      <c r="M5681" s="1636"/>
      <c r="N5681" s="1636"/>
      <c r="O5681" s="1636"/>
      <c r="P5681" s="1636"/>
      <c r="Q5681" s="1636"/>
      <c r="R5681" s="1636"/>
      <c r="S5681" s="1636"/>
      <c r="T5681" s="1636"/>
      <c r="U5681" s="1636"/>
      <c r="V5681" s="1636"/>
      <c r="W5681" s="1636"/>
      <c r="X5681" s="1636"/>
      <c r="Y5681" s="1636"/>
      <c r="Z5681" s="1636"/>
      <c r="AA5681" s="1636"/>
      <c r="AB5681" s="1636"/>
      <c r="AC5681" s="1636"/>
      <c r="AD5681" s="1636"/>
      <c r="AE5681" s="1636"/>
      <c r="AF5681" s="1636"/>
      <c r="AG5681" s="1636"/>
      <c r="AH5681" s="1636"/>
      <c r="AI5681" s="1636"/>
      <c r="AJ5681" s="1636"/>
      <c r="AK5681" s="1636"/>
      <c r="AL5681" s="1636"/>
      <c r="AM5681" s="1636"/>
      <c r="AN5681" s="1636"/>
      <c r="AO5681" s="1636"/>
      <c r="AP5681" s="1636"/>
      <c r="AQ5681" s="1636"/>
      <c r="AR5681" s="1636"/>
      <c r="AS5681" s="1636"/>
      <c r="AT5681" s="1636"/>
      <c r="AU5681" s="1636"/>
      <c r="AV5681" s="1636"/>
      <c r="AW5681" s="1636"/>
      <c r="AX5681" s="1636"/>
      <c r="AY5681" s="1636"/>
      <c r="AZ5681" s="1636"/>
      <c r="BA5681" s="1636"/>
      <c r="BB5681" s="1636"/>
    </row>
    <row r="5682" spans="1:54" s="1637" customFormat="1">
      <c r="A5682" s="1636"/>
      <c r="B5682" s="1636"/>
      <c r="C5682" s="1636"/>
      <c r="D5682" s="1636"/>
      <c r="E5682" s="1636"/>
      <c r="F5682" s="1636"/>
      <c r="G5682" s="1636"/>
      <c r="H5682" s="1636"/>
      <c r="I5682" s="1636"/>
      <c r="J5682" s="1636"/>
      <c r="K5682" s="1636"/>
      <c r="L5682" s="1636"/>
      <c r="M5682" s="1636"/>
      <c r="N5682" s="1636"/>
      <c r="O5682" s="1636"/>
      <c r="P5682" s="1636"/>
      <c r="Q5682" s="1636"/>
      <c r="R5682" s="1636"/>
      <c r="S5682" s="1636"/>
      <c r="T5682" s="1636"/>
      <c r="U5682" s="1636"/>
      <c r="V5682" s="1636"/>
      <c r="W5682" s="1636"/>
      <c r="X5682" s="1636"/>
      <c r="Y5682" s="1636"/>
      <c r="Z5682" s="1636"/>
      <c r="AA5682" s="1636"/>
      <c r="AB5682" s="1636"/>
      <c r="AC5682" s="1636"/>
      <c r="AD5682" s="1636"/>
      <c r="AE5682" s="1636"/>
      <c r="AF5682" s="1636"/>
      <c r="AG5682" s="1636"/>
      <c r="AH5682" s="1636"/>
      <c r="AI5682" s="1636"/>
      <c r="AJ5682" s="1636"/>
      <c r="AK5682" s="1636"/>
      <c r="AL5682" s="1636"/>
      <c r="AM5682" s="1636"/>
      <c r="AN5682" s="1636"/>
      <c r="AO5682" s="1636"/>
      <c r="AP5682" s="1636"/>
      <c r="AQ5682" s="1636"/>
      <c r="AR5682" s="1636"/>
      <c r="AS5682" s="1636"/>
      <c r="AT5682" s="1636"/>
      <c r="AU5682" s="1636"/>
      <c r="AV5682" s="1636"/>
      <c r="AW5682" s="1636"/>
      <c r="AX5682" s="1636"/>
      <c r="AY5682" s="1636"/>
      <c r="AZ5682" s="1636"/>
      <c r="BA5682" s="1636"/>
      <c r="BB5682" s="1636"/>
    </row>
    <row r="5683" spans="1:54" s="1637" customFormat="1">
      <c r="A5683" s="1636"/>
      <c r="B5683" s="1636"/>
      <c r="C5683" s="1636"/>
      <c r="D5683" s="1636"/>
      <c r="E5683" s="1636"/>
      <c r="F5683" s="1636"/>
      <c r="G5683" s="1636"/>
      <c r="H5683" s="1636"/>
      <c r="I5683" s="1636"/>
      <c r="J5683" s="1636"/>
      <c r="K5683" s="1636"/>
      <c r="L5683" s="1636"/>
      <c r="M5683" s="1636"/>
      <c r="N5683" s="1636"/>
      <c r="O5683" s="1636"/>
      <c r="P5683" s="1636"/>
      <c r="Q5683" s="1636"/>
      <c r="R5683" s="1636"/>
      <c r="S5683" s="1636"/>
      <c r="T5683" s="1636"/>
      <c r="U5683" s="1636"/>
      <c r="V5683" s="1636"/>
      <c r="W5683" s="1636"/>
      <c r="X5683" s="1636"/>
      <c r="Y5683" s="1636"/>
      <c r="Z5683" s="1636"/>
      <c r="AA5683" s="1636"/>
      <c r="AB5683" s="1636"/>
      <c r="AC5683" s="1636"/>
      <c r="AD5683" s="1636"/>
      <c r="AE5683" s="1636"/>
      <c r="AF5683" s="1636"/>
      <c r="AG5683" s="1636"/>
      <c r="AH5683" s="1636"/>
      <c r="AI5683" s="1636"/>
      <c r="AJ5683" s="1636"/>
      <c r="AK5683" s="1636"/>
      <c r="AL5683" s="1636"/>
      <c r="AM5683" s="1636"/>
      <c r="AN5683" s="1636"/>
      <c r="AO5683" s="1636"/>
      <c r="AP5683" s="1636"/>
      <c r="AQ5683" s="1636"/>
      <c r="AR5683" s="1636"/>
      <c r="AS5683" s="1636"/>
      <c r="AT5683" s="1636"/>
      <c r="AU5683" s="1636"/>
      <c r="AV5683" s="1636"/>
      <c r="AW5683" s="1636"/>
      <c r="AX5683" s="1636"/>
      <c r="AY5683" s="1636"/>
      <c r="AZ5683" s="1636"/>
      <c r="BA5683" s="1636"/>
      <c r="BB5683" s="1636"/>
    </row>
    <row r="5684" spans="1:54" s="1637" customFormat="1">
      <c r="A5684" s="1636"/>
      <c r="B5684" s="1636"/>
      <c r="C5684" s="1636"/>
      <c r="D5684" s="1636"/>
      <c r="E5684" s="1636"/>
      <c r="F5684" s="1636"/>
      <c r="G5684" s="1636"/>
      <c r="H5684" s="1636"/>
      <c r="I5684" s="1636"/>
      <c r="J5684" s="1636"/>
      <c r="K5684" s="1636"/>
      <c r="L5684" s="1636"/>
      <c r="M5684" s="1636"/>
      <c r="N5684" s="1636"/>
      <c r="O5684" s="1636"/>
      <c r="P5684" s="1636"/>
      <c r="Q5684" s="1636"/>
      <c r="R5684" s="1636"/>
      <c r="S5684" s="1636"/>
      <c r="T5684" s="1636"/>
      <c r="U5684" s="1636"/>
      <c r="V5684" s="1636"/>
      <c r="W5684" s="1636"/>
      <c r="X5684" s="1636"/>
      <c r="Y5684" s="1636"/>
      <c r="Z5684" s="1636"/>
      <c r="AA5684" s="1636"/>
      <c r="AB5684" s="1636"/>
      <c r="AC5684" s="1636"/>
      <c r="AD5684" s="1636"/>
      <c r="AE5684" s="1636"/>
      <c r="AF5684" s="1636"/>
      <c r="AG5684" s="1636"/>
      <c r="AH5684" s="1636"/>
      <c r="AI5684" s="1636"/>
      <c r="AJ5684" s="1636"/>
      <c r="AK5684" s="1636"/>
      <c r="AL5684" s="1636"/>
      <c r="AM5684" s="1636"/>
      <c r="AN5684" s="1636"/>
      <c r="AO5684" s="1636"/>
      <c r="AP5684" s="1636"/>
      <c r="AQ5684" s="1636"/>
      <c r="AR5684" s="1636"/>
      <c r="AS5684" s="1636"/>
      <c r="AT5684" s="1636"/>
      <c r="AU5684" s="1636"/>
      <c r="AV5684" s="1636"/>
      <c r="AW5684" s="1636"/>
      <c r="AX5684" s="1636"/>
      <c r="AY5684" s="1636"/>
      <c r="AZ5684" s="1636"/>
      <c r="BA5684" s="1636"/>
      <c r="BB5684" s="1636"/>
    </row>
    <row r="5685" spans="1:54" s="1637" customFormat="1">
      <c r="A5685" s="1636"/>
      <c r="B5685" s="1636"/>
      <c r="C5685" s="1636"/>
      <c r="D5685" s="1636"/>
      <c r="E5685" s="1636"/>
      <c r="F5685" s="1636"/>
      <c r="G5685" s="1636"/>
      <c r="H5685" s="1636"/>
      <c r="I5685" s="1636"/>
      <c r="J5685" s="1636"/>
      <c r="K5685" s="1636"/>
      <c r="L5685" s="1636"/>
      <c r="M5685" s="1636"/>
      <c r="N5685" s="1636"/>
      <c r="O5685" s="1636"/>
      <c r="P5685" s="1636"/>
      <c r="Q5685" s="1636"/>
      <c r="R5685" s="1636"/>
      <c r="S5685" s="1636"/>
      <c r="T5685" s="1636"/>
      <c r="U5685" s="1636"/>
      <c r="V5685" s="1636"/>
      <c r="W5685" s="1636"/>
      <c r="X5685" s="1636"/>
      <c r="Y5685" s="1636"/>
      <c r="Z5685" s="1636"/>
      <c r="AA5685" s="1636"/>
      <c r="AB5685" s="1636"/>
      <c r="AC5685" s="1636"/>
      <c r="AD5685" s="1636"/>
      <c r="AE5685" s="1636"/>
      <c r="AF5685" s="1636"/>
      <c r="AG5685" s="1636"/>
      <c r="AH5685" s="1636"/>
      <c r="AI5685" s="1636"/>
      <c r="AJ5685" s="1636"/>
      <c r="AK5685" s="1636"/>
      <c r="AL5685" s="1636"/>
      <c r="AM5685" s="1636"/>
      <c r="AN5685" s="1636"/>
      <c r="AO5685" s="1636"/>
      <c r="AP5685" s="1636"/>
      <c r="AQ5685" s="1636"/>
      <c r="AR5685" s="1636"/>
      <c r="AS5685" s="1636"/>
      <c r="AT5685" s="1636"/>
      <c r="AU5685" s="1636"/>
      <c r="AV5685" s="1636"/>
      <c r="AW5685" s="1636"/>
      <c r="AX5685" s="1636"/>
      <c r="AY5685" s="1636"/>
      <c r="AZ5685" s="1636"/>
      <c r="BA5685" s="1636"/>
      <c r="BB5685" s="1636"/>
    </row>
    <row r="5686" spans="1:54" s="1637" customFormat="1">
      <c r="A5686" s="1636"/>
      <c r="B5686" s="1636"/>
      <c r="C5686" s="1636"/>
      <c r="D5686" s="1636"/>
      <c r="E5686" s="1636"/>
      <c r="F5686" s="1636"/>
      <c r="G5686" s="1636"/>
      <c r="H5686" s="1636"/>
      <c r="I5686" s="1636"/>
      <c r="J5686" s="1636"/>
      <c r="K5686" s="1636"/>
      <c r="L5686" s="1636"/>
      <c r="M5686" s="1636"/>
      <c r="N5686" s="1636"/>
      <c r="O5686" s="1636"/>
      <c r="P5686" s="1636"/>
      <c r="Q5686" s="1636"/>
      <c r="R5686" s="1636"/>
      <c r="S5686" s="1636"/>
      <c r="T5686" s="1636"/>
      <c r="U5686" s="1636"/>
      <c r="V5686" s="1636"/>
      <c r="W5686" s="1636"/>
      <c r="X5686" s="1636"/>
      <c r="Y5686" s="1636"/>
      <c r="Z5686" s="1636"/>
      <c r="AA5686" s="1636"/>
      <c r="AB5686" s="1636"/>
      <c r="AC5686" s="1636"/>
      <c r="AD5686" s="1636"/>
      <c r="AE5686" s="1636"/>
      <c r="AF5686" s="1636"/>
      <c r="AG5686" s="1636"/>
      <c r="AH5686" s="1636"/>
      <c r="AI5686" s="1636"/>
      <c r="AJ5686" s="1636"/>
      <c r="AK5686" s="1636"/>
      <c r="AL5686" s="1636"/>
      <c r="AM5686" s="1636"/>
      <c r="AN5686" s="1636"/>
      <c r="AO5686" s="1636"/>
      <c r="AP5686" s="1636"/>
      <c r="AQ5686" s="1636"/>
      <c r="AR5686" s="1636"/>
      <c r="AS5686" s="1636"/>
      <c r="AT5686" s="1636"/>
      <c r="AU5686" s="1636"/>
      <c r="AV5686" s="1636"/>
      <c r="AW5686" s="1636"/>
      <c r="AX5686" s="1636"/>
      <c r="AY5686" s="1636"/>
      <c r="AZ5686" s="1636"/>
      <c r="BA5686" s="1636"/>
      <c r="BB5686" s="1636"/>
    </row>
    <row r="5687" spans="1:54" s="1637" customFormat="1">
      <c r="A5687" s="1636"/>
      <c r="B5687" s="1636"/>
      <c r="C5687" s="1636"/>
      <c r="D5687" s="1636"/>
      <c r="E5687" s="1636"/>
      <c r="F5687" s="1636"/>
      <c r="G5687" s="1636"/>
      <c r="H5687" s="1636"/>
      <c r="I5687" s="1636"/>
      <c r="J5687" s="1636"/>
      <c r="K5687" s="1636"/>
      <c r="L5687" s="1636"/>
      <c r="M5687" s="1636"/>
      <c r="N5687" s="1636"/>
      <c r="O5687" s="1636"/>
      <c r="P5687" s="1636"/>
      <c r="Q5687" s="1636"/>
      <c r="R5687" s="1636"/>
      <c r="S5687" s="1636"/>
      <c r="T5687" s="1636"/>
      <c r="U5687" s="1636"/>
      <c r="V5687" s="1636"/>
      <c r="W5687" s="1636"/>
      <c r="X5687" s="1636"/>
      <c r="Y5687" s="1636"/>
      <c r="Z5687" s="1636"/>
      <c r="AA5687" s="1636"/>
      <c r="AB5687" s="1636"/>
      <c r="AC5687" s="1636"/>
      <c r="AD5687" s="1636"/>
      <c r="AE5687" s="1636"/>
      <c r="AF5687" s="1636"/>
      <c r="AG5687" s="1636"/>
      <c r="AH5687" s="1636"/>
      <c r="AI5687" s="1636"/>
      <c r="AJ5687" s="1636"/>
      <c r="AK5687" s="1636"/>
      <c r="AL5687" s="1636"/>
      <c r="AM5687" s="1636"/>
      <c r="AN5687" s="1636"/>
      <c r="AO5687" s="1636"/>
      <c r="AP5687" s="1636"/>
      <c r="AQ5687" s="1636"/>
      <c r="AR5687" s="1636"/>
      <c r="AS5687" s="1636"/>
      <c r="AT5687" s="1636"/>
      <c r="AU5687" s="1636"/>
      <c r="AV5687" s="1636"/>
      <c r="AW5687" s="1636"/>
      <c r="AX5687" s="1636"/>
      <c r="AY5687" s="1636"/>
      <c r="AZ5687" s="1636"/>
      <c r="BA5687" s="1636"/>
      <c r="BB5687" s="1636"/>
    </row>
    <row r="5688" spans="1:54" s="1637" customFormat="1">
      <c r="A5688" s="1636"/>
      <c r="B5688" s="1636"/>
      <c r="C5688" s="1636"/>
      <c r="D5688" s="1636"/>
      <c r="E5688" s="1636"/>
      <c r="F5688" s="1636"/>
      <c r="G5688" s="1636"/>
      <c r="H5688" s="1636"/>
      <c r="I5688" s="1636"/>
      <c r="J5688" s="1636"/>
      <c r="K5688" s="1636"/>
      <c r="L5688" s="1636"/>
      <c r="M5688" s="1636"/>
      <c r="N5688" s="1636"/>
      <c r="O5688" s="1636"/>
      <c r="P5688" s="1636"/>
      <c r="Q5688" s="1636"/>
      <c r="R5688" s="1636"/>
      <c r="S5688" s="1636"/>
      <c r="T5688" s="1636"/>
      <c r="U5688" s="1636"/>
      <c r="V5688" s="1636"/>
      <c r="W5688" s="1636"/>
      <c r="X5688" s="1636"/>
      <c r="Y5688" s="1636"/>
      <c r="Z5688" s="1636"/>
      <c r="AA5688" s="1636"/>
      <c r="AB5688" s="1636"/>
      <c r="AC5688" s="1636"/>
      <c r="AD5688" s="1636"/>
      <c r="AE5688" s="1636"/>
      <c r="AF5688" s="1636"/>
      <c r="AG5688" s="1636"/>
      <c r="AH5688" s="1636"/>
      <c r="AI5688" s="1636"/>
      <c r="AJ5688" s="1636"/>
      <c r="AK5688" s="1636"/>
      <c r="AL5688" s="1636"/>
      <c r="AM5688" s="1636"/>
      <c r="AN5688" s="1636"/>
      <c r="AO5688" s="1636"/>
      <c r="AP5688" s="1636"/>
      <c r="AQ5688" s="1636"/>
      <c r="AR5688" s="1636"/>
      <c r="AS5688" s="1636"/>
      <c r="AT5688" s="1636"/>
      <c r="AU5688" s="1636"/>
      <c r="AV5688" s="1636"/>
      <c r="AW5688" s="1636"/>
      <c r="AX5688" s="1636"/>
      <c r="AY5688" s="1636"/>
      <c r="AZ5688" s="1636"/>
      <c r="BA5688" s="1636"/>
      <c r="BB5688" s="1636"/>
    </row>
    <row r="5689" spans="1:54" s="1637" customFormat="1">
      <c r="A5689" s="1636"/>
      <c r="B5689" s="1636"/>
      <c r="C5689" s="1636"/>
      <c r="D5689" s="1636"/>
      <c r="E5689" s="1636"/>
      <c r="F5689" s="1636"/>
      <c r="G5689" s="1636"/>
      <c r="H5689" s="1636"/>
      <c r="I5689" s="1636"/>
      <c r="J5689" s="1636"/>
      <c r="K5689" s="1636"/>
      <c r="L5689" s="1636"/>
      <c r="M5689" s="1636"/>
      <c r="N5689" s="1636"/>
      <c r="O5689" s="1636"/>
      <c r="P5689" s="1636"/>
      <c r="Q5689" s="1636"/>
      <c r="R5689" s="1636"/>
      <c r="S5689" s="1636"/>
      <c r="T5689" s="1636"/>
      <c r="U5689" s="1636"/>
      <c r="V5689" s="1636"/>
      <c r="W5689" s="1636"/>
      <c r="X5689" s="1636"/>
      <c r="Y5689" s="1636"/>
      <c r="Z5689" s="1636"/>
      <c r="AA5689" s="1636"/>
      <c r="AB5689" s="1636"/>
      <c r="AC5689" s="1636"/>
      <c r="AD5689" s="1636"/>
      <c r="AE5689" s="1636"/>
      <c r="AF5689" s="1636"/>
      <c r="AG5689" s="1636"/>
      <c r="AH5689" s="1636"/>
      <c r="AI5689" s="1636"/>
      <c r="AJ5689" s="1636"/>
      <c r="AK5689" s="1636"/>
      <c r="AL5689" s="1636"/>
      <c r="AM5689" s="1636"/>
      <c r="AN5689" s="1636"/>
      <c r="AO5689" s="1636"/>
      <c r="AP5689" s="1636"/>
      <c r="AQ5689" s="1636"/>
      <c r="AR5689" s="1636"/>
      <c r="AS5689" s="1636"/>
      <c r="AT5689" s="1636"/>
      <c r="AU5689" s="1636"/>
      <c r="AV5689" s="1636"/>
      <c r="AW5689" s="1636"/>
      <c r="AX5689" s="1636"/>
      <c r="AY5689" s="1636"/>
      <c r="AZ5689" s="1636"/>
      <c r="BA5689" s="1636"/>
      <c r="BB5689" s="1636"/>
    </row>
    <row r="5690" spans="1:54" s="1637" customFormat="1">
      <c r="A5690" s="1636"/>
      <c r="B5690" s="1636"/>
      <c r="C5690" s="1636"/>
      <c r="D5690" s="1636"/>
      <c r="E5690" s="1636"/>
      <c r="F5690" s="1636"/>
      <c r="G5690" s="1636"/>
      <c r="H5690" s="1636"/>
      <c r="I5690" s="1636"/>
      <c r="J5690" s="1636"/>
      <c r="K5690" s="1636"/>
      <c r="L5690" s="1636"/>
      <c r="M5690" s="1636"/>
      <c r="N5690" s="1636"/>
      <c r="O5690" s="1636"/>
      <c r="P5690" s="1636"/>
      <c r="Q5690" s="1636"/>
      <c r="R5690" s="1636"/>
      <c r="S5690" s="1636"/>
      <c r="T5690" s="1636"/>
      <c r="U5690" s="1636"/>
      <c r="V5690" s="1636"/>
      <c r="W5690" s="1636"/>
      <c r="X5690" s="1636"/>
      <c r="Y5690" s="1636"/>
      <c r="Z5690" s="1636"/>
      <c r="AA5690" s="1636"/>
      <c r="AB5690" s="1636"/>
      <c r="AC5690" s="1636"/>
      <c r="AD5690" s="1636"/>
      <c r="AE5690" s="1636"/>
      <c r="AF5690" s="1636"/>
      <c r="AG5690" s="1636"/>
      <c r="AH5690" s="1636"/>
      <c r="AI5690" s="1636"/>
      <c r="AJ5690" s="1636"/>
      <c r="AK5690" s="1636"/>
      <c r="AL5690" s="1636"/>
      <c r="AM5690" s="1636"/>
      <c r="AN5690" s="1636"/>
      <c r="AO5690" s="1636"/>
      <c r="AP5690" s="1636"/>
      <c r="AQ5690" s="1636"/>
      <c r="AR5690" s="1636"/>
      <c r="AS5690" s="1636"/>
      <c r="AT5690" s="1636"/>
      <c r="AU5690" s="1636"/>
      <c r="AV5690" s="1636"/>
      <c r="AW5690" s="1636"/>
      <c r="AX5690" s="1636"/>
      <c r="AY5690" s="1636"/>
      <c r="AZ5690" s="1636"/>
      <c r="BA5690" s="1636"/>
      <c r="BB5690" s="1636"/>
    </row>
    <row r="5691" spans="1:54" s="1637" customFormat="1">
      <c r="A5691" s="1636"/>
      <c r="B5691" s="1636"/>
      <c r="C5691" s="1636"/>
      <c r="D5691" s="1636"/>
      <c r="E5691" s="1636"/>
      <c r="F5691" s="1636"/>
      <c r="G5691" s="1636"/>
      <c r="H5691" s="1636"/>
      <c r="I5691" s="1636"/>
      <c r="J5691" s="1636"/>
      <c r="K5691" s="1636"/>
      <c r="L5691" s="1636"/>
      <c r="M5691" s="1636"/>
      <c r="N5691" s="1636"/>
      <c r="O5691" s="1636"/>
      <c r="P5691" s="1636"/>
      <c r="Q5691" s="1636"/>
      <c r="R5691" s="1636"/>
      <c r="S5691" s="1636"/>
      <c r="T5691" s="1636"/>
      <c r="U5691" s="1636"/>
      <c r="V5691" s="1636"/>
      <c r="W5691" s="1636"/>
      <c r="X5691" s="1636"/>
      <c r="Y5691" s="1636"/>
      <c r="Z5691" s="1636"/>
      <c r="AA5691" s="1636"/>
      <c r="AB5691" s="1636"/>
      <c r="AC5691" s="1636"/>
      <c r="AD5691" s="1636"/>
      <c r="AE5691" s="1636"/>
      <c r="AF5691" s="1636"/>
      <c r="AG5691" s="1636"/>
      <c r="AH5691" s="1636"/>
      <c r="AI5691" s="1636"/>
      <c r="AJ5691" s="1636"/>
      <c r="AK5691" s="1636"/>
      <c r="AL5691" s="1636"/>
      <c r="AM5691" s="1636"/>
      <c r="AN5691" s="1636"/>
      <c r="AO5691" s="1636"/>
      <c r="AP5691" s="1636"/>
      <c r="AQ5691" s="1636"/>
      <c r="AR5691" s="1636"/>
      <c r="AS5691" s="1636"/>
      <c r="AT5691" s="1636"/>
      <c r="AU5691" s="1636"/>
      <c r="AV5691" s="1636"/>
      <c r="AW5691" s="1636"/>
      <c r="AX5691" s="1636"/>
      <c r="AY5691" s="1636"/>
      <c r="AZ5691" s="1636"/>
      <c r="BA5691" s="1636"/>
      <c r="BB5691" s="1636"/>
    </row>
    <row r="5692" spans="1:54" s="1637" customFormat="1">
      <c r="A5692" s="1636"/>
      <c r="B5692" s="1636"/>
      <c r="C5692" s="1636"/>
      <c r="D5692" s="1636"/>
      <c r="E5692" s="1636"/>
      <c r="F5692" s="1636"/>
      <c r="G5692" s="1636"/>
      <c r="H5692" s="1636"/>
      <c r="I5692" s="1636"/>
      <c r="J5692" s="1636"/>
      <c r="K5692" s="1636"/>
      <c r="L5692" s="1636"/>
      <c r="M5692" s="1636"/>
      <c r="N5692" s="1636"/>
      <c r="O5692" s="1636"/>
      <c r="P5692" s="1636"/>
      <c r="Q5692" s="1636"/>
      <c r="R5692" s="1636"/>
      <c r="S5692" s="1636"/>
      <c r="T5692" s="1636"/>
      <c r="U5692" s="1636"/>
      <c r="V5692" s="1636"/>
      <c r="W5692" s="1636"/>
      <c r="X5692" s="1636"/>
      <c r="Y5692" s="1636"/>
      <c r="Z5692" s="1636"/>
      <c r="AA5692" s="1636"/>
      <c r="AB5692" s="1636"/>
      <c r="AC5692" s="1636"/>
      <c r="AD5692" s="1636"/>
      <c r="AE5692" s="1636"/>
      <c r="AF5692" s="1636"/>
      <c r="AG5692" s="1636"/>
      <c r="AH5692" s="1636"/>
      <c r="AI5692" s="1636"/>
      <c r="AJ5692" s="1636"/>
      <c r="AK5692" s="1636"/>
      <c r="AL5692" s="1636"/>
      <c r="AM5692" s="1636"/>
      <c r="AN5692" s="1636"/>
      <c r="AO5692" s="1636"/>
      <c r="AP5692" s="1636"/>
      <c r="AQ5692" s="1636"/>
      <c r="AR5692" s="1636"/>
      <c r="AS5692" s="1636"/>
      <c r="AT5692" s="1636"/>
      <c r="AU5692" s="1636"/>
      <c r="AV5692" s="1636"/>
      <c r="AW5692" s="1636"/>
      <c r="AX5692" s="1636"/>
      <c r="AY5692" s="1636"/>
      <c r="AZ5692" s="1636"/>
      <c r="BA5692" s="1636"/>
      <c r="BB5692" s="1636"/>
    </row>
    <row r="5693" spans="1:54" s="1637" customFormat="1">
      <c r="A5693" s="1636"/>
      <c r="B5693" s="1636"/>
      <c r="C5693" s="1636"/>
      <c r="D5693" s="1636"/>
      <c r="E5693" s="1636"/>
      <c r="F5693" s="1636"/>
      <c r="G5693" s="1636"/>
      <c r="H5693" s="1636"/>
      <c r="I5693" s="1636"/>
      <c r="J5693" s="1636"/>
      <c r="K5693" s="1636"/>
      <c r="L5693" s="1636"/>
      <c r="M5693" s="1636"/>
      <c r="N5693" s="1636"/>
      <c r="O5693" s="1636"/>
      <c r="P5693" s="1636"/>
      <c r="Q5693" s="1636"/>
      <c r="R5693" s="1636"/>
      <c r="S5693" s="1636"/>
      <c r="T5693" s="1636"/>
      <c r="U5693" s="1636"/>
      <c r="V5693" s="1636"/>
      <c r="W5693" s="1636"/>
      <c r="X5693" s="1636"/>
      <c r="Y5693" s="1636"/>
      <c r="Z5693" s="1636"/>
      <c r="AA5693" s="1636"/>
      <c r="AB5693" s="1636"/>
      <c r="AC5693" s="1636"/>
      <c r="AD5693" s="1636"/>
      <c r="AE5693" s="1636"/>
      <c r="AF5693" s="1636"/>
      <c r="AG5693" s="1636"/>
      <c r="AH5693" s="1636"/>
      <c r="AI5693" s="1636"/>
      <c r="AJ5693" s="1636"/>
      <c r="AK5693" s="1636"/>
      <c r="AL5693" s="1636"/>
      <c r="AM5693" s="1636"/>
      <c r="AN5693" s="1636"/>
      <c r="AO5693" s="1636"/>
      <c r="AP5693" s="1636"/>
      <c r="AQ5693" s="1636"/>
      <c r="AR5693" s="1636"/>
      <c r="AS5693" s="1636"/>
      <c r="AT5693" s="1636"/>
      <c r="AU5693" s="1636"/>
      <c r="AV5693" s="1636"/>
      <c r="AW5693" s="1636"/>
      <c r="AX5693" s="1636"/>
      <c r="AY5693" s="1636"/>
      <c r="AZ5693" s="1636"/>
      <c r="BA5693" s="1636"/>
      <c r="BB5693" s="1636"/>
    </row>
    <row r="5694" spans="1:54" s="1637" customFormat="1">
      <c r="A5694" s="1636"/>
      <c r="B5694" s="1636"/>
      <c r="C5694" s="1636"/>
      <c r="D5694" s="1636"/>
      <c r="E5694" s="1636"/>
      <c r="F5694" s="1636"/>
      <c r="G5694" s="1636"/>
      <c r="H5694" s="1636"/>
      <c r="I5694" s="1636"/>
      <c r="J5694" s="1636"/>
      <c r="K5694" s="1636"/>
      <c r="L5694" s="1636"/>
      <c r="M5694" s="1636"/>
      <c r="N5694" s="1636"/>
      <c r="O5694" s="1636"/>
      <c r="P5694" s="1636"/>
      <c r="Q5694" s="1636"/>
      <c r="R5694" s="1636"/>
      <c r="S5694" s="1636"/>
      <c r="T5694" s="1636"/>
      <c r="U5694" s="1636"/>
      <c r="V5694" s="1636"/>
      <c r="W5694" s="1636"/>
      <c r="X5694" s="1636"/>
      <c r="Y5694" s="1636"/>
      <c r="Z5694" s="1636"/>
      <c r="AA5694" s="1636"/>
      <c r="AB5694" s="1636"/>
      <c r="AC5694" s="1636"/>
      <c r="AD5694" s="1636"/>
      <c r="AE5694" s="1636"/>
      <c r="AF5694" s="1636"/>
      <c r="AG5694" s="1636"/>
      <c r="AH5694" s="1636"/>
      <c r="AI5694" s="1636"/>
      <c r="AJ5694" s="1636"/>
      <c r="AK5694" s="1636"/>
      <c r="AL5694" s="1636"/>
      <c r="AM5694" s="1636"/>
      <c r="AN5694" s="1636"/>
      <c r="AO5694" s="1636"/>
      <c r="AP5694" s="1636"/>
      <c r="AQ5694" s="1636"/>
      <c r="AR5694" s="1636"/>
      <c r="AS5694" s="1636"/>
      <c r="AT5694" s="1636"/>
      <c r="AU5694" s="1636"/>
      <c r="AV5694" s="1636"/>
      <c r="AW5694" s="1636"/>
      <c r="AX5694" s="1636"/>
      <c r="AY5694" s="1636"/>
      <c r="AZ5694" s="1636"/>
      <c r="BA5694" s="1636"/>
      <c r="BB5694" s="1636"/>
    </row>
    <row r="5695" spans="1:54" s="1637" customFormat="1">
      <c r="A5695" s="1636"/>
      <c r="B5695" s="1636"/>
      <c r="C5695" s="1636"/>
      <c r="D5695" s="1636"/>
      <c r="E5695" s="1636"/>
      <c r="F5695" s="1636"/>
      <c r="G5695" s="1636"/>
      <c r="H5695" s="1636"/>
      <c r="I5695" s="1636"/>
      <c r="J5695" s="1636"/>
      <c r="K5695" s="1636"/>
      <c r="L5695" s="1636"/>
      <c r="M5695" s="1636"/>
      <c r="N5695" s="1636"/>
      <c r="O5695" s="1636"/>
      <c r="P5695" s="1636"/>
      <c r="Q5695" s="1636"/>
      <c r="R5695" s="1636"/>
      <c r="S5695" s="1636"/>
      <c r="T5695" s="1636"/>
      <c r="U5695" s="1636"/>
      <c r="V5695" s="1636"/>
      <c r="W5695" s="1636"/>
      <c r="X5695" s="1636"/>
      <c r="Y5695" s="1636"/>
      <c r="Z5695" s="1636"/>
      <c r="AA5695" s="1636"/>
      <c r="AB5695" s="1636"/>
      <c r="AC5695" s="1636"/>
      <c r="AD5695" s="1636"/>
      <c r="AE5695" s="1636"/>
      <c r="AF5695" s="1636"/>
      <c r="AG5695" s="1636"/>
      <c r="AH5695" s="1636"/>
      <c r="AI5695" s="1636"/>
      <c r="AJ5695" s="1636"/>
      <c r="AK5695" s="1636"/>
      <c r="AL5695" s="1636"/>
      <c r="AM5695" s="1636"/>
      <c r="AN5695" s="1636"/>
      <c r="AO5695" s="1636"/>
      <c r="AP5695" s="1636"/>
      <c r="AQ5695" s="1636"/>
      <c r="AR5695" s="1636"/>
      <c r="AS5695" s="1636"/>
      <c r="AT5695" s="1636"/>
      <c r="AU5695" s="1636"/>
      <c r="AV5695" s="1636"/>
      <c r="AW5695" s="1636"/>
      <c r="AX5695" s="1636"/>
      <c r="AY5695" s="1636"/>
      <c r="AZ5695" s="1636"/>
      <c r="BA5695" s="1636"/>
      <c r="BB5695" s="1636"/>
    </row>
    <row r="5696" spans="1:54" s="1637" customFormat="1">
      <c r="A5696" s="1636"/>
      <c r="B5696" s="1636"/>
      <c r="C5696" s="1636"/>
      <c r="D5696" s="1636"/>
      <c r="E5696" s="1636"/>
      <c r="F5696" s="1636"/>
      <c r="G5696" s="1636"/>
      <c r="H5696" s="1636"/>
      <c r="I5696" s="1636"/>
      <c r="J5696" s="1636"/>
      <c r="K5696" s="1636"/>
      <c r="L5696" s="1636"/>
      <c r="M5696" s="1636"/>
      <c r="N5696" s="1636"/>
      <c r="O5696" s="1636"/>
      <c r="P5696" s="1636"/>
      <c r="Q5696" s="1636"/>
      <c r="R5696" s="1636"/>
      <c r="S5696" s="1636"/>
      <c r="T5696" s="1636"/>
      <c r="U5696" s="1636"/>
      <c r="V5696" s="1636"/>
      <c r="W5696" s="1636"/>
      <c r="X5696" s="1636"/>
      <c r="Y5696" s="1636"/>
      <c r="Z5696" s="1636"/>
      <c r="AA5696" s="1636"/>
      <c r="AB5696" s="1636"/>
      <c r="AC5696" s="1636"/>
      <c r="AD5696" s="1636"/>
      <c r="AE5696" s="1636"/>
      <c r="AF5696" s="1636"/>
      <c r="AG5696" s="1636"/>
      <c r="AH5696" s="1636"/>
      <c r="AI5696" s="1636"/>
      <c r="AJ5696" s="1636"/>
      <c r="AK5696" s="1636"/>
      <c r="AL5696" s="1636"/>
      <c r="AM5696" s="1636"/>
      <c r="AN5696" s="1636"/>
      <c r="AO5696" s="1636"/>
      <c r="AP5696" s="1636"/>
      <c r="AQ5696" s="1636"/>
      <c r="AR5696" s="1636"/>
      <c r="AS5696" s="1636"/>
      <c r="AT5696" s="1636"/>
      <c r="AU5696" s="1636"/>
      <c r="AV5696" s="1636"/>
      <c r="AW5696" s="1636"/>
      <c r="AX5696" s="1636"/>
      <c r="AY5696" s="1636"/>
      <c r="AZ5696" s="1636"/>
      <c r="BA5696" s="1636"/>
      <c r="BB5696" s="1636"/>
    </row>
    <row r="5697" spans="1:54" s="1637" customFormat="1">
      <c r="A5697" s="1636"/>
      <c r="B5697" s="1636"/>
      <c r="C5697" s="1636"/>
      <c r="D5697" s="1636"/>
      <c r="E5697" s="1636"/>
      <c r="F5697" s="1636"/>
      <c r="G5697" s="1636"/>
      <c r="H5697" s="1636"/>
      <c r="I5697" s="1636"/>
      <c r="J5697" s="1636"/>
      <c r="K5697" s="1636"/>
      <c r="L5697" s="1636"/>
      <c r="M5697" s="1636"/>
      <c r="N5697" s="1636"/>
      <c r="O5697" s="1636"/>
      <c r="P5697" s="1636"/>
      <c r="Q5697" s="1636"/>
      <c r="R5697" s="1636"/>
      <c r="S5697" s="1636"/>
      <c r="T5697" s="1636"/>
      <c r="U5697" s="1636"/>
      <c r="V5697" s="1636"/>
      <c r="W5697" s="1636"/>
      <c r="X5697" s="1636"/>
      <c r="Y5697" s="1636"/>
      <c r="Z5697" s="1636"/>
      <c r="AA5697" s="1636"/>
      <c r="AB5697" s="1636"/>
      <c r="AC5697" s="1636"/>
      <c r="AD5697" s="1636"/>
      <c r="AE5697" s="1636"/>
      <c r="AF5697" s="1636"/>
      <c r="AG5697" s="1636"/>
      <c r="AH5697" s="1636"/>
      <c r="AI5697" s="1636"/>
      <c r="AJ5697" s="1636"/>
      <c r="AK5697" s="1636"/>
      <c r="AL5697" s="1636"/>
      <c r="AM5697" s="1636"/>
      <c r="AN5697" s="1636"/>
      <c r="AO5697" s="1636"/>
      <c r="AP5697" s="1636"/>
      <c r="AQ5697" s="1636"/>
      <c r="AR5697" s="1636"/>
      <c r="AS5697" s="1636"/>
      <c r="AT5697" s="1636"/>
      <c r="AU5697" s="1636"/>
      <c r="AV5697" s="1636"/>
      <c r="AW5697" s="1636"/>
      <c r="AX5697" s="1636"/>
      <c r="AY5697" s="1636"/>
      <c r="AZ5697" s="1636"/>
      <c r="BA5697" s="1636"/>
      <c r="BB5697" s="1636"/>
    </row>
    <row r="5698" spans="1:54" s="1637" customFormat="1">
      <c r="A5698" s="1636"/>
      <c r="B5698" s="1636"/>
      <c r="C5698" s="1636"/>
      <c r="D5698" s="1636"/>
      <c r="E5698" s="1636"/>
      <c r="F5698" s="1636"/>
      <c r="G5698" s="1636"/>
      <c r="H5698" s="1636"/>
      <c r="I5698" s="1636"/>
      <c r="J5698" s="1636"/>
      <c r="K5698" s="1636"/>
      <c r="L5698" s="1636"/>
      <c r="M5698" s="1636"/>
      <c r="N5698" s="1636"/>
      <c r="O5698" s="1636"/>
      <c r="P5698" s="1636"/>
      <c r="Q5698" s="1636"/>
      <c r="R5698" s="1636"/>
      <c r="S5698" s="1636"/>
      <c r="T5698" s="1636"/>
      <c r="U5698" s="1636"/>
      <c r="V5698" s="1636"/>
      <c r="W5698" s="1636"/>
      <c r="X5698" s="1636"/>
      <c r="Y5698" s="1636"/>
      <c r="Z5698" s="1636"/>
      <c r="AA5698" s="1636"/>
      <c r="AB5698" s="1636"/>
      <c r="AC5698" s="1636"/>
      <c r="AD5698" s="1636"/>
      <c r="AE5698" s="1636"/>
      <c r="AF5698" s="1636"/>
      <c r="AG5698" s="1636"/>
      <c r="AH5698" s="1636"/>
      <c r="AI5698" s="1636"/>
      <c r="AJ5698" s="1636"/>
      <c r="AK5698" s="1636"/>
      <c r="AL5698" s="1636"/>
      <c r="AM5698" s="1636"/>
      <c r="AN5698" s="1636"/>
      <c r="AO5698" s="1636"/>
      <c r="AP5698" s="1636"/>
      <c r="AQ5698" s="1636"/>
      <c r="AR5698" s="1636"/>
      <c r="AS5698" s="1636"/>
      <c r="AT5698" s="1636"/>
      <c r="AU5698" s="1636"/>
      <c r="AV5698" s="1636"/>
      <c r="AW5698" s="1636"/>
      <c r="AX5698" s="1636"/>
      <c r="AY5698" s="1636"/>
      <c r="AZ5698" s="1636"/>
      <c r="BA5698" s="1636"/>
      <c r="BB5698" s="1636"/>
    </row>
    <row r="5699" spans="1:54" s="1637" customFormat="1">
      <c r="A5699" s="1636"/>
      <c r="B5699" s="1636"/>
      <c r="C5699" s="1636"/>
      <c r="D5699" s="1636"/>
      <c r="E5699" s="1636"/>
      <c r="F5699" s="1636"/>
      <c r="G5699" s="1636"/>
      <c r="H5699" s="1636"/>
      <c r="I5699" s="1636"/>
      <c r="J5699" s="1636"/>
      <c r="K5699" s="1636"/>
      <c r="L5699" s="1636"/>
      <c r="M5699" s="1636"/>
      <c r="N5699" s="1636"/>
      <c r="O5699" s="1636"/>
      <c r="P5699" s="1636"/>
      <c r="Q5699" s="1636"/>
      <c r="R5699" s="1636"/>
      <c r="S5699" s="1636"/>
      <c r="T5699" s="1636"/>
      <c r="U5699" s="1636"/>
      <c r="V5699" s="1636"/>
      <c r="W5699" s="1636"/>
      <c r="X5699" s="1636"/>
      <c r="Y5699" s="1636"/>
      <c r="Z5699" s="1636"/>
      <c r="AA5699" s="1636"/>
      <c r="AB5699" s="1636"/>
      <c r="AC5699" s="1636"/>
      <c r="AD5699" s="1636"/>
      <c r="AE5699" s="1636"/>
      <c r="AF5699" s="1636"/>
      <c r="AG5699" s="1636"/>
      <c r="AH5699" s="1636"/>
      <c r="AI5699" s="1636"/>
      <c r="AJ5699" s="1636"/>
      <c r="AK5699" s="1636"/>
      <c r="AL5699" s="1636"/>
      <c r="AM5699" s="1636"/>
      <c r="AN5699" s="1636"/>
      <c r="AO5699" s="1636"/>
      <c r="AP5699" s="1636"/>
      <c r="AQ5699" s="1636"/>
      <c r="AR5699" s="1636"/>
      <c r="AS5699" s="1636"/>
      <c r="AT5699" s="1636"/>
      <c r="AU5699" s="1636"/>
      <c r="AV5699" s="1636"/>
      <c r="AW5699" s="1636"/>
      <c r="AX5699" s="1636"/>
      <c r="AY5699" s="1636"/>
      <c r="AZ5699" s="1636"/>
      <c r="BA5699" s="1636"/>
      <c r="BB5699" s="1636"/>
    </row>
    <row r="5700" spans="1:54" s="1637" customFormat="1">
      <c r="A5700" s="1636"/>
      <c r="B5700" s="1636"/>
      <c r="C5700" s="1636"/>
      <c r="D5700" s="1636"/>
      <c r="E5700" s="1636"/>
      <c r="F5700" s="1636"/>
      <c r="G5700" s="1636"/>
      <c r="H5700" s="1636"/>
      <c r="I5700" s="1636"/>
      <c r="J5700" s="1636"/>
      <c r="K5700" s="1636"/>
      <c r="L5700" s="1636"/>
      <c r="M5700" s="1636"/>
      <c r="N5700" s="1636"/>
      <c r="O5700" s="1636"/>
      <c r="P5700" s="1636"/>
      <c r="Q5700" s="1636"/>
      <c r="R5700" s="1636"/>
      <c r="S5700" s="1636"/>
      <c r="T5700" s="1636"/>
      <c r="U5700" s="1636"/>
      <c r="V5700" s="1636"/>
      <c r="W5700" s="1636"/>
      <c r="X5700" s="1636"/>
      <c r="Y5700" s="1636"/>
      <c r="Z5700" s="1636"/>
      <c r="AA5700" s="1636"/>
      <c r="AB5700" s="1636"/>
      <c r="AC5700" s="1636"/>
      <c r="AD5700" s="1636"/>
      <c r="AE5700" s="1636"/>
      <c r="AF5700" s="1636"/>
      <c r="AG5700" s="1636"/>
      <c r="AH5700" s="1636"/>
      <c r="AI5700" s="1636"/>
      <c r="AJ5700" s="1636"/>
      <c r="AK5700" s="1636"/>
      <c r="AL5700" s="1636"/>
      <c r="AM5700" s="1636"/>
      <c r="AN5700" s="1636"/>
      <c r="AO5700" s="1636"/>
      <c r="AP5700" s="1636"/>
      <c r="AQ5700" s="1636"/>
      <c r="AR5700" s="1636"/>
      <c r="AS5700" s="1636"/>
      <c r="AT5700" s="1636"/>
      <c r="AU5700" s="1636"/>
      <c r="AV5700" s="1636"/>
      <c r="AW5700" s="1636"/>
      <c r="AX5700" s="1636"/>
      <c r="AY5700" s="1636"/>
      <c r="AZ5700" s="1636"/>
      <c r="BA5700" s="1636"/>
      <c r="BB5700" s="1636"/>
    </row>
    <row r="5701" spans="1:54" s="1637" customFormat="1">
      <c r="A5701" s="1636"/>
      <c r="B5701" s="1636"/>
      <c r="C5701" s="1636"/>
      <c r="D5701" s="1636"/>
      <c r="E5701" s="1636"/>
      <c r="F5701" s="1636"/>
      <c r="G5701" s="1636"/>
      <c r="H5701" s="1636"/>
      <c r="I5701" s="1636"/>
      <c r="J5701" s="1636"/>
      <c r="K5701" s="1636"/>
      <c r="L5701" s="1636"/>
      <c r="M5701" s="1636"/>
      <c r="N5701" s="1636"/>
      <c r="O5701" s="1636"/>
      <c r="P5701" s="1636"/>
      <c r="Q5701" s="1636"/>
      <c r="R5701" s="1636"/>
      <c r="S5701" s="1636"/>
      <c r="T5701" s="1636"/>
      <c r="U5701" s="1636"/>
      <c r="V5701" s="1636"/>
      <c r="W5701" s="1636"/>
      <c r="X5701" s="1636"/>
      <c r="Y5701" s="1636"/>
      <c r="Z5701" s="1636"/>
      <c r="AA5701" s="1636"/>
      <c r="AB5701" s="1636"/>
      <c r="AC5701" s="1636"/>
      <c r="AD5701" s="1636"/>
      <c r="AE5701" s="1636"/>
      <c r="AF5701" s="1636"/>
      <c r="AG5701" s="1636"/>
      <c r="AH5701" s="1636"/>
      <c r="AI5701" s="1636"/>
      <c r="AJ5701" s="1636"/>
      <c r="AK5701" s="1636"/>
      <c r="AL5701" s="1636"/>
      <c r="AM5701" s="1636"/>
      <c r="AN5701" s="1636"/>
      <c r="AO5701" s="1636"/>
      <c r="AP5701" s="1636"/>
      <c r="AQ5701" s="1636"/>
      <c r="AR5701" s="1636"/>
      <c r="AS5701" s="1636"/>
      <c r="AT5701" s="1636"/>
      <c r="AU5701" s="1636"/>
      <c r="AV5701" s="1636"/>
      <c r="AW5701" s="1636"/>
      <c r="AX5701" s="1636"/>
      <c r="AY5701" s="1636"/>
      <c r="AZ5701" s="1636"/>
      <c r="BA5701" s="1636"/>
      <c r="BB5701" s="1636"/>
    </row>
    <row r="5702" spans="1:54" s="1637" customFormat="1">
      <c r="A5702" s="1636"/>
      <c r="B5702" s="1636"/>
      <c r="C5702" s="1636"/>
      <c r="D5702" s="1636"/>
      <c r="E5702" s="1636"/>
      <c r="F5702" s="1636"/>
      <c r="G5702" s="1636"/>
      <c r="H5702" s="1636"/>
      <c r="I5702" s="1636"/>
      <c r="J5702" s="1636"/>
      <c r="K5702" s="1636"/>
      <c r="L5702" s="1636"/>
      <c r="M5702" s="1636"/>
      <c r="N5702" s="1636"/>
      <c r="O5702" s="1636"/>
      <c r="P5702" s="1636"/>
      <c r="Q5702" s="1636"/>
      <c r="R5702" s="1636"/>
      <c r="S5702" s="1636"/>
      <c r="T5702" s="1636"/>
      <c r="U5702" s="1636"/>
      <c r="V5702" s="1636"/>
      <c r="W5702" s="1636"/>
      <c r="X5702" s="1636"/>
      <c r="Y5702" s="1636"/>
      <c r="Z5702" s="1636"/>
      <c r="AA5702" s="1636"/>
      <c r="AB5702" s="1636"/>
      <c r="AC5702" s="1636"/>
      <c r="AD5702" s="1636"/>
      <c r="AE5702" s="1636"/>
      <c r="AF5702" s="1636"/>
      <c r="AG5702" s="1636"/>
      <c r="AH5702" s="1636"/>
      <c r="AI5702" s="1636"/>
      <c r="AJ5702" s="1636"/>
      <c r="AK5702" s="1636"/>
      <c r="AL5702" s="1636"/>
      <c r="AM5702" s="1636"/>
      <c r="AN5702" s="1636"/>
      <c r="AO5702" s="1636"/>
      <c r="AP5702" s="1636"/>
      <c r="AQ5702" s="1636"/>
      <c r="AR5702" s="1636"/>
      <c r="AS5702" s="1636"/>
      <c r="AT5702" s="1636"/>
      <c r="AU5702" s="1636"/>
      <c r="AV5702" s="1636"/>
      <c r="AW5702" s="1636"/>
      <c r="AX5702" s="1636"/>
      <c r="AY5702" s="1636"/>
      <c r="AZ5702" s="1636"/>
      <c r="BA5702" s="1636"/>
      <c r="BB5702" s="1636"/>
    </row>
    <row r="5703" spans="1:54" s="1637" customFormat="1">
      <c r="A5703" s="1636"/>
      <c r="B5703" s="1636"/>
      <c r="C5703" s="1636"/>
      <c r="D5703" s="1636"/>
      <c r="E5703" s="1636"/>
      <c r="F5703" s="1636"/>
      <c r="G5703" s="1636"/>
      <c r="H5703" s="1636"/>
      <c r="I5703" s="1636"/>
      <c r="J5703" s="1636"/>
      <c r="K5703" s="1636"/>
      <c r="L5703" s="1636"/>
      <c r="M5703" s="1636"/>
      <c r="N5703" s="1636"/>
      <c r="O5703" s="1636"/>
      <c r="P5703" s="1636"/>
      <c r="Q5703" s="1636"/>
      <c r="R5703" s="1636"/>
      <c r="S5703" s="1636"/>
      <c r="T5703" s="1636"/>
      <c r="U5703" s="1636"/>
      <c r="V5703" s="1636"/>
      <c r="W5703" s="1636"/>
      <c r="X5703" s="1636"/>
      <c r="Y5703" s="1636"/>
      <c r="Z5703" s="1636"/>
      <c r="AA5703" s="1636"/>
      <c r="AB5703" s="1636"/>
      <c r="AC5703" s="1636"/>
      <c r="AD5703" s="1636"/>
      <c r="AE5703" s="1636"/>
      <c r="AF5703" s="1636"/>
      <c r="AG5703" s="1636"/>
      <c r="AH5703" s="1636"/>
      <c r="AI5703" s="1636"/>
      <c r="AJ5703" s="1636"/>
      <c r="AK5703" s="1636"/>
      <c r="AL5703" s="1636"/>
      <c r="AM5703" s="1636"/>
      <c r="AN5703" s="1636"/>
      <c r="AO5703" s="1636"/>
      <c r="AP5703" s="1636"/>
      <c r="AQ5703" s="1636"/>
      <c r="AR5703" s="1636"/>
      <c r="AS5703" s="1636"/>
      <c r="AT5703" s="1636"/>
      <c r="AU5703" s="1636"/>
      <c r="AV5703" s="1636"/>
      <c r="AW5703" s="1636"/>
      <c r="AX5703" s="1636"/>
      <c r="AY5703" s="1636"/>
      <c r="AZ5703" s="1636"/>
      <c r="BA5703" s="1636"/>
      <c r="BB5703" s="1636"/>
    </row>
    <row r="5704" spans="1:54" s="1637" customFormat="1">
      <c r="A5704" s="1636"/>
      <c r="B5704" s="1636"/>
      <c r="C5704" s="1636"/>
      <c r="D5704" s="1636"/>
      <c r="E5704" s="1636"/>
      <c r="F5704" s="1636"/>
      <c r="G5704" s="1636"/>
      <c r="H5704" s="1636"/>
      <c r="I5704" s="1636"/>
      <c r="J5704" s="1636"/>
      <c r="K5704" s="1636"/>
      <c r="L5704" s="1636"/>
      <c r="M5704" s="1636"/>
      <c r="N5704" s="1636"/>
      <c r="O5704" s="1636"/>
      <c r="P5704" s="1636"/>
      <c r="Q5704" s="1636"/>
      <c r="R5704" s="1636"/>
      <c r="S5704" s="1636"/>
      <c r="T5704" s="1636"/>
      <c r="U5704" s="1636"/>
      <c r="V5704" s="1636"/>
      <c r="W5704" s="1636"/>
      <c r="X5704" s="1636"/>
      <c r="Y5704" s="1636"/>
      <c r="Z5704" s="1636"/>
      <c r="AA5704" s="1636"/>
      <c r="AB5704" s="1636"/>
      <c r="AC5704" s="1636"/>
      <c r="AD5704" s="1636"/>
      <c r="AE5704" s="1636"/>
      <c r="AF5704" s="1636"/>
      <c r="AG5704" s="1636"/>
      <c r="AH5704" s="1636"/>
      <c r="AI5704" s="1636"/>
      <c r="AJ5704" s="1636"/>
      <c r="AK5704" s="1636"/>
      <c r="AL5704" s="1636"/>
      <c r="AM5704" s="1636"/>
      <c r="AN5704" s="1636"/>
      <c r="AO5704" s="1636"/>
      <c r="AP5704" s="1636"/>
      <c r="AQ5704" s="1636"/>
      <c r="AR5704" s="1636"/>
      <c r="AS5704" s="1636"/>
      <c r="AT5704" s="1636"/>
      <c r="AU5704" s="1636"/>
      <c r="AV5704" s="1636"/>
      <c r="AW5704" s="1636"/>
      <c r="AX5704" s="1636"/>
      <c r="AY5704" s="1636"/>
      <c r="AZ5704" s="1636"/>
      <c r="BA5704" s="1636"/>
      <c r="BB5704" s="1636"/>
    </row>
    <row r="5705" spans="1:54" s="1637" customFormat="1">
      <c r="A5705" s="1636"/>
      <c r="B5705" s="1636"/>
      <c r="C5705" s="1636"/>
      <c r="D5705" s="1636"/>
      <c r="E5705" s="1636"/>
      <c r="F5705" s="1636"/>
      <c r="G5705" s="1636"/>
      <c r="H5705" s="1636"/>
      <c r="I5705" s="1636"/>
      <c r="J5705" s="1636"/>
      <c r="K5705" s="1636"/>
      <c r="L5705" s="1636"/>
      <c r="M5705" s="1636"/>
      <c r="N5705" s="1636"/>
      <c r="O5705" s="1636"/>
      <c r="P5705" s="1636"/>
      <c r="Q5705" s="1636"/>
      <c r="R5705" s="1636"/>
      <c r="S5705" s="1636"/>
      <c r="T5705" s="1636"/>
      <c r="U5705" s="1636"/>
      <c r="V5705" s="1636"/>
      <c r="W5705" s="1636"/>
      <c r="X5705" s="1636"/>
      <c r="Y5705" s="1636"/>
      <c r="Z5705" s="1636"/>
      <c r="AA5705" s="1636"/>
      <c r="AB5705" s="1636"/>
      <c r="AC5705" s="1636"/>
      <c r="AD5705" s="1636"/>
      <c r="AE5705" s="1636"/>
      <c r="AF5705" s="1636"/>
      <c r="AG5705" s="1636"/>
      <c r="AH5705" s="1636"/>
      <c r="AI5705" s="1636"/>
      <c r="AJ5705" s="1636"/>
      <c r="AK5705" s="1636"/>
      <c r="AL5705" s="1636"/>
      <c r="AM5705" s="1636"/>
      <c r="AN5705" s="1636"/>
      <c r="AO5705" s="1636"/>
      <c r="AP5705" s="1636"/>
      <c r="AQ5705" s="1636"/>
      <c r="AR5705" s="1636"/>
      <c r="AS5705" s="1636"/>
      <c r="AT5705" s="1636"/>
      <c r="AU5705" s="1636"/>
      <c r="AV5705" s="1636"/>
      <c r="AW5705" s="1636"/>
      <c r="AX5705" s="1636"/>
      <c r="AY5705" s="1636"/>
      <c r="AZ5705" s="1636"/>
      <c r="BA5705" s="1636"/>
      <c r="BB5705" s="1636"/>
    </row>
    <row r="5706" spans="1:54" s="1637" customFormat="1">
      <c r="A5706" s="1636"/>
      <c r="B5706" s="1636"/>
      <c r="C5706" s="1636"/>
      <c r="D5706" s="1636"/>
      <c r="E5706" s="1636"/>
      <c r="F5706" s="1636"/>
      <c r="G5706" s="1636"/>
      <c r="H5706" s="1636"/>
      <c r="I5706" s="1636"/>
      <c r="J5706" s="1636"/>
      <c r="K5706" s="1636"/>
      <c r="L5706" s="1636"/>
      <c r="M5706" s="1636"/>
      <c r="N5706" s="1636"/>
      <c r="O5706" s="1636"/>
      <c r="P5706" s="1636"/>
      <c r="Q5706" s="1636"/>
      <c r="R5706" s="1636"/>
      <c r="S5706" s="1636"/>
      <c r="T5706" s="1636"/>
      <c r="U5706" s="1636"/>
      <c r="V5706" s="1636"/>
      <c r="W5706" s="1636"/>
      <c r="X5706" s="1636"/>
      <c r="Y5706" s="1636"/>
      <c r="Z5706" s="1636"/>
      <c r="AA5706" s="1636"/>
      <c r="AB5706" s="1636"/>
      <c r="AC5706" s="1636"/>
      <c r="AD5706" s="1636"/>
      <c r="AE5706" s="1636"/>
      <c r="AF5706" s="1636"/>
      <c r="AG5706" s="1636"/>
      <c r="AH5706" s="1636"/>
      <c r="AI5706" s="1636"/>
      <c r="AJ5706" s="1636"/>
      <c r="AK5706" s="1636"/>
      <c r="AL5706" s="1636"/>
      <c r="AM5706" s="1636"/>
      <c r="AN5706" s="1636"/>
      <c r="AO5706" s="1636"/>
      <c r="AP5706" s="1636"/>
      <c r="AQ5706" s="1636"/>
      <c r="AR5706" s="1636"/>
      <c r="AS5706" s="1636"/>
      <c r="AT5706" s="1636"/>
      <c r="AU5706" s="1636"/>
      <c r="AV5706" s="1636"/>
      <c r="AW5706" s="1636"/>
      <c r="AX5706" s="1636"/>
      <c r="AY5706" s="1636"/>
      <c r="AZ5706" s="1636"/>
      <c r="BA5706" s="1636"/>
      <c r="BB5706" s="1636"/>
    </row>
    <row r="5707" spans="1:54" s="1637" customFormat="1">
      <c r="A5707" s="1636"/>
      <c r="B5707" s="1636"/>
      <c r="C5707" s="1636"/>
      <c r="D5707" s="1636"/>
      <c r="E5707" s="1636"/>
      <c r="F5707" s="1636"/>
      <c r="G5707" s="1636"/>
      <c r="H5707" s="1636"/>
      <c r="I5707" s="1636"/>
      <c r="J5707" s="1636"/>
      <c r="K5707" s="1636"/>
      <c r="L5707" s="1636"/>
      <c r="M5707" s="1636"/>
      <c r="N5707" s="1636"/>
      <c r="O5707" s="1636"/>
      <c r="P5707" s="1636"/>
      <c r="Q5707" s="1636"/>
      <c r="R5707" s="1636"/>
      <c r="S5707" s="1636"/>
      <c r="T5707" s="1636"/>
      <c r="U5707" s="1636"/>
      <c r="V5707" s="1636"/>
      <c r="W5707" s="1636"/>
      <c r="X5707" s="1636"/>
      <c r="Y5707" s="1636"/>
      <c r="Z5707" s="1636"/>
      <c r="AA5707" s="1636"/>
      <c r="AB5707" s="1636"/>
      <c r="AC5707" s="1636"/>
      <c r="AD5707" s="1636"/>
      <c r="AE5707" s="1636"/>
      <c r="AF5707" s="1636"/>
      <c r="AG5707" s="1636"/>
      <c r="AH5707" s="1636"/>
      <c r="AI5707" s="1636"/>
      <c r="AJ5707" s="1636"/>
      <c r="AK5707" s="1636"/>
      <c r="AL5707" s="1636"/>
      <c r="AM5707" s="1636"/>
      <c r="AN5707" s="1636"/>
      <c r="AO5707" s="1636"/>
      <c r="AP5707" s="1636"/>
      <c r="AQ5707" s="1636"/>
      <c r="AR5707" s="1636"/>
      <c r="AS5707" s="1636"/>
      <c r="AT5707" s="1636"/>
      <c r="AU5707" s="1636"/>
      <c r="AV5707" s="1636"/>
      <c r="AW5707" s="1636"/>
      <c r="AX5707" s="1636"/>
      <c r="AY5707" s="1636"/>
      <c r="AZ5707" s="1636"/>
      <c r="BA5707" s="1636"/>
      <c r="BB5707" s="1636"/>
    </row>
    <row r="5708" spans="1:54" s="1637" customFormat="1">
      <c r="A5708" s="1636"/>
      <c r="B5708" s="1636"/>
      <c r="C5708" s="1636"/>
      <c r="D5708" s="1636"/>
      <c r="E5708" s="1636"/>
      <c r="F5708" s="1636"/>
      <c r="G5708" s="1636"/>
      <c r="H5708" s="1636"/>
      <c r="I5708" s="1636"/>
      <c r="J5708" s="1636"/>
      <c r="K5708" s="1636"/>
      <c r="L5708" s="1636"/>
      <c r="M5708" s="1636"/>
      <c r="N5708" s="1636"/>
      <c r="O5708" s="1636"/>
      <c r="P5708" s="1636"/>
      <c r="Q5708" s="1636"/>
      <c r="R5708" s="1636"/>
      <c r="S5708" s="1636"/>
      <c r="T5708" s="1636"/>
      <c r="U5708" s="1636"/>
      <c r="V5708" s="1636"/>
      <c r="W5708" s="1636"/>
      <c r="X5708" s="1636"/>
      <c r="Y5708" s="1636"/>
      <c r="Z5708" s="1636"/>
      <c r="AA5708" s="1636"/>
      <c r="AB5708" s="1636"/>
      <c r="AC5708" s="1636"/>
      <c r="AD5708" s="1636"/>
      <c r="AE5708" s="1636"/>
      <c r="AF5708" s="1636"/>
      <c r="AG5708" s="1636"/>
      <c r="AH5708" s="1636"/>
      <c r="AI5708" s="1636"/>
      <c r="AJ5708" s="1636"/>
      <c r="AK5708" s="1636"/>
      <c r="AL5708" s="1636"/>
      <c r="AM5708" s="1636"/>
      <c r="AN5708" s="1636"/>
      <c r="AO5708" s="1636"/>
      <c r="AP5708" s="1636"/>
      <c r="AQ5708" s="1636"/>
      <c r="AR5708" s="1636"/>
      <c r="AS5708" s="1636"/>
      <c r="AT5708" s="1636"/>
      <c r="AU5708" s="1636"/>
      <c r="AV5708" s="1636"/>
      <c r="AW5708" s="1636"/>
      <c r="AX5708" s="1636"/>
      <c r="AY5708" s="1636"/>
      <c r="AZ5708" s="1636"/>
      <c r="BA5708" s="1636"/>
      <c r="BB5708" s="1636"/>
    </row>
    <row r="5709" spans="1:54" s="1637" customFormat="1">
      <c r="A5709" s="1636"/>
      <c r="B5709" s="1636"/>
      <c r="C5709" s="1636"/>
      <c r="D5709" s="1636"/>
      <c r="E5709" s="1636"/>
      <c r="F5709" s="1636"/>
      <c r="G5709" s="1636"/>
      <c r="H5709" s="1636"/>
      <c r="I5709" s="1636"/>
      <c r="J5709" s="1636"/>
      <c r="K5709" s="1636"/>
      <c r="L5709" s="1636"/>
      <c r="M5709" s="1636"/>
      <c r="N5709" s="1636"/>
      <c r="O5709" s="1636"/>
      <c r="P5709" s="1636"/>
      <c r="Q5709" s="1636"/>
      <c r="R5709" s="1636"/>
      <c r="S5709" s="1636"/>
      <c r="T5709" s="1636"/>
      <c r="U5709" s="1636"/>
      <c r="V5709" s="1636"/>
      <c r="W5709" s="1636"/>
      <c r="X5709" s="1636"/>
      <c r="Y5709" s="1636"/>
      <c r="Z5709" s="1636"/>
      <c r="AA5709" s="1636"/>
      <c r="AB5709" s="1636"/>
      <c r="AC5709" s="1636"/>
      <c r="AD5709" s="1636"/>
      <c r="AE5709" s="1636"/>
      <c r="AF5709" s="1636"/>
      <c r="AG5709" s="1636"/>
      <c r="AH5709" s="1636"/>
      <c r="AI5709" s="1636"/>
      <c r="AJ5709" s="1636"/>
      <c r="AK5709" s="1636"/>
      <c r="AL5709" s="1636"/>
      <c r="AM5709" s="1636"/>
      <c r="AN5709" s="1636"/>
      <c r="AO5709" s="1636"/>
      <c r="AP5709" s="1636"/>
      <c r="AQ5709" s="1636"/>
      <c r="AR5709" s="1636"/>
      <c r="AS5709" s="1636"/>
      <c r="AT5709" s="1636"/>
      <c r="AU5709" s="1636"/>
      <c r="AV5709" s="1636"/>
      <c r="AW5709" s="1636"/>
      <c r="AX5709" s="1636"/>
      <c r="AY5709" s="1636"/>
      <c r="AZ5709" s="1636"/>
      <c r="BA5709" s="1636"/>
      <c r="BB5709" s="1636"/>
    </row>
    <row r="5710" spans="1:54" s="1637" customFormat="1">
      <c r="A5710" s="1636"/>
      <c r="B5710" s="1636"/>
      <c r="C5710" s="1636"/>
      <c r="D5710" s="1636"/>
      <c r="E5710" s="1636"/>
      <c r="F5710" s="1636"/>
      <c r="G5710" s="1636"/>
      <c r="H5710" s="1636"/>
      <c r="I5710" s="1636"/>
      <c r="J5710" s="1636"/>
      <c r="K5710" s="1636"/>
      <c r="L5710" s="1636"/>
      <c r="M5710" s="1636"/>
      <c r="N5710" s="1636"/>
      <c r="O5710" s="1636"/>
      <c r="P5710" s="1636"/>
      <c r="Q5710" s="1636"/>
      <c r="R5710" s="1636"/>
      <c r="S5710" s="1636"/>
      <c r="T5710" s="1636"/>
      <c r="U5710" s="1636"/>
      <c r="V5710" s="1636"/>
      <c r="W5710" s="1636"/>
      <c r="X5710" s="1636"/>
      <c r="Y5710" s="1636"/>
      <c r="Z5710" s="1636"/>
      <c r="AA5710" s="1636"/>
      <c r="AB5710" s="1636"/>
      <c r="AC5710" s="1636"/>
      <c r="AD5710" s="1636"/>
      <c r="AE5710" s="1636"/>
      <c r="AF5710" s="1636"/>
      <c r="AG5710" s="1636"/>
      <c r="AH5710" s="1636"/>
      <c r="AI5710" s="1636"/>
      <c r="AJ5710" s="1636"/>
      <c r="AK5710" s="1636"/>
      <c r="AL5710" s="1636"/>
      <c r="AM5710" s="1636"/>
      <c r="AN5710" s="1636"/>
      <c r="AO5710" s="1636"/>
      <c r="AP5710" s="1636"/>
      <c r="AQ5710" s="1636"/>
      <c r="AR5710" s="1636"/>
      <c r="AS5710" s="1636"/>
      <c r="AT5710" s="1636"/>
      <c r="AU5710" s="1636"/>
      <c r="AV5710" s="1636"/>
      <c r="AW5710" s="1636"/>
      <c r="AX5710" s="1636"/>
      <c r="AY5710" s="1636"/>
      <c r="AZ5710" s="1636"/>
      <c r="BA5710" s="1636"/>
      <c r="BB5710" s="1636"/>
    </row>
    <row r="5711" spans="1:54" s="1637" customFormat="1">
      <c r="A5711" s="1636"/>
      <c r="B5711" s="1636"/>
      <c r="C5711" s="1636"/>
      <c r="D5711" s="1636"/>
      <c r="E5711" s="1636"/>
      <c r="F5711" s="1636"/>
      <c r="G5711" s="1636"/>
      <c r="H5711" s="1636"/>
      <c r="I5711" s="1636"/>
      <c r="J5711" s="1636"/>
      <c r="K5711" s="1636"/>
      <c r="L5711" s="1636"/>
      <c r="M5711" s="1636"/>
      <c r="N5711" s="1636"/>
      <c r="O5711" s="1636"/>
      <c r="P5711" s="1636"/>
      <c r="Q5711" s="1636"/>
      <c r="R5711" s="1636"/>
      <c r="S5711" s="1636"/>
      <c r="T5711" s="1636"/>
      <c r="U5711" s="1636"/>
      <c r="V5711" s="1636"/>
      <c r="W5711" s="1636"/>
      <c r="X5711" s="1636"/>
      <c r="Y5711" s="1636"/>
      <c r="Z5711" s="1636"/>
      <c r="AA5711" s="1636"/>
      <c r="AB5711" s="1636"/>
      <c r="AC5711" s="1636"/>
      <c r="AD5711" s="1636"/>
      <c r="AE5711" s="1636"/>
      <c r="AF5711" s="1636"/>
      <c r="AG5711" s="1636"/>
      <c r="AH5711" s="1636"/>
      <c r="AI5711" s="1636"/>
      <c r="AJ5711" s="1636"/>
      <c r="AK5711" s="1636"/>
      <c r="AL5711" s="1636"/>
      <c r="AM5711" s="1636"/>
      <c r="AN5711" s="1636"/>
      <c r="AO5711" s="1636"/>
      <c r="AP5711" s="1636"/>
      <c r="AQ5711" s="1636"/>
      <c r="AR5711" s="1636"/>
      <c r="AS5711" s="1636"/>
      <c r="AT5711" s="1636"/>
      <c r="AU5711" s="1636"/>
      <c r="AV5711" s="1636"/>
      <c r="AW5711" s="1636"/>
      <c r="AX5711" s="1636"/>
      <c r="AY5711" s="1636"/>
      <c r="AZ5711" s="1636"/>
      <c r="BA5711" s="1636"/>
      <c r="BB5711" s="1636"/>
    </row>
    <row r="5712" spans="1:54" s="1637" customFormat="1">
      <c r="A5712" s="1636"/>
      <c r="B5712" s="1636"/>
      <c r="C5712" s="1636"/>
      <c r="D5712" s="1636"/>
      <c r="E5712" s="1636"/>
      <c r="F5712" s="1636"/>
      <c r="G5712" s="1636"/>
      <c r="H5712" s="1636"/>
      <c r="I5712" s="1636"/>
      <c r="J5712" s="1636"/>
      <c r="K5712" s="1636"/>
      <c r="L5712" s="1636"/>
      <c r="M5712" s="1636"/>
      <c r="N5712" s="1636"/>
      <c r="O5712" s="1636"/>
      <c r="P5712" s="1636"/>
      <c r="Q5712" s="1636"/>
      <c r="R5712" s="1636"/>
      <c r="S5712" s="1636"/>
      <c r="T5712" s="1636"/>
      <c r="U5712" s="1636"/>
      <c r="V5712" s="1636"/>
      <c r="W5712" s="1636"/>
      <c r="X5712" s="1636"/>
      <c r="Y5712" s="1636"/>
      <c r="Z5712" s="1636"/>
      <c r="AA5712" s="1636"/>
      <c r="AB5712" s="1636"/>
      <c r="AC5712" s="1636"/>
      <c r="AD5712" s="1636"/>
      <c r="AE5712" s="1636"/>
      <c r="AF5712" s="1636"/>
      <c r="AG5712" s="1636"/>
      <c r="AH5712" s="1636"/>
      <c r="AI5712" s="1636"/>
      <c r="AJ5712" s="1636"/>
      <c r="AK5712" s="1636"/>
      <c r="AL5712" s="1636"/>
      <c r="AM5712" s="1636"/>
      <c r="AN5712" s="1636"/>
      <c r="AO5712" s="1636"/>
      <c r="AP5712" s="1636"/>
      <c r="AQ5712" s="1636"/>
      <c r="AR5712" s="1636"/>
      <c r="AS5712" s="1636"/>
      <c r="AT5712" s="1636"/>
      <c r="AU5712" s="1636"/>
      <c r="AV5712" s="1636"/>
      <c r="AW5712" s="1636"/>
      <c r="AX5712" s="1636"/>
      <c r="AY5712" s="1636"/>
      <c r="AZ5712" s="1636"/>
      <c r="BA5712" s="1636"/>
      <c r="BB5712" s="1636"/>
    </row>
    <row r="5713" spans="1:54" s="1637" customFormat="1">
      <c r="A5713" s="1636"/>
      <c r="B5713" s="1636"/>
      <c r="C5713" s="1636"/>
      <c r="D5713" s="1636"/>
      <c r="E5713" s="1636"/>
      <c r="F5713" s="1636"/>
      <c r="G5713" s="1636"/>
      <c r="H5713" s="1636"/>
      <c r="I5713" s="1636"/>
      <c r="J5713" s="1636"/>
      <c r="K5713" s="1636"/>
      <c r="L5713" s="1636"/>
      <c r="M5713" s="1636"/>
      <c r="N5713" s="1636"/>
      <c r="O5713" s="1636"/>
      <c r="P5713" s="1636"/>
      <c r="Q5713" s="1636"/>
      <c r="R5713" s="1636"/>
      <c r="S5713" s="1636"/>
      <c r="T5713" s="1636"/>
      <c r="U5713" s="1636"/>
      <c r="V5713" s="1636"/>
      <c r="W5713" s="1636"/>
      <c r="X5713" s="1636"/>
      <c r="Y5713" s="1636"/>
      <c r="Z5713" s="1636"/>
      <c r="AA5713" s="1636"/>
      <c r="AB5713" s="1636"/>
      <c r="AC5713" s="1636"/>
      <c r="AD5713" s="1636"/>
      <c r="AE5713" s="1636"/>
      <c r="AF5713" s="1636"/>
      <c r="AG5713" s="1636"/>
      <c r="AH5713" s="1636"/>
      <c r="AI5713" s="1636"/>
      <c r="AJ5713" s="1636"/>
      <c r="AK5713" s="1636"/>
      <c r="AL5713" s="1636"/>
      <c r="AM5713" s="1636"/>
      <c r="AN5713" s="1636"/>
      <c r="AO5713" s="1636"/>
      <c r="AP5713" s="1636"/>
      <c r="AQ5713" s="1636"/>
      <c r="AR5713" s="1636"/>
      <c r="AS5713" s="1636"/>
      <c r="AT5713" s="1636"/>
      <c r="AU5713" s="1636"/>
      <c r="AV5713" s="1636"/>
      <c r="AW5713" s="1636"/>
      <c r="AX5713" s="1636"/>
      <c r="AY5713" s="1636"/>
      <c r="AZ5713" s="1636"/>
      <c r="BA5713" s="1636"/>
      <c r="BB5713" s="1636"/>
    </row>
    <row r="5714" spans="1:54" s="1637" customFormat="1">
      <c r="A5714" s="1636"/>
      <c r="B5714" s="1636"/>
      <c r="C5714" s="1636"/>
      <c r="D5714" s="1636"/>
      <c r="E5714" s="1636"/>
      <c r="F5714" s="1636"/>
      <c r="G5714" s="1636"/>
      <c r="H5714" s="1636"/>
      <c r="I5714" s="1636"/>
      <c r="J5714" s="1636"/>
      <c r="K5714" s="1636"/>
      <c r="L5714" s="1636"/>
      <c r="M5714" s="1636"/>
      <c r="N5714" s="1636"/>
      <c r="O5714" s="1636"/>
      <c r="P5714" s="1636"/>
      <c r="Q5714" s="1636"/>
      <c r="R5714" s="1636"/>
      <c r="S5714" s="1636"/>
      <c r="T5714" s="1636"/>
      <c r="U5714" s="1636"/>
      <c r="V5714" s="1636"/>
      <c r="W5714" s="1636"/>
      <c r="X5714" s="1636"/>
      <c r="Y5714" s="1636"/>
      <c r="Z5714" s="1636"/>
      <c r="AA5714" s="1636"/>
      <c r="AB5714" s="1636"/>
      <c r="AC5714" s="1636"/>
      <c r="AD5714" s="1636"/>
      <c r="AE5714" s="1636"/>
      <c r="AF5714" s="1636"/>
      <c r="AG5714" s="1636"/>
      <c r="AH5714" s="1636"/>
      <c r="AI5714" s="1636"/>
      <c r="AJ5714" s="1636"/>
      <c r="AK5714" s="1636"/>
      <c r="AL5714" s="1636"/>
      <c r="AM5714" s="1636"/>
      <c r="AN5714" s="1636"/>
      <c r="AO5714" s="1636"/>
      <c r="AP5714" s="1636"/>
      <c r="AQ5714" s="1636"/>
      <c r="AR5714" s="1636"/>
      <c r="AS5714" s="1636"/>
      <c r="AT5714" s="1636"/>
      <c r="AU5714" s="1636"/>
      <c r="AV5714" s="1636"/>
      <c r="AW5714" s="1636"/>
      <c r="AX5714" s="1636"/>
      <c r="AY5714" s="1636"/>
      <c r="AZ5714" s="1636"/>
      <c r="BA5714" s="1636"/>
      <c r="BB5714" s="1636"/>
    </row>
    <row r="5715" spans="1:54" s="1637" customFormat="1">
      <c r="A5715" s="1636"/>
      <c r="B5715" s="1636"/>
      <c r="C5715" s="1636"/>
      <c r="D5715" s="1636"/>
      <c r="E5715" s="1636"/>
      <c r="F5715" s="1636"/>
      <c r="G5715" s="1636"/>
      <c r="H5715" s="1636"/>
      <c r="I5715" s="1636"/>
      <c r="J5715" s="1636"/>
      <c r="K5715" s="1636"/>
      <c r="L5715" s="1636"/>
      <c r="M5715" s="1636"/>
      <c r="N5715" s="1636"/>
      <c r="O5715" s="1636"/>
      <c r="P5715" s="1636"/>
      <c r="Q5715" s="1636"/>
      <c r="R5715" s="1636"/>
      <c r="S5715" s="1636"/>
      <c r="T5715" s="1636"/>
      <c r="U5715" s="1636"/>
      <c r="V5715" s="1636"/>
      <c r="W5715" s="1636"/>
      <c r="X5715" s="1636"/>
      <c r="Y5715" s="1636"/>
      <c r="Z5715" s="1636"/>
      <c r="AA5715" s="1636"/>
      <c r="AB5715" s="1636"/>
      <c r="AC5715" s="1636"/>
      <c r="AD5715" s="1636"/>
      <c r="AE5715" s="1636"/>
      <c r="AF5715" s="1636"/>
      <c r="AG5715" s="1636"/>
      <c r="AH5715" s="1636"/>
      <c r="AI5715" s="1636"/>
      <c r="AJ5715" s="1636"/>
      <c r="AK5715" s="1636"/>
      <c r="AL5715" s="1636"/>
      <c r="AM5715" s="1636"/>
      <c r="AN5715" s="1636"/>
      <c r="AO5715" s="1636"/>
      <c r="AP5715" s="1636"/>
      <c r="AQ5715" s="1636"/>
      <c r="AR5715" s="1636"/>
      <c r="AS5715" s="1636"/>
      <c r="AT5715" s="1636"/>
      <c r="AU5715" s="1636"/>
      <c r="AV5715" s="1636"/>
      <c r="AW5715" s="1636"/>
      <c r="AX5715" s="1636"/>
      <c r="AY5715" s="1636"/>
      <c r="AZ5715" s="1636"/>
      <c r="BA5715" s="1636"/>
      <c r="BB5715" s="1636"/>
    </row>
    <row r="5716" spans="1:54" s="1637" customFormat="1">
      <c r="A5716" s="1636"/>
      <c r="B5716" s="1636"/>
      <c r="C5716" s="1636"/>
      <c r="D5716" s="1636"/>
      <c r="E5716" s="1636"/>
      <c r="F5716" s="1636"/>
      <c r="G5716" s="1636"/>
      <c r="H5716" s="1636"/>
      <c r="I5716" s="1636"/>
      <c r="J5716" s="1636"/>
      <c r="K5716" s="1636"/>
      <c r="L5716" s="1636"/>
      <c r="M5716" s="1636"/>
      <c r="N5716" s="1636"/>
      <c r="O5716" s="1636"/>
      <c r="P5716" s="1636"/>
      <c r="Q5716" s="1636"/>
      <c r="R5716" s="1636"/>
      <c r="S5716" s="1636"/>
      <c r="T5716" s="1636"/>
      <c r="U5716" s="1636"/>
      <c r="V5716" s="1636"/>
      <c r="W5716" s="1636"/>
      <c r="X5716" s="1636"/>
      <c r="Y5716" s="1636"/>
      <c r="Z5716" s="1636"/>
      <c r="AA5716" s="1636"/>
      <c r="AB5716" s="1636"/>
      <c r="AC5716" s="1636"/>
      <c r="AD5716" s="1636"/>
      <c r="AE5716" s="1636"/>
      <c r="AF5716" s="1636"/>
      <c r="AG5716" s="1636"/>
      <c r="AH5716" s="1636"/>
      <c r="AI5716" s="1636"/>
      <c r="AJ5716" s="1636"/>
      <c r="AK5716" s="1636"/>
      <c r="AL5716" s="1636"/>
      <c r="AM5716" s="1636"/>
      <c r="AN5716" s="1636"/>
      <c r="AO5716" s="1636"/>
      <c r="AP5716" s="1636"/>
      <c r="AQ5716" s="1636"/>
      <c r="AR5716" s="1636"/>
      <c r="AS5716" s="1636"/>
      <c r="AT5716" s="1636"/>
      <c r="AU5716" s="1636"/>
      <c r="AV5716" s="1636"/>
      <c r="AW5716" s="1636"/>
      <c r="AX5716" s="1636"/>
      <c r="AY5716" s="1636"/>
      <c r="AZ5716" s="1636"/>
      <c r="BA5716" s="1636"/>
      <c r="BB5716" s="1636"/>
    </row>
    <row r="5717" spans="1:54" s="1637" customFormat="1">
      <c r="A5717" s="1636"/>
      <c r="B5717" s="1636"/>
      <c r="C5717" s="1636"/>
      <c r="D5717" s="1636"/>
      <c r="E5717" s="1636"/>
      <c r="F5717" s="1636"/>
      <c r="G5717" s="1636"/>
      <c r="H5717" s="1636"/>
      <c r="I5717" s="1636"/>
      <c r="J5717" s="1636"/>
      <c r="K5717" s="1636"/>
      <c r="L5717" s="1636"/>
      <c r="M5717" s="1636"/>
      <c r="N5717" s="1636"/>
      <c r="O5717" s="1636"/>
      <c r="P5717" s="1636"/>
      <c r="Q5717" s="1636"/>
      <c r="R5717" s="1636"/>
      <c r="S5717" s="1636"/>
      <c r="T5717" s="1636"/>
      <c r="U5717" s="1636"/>
      <c r="V5717" s="1636"/>
      <c r="W5717" s="1636"/>
      <c r="X5717" s="1636"/>
      <c r="Y5717" s="1636"/>
      <c r="Z5717" s="1636"/>
      <c r="AA5717" s="1636"/>
      <c r="AB5717" s="1636"/>
      <c r="AC5717" s="1636"/>
      <c r="AD5717" s="1636"/>
      <c r="AE5717" s="1636"/>
      <c r="AF5717" s="1636"/>
      <c r="AG5717" s="1636"/>
      <c r="AH5717" s="1636"/>
      <c r="AI5717" s="1636"/>
      <c r="AJ5717" s="1636"/>
      <c r="AK5717" s="1636"/>
      <c r="AL5717" s="1636"/>
      <c r="AM5717" s="1636"/>
      <c r="AN5717" s="1636"/>
      <c r="AO5717" s="1636"/>
      <c r="AP5717" s="1636"/>
      <c r="AQ5717" s="1636"/>
      <c r="AR5717" s="1636"/>
      <c r="AS5717" s="1636"/>
      <c r="AT5717" s="1636"/>
      <c r="AU5717" s="1636"/>
      <c r="AV5717" s="1636"/>
      <c r="AW5717" s="1636"/>
      <c r="AX5717" s="1636"/>
      <c r="AY5717" s="1636"/>
      <c r="AZ5717" s="1636"/>
      <c r="BA5717" s="1636"/>
      <c r="BB5717" s="1636"/>
    </row>
    <row r="5718" spans="1:54" s="1637" customFormat="1">
      <c r="A5718" s="1636"/>
      <c r="B5718" s="1636"/>
      <c r="C5718" s="1636"/>
      <c r="D5718" s="1636"/>
      <c r="E5718" s="1636"/>
      <c r="F5718" s="1636"/>
      <c r="G5718" s="1636"/>
      <c r="H5718" s="1636"/>
      <c r="I5718" s="1636"/>
      <c r="J5718" s="1636"/>
      <c r="K5718" s="1636"/>
      <c r="L5718" s="1636"/>
      <c r="M5718" s="1636"/>
      <c r="N5718" s="1636"/>
      <c r="O5718" s="1636"/>
      <c r="P5718" s="1636"/>
      <c r="Q5718" s="1636"/>
      <c r="R5718" s="1636"/>
      <c r="S5718" s="1636"/>
      <c r="T5718" s="1636"/>
      <c r="U5718" s="1636"/>
      <c r="V5718" s="1636"/>
      <c r="W5718" s="1636"/>
      <c r="X5718" s="1636"/>
      <c r="Y5718" s="1636"/>
      <c r="Z5718" s="1636"/>
      <c r="AA5718" s="1636"/>
      <c r="AB5718" s="1636"/>
      <c r="AC5718" s="1636"/>
      <c r="AD5718" s="1636"/>
      <c r="AE5718" s="1636"/>
      <c r="AF5718" s="1636"/>
      <c r="AG5718" s="1636"/>
      <c r="AH5718" s="1636"/>
      <c r="AI5718" s="1636"/>
      <c r="AJ5718" s="1636"/>
      <c r="AK5718" s="1636"/>
      <c r="AL5718" s="1636"/>
      <c r="AM5718" s="1636"/>
      <c r="AN5718" s="1636"/>
      <c r="AO5718" s="1636"/>
      <c r="AP5718" s="1636"/>
      <c r="AQ5718" s="1636"/>
      <c r="AR5718" s="1636"/>
      <c r="AS5718" s="1636"/>
      <c r="AT5718" s="1636"/>
      <c r="AU5718" s="1636"/>
      <c r="AV5718" s="1636"/>
      <c r="AW5718" s="1636"/>
      <c r="AX5718" s="1636"/>
      <c r="AY5718" s="1636"/>
      <c r="AZ5718" s="1636"/>
      <c r="BA5718" s="1636"/>
      <c r="BB5718" s="1636"/>
    </row>
    <row r="5719" spans="1:54" s="1637" customFormat="1">
      <c r="A5719" s="1636"/>
      <c r="B5719" s="1636"/>
      <c r="C5719" s="1636"/>
      <c r="D5719" s="1636"/>
      <c r="E5719" s="1636"/>
      <c r="F5719" s="1636"/>
      <c r="G5719" s="1636"/>
      <c r="H5719" s="1636"/>
      <c r="I5719" s="1636"/>
      <c r="J5719" s="1636"/>
      <c r="K5719" s="1636"/>
      <c r="L5719" s="1636"/>
      <c r="M5719" s="1636"/>
      <c r="N5719" s="1636"/>
      <c r="O5719" s="1636"/>
      <c r="P5719" s="1636"/>
      <c r="Q5719" s="1636"/>
      <c r="R5719" s="1636"/>
      <c r="S5719" s="1636"/>
      <c r="T5719" s="1636"/>
      <c r="U5719" s="1636"/>
      <c r="V5719" s="1636"/>
      <c r="W5719" s="1636"/>
      <c r="X5719" s="1636"/>
      <c r="Y5719" s="1636"/>
      <c r="Z5719" s="1636"/>
      <c r="AA5719" s="1636"/>
      <c r="AB5719" s="1636"/>
      <c r="AC5719" s="1636"/>
      <c r="AD5719" s="1636"/>
      <c r="AE5719" s="1636"/>
      <c r="AF5719" s="1636"/>
      <c r="AG5719" s="1636"/>
      <c r="AH5719" s="1636"/>
      <c r="AI5719" s="1636"/>
      <c r="AJ5719" s="1636"/>
      <c r="AK5719" s="1636"/>
      <c r="AL5719" s="1636"/>
      <c r="AM5719" s="1636"/>
      <c r="AN5719" s="1636"/>
      <c r="AO5719" s="1636"/>
      <c r="AP5719" s="1636"/>
      <c r="AQ5719" s="1636"/>
      <c r="AR5719" s="1636"/>
      <c r="AS5719" s="1636"/>
      <c r="AT5719" s="1636"/>
      <c r="AU5719" s="1636"/>
      <c r="AV5719" s="1636"/>
      <c r="AW5719" s="1636"/>
      <c r="AX5719" s="1636"/>
      <c r="AY5719" s="1636"/>
      <c r="AZ5719" s="1636"/>
      <c r="BA5719" s="1636"/>
      <c r="BB5719" s="1636"/>
    </row>
    <row r="5720" spans="1:54" s="1637" customFormat="1">
      <c r="A5720" s="1636"/>
      <c r="B5720" s="1636"/>
      <c r="C5720" s="1636"/>
      <c r="D5720" s="1636"/>
      <c r="E5720" s="1636"/>
      <c r="F5720" s="1636"/>
      <c r="G5720" s="1636"/>
      <c r="H5720" s="1636"/>
      <c r="I5720" s="1636"/>
      <c r="J5720" s="1636"/>
      <c r="K5720" s="1636"/>
      <c r="L5720" s="1636"/>
      <c r="M5720" s="1636"/>
      <c r="N5720" s="1636"/>
      <c r="O5720" s="1636"/>
      <c r="P5720" s="1636"/>
      <c r="Q5720" s="1636"/>
      <c r="R5720" s="1636"/>
      <c r="S5720" s="1636"/>
      <c r="T5720" s="1636"/>
      <c r="U5720" s="1636"/>
      <c r="V5720" s="1636"/>
      <c r="W5720" s="1636"/>
      <c r="X5720" s="1636"/>
      <c r="Y5720" s="1636"/>
      <c r="Z5720" s="1636"/>
      <c r="AA5720" s="1636"/>
      <c r="AB5720" s="1636"/>
      <c r="AC5720" s="1636"/>
      <c r="AD5720" s="1636"/>
      <c r="AE5720" s="1636"/>
      <c r="AF5720" s="1636"/>
      <c r="AG5720" s="1636"/>
      <c r="AH5720" s="1636"/>
      <c r="AI5720" s="1636"/>
      <c r="AJ5720" s="1636"/>
      <c r="AK5720" s="1636"/>
      <c r="AL5720" s="1636"/>
      <c r="AM5720" s="1636"/>
      <c r="AN5720" s="1636"/>
      <c r="AO5720" s="1636"/>
      <c r="AP5720" s="1636"/>
      <c r="AQ5720" s="1636"/>
      <c r="AR5720" s="1636"/>
      <c r="AS5720" s="1636"/>
      <c r="AT5720" s="1636"/>
      <c r="AU5720" s="1636"/>
      <c r="AV5720" s="1636"/>
      <c r="AW5720" s="1636"/>
      <c r="AX5720" s="1636"/>
      <c r="AY5720" s="1636"/>
      <c r="AZ5720" s="1636"/>
      <c r="BA5720" s="1636"/>
      <c r="BB5720" s="1636"/>
    </row>
    <row r="5721" spans="1:54" s="1637" customFormat="1">
      <c r="A5721" s="1636"/>
      <c r="B5721" s="1636"/>
      <c r="C5721" s="1636"/>
      <c r="D5721" s="1636"/>
      <c r="E5721" s="1636"/>
      <c r="F5721" s="1636"/>
      <c r="G5721" s="1636"/>
      <c r="H5721" s="1636"/>
      <c r="I5721" s="1636"/>
      <c r="J5721" s="1636"/>
      <c r="K5721" s="1636"/>
      <c r="L5721" s="1636"/>
      <c r="M5721" s="1636"/>
      <c r="N5721" s="1636"/>
      <c r="O5721" s="1636"/>
      <c r="P5721" s="1636"/>
      <c r="Q5721" s="1636"/>
      <c r="R5721" s="1636"/>
      <c r="S5721" s="1636"/>
      <c r="T5721" s="1636"/>
      <c r="U5721" s="1636"/>
      <c r="V5721" s="1636"/>
      <c r="W5721" s="1636"/>
      <c r="X5721" s="1636"/>
      <c r="Y5721" s="1636"/>
      <c r="Z5721" s="1636"/>
      <c r="AA5721" s="1636"/>
      <c r="AB5721" s="1636"/>
      <c r="AC5721" s="1636"/>
      <c r="AD5721" s="1636"/>
      <c r="AE5721" s="1636"/>
      <c r="AF5721" s="1636"/>
      <c r="AG5721" s="1636"/>
      <c r="AH5721" s="1636"/>
      <c r="AI5721" s="1636"/>
      <c r="AJ5721" s="1636"/>
      <c r="AK5721" s="1636"/>
      <c r="AL5721" s="1636"/>
      <c r="AM5721" s="1636"/>
      <c r="AN5721" s="1636"/>
      <c r="AO5721" s="1636"/>
      <c r="AP5721" s="1636"/>
      <c r="AQ5721" s="1636"/>
      <c r="AR5721" s="1636"/>
      <c r="AS5721" s="1636"/>
      <c r="AT5721" s="1636"/>
      <c r="AU5721" s="1636"/>
      <c r="AV5721" s="1636"/>
      <c r="AW5721" s="1636"/>
      <c r="AX5721" s="1636"/>
      <c r="AY5721" s="1636"/>
      <c r="AZ5721" s="1636"/>
      <c r="BA5721" s="1636"/>
      <c r="BB5721" s="1636"/>
    </row>
    <row r="5722" spans="1:54" s="1637" customFormat="1">
      <c r="A5722" s="1636"/>
      <c r="B5722" s="1636"/>
      <c r="C5722" s="1636"/>
      <c r="D5722" s="1636"/>
      <c r="E5722" s="1636"/>
      <c r="F5722" s="1636"/>
      <c r="G5722" s="1636"/>
      <c r="H5722" s="1636"/>
      <c r="I5722" s="1636"/>
      <c r="J5722" s="1636"/>
      <c r="K5722" s="1636"/>
      <c r="L5722" s="1636"/>
      <c r="M5722" s="1636"/>
      <c r="N5722" s="1636"/>
      <c r="O5722" s="1636"/>
      <c r="P5722" s="1636"/>
      <c r="Q5722" s="1636"/>
      <c r="R5722" s="1636"/>
      <c r="S5722" s="1636"/>
      <c r="T5722" s="1636"/>
      <c r="U5722" s="1636"/>
      <c r="V5722" s="1636"/>
      <c r="W5722" s="1636"/>
      <c r="X5722" s="1636"/>
      <c r="Y5722" s="1636"/>
      <c r="Z5722" s="1636"/>
      <c r="AA5722" s="1636"/>
      <c r="AB5722" s="1636"/>
      <c r="AC5722" s="1636"/>
      <c r="AD5722" s="1636"/>
      <c r="AE5722" s="1636"/>
      <c r="AF5722" s="1636"/>
      <c r="AG5722" s="1636"/>
      <c r="AH5722" s="1636"/>
      <c r="AI5722" s="1636"/>
      <c r="AJ5722" s="1636"/>
      <c r="AK5722" s="1636"/>
      <c r="AL5722" s="1636"/>
      <c r="AM5722" s="1636"/>
      <c r="AN5722" s="1636"/>
      <c r="AO5722" s="1636"/>
      <c r="AP5722" s="1636"/>
      <c r="AQ5722" s="1636"/>
      <c r="AR5722" s="1636"/>
      <c r="AS5722" s="1636"/>
      <c r="AT5722" s="1636"/>
      <c r="AU5722" s="1636"/>
      <c r="AV5722" s="1636"/>
      <c r="AW5722" s="1636"/>
      <c r="AX5722" s="1636"/>
      <c r="AY5722" s="1636"/>
      <c r="AZ5722" s="1636"/>
      <c r="BA5722" s="1636"/>
      <c r="BB5722" s="1636"/>
    </row>
    <row r="5723" spans="1:54" s="1637" customFormat="1">
      <c r="A5723" s="1636"/>
      <c r="B5723" s="1636"/>
      <c r="C5723" s="1636"/>
      <c r="D5723" s="1636"/>
      <c r="E5723" s="1636"/>
      <c r="F5723" s="1636"/>
      <c r="G5723" s="1636"/>
      <c r="H5723" s="1636"/>
      <c r="I5723" s="1636"/>
      <c r="J5723" s="1636"/>
      <c r="K5723" s="1636"/>
      <c r="L5723" s="1636"/>
      <c r="M5723" s="1636"/>
      <c r="N5723" s="1636"/>
      <c r="O5723" s="1636"/>
      <c r="P5723" s="1636"/>
      <c r="Q5723" s="1636"/>
      <c r="R5723" s="1636"/>
      <c r="S5723" s="1636"/>
      <c r="T5723" s="1636"/>
      <c r="U5723" s="1636"/>
      <c r="V5723" s="1636"/>
      <c r="W5723" s="1636"/>
      <c r="X5723" s="1636"/>
      <c r="Y5723" s="1636"/>
      <c r="Z5723" s="1636"/>
      <c r="AA5723" s="1636"/>
      <c r="AB5723" s="1636"/>
      <c r="AC5723" s="1636"/>
      <c r="AD5723" s="1636"/>
      <c r="AE5723" s="1636"/>
      <c r="AF5723" s="1636"/>
      <c r="AG5723" s="1636"/>
      <c r="AH5723" s="1636"/>
      <c r="AI5723" s="1636"/>
      <c r="AJ5723" s="1636"/>
      <c r="AK5723" s="1636"/>
      <c r="AL5723" s="1636"/>
      <c r="AM5723" s="1636"/>
      <c r="AN5723" s="1636"/>
      <c r="AO5723" s="1636"/>
      <c r="AP5723" s="1636"/>
      <c r="AQ5723" s="1636"/>
      <c r="AR5723" s="1636"/>
      <c r="AS5723" s="1636"/>
      <c r="AT5723" s="1636"/>
      <c r="AU5723" s="1636"/>
      <c r="AV5723" s="1636"/>
      <c r="AW5723" s="1636"/>
      <c r="AX5723" s="1636"/>
      <c r="AY5723" s="1636"/>
      <c r="AZ5723" s="1636"/>
      <c r="BA5723" s="1636"/>
      <c r="BB5723" s="1636"/>
    </row>
    <row r="5724" spans="1:54" s="1637" customFormat="1">
      <c r="A5724" s="1636"/>
      <c r="B5724" s="1636"/>
      <c r="C5724" s="1636"/>
      <c r="D5724" s="1636"/>
      <c r="E5724" s="1636"/>
      <c r="F5724" s="1636"/>
      <c r="G5724" s="1636"/>
      <c r="H5724" s="1636"/>
      <c r="I5724" s="1636"/>
      <c r="J5724" s="1636"/>
      <c r="K5724" s="1636"/>
      <c r="L5724" s="1636"/>
      <c r="M5724" s="1636"/>
      <c r="N5724" s="1636"/>
      <c r="O5724" s="1636"/>
      <c r="P5724" s="1636"/>
      <c r="Q5724" s="1636"/>
      <c r="R5724" s="1636"/>
      <c r="S5724" s="1636"/>
      <c r="T5724" s="1636"/>
      <c r="U5724" s="1636"/>
      <c r="V5724" s="1636"/>
      <c r="W5724" s="1636"/>
      <c r="X5724" s="1636"/>
      <c r="Y5724" s="1636"/>
      <c r="Z5724" s="1636"/>
      <c r="AA5724" s="1636"/>
      <c r="AB5724" s="1636"/>
      <c r="AC5724" s="1636"/>
      <c r="AD5724" s="1636"/>
      <c r="AE5724" s="1636"/>
      <c r="AF5724" s="1636"/>
      <c r="AG5724" s="1636"/>
      <c r="AH5724" s="1636"/>
      <c r="AI5724" s="1636"/>
      <c r="AJ5724" s="1636"/>
      <c r="AK5724" s="1636"/>
      <c r="AL5724" s="1636"/>
      <c r="AM5724" s="1636"/>
      <c r="AN5724" s="1636"/>
      <c r="AO5724" s="1636"/>
      <c r="AP5724" s="1636"/>
      <c r="AQ5724" s="1636"/>
      <c r="AR5724" s="1636"/>
      <c r="AS5724" s="1636"/>
      <c r="AT5724" s="1636"/>
      <c r="AU5724" s="1636"/>
      <c r="AV5724" s="1636"/>
      <c r="AW5724" s="1636"/>
      <c r="AX5724" s="1636"/>
      <c r="AY5724" s="1636"/>
      <c r="AZ5724" s="1636"/>
      <c r="BA5724" s="1636"/>
      <c r="BB5724" s="1636"/>
    </row>
    <row r="5725" spans="1:54" s="1637" customFormat="1">
      <c r="A5725" s="1636"/>
      <c r="B5725" s="1636"/>
      <c r="C5725" s="1636"/>
      <c r="D5725" s="1636"/>
      <c r="E5725" s="1636"/>
      <c r="F5725" s="1636"/>
      <c r="G5725" s="1636"/>
      <c r="H5725" s="1636"/>
      <c r="I5725" s="1636"/>
      <c r="J5725" s="1636"/>
      <c r="K5725" s="1636"/>
      <c r="L5725" s="1636"/>
      <c r="M5725" s="1636"/>
      <c r="N5725" s="1636"/>
      <c r="O5725" s="1636"/>
      <c r="P5725" s="1636"/>
      <c r="Q5725" s="1636"/>
      <c r="R5725" s="1636"/>
      <c r="S5725" s="1636"/>
      <c r="T5725" s="1636"/>
      <c r="U5725" s="1636"/>
      <c r="V5725" s="1636"/>
      <c r="W5725" s="1636"/>
      <c r="X5725" s="1636"/>
      <c r="Y5725" s="1636"/>
      <c r="Z5725" s="1636"/>
      <c r="AA5725" s="1636"/>
      <c r="AB5725" s="1636"/>
      <c r="AC5725" s="1636"/>
      <c r="AD5725" s="1636"/>
      <c r="AE5725" s="1636"/>
      <c r="AF5725" s="1636"/>
      <c r="AG5725" s="1636"/>
      <c r="AH5725" s="1636"/>
      <c r="AI5725" s="1636"/>
      <c r="AJ5725" s="1636"/>
      <c r="AK5725" s="1636"/>
      <c r="AL5725" s="1636"/>
      <c r="AM5725" s="1636"/>
      <c r="AN5725" s="1636"/>
      <c r="AO5725" s="1636"/>
      <c r="AP5725" s="1636"/>
      <c r="AQ5725" s="1636"/>
      <c r="AR5725" s="1636"/>
      <c r="AS5725" s="1636"/>
      <c r="AT5725" s="1636"/>
      <c r="AU5725" s="1636"/>
      <c r="AV5725" s="1636"/>
      <c r="AW5725" s="1636"/>
      <c r="AX5725" s="1636"/>
      <c r="AY5725" s="1636"/>
      <c r="AZ5725" s="1636"/>
      <c r="BA5725" s="1636"/>
      <c r="BB5725" s="1636"/>
    </row>
    <row r="5726" spans="1:54" s="1637" customFormat="1">
      <c r="A5726" s="1636"/>
      <c r="B5726" s="1636"/>
      <c r="C5726" s="1636"/>
      <c r="D5726" s="1636"/>
      <c r="E5726" s="1636"/>
      <c r="F5726" s="1636"/>
      <c r="G5726" s="1636"/>
      <c r="H5726" s="1636"/>
      <c r="I5726" s="1636"/>
      <c r="J5726" s="1636"/>
      <c r="K5726" s="1636"/>
      <c r="L5726" s="1636"/>
      <c r="M5726" s="1636"/>
      <c r="N5726" s="1636"/>
      <c r="O5726" s="1636"/>
      <c r="P5726" s="1636"/>
      <c r="Q5726" s="1636"/>
      <c r="R5726" s="1636"/>
      <c r="S5726" s="1636"/>
      <c r="T5726" s="1636"/>
      <c r="U5726" s="1636"/>
      <c r="V5726" s="1636"/>
      <c r="W5726" s="1636"/>
      <c r="X5726" s="1636"/>
      <c r="Y5726" s="1636"/>
      <c r="Z5726" s="1636"/>
      <c r="AA5726" s="1636"/>
      <c r="AB5726" s="1636"/>
      <c r="AC5726" s="1636"/>
      <c r="AD5726" s="1636"/>
      <c r="AE5726" s="1636"/>
      <c r="AF5726" s="1636"/>
      <c r="AG5726" s="1636"/>
      <c r="AH5726" s="1636"/>
      <c r="AI5726" s="1636"/>
      <c r="AJ5726" s="1636"/>
      <c r="AK5726" s="1636"/>
      <c r="AL5726" s="1636"/>
      <c r="AM5726" s="1636"/>
      <c r="AN5726" s="1636"/>
      <c r="AO5726" s="1636"/>
      <c r="AP5726" s="1636"/>
      <c r="AQ5726" s="1636"/>
      <c r="AR5726" s="1636"/>
      <c r="AS5726" s="1636"/>
      <c r="AT5726" s="1636"/>
      <c r="AU5726" s="1636"/>
      <c r="AV5726" s="1636"/>
      <c r="AW5726" s="1636"/>
      <c r="AX5726" s="1636"/>
      <c r="AY5726" s="1636"/>
      <c r="AZ5726" s="1636"/>
      <c r="BA5726" s="1636"/>
      <c r="BB5726" s="1636"/>
    </row>
    <row r="5727" spans="1:54" s="1637" customFormat="1">
      <c r="A5727" s="1636"/>
      <c r="B5727" s="1636"/>
      <c r="C5727" s="1636"/>
      <c r="D5727" s="1636"/>
      <c r="E5727" s="1636"/>
      <c r="F5727" s="1636"/>
      <c r="G5727" s="1636"/>
      <c r="H5727" s="1636"/>
      <c r="I5727" s="1636"/>
      <c r="J5727" s="1636"/>
      <c r="K5727" s="1636"/>
      <c r="L5727" s="1636"/>
      <c r="M5727" s="1636"/>
      <c r="N5727" s="1636"/>
      <c r="O5727" s="1636"/>
      <c r="P5727" s="1636"/>
      <c r="Q5727" s="1636"/>
      <c r="R5727" s="1636"/>
      <c r="S5727" s="1636"/>
      <c r="T5727" s="1636"/>
      <c r="U5727" s="1636"/>
      <c r="V5727" s="1636"/>
      <c r="W5727" s="1636"/>
      <c r="X5727" s="1636"/>
      <c r="Y5727" s="1636"/>
      <c r="Z5727" s="1636"/>
      <c r="AA5727" s="1636"/>
      <c r="AB5727" s="1636"/>
      <c r="AC5727" s="1636"/>
      <c r="AD5727" s="1636"/>
      <c r="AE5727" s="1636"/>
      <c r="AF5727" s="1636"/>
      <c r="AG5727" s="1636"/>
      <c r="AH5727" s="1636"/>
      <c r="AI5727" s="1636"/>
      <c r="AJ5727" s="1636"/>
      <c r="AK5727" s="1636"/>
      <c r="AL5727" s="1636"/>
      <c r="AM5727" s="1636"/>
      <c r="AN5727" s="1636"/>
      <c r="AO5727" s="1636"/>
      <c r="AP5727" s="1636"/>
      <c r="AQ5727" s="1636"/>
      <c r="AR5727" s="1636"/>
      <c r="AS5727" s="1636"/>
      <c r="AT5727" s="1636"/>
      <c r="AU5727" s="1636"/>
      <c r="AV5727" s="1636"/>
      <c r="AW5727" s="1636"/>
      <c r="AX5727" s="1636"/>
      <c r="AY5727" s="1636"/>
      <c r="AZ5727" s="1636"/>
      <c r="BA5727" s="1636"/>
      <c r="BB5727" s="1636"/>
    </row>
    <row r="5728" spans="1:54" s="1637" customFormat="1">
      <c r="A5728" s="1636"/>
      <c r="B5728" s="1636"/>
      <c r="C5728" s="1636"/>
      <c r="D5728" s="1636"/>
      <c r="E5728" s="1636"/>
      <c r="F5728" s="1636"/>
      <c r="G5728" s="1636"/>
      <c r="H5728" s="1636"/>
      <c r="I5728" s="1636"/>
      <c r="J5728" s="1636"/>
      <c r="K5728" s="1636"/>
      <c r="L5728" s="1636"/>
      <c r="M5728" s="1636"/>
      <c r="N5728" s="1636"/>
      <c r="O5728" s="1636"/>
      <c r="P5728" s="1636"/>
      <c r="Q5728" s="1636"/>
      <c r="R5728" s="1636"/>
      <c r="S5728" s="1636"/>
      <c r="T5728" s="1636"/>
      <c r="U5728" s="1636"/>
      <c r="V5728" s="1636"/>
      <c r="W5728" s="1636"/>
      <c r="X5728" s="1636"/>
      <c r="Y5728" s="1636"/>
      <c r="Z5728" s="1636"/>
      <c r="AA5728" s="1636"/>
      <c r="AB5728" s="1636"/>
      <c r="AC5728" s="1636"/>
      <c r="AD5728" s="1636"/>
      <c r="AE5728" s="1636"/>
      <c r="AF5728" s="1636"/>
      <c r="AG5728" s="1636"/>
      <c r="AH5728" s="1636"/>
      <c r="AI5728" s="1636"/>
      <c r="AJ5728" s="1636"/>
      <c r="AK5728" s="1636"/>
      <c r="AL5728" s="1636"/>
      <c r="AM5728" s="1636"/>
      <c r="AN5728" s="1636"/>
      <c r="AO5728" s="1636"/>
      <c r="AP5728" s="1636"/>
      <c r="AQ5728" s="1636"/>
      <c r="AR5728" s="1636"/>
      <c r="AS5728" s="1636"/>
      <c r="AT5728" s="1636"/>
      <c r="AU5728" s="1636"/>
      <c r="AV5728" s="1636"/>
      <c r="AW5728" s="1636"/>
      <c r="AX5728" s="1636"/>
      <c r="AY5728" s="1636"/>
      <c r="AZ5728" s="1636"/>
      <c r="BA5728" s="1636"/>
      <c r="BB5728" s="1636"/>
    </row>
    <row r="5729" spans="1:54" s="1637" customFormat="1">
      <c r="A5729" s="1636"/>
      <c r="B5729" s="1636"/>
      <c r="C5729" s="1636"/>
      <c r="D5729" s="1636"/>
      <c r="E5729" s="1636"/>
      <c r="F5729" s="1636"/>
      <c r="G5729" s="1636"/>
      <c r="H5729" s="1636"/>
      <c r="I5729" s="1636"/>
      <c r="J5729" s="1636"/>
      <c r="K5729" s="1636"/>
      <c r="L5729" s="1636"/>
      <c r="M5729" s="1636"/>
      <c r="N5729" s="1636"/>
      <c r="O5729" s="1636"/>
      <c r="P5729" s="1636"/>
      <c r="Q5729" s="1636"/>
      <c r="R5729" s="1636"/>
      <c r="S5729" s="1636"/>
      <c r="T5729" s="1636"/>
      <c r="U5729" s="1636"/>
      <c r="V5729" s="1636"/>
      <c r="W5729" s="1636"/>
      <c r="X5729" s="1636"/>
      <c r="Y5729" s="1636"/>
      <c r="Z5729" s="1636"/>
      <c r="AA5729" s="1636"/>
      <c r="AB5729" s="1636"/>
      <c r="AC5729" s="1636"/>
      <c r="AD5729" s="1636"/>
      <c r="AE5729" s="1636"/>
      <c r="AF5729" s="1636"/>
      <c r="AG5729" s="1636"/>
      <c r="AH5729" s="1636"/>
      <c r="AI5729" s="1636"/>
      <c r="AJ5729" s="1636"/>
      <c r="AK5729" s="1636"/>
      <c r="AL5729" s="1636"/>
      <c r="AM5729" s="1636"/>
      <c r="AN5729" s="1636"/>
      <c r="AO5729" s="1636"/>
      <c r="AP5729" s="1636"/>
      <c r="AQ5729" s="1636"/>
      <c r="AR5729" s="1636"/>
      <c r="AS5729" s="1636"/>
      <c r="AT5729" s="1636"/>
      <c r="AU5729" s="1636"/>
      <c r="AV5729" s="1636"/>
      <c r="AW5729" s="1636"/>
      <c r="AX5729" s="1636"/>
      <c r="AY5729" s="1636"/>
      <c r="AZ5729" s="1636"/>
      <c r="BA5729" s="1636"/>
      <c r="BB5729" s="1636"/>
    </row>
    <row r="5730" spans="1:54" s="1637" customFormat="1">
      <c r="A5730" s="1636"/>
      <c r="B5730" s="1636"/>
      <c r="C5730" s="1636"/>
      <c r="D5730" s="1636"/>
      <c r="E5730" s="1636"/>
      <c r="F5730" s="1636"/>
      <c r="G5730" s="1636"/>
      <c r="H5730" s="1636"/>
      <c r="I5730" s="1636"/>
      <c r="J5730" s="1636"/>
      <c r="K5730" s="1636"/>
      <c r="L5730" s="1636"/>
      <c r="M5730" s="1636"/>
      <c r="N5730" s="1636"/>
      <c r="O5730" s="1636"/>
      <c r="P5730" s="1636"/>
      <c r="Q5730" s="1636"/>
      <c r="R5730" s="1636"/>
      <c r="S5730" s="1636"/>
      <c r="T5730" s="1636"/>
      <c r="U5730" s="1636"/>
      <c r="V5730" s="1636"/>
      <c r="W5730" s="1636"/>
      <c r="X5730" s="1636"/>
      <c r="Y5730" s="1636"/>
      <c r="Z5730" s="1636"/>
      <c r="AA5730" s="1636"/>
      <c r="AB5730" s="1636"/>
      <c r="AC5730" s="1636"/>
      <c r="AD5730" s="1636"/>
      <c r="AE5730" s="1636"/>
      <c r="AF5730" s="1636"/>
      <c r="AG5730" s="1636"/>
      <c r="AH5730" s="1636"/>
      <c r="AI5730" s="1636"/>
      <c r="AJ5730" s="1636"/>
      <c r="AK5730" s="1636"/>
      <c r="AL5730" s="1636"/>
      <c r="AM5730" s="1636"/>
      <c r="AN5730" s="1636"/>
      <c r="AO5730" s="1636"/>
      <c r="AP5730" s="1636"/>
      <c r="AQ5730" s="1636"/>
      <c r="AR5730" s="1636"/>
      <c r="AS5730" s="1636"/>
      <c r="AT5730" s="1636"/>
      <c r="AU5730" s="1636"/>
      <c r="AV5730" s="1636"/>
      <c r="AW5730" s="1636"/>
      <c r="AX5730" s="1636"/>
      <c r="AY5730" s="1636"/>
      <c r="AZ5730" s="1636"/>
      <c r="BA5730" s="1636"/>
      <c r="BB5730" s="1636"/>
    </row>
    <row r="5731" spans="1:54" s="1637" customFormat="1">
      <c r="A5731" s="1636"/>
      <c r="B5731" s="1636"/>
      <c r="C5731" s="1636"/>
      <c r="D5731" s="1636"/>
      <c r="E5731" s="1636"/>
      <c r="F5731" s="1636"/>
      <c r="G5731" s="1636"/>
      <c r="H5731" s="1636"/>
      <c r="I5731" s="1636"/>
      <c r="J5731" s="1636"/>
      <c r="K5731" s="1636"/>
      <c r="L5731" s="1636"/>
      <c r="M5731" s="1636"/>
      <c r="N5731" s="1636"/>
      <c r="O5731" s="1636"/>
      <c r="P5731" s="1636"/>
      <c r="Q5731" s="1636"/>
      <c r="R5731" s="1636"/>
      <c r="S5731" s="1636"/>
      <c r="T5731" s="1636"/>
      <c r="U5731" s="1636"/>
      <c r="V5731" s="1636"/>
      <c r="W5731" s="1636"/>
      <c r="X5731" s="1636"/>
      <c r="Y5731" s="1636"/>
      <c r="Z5731" s="1636"/>
      <c r="AA5731" s="1636"/>
      <c r="AB5731" s="1636"/>
      <c r="AC5731" s="1636"/>
      <c r="AD5731" s="1636"/>
      <c r="AE5731" s="1636"/>
      <c r="AF5731" s="1636"/>
      <c r="AG5731" s="1636"/>
      <c r="AH5731" s="1636"/>
      <c r="AI5731" s="1636"/>
      <c r="AJ5731" s="1636"/>
      <c r="AK5731" s="1636"/>
      <c r="AL5731" s="1636"/>
      <c r="AM5731" s="1636"/>
      <c r="AN5731" s="1636"/>
      <c r="AO5731" s="1636"/>
      <c r="AP5731" s="1636"/>
      <c r="AQ5731" s="1636"/>
      <c r="AR5731" s="1636"/>
      <c r="AS5731" s="1636"/>
      <c r="AT5731" s="1636"/>
      <c r="AU5731" s="1636"/>
      <c r="AV5731" s="1636"/>
      <c r="AW5731" s="1636"/>
      <c r="AX5731" s="1636"/>
      <c r="AY5731" s="1636"/>
      <c r="AZ5731" s="1636"/>
      <c r="BA5731" s="1636"/>
      <c r="BB5731" s="1636"/>
    </row>
    <row r="5732" spans="1:54" s="1637" customFormat="1">
      <c r="A5732" s="1636"/>
      <c r="B5732" s="1636"/>
      <c r="C5732" s="1636"/>
      <c r="D5732" s="1636"/>
      <c r="E5732" s="1636"/>
      <c r="F5732" s="1636"/>
      <c r="G5732" s="1636"/>
      <c r="H5732" s="1636"/>
      <c r="I5732" s="1636"/>
      <c r="J5732" s="1636"/>
      <c r="K5732" s="1636"/>
      <c r="L5732" s="1636"/>
      <c r="M5732" s="1636"/>
      <c r="N5732" s="1636"/>
      <c r="O5732" s="1636"/>
      <c r="P5732" s="1636"/>
      <c r="Q5732" s="1636"/>
      <c r="R5732" s="1636"/>
      <c r="S5732" s="1636"/>
      <c r="T5732" s="1636"/>
      <c r="U5732" s="1636"/>
      <c r="V5732" s="1636"/>
      <c r="W5732" s="1636"/>
      <c r="X5732" s="1636"/>
      <c r="Y5732" s="1636"/>
      <c r="Z5732" s="1636"/>
      <c r="AA5732" s="1636"/>
      <c r="AB5732" s="1636"/>
      <c r="AC5732" s="1636"/>
      <c r="AD5732" s="1636"/>
      <c r="AE5732" s="1636"/>
      <c r="AF5732" s="1636"/>
      <c r="AG5732" s="1636"/>
      <c r="AH5732" s="1636"/>
      <c r="AI5732" s="1636"/>
      <c r="AJ5732" s="1636"/>
      <c r="AK5732" s="1636"/>
      <c r="AL5732" s="1636"/>
      <c r="AM5732" s="1636"/>
      <c r="AN5732" s="1636"/>
      <c r="AO5732" s="1636"/>
      <c r="AP5732" s="1636"/>
      <c r="AQ5732" s="1636"/>
      <c r="AR5732" s="1636"/>
      <c r="AS5732" s="1636"/>
      <c r="AT5732" s="1636"/>
      <c r="AU5732" s="1636"/>
      <c r="AV5732" s="1636"/>
      <c r="AW5732" s="1636"/>
      <c r="AX5732" s="1636"/>
      <c r="AY5732" s="1636"/>
      <c r="AZ5732" s="1636"/>
      <c r="BA5732" s="1636"/>
      <c r="BB5732" s="1636"/>
    </row>
    <row r="5733" spans="1:54" s="1637" customFormat="1">
      <c r="A5733" s="1636"/>
      <c r="B5733" s="1636"/>
      <c r="C5733" s="1636"/>
      <c r="D5733" s="1636"/>
      <c r="E5733" s="1636"/>
      <c r="F5733" s="1636"/>
      <c r="G5733" s="1636"/>
      <c r="H5733" s="1636"/>
      <c r="I5733" s="1636"/>
      <c r="J5733" s="1636"/>
      <c r="K5733" s="1636"/>
      <c r="L5733" s="1636"/>
      <c r="M5733" s="1636"/>
      <c r="N5733" s="1636"/>
      <c r="O5733" s="1636"/>
      <c r="P5733" s="1636"/>
      <c r="Q5733" s="1636"/>
      <c r="R5733" s="1636"/>
      <c r="S5733" s="1636"/>
      <c r="T5733" s="1636"/>
      <c r="U5733" s="1636"/>
      <c r="V5733" s="1636"/>
      <c r="W5733" s="1636"/>
      <c r="X5733" s="1636"/>
      <c r="Y5733" s="1636"/>
      <c r="Z5733" s="1636"/>
      <c r="AA5733" s="1636"/>
      <c r="AB5733" s="1636"/>
      <c r="AC5733" s="1636"/>
      <c r="AD5733" s="1636"/>
      <c r="AE5733" s="1636"/>
      <c r="AF5733" s="1636"/>
      <c r="AG5733" s="1636"/>
      <c r="AH5733" s="1636"/>
      <c r="AI5733" s="1636"/>
      <c r="AJ5733" s="1636"/>
      <c r="AK5733" s="1636"/>
      <c r="AL5733" s="1636"/>
      <c r="AM5733" s="1636"/>
      <c r="AN5733" s="1636"/>
      <c r="AO5733" s="1636"/>
      <c r="AP5733" s="1636"/>
      <c r="AQ5733" s="1636"/>
      <c r="AR5733" s="1636"/>
      <c r="AS5733" s="1636"/>
      <c r="AT5733" s="1636"/>
      <c r="AU5733" s="1636"/>
      <c r="AV5733" s="1636"/>
      <c r="AW5733" s="1636"/>
      <c r="AX5733" s="1636"/>
      <c r="AY5733" s="1636"/>
      <c r="AZ5733" s="1636"/>
      <c r="BA5733" s="1636"/>
      <c r="BB5733" s="1636"/>
    </row>
    <row r="5734" spans="1:54" s="1637" customFormat="1">
      <c r="A5734" s="1636"/>
      <c r="B5734" s="1636"/>
      <c r="C5734" s="1636"/>
      <c r="D5734" s="1636"/>
      <c r="E5734" s="1636"/>
      <c r="F5734" s="1636"/>
      <c r="G5734" s="1636"/>
      <c r="H5734" s="1636"/>
      <c r="I5734" s="1636"/>
      <c r="J5734" s="1636"/>
      <c r="K5734" s="1636"/>
      <c r="L5734" s="1636"/>
      <c r="M5734" s="1636"/>
      <c r="N5734" s="1636"/>
      <c r="O5734" s="1636"/>
      <c r="P5734" s="1636"/>
      <c r="Q5734" s="1636"/>
      <c r="R5734" s="1636"/>
      <c r="S5734" s="1636"/>
      <c r="T5734" s="1636"/>
      <c r="U5734" s="1636"/>
      <c r="V5734" s="1636"/>
      <c r="W5734" s="1636"/>
      <c r="X5734" s="1636"/>
      <c r="Y5734" s="1636"/>
      <c r="Z5734" s="1636"/>
      <c r="AA5734" s="1636"/>
      <c r="AB5734" s="1636"/>
      <c r="AC5734" s="1636"/>
      <c r="AD5734" s="1636"/>
      <c r="AE5734" s="1636"/>
      <c r="AF5734" s="1636"/>
      <c r="AG5734" s="1636"/>
      <c r="AH5734" s="1636"/>
      <c r="AI5734" s="1636"/>
      <c r="AJ5734" s="1636"/>
      <c r="AK5734" s="1636"/>
      <c r="AL5734" s="1636"/>
      <c r="AM5734" s="1636"/>
      <c r="AN5734" s="1636"/>
      <c r="AO5734" s="1636"/>
      <c r="AP5734" s="1636"/>
      <c r="AQ5734" s="1636"/>
      <c r="AR5734" s="1636"/>
      <c r="AS5734" s="1636"/>
      <c r="AT5734" s="1636"/>
      <c r="AU5734" s="1636"/>
      <c r="AV5734" s="1636"/>
      <c r="AW5734" s="1636"/>
      <c r="AX5734" s="1636"/>
      <c r="AY5734" s="1636"/>
      <c r="AZ5734" s="1636"/>
      <c r="BA5734" s="1636"/>
      <c r="BB5734" s="1636"/>
    </row>
    <row r="5735" spans="1:54" s="1637" customFormat="1">
      <c r="A5735" s="1636"/>
      <c r="B5735" s="1636"/>
      <c r="C5735" s="1636"/>
      <c r="D5735" s="1636"/>
      <c r="E5735" s="1636"/>
      <c r="F5735" s="1636"/>
      <c r="G5735" s="1636"/>
      <c r="H5735" s="1636"/>
      <c r="I5735" s="1636"/>
      <c r="J5735" s="1636"/>
      <c r="K5735" s="1636"/>
      <c r="L5735" s="1636"/>
      <c r="M5735" s="1636"/>
      <c r="N5735" s="1636"/>
      <c r="O5735" s="1636"/>
      <c r="P5735" s="1636"/>
      <c r="Q5735" s="1636"/>
      <c r="R5735" s="1636"/>
      <c r="S5735" s="1636"/>
      <c r="T5735" s="1636"/>
      <c r="U5735" s="1636"/>
      <c r="V5735" s="1636"/>
      <c r="W5735" s="1636"/>
      <c r="X5735" s="1636"/>
      <c r="Y5735" s="1636"/>
      <c r="Z5735" s="1636"/>
      <c r="AA5735" s="1636"/>
      <c r="AB5735" s="1636"/>
      <c r="AC5735" s="1636"/>
      <c r="AD5735" s="1636"/>
      <c r="AE5735" s="1636"/>
      <c r="AF5735" s="1636"/>
      <c r="AG5735" s="1636"/>
      <c r="AH5735" s="1636"/>
      <c r="AI5735" s="1636"/>
      <c r="AJ5735" s="1636"/>
      <c r="AK5735" s="1636"/>
      <c r="AL5735" s="1636"/>
      <c r="AM5735" s="1636"/>
      <c r="AN5735" s="1636"/>
      <c r="AO5735" s="1636"/>
      <c r="AP5735" s="1636"/>
      <c r="AQ5735" s="1636"/>
      <c r="AR5735" s="1636"/>
      <c r="AS5735" s="1636"/>
      <c r="AT5735" s="1636"/>
      <c r="AU5735" s="1636"/>
      <c r="AV5735" s="1636"/>
      <c r="AW5735" s="1636"/>
      <c r="AX5735" s="1636"/>
      <c r="AY5735" s="1636"/>
      <c r="AZ5735" s="1636"/>
      <c r="BA5735" s="1636"/>
      <c r="BB5735" s="1636"/>
    </row>
    <row r="5736" spans="1:54" s="1637" customFormat="1">
      <c r="A5736" s="1636"/>
      <c r="B5736" s="1636"/>
      <c r="C5736" s="1636"/>
      <c r="D5736" s="1636"/>
      <c r="E5736" s="1636"/>
      <c r="F5736" s="1636"/>
      <c r="G5736" s="1636"/>
      <c r="H5736" s="1636"/>
      <c r="I5736" s="1636"/>
      <c r="J5736" s="1636"/>
      <c r="K5736" s="1636"/>
      <c r="L5736" s="1636"/>
      <c r="M5736" s="1636"/>
      <c r="N5736" s="1636"/>
      <c r="O5736" s="1636"/>
      <c r="P5736" s="1636"/>
      <c r="Q5736" s="1636"/>
      <c r="R5736" s="1636"/>
      <c r="S5736" s="1636"/>
      <c r="T5736" s="1636"/>
      <c r="U5736" s="1636"/>
      <c r="V5736" s="1636"/>
      <c r="W5736" s="1636"/>
      <c r="X5736" s="1636"/>
      <c r="Y5736" s="1636"/>
      <c r="Z5736" s="1636"/>
      <c r="AA5736" s="1636"/>
      <c r="AB5736" s="1636"/>
      <c r="AC5736" s="1636"/>
      <c r="AD5736" s="1636"/>
      <c r="AE5736" s="1636"/>
      <c r="AF5736" s="1636"/>
      <c r="AG5736" s="1636"/>
      <c r="AH5736" s="1636"/>
      <c r="AI5736" s="1636"/>
      <c r="AJ5736" s="1636"/>
      <c r="AK5736" s="1636"/>
      <c r="AL5736" s="1636"/>
      <c r="AM5736" s="1636"/>
      <c r="AN5736" s="1636"/>
      <c r="AO5736" s="1636"/>
      <c r="AP5736" s="1636"/>
      <c r="AQ5736" s="1636"/>
      <c r="AR5736" s="1636"/>
      <c r="AS5736" s="1636"/>
      <c r="AT5736" s="1636"/>
      <c r="AU5736" s="1636"/>
      <c r="AV5736" s="1636"/>
      <c r="AW5736" s="1636"/>
      <c r="AX5736" s="1636"/>
      <c r="AY5736" s="1636"/>
      <c r="AZ5736" s="1636"/>
      <c r="BA5736" s="1636"/>
      <c r="BB5736" s="1636"/>
    </row>
    <row r="5737" spans="1:54" s="1637" customFormat="1">
      <c r="A5737" s="1636"/>
      <c r="B5737" s="1636"/>
      <c r="C5737" s="1636"/>
      <c r="D5737" s="1636"/>
      <c r="E5737" s="1636"/>
      <c r="F5737" s="1636"/>
      <c r="G5737" s="1636"/>
      <c r="H5737" s="1636"/>
      <c r="I5737" s="1636"/>
      <c r="J5737" s="1636"/>
      <c r="K5737" s="1636"/>
      <c r="L5737" s="1636"/>
      <c r="M5737" s="1636"/>
      <c r="N5737" s="1636"/>
      <c r="O5737" s="1636"/>
      <c r="P5737" s="1636"/>
      <c r="Q5737" s="1636"/>
      <c r="R5737" s="1636"/>
      <c r="S5737" s="1636"/>
      <c r="T5737" s="1636"/>
      <c r="U5737" s="1636"/>
      <c r="V5737" s="1636"/>
      <c r="W5737" s="1636"/>
      <c r="X5737" s="1636"/>
      <c r="Y5737" s="1636"/>
      <c r="Z5737" s="1636"/>
      <c r="AA5737" s="1636"/>
      <c r="AB5737" s="1636"/>
      <c r="AC5737" s="1636"/>
      <c r="AD5737" s="1636"/>
      <c r="AE5737" s="1636"/>
      <c r="AF5737" s="1636"/>
      <c r="AG5737" s="1636"/>
      <c r="AH5737" s="1636"/>
      <c r="AI5737" s="1636"/>
      <c r="AJ5737" s="1636"/>
      <c r="AK5737" s="1636"/>
      <c r="AL5737" s="1636"/>
      <c r="AM5737" s="1636"/>
      <c r="AN5737" s="1636"/>
      <c r="AO5737" s="1636"/>
      <c r="AP5737" s="1636"/>
      <c r="AQ5737" s="1636"/>
      <c r="AR5737" s="1636"/>
      <c r="AS5737" s="1636"/>
      <c r="AT5737" s="1636"/>
      <c r="AU5737" s="1636"/>
      <c r="AV5737" s="1636"/>
      <c r="AW5737" s="1636"/>
      <c r="AX5737" s="1636"/>
      <c r="AY5737" s="1636"/>
      <c r="AZ5737" s="1636"/>
      <c r="BA5737" s="1636"/>
      <c r="BB5737" s="1636"/>
    </row>
    <row r="5738" spans="1:54" s="1637" customFormat="1">
      <c r="A5738" s="1636"/>
      <c r="B5738" s="1636"/>
      <c r="C5738" s="1636"/>
      <c r="D5738" s="1636"/>
      <c r="E5738" s="1636"/>
      <c r="F5738" s="1636"/>
      <c r="G5738" s="1636"/>
      <c r="H5738" s="1636"/>
      <c r="I5738" s="1636"/>
      <c r="J5738" s="1636"/>
      <c r="K5738" s="1636"/>
      <c r="L5738" s="1636"/>
      <c r="M5738" s="1636"/>
      <c r="N5738" s="1636"/>
      <c r="O5738" s="1636"/>
      <c r="P5738" s="1636"/>
      <c r="Q5738" s="1636"/>
      <c r="R5738" s="1636"/>
      <c r="S5738" s="1636"/>
      <c r="T5738" s="1636"/>
      <c r="U5738" s="1636"/>
      <c r="V5738" s="1636"/>
      <c r="W5738" s="1636"/>
      <c r="X5738" s="1636"/>
      <c r="Y5738" s="1636"/>
      <c r="Z5738" s="1636"/>
      <c r="AA5738" s="1636"/>
      <c r="AB5738" s="1636"/>
      <c r="AC5738" s="1636"/>
      <c r="AD5738" s="1636"/>
      <c r="AE5738" s="1636"/>
      <c r="AF5738" s="1636"/>
      <c r="AG5738" s="1636"/>
      <c r="AH5738" s="1636"/>
      <c r="AI5738" s="1636"/>
      <c r="AJ5738" s="1636"/>
      <c r="AK5738" s="1636"/>
      <c r="AL5738" s="1636"/>
      <c r="AM5738" s="1636"/>
      <c r="AN5738" s="1636"/>
      <c r="AO5738" s="1636"/>
      <c r="AP5738" s="1636"/>
      <c r="AQ5738" s="1636"/>
      <c r="AR5738" s="1636"/>
      <c r="AS5738" s="1636"/>
      <c r="AT5738" s="1636"/>
      <c r="AU5738" s="1636"/>
      <c r="AV5738" s="1636"/>
      <c r="AW5738" s="1636"/>
      <c r="AX5738" s="1636"/>
      <c r="AY5738" s="1636"/>
      <c r="AZ5738" s="1636"/>
      <c r="BA5738" s="1636"/>
      <c r="BB5738" s="1636"/>
    </row>
    <row r="5739" spans="1:54" s="1637" customFormat="1">
      <c r="A5739" s="1636"/>
      <c r="B5739" s="1636"/>
      <c r="C5739" s="1636"/>
      <c r="D5739" s="1636"/>
      <c r="E5739" s="1636"/>
      <c r="F5739" s="1636"/>
      <c r="G5739" s="1636"/>
      <c r="H5739" s="1636"/>
      <c r="I5739" s="1636"/>
      <c r="J5739" s="1636"/>
      <c r="K5739" s="1636"/>
      <c r="L5739" s="1636"/>
      <c r="M5739" s="1636"/>
      <c r="N5739" s="1636"/>
      <c r="O5739" s="1636"/>
      <c r="P5739" s="1636"/>
      <c r="Q5739" s="1636"/>
      <c r="R5739" s="1636"/>
      <c r="S5739" s="1636"/>
      <c r="T5739" s="1636"/>
      <c r="U5739" s="1636"/>
      <c r="V5739" s="1636"/>
      <c r="W5739" s="1636"/>
      <c r="X5739" s="1636"/>
      <c r="Y5739" s="1636"/>
      <c r="Z5739" s="1636"/>
      <c r="AA5739" s="1636"/>
      <c r="AB5739" s="1636"/>
      <c r="AC5739" s="1636"/>
      <c r="AD5739" s="1636"/>
      <c r="AE5739" s="1636"/>
      <c r="AF5739" s="1636"/>
      <c r="AG5739" s="1636"/>
      <c r="AH5739" s="1636"/>
      <c r="AI5739" s="1636"/>
      <c r="AJ5739" s="1636"/>
      <c r="AK5739" s="1636"/>
      <c r="AL5739" s="1636"/>
      <c r="AM5739" s="1636"/>
      <c r="AN5739" s="1636"/>
      <c r="AO5739" s="1636"/>
      <c r="AP5739" s="1636"/>
      <c r="AQ5739" s="1636"/>
      <c r="AR5739" s="1636"/>
      <c r="AS5739" s="1636"/>
      <c r="AT5739" s="1636"/>
      <c r="AU5739" s="1636"/>
      <c r="AV5739" s="1636"/>
      <c r="AW5739" s="1636"/>
      <c r="AX5739" s="1636"/>
      <c r="AY5739" s="1636"/>
      <c r="AZ5739" s="1636"/>
      <c r="BA5739" s="1636"/>
      <c r="BB5739" s="1636"/>
    </row>
    <row r="5740" spans="1:54" s="1637" customFormat="1">
      <c r="A5740" s="1636"/>
      <c r="B5740" s="1636"/>
      <c r="C5740" s="1636"/>
      <c r="D5740" s="1636"/>
      <c r="E5740" s="1636"/>
      <c r="F5740" s="1636"/>
      <c r="G5740" s="1636"/>
      <c r="H5740" s="1636"/>
      <c r="I5740" s="1636"/>
      <c r="J5740" s="1636"/>
      <c r="K5740" s="1636"/>
      <c r="L5740" s="1636"/>
      <c r="M5740" s="1636"/>
      <c r="N5740" s="1636"/>
      <c r="O5740" s="1636"/>
      <c r="P5740" s="1636"/>
      <c r="Q5740" s="1636"/>
      <c r="R5740" s="1636"/>
      <c r="S5740" s="1636"/>
      <c r="T5740" s="1636"/>
      <c r="U5740" s="1636"/>
      <c r="V5740" s="1636"/>
      <c r="W5740" s="1636"/>
      <c r="X5740" s="1636"/>
      <c r="Y5740" s="1636"/>
      <c r="Z5740" s="1636"/>
      <c r="AA5740" s="1636"/>
      <c r="AB5740" s="1636"/>
      <c r="AC5740" s="1636"/>
      <c r="AD5740" s="1636"/>
      <c r="AE5740" s="1636"/>
      <c r="AF5740" s="1636"/>
      <c r="AG5740" s="1636"/>
      <c r="AH5740" s="1636"/>
      <c r="AI5740" s="1636"/>
      <c r="AJ5740" s="1636"/>
      <c r="AK5740" s="1636"/>
      <c r="AL5740" s="1636"/>
      <c r="AM5740" s="1636"/>
      <c r="AN5740" s="1636"/>
      <c r="AO5740" s="1636"/>
      <c r="AP5740" s="1636"/>
      <c r="AQ5740" s="1636"/>
      <c r="AR5740" s="1636"/>
      <c r="AS5740" s="1636"/>
      <c r="AT5740" s="1636"/>
      <c r="AU5740" s="1636"/>
      <c r="AV5740" s="1636"/>
      <c r="AW5740" s="1636"/>
      <c r="AX5740" s="1636"/>
      <c r="AY5740" s="1636"/>
      <c r="AZ5740" s="1636"/>
      <c r="BA5740" s="1636"/>
      <c r="BB5740" s="1636"/>
    </row>
    <row r="5741" spans="1:54" s="1637" customFormat="1">
      <c r="A5741" s="1636"/>
      <c r="B5741" s="1636"/>
      <c r="C5741" s="1636"/>
      <c r="D5741" s="1636"/>
      <c r="E5741" s="1636"/>
      <c r="F5741" s="1636"/>
      <c r="G5741" s="1636"/>
      <c r="H5741" s="1636"/>
      <c r="I5741" s="1636"/>
      <c r="J5741" s="1636"/>
      <c r="K5741" s="1636"/>
      <c r="L5741" s="1636"/>
      <c r="M5741" s="1636"/>
      <c r="N5741" s="1636"/>
      <c r="O5741" s="1636"/>
      <c r="P5741" s="1636"/>
      <c r="Q5741" s="1636"/>
      <c r="R5741" s="1636"/>
      <c r="S5741" s="1636"/>
      <c r="T5741" s="1636"/>
      <c r="U5741" s="1636"/>
      <c r="V5741" s="1636"/>
      <c r="W5741" s="1636"/>
      <c r="X5741" s="1636"/>
      <c r="Y5741" s="1636"/>
      <c r="Z5741" s="1636"/>
      <c r="AA5741" s="1636"/>
      <c r="AB5741" s="1636"/>
      <c r="AC5741" s="1636"/>
      <c r="AD5741" s="1636"/>
      <c r="AE5741" s="1636"/>
      <c r="AF5741" s="1636"/>
      <c r="AG5741" s="1636"/>
      <c r="AH5741" s="1636"/>
      <c r="AI5741" s="1636"/>
      <c r="AJ5741" s="1636"/>
      <c r="AK5741" s="1636"/>
      <c r="AL5741" s="1636"/>
      <c r="AM5741" s="1636"/>
      <c r="AN5741" s="1636"/>
      <c r="AO5741" s="1636"/>
      <c r="AP5741" s="1636"/>
      <c r="AQ5741" s="1636"/>
      <c r="AR5741" s="1636"/>
      <c r="AS5741" s="1636"/>
      <c r="AT5741" s="1636"/>
      <c r="AU5741" s="1636"/>
      <c r="AV5741" s="1636"/>
      <c r="AW5741" s="1636"/>
      <c r="AX5741" s="1636"/>
      <c r="AY5741" s="1636"/>
      <c r="AZ5741" s="1636"/>
      <c r="BA5741" s="1636"/>
      <c r="BB5741" s="1636"/>
    </row>
    <row r="5742" spans="1:54" s="1637" customFormat="1">
      <c r="A5742" s="1636"/>
      <c r="B5742" s="1636"/>
      <c r="C5742" s="1636"/>
      <c r="D5742" s="1636"/>
      <c r="E5742" s="1636"/>
      <c r="F5742" s="1636"/>
      <c r="G5742" s="1636"/>
      <c r="H5742" s="1636"/>
      <c r="I5742" s="1636"/>
      <c r="J5742" s="1636"/>
      <c r="K5742" s="1636"/>
      <c r="L5742" s="1636"/>
      <c r="M5742" s="1636"/>
      <c r="N5742" s="1636"/>
      <c r="O5742" s="1636"/>
      <c r="P5742" s="1636"/>
      <c r="Q5742" s="1636"/>
      <c r="R5742" s="1636"/>
      <c r="S5742" s="1636"/>
      <c r="T5742" s="1636"/>
      <c r="U5742" s="1636"/>
      <c r="V5742" s="1636"/>
      <c r="W5742" s="1636"/>
      <c r="X5742" s="1636"/>
      <c r="Y5742" s="1636"/>
      <c r="Z5742" s="1636"/>
      <c r="AA5742" s="1636"/>
      <c r="AB5742" s="1636"/>
      <c r="AC5742" s="1636"/>
      <c r="AD5742" s="1636"/>
      <c r="AE5742" s="1636"/>
      <c r="AF5742" s="1636"/>
      <c r="AG5742" s="1636"/>
      <c r="AH5742" s="1636"/>
      <c r="AI5742" s="1636"/>
      <c r="AJ5742" s="1636"/>
      <c r="AK5742" s="1636"/>
      <c r="AL5742" s="1636"/>
      <c r="AM5742" s="1636"/>
      <c r="AN5742" s="1636"/>
      <c r="AO5742" s="1636"/>
      <c r="AP5742" s="1636"/>
      <c r="AQ5742" s="1636"/>
      <c r="AR5742" s="1636"/>
      <c r="AS5742" s="1636"/>
      <c r="AT5742" s="1636"/>
      <c r="AU5742" s="1636"/>
      <c r="AV5742" s="1636"/>
      <c r="AW5742" s="1636"/>
      <c r="AX5742" s="1636"/>
      <c r="AY5742" s="1636"/>
      <c r="AZ5742" s="1636"/>
      <c r="BA5742" s="1636"/>
      <c r="BB5742" s="1636"/>
    </row>
    <row r="5743" spans="1:54" s="1637" customFormat="1">
      <c r="A5743" s="1636"/>
      <c r="B5743" s="1636"/>
      <c r="C5743" s="1636"/>
      <c r="D5743" s="1636"/>
      <c r="E5743" s="1636"/>
      <c r="F5743" s="1636"/>
      <c r="G5743" s="1636"/>
      <c r="H5743" s="1636"/>
      <c r="I5743" s="1636"/>
      <c r="J5743" s="1636"/>
      <c r="K5743" s="1636"/>
      <c r="L5743" s="1636"/>
      <c r="M5743" s="1636"/>
      <c r="N5743" s="1636"/>
      <c r="O5743" s="1636"/>
      <c r="P5743" s="1636"/>
      <c r="Q5743" s="1636"/>
      <c r="R5743" s="1636"/>
      <c r="S5743" s="1636"/>
      <c r="T5743" s="1636"/>
      <c r="U5743" s="1636"/>
      <c r="V5743" s="1636"/>
      <c r="W5743" s="1636"/>
      <c r="X5743" s="1636"/>
      <c r="Y5743" s="1636"/>
      <c r="Z5743" s="1636"/>
      <c r="AA5743" s="1636"/>
      <c r="AB5743" s="1636"/>
      <c r="AC5743" s="1636"/>
      <c r="AD5743" s="1636"/>
      <c r="AE5743" s="1636"/>
      <c r="AF5743" s="1636"/>
      <c r="AG5743" s="1636"/>
      <c r="AH5743" s="1636"/>
      <c r="AI5743" s="1636"/>
      <c r="AJ5743" s="1636"/>
      <c r="AK5743" s="1636"/>
      <c r="AL5743" s="1636"/>
      <c r="AM5743" s="1636"/>
      <c r="AN5743" s="1636"/>
      <c r="AO5743" s="1636"/>
      <c r="AP5743" s="1636"/>
      <c r="AQ5743" s="1636"/>
      <c r="AR5743" s="1636"/>
      <c r="AS5743" s="1636"/>
      <c r="AT5743" s="1636"/>
      <c r="AU5743" s="1636"/>
      <c r="AV5743" s="1636"/>
      <c r="AW5743" s="1636"/>
      <c r="AX5743" s="1636"/>
      <c r="AY5743" s="1636"/>
      <c r="AZ5743" s="1636"/>
      <c r="BA5743" s="1636"/>
      <c r="BB5743" s="1636"/>
    </row>
    <row r="5744" spans="1:54" s="1637" customFormat="1">
      <c r="A5744" s="1636"/>
      <c r="B5744" s="1636"/>
      <c r="C5744" s="1636"/>
      <c r="D5744" s="1636"/>
      <c r="E5744" s="1636"/>
      <c r="F5744" s="1636"/>
      <c r="G5744" s="1636"/>
      <c r="H5744" s="1636"/>
      <c r="I5744" s="1636"/>
      <c r="J5744" s="1636"/>
      <c r="K5744" s="1636"/>
      <c r="L5744" s="1636"/>
      <c r="M5744" s="1636"/>
      <c r="N5744" s="1636"/>
      <c r="O5744" s="1636"/>
      <c r="P5744" s="1636"/>
      <c r="Q5744" s="1636"/>
      <c r="R5744" s="1636"/>
      <c r="S5744" s="1636"/>
      <c r="T5744" s="1636"/>
      <c r="U5744" s="1636"/>
      <c r="V5744" s="1636"/>
      <c r="W5744" s="1636"/>
      <c r="X5744" s="1636"/>
      <c r="Y5744" s="1636"/>
      <c r="Z5744" s="1636"/>
      <c r="AA5744" s="1636"/>
      <c r="AB5744" s="1636"/>
      <c r="AC5744" s="1636"/>
      <c r="AD5744" s="1636"/>
      <c r="AE5744" s="1636"/>
      <c r="AF5744" s="1636"/>
      <c r="AG5744" s="1636"/>
      <c r="AH5744" s="1636"/>
      <c r="AI5744" s="1636"/>
      <c r="AJ5744" s="1636"/>
      <c r="AK5744" s="1636"/>
      <c r="AL5744" s="1636"/>
      <c r="AM5744" s="1636"/>
      <c r="AN5744" s="1636"/>
      <c r="AO5744" s="1636"/>
      <c r="AP5744" s="1636"/>
      <c r="AQ5744" s="1636"/>
      <c r="AR5744" s="1636"/>
      <c r="AS5744" s="1636"/>
      <c r="AT5744" s="1636"/>
      <c r="AU5744" s="1636"/>
      <c r="AV5744" s="1636"/>
      <c r="AW5744" s="1636"/>
      <c r="AX5744" s="1636"/>
      <c r="AY5744" s="1636"/>
      <c r="AZ5744" s="1636"/>
      <c r="BA5744" s="1636"/>
      <c r="BB5744" s="1636"/>
    </row>
    <row r="5745" spans="1:54" s="1637" customFormat="1">
      <c r="A5745" s="1636"/>
      <c r="B5745" s="1636"/>
      <c r="C5745" s="1636"/>
      <c r="D5745" s="1636"/>
      <c r="E5745" s="1636"/>
      <c r="F5745" s="1636"/>
      <c r="G5745" s="1636"/>
      <c r="H5745" s="1636"/>
      <c r="I5745" s="1636"/>
      <c r="J5745" s="1636"/>
      <c r="K5745" s="1636"/>
      <c r="L5745" s="1636"/>
      <c r="M5745" s="1636"/>
      <c r="N5745" s="1636"/>
      <c r="O5745" s="1636"/>
      <c r="P5745" s="1636"/>
      <c r="Q5745" s="1636"/>
      <c r="R5745" s="1636"/>
      <c r="S5745" s="1636"/>
      <c r="T5745" s="1636"/>
      <c r="U5745" s="1636"/>
      <c r="V5745" s="1636"/>
      <c r="W5745" s="1636"/>
      <c r="X5745" s="1636"/>
      <c r="Y5745" s="1636"/>
      <c r="Z5745" s="1636"/>
      <c r="AA5745" s="1636"/>
      <c r="AB5745" s="1636"/>
      <c r="AC5745" s="1636"/>
      <c r="AD5745" s="1636"/>
      <c r="AE5745" s="1636"/>
      <c r="AF5745" s="1636"/>
      <c r="AG5745" s="1636"/>
      <c r="AH5745" s="1636"/>
      <c r="AI5745" s="1636"/>
      <c r="AJ5745" s="1636"/>
      <c r="AK5745" s="1636"/>
      <c r="AL5745" s="1636"/>
      <c r="AM5745" s="1636"/>
      <c r="AN5745" s="1636"/>
      <c r="AO5745" s="1636"/>
      <c r="AP5745" s="1636"/>
      <c r="AQ5745" s="1636"/>
      <c r="AR5745" s="1636"/>
      <c r="AS5745" s="1636"/>
      <c r="AT5745" s="1636"/>
      <c r="AU5745" s="1636"/>
      <c r="AV5745" s="1636"/>
      <c r="AW5745" s="1636"/>
      <c r="AX5745" s="1636"/>
      <c r="AY5745" s="1636"/>
      <c r="AZ5745" s="1636"/>
      <c r="BA5745" s="1636"/>
      <c r="BB5745" s="1636"/>
    </row>
    <row r="5746" spans="1:54" s="1637" customFormat="1">
      <c r="A5746" s="1636"/>
      <c r="B5746" s="1636"/>
      <c r="C5746" s="1636"/>
      <c r="D5746" s="1636"/>
      <c r="E5746" s="1636"/>
      <c r="F5746" s="1636"/>
      <c r="G5746" s="1636"/>
      <c r="H5746" s="1636"/>
      <c r="I5746" s="1636"/>
      <c r="J5746" s="1636"/>
      <c r="K5746" s="1636"/>
      <c r="L5746" s="1636"/>
      <c r="M5746" s="1636"/>
      <c r="N5746" s="1636"/>
      <c r="O5746" s="1636"/>
      <c r="P5746" s="1636"/>
      <c r="Q5746" s="1636"/>
      <c r="R5746" s="1636"/>
      <c r="S5746" s="1636"/>
      <c r="T5746" s="1636"/>
      <c r="U5746" s="1636"/>
      <c r="V5746" s="1636"/>
      <c r="W5746" s="1636"/>
      <c r="X5746" s="1636"/>
      <c r="Y5746" s="1636"/>
      <c r="Z5746" s="1636"/>
      <c r="AA5746" s="1636"/>
      <c r="AB5746" s="1636"/>
      <c r="AC5746" s="1636"/>
      <c r="AD5746" s="1636"/>
      <c r="AE5746" s="1636"/>
      <c r="AF5746" s="1636"/>
      <c r="AG5746" s="1636"/>
      <c r="AH5746" s="1636"/>
      <c r="AI5746" s="1636"/>
      <c r="AJ5746" s="1636"/>
      <c r="AK5746" s="1636"/>
      <c r="AL5746" s="1636"/>
      <c r="AM5746" s="1636"/>
      <c r="AN5746" s="1636"/>
      <c r="AO5746" s="1636"/>
      <c r="AP5746" s="1636"/>
      <c r="AQ5746" s="1636"/>
      <c r="AR5746" s="1636"/>
      <c r="AS5746" s="1636"/>
      <c r="AT5746" s="1636"/>
      <c r="AU5746" s="1636"/>
      <c r="AV5746" s="1636"/>
      <c r="AW5746" s="1636"/>
      <c r="AX5746" s="1636"/>
      <c r="AY5746" s="1636"/>
      <c r="AZ5746" s="1636"/>
      <c r="BA5746" s="1636"/>
      <c r="BB5746" s="1636"/>
    </row>
    <row r="5747" spans="1:54" s="1637" customFormat="1">
      <c r="A5747" s="1636"/>
      <c r="B5747" s="1636"/>
      <c r="C5747" s="1636"/>
      <c r="D5747" s="1636"/>
      <c r="E5747" s="1636"/>
      <c r="F5747" s="1636"/>
      <c r="G5747" s="1636"/>
      <c r="H5747" s="1636"/>
      <c r="I5747" s="1636"/>
      <c r="J5747" s="1636"/>
      <c r="K5747" s="1636"/>
      <c r="L5747" s="1636"/>
      <c r="M5747" s="1636"/>
      <c r="N5747" s="1636"/>
      <c r="O5747" s="1636"/>
      <c r="P5747" s="1636"/>
      <c r="Q5747" s="1636"/>
      <c r="R5747" s="1636"/>
      <c r="S5747" s="1636"/>
      <c r="T5747" s="1636"/>
      <c r="U5747" s="1636"/>
      <c r="V5747" s="1636"/>
      <c r="W5747" s="1636"/>
      <c r="X5747" s="1636"/>
      <c r="Y5747" s="1636"/>
      <c r="Z5747" s="1636"/>
      <c r="AA5747" s="1636"/>
      <c r="AB5747" s="1636"/>
      <c r="AC5747" s="1636"/>
      <c r="AD5747" s="1636"/>
      <c r="AE5747" s="1636"/>
      <c r="AF5747" s="1636"/>
      <c r="AG5747" s="1636"/>
      <c r="AH5747" s="1636"/>
      <c r="AI5747" s="1636"/>
      <c r="AJ5747" s="1636"/>
      <c r="AK5747" s="1636"/>
      <c r="AL5747" s="1636"/>
      <c r="AM5747" s="1636"/>
      <c r="AN5747" s="1636"/>
      <c r="AO5747" s="1636"/>
      <c r="AP5747" s="1636"/>
      <c r="AQ5747" s="1636"/>
      <c r="AR5747" s="1636"/>
      <c r="AS5747" s="1636"/>
      <c r="AT5747" s="1636"/>
      <c r="AU5747" s="1636"/>
      <c r="AV5747" s="1636"/>
      <c r="AW5747" s="1636"/>
      <c r="AX5747" s="1636"/>
      <c r="AY5747" s="1636"/>
      <c r="AZ5747" s="1636"/>
      <c r="BA5747" s="1636"/>
      <c r="BB5747" s="1636"/>
    </row>
    <row r="5748" spans="1:54" s="1637" customFormat="1">
      <c r="A5748" s="1636"/>
      <c r="B5748" s="1636"/>
      <c r="C5748" s="1636"/>
      <c r="D5748" s="1636"/>
      <c r="E5748" s="1636"/>
      <c r="F5748" s="1636"/>
      <c r="G5748" s="1636"/>
      <c r="H5748" s="1636"/>
      <c r="I5748" s="1636"/>
      <c r="J5748" s="1636"/>
      <c r="K5748" s="1636"/>
      <c r="L5748" s="1636"/>
      <c r="M5748" s="1636"/>
      <c r="N5748" s="1636"/>
      <c r="O5748" s="1636"/>
      <c r="P5748" s="1636"/>
      <c r="Q5748" s="1636"/>
      <c r="R5748" s="1636"/>
      <c r="S5748" s="1636"/>
      <c r="T5748" s="1636"/>
      <c r="U5748" s="1636"/>
      <c r="V5748" s="1636"/>
      <c r="W5748" s="1636"/>
      <c r="X5748" s="1636"/>
      <c r="Y5748" s="1636"/>
      <c r="Z5748" s="1636"/>
      <c r="AA5748" s="1636"/>
      <c r="AB5748" s="1636"/>
      <c r="AC5748" s="1636"/>
      <c r="AD5748" s="1636"/>
      <c r="AE5748" s="1636"/>
      <c r="AF5748" s="1636"/>
      <c r="AG5748" s="1636"/>
      <c r="AH5748" s="1636"/>
      <c r="AI5748" s="1636"/>
      <c r="AJ5748" s="1636"/>
      <c r="AK5748" s="1636"/>
      <c r="AL5748" s="1636"/>
      <c r="AM5748" s="1636"/>
      <c r="AN5748" s="1636"/>
      <c r="AO5748" s="1636"/>
      <c r="AP5748" s="1636"/>
      <c r="AQ5748" s="1636"/>
      <c r="AR5748" s="1636"/>
      <c r="AS5748" s="1636"/>
      <c r="AT5748" s="1636"/>
      <c r="AU5748" s="1636"/>
      <c r="AV5748" s="1636"/>
      <c r="AW5748" s="1636"/>
      <c r="AX5748" s="1636"/>
      <c r="AY5748" s="1636"/>
      <c r="AZ5748" s="1636"/>
      <c r="BA5748" s="1636"/>
      <c r="BB5748" s="1636"/>
    </row>
    <row r="5749" spans="1:54" s="1637" customFormat="1">
      <c r="A5749" s="1636"/>
      <c r="B5749" s="1636"/>
      <c r="C5749" s="1636"/>
      <c r="D5749" s="1636"/>
      <c r="E5749" s="1636"/>
      <c r="F5749" s="1636"/>
      <c r="G5749" s="1636"/>
      <c r="H5749" s="1636"/>
      <c r="I5749" s="1636"/>
      <c r="J5749" s="1636"/>
      <c r="K5749" s="1636"/>
      <c r="L5749" s="1636"/>
      <c r="M5749" s="1636"/>
      <c r="N5749" s="1636"/>
      <c r="O5749" s="1636"/>
      <c r="P5749" s="1636"/>
      <c r="Q5749" s="1636"/>
      <c r="R5749" s="1636"/>
      <c r="S5749" s="1636"/>
      <c r="T5749" s="1636"/>
      <c r="U5749" s="1636"/>
      <c r="V5749" s="1636"/>
      <c r="W5749" s="1636"/>
      <c r="X5749" s="1636"/>
      <c r="Y5749" s="1636"/>
      <c r="Z5749" s="1636"/>
      <c r="AA5749" s="1636"/>
      <c r="AB5749" s="1636"/>
      <c r="AC5749" s="1636"/>
      <c r="AD5749" s="1636"/>
      <c r="AE5749" s="1636"/>
      <c r="AF5749" s="1636"/>
      <c r="AG5749" s="1636"/>
      <c r="AH5749" s="1636"/>
      <c r="AI5749" s="1636"/>
      <c r="AJ5749" s="1636"/>
      <c r="AK5749" s="1636"/>
      <c r="AL5749" s="1636"/>
      <c r="AM5749" s="1636"/>
      <c r="AN5749" s="1636"/>
      <c r="AO5749" s="1636"/>
      <c r="AP5749" s="1636"/>
      <c r="AQ5749" s="1636"/>
      <c r="AR5749" s="1636"/>
      <c r="AS5749" s="1636"/>
      <c r="AT5749" s="1636"/>
      <c r="AU5749" s="1636"/>
      <c r="AV5749" s="1636"/>
      <c r="AW5749" s="1636"/>
      <c r="AX5749" s="1636"/>
      <c r="AY5749" s="1636"/>
      <c r="AZ5749" s="1636"/>
      <c r="BA5749" s="1636"/>
      <c r="BB5749" s="1636"/>
    </row>
    <row r="5750" spans="1:54" s="1637" customFormat="1">
      <c r="A5750" s="1636"/>
      <c r="B5750" s="1636"/>
      <c r="C5750" s="1636"/>
      <c r="D5750" s="1636"/>
      <c r="E5750" s="1636"/>
      <c r="F5750" s="1636"/>
      <c r="G5750" s="1636"/>
      <c r="H5750" s="1636"/>
      <c r="I5750" s="1636"/>
      <c r="J5750" s="1636"/>
      <c r="K5750" s="1636"/>
      <c r="L5750" s="1636"/>
      <c r="M5750" s="1636"/>
      <c r="N5750" s="1636"/>
      <c r="O5750" s="1636"/>
      <c r="P5750" s="1636"/>
      <c r="Q5750" s="1636"/>
      <c r="R5750" s="1636"/>
      <c r="S5750" s="1636"/>
      <c r="T5750" s="1636"/>
      <c r="U5750" s="1636"/>
      <c r="V5750" s="1636"/>
      <c r="W5750" s="1636"/>
      <c r="X5750" s="1636"/>
      <c r="Y5750" s="1636"/>
      <c r="Z5750" s="1636"/>
      <c r="AA5750" s="1636"/>
      <c r="AB5750" s="1636"/>
      <c r="AC5750" s="1636"/>
      <c r="AD5750" s="1636"/>
      <c r="AE5750" s="1636"/>
      <c r="AF5750" s="1636"/>
      <c r="AG5750" s="1636"/>
      <c r="AH5750" s="1636"/>
      <c r="AI5750" s="1636"/>
      <c r="AJ5750" s="1636"/>
      <c r="AK5750" s="1636"/>
      <c r="AL5750" s="1636"/>
      <c r="AM5750" s="1636"/>
      <c r="AN5750" s="1636"/>
      <c r="AO5750" s="1636"/>
      <c r="AP5750" s="1636"/>
      <c r="AQ5750" s="1636"/>
      <c r="AR5750" s="1636"/>
      <c r="AS5750" s="1636"/>
      <c r="AT5750" s="1636"/>
      <c r="AU5750" s="1636"/>
      <c r="AV5750" s="1636"/>
      <c r="AW5750" s="1636"/>
      <c r="AX5750" s="1636"/>
      <c r="AY5750" s="1636"/>
      <c r="AZ5750" s="1636"/>
      <c r="BA5750" s="1636"/>
      <c r="BB5750" s="1636"/>
    </row>
    <row r="5751" spans="1:54" s="1637" customFormat="1">
      <c r="A5751" s="1636"/>
      <c r="B5751" s="1636"/>
      <c r="C5751" s="1636"/>
      <c r="D5751" s="1636"/>
      <c r="E5751" s="1636"/>
      <c r="F5751" s="1636"/>
      <c r="G5751" s="1636"/>
      <c r="H5751" s="1636"/>
      <c r="I5751" s="1636"/>
      <c r="J5751" s="1636"/>
      <c r="K5751" s="1636"/>
      <c r="L5751" s="1636"/>
      <c r="M5751" s="1636"/>
      <c r="N5751" s="1636"/>
      <c r="O5751" s="1636"/>
      <c r="P5751" s="1636"/>
      <c r="Q5751" s="1636"/>
      <c r="R5751" s="1636"/>
      <c r="S5751" s="1636"/>
      <c r="T5751" s="1636"/>
      <c r="U5751" s="1636"/>
      <c r="V5751" s="1636"/>
      <c r="W5751" s="1636"/>
      <c r="X5751" s="1636"/>
      <c r="Y5751" s="1636"/>
      <c r="Z5751" s="1636"/>
      <c r="AA5751" s="1636"/>
      <c r="AB5751" s="1636"/>
      <c r="AC5751" s="1636"/>
      <c r="AD5751" s="1636"/>
      <c r="AE5751" s="1636"/>
      <c r="AF5751" s="1636"/>
      <c r="AG5751" s="1636"/>
      <c r="AH5751" s="1636"/>
      <c r="AI5751" s="1636"/>
      <c r="AJ5751" s="1636"/>
      <c r="AK5751" s="1636"/>
      <c r="AL5751" s="1636"/>
      <c r="AM5751" s="1636"/>
      <c r="AN5751" s="1636"/>
      <c r="AO5751" s="1636"/>
      <c r="AP5751" s="1636"/>
      <c r="AQ5751" s="1636"/>
      <c r="AR5751" s="1636"/>
      <c r="AS5751" s="1636"/>
      <c r="AT5751" s="1636"/>
      <c r="AU5751" s="1636"/>
      <c r="AV5751" s="1636"/>
      <c r="AW5751" s="1636"/>
      <c r="AX5751" s="1636"/>
      <c r="AY5751" s="1636"/>
      <c r="AZ5751" s="1636"/>
      <c r="BA5751" s="1636"/>
      <c r="BB5751" s="1636"/>
    </row>
    <row r="5752" spans="1:54" s="1637" customFormat="1">
      <c r="A5752" s="1636"/>
      <c r="B5752" s="1636"/>
      <c r="C5752" s="1636"/>
      <c r="D5752" s="1636"/>
      <c r="E5752" s="1636"/>
      <c r="F5752" s="1636"/>
      <c r="G5752" s="1636"/>
      <c r="H5752" s="1636"/>
      <c r="I5752" s="1636"/>
      <c r="J5752" s="1636"/>
      <c r="K5752" s="1636"/>
      <c r="L5752" s="1636"/>
      <c r="M5752" s="1636"/>
      <c r="N5752" s="1636"/>
      <c r="O5752" s="1636"/>
      <c r="P5752" s="1636"/>
      <c r="Q5752" s="1636"/>
      <c r="R5752" s="1636"/>
      <c r="S5752" s="1636"/>
      <c r="T5752" s="1636"/>
      <c r="U5752" s="1636"/>
      <c r="V5752" s="1636"/>
      <c r="W5752" s="1636"/>
      <c r="X5752" s="1636"/>
      <c r="Y5752" s="1636"/>
      <c r="Z5752" s="1636"/>
      <c r="AA5752" s="1636"/>
      <c r="AB5752" s="1636"/>
      <c r="AC5752" s="1636"/>
      <c r="AD5752" s="1636"/>
      <c r="AE5752" s="1636"/>
      <c r="AF5752" s="1636"/>
      <c r="AG5752" s="1636"/>
      <c r="AH5752" s="1636"/>
      <c r="AI5752" s="1636"/>
      <c r="AJ5752" s="1636"/>
      <c r="AK5752" s="1636"/>
      <c r="AL5752" s="1636"/>
      <c r="AM5752" s="1636"/>
      <c r="AN5752" s="1636"/>
      <c r="AO5752" s="1636"/>
      <c r="AP5752" s="1636"/>
      <c r="AQ5752" s="1636"/>
      <c r="AR5752" s="1636"/>
      <c r="AS5752" s="1636"/>
      <c r="AT5752" s="1636"/>
      <c r="AU5752" s="1636"/>
      <c r="AV5752" s="1636"/>
      <c r="AW5752" s="1636"/>
      <c r="AX5752" s="1636"/>
      <c r="AY5752" s="1636"/>
      <c r="AZ5752" s="1636"/>
      <c r="BA5752" s="1636"/>
      <c r="BB5752" s="1636"/>
    </row>
    <row r="5753" spans="1:54" s="1637" customFormat="1">
      <c r="A5753" s="1636"/>
      <c r="B5753" s="1636"/>
      <c r="C5753" s="1636"/>
      <c r="D5753" s="1636"/>
      <c r="E5753" s="1636"/>
      <c r="F5753" s="1636"/>
      <c r="G5753" s="1636"/>
      <c r="H5753" s="1636"/>
      <c r="I5753" s="1636"/>
      <c r="J5753" s="1636"/>
      <c r="K5753" s="1636"/>
      <c r="L5753" s="1636"/>
      <c r="M5753" s="1636"/>
      <c r="N5753" s="1636"/>
      <c r="O5753" s="1636"/>
      <c r="P5753" s="1636"/>
      <c r="Q5753" s="1636"/>
      <c r="R5753" s="1636"/>
      <c r="S5753" s="1636"/>
      <c r="T5753" s="1636"/>
      <c r="U5753" s="1636"/>
      <c r="V5753" s="1636"/>
      <c r="W5753" s="1636"/>
      <c r="X5753" s="1636"/>
      <c r="Y5753" s="1636"/>
      <c r="Z5753" s="1636"/>
      <c r="AA5753" s="1636"/>
      <c r="AB5753" s="1636"/>
      <c r="AC5753" s="1636"/>
      <c r="AD5753" s="1636"/>
      <c r="AE5753" s="1636"/>
      <c r="AF5753" s="1636"/>
      <c r="AG5753" s="1636"/>
      <c r="AH5753" s="1636"/>
      <c r="AI5753" s="1636"/>
      <c r="AJ5753" s="1636"/>
      <c r="AK5753" s="1636"/>
      <c r="AL5753" s="1636"/>
      <c r="AM5753" s="1636"/>
      <c r="AN5753" s="1636"/>
      <c r="AO5753" s="1636"/>
      <c r="AP5753" s="1636"/>
      <c r="AQ5753" s="1636"/>
      <c r="AR5753" s="1636"/>
      <c r="AS5753" s="1636"/>
      <c r="AT5753" s="1636"/>
      <c r="AU5753" s="1636"/>
      <c r="AV5753" s="1636"/>
      <c r="AW5753" s="1636"/>
      <c r="AX5753" s="1636"/>
      <c r="AY5753" s="1636"/>
      <c r="AZ5753" s="1636"/>
      <c r="BA5753" s="1636"/>
      <c r="BB5753" s="1636"/>
    </row>
    <row r="5754" spans="1:54" s="1637" customFormat="1">
      <c r="A5754" s="1636"/>
      <c r="B5754" s="1636"/>
      <c r="C5754" s="1636"/>
      <c r="D5754" s="1636"/>
      <c r="E5754" s="1636"/>
      <c r="F5754" s="1636"/>
      <c r="G5754" s="1636"/>
      <c r="H5754" s="1636"/>
      <c r="I5754" s="1636"/>
      <c r="J5754" s="1636"/>
      <c r="K5754" s="1636"/>
      <c r="L5754" s="1636"/>
      <c r="M5754" s="1636"/>
      <c r="N5754" s="1636"/>
      <c r="O5754" s="1636"/>
      <c r="P5754" s="1636"/>
      <c r="Q5754" s="1636"/>
      <c r="R5754" s="1636"/>
      <c r="S5754" s="1636"/>
      <c r="T5754" s="1636"/>
      <c r="U5754" s="1636"/>
      <c r="V5754" s="1636"/>
      <c r="W5754" s="1636"/>
      <c r="X5754" s="1636"/>
      <c r="Y5754" s="1636"/>
      <c r="Z5754" s="1636"/>
      <c r="AA5754" s="1636"/>
      <c r="AB5754" s="1636"/>
      <c r="AC5754" s="1636"/>
      <c r="AD5754" s="1636"/>
      <c r="AE5754" s="1636"/>
      <c r="AF5754" s="1636"/>
      <c r="AG5754" s="1636"/>
      <c r="AH5754" s="1636"/>
      <c r="AI5754" s="1636"/>
      <c r="AJ5754" s="1636"/>
      <c r="AK5754" s="1636"/>
      <c r="AL5754" s="1636"/>
      <c r="AM5754" s="1636"/>
      <c r="AN5754" s="1636"/>
      <c r="AO5754" s="1636"/>
      <c r="AP5754" s="1636"/>
      <c r="AQ5754" s="1636"/>
      <c r="AR5754" s="1636"/>
      <c r="AS5754" s="1636"/>
      <c r="AT5754" s="1636"/>
      <c r="AU5754" s="1636"/>
      <c r="AV5754" s="1636"/>
      <c r="AW5754" s="1636"/>
      <c r="AX5754" s="1636"/>
      <c r="AY5754" s="1636"/>
      <c r="AZ5754" s="1636"/>
      <c r="BA5754" s="1636"/>
      <c r="BB5754" s="1636"/>
    </row>
    <row r="5755" spans="1:54" s="1637" customFormat="1">
      <c r="A5755" s="1636"/>
      <c r="B5755" s="1636"/>
      <c r="C5755" s="1636"/>
      <c r="D5755" s="1636"/>
      <c r="E5755" s="1636"/>
      <c r="F5755" s="1636"/>
      <c r="G5755" s="1636"/>
      <c r="H5755" s="1636"/>
      <c r="I5755" s="1636"/>
      <c r="J5755" s="1636"/>
      <c r="K5755" s="1636"/>
      <c r="L5755" s="1636"/>
      <c r="M5755" s="1636"/>
      <c r="N5755" s="1636"/>
      <c r="O5755" s="1636"/>
      <c r="P5755" s="1636"/>
      <c r="Q5755" s="1636"/>
      <c r="R5755" s="1636"/>
      <c r="S5755" s="1636"/>
      <c r="T5755" s="1636"/>
      <c r="U5755" s="1636"/>
      <c r="V5755" s="1636"/>
      <c r="W5755" s="1636"/>
      <c r="X5755" s="1636"/>
      <c r="Y5755" s="1636"/>
      <c r="Z5755" s="1636"/>
      <c r="AA5755" s="1636"/>
      <c r="AB5755" s="1636"/>
      <c r="AC5755" s="1636"/>
      <c r="AD5755" s="1636"/>
      <c r="AE5755" s="1636"/>
      <c r="AF5755" s="1636"/>
      <c r="AG5755" s="1636"/>
      <c r="AH5755" s="1636"/>
      <c r="AI5755" s="1636"/>
      <c r="AJ5755" s="1636"/>
      <c r="AK5755" s="1636"/>
      <c r="AL5755" s="1636"/>
      <c r="AM5755" s="1636"/>
      <c r="AN5755" s="1636"/>
      <c r="AO5755" s="1636"/>
      <c r="AP5755" s="1636"/>
      <c r="AQ5755" s="1636"/>
      <c r="AR5755" s="1636"/>
      <c r="AS5755" s="1636"/>
      <c r="AT5755" s="1636"/>
      <c r="AU5755" s="1636"/>
      <c r="AV5755" s="1636"/>
      <c r="AW5755" s="1636"/>
      <c r="AX5755" s="1636"/>
      <c r="AY5755" s="1636"/>
      <c r="AZ5755" s="1636"/>
      <c r="BA5755" s="1636"/>
      <c r="BB5755" s="1636"/>
    </row>
    <row r="5756" spans="1:54" s="1637" customFormat="1">
      <c r="A5756" s="1636"/>
      <c r="B5756" s="1636"/>
      <c r="C5756" s="1636"/>
      <c r="D5756" s="1636"/>
      <c r="E5756" s="1636"/>
      <c r="F5756" s="1636"/>
      <c r="G5756" s="1636"/>
      <c r="H5756" s="1636"/>
      <c r="I5756" s="1636"/>
      <c r="J5756" s="1636"/>
      <c r="K5756" s="1636"/>
      <c r="L5756" s="1636"/>
      <c r="M5756" s="1636"/>
      <c r="N5756" s="1636"/>
      <c r="O5756" s="1636"/>
      <c r="P5756" s="1636"/>
      <c r="Q5756" s="1636"/>
      <c r="R5756" s="1636"/>
      <c r="S5756" s="1636"/>
      <c r="T5756" s="1636"/>
      <c r="U5756" s="1636"/>
      <c r="V5756" s="1636"/>
      <c r="W5756" s="1636"/>
      <c r="X5756" s="1636"/>
      <c r="Y5756" s="1636"/>
      <c r="Z5756" s="1636"/>
      <c r="AA5756" s="1636"/>
      <c r="AB5756" s="1636"/>
      <c r="AC5756" s="1636"/>
      <c r="AD5756" s="1636"/>
      <c r="AE5756" s="1636"/>
      <c r="AF5756" s="1636"/>
      <c r="AG5756" s="1636"/>
      <c r="AH5756" s="1636"/>
      <c r="AI5756" s="1636"/>
      <c r="AJ5756" s="1636"/>
      <c r="AK5756" s="1636"/>
      <c r="AL5756" s="1636"/>
      <c r="AM5756" s="1636"/>
      <c r="AN5756" s="1636"/>
      <c r="AO5756" s="1636"/>
      <c r="AP5756" s="1636"/>
      <c r="AQ5756" s="1636"/>
      <c r="AR5756" s="1636"/>
      <c r="AS5756" s="1636"/>
      <c r="AT5756" s="1636"/>
      <c r="AU5756" s="1636"/>
      <c r="AV5756" s="1636"/>
      <c r="AW5756" s="1636"/>
      <c r="AX5756" s="1636"/>
      <c r="AY5756" s="1636"/>
      <c r="AZ5756" s="1636"/>
      <c r="BA5756" s="1636"/>
      <c r="BB5756" s="1636"/>
    </row>
    <row r="5757" spans="1:54" s="1637" customFormat="1">
      <c r="A5757" s="1636"/>
      <c r="B5757" s="1636"/>
      <c r="C5757" s="1636"/>
      <c r="D5757" s="1636"/>
      <c r="E5757" s="1636"/>
      <c r="F5757" s="1636"/>
      <c r="G5757" s="1636"/>
      <c r="H5757" s="1636"/>
      <c r="I5757" s="1636"/>
      <c r="J5757" s="1636"/>
      <c r="K5757" s="1636"/>
      <c r="L5757" s="1636"/>
      <c r="M5757" s="1636"/>
      <c r="N5757" s="1636"/>
      <c r="O5757" s="1636"/>
      <c r="P5757" s="1636"/>
      <c r="Q5757" s="1636"/>
      <c r="R5757" s="1636"/>
      <c r="S5757" s="1636"/>
      <c r="T5757" s="1636"/>
      <c r="U5757" s="1636"/>
      <c r="V5757" s="1636"/>
      <c r="W5757" s="1636"/>
      <c r="X5757" s="1636"/>
      <c r="Y5757" s="1636"/>
      <c r="Z5757" s="1636"/>
      <c r="AA5757" s="1636"/>
      <c r="AB5757" s="1636"/>
      <c r="AC5757" s="1636"/>
      <c r="AD5757" s="1636"/>
      <c r="AE5757" s="1636"/>
      <c r="AF5757" s="1636"/>
      <c r="AG5757" s="1636"/>
      <c r="AH5757" s="1636"/>
      <c r="AI5757" s="1636"/>
      <c r="AJ5757" s="1636"/>
      <c r="AK5757" s="1636"/>
      <c r="AL5757" s="1636"/>
      <c r="AM5757" s="1636"/>
      <c r="AN5757" s="1636"/>
      <c r="AO5757" s="1636"/>
      <c r="AP5757" s="1636"/>
      <c r="AQ5757" s="1636"/>
      <c r="AR5757" s="1636"/>
      <c r="AS5757" s="1636"/>
      <c r="AT5757" s="1636"/>
      <c r="AU5757" s="1636"/>
      <c r="AV5757" s="1636"/>
      <c r="AW5757" s="1636"/>
      <c r="AX5757" s="1636"/>
      <c r="AY5757" s="1636"/>
      <c r="AZ5757" s="1636"/>
      <c r="BA5757" s="1636"/>
      <c r="BB5757" s="1636"/>
    </row>
    <row r="5758" spans="1:54" s="1637" customFormat="1">
      <c r="A5758" s="1636"/>
      <c r="B5758" s="1636"/>
      <c r="C5758" s="1636"/>
      <c r="D5758" s="1636"/>
      <c r="E5758" s="1636"/>
      <c r="F5758" s="1636"/>
      <c r="G5758" s="1636"/>
      <c r="H5758" s="1636"/>
      <c r="I5758" s="1636"/>
      <c r="J5758" s="1636"/>
      <c r="K5758" s="1636"/>
      <c r="L5758" s="1636"/>
      <c r="M5758" s="1636"/>
      <c r="N5758" s="1636"/>
      <c r="O5758" s="1636"/>
      <c r="P5758" s="1636"/>
      <c r="Q5758" s="1636"/>
      <c r="R5758" s="1636"/>
      <c r="S5758" s="1636"/>
      <c r="T5758" s="1636"/>
      <c r="U5758" s="1636"/>
      <c r="V5758" s="1636"/>
      <c r="W5758" s="1636"/>
      <c r="X5758" s="1636"/>
      <c r="Y5758" s="1636"/>
      <c r="Z5758" s="1636"/>
      <c r="AA5758" s="1636"/>
      <c r="AB5758" s="1636"/>
      <c r="AC5758" s="1636"/>
      <c r="AD5758" s="1636"/>
      <c r="AE5758" s="1636"/>
      <c r="AF5758" s="1636"/>
      <c r="AG5758" s="1636"/>
      <c r="AH5758" s="1636"/>
      <c r="AI5758" s="1636"/>
      <c r="AJ5758" s="1636"/>
      <c r="AK5758" s="1636"/>
      <c r="AL5758" s="1636"/>
      <c r="AM5758" s="1636"/>
      <c r="AN5758" s="1636"/>
      <c r="AO5758" s="1636"/>
      <c r="AP5758" s="1636"/>
      <c r="AQ5758" s="1636"/>
      <c r="AR5758" s="1636"/>
      <c r="AS5758" s="1636"/>
      <c r="AT5758" s="1636"/>
      <c r="AU5758" s="1636"/>
      <c r="AV5758" s="1636"/>
      <c r="AW5758" s="1636"/>
      <c r="AX5758" s="1636"/>
      <c r="AY5758" s="1636"/>
      <c r="AZ5758" s="1636"/>
      <c r="BA5758" s="1636"/>
      <c r="BB5758" s="1636"/>
    </row>
    <row r="5759" spans="1:54" s="1637" customFormat="1">
      <c r="A5759" s="1636"/>
      <c r="B5759" s="1636"/>
      <c r="C5759" s="1636"/>
      <c r="D5759" s="1636"/>
      <c r="E5759" s="1636"/>
      <c r="F5759" s="1636"/>
      <c r="G5759" s="1636"/>
      <c r="H5759" s="1636"/>
      <c r="I5759" s="1636"/>
      <c r="J5759" s="1636"/>
      <c r="K5759" s="1636"/>
      <c r="L5759" s="1636"/>
      <c r="M5759" s="1636"/>
      <c r="N5759" s="1636"/>
      <c r="O5759" s="1636"/>
      <c r="P5759" s="1636"/>
      <c r="Q5759" s="1636"/>
      <c r="R5759" s="1636"/>
      <c r="S5759" s="1636"/>
      <c r="T5759" s="1636"/>
      <c r="U5759" s="1636"/>
      <c r="V5759" s="1636"/>
      <c r="W5759" s="1636"/>
      <c r="X5759" s="1636"/>
      <c r="Y5759" s="1636"/>
      <c r="Z5759" s="1636"/>
      <c r="AA5759" s="1636"/>
      <c r="AB5759" s="1636"/>
      <c r="AC5759" s="1636"/>
      <c r="AD5759" s="1636"/>
      <c r="AE5759" s="1636"/>
      <c r="AF5759" s="1636"/>
      <c r="AG5759" s="1636"/>
      <c r="AH5759" s="1636"/>
      <c r="AI5759" s="1636"/>
      <c r="AJ5759" s="1636"/>
      <c r="AK5759" s="1636"/>
      <c r="AL5759" s="1636"/>
      <c r="AM5759" s="1636"/>
      <c r="AN5759" s="1636"/>
      <c r="AO5759" s="1636"/>
      <c r="AP5759" s="1636"/>
      <c r="AQ5759" s="1636"/>
      <c r="AR5759" s="1636"/>
      <c r="AS5759" s="1636"/>
      <c r="AT5759" s="1636"/>
      <c r="AU5759" s="1636"/>
      <c r="AV5759" s="1636"/>
      <c r="AW5759" s="1636"/>
      <c r="AX5759" s="1636"/>
      <c r="AY5759" s="1636"/>
      <c r="AZ5759" s="1636"/>
      <c r="BA5759" s="1636"/>
      <c r="BB5759" s="1636"/>
    </row>
    <row r="5760" spans="1:54" s="1637" customFormat="1">
      <c r="A5760" s="1636"/>
      <c r="B5760" s="1636"/>
      <c r="C5760" s="1636"/>
      <c r="D5760" s="1636"/>
      <c r="E5760" s="1636"/>
      <c r="F5760" s="1636"/>
      <c r="G5760" s="1636"/>
      <c r="H5760" s="1636"/>
      <c r="I5760" s="1636"/>
      <c r="J5760" s="1636"/>
      <c r="K5760" s="1636"/>
      <c r="L5760" s="1636"/>
      <c r="M5760" s="1636"/>
      <c r="N5760" s="1636"/>
      <c r="O5760" s="1636"/>
      <c r="P5760" s="1636"/>
      <c r="Q5760" s="1636"/>
      <c r="R5760" s="1636"/>
      <c r="S5760" s="1636"/>
      <c r="T5760" s="1636"/>
      <c r="U5760" s="1636"/>
      <c r="V5760" s="1636"/>
      <c r="W5760" s="1636"/>
      <c r="X5760" s="1636"/>
      <c r="Y5760" s="1636"/>
      <c r="Z5760" s="1636"/>
      <c r="AA5760" s="1636"/>
      <c r="AB5760" s="1636"/>
      <c r="AC5760" s="1636"/>
      <c r="AD5760" s="1636"/>
      <c r="AE5760" s="1636"/>
      <c r="AF5760" s="1636"/>
      <c r="AG5760" s="1636"/>
      <c r="AH5760" s="1636"/>
      <c r="AI5760" s="1636"/>
      <c r="AJ5760" s="1636"/>
      <c r="AK5760" s="1636"/>
      <c r="AL5760" s="1636"/>
      <c r="AM5760" s="1636"/>
      <c r="AN5760" s="1636"/>
      <c r="AO5760" s="1636"/>
      <c r="AP5760" s="1636"/>
      <c r="AQ5760" s="1636"/>
      <c r="AR5760" s="1636"/>
      <c r="AS5760" s="1636"/>
      <c r="AT5760" s="1636"/>
      <c r="AU5760" s="1636"/>
      <c r="AV5760" s="1636"/>
      <c r="AW5760" s="1636"/>
      <c r="AX5760" s="1636"/>
      <c r="AY5760" s="1636"/>
      <c r="AZ5760" s="1636"/>
      <c r="BA5760" s="1636"/>
      <c r="BB5760" s="1636"/>
    </row>
    <row r="5761" spans="1:54" s="1637" customFormat="1">
      <c r="A5761" s="1636"/>
      <c r="B5761" s="1636"/>
      <c r="C5761" s="1636"/>
      <c r="D5761" s="1636"/>
      <c r="E5761" s="1636"/>
      <c r="F5761" s="1636"/>
      <c r="G5761" s="1636"/>
      <c r="H5761" s="1636"/>
      <c r="I5761" s="1636"/>
      <c r="J5761" s="1636"/>
      <c r="K5761" s="1636"/>
      <c r="L5761" s="1636"/>
      <c r="M5761" s="1636"/>
      <c r="N5761" s="1636"/>
      <c r="O5761" s="1636"/>
      <c r="P5761" s="1636"/>
      <c r="Q5761" s="1636"/>
      <c r="R5761" s="1636"/>
      <c r="S5761" s="1636"/>
      <c r="T5761" s="1636"/>
      <c r="U5761" s="1636"/>
      <c r="V5761" s="1636"/>
      <c r="W5761" s="1636"/>
      <c r="X5761" s="1636"/>
      <c r="Y5761" s="1636"/>
      <c r="Z5761" s="1636"/>
      <c r="AA5761" s="1636"/>
      <c r="AB5761" s="1636"/>
      <c r="AC5761" s="1636"/>
      <c r="AD5761" s="1636"/>
      <c r="AE5761" s="1636"/>
      <c r="AF5761" s="1636"/>
      <c r="AG5761" s="1636"/>
      <c r="AH5761" s="1636"/>
      <c r="AI5761" s="1636"/>
      <c r="AJ5761" s="1636"/>
      <c r="AK5761" s="1636"/>
      <c r="AL5761" s="1636"/>
      <c r="AM5761" s="1636"/>
      <c r="AN5761" s="1636"/>
      <c r="AO5761" s="1636"/>
      <c r="AP5761" s="1636"/>
      <c r="AQ5761" s="1636"/>
      <c r="AR5761" s="1636"/>
      <c r="AS5761" s="1636"/>
      <c r="AT5761" s="1636"/>
      <c r="AU5761" s="1636"/>
      <c r="AV5761" s="1636"/>
      <c r="AW5761" s="1636"/>
      <c r="AX5761" s="1636"/>
      <c r="AY5761" s="1636"/>
      <c r="AZ5761" s="1636"/>
      <c r="BA5761" s="1636"/>
      <c r="BB5761" s="1636"/>
    </row>
    <row r="5762" spans="1:54" s="1637" customFormat="1">
      <c r="A5762" s="1636"/>
      <c r="B5762" s="1636"/>
      <c r="C5762" s="1636"/>
      <c r="D5762" s="1636"/>
      <c r="E5762" s="1636"/>
      <c r="F5762" s="1636"/>
      <c r="G5762" s="1636"/>
      <c r="H5762" s="1636"/>
      <c r="I5762" s="1636"/>
      <c r="J5762" s="1636"/>
      <c r="K5762" s="1636"/>
      <c r="L5762" s="1636"/>
      <c r="M5762" s="1636"/>
      <c r="N5762" s="1636"/>
      <c r="O5762" s="1636"/>
      <c r="P5762" s="1636"/>
      <c r="Q5762" s="1636"/>
      <c r="R5762" s="1636"/>
      <c r="S5762" s="1636"/>
      <c r="T5762" s="1636"/>
      <c r="U5762" s="1636"/>
      <c r="V5762" s="1636"/>
      <c r="W5762" s="1636"/>
      <c r="X5762" s="1636"/>
      <c r="Y5762" s="1636"/>
      <c r="Z5762" s="1636"/>
      <c r="AA5762" s="1636"/>
      <c r="AB5762" s="1636"/>
      <c r="AC5762" s="1636"/>
      <c r="AD5762" s="1636"/>
      <c r="AE5762" s="1636"/>
      <c r="AF5762" s="1636"/>
      <c r="AG5762" s="1636"/>
      <c r="AH5762" s="1636"/>
      <c r="AI5762" s="1636"/>
      <c r="AJ5762" s="1636"/>
      <c r="AK5762" s="1636"/>
      <c r="AL5762" s="1636"/>
      <c r="AM5762" s="1636"/>
      <c r="AN5762" s="1636"/>
      <c r="AO5762" s="1636"/>
      <c r="AP5762" s="1636"/>
      <c r="AQ5762" s="1636"/>
      <c r="AR5762" s="1636"/>
      <c r="AS5762" s="1636"/>
      <c r="AT5762" s="1636"/>
      <c r="AU5762" s="1636"/>
      <c r="AV5762" s="1636"/>
      <c r="AW5762" s="1636"/>
      <c r="AX5762" s="1636"/>
      <c r="AY5762" s="1636"/>
      <c r="AZ5762" s="1636"/>
      <c r="BA5762" s="1636"/>
      <c r="BB5762" s="1636"/>
    </row>
    <row r="5763" spans="1:54" s="1637" customFormat="1">
      <c r="A5763" s="1636"/>
      <c r="B5763" s="1636"/>
      <c r="C5763" s="1636"/>
      <c r="D5763" s="1636"/>
      <c r="E5763" s="1636"/>
      <c r="F5763" s="1636"/>
      <c r="G5763" s="1636"/>
      <c r="H5763" s="1636"/>
      <c r="I5763" s="1636"/>
      <c r="J5763" s="1636"/>
      <c r="K5763" s="1636"/>
      <c r="L5763" s="1636"/>
      <c r="M5763" s="1636"/>
      <c r="N5763" s="1636"/>
      <c r="O5763" s="1636"/>
      <c r="P5763" s="1636"/>
      <c r="Q5763" s="1636"/>
      <c r="R5763" s="1636"/>
      <c r="S5763" s="1636"/>
      <c r="T5763" s="1636"/>
      <c r="U5763" s="1636"/>
      <c r="V5763" s="1636"/>
      <c r="W5763" s="1636"/>
      <c r="X5763" s="1636"/>
      <c r="Y5763" s="1636"/>
      <c r="Z5763" s="1636"/>
      <c r="AA5763" s="1636"/>
      <c r="AB5763" s="1636"/>
      <c r="AC5763" s="1636"/>
      <c r="AD5763" s="1636"/>
      <c r="AE5763" s="1636"/>
      <c r="AF5763" s="1636"/>
      <c r="AG5763" s="1636"/>
      <c r="AH5763" s="1636"/>
      <c r="AI5763" s="1636"/>
      <c r="AJ5763" s="1636"/>
      <c r="AK5763" s="1636"/>
      <c r="AL5763" s="1636"/>
      <c r="AM5763" s="1636"/>
      <c r="AN5763" s="1636"/>
      <c r="AO5763" s="1636"/>
      <c r="AP5763" s="1636"/>
      <c r="AQ5763" s="1636"/>
      <c r="AR5763" s="1636"/>
      <c r="AS5763" s="1636"/>
      <c r="AT5763" s="1636"/>
      <c r="AU5763" s="1636"/>
      <c r="AV5763" s="1636"/>
      <c r="AW5763" s="1636"/>
      <c r="AX5763" s="1636"/>
      <c r="AY5763" s="1636"/>
      <c r="AZ5763" s="1636"/>
      <c r="BA5763" s="1636"/>
      <c r="BB5763" s="1636"/>
    </row>
    <row r="5764" spans="1:54" s="1637" customFormat="1">
      <c r="A5764" s="1636"/>
      <c r="B5764" s="1636"/>
      <c r="C5764" s="1636"/>
      <c r="D5764" s="1636"/>
      <c r="E5764" s="1636"/>
      <c r="F5764" s="1636"/>
      <c r="G5764" s="1636"/>
      <c r="H5764" s="1636"/>
      <c r="I5764" s="1636"/>
      <c r="J5764" s="1636"/>
      <c r="K5764" s="1636"/>
      <c r="L5764" s="1636"/>
      <c r="M5764" s="1636"/>
      <c r="N5764" s="1636"/>
      <c r="O5764" s="1636"/>
      <c r="P5764" s="1636"/>
      <c r="Q5764" s="1636"/>
      <c r="R5764" s="1636"/>
      <c r="S5764" s="1636"/>
      <c r="T5764" s="1636"/>
      <c r="U5764" s="1636"/>
      <c r="V5764" s="1636"/>
      <c r="W5764" s="1636"/>
      <c r="X5764" s="1636"/>
      <c r="Y5764" s="1636"/>
      <c r="Z5764" s="1636"/>
      <c r="AA5764" s="1636"/>
      <c r="AB5764" s="1636"/>
      <c r="AC5764" s="1636"/>
      <c r="AD5764" s="1636"/>
      <c r="AE5764" s="1636"/>
      <c r="AF5764" s="1636"/>
      <c r="AG5764" s="1636"/>
      <c r="AH5764" s="1636"/>
      <c r="AI5764" s="1636"/>
      <c r="AJ5764" s="1636"/>
      <c r="AK5764" s="1636"/>
      <c r="AL5764" s="1636"/>
      <c r="AM5764" s="1636"/>
      <c r="AN5764" s="1636"/>
      <c r="AO5764" s="1636"/>
      <c r="AP5764" s="1636"/>
      <c r="AQ5764" s="1636"/>
      <c r="AR5764" s="1636"/>
      <c r="AS5764" s="1636"/>
      <c r="AT5764" s="1636"/>
      <c r="AU5764" s="1636"/>
      <c r="AV5764" s="1636"/>
      <c r="AW5764" s="1636"/>
      <c r="AX5764" s="1636"/>
      <c r="AY5764" s="1636"/>
      <c r="AZ5764" s="1636"/>
      <c r="BA5764" s="1636"/>
      <c r="BB5764" s="1636"/>
    </row>
    <row r="5765" spans="1:54" s="1637" customFormat="1">
      <c r="A5765" s="1636"/>
      <c r="B5765" s="1636"/>
      <c r="C5765" s="1636"/>
      <c r="D5765" s="1636"/>
      <c r="E5765" s="1636"/>
      <c r="F5765" s="1636"/>
      <c r="G5765" s="1636"/>
      <c r="H5765" s="1636"/>
      <c r="I5765" s="1636"/>
      <c r="J5765" s="1636"/>
      <c r="K5765" s="1636"/>
      <c r="L5765" s="1636"/>
      <c r="M5765" s="1636"/>
      <c r="N5765" s="1636"/>
      <c r="O5765" s="1636"/>
      <c r="P5765" s="1636"/>
      <c r="Q5765" s="1636"/>
      <c r="R5765" s="1636"/>
      <c r="S5765" s="1636"/>
      <c r="T5765" s="1636"/>
      <c r="U5765" s="1636"/>
      <c r="V5765" s="1636"/>
      <c r="W5765" s="1636"/>
      <c r="X5765" s="1636"/>
      <c r="Y5765" s="1636"/>
      <c r="Z5765" s="1636"/>
      <c r="AA5765" s="1636"/>
      <c r="AB5765" s="1636"/>
      <c r="AC5765" s="1636"/>
      <c r="AD5765" s="1636"/>
      <c r="AE5765" s="1636"/>
      <c r="AF5765" s="1636"/>
      <c r="AG5765" s="1636"/>
      <c r="AH5765" s="1636"/>
      <c r="AI5765" s="1636"/>
      <c r="AJ5765" s="1636"/>
      <c r="AK5765" s="1636"/>
      <c r="AL5765" s="1636"/>
      <c r="AM5765" s="1636"/>
      <c r="AN5765" s="1636"/>
      <c r="AO5765" s="1636"/>
      <c r="AP5765" s="1636"/>
      <c r="AQ5765" s="1636"/>
      <c r="AR5765" s="1636"/>
      <c r="AS5765" s="1636"/>
      <c r="AT5765" s="1636"/>
      <c r="AU5765" s="1636"/>
      <c r="AV5765" s="1636"/>
      <c r="AW5765" s="1636"/>
      <c r="AX5765" s="1636"/>
      <c r="AY5765" s="1636"/>
      <c r="AZ5765" s="1636"/>
      <c r="BA5765" s="1636"/>
      <c r="BB5765" s="1636"/>
    </row>
    <row r="5766" spans="1:54" s="1637" customFormat="1">
      <c r="A5766" s="1636"/>
      <c r="B5766" s="1636"/>
      <c r="C5766" s="1636"/>
      <c r="D5766" s="1636"/>
      <c r="E5766" s="1636"/>
      <c r="F5766" s="1636"/>
      <c r="G5766" s="1636"/>
      <c r="H5766" s="1636"/>
      <c r="I5766" s="1636"/>
      <c r="J5766" s="1636"/>
      <c r="K5766" s="1636"/>
      <c r="L5766" s="1636"/>
      <c r="M5766" s="1636"/>
      <c r="N5766" s="1636"/>
      <c r="O5766" s="1636"/>
      <c r="P5766" s="1636"/>
      <c r="Q5766" s="1636"/>
      <c r="R5766" s="1636"/>
      <c r="S5766" s="1636"/>
      <c r="T5766" s="1636"/>
      <c r="U5766" s="1636"/>
      <c r="V5766" s="1636"/>
      <c r="W5766" s="1636"/>
      <c r="X5766" s="1636"/>
      <c r="Y5766" s="1636"/>
      <c r="Z5766" s="1636"/>
      <c r="AA5766" s="1636"/>
      <c r="AB5766" s="1636"/>
      <c r="AC5766" s="1636"/>
      <c r="AD5766" s="1636"/>
      <c r="AE5766" s="1636"/>
      <c r="AF5766" s="1636"/>
      <c r="AG5766" s="1636"/>
      <c r="AH5766" s="1636"/>
      <c r="AI5766" s="1636"/>
      <c r="AJ5766" s="1636"/>
      <c r="AK5766" s="1636"/>
      <c r="AL5766" s="1636"/>
      <c r="AM5766" s="1636"/>
      <c r="AN5766" s="1636"/>
      <c r="AO5766" s="1636"/>
      <c r="AP5766" s="1636"/>
      <c r="AQ5766" s="1636"/>
      <c r="AR5766" s="1636"/>
      <c r="AS5766" s="1636"/>
      <c r="AT5766" s="1636"/>
      <c r="AU5766" s="1636"/>
      <c r="AV5766" s="1636"/>
      <c r="AW5766" s="1636"/>
      <c r="AX5766" s="1636"/>
      <c r="AY5766" s="1636"/>
      <c r="AZ5766" s="1636"/>
      <c r="BA5766" s="1636"/>
      <c r="BB5766" s="1636"/>
    </row>
    <row r="5767" spans="1:54" s="1637" customFormat="1">
      <c r="A5767" s="1636"/>
      <c r="B5767" s="1636"/>
      <c r="C5767" s="1636"/>
      <c r="D5767" s="1636"/>
      <c r="E5767" s="1636"/>
      <c r="F5767" s="1636"/>
      <c r="G5767" s="1636"/>
      <c r="H5767" s="1636"/>
      <c r="I5767" s="1636"/>
      <c r="J5767" s="1636"/>
      <c r="K5767" s="1636"/>
      <c r="L5767" s="1636"/>
      <c r="M5767" s="1636"/>
      <c r="N5767" s="1636"/>
      <c r="O5767" s="1636"/>
      <c r="P5767" s="1636"/>
      <c r="Q5767" s="1636"/>
      <c r="R5767" s="1636"/>
      <c r="S5767" s="1636"/>
      <c r="T5767" s="1636"/>
      <c r="U5767" s="1636"/>
      <c r="V5767" s="1636"/>
      <c r="W5767" s="1636"/>
      <c r="X5767" s="1636"/>
      <c r="Y5767" s="1636"/>
      <c r="Z5767" s="1636"/>
      <c r="AA5767" s="1636"/>
      <c r="AB5767" s="1636"/>
      <c r="AC5767" s="1636"/>
      <c r="AD5767" s="1636"/>
      <c r="AE5767" s="1636"/>
      <c r="AF5767" s="1636"/>
      <c r="AG5767" s="1636"/>
      <c r="AH5767" s="1636"/>
      <c r="AI5767" s="1636"/>
      <c r="AJ5767" s="1636"/>
      <c r="AK5767" s="1636"/>
      <c r="AL5767" s="1636"/>
      <c r="AM5767" s="1636"/>
      <c r="AN5767" s="1636"/>
      <c r="AO5767" s="1636"/>
      <c r="AP5767" s="1636"/>
      <c r="AQ5767" s="1636"/>
      <c r="AR5767" s="1636"/>
      <c r="AS5767" s="1636"/>
      <c r="AT5767" s="1636"/>
      <c r="AU5767" s="1636"/>
      <c r="AV5767" s="1636"/>
      <c r="AW5767" s="1636"/>
      <c r="AX5767" s="1636"/>
      <c r="AY5767" s="1636"/>
      <c r="AZ5767" s="1636"/>
      <c r="BA5767" s="1636"/>
      <c r="BB5767" s="1636"/>
    </row>
    <row r="5768" spans="1:54" s="1637" customFormat="1">
      <c r="A5768" s="1636"/>
      <c r="B5768" s="1636"/>
      <c r="C5768" s="1636"/>
      <c r="D5768" s="1636"/>
      <c r="E5768" s="1636"/>
      <c r="F5768" s="1636"/>
      <c r="G5768" s="1636"/>
      <c r="H5768" s="1636"/>
      <c r="I5768" s="1636"/>
      <c r="J5768" s="1636"/>
      <c r="K5768" s="1636"/>
      <c r="L5768" s="1636"/>
      <c r="M5768" s="1636"/>
      <c r="N5768" s="1636"/>
      <c r="O5768" s="1636"/>
      <c r="P5768" s="1636"/>
      <c r="Q5768" s="1636"/>
      <c r="R5768" s="1636"/>
      <c r="S5768" s="1636"/>
      <c r="T5768" s="1636"/>
      <c r="U5768" s="1636"/>
      <c r="V5768" s="1636"/>
      <c r="W5768" s="1636"/>
      <c r="X5768" s="1636"/>
      <c r="Y5768" s="1636"/>
      <c r="Z5768" s="1636"/>
      <c r="AA5768" s="1636"/>
      <c r="AB5768" s="1636"/>
      <c r="AC5768" s="1636"/>
      <c r="AD5768" s="1636"/>
      <c r="AE5768" s="1636"/>
      <c r="AF5768" s="1636"/>
      <c r="AG5768" s="1636"/>
      <c r="AH5768" s="1636"/>
      <c r="AI5768" s="1636"/>
      <c r="AJ5768" s="1636"/>
      <c r="AK5768" s="1636"/>
      <c r="AL5768" s="1636"/>
      <c r="AM5768" s="1636"/>
      <c r="AN5768" s="1636"/>
      <c r="AO5768" s="1636"/>
      <c r="AP5768" s="1636"/>
      <c r="AQ5768" s="1636"/>
      <c r="AR5768" s="1636"/>
      <c r="AS5768" s="1636"/>
      <c r="AT5768" s="1636"/>
      <c r="AU5768" s="1636"/>
      <c r="AV5768" s="1636"/>
      <c r="AW5768" s="1636"/>
      <c r="AX5768" s="1636"/>
      <c r="AY5768" s="1636"/>
      <c r="AZ5768" s="1636"/>
      <c r="BA5768" s="1636"/>
      <c r="BB5768" s="1636"/>
    </row>
    <row r="5769" spans="1:54" s="1637" customFormat="1">
      <c r="A5769" s="1636"/>
      <c r="B5769" s="1636"/>
      <c r="C5769" s="1636"/>
      <c r="D5769" s="1636"/>
      <c r="E5769" s="1636"/>
      <c r="F5769" s="1636"/>
      <c r="G5769" s="1636"/>
      <c r="H5769" s="1636"/>
      <c r="I5769" s="1636"/>
      <c r="J5769" s="1636"/>
      <c r="K5769" s="1636"/>
      <c r="L5769" s="1636"/>
      <c r="M5769" s="1636"/>
      <c r="N5769" s="1636"/>
      <c r="O5769" s="1636"/>
      <c r="P5769" s="1636"/>
      <c r="Q5769" s="1636"/>
      <c r="R5769" s="1636"/>
      <c r="S5769" s="1636"/>
      <c r="T5769" s="1636"/>
      <c r="U5769" s="1636"/>
      <c r="V5769" s="1636"/>
      <c r="W5769" s="1636"/>
      <c r="X5769" s="1636"/>
      <c r="Y5769" s="1636"/>
      <c r="Z5769" s="1636"/>
      <c r="AA5769" s="1636"/>
      <c r="AB5769" s="1636"/>
      <c r="AC5769" s="1636"/>
      <c r="AD5769" s="1636"/>
      <c r="AE5769" s="1636"/>
      <c r="AF5769" s="1636"/>
      <c r="AG5769" s="1636"/>
      <c r="AH5769" s="1636"/>
      <c r="AI5769" s="1636"/>
      <c r="AJ5769" s="1636"/>
      <c r="AK5769" s="1636"/>
      <c r="AL5769" s="1636"/>
      <c r="AM5769" s="1636"/>
      <c r="AN5769" s="1636"/>
      <c r="AO5769" s="1636"/>
      <c r="AP5769" s="1636"/>
      <c r="AQ5769" s="1636"/>
      <c r="AR5769" s="1636"/>
      <c r="AS5769" s="1636"/>
      <c r="AT5769" s="1636"/>
      <c r="AU5769" s="1636"/>
      <c r="AV5769" s="1636"/>
      <c r="AW5769" s="1636"/>
      <c r="AX5769" s="1636"/>
      <c r="AY5769" s="1636"/>
      <c r="AZ5769" s="1636"/>
      <c r="BA5769" s="1636"/>
      <c r="BB5769" s="1636"/>
    </row>
    <row r="5770" spans="1:54" s="1637" customFormat="1">
      <c r="A5770" s="1636"/>
      <c r="B5770" s="1636"/>
      <c r="C5770" s="1636"/>
      <c r="D5770" s="1636"/>
      <c r="E5770" s="1636"/>
      <c r="F5770" s="1636"/>
      <c r="G5770" s="1636"/>
      <c r="H5770" s="1636"/>
      <c r="I5770" s="1636"/>
      <c r="J5770" s="1636"/>
      <c r="K5770" s="1636"/>
      <c r="L5770" s="1636"/>
      <c r="M5770" s="1636"/>
      <c r="N5770" s="1636"/>
      <c r="O5770" s="1636"/>
      <c r="P5770" s="1636"/>
      <c r="Q5770" s="1636"/>
      <c r="R5770" s="1636"/>
      <c r="S5770" s="1636"/>
      <c r="T5770" s="1636"/>
      <c r="U5770" s="1636"/>
      <c r="V5770" s="1636"/>
      <c r="W5770" s="1636"/>
      <c r="X5770" s="1636"/>
      <c r="Y5770" s="1636"/>
      <c r="Z5770" s="1636"/>
      <c r="AA5770" s="1636"/>
      <c r="AB5770" s="1636"/>
      <c r="AC5770" s="1636"/>
      <c r="AD5770" s="1636"/>
      <c r="AE5770" s="1636"/>
      <c r="AF5770" s="1636"/>
      <c r="AG5770" s="1636"/>
      <c r="AH5770" s="1636"/>
      <c r="AI5770" s="1636"/>
      <c r="AJ5770" s="1636"/>
      <c r="AK5770" s="1636"/>
      <c r="AL5770" s="1636"/>
      <c r="AM5770" s="1636"/>
      <c r="AN5770" s="1636"/>
      <c r="AO5770" s="1636"/>
      <c r="AP5770" s="1636"/>
      <c r="AQ5770" s="1636"/>
      <c r="AR5770" s="1636"/>
      <c r="AS5770" s="1636"/>
      <c r="AT5770" s="1636"/>
      <c r="AU5770" s="1636"/>
      <c r="AV5770" s="1636"/>
      <c r="AW5770" s="1636"/>
      <c r="AX5770" s="1636"/>
      <c r="AY5770" s="1636"/>
      <c r="AZ5770" s="1636"/>
      <c r="BA5770" s="1636"/>
      <c r="BB5770" s="1636"/>
    </row>
    <row r="5771" spans="1:54" s="1637" customFormat="1">
      <c r="A5771" s="1636"/>
      <c r="B5771" s="1636"/>
      <c r="C5771" s="1636"/>
      <c r="D5771" s="1636"/>
      <c r="E5771" s="1636"/>
      <c r="F5771" s="1636"/>
      <c r="G5771" s="1636"/>
      <c r="H5771" s="1636"/>
      <c r="I5771" s="1636"/>
      <c r="J5771" s="1636"/>
      <c r="K5771" s="1636"/>
      <c r="L5771" s="1636"/>
      <c r="M5771" s="1636"/>
      <c r="N5771" s="1636"/>
      <c r="O5771" s="1636"/>
      <c r="P5771" s="1636"/>
      <c r="Q5771" s="1636"/>
      <c r="R5771" s="1636"/>
      <c r="S5771" s="1636"/>
      <c r="T5771" s="1636"/>
      <c r="U5771" s="1636"/>
      <c r="V5771" s="1636"/>
      <c r="W5771" s="1636"/>
      <c r="X5771" s="1636"/>
      <c r="Y5771" s="1636"/>
      <c r="Z5771" s="1636"/>
      <c r="AA5771" s="1636"/>
      <c r="AB5771" s="1636"/>
      <c r="AC5771" s="1636"/>
      <c r="AD5771" s="1636"/>
      <c r="AE5771" s="1636"/>
      <c r="AF5771" s="1636"/>
      <c r="AG5771" s="1636"/>
      <c r="AH5771" s="1636"/>
      <c r="AI5771" s="1636"/>
      <c r="AJ5771" s="1636"/>
      <c r="AK5771" s="1636"/>
      <c r="AL5771" s="1636"/>
      <c r="AM5771" s="1636"/>
      <c r="AN5771" s="1636"/>
      <c r="AO5771" s="1636"/>
      <c r="AP5771" s="1636"/>
      <c r="AQ5771" s="1636"/>
      <c r="AR5771" s="1636"/>
      <c r="AS5771" s="1636"/>
      <c r="AT5771" s="1636"/>
      <c r="AU5771" s="1636"/>
      <c r="AV5771" s="1636"/>
      <c r="AW5771" s="1636"/>
      <c r="AX5771" s="1636"/>
      <c r="AY5771" s="1636"/>
      <c r="AZ5771" s="1636"/>
      <c r="BA5771" s="1636"/>
      <c r="BB5771" s="1636"/>
    </row>
    <row r="5772" spans="1:54" s="1637" customFormat="1">
      <c r="A5772" s="1636"/>
      <c r="B5772" s="1636"/>
      <c r="C5772" s="1636"/>
      <c r="D5772" s="1636"/>
      <c r="E5772" s="1636"/>
      <c r="F5772" s="1636"/>
      <c r="G5772" s="1636"/>
      <c r="H5772" s="1636"/>
      <c r="I5772" s="1636"/>
      <c r="J5772" s="1636"/>
      <c r="K5772" s="1636"/>
      <c r="L5772" s="1636"/>
      <c r="M5772" s="1636"/>
      <c r="N5772" s="1636"/>
      <c r="O5772" s="1636"/>
      <c r="P5772" s="1636"/>
      <c r="Q5772" s="1636"/>
      <c r="R5772" s="1636"/>
      <c r="S5772" s="1636"/>
      <c r="T5772" s="1636"/>
      <c r="U5772" s="1636"/>
      <c r="V5772" s="1636"/>
      <c r="W5772" s="1636"/>
      <c r="X5772" s="1636"/>
      <c r="Y5772" s="1636"/>
      <c r="Z5772" s="1636"/>
      <c r="AA5772" s="1636"/>
      <c r="AB5772" s="1636"/>
      <c r="AC5772" s="1636"/>
      <c r="AD5772" s="1636"/>
      <c r="AE5772" s="1636"/>
      <c r="AF5772" s="1636"/>
      <c r="AG5772" s="1636"/>
      <c r="AH5772" s="1636"/>
      <c r="AI5772" s="1636"/>
      <c r="AJ5772" s="1636"/>
      <c r="AK5772" s="1636"/>
      <c r="AL5772" s="1636"/>
      <c r="AM5772" s="1636"/>
      <c r="AN5772" s="1636"/>
      <c r="AO5772" s="1636"/>
      <c r="AP5772" s="1636"/>
      <c r="AQ5772" s="1636"/>
      <c r="AR5772" s="1636"/>
      <c r="AS5772" s="1636"/>
      <c r="AT5772" s="1636"/>
      <c r="AU5772" s="1636"/>
      <c r="AV5772" s="1636"/>
      <c r="AW5772" s="1636"/>
      <c r="AX5772" s="1636"/>
      <c r="AY5772" s="1636"/>
      <c r="AZ5772" s="1636"/>
      <c r="BA5772" s="1636"/>
      <c r="BB5772" s="1636"/>
    </row>
    <row r="5773" spans="1:54" s="1637" customFormat="1">
      <c r="A5773" s="1636"/>
      <c r="B5773" s="1636"/>
      <c r="C5773" s="1636"/>
      <c r="D5773" s="1636"/>
      <c r="E5773" s="1636"/>
      <c r="F5773" s="1636"/>
      <c r="G5773" s="1636"/>
      <c r="H5773" s="1636"/>
      <c r="I5773" s="1636"/>
      <c r="J5773" s="1636"/>
      <c r="K5773" s="1636"/>
      <c r="L5773" s="1636"/>
      <c r="M5773" s="1636"/>
      <c r="N5773" s="1636"/>
      <c r="O5773" s="1636"/>
      <c r="P5773" s="1636"/>
      <c r="Q5773" s="1636"/>
      <c r="R5773" s="1636"/>
      <c r="S5773" s="1636"/>
      <c r="T5773" s="1636"/>
      <c r="U5773" s="1636"/>
      <c r="V5773" s="1636"/>
      <c r="W5773" s="1636"/>
      <c r="X5773" s="1636"/>
      <c r="Y5773" s="1636"/>
      <c r="Z5773" s="1636"/>
      <c r="AA5773" s="1636"/>
      <c r="AB5773" s="1636"/>
      <c r="AC5773" s="1636"/>
      <c r="AD5773" s="1636"/>
      <c r="AE5773" s="1636"/>
      <c r="AF5773" s="1636"/>
      <c r="AG5773" s="1636"/>
      <c r="AH5773" s="1636"/>
      <c r="AI5773" s="1636"/>
      <c r="AJ5773" s="1636"/>
      <c r="AK5773" s="1636"/>
      <c r="AL5773" s="1636"/>
      <c r="AM5773" s="1636"/>
      <c r="AN5773" s="1636"/>
      <c r="AO5773" s="1636"/>
      <c r="AP5773" s="1636"/>
      <c r="AQ5773" s="1636"/>
      <c r="AR5773" s="1636"/>
      <c r="AS5773" s="1636"/>
      <c r="AT5773" s="1636"/>
      <c r="AU5773" s="1636"/>
      <c r="AV5773" s="1636"/>
      <c r="AW5773" s="1636"/>
      <c r="AX5773" s="1636"/>
      <c r="AY5773" s="1636"/>
      <c r="AZ5773" s="1636"/>
      <c r="BA5773" s="1636"/>
      <c r="BB5773" s="1636"/>
    </row>
    <row r="5774" spans="1:54" s="1637" customFormat="1">
      <c r="A5774" s="1636"/>
      <c r="B5774" s="1636"/>
      <c r="C5774" s="1636"/>
      <c r="D5774" s="1636"/>
      <c r="E5774" s="1636"/>
      <c r="F5774" s="1636"/>
      <c r="G5774" s="1636"/>
      <c r="H5774" s="1636"/>
      <c r="I5774" s="1636"/>
      <c r="J5774" s="1636"/>
      <c r="K5774" s="1636"/>
      <c r="L5774" s="1636"/>
      <c r="M5774" s="1636"/>
      <c r="N5774" s="1636"/>
      <c r="O5774" s="1636"/>
      <c r="P5774" s="1636"/>
      <c r="Q5774" s="1636"/>
      <c r="R5774" s="1636"/>
      <c r="S5774" s="1636"/>
      <c r="T5774" s="1636"/>
      <c r="U5774" s="1636"/>
      <c r="V5774" s="1636"/>
      <c r="W5774" s="1636"/>
      <c r="X5774" s="1636"/>
      <c r="Y5774" s="1636"/>
      <c r="Z5774" s="1636"/>
      <c r="AA5774" s="1636"/>
      <c r="AB5774" s="1636"/>
      <c r="AC5774" s="1636"/>
      <c r="AD5774" s="1636"/>
      <c r="AE5774" s="1636"/>
      <c r="AF5774" s="1636"/>
      <c r="AG5774" s="1636"/>
      <c r="AH5774" s="1636"/>
      <c r="AI5774" s="1636"/>
      <c r="AJ5774" s="1636"/>
      <c r="AK5774" s="1636"/>
      <c r="AL5774" s="1636"/>
      <c r="AM5774" s="1636"/>
      <c r="AN5774" s="1636"/>
      <c r="AO5774" s="1636"/>
      <c r="AP5774" s="1636"/>
      <c r="AQ5774" s="1636"/>
      <c r="AR5774" s="1636"/>
      <c r="AS5774" s="1636"/>
      <c r="AT5774" s="1636"/>
      <c r="AU5774" s="1636"/>
      <c r="AV5774" s="1636"/>
      <c r="AW5774" s="1636"/>
      <c r="AX5774" s="1636"/>
      <c r="AY5774" s="1636"/>
      <c r="AZ5774" s="1636"/>
      <c r="BA5774" s="1636"/>
      <c r="BB5774" s="1636"/>
    </row>
    <row r="5775" spans="1:54" s="1637" customFormat="1">
      <c r="A5775" s="1636"/>
      <c r="B5775" s="1636"/>
      <c r="C5775" s="1636"/>
      <c r="D5775" s="1636"/>
      <c r="E5775" s="1636"/>
      <c r="F5775" s="1636"/>
      <c r="G5775" s="1636"/>
      <c r="H5775" s="1636"/>
      <c r="I5775" s="1636"/>
      <c r="J5775" s="1636"/>
      <c r="K5775" s="1636"/>
      <c r="L5775" s="1636"/>
      <c r="M5775" s="1636"/>
      <c r="N5775" s="1636"/>
      <c r="O5775" s="1636"/>
      <c r="P5775" s="1636"/>
      <c r="Q5775" s="1636"/>
      <c r="R5775" s="1636"/>
      <c r="S5775" s="1636"/>
      <c r="T5775" s="1636"/>
      <c r="U5775" s="1636"/>
      <c r="V5775" s="1636"/>
      <c r="W5775" s="1636"/>
      <c r="X5775" s="1636"/>
      <c r="Y5775" s="1636"/>
      <c r="Z5775" s="1636"/>
      <c r="AA5775" s="1636"/>
      <c r="AB5775" s="1636"/>
      <c r="AC5775" s="1636"/>
      <c r="AD5775" s="1636"/>
      <c r="AE5775" s="1636"/>
      <c r="AF5775" s="1636"/>
      <c r="AG5775" s="1636"/>
      <c r="AH5775" s="1636"/>
      <c r="AI5775" s="1636"/>
      <c r="AJ5775" s="1636"/>
      <c r="AK5775" s="1636"/>
      <c r="AL5775" s="1636"/>
      <c r="AM5775" s="1636"/>
      <c r="AN5775" s="1636"/>
      <c r="AO5775" s="1636"/>
      <c r="AP5775" s="1636"/>
      <c r="AQ5775" s="1636"/>
      <c r="AR5775" s="1636"/>
      <c r="AS5775" s="1636"/>
      <c r="AT5775" s="1636"/>
      <c r="AU5775" s="1636"/>
      <c r="AV5775" s="1636"/>
      <c r="AW5775" s="1636"/>
      <c r="AX5775" s="1636"/>
      <c r="AY5775" s="1636"/>
      <c r="AZ5775" s="1636"/>
      <c r="BA5775" s="1636"/>
      <c r="BB5775" s="1636"/>
    </row>
    <row r="5776" spans="1:54" s="1637" customFormat="1">
      <c r="A5776" s="1636"/>
      <c r="B5776" s="1636"/>
      <c r="C5776" s="1636"/>
      <c r="D5776" s="1636"/>
      <c r="E5776" s="1636"/>
      <c r="F5776" s="1636"/>
      <c r="G5776" s="1636"/>
      <c r="H5776" s="1636"/>
      <c r="I5776" s="1636"/>
      <c r="J5776" s="1636"/>
      <c r="K5776" s="1636"/>
      <c r="L5776" s="1636"/>
      <c r="M5776" s="1636"/>
      <c r="N5776" s="1636"/>
      <c r="O5776" s="1636"/>
      <c r="P5776" s="1636"/>
      <c r="Q5776" s="1636"/>
      <c r="R5776" s="1636"/>
      <c r="S5776" s="1636"/>
      <c r="T5776" s="1636"/>
      <c r="U5776" s="1636"/>
      <c r="V5776" s="1636"/>
      <c r="W5776" s="1636"/>
      <c r="X5776" s="1636"/>
      <c r="Y5776" s="1636"/>
      <c r="Z5776" s="1636"/>
      <c r="AA5776" s="1636"/>
      <c r="AB5776" s="1636"/>
      <c r="AC5776" s="1636"/>
      <c r="AD5776" s="1636"/>
      <c r="AE5776" s="1636"/>
      <c r="AF5776" s="1636"/>
      <c r="AG5776" s="1636"/>
      <c r="AH5776" s="1636"/>
      <c r="AI5776" s="1636"/>
      <c r="AJ5776" s="1636"/>
      <c r="AK5776" s="1636"/>
      <c r="AL5776" s="1636"/>
      <c r="AM5776" s="1636"/>
      <c r="AN5776" s="1636"/>
      <c r="AO5776" s="1636"/>
      <c r="AP5776" s="1636"/>
      <c r="AQ5776" s="1636"/>
      <c r="AR5776" s="1636"/>
      <c r="AS5776" s="1636"/>
      <c r="AT5776" s="1636"/>
      <c r="AU5776" s="1636"/>
      <c r="AV5776" s="1636"/>
      <c r="AW5776" s="1636"/>
      <c r="AX5776" s="1636"/>
      <c r="AY5776" s="1636"/>
      <c r="AZ5776" s="1636"/>
      <c r="BA5776" s="1636"/>
      <c r="BB5776" s="1636"/>
    </row>
    <row r="5777" spans="1:54" s="1637" customFormat="1">
      <c r="A5777" s="1636"/>
      <c r="B5777" s="1636"/>
      <c r="C5777" s="1636"/>
      <c r="D5777" s="1636"/>
      <c r="E5777" s="1636"/>
      <c r="F5777" s="1636"/>
      <c r="G5777" s="1636"/>
      <c r="H5777" s="1636"/>
      <c r="I5777" s="1636"/>
      <c r="J5777" s="1636"/>
      <c r="K5777" s="1636"/>
      <c r="L5777" s="1636"/>
      <c r="M5777" s="1636"/>
      <c r="N5777" s="1636"/>
      <c r="O5777" s="1636"/>
      <c r="P5777" s="1636"/>
      <c r="Q5777" s="1636"/>
      <c r="R5777" s="1636"/>
      <c r="S5777" s="1636"/>
      <c r="T5777" s="1636"/>
      <c r="U5777" s="1636"/>
      <c r="V5777" s="1636"/>
      <c r="W5777" s="1636"/>
      <c r="X5777" s="1636"/>
      <c r="Y5777" s="1636"/>
      <c r="Z5777" s="1636"/>
      <c r="AA5777" s="1636"/>
      <c r="AB5777" s="1636"/>
      <c r="AC5777" s="1636"/>
      <c r="AD5777" s="1636"/>
      <c r="AE5777" s="1636"/>
      <c r="AF5777" s="1636"/>
      <c r="AG5777" s="1636"/>
      <c r="AH5777" s="1636"/>
      <c r="AI5777" s="1636"/>
      <c r="AJ5777" s="1636"/>
      <c r="AK5777" s="1636"/>
      <c r="AL5777" s="1636"/>
      <c r="AM5777" s="1636"/>
      <c r="AN5777" s="1636"/>
      <c r="AO5777" s="1636"/>
      <c r="AP5777" s="1636"/>
      <c r="AQ5777" s="1636"/>
      <c r="AR5777" s="1636"/>
      <c r="AS5777" s="1636"/>
      <c r="AT5777" s="1636"/>
      <c r="AU5777" s="1636"/>
      <c r="AV5777" s="1636"/>
      <c r="AW5777" s="1636"/>
      <c r="AX5777" s="1636"/>
      <c r="AY5777" s="1636"/>
      <c r="AZ5777" s="1636"/>
      <c r="BA5777" s="1636"/>
      <c r="BB5777" s="1636"/>
    </row>
    <row r="5778" spans="1:54" s="1637" customFormat="1">
      <c r="A5778" s="1636"/>
      <c r="B5778" s="1636"/>
      <c r="C5778" s="1636"/>
      <c r="D5778" s="1636"/>
      <c r="E5778" s="1636"/>
      <c r="F5778" s="1636"/>
      <c r="G5778" s="1636"/>
      <c r="H5778" s="1636"/>
      <c r="I5778" s="1636"/>
      <c r="J5778" s="1636"/>
      <c r="K5778" s="1636"/>
      <c r="L5778" s="1636"/>
      <c r="M5778" s="1636"/>
      <c r="N5778" s="1636"/>
      <c r="O5778" s="1636"/>
      <c r="P5778" s="1636"/>
      <c r="Q5778" s="1636"/>
      <c r="R5778" s="1636"/>
      <c r="S5778" s="1636"/>
      <c r="T5778" s="1636"/>
      <c r="U5778" s="1636"/>
      <c r="V5778" s="1636"/>
      <c r="W5778" s="1636"/>
      <c r="X5778" s="1636"/>
      <c r="Y5778" s="1636"/>
      <c r="Z5778" s="1636"/>
      <c r="AA5778" s="1636"/>
      <c r="AB5778" s="1636"/>
      <c r="AC5778" s="1636"/>
      <c r="AD5778" s="1636"/>
      <c r="AE5778" s="1636"/>
      <c r="AF5778" s="1636"/>
      <c r="AG5778" s="1636"/>
      <c r="AH5778" s="1636"/>
      <c r="AI5778" s="1636"/>
      <c r="AJ5778" s="1636"/>
      <c r="AK5778" s="1636"/>
      <c r="AL5778" s="1636"/>
      <c r="AM5778" s="1636"/>
      <c r="AN5778" s="1636"/>
      <c r="AO5778" s="1636"/>
      <c r="AP5778" s="1636"/>
      <c r="AQ5778" s="1636"/>
      <c r="AR5778" s="1636"/>
      <c r="AS5778" s="1636"/>
      <c r="AT5778" s="1636"/>
      <c r="AU5778" s="1636"/>
      <c r="AV5778" s="1636"/>
      <c r="AW5778" s="1636"/>
      <c r="AX5778" s="1636"/>
      <c r="AY5778" s="1636"/>
      <c r="AZ5778" s="1636"/>
      <c r="BA5778" s="1636"/>
      <c r="BB5778" s="1636"/>
    </row>
    <row r="5779" spans="1:54" s="1637" customFormat="1">
      <c r="A5779" s="1636"/>
      <c r="B5779" s="1636"/>
      <c r="C5779" s="1636"/>
      <c r="D5779" s="1636"/>
      <c r="E5779" s="1636"/>
      <c r="F5779" s="1636"/>
      <c r="G5779" s="1636"/>
      <c r="H5779" s="1636"/>
      <c r="I5779" s="1636"/>
      <c r="J5779" s="1636"/>
      <c r="K5779" s="1636"/>
      <c r="L5779" s="1636"/>
      <c r="M5779" s="1636"/>
      <c r="N5779" s="1636"/>
      <c r="O5779" s="1636"/>
      <c r="P5779" s="1636"/>
      <c r="Q5779" s="1636"/>
      <c r="R5779" s="1636"/>
      <c r="S5779" s="1636"/>
      <c r="T5779" s="1636"/>
      <c r="U5779" s="1636"/>
      <c r="V5779" s="1636"/>
      <c r="W5779" s="1636"/>
      <c r="X5779" s="1636"/>
      <c r="Y5779" s="1636"/>
      <c r="Z5779" s="1636"/>
      <c r="AA5779" s="1636"/>
      <c r="AB5779" s="1636"/>
      <c r="AC5779" s="1636"/>
      <c r="AD5779" s="1636"/>
      <c r="AE5779" s="1636"/>
      <c r="AF5779" s="1636"/>
      <c r="AG5779" s="1636"/>
      <c r="AH5779" s="1636"/>
      <c r="AI5779" s="1636"/>
      <c r="AJ5779" s="1636"/>
      <c r="AK5779" s="1636"/>
      <c r="AL5779" s="1636"/>
      <c r="AM5779" s="1636"/>
      <c r="AN5779" s="1636"/>
      <c r="AO5779" s="1636"/>
      <c r="AP5779" s="1636"/>
      <c r="AQ5779" s="1636"/>
      <c r="AR5779" s="1636"/>
      <c r="AS5779" s="1636"/>
      <c r="AT5779" s="1636"/>
      <c r="AU5779" s="1636"/>
      <c r="AV5779" s="1636"/>
      <c r="AW5779" s="1636"/>
      <c r="AX5779" s="1636"/>
      <c r="AY5779" s="1636"/>
      <c r="AZ5779" s="1636"/>
      <c r="BA5779" s="1636"/>
      <c r="BB5779" s="1636"/>
    </row>
    <row r="5780" spans="1:54" s="1637" customFormat="1">
      <c r="A5780" s="1636"/>
      <c r="B5780" s="1636"/>
      <c r="C5780" s="1636"/>
      <c r="D5780" s="1636"/>
      <c r="E5780" s="1636"/>
      <c r="F5780" s="1636"/>
      <c r="G5780" s="1636"/>
      <c r="H5780" s="1636"/>
      <c r="I5780" s="1636"/>
      <c r="J5780" s="1636"/>
      <c r="K5780" s="1636"/>
      <c r="L5780" s="1636"/>
      <c r="M5780" s="1636"/>
      <c r="N5780" s="1636"/>
      <c r="O5780" s="1636"/>
      <c r="P5780" s="1636"/>
      <c r="Q5780" s="1636"/>
      <c r="R5780" s="1636"/>
      <c r="S5780" s="1636"/>
      <c r="T5780" s="1636"/>
      <c r="U5780" s="1636"/>
      <c r="V5780" s="1636"/>
      <c r="W5780" s="1636"/>
      <c r="X5780" s="1636"/>
      <c r="Y5780" s="1636"/>
      <c r="Z5780" s="1636"/>
      <c r="AA5780" s="1636"/>
      <c r="AB5780" s="1636"/>
      <c r="AC5780" s="1636"/>
      <c r="AD5780" s="1636"/>
      <c r="AE5780" s="1636"/>
      <c r="AF5780" s="1636"/>
      <c r="AG5780" s="1636"/>
      <c r="AH5780" s="1636"/>
      <c r="AI5780" s="1636"/>
      <c r="AJ5780" s="1636"/>
      <c r="AK5780" s="1636"/>
      <c r="AL5780" s="1636"/>
      <c r="AM5780" s="1636"/>
      <c r="AN5780" s="1636"/>
      <c r="AO5780" s="1636"/>
      <c r="AP5780" s="1636"/>
      <c r="AQ5780" s="1636"/>
      <c r="AR5780" s="1636"/>
      <c r="AS5780" s="1636"/>
      <c r="AT5780" s="1636"/>
      <c r="AU5780" s="1636"/>
      <c r="AV5780" s="1636"/>
      <c r="AW5780" s="1636"/>
      <c r="AX5780" s="1636"/>
      <c r="AY5780" s="1636"/>
      <c r="AZ5780" s="1636"/>
      <c r="BA5780" s="1636"/>
      <c r="BB5780" s="1636"/>
    </row>
    <row r="5781" spans="1:54" s="1637" customFormat="1">
      <c r="A5781" s="1636"/>
      <c r="B5781" s="1636"/>
      <c r="C5781" s="1636"/>
      <c r="D5781" s="1636"/>
      <c r="E5781" s="1636"/>
      <c r="F5781" s="1636"/>
      <c r="G5781" s="1636"/>
      <c r="H5781" s="1636"/>
      <c r="I5781" s="1636"/>
      <c r="J5781" s="1636"/>
      <c r="K5781" s="1636"/>
      <c r="L5781" s="1636"/>
      <c r="M5781" s="1636"/>
      <c r="N5781" s="1636"/>
      <c r="O5781" s="1636"/>
      <c r="P5781" s="1636"/>
      <c r="Q5781" s="1636"/>
      <c r="R5781" s="1636"/>
      <c r="S5781" s="1636"/>
      <c r="T5781" s="1636"/>
      <c r="U5781" s="1636"/>
      <c r="V5781" s="1636"/>
      <c r="W5781" s="1636"/>
      <c r="X5781" s="1636"/>
      <c r="Y5781" s="1636"/>
      <c r="Z5781" s="1636"/>
      <c r="AA5781" s="1636"/>
      <c r="AB5781" s="1636"/>
      <c r="AC5781" s="1636"/>
      <c r="AD5781" s="1636"/>
      <c r="AE5781" s="1636"/>
      <c r="AF5781" s="1636"/>
      <c r="AG5781" s="1636"/>
      <c r="AH5781" s="1636"/>
      <c r="AI5781" s="1636"/>
      <c r="AJ5781" s="1636"/>
      <c r="AK5781" s="1636"/>
      <c r="AL5781" s="1636"/>
      <c r="AM5781" s="1636"/>
      <c r="AN5781" s="1636"/>
      <c r="AO5781" s="1636"/>
      <c r="AP5781" s="1636"/>
      <c r="AQ5781" s="1636"/>
      <c r="AR5781" s="1636"/>
      <c r="AS5781" s="1636"/>
      <c r="AT5781" s="1636"/>
      <c r="AU5781" s="1636"/>
      <c r="AV5781" s="1636"/>
      <c r="AW5781" s="1636"/>
      <c r="AX5781" s="1636"/>
      <c r="AY5781" s="1636"/>
      <c r="AZ5781" s="1636"/>
      <c r="BA5781" s="1636"/>
      <c r="BB5781" s="1636"/>
    </row>
    <row r="5782" spans="1:54" s="1637" customFormat="1">
      <c r="A5782" s="1636"/>
      <c r="B5782" s="1636"/>
      <c r="C5782" s="1636"/>
      <c r="D5782" s="1636"/>
      <c r="E5782" s="1636"/>
      <c r="F5782" s="1636"/>
      <c r="G5782" s="1636"/>
      <c r="H5782" s="1636"/>
      <c r="I5782" s="1636"/>
      <c r="J5782" s="1636"/>
      <c r="K5782" s="1636"/>
      <c r="L5782" s="1636"/>
      <c r="M5782" s="1636"/>
      <c r="N5782" s="1636"/>
      <c r="O5782" s="1636"/>
      <c r="P5782" s="1636"/>
      <c r="Q5782" s="1636"/>
      <c r="R5782" s="1636"/>
      <c r="S5782" s="1636"/>
      <c r="T5782" s="1636"/>
      <c r="U5782" s="1636"/>
      <c r="V5782" s="1636"/>
      <c r="W5782" s="1636"/>
      <c r="X5782" s="1636"/>
      <c r="Y5782" s="1636"/>
      <c r="Z5782" s="1636"/>
      <c r="AA5782" s="1636"/>
      <c r="AB5782" s="1636"/>
      <c r="AC5782" s="1636"/>
      <c r="AD5782" s="1636"/>
      <c r="AE5782" s="1636"/>
      <c r="AF5782" s="1636"/>
      <c r="AG5782" s="1636"/>
      <c r="AH5782" s="1636"/>
      <c r="AI5782" s="1636"/>
      <c r="AJ5782" s="1636"/>
      <c r="AK5782" s="1636"/>
      <c r="AL5782" s="1636"/>
      <c r="AM5782" s="1636"/>
      <c r="AN5782" s="1636"/>
      <c r="AO5782" s="1636"/>
      <c r="AP5782" s="1636"/>
      <c r="AQ5782" s="1636"/>
      <c r="AR5782" s="1636"/>
      <c r="AS5782" s="1636"/>
      <c r="AT5782" s="1636"/>
      <c r="AU5782" s="1636"/>
      <c r="AV5782" s="1636"/>
      <c r="AW5782" s="1636"/>
      <c r="AX5782" s="1636"/>
      <c r="AY5782" s="1636"/>
      <c r="AZ5782" s="1636"/>
      <c r="BA5782" s="1636"/>
      <c r="BB5782" s="1636"/>
    </row>
    <row r="5783" spans="1:54" s="1637" customFormat="1">
      <c r="A5783" s="1636"/>
      <c r="B5783" s="1636"/>
      <c r="C5783" s="1636"/>
      <c r="D5783" s="1636"/>
      <c r="E5783" s="1636"/>
      <c r="F5783" s="1636"/>
      <c r="G5783" s="1636"/>
      <c r="H5783" s="1636"/>
      <c r="I5783" s="1636"/>
      <c r="J5783" s="1636"/>
      <c r="K5783" s="1636"/>
      <c r="L5783" s="1636"/>
      <c r="M5783" s="1636"/>
      <c r="N5783" s="1636"/>
      <c r="O5783" s="1636"/>
      <c r="P5783" s="1636"/>
      <c r="Q5783" s="1636"/>
      <c r="R5783" s="1636"/>
      <c r="S5783" s="1636"/>
      <c r="T5783" s="1636"/>
      <c r="U5783" s="1636"/>
      <c r="V5783" s="1636"/>
      <c r="W5783" s="1636"/>
      <c r="X5783" s="1636"/>
      <c r="Y5783" s="1636"/>
      <c r="Z5783" s="1636"/>
      <c r="AA5783" s="1636"/>
      <c r="AB5783" s="1636"/>
      <c r="AC5783" s="1636"/>
      <c r="AD5783" s="1636"/>
      <c r="AE5783" s="1636"/>
      <c r="AF5783" s="1636"/>
      <c r="AG5783" s="1636"/>
      <c r="AH5783" s="1636"/>
      <c r="AI5783" s="1636"/>
      <c r="AJ5783" s="1636"/>
      <c r="AK5783" s="1636"/>
      <c r="AL5783" s="1636"/>
      <c r="AM5783" s="1636"/>
      <c r="AN5783" s="1636"/>
      <c r="AO5783" s="1636"/>
      <c r="AP5783" s="1636"/>
      <c r="AQ5783" s="1636"/>
      <c r="AR5783" s="1636"/>
      <c r="AS5783" s="1636"/>
      <c r="AT5783" s="1636"/>
      <c r="AU5783" s="1636"/>
      <c r="AV5783" s="1636"/>
      <c r="AW5783" s="1636"/>
      <c r="AX5783" s="1636"/>
      <c r="AY5783" s="1636"/>
      <c r="AZ5783" s="1636"/>
      <c r="BA5783" s="1636"/>
      <c r="BB5783" s="1636"/>
    </row>
    <row r="5784" spans="1:54" s="1637" customFormat="1">
      <c r="A5784" s="1636"/>
      <c r="B5784" s="1636"/>
      <c r="C5784" s="1636"/>
      <c r="D5784" s="1636"/>
      <c r="E5784" s="1636"/>
      <c r="F5784" s="1636"/>
      <c r="G5784" s="1636"/>
      <c r="H5784" s="1636"/>
      <c r="I5784" s="1636"/>
      <c r="J5784" s="1636"/>
      <c r="K5784" s="1636"/>
      <c r="L5784" s="1636"/>
      <c r="M5784" s="1636"/>
      <c r="N5784" s="1636"/>
      <c r="O5784" s="1636"/>
      <c r="P5784" s="1636"/>
      <c r="Q5784" s="1636"/>
      <c r="R5784" s="1636"/>
      <c r="S5784" s="1636"/>
      <c r="T5784" s="1636"/>
      <c r="U5784" s="1636"/>
      <c r="V5784" s="1636"/>
      <c r="W5784" s="1636"/>
      <c r="X5784" s="1636"/>
      <c r="Y5784" s="1636"/>
      <c r="Z5784" s="1636"/>
      <c r="AA5784" s="1636"/>
      <c r="AB5784" s="1636"/>
      <c r="AC5784" s="1636"/>
      <c r="AD5784" s="1636"/>
      <c r="AE5784" s="1636"/>
      <c r="AF5784" s="1636"/>
      <c r="AG5784" s="1636"/>
      <c r="AH5784" s="1636"/>
      <c r="AI5784" s="1636"/>
      <c r="AJ5784" s="1636"/>
      <c r="AK5784" s="1636"/>
      <c r="AL5784" s="1636"/>
      <c r="AM5784" s="1636"/>
      <c r="AN5784" s="1636"/>
      <c r="AO5784" s="1636"/>
      <c r="AP5784" s="1636"/>
      <c r="AQ5784" s="1636"/>
      <c r="AR5784" s="1636"/>
      <c r="AS5784" s="1636"/>
      <c r="AT5784" s="1636"/>
      <c r="AU5784" s="1636"/>
      <c r="AV5784" s="1636"/>
      <c r="AW5784" s="1636"/>
      <c r="AX5784" s="1636"/>
      <c r="AY5784" s="1636"/>
      <c r="AZ5784" s="1636"/>
      <c r="BA5784" s="1636"/>
      <c r="BB5784" s="1636"/>
    </row>
    <row r="5785" spans="1:54" s="1637" customFormat="1">
      <c r="A5785" s="1636"/>
      <c r="B5785" s="1636"/>
      <c r="C5785" s="1636"/>
      <c r="D5785" s="1636"/>
      <c r="E5785" s="1636"/>
      <c r="F5785" s="1636"/>
      <c r="G5785" s="1636"/>
      <c r="H5785" s="1636"/>
      <c r="I5785" s="1636"/>
      <c r="J5785" s="1636"/>
      <c r="K5785" s="1636"/>
      <c r="L5785" s="1636"/>
      <c r="M5785" s="1636"/>
      <c r="N5785" s="1636"/>
      <c r="O5785" s="1636"/>
      <c r="P5785" s="1636"/>
      <c r="Q5785" s="1636"/>
      <c r="R5785" s="1636"/>
      <c r="S5785" s="1636"/>
      <c r="T5785" s="1636"/>
      <c r="U5785" s="1636"/>
      <c r="V5785" s="1636"/>
      <c r="W5785" s="1636"/>
      <c r="X5785" s="1636"/>
      <c r="Y5785" s="1636"/>
      <c r="Z5785" s="1636"/>
      <c r="AA5785" s="1636"/>
      <c r="AB5785" s="1636"/>
      <c r="AC5785" s="1636"/>
      <c r="AD5785" s="1636"/>
      <c r="AE5785" s="1636"/>
      <c r="AF5785" s="1636"/>
      <c r="AG5785" s="1636"/>
      <c r="AH5785" s="1636"/>
      <c r="AI5785" s="1636"/>
      <c r="AJ5785" s="1636"/>
      <c r="AK5785" s="1636"/>
      <c r="AL5785" s="1636"/>
      <c r="AM5785" s="1636"/>
      <c r="AN5785" s="1636"/>
      <c r="AO5785" s="1636"/>
      <c r="AP5785" s="1636"/>
      <c r="AQ5785" s="1636"/>
      <c r="AR5785" s="1636"/>
      <c r="AS5785" s="1636"/>
      <c r="AT5785" s="1636"/>
      <c r="AU5785" s="1636"/>
      <c r="AV5785" s="1636"/>
      <c r="AW5785" s="1636"/>
      <c r="AX5785" s="1636"/>
      <c r="AY5785" s="1636"/>
      <c r="AZ5785" s="1636"/>
      <c r="BA5785" s="1636"/>
      <c r="BB5785" s="1636"/>
    </row>
    <row r="5786" spans="1:54" s="1637" customFormat="1">
      <c r="A5786" s="1636"/>
      <c r="B5786" s="1636"/>
      <c r="C5786" s="1636"/>
      <c r="D5786" s="1636"/>
      <c r="E5786" s="1636"/>
      <c r="F5786" s="1636"/>
      <c r="G5786" s="1636"/>
      <c r="H5786" s="1636"/>
      <c r="I5786" s="1636"/>
      <c r="J5786" s="1636"/>
      <c r="K5786" s="1636"/>
      <c r="L5786" s="1636"/>
      <c r="M5786" s="1636"/>
      <c r="N5786" s="1636"/>
      <c r="O5786" s="1636"/>
      <c r="P5786" s="1636"/>
      <c r="Q5786" s="1636"/>
      <c r="R5786" s="1636"/>
      <c r="S5786" s="1636"/>
      <c r="T5786" s="1636"/>
      <c r="U5786" s="1636"/>
      <c r="V5786" s="1636"/>
      <c r="W5786" s="1636"/>
      <c r="X5786" s="1636"/>
      <c r="Y5786" s="1636"/>
      <c r="Z5786" s="1636"/>
      <c r="AA5786" s="1636"/>
      <c r="AB5786" s="1636"/>
      <c r="AC5786" s="1636"/>
      <c r="AD5786" s="1636"/>
      <c r="AE5786" s="1636"/>
      <c r="AF5786" s="1636"/>
      <c r="AG5786" s="1636"/>
      <c r="AH5786" s="1636"/>
      <c r="AI5786" s="1636"/>
      <c r="AJ5786" s="1636"/>
      <c r="AK5786" s="1636"/>
      <c r="AL5786" s="1636"/>
      <c r="AM5786" s="1636"/>
      <c r="AN5786" s="1636"/>
      <c r="AO5786" s="1636"/>
      <c r="AP5786" s="1636"/>
      <c r="AQ5786" s="1636"/>
      <c r="AR5786" s="1636"/>
      <c r="AS5786" s="1636"/>
      <c r="AT5786" s="1636"/>
      <c r="AU5786" s="1636"/>
      <c r="AV5786" s="1636"/>
      <c r="AW5786" s="1636"/>
      <c r="AX5786" s="1636"/>
      <c r="AY5786" s="1636"/>
      <c r="AZ5786" s="1636"/>
      <c r="BA5786" s="1636"/>
      <c r="BB5786" s="1636"/>
    </row>
    <row r="5787" spans="1:54" s="1637" customFormat="1">
      <c r="A5787" s="1636"/>
      <c r="B5787" s="1636"/>
      <c r="C5787" s="1636"/>
      <c r="D5787" s="1636"/>
      <c r="E5787" s="1636"/>
      <c r="F5787" s="1636"/>
      <c r="G5787" s="1636"/>
      <c r="H5787" s="1636"/>
      <c r="I5787" s="1636"/>
      <c r="J5787" s="1636"/>
      <c r="K5787" s="1636"/>
      <c r="L5787" s="1636"/>
      <c r="M5787" s="1636"/>
      <c r="N5787" s="1636"/>
      <c r="O5787" s="1636"/>
      <c r="P5787" s="1636"/>
      <c r="Q5787" s="1636"/>
      <c r="R5787" s="1636"/>
      <c r="S5787" s="1636"/>
      <c r="T5787" s="1636"/>
      <c r="U5787" s="1636"/>
      <c r="V5787" s="1636"/>
      <c r="W5787" s="1636"/>
      <c r="X5787" s="1636"/>
      <c r="Y5787" s="1636"/>
      <c r="Z5787" s="1636"/>
      <c r="AA5787" s="1636"/>
      <c r="AB5787" s="1636"/>
      <c r="AC5787" s="1636"/>
      <c r="AD5787" s="1636"/>
      <c r="AE5787" s="1636"/>
      <c r="AF5787" s="1636"/>
      <c r="AG5787" s="1636"/>
      <c r="AH5787" s="1636"/>
      <c r="AI5787" s="1636"/>
      <c r="AJ5787" s="1636"/>
      <c r="AK5787" s="1636"/>
      <c r="AL5787" s="1636"/>
      <c r="AM5787" s="1636"/>
      <c r="AN5787" s="1636"/>
      <c r="AO5787" s="1636"/>
      <c r="AP5787" s="1636"/>
      <c r="AQ5787" s="1636"/>
      <c r="AR5787" s="1636"/>
      <c r="AS5787" s="1636"/>
      <c r="AT5787" s="1636"/>
      <c r="AU5787" s="1636"/>
      <c r="AV5787" s="1636"/>
      <c r="AW5787" s="1636"/>
      <c r="AX5787" s="1636"/>
      <c r="AY5787" s="1636"/>
      <c r="AZ5787" s="1636"/>
      <c r="BA5787" s="1636"/>
      <c r="BB5787" s="1636"/>
    </row>
    <row r="5788" spans="1:54" s="1637" customFormat="1">
      <c r="A5788" s="1636"/>
      <c r="B5788" s="1636"/>
      <c r="C5788" s="1636"/>
      <c r="D5788" s="1636"/>
      <c r="E5788" s="1636"/>
      <c r="F5788" s="1636"/>
      <c r="G5788" s="1636"/>
      <c r="H5788" s="1636"/>
      <c r="I5788" s="1636"/>
      <c r="J5788" s="1636"/>
      <c r="K5788" s="1636"/>
      <c r="L5788" s="1636"/>
      <c r="M5788" s="1636"/>
      <c r="N5788" s="1636"/>
      <c r="O5788" s="1636"/>
      <c r="P5788" s="1636"/>
      <c r="Q5788" s="1636"/>
      <c r="R5788" s="1636"/>
      <c r="S5788" s="1636"/>
      <c r="T5788" s="1636"/>
      <c r="U5788" s="1636"/>
      <c r="V5788" s="1636"/>
      <c r="W5788" s="1636"/>
      <c r="X5788" s="1636"/>
      <c r="Y5788" s="1636"/>
      <c r="Z5788" s="1636"/>
      <c r="AA5788" s="1636"/>
      <c r="AB5788" s="1636"/>
      <c r="AC5788" s="1636"/>
      <c r="AD5788" s="1636"/>
      <c r="AE5788" s="1636"/>
      <c r="AF5788" s="1636"/>
      <c r="AG5788" s="1636"/>
      <c r="AH5788" s="1636"/>
      <c r="AI5788" s="1636"/>
      <c r="AJ5788" s="1636"/>
      <c r="AK5788" s="1636"/>
      <c r="AL5788" s="1636"/>
      <c r="AM5788" s="1636"/>
      <c r="AN5788" s="1636"/>
      <c r="AO5788" s="1636"/>
      <c r="AP5788" s="1636"/>
      <c r="AQ5788" s="1636"/>
      <c r="AR5788" s="1636"/>
      <c r="AS5788" s="1636"/>
      <c r="AT5788" s="1636"/>
      <c r="AU5788" s="1636"/>
      <c r="AV5788" s="1636"/>
      <c r="AW5788" s="1636"/>
      <c r="AX5788" s="1636"/>
      <c r="AY5788" s="1636"/>
      <c r="AZ5788" s="1636"/>
      <c r="BA5788" s="1636"/>
      <c r="BB5788" s="1636"/>
    </row>
    <row r="5789" spans="1:54" s="1637" customFormat="1">
      <c r="A5789" s="1636"/>
      <c r="B5789" s="1636"/>
      <c r="C5789" s="1636"/>
      <c r="D5789" s="1636"/>
      <c r="E5789" s="1636"/>
      <c r="F5789" s="1636"/>
      <c r="G5789" s="1636"/>
      <c r="H5789" s="1636"/>
      <c r="I5789" s="1636"/>
      <c r="J5789" s="1636"/>
      <c r="K5789" s="1636"/>
      <c r="L5789" s="1636"/>
      <c r="M5789" s="1636"/>
      <c r="N5789" s="1636"/>
      <c r="O5789" s="1636"/>
      <c r="P5789" s="1636"/>
      <c r="Q5789" s="1636"/>
      <c r="R5789" s="1636"/>
      <c r="S5789" s="1636"/>
      <c r="T5789" s="1636"/>
      <c r="U5789" s="1636"/>
      <c r="V5789" s="1636"/>
      <c r="W5789" s="1636"/>
      <c r="X5789" s="1636"/>
      <c r="Y5789" s="1636"/>
      <c r="Z5789" s="1636"/>
      <c r="AA5789" s="1636"/>
      <c r="AB5789" s="1636"/>
      <c r="AC5789" s="1636"/>
      <c r="AD5789" s="1636"/>
      <c r="AE5789" s="1636"/>
      <c r="AF5789" s="1636"/>
      <c r="AG5789" s="1636"/>
      <c r="AH5789" s="1636"/>
      <c r="AI5789" s="1636"/>
      <c r="AJ5789" s="1636"/>
      <c r="AK5789" s="1636"/>
      <c r="AL5789" s="1636"/>
      <c r="AM5789" s="1636"/>
      <c r="AN5789" s="1636"/>
      <c r="AO5789" s="1636"/>
      <c r="AP5789" s="1636"/>
      <c r="AQ5789" s="1636"/>
      <c r="AR5789" s="1636"/>
      <c r="AS5789" s="1636"/>
      <c r="AT5789" s="1636"/>
      <c r="AU5789" s="1636"/>
      <c r="AV5789" s="1636"/>
      <c r="AW5789" s="1636"/>
      <c r="AX5789" s="1636"/>
      <c r="AY5789" s="1636"/>
      <c r="AZ5789" s="1636"/>
      <c r="BA5789" s="1636"/>
      <c r="BB5789" s="1636"/>
    </row>
    <row r="5790" spans="1:54" s="1637" customFormat="1">
      <c r="A5790" s="1636"/>
      <c r="B5790" s="1636"/>
      <c r="C5790" s="1636"/>
      <c r="D5790" s="1636"/>
      <c r="E5790" s="1636"/>
      <c r="F5790" s="1636"/>
      <c r="G5790" s="1636"/>
      <c r="H5790" s="1636"/>
      <c r="I5790" s="1636"/>
      <c r="J5790" s="1636"/>
      <c r="K5790" s="1636"/>
      <c r="L5790" s="1636"/>
      <c r="M5790" s="1636"/>
      <c r="N5790" s="1636"/>
      <c r="O5790" s="1636"/>
      <c r="P5790" s="1636"/>
      <c r="Q5790" s="1636"/>
      <c r="R5790" s="1636"/>
      <c r="S5790" s="1636"/>
      <c r="T5790" s="1636"/>
      <c r="U5790" s="1636"/>
      <c r="V5790" s="1636"/>
      <c r="W5790" s="1636"/>
      <c r="X5790" s="1636"/>
      <c r="Y5790" s="1636"/>
      <c r="Z5790" s="1636"/>
      <c r="AA5790" s="1636"/>
      <c r="AB5790" s="1636"/>
      <c r="AC5790" s="1636"/>
      <c r="AD5790" s="1636"/>
      <c r="AE5790" s="1636"/>
      <c r="AF5790" s="1636"/>
      <c r="AG5790" s="1636"/>
      <c r="AH5790" s="1636"/>
      <c r="AI5790" s="1636"/>
      <c r="AJ5790" s="1636"/>
      <c r="AK5790" s="1636"/>
      <c r="AL5790" s="1636"/>
      <c r="AM5790" s="1636"/>
      <c r="AN5790" s="1636"/>
      <c r="AO5790" s="1636"/>
      <c r="AP5790" s="1636"/>
      <c r="AQ5790" s="1636"/>
      <c r="AR5790" s="1636"/>
      <c r="AS5790" s="1636"/>
      <c r="AT5790" s="1636"/>
      <c r="AU5790" s="1636"/>
      <c r="AV5790" s="1636"/>
      <c r="AW5790" s="1636"/>
      <c r="AX5790" s="1636"/>
      <c r="AY5790" s="1636"/>
      <c r="AZ5790" s="1636"/>
      <c r="BA5790" s="1636"/>
      <c r="BB5790" s="1636"/>
    </row>
    <row r="5791" spans="1:54" s="1637" customFormat="1">
      <c r="A5791" s="1636"/>
      <c r="B5791" s="1636"/>
      <c r="C5791" s="1636"/>
      <c r="D5791" s="1636"/>
      <c r="E5791" s="1636"/>
      <c r="F5791" s="1636"/>
      <c r="G5791" s="1636"/>
      <c r="H5791" s="1636"/>
      <c r="I5791" s="1636"/>
      <c r="J5791" s="1636"/>
      <c r="K5791" s="1636"/>
      <c r="L5791" s="1636"/>
      <c r="M5791" s="1636"/>
      <c r="N5791" s="1636"/>
      <c r="O5791" s="1636"/>
      <c r="P5791" s="1636"/>
      <c r="Q5791" s="1636"/>
      <c r="R5791" s="1636"/>
      <c r="S5791" s="1636"/>
      <c r="T5791" s="1636"/>
      <c r="U5791" s="1636"/>
      <c r="V5791" s="1636"/>
      <c r="W5791" s="1636"/>
      <c r="X5791" s="1636"/>
      <c r="Y5791" s="1636"/>
      <c r="Z5791" s="1636"/>
      <c r="AA5791" s="1636"/>
      <c r="AB5791" s="1636"/>
      <c r="AC5791" s="1636"/>
      <c r="AD5791" s="1636"/>
      <c r="AE5791" s="1636"/>
      <c r="AF5791" s="1636"/>
      <c r="AG5791" s="1636"/>
      <c r="AH5791" s="1636"/>
      <c r="AI5791" s="1636"/>
      <c r="AJ5791" s="1636"/>
      <c r="AK5791" s="1636"/>
      <c r="AL5791" s="1636"/>
      <c r="AM5791" s="1636"/>
      <c r="AN5791" s="1636"/>
      <c r="AO5791" s="1636"/>
      <c r="AP5791" s="1636"/>
      <c r="AQ5791" s="1636"/>
      <c r="AR5791" s="1636"/>
      <c r="AS5791" s="1636"/>
      <c r="AT5791" s="1636"/>
      <c r="AU5791" s="1636"/>
      <c r="AV5791" s="1636"/>
      <c r="AW5791" s="1636"/>
      <c r="AX5791" s="1636"/>
      <c r="AY5791" s="1636"/>
      <c r="AZ5791" s="1636"/>
      <c r="BA5791" s="1636"/>
      <c r="BB5791" s="1636"/>
    </row>
    <row r="5792" spans="1:54" s="1637" customFormat="1">
      <c r="A5792" s="1636"/>
      <c r="B5792" s="1636"/>
      <c r="C5792" s="1636"/>
      <c r="D5792" s="1636"/>
      <c r="E5792" s="1636"/>
      <c r="F5792" s="1636"/>
      <c r="G5792" s="1636"/>
      <c r="H5792" s="1636"/>
      <c r="I5792" s="1636"/>
      <c r="J5792" s="1636"/>
      <c r="K5792" s="1636"/>
      <c r="L5792" s="1636"/>
      <c r="M5792" s="1636"/>
      <c r="N5792" s="1636"/>
      <c r="O5792" s="1636"/>
      <c r="P5792" s="1636"/>
      <c r="Q5792" s="1636"/>
      <c r="R5792" s="1636"/>
      <c r="S5792" s="1636"/>
      <c r="T5792" s="1636"/>
      <c r="U5792" s="1636"/>
      <c r="V5792" s="1636"/>
      <c r="W5792" s="1636"/>
      <c r="X5792" s="1636"/>
      <c r="Y5792" s="1636"/>
      <c r="Z5792" s="1636"/>
      <c r="AA5792" s="1636"/>
      <c r="AB5792" s="1636"/>
      <c r="AC5792" s="1636"/>
      <c r="AD5792" s="1636"/>
      <c r="AE5792" s="1636"/>
      <c r="AF5792" s="1636"/>
      <c r="AG5792" s="1636"/>
      <c r="AH5792" s="1636"/>
      <c r="AI5792" s="1636"/>
      <c r="AJ5792" s="1636"/>
      <c r="AK5792" s="1636"/>
      <c r="AL5792" s="1636"/>
      <c r="AM5792" s="1636"/>
      <c r="AN5792" s="1636"/>
      <c r="AO5792" s="1636"/>
      <c r="AP5792" s="1636"/>
      <c r="AQ5792" s="1636"/>
      <c r="AR5792" s="1636"/>
      <c r="AS5792" s="1636"/>
      <c r="AT5792" s="1636"/>
      <c r="AU5792" s="1636"/>
      <c r="AV5792" s="1636"/>
      <c r="AW5792" s="1636"/>
      <c r="AX5792" s="1636"/>
      <c r="AY5792" s="1636"/>
      <c r="AZ5792" s="1636"/>
      <c r="BA5792" s="1636"/>
      <c r="BB5792" s="1636"/>
    </row>
    <row r="5793" spans="1:54" s="1637" customFormat="1">
      <c r="A5793" s="1636"/>
      <c r="B5793" s="1636"/>
      <c r="C5793" s="1636"/>
      <c r="D5793" s="1636"/>
      <c r="E5793" s="1636"/>
      <c r="F5793" s="1636"/>
      <c r="G5793" s="1636"/>
      <c r="H5793" s="1636"/>
      <c r="I5793" s="1636"/>
      <c r="J5793" s="1636"/>
      <c r="K5793" s="1636"/>
      <c r="L5793" s="1636"/>
      <c r="M5793" s="1636"/>
      <c r="N5793" s="1636"/>
      <c r="O5793" s="1636"/>
      <c r="P5793" s="1636"/>
      <c r="Q5793" s="1636"/>
      <c r="R5793" s="1636"/>
      <c r="S5793" s="1636"/>
      <c r="T5793" s="1636"/>
      <c r="U5793" s="1636"/>
      <c r="V5793" s="1636"/>
      <c r="W5793" s="1636"/>
      <c r="X5793" s="1636"/>
      <c r="Y5793" s="1636"/>
      <c r="Z5793" s="1636"/>
      <c r="AA5793" s="1636"/>
      <c r="AB5793" s="1636"/>
      <c r="AC5793" s="1636"/>
      <c r="AD5793" s="1636"/>
      <c r="AE5793" s="1636"/>
      <c r="AF5793" s="1636"/>
      <c r="AG5793" s="1636"/>
      <c r="AH5793" s="1636"/>
      <c r="AI5793" s="1636"/>
      <c r="AJ5793" s="1636"/>
      <c r="AK5793" s="1636"/>
      <c r="AL5793" s="1636"/>
      <c r="AM5793" s="1636"/>
      <c r="AN5793" s="1636"/>
      <c r="AO5793" s="1636"/>
      <c r="AP5793" s="1636"/>
      <c r="AQ5793" s="1636"/>
      <c r="AR5793" s="1636"/>
      <c r="AS5793" s="1636"/>
      <c r="AT5793" s="1636"/>
      <c r="AU5793" s="1636"/>
      <c r="AV5793" s="1636"/>
      <c r="AW5793" s="1636"/>
      <c r="AX5793" s="1636"/>
      <c r="AY5793" s="1636"/>
      <c r="AZ5793" s="1636"/>
      <c r="BA5793" s="1636"/>
      <c r="BB5793" s="1636"/>
    </row>
    <row r="5794" spans="1:54" s="1637" customFormat="1">
      <c r="A5794" s="1636"/>
      <c r="B5794" s="1636"/>
      <c r="C5794" s="1636"/>
      <c r="D5794" s="1636"/>
      <c r="E5794" s="1636"/>
      <c r="F5794" s="1636"/>
      <c r="G5794" s="1636"/>
      <c r="H5794" s="1636"/>
      <c r="I5794" s="1636"/>
      <c r="J5794" s="1636"/>
      <c r="K5794" s="1636"/>
      <c r="L5794" s="1636"/>
      <c r="M5794" s="1636"/>
      <c r="N5794" s="1636"/>
      <c r="O5794" s="1636"/>
      <c r="P5794" s="1636"/>
      <c r="Q5794" s="1636"/>
      <c r="R5794" s="1636"/>
      <c r="S5794" s="1636"/>
      <c r="T5794" s="1636"/>
      <c r="U5794" s="1636"/>
      <c r="V5794" s="1636"/>
      <c r="W5794" s="1636"/>
      <c r="X5794" s="1636"/>
      <c r="Y5794" s="1636"/>
      <c r="Z5794" s="1636"/>
      <c r="AA5794" s="1636"/>
      <c r="AB5794" s="1636"/>
      <c r="AC5794" s="1636"/>
      <c r="AD5794" s="1636"/>
      <c r="AE5794" s="1636"/>
      <c r="AF5794" s="1636"/>
      <c r="AG5794" s="1636"/>
      <c r="AH5794" s="1636"/>
      <c r="AI5794" s="1636"/>
      <c r="AJ5794" s="1636"/>
      <c r="AK5794" s="1636"/>
      <c r="AL5794" s="1636"/>
      <c r="AM5794" s="1636"/>
      <c r="AN5794" s="1636"/>
      <c r="AO5794" s="1636"/>
      <c r="AP5794" s="1636"/>
      <c r="AQ5794" s="1636"/>
      <c r="AR5794" s="1636"/>
      <c r="AS5794" s="1636"/>
      <c r="AT5794" s="1636"/>
      <c r="AU5794" s="1636"/>
      <c r="AV5794" s="1636"/>
      <c r="AW5794" s="1636"/>
      <c r="AX5794" s="1636"/>
      <c r="AY5794" s="1636"/>
      <c r="AZ5794" s="1636"/>
      <c r="BA5794" s="1636"/>
      <c r="BB5794" s="1636"/>
    </row>
    <row r="5795" spans="1:54" s="1637" customFormat="1">
      <c r="A5795" s="1636"/>
      <c r="B5795" s="1636"/>
      <c r="C5795" s="1636"/>
      <c r="D5795" s="1636"/>
      <c r="E5795" s="1636"/>
      <c r="F5795" s="1636"/>
      <c r="G5795" s="1636"/>
      <c r="H5795" s="1636"/>
      <c r="I5795" s="1636"/>
      <c r="J5795" s="1636"/>
      <c r="K5795" s="1636"/>
      <c r="L5795" s="1636"/>
      <c r="M5795" s="1636"/>
      <c r="N5795" s="1636"/>
      <c r="O5795" s="1636"/>
      <c r="P5795" s="1636"/>
      <c r="Q5795" s="1636"/>
      <c r="R5795" s="1636"/>
      <c r="S5795" s="1636"/>
      <c r="T5795" s="1636"/>
      <c r="U5795" s="1636"/>
      <c r="V5795" s="1636"/>
      <c r="W5795" s="1636"/>
      <c r="X5795" s="1636"/>
      <c r="Y5795" s="1636"/>
      <c r="Z5795" s="1636"/>
      <c r="AA5795" s="1636"/>
      <c r="AB5795" s="1636"/>
      <c r="AC5795" s="1636"/>
      <c r="AD5795" s="1636"/>
      <c r="AE5795" s="1636"/>
      <c r="AF5795" s="1636"/>
      <c r="AG5795" s="1636"/>
      <c r="AH5795" s="1636"/>
      <c r="AI5795" s="1636"/>
      <c r="AJ5795" s="1636"/>
      <c r="AK5795" s="1636"/>
      <c r="AL5795" s="1636"/>
      <c r="AM5795" s="1636"/>
      <c r="AN5795" s="1636"/>
      <c r="AO5795" s="1636"/>
      <c r="AP5795" s="1636"/>
      <c r="AQ5795" s="1636"/>
      <c r="AR5795" s="1636"/>
      <c r="AS5795" s="1636"/>
      <c r="AT5795" s="1636"/>
      <c r="AU5795" s="1636"/>
      <c r="AV5795" s="1636"/>
      <c r="AW5795" s="1636"/>
      <c r="AX5795" s="1636"/>
      <c r="AY5795" s="1636"/>
      <c r="AZ5795" s="1636"/>
      <c r="BA5795" s="1636"/>
      <c r="BB5795" s="1636"/>
    </row>
    <row r="5796" spans="1:54" s="1637" customFormat="1">
      <c r="A5796" s="1636"/>
      <c r="B5796" s="1636"/>
      <c r="C5796" s="1636"/>
      <c r="D5796" s="1636"/>
      <c r="E5796" s="1636"/>
      <c r="F5796" s="1636"/>
      <c r="G5796" s="1636"/>
      <c r="H5796" s="1636"/>
      <c r="I5796" s="1636"/>
      <c r="J5796" s="1636"/>
      <c r="K5796" s="1636"/>
      <c r="L5796" s="1636"/>
      <c r="M5796" s="1636"/>
      <c r="N5796" s="1636"/>
      <c r="O5796" s="1636"/>
      <c r="P5796" s="1636"/>
      <c r="Q5796" s="1636"/>
      <c r="R5796" s="1636"/>
      <c r="S5796" s="1636"/>
      <c r="T5796" s="1636"/>
      <c r="U5796" s="1636"/>
      <c r="V5796" s="1636"/>
      <c r="W5796" s="1636"/>
      <c r="X5796" s="1636"/>
      <c r="Y5796" s="1636"/>
      <c r="Z5796" s="1636"/>
      <c r="AA5796" s="1636"/>
      <c r="AB5796" s="1636"/>
      <c r="AC5796" s="1636"/>
      <c r="AD5796" s="1636"/>
      <c r="AE5796" s="1636"/>
      <c r="AF5796" s="1636"/>
      <c r="AG5796" s="1636"/>
      <c r="AH5796" s="1636"/>
      <c r="AI5796" s="1636"/>
      <c r="AJ5796" s="1636"/>
      <c r="AK5796" s="1636"/>
      <c r="AL5796" s="1636"/>
      <c r="AM5796" s="1636"/>
      <c r="AN5796" s="1636"/>
      <c r="AO5796" s="1636"/>
      <c r="AP5796" s="1636"/>
      <c r="AQ5796" s="1636"/>
      <c r="AR5796" s="1636"/>
      <c r="AS5796" s="1636"/>
      <c r="AT5796" s="1636"/>
      <c r="AU5796" s="1636"/>
      <c r="AV5796" s="1636"/>
      <c r="AW5796" s="1636"/>
      <c r="AX5796" s="1636"/>
      <c r="AY5796" s="1636"/>
      <c r="AZ5796" s="1636"/>
      <c r="BA5796" s="1636"/>
      <c r="BB5796" s="1636"/>
    </row>
    <row r="5797" spans="1:54" s="1637" customFormat="1">
      <c r="A5797" s="1636"/>
      <c r="B5797" s="1636"/>
      <c r="C5797" s="1636"/>
      <c r="D5797" s="1636"/>
      <c r="E5797" s="1636"/>
      <c r="F5797" s="1636"/>
      <c r="G5797" s="1636"/>
      <c r="H5797" s="1636"/>
      <c r="I5797" s="1636"/>
      <c r="J5797" s="1636"/>
      <c r="K5797" s="1636"/>
      <c r="L5797" s="1636"/>
      <c r="M5797" s="1636"/>
      <c r="N5797" s="1636"/>
      <c r="O5797" s="1636"/>
      <c r="P5797" s="1636"/>
      <c r="Q5797" s="1636"/>
      <c r="R5797" s="1636"/>
      <c r="S5797" s="1636"/>
      <c r="T5797" s="1636"/>
      <c r="U5797" s="1636"/>
      <c r="V5797" s="1636"/>
      <c r="W5797" s="1636"/>
      <c r="X5797" s="1636"/>
      <c r="Y5797" s="1636"/>
      <c r="Z5797" s="1636"/>
      <c r="AA5797" s="1636"/>
      <c r="AB5797" s="1636"/>
      <c r="AC5797" s="1636"/>
      <c r="AD5797" s="1636"/>
      <c r="AE5797" s="1636"/>
      <c r="AF5797" s="1636"/>
      <c r="AG5797" s="1636"/>
      <c r="AH5797" s="1636"/>
      <c r="AI5797" s="1636"/>
      <c r="AJ5797" s="1636"/>
      <c r="AK5797" s="1636"/>
      <c r="AL5797" s="1636"/>
      <c r="AM5797" s="1636"/>
      <c r="AN5797" s="1636"/>
      <c r="AO5797" s="1636"/>
      <c r="AP5797" s="1636"/>
      <c r="AQ5797" s="1636"/>
      <c r="AR5797" s="1636"/>
      <c r="AS5797" s="1636"/>
      <c r="AT5797" s="1636"/>
      <c r="AU5797" s="1636"/>
      <c r="AV5797" s="1636"/>
      <c r="AW5797" s="1636"/>
      <c r="AX5797" s="1636"/>
      <c r="AY5797" s="1636"/>
      <c r="AZ5797" s="1636"/>
      <c r="BA5797" s="1636"/>
      <c r="BB5797" s="1636"/>
    </row>
    <row r="5798" spans="1:54" s="1637" customFormat="1">
      <c r="A5798" s="1636"/>
      <c r="B5798" s="1636"/>
      <c r="C5798" s="1636"/>
      <c r="D5798" s="1636"/>
      <c r="E5798" s="1636"/>
      <c r="F5798" s="1636"/>
      <c r="G5798" s="1636"/>
      <c r="H5798" s="1636"/>
      <c r="I5798" s="1636"/>
      <c r="J5798" s="1636"/>
      <c r="K5798" s="1636"/>
      <c r="L5798" s="1636"/>
      <c r="M5798" s="1636"/>
      <c r="N5798" s="1636"/>
      <c r="O5798" s="1636"/>
      <c r="P5798" s="1636"/>
      <c r="Q5798" s="1636"/>
      <c r="R5798" s="1636"/>
      <c r="S5798" s="1636"/>
      <c r="T5798" s="1636"/>
      <c r="U5798" s="1636"/>
      <c r="V5798" s="1636"/>
      <c r="W5798" s="1636"/>
      <c r="X5798" s="1636"/>
      <c r="Y5798" s="1636"/>
      <c r="Z5798" s="1636"/>
      <c r="AA5798" s="1636"/>
      <c r="AB5798" s="1636"/>
      <c r="AC5798" s="1636"/>
      <c r="AD5798" s="1636"/>
      <c r="AE5798" s="1636"/>
      <c r="AF5798" s="1636"/>
      <c r="AG5798" s="1636"/>
      <c r="AH5798" s="1636"/>
      <c r="AI5798" s="1636"/>
      <c r="AJ5798" s="1636"/>
      <c r="AK5798" s="1636"/>
      <c r="AL5798" s="1636"/>
      <c r="AM5798" s="1636"/>
      <c r="AN5798" s="1636"/>
      <c r="AO5798" s="1636"/>
      <c r="AP5798" s="1636"/>
      <c r="AQ5798" s="1636"/>
      <c r="AR5798" s="1636"/>
      <c r="AS5798" s="1636"/>
      <c r="AT5798" s="1636"/>
      <c r="AU5798" s="1636"/>
      <c r="AV5798" s="1636"/>
      <c r="AW5798" s="1636"/>
      <c r="AX5798" s="1636"/>
      <c r="AY5798" s="1636"/>
      <c r="AZ5798" s="1636"/>
      <c r="BA5798" s="1636"/>
      <c r="BB5798" s="1636"/>
    </row>
    <row r="5799" spans="1:54" s="1637" customFormat="1">
      <c r="A5799" s="1636"/>
      <c r="B5799" s="1636"/>
      <c r="C5799" s="1636"/>
      <c r="D5799" s="1636"/>
      <c r="E5799" s="1636"/>
      <c r="F5799" s="1636"/>
      <c r="G5799" s="1636"/>
      <c r="H5799" s="1636"/>
      <c r="I5799" s="1636"/>
      <c r="J5799" s="1636"/>
      <c r="K5799" s="1636"/>
      <c r="L5799" s="1636"/>
      <c r="M5799" s="1636"/>
      <c r="N5799" s="1636"/>
      <c r="O5799" s="1636"/>
      <c r="P5799" s="1636"/>
      <c r="Q5799" s="1636"/>
      <c r="R5799" s="1636"/>
      <c r="S5799" s="1636"/>
      <c r="T5799" s="1636"/>
      <c r="U5799" s="1636"/>
      <c r="V5799" s="1636"/>
      <c r="W5799" s="1636"/>
      <c r="X5799" s="1636"/>
      <c r="Y5799" s="1636"/>
      <c r="Z5799" s="1636"/>
      <c r="AA5799" s="1636"/>
      <c r="AB5799" s="1636"/>
      <c r="AC5799" s="1636"/>
      <c r="AD5799" s="1636"/>
      <c r="AE5799" s="1636"/>
      <c r="AF5799" s="1636"/>
      <c r="AG5799" s="1636"/>
      <c r="AH5799" s="1636"/>
      <c r="AI5799" s="1636"/>
      <c r="AJ5799" s="1636"/>
      <c r="AK5799" s="1636"/>
      <c r="AL5799" s="1636"/>
      <c r="AM5799" s="1636"/>
      <c r="AN5799" s="1636"/>
      <c r="AO5799" s="1636"/>
      <c r="AP5799" s="1636"/>
      <c r="AQ5799" s="1636"/>
      <c r="AR5799" s="1636"/>
      <c r="AS5799" s="1636"/>
      <c r="AT5799" s="1636"/>
      <c r="AU5799" s="1636"/>
      <c r="AV5799" s="1636"/>
      <c r="AW5799" s="1636"/>
      <c r="AX5799" s="1636"/>
      <c r="AY5799" s="1636"/>
      <c r="AZ5799" s="1636"/>
      <c r="BA5799" s="1636"/>
      <c r="BB5799" s="1636"/>
    </row>
    <row r="5800" spans="1:54" s="1637" customFormat="1">
      <c r="A5800" s="1636"/>
      <c r="B5800" s="1636"/>
      <c r="C5800" s="1636"/>
      <c r="D5800" s="1636"/>
      <c r="E5800" s="1636"/>
      <c r="F5800" s="1636"/>
      <c r="G5800" s="1636"/>
      <c r="H5800" s="1636"/>
      <c r="I5800" s="1636"/>
      <c r="J5800" s="1636"/>
      <c r="K5800" s="1636"/>
      <c r="L5800" s="1636"/>
      <c r="M5800" s="1636"/>
      <c r="N5800" s="1636"/>
      <c r="O5800" s="1636"/>
      <c r="P5800" s="1636"/>
      <c r="Q5800" s="1636"/>
      <c r="R5800" s="1636"/>
      <c r="S5800" s="1636"/>
      <c r="T5800" s="1636"/>
      <c r="U5800" s="1636"/>
      <c r="V5800" s="1636"/>
      <c r="W5800" s="1636"/>
      <c r="X5800" s="1636"/>
      <c r="Y5800" s="1636"/>
      <c r="Z5800" s="1636"/>
      <c r="AA5800" s="1636"/>
      <c r="AB5800" s="1636"/>
      <c r="AC5800" s="1636"/>
      <c r="AD5800" s="1636"/>
      <c r="AE5800" s="1636"/>
      <c r="AF5800" s="1636"/>
      <c r="AG5800" s="1636"/>
      <c r="AH5800" s="1636"/>
      <c r="AI5800" s="1636"/>
      <c r="AJ5800" s="1636"/>
      <c r="AK5800" s="1636"/>
      <c r="AL5800" s="1636"/>
      <c r="AM5800" s="1636"/>
      <c r="AN5800" s="1636"/>
      <c r="AO5800" s="1636"/>
      <c r="AP5800" s="1636"/>
      <c r="AQ5800" s="1636"/>
      <c r="AR5800" s="1636"/>
      <c r="AS5800" s="1636"/>
      <c r="AT5800" s="1636"/>
      <c r="AU5800" s="1636"/>
      <c r="AV5800" s="1636"/>
      <c r="AW5800" s="1636"/>
      <c r="AX5800" s="1636"/>
      <c r="AY5800" s="1636"/>
      <c r="AZ5800" s="1636"/>
      <c r="BA5800" s="1636"/>
      <c r="BB5800" s="1636"/>
    </row>
    <row r="5801" spans="1:54" s="1637" customFormat="1">
      <c r="A5801" s="1636"/>
      <c r="B5801" s="1636"/>
      <c r="C5801" s="1636"/>
      <c r="D5801" s="1636"/>
      <c r="E5801" s="1636"/>
      <c r="F5801" s="1636"/>
      <c r="G5801" s="1636"/>
      <c r="H5801" s="1636"/>
      <c r="I5801" s="1636"/>
      <c r="J5801" s="1636"/>
      <c r="K5801" s="1636"/>
      <c r="L5801" s="1636"/>
      <c r="M5801" s="1636"/>
      <c r="N5801" s="1636"/>
      <c r="O5801" s="1636"/>
      <c r="P5801" s="1636"/>
      <c r="Q5801" s="1636"/>
      <c r="R5801" s="1636"/>
      <c r="S5801" s="1636"/>
      <c r="T5801" s="1636"/>
      <c r="U5801" s="1636"/>
      <c r="V5801" s="1636"/>
      <c r="W5801" s="1636"/>
      <c r="X5801" s="1636"/>
      <c r="Y5801" s="1636"/>
      <c r="Z5801" s="1636"/>
      <c r="AA5801" s="1636"/>
      <c r="AB5801" s="1636"/>
      <c r="AC5801" s="1636"/>
      <c r="AD5801" s="1636"/>
      <c r="AE5801" s="1636"/>
      <c r="AF5801" s="1636"/>
      <c r="AG5801" s="1636"/>
      <c r="AH5801" s="1636"/>
      <c r="AI5801" s="1636"/>
      <c r="AJ5801" s="1636"/>
      <c r="AK5801" s="1636"/>
      <c r="AL5801" s="1636"/>
      <c r="AM5801" s="1636"/>
      <c r="AN5801" s="1636"/>
      <c r="AO5801" s="1636"/>
      <c r="AP5801" s="1636"/>
      <c r="AQ5801" s="1636"/>
      <c r="AR5801" s="1636"/>
      <c r="AS5801" s="1636"/>
      <c r="AT5801" s="1636"/>
      <c r="AU5801" s="1636"/>
      <c r="AV5801" s="1636"/>
      <c r="AW5801" s="1636"/>
      <c r="AX5801" s="1636"/>
      <c r="AY5801" s="1636"/>
      <c r="AZ5801" s="1636"/>
      <c r="BA5801" s="1636"/>
      <c r="BB5801" s="1636"/>
    </row>
    <row r="5802" spans="1:54" s="1637" customFormat="1">
      <c r="A5802" s="1636"/>
      <c r="B5802" s="1636"/>
      <c r="C5802" s="1636"/>
      <c r="D5802" s="1636"/>
      <c r="E5802" s="1636"/>
      <c r="F5802" s="1636"/>
      <c r="G5802" s="1636"/>
      <c r="H5802" s="1636"/>
      <c r="I5802" s="1636"/>
      <c r="J5802" s="1636"/>
      <c r="K5802" s="1636"/>
      <c r="L5802" s="1636"/>
      <c r="M5802" s="1636"/>
      <c r="N5802" s="1636"/>
      <c r="O5802" s="1636"/>
      <c r="P5802" s="1636"/>
      <c r="Q5802" s="1636"/>
      <c r="R5802" s="1636"/>
      <c r="S5802" s="1636"/>
      <c r="T5802" s="1636"/>
      <c r="U5802" s="1636"/>
      <c r="V5802" s="1636"/>
      <c r="W5802" s="1636"/>
      <c r="X5802" s="1636"/>
      <c r="Y5802" s="1636"/>
      <c r="Z5802" s="1636"/>
      <c r="AA5802" s="1636"/>
      <c r="AB5802" s="1636"/>
      <c r="AC5802" s="1636"/>
      <c r="AD5802" s="1636"/>
      <c r="AE5802" s="1636"/>
      <c r="AF5802" s="1636"/>
      <c r="AG5802" s="1636"/>
      <c r="AH5802" s="1636"/>
      <c r="AI5802" s="1636"/>
      <c r="AJ5802" s="1636"/>
      <c r="AK5802" s="1636"/>
      <c r="AL5802" s="1636"/>
      <c r="AM5802" s="1636"/>
      <c r="AN5802" s="1636"/>
      <c r="AO5802" s="1636"/>
      <c r="AP5802" s="1636"/>
      <c r="AQ5802" s="1636"/>
      <c r="AR5802" s="1636"/>
      <c r="AS5802" s="1636"/>
      <c r="AT5802" s="1636"/>
      <c r="AU5802" s="1636"/>
      <c r="AV5802" s="1636"/>
      <c r="AW5802" s="1636"/>
      <c r="AX5802" s="1636"/>
      <c r="AY5802" s="1636"/>
      <c r="AZ5802" s="1636"/>
      <c r="BA5802" s="1636"/>
      <c r="BB5802" s="1636"/>
    </row>
    <row r="5803" spans="1:54" s="1637" customFormat="1">
      <c r="A5803" s="1636"/>
      <c r="B5803" s="1636"/>
      <c r="C5803" s="1636"/>
      <c r="D5803" s="1636"/>
      <c r="E5803" s="1636"/>
      <c r="F5803" s="1636"/>
      <c r="G5803" s="1636"/>
      <c r="H5803" s="1636"/>
      <c r="I5803" s="1636"/>
      <c r="J5803" s="1636"/>
      <c r="K5803" s="1636"/>
      <c r="L5803" s="1636"/>
      <c r="M5803" s="1636"/>
      <c r="N5803" s="1636"/>
      <c r="O5803" s="1636"/>
      <c r="P5803" s="1636"/>
      <c r="Q5803" s="1636"/>
      <c r="R5803" s="1636"/>
      <c r="S5803" s="1636"/>
      <c r="T5803" s="1636"/>
      <c r="U5803" s="1636"/>
      <c r="V5803" s="1636"/>
      <c r="W5803" s="1636"/>
      <c r="X5803" s="1636"/>
      <c r="Y5803" s="1636"/>
      <c r="Z5803" s="1636"/>
      <c r="AA5803" s="1636"/>
      <c r="AB5803" s="1636"/>
      <c r="AC5803" s="1636"/>
      <c r="AD5803" s="1636"/>
      <c r="AE5803" s="1636"/>
      <c r="AF5803" s="1636"/>
      <c r="AG5803" s="1636"/>
      <c r="AH5803" s="1636"/>
      <c r="AI5803" s="1636"/>
      <c r="AJ5803" s="1636"/>
      <c r="AK5803" s="1636"/>
      <c r="AL5803" s="1636"/>
      <c r="AM5803" s="1636"/>
      <c r="AN5803" s="1636"/>
      <c r="AO5803" s="1636"/>
      <c r="AP5803" s="1636"/>
      <c r="AQ5803" s="1636"/>
      <c r="AR5803" s="1636"/>
      <c r="AS5803" s="1636"/>
      <c r="AT5803" s="1636"/>
      <c r="AU5803" s="1636"/>
      <c r="AV5803" s="1636"/>
      <c r="AW5803" s="1636"/>
      <c r="AX5803" s="1636"/>
      <c r="AY5803" s="1636"/>
      <c r="AZ5803" s="1636"/>
      <c r="BA5803" s="1636"/>
      <c r="BB5803" s="1636"/>
    </row>
    <row r="5804" spans="1:54" s="1637" customFormat="1">
      <c r="A5804" s="1636"/>
      <c r="B5804" s="1636"/>
      <c r="C5804" s="1636"/>
      <c r="D5804" s="1636"/>
      <c r="E5804" s="1636"/>
      <c r="F5804" s="1636"/>
      <c r="G5804" s="1636"/>
      <c r="H5804" s="1636"/>
      <c r="I5804" s="1636"/>
      <c r="J5804" s="1636"/>
      <c r="K5804" s="1636"/>
      <c r="L5804" s="1636"/>
      <c r="M5804" s="1636"/>
      <c r="N5804" s="1636"/>
      <c r="O5804" s="1636"/>
      <c r="P5804" s="1636"/>
      <c r="Q5804" s="1636"/>
      <c r="R5804" s="1636"/>
      <c r="S5804" s="1636"/>
      <c r="T5804" s="1636"/>
      <c r="U5804" s="1636"/>
      <c r="V5804" s="1636"/>
      <c r="W5804" s="1636"/>
      <c r="X5804" s="1636"/>
      <c r="Y5804" s="1636"/>
      <c r="Z5804" s="1636"/>
      <c r="AA5804" s="1636"/>
      <c r="AB5804" s="1636"/>
      <c r="AC5804" s="1636"/>
      <c r="AD5804" s="1636"/>
      <c r="AE5804" s="1636"/>
      <c r="AF5804" s="1636"/>
      <c r="AG5804" s="1636"/>
      <c r="AH5804" s="1636"/>
      <c r="AI5804" s="1636"/>
      <c r="AJ5804" s="1636"/>
      <c r="AK5804" s="1636"/>
      <c r="AL5804" s="1636"/>
      <c r="AM5804" s="1636"/>
      <c r="AN5804" s="1636"/>
      <c r="AO5804" s="1636"/>
      <c r="AP5804" s="1636"/>
      <c r="AQ5804" s="1636"/>
      <c r="AR5804" s="1636"/>
      <c r="AS5804" s="1636"/>
      <c r="AT5804" s="1636"/>
      <c r="AU5804" s="1636"/>
      <c r="AV5804" s="1636"/>
      <c r="AW5804" s="1636"/>
      <c r="AX5804" s="1636"/>
      <c r="AY5804" s="1636"/>
      <c r="AZ5804" s="1636"/>
      <c r="BA5804" s="1636"/>
      <c r="BB5804" s="1636"/>
    </row>
    <row r="5805" spans="1:54" s="1637" customFormat="1">
      <c r="A5805" s="1636"/>
      <c r="B5805" s="1636"/>
      <c r="C5805" s="1636"/>
      <c r="D5805" s="1636"/>
      <c r="E5805" s="1636"/>
      <c r="F5805" s="1636"/>
      <c r="G5805" s="1636"/>
      <c r="H5805" s="1636"/>
      <c r="I5805" s="1636"/>
      <c r="J5805" s="1636"/>
      <c r="K5805" s="1636"/>
      <c r="L5805" s="1636"/>
      <c r="M5805" s="1636"/>
      <c r="N5805" s="1636"/>
      <c r="O5805" s="1636"/>
      <c r="P5805" s="1636"/>
      <c r="Q5805" s="1636"/>
      <c r="R5805" s="1636"/>
      <c r="S5805" s="1636"/>
      <c r="T5805" s="1636"/>
      <c r="U5805" s="1636"/>
      <c r="V5805" s="1636"/>
      <c r="W5805" s="1636"/>
      <c r="X5805" s="1636"/>
      <c r="Y5805" s="1636"/>
      <c r="Z5805" s="1636"/>
      <c r="AA5805" s="1636"/>
      <c r="AB5805" s="1636"/>
      <c r="AC5805" s="1636"/>
      <c r="AD5805" s="1636"/>
      <c r="AE5805" s="1636"/>
      <c r="AF5805" s="1636"/>
      <c r="AG5805" s="1636"/>
      <c r="AH5805" s="1636"/>
      <c r="AI5805" s="1636"/>
      <c r="AJ5805" s="1636"/>
      <c r="AK5805" s="1636"/>
      <c r="AL5805" s="1636"/>
      <c r="AM5805" s="1636"/>
      <c r="AN5805" s="1636"/>
      <c r="AO5805" s="1636"/>
      <c r="AP5805" s="1636"/>
      <c r="AQ5805" s="1636"/>
      <c r="AR5805" s="1636"/>
      <c r="AS5805" s="1636"/>
      <c r="AT5805" s="1636"/>
      <c r="AU5805" s="1636"/>
      <c r="AV5805" s="1636"/>
      <c r="AW5805" s="1636"/>
      <c r="AX5805" s="1636"/>
      <c r="AY5805" s="1636"/>
      <c r="AZ5805" s="1636"/>
      <c r="BA5805" s="1636"/>
      <c r="BB5805" s="1636"/>
    </row>
    <row r="5806" spans="1:54" s="1637" customFormat="1">
      <c r="A5806" s="1636"/>
      <c r="B5806" s="1636"/>
      <c r="C5806" s="1636"/>
      <c r="D5806" s="1636"/>
      <c r="E5806" s="1636"/>
      <c r="F5806" s="1636"/>
      <c r="G5806" s="1636"/>
      <c r="H5806" s="1636"/>
      <c r="I5806" s="1636"/>
      <c r="J5806" s="1636"/>
      <c r="K5806" s="1636"/>
      <c r="L5806" s="1636"/>
      <c r="M5806" s="1636"/>
      <c r="N5806" s="1636"/>
      <c r="O5806" s="1636"/>
      <c r="P5806" s="1636"/>
      <c r="Q5806" s="1636"/>
      <c r="R5806" s="1636"/>
      <c r="S5806" s="1636"/>
      <c r="T5806" s="1636"/>
      <c r="U5806" s="1636"/>
      <c r="V5806" s="1636"/>
      <c r="W5806" s="1636"/>
      <c r="X5806" s="1636"/>
      <c r="Y5806" s="1636"/>
      <c r="Z5806" s="1636"/>
      <c r="AA5806" s="1636"/>
      <c r="AB5806" s="1636"/>
      <c r="AC5806" s="1636"/>
      <c r="AD5806" s="1636"/>
      <c r="AE5806" s="1636"/>
      <c r="AF5806" s="1636"/>
      <c r="AG5806" s="1636"/>
      <c r="AH5806" s="1636"/>
      <c r="AI5806" s="1636"/>
      <c r="AJ5806" s="1636"/>
      <c r="AK5806" s="1636"/>
      <c r="AL5806" s="1636"/>
      <c r="AM5806" s="1636"/>
      <c r="AN5806" s="1636"/>
      <c r="AO5806" s="1636"/>
      <c r="AP5806" s="1636"/>
      <c r="AQ5806" s="1636"/>
      <c r="AR5806" s="1636"/>
      <c r="AS5806" s="1636"/>
      <c r="AT5806" s="1636"/>
      <c r="AU5806" s="1636"/>
      <c r="AV5806" s="1636"/>
      <c r="AW5806" s="1636"/>
      <c r="AX5806" s="1636"/>
      <c r="AY5806" s="1636"/>
      <c r="AZ5806" s="1636"/>
      <c r="BA5806" s="1636"/>
      <c r="BB5806" s="1636"/>
    </row>
    <row r="5807" spans="1:54" s="1637" customFormat="1">
      <c r="A5807" s="1636"/>
      <c r="B5807" s="1636"/>
      <c r="C5807" s="1636"/>
      <c r="D5807" s="1636"/>
      <c r="E5807" s="1636"/>
      <c r="F5807" s="1636"/>
      <c r="G5807" s="1636"/>
      <c r="H5807" s="1636"/>
      <c r="I5807" s="1636"/>
      <c r="J5807" s="1636"/>
      <c r="K5807" s="1636"/>
      <c r="L5807" s="1636"/>
      <c r="M5807" s="1636"/>
      <c r="N5807" s="1636"/>
      <c r="O5807" s="1636"/>
      <c r="P5807" s="1636"/>
      <c r="Q5807" s="1636"/>
      <c r="R5807" s="1636"/>
      <c r="S5807" s="1636"/>
      <c r="T5807" s="1636"/>
      <c r="U5807" s="1636"/>
      <c r="V5807" s="1636"/>
      <c r="W5807" s="1636"/>
      <c r="X5807" s="1636"/>
      <c r="Y5807" s="1636"/>
      <c r="Z5807" s="1636"/>
      <c r="AA5807" s="1636"/>
      <c r="AB5807" s="1636"/>
      <c r="AC5807" s="1636"/>
      <c r="AD5807" s="1636"/>
      <c r="AE5807" s="1636"/>
      <c r="AF5807" s="1636"/>
      <c r="AG5807" s="1636"/>
      <c r="AH5807" s="1636"/>
      <c r="AI5807" s="1636"/>
      <c r="AJ5807" s="1636"/>
      <c r="AK5807" s="1636"/>
      <c r="AL5807" s="1636"/>
      <c r="AM5807" s="1636"/>
      <c r="AN5807" s="1636"/>
      <c r="AO5807" s="1636"/>
      <c r="AP5807" s="1636"/>
      <c r="AQ5807" s="1636"/>
      <c r="AR5807" s="1636"/>
      <c r="AS5807" s="1636"/>
      <c r="AT5807" s="1636"/>
      <c r="AU5807" s="1636"/>
      <c r="AV5807" s="1636"/>
      <c r="AW5807" s="1636"/>
      <c r="AX5807" s="1636"/>
      <c r="AY5807" s="1636"/>
      <c r="AZ5807" s="1636"/>
      <c r="BA5807" s="1636"/>
      <c r="BB5807" s="1636"/>
    </row>
    <row r="5808" spans="1:54" s="1637" customFormat="1">
      <c r="A5808" s="1636"/>
      <c r="B5808" s="1636"/>
      <c r="C5808" s="1636"/>
      <c r="D5808" s="1636"/>
      <c r="E5808" s="1636"/>
      <c r="F5808" s="1636"/>
      <c r="G5808" s="1636"/>
      <c r="H5808" s="1636"/>
      <c r="I5808" s="1636"/>
      <c r="J5808" s="1636"/>
      <c r="K5808" s="1636"/>
      <c r="L5808" s="1636"/>
      <c r="M5808" s="1636"/>
      <c r="N5808" s="1636"/>
      <c r="O5808" s="1636"/>
      <c r="P5808" s="1636"/>
      <c r="Q5808" s="1636"/>
      <c r="R5808" s="1636"/>
      <c r="S5808" s="1636"/>
      <c r="T5808" s="1636"/>
      <c r="U5808" s="1636"/>
      <c r="V5808" s="1636"/>
      <c r="W5808" s="1636"/>
      <c r="X5808" s="1636"/>
      <c r="Y5808" s="1636"/>
      <c r="Z5808" s="1636"/>
      <c r="AA5808" s="1636"/>
      <c r="AB5808" s="1636"/>
      <c r="AC5808" s="1636"/>
      <c r="AD5808" s="1636"/>
      <c r="AE5808" s="1636"/>
      <c r="AF5808" s="1636"/>
      <c r="AG5808" s="1636"/>
      <c r="AH5808" s="1636"/>
      <c r="AI5808" s="1636"/>
      <c r="AJ5808" s="1636"/>
      <c r="AK5808" s="1636"/>
      <c r="AL5808" s="1636"/>
      <c r="AM5808" s="1636"/>
      <c r="AN5808" s="1636"/>
      <c r="AO5808" s="1636"/>
      <c r="AP5808" s="1636"/>
      <c r="AQ5808" s="1636"/>
      <c r="AR5808" s="1636"/>
      <c r="AS5808" s="1636"/>
      <c r="AT5808" s="1636"/>
      <c r="AU5808" s="1636"/>
      <c r="AV5808" s="1636"/>
      <c r="AW5808" s="1636"/>
      <c r="AX5808" s="1636"/>
      <c r="AY5808" s="1636"/>
      <c r="AZ5808" s="1636"/>
      <c r="BA5808" s="1636"/>
      <c r="BB5808" s="1636"/>
    </row>
    <row r="5809" spans="1:54" s="1637" customFormat="1">
      <c r="A5809" s="1636"/>
      <c r="B5809" s="1636"/>
      <c r="C5809" s="1636"/>
      <c r="D5809" s="1636"/>
      <c r="E5809" s="1636"/>
      <c r="F5809" s="1636"/>
      <c r="G5809" s="1636"/>
      <c r="H5809" s="1636"/>
      <c r="I5809" s="1636"/>
      <c r="J5809" s="1636"/>
      <c r="K5809" s="1636"/>
      <c r="L5809" s="1636"/>
      <c r="M5809" s="1636"/>
      <c r="N5809" s="1636"/>
      <c r="O5809" s="1636"/>
      <c r="P5809" s="1636"/>
      <c r="Q5809" s="1636"/>
      <c r="R5809" s="1636"/>
      <c r="S5809" s="1636"/>
      <c r="T5809" s="1636"/>
      <c r="U5809" s="1636"/>
      <c r="V5809" s="1636"/>
      <c r="W5809" s="1636"/>
      <c r="X5809" s="1636"/>
      <c r="Y5809" s="1636"/>
      <c r="Z5809" s="1636"/>
      <c r="AA5809" s="1636"/>
      <c r="AB5809" s="1636"/>
      <c r="AC5809" s="1636"/>
      <c r="AD5809" s="1636"/>
      <c r="AE5809" s="1636"/>
      <c r="AF5809" s="1636"/>
      <c r="AG5809" s="1636"/>
      <c r="AH5809" s="1636"/>
      <c r="AI5809" s="1636"/>
      <c r="AJ5809" s="1636"/>
      <c r="AK5809" s="1636"/>
      <c r="AL5809" s="1636"/>
      <c r="AM5809" s="1636"/>
      <c r="AN5809" s="1636"/>
      <c r="AO5809" s="1636"/>
      <c r="AP5809" s="1636"/>
      <c r="AQ5809" s="1636"/>
      <c r="AR5809" s="1636"/>
      <c r="AS5809" s="1636"/>
      <c r="AT5809" s="1636"/>
      <c r="AU5809" s="1636"/>
      <c r="AV5809" s="1636"/>
      <c r="AW5809" s="1636"/>
      <c r="AX5809" s="1636"/>
      <c r="AY5809" s="1636"/>
      <c r="AZ5809" s="1636"/>
      <c r="BA5809" s="1636"/>
      <c r="BB5809" s="1636"/>
    </row>
    <row r="5810" spans="1:54" s="1637" customFormat="1">
      <c r="A5810" s="1636"/>
      <c r="B5810" s="1636"/>
      <c r="C5810" s="1636"/>
      <c r="D5810" s="1636"/>
      <c r="E5810" s="1636"/>
      <c r="F5810" s="1636"/>
      <c r="G5810" s="1636"/>
      <c r="H5810" s="1636"/>
      <c r="I5810" s="1636"/>
      <c r="J5810" s="1636"/>
      <c r="K5810" s="1636"/>
      <c r="L5810" s="1636"/>
      <c r="M5810" s="1636"/>
      <c r="N5810" s="1636"/>
      <c r="O5810" s="1636"/>
      <c r="P5810" s="1636"/>
      <c r="Q5810" s="1636"/>
      <c r="R5810" s="1636"/>
      <c r="S5810" s="1636"/>
      <c r="T5810" s="1636"/>
      <c r="U5810" s="1636"/>
      <c r="V5810" s="1636"/>
      <c r="W5810" s="1636"/>
      <c r="X5810" s="1636"/>
      <c r="Y5810" s="1636"/>
      <c r="Z5810" s="1636"/>
      <c r="AA5810" s="1636"/>
      <c r="AB5810" s="1636"/>
      <c r="AC5810" s="1636"/>
      <c r="AD5810" s="1636"/>
      <c r="AE5810" s="1636"/>
      <c r="AF5810" s="1636"/>
      <c r="AG5810" s="1636"/>
      <c r="AH5810" s="1636"/>
      <c r="AI5810" s="1636"/>
      <c r="AJ5810" s="1636"/>
      <c r="AK5810" s="1636"/>
      <c r="AL5810" s="1636"/>
      <c r="AM5810" s="1636"/>
      <c r="AN5810" s="1636"/>
      <c r="AO5810" s="1636"/>
      <c r="AP5810" s="1636"/>
      <c r="AQ5810" s="1636"/>
      <c r="AR5810" s="1636"/>
      <c r="AS5810" s="1636"/>
      <c r="AT5810" s="1636"/>
      <c r="AU5810" s="1636"/>
      <c r="AV5810" s="1636"/>
      <c r="AW5810" s="1636"/>
      <c r="AX5810" s="1636"/>
      <c r="AY5810" s="1636"/>
      <c r="AZ5810" s="1636"/>
      <c r="BA5810" s="1636"/>
      <c r="BB5810" s="1636"/>
    </row>
    <row r="5811" spans="1:54" s="1637" customFormat="1">
      <c r="A5811" s="1636"/>
      <c r="B5811" s="1636"/>
      <c r="C5811" s="1636"/>
      <c r="D5811" s="1636"/>
      <c r="E5811" s="1636"/>
      <c r="F5811" s="1636"/>
      <c r="G5811" s="1636"/>
      <c r="H5811" s="1636"/>
      <c r="I5811" s="1636"/>
      <c r="J5811" s="1636"/>
      <c r="K5811" s="1636"/>
      <c r="L5811" s="1636"/>
      <c r="M5811" s="1636"/>
      <c r="N5811" s="1636"/>
      <c r="O5811" s="1636"/>
      <c r="P5811" s="1636"/>
      <c r="Q5811" s="1636"/>
      <c r="R5811" s="1636"/>
      <c r="S5811" s="1636"/>
      <c r="T5811" s="1636"/>
      <c r="U5811" s="1636"/>
      <c r="V5811" s="1636"/>
      <c r="W5811" s="1636"/>
      <c r="X5811" s="1636"/>
      <c r="Y5811" s="1636"/>
      <c r="Z5811" s="1636"/>
      <c r="AA5811" s="1636"/>
      <c r="AB5811" s="1636"/>
      <c r="AC5811" s="1636"/>
      <c r="AD5811" s="1636"/>
      <c r="AE5811" s="1636"/>
      <c r="AF5811" s="1636"/>
      <c r="AG5811" s="1636"/>
      <c r="AH5811" s="1636"/>
      <c r="AI5811" s="1636"/>
      <c r="AJ5811" s="1636"/>
      <c r="AK5811" s="1636"/>
      <c r="AL5811" s="1636"/>
      <c r="AM5811" s="1636"/>
      <c r="AN5811" s="1636"/>
      <c r="AO5811" s="1636"/>
      <c r="AP5811" s="1636"/>
      <c r="AQ5811" s="1636"/>
      <c r="AR5811" s="1636"/>
      <c r="AS5811" s="1636"/>
      <c r="AT5811" s="1636"/>
      <c r="AU5811" s="1636"/>
      <c r="AV5811" s="1636"/>
      <c r="AW5811" s="1636"/>
      <c r="AX5811" s="1636"/>
      <c r="AY5811" s="1636"/>
      <c r="AZ5811" s="1636"/>
      <c r="BA5811" s="1636"/>
      <c r="BB5811" s="1636"/>
    </row>
    <row r="5812" spans="1:54" s="1637" customFormat="1">
      <c r="A5812" s="1636"/>
      <c r="B5812" s="1636"/>
      <c r="C5812" s="1636"/>
      <c r="D5812" s="1636"/>
      <c r="E5812" s="1636"/>
      <c r="F5812" s="1636"/>
      <c r="G5812" s="1636"/>
      <c r="H5812" s="1636"/>
      <c r="I5812" s="1636"/>
      <c r="J5812" s="1636"/>
      <c r="K5812" s="1636"/>
      <c r="L5812" s="1636"/>
      <c r="M5812" s="1636"/>
      <c r="N5812" s="1636"/>
      <c r="O5812" s="1636"/>
      <c r="P5812" s="1636"/>
      <c r="Q5812" s="1636"/>
      <c r="R5812" s="1636"/>
      <c r="S5812" s="1636"/>
      <c r="T5812" s="1636"/>
      <c r="U5812" s="1636"/>
      <c r="V5812" s="1636"/>
      <c r="W5812" s="1636"/>
      <c r="X5812" s="1636"/>
      <c r="Y5812" s="1636"/>
      <c r="Z5812" s="1636"/>
      <c r="AA5812" s="1636"/>
      <c r="AB5812" s="1636"/>
      <c r="AC5812" s="1636"/>
      <c r="AD5812" s="1636"/>
      <c r="AE5812" s="1636"/>
      <c r="AF5812" s="1636"/>
      <c r="AG5812" s="1636"/>
      <c r="AH5812" s="1636"/>
      <c r="AI5812" s="1636"/>
      <c r="AJ5812" s="1636"/>
      <c r="AK5812" s="1636"/>
      <c r="AL5812" s="1636"/>
      <c r="AM5812" s="1636"/>
      <c r="AN5812" s="1636"/>
      <c r="AO5812" s="1636"/>
      <c r="AP5812" s="1636"/>
      <c r="AQ5812" s="1636"/>
      <c r="AR5812" s="1636"/>
      <c r="AS5812" s="1636"/>
      <c r="AT5812" s="1636"/>
      <c r="AU5812" s="1636"/>
      <c r="AV5812" s="1636"/>
      <c r="AW5812" s="1636"/>
      <c r="AX5812" s="1636"/>
      <c r="AY5812" s="1636"/>
      <c r="AZ5812" s="1636"/>
      <c r="BA5812" s="1636"/>
      <c r="BB5812" s="1636"/>
    </row>
    <row r="5813" spans="1:54" s="1637" customFormat="1">
      <c r="A5813" s="1636"/>
      <c r="B5813" s="1636"/>
      <c r="C5813" s="1636"/>
      <c r="D5813" s="1636"/>
      <c r="E5813" s="1636"/>
      <c r="F5813" s="1636"/>
      <c r="G5813" s="1636"/>
      <c r="H5813" s="1636"/>
      <c r="I5813" s="1636"/>
      <c r="J5813" s="1636"/>
      <c r="K5813" s="1636"/>
      <c r="L5813" s="1636"/>
      <c r="M5813" s="1636"/>
      <c r="N5813" s="1636"/>
      <c r="O5813" s="1636"/>
      <c r="P5813" s="1636"/>
      <c r="Q5813" s="1636"/>
      <c r="R5813" s="1636"/>
      <c r="S5813" s="1636"/>
      <c r="T5813" s="1636"/>
      <c r="U5813" s="1636"/>
      <c r="V5813" s="1636"/>
      <c r="W5813" s="1636"/>
      <c r="X5813" s="1636"/>
      <c r="Y5813" s="1636"/>
      <c r="Z5813" s="1636"/>
      <c r="AA5813" s="1636"/>
      <c r="AB5813" s="1636"/>
      <c r="AC5813" s="1636"/>
      <c r="AD5813" s="1636"/>
      <c r="AE5813" s="1636"/>
      <c r="AF5813" s="1636"/>
      <c r="AG5813" s="1636"/>
      <c r="AH5813" s="1636"/>
      <c r="AI5813" s="1636"/>
      <c r="AJ5813" s="1636"/>
      <c r="AK5813" s="1636"/>
      <c r="AL5813" s="1636"/>
      <c r="AM5813" s="1636"/>
      <c r="AN5813" s="1636"/>
      <c r="AO5813" s="1636"/>
      <c r="AP5813" s="1636"/>
      <c r="AQ5813" s="1636"/>
      <c r="AR5813" s="1636"/>
      <c r="AS5813" s="1636"/>
      <c r="AT5813" s="1636"/>
      <c r="AU5813" s="1636"/>
      <c r="AV5813" s="1636"/>
      <c r="AW5813" s="1636"/>
      <c r="AX5813" s="1636"/>
      <c r="AY5813" s="1636"/>
      <c r="AZ5813" s="1636"/>
      <c r="BA5813" s="1636"/>
      <c r="BB5813" s="1636"/>
    </row>
    <row r="5814" spans="1:54" s="1637" customFormat="1">
      <c r="A5814" s="1636"/>
      <c r="B5814" s="1636"/>
      <c r="C5814" s="1636"/>
      <c r="D5814" s="1636"/>
      <c r="E5814" s="1636"/>
      <c r="F5814" s="1636"/>
      <c r="G5814" s="1636"/>
      <c r="H5814" s="1636"/>
      <c r="I5814" s="1636"/>
      <c r="J5814" s="1636"/>
      <c r="K5814" s="1636"/>
      <c r="L5814" s="1636"/>
      <c r="M5814" s="1636"/>
      <c r="N5814" s="1636"/>
      <c r="O5814" s="1636"/>
      <c r="P5814" s="1636"/>
      <c r="Q5814" s="1636"/>
      <c r="R5814" s="1636"/>
      <c r="S5814" s="1636"/>
      <c r="T5814" s="1636"/>
      <c r="U5814" s="1636"/>
      <c r="V5814" s="1636"/>
      <c r="W5814" s="1636"/>
      <c r="X5814" s="1636"/>
      <c r="Y5814" s="1636"/>
      <c r="Z5814" s="1636"/>
      <c r="AA5814" s="1636"/>
      <c r="AB5814" s="1636"/>
      <c r="AC5814" s="1636"/>
      <c r="AD5814" s="1636"/>
      <c r="AE5814" s="1636"/>
      <c r="AF5814" s="1636"/>
      <c r="AG5814" s="1636"/>
      <c r="AH5814" s="1636"/>
      <c r="AI5814" s="1636"/>
      <c r="AJ5814" s="1636"/>
      <c r="AK5814" s="1636"/>
      <c r="AL5814" s="1636"/>
      <c r="AM5814" s="1636"/>
      <c r="AN5814" s="1636"/>
      <c r="AO5814" s="1636"/>
      <c r="AP5814" s="1636"/>
      <c r="AQ5814" s="1636"/>
      <c r="AR5814" s="1636"/>
      <c r="AS5814" s="1636"/>
      <c r="AT5814" s="1636"/>
      <c r="AU5814" s="1636"/>
      <c r="AV5814" s="1636"/>
      <c r="AW5814" s="1636"/>
      <c r="AX5814" s="1636"/>
      <c r="AY5814" s="1636"/>
      <c r="AZ5814" s="1636"/>
      <c r="BA5814" s="1636"/>
      <c r="BB5814" s="1636"/>
    </row>
    <row r="5815" spans="1:54" s="1637" customFormat="1">
      <c r="A5815" s="1636"/>
      <c r="B5815" s="1636"/>
      <c r="C5815" s="1636"/>
      <c r="D5815" s="1636"/>
      <c r="E5815" s="1636"/>
      <c r="F5815" s="1636"/>
      <c r="G5815" s="1636"/>
      <c r="H5815" s="1636"/>
      <c r="I5815" s="1636"/>
      <c r="J5815" s="1636"/>
      <c r="K5815" s="1636"/>
      <c r="L5815" s="1636"/>
      <c r="M5815" s="1636"/>
      <c r="N5815" s="1636"/>
      <c r="O5815" s="1636"/>
      <c r="P5815" s="1636"/>
      <c r="Q5815" s="1636"/>
      <c r="R5815" s="1636"/>
      <c r="S5815" s="1636"/>
      <c r="T5815" s="1636"/>
      <c r="U5815" s="1636"/>
      <c r="V5815" s="1636"/>
      <c r="W5815" s="1636"/>
      <c r="X5815" s="1636"/>
      <c r="Y5815" s="1636"/>
      <c r="Z5815" s="1636"/>
      <c r="AA5815" s="1636"/>
      <c r="AB5815" s="1636"/>
      <c r="AC5815" s="1636"/>
      <c r="AD5815" s="1636"/>
      <c r="AE5815" s="1636"/>
      <c r="AF5815" s="1636"/>
      <c r="AG5815" s="1636"/>
      <c r="AH5815" s="1636"/>
      <c r="AI5815" s="1636"/>
      <c r="AJ5815" s="1636"/>
      <c r="AK5815" s="1636"/>
      <c r="AL5815" s="1636"/>
      <c r="AM5815" s="1636"/>
      <c r="AN5815" s="1636"/>
      <c r="AO5815" s="1636"/>
      <c r="AP5815" s="1636"/>
      <c r="AQ5815" s="1636"/>
      <c r="AR5815" s="1636"/>
      <c r="AS5815" s="1636"/>
      <c r="AT5815" s="1636"/>
      <c r="AU5815" s="1636"/>
      <c r="AV5815" s="1636"/>
      <c r="AW5815" s="1636"/>
      <c r="AX5815" s="1636"/>
      <c r="AY5815" s="1636"/>
      <c r="AZ5815" s="1636"/>
      <c r="BA5815" s="1636"/>
      <c r="BB5815" s="1636"/>
    </row>
    <row r="5816" spans="1:54" s="1637" customFormat="1">
      <c r="A5816" s="1636"/>
      <c r="B5816" s="1636"/>
      <c r="C5816" s="1636"/>
      <c r="D5816" s="1636"/>
      <c r="E5816" s="1636"/>
      <c r="F5816" s="1636"/>
      <c r="G5816" s="1636"/>
      <c r="H5816" s="1636"/>
      <c r="I5816" s="1636"/>
      <c r="J5816" s="1636"/>
      <c r="K5816" s="1636"/>
      <c r="L5816" s="1636"/>
      <c r="M5816" s="1636"/>
      <c r="N5816" s="1636"/>
      <c r="O5816" s="1636"/>
      <c r="P5816" s="1636"/>
      <c r="Q5816" s="1636"/>
      <c r="R5816" s="1636"/>
      <c r="S5816" s="1636"/>
      <c r="T5816" s="1636"/>
      <c r="U5816" s="1636"/>
      <c r="V5816" s="1636"/>
      <c r="W5816" s="1636"/>
      <c r="X5816" s="1636"/>
      <c r="Y5816" s="1636"/>
      <c r="Z5816" s="1636"/>
      <c r="AA5816" s="1636"/>
      <c r="AB5816" s="1636"/>
      <c r="AC5816" s="1636"/>
      <c r="AD5816" s="1636"/>
      <c r="AE5816" s="1636"/>
      <c r="AF5816" s="1636"/>
      <c r="AG5816" s="1636"/>
      <c r="AH5816" s="1636"/>
      <c r="AI5816" s="1636"/>
      <c r="AJ5816" s="1636"/>
      <c r="AK5816" s="1636"/>
      <c r="AL5816" s="1636"/>
      <c r="AM5816" s="1636"/>
      <c r="AN5816" s="1636"/>
      <c r="AO5816" s="1636"/>
      <c r="AP5816" s="1636"/>
      <c r="AQ5816" s="1636"/>
      <c r="AR5816" s="1636"/>
      <c r="AS5816" s="1636"/>
      <c r="AT5816" s="1636"/>
      <c r="AU5816" s="1636"/>
      <c r="AV5816" s="1636"/>
      <c r="AW5816" s="1636"/>
      <c r="AX5816" s="1636"/>
      <c r="AY5816" s="1636"/>
      <c r="AZ5816" s="1636"/>
      <c r="BA5816" s="1636"/>
      <c r="BB5816" s="1636"/>
    </row>
    <row r="5817" spans="1:54" s="1637" customFormat="1">
      <c r="A5817" s="1636"/>
      <c r="B5817" s="1636"/>
      <c r="C5817" s="1636"/>
      <c r="D5817" s="1636"/>
      <c r="E5817" s="1636"/>
      <c r="F5817" s="1636"/>
      <c r="G5817" s="1636"/>
      <c r="H5817" s="1636"/>
      <c r="I5817" s="1636"/>
      <c r="J5817" s="1636"/>
      <c r="K5817" s="1636"/>
      <c r="L5817" s="1636"/>
      <c r="M5817" s="1636"/>
      <c r="N5817" s="1636"/>
      <c r="O5817" s="1636"/>
      <c r="P5817" s="1636"/>
      <c r="Q5817" s="1636"/>
      <c r="R5817" s="1636"/>
      <c r="S5817" s="1636"/>
      <c r="T5817" s="1636"/>
      <c r="U5817" s="1636"/>
      <c r="V5817" s="1636"/>
      <c r="W5817" s="1636"/>
      <c r="X5817" s="1636"/>
      <c r="Y5817" s="1636"/>
      <c r="Z5817" s="1636"/>
      <c r="AA5817" s="1636"/>
      <c r="AB5817" s="1636"/>
      <c r="AC5817" s="1636"/>
      <c r="AD5817" s="1636"/>
      <c r="AE5817" s="1636"/>
      <c r="AF5817" s="1636"/>
      <c r="AG5817" s="1636"/>
      <c r="AH5817" s="1636"/>
      <c r="AI5817" s="1636"/>
      <c r="AJ5817" s="1636"/>
      <c r="AK5817" s="1636"/>
      <c r="AL5817" s="1636"/>
      <c r="AM5817" s="1636"/>
      <c r="AN5817" s="1636"/>
      <c r="AO5817" s="1636"/>
      <c r="AP5817" s="1636"/>
      <c r="AQ5817" s="1636"/>
      <c r="AR5817" s="1636"/>
      <c r="AS5817" s="1636"/>
      <c r="AT5817" s="1636"/>
      <c r="AU5817" s="1636"/>
      <c r="AV5817" s="1636"/>
      <c r="AW5817" s="1636"/>
      <c r="AX5817" s="1636"/>
      <c r="AY5817" s="1636"/>
      <c r="AZ5817" s="1636"/>
      <c r="BA5817" s="1636"/>
      <c r="BB5817" s="1636"/>
    </row>
    <row r="5818" spans="1:54" s="1637" customFormat="1">
      <c r="A5818" s="1636"/>
      <c r="B5818" s="1636"/>
      <c r="C5818" s="1636"/>
      <c r="D5818" s="1636"/>
      <c r="E5818" s="1636"/>
      <c r="F5818" s="1636"/>
      <c r="G5818" s="1636"/>
      <c r="H5818" s="1636"/>
      <c r="I5818" s="1636"/>
      <c r="J5818" s="1636"/>
      <c r="K5818" s="1636"/>
      <c r="L5818" s="1636"/>
      <c r="M5818" s="1636"/>
      <c r="N5818" s="1636"/>
      <c r="O5818" s="1636"/>
      <c r="P5818" s="1636"/>
      <c r="Q5818" s="1636"/>
      <c r="R5818" s="1636"/>
      <c r="S5818" s="1636"/>
      <c r="T5818" s="1636"/>
      <c r="U5818" s="1636"/>
      <c r="V5818" s="1636"/>
      <c r="W5818" s="1636"/>
      <c r="X5818" s="1636"/>
      <c r="Y5818" s="1636"/>
      <c r="Z5818" s="1636"/>
      <c r="AA5818" s="1636"/>
      <c r="AB5818" s="1636"/>
      <c r="AC5818" s="1636"/>
      <c r="AD5818" s="1636"/>
      <c r="AE5818" s="1636"/>
      <c r="AF5818" s="1636"/>
      <c r="AG5818" s="1636"/>
      <c r="AH5818" s="1636"/>
      <c r="AI5818" s="1636"/>
      <c r="AJ5818" s="1636"/>
      <c r="AK5818" s="1636"/>
      <c r="AL5818" s="1636"/>
      <c r="AM5818" s="1636"/>
      <c r="AN5818" s="1636"/>
      <c r="AO5818" s="1636"/>
      <c r="AP5818" s="1636"/>
      <c r="AQ5818" s="1636"/>
      <c r="AR5818" s="1636"/>
      <c r="AS5818" s="1636"/>
      <c r="AT5818" s="1636"/>
      <c r="AU5818" s="1636"/>
      <c r="AV5818" s="1636"/>
      <c r="AW5818" s="1636"/>
      <c r="AX5818" s="1636"/>
      <c r="AY5818" s="1636"/>
      <c r="AZ5818" s="1636"/>
      <c r="BA5818" s="1636"/>
      <c r="BB5818" s="1636"/>
    </row>
    <row r="5819" spans="1:54" s="1637" customFormat="1">
      <c r="A5819" s="1636"/>
      <c r="B5819" s="1636"/>
      <c r="C5819" s="1636"/>
      <c r="D5819" s="1636"/>
      <c r="E5819" s="1636"/>
      <c r="F5819" s="1636"/>
      <c r="G5819" s="1636"/>
      <c r="H5819" s="1636"/>
      <c r="I5819" s="1636"/>
      <c r="J5819" s="1636"/>
      <c r="K5819" s="1636"/>
      <c r="L5819" s="1636"/>
      <c r="M5819" s="1636"/>
      <c r="N5819" s="1636"/>
      <c r="O5819" s="1636"/>
      <c r="P5819" s="1636"/>
      <c r="Q5819" s="1636"/>
      <c r="R5819" s="1636"/>
      <c r="S5819" s="1636"/>
      <c r="T5819" s="1636"/>
      <c r="U5819" s="1636"/>
      <c r="V5819" s="1636"/>
      <c r="W5819" s="1636"/>
      <c r="X5819" s="1636"/>
      <c r="Y5819" s="1636"/>
      <c r="Z5819" s="1636"/>
      <c r="AA5819" s="1636"/>
      <c r="AB5819" s="1636"/>
      <c r="AC5819" s="1636"/>
      <c r="AD5819" s="1636"/>
      <c r="AE5819" s="1636"/>
      <c r="AF5819" s="1636"/>
      <c r="AG5819" s="1636"/>
      <c r="AH5819" s="1636"/>
      <c r="AI5819" s="1636"/>
      <c r="AJ5819" s="1636"/>
      <c r="AK5819" s="1636"/>
      <c r="AL5819" s="1636"/>
      <c r="AM5819" s="1636"/>
      <c r="AN5819" s="1636"/>
      <c r="AO5819" s="1636"/>
      <c r="AP5819" s="1636"/>
      <c r="AQ5819" s="1636"/>
      <c r="AR5819" s="1636"/>
      <c r="AS5819" s="1636"/>
      <c r="AT5819" s="1636"/>
      <c r="AU5819" s="1636"/>
      <c r="AV5819" s="1636"/>
      <c r="AW5819" s="1636"/>
      <c r="AX5819" s="1636"/>
      <c r="AY5819" s="1636"/>
      <c r="AZ5819" s="1636"/>
      <c r="BA5819" s="1636"/>
      <c r="BB5819" s="1636"/>
    </row>
    <row r="5820" spans="1:54" s="1637" customFormat="1">
      <c r="A5820" s="1636"/>
      <c r="B5820" s="1636"/>
      <c r="C5820" s="1636"/>
      <c r="D5820" s="1636"/>
      <c r="E5820" s="1636"/>
      <c r="F5820" s="1636"/>
      <c r="G5820" s="1636"/>
      <c r="H5820" s="1636"/>
      <c r="I5820" s="1636"/>
      <c r="J5820" s="1636"/>
      <c r="K5820" s="1636"/>
      <c r="L5820" s="1636"/>
      <c r="M5820" s="1636"/>
      <c r="N5820" s="1636"/>
      <c r="O5820" s="1636"/>
      <c r="P5820" s="1636"/>
      <c r="Q5820" s="1636"/>
      <c r="R5820" s="1636"/>
      <c r="S5820" s="1636"/>
      <c r="T5820" s="1636"/>
      <c r="U5820" s="1636"/>
      <c r="V5820" s="1636"/>
      <c r="W5820" s="1636"/>
      <c r="X5820" s="1636"/>
      <c r="Y5820" s="1636"/>
      <c r="Z5820" s="1636"/>
      <c r="AA5820" s="1636"/>
      <c r="AB5820" s="1636"/>
      <c r="AC5820" s="1636"/>
      <c r="AD5820" s="1636"/>
      <c r="AE5820" s="1636"/>
      <c r="AF5820" s="1636"/>
      <c r="AG5820" s="1636"/>
      <c r="AH5820" s="1636"/>
      <c r="AI5820" s="1636"/>
      <c r="AJ5820" s="1636"/>
      <c r="AK5820" s="1636"/>
      <c r="AL5820" s="1636"/>
      <c r="AM5820" s="1636"/>
      <c r="AN5820" s="1636"/>
      <c r="AO5820" s="1636"/>
      <c r="AP5820" s="1636"/>
      <c r="AQ5820" s="1636"/>
      <c r="AR5820" s="1636"/>
      <c r="AS5820" s="1636"/>
      <c r="AT5820" s="1636"/>
      <c r="AU5820" s="1636"/>
      <c r="AV5820" s="1636"/>
      <c r="AW5820" s="1636"/>
      <c r="AX5820" s="1636"/>
      <c r="AY5820" s="1636"/>
      <c r="AZ5820" s="1636"/>
      <c r="BA5820" s="1636"/>
      <c r="BB5820" s="1636"/>
    </row>
    <row r="5821" spans="1:54" s="1637" customFormat="1">
      <c r="A5821" s="1636"/>
      <c r="B5821" s="1636"/>
      <c r="C5821" s="1636"/>
      <c r="D5821" s="1636"/>
      <c r="E5821" s="1636"/>
      <c r="F5821" s="1636"/>
      <c r="G5821" s="1636"/>
      <c r="H5821" s="1636"/>
      <c r="I5821" s="1636"/>
      <c r="J5821" s="1636"/>
      <c r="K5821" s="1636"/>
      <c r="L5821" s="1636"/>
      <c r="M5821" s="1636"/>
      <c r="N5821" s="1636"/>
      <c r="O5821" s="1636"/>
      <c r="P5821" s="1636"/>
      <c r="Q5821" s="1636"/>
      <c r="R5821" s="1636"/>
      <c r="S5821" s="1636"/>
      <c r="T5821" s="1636"/>
      <c r="U5821" s="1636"/>
      <c r="V5821" s="1636"/>
      <c r="W5821" s="1636"/>
      <c r="X5821" s="1636"/>
      <c r="Y5821" s="1636"/>
      <c r="Z5821" s="1636"/>
      <c r="AA5821" s="1636"/>
      <c r="AB5821" s="1636"/>
      <c r="AC5821" s="1636"/>
      <c r="AD5821" s="1636"/>
      <c r="AE5821" s="1636"/>
      <c r="AF5821" s="1636"/>
      <c r="AG5821" s="1636"/>
      <c r="AH5821" s="1636"/>
      <c r="AI5821" s="1636"/>
      <c r="AJ5821" s="1636"/>
      <c r="AK5821" s="1636"/>
      <c r="AL5821" s="1636"/>
      <c r="AM5821" s="1636"/>
      <c r="AN5821" s="1636"/>
      <c r="AO5821" s="1636"/>
      <c r="AP5821" s="1636"/>
      <c r="AQ5821" s="1636"/>
      <c r="AR5821" s="1636"/>
      <c r="AS5821" s="1636"/>
      <c r="AT5821" s="1636"/>
      <c r="AU5821" s="1636"/>
      <c r="AV5821" s="1636"/>
      <c r="AW5821" s="1636"/>
      <c r="AX5821" s="1636"/>
      <c r="AY5821" s="1636"/>
      <c r="AZ5821" s="1636"/>
      <c r="BA5821" s="1636"/>
      <c r="BB5821" s="1636"/>
    </row>
    <row r="5822" spans="1:54" s="1637" customFormat="1">
      <c r="A5822" s="1636"/>
      <c r="B5822" s="1636"/>
      <c r="C5822" s="1636"/>
      <c r="D5822" s="1636"/>
      <c r="E5822" s="1636"/>
      <c r="F5822" s="1636"/>
      <c r="G5822" s="1636"/>
      <c r="H5822" s="1636"/>
      <c r="I5822" s="1636"/>
      <c r="J5822" s="1636"/>
      <c r="K5822" s="1636"/>
      <c r="L5822" s="1636"/>
      <c r="M5822" s="1636"/>
      <c r="N5822" s="1636"/>
      <c r="O5822" s="1636"/>
      <c r="P5822" s="1636"/>
      <c r="Q5822" s="1636"/>
      <c r="R5822" s="1636"/>
      <c r="S5822" s="1636"/>
      <c r="T5822" s="1636"/>
      <c r="U5822" s="1636"/>
      <c r="V5822" s="1636"/>
      <c r="W5822" s="1636"/>
      <c r="X5822" s="1636"/>
      <c r="Y5822" s="1636"/>
      <c r="Z5822" s="1636"/>
      <c r="AA5822" s="1636"/>
      <c r="AB5822" s="1636"/>
      <c r="AC5822" s="1636"/>
      <c r="AD5822" s="1636"/>
      <c r="AE5822" s="1636"/>
      <c r="AF5822" s="1636"/>
      <c r="AG5822" s="1636"/>
      <c r="AH5822" s="1636"/>
      <c r="AI5822" s="1636"/>
      <c r="AJ5822" s="1636"/>
      <c r="AK5822" s="1636"/>
      <c r="AL5822" s="1636"/>
      <c r="AM5822" s="1636"/>
      <c r="AN5822" s="1636"/>
      <c r="AO5822" s="1636"/>
      <c r="AP5822" s="1636"/>
      <c r="AQ5822" s="1636"/>
      <c r="AR5822" s="1636"/>
      <c r="AS5822" s="1636"/>
      <c r="AT5822" s="1636"/>
      <c r="AU5822" s="1636"/>
      <c r="AV5822" s="1636"/>
      <c r="AW5822" s="1636"/>
      <c r="AX5822" s="1636"/>
      <c r="AY5822" s="1636"/>
      <c r="AZ5822" s="1636"/>
      <c r="BA5822" s="1636"/>
      <c r="BB5822" s="1636"/>
    </row>
    <row r="5823" spans="1:54" s="1637" customFormat="1">
      <c r="A5823" s="1636"/>
      <c r="B5823" s="1636"/>
      <c r="C5823" s="1636"/>
      <c r="D5823" s="1636"/>
      <c r="E5823" s="1636"/>
      <c r="F5823" s="1636"/>
      <c r="G5823" s="1636"/>
      <c r="H5823" s="1636"/>
      <c r="I5823" s="1636"/>
      <c r="J5823" s="1636"/>
      <c r="K5823" s="1636"/>
      <c r="L5823" s="1636"/>
      <c r="M5823" s="1636"/>
      <c r="N5823" s="1636"/>
      <c r="O5823" s="1636"/>
      <c r="P5823" s="1636"/>
      <c r="Q5823" s="1636"/>
      <c r="R5823" s="1636"/>
      <c r="S5823" s="1636"/>
      <c r="T5823" s="1636"/>
      <c r="U5823" s="1636"/>
      <c r="V5823" s="1636"/>
      <c r="W5823" s="1636"/>
      <c r="X5823" s="1636"/>
      <c r="Y5823" s="1636"/>
      <c r="Z5823" s="1636"/>
      <c r="AA5823" s="1636"/>
      <c r="AB5823" s="1636"/>
      <c r="AC5823" s="1636"/>
      <c r="AD5823" s="1636"/>
      <c r="AE5823" s="1636"/>
      <c r="AF5823" s="1636"/>
      <c r="AG5823" s="1636"/>
      <c r="AH5823" s="1636"/>
      <c r="AI5823" s="1636"/>
      <c r="AJ5823" s="1636"/>
      <c r="AK5823" s="1636"/>
      <c r="AL5823" s="1636"/>
      <c r="AM5823" s="1636"/>
      <c r="AN5823" s="1636"/>
      <c r="AO5823" s="1636"/>
      <c r="AP5823" s="1636"/>
      <c r="AQ5823" s="1636"/>
      <c r="AR5823" s="1636"/>
      <c r="AS5823" s="1636"/>
      <c r="AT5823" s="1636"/>
      <c r="AU5823" s="1636"/>
      <c r="AV5823" s="1636"/>
      <c r="AW5823" s="1636"/>
      <c r="AX5823" s="1636"/>
      <c r="AY5823" s="1636"/>
      <c r="AZ5823" s="1636"/>
      <c r="BA5823" s="1636"/>
      <c r="BB5823" s="1636"/>
    </row>
    <row r="5824" spans="1:54" s="1637" customFormat="1">
      <c r="A5824" s="1636"/>
      <c r="B5824" s="1636"/>
      <c r="C5824" s="1636"/>
      <c r="D5824" s="1636"/>
      <c r="E5824" s="1636"/>
      <c r="F5824" s="1636"/>
      <c r="G5824" s="1636"/>
      <c r="H5824" s="1636"/>
      <c r="I5824" s="1636"/>
      <c r="J5824" s="1636"/>
      <c r="K5824" s="1636"/>
      <c r="L5824" s="1636"/>
      <c r="M5824" s="1636"/>
      <c r="N5824" s="1636"/>
      <c r="O5824" s="1636"/>
      <c r="P5824" s="1636"/>
      <c r="Q5824" s="1636"/>
      <c r="R5824" s="1636"/>
      <c r="S5824" s="1636"/>
      <c r="T5824" s="1636"/>
      <c r="U5824" s="1636"/>
      <c r="V5824" s="1636"/>
      <c r="W5824" s="1636"/>
      <c r="X5824" s="1636"/>
      <c r="Y5824" s="1636"/>
      <c r="Z5824" s="1636"/>
      <c r="AA5824" s="1636"/>
      <c r="AB5824" s="1636"/>
      <c r="AC5824" s="1636"/>
      <c r="AD5824" s="1636"/>
      <c r="AE5824" s="1636"/>
      <c r="AF5824" s="1636"/>
      <c r="AG5824" s="1636"/>
      <c r="AH5824" s="1636"/>
      <c r="AI5824" s="1636"/>
      <c r="AJ5824" s="1636"/>
      <c r="AK5824" s="1636"/>
      <c r="AL5824" s="1636"/>
      <c r="AM5824" s="1636"/>
      <c r="AN5824" s="1636"/>
      <c r="AO5824" s="1636"/>
      <c r="AP5824" s="1636"/>
      <c r="AQ5824" s="1636"/>
      <c r="AR5824" s="1636"/>
      <c r="AS5824" s="1636"/>
      <c r="AT5824" s="1636"/>
      <c r="AU5824" s="1636"/>
      <c r="AV5824" s="1636"/>
      <c r="AW5824" s="1636"/>
      <c r="AX5824" s="1636"/>
      <c r="AY5824" s="1636"/>
      <c r="AZ5824" s="1636"/>
      <c r="BA5824" s="1636"/>
      <c r="BB5824" s="1636"/>
    </row>
    <row r="5825" spans="1:54" s="1637" customFormat="1">
      <c r="A5825" s="1636"/>
      <c r="B5825" s="1636"/>
      <c r="C5825" s="1636"/>
      <c r="D5825" s="1636"/>
      <c r="E5825" s="1636"/>
      <c r="F5825" s="1636"/>
      <c r="G5825" s="1636"/>
      <c r="H5825" s="1636"/>
      <c r="I5825" s="1636"/>
      <c r="J5825" s="1636"/>
      <c r="K5825" s="1636"/>
      <c r="L5825" s="1636"/>
      <c r="M5825" s="1636"/>
      <c r="N5825" s="1636"/>
      <c r="O5825" s="1636"/>
      <c r="P5825" s="1636"/>
      <c r="Q5825" s="1636"/>
      <c r="R5825" s="1636"/>
      <c r="S5825" s="1636"/>
      <c r="T5825" s="1636"/>
      <c r="U5825" s="1636"/>
      <c r="V5825" s="1636"/>
      <c r="W5825" s="1636"/>
      <c r="X5825" s="1636"/>
      <c r="Y5825" s="1636"/>
      <c r="Z5825" s="1636"/>
      <c r="AA5825" s="1636"/>
      <c r="AB5825" s="1636"/>
      <c r="AC5825" s="1636"/>
      <c r="AD5825" s="1636"/>
      <c r="AE5825" s="1636"/>
      <c r="AF5825" s="1636"/>
      <c r="AG5825" s="1636"/>
      <c r="AH5825" s="1636"/>
      <c r="AI5825" s="1636"/>
      <c r="AJ5825" s="1636"/>
      <c r="AK5825" s="1636"/>
      <c r="AL5825" s="1636"/>
      <c r="AM5825" s="1636"/>
      <c r="AN5825" s="1636"/>
      <c r="AO5825" s="1636"/>
      <c r="AP5825" s="1636"/>
      <c r="AQ5825" s="1636"/>
      <c r="AR5825" s="1636"/>
      <c r="AS5825" s="1636"/>
      <c r="AT5825" s="1636"/>
      <c r="AU5825" s="1636"/>
      <c r="AV5825" s="1636"/>
      <c r="AW5825" s="1636"/>
      <c r="AX5825" s="1636"/>
      <c r="AY5825" s="1636"/>
      <c r="AZ5825" s="1636"/>
      <c r="BA5825" s="1636"/>
      <c r="BB5825" s="1636"/>
    </row>
    <row r="5826" spans="1:54" s="1637" customFormat="1">
      <c r="A5826" s="1636"/>
      <c r="B5826" s="1636"/>
      <c r="C5826" s="1636"/>
      <c r="D5826" s="1636"/>
      <c r="E5826" s="1636"/>
      <c r="F5826" s="1636"/>
      <c r="G5826" s="1636"/>
      <c r="H5826" s="1636"/>
      <c r="I5826" s="1636"/>
      <c r="J5826" s="1636"/>
      <c r="K5826" s="1636"/>
      <c r="L5826" s="1636"/>
      <c r="M5826" s="1636"/>
      <c r="N5826" s="1636"/>
      <c r="O5826" s="1636"/>
      <c r="P5826" s="1636"/>
      <c r="Q5826" s="1636"/>
      <c r="R5826" s="1636"/>
      <c r="S5826" s="1636"/>
      <c r="T5826" s="1636"/>
      <c r="U5826" s="1636"/>
      <c r="V5826" s="1636"/>
      <c r="W5826" s="1636"/>
      <c r="X5826" s="1636"/>
      <c r="Y5826" s="1636"/>
      <c r="Z5826" s="1636"/>
      <c r="AA5826" s="1636"/>
      <c r="AB5826" s="1636"/>
      <c r="AC5826" s="1636"/>
      <c r="AD5826" s="1636"/>
      <c r="AE5826" s="1636"/>
      <c r="AF5826" s="1636"/>
      <c r="AG5826" s="1636"/>
      <c r="AH5826" s="1636"/>
      <c r="AI5826" s="1636"/>
      <c r="AJ5826" s="1636"/>
      <c r="AK5826" s="1636"/>
      <c r="AL5826" s="1636"/>
      <c r="AM5826" s="1636"/>
      <c r="AN5826" s="1636"/>
      <c r="AO5826" s="1636"/>
      <c r="AP5826" s="1636"/>
      <c r="AQ5826" s="1636"/>
      <c r="AR5826" s="1636"/>
      <c r="AS5826" s="1636"/>
      <c r="AT5826" s="1636"/>
      <c r="AU5826" s="1636"/>
      <c r="AV5826" s="1636"/>
      <c r="AW5826" s="1636"/>
      <c r="AX5826" s="1636"/>
      <c r="AY5826" s="1636"/>
      <c r="AZ5826" s="1636"/>
      <c r="BA5826" s="1636"/>
      <c r="BB5826" s="1636"/>
    </row>
    <row r="5827" spans="1:54" s="1637" customFormat="1">
      <c r="A5827" s="1636"/>
      <c r="B5827" s="1636"/>
      <c r="C5827" s="1636"/>
      <c r="D5827" s="1636"/>
      <c r="E5827" s="1636"/>
      <c r="F5827" s="1636"/>
      <c r="G5827" s="1636"/>
      <c r="H5827" s="1636"/>
      <c r="I5827" s="1636"/>
      <c r="J5827" s="1636"/>
      <c r="K5827" s="1636"/>
      <c r="L5827" s="1636"/>
      <c r="M5827" s="1636"/>
      <c r="N5827" s="1636"/>
      <c r="O5827" s="1636"/>
      <c r="P5827" s="1636"/>
      <c r="Q5827" s="1636"/>
      <c r="R5827" s="1636"/>
      <c r="S5827" s="1636"/>
      <c r="T5827" s="1636"/>
      <c r="U5827" s="1636"/>
      <c r="V5827" s="1636"/>
      <c r="W5827" s="1636"/>
      <c r="X5827" s="1636"/>
      <c r="Y5827" s="1636"/>
      <c r="Z5827" s="1636"/>
      <c r="AA5827" s="1636"/>
      <c r="AB5827" s="1636"/>
      <c r="AC5827" s="1636"/>
      <c r="AD5827" s="1636"/>
      <c r="AE5827" s="1636"/>
      <c r="AF5827" s="1636"/>
      <c r="AG5827" s="1636"/>
      <c r="AH5827" s="1636"/>
      <c r="AI5827" s="1636"/>
      <c r="AJ5827" s="1636"/>
      <c r="AK5827" s="1636"/>
      <c r="AL5827" s="1636"/>
      <c r="AM5827" s="1636"/>
      <c r="AN5827" s="1636"/>
      <c r="AO5827" s="1636"/>
      <c r="AP5827" s="1636"/>
      <c r="AQ5827" s="1636"/>
      <c r="AR5827" s="1636"/>
      <c r="AS5827" s="1636"/>
      <c r="AT5827" s="1636"/>
      <c r="AU5827" s="1636"/>
      <c r="AV5827" s="1636"/>
      <c r="AW5827" s="1636"/>
      <c r="AX5827" s="1636"/>
      <c r="AY5827" s="1636"/>
      <c r="AZ5827" s="1636"/>
      <c r="BA5827" s="1636"/>
      <c r="BB5827" s="1636"/>
    </row>
    <row r="5828" spans="1:54" s="1637" customFormat="1">
      <c r="A5828" s="1636"/>
      <c r="B5828" s="1636"/>
      <c r="C5828" s="1636"/>
      <c r="D5828" s="1636"/>
      <c r="E5828" s="1636"/>
      <c r="F5828" s="1636"/>
      <c r="G5828" s="1636"/>
      <c r="H5828" s="1636"/>
      <c r="I5828" s="1636"/>
      <c r="J5828" s="1636"/>
      <c r="K5828" s="1636"/>
      <c r="L5828" s="1636"/>
      <c r="M5828" s="1636"/>
      <c r="N5828" s="1636"/>
      <c r="O5828" s="1636"/>
      <c r="P5828" s="1636"/>
      <c r="Q5828" s="1636"/>
      <c r="R5828" s="1636"/>
      <c r="S5828" s="1636"/>
      <c r="T5828" s="1636"/>
      <c r="U5828" s="1636"/>
      <c r="V5828" s="1636"/>
      <c r="W5828" s="1636"/>
      <c r="X5828" s="1636"/>
      <c r="Y5828" s="1636"/>
      <c r="Z5828" s="1636"/>
      <c r="AA5828" s="1636"/>
      <c r="AB5828" s="1636"/>
      <c r="AC5828" s="1636"/>
      <c r="AD5828" s="1636"/>
      <c r="AE5828" s="1636"/>
      <c r="AF5828" s="1636"/>
      <c r="AG5828" s="1636"/>
      <c r="AH5828" s="1636"/>
      <c r="AI5828" s="1636"/>
      <c r="AJ5828" s="1636"/>
      <c r="AK5828" s="1636"/>
      <c r="AL5828" s="1636"/>
      <c r="AM5828" s="1636"/>
      <c r="AN5828" s="1636"/>
      <c r="AO5828" s="1636"/>
      <c r="AP5828" s="1636"/>
      <c r="AQ5828" s="1636"/>
      <c r="AR5828" s="1636"/>
      <c r="AS5828" s="1636"/>
      <c r="AT5828" s="1636"/>
      <c r="AU5828" s="1636"/>
      <c r="AV5828" s="1636"/>
      <c r="AW5828" s="1636"/>
      <c r="AX5828" s="1636"/>
      <c r="AY5828" s="1636"/>
      <c r="AZ5828" s="1636"/>
      <c r="BA5828" s="1636"/>
      <c r="BB5828" s="1636"/>
    </row>
    <row r="5829" spans="1:54" s="1637" customFormat="1">
      <c r="A5829" s="1636"/>
      <c r="B5829" s="1636"/>
      <c r="C5829" s="1636"/>
      <c r="D5829" s="1636"/>
      <c r="E5829" s="1636"/>
      <c r="F5829" s="1636"/>
      <c r="G5829" s="1636"/>
      <c r="H5829" s="1636"/>
      <c r="I5829" s="1636"/>
      <c r="J5829" s="1636"/>
      <c r="K5829" s="1636"/>
      <c r="L5829" s="1636"/>
      <c r="M5829" s="1636"/>
      <c r="N5829" s="1636"/>
      <c r="O5829" s="1636"/>
      <c r="P5829" s="1636"/>
      <c r="Q5829" s="1636"/>
      <c r="R5829" s="1636"/>
      <c r="S5829" s="1636"/>
      <c r="T5829" s="1636"/>
      <c r="U5829" s="1636"/>
      <c r="V5829" s="1636"/>
      <c r="W5829" s="1636"/>
      <c r="X5829" s="1636"/>
      <c r="Y5829" s="1636"/>
      <c r="Z5829" s="1636"/>
      <c r="AA5829" s="1636"/>
      <c r="AB5829" s="1636"/>
      <c r="AC5829" s="1636"/>
      <c r="AD5829" s="1636"/>
      <c r="AE5829" s="1636"/>
      <c r="AF5829" s="1636"/>
      <c r="AG5829" s="1636"/>
      <c r="AH5829" s="1636"/>
      <c r="AI5829" s="1636"/>
      <c r="AJ5829" s="1636"/>
      <c r="AK5829" s="1636"/>
      <c r="AL5829" s="1636"/>
      <c r="AM5829" s="1636"/>
      <c r="AN5829" s="1636"/>
      <c r="AO5829" s="1636"/>
      <c r="AP5829" s="1636"/>
      <c r="AQ5829" s="1636"/>
      <c r="AR5829" s="1636"/>
      <c r="AS5829" s="1636"/>
      <c r="AT5829" s="1636"/>
      <c r="AU5829" s="1636"/>
      <c r="AV5829" s="1636"/>
      <c r="AW5829" s="1636"/>
      <c r="AX5829" s="1636"/>
      <c r="AY5829" s="1636"/>
      <c r="AZ5829" s="1636"/>
      <c r="BA5829" s="1636"/>
      <c r="BB5829" s="1636"/>
    </row>
    <row r="5830" spans="1:54" s="1637" customFormat="1">
      <c r="A5830" s="1636"/>
      <c r="B5830" s="1636"/>
      <c r="C5830" s="1636"/>
      <c r="D5830" s="1636"/>
      <c r="E5830" s="1636"/>
      <c r="F5830" s="1636"/>
      <c r="G5830" s="1636"/>
      <c r="H5830" s="1636"/>
      <c r="I5830" s="1636"/>
      <c r="J5830" s="1636"/>
      <c r="K5830" s="1636"/>
      <c r="L5830" s="1636"/>
      <c r="M5830" s="1636"/>
      <c r="N5830" s="1636"/>
      <c r="O5830" s="1636"/>
      <c r="P5830" s="1636"/>
      <c r="Q5830" s="1636"/>
      <c r="R5830" s="1636"/>
      <c r="S5830" s="1636"/>
      <c r="T5830" s="1636"/>
      <c r="U5830" s="1636"/>
      <c r="V5830" s="1636"/>
      <c r="W5830" s="1636"/>
      <c r="X5830" s="1636"/>
      <c r="Y5830" s="1636"/>
      <c r="Z5830" s="1636"/>
      <c r="AA5830" s="1636"/>
      <c r="AB5830" s="1636"/>
      <c r="AC5830" s="1636"/>
      <c r="AD5830" s="1636"/>
      <c r="AE5830" s="1636"/>
      <c r="AF5830" s="1636"/>
      <c r="AG5830" s="1636"/>
      <c r="AH5830" s="1636"/>
      <c r="AI5830" s="1636"/>
      <c r="AJ5830" s="1636"/>
      <c r="AK5830" s="1636"/>
      <c r="AL5830" s="1636"/>
      <c r="AM5830" s="1636"/>
      <c r="AN5830" s="1636"/>
      <c r="AO5830" s="1636"/>
      <c r="AP5830" s="1636"/>
      <c r="AQ5830" s="1636"/>
      <c r="AR5830" s="1636"/>
      <c r="AS5830" s="1636"/>
      <c r="AT5830" s="1636"/>
      <c r="AU5830" s="1636"/>
      <c r="AV5830" s="1636"/>
      <c r="AW5830" s="1636"/>
      <c r="AX5830" s="1636"/>
      <c r="AY5830" s="1636"/>
      <c r="AZ5830" s="1636"/>
      <c r="BA5830" s="1636"/>
      <c r="BB5830" s="1636"/>
    </row>
    <row r="5831" spans="1:54" s="1637" customFormat="1">
      <c r="A5831" s="1636"/>
      <c r="B5831" s="1636"/>
      <c r="C5831" s="1636"/>
      <c r="D5831" s="1636"/>
      <c r="E5831" s="1636"/>
      <c r="F5831" s="1636"/>
      <c r="G5831" s="1636"/>
      <c r="H5831" s="1636"/>
      <c r="I5831" s="1636"/>
      <c r="J5831" s="1636"/>
      <c r="K5831" s="1636"/>
      <c r="L5831" s="1636"/>
      <c r="M5831" s="1636"/>
      <c r="N5831" s="1636"/>
      <c r="O5831" s="1636"/>
      <c r="P5831" s="1636"/>
      <c r="Q5831" s="1636"/>
      <c r="R5831" s="1636"/>
      <c r="S5831" s="1636"/>
      <c r="T5831" s="1636"/>
      <c r="U5831" s="1636"/>
      <c r="V5831" s="1636"/>
      <c r="W5831" s="1636"/>
      <c r="X5831" s="1636"/>
      <c r="Y5831" s="1636"/>
      <c r="Z5831" s="1636"/>
      <c r="AA5831" s="1636"/>
      <c r="AB5831" s="1636"/>
      <c r="AC5831" s="1636"/>
      <c r="AD5831" s="1636"/>
      <c r="AE5831" s="1636"/>
      <c r="AF5831" s="1636"/>
      <c r="AG5831" s="1636"/>
      <c r="AH5831" s="1636"/>
      <c r="AI5831" s="1636"/>
      <c r="AJ5831" s="1636"/>
      <c r="AK5831" s="1636"/>
      <c r="AL5831" s="1636"/>
      <c r="AM5831" s="1636"/>
      <c r="AN5831" s="1636"/>
      <c r="AO5831" s="1636"/>
      <c r="AP5831" s="1636"/>
      <c r="AQ5831" s="1636"/>
      <c r="AR5831" s="1636"/>
      <c r="AS5831" s="1636"/>
      <c r="AT5831" s="1636"/>
      <c r="AU5831" s="1636"/>
      <c r="AV5831" s="1636"/>
      <c r="AW5831" s="1636"/>
      <c r="AX5831" s="1636"/>
      <c r="AY5831" s="1636"/>
      <c r="AZ5831" s="1636"/>
      <c r="BA5831" s="1636"/>
      <c r="BB5831" s="1636"/>
    </row>
    <row r="5832" spans="1:54" s="1637" customFormat="1">
      <c r="A5832" s="1636"/>
      <c r="B5832" s="1636"/>
      <c r="C5832" s="1636"/>
      <c r="D5832" s="1636"/>
      <c r="E5832" s="1636"/>
      <c r="F5832" s="1636"/>
      <c r="G5832" s="1636"/>
      <c r="H5832" s="1636"/>
      <c r="I5832" s="1636"/>
      <c r="J5832" s="1636"/>
      <c r="K5832" s="1636"/>
      <c r="L5832" s="1636"/>
      <c r="M5832" s="1636"/>
      <c r="N5832" s="1636"/>
      <c r="O5832" s="1636"/>
      <c r="P5832" s="1636"/>
      <c r="Q5832" s="1636"/>
      <c r="R5832" s="1636"/>
      <c r="S5832" s="1636"/>
      <c r="T5832" s="1636"/>
      <c r="U5832" s="1636"/>
      <c r="V5832" s="1636"/>
      <c r="W5832" s="1636"/>
      <c r="X5832" s="1636"/>
      <c r="Y5832" s="1636"/>
      <c r="Z5832" s="1636"/>
      <c r="AA5832" s="1636"/>
      <c r="AB5832" s="1636"/>
      <c r="AC5832" s="1636"/>
      <c r="AD5832" s="1636"/>
      <c r="AE5832" s="1636"/>
      <c r="AF5832" s="1636"/>
      <c r="AG5832" s="1636"/>
      <c r="AH5832" s="1636"/>
      <c r="AI5832" s="1636"/>
      <c r="AJ5832" s="1636"/>
      <c r="AK5832" s="1636"/>
      <c r="AL5832" s="1636"/>
      <c r="AM5832" s="1636"/>
      <c r="AN5832" s="1636"/>
      <c r="AO5832" s="1636"/>
      <c r="AP5832" s="1636"/>
      <c r="AQ5832" s="1636"/>
      <c r="AR5832" s="1636"/>
      <c r="AS5832" s="1636"/>
      <c r="AT5832" s="1636"/>
      <c r="AU5832" s="1636"/>
      <c r="AV5832" s="1636"/>
      <c r="AW5832" s="1636"/>
      <c r="AX5832" s="1636"/>
      <c r="AY5832" s="1636"/>
      <c r="AZ5832" s="1636"/>
      <c r="BA5832" s="1636"/>
      <c r="BB5832" s="1636"/>
    </row>
    <row r="5833" spans="1:54" s="1637" customFormat="1">
      <c r="A5833" s="1636"/>
      <c r="B5833" s="1636"/>
      <c r="C5833" s="1636"/>
      <c r="D5833" s="1636"/>
      <c r="E5833" s="1636"/>
      <c r="F5833" s="1636"/>
      <c r="G5833" s="1636"/>
      <c r="H5833" s="1636"/>
      <c r="I5833" s="1636"/>
      <c r="J5833" s="1636"/>
      <c r="K5833" s="1636"/>
      <c r="L5833" s="1636"/>
      <c r="M5833" s="1636"/>
      <c r="N5833" s="1636"/>
      <c r="O5833" s="1636"/>
      <c r="P5833" s="1636"/>
      <c r="Q5833" s="1636"/>
      <c r="R5833" s="1636"/>
      <c r="S5833" s="1636"/>
      <c r="T5833" s="1636"/>
      <c r="U5833" s="1636"/>
      <c r="V5833" s="1636"/>
      <c r="W5833" s="1636"/>
      <c r="X5833" s="1636"/>
      <c r="Y5833" s="1636"/>
      <c r="Z5833" s="1636"/>
      <c r="AA5833" s="1636"/>
      <c r="AB5833" s="1636"/>
      <c r="AC5833" s="1636"/>
      <c r="AD5833" s="1636"/>
      <c r="AE5833" s="1636"/>
      <c r="AF5833" s="1636"/>
      <c r="AG5833" s="1636"/>
      <c r="AH5833" s="1636"/>
      <c r="AI5833" s="1636"/>
      <c r="AJ5833" s="1636"/>
      <c r="AK5833" s="1636"/>
      <c r="AL5833" s="1636"/>
      <c r="AM5833" s="1636"/>
      <c r="AN5833" s="1636"/>
      <c r="AO5833" s="1636"/>
      <c r="AP5833" s="1636"/>
      <c r="AQ5833" s="1636"/>
      <c r="AR5833" s="1636"/>
      <c r="AS5833" s="1636"/>
      <c r="AT5833" s="1636"/>
      <c r="AU5833" s="1636"/>
      <c r="AV5833" s="1636"/>
      <c r="AW5833" s="1636"/>
      <c r="AX5833" s="1636"/>
      <c r="AY5833" s="1636"/>
      <c r="AZ5833" s="1636"/>
      <c r="BA5833" s="1636"/>
      <c r="BB5833" s="1636"/>
    </row>
    <row r="5834" spans="1:54" s="1637" customFormat="1">
      <c r="A5834" s="1636"/>
      <c r="B5834" s="1636"/>
      <c r="C5834" s="1636"/>
      <c r="D5834" s="1636"/>
      <c r="E5834" s="1636"/>
      <c r="F5834" s="1636"/>
      <c r="G5834" s="1636"/>
      <c r="H5834" s="1636"/>
      <c r="I5834" s="1636"/>
      <c r="J5834" s="1636"/>
      <c r="K5834" s="1636"/>
      <c r="L5834" s="1636"/>
      <c r="M5834" s="1636"/>
      <c r="N5834" s="1636"/>
      <c r="O5834" s="1636"/>
      <c r="P5834" s="1636"/>
      <c r="Q5834" s="1636"/>
      <c r="R5834" s="1636"/>
      <c r="S5834" s="1636"/>
      <c r="T5834" s="1636"/>
      <c r="U5834" s="1636"/>
      <c r="V5834" s="1636"/>
      <c r="W5834" s="1636"/>
      <c r="X5834" s="1636"/>
      <c r="Y5834" s="1636"/>
      <c r="Z5834" s="1636"/>
      <c r="AA5834" s="1636"/>
      <c r="AB5834" s="1636"/>
      <c r="AC5834" s="1636"/>
      <c r="AD5834" s="1636"/>
      <c r="AE5834" s="1636"/>
      <c r="AF5834" s="1636"/>
      <c r="AG5834" s="1636"/>
      <c r="AH5834" s="1636"/>
      <c r="AI5834" s="1636"/>
      <c r="AJ5834" s="1636"/>
      <c r="AK5834" s="1636"/>
      <c r="AL5834" s="1636"/>
      <c r="AM5834" s="1636"/>
      <c r="AN5834" s="1636"/>
      <c r="AO5834" s="1636"/>
      <c r="AP5834" s="1636"/>
      <c r="AQ5834" s="1636"/>
      <c r="AR5834" s="1636"/>
      <c r="AS5834" s="1636"/>
      <c r="AT5834" s="1636"/>
      <c r="AU5834" s="1636"/>
      <c r="AV5834" s="1636"/>
      <c r="AW5834" s="1636"/>
      <c r="AX5834" s="1636"/>
      <c r="AY5834" s="1636"/>
      <c r="AZ5834" s="1636"/>
      <c r="BA5834" s="1636"/>
      <c r="BB5834" s="1636"/>
    </row>
    <row r="5835" spans="1:54" s="1637" customFormat="1">
      <c r="A5835" s="1636"/>
      <c r="B5835" s="1636"/>
      <c r="C5835" s="1636"/>
      <c r="D5835" s="1636"/>
      <c r="E5835" s="1636"/>
      <c r="F5835" s="1636"/>
      <c r="G5835" s="1636"/>
      <c r="H5835" s="1636"/>
      <c r="I5835" s="1636"/>
      <c r="J5835" s="1636"/>
      <c r="K5835" s="1636"/>
      <c r="L5835" s="1636"/>
      <c r="M5835" s="1636"/>
      <c r="N5835" s="1636"/>
      <c r="O5835" s="1636"/>
      <c r="P5835" s="1636"/>
      <c r="Q5835" s="1636"/>
      <c r="R5835" s="1636"/>
      <c r="S5835" s="1636"/>
      <c r="T5835" s="1636"/>
      <c r="U5835" s="1636"/>
      <c r="V5835" s="1636"/>
      <c r="W5835" s="1636"/>
      <c r="X5835" s="1636"/>
      <c r="Y5835" s="1636"/>
      <c r="Z5835" s="1636"/>
      <c r="AA5835" s="1636"/>
      <c r="AB5835" s="1636"/>
      <c r="AC5835" s="1636"/>
      <c r="AD5835" s="1636"/>
      <c r="AE5835" s="1636"/>
      <c r="AF5835" s="1636"/>
      <c r="AG5835" s="1636"/>
      <c r="AH5835" s="1636"/>
      <c r="AI5835" s="1636"/>
      <c r="AJ5835" s="1636"/>
      <c r="AK5835" s="1636"/>
      <c r="AL5835" s="1636"/>
      <c r="AM5835" s="1636"/>
      <c r="AN5835" s="1636"/>
      <c r="AO5835" s="1636"/>
      <c r="AP5835" s="1636"/>
      <c r="AQ5835" s="1636"/>
      <c r="AR5835" s="1636"/>
      <c r="AS5835" s="1636"/>
      <c r="AT5835" s="1636"/>
      <c r="AU5835" s="1636"/>
      <c r="AV5835" s="1636"/>
      <c r="AW5835" s="1636"/>
      <c r="AX5835" s="1636"/>
      <c r="AY5835" s="1636"/>
      <c r="AZ5835" s="1636"/>
      <c r="BA5835" s="1636"/>
      <c r="BB5835" s="1636"/>
    </row>
    <row r="5836" spans="1:54" s="1637" customFormat="1">
      <c r="A5836" s="1636"/>
      <c r="B5836" s="1636"/>
      <c r="C5836" s="1636"/>
      <c r="D5836" s="1636"/>
      <c r="E5836" s="1636"/>
      <c r="F5836" s="1636"/>
      <c r="G5836" s="1636"/>
      <c r="H5836" s="1636"/>
      <c r="I5836" s="1636"/>
      <c r="J5836" s="1636"/>
      <c r="K5836" s="1636"/>
      <c r="L5836" s="1636"/>
      <c r="M5836" s="1636"/>
      <c r="N5836" s="1636"/>
      <c r="O5836" s="1636"/>
      <c r="P5836" s="1636"/>
      <c r="Q5836" s="1636"/>
      <c r="R5836" s="1636"/>
      <c r="S5836" s="1636"/>
      <c r="T5836" s="1636"/>
      <c r="U5836" s="1636"/>
      <c r="V5836" s="1636"/>
      <c r="W5836" s="1636"/>
      <c r="X5836" s="1636"/>
      <c r="Y5836" s="1636"/>
      <c r="Z5836" s="1636"/>
      <c r="AA5836" s="1636"/>
      <c r="AB5836" s="1636"/>
      <c r="AC5836" s="1636"/>
      <c r="AD5836" s="1636"/>
      <c r="AE5836" s="1636"/>
      <c r="AF5836" s="1636"/>
      <c r="AG5836" s="1636"/>
      <c r="AH5836" s="1636"/>
      <c r="AI5836" s="1636"/>
      <c r="AJ5836" s="1636"/>
      <c r="AK5836" s="1636"/>
      <c r="AL5836" s="1636"/>
      <c r="AM5836" s="1636"/>
      <c r="AN5836" s="1636"/>
      <c r="AO5836" s="1636"/>
      <c r="AP5836" s="1636"/>
      <c r="AQ5836" s="1636"/>
      <c r="AR5836" s="1636"/>
      <c r="AS5836" s="1636"/>
      <c r="AT5836" s="1636"/>
      <c r="AU5836" s="1636"/>
      <c r="AV5836" s="1636"/>
      <c r="AW5836" s="1636"/>
      <c r="AX5836" s="1636"/>
      <c r="AY5836" s="1636"/>
      <c r="AZ5836" s="1636"/>
      <c r="BA5836" s="1636"/>
      <c r="BB5836" s="1636"/>
    </row>
    <row r="5837" spans="1:54" s="1637" customFormat="1">
      <c r="A5837" s="1636"/>
      <c r="B5837" s="1636"/>
      <c r="C5837" s="1636"/>
      <c r="D5837" s="1636"/>
      <c r="E5837" s="1636"/>
      <c r="F5837" s="1636"/>
      <c r="G5837" s="1636"/>
      <c r="H5837" s="1636"/>
      <c r="I5837" s="1636"/>
      <c r="J5837" s="1636"/>
      <c r="K5837" s="1636"/>
      <c r="L5837" s="1636"/>
      <c r="M5837" s="1636"/>
      <c r="N5837" s="1636"/>
      <c r="O5837" s="1636"/>
      <c r="P5837" s="1636"/>
      <c r="Q5837" s="1636"/>
      <c r="R5837" s="1636"/>
      <c r="S5837" s="1636"/>
      <c r="T5837" s="1636"/>
      <c r="U5837" s="1636"/>
      <c r="V5837" s="1636"/>
      <c r="W5837" s="1636"/>
      <c r="X5837" s="1636"/>
      <c r="Y5837" s="1636"/>
      <c r="Z5837" s="1636"/>
      <c r="AA5837" s="1636"/>
      <c r="AB5837" s="1636"/>
      <c r="AC5837" s="1636"/>
      <c r="AD5837" s="1636"/>
      <c r="AE5837" s="1636"/>
      <c r="AF5837" s="1636"/>
      <c r="AG5837" s="1636"/>
      <c r="AH5837" s="1636"/>
      <c r="AI5837" s="1636"/>
      <c r="AJ5837" s="1636"/>
      <c r="AK5837" s="1636"/>
      <c r="AL5837" s="1636"/>
      <c r="AM5837" s="1636"/>
      <c r="AN5837" s="1636"/>
      <c r="AO5837" s="1636"/>
      <c r="AP5837" s="1636"/>
      <c r="AQ5837" s="1636"/>
      <c r="AR5837" s="1636"/>
      <c r="AS5837" s="1636"/>
      <c r="AT5837" s="1636"/>
      <c r="AU5837" s="1636"/>
      <c r="AV5837" s="1636"/>
      <c r="AW5837" s="1636"/>
      <c r="AX5837" s="1636"/>
      <c r="AY5837" s="1636"/>
      <c r="AZ5837" s="1636"/>
      <c r="BA5837" s="1636"/>
      <c r="BB5837" s="1636"/>
    </row>
    <row r="5838" spans="1:54" s="1637" customFormat="1">
      <c r="A5838" s="1636"/>
      <c r="B5838" s="1636"/>
      <c r="C5838" s="1636"/>
      <c r="D5838" s="1636"/>
      <c r="E5838" s="1636"/>
      <c r="F5838" s="1636"/>
      <c r="G5838" s="1636"/>
      <c r="H5838" s="1636"/>
      <c r="I5838" s="1636"/>
      <c r="J5838" s="1636"/>
      <c r="K5838" s="1636"/>
      <c r="L5838" s="1636"/>
      <c r="M5838" s="1636"/>
      <c r="N5838" s="1636"/>
      <c r="O5838" s="1636"/>
      <c r="P5838" s="1636"/>
      <c r="Q5838" s="1636"/>
      <c r="R5838" s="1636"/>
      <c r="S5838" s="1636"/>
      <c r="T5838" s="1636"/>
      <c r="U5838" s="1636"/>
      <c r="V5838" s="1636"/>
      <c r="W5838" s="1636"/>
      <c r="X5838" s="1636"/>
      <c r="Y5838" s="1636"/>
      <c r="Z5838" s="1636"/>
      <c r="AA5838" s="1636"/>
      <c r="AB5838" s="1636"/>
      <c r="AC5838" s="1636"/>
      <c r="AD5838" s="1636"/>
      <c r="AE5838" s="1636"/>
      <c r="AF5838" s="1636"/>
      <c r="AG5838" s="1636"/>
      <c r="AH5838" s="1636"/>
      <c r="AI5838" s="1636"/>
      <c r="AJ5838" s="1636"/>
      <c r="AK5838" s="1636"/>
      <c r="AL5838" s="1636"/>
      <c r="AM5838" s="1636"/>
      <c r="AN5838" s="1636"/>
      <c r="AO5838" s="1636"/>
      <c r="AP5838" s="1636"/>
      <c r="AQ5838" s="1636"/>
      <c r="AR5838" s="1636"/>
      <c r="AS5838" s="1636"/>
      <c r="AT5838" s="1636"/>
      <c r="AU5838" s="1636"/>
      <c r="AV5838" s="1636"/>
      <c r="AW5838" s="1636"/>
      <c r="AX5838" s="1636"/>
      <c r="AY5838" s="1636"/>
      <c r="AZ5838" s="1636"/>
      <c r="BA5838" s="1636"/>
      <c r="BB5838" s="1636"/>
    </row>
    <row r="5839" spans="1:54" s="1637" customFormat="1">
      <c r="A5839" s="1636"/>
      <c r="B5839" s="1636"/>
      <c r="C5839" s="1636"/>
      <c r="D5839" s="1636"/>
      <c r="E5839" s="1636"/>
      <c r="F5839" s="1636"/>
      <c r="G5839" s="1636"/>
      <c r="H5839" s="1636"/>
      <c r="I5839" s="1636"/>
      <c r="J5839" s="1636"/>
      <c r="K5839" s="1636"/>
      <c r="L5839" s="1636"/>
      <c r="M5839" s="1636"/>
      <c r="N5839" s="1636"/>
      <c r="O5839" s="1636"/>
      <c r="P5839" s="1636"/>
      <c r="Q5839" s="1636"/>
      <c r="R5839" s="1636"/>
      <c r="S5839" s="1636"/>
      <c r="T5839" s="1636"/>
      <c r="U5839" s="1636"/>
      <c r="V5839" s="1636"/>
      <c r="W5839" s="1636"/>
      <c r="X5839" s="1636"/>
      <c r="Y5839" s="1636"/>
      <c r="Z5839" s="1636"/>
      <c r="AA5839" s="1636"/>
      <c r="AB5839" s="1636"/>
      <c r="AC5839" s="1636"/>
      <c r="AD5839" s="1636"/>
      <c r="AE5839" s="1636"/>
      <c r="AF5839" s="1636"/>
      <c r="AG5839" s="1636"/>
      <c r="AH5839" s="1636"/>
      <c r="AI5839" s="1636"/>
      <c r="AJ5839" s="1636"/>
      <c r="AK5839" s="1636"/>
      <c r="AL5839" s="1636"/>
      <c r="AM5839" s="1636"/>
      <c r="AN5839" s="1636"/>
      <c r="AO5839" s="1636"/>
      <c r="AP5839" s="1636"/>
      <c r="AQ5839" s="1636"/>
      <c r="AR5839" s="1636"/>
      <c r="AS5839" s="1636"/>
      <c r="AT5839" s="1636"/>
      <c r="AU5839" s="1636"/>
      <c r="AV5839" s="1636"/>
      <c r="AW5839" s="1636"/>
      <c r="AX5839" s="1636"/>
      <c r="AY5839" s="1636"/>
      <c r="AZ5839" s="1636"/>
      <c r="BA5839" s="1636"/>
      <c r="BB5839" s="1636"/>
    </row>
    <row r="5840" spans="1:54" s="1637" customFormat="1">
      <c r="A5840" s="1636"/>
      <c r="B5840" s="1636"/>
      <c r="C5840" s="1636"/>
      <c r="D5840" s="1636"/>
      <c r="E5840" s="1636"/>
      <c r="F5840" s="1636"/>
      <c r="G5840" s="1636"/>
      <c r="H5840" s="1636"/>
      <c r="I5840" s="1636"/>
      <c r="J5840" s="1636"/>
      <c r="K5840" s="1636"/>
      <c r="L5840" s="1636"/>
      <c r="M5840" s="1636"/>
      <c r="N5840" s="1636"/>
      <c r="O5840" s="1636"/>
      <c r="P5840" s="1636"/>
      <c r="Q5840" s="1636"/>
      <c r="R5840" s="1636"/>
      <c r="S5840" s="1636"/>
      <c r="T5840" s="1636"/>
      <c r="U5840" s="1636"/>
      <c r="V5840" s="1636"/>
      <c r="W5840" s="1636"/>
      <c r="X5840" s="1636"/>
      <c r="Y5840" s="1636"/>
      <c r="Z5840" s="1636"/>
      <c r="AA5840" s="1636"/>
      <c r="AB5840" s="1636"/>
      <c r="AC5840" s="1636"/>
      <c r="AD5840" s="1636"/>
      <c r="AE5840" s="1636"/>
      <c r="AF5840" s="1636"/>
      <c r="AG5840" s="1636"/>
      <c r="AH5840" s="1636"/>
      <c r="AI5840" s="1636"/>
      <c r="AJ5840" s="1636"/>
      <c r="AK5840" s="1636"/>
      <c r="AL5840" s="1636"/>
      <c r="AM5840" s="1636"/>
      <c r="AN5840" s="1636"/>
      <c r="AO5840" s="1636"/>
      <c r="AP5840" s="1636"/>
      <c r="AQ5840" s="1636"/>
      <c r="AR5840" s="1636"/>
      <c r="AS5840" s="1636"/>
      <c r="AT5840" s="1636"/>
      <c r="AU5840" s="1636"/>
      <c r="AV5840" s="1636"/>
      <c r="AW5840" s="1636"/>
      <c r="AX5840" s="1636"/>
      <c r="AY5840" s="1636"/>
      <c r="AZ5840" s="1636"/>
      <c r="BA5840" s="1636"/>
      <c r="BB5840" s="1636"/>
    </row>
    <row r="5841" spans="1:54" s="1637" customFormat="1">
      <c r="A5841" s="1636"/>
      <c r="B5841" s="1636"/>
      <c r="C5841" s="1636"/>
      <c r="D5841" s="1636"/>
      <c r="E5841" s="1636"/>
      <c r="F5841" s="1636"/>
      <c r="G5841" s="1636"/>
      <c r="H5841" s="1636"/>
      <c r="I5841" s="1636"/>
      <c r="J5841" s="1636"/>
      <c r="K5841" s="1636"/>
      <c r="L5841" s="1636"/>
      <c r="M5841" s="1636"/>
      <c r="N5841" s="1636"/>
      <c r="O5841" s="1636"/>
      <c r="P5841" s="1636"/>
      <c r="Q5841" s="1636"/>
      <c r="R5841" s="1636"/>
      <c r="S5841" s="1636"/>
      <c r="T5841" s="1636"/>
      <c r="U5841" s="1636"/>
      <c r="V5841" s="1636"/>
      <c r="W5841" s="1636"/>
      <c r="X5841" s="1636"/>
      <c r="Y5841" s="1636"/>
      <c r="Z5841" s="1636"/>
      <c r="AA5841" s="1636"/>
      <c r="AB5841" s="1636"/>
      <c r="AC5841" s="1636"/>
      <c r="AD5841" s="1636"/>
      <c r="AE5841" s="1636"/>
      <c r="AF5841" s="1636"/>
      <c r="AG5841" s="1636"/>
      <c r="AH5841" s="1636"/>
      <c r="AI5841" s="1636"/>
      <c r="AJ5841" s="1636"/>
      <c r="AK5841" s="1636"/>
      <c r="AL5841" s="1636"/>
      <c r="AM5841" s="1636"/>
      <c r="AN5841" s="1636"/>
      <c r="AO5841" s="1636"/>
      <c r="AP5841" s="1636"/>
      <c r="AQ5841" s="1636"/>
      <c r="AR5841" s="1636"/>
      <c r="AS5841" s="1636"/>
      <c r="AT5841" s="1636"/>
      <c r="AU5841" s="1636"/>
      <c r="AV5841" s="1636"/>
      <c r="AW5841" s="1636"/>
      <c r="AX5841" s="1636"/>
      <c r="AY5841" s="1636"/>
      <c r="AZ5841" s="1636"/>
      <c r="BA5841" s="1636"/>
      <c r="BB5841" s="1636"/>
    </row>
    <row r="5842" spans="1:54" s="1637" customFormat="1">
      <c r="A5842" s="1636"/>
      <c r="B5842" s="1636"/>
      <c r="C5842" s="1636"/>
      <c r="D5842" s="1636"/>
      <c r="E5842" s="1636"/>
      <c r="F5842" s="1636"/>
      <c r="G5842" s="1636"/>
      <c r="H5842" s="1636"/>
      <c r="I5842" s="1636"/>
      <c r="J5842" s="1636"/>
      <c r="K5842" s="1636"/>
      <c r="L5842" s="1636"/>
      <c r="M5842" s="1636"/>
      <c r="N5842" s="1636"/>
      <c r="O5842" s="1636"/>
      <c r="P5842" s="1636"/>
      <c r="Q5842" s="1636"/>
      <c r="R5842" s="1636"/>
      <c r="S5842" s="1636"/>
      <c r="T5842" s="1636"/>
      <c r="U5842" s="1636"/>
      <c r="V5842" s="1636"/>
      <c r="W5842" s="1636"/>
      <c r="X5842" s="1636"/>
      <c r="Y5842" s="1636"/>
      <c r="Z5842" s="1636"/>
      <c r="AA5842" s="1636"/>
      <c r="AB5842" s="1636"/>
      <c r="AC5842" s="1636"/>
      <c r="AD5842" s="1636"/>
      <c r="AE5842" s="1636"/>
      <c r="AF5842" s="1636"/>
      <c r="AG5842" s="1636"/>
      <c r="AH5842" s="1636"/>
      <c r="AI5842" s="1636"/>
      <c r="AJ5842" s="1636"/>
      <c r="AK5842" s="1636"/>
      <c r="AL5842" s="1636"/>
      <c r="AM5842" s="1636"/>
      <c r="AN5842" s="1636"/>
      <c r="AO5842" s="1636"/>
      <c r="AP5842" s="1636"/>
      <c r="AQ5842" s="1636"/>
      <c r="AR5842" s="1636"/>
      <c r="AS5842" s="1636"/>
      <c r="AT5842" s="1636"/>
      <c r="AU5842" s="1636"/>
      <c r="AV5842" s="1636"/>
      <c r="AW5842" s="1636"/>
      <c r="AX5842" s="1636"/>
      <c r="AY5842" s="1636"/>
      <c r="AZ5842" s="1636"/>
      <c r="BA5842" s="1636"/>
      <c r="BB5842" s="1636"/>
    </row>
    <row r="5843" spans="1:54" s="1637" customFormat="1">
      <c r="A5843" s="1636"/>
      <c r="B5843" s="1636"/>
      <c r="C5843" s="1636"/>
      <c r="D5843" s="1636"/>
      <c r="E5843" s="1636"/>
      <c r="F5843" s="1636"/>
      <c r="G5843" s="1636"/>
      <c r="H5843" s="1636"/>
      <c r="I5843" s="1636"/>
      <c r="J5843" s="1636"/>
      <c r="K5843" s="1636"/>
      <c r="L5843" s="1636"/>
      <c r="M5843" s="1636"/>
      <c r="N5843" s="1636"/>
      <c r="O5843" s="1636"/>
      <c r="P5843" s="1636"/>
      <c r="Q5843" s="1636"/>
      <c r="R5843" s="1636"/>
      <c r="S5843" s="1636"/>
      <c r="T5843" s="1636"/>
      <c r="U5843" s="1636"/>
      <c r="V5843" s="1636"/>
      <c r="W5843" s="1636"/>
      <c r="X5843" s="1636"/>
      <c r="Y5843" s="1636"/>
      <c r="Z5843" s="1636"/>
      <c r="AA5843" s="1636"/>
      <c r="AB5843" s="1636"/>
      <c r="AC5843" s="1636"/>
      <c r="AD5843" s="1636"/>
      <c r="AE5843" s="1636"/>
      <c r="AF5843" s="1636"/>
      <c r="AG5843" s="1636"/>
      <c r="AH5843" s="1636"/>
      <c r="AI5843" s="1636"/>
      <c r="AJ5843" s="1636"/>
      <c r="AK5843" s="1636"/>
      <c r="AL5843" s="1636"/>
      <c r="AM5843" s="1636"/>
      <c r="AN5843" s="1636"/>
      <c r="AO5843" s="1636"/>
      <c r="AP5843" s="1636"/>
      <c r="AQ5843" s="1636"/>
      <c r="AR5843" s="1636"/>
      <c r="AS5843" s="1636"/>
      <c r="AT5843" s="1636"/>
      <c r="AU5843" s="1636"/>
      <c r="AV5843" s="1636"/>
      <c r="AW5843" s="1636"/>
      <c r="AX5843" s="1636"/>
      <c r="AY5843" s="1636"/>
      <c r="AZ5843" s="1636"/>
      <c r="BA5843" s="1636"/>
      <c r="BB5843" s="1636"/>
    </row>
    <row r="5844" spans="1:54" s="1637" customFormat="1">
      <c r="A5844" s="1636"/>
      <c r="B5844" s="1636"/>
      <c r="C5844" s="1636"/>
      <c r="D5844" s="1636"/>
      <c r="E5844" s="1636"/>
      <c r="F5844" s="1636"/>
      <c r="G5844" s="1636"/>
      <c r="H5844" s="1636"/>
      <c r="I5844" s="1636"/>
      <c r="J5844" s="1636"/>
      <c r="K5844" s="1636"/>
      <c r="L5844" s="1636"/>
      <c r="M5844" s="1636"/>
      <c r="N5844" s="1636"/>
      <c r="O5844" s="1636"/>
      <c r="P5844" s="1636"/>
      <c r="Q5844" s="1636"/>
      <c r="R5844" s="1636"/>
      <c r="S5844" s="1636"/>
      <c r="T5844" s="1636"/>
      <c r="U5844" s="1636"/>
      <c r="V5844" s="1636"/>
      <c r="W5844" s="1636"/>
      <c r="X5844" s="1636"/>
      <c r="Y5844" s="1636"/>
      <c r="Z5844" s="1636"/>
      <c r="AA5844" s="1636"/>
      <c r="AB5844" s="1636"/>
      <c r="AC5844" s="1636"/>
      <c r="AD5844" s="1636"/>
      <c r="AE5844" s="1636"/>
      <c r="AF5844" s="1636"/>
      <c r="AG5844" s="1636"/>
      <c r="AH5844" s="1636"/>
      <c r="AI5844" s="1636"/>
      <c r="AJ5844" s="1636"/>
      <c r="AK5844" s="1636"/>
      <c r="AL5844" s="1636"/>
      <c r="AM5844" s="1636"/>
      <c r="AN5844" s="1636"/>
      <c r="AO5844" s="1636"/>
      <c r="AP5844" s="1636"/>
      <c r="AQ5844" s="1636"/>
      <c r="AR5844" s="1636"/>
      <c r="AS5844" s="1636"/>
      <c r="AT5844" s="1636"/>
      <c r="AU5844" s="1636"/>
      <c r="AV5844" s="1636"/>
      <c r="AW5844" s="1636"/>
      <c r="AX5844" s="1636"/>
      <c r="AY5844" s="1636"/>
      <c r="AZ5844" s="1636"/>
      <c r="BA5844" s="1636"/>
      <c r="BB5844" s="1636"/>
    </row>
    <row r="5845" spans="1:54" s="1637" customFormat="1">
      <c r="A5845" s="1636"/>
      <c r="B5845" s="1636"/>
      <c r="C5845" s="1636"/>
      <c r="D5845" s="1636"/>
      <c r="E5845" s="1636"/>
      <c r="F5845" s="1636"/>
      <c r="G5845" s="1636"/>
      <c r="H5845" s="1636"/>
      <c r="I5845" s="1636"/>
      <c r="J5845" s="1636"/>
      <c r="K5845" s="1636"/>
      <c r="L5845" s="1636"/>
      <c r="M5845" s="1636"/>
      <c r="N5845" s="1636"/>
      <c r="O5845" s="1636"/>
      <c r="P5845" s="1636"/>
      <c r="Q5845" s="1636"/>
      <c r="R5845" s="1636"/>
      <c r="S5845" s="1636"/>
      <c r="T5845" s="1636"/>
      <c r="U5845" s="1636"/>
      <c r="V5845" s="1636"/>
      <c r="W5845" s="1636"/>
      <c r="X5845" s="1636"/>
      <c r="Y5845" s="1636"/>
      <c r="Z5845" s="1636"/>
      <c r="AA5845" s="1636"/>
      <c r="AB5845" s="1636"/>
      <c r="AC5845" s="1636"/>
      <c r="AD5845" s="1636"/>
      <c r="AE5845" s="1636"/>
      <c r="AF5845" s="1636"/>
      <c r="AG5845" s="1636"/>
      <c r="AH5845" s="1636"/>
      <c r="AI5845" s="1636"/>
      <c r="AJ5845" s="1636"/>
      <c r="AK5845" s="1636"/>
      <c r="AL5845" s="1636"/>
      <c r="AM5845" s="1636"/>
      <c r="AN5845" s="1636"/>
      <c r="AO5845" s="1636"/>
      <c r="AP5845" s="1636"/>
      <c r="AQ5845" s="1636"/>
      <c r="AR5845" s="1636"/>
      <c r="AS5845" s="1636"/>
      <c r="AT5845" s="1636"/>
      <c r="AU5845" s="1636"/>
      <c r="AV5845" s="1636"/>
      <c r="AW5845" s="1636"/>
      <c r="AX5845" s="1636"/>
      <c r="AY5845" s="1636"/>
      <c r="AZ5845" s="1636"/>
      <c r="BA5845" s="1636"/>
      <c r="BB5845" s="1636"/>
    </row>
    <row r="5846" spans="1:54" s="1637" customFormat="1">
      <c r="A5846" s="1636"/>
      <c r="B5846" s="1636"/>
      <c r="C5846" s="1636"/>
      <c r="D5846" s="1636"/>
      <c r="E5846" s="1636"/>
      <c r="F5846" s="1636"/>
      <c r="G5846" s="1636"/>
      <c r="H5846" s="1636"/>
      <c r="I5846" s="1636"/>
      <c r="J5846" s="1636"/>
      <c r="K5846" s="1636"/>
      <c r="L5846" s="1636"/>
      <c r="M5846" s="1636"/>
      <c r="N5846" s="1636"/>
      <c r="O5846" s="1636"/>
      <c r="P5846" s="1636"/>
      <c r="Q5846" s="1636"/>
      <c r="R5846" s="1636"/>
      <c r="S5846" s="1636"/>
      <c r="T5846" s="1636"/>
      <c r="U5846" s="1636"/>
      <c r="V5846" s="1636"/>
      <c r="W5846" s="1636"/>
      <c r="X5846" s="1636"/>
      <c r="Y5846" s="1636"/>
      <c r="Z5846" s="1636"/>
      <c r="AA5846" s="1636"/>
      <c r="AB5846" s="1636"/>
      <c r="AC5846" s="1636"/>
      <c r="AD5846" s="1636"/>
      <c r="AE5846" s="1636"/>
      <c r="AF5846" s="1636"/>
      <c r="AG5846" s="1636"/>
      <c r="AH5846" s="1636"/>
      <c r="AI5846" s="1636"/>
      <c r="AJ5846" s="1636"/>
      <c r="AK5846" s="1636"/>
      <c r="AL5846" s="1636"/>
      <c r="AM5846" s="1636"/>
      <c r="AN5846" s="1636"/>
      <c r="AO5846" s="1636"/>
      <c r="AP5846" s="1636"/>
      <c r="AQ5846" s="1636"/>
      <c r="AR5846" s="1636"/>
      <c r="AS5846" s="1636"/>
      <c r="AT5846" s="1636"/>
      <c r="AU5846" s="1636"/>
      <c r="AV5846" s="1636"/>
      <c r="AW5846" s="1636"/>
      <c r="AX5846" s="1636"/>
      <c r="AY5846" s="1636"/>
      <c r="AZ5846" s="1636"/>
      <c r="BA5846" s="1636"/>
      <c r="BB5846" s="1636"/>
    </row>
    <row r="5847" spans="1:54" s="1637" customFormat="1">
      <c r="A5847" s="1636"/>
      <c r="B5847" s="1636"/>
      <c r="C5847" s="1636"/>
      <c r="D5847" s="1636"/>
      <c r="E5847" s="1636"/>
      <c r="F5847" s="1636"/>
      <c r="G5847" s="1636"/>
      <c r="H5847" s="1636"/>
      <c r="I5847" s="1636"/>
      <c r="J5847" s="1636"/>
      <c r="K5847" s="1636"/>
      <c r="L5847" s="1636"/>
      <c r="M5847" s="1636"/>
      <c r="N5847" s="1636"/>
      <c r="O5847" s="1636"/>
      <c r="P5847" s="1636"/>
      <c r="Q5847" s="1636"/>
      <c r="R5847" s="1636"/>
      <c r="S5847" s="1636"/>
      <c r="T5847" s="1636"/>
      <c r="U5847" s="1636"/>
      <c r="V5847" s="1636"/>
      <c r="W5847" s="1636"/>
      <c r="X5847" s="1636"/>
      <c r="Y5847" s="1636"/>
      <c r="Z5847" s="1636"/>
      <c r="AA5847" s="1636"/>
      <c r="AB5847" s="1636"/>
      <c r="AC5847" s="1636"/>
      <c r="AD5847" s="1636"/>
      <c r="AE5847" s="1636"/>
      <c r="AF5847" s="1636"/>
      <c r="AG5847" s="1636"/>
      <c r="AH5847" s="1636"/>
      <c r="AI5847" s="1636"/>
      <c r="AJ5847" s="1636"/>
      <c r="AK5847" s="1636"/>
      <c r="AL5847" s="1636"/>
      <c r="AM5847" s="1636"/>
      <c r="AN5847" s="1636"/>
      <c r="AO5847" s="1636"/>
      <c r="AP5847" s="1636"/>
      <c r="AQ5847" s="1636"/>
      <c r="AR5847" s="1636"/>
      <c r="AS5847" s="1636"/>
      <c r="AT5847" s="1636"/>
      <c r="AU5847" s="1636"/>
      <c r="AV5847" s="1636"/>
      <c r="AW5847" s="1636"/>
      <c r="AX5847" s="1636"/>
      <c r="AY5847" s="1636"/>
      <c r="AZ5847" s="1636"/>
      <c r="BA5847" s="1636"/>
      <c r="BB5847" s="1636"/>
    </row>
    <row r="5848" spans="1:54" s="1637" customFormat="1">
      <c r="A5848" s="1636"/>
      <c r="B5848" s="1636"/>
      <c r="C5848" s="1636"/>
      <c r="D5848" s="1636"/>
      <c r="E5848" s="1636"/>
      <c r="F5848" s="1636"/>
      <c r="G5848" s="1636"/>
      <c r="H5848" s="1636"/>
      <c r="I5848" s="1636"/>
      <c r="J5848" s="1636"/>
      <c r="K5848" s="1636"/>
      <c r="L5848" s="1636"/>
      <c r="M5848" s="1636"/>
      <c r="N5848" s="1636"/>
      <c r="O5848" s="1636"/>
      <c r="P5848" s="1636"/>
      <c r="Q5848" s="1636"/>
      <c r="R5848" s="1636"/>
      <c r="S5848" s="1636"/>
      <c r="T5848" s="1636"/>
      <c r="U5848" s="1636"/>
      <c r="V5848" s="1636"/>
      <c r="W5848" s="1636"/>
      <c r="X5848" s="1636"/>
      <c r="Y5848" s="1636"/>
      <c r="Z5848" s="1636"/>
      <c r="AA5848" s="1636"/>
      <c r="AB5848" s="1636"/>
      <c r="AC5848" s="1636"/>
      <c r="AD5848" s="1636"/>
      <c r="AE5848" s="1636"/>
      <c r="AF5848" s="1636"/>
      <c r="AG5848" s="1636"/>
      <c r="AH5848" s="1636"/>
      <c r="AI5848" s="1636"/>
      <c r="AJ5848" s="1636"/>
      <c r="AK5848" s="1636"/>
      <c r="AL5848" s="1636"/>
      <c r="AM5848" s="1636"/>
      <c r="AN5848" s="1636"/>
      <c r="AO5848" s="1636"/>
      <c r="AP5848" s="1636"/>
      <c r="AQ5848" s="1636"/>
      <c r="AR5848" s="1636"/>
      <c r="AS5848" s="1636"/>
      <c r="AT5848" s="1636"/>
      <c r="AU5848" s="1636"/>
      <c r="AV5848" s="1636"/>
      <c r="AW5848" s="1636"/>
      <c r="AX5848" s="1636"/>
      <c r="AY5848" s="1636"/>
      <c r="AZ5848" s="1636"/>
      <c r="BA5848" s="1636"/>
      <c r="BB5848" s="1636"/>
    </row>
    <row r="5849" spans="1:54" s="1637" customFormat="1">
      <c r="A5849" s="1636"/>
      <c r="B5849" s="1636"/>
      <c r="C5849" s="1636"/>
      <c r="D5849" s="1636"/>
      <c r="E5849" s="1636"/>
      <c r="F5849" s="1636"/>
      <c r="G5849" s="1636"/>
      <c r="H5849" s="1636"/>
      <c r="I5849" s="1636"/>
      <c r="J5849" s="1636"/>
      <c r="K5849" s="1636"/>
      <c r="L5849" s="1636"/>
      <c r="M5849" s="1636"/>
      <c r="N5849" s="1636"/>
      <c r="O5849" s="1636"/>
      <c r="P5849" s="1636"/>
      <c r="Q5849" s="1636"/>
      <c r="R5849" s="1636"/>
      <c r="S5849" s="1636"/>
      <c r="T5849" s="1636"/>
      <c r="U5849" s="1636"/>
      <c r="V5849" s="1636"/>
      <c r="W5849" s="1636"/>
      <c r="X5849" s="1636"/>
      <c r="Y5849" s="1636"/>
      <c r="Z5849" s="1636"/>
      <c r="AA5849" s="1636"/>
      <c r="AB5849" s="1636"/>
      <c r="AC5849" s="1636"/>
      <c r="AD5849" s="1636"/>
      <c r="AE5849" s="1636"/>
      <c r="AF5849" s="1636"/>
      <c r="AG5849" s="1636"/>
      <c r="AH5849" s="1636"/>
      <c r="AI5849" s="1636"/>
      <c r="AJ5849" s="1636"/>
      <c r="AK5849" s="1636"/>
      <c r="AL5849" s="1636"/>
      <c r="AM5849" s="1636"/>
      <c r="AN5849" s="1636"/>
      <c r="AO5849" s="1636"/>
      <c r="AP5849" s="1636"/>
      <c r="AQ5849" s="1636"/>
      <c r="AR5849" s="1636"/>
      <c r="AS5849" s="1636"/>
      <c r="AT5849" s="1636"/>
      <c r="AU5849" s="1636"/>
      <c r="AV5849" s="1636"/>
      <c r="AW5849" s="1636"/>
      <c r="AX5849" s="1636"/>
      <c r="AY5849" s="1636"/>
      <c r="AZ5849" s="1636"/>
      <c r="BA5849" s="1636"/>
      <c r="BB5849" s="1636"/>
    </row>
    <row r="5850" spans="1:54" s="1637" customFormat="1">
      <c r="A5850" s="1636"/>
      <c r="B5850" s="1636"/>
      <c r="C5850" s="1636"/>
      <c r="D5850" s="1636"/>
      <c r="E5850" s="1636"/>
      <c r="F5850" s="1636"/>
      <c r="G5850" s="1636"/>
      <c r="H5850" s="1636"/>
      <c r="I5850" s="1636"/>
      <c r="J5850" s="1636"/>
      <c r="K5850" s="1636"/>
      <c r="L5850" s="1636"/>
      <c r="M5850" s="1636"/>
      <c r="N5850" s="1636"/>
      <c r="O5850" s="1636"/>
      <c r="P5850" s="1636"/>
      <c r="Q5850" s="1636"/>
      <c r="R5850" s="1636"/>
      <c r="S5850" s="1636"/>
      <c r="T5850" s="1636"/>
      <c r="U5850" s="1636"/>
      <c r="V5850" s="1636"/>
      <c r="W5850" s="1636"/>
      <c r="X5850" s="1636"/>
      <c r="Y5850" s="1636"/>
      <c r="Z5850" s="1636"/>
      <c r="AA5850" s="1636"/>
      <c r="AB5850" s="1636"/>
      <c r="AC5850" s="1636"/>
      <c r="AD5850" s="1636"/>
      <c r="AE5850" s="1636"/>
      <c r="AF5850" s="1636"/>
      <c r="AG5850" s="1636"/>
      <c r="AH5850" s="1636"/>
      <c r="AI5850" s="1636"/>
      <c r="AJ5850" s="1636"/>
      <c r="AK5850" s="1636"/>
      <c r="AL5850" s="1636"/>
      <c r="AM5850" s="1636"/>
      <c r="AN5850" s="1636"/>
      <c r="AO5850" s="1636"/>
      <c r="AP5850" s="1636"/>
      <c r="AQ5850" s="1636"/>
      <c r="AR5850" s="1636"/>
      <c r="AS5850" s="1636"/>
      <c r="AT5850" s="1636"/>
      <c r="AU5850" s="1636"/>
      <c r="AV5850" s="1636"/>
      <c r="AW5850" s="1636"/>
      <c r="AX5850" s="1636"/>
      <c r="AY5850" s="1636"/>
      <c r="AZ5850" s="1636"/>
      <c r="BA5850" s="1636"/>
      <c r="BB5850" s="1636"/>
    </row>
    <row r="5851" spans="1:54" s="1637" customFormat="1">
      <c r="A5851" s="1636"/>
      <c r="B5851" s="1636"/>
      <c r="C5851" s="1636"/>
      <c r="D5851" s="1636"/>
      <c r="E5851" s="1636"/>
      <c r="F5851" s="1636"/>
      <c r="G5851" s="1636"/>
      <c r="H5851" s="1636"/>
      <c r="I5851" s="1636"/>
      <c r="J5851" s="1636"/>
      <c r="K5851" s="1636"/>
      <c r="L5851" s="1636"/>
      <c r="M5851" s="1636"/>
      <c r="N5851" s="1636"/>
      <c r="O5851" s="1636"/>
      <c r="P5851" s="1636"/>
      <c r="Q5851" s="1636"/>
      <c r="R5851" s="1636"/>
      <c r="S5851" s="1636"/>
      <c r="T5851" s="1636"/>
      <c r="U5851" s="1636"/>
      <c r="V5851" s="1636"/>
      <c r="W5851" s="1636"/>
      <c r="X5851" s="1636"/>
      <c r="Y5851" s="1636"/>
      <c r="Z5851" s="1636"/>
      <c r="AA5851" s="1636"/>
      <c r="AB5851" s="1636"/>
      <c r="AC5851" s="1636"/>
      <c r="AD5851" s="1636"/>
      <c r="AE5851" s="1636"/>
      <c r="AF5851" s="1636"/>
      <c r="AG5851" s="1636"/>
      <c r="AH5851" s="1636"/>
      <c r="AI5851" s="1636"/>
      <c r="AJ5851" s="1636"/>
      <c r="AK5851" s="1636"/>
      <c r="AL5851" s="1636"/>
      <c r="AM5851" s="1636"/>
      <c r="AN5851" s="1636"/>
      <c r="AO5851" s="1636"/>
      <c r="AP5851" s="1636"/>
      <c r="AQ5851" s="1636"/>
      <c r="AR5851" s="1636"/>
      <c r="AS5851" s="1636"/>
      <c r="AT5851" s="1636"/>
      <c r="AU5851" s="1636"/>
      <c r="AV5851" s="1636"/>
      <c r="AW5851" s="1636"/>
      <c r="AX5851" s="1636"/>
      <c r="AY5851" s="1636"/>
      <c r="AZ5851" s="1636"/>
      <c r="BA5851" s="1636"/>
      <c r="BB5851" s="1636"/>
    </row>
    <row r="5852" spans="1:54" s="1637" customFormat="1">
      <c r="A5852" s="1636"/>
      <c r="B5852" s="1636"/>
      <c r="C5852" s="1636"/>
      <c r="D5852" s="1636"/>
      <c r="E5852" s="1636"/>
      <c r="F5852" s="1636"/>
      <c r="G5852" s="1636"/>
      <c r="H5852" s="1636"/>
      <c r="I5852" s="1636"/>
      <c r="J5852" s="1636"/>
      <c r="K5852" s="1636"/>
      <c r="L5852" s="1636"/>
      <c r="M5852" s="1636"/>
      <c r="N5852" s="1636"/>
      <c r="O5852" s="1636"/>
      <c r="P5852" s="1636"/>
      <c r="Q5852" s="1636"/>
      <c r="R5852" s="1636"/>
      <c r="S5852" s="1636"/>
      <c r="T5852" s="1636"/>
      <c r="U5852" s="1636"/>
      <c r="V5852" s="1636"/>
      <c r="W5852" s="1636"/>
      <c r="X5852" s="1636"/>
      <c r="Y5852" s="1636"/>
      <c r="Z5852" s="1636"/>
      <c r="AA5852" s="1636"/>
      <c r="AB5852" s="1636"/>
      <c r="AC5852" s="1636"/>
      <c r="AD5852" s="1636"/>
      <c r="AE5852" s="1636"/>
      <c r="AF5852" s="1636"/>
      <c r="AG5852" s="1636"/>
      <c r="AH5852" s="1636"/>
      <c r="AI5852" s="1636"/>
      <c r="AJ5852" s="1636"/>
      <c r="AK5852" s="1636"/>
      <c r="AL5852" s="1636"/>
      <c r="AM5852" s="1636"/>
      <c r="AN5852" s="1636"/>
      <c r="AO5852" s="1636"/>
      <c r="AP5852" s="1636"/>
      <c r="AQ5852" s="1636"/>
      <c r="AR5852" s="1636"/>
      <c r="AS5852" s="1636"/>
      <c r="AT5852" s="1636"/>
      <c r="AU5852" s="1636"/>
      <c r="AV5852" s="1636"/>
      <c r="AW5852" s="1636"/>
      <c r="AX5852" s="1636"/>
      <c r="AY5852" s="1636"/>
      <c r="AZ5852" s="1636"/>
      <c r="BA5852" s="1636"/>
      <c r="BB5852" s="1636"/>
    </row>
    <row r="5853" spans="1:54" s="1637" customFormat="1">
      <c r="A5853" s="1636"/>
      <c r="B5853" s="1636"/>
      <c r="C5853" s="1636"/>
      <c r="D5853" s="1636"/>
      <c r="E5853" s="1636"/>
      <c r="F5853" s="1636"/>
      <c r="G5853" s="1636"/>
      <c r="H5853" s="1636"/>
      <c r="I5853" s="1636"/>
      <c r="J5853" s="1636"/>
      <c r="K5853" s="1636"/>
      <c r="L5853" s="1636"/>
      <c r="M5853" s="1636"/>
      <c r="N5853" s="1636"/>
      <c r="O5853" s="1636"/>
      <c r="P5853" s="1636"/>
      <c r="Q5853" s="1636"/>
      <c r="R5853" s="1636"/>
      <c r="S5853" s="1636"/>
      <c r="T5853" s="1636"/>
      <c r="U5853" s="1636"/>
      <c r="V5853" s="1636"/>
      <c r="W5853" s="1636"/>
      <c r="X5853" s="1636"/>
      <c r="Y5853" s="1636"/>
      <c r="Z5853" s="1636"/>
      <c r="AA5853" s="1636"/>
      <c r="AB5853" s="1636"/>
      <c r="AC5853" s="1636"/>
      <c r="AD5853" s="1636"/>
      <c r="AE5853" s="1636"/>
      <c r="AF5853" s="1636"/>
      <c r="AG5853" s="1636"/>
      <c r="AH5853" s="1636"/>
      <c r="AI5853" s="1636"/>
      <c r="AJ5853" s="1636"/>
      <c r="AK5853" s="1636"/>
      <c r="AL5853" s="1636"/>
      <c r="AM5853" s="1636"/>
      <c r="AN5853" s="1636"/>
      <c r="AO5853" s="1636"/>
      <c r="AP5853" s="1636"/>
      <c r="AQ5853" s="1636"/>
      <c r="AR5853" s="1636"/>
      <c r="AS5853" s="1636"/>
      <c r="AT5853" s="1636"/>
      <c r="AU5853" s="1636"/>
      <c r="AV5853" s="1636"/>
      <c r="AW5853" s="1636"/>
      <c r="AX5853" s="1636"/>
      <c r="AY5853" s="1636"/>
      <c r="AZ5853" s="1636"/>
      <c r="BA5853" s="1636"/>
      <c r="BB5853" s="1636"/>
    </row>
    <row r="5854" spans="1:54" s="1637" customFormat="1">
      <c r="A5854" s="1636"/>
      <c r="B5854" s="1636"/>
      <c r="C5854" s="1636"/>
      <c r="D5854" s="1636"/>
      <c r="E5854" s="1636"/>
      <c r="F5854" s="1636"/>
      <c r="G5854" s="1636"/>
      <c r="H5854" s="1636"/>
      <c r="I5854" s="1636"/>
      <c r="J5854" s="1636"/>
      <c r="K5854" s="1636"/>
      <c r="L5854" s="1636"/>
      <c r="M5854" s="1636"/>
      <c r="N5854" s="1636"/>
      <c r="O5854" s="1636"/>
      <c r="P5854" s="1636"/>
      <c r="Q5854" s="1636"/>
      <c r="R5854" s="1636"/>
      <c r="S5854" s="1636"/>
      <c r="T5854" s="1636"/>
      <c r="U5854" s="1636"/>
      <c r="V5854" s="1636"/>
      <c r="W5854" s="1636"/>
      <c r="X5854" s="1636"/>
      <c r="Y5854" s="1636"/>
      <c r="Z5854" s="1636"/>
      <c r="AA5854" s="1636"/>
      <c r="AB5854" s="1636"/>
      <c r="AC5854" s="1636"/>
      <c r="AD5854" s="1636"/>
      <c r="AE5854" s="1636"/>
      <c r="AF5854" s="1636"/>
      <c r="AG5854" s="1636"/>
      <c r="AH5854" s="1636"/>
      <c r="AI5854" s="1636"/>
      <c r="AJ5854" s="1636"/>
      <c r="AK5854" s="1636"/>
      <c r="AL5854" s="1636"/>
      <c r="AM5854" s="1636"/>
      <c r="AN5854" s="1636"/>
      <c r="AO5854" s="1636"/>
      <c r="AP5854" s="1636"/>
      <c r="AQ5854" s="1636"/>
      <c r="AR5854" s="1636"/>
      <c r="AS5854" s="1636"/>
      <c r="AT5854" s="1636"/>
      <c r="AU5854" s="1636"/>
      <c r="AV5854" s="1636"/>
      <c r="AW5854" s="1636"/>
      <c r="AX5854" s="1636"/>
      <c r="AY5854" s="1636"/>
      <c r="AZ5854" s="1636"/>
      <c r="BA5854" s="1636"/>
      <c r="BB5854" s="1636"/>
    </row>
    <row r="5855" spans="1:54" s="1637" customFormat="1">
      <c r="A5855" s="1636"/>
      <c r="B5855" s="1636"/>
      <c r="C5855" s="1636"/>
      <c r="D5855" s="1636"/>
      <c r="E5855" s="1636"/>
      <c r="F5855" s="1636"/>
      <c r="G5855" s="1636"/>
      <c r="H5855" s="1636"/>
      <c r="I5855" s="1636"/>
      <c r="J5855" s="1636"/>
      <c r="K5855" s="1636"/>
      <c r="L5855" s="1636"/>
      <c r="M5855" s="1636"/>
      <c r="N5855" s="1636"/>
      <c r="O5855" s="1636"/>
      <c r="P5855" s="1636"/>
      <c r="Q5855" s="1636"/>
      <c r="R5855" s="1636"/>
      <c r="S5855" s="1636"/>
      <c r="T5855" s="1636"/>
      <c r="U5855" s="1636"/>
      <c r="V5855" s="1636"/>
      <c r="W5855" s="1636"/>
      <c r="X5855" s="1636"/>
      <c r="Y5855" s="1636"/>
      <c r="Z5855" s="1636"/>
      <c r="AA5855" s="1636"/>
      <c r="AB5855" s="1636"/>
      <c r="AC5855" s="1636"/>
      <c r="AD5855" s="1636"/>
      <c r="AE5855" s="1636"/>
      <c r="AF5855" s="1636"/>
      <c r="AG5855" s="1636"/>
      <c r="AH5855" s="1636"/>
      <c r="AI5855" s="1636"/>
      <c r="AJ5855" s="1636"/>
      <c r="AK5855" s="1636"/>
      <c r="AL5855" s="1636"/>
      <c r="AM5855" s="1636"/>
      <c r="AN5855" s="1636"/>
      <c r="AO5855" s="1636"/>
      <c r="AP5855" s="1636"/>
      <c r="AQ5855" s="1636"/>
      <c r="AR5855" s="1636"/>
      <c r="AS5855" s="1636"/>
      <c r="AT5855" s="1636"/>
      <c r="AU5855" s="1636"/>
      <c r="AV5855" s="1636"/>
      <c r="AW5855" s="1636"/>
      <c r="AX5855" s="1636"/>
      <c r="AY5855" s="1636"/>
      <c r="AZ5855" s="1636"/>
      <c r="BA5855" s="1636"/>
      <c r="BB5855" s="1636"/>
    </row>
    <row r="5856" spans="1:54" s="1637" customFormat="1">
      <c r="A5856" s="1636"/>
      <c r="B5856" s="1636"/>
      <c r="C5856" s="1636"/>
      <c r="D5856" s="1636"/>
      <c r="E5856" s="1636"/>
      <c r="F5856" s="1636"/>
      <c r="G5856" s="1636"/>
      <c r="H5856" s="1636"/>
      <c r="I5856" s="1636"/>
      <c r="J5856" s="1636"/>
      <c r="K5856" s="1636"/>
      <c r="L5856" s="1636"/>
      <c r="M5856" s="1636"/>
      <c r="N5856" s="1636"/>
      <c r="O5856" s="1636"/>
      <c r="P5856" s="1636"/>
      <c r="Q5856" s="1636"/>
      <c r="R5856" s="1636"/>
      <c r="S5856" s="1636"/>
      <c r="T5856" s="1636"/>
      <c r="U5856" s="1636"/>
      <c r="V5856" s="1636"/>
      <c r="W5856" s="1636"/>
      <c r="X5856" s="1636"/>
      <c r="Y5856" s="1636"/>
      <c r="Z5856" s="1636"/>
      <c r="AA5856" s="1636"/>
      <c r="AB5856" s="1636"/>
      <c r="AC5856" s="1636"/>
      <c r="AD5856" s="1636"/>
      <c r="AE5856" s="1636"/>
      <c r="AF5856" s="1636"/>
      <c r="AG5856" s="1636"/>
      <c r="AH5856" s="1636"/>
      <c r="AI5856" s="1636"/>
      <c r="AJ5856" s="1636"/>
      <c r="AK5856" s="1636"/>
      <c r="AL5856" s="1636"/>
      <c r="AM5856" s="1636"/>
      <c r="AN5856" s="1636"/>
      <c r="AO5856" s="1636"/>
      <c r="AP5856" s="1636"/>
      <c r="AQ5856" s="1636"/>
      <c r="AR5856" s="1636"/>
      <c r="AS5856" s="1636"/>
      <c r="AT5856" s="1636"/>
      <c r="AU5856" s="1636"/>
      <c r="AV5856" s="1636"/>
      <c r="AW5856" s="1636"/>
      <c r="AX5856" s="1636"/>
      <c r="AY5856" s="1636"/>
      <c r="AZ5856" s="1636"/>
      <c r="BA5856" s="1636"/>
      <c r="BB5856" s="1636"/>
    </row>
    <row r="5857" spans="1:54" s="1637" customFormat="1">
      <c r="A5857" s="1636"/>
      <c r="B5857" s="1636"/>
      <c r="C5857" s="1636"/>
      <c r="D5857" s="1636"/>
      <c r="E5857" s="1636"/>
      <c r="F5857" s="1636"/>
      <c r="G5857" s="1636"/>
      <c r="H5857" s="1636"/>
      <c r="I5857" s="1636"/>
      <c r="J5857" s="1636"/>
      <c r="K5857" s="1636"/>
      <c r="L5857" s="1636"/>
      <c r="M5857" s="1636"/>
      <c r="N5857" s="1636"/>
      <c r="O5857" s="1636"/>
      <c r="P5857" s="1636"/>
      <c r="Q5857" s="1636"/>
      <c r="R5857" s="1636"/>
      <c r="S5857" s="1636"/>
      <c r="T5857" s="1636"/>
      <c r="U5857" s="1636"/>
      <c r="V5857" s="1636"/>
      <c r="W5857" s="1636"/>
      <c r="X5857" s="1636"/>
      <c r="Y5857" s="1636"/>
      <c r="Z5857" s="1636"/>
      <c r="AA5857" s="1636"/>
      <c r="AB5857" s="1636"/>
      <c r="AC5857" s="1636"/>
      <c r="AD5857" s="1636"/>
      <c r="AE5857" s="1636"/>
      <c r="AF5857" s="1636"/>
      <c r="AG5857" s="1636"/>
      <c r="AH5857" s="1636"/>
      <c r="AI5857" s="1636"/>
      <c r="AJ5857" s="1636"/>
      <c r="AK5857" s="1636"/>
      <c r="AL5857" s="1636"/>
      <c r="AM5857" s="1636"/>
      <c r="AN5857" s="1636"/>
      <c r="AO5857" s="1636"/>
      <c r="AP5857" s="1636"/>
      <c r="AQ5857" s="1636"/>
      <c r="AR5857" s="1636"/>
      <c r="AS5857" s="1636"/>
      <c r="AT5857" s="1636"/>
      <c r="AU5857" s="1636"/>
      <c r="AV5857" s="1636"/>
      <c r="AW5857" s="1636"/>
      <c r="AX5857" s="1636"/>
      <c r="AY5857" s="1636"/>
      <c r="AZ5857" s="1636"/>
      <c r="BA5857" s="1636"/>
      <c r="BB5857" s="1636"/>
    </row>
    <row r="5858" spans="1:54" s="1637" customFormat="1">
      <c r="A5858" s="1636"/>
      <c r="B5858" s="1636"/>
      <c r="C5858" s="1636"/>
      <c r="D5858" s="1636"/>
      <c r="E5858" s="1636"/>
      <c r="F5858" s="1636"/>
      <c r="G5858" s="1636"/>
      <c r="H5858" s="1636"/>
      <c r="I5858" s="1636"/>
      <c r="J5858" s="1636"/>
      <c r="K5858" s="1636"/>
      <c r="L5858" s="1636"/>
      <c r="M5858" s="1636"/>
      <c r="N5858" s="1636"/>
      <c r="O5858" s="1636"/>
      <c r="P5858" s="1636"/>
      <c r="Q5858" s="1636"/>
      <c r="R5858" s="1636"/>
      <c r="S5858" s="1636"/>
      <c r="T5858" s="1636"/>
      <c r="U5858" s="1636"/>
      <c r="V5858" s="1636"/>
      <c r="W5858" s="1636"/>
      <c r="X5858" s="1636"/>
      <c r="Y5858" s="1636"/>
      <c r="Z5858" s="1636"/>
      <c r="AA5858" s="1636"/>
      <c r="AB5858" s="1636"/>
      <c r="AC5858" s="1636"/>
      <c r="AD5858" s="1636"/>
      <c r="AE5858" s="1636"/>
      <c r="AF5858" s="1636"/>
      <c r="AG5858" s="1636"/>
      <c r="AH5858" s="1636"/>
      <c r="AI5858" s="1636"/>
      <c r="AJ5858" s="1636"/>
      <c r="AK5858" s="1636"/>
      <c r="AL5858" s="1636"/>
      <c r="AM5858" s="1636"/>
      <c r="AN5858" s="1636"/>
      <c r="AO5858" s="1636"/>
      <c r="AP5858" s="1636"/>
      <c r="AQ5858" s="1636"/>
      <c r="AR5858" s="1636"/>
      <c r="AS5858" s="1636"/>
      <c r="AT5858" s="1636"/>
      <c r="AU5858" s="1636"/>
      <c r="AV5858" s="1636"/>
      <c r="AW5858" s="1636"/>
      <c r="AX5858" s="1636"/>
      <c r="AY5858" s="1636"/>
      <c r="AZ5858" s="1636"/>
      <c r="BA5858" s="1636"/>
      <c r="BB5858" s="1636"/>
    </row>
    <row r="5859" spans="1:54" s="1637" customFormat="1">
      <c r="A5859" s="1636"/>
      <c r="B5859" s="1636"/>
      <c r="C5859" s="1636"/>
      <c r="D5859" s="1636"/>
      <c r="E5859" s="1636"/>
      <c r="F5859" s="1636"/>
      <c r="G5859" s="1636"/>
      <c r="H5859" s="1636"/>
      <c r="I5859" s="1636"/>
      <c r="J5859" s="1636"/>
      <c r="K5859" s="1636"/>
      <c r="L5859" s="1636"/>
      <c r="M5859" s="1636"/>
      <c r="N5859" s="1636"/>
      <c r="O5859" s="1636"/>
      <c r="P5859" s="1636"/>
      <c r="Q5859" s="1636"/>
      <c r="R5859" s="1636"/>
      <c r="S5859" s="1636"/>
      <c r="T5859" s="1636"/>
      <c r="U5859" s="1636"/>
      <c r="V5859" s="1636"/>
      <c r="W5859" s="1636"/>
      <c r="X5859" s="1636"/>
      <c r="Y5859" s="1636"/>
      <c r="Z5859" s="1636"/>
      <c r="AA5859" s="1636"/>
      <c r="AB5859" s="1636"/>
      <c r="AC5859" s="1636"/>
      <c r="AD5859" s="1636"/>
      <c r="AE5859" s="1636"/>
      <c r="AF5859" s="1636"/>
      <c r="AG5859" s="1636"/>
      <c r="AH5859" s="1636"/>
      <c r="AI5859" s="1636"/>
      <c r="AJ5859" s="1636"/>
      <c r="AK5859" s="1636"/>
      <c r="AL5859" s="1636"/>
      <c r="AM5859" s="1636"/>
      <c r="AN5859" s="1636"/>
      <c r="AO5859" s="1636"/>
      <c r="AP5859" s="1636"/>
      <c r="AQ5859" s="1636"/>
      <c r="AR5859" s="1636"/>
      <c r="AS5859" s="1636"/>
      <c r="AT5859" s="1636"/>
      <c r="AU5859" s="1636"/>
      <c r="AV5859" s="1636"/>
      <c r="AW5859" s="1636"/>
      <c r="AX5859" s="1636"/>
      <c r="AY5859" s="1636"/>
      <c r="AZ5859" s="1636"/>
      <c r="BA5859" s="1636"/>
      <c r="BB5859" s="1636"/>
    </row>
    <row r="5860" spans="1:54" s="1637" customFormat="1">
      <c r="A5860" s="1636"/>
      <c r="B5860" s="1636"/>
      <c r="C5860" s="1636"/>
      <c r="D5860" s="1636"/>
      <c r="E5860" s="1636"/>
      <c r="F5860" s="1636"/>
      <c r="G5860" s="1636"/>
      <c r="H5860" s="1636"/>
      <c r="I5860" s="1636"/>
      <c r="J5860" s="1636"/>
      <c r="K5860" s="1636"/>
      <c r="L5860" s="1636"/>
      <c r="M5860" s="1636"/>
      <c r="N5860" s="1636"/>
      <c r="O5860" s="1636"/>
      <c r="P5860" s="1636"/>
      <c r="Q5860" s="1636"/>
      <c r="R5860" s="1636"/>
      <c r="S5860" s="1636"/>
      <c r="T5860" s="1636"/>
      <c r="U5860" s="1636"/>
      <c r="V5860" s="1636"/>
      <c r="W5860" s="1636"/>
      <c r="X5860" s="1636"/>
      <c r="Y5860" s="1636"/>
      <c r="Z5860" s="1636"/>
      <c r="AA5860" s="1636"/>
      <c r="AB5860" s="1636"/>
      <c r="AC5860" s="1636"/>
      <c r="AD5860" s="1636"/>
      <c r="AE5860" s="1636"/>
      <c r="AF5860" s="1636"/>
      <c r="AG5860" s="1636"/>
      <c r="AH5860" s="1636"/>
      <c r="AI5860" s="1636"/>
      <c r="AJ5860" s="1636"/>
      <c r="AK5860" s="1636"/>
      <c r="AL5860" s="1636"/>
      <c r="AM5860" s="1636"/>
      <c r="AN5860" s="1636"/>
      <c r="AO5860" s="1636"/>
      <c r="AP5860" s="1636"/>
      <c r="AQ5860" s="1636"/>
      <c r="AR5860" s="1636"/>
      <c r="AS5860" s="1636"/>
      <c r="AT5860" s="1636"/>
      <c r="AU5860" s="1636"/>
      <c r="AV5860" s="1636"/>
      <c r="AW5860" s="1636"/>
      <c r="AX5860" s="1636"/>
      <c r="AY5860" s="1636"/>
      <c r="AZ5860" s="1636"/>
      <c r="BA5860" s="1636"/>
      <c r="BB5860" s="1636"/>
    </row>
    <row r="5861" spans="1:54" s="1637" customFormat="1">
      <c r="A5861" s="1636"/>
      <c r="B5861" s="1636"/>
      <c r="C5861" s="1636"/>
      <c r="D5861" s="1636"/>
      <c r="E5861" s="1636"/>
      <c r="F5861" s="1636"/>
      <c r="G5861" s="1636"/>
      <c r="H5861" s="1636"/>
      <c r="I5861" s="1636"/>
      <c r="J5861" s="1636"/>
      <c r="K5861" s="1636"/>
      <c r="L5861" s="1636"/>
      <c r="M5861" s="1636"/>
      <c r="N5861" s="1636"/>
      <c r="O5861" s="1636"/>
      <c r="P5861" s="1636"/>
      <c r="Q5861" s="1636"/>
      <c r="R5861" s="1636"/>
      <c r="S5861" s="1636"/>
      <c r="T5861" s="1636"/>
      <c r="U5861" s="1636"/>
      <c r="V5861" s="1636"/>
      <c r="W5861" s="1636"/>
      <c r="X5861" s="1636"/>
      <c r="Y5861" s="1636"/>
      <c r="Z5861" s="1636"/>
      <c r="AA5861" s="1636"/>
      <c r="AB5861" s="1636"/>
      <c r="AC5861" s="1636"/>
      <c r="AD5861" s="1636"/>
      <c r="AE5861" s="1636"/>
      <c r="AF5861" s="1636"/>
      <c r="AG5861" s="1636"/>
      <c r="AH5861" s="1636"/>
      <c r="AI5861" s="1636"/>
      <c r="AJ5861" s="1636"/>
      <c r="AK5861" s="1636"/>
      <c r="AL5861" s="1636"/>
      <c r="AM5861" s="1636"/>
      <c r="AN5861" s="1636"/>
      <c r="AO5861" s="1636"/>
      <c r="AP5861" s="1636"/>
      <c r="AQ5861" s="1636"/>
      <c r="AR5861" s="1636"/>
      <c r="AS5861" s="1636"/>
      <c r="AT5861" s="1636"/>
      <c r="AU5861" s="1636"/>
      <c r="AV5861" s="1636"/>
      <c r="AW5861" s="1636"/>
      <c r="AX5861" s="1636"/>
      <c r="AY5861" s="1636"/>
      <c r="AZ5861" s="1636"/>
      <c r="BA5861" s="1636"/>
      <c r="BB5861" s="1636"/>
    </row>
    <row r="5862" spans="1:54" s="1637" customFormat="1">
      <c r="A5862" s="1636"/>
      <c r="B5862" s="1636"/>
      <c r="C5862" s="1636"/>
      <c r="D5862" s="1636"/>
      <c r="E5862" s="1636"/>
      <c r="F5862" s="1636"/>
      <c r="G5862" s="1636"/>
      <c r="H5862" s="1636"/>
      <c r="I5862" s="1636"/>
      <c r="J5862" s="1636"/>
      <c r="K5862" s="1636"/>
      <c r="L5862" s="1636"/>
      <c r="M5862" s="1636"/>
      <c r="N5862" s="1636"/>
      <c r="O5862" s="1636"/>
      <c r="P5862" s="1636"/>
      <c r="Q5862" s="1636"/>
      <c r="R5862" s="1636"/>
      <c r="S5862" s="1636"/>
      <c r="T5862" s="1636"/>
      <c r="U5862" s="1636"/>
      <c r="V5862" s="1636"/>
      <c r="W5862" s="1636"/>
      <c r="X5862" s="1636"/>
      <c r="Y5862" s="1636"/>
      <c r="Z5862" s="1636"/>
      <c r="AA5862" s="1636"/>
      <c r="AB5862" s="1636"/>
      <c r="AC5862" s="1636"/>
      <c r="AD5862" s="1636"/>
      <c r="AE5862" s="1636"/>
      <c r="AF5862" s="1636"/>
      <c r="AG5862" s="1636"/>
      <c r="AH5862" s="1636"/>
      <c r="AI5862" s="1636"/>
      <c r="AJ5862" s="1636"/>
      <c r="AK5862" s="1636"/>
      <c r="AL5862" s="1636"/>
      <c r="AM5862" s="1636"/>
      <c r="AN5862" s="1636"/>
      <c r="AO5862" s="1636"/>
      <c r="AP5862" s="1636"/>
      <c r="AQ5862" s="1636"/>
      <c r="AR5862" s="1636"/>
      <c r="AS5862" s="1636"/>
      <c r="AT5862" s="1636"/>
      <c r="AU5862" s="1636"/>
      <c r="AV5862" s="1636"/>
      <c r="AW5862" s="1636"/>
      <c r="AX5862" s="1636"/>
      <c r="AY5862" s="1636"/>
      <c r="AZ5862" s="1636"/>
      <c r="BA5862" s="1636"/>
      <c r="BB5862" s="1636"/>
    </row>
    <row r="5863" spans="1:54" s="1637" customFormat="1">
      <c r="A5863" s="1636"/>
      <c r="B5863" s="1636"/>
      <c r="C5863" s="1636"/>
      <c r="D5863" s="1636"/>
      <c r="E5863" s="1636"/>
      <c r="F5863" s="1636"/>
      <c r="G5863" s="1636"/>
      <c r="H5863" s="1636"/>
      <c r="I5863" s="1636"/>
      <c r="J5863" s="1636"/>
      <c r="K5863" s="1636"/>
      <c r="L5863" s="1636"/>
      <c r="M5863" s="1636"/>
      <c r="N5863" s="1636"/>
      <c r="O5863" s="1636"/>
      <c r="P5863" s="1636"/>
      <c r="Q5863" s="1636"/>
      <c r="R5863" s="1636"/>
      <c r="S5863" s="1636"/>
      <c r="T5863" s="1636"/>
      <c r="U5863" s="1636"/>
      <c r="V5863" s="1636"/>
      <c r="W5863" s="1636"/>
      <c r="X5863" s="1636"/>
      <c r="Y5863" s="1636"/>
      <c r="Z5863" s="1636"/>
      <c r="AA5863" s="1636"/>
      <c r="AB5863" s="1636"/>
      <c r="AC5863" s="1636"/>
      <c r="AD5863" s="1636"/>
      <c r="AE5863" s="1636"/>
      <c r="AF5863" s="1636"/>
      <c r="AG5863" s="1636"/>
      <c r="AH5863" s="1636"/>
      <c r="AI5863" s="1636"/>
      <c r="AJ5863" s="1636"/>
      <c r="AK5863" s="1636"/>
      <c r="AL5863" s="1636"/>
      <c r="AM5863" s="1636"/>
      <c r="AN5863" s="1636"/>
      <c r="AO5863" s="1636"/>
      <c r="AP5863" s="1636"/>
      <c r="AQ5863" s="1636"/>
      <c r="AR5863" s="1636"/>
      <c r="AS5863" s="1636"/>
      <c r="AT5863" s="1636"/>
      <c r="AU5863" s="1636"/>
      <c r="AV5863" s="1636"/>
      <c r="AW5863" s="1636"/>
      <c r="AX5863" s="1636"/>
      <c r="AY5863" s="1636"/>
      <c r="AZ5863" s="1636"/>
      <c r="BA5863" s="1636"/>
      <c r="BB5863" s="1636"/>
    </row>
    <row r="5864" spans="1:54" s="1637" customFormat="1">
      <c r="A5864" s="1636"/>
      <c r="B5864" s="1636"/>
      <c r="C5864" s="1636"/>
      <c r="D5864" s="1636"/>
      <c r="E5864" s="1636"/>
      <c r="F5864" s="1636"/>
      <c r="G5864" s="1636"/>
      <c r="H5864" s="1636"/>
      <c r="I5864" s="1636"/>
      <c r="J5864" s="1636"/>
      <c r="K5864" s="1636"/>
      <c r="L5864" s="1636"/>
      <c r="M5864" s="1636"/>
      <c r="N5864" s="1636"/>
      <c r="O5864" s="1636"/>
      <c r="P5864" s="1636"/>
      <c r="Q5864" s="1636"/>
      <c r="R5864" s="1636"/>
      <c r="S5864" s="1636"/>
      <c r="T5864" s="1636"/>
      <c r="U5864" s="1636"/>
      <c r="V5864" s="1636"/>
      <c r="W5864" s="1636"/>
      <c r="X5864" s="1636"/>
      <c r="Y5864" s="1636"/>
      <c r="Z5864" s="1636"/>
      <c r="AA5864" s="1636"/>
      <c r="AB5864" s="1636"/>
      <c r="AC5864" s="1636"/>
      <c r="AD5864" s="1636"/>
      <c r="AE5864" s="1636"/>
      <c r="AF5864" s="1636"/>
      <c r="AG5864" s="1636"/>
      <c r="AH5864" s="1636"/>
      <c r="AI5864" s="1636"/>
      <c r="AJ5864" s="1636"/>
      <c r="AK5864" s="1636"/>
      <c r="AL5864" s="1636"/>
      <c r="AM5864" s="1636"/>
      <c r="AN5864" s="1636"/>
      <c r="AO5864" s="1636"/>
      <c r="AP5864" s="1636"/>
      <c r="AQ5864" s="1636"/>
      <c r="AR5864" s="1636"/>
      <c r="AS5864" s="1636"/>
      <c r="AT5864" s="1636"/>
      <c r="AU5864" s="1636"/>
      <c r="AV5864" s="1636"/>
      <c r="AW5864" s="1636"/>
      <c r="AX5864" s="1636"/>
      <c r="AY5864" s="1636"/>
      <c r="AZ5864" s="1636"/>
      <c r="BA5864" s="1636"/>
      <c r="BB5864" s="1636"/>
    </row>
    <row r="5865" spans="1:54" s="1637" customFormat="1">
      <c r="A5865" s="1636"/>
      <c r="B5865" s="1636"/>
      <c r="C5865" s="1636"/>
      <c r="D5865" s="1636"/>
      <c r="E5865" s="1636"/>
      <c r="F5865" s="1636"/>
      <c r="G5865" s="1636"/>
      <c r="H5865" s="1636"/>
      <c r="I5865" s="1636"/>
      <c r="J5865" s="1636"/>
      <c r="K5865" s="1636"/>
      <c r="L5865" s="1636"/>
      <c r="M5865" s="1636"/>
      <c r="N5865" s="1636"/>
      <c r="O5865" s="1636"/>
      <c r="P5865" s="1636"/>
      <c r="Q5865" s="1636"/>
      <c r="R5865" s="1636"/>
      <c r="S5865" s="1636"/>
      <c r="T5865" s="1636"/>
      <c r="U5865" s="1636"/>
      <c r="V5865" s="1636"/>
      <c r="W5865" s="1636"/>
      <c r="X5865" s="1636"/>
      <c r="Y5865" s="1636"/>
      <c r="Z5865" s="1636"/>
      <c r="AA5865" s="1636"/>
      <c r="AB5865" s="1636"/>
      <c r="AC5865" s="1636"/>
      <c r="AD5865" s="1636"/>
      <c r="AE5865" s="1636"/>
      <c r="AF5865" s="1636"/>
      <c r="AG5865" s="1636"/>
      <c r="AH5865" s="1636"/>
      <c r="AI5865" s="1636"/>
      <c r="AJ5865" s="1636"/>
      <c r="AK5865" s="1636"/>
      <c r="AL5865" s="1636"/>
      <c r="AM5865" s="1636"/>
      <c r="AN5865" s="1636"/>
      <c r="AO5865" s="1636"/>
      <c r="AP5865" s="1636"/>
      <c r="AQ5865" s="1636"/>
      <c r="AR5865" s="1636"/>
      <c r="AS5865" s="1636"/>
      <c r="AT5865" s="1636"/>
      <c r="AU5865" s="1636"/>
      <c r="AV5865" s="1636"/>
      <c r="AW5865" s="1636"/>
      <c r="AX5865" s="1636"/>
      <c r="AY5865" s="1636"/>
      <c r="AZ5865" s="1636"/>
      <c r="BA5865" s="1636"/>
      <c r="BB5865" s="1636"/>
    </row>
    <row r="5866" spans="1:54" s="1637" customFormat="1">
      <c r="A5866" s="1636"/>
      <c r="B5866" s="1636"/>
      <c r="C5866" s="1636"/>
      <c r="D5866" s="1636"/>
      <c r="E5866" s="1636"/>
      <c r="F5866" s="1636"/>
      <c r="G5866" s="1636"/>
      <c r="H5866" s="1636"/>
      <c r="I5866" s="1636"/>
      <c r="J5866" s="1636"/>
      <c r="K5866" s="1636"/>
      <c r="L5866" s="1636"/>
      <c r="M5866" s="1636"/>
      <c r="N5866" s="1636"/>
      <c r="O5866" s="1636"/>
      <c r="P5866" s="1636"/>
      <c r="Q5866" s="1636"/>
      <c r="R5866" s="1636"/>
      <c r="S5866" s="1636"/>
      <c r="T5866" s="1636"/>
      <c r="U5866" s="1636"/>
      <c r="V5866" s="1636"/>
      <c r="W5866" s="1636"/>
      <c r="X5866" s="1636"/>
      <c r="Y5866" s="1636"/>
      <c r="Z5866" s="1636"/>
      <c r="AA5866" s="1636"/>
      <c r="AB5866" s="1636"/>
      <c r="AC5866" s="1636"/>
      <c r="AD5866" s="1636"/>
      <c r="AE5866" s="1636"/>
      <c r="AF5866" s="1636"/>
      <c r="AG5866" s="1636"/>
      <c r="AH5866" s="1636"/>
      <c r="AI5866" s="1636"/>
      <c r="AJ5866" s="1636"/>
      <c r="AK5866" s="1636"/>
      <c r="AL5866" s="1636"/>
      <c r="AM5866" s="1636"/>
      <c r="AN5866" s="1636"/>
      <c r="AO5866" s="1636"/>
      <c r="AP5866" s="1636"/>
      <c r="AQ5866" s="1636"/>
      <c r="AR5866" s="1636"/>
      <c r="AS5866" s="1636"/>
      <c r="AT5866" s="1636"/>
      <c r="AU5866" s="1636"/>
      <c r="AV5866" s="1636"/>
      <c r="AW5866" s="1636"/>
      <c r="AX5866" s="1636"/>
      <c r="AY5866" s="1636"/>
      <c r="AZ5866" s="1636"/>
      <c r="BA5866" s="1636"/>
      <c r="BB5866" s="1636"/>
    </row>
    <row r="5867" spans="1:54" s="1637" customFormat="1">
      <c r="A5867" s="1636"/>
      <c r="B5867" s="1636"/>
      <c r="C5867" s="1636"/>
      <c r="D5867" s="1636"/>
      <c r="E5867" s="1636"/>
      <c r="F5867" s="1636"/>
      <c r="G5867" s="1636"/>
      <c r="H5867" s="1636"/>
      <c r="I5867" s="1636"/>
      <c r="J5867" s="1636"/>
      <c r="K5867" s="1636"/>
      <c r="L5867" s="1636"/>
      <c r="M5867" s="1636"/>
      <c r="N5867" s="1636"/>
      <c r="O5867" s="1636"/>
      <c r="P5867" s="1636"/>
      <c r="Q5867" s="1636"/>
      <c r="R5867" s="1636"/>
      <c r="S5867" s="1636"/>
      <c r="T5867" s="1636"/>
      <c r="U5867" s="1636"/>
      <c r="V5867" s="1636"/>
      <c r="W5867" s="1636"/>
      <c r="X5867" s="1636"/>
      <c r="Y5867" s="1636"/>
      <c r="Z5867" s="1636"/>
      <c r="AA5867" s="1636"/>
      <c r="AB5867" s="1636"/>
      <c r="AC5867" s="1636"/>
      <c r="AD5867" s="1636"/>
      <c r="AE5867" s="1636"/>
      <c r="AF5867" s="1636"/>
      <c r="AG5867" s="1636"/>
      <c r="AH5867" s="1636"/>
      <c r="AI5867" s="1636"/>
      <c r="AJ5867" s="1636"/>
      <c r="AK5867" s="1636"/>
      <c r="AL5867" s="1636"/>
      <c r="AM5867" s="1636"/>
      <c r="AN5867" s="1636"/>
      <c r="AO5867" s="1636"/>
      <c r="AP5867" s="1636"/>
      <c r="AQ5867" s="1636"/>
      <c r="AR5867" s="1636"/>
      <c r="AS5867" s="1636"/>
      <c r="AT5867" s="1636"/>
      <c r="AU5867" s="1636"/>
      <c r="AV5867" s="1636"/>
      <c r="AW5867" s="1636"/>
      <c r="AX5867" s="1636"/>
      <c r="AY5867" s="1636"/>
      <c r="AZ5867" s="1636"/>
      <c r="BA5867" s="1636"/>
      <c r="BB5867" s="1636"/>
    </row>
    <row r="5868" spans="1:54" s="1637" customFormat="1">
      <c r="A5868" s="1636"/>
      <c r="B5868" s="1636"/>
      <c r="C5868" s="1636"/>
      <c r="D5868" s="1636"/>
      <c r="E5868" s="1636"/>
      <c r="F5868" s="1636"/>
      <c r="G5868" s="1636"/>
      <c r="H5868" s="1636"/>
      <c r="I5868" s="1636"/>
      <c r="J5868" s="1636"/>
      <c r="K5868" s="1636"/>
      <c r="L5868" s="1636"/>
      <c r="M5868" s="1636"/>
      <c r="N5868" s="1636"/>
      <c r="O5868" s="1636"/>
      <c r="P5868" s="1636"/>
      <c r="Q5868" s="1636"/>
      <c r="R5868" s="1636"/>
      <c r="S5868" s="1636"/>
      <c r="T5868" s="1636"/>
      <c r="U5868" s="1636"/>
      <c r="V5868" s="1636"/>
      <c r="W5868" s="1636"/>
      <c r="X5868" s="1636"/>
      <c r="Y5868" s="1636"/>
      <c r="Z5868" s="1636"/>
      <c r="AA5868" s="1636"/>
      <c r="AB5868" s="1636"/>
      <c r="AC5868" s="1636"/>
      <c r="AD5868" s="1636"/>
      <c r="AE5868" s="1636"/>
      <c r="AF5868" s="1636"/>
      <c r="AG5868" s="1636"/>
      <c r="AH5868" s="1636"/>
      <c r="AI5868" s="1636"/>
      <c r="AJ5868" s="1636"/>
      <c r="AK5868" s="1636"/>
      <c r="AL5868" s="1636"/>
      <c r="AM5868" s="1636"/>
      <c r="AN5868" s="1636"/>
      <c r="AO5868" s="1636"/>
      <c r="AP5868" s="1636"/>
      <c r="AQ5868" s="1636"/>
      <c r="AR5868" s="1636"/>
      <c r="AS5868" s="1636"/>
      <c r="AT5868" s="1636"/>
      <c r="AU5868" s="1636"/>
      <c r="AV5868" s="1636"/>
      <c r="AW5868" s="1636"/>
      <c r="AX5868" s="1636"/>
      <c r="AY5868" s="1636"/>
      <c r="AZ5868" s="1636"/>
      <c r="BA5868" s="1636"/>
      <c r="BB5868" s="1636"/>
    </row>
    <row r="5869" spans="1:54" s="1637" customFormat="1">
      <c r="A5869" s="1636"/>
      <c r="B5869" s="1636"/>
      <c r="C5869" s="1636"/>
      <c r="D5869" s="1636"/>
      <c r="E5869" s="1636"/>
      <c r="F5869" s="1636"/>
      <c r="G5869" s="1636"/>
      <c r="H5869" s="1636"/>
      <c r="I5869" s="1636"/>
      <c r="J5869" s="1636"/>
      <c r="K5869" s="1636"/>
      <c r="L5869" s="1636"/>
      <c r="M5869" s="1636"/>
      <c r="N5869" s="1636"/>
      <c r="O5869" s="1636"/>
      <c r="P5869" s="1636"/>
      <c r="Q5869" s="1636"/>
      <c r="R5869" s="1636"/>
      <c r="S5869" s="1636"/>
      <c r="T5869" s="1636"/>
      <c r="U5869" s="1636"/>
      <c r="V5869" s="1636"/>
      <c r="W5869" s="1636"/>
      <c r="X5869" s="1636"/>
      <c r="Y5869" s="1636"/>
      <c r="Z5869" s="1636"/>
      <c r="AA5869" s="1636"/>
      <c r="AB5869" s="1636"/>
      <c r="AC5869" s="1636"/>
      <c r="AD5869" s="1636"/>
      <c r="AE5869" s="1636"/>
      <c r="AF5869" s="1636"/>
      <c r="AG5869" s="1636"/>
      <c r="AH5869" s="1636"/>
      <c r="AI5869" s="1636"/>
      <c r="AJ5869" s="1636"/>
      <c r="AK5869" s="1636"/>
      <c r="AL5869" s="1636"/>
      <c r="AM5869" s="1636"/>
      <c r="AN5869" s="1636"/>
      <c r="AO5869" s="1636"/>
      <c r="AP5869" s="1636"/>
      <c r="AQ5869" s="1636"/>
      <c r="AR5869" s="1636"/>
      <c r="AS5869" s="1636"/>
      <c r="AT5869" s="1636"/>
      <c r="AU5869" s="1636"/>
      <c r="AV5869" s="1636"/>
      <c r="AW5869" s="1636"/>
      <c r="AX5869" s="1636"/>
      <c r="AY5869" s="1636"/>
      <c r="AZ5869" s="1636"/>
      <c r="BA5869" s="1636"/>
      <c r="BB5869" s="1636"/>
    </row>
    <row r="5870" spans="1:54" s="1637" customFormat="1">
      <c r="A5870" s="1636"/>
      <c r="B5870" s="1636"/>
      <c r="C5870" s="1636"/>
      <c r="D5870" s="1636"/>
      <c r="E5870" s="1636"/>
      <c r="F5870" s="1636"/>
      <c r="G5870" s="1636"/>
      <c r="H5870" s="1636"/>
      <c r="I5870" s="1636"/>
      <c r="J5870" s="1636"/>
      <c r="K5870" s="1636"/>
      <c r="L5870" s="1636"/>
      <c r="M5870" s="1636"/>
      <c r="N5870" s="1636"/>
      <c r="O5870" s="1636"/>
      <c r="P5870" s="1636"/>
      <c r="Q5870" s="1636"/>
      <c r="R5870" s="1636"/>
      <c r="S5870" s="1636"/>
      <c r="T5870" s="1636"/>
      <c r="U5870" s="1636"/>
      <c r="V5870" s="1636"/>
      <c r="W5870" s="1636"/>
      <c r="X5870" s="1636"/>
      <c r="Y5870" s="1636"/>
      <c r="Z5870" s="1636"/>
      <c r="AA5870" s="1636"/>
      <c r="AB5870" s="1636"/>
      <c r="AC5870" s="1636"/>
      <c r="AD5870" s="1636"/>
      <c r="AE5870" s="1636"/>
      <c r="AF5870" s="1636"/>
      <c r="AG5870" s="1636"/>
      <c r="AH5870" s="1636"/>
      <c r="AI5870" s="1636"/>
      <c r="AJ5870" s="1636"/>
      <c r="AK5870" s="1636"/>
      <c r="AL5870" s="1636"/>
      <c r="AM5870" s="1636"/>
      <c r="AN5870" s="1636"/>
      <c r="AO5870" s="1636"/>
      <c r="AP5870" s="1636"/>
      <c r="AQ5870" s="1636"/>
      <c r="AR5870" s="1636"/>
      <c r="AS5870" s="1636"/>
      <c r="AT5870" s="1636"/>
      <c r="AU5870" s="1636"/>
      <c r="AV5870" s="1636"/>
      <c r="AW5870" s="1636"/>
      <c r="AX5870" s="1636"/>
      <c r="AY5870" s="1636"/>
      <c r="AZ5870" s="1636"/>
      <c r="BA5870" s="1636"/>
      <c r="BB5870" s="1636"/>
    </row>
    <row r="5871" spans="1:54" s="1637" customFormat="1">
      <c r="A5871" s="1636"/>
      <c r="B5871" s="1636"/>
      <c r="C5871" s="1636"/>
      <c r="D5871" s="1636"/>
      <c r="E5871" s="1636"/>
      <c r="F5871" s="1636"/>
      <c r="G5871" s="1636"/>
      <c r="H5871" s="1636"/>
      <c r="I5871" s="1636"/>
      <c r="J5871" s="1636"/>
      <c r="K5871" s="1636"/>
      <c r="L5871" s="1636"/>
      <c r="M5871" s="1636"/>
      <c r="N5871" s="1636"/>
      <c r="O5871" s="1636"/>
      <c r="P5871" s="1636"/>
      <c r="Q5871" s="1636"/>
      <c r="R5871" s="1636"/>
      <c r="S5871" s="1636"/>
      <c r="T5871" s="1636"/>
      <c r="U5871" s="1636"/>
      <c r="V5871" s="1636"/>
      <c r="W5871" s="1636"/>
      <c r="X5871" s="1636"/>
      <c r="Y5871" s="1636"/>
      <c r="Z5871" s="1636"/>
      <c r="AA5871" s="1636"/>
      <c r="AB5871" s="1636"/>
      <c r="AC5871" s="1636"/>
      <c r="AD5871" s="1636"/>
      <c r="AE5871" s="1636"/>
      <c r="AF5871" s="1636"/>
      <c r="AG5871" s="1636"/>
      <c r="AH5871" s="1636"/>
      <c r="AI5871" s="1636"/>
      <c r="AJ5871" s="1636"/>
      <c r="AK5871" s="1636"/>
      <c r="AL5871" s="1636"/>
      <c r="AM5871" s="1636"/>
      <c r="AN5871" s="1636"/>
      <c r="AO5871" s="1636"/>
      <c r="AP5871" s="1636"/>
      <c r="AQ5871" s="1636"/>
      <c r="AR5871" s="1636"/>
      <c r="AS5871" s="1636"/>
      <c r="AT5871" s="1636"/>
      <c r="AU5871" s="1636"/>
      <c r="AV5871" s="1636"/>
      <c r="AW5871" s="1636"/>
      <c r="AX5871" s="1636"/>
      <c r="AY5871" s="1636"/>
      <c r="AZ5871" s="1636"/>
      <c r="BA5871" s="1636"/>
      <c r="BB5871" s="1636"/>
    </row>
    <row r="5872" spans="1:54" s="1637" customFormat="1">
      <c r="A5872" s="1636"/>
      <c r="B5872" s="1636"/>
      <c r="C5872" s="1636"/>
      <c r="D5872" s="1636"/>
      <c r="E5872" s="1636"/>
      <c r="F5872" s="1636"/>
      <c r="G5872" s="1636"/>
      <c r="H5872" s="1636"/>
      <c r="I5872" s="1636"/>
      <c r="J5872" s="1636"/>
      <c r="K5872" s="1636"/>
      <c r="L5872" s="1636"/>
      <c r="M5872" s="1636"/>
      <c r="N5872" s="1636"/>
      <c r="O5872" s="1636"/>
      <c r="P5872" s="1636"/>
      <c r="Q5872" s="1636"/>
      <c r="R5872" s="1636"/>
      <c r="S5872" s="1636"/>
      <c r="T5872" s="1636"/>
      <c r="U5872" s="1636"/>
      <c r="V5872" s="1636"/>
      <c r="W5872" s="1636"/>
      <c r="X5872" s="1636"/>
      <c r="Y5872" s="1636"/>
      <c r="Z5872" s="1636"/>
      <c r="AA5872" s="1636"/>
      <c r="AB5872" s="1636"/>
      <c r="AC5872" s="1636"/>
      <c r="AD5872" s="1636"/>
      <c r="AE5872" s="1636"/>
      <c r="AF5872" s="1636"/>
      <c r="AG5872" s="1636"/>
      <c r="AH5872" s="1636"/>
      <c r="AI5872" s="1636"/>
      <c r="AJ5872" s="1636"/>
      <c r="AK5872" s="1636"/>
      <c r="AL5872" s="1636"/>
      <c r="AM5872" s="1636"/>
      <c r="AN5872" s="1636"/>
      <c r="AO5872" s="1636"/>
      <c r="AP5872" s="1636"/>
      <c r="AQ5872" s="1636"/>
      <c r="AR5872" s="1636"/>
      <c r="AS5872" s="1636"/>
      <c r="AT5872" s="1636"/>
      <c r="AU5872" s="1636"/>
      <c r="AV5872" s="1636"/>
      <c r="AW5872" s="1636"/>
      <c r="AX5872" s="1636"/>
      <c r="AY5872" s="1636"/>
      <c r="AZ5872" s="1636"/>
      <c r="BA5872" s="1636"/>
      <c r="BB5872" s="1636"/>
    </row>
    <row r="5873" spans="1:54" s="1637" customFormat="1">
      <c r="A5873" s="1636"/>
      <c r="B5873" s="1636"/>
      <c r="C5873" s="1636"/>
      <c r="D5873" s="1636"/>
      <c r="E5873" s="1636"/>
      <c r="F5873" s="1636"/>
      <c r="G5873" s="1636"/>
      <c r="H5873" s="1636"/>
      <c r="I5873" s="1636"/>
      <c r="J5873" s="1636"/>
      <c r="K5873" s="1636"/>
      <c r="L5873" s="1636"/>
      <c r="M5873" s="1636"/>
      <c r="N5873" s="1636"/>
      <c r="O5873" s="1636"/>
      <c r="P5873" s="1636"/>
      <c r="Q5873" s="1636"/>
      <c r="R5873" s="1636"/>
      <c r="S5873" s="1636"/>
      <c r="T5873" s="1636"/>
      <c r="U5873" s="1636"/>
      <c r="V5873" s="1636"/>
      <c r="W5873" s="1636"/>
      <c r="X5873" s="1636"/>
      <c r="Y5873" s="1636"/>
      <c r="Z5873" s="1636"/>
      <c r="AA5873" s="1636"/>
      <c r="AB5873" s="1636"/>
      <c r="AC5873" s="1636"/>
      <c r="AD5873" s="1636"/>
      <c r="AE5873" s="1636"/>
      <c r="AF5873" s="1636"/>
      <c r="AG5873" s="1636"/>
      <c r="AH5873" s="1636"/>
      <c r="AI5873" s="1636"/>
      <c r="AJ5873" s="1636"/>
      <c r="AK5873" s="1636"/>
      <c r="AL5873" s="1636"/>
      <c r="AM5873" s="1636"/>
      <c r="AN5873" s="1636"/>
      <c r="AO5873" s="1636"/>
      <c r="AP5873" s="1636"/>
      <c r="AQ5873" s="1636"/>
      <c r="AR5873" s="1636"/>
      <c r="AS5873" s="1636"/>
      <c r="AT5873" s="1636"/>
      <c r="AU5873" s="1636"/>
      <c r="AV5873" s="1636"/>
      <c r="AW5873" s="1636"/>
      <c r="AX5873" s="1636"/>
      <c r="AY5873" s="1636"/>
      <c r="AZ5873" s="1636"/>
      <c r="BA5873" s="1636"/>
      <c r="BB5873" s="1636"/>
    </row>
    <row r="5874" spans="1:54" s="1637" customFormat="1">
      <c r="A5874" s="1636"/>
      <c r="B5874" s="1636"/>
      <c r="C5874" s="1636"/>
      <c r="D5874" s="1636"/>
      <c r="E5874" s="1636"/>
      <c r="F5874" s="1636"/>
      <c r="G5874" s="1636"/>
      <c r="H5874" s="1636"/>
      <c r="I5874" s="1636"/>
      <c r="J5874" s="1636"/>
      <c r="K5874" s="1636"/>
      <c r="L5874" s="1636"/>
      <c r="M5874" s="1636"/>
      <c r="N5874" s="1636"/>
      <c r="O5874" s="1636"/>
      <c r="P5874" s="1636"/>
      <c r="Q5874" s="1636"/>
      <c r="R5874" s="1636"/>
      <c r="S5874" s="1636"/>
      <c r="T5874" s="1636"/>
      <c r="U5874" s="1636"/>
      <c r="V5874" s="1636"/>
      <c r="W5874" s="1636"/>
      <c r="X5874" s="1636"/>
      <c r="Y5874" s="1636"/>
      <c r="Z5874" s="1636"/>
      <c r="AA5874" s="1636"/>
      <c r="AB5874" s="1636"/>
      <c r="AC5874" s="1636"/>
      <c r="AD5874" s="1636"/>
      <c r="AE5874" s="1636"/>
      <c r="AF5874" s="1636"/>
      <c r="AG5874" s="1636"/>
      <c r="AH5874" s="1636"/>
      <c r="AI5874" s="1636"/>
      <c r="AJ5874" s="1636"/>
      <c r="AK5874" s="1636"/>
      <c r="AL5874" s="1636"/>
      <c r="AM5874" s="1636"/>
      <c r="AN5874" s="1636"/>
      <c r="AO5874" s="1636"/>
      <c r="AP5874" s="1636"/>
      <c r="AQ5874" s="1636"/>
      <c r="AR5874" s="1636"/>
      <c r="AS5874" s="1636"/>
      <c r="AT5874" s="1636"/>
      <c r="AU5874" s="1636"/>
      <c r="AV5874" s="1636"/>
      <c r="AW5874" s="1636"/>
      <c r="AX5874" s="1636"/>
      <c r="AY5874" s="1636"/>
      <c r="AZ5874" s="1636"/>
      <c r="BA5874" s="1636"/>
      <c r="BB5874" s="1636"/>
    </row>
    <row r="5875" spans="1:54" s="1637" customFormat="1">
      <c r="A5875" s="1636"/>
      <c r="B5875" s="1636"/>
      <c r="C5875" s="1636"/>
      <c r="D5875" s="1636"/>
      <c r="E5875" s="1636"/>
      <c r="F5875" s="1636"/>
      <c r="G5875" s="1636"/>
      <c r="H5875" s="1636"/>
      <c r="I5875" s="1636"/>
      <c r="J5875" s="1636"/>
      <c r="K5875" s="1636"/>
      <c r="L5875" s="1636"/>
      <c r="M5875" s="1636"/>
      <c r="N5875" s="1636"/>
      <c r="O5875" s="1636"/>
      <c r="P5875" s="1636"/>
      <c r="Q5875" s="1636"/>
      <c r="R5875" s="1636"/>
      <c r="S5875" s="1636"/>
      <c r="T5875" s="1636"/>
      <c r="U5875" s="1636"/>
      <c r="V5875" s="1636"/>
      <c r="W5875" s="1636"/>
      <c r="X5875" s="1636"/>
      <c r="Y5875" s="1636"/>
      <c r="Z5875" s="1636"/>
      <c r="AA5875" s="1636"/>
      <c r="AB5875" s="1636"/>
      <c r="AC5875" s="1636"/>
      <c r="AD5875" s="1636"/>
      <c r="AE5875" s="1636"/>
      <c r="AF5875" s="1636"/>
      <c r="AG5875" s="1636"/>
      <c r="AH5875" s="1636"/>
      <c r="AI5875" s="1636"/>
      <c r="AJ5875" s="1636"/>
      <c r="AK5875" s="1636"/>
      <c r="AL5875" s="1636"/>
      <c r="AM5875" s="1636"/>
      <c r="AN5875" s="1636"/>
      <c r="AO5875" s="1636"/>
      <c r="AP5875" s="1636"/>
      <c r="AQ5875" s="1636"/>
      <c r="AR5875" s="1636"/>
      <c r="AS5875" s="1636"/>
      <c r="AT5875" s="1636"/>
      <c r="AU5875" s="1636"/>
      <c r="AV5875" s="1636"/>
      <c r="AW5875" s="1636"/>
      <c r="AX5875" s="1636"/>
      <c r="AY5875" s="1636"/>
      <c r="AZ5875" s="1636"/>
      <c r="BA5875" s="1636"/>
      <c r="BB5875" s="1636"/>
    </row>
    <row r="5876" spans="1:54" s="1637" customFormat="1">
      <c r="A5876" s="1636"/>
      <c r="B5876" s="1636"/>
      <c r="C5876" s="1636"/>
      <c r="D5876" s="1636"/>
      <c r="E5876" s="1636"/>
      <c r="F5876" s="1636"/>
      <c r="G5876" s="1636"/>
      <c r="H5876" s="1636"/>
      <c r="I5876" s="1636"/>
      <c r="J5876" s="1636"/>
      <c r="K5876" s="1636"/>
      <c r="L5876" s="1636"/>
      <c r="M5876" s="1636"/>
      <c r="N5876" s="1636"/>
      <c r="O5876" s="1636"/>
      <c r="P5876" s="1636"/>
      <c r="Q5876" s="1636"/>
      <c r="R5876" s="1636"/>
      <c r="S5876" s="1636"/>
      <c r="T5876" s="1636"/>
      <c r="U5876" s="1636"/>
      <c r="V5876" s="1636"/>
      <c r="W5876" s="1636"/>
      <c r="X5876" s="1636"/>
      <c r="Y5876" s="1636"/>
      <c r="Z5876" s="1636"/>
      <c r="AA5876" s="1636"/>
      <c r="AB5876" s="1636"/>
      <c r="AC5876" s="1636"/>
      <c r="AD5876" s="1636"/>
      <c r="AE5876" s="1636"/>
      <c r="AF5876" s="1636"/>
      <c r="AG5876" s="1636"/>
      <c r="AH5876" s="1636"/>
      <c r="AI5876" s="1636"/>
      <c r="AJ5876" s="1636"/>
      <c r="AK5876" s="1636"/>
      <c r="AL5876" s="1636"/>
      <c r="AM5876" s="1636"/>
      <c r="AN5876" s="1636"/>
      <c r="AO5876" s="1636"/>
      <c r="AP5876" s="1636"/>
      <c r="AQ5876" s="1636"/>
      <c r="AR5876" s="1636"/>
      <c r="AS5876" s="1636"/>
      <c r="AT5876" s="1636"/>
      <c r="AU5876" s="1636"/>
      <c r="AV5876" s="1636"/>
      <c r="AW5876" s="1636"/>
      <c r="AX5876" s="1636"/>
      <c r="AY5876" s="1636"/>
      <c r="AZ5876" s="1636"/>
      <c r="BA5876" s="1636"/>
      <c r="BB5876" s="1636"/>
    </row>
    <row r="5877" spans="1:54" s="1637" customFormat="1">
      <c r="A5877" s="1636"/>
      <c r="B5877" s="1636"/>
      <c r="C5877" s="1636"/>
      <c r="D5877" s="1636"/>
      <c r="E5877" s="1636"/>
      <c r="F5877" s="1636"/>
      <c r="G5877" s="1636"/>
      <c r="H5877" s="1636"/>
      <c r="I5877" s="1636"/>
      <c r="J5877" s="1636"/>
      <c r="K5877" s="1636"/>
      <c r="L5877" s="1636"/>
      <c r="M5877" s="1636"/>
      <c r="N5877" s="1636"/>
      <c r="O5877" s="1636"/>
      <c r="P5877" s="1636"/>
      <c r="Q5877" s="1636"/>
      <c r="R5877" s="1636"/>
      <c r="S5877" s="1636"/>
      <c r="T5877" s="1636"/>
      <c r="U5877" s="1636"/>
      <c r="V5877" s="1636"/>
      <c r="W5877" s="1636"/>
      <c r="X5877" s="1636"/>
      <c r="Y5877" s="1636"/>
      <c r="Z5877" s="1636"/>
      <c r="AA5877" s="1636"/>
      <c r="AB5877" s="1636"/>
      <c r="AC5877" s="1636"/>
      <c r="AD5877" s="1636"/>
      <c r="AE5877" s="1636"/>
      <c r="AF5877" s="1636"/>
      <c r="AG5877" s="1636"/>
      <c r="AH5877" s="1636"/>
      <c r="AI5877" s="1636"/>
      <c r="AJ5877" s="1636"/>
      <c r="AK5877" s="1636"/>
      <c r="AL5877" s="1636"/>
      <c r="AM5877" s="1636"/>
      <c r="AN5877" s="1636"/>
      <c r="AO5877" s="1636"/>
      <c r="AP5877" s="1636"/>
      <c r="AQ5877" s="1636"/>
      <c r="AR5877" s="1636"/>
      <c r="AS5877" s="1636"/>
      <c r="AT5877" s="1636"/>
      <c r="AU5877" s="1636"/>
      <c r="AV5877" s="1636"/>
      <c r="AW5877" s="1636"/>
      <c r="AX5877" s="1636"/>
      <c r="AY5877" s="1636"/>
      <c r="AZ5877" s="1636"/>
      <c r="BA5877" s="1636"/>
      <c r="BB5877" s="1636"/>
    </row>
    <row r="5878" spans="1:54" s="1637" customFormat="1">
      <c r="A5878" s="1636"/>
      <c r="B5878" s="1636"/>
      <c r="C5878" s="1636"/>
      <c r="D5878" s="1636"/>
      <c r="E5878" s="1636"/>
      <c r="F5878" s="1636"/>
      <c r="G5878" s="1636"/>
      <c r="H5878" s="1636"/>
      <c r="I5878" s="1636"/>
      <c r="J5878" s="1636"/>
      <c r="K5878" s="1636"/>
      <c r="L5878" s="1636"/>
      <c r="M5878" s="1636"/>
      <c r="N5878" s="1636"/>
      <c r="O5878" s="1636"/>
      <c r="P5878" s="1636"/>
      <c r="Q5878" s="1636"/>
      <c r="R5878" s="1636"/>
      <c r="S5878" s="1636"/>
      <c r="T5878" s="1636"/>
      <c r="U5878" s="1636"/>
      <c r="V5878" s="1636"/>
      <c r="W5878" s="1636"/>
      <c r="X5878" s="1636"/>
      <c r="Y5878" s="1636"/>
      <c r="Z5878" s="1636"/>
      <c r="AA5878" s="1636"/>
      <c r="AB5878" s="1636"/>
      <c r="AC5878" s="1636"/>
      <c r="AD5878" s="1636"/>
      <c r="AE5878" s="1636"/>
      <c r="AF5878" s="1636"/>
      <c r="AG5878" s="1636"/>
      <c r="AH5878" s="1636"/>
      <c r="AI5878" s="1636"/>
      <c r="AJ5878" s="1636"/>
      <c r="AK5878" s="1636"/>
      <c r="AL5878" s="1636"/>
      <c r="AM5878" s="1636"/>
      <c r="AN5878" s="1636"/>
      <c r="AO5878" s="1636"/>
      <c r="AP5878" s="1636"/>
      <c r="AQ5878" s="1636"/>
      <c r="AR5878" s="1636"/>
      <c r="AS5878" s="1636"/>
      <c r="AT5878" s="1636"/>
      <c r="AU5878" s="1636"/>
      <c r="AV5878" s="1636"/>
      <c r="AW5878" s="1636"/>
      <c r="AX5878" s="1636"/>
      <c r="AY5878" s="1636"/>
      <c r="AZ5878" s="1636"/>
      <c r="BA5878" s="1636"/>
      <c r="BB5878" s="1636"/>
    </row>
    <row r="5879" spans="1:54" s="1637" customFormat="1">
      <c r="A5879" s="1636"/>
      <c r="B5879" s="1636"/>
      <c r="C5879" s="1636"/>
      <c r="D5879" s="1636"/>
      <c r="E5879" s="1636"/>
      <c r="F5879" s="1636"/>
      <c r="G5879" s="1636"/>
      <c r="H5879" s="1636"/>
      <c r="I5879" s="1636"/>
      <c r="J5879" s="1636"/>
      <c r="K5879" s="1636"/>
      <c r="L5879" s="1636"/>
      <c r="M5879" s="1636"/>
      <c r="N5879" s="1636"/>
      <c r="O5879" s="1636"/>
      <c r="P5879" s="1636"/>
      <c r="Q5879" s="1636"/>
      <c r="R5879" s="1636"/>
      <c r="S5879" s="1636"/>
      <c r="T5879" s="1636"/>
      <c r="U5879" s="1636"/>
      <c r="V5879" s="1636"/>
      <c r="W5879" s="1636"/>
      <c r="X5879" s="1636"/>
      <c r="Y5879" s="1636"/>
      <c r="Z5879" s="1636"/>
      <c r="AA5879" s="1636"/>
      <c r="AB5879" s="1636"/>
      <c r="AC5879" s="1636"/>
      <c r="AD5879" s="1636"/>
      <c r="AE5879" s="1636"/>
      <c r="AF5879" s="1636"/>
      <c r="AG5879" s="1636"/>
      <c r="AH5879" s="1636"/>
      <c r="AI5879" s="1636"/>
      <c r="AJ5879" s="1636"/>
      <c r="AK5879" s="1636"/>
      <c r="AL5879" s="1636"/>
      <c r="AM5879" s="1636"/>
      <c r="AN5879" s="1636"/>
      <c r="AO5879" s="1636"/>
      <c r="AP5879" s="1636"/>
      <c r="AQ5879" s="1636"/>
      <c r="AR5879" s="1636"/>
      <c r="AS5879" s="1636"/>
      <c r="AT5879" s="1636"/>
      <c r="AU5879" s="1636"/>
      <c r="AV5879" s="1636"/>
      <c r="AW5879" s="1636"/>
      <c r="AX5879" s="1636"/>
      <c r="AY5879" s="1636"/>
      <c r="AZ5879" s="1636"/>
      <c r="BA5879" s="1636"/>
      <c r="BB5879" s="1636"/>
    </row>
    <row r="5880" spans="1:54" s="1637" customFormat="1">
      <c r="A5880" s="1636"/>
      <c r="B5880" s="1636"/>
      <c r="C5880" s="1636"/>
      <c r="D5880" s="1636"/>
      <c r="E5880" s="1636"/>
      <c r="F5880" s="1636"/>
      <c r="G5880" s="1636"/>
      <c r="H5880" s="1636"/>
      <c r="I5880" s="1636"/>
      <c r="J5880" s="1636"/>
      <c r="K5880" s="1636"/>
      <c r="L5880" s="1636"/>
      <c r="M5880" s="1636"/>
      <c r="N5880" s="1636"/>
      <c r="O5880" s="1636"/>
      <c r="P5880" s="1636"/>
      <c r="Q5880" s="1636"/>
      <c r="R5880" s="1636"/>
      <c r="S5880" s="1636"/>
      <c r="T5880" s="1636"/>
      <c r="U5880" s="1636"/>
      <c r="V5880" s="1636"/>
      <c r="W5880" s="1636"/>
      <c r="X5880" s="1636"/>
      <c r="Y5880" s="1636"/>
      <c r="Z5880" s="1636"/>
      <c r="AA5880" s="1636"/>
      <c r="AB5880" s="1636"/>
      <c r="AC5880" s="1636"/>
      <c r="AD5880" s="1636"/>
      <c r="AE5880" s="1636"/>
      <c r="AF5880" s="1636"/>
      <c r="AG5880" s="1636"/>
      <c r="AH5880" s="1636"/>
      <c r="AI5880" s="1636"/>
      <c r="AJ5880" s="1636"/>
      <c r="AK5880" s="1636"/>
      <c r="AL5880" s="1636"/>
      <c r="AM5880" s="1636"/>
      <c r="AN5880" s="1636"/>
      <c r="AO5880" s="1636"/>
      <c r="AP5880" s="1636"/>
      <c r="AQ5880" s="1636"/>
      <c r="AR5880" s="1636"/>
      <c r="AS5880" s="1636"/>
      <c r="AT5880" s="1636"/>
      <c r="AU5880" s="1636"/>
      <c r="AV5880" s="1636"/>
      <c r="AW5880" s="1636"/>
      <c r="AX5880" s="1636"/>
      <c r="AY5880" s="1636"/>
      <c r="AZ5880" s="1636"/>
      <c r="BA5880" s="1636"/>
      <c r="BB5880" s="1636"/>
    </row>
    <row r="5881" spans="1:54" s="1637" customFormat="1">
      <c r="A5881" s="1636"/>
      <c r="B5881" s="1636"/>
      <c r="C5881" s="1636"/>
      <c r="D5881" s="1636"/>
      <c r="E5881" s="1636"/>
      <c r="F5881" s="1636"/>
      <c r="G5881" s="1636"/>
      <c r="H5881" s="1636"/>
      <c r="I5881" s="1636"/>
      <c r="J5881" s="1636"/>
      <c r="K5881" s="1636"/>
      <c r="L5881" s="1636"/>
      <c r="M5881" s="1636"/>
      <c r="N5881" s="1636"/>
      <c r="O5881" s="1636"/>
      <c r="P5881" s="1636"/>
      <c r="Q5881" s="1636"/>
      <c r="R5881" s="1636"/>
      <c r="S5881" s="1636"/>
      <c r="T5881" s="1636"/>
      <c r="U5881" s="1636"/>
      <c r="V5881" s="1636"/>
      <c r="W5881" s="1636"/>
      <c r="X5881" s="1636"/>
      <c r="Y5881" s="1636"/>
      <c r="Z5881" s="1636"/>
      <c r="AA5881" s="1636"/>
      <c r="AB5881" s="1636"/>
      <c r="AC5881" s="1636"/>
      <c r="AD5881" s="1636"/>
      <c r="AE5881" s="1636"/>
      <c r="AF5881" s="1636"/>
      <c r="AG5881" s="1636"/>
      <c r="AH5881" s="1636"/>
      <c r="AI5881" s="1636"/>
      <c r="AJ5881" s="1636"/>
      <c r="AK5881" s="1636"/>
      <c r="AL5881" s="1636"/>
      <c r="AM5881" s="1636"/>
      <c r="AN5881" s="1636"/>
      <c r="AO5881" s="1636"/>
      <c r="AP5881" s="1636"/>
      <c r="AQ5881" s="1636"/>
      <c r="AR5881" s="1636"/>
      <c r="AS5881" s="1636"/>
      <c r="AT5881" s="1636"/>
      <c r="AU5881" s="1636"/>
      <c r="AV5881" s="1636"/>
      <c r="AW5881" s="1636"/>
      <c r="AX5881" s="1636"/>
      <c r="AY5881" s="1636"/>
      <c r="AZ5881" s="1636"/>
      <c r="BA5881" s="1636"/>
      <c r="BB5881" s="1636"/>
    </row>
    <row r="5882" spans="1:54" s="1637" customFormat="1">
      <c r="A5882" s="1636"/>
      <c r="B5882" s="1636"/>
      <c r="C5882" s="1636"/>
      <c r="D5882" s="1636"/>
      <c r="E5882" s="1636"/>
      <c r="F5882" s="1636"/>
      <c r="G5882" s="1636"/>
      <c r="H5882" s="1636"/>
      <c r="I5882" s="1636"/>
      <c r="J5882" s="1636"/>
      <c r="K5882" s="1636"/>
      <c r="L5882" s="1636"/>
      <c r="M5882" s="1636"/>
      <c r="N5882" s="1636"/>
      <c r="O5882" s="1636"/>
      <c r="P5882" s="1636"/>
      <c r="Q5882" s="1636"/>
      <c r="R5882" s="1636"/>
      <c r="S5882" s="1636"/>
      <c r="T5882" s="1636"/>
      <c r="U5882" s="1636"/>
      <c r="V5882" s="1636"/>
      <c r="W5882" s="1636"/>
      <c r="X5882" s="1636"/>
      <c r="Y5882" s="1636"/>
      <c r="Z5882" s="1636"/>
      <c r="AA5882" s="1636"/>
      <c r="AB5882" s="1636"/>
      <c r="AC5882" s="1636"/>
      <c r="AD5882" s="1636"/>
      <c r="AE5882" s="1636"/>
      <c r="AF5882" s="1636"/>
      <c r="AG5882" s="1636"/>
      <c r="AH5882" s="1636"/>
      <c r="AI5882" s="1636"/>
      <c r="AJ5882" s="1636"/>
      <c r="AK5882" s="1636"/>
      <c r="AL5882" s="1636"/>
      <c r="AM5882" s="1636"/>
      <c r="AN5882" s="1636"/>
      <c r="AO5882" s="1636"/>
      <c r="AP5882" s="1636"/>
      <c r="AQ5882" s="1636"/>
      <c r="AR5882" s="1636"/>
      <c r="AS5882" s="1636"/>
      <c r="AT5882" s="1636"/>
      <c r="AU5882" s="1636"/>
      <c r="AV5882" s="1636"/>
      <c r="AW5882" s="1636"/>
      <c r="AX5882" s="1636"/>
      <c r="AY5882" s="1636"/>
      <c r="AZ5882" s="1636"/>
      <c r="BA5882" s="1636"/>
      <c r="BB5882" s="1636"/>
    </row>
    <row r="5883" spans="1:54" s="1637" customFormat="1">
      <c r="A5883" s="1636"/>
      <c r="B5883" s="1636"/>
      <c r="C5883" s="1636"/>
      <c r="D5883" s="1636"/>
      <c r="E5883" s="1636"/>
      <c r="F5883" s="1636"/>
      <c r="G5883" s="1636"/>
      <c r="H5883" s="1636"/>
      <c r="I5883" s="1636"/>
      <c r="J5883" s="1636"/>
      <c r="K5883" s="1636"/>
      <c r="L5883" s="1636"/>
      <c r="M5883" s="1636"/>
      <c r="N5883" s="1636"/>
      <c r="O5883" s="1636"/>
      <c r="P5883" s="1636"/>
      <c r="Q5883" s="1636"/>
      <c r="R5883" s="1636"/>
      <c r="S5883" s="1636"/>
      <c r="T5883" s="1636"/>
      <c r="U5883" s="1636"/>
      <c r="V5883" s="1636"/>
      <c r="W5883" s="1636"/>
      <c r="X5883" s="1636"/>
      <c r="Y5883" s="1636"/>
      <c r="Z5883" s="1636"/>
      <c r="AA5883" s="1636"/>
      <c r="AB5883" s="1636"/>
      <c r="AC5883" s="1636"/>
      <c r="AD5883" s="1636"/>
      <c r="AE5883" s="1636"/>
      <c r="AF5883" s="1636"/>
      <c r="AG5883" s="1636"/>
      <c r="AH5883" s="1636"/>
      <c r="AI5883" s="1636"/>
      <c r="AJ5883" s="1636"/>
      <c r="AK5883" s="1636"/>
      <c r="AL5883" s="1636"/>
      <c r="AM5883" s="1636"/>
      <c r="AN5883" s="1636"/>
      <c r="AO5883" s="1636"/>
      <c r="AP5883" s="1636"/>
      <c r="AQ5883" s="1636"/>
      <c r="AR5883" s="1636"/>
      <c r="AS5883" s="1636"/>
      <c r="AT5883" s="1636"/>
      <c r="AU5883" s="1636"/>
      <c r="AV5883" s="1636"/>
      <c r="AW5883" s="1636"/>
      <c r="AX5883" s="1636"/>
      <c r="AY5883" s="1636"/>
      <c r="AZ5883" s="1636"/>
      <c r="BA5883" s="1636"/>
      <c r="BB5883" s="1636"/>
    </row>
    <row r="5884" spans="1:54" s="1637" customFormat="1">
      <c r="A5884" s="1636"/>
      <c r="B5884" s="1636"/>
      <c r="C5884" s="1636"/>
      <c r="D5884" s="1636"/>
      <c r="E5884" s="1636"/>
      <c r="F5884" s="1636"/>
      <c r="G5884" s="1636"/>
      <c r="H5884" s="1636"/>
      <c r="I5884" s="1636"/>
      <c r="J5884" s="1636"/>
      <c r="K5884" s="1636"/>
      <c r="L5884" s="1636"/>
      <c r="M5884" s="1636"/>
      <c r="N5884" s="1636"/>
      <c r="O5884" s="1636"/>
      <c r="P5884" s="1636"/>
      <c r="Q5884" s="1636"/>
      <c r="R5884" s="1636"/>
      <c r="S5884" s="1636"/>
      <c r="T5884" s="1636"/>
      <c r="U5884" s="1636"/>
      <c r="V5884" s="1636"/>
      <c r="W5884" s="1636"/>
      <c r="X5884" s="1636"/>
      <c r="Y5884" s="1636"/>
      <c r="Z5884" s="1636"/>
      <c r="AA5884" s="1636"/>
      <c r="AB5884" s="1636"/>
      <c r="AC5884" s="1636"/>
      <c r="AD5884" s="1636"/>
      <c r="AE5884" s="1636"/>
      <c r="AF5884" s="1636"/>
      <c r="AG5884" s="1636"/>
      <c r="AH5884" s="1636"/>
      <c r="AI5884" s="1636"/>
      <c r="AJ5884" s="1636"/>
      <c r="AK5884" s="1636"/>
      <c r="AL5884" s="1636"/>
      <c r="AM5884" s="1636"/>
      <c r="AN5884" s="1636"/>
      <c r="AO5884" s="1636"/>
      <c r="AP5884" s="1636"/>
      <c r="AQ5884" s="1636"/>
      <c r="AR5884" s="1636"/>
      <c r="AS5884" s="1636"/>
      <c r="AT5884" s="1636"/>
      <c r="AU5884" s="1636"/>
      <c r="AV5884" s="1636"/>
      <c r="AW5884" s="1636"/>
      <c r="AX5884" s="1636"/>
      <c r="AY5884" s="1636"/>
      <c r="AZ5884" s="1636"/>
      <c r="BA5884" s="1636"/>
      <c r="BB5884" s="1636"/>
    </row>
    <row r="5885" spans="1:54" s="1637" customFormat="1">
      <c r="A5885" s="1636"/>
      <c r="B5885" s="1636"/>
      <c r="C5885" s="1636"/>
      <c r="D5885" s="1636"/>
      <c r="E5885" s="1636"/>
      <c r="F5885" s="1636"/>
      <c r="G5885" s="1636"/>
      <c r="H5885" s="1636"/>
      <c r="I5885" s="1636"/>
      <c r="J5885" s="1636"/>
      <c r="K5885" s="1636"/>
      <c r="L5885" s="1636"/>
      <c r="M5885" s="1636"/>
      <c r="N5885" s="1636"/>
      <c r="O5885" s="1636"/>
      <c r="P5885" s="1636"/>
      <c r="Q5885" s="1636"/>
      <c r="R5885" s="1636"/>
      <c r="S5885" s="1636"/>
      <c r="T5885" s="1636"/>
      <c r="U5885" s="1636"/>
      <c r="V5885" s="1636"/>
      <c r="W5885" s="1636"/>
      <c r="X5885" s="1636"/>
      <c r="Y5885" s="1636"/>
      <c r="Z5885" s="1636"/>
      <c r="AA5885" s="1636"/>
      <c r="AB5885" s="1636"/>
      <c r="AC5885" s="1636"/>
      <c r="AD5885" s="1636"/>
      <c r="AE5885" s="1636"/>
      <c r="AF5885" s="1636"/>
      <c r="AG5885" s="1636"/>
      <c r="AH5885" s="1636"/>
      <c r="AI5885" s="1636"/>
      <c r="AJ5885" s="1636"/>
      <c r="AK5885" s="1636"/>
      <c r="AL5885" s="1636"/>
      <c r="AM5885" s="1636"/>
      <c r="AN5885" s="1636"/>
      <c r="AO5885" s="1636"/>
      <c r="AP5885" s="1636"/>
      <c r="AQ5885" s="1636"/>
      <c r="AR5885" s="1636"/>
      <c r="AS5885" s="1636"/>
      <c r="AT5885" s="1636"/>
      <c r="AU5885" s="1636"/>
      <c r="AV5885" s="1636"/>
      <c r="AW5885" s="1636"/>
      <c r="AX5885" s="1636"/>
      <c r="AY5885" s="1636"/>
      <c r="AZ5885" s="1636"/>
      <c r="BA5885" s="1636"/>
      <c r="BB5885" s="1636"/>
    </row>
    <row r="5886" spans="1:54" s="1637" customFormat="1">
      <c r="A5886" s="1636"/>
      <c r="B5886" s="1636"/>
      <c r="C5886" s="1636"/>
      <c r="D5886" s="1636"/>
      <c r="E5886" s="1636"/>
      <c r="F5886" s="1636"/>
      <c r="G5886" s="1636"/>
      <c r="H5886" s="1636"/>
      <c r="I5886" s="1636"/>
      <c r="J5886" s="1636"/>
      <c r="K5886" s="1636"/>
      <c r="L5886" s="1636"/>
      <c r="M5886" s="1636"/>
      <c r="N5886" s="1636"/>
      <c r="O5886" s="1636"/>
      <c r="P5886" s="1636"/>
      <c r="Q5886" s="1636"/>
      <c r="R5886" s="1636"/>
      <c r="S5886" s="1636"/>
      <c r="T5886" s="1636"/>
      <c r="U5886" s="1636"/>
      <c r="V5886" s="1636"/>
      <c r="W5886" s="1636"/>
      <c r="X5886" s="1636"/>
      <c r="Y5886" s="1636"/>
      <c r="Z5886" s="1636"/>
      <c r="AA5886" s="1636"/>
      <c r="AB5886" s="1636"/>
      <c r="AC5886" s="1636"/>
      <c r="AD5886" s="1636"/>
      <c r="AE5886" s="1636"/>
      <c r="AF5886" s="1636"/>
      <c r="AG5886" s="1636"/>
      <c r="AH5886" s="1636"/>
      <c r="AI5886" s="1636"/>
      <c r="AJ5886" s="1636"/>
      <c r="AK5886" s="1636"/>
      <c r="AL5886" s="1636"/>
      <c r="AM5886" s="1636"/>
      <c r="AN5886" s="1636"/>
      <c r="AO5886" s="1636"/>
      <c r="AP5886" s="1636"/>
      <c r="AQ5886" s="1636"/>
      <c r="AR5886" s="1636"/>
      <c r="AS5886" s="1636"/>
      <c r="AT5886" s="1636"/>
      <c r="AU5886" s="1636"/>
      <c r="AV5886" s="1636"/>
      <c r="AW5886" s="1636"/>
      <c r="AX5886" s="1636"/>
      <c r="AY5886" s="1636"/>
      <c r="AZ5886" s="1636"/>
      <c r="BA5886" s="1636"/>
      <c r="BB5886" s="1636"/>
    </row>
    <row r="5887" spans="1:54" s="1637" customFormat="1">
      <c r="A5887" s="1636"/>
      <c r="B5887" s="1636"/>
      <c r="C5887" s="1636"/>
      <c r="D5887" s="1636"/>
      <c r="E5887" s="1636"/>
      <c r="F5887" s="1636"/>
      <c r="G5887" s="1636"/>
      <c r="H5887" s="1636"/>
      <c r="I5887" s="1636"/>
      <c r="J5887" s="1636"/>
      <c r="K5887" s="1636"/>
      <c r="L5887" s="1636"/>
      <c r="M5887" s="1636"/>
      <c r="N5887" s="1636"/>
      <c r="O5887" s="1636"/>
      <c r="P5887" s="1636"/>
      <c r="Q5887" s="1636"/>
      <c r="R5887" s="1636"/>
      <c r="S5887" s="1636"/>
      <c r="T5887" s="1636"/>
      <c r="U5887" s="1636"/>
      <c r="V5887" s="1636"/>
      <c r="W5887" s="1636"/>
      <c r="X5887" s="1636"/>
      <c r="Y5887" s="1636"/>
      <c r="Z5887" s="1636"/>
      <c r="AA5887" s="1636"/>
      <c r="AB5887" s="1636"/>
      <c r="AC5887" s="1636"/>
      <c r="AD5887" s="1636"/>
      <c r="AE5887" s="1636"/>
      <c r="AF5887" s="1636"/>
      <c r="AG5887" s="1636"/>
      <c r="AH5887" s="1636"/>
      <c r="AI5887" s="1636"/>
      <c r="AJ5887" s="1636"/>
      <c r="AK5887" s="1636"/>
      <c r="AL5887" s="1636"/>
      <c r="AM5887" s="1636"/>
      <c r="AN5887" s="1636"/>
      <c r="AO5887" s="1636"/>
      <c r="AP5887" s="1636"/>
      <c r="AQ5887" s="1636"/>
      <c r="AR5887" s="1636"/>
      <c r="AS5887" s="1636"/>
      <c r="AT5887" s="1636"/>
      <c r="AU5887" s="1636"/>
      <c r="AV5887" s="1636"/>
      <c r="AW5887" s="1636"/>
      <c r="AX5887" s="1636"/>
      <c r="AY5887" s="1636"/>
      <c r="AZ5887" s="1636"/>
      <c r="BA5887" s="1636"/>
      <c r="BB5887" s="1636"/>
    </row>
    <row r="5888" spans="1:54" s="1637" customFormat="1">
      <c r="A5888" s="1636"/>
      <c r="B5888" s="1636"/>
      <c r="C5888" s="1636"/>
      <c r="D5888" s="1636"/>
      <c r="E5888" s="1636"/>
      <c r="F5888" s="1636"/>
      <c r="G5888" s="1636"/>
      <c r="H5888" s="1636"/>
      <c r="I5888" s="1636"/>
      <c r="J5888" s="1636"/>
      <c r="K5888" s="1636"/>
      <c r="L5888" s="1636"/>
      <c r="M5888" s="1636"/>
      <c r="N5888" s="1636"/>
      <c r="O5888" s="1636"/>
      <c r="P5888" s="1636"/>
      <c r="Q5888" s="1636"/>
      <c r="R5888" s="1636"/>
      <c r="S5888" s="1636"/>
      <c r="T5888" s="1636"/>
      <c r="U5888" s="1636"/>
      <c r="V5888" s="1636"/>
      <c r="W5888" s="1636"/>
      <c r="X5888" s="1636"/>
      <c r="Y5888" s="1636"/>
      <c r="Z5888" s="1636"/>
      <c r="AA5888" s="1636"/>
      <c r="AB5888" s="1636"/>
      <c r="AC5888" s="1636"/>
      <c r="AD5888" s="1636"/>
      <c r="AE5888" s="1636"/>
      <c r="AF5888" s="1636"/>
      <c r="AG5888" s="1636"/>
      <c r="AH5888" s="1636"/>
      <c r="AI5888" s="1636"/>
      <c r="AJ5888" s="1636"/>
      <c r="AK5888" s="1636"/>
      <c r="AL5888" s="1636"/>
      <c r="AM5888" s="1636"/>
      <c r="AN5888" s="1636"/>
      <c r="AO5888" s="1636"/>
      <c r="AP5888" s="1636"/>
      <c r="AQ5888" s="1636"/>
      <c r="AR5888" s="1636"/>
      <c r="AS5888" s="1636"/>
      <c r="AT5888" s="1636"/>
      <c r="AU5888" s="1636"/>
      <c r="AV5888" s="1636"/>
      <c r="AW5888" s="1636"/>
      <c r="AX5888" s="1636"/>
      <c r="AY5888" s="1636"/>
      <c r="AZ5888" s="1636"/>
      <c r="BA5888" s="1636"/>
      <c r="BB5888" s="1636"/>
    </row>
    <row r="5889" spans="1:54" s="1637" customFormat="1">
      <c r="A5889" s="1636"/>
      <c r="B5889" s="1636"/>
      <c r="C5889" s="1636"/>
      <c r="D5889" s="1636"/>
      <c r="E5889" s="1636"/>
      <c r="F5889" s="1636"/>
      <c r="G5889" s="1636"/>
      <c r="H5889" s="1636"/>
      <c r="I5889" s="1636"/>
      <c r="J5889" s="1636"/>
      <c r="K5889" s="1636"/>
      <c r="L5889" s="1636"/>
      <c r="M5889" s="1636"/>
      <c r="N5889" s="1636"/>
      <c r="O5889" s="1636"/>
      <c r="P5889" s="1636"/>
      <c r="Q5889" s="1636"/>
      <c r="R5889" s="1636"/>
      <c r="S5889" s="1636"/>
      <c r="T5889" s="1636"/>
      <c r="U5889" s="1636"/>
      <c r="V5889" s="1636"/>
      <c r="W5889" s="1636"/>
      <c r="X5889" s="1636"/>
      <c r="Y5889" s="1636"/>
      <c r="Z5889" s="1636"/>
      <c r="AA5889" s="1636"/>
      <c r="AB5889" s="1636"/>
      <c r="AC5889" s="1636"/>
      <c r="AD5889" s="1636"/>
      <c r="AE5889" s="1636"/>
      <c r="AF5889" s="1636"/>
      <c r="AG5889" s="1636"/>
      <c r="AH5889" s="1636"/>
      <c r="AI5889" s="1636"/>
      <c r="AJ5889" s="1636"/>
      <c r="AK5889" s="1636"/>
      <c r="AL5889" s="1636"/>
      <c r="AM5889" s="1636"/>
      <c r="AN5889" s="1636"/>
      <c r="AO5889" s="1636"/>
      <c r="AP5889" s="1636"/>
      <c r="AQ5889" s="1636"/>
      <c r="AR5889" s="1636"/>
      <c r="AS5889" s="1636"/>
      <c r="AT5889" s="1636"/>
      <c r="AU5889" s="1636"/>
      <c r="AV5889" s="1636"/>
      <c r="AW5889" s="1636"/>
      <c r="AX5889" s="1636"/>
      <c r="AY5889" s="1636"/>
      <c r="AZ5889" s="1636"/>
      <c r="BA5889" s="1636"/>
      <c r="BB5889" s="1636"/>
    </row>
    <row r="5890" spans="1:54" s="1637" customFormat="1">
      <c r="A5890" s="1636"/>
      <c r="B5890" s="1636"/>
      <c r="C5890" s="1636"/>
      <c r="D5890" s="1636"/>
      <c r="E5890" s="1636"/>
      <c r="F5890" s="1636"/>
      <c r="G5890" s="1636"/>
      <c r="H5890" s="1636"/>
      <c r="I5890" s="1636"/>
      <c r="J5890" s="1636"/>
      <c r="K5890" s="1636"/>
      <c r="L5890" s="1636"/>
      <c r="M5890" s="1636"/>
      <c r="N5890" s="1636"/>
      <c r="O5890" s="1636"/>
      <c r="P5890" s="1636"/>
      <c r="Q5890" s="1636"/>
      <c r="R5890" s="1636"/>
      <c r="S5890" s="1636"/>
      <c r="T5890" s="1636"/>
      <c r="U5890" s="1636"/>
      <c r="V5890" s="1636"/>
      <c r="W5890" s="1636"/>
      <c r="X5890" s="1636"/>
      <c r="Y5890" s="1636"/>
      <c r="Z5890" s="1636"/>
      <c r="AA5890" s="1636"/>
      <c r="AB5890" s="1636"/>
      <c r="AC5890" s="1636"/>
      <c r="AD5890" s="1636"/>
      <c r="AE5890" s="1636"/>
      <c r="AF5890" s="1636"/>
      <c r="AG5890" s="1636"/>
      <c r="AH5890" s="1636"/>
      <c r="AI5890" s="1636"/>
      <c r="AJ5890" s="1636"/>
      <c r="AK5890" s="1636"/>
      <c r="AL5890" s="1636"/>
      <c r="AM5890" s="1636"/>
      <c r="AN5890" s="1636"/>
      <c r="AO5890" s="1636"/>
      <c r="AP5890" s="1636"/>
      <c r="AQ5890" s="1636"/>
      <c r="AR5890" s="1636"/>
      <c r="AS5890" s="1636"/>
      <c r="AT5890" s="1636"/>
      <c r="AU5890" s="1636"/>
      <c r="AV5890" s="1636"/>
      <c r="AW5890" s="1636"/>
      <c r="AX5890" s="1636"/>
      <c r="AY5890" s="1636"/>
      <c r="AZ5890" s="1636"/>
      <c r="BA5890" s="1636"/>
      <c r="BB5890" s="1636"/>
    </row>
    <row r="5891" spans="1:54" s="1637" customFormat="1">
      <c r="A5891" s="1636"/>
      <c r="B5891" s="1636"/>
      <c r="C5891" s="1636"/>
      <c r="D5891" s="1636"/>
      <c r="E5891" s="1636"/>
      <c r="F5891" s="1636"/>
      <c r="G5891" s="1636"/>
      <c r="H5891" s="1636"/>
      <c r="I5891" s="1636"/>
      <c r="J5891" s="1636"/>
      <c r="K5891" s="1636"/>
      <c r="L5891" s="1636"/>
      <c r="M5891" s="1636"/>
      <c r="N5891" s="1636"/>
      <c r="O5891" s="1636"/>
      <c r="P5891" s="1636"/>
      <c r="Q5891" s="1636"/>
      <c r="R5891" s="1636"/>
      <c r="S5891" s="1636"/>
      <c r="T5891" s="1636"/>
      <c r="U5891" s="1636"/>
      <c r="V5891" s="1636"/>
      <c r="W5891" s="1636"/>
      <c r="X5891" s="1636"/>
      <c r="Y5891" s="1636"/>
      <c r="Z5891" s="1636"/>
      <c r="AA5891" s="1636"/>
      <c r="AB5891" s="1636"/>
      <c r="AC5891" s="1636"/>
      <c r="AD5891" s="1636"/>
      <c r="AE5891" s="1636"/>
      <c r="AF5891" s="1636"/>
      <c r="AG5891" s="1636"/>
      <c r="AH5891" s="1636"/>
      <c r="AI5891" s="1636"/>
      <c r="AJ5891" s="1636"/>
      <c r="AK5891" s="1636"/>
      <c r="AL5891" s="1636"/>
      <c r="AM5891" s="1636"/>
      <c r="AN5891" s="1636"/>
      <c r="AO5891" s="1636"/>
      <c r="AP5891" s="1636"/>
      <c r="AQ5891" s="1636"/>
      <c r="AR5891" s="1636"/>
      <c r="AS5891" s="1636"/>
      <c r="AT5891" s="1636"/>
      <c r="AU5891" s="1636"/>
      <c r="AV5891" s="1636"/>
      <c r="AW5891" s="1636"/>
      <c r="AX5891" s="1636"/>
      <c r="AY5891" s="1636"/>
      <c r="AZ5891" s="1636"/>
      <c r="BA5891" s="1636"/>
      <c r="BB5891" s="1636"/>
    </row>
    <row r="5892" spans="1:54" s="1637" customFormat="1">
      <c r="A5892" s="1636"/>
      <c r="B5892" s="1636"/>
      <c r="C5892" s="1636"/>
      <c r="D5892" s="1636"/>
      <c r="E5892" s="1636"/>
      <c r="F5892" s="1636"/>
      <c r="G5892" s="1636"/>
      <c r="H5892" s="1636"/>
      <c r="I5892" s="1636"/>
      <c r="J5892" s="1636"/>
      <c r="K5892" s="1636"/>
      <c r="L5892" s="1636"/>
      <c r="M5892" s="1636"/>
      <c r="N5892" s="1636"/>
      <c r="O5892" s="1636"/>
      <c r="P5892" s="1636"/>
      <c r="Q5892" s="1636"/>
      <c r="R5892" s="1636"/>
      <c r="S5892" s="1636"/>
      <c r="T5892" s="1636"/>
      <c r="U5892" s="1636"/>
      <c r="V5892" s="1636"/>
      <c r="W5892" s="1636"/>
      <c r="X5892" s="1636"/>
      <c r="Y5892" s="1636"/>
      <c r="Z5892" s="1636"/>
      <c r="AA5892" s="1636"/>
      <c r="AB5892" s="1636"/>
      <c r="AC5892" s="1636"/>
      <c r="AD5892" s="1636"/>
      <c r="AE5892" s="1636"/>
      <c r="AF5892" s="1636"/>
      <c r="AG5892" s="1636"/>
      <c r="AH5892" s="1636"/>
      <c r="AI5892" s="1636"/>
      <c r="AJ5892" s="1636"/>
      <c r="AK5892" s="1636"/>
      <c r="AL5892" s="1636"/>
      <c r="AM5892" s="1636"/>
      <c r="AN5892" s="1636"/>
      <c r="AO5892" s="1636"/>
      <c r="AP5892" s="1636"/>
      <c r="AQ5892" s="1636"/>
      <c r="AR5892" s="1636"/>
      <c r="AS5892" s="1636"/>
      <c r="AT5892" s="1636"/>
      <c r="AU5892" s="1636"/>
      <c r="AV5892" s="1636"/>
      <c r="AW5892" s="1636"/>
      <c r="AX5892" s="1636"/>
      <c r="AY5892" s="1636"/>
      <c r="AZ5892" s="1636"/>
      <c r="BA5892" s="1636"/>
      <c r="BB5892" s="1636"/>
    </row>
    <row r="5893" spans="1:54" s="1637" customFormat="1">
      <c r="A5893" s="1636"/>
      <c r="B5893" s="1636"/>
      <c r="C5893" s="1636"/>
      <c r="D5893" s="1636"/>
      <c r="E5893" s="1636"/>
      <c r="F5893" s="1636"/>
      <c r="G5893" s="1636"/>
      <c r="H5893" s="1636"/>
      <c r="I5893" s="1636"/>
      <c r="J5893" s="1636"/>
      <c r="K5893" s="1636"/>
      <c r="L5893" s="1636"/>
      <c r="M5893" s="1636"/>
      <c r="N5893" s="1636"/>
      <c r="O5893" s="1636"/>
      <c r="P5893" s="1636"/>
      <c r="Q5893" s="1636"/>
      <c r="R5893" s="1636"/>
      <c r="S5893" s="1636"/>
      <c r="T5893" s="1636"/>
      <c r="U5893" s="1636"/>
      <c r="V5893" s="1636"/>
      <c r="W5893" s="1636"/>
      <c r="X5893" s="1636"/>
      <c r="Y5893" s="1636"/>
      <c r="Z5893" s="1636"/>
      <c r="AA5893" s="1636"/>
      <c r="AB5893" s="1636"/>
      <c r="AC5893" s="1636"/>
      <c r="AD5893" s="1636"/>
      <c r="AE5893" s="1636"/>
      <c r="AF5893" s="1636"/>
      <c r="AG5893" s="1636"/>
      <c r="AH5893" s="1636"/>
      <c r="AI5893" s="1636"/>
      <c r="AJ5893" s="1636"/>
      <c r="AK5893" s="1636"/>
      <c r="AL5893" s="1636"/>
      <c r="AM5893" s="1636"/>
      <c r="AN5893" s="1636"/>
      <c r="AO5893" s="1636"/>
      <c r="AP5893" s="1636"/>
      <c r="AQ5893" s="1636"/>
      <c r="AR5893" s="1636"/>
      <c r="AS5893" s="1636"/>
      <c r="AT5893" s="1636"/>
      <c r="AU5893" s="1636"/>
      <c r="AV5893" s="1636"/>
      <c r="AW5893" s="1636"/>
      <c r="AX5893" s="1636"/>
      <c r="AY5893" s="1636"/>
      <c r="AZ5893" s="1636"/>
      <c r="BA5893" s="1636"/>
      <c r="BB5893" s="1636"/>
    </row>
    <row r="5894" spans="1:54" s="1637" customFormat="1">
      <c r="A5894" s="1636"/>
      <c r="B5894" s="1636"/>
      <c r="C5894" s="1636"/>
      <c r="D5894" s="1636"/>
      <c r="E5894" s="1636"/>
      <c r="F5894" s="1636"/>
      <c r="G5894" s="1636"/>
      <c r="H5894" s="1636"/>
      <c r="I5894" s="1636"/>
      <c r="J5894" s="1636"/>
      <c r="K5894" s="1636"/>
      <c r="L5894" s="1636"/>
      <c r="M5894" s="1636"/>
      <c r="N5894" s="1636"/>
      <c r="O5894" s="1636"/>
      <c r="P5894" s="1636"/>
      <c r="Q5894" s="1636"/>
      <c r="R5894" s="1636"/>
      <c r="S5894" s="1636"/>
      <c r="T5894" s="1636"/>
      <c r="U5894" s="1636"/>
      <c r="V5894" s="1636"/>
      <c r="W5894" s="1636"/>
      <c r="X5894" s="1636"/>
      <c r="Y5894" s="1636"/>
      <c r="Z5894" s="1636"/>
      <c r="AA5894" s="1636"/>
      <c r="AB5894" s="1636"/>
      <c r="AC5894" s="1636"/>
      <c r="AD5894" s="1636"/>
      <c r="AE5894" s="1636"/>
      <c r="AF5894" s="1636"/>
      <c r="AG5894" s="1636"/>
      <c r="AH5894" s="1636"/>
      <c r="AI5894" s="1636"/>
      <c r="AJ5894" s="1636"/>
      <c r="AK5894" s="1636"/>
      <c r="AL5894" s="1636"/>
      <c r="AM5894" s="1636"/>
      <c r="AN5894" s="1636"/>
      <c r="AO5894" s="1636"/>
      <c r="AP5894" s="1636"/>
      <c r="AQ5894" s="1636"/>
      <c r="AR5894" s="1636"/>
      <c r="AS5894" s="1636"/>
      <c r="AT5894" s="1636"/>
      <c r="AU5894" s="1636"/>
      <c r="AV5894" s="1636"/>
      <c r="AW5894" s="1636"/>
      <c r="AX5894" s="1636"/>
      <c r="AY5894" s="1636"/>
      <c r="AZ5894" s="1636"/>
      <c r="BA5894" s="1636"/>
      <c r="BB5894" s="1636"/>
    </row>
    <row r="5895" spans="1:54" s="1637" customFormat="1">
      <c r="A5895" s="1636"/>
      <c r="B5895" s="1636"/>
      <c r="C5895" s="1636"/>
      <c r="D5895" s="1636"/>
      <c r="E5895" s="1636"/>
      <c r="F5895" s="1636"/>
      <c r="G5895" s="1636"/>
      <c r="H5895" s="1636"/>
      <c r="I5895" s="1636"/>
      <c r="J5895" s="1636"/>
      <c r="K5895" s="1636"/>
      <c r="L5895" s="1636"/>
      <c r="M5895" s="1636"/>
      <c r="N5895" s="1636"/>
      <c r="O5895" s="1636"/>
      <c r="P5895" s="1636"/>
      <c r="Q5895" s="1636"/>
      <c r="R5895" s="1636"/>
      <c r="S5895" s="1636"/>
      <c r="T5895" s="1636"/>
      <c r="U5895" s="1636"/>
      <c r="V5895" s="1636"/>
      <c r="W5895" s="1636"/>
      <c r="X5895" s="1636"/>
      <c r="Y5895" s="1636"/>
      <c r="Z5895" s="1636"/>
      <c r="AA5895" s="1636"/>
      <c r="AB5895" s="1636"/>
      <c r="AC5895" s="1636"/>
      <c r="AD5895" s="1636"/>
      <c r="AE5895" s="1636"/>
      <c r="AF5895" s="1636"/>
      <c r="AG5895" s="1636"/>
      <c r="AH5895" s="1636"/>
      <c r="AI5895" s="1636"/>
      <c r="AJ5895" s="1636"/>
      <c r="AK5895" s="1636"/>
      <c r="AL5895" s="1636"/>
      <c r="AM5895" s="1636"/>
      <c r="AN5895" s="1636"/>
      <c r="AO5895" s="1636"/>
      <c r="AP5895" s="1636"/>
      <c r="AQ5895" s="1636"/>
      <c r="AR5895" s="1636"/>
      <c r="AS5895" s="1636"/>
      <c r="AT5895" s="1636"/>
      <c r="AU5895" s="1636"/>
      <c r="AV5895" s="1636"/>
      <c r="AW5895" s="1636"/>
      <c r="AX5895" s="1636"/>
      <c r="AY5895" s="1636"/>
      <c r="AZ5895" s="1636"/>
      <c r="BA5895" s="1636"/>
      <c r="BB5895" s="1636"/>
    </row>
    <row r="5896" spans="1:54" s="1637" customFormat="1">
      <c r="A5896" s="1636"/>
      <c r="B5896" s="1636"/>
      <c r="C5896" s="1636"/>
      <c r="D5896" s="1636"/>
      <c r="E5896" s="1636"/>
      <c r="F5896" s="1636"/>
      <c r="G5896" s="1636"/>
      <c r="H5896" s="1636"/>
      <c r="I5896" s="1636"/>
      <c r="J5896" s="1636"/>
      <c r="K5896" s="1636"/>
      <c r="L5896" s="1636"/>
      <c r="M5896" s="1636"/>
      <c r="N5896" s="1636"/>
      <c r="O5896" s="1636"/>
      <c r="P5896" s="1636"/>
      <c r="Q5896" s="1636"/>
      <c r="R5896" s="1636"/>
      <c r="S5896" s="1636"/>
      <c r="T5896" s="1636"/>
      <c r="U5896" s="1636"/>
      <c r="V5896" s="1636"/>
      <c r="W5896" s="1636"/>
      <c r="X5896" s="1636"/>
      <c r="Y5896" s="1636"/>
      <c r="Z5896" s="1636"/>
      <c r="AA5896" s="1636"/>
      <c r="AB5896" s="1636"/>
      <c r="AC5896" s="1636"/>
      <c r="AD5896" s="1636"/>
      <c r="AE5896" s="1636"/>
      <c r="AF5896" s="1636"/>
      <c r="AG5896" s="1636"/>
      <c r="AH5896" s="1636"/>
      <c r="AI5896" s="1636"/>
      <c r="AJ5896" s="1636"/>
      <c r="AK5896" s="1636"/>
      <c r="AL5896" s="1636"/>
      <c r="AM5896" s="1636"/>
      <c r="AN5896" s="1636"/>
      <c r="AO5896" s="1636"/>
      <c r="AP5896" s="1636"/>
      <c r="AQ5896" s="1636"/>
      <c r="AR5896" s="1636"/>
      <c r="AS5896" s="1636"/>
      <c r="AT5896" s="1636"/>
      <c r="AU5896" s="1636"/>
      <c r="AV5896" s="1636"/>
      <c r="AW5896" s="1636"/>
      <c r="AX5896" s="1636"/>
      <c r="AY5896" s="1636"/>
      <c r="AZ5896" s="1636"/>
      <c r="BA5896" s="1636"/>
      <c r="BB5896" s="1636"/>
    </row>
    <row r="5897" spans="1:54" s="1637" customFormat="1">
      <c r="A5897" s="1636"/>
      <c r="B5897" s="1636"/>
      <c r="C5897" s="1636"/>
      <c r="D5897" s="1636"/>
      <c r="E5897" s="1636"/>
      <c r="F5897" s="1636"/>
      <c r="G5897" s="1636"/>
      <c r="H5897" s="1636"/>
      <c r="I5897" s="1636"/>
      <c r="J5897" s="1636"/>
      <c r="K5897" s="1636"/>
      <c r="L5897" s="1636"/>
      <c r="M5897" s="1636"/>
      <c r="N5897" s="1636"/>
      <c r="O5897" s="1636"/>
      <c r="P5897" s="1636"/>
      <c r="Q5897" s="1636"/>
      <c r="R5897" s="1636"/>
      <c r="S5897" s="1636"/>
      <c r="T5897" s="1636"/>
      <c r="U5897" s="1636"/>
      <c r="V5897" s="1636"/>
      <c r="W5897" s="1636"/>
      <c r="X5897" s="1636"/>
      <c r="Y5897" s="1636"/>
      <c r="Z5897" s="1636"/>
      <c r="AA5897" s="1636"/>
      <c r="AB5897" s="1636"/>
      <c r="AC5897" s="1636"/>
      <c r="AD5897" s="1636"/>
      <c r="AE5897" s="1636"/>
      <c r="AF5897" s="1636"/>
      <c r="AG5897" s="1636"/>
      <c r="AH5897" s="1636"/>
      <c r="AI5897" s="1636"/>
      <c r="AJ5897" s="1636"/>
      <c r="AK5897" s="1636"/>
      <c r="AL5897" s="1636"/>
      <c r="AM5897" s="1636"/>
      <c r="AN5897" s="1636"/>
      <c r="AO5897" s="1636"/>
      <c r="AP5897" s="1636"/>
      <c r="AQ5897" s="1636"/>
      <c r="AR5897" s="1636"/>
      <c r="AS5897" s="1636"/>
      <c r="AT5897" s="1636"/>
      <c r="AU5897" s="1636"/>
      <c r="AV5897" s="1636"/>
      <c r="AW5897" s="1636"/>
      <c r="AX5897" s="1636"/>
      <c r="AY5897" s="1636"/>
      <c r="AZ5897" s="1636"/>
      <c r="BA5897" s="1636"/>
      <c r="BB5897" s="1636"/>
    </row>
    <row r="5898" spans="1:54" s="1637" customFormat="1">
      <c r="A5898" s="1636"/>
      <c r="B5898" s="1636"/>
      <c r="C5898" s="1636"/>
      <c r="D5898" s="1636"/>
      <c r="E5898" s="1636"/>
      <c r="F5898" s="1636"/>
      <c r="G5898" s="1636"/>
      <c r="H5898" s="1636"/>
      <c r="I5898" s="1636"/>
      <c r="J5898" s="1636"/>
      <c r="K5898" s="1636"/>
      <c r="L5898" s="1636"/>
      <c r="M5898" s="1636"/>
      <c r="N5898" s="1636"/>
      <c r="O5898" s="1636"/>
      <c r="P5898" s="1636"/>
      <c r="Q5898" s="1636"/>
      <c r="R5898" s="1636"/>
      <c r="S5898" s="1636"/>
      <c r="T5898" s="1636"/>
      <c r="U5898" s="1636"/>
      <c r="V5898" s="1636"/>
      <c r="W5898" s="1636"/>
      <c r="X5898" s="1636"/>
      <c r="Y5898" s="1636"/>
      <c r="Z5898" s="1636"/>
      <c r="AA5898" s="1636"/>
      <c r="AB5898" s="1636"/>
      <c r="AC5898" s="1636"/>
      <c r="AD5898" s="1636"/>
      <c r="AE5898" s="1636"/>
      <c r="AF5898" s="1636"/>
      <c r="AG5898" s="1636"/>
      <c r="AH5898" s="1636"/>
      <c r="AI5898" s="1636"/>
      <c r="AJ5898" s="1636"/>
      <c r="AK5898" s="1636"/>
      <c r="AL5898" s="1636"/>
      <c r="AM5898" s="1636"/>
      <c r="AN5898" s="1636"/>
      <c r="AO5898" s="1636"/>
      <c r="AP5898" s="1636"/>
      <c r="AQ5898" s="1636"/>
      <c r="AR5898" s="1636"/>
      <c r="AS5898" s="1636"/>
      <c r="AT5898" s="1636"/>
      <c r="AU5898" s="1636"/>
      <c r="AV5898" s="1636"/>
      <c r="AW5898" s="1636"/>
      <c r="AX5898" s="1636"/>
      <c r="AY5898" s="1636"/>
      <c r="AZ5898" s="1636"/>
      <c r="BA5898" s="1636"/>
      <c r="BB5898" s="1636"/>
    </row>
    <row r="5899" spans="1:54" s="1637" customFormat="1">
      <c r="A5899" s="1636"/>
      <c r="B5899" s="1636"/>
      <c r="C5899" s="1636"/>
      <c r="D5899" s="1636"/>
      <c r="E5899" s="1636"/>
      <c r="F5899" s="1636"/>
      <c r="G5899" s="1636"/>
      <c r="H5899" s="1636"/>
      <c r="I5899" s="1636"/>
      <c r="J5899" s="1636"/>
      <c r="K5899" s="1636"/>
      <c r="L5899" s="1636"/>
      <c r="M5899" s="1636"/>
      <c r="N5899" s="1636"/>
      <c r="O5899" s="1636"/>
      <c r="P5899" s="1636"/>
      <c r="Q5899" s="1636"/>
      <c r="R5899" s="1636"/>
      <c r="S5899" s="1636"/>
      <c r="T5899" s="1636"/>
      <c r="U5899" s="1636"/>
      <c r="V5899" s="1636"/>
      <c r="W5899" s="1636"/>
      <c r="X5899" s="1636"/>
      <c r="Y5899" s="1636"/>
      <c r="Z5899" s="1636"/>
      <c r="AA5899" s="1636"/>
      <c r="AB5899" s="1636"/>
      <c r="AC5899" s="1636"/>
      <c r="AD5899" s="1636"/>
      <c r="AE5899" s="1636"/>
      <c r="AF5899" s="1636"/>
      <c r="AG5899" s="1636"/>
      <c r="AH5899" s="1636"/>
      <c r="AI5899" s="1636"/>
      <c r="AJ5899" s="1636"/>
      <c r="AK5899" s="1636"/>
      <c r="AL5899" s="1636"/>
      <c r="AM5899" s="1636"/>
      <c r="AN5899" s="1636"/>
      <c r="AO5899" s="1636"/>
      <c r="AP5899" s="1636"/>
      <c r="AQ5899" s="1636"/>
      <c r="AR5899" s="1636"/>
      <c r="AS5899" s="1636"/>
      <c r="AT5899" s="1636"/>
      <c r="AU5899" s="1636"/>
      <c r="AV5899" s="1636"/>
      <c r="AW5899" s="1636"/>
      <c r="AX5899" s="1636"/>
      <c r="AY5899" s="1636"/>
      <c r="AZ5899" s="1636"/>
      <c r="BA5899" s="1636"/>
      <c r="BB5899" s="1636"/>
    </row>
    <row r="5900" spans="1:54" s="1637" customFormat="1">
      <c r="A5900" s="1636"/>
      <c r="B5900" s="1636"/>
      <c r="C5900" s="1636"/>
      <c r="D5900" s="1636"/>
      <c r="E5900" s="1636"/>
      <c r="F5900" s="1636"/>
      <c r="G5900" s="1636"/>
      <c r="H5900" s="1636"/>
      <c r="I5900" s="1636"/>
      <c r="J5900" s="1636"/>
      <c r="K5900" s="1636"/>
      <c r="L5900" s="1636"/>
      <c r="M5900" s="1636"/>
      <c r="N5900" s="1636"/>
      <c r="O5900" s="1636"/>
      <c r="P5900" s="1636"/>
      <c r="Q5900" s="1636"/>
      <c r="R5900" s="1636"/>
      <c r="S5900" s="1636"/>
      <c r="T5900" s="1636"/>
      <c r="U5900" s="1636"/>
      <c r="V5900" s="1636"/>
      <c r="W5900" s="1636"/>
      <c r="X5900" s="1636"/>
      <c r="Y5900" s="1636"/>
      <c r="Z5900" s="1636"/>
      <c r="AA5900" s="1636"/>
      <c r="AB5900" s="1636"/>
      <c r="AC5900" s="1636"/>
      <c r="AD5900" s="1636"/>
      <c r="AE5900" s="1636"/>
      <c r="AF5900" s="1636"/>
      <c r="AG5900" s="1636"/>
      <c r="AH5900" s="1636"/>
      <c r="AI5900" s="1636"/>
      <c r="AJ5900" s="1636"/>
      <c r="AK5900" s="1636"/>
      <c r="AL5900" s="1636"/>
      <c r="AM5900" s="1636"/>
      <c r="AN5900" s="1636"/>
      <c r="AO5900" s="1636"/>
      <c r="AP5900" s="1636"/>
      <c r="AQ5900" s="1636"/>
      <c r="AR5900" s="1636"/>
      <c r="AS5900" s="1636"/>
      <c r="AT5900" s="1636"/>
      <c r="AU5900" s="1636"/>
      <c r="AV5900" s="1636"/>
      <c r="AW5900" s="1636"/>
      <c r="AX5900" s="1636"/>
      <c r="AY5900" s="1636"/>
      <c r="AZ5900" s="1636"/>
      <c r="BA5900" s="1636"/>
      <c r="BB5900" s="1636"/>
    </row>
    <row r="5901" spans="1:54" s="1637" customFormat="1">
      <c r="A5901" s="1636"/>
      <c r="B5901" s="1636"/>
      <c r="C5901" s="1636"/>
      <c r="D5901" s="1636"/>
      <c r="E5901" s="1636"/>
      <c r="F5901" s="1636"/>
      <c r="G5901" s="1636"/>
      <c r="H5901" s="1636"/>
      <c r="I5901" s="1636"/>
      <c r="J5901" s="1636"/>
      <c r="K5901" s="1636"/>
      <c r="L5901" s="1636"/>
      <c r="M5901" s="1636"/>
      <c r="N5901" s="1636"/>
      <c r="O5901" s="1636"/>
      <c r="P5901" s="1636"/>
      <c r="Q5901" s="1636"/>
      <c r="R5901" s="1636"/>
      <c r="S5901" s="1636"/>
      <c r="T5901" s="1636"/>
      <c r="U5901" s="1636"/>
      <c r="V5901" s="1636"/>
      <c r="W5901" s="1636"/>
      <c r="X5901" s="1636"/>
      <c r="Y5901" s="1636"/>
      <c r="Z5901" s="1636"/>
      <c r="AA5901" s="1636"/>
      <c r="AB5901" s="1636"/>
      <c r="AC5901" s="1636"/>
      <c r="AD5901" s="1636"/>
      <c r="AE5901" s="1636"/>
      <c r="AF5901" s="1636"/>
      <c r="AG5901" s="1636"/>
      <c r="AH5901" s="1636"/>
      <c r="AI5901" s="1636"/>
      <c r="AJ5901" s="1636"/>
      <c r="AK5901" s="1636"/>
      <c r="AL5901" s="1636"/>
      <c r="AM5901" s="1636"/>
      <c r="AN5901" s="1636"/>
      <c r="AO5901" s="1636"/>
      <c r="AP5901" s="1636"/>
      <c r="AQ5901" s="1636"/>
      <c r="AR5901" s="1636"/>
      <c r="AS5901" s="1636"/>
      <c r="AT5901" s="1636"/>
      <c r="AU5901" s="1636"/>
      <c r="AV5901" s="1636"/>
      <c r="AW5901" s="1636"/>
      <c r="AX5901" s="1636"/>
      <c r="AY5901" s="1636"/>
      <c r="AZ5901" s="1636"/>
      <c r="BA5901" s="1636"/>
      <c r="BB5901" s="1636"/>
    </row>
    <row r="5902" spans="1:54" s="1637" customFormat="1">
      <c r="A5902" s="1636"/>
      <c r="B5902" s="1636"/>
      <c r="C5902" s="1636"/>
      <c r="D5902" s="1636"/>
      <c r="E5902" s="1636"/>
      <c r="F5902" s="1636"/>
      <c r="G5902" s="1636"/>
      <c r="H5902" s="1636"/>
      <c r="I5902" s="1636"/>
      <c r="J5902" s="1636"/>
      <c r="K5902" s="1636"/>
      <c r="L5902" s="1636"/>
      <c r="M5902" s="1636"/>
      <c r="N5902" s="1636"/>
      <c r="O5902" s="1636"/>
      <c r="P5902" s="1636"/>
      <c r="Q5902" s="1636"/>
      <c r="R5902" s="1636"/>
      <c r="S5902" s="1636"/>
      <c r="T5902" s="1636"/>
      <c r="U5902" s="1636"/>
      <c r="V5902" s="1636"/>
      <c r="W5902" s="1636"/>
      <c r="X5902" s="1636"/>
      <c r="Y5902" s="1636"/>
      <c r="Z5902" s="1636"/>
      <c r="AA5902" s="1636"/>
      <c r="AB5902" s="1636"/>
      <c r="AC5902" s="1636"/>
      <c r="AD5902" s="1636"/>
      <c r="AE5902" s="1636"/>
      <c r="AF5902" s="1636"/>
      <c r="AG5902" s="1636"/>
      <c r="AH5902" s="1636"/>
      <c r="AI5902" s="1636"/>
      <c r="AJ5902" s="1636"/>
      <c r="AK5902" s="1636"/>
      <c r="AL5902" s="1636"/>
      <c r="AM5902" s="1636"/>
      <c r="AN5902" s="1636"/>
      <c r="AO5902" s="1636"/>
      <c r="AP5902" s="1636"/>
      <c r="AQ5902" s="1636"/>
      <c r="AR5902" s="1636"/>
      <c r="AS5902" s="1636"/>
      <c r="AT5902" s="1636"/>
      <c r="AU5902" s="1636"/>
      <c r="AV5902" s="1636"/>
      <c r="AW5902" s="1636"/>
      <c r="AX5902" s="1636"/>
      <c r="AY5902" s="1636"/>
      <c r="AZ5902" s="1636"/>
      <c r="BA5902" s="1636"/>
      <c r="BB5902" s="1636"/>
    </row>
    <row r="5903" spans="1:54" s="1637" customFormat="1">
      <c r="A5903" s="1636"/>
      <c r="B5903" s="1636"/>
      <c r="C5903" s="1636"/>
      <c r="D5903" s="1636"/>
      <c r="E5903" s="1636"/>
      <c r="F5903" s="1636"/>
      <c r="G5903" s="1636"/>
      <c r="H5903" s="1636"/>
      <c r="I5903" s="1636"/>
      <c r="J5903" s="1636"/>
      <c r="K5903" s="1636"/>
      <c r="L5903" s="1636"/>
      <c r="M5903" s="1636"/>
      <c r="N5903" s="1636"/>
      <c r="O5903" s="1636"/>
      <c r="P5903" s="1636"/>
      <c r="Q5903" s="1636"/>
      <c r="R5903" s="1636"/>
      <c r="S5903" s="1636"/>
      <c r="T5903" s="1636"/>
      <c r="U5903" s="1636"/>
      <c r="V5903" s="1636"/>
      <c r="W5903" s="1636"/>
      <c r="X5903" s="1636"/>
      <c r="Y5903" s="1636"/>
      <c r="Z5903" s="1636"/>
      <c r="AA5903" s="1636"/>
      <c r="AB5903" s="1636"/>
      <c r="AC5903" s="1636"/>
      <c r="AD5903" s="1636"/>
      <c r="AE5903" s="1636"/>
      <c r="AF5903" s="1636"/>
      <c r="AG5903" s="1636"/>
      <c r="AH5903" s="1636"/>
      <c r="AI5903" s="1636"/>
      <c r="AJ5903" s="1636"/>
      <c r="AK5903" s="1636"/>
      <c r="AL5903" s="1636"/>
      <c r="AM5903" s="1636"/>
      <c r="AN5903" s="1636"/>
      <c r="AO5903" s="1636"/>
      <c r="AP5903" s="1636"/>
      <c r="AQ5903" s="1636"/>
      <c r="AR5903" s="1636"/>
      <c r="AS5903" s="1636"/>
      <c r="AT5903" s="1636"/>
      <c r="AU5903" s="1636"/>
      <c r="AV5903" s="1636"/>
      <c r="AW5903" s="1636"/>
      <c r="AX5903" s="1636"/>
      <c r="AY5903" s="1636"/>
      <c r="AZ5903" s="1636"/>
      <c r="BA5903" s="1636"/>
      <c r="BB5903" s="1636"/>
    </row>
    <row r="5904" spans="1:54" s="1637" customFormat="1">
      <c r="A5904" s="1636"/>
      <c r="B5904" s="1636"/>
      <c r="C5904" s="1636"/>
      <c r="D5904" s="1636"/>
      <c r="E5904" s="1636"/>
      <c r="F5904" s="1636"/>
      <c r="G5904" s="1636"/>
      <c r="H5904" s="1636"/>
      <c r="I5904" s="1636"/>
      <c r="J5904" s="1636"/>
      <c r="K5904" s="1636"/>
      <c r="L5904" s="1636"/>
      <c r="M5904" s="1636"/>
      <c r="N5904" s="1636"/>
      <c r="O5904" s="1636"/>
      <c r="P5904" s="1636"/>
      <c r="Q5904" s="1636"/>
      <c r="R5904" s="1636"/>
      <c r="S5904" s="1636"/>
      <c r="T5904" s="1636"/>
      <c r="U5904" s="1636"/>
      <c r="V5904" s="1636"/>
      <c r="W5904" s="1636"/>
      <c r="X5904" s="1636"/>
      <c r="Y5904" s="1636"/>
      <c r="Z5904" s="1636"/>
      <c r="AA5904" s="1636"/>
      <c r="AB5904" s="1636"/>
      <c r="AC5904" s="1636"/>
      <c r="AD5904" s="1636"/>
      <c r="AE5904" s="1636"/>
      <c r="AF5904" s="1636"/>
      <c r="AG5904" s="1636"/>
      <c r="AH5904" s="1636"/>
      <c r="AI5904" s="1636"/>
      <c r="AJ5904" s="1636"/>
      <c r="AK5904" s="1636"/>
      <c r="AL5904" s="1636"/>
      <c r="AM5904" s="1636"/>
      <c r="AN5904" s="1636"/>
      <c r="AO5904" s="1636"/>
      <c r="AP5904" s="1636"/>
      <c r="AQ5904" s="1636"/>
      <c r="AR5904" s="1636"/>
      <c r="AS5904" s="1636"/>
      <c r="AT5904" s="1636"/>
      <c r="AU5904" s="1636"/>
      <c r="AV5904" s="1636"/>
      <c r="AW5904" s="1636"/>
      <c r="AX5904" s="1636"/>
      <c r="AY5904" s="1636"/>
      <c r="AZ5904" s="1636"/>
      <c r="BA5904" s="1636"/>
      <c r="BB5904" s="1636"/>
    </row>
    <row r="5905" spans="1:54" s="1637" customFormat="1">
      <c r="A5905" s="1636"/>
      <c r="B5905" s="1636"/>
      <c r="C5905" s="1636"/>
      <c r="D5905" s="1636"/>
      <c r="E5905" s="1636"/>
      <c r="F5905" s="1636"/>
      <c r="G5905" s="1636"/>
      <c r="H5905" s="1636"/>
      <c r="I5905" s="1636"/>
      <c r="J5905" s="1636"/>
      <c r="K5905" s="1636"/>
      <c r="L5905" s="1636"/>
      <c r="M5905" s="1636"/>
      <c r="N5905" s="1636"/>
      <c r="O5905" s="1636"/>
      <c r="P5905" s="1636"/>
      <c r="Q5905" s="1636"/>
      <c r="R5905" s="1636"/>
      <c r="S5905" s="1636"/>
      <c r="T5905" s="1636"/>
      <c r="U5905" s="1636"/>
      <c r="V5905" s="1636"/>
      <c r="W5905" s="1636"/>
      <c r="X5905" s="1636"/>
      <c r="Y5905" s="1636"/>
      <c r="Z5905" s="1636"/>
      <c r="AA5905" s="1636"/>
      <c r="AB5905" s="1636"/>
      <c r="AC5905" s="1636"/>
      <c r="AD5905" s="1636"/>
      <c r="AE5905" s="1636"/>
      <c r="AF5905" s="1636"/>
      <c r="AG5905" s="1636"/>
      <c r="AH5905" s="1636"/>
      <c r="AI5905" s="1636"/>
      <c r="AJ5905" s="1636"/>
      <c r="AK5905" s="1636"/>
      <c r="AL5905" s="1636"/>
      <c r="AM5905" s="1636"/>
      <c r="AN5905" s="1636"/>
      <c r="AO5905" s="1636"/>
      <c r="AP5905" s="1636"/>
      <c r="AQ5905" s="1636"/>
      <c r="AR5905" s="1636"/>
      <c r="AS5905" s="1636"/>
      <c r="AT5905" s="1636"/>
      <c r="AU5905" s="1636"/>
      <c r="AV5905" s="1636"/>
      <c r="AW5905" s="1636"/>
      <c r="AX5905" s="1636"/>
      <c r="AY5905" s="1636"/>
      <c r="AZ5905" s="1636"/>
      <c r="BA5905" s="1636"/>
      <c r="BB5905" s="1636"/>
    </row>
    <row r="5906" spans="1:54" s="1637" customFormat="1">
      <c r="A5906" s="1636"/>
      <c r="B5906" s="1636"/>
      <c r="C5906" s="1636"/>
      <c r="D5906" s="1636"/>
      <c r="E5906" s="1636"/>
      <c r="F5906" s="1636"/>
      <c r="G5906" s="1636"/>
      <c r="H5906" s="1636"/>
      <c r="I5906" s="1636"/>
      <c r="J5906" s="1636"/>
      <c r="K5906" s="1636"/>
      <c r="L5906" s="1636"/>
      <c r="M5906" s="1636"/>
      <c r="N5906" s="1636"/>
      <c r="O5906" s="1636"/>
      <c r="P5906" s="1636"/>
      <c r="Q5906" s="1636"/>
      <c r="R5906" s="1636"/>
      <c r="S5906" s="1636"/>
      <c r="T5906" s="1636"/>
      <c r="U5906" s="1636"/>
      <c r="V5906" s="1636"/>
      <c r="W5906" s="1636"/>
      <c r="X5906" s="1636"/>
      <c r="Y5906" s="1636"/>
      <c r="Z5906" s="1636"/>
      <c r="AA5906" s="1636"/>
      <c r="AB5906" s="1636"/>
      <c r="AC5906" s="1636"/>
      <c r="AD5906" s="1636"/>
      <c r="AE5906" s="1636"/>
      <c r="AF5906" s="1636"/>
      <c r="AG5906" s="1636"/>
      <c r="AH5906" s="1636"/>
      <c r="AI5906" s="1636"/>
      <c r="AJ5906" s="1636"/>
      <c r="AK5906" s="1636"/>
      <c r="AL5906" s="1636"/>
      <c r="AM5906" s="1636"/>
      <c r="AN5906" s="1636"/>
      <c r="AO5906" s="1636"/>
      <c r="AP5906" s="1636"/>
      <c r="AQ5906" s="1636"/>
      <c r="AR5906" s="1636"/>
      <c r="AS5906" s="1636"/>
      <c r="AT5906" s="1636"/>
      <c r="AU5906" s="1636"/>
      <c r="AV5906" s="1636"/>
      <c r="AW5906" s="1636"/>
      <c r="AX5906" s="1636"/>
      <c r="AY5906" s="1636"/>
      <c r="AZ5906" s="1636"/>
      <c r="BA5906" s="1636"/>
      <c r="BB5906" s="1636"/>
    </row>
    <row r="5907" spans="1:54" s="1637" customFormat="1">
      <c r="A5907" s="1636"/>
      <c r="B5907" s="1636"/>
      <c r="C5907" s="1636"/>
      <c r="D5907" s="1636"/>
      <c r="E5907" s="1636"/>
      <c r="F5907" s="1636"/>
      <c r="G5907" s="1636"/>
      <c r="H5907" s="1636"/>
      <c r="I5907" s="1636"/>
      <c r="J5907" s="1636"/>
      <c r="K5907" s="1636"/>
      <c r="L5907" s="1636"/>
      <c r="M5907" s="1636"/>
      <c r="N5907" s="1636"/>
      <c r="O5907" s="1636"/>
      <c r="P5907" s="1636"/>
      <c r="Q5907" s="1636"/>
      <c r="R5907" s="1636"/>
      <c r="S5907" s="1636"/>
      <c r="T5907" s="1636"/>
      <c r="U5907" s="1636"/>
      <c r="V5907" s="1636"/>
      <c r="W5907" s="1636"/>
      <c r="X5907" s="1636"/>
      <c r="Y5907" s="1636"/>
      <c r="Z5907" s="1636"/>
      <c r="AA5907" s="1636"/>
      <c r="AB5907" s="1636"/>
      <c r="AC5907" s="1636"/>
      <c r="AD5907" s="1636"/>
      <c r="AE5907" s="1636"/>
      <c r="AF5907" s="1636"/>
      <c r="AG5907" s="1636"/>
      <c r="AH5907" s="1636"/>
      <c r="AI5907" s="1636"/>
      <c r="AJ5907" s="1636"/>
      <c r="AK5907" s="1636"/>
      <c r="AL5907" s="1636"/>
      <c r="AM5907" s="1636"/>
      <c r="AN5907" s="1636"/>
      <c r="AO5907" s="1636"/>
      <c r="AP5907" s="1636"/>
      <c r="AQ5907" s="1636"/>
      <c r="AR5907" s="1636"/>
      <c r="AS5907" s="1636"/>
      <c r="AT5907" s="1636"/>
      <c r="AU5907" s="1636"/>
      <c r="AV5907" s="1636"/>
      <c r="AW5907" s="1636"/>
      <c r="AX5907" s="1636"/>
      <c r="AY5907" s="1636"/>
      <c r="AZ5907" s="1636"/>
      <c r="BA5907" s="1636"/>
      <c r="BB5907" s="1636"/>
    </row>
    <row r="5908" spans="1:54" s="1637" customFormat="1">
      <c r="A5908" s="1636"/>
      <c r="B5908" s="1636"/>
      <c r="C5908" s="1636"/>
      <c r="D5908" s="1636"/>
      <c r="E5908" s="1636"/>
      <c r="F5908" s="1636"/>
      <c r="G5908" s="1636"/>
      <c r="H5908" s="1636"/>
      <c r="I5908" s="1636"/>
      <c r="J5908" s="1636"/>
      <c r="K5908" s="1636"/>
      <c r="L5908" s="1636"/>
      <c r="M5908" s="1636"/>
      <c r="N5908" s="1636"/>
      <c r="O5908" s="1636"/>
      <c r="P5908" s="1636"/>
      <c r="Q5908" s="1636"/>
      <c r="R5908" s="1636"/>
      <c r="S5908" s="1636"/>
      <c r="T5908" s="1636"/>
      <c r="U5908" s="1636"/>
      <c r="V5908" s="1636"/>
      <c r="W5908" s="1636"/>
      <c r="X5908" s="1636"/>
      <c r="Y5908" s="1636"/>
      <c r="Z5908" s="1636"/>
      <c r="AA5908" s="1636"/>
      <c r="AB5908" s="1636"/>
      <c r="AC5908" s="1636"/>
      <c r="AD5908" s="1636"/>
      <c r="AE5908" s="1636"/>
      <c r="AF5908" s="1636"/>
      <c r="AG5908" s="1636"/>
      <c r="AH5908" s="1636"/>
      <c r="AI5908" s="1636"/>
      <c r="AJ5908" s="1636"/>
      <c r="AK5908" s="1636"/>
      <c r="AL5908" s="1636"/>
      <c r="AM5908" s="1636"/>
      <c r="AN5908" s="1636"/>
      <c r="AO5908" s="1636"/>
      <c r="AP5908" s="1636"/>
      <c r="AQ5908" s="1636"/>
      <c r="AR5908" s="1636"/>
      <c r="AS5908" s="1636"/>
      <c r="AT5908" s="1636"/>
      <c r="AU5908" s="1636"/>
      <c r="AV5908" s="1636"/>
      <c r="AW5908" s="1636"/>
      <c r="AX5908" s="1636"/>
      <c r="AY5908" s="1636"/>
      <c r="AZ5908" s="1636"/>
      <c r="BA5908" s="1636"/>
      <c r="BB5908" s="1636"/>
    </row>
    <row r="5909" spans="1:54" s="1637" customFormat="1">
      <c r="A5909" s="1636"/>
      <c r="B5909" s="1636"/>
      <c r="C5909" s="1636"/>
      <c r="D5909" s="1636"/>
      <c r="E5909" s="1636"/>
      <c r="F5909" s="1636"/>
      <c r="G5909" s="1636"/>
      <c r="H5909" s="1636"/>
      <c r="I5909" s="1636"/>
      <c r="J5909" s="1636"/>
      <c r="K5909" s="1636"/>
      <c r="L5909" s="1636"/>
      <c r="M5909" s="1636"/>
      <c r="N5909" s="1636"/>
      <c r="O5909" s="1636"/>
      <c r="P5909" s="1636"/>
      <c r="Q5909" s="1636"/>
      <c r="R5909" s="1636"/>
      <c r="S5909" s="1636"/>
      <c r="T5909" s="1636"/>
      <c r="U5909" s="1636"/>
      <c r="V5909" s="1636"/>
      <c r="W5909" s="1636"/>
      <c r="X5909" s="1636"/>
      <c r="Y5909" s="1636"/>
      <c r="Z5909" s="1636"/>
      <c r="AA5909" s="1636"/>
      <c r="AB5909" s="1636"/>
      <c r="AC5909" s="1636"/>
      <c r="AD5909" s="1636"/>
      <c r="AE5909" s="1636"/>
      <c r="AF5909" s="1636"/>
      <c r="AG5909" s="1636"/>
      <c r="AH5909" s="1636"/>
      <c r="AI5909" s="1636"/>
      <c r="AJ5909" s="1636"/>
      <c r="AK5909" s="1636"/>
      <c r="AL5909" s="1636"/>
      <c r="AM5909" s="1636"/>
      <c r="AN5909" s="1636"/>
      <c r="AO5909" s="1636"/>
      <c r="AP5909" s="1636"/>
      <c r="AQ5909" s="1636"/>
      <c r="AR5909" s="1636"/>
      <c r="AS5909" s="1636"/>
      <c r="AT5909" s="1636"/>
      <c r="AU5909" s="1636"/>
      <c r="AV5909" s="1636"/>
      <c r="AW5909" s="1636"/>
      <c r="AX5909" s="1636"/>
      <c r="AY5909" s="1636"/>
      <c r="AZ5909" s="1636"/>
      <c r="BA5909" s="1636"/>
      <c r="BB5909" s="1636"/>
    </row>
    <row r="5910" spans="1:54" s="1637" customFormat="1">
      <c r="A5910" s="1636"/>
      <c r="B5910" s="1636"/>
      <c r="C5910" s="1636"/>
      <c r="D5910" s="1636"/>
      <c r="E5910" s="1636"/>
      <c r="F5910" s="1636"/>
      <c r="G5910" s="1636"/>
      <c r="H5910" s="1636"/>
      <c r="I5910" s="1636"/>
      <c r="J5910" s="1636"/>
      <c r="K5910" s="1636"/>
      <c r="L5910" s="1636"/>
      <c r="M5910" s="1636"/>
      <c r="N5910" s="1636"/>
      <c r="O5910" s="1636"/>
      <c r="P5910" s="1636"/>
      <c r="Q5910" s="1636"/>
      <c r="R5910" s="1636"/>
      <c r="S5910" s="1636"/>
      <c r="T5910" s="1636"/>
      <c r="U5910" s="1636"/>
      <c r="V5910" s="1636"/>
      <c r="W5910" s="1636"/>
      <c r="X5910" s="1636"/>
      <c r="Y5910" s="1636"/>
      <c r="Z5910" s="1636"/>
      <c r="AA5910" s="1636"/>
      <c r="AB5910" s="1636"/>
      <c r="AC5910" s="1636"/>
      <c r="AD5910" s="1636"/>
      <c r="AE5910" s="1636"/>
      <c r="AF5910" s="1636"/>
      <c r="AG5910" s="1636"/>
      <c r="AH5910" s="1636"/>
      <c r="AI5910" s="1636"/>
      <c r="AJ5910" s="1636"/>
      <c r="AK5910" s="1636"/>
      <c r="AL5910" s="1636"/>
      <c r="AM5910" s="1636"/>
      <c r="AN5910" s="1636"/>
      <c r="AO5910" s="1636"/>
      <c r="AP5910" s="1636"/>
      <c r="AQ5910" s="1636"/>
      <c r="AR5910" s="1636"/>
      <c r="AS5910" s="1636"/>
      <c r="AT5910" s="1636"/>
      <c r="AU5910" s="1636"/>
      <c r="AV5910" s="1636"/>
      <c r="AW5910" s="1636"/>
      <c r="AX5910" s="1636"/>
      <c r="AY5910" s="1636"/>
      <c r="AZ5910" s="1636"/>
      <c r="BA5910" s="1636"/>
      <c r="BB5910" s="1636"/>
    </row>
    <row r="5911" spans="1:54" s="1637" customFormat="1">
      <c r="A5911" s="1636"/>
      <c r="B5911" s="1636"/>
      <c r="C5911" s="1636"/>
      <c r="D5911" s="1636"/>
      <c r="E5911" s="1636"/>
      <c r="F5911" s="1636"/>
      <c r="G5911" s="1636"/>
      <c r="H5911" s="1636"/>
      <c r="I5911" s="1636"/>
      <c r="J5911" s="1636"/>
      <c r="K5911" s="1636"/>
      <c r="L5911" s="1636"/>
      <c r="M5911" s="1636"/>
      <c r="N5911" s="1636"/>
      <c r="O5911" s="1636"/>
      <c r="P5911" s="1636"/>
      <c r="Q5911" s="1636"/>
      <c r="R5911" s="1636"/>
      <c r="S5911" s="1636"/>
      <c r="T5911" s="1636"/>
      <c r="U5911" s="1636"/>
      <c r="V5911" s="1636"/>
      <c r="W5911" s="1636"/>
      <c r="X5911" s="1636"/>
      <c r="Y5911" s="1636"/>
      <c r="Z5911" s="1636"/>
      <c r="AA5911" s="1636"/>
      <c r="AB5911" s="1636"/>
      <c r="AC5911" s="1636"/>
      <c r="AD5911" s="1636"/>
      <c r="AE5911" s="1636"/>
      <c r="AF5911" s="1636"/>
      <c r="AG5911" s="1636"/>
      <c r="AH5911" s="1636"/>
      <c r="AI5911" s="1636"/>
      <c r="AJ5911" s="1636"/>
      <c r="AK5911" s="1636"/>
      <c r="AL5911" s="1636"/>
      <c r="AM5911" s="1636"/>
      <c r="AN5911" s="1636"/>
      <c r="AO5911" s="1636"/>
      <c r="AP5911" s="1636"/>
      <c r="AQ5911" s="1636"/>
      <c r="AR5911" s="1636"/>
      <c r="AS5911" s="1636"/>
      <c r="AT5911" s="1636"/>
      <c r="AU5911" s="1636"/>
      <c r="AV5911" s="1636"/>
      <c r="AW5911" s="1636"/>
      <c r="AX5911" s="1636"/>
      <c r="AY5911" s="1636"/>
      <c r="AZ5911" s="1636"/>
      <c r="BA5911" s="1636"/>
      <c r="BB5911" s="1636"/>
    </row>
    <row r="5912" spans="1:54" s="1637" customFormat="1">
      <c r="A5912" s="1636"/>
      <c r="B5912" s="1636"/>
      <c r="C5912" s="1636"/>
      <c r="D5912" s="1636"/>
      <c r="E5912" s="1636"/>
      <c r="F5912" s="1636"/>
      <c r="G5912" s="1636"/>
      <c r="H5912" s="1636"/>
      <c r="I5912" s="1636"/>
      <c r="J5912" s="1636"/>
      <c r="K5912" s="1636"/>
      <c r="L5912" s="1636"/>
      <c r="M5912" s="1636"/>
      <c r="N5912" s="1636"/>
      <c r="O5912" s="1636"/>
      <c r="P5912" s="1636"/>
      <c r="Q5912" s="1636"/>
      <c r="R5912" s="1636"/>
      <c r="S5912" s="1636"/>
      <c r="T5912" s="1636"/>
      <c r="U5912" s="1636"/>
      <c r="V5912" s="1636"/>
      <c r="W5912" s="1636"/>
      <c r="X5912" s="1636"/>
      <c r="Y5912" s="1636"/>
      <c r="Z5912" s="1636"/>
      <c r="AA5912" s="1636"/>
      <c r="AB5912" s="1636"/>
      <c r="AC5912" s="1636"/>
      <c r="AD5912" s="1636"/>
      <c r="AE5912" s="1636"/>
      <c r="AF5912" s="1636"/>
      <c r="AG5912" s="1636"/>
      <c r="AH5912" s="1636"/>
      <c r="AI5912" s="1636"/>
      <c r="AJ5912" s="1636"/>
      <c r="AK5912" s="1636"/>
      <c r="AL5912" s="1636"/>
      <c r="AM5912" s="1636"/>
      <c r="AN5912" s="1636"/>
      <c r="AO5912" s="1636"/>
      <c r="AP5912" s="1636"/>
      <c r="AQ5912" s="1636"/>
      <c r="AR5912" s="1636"/>
      <c r="AS5912" s="1636"/>
      <c r="AT5912" s="1636"/>
      <c r="AU5912" s="1636"/>
      <c r="AV5912" s="1636"/>
      <c r="AW5912" s="1636"/>
      <c r="AX5912" s="1636"/>
      <c r="AY5912" s="1636"/>
      <c r="AZ5912" s="1636"/>
      <c r="BA5912" s="1636"/>
      <c r="BB5912" s="1636"/>
    </row>
    <row r="5913" spans="1:54" s="1637" customFormat="1">
      <c r="A5913" s="1636"/>
      <c r="B5913" s="1636"/>
      <c r="C5913" s="1636"/>
      <c r="D5913" s="1636"/>
      <c r="E5913" s="1636"/>
      <c r="F5913" s="1636"/>
      <c r="G5913" s="1636"/>
      <c r="H5913" s="1636"/>
      <c r="I5913" s="1636"/>
      <c r="J5913" s="1636"/>
      <c r="K5913" s="1636"/>
      <c r="L5913" s="1636"/>
      <c r="M5913" s="1636"/>
      <c r="N5913" s="1636"/>
      <c r="O5913" s="1636"/>
      <c r="P5913" s="1636"/>
      <c r="Q5913" s="1636"/>
      <c r="R5913" s="1636"/>
      <c r="S5913" s="1636"/>
      <c r="T5913" s="1636"/>
      <c r="U5913" s="1636"/>
      <c r="V5913" s="1636"/>
      <c r="W5913" s="1636"/>
      <c r="X5913" s="1636"/>
      <c r="Y5913" s="1636"/>
      <c r="Z5913" s="1636"/>
      <c r="AA5913" s="1636"/>
      <c r="AB5913" s="1636"/>
      <c r="AC5913" s="1636"/>
      <c r="AD5913" s="1636"/>
      <c r="AE5913" s="1636"/>
      <c r="AF5913" s="1636"/>
      <c r="AG5913" s="1636"/>
      <c r="AH5913" s="1636"/>
      <c r="AI5913" s="1636"/>
      <c r="AJ5913" s="1636"/>
      <c r="AK5913" s="1636"/>
      <c r="AL5913" s="1636"/>
      <c r="AM5913" s="1636"/>
      <c r="AN5913" s="1636"/>
      <c r="AO5913" s="1636"/>
      <c r="AP5913" s="1636"/>
      <c r="AQ5913" s="1636"/>
      <c r="AR5913" s="1636"/>
      <c r="AS5913" s="1636"/>
      <c r="AT5913" s="1636"/>
      <c r="AU5913" s="1636"/>
      <c r="AV5913" s="1636"/>
      <c r="AW5913" s="1636"/>
      <c r="AX5913" s="1636"/>
      <c r="AY5913" s="1636"/>
      <c r="AZ5913" s="1636"/>
      <c r="BA5913" s="1636"/>
      <c r="BB5913" s="1636"/>
    </row>
    <row r="5914" spans="1:54" s="1637" customFormat="1">
      <c r="A5914" s="1636"/>
      <c r="B5914" s="1636"/>
      <c r="C5914" s="1636"/>
      <c r="D5914" s="1636"/>
      <c r="E5914" s="1636"/>
      <c r="F5914" s="1636"/>
      <c r="G5914" s="1636"/>
      <c r="H5914" s="1636"/>
      <c r="I5914" s="1636"/>
      <c r="J5914" s="1636"/>
      <c r="K5914" s="1636"/>
      <c r="L5914" s="1636"/>
      <c r="M5914" s="1636"/>
      <c r="N5914" s="1636"/>
      <c r="O5914" s="1636"/>
      <c r="P5914" s="1636"/>
      <c r="Q5914" s="1636"/>
      <c r="R5914" s="1636"/>
      <c r="S5914" s="1636"/>
      <c r="T5914" s="1636"/>
      <c r="U5914" s="1636"/>
      <c r="V5914" s="1636"/>
      <c r="W5914" s="1636"/>
      <c r="X5914" s="1636"/>
      <c r="Y5914" s="1636"/>
      <c r="Z5914" s="1636"/>
      <c r="AA5914" s="1636"/>
      <c r="AB5914" s="1636"/>
      <c r="AC5914" s="1636"/>
      <c r="AD5914" s="1636"/>
      <c r="AE5914" s="1636"/>
      <c r="AF5914" s="1636"/>
      <c r="AG5914" s="1636"/>
      <c r="AH5914" s="1636"/>
      <c r="AI5914" s="1636"/>
      <c r="AJ5914" s="1636"/>
      <c r="AK5914" s="1636"/>
      <c r="AL5914" s="1636"/>
      <c r="AM5914" s="1636"/>
      <c r="AN5914" s="1636"/>
      <c r="AO5914" s="1636"/>
      <c r="AP5914" s="1636"/>
      <c r="AQ5914" s="1636"/>
      <c r="AR5914" s="1636"/>
      <c r="AS5914" s="1636"/>
      <c r="AT5914" s="1636"/>
      <c r="AU5914" s="1636"/>
      <c r="AV5914" s="1636"/>
      <c r="AW5914" s="1636"/>
      <c r="AX5914" s="1636"/>
      <c r="AY5914" s="1636"/>
      <c r="AZ5914" s="1636"/>
      <c r="BA5914" s="1636"/>
      <c r="BB5914" s="1636"/>
    </row>
    <row r="5915" spans="1:54" s="1637" customFormat="1">
      <c r="A5915" s="1636"/>
      <c r="B5915" s="1636"/>
      <c r="C5915" s="1636"/>
      <c r="D5915" s="1636"/>
      <c r="E5915" s="1636"/>
      <c r="F5915" s="1636"/>
      <c r="G5915" s="1636"/>
      <c r="H5915" s="1636"/>
      <c r="I5915" s="1636"/>
      <c r="J5915" s="1636"/>
      <c r="K5915" s="1636"/>
      <c r="L5915" s="1636"/>
      <c r="M5915" s="1636"/>
      <c r="N5915" s="1636"/>
      <c r="O5915" s="1636"/>
      <c r="P5915" s="1636"/>
      <c r="Q5915" s="1636"/>
      <c r="R5915" s="1636"/>
      <c r="S5915" s="1636"/>
      <c r="T5915" s="1636"/>
      <c r="U5915" s="1636"/>
      <c r="V5915" s="1636"/>
      <c r="W5915" s="1636"/>
      <c r="X5915" s="1636"/>
      <c r="Y5915" s="1636"/>
      <c r="Z5915" s="1636"/>
      <c r="AA5915" s="1636"/>
      <c r="AB5915" s="1636"/>
      <c r="AC5915" s="1636"/>
      <c r="AD5915" s="1636"/>
      <c r="AE5915" s="1636"/>
      <c r="AF5915" s="1636"/>
      <c r="AG5915" s="1636"/>
      <c r="AH5915" s="1636"/>
      <c r="AI5915" s="1636"/>
      <c r="AJ5915" s="1636"/>
      <c r="AK5915" s="1636"/>
      <c r="AL5915" s="1636"/>
      <c r="AM5915" s="1636"/>
      <c r="AN5915" s="1636"/>
      <c r="AO5915" s="1636"/>
      <c r="AP5915" s="1636"/>
      <c r="AQ5915" s="1636"/>
      <c r="AR5915" s="1636"/>
      <c r="AS5915" s="1636"/>
      <c r="AT5915" s="1636"/>
      <c r="AU5915" s="1636"/>
      <c r="AV5915" s="1636"/>
      <c r="AW5915" s="1636"/>
      <c r="AX5915" s="1636"/>
      <c r="AY5915" s="1636"/>
      <c r="AZ5915" s="1636"/>
      <c r="BA5915" s="1636"/>
      <c r="BB5915" s="1636"/>
    </row>
    <row r="5916" spans="1:54" s="1637" customFormat="1">
      <c r="A5916" s="1636"/>
      <c r="B5916" s="1636"/>
      <c r="C5916" s="1636"/>
      <c r="D5916" s="1636"/>
      <c r="E5916" s="1636"/>
      <c r="F5916" s="1636"/>
      <c r="G5916" s="1636"/>
      <c r="H5916" s="1636"/>
      <c r="I5916" s="1636"/>
      <c r="J5916" s="1636"/>
      <c r="K5916" s="1636"/>
      <c r="L5916" s="1636"/>
      <c r="M5916" s="1636"/>
      <c r="N5916" s="1636"/>
      <c r="O5916" s="1636"/>
      <c r="P5916" s="1636"/>
      <c r="Q5916" s="1636"/>
      <c r="R5916" s="1636"/>
      <c r="S5916" s="1636"/>
      <c r="T5916" s="1636"/>
      <c r="U5916" s="1636"/>
      <c r="V5916" s="1636"/>
      <c r="W5916" s="1636"/>
      <c r="X5916" s="1636"/>
      <c r="Y5916" s="1636"/>
      <c r="Z5916" s="1636"/>
      <c r="AA5916" s="1636"/>
      <c r="AB5916" s="1636"/>
      <c r="AC5916" s="1636"/>
      <c r="AD5916" s="1636"/>
      <c r="AE5916" s="1636"/>
      <c r="AF5916" s="1636"/>
      <c r="AG5916" s="1636"/>
      <c r="AH5916" s="1636"/>
      <c r="AI5916" s="1636"/>
      <c r="AJ5916" s="1636"/>
      <c r="AK5916" s="1636"/>
      <c r="AL5916" s="1636"/>
      <c r="AM5916" s="1636"/>
      <c r="AN5916" s="1636"/>
      <c r="AO5916" s="1636"/>
      <c r="AP5916" s="1636"/>
      <c r="AQ5916" s="1636"/>
      <c r="AR5916" s="1636"/>
      <c r="AS5916" s="1636"/>
      <c r="AT5916" s="1636"/>
      <c r="AU5916" s="1636"/>
      <c r="AV5916" s="1636"/>
      <c r="AW5916" s="1636"/>
      <c r="AX5916" s="1636"/>
      <c r="AY5916" s="1636"/>
      <c r="AZ5916" s="1636"/>
      <c r="BA5916" s="1636"/>
      <c r="BB5916" s="1636"/>
    </row>
    <row r="5917" spans="1:54" s="1637" customFormat="1">
      <c r="A5917" s="1636"/>
      <c r="B5917" s="1636"/>
      <c r="C5917" s="1636"/>
      <c r="D5917" s="1636"/>
      <c r="E5917" s="1636"/>
      <c r="F5917" s="1636"/>
      <c r="G5917" s="1636"/>
      <c r="H5917" s="1636"/>
      <c r="I5917" s="1636"/>
      <c r="J5917" s="1636"/>
      <c r="K5917" s="1636"/>
      <c r="L5917" s="1636"/>
      <c r="M5917" s="1636"/>
      <c r="N5917" s="1636"/>
      <c r="O5917" s="1636"/>
      <c r="P5917" s="1636"/>
      <c r="Q5917" s="1636"/>
      <c r="R5917" s="1636"/>
      <c r="S5917" s="1636"/>
      <c r="T5917" s="1636"/>
      <c r="U5917" s="1636"/>
      <c r="V5917" s="1636"/>
      <c r="W5917" s="1636"/>
      <c r="X5917" s="1636"/>
      <c r="Y5917" s="1636"/>
      <c r="Z5917" s="1636"/>
      <c r="AA5917" s="1636"/>
      <c r="AB5917" s="1636"/>
      <c r="AC5917" s="1636"/>
      <c r="AD5917" s="1636"/>
      <c r="AE5917" s="1636"/>
      <c r="AF5917" s="1636"/>
      <c r="AG5917" s="1636"/>
      <c r="AH5917" s="1636"/>
      <c r="AI5917" s="1636"/>
      <c r="AJ5917" s="1636"/>
      <c r="AK5917" s="1636"/>
      <c r="AL5917" s="1636"/>
      <c r="AM5917" s="1636"/>
      <c r="AN5917" s="1636"/>
      <c r="AO5917" s="1636"/>
      <c r="AP5917" s="1636"/>
      <c r="AQ5917" s="1636"/>
      <c r="AR5917" s="1636"/>
      <c r="AS5917" s="1636"/>
      <c r="AT5917" s="1636"/>
      <c r="AU5917" s="1636"/>
      <c r="AV5917" s="1636"/>
      <c r="AW5917" s="1636"/>
      <c r="AX5917" s="1636"/>
      <c r="AY5917" s="1636"/>
      <c r="AZ5917" s="1636"/>
      <c r="BA5917" s="1636"/>
      <c r="BB5917" s="1636"/>
    </row>
    <row r="5918" spans="1:54" s="1637" customFormat="1">
      <c r="A5918" s="1636"/>
      <c r="B5918" s="1636"/>
      <c r="C5918" s="1636"/>
      <c r="D5918" s="1636"/>
      <c r="E5918" s="1636"/>
      <c r="F5918" s="1636"/>
      <c r="G5918" s="1636"/>
      <c r="H5918" s="1636"/>
      <c r="I5918" s="1636"/>
      <c r="J5918" s="1636"/>
      <c r="K5918" s="1636"/>
      <c r="L5918" s="1636"/>
      <c r="M5918" s="1636"/>
      <c r="N5918" s="1636"/>
      <c r="O5918" s="1636"/>
      <c r="P5918" s="1636"/>
      <c r="Q5918" s="1636"/>
      <c r="R5918" s="1636"/>
      <c r="S5918" s="1636"/>
      <c r="T5918" s="1636"/>
      <c r="U5918" s="1636"/>
      <c r="V5918" s="1636"/>
      <c r="W5918" s="1636"/>
      <c r="X5918" s="1636"/>
      <c r="Y5918" s="1636"/>
      <c r="Z5918" s="1636"/>
      <c r="AA5918" s="1636"/>
      <c r="AB5918" s="1636"/>
      <c r="AC5918" s="1636"/>
      <c r="AD5918" s="1636"/>
      <c r="AE5918" s="1636"/>
      <c r="AF5918" s="1636"/>
      <c r="AG5918" s="1636"/>
      <c r="AH5918" s="1636"/>
      <c r="AI5918" s="1636"/>
      <c r="AJ5918" s="1636"/>
      <c r="AK5918" s="1636"/>
      <c r="AL5918" s="1636"/>
      <c r="AM5918" s="1636"/>
      <c r="AN5918" s="1636"/>
      <c r="AO5918" s="1636"/>
      <c r="AP5918" s="1636"/>
      <c r="AQ5918" s="1636"/>
      <c r="AR5918" s="1636"/>
      <c r="AS5918" s="1636"/>
      <c r="AT5918" s="1636"/>
      <c r="AU5918" s="1636"/>
      <c r="AV5918" s="1636"/>
      <c r="AW5918" s="1636"/>
      <c r="AX5918" s="1636"/>
      <c r="AY5918" s="1636"/>
      <c r="AZ5918" s="1636"/>
      <c r="BA5918" s="1636"/>
      <c r="BB5918" s="1636"/>
    </row>
    <row r="5919" spans="1:54" s="1637" customFormat="1">
      <c r="A5919" s="1636"/>
      <c r="B5919" s="1636"/>
      <c r="C5919" s="1636"/>
      <c r="D5919" s="1636"/>
      <c r="E5919" s="1636"/>
      <c r="F5919" s="1636"/>
      <c r="G5919" s="1636"/>
      <c r="H5919" s="1636"/>
      <c r="I5919" s="1636"/>
      <c r="J5919" s="1636"/>
      <c r="K5919" s="1636"/>
      <c r="L5919" s="1636"/>
      <c r="M5919" s="1636"/>
      <c r="N5919" s="1636"/>
      <c r="O5919" s="1636"/>
      <c r="P5919" s="1636"/>
      <c r="Q5919" s="1636"/>
      <c r="R5919" s="1636"/>
      <c r="S5919" s="1636"/>
      <c r="T5919" s="1636"/>
      <c r="U5919" s="1636"/>
      <c r="V5919" s="1636"/>
      <c r="W5919" s="1636"/>
      <c r="X5919" s="1636"/>
      <c r="Y5919" s="1636"/>
      <c r="Z5919" s="1636"/>
      <c r="AA5919" s="1636"/>
      <c r="AB5919" s="1636"/>
      <c r="AC5919" s="1636"/>
      <c r="AD5919" s="1636"/>
      <c r="AE5919" s="1636"/>
      <c r="AF5919" s="1636"/>
      <c r="AG5919" s="1636"/>
      <c r="AH5919" s="1636"/>
      <c r="AI5919" s="1636"/>
      <c r="AJ5919" s="1636"/>
      <c r="AK5919" s="1636"/>
      <c r="AL5919" s="1636"/>
      <c r="AM5919" s="1636"/>
      <c r="AN5919" s="1636"/>
      <c r="AO5919" s="1636"/>
      <c r="AP5919" s="1636"/>
      <c r="AQ5919" s="1636"/>
      <c r="AR5919" s="1636"/>
      <c r="AS5919" s="1636"/>
      <c r="AT5919" s="1636"/>
      <c r="AU5919" s="1636"/>
      <c r="AV5919" s="1636"/>
      <c r="AW5919" s="1636"/>
      <c r="AX5919" s="1636"/>
      <c r="AY5919" s="1636"/>
      <c r="AZ5919" s="1636"/>
      <c r="BA5919" s="1636"/>
      <c r="BB5919" s="1636"/>
    </row>
    <row r="5920" spans="1:54" s="1637" customFormat="1">
      <c r="A5920" s="1636"/>
      <c r="B5920" s="1636"/>
      <c r="C5920" s="1636"/>
      <c r="D5920" s="1636"/>
      <c r="E5920" s="1636"/>
      <c r="F5920" s="1636"/>
      <c r="G5920" s="1636"/>
      <c r="H5920" s="1636"/>
      <c r="I5920" s="1636"/>
      <c r="J5920" s="1636"/>
      <c r="K5920" s="1636"/>
      <c r="L5920" s="1636"/>
      <c r="M5920" s="1636"/>
      <c r="N5920" s="1636"/>
      <c r="O5920" s="1636"/>
      <c r="P5920" s="1636"/>
      <c r="Q5920" s="1636"/>
      <c r="R5920" s="1636"/>
      <c r="S5920" s="1636"/>
      <c r="T5920" s="1636"/>
      <c r="U5920" s="1636"/>
      <c r="V5920" s="1636"/>
      <c r="W5920" s="1636"/>
      <c r="X5920" s="1636"/>
      <c r="Y5920" s="1636"/>
      <c r="Z5920" s="1636"/>
      <c r="AA5920" s="1636"/>
      <c r="AB5920" s="1636"/>
      <c r="AC5920" s="1636"/>
      <c r="AD5920" s="1636"/>
      <c r="AE5920" s="1636"/>
      <c r="AF5920" s="1636"/>
      <c r="AG5920" s="1636"/>
      <c r="AH5920" s="1636"/>
      <c r="AI5920" s="1636"/>
      <c r="AJ5920" s="1636"/>
      <c r="AK5920" s="1636"/>
      <c r="AL5920" s="1636"/>
      <c r="AM5920" s="1636"/>
      <c r="AN5920" s="1636"/>
      <c r="AO5920" s="1636"/>
      <c r="AP5920" s="1636"/>
      <c r="AQ5920" s="1636"/>
      <c r="AR5920" s="1636"/>
      <c r="AS5920" s="1636"/>
      <c r="AT5920" s="1636"/>
      <c r="AU5920" s="1636"/>
      <c r="AV5920" s="1636"/>
      <c r="AW5920" s="1636"/>
      <c r="AX5920" s="1636"/>
      <c r="AY5920" s="1636"/>
      <c r="AZ5920" s="1636"/>
      <c r="BA5920" s="1636"/>
      <c r="BB5920" s="1636"/>
    </row>
    <row r="5921" spans="1:54" s="1637" customFormat="1">
      <c r="A5921" s="1636"/>
      <c r="B5921" s="1636"/>
      <c r="C5921" s="1636"/>
      <c r="D5921" s="1636"/>
      <c r="E5921" s="1636"/>
      <c r="F5921" s="1636"/>
      <c r="G5921" s="1636"/>
      <c r="H5921" s="1636"/>
      <c r="I5921" s="1636"/>
      <c r="J5921" s="1636"/>
      <c r="K5921" s="1636"/>
      <c r="L5921" s="1636"/>
      <c r="M5921" s="1636"/>
      <c r="N5921" s="1636"/>
      <c r="O5921" s="1636"/>
      <c r="P5921" s="1636"/>
      <c r="Q5921" s="1636"/>
      <c r="R5921" s="1636"/>
      <c r="S5921" s="1636"/>
      <c r="T5921" s="1636"/>
      <c r="U5921" s="1636"/>
      <c r="V5921" s="1636"/>
      <c r="W5921" s="1636"/>
      <c r="X5921" s="1636"/>
      <c r="Y5921" s="1636"/>
      <c r="Z5921" s="1636"/>
      <c r="AA5921" s="1636"/>
      <c r="AB5921" s="1636"/>
      <c r="AC5921" s="1636"/>
      <c r="AD5921" s="1636"/>
      <c r="AE5921" s="1636"/>
      <c r="AF5921" s="1636"/>
      <c r="AG5921" s="1636"/>
      <c r="AH5921" s="1636"/>
      <c r="AI5921" s="1636"/>
      <c r="AJ5921" s="1636"/>
      <c r="AK5921" s="1636"/>
      <c r="AL5921" s="1636"/>
      <c r="AM5921" s="1636"/>
      <c r="AN5921" s="1636"/>
      <c r="AO5921" s="1636"/>
      <c r="AP5921" s="1636"/>
      <c r="AQ5921" s="1636"/>
      <c r="AR5921" s="1636"/>
      <c r="AS5921" s="1636"/>
      <c r="AT5921" s="1636"/>
      <c r="AU5921" s="1636"/>
      <c r="AV5921" s="1636"/>
      <c r="AW5921" s="1636"/>
      <c r="AX5921" s="1636"/>
      <c r="AY5921" s="1636"/>
      <c r="AZ5921" s="1636"/>
      <c r="BA5921" s="1636"/>
      <c r="BB5921" s="1636"/>
    </row>
    <row r="5922" spans="1:54" s="1637" customFormat="1">
      <c r="A5922" s="1636"/>
      <c r="B5922" s="1636"/>
      <c r="C5922" s="1636"/>
      <c r="D5922" s="1636"/>
      <c r="E5922" s="1636"/>
      <c r="F5922" s="1636"/>
      <c r="G5922" s="1636"/>
      <c r="H5922" s="1636"/>
      <c r="I5922" s="1636"/>
      <c r="J5922" s="1636"/>
      <c r="K5922" s="1636"/>
      <c r="L5922" s="1636"/>
      <c r="M5922" s="1636"/>
      <c r="N5922" s="1636"/>
      <c r="O5922" s="1636"/>
      <c r="P5922" s="1636"/>
      <c r="Q5922" s="1636"/>
      <c r="R5922" s="1636"/>
      <c r="S5922" s="1636"/>
      <c r="T5922" s="1636"/>
      <c r="U5922" s="1636"/>
      <c r="V5922" s="1636"/>
      <c r="W5922" s="1636"/>
      <c r="X5922" s="1636"/>
      <c r="Y5922" s="1636"/>
      <c r="Z5922" s="1636"/>
      <c r="AA5922" s="1636"/>
      <c r="AB5922" s="1636"/>
      <c r="AC5922" s="1636"/>
      <c r="AD5922" s="1636"/>
      <c r="AE5922" s="1636"/>
      <c r="AF5922" s="1636"/>
      <c r="AG5922" s="1636"/>
      <c r="AH5922" s="1636"/>
      <c r="AI5922" s="1636"/>
      <c r="AJ5922" s="1636"/>
      <c r="AK5922" s="1636"/>
      <c r="AL5922" s="1636"/>
      <c r="AM5922" s="1636"/>
      <c r="AN5922" s="1636"/>
      <c r="AO5922" s="1636"/>
      <c r="AP5922" s="1636"/>
      <c r="AQ5922" s="1636"/>
      <c r="AR5922" s="1636"/>
      <c r="AS5922" s="1636"/>
      <c r="AT5922" s="1636"/>
      <c r="AU5922" s="1636"/>
      <c r="AV5922" s="1636"/>
      <c r="AW5922" s="1636"/>
      <c r="AX5922" s="1636"/>
      <c r="AY5922" s="1636"/>
      <c r="AZ5922" s="1636"/>
      <c r="BA5922" s="1636"/>
      <c r="BB5922" s="1636"/>
    </row>
    <row r="5923" spans="1:54" s="1637" customFormat="1">
      <c r="A5923" s="1636"/>
      <c r="B5923" s="1636"/>
      <c r="C5923" s="1636"/>
      <c r="D5923" s="1636"/>
      <c r="E5923" s="1636"/>
      <c r="F5923" s="1636"/>
      <c r="G5923" s="1636"/>
      <c r="H5923" s="1636"/>
      <c r="I5923" s="1636"/>
      <c r="J5923" s="1636"/>
      <c r="K5923" s="1636"/>
      <c r="L5923" s="1636"/>
      <c r="M5923" s="1636"/>
      <c r="N5923" s="1636"/>
      <c r="O5923" s="1636"/>
      <c r="P5923" s="1636"/>
      <c r="Q5923" s="1636"/>
      <c r="R5923" s="1636"/>
      <c r="S5923" s="1636"/>
      <c r="T5923" s="1636"/>
      <c r="U5923" s="1636"/>
      <c r="V5923" s="1636"/>
      <c r="W5923" s="1636"/>
      <c r="X5923" s="1636"/>
      <c r="Y5923" s="1636"/>
      <c r="Z5923" s="1636"/>
      <c r="AA5923" s="1636"/>
      <c r="AB5923" s="1636"/>
      <c r="AC5923" s="1636"/>
      <c r="AD5923" s="1636"/>
      <c r="AE5923" s="1636"/>
      <c r="AF5923" s="1636"/>
      <c r="AG5923" s="1636"/>
      <c r="AH5923" s="1636"/>
      <c r="AI5923" s="1636"/>
      <c r="AJ5923" s="1636"/>
      <c r="AK5923" s="1636"/>
      <c r="AL5923" s="1636"/>
      <c r="AM5923" s="1636"/>
      <c r="AN5923" s="1636"/>
      <c r="AO5923" s="1636"/>
      <c r="AP5923" s="1636"/>
      <c r="AQ5923" s="1636"/>
      <c r="AR5923" s="1636"/>
      <c r="AS5923" s="1636"/>
      <c r="AT5923" s="1636"/>
      <c r="AU5923" s="1636"/>
      <c r="AV5923" s="1636"/>
      <c r="AW5923" s="1636"/>
      <c r="AX5923" s="1636"/>
      <c r="AY5923" s="1636"/>
      <c r="AZ5923" s="1636"/>
      <c r="BA5923" s="1636"/>
      <c r="BB5923" s="1636"/>
    </row>
    <row r="5924" spans="1:54" s="1637" customFormat="1">
      <c r="A5924" s="1636"/>
      <c r="B5924" s="1636"/>
      <c r="C5924" s="1636"/>
      <c r="D5924" s="1636"/>
      <c r="E5924" s="1636"/>
      <c r="F5924" s="1636"/>
      <c r="G5924" s="1636"/>
      <c r="H5924" s="1636"/>
      <c r="I5924" s="1636"/>
      <c r="J5924" s="1636"/>
      <c r="K5924" s="1636"/>
      <c r="L5924" s="1636"/>
      <c r="M5924" s="1636"/>
      <c r="N5924" s="1636"/>
      <c r="O5924" s="1636"/>
      <c r="P5924" s="1636"/>
      <c r="Q5924" s="1636"/>
      <c r="R5924" s="1636"/>
      <c r="S5924" s="1636"/>
      <c r="T5924" s="1636"/>
      <c r="U5924" s="1636"/>
      <c r="V5924" s="1636"/>
      <c r="W5924" s="1636"/>
      <c r="X5924" s="1636"/>
      <c r="Y5924" s="1636"/>
      <c r="Z5924" s="1636"/>
      <c r="AA5924" s="1636"/>
      <c r="AB5924" s="1636"/>
      <c r="AC5924" s="1636"/>
      <c r="AD5924" s="1636"/>
      <c r="AE5924" s="1636"/>
      <c r="AF5924" s="1636"/>
      <c r="AG5924" s="1636"/>
      <c r="AH5924" s="1636"/>
      <c r="AI5924" s="1636"/>
      <c r="AJ5924" s="1636"/>
      <c r="AK5924" s="1636"/>
      <c r="AL5924" s="1636"/>
      <c r="AM5924" s="1636"/>
      <c r="AN5924" s="1636"/>
      <c r="AO5924" s="1636"/>
      <c r="AP5924" s="1636"/>
      <c r="AQ5924" s="1636"/>
      <c r="AR5924" s="1636"/>
      <c r="AS5924" s="1636"/>
      <c r="AT5924" s="1636"/>
      <c r="AU5924" s="1636"/>
      <c r="AV5924" s="1636"/>
      <c r="AW5924" s="1636"/>
      <c r="AX5924" s="1636"/>
      <c r="AY5924" s="1636"/>
      <c r="AZ5924" s="1636"/>
      <c r="BA5924" s="1636"/>
      <c r="BB5924" s="1636"/>
    </row>
    <row r="5925" spans="1:54" s="1637" customFormat="1">
      <c r="A5925" s="1636"/>
      <c r="B5925" s="1636"/>
      <c r="C5925" s="1636"/>
      <c r="D5925" s="1636"/>
      <c r="E5925" s="1636"/>
      <c r="F5925" s="1636"/>
      <c r="G5925" s="1636"/>
      <c r="H5925" s="1636"/>
      <c r="I5925" s="1636"/>
      <c r="J5925" s="1636"/>
      <c r="K5925" s="1636"/>
      <c r="L5925" s="1636"/>
      <c r="M5925" s="1636"/>
      <c r="N5925" s="1636"/>
      <c r="O5925" s="1636"/>
      <c r="P5925" s="1636"/>
      <c r="Q5925" s="1636"/>
      <c r="R5925" s="1636"/>
      <c r="S5925" s="1636"/>
      <c r="T5925" s="1636"/>
      <c r="U5925" s="1636"/>
      <c r="V5925" s="1636"/>
      <c r="W5925" s="1636"/>
      <c r="X5925" s="1636"/>
      <c r="Y5925" s="1636"/>
      <c r="Z5925" s="1636"/>
      <c r="AA5925" s="1636"/>
      <c r="AB5925" s="1636"/>
      <c r="AC5925" s="1636"/>
      <c r="AD5925" s="1636"/>
      <c r="AE5925" s="1636"/>
      <c r="AF5925" s="1636"/>
      <c r="AG5925" s="1636"/>
      <c r="AH5925" s="1636"/>
      <c r="AI5925" s="1636"/>
      <c r="AJ5925" s="1636"/>
      <c r="AK5925" s="1636"/>
      <c r="AL5925" s="1636"/>
      <c r="AM5925" s="1636"/>
      <c r="AN5925" s="1636"/>
      <c r="AO5925" s="1636"/>
      <c r="AP5925" s="1636"/>
      <c r="AQ5925" s="1636"/>
      <c r="AR5925" s="1636"/>
      <c r="AS5925" s="1636"/>
      <c r="AT5925" s="1636"/>
      <c r="AU5925" s="1636"/>
      <c r="AV5925" s="1636"/>
      <c r="AW5925" s="1636"/>
      <c r="AX5925" s="1636"/>
      <c r="AY5925" s="1636"/>
      <c r="AZ5925" s="1636"/>
      <c r="BA5925" s="1636"/>
      <c r="BB5925" s="1636"/>
    </row>
    <row r="5926" spans="1:54" s="1637" customFormat="1">
      <c r="A5926" s="1636"/>
      <c r="B5926" s="1636"/>
      <c r="C5926" s="1636"/>
      <c r="D5926" s="1636"/>
      <c r="E5926" s="1636"/>
      <c r="F5926" s="1636"/>
      <c r="G5926" s="1636"/>
      <c r="H5926" s="1636"/>
      <c r="I5926" s="1636"/>
      <c r="J5926" s="1636"/>
      <c r="K5926" s="1636"/>
      <c r="L5926" s="1636"/>
      <c r="M5926" s="1636"/>
      <c r="N5926" s="1636"/>
      <c r="O5926" s="1636"/>
      <c r="P5926" s="1636"/>
      <c r="Q5926" s="1636"/>
      <c r="R5926" s="1636"/>
      <c r="S5926" s="1636"/>
      <c r="T5926" s="1636"/>
      <c r="U5926" s="1636"/>
      <c r="V5926" s="1636"/>
      <c r="W5926" s="1636"/>
      <c r="X5926" s="1636"/>
      <c r="Y5926" s="1636"/>
      <c r="Z5926" s="1636"/>
      <c r="AA5926" s="1636"/>
      <c r="AB5926" s="1636"/>
      <c r="AC5926" s="1636"/>
      <c r="AD5926" s="1636"/>
      <c r="AE5926" s="1636"/>
      <c r="AF5926" s="1636"/>
      <c r="AG5926" s="1636"/>
      <c r="AH5926" s="1636"/>
      <c r="AI5926" s="1636"/>
      <c r="AJ5926" s="1636"/>
      <c r="AK5926" s="1636"/>
      <c r="AL5926" s="1636"/>
      <c r="AM5926" s="1636"/>
      <c r="AN5926" s="1636"/>
      <c r="AO5926" s="1636"/>
      <c r="AP5926" s="1636"/>
      <c r="AQ5926" s="1636"/>
      <c r="AR5926" s="1636"/>
      <c r="AS5926" s="1636"/>
      <c r="AT5926" s="1636"/>
      <c r="AU5926" s="1636"/>
      <c r="AV5926" s="1636"/>
      <c r="AW5926" s="1636"/>
      <c r="AX5926" s="1636"/>
      <c r="AY5926" s="1636"/>
      <c r="AZ5926" s="1636"/>
      <c r="BA5926" s="1636"/>
      <c r="BB5926" s="1636"/>
    </row>
    <row r="5927" spans="1:54" s="1637" customFormat="1">
      <c r="A5927" s="1636"/>
      <c r="B5927" s="1636"/>
      <c r="C5927" s="1636"/>
      <c r="D5927" s="1636"/>
      <c r="E5927" s="1636"/>
      <c r="F5927" s="1636"/>
      <c r="G5927" s="1636"/>
      <c r="H5927" s="1636"/>
      <c r="I5927" s="1636"/>
      <c r="J5927" s="1636"/>
      <c r="K5927" s="1636"/>
      <c r="L5927" s="1636"/>
      <c r="M5927" s="1636"/>
      <c r="N5927" s="1636"/>
      <c r="O5927" s="1636"/>
      <c r="P5927" s="1636"/>
      <c r="Q5927" s="1636"/>
      <c r="R5927" s="1636"/>
      <c r="S5927" s="1636"/>
      <c r="T5927" s="1636"/>
      <c r="U5927" s="1636"/>
      <c r="V5927" s="1636"/>
      <c r="W5927" s="1636"/>
      <c r="X5927" s="1636"/>
      <c r="Y5927" s="1636"/>
      <c r="Z5927" s="1636"/>
      <c r="AA5927" s="1636"/>
      <c r="AB5927" s="1636"/>
      <c r="AC5927" s="1636"/>
      <c r="AD5927" s="1636"/>
      <c r="AE5927" s="1636"/>
      <c r="AF5927" s="1636"/>
      <c r="AG5927" s="1636"/>
      <c r="AH5927" s="1636"/>
      <c r="AI5927" s="1636"/>
      <c r="AJ5927" s="1636"/>
      <c r="AK5927" s="1636"/>
      <c r="AL5927" s="1636"/>
      <c r="AM5927" s="1636"/>
      <c r="AN5927" s="1636"/>
      <c r="AO5927" s="1636"/>
      <c r="AP5927" s="1636"/>
      <c r="AQ5927" s="1636"/>
      <c r="AR5927" s="1636"/>
      <c r="AS5927" s="1636"/>
      <c r="AT5927" s="1636"/>
      <c r="AU5927" s="1636"/>
      <c r="AV5927" s="1636"/>
      <c r="AW5927" s="1636"/>
      <c r="AX5927" s="1636"/>
      <c r="AY5927" s="1636"/>
      <c r="AZ5927" s="1636"/>
      <c r="BA5927" s="1636"/>
      <c r="BB5927" s="1636"/>
    </row>
    <row r="5928" spans="1:54" s="1637" customFormat="1">
      <c r="A5928" s="1636"/>
      <c r="B5928" s="1636"/>
      <c r="C5928" s="1636"/>
      <c r="D5928" s="1636"/>
      <c r="E5928" s="1636"/>
      <c r="F5928" s="1636"/>
      <c r="G5928" s="1636"/>
      <c r="H5928" s="1636"/>
      <c r="I5928" s="1636"/>
      <c r="J5928" s="1636"/>
      <c r="K5928" s="1636"/>
      <c r="L5928" s="1636"/>
      <c r="M5928" s="1636"/>
      <c r="N5928" s="1636"/>
      <c r="O5928" s="1636"/>
      <c r="P5928" s="1636"/>
      <c r="Q5928" s="1636"/>
      <c r="R5928" s="1636"/>
      <c r="S5928" s="1636"/>
      <c r="T5928" s="1636"/>
      <c r="U5928" s="1636"/>
      <c r="V5928" s="1636"/>
      <c r="W5928" s="1636"/>
      <c r="X5928" s="1636"/>
      <c r="Y5928" s="1636"/>
      <c r="Z5928" s="1636"/>
      <c r="AA5928" s="1636"/>
      <c r="AB5928" s="1636"/>
      <c r="AC5928" s="1636"/>
      <c r="AD5928" s="1636"/>
      <c r="AE5928" s="1636"/>
      <c r="AF5928" s="1636"/>
      <c r="AG5928" s="1636"/>
      <c r="AH5928" s="1636"/>
      <c r="AI5928" s="1636"/>
      <c r="AJ5928" s="1636"/>
      <c r="AK5928" s="1636"/>
      <c r="AL5928" s="1636"/>
      <c r="AM5928" s="1636"/>
      <c r="AN5928" s="1636"/>
      <c r="AO5928" s="1636"/>
      <c r="AP5928" s="1636"/>
      <c r="AQ5928" s="1636"/>
      <c r="AR5928" s="1636"/>
      <c r="AS5928" s="1636"/>
      <c r="AT5928" s="1636"/>
      <c r="AU5928" s="1636"/>
      <c r="AV5928" s="1636"/>
      <c r="AW5928" s="1636"/>
      <c r="AX5928" s="1636"/>
      <c r="AY5928" s="1636"/>
      <c r="AZ5928" s="1636"/>
      <c r="BA5928" s="1636"/>
      <c r="BB5928" s="1636"/>
    </row>
    <row r="5929" spans="1:54" s="1637" customFormat="1">
      <c r="A5929" s="1636"/>
      <c r="B5929" s="1636"/>
      <c r="C5929" s="1636"/>
      <c r="D5929" s="1636"/>
      <c r="E5929" s="1636"/>
      <c r="F5929" s="1636"/>
      <c r="G5929" s="1636"/>
      <c r="H5929" s="1636"/>
      <c r="I5929" s="1636"/>
      <c r="J5929" s="1636"/>
      <c r="K5929" s="1636"/>
      <c r="L5929" s="1636"/>
      <c r="M5929" s="1636"/>
      <c r="N5929" s="1636"/>
      <c r="O5929" s="1636"/>
      <c r="P5929" s="1636"/>
      <c r="Q5929" s="1636"/>
      <c r="R5929" s="1636"/>
      <c r="S5929" s="1636"/>
      <c r="T5929" s="1636"/>
      <c r="U5929" s="1636"/>
      <c r="V5929" s="1636"/>
      <c r="W5929" s="1636"/>
      <c r="X5929" s="1636"/>
      <c r="Y5929" s="1636"/>
      <c r="Z5929" s="1636"/>
      <c r="AA5929" s="1636"/>
      <c r="AB5929" s="1636"/>
      <c r="AC5929" s="1636"/>
      <c r="AD5929" s="1636"/>
      <c r="AE5929" s="1636"/>
      <c r="AF5929" s="1636"/>
      <c r="AG5929" s="1636"/>
      <c r="AH5929" s="1636"/>
      <c r="AI5929" s="1636"/>
      <c r="AJ5929" s="1636"/>
      <c r="AK5929" s="1636"/>
      <c r="AL5929" s="1636"/>
      <c r="AM5929" s="1636"/>
      <c r="AN5929" s="1636"/>
      <c r="AO5929" s="1636"/>
      <c r="AP5929" s="1636"/>
      <c r="AQ5929" s="1636"/>
      <c r="AR5929" s="1636"/>
      <c r="AS5929" s="1636"/>
      <c r="AT5929" s="1636"/>
      <c r="AU5929" s="1636"/>
      <c r="AV5929" s="1636"/>
      <c r="AW5929" s="1636"/>
      <c r="AX5929" s="1636"/>
      <c r="AY5929" s="1636"/>
      <c r="AZ5929" s="1636"/>
      <c r="BA5929" s="1636"/>
      <c r="BB5929" s="1636"/>
    </row>
    <row r="5930" spans="1:54" s="1637" customFormat="1">
      <c r="A5930" s="1636"/>
      <c r="B5930" s="1636"/>
      <c r="C5930" s="1636"/>
      <c r="D5930" s="1636"/>
      <c r="E5930" s="1636"/>
      <c r="F5930" s="1636"/>
      <c r="G5930" s="1636"/>
      <c r="H5930" s="1636"/>
      <c r="I5930" s="1636"/>
      <c r="J5930" s="1636"/>
      <c r="K5930" s="1636"/>
      <c r="L5930" s="1636"/>
      <c r="M5930" s="1636"/>
      <c r="N5930" s="1636"/>
      <c r="O5930" s="1636"/>
      <c r="P5930" s="1636"/>
      <c r="Q5930" s="1636"/>
      <c r="R5930" s="1636"/>
      <c r="S5930" s="1636"/>
      <c r="T5930" s="1636"/>
      <c r="U5930" s="1636"/>
      <c r="V5930" s="1636"/>
      <c r="W5930" s="1636"/>
      <c r="X5930" s="1636"/>
      <c r="Y5930" s="1636"/>
      <c r="Z5930" s="1636"/>
      <c r="AA5930" s="1636"/>
      <c r="AB5930" s="1636"/>
      <c r="AC5930" s="1636"/>
      <c r="AD5930" s="1636"/>
      <c r="AE5930" s="1636"/>
      <c r="AF5930" s="1636"/>
      <c r="AG5930" s="1636"/>
      <c r="AH5930" s="1636"/>
      <c r="AI5930" s="1636"/>
      <c r="AJ5930" s="1636"/>
      <c r="AK5930" s="1636"/>
      <c r="AL5930" s="1636"/>
      <c r="AM5930" s="1636"/>
      <c r="AN5930" s="1636"/>
      <c r="AO5930" s="1636"/>
      <c r="AP5930" s="1636"/>
      <c r="AQ5930" s="1636"/>
      <c r="AR5930" s="1636"/>
      <c r="AS5930" s="1636"/>
      <c r="AT5930" s="1636"/>
      <c r="AU5930" s="1636"/>
      <c r="AV5930" s="1636"/>
      <c r="AW5930" s="1636"/>
      <c r="AX5930" s="1636"/>
      <c r="AY5930" s="1636"/>
      <c r="AZ5930" s="1636"/>
      <c r="BA5930" s="1636"/>
      <c r="BB5930" s="1636"/>
    </row>
    <row r="5931" spans="1:54" s="1637" customFormat="1">
      <c r="A5931" s="1636"/>
      <c r="B5931" s="1636"/>
      <c r="C5931" s="1636"/>
      <c r="D5931" s="1636"/>
      <c r="E5931" s="1636"/>
      <c r="F5931" s="1636"/>
      <c r="G5931" s="1636"/>
      <c r="H5931" s="1636"/>
      <c r="I5931" s="1636"/>
      <c r="J5931" s="1636"/>
      <c r="K5931" s="1636"/>
      <c r="L5931" s="1636"/>
      <c r="M5931" s="1636"/>
      <c r="N5931" s="1636"/>
      <c r="O5931" s="1636"/>
      <c r="P5931" s="1636"/>
      <c r="Q5931" s="1636"/>
      <c r="R5931" s="1636"/>
      <c r="S5931" s="1636"/>
      <c r="T5931" s="1636"/>
      <c r="U5931" s="1636"/>
      <c r="V5931" s="1636"/>
      <c r="W5931" s="1636"/>
      <c r="X5931" s="1636"/>
      <c r="Y5931" s="1636"/>
      <c r="Z5931" s="1636"/>
      <c r="AA5931" s="1636"/>
      <c r="AB5931" s="1636"/>
      <c r="AC5931" s="1636"/>
      <c r="AD5931" s="1636"/>
      <c r="AE5931" s="1636"/>
      <c r="AF5931" s="1636"/>
      <c r="AG5931" s="1636"/>
      <c r="AH5931" s="1636"/>
      <c r="AI5931" s="1636"/>
      <c r="AJ5931" s="1636"/>
      <c r="AK5931" s="1636"/>
      <c r="AL5931" s="1636"/>
      <c r="AM5931" s="1636"/>
      <c r="AN5931" s="1636"/>
      <c r="AO5931" s="1636"/>
      <c r="AP5931" s="1636"/>
      <c r="AQ5931" s="1636"/>
      <c r="AR5931" s="1636"/>
      <c r="AS5931" s="1636"/>
      <c r="AT5931" s="1636"/>
      <c r="AU5931" s="1636"/>
      <c r="AV5931" s="1636"/>
      <c r="AW5931" s="1636"/>
      <c r="AX5931" s="1636"/>
      <c r="AY5931" s="1636"/>
      <c r="AZ5931" s="1636"/>
      <c r="BA5931" s="1636"/>
      <c r="BB5931" s="1636"/>
    </row>
    <row r="5932" spans="1:54" s="1637" customFormat="1">
      <c r="A5932" s="1636"/>
      <c r="B5932" s="1636"/>
      <c r="C5932" s="1636"/>
      <c r="D5932" s="1636"/>
      <c r="E5932" s="1636"/>
      <c r="F5932" s="1636"/>
      <c r="G5932" s="1636"/>
      <c r="H5932" s="1636"/>
      <c r="I5932" s="1636"/>
      <c r="J5932" s="1636"/>
      <c r="K5932" s="1636"/>
      <c r="L5932" s="1636"/>
      <c r="M5932" s="1636"/>
      <c r="N5932" s="1636"/>
      <c r="O5932" s="1636"/>
      <c r="P5932" s="1636"/>
      <c r="Q5932" s="1636"/>
      <c r="R5932" s="1636"/>
      <c r="S5932" s="1636"/>
      <c r="T5932" s="1636"/>
      <c r="U5932" s="1636"/>
      <c r="V5932" s="1636"/>
      <c r="W5932" s="1636"/>
      <c r="X5932" s="1636"/>
      <c r="Y5932" s="1636"/>
      <c r="Z5932" s="1636"/>
      <c r="AA5932" s="1636"/>
      <c r="AB5932" s="1636"/>
      <c r="AC5932" s="1636"/>
      <c r="AD5932" s="1636"/>
      <c r="AE5932" s="1636"/>
      <c r="AF5932" s="1636"/>
      <c r="AG5932" s="1636"/>
      <c r="AH5932" s="1636"/>
      <c r="AI5932" s="1636"/>
      <c r="AJ5932" s="1636"/>
      <c r="AK5932" s="1636"/>
      <c r="AL5932" s="1636"/>
      <c r="AM5932" s="1636"/>
      <c r="AN5932" s="1636"/>
      <c r="AO5932" s="1636"/>
      <c r="AP5932" s="1636"/>
      <c r="AQ5932" s="1636"/>
      <c r="AR5932" s="1636"/>
      <c r="AS5932" s="1636"/>
      <c r="AT5932" s="1636"/>
      <c r="AU5932" s="1636"/>
      <c r="AV5932" s="1636"/>
      <c r="AW5932" s="1636"/>
      <c r="AX5932" s="1636"/>
      <c r="AY5932" s="1636"/>
      <c r="AZ5932" s="1636"/>
      <c r="BA5932" s="1636"/>
      <c r="BB5932" s="1636"/>
    </row>
    <row r="5933" spans="1:54" s="1637" customFormat="1">
      <c r="A5933" s="1636"/>
      <c r="B5933" s="1636"/>
      <c r="C5933" s="1636"/>
      <c r="D5933" s="1636"/>
      <c r="E5933" s="1636"/>
      <c r="F5933" s="1636"/>
      <c r="G5933" s="1636"/>
      <c r="H5933" s="1636"/>
      <c r="I5933" s="1636"/>
      <c r="J5933" s="1636"/>
      <c r="K5933" s="1636"/>
      <c r="L5933" s="1636"/>
      <c r="M5933" s="1636"/>
      <c r="N5933" s="1636"/>
      <c r="O5933" s="1636"/>
      <c r="P5933" s="1636"/>
      <c r="Q5933" s="1636"/>
      <c r="R5933" s="1636"/>
      <c r="S5933" s="1636"/>
      <c r="T5933" s="1636"/>
      <c r="U5933" s="1636"/>
      <c r="V5933" s="1636"/>
      <c r="W5933" s="1636"/>
      <c r="X5933" s="1636"/>
      <c r="Y5933" s="1636"/>
      <c r="Z5933" s="1636"/>
      <c r="AA5933" s="1636"/>
      <c r="AB5933" s="1636"/>
      <c r="AC5933" s="1636"/>
      <c r="AD5933" s="1636"/>
      <c r="AE5933" s="1636"/>
      <c r="AF5933" s="1636"/>
      <c r="AG5933" s="1636"/>
      <c r="AH5933" s="1636"/>
      <c r="AI5933" s="1636"/>
      <c r="AJ5933" s="1636"/>
      <c r="AK5933" s="1636"/>
      <c r="AL5933" s="1636"/>
      <c r="AM5933" s="1636"/>
      <c r="AN5933" s="1636"/>
      <c r="AO5933" s="1636"/>
      <c r="AP5933" s="1636"/>
      <c r="AQ5933" s="1636"/>
      <c r="AR5933" s="1636"/>
      <c r="AS5933" s="1636"/>
      <c r="AT5933" s="1636"/>
      <c r="AU5933" s="1636"/>
      <c r="AV5933" s="1636"/>
      <c r="AW5933" s="1636"/>
      <c r="AX5933" s="1636"/>
      <c r="AY5933" s="1636"/>
      <c r="AZ5933" s="1636"/>
      <c r="BA5933" s="1636"/>
      <c r="BB5933" s="1636"/>
    </row>
    <row r="5934" spans="1:54" s="1637" customFormat="1">
      <c r="A5934" s="1636"/>
      <c r="B5934" s="1636"/>
      <c r="C5934" s="1636"/>
      <c r="D5934" s="1636"/>
      <c r="E5934" s="1636"/>
      <c r="F5934" s="1636"/>
      <c r="G5934" s="1636"/>
      <c r="H5934" s="1636"/>
      <c r="I5934" s="1636"/>
      <c r="J5934" s="1636"/>
      <c r="K5934" s="1636"/>
      <c r="L5934" s="1636"/>
      <c r="M5934" s="1636"/>
      <c r="N5934" s="1636"/>
      <c r="O5934" s="1636"/>
      <c r="P5934" s="1636"/>
      <c r="Q5934" s="1636"/>
      <c r="R5934" s="1636"/>
      <c r="S5934" s="1636"/>
      <c r="T5934" s="1636"/>
      <c r="U5934" s="1636"/>
      <c r="V5934" s="1636"/>
      <c r="W5934" s="1636"/>
      <c r="X5934" s="1636"/>
      <c r="Y5934" s="1636"/>
      <c r="Z5934" s="1636"/>
      <c r="AA5934" s="1636"/>
      <c r="AB5934" s="1636"/>
      <c r="AC5934" s="1636"/>
      <c r="AD5934" s="1636"/>
      <c r="AE5934" s="1636"/>
      <c r="AF5934" s="1636"/>
      <c r="AG5934" s="1636"/>
      <c r="AH5934" s="1636"/>
      <c r="AI5934" s="1636"/>
      <c r="AJ5934" s="1636"/>
      <c r="AK5934" s="1636"/>
      <c r="AL5934" s="1636"/>
      <c r="AM5934" s="1636"/>
      <c r="AN5934" s="1636"/>
      <c r="AO5934" s="1636"/>
      <c r="AP5934" s="1636"/>
      <c r="AQ5934" s="1636"/>
      <c r="AR5934" s="1636"/>
      <c r="AS5934" s="1636"/>
      <c r="AT5934" s="1636"/>
      <c r="AU5934" s="1636"/>
      <c r="AV5934" s="1636"/>
      <c r="AW5934" s="1636"/>
      <c r="AX5934" s="1636"/>
      <c r="AY5934" s="1636"/>
      <c r="AZ5934" s="1636"/>
      <c r="BA5934" s="1636"/>
      <c r="BB5934" s="1636"/>
    </row>
    <row r="5935" spans="1:54" s="1637" customFormat="1">
      <c r="A5935" s="1636"/>
      <c r="B5935" s="1636"/>
      <c r="C5935" s="1636"/>
      <c r="D5935" s="1636"/>
      <c r="E5935" s="1636"/>
      <c r="F5935" s="1636"/>
      <c r="G5935" s="1636"/>
      <c r="H5935" s="1636"/>
      <c r="I5935" s="1636"/>
      <c r="J5935" s="1636"/>
      <c r="K5935" s="1636"/>
      <c r="L5935" s="1636"/>
      <c r="M5935" s="1636"/>
      <c r="N5935" s="1636"/>
      <c r="O5935" s="1636"/>
      <c r="P5935" s="1636"/>
      <c r="Q5935" s="1636"/>
      <c r="R5935" s="1636"/>
      <c r="S5935" s="1636"/>
      <c r="T5935" s="1636"/>
      <c r="U5935" s="1636"/>
      <c r="V5935" s="1636"/>
      <c r="W5935" s="1636"/>
      <c r="X5935" s="1636"/>
      <c r="Y5935" s="1636"/>
      <c r="Z5935" s="1636"/>
      <c r="AA5935" s="1636"/>
      <c r="AB5935" s="1636"/>
      <c r="AC5935" s="1636"/>
      <c r="AD5935" s="1636"/>
      <c r="AE5935" s="1636"/>
      <c r="AF5935" s="1636"/>
      <c r="AG5935" s="1636"/>
      <c r="AH5935" s="1636"/>
      <c r="AI5935" s="1636"/>
      <c r="AJ5935" s="1636"/>
      <c r="AK5935" s="1636"/>
      <c r="AL5935" s="1636"/>
      <c r="AM5935" s="1636"/>
      <c r="AN5935" s="1636"/>
      <c r="AO5935" s="1636"/>
      <c r="AP5935" s="1636"/>
      <c r="AQ5935" s="1636"/>
      <c r="AR5935" s="1636"/>
      <c r="AS5935" s="1636"/>
      <c r="AT5935" s="1636"/>
      <c r="AU5935" s="1636"/>
      <c r="AV5935" s="1636"/>
      <c r="AW5935" s="1636"/>
      <c r="AX5935" s="1636"/>
      <c r="AY5935" s="1636"/>
      <c r="AZ5935" s="1636"/>
      <c r="BA5935" s="1636"/>
      <c r="BB5935" s="1636"/>
    </row>
    <row r="5936" spans="1:54" s="1637" customFormat="1">
      <c r="A5936" s="1636"/>
      <c r="B5936" s="1636"/>
      <c r="C5936" s="1636"/>
      <c r="D5936" s="1636"/>
      <c r="E5936" s="1636"/>
      <c r="F5936" s="1636"/>
      <c r="G5936" s="1636"/>
      <c r="H5936" s="1636"/>
      <c r="I5936" s="1636"/>
      <c r="J5936" s="1636"/>
      <c r="K5936" s="1636"/>
      <c r="L5936" s="1636"/>
      <c r="M5936" s="1636"/>
      <c r="N5936" s="1636"/>
      <c r="O5936" s="1636"/>
      <c r="P5936" s="1636"/>
      <c r="Q5936" s="1636"/>
      <c r="R5936" s="1636"/>
      <c r="S5936" s="1636"/>
      <c r="T5936" s="1636"/>
      <c r="U5936" s="1636"/>
      <c r="V5936" s="1636"/>
      <c r="W5936" s="1636"/>
      <c r="X5936" s="1636"/>
      <c r="Y5936" s="1636"/>
      <c r="Z5936" s="1636"/>
      <c r="AA5936" s="1636"/>
      <c r="AB5936" s="1636"/>
      <c r="AC5936" s="1636"/>
      <c r="AD5936" s="1636"/>
      <c r="AE5936" s="1636"/>
      <c r="AF5936" s="1636"/>
      <c r="AG5936" s="1636"/>
      <c r="AH5936" s="1636"/>
      <c r="AI5936" s="1636"/>
      <c r="AJ5936" s="1636"/>
      <c r="AK5936" s="1636"/>
      <c r="AL5936" s="1636"/>
      <c r="AM5936" s="1636"/>
      <c r="AN5936" s="1636"/>
      <c r="AO5936" s="1636"/>
      <c r="AP5936" s="1636"/>
      <c r="AQ5936" s="1636"/>
      <c r="AR5936" s="1636"/>
      <c r="AS5936" s="1636"/>
      <c r="AT5936" s="1636"/>
      <c r="AU5936" s="1636"/>
      <c r="AV5936" s="1636"/>
      <c r="AW5936" s="1636"/>
      <c r="AX5936" s="1636"/>
      <c r="AY5936" s="1636"/>
      <c r="AZ5936" s="1636"/>
      <c r="BA5936" s="1636"/>
      <c r="BB5936" s="1636"/>
    </row>
    <row r="5937" spans="1:54" s="1637" customFormat="1">
      <c r="A5937" s="1636"/>
      <c r="B5937" s="1636"/>
      <c r="C5937" s="1636"/>
      <c r="D5937" s="1636"/>
      <c r="E5937" s="1636"/>
      <c r="F5937" s="1636"/>
      <c r="G5937" s="1636"/>
      <c r="H5937" s="1636"/>
      <c r="I5937" s="1636"/>
      <c r="J5937" s="1636"/>
      <c r="K5937" s="1636"/>
      <c r="L5937" s="1636"/>
      <c r="M5937" s="1636"/>
      <c r="N5937" s="1636"/>
      <c r="O5937" s="1636"/>
      <c r="P5937" s="1636"/>
      <c r="Q5937" s="1636"/>
      <c r="R5937" s="1636"/>
      <c r="S5937" s="1636"/>
      <c r="T5937" s="1636"/>
      <c r="U5937" s="1636"/>
      <c r="V5937" s="1636"/>
      <c r="W5937" s="1636"/>
      <c r="X5937" s="1636"/>
      <c r="Y5937" s="1636"/>
      <c r="Z5937" s="1636"/>
      <c r="AA5937" s="1636"/>
      <c r="AB5937" s="1636"/>
      <c r="AC5937" s="1636"/>
      <c r="AD5937" s="1636"/>
      <c r="AE5937" s="1636"/>
      <c r="AF5937" s="1636"/>
      <c r="AG5937" s="1636"/>
      <c r="AH5937" s="1636"/>
      <c r="AI5937" s="1636"/>
      <c r="AJ5937" s="1636"/>
      <c r="AK5937" s="1636"/>
      <c r="AL5937" s="1636"/>
      <c r="AM5937" s="1636"/>
      <c r="AN5937" s="1636"/>
      <c r="AO5937" s="1636"/>
      <c r="AP5937" s="1636"/>
      <c r="AQ5937" s="1636"/>
      <c r="AR5937" s="1636"/>
      <c r="AS5937" s="1636"/>
      <c r="AT5937" s="1636"/>
      <c r="AU5937" s="1636"/>
      <c r="AV5937" s="1636"/>
      <c r="AW5937" s="1636"/>
      <c r="AX5937" s="1636"/>
      <c r="AY5937" s="1636"/>
      <c r="AZ5937" s="1636"/>
      <c r="BA5937" s="1636"/>
      <c r="BB5937" s="1636"/>
    </row>
    <row r="5938" spans="1:54" s="1637" customFormat="1">
      <c r="A5938" s="1636"/>
      <c r="B5938" s="1636"/>
      <c r="C5938" s="1636"/>
      <c r="D5938" s="1636"/>
      <c r="E5938" s="1636"/>
      <c r="F5938" s="1636"/>
      <c r="G5938" s="1636"/>
      <c r="H5938" s="1636"/>
      <c r="I5938" s="1636"/>
      <c r="J5938" s="1636"/>
      <c r="K5938" s="1636"/>
      <c r="L5938" s="1636"/>
      <c r="M5938" s="1636"/>
      <c r="N5938" s="1636"/>
      <c r="O5938" s="1636"/>
      <c r="P5938" s="1636"/>
      <c r="Q5938" s="1636"/>
      <c r="R5938" s="1636"/>
      <c r="S5938" s="1636"/>
      <c r="T5938" s="1636"/>
      <c r="U5938" s="1636"/>
      <c r="V5938" s="1636"/>
      <c r="W5938" s="1636"/>
      <c r="X5938" s="1636"/>
      <c r="Y5938" s="1636"/>
      <c r="Z5938" s="1636"/>
      <c r="AA5938" s="1636"/>
      <c r="AB5938" s="1636"/>
      <c r="AC5938" s="1636"/>
      <c r="AD5938" s="1636"/>
      <c r="AE5938" s="1636"/>
      <c r="AF5938" s="1636"/>
      <c r="AG5938" s="1636"/>
      <c r="AH5938" s="1636"/>
      <c r="AI5938" s="1636"/>
      <c r="AJ5938" s="1636"/>
      <c r="AK5938" s="1636"/>
      <c r="AL5938" s="1636"/>
      <c r="AM5938" s="1636"/>
      <c r="AN5938" s="1636"/>
      <c r="AO5938" s="1636"/>
      <c r="AP5938" s="1636"/>
      <c r="AQ5938" s="1636"/>
      <c r="AR5938" s="1636"/>
      <c r="AS5938" s="1636"/>
      <c r="AT5938" s="1636"/>
      <c r="AU5938" s="1636"/>
      <c r="AV5938" s="1636"/>
      <c r="AW5938" s="1636"/>
      <c r="AX5938" s="1636"/>
      <c r="AY5938" s="1636"/>
      <c r="AZ5938" s="1636"/>
      <c r="BA5938" s="1636"/>
      <c r="BB5938" s="1636"/>
    </row>
    <row r="5939" spans="1:54" s="1637" customFormat="1">
      <c r="A5939" s="1636"/>
      <c r="B5939" s="1636"/>
      <c r="C5939" s="1636"/>
      <c r="D5939" s="1636"/>
      <c r="E5939" s="1636"/>
      <c r="F5939" s="1636"/>
      <c r="G5939" s="1636"/>
      <c r="H5939" s="1636"/>
      <c r="I5939" s="1636"/>
      <c r="J5939" s="1636"/>
      <c r="K5939" s="1636"/>
      <c r="L5939" s="1636"/>
      <c r="M5939" s="1636"/>
      <c r="N5939" s="1636"/>
      <c r="O5939" s="1636"/>
      <c r="P5939" s="1636"/>
      <c r="Q5939" s="1636"/>
      <c r="R5939" s="1636"/>
      <c r="S5939" s="1636"/>
      <c r="T5939" s="1636"/>
      <c r="U5939" s="1636"/>
      <c r="V5939" s="1636"/>
      <c r="W5939" s="1636"/>
      <c r="X5939" s="1636"/>
      <c r="Y5939" s="1636"/>
      <c r="Z5939" s="1636"/>
      <c r="AA5939" s="1636"/>
      <c r="AB5939" s="1636"/>
      <c r="AC5939" s="1636"/>
      <c r="AD5939" s="1636"/>
      <c r="AE5939" s="1636"/>
      <c r="AF5939" s="1636"/>
      <c r="AG5939" s="1636"/>
      <c r="AH5939" s="1636"/>
      <c r="AI5939" s="1636"/>
      <c r="AJ5939" s="1636"/>
      <c r="AK5939" s="1636"/>
      <c r="AL5939" s="1636"/>
      <c r="AM5939" s="1636"/>
      <c r="AN5939" s="1636"/>
      <c r="AO5939" s="1636"/>
      <c r="AP5939" s="1636"/>
      <c r="AQ5939" s="1636"/>
      <c r="AR5939" s="1636"/>
      <c r="AS5939" s="1636"/>
      <c r="AT5939" s="1636"/>
      <c r="AU5939" s="1636"/>
      <c r="AV5939" s="1636"/>
      <c r="AW5939" s="1636"/>
      <c r="AX5939" s="1636"/>
      <c r="AY5939" s="1636"/>
      <c r="AZ5939" s="1636"/>
      <c r="BA5939" s="1636"/>
      <c r="BB5939" s="1636"/>
    </row>
    <row r="5940" spans="1:54" s="1637" customFormat="1">
      <c r="A5940" s="1636"/>
      <c r="B5940" s="1636"/>
      <c r="C5940" s="1636"/>
      <c r="D5940" s="1636"/>
      <c r="E5940" s="1636"/>
      <c r="F5940" s="1636"/>
      <c r="G5940" s="1636"/>
      <c r="H5940" s="1636"/>
      <c r="I5940" s="1636"/>
      <c r="J5940" s="1636"/>
      <c r="K5940" s="1636"/>
      <c r="L5940" s="1636"/>
      <c r="M5940" s="1636"/>
      <c r="N5940" s="1636"/>
      <c r="O5940" s="1636"/>
      <c r="P5940" s="1636"/>
      <c r="Q5940" s="1636"/>
      <c r="R5940" s="1636"/>
      <c r="S5940" s="1636"/>
      <c r="T5940" s="1636"/>
      <c r="U5940" s="1636"/>
      <c r="V5940" s="1636"/>
      <c r="W5940" s="1636"/>
      <c r="X5940" s="1636"/>
      <c r="Y5940" s="1636"/>
      <c r="Z5940" s="1636"/>
      <c r="AA5940" s="1636"/>
      <c r="AB5940" s="1636"/>
      <c r="AC5940" s="1636"/>
      <c r="AD5940" s="1636"/>
      <c r="AE5940" s="1636"/>
      <c r="AF5940" s="1636"/>
      <c r="AG5940" s="1636"/>
      <c r="AH5940" s="1636"/>
      <c r="AI5940" s="1636"/>
      <c r="AJ5940" s="1636"/>
      <c r="AK5940" s="1636"/>
      <c r="AL5940" s="1636"/>
      <c r="AM5940" s="1636"/>
      <c r="AN5940" s="1636"/>
      <c r="AO5940" s="1636"/>
      <c r="AP5940" s="1636"/>
      <c r="AQ5940" s="1636"/>
      <c r="AR5940" s="1636"/>
      <c r="AS5940" s="1636"/>
      <c r="AT5940" s="1636"/>
      <c r="AU5940" s="1636"/>
      <c r="AV5940" s="1636"/>
      <c r="AW5940" s="1636"/>
      <c r="AX5940" s="1636"/>
      <c r="AY5940" s="1636"/>
      <c r="AZ5940" s="1636"/>
      <c r="BA5940" s="1636"/>
      <c r="BB5940" s="1636"/>
    </row>
    <row r="5941" spans="1:54" s="1637" customFormat="1">
      <c r="A5941" s="1636"/>
      <c r="B5941" s="1636"/>
      <c r="C5941" s="1636"/>
      <c r="D5941" s="1636"/>
      <c r="E5941" s="1636"/>
      <c r="F5941" s="1636"/>
      <c r="G5941" s="1636"/>
      <c r="H5941" s="1636"/>
      <c r="I5941" s="1636"/>
      <c r="J5941" s="1636"/>
      <c r="K5941" s="1636"/>
      <c r="L5941" s="1636"/>
      <c r="M5941" s="1636"/>
      <c r="N5941" s="1636"/>
      <c r="O5941" s="1636"/>
      <c r="P5941" s="1636"/>
      <c r="Q5941" s="1636"/>
      <c r="R5941" s="1636"/>
      <c r="S5941" s="1636"/>
      <c r="T5941" s="1636"/>
      <c r="U5941" s="1636"/>
      <c r="V5941" s="1636"/>
      <c r="W5941" s="1636"/>
      <c r="X5941" s="1636"/>
      <c r="Y5941" s="1636"/>
      <c r="Z5941" s="1636"/>
      <c r="AA5941" s="1636"/>
      <c r="AB5941" s="1636"/>
      <c r="AC5941" s="1636"/>
      <c r="AD5941" s="1636"/>
      <c r="AE5941" s="1636"/>
      <c r="AF5941" s="1636"/>
      <c r="AG5941" s="1636"/>
      <c r="AH5941" s="1636"/>
      <c r="AI5941" s="1636"/>
      <c r="AJ5941" s="1636"/>
      <c r="AK5941" s="1636"/>
      <c r="AL5941" s="1636"/>
      <c r="AM5941" s="1636"/>
      <c r="AN5941" s="1636"/>
      <c r="AO5941" s="1636"/>
      <c r="AP5941" s="1636"/>
      <c r="AQ5941" s="1636"/>
      <c r="AR5941" s="1636"/>
      <c r="AS5941" s="1636"/>
      <c r="AT5941" s="1636"/>
      <c r="AU5941" s="1636"/>
      <c r="AV5941" s="1636"/>
      <c r="AW5941" s="1636"/>
      <c r="AX5941" s="1636"/>
      <c r="AY5941" s="1636"/>
      <c r="AZ5941" s="1636"/>
      <c r="BA5941" s="1636"/>
      <c r="BB5941" s="1636"/>
    </row>
    <row r="5942" spans="1:54" s="1637" customFormat="1">
      <c r="A5942" s="1636"/>
      <c r="B5942" s="1636"/>
      <c r="C5942" s="1636"/>
      <c r="D5942" s="1636"/>
      <c r="E5942" s="1636"/>
      <c r="F5942" s="1636"/>
      <c r="G5942" s="1636"/>
      <c r="H5942" s="1636"/>
      <c r="I5942" s="1636"/>
      <c r="J5942" s="1636"/>
      <c r="K5942" s="1636"/>
      <c r="L5942" s="1636"/>
      <c r="M5942" s="1636"/>
      <c r="N5942" s="1636"/>
      <c r="O5942" s="1636"/>
      <c r="P5942" s="1636"/>
      <c r="Q5942" s="1636"/>
      <c r="R5942" s="1636"/>
      <c r="S5942" s="1636"/>
      <c r="T5942" s="1636"/>
      <c r="U5942" s="1636"/>
      <c r="V5942" s="1636"/>
      <c r="W5942" s="1636"/>
      <c r="X5942" s="1636"/>
      <c r="Y5942" s="1636"/>
      <c r="Z5942" s="1636"/>
      <c r="AA5942" s="1636"/>
      <c r="AB5942" s="1636"/>
      <c r="AC5942" s="1636"/>
      <c r="AD5942" s="1636"/>
      <c r="AE5942" s="1636"/>
      <c r="AF5942" s="1636"/>
      <c r="AG5942" s="1636"/>
      <c r="AH5942" s="1636"/>
      <c r="AI5942" s="1636"/>
      <c r="AJ5942" s="1636"/>
      <c r="AK5942" s="1636"/>
      <c r="AL5942" s="1636"/>
      <c r="AM5942" s="1636"/>
      <c r="AN5942" s="1636"/>
      <c r="AO5942" s="1636"/>
      <c r="AP5942" s="1636"/>
      <c r="AQ5942" s="1636"/>
      <c r="AR5942" s="1636"/>
      <c r="AS5942" s="1636"/>
      <c r="AT5942" s="1636"/>
      <c r="AU5942" s="1636"/>
      <c r="AV5942" s="1636"/>
      <c r="AW5942" s="1636"/>
      <c r="AX5942" s="1636"/>
      <c r="AY5942" s="1636"/>
      <c r="AZ5942" s="1636"/>
      <c r="BA5942" s="1636"/>
      <c r="BB5942" s="1636"/>
    </row>
    <row r="5943" spans="1:54" s="1637" customFormat="1">
      <c r="A5943" s="1636"/>
      <c r="B5943" s="1636"/>
      <c r="C5943" s="1636"/>
      <c r="D5943" s="1636"/>
      <c r="E5943" s="1636"/>
      <c r="F5943" s="1636"/>
      <c r="G5943" s="1636"/>
      <c r="H5943" s="1636"/>
      <c r="I5943" s="1636"/>
      <c r="J5943" s="1636"/>
      <c r="K5943" s="1636"/>
      <c r="L5943" s="1636"/>
      <c r="M5943" s="1636"/>
      <c r="N5943" s="1636"/>
      <c r="O5943" s="1636"/>
      <c r="P5943" s="1636"/>
      <c r="Q5943" s="1636"/>
      <c r="R5943" s="1636"/>
      <c r="S5943" s="1636"/>
      <c r="T5943" s="1636"/>
      <c r="U5943" s="1636"/>
      <c r="V5943" s="1636"/>
      <c r="W5943" s="1636"/>
      <c r="X5943" s="1636"/>
      <c r="Y5943" s="1636"/>
      <c r="Z5943" s="1636"/>
      <c r="AA5943" s="1636"/>
      <c r="AB5943" s="1636"/>
      <c r="AC5943" s="1636"/>
      <c r="AD5943" s="1636"/>
      <c r="AE5943" s="1636"/>
      <c r="AF5943" s="1636"/>
      <c r="AG5943" s="1636"/>
      <c r="AH5943" s="1636"/>
      <c r="AI5943" s="1636"/>
      <c r="AJ5943" s="1636"/>
      <c r="AK5943" s="1636"/>
      <c r="AL5943" s="1636"/>
      <c r="AM5943" s="1636"/>
      <c r="AN5943" s="1636"/>
      <c r="AO5943" s="1636"/>
      <c r="AP5943" s="1636"/>
      <c r="AQ5943" s="1636"/>
      <c r="AR5943" s="1636"/>
      <c r="AS5943" s="1636"/>
      <c r="AT5943" s="1636"/>
      <c r="AU5943" s="1636"/>
      <c r="AV5943" s="1636"/>
      <c r="AW5943" s="1636"/>
      <c r="AX5943" s="1636"/>
      <c r="AY5943" s="1636"/>
      <c r="AZ5943" s="1636"/>
      <c r="BA5943" s="1636"/>
      <c r="BB5943" s="1636"/>
    </row>
    <row r="5944" spans="1:54" s="1637" customFormat="1">
      <c r="A5944" s="1636"/>
      <c r="B5944" s="1636"/>
      <c r="C5944" s="1636"/>
      <c r="D5944" s="1636"/>
      <c r="E5944" s="1636"/>
      <c r="F5944" s="1636"/>
      <c r="G5944" s="1636"/>
      <c r="H5944" s="1636"/>
      <c r="I5944" s="1636"/>
      <c r="J5944" s="1636"/>
      <c r="K5944" s="1636"/>
      <c r="L5944" s="1636"/>
      <c r="M5944" s="1636"/>
      <c r="N5944" s="1636"/>
      <c r="O5944" s="1636"/>
      <c r="P5944" s="1636"/>
      <c r="Q5944" s="1636"/>
      <c r="R5944" s="1636"/>
      <c r="S5944" s="1636"/>
      <c r="T5944" s="1636"/>
      <c r="U5944" s="1636"/>
      <c r="V5944" s="1636"/>
      <c r="W5944" s="1636"/>
      <c r="X5944" s="1636"/>
      <c r="Y5944" s="1636"/>
      <c r="Z5944" s="1636"/>
      <c r="AA5944" s="1636"/>
      <c r="AB5944" s="1636"/>
      <c r="AC5944" s="1636"/>
      <c r="AD5944" s="1636"/>
      <c r="AE5944" s="1636"/>
      <c r="AF5944" s="1636"/>
      <c r="AG5944" s="1636"/>
      <c r="AH5944" s="1636"/>
      <c r="AI5944" s="1636"/>
      <c r="AJ5944" s="1636"/>
      <c r="AK5944" s="1636"/>
      <c r="AL5944" s="1636"/>
      <c r="AM5944" s="1636"/>
      <c r="AN5944" s="1636"/>
      <c r="AO5944" s="1636"/>
      <c r="AP5944" s="1636"/>
      <c r="AQ5944" s="1636"/>
      <c r="AR5944" s="1636"/>
      <c r="AS5944" s="1636"/>
      <c r="AT5944" s="1636"/>
      <c r="AU5944" s="1636"/>
      <c r="AV5944" s="1636"/>
      <c r="AW5944" s="1636"/>
      <c r="AX5944" s="1636"/>
      <c r="AY5944" s="1636"/>
      <c r="AZ5944" s="1636"/>
      <c r="BA5944" s="1636"/>
      <c r="BB5944" s="1636"/>
    </row>
    <row r="5945" spans="1:54" s="1637" customFormat="1">
      <c r="A5945" s="1636"/>
      <c r="B5945" s="1636"/>
      <c r="C5945" s="1636"/>
      <c r="D5945" s="1636"/>
      <c r="E5945" s="1636"/>
      <c r="F5945" s="1636"/>
      <c r="G5945" s="1636"/>
      <c r="H5945" s="1636"/>
      <c r="I5945" s="1636"/>
      <c r="J5945" s="1636"/>
      <c r="K5945" s="1636"/>
      <c r="L5945" s="1636"/>
      <c r="M5945" s="1636"/>
      <c r="N5945" s="1636"/>
      <c r="O5945" s="1636"/>
      <c r="P5945" s="1636"/>
      <c r="Q5945" s="1636"/>
      <c r="R5945" s="1636"/>
      <c r="S5945" s="1636"/>
      <c r="T5945" s="1636"/>
      <c r="U5945" s="1636"/>
      <c r="V5945" s="1636"/>
      <c r="W5945" s="1636"/>
      <c r="X5945" s="1636"/>
      <c r="Y5945" s="1636"/>
      <c r="Z5945" s="1636"/>
      <c r="AA5945" s="1636"/>
      <c r="AB5945" s="1636"/>
      <c r="AC5945" s="1636"/>
      <c r="AD5945" s="1636"/>
      <c r="AE5945" s="1636"/>
      <c r="AF5945" s="1636"/>
      <c r="AG5945" s="1636"/>
      <c r="AH5945" s="1636"/>
      <c r="AI5945" s="1636"/>
      <c r="AJ5945" s="1636"/>
      <c r="AK5945" s="1636"/>
      <c r="AL5945" s="1636"/>
      <c r="AM5945" s="1636"/>
      <c r="AN5945" s="1636"/>
      <c r="AO5945" s="1636"/>
      <c r="AP5945" s="1636"/>
      <c r="AQ5945" s="1636"/>
      <c r="AR5945" s="1636"/>
      <c r="AS5945" s="1636"/>
      <c r="AT5945" s="1636"/>
      <c r="AU5945" s="1636"/>
      <c r="AV5945" s="1636"/>
      <c r="AW5945" s="1636"/>
      <c r="AX5945" s="1636"/>
      <c r="AY5945" s="1636"/>
      <c r="AZ5945" s="1636"/>
      <c r="BA5945" s="1636"/>
      <c r="BB5945" s="1636"/>
    </row>
    <row r="5946" spans="1:54" s="1637" customFormat="1">
      <c r="A5946" s="1636"/>
      <c r="B5946" s="1636"/>
      <c r="C5946" s="1636"/>
      <c r="D5946" s="1636"/>
      <c r="E5946" s="1636"/>
      <c r="F5946" s="1636"/>
      <c r="G5946" s="1636"/>
      <c r="H5946" s="1636"/>
      <c r="I5946" s="1636"/>
      <c r="J5946" s="1636"/>
      <c r="K5946" s="1636"/>
      <c r="L5946" s="1636"/>
      <c r="M5946" s="1636"/>
      <c r="N5946" s="1636"/>
      <c r="O5946" s="1636"/>
      <c r="P5946" s="1636"/>
      <c r="Q5946" s="1636"/>
      <c r="R5946" s="1636"/>
      <c r="S5946" s="1636"/>
      <c r="T5946" s="1636"/>
      <c r="U5946" s="1636"/>
      <c r="V5946" s="1636"/>
      <c r="W5946" s="1636"/>
      <c r="X5946" s="1636"/>
      <c r="Y5946" s="1636"/>
      <c r="Z5946" s="1636"/>
      <c r="AA5946" s="1636"/>
      <c r="AB5946" s="1636"/>
      <c r="AC5946" s="1636"/>
      <c r="AD5946" s="1636"/>
      <c r="AE5946" s="1636"/>
      <c r="AF5946" s="1636"/>
      <c r="AG5946" s="1636"/>
      <c r="AH5946" s="1636"/>
      <c r="AI5946" s="1636"/>
      <c r="AJ5946" s="1636"/>
      <c r="AK5946" s="1636"/>
      <c r="AL5946" s="1636"/>
      <c r="AM5946" s="1636"/>
      <c r="AN5946" s="1636"/>
      <c r="AO5946" s="1636"/>
      <c r="AP5946" s="1636"/>
      <c r="AQ5946" s="1636"/>
      <c r="AR5946" s="1636"/>
      <c r="AS5946" s="1636"/>
      <c r="AT5946" s="1636"/>
      <c r="AU5946" s="1636"/>
      <c r="AV5946" s="1636"/>
      <c r="AW5946" s="1636"/>
      <c r="AX5946" s="1636"/>
      <c r="AY5946" s="1636"/>
      <c r="AZ5946" s="1636"/>
      <c r="BA5946" s="1636"/>
      <c r="BB5946" s="1636"/>
    </row>
    <row r="5947" spans="1:54" s="1637" customFormat="1">
      <c r="A5947" s="1636"/>
      <c r="B5947" s="1636"/>
      <c r="C5947" s="1636"/>
      <c r="D5947" s="1636"/>
      <c r="E5947" s="1636"/>
      <c r="F5947" s="1636"/>
      <c r="G5947" s="1636"/>
      <c r="H5947" s="1636"/>
      <c r="I5947" s="1636"/>
      <c r="J5947" s="1636"/>
      <c r="K5947" s="1636"/>
      <c r="L5947" s="1636"/>
      <c r="M5947" s="1636"/>
      <c r="N5947" s="1636"/>
      <c r="O5947" s="1636"/>
      <c r="P5947" s="1636"/>
      <c r="Q5947" s="1636"/>
      <c r="R5947" s="1636"/>
      <c r="S5947" s="1636"/>
      <c r="T5947" s="1636"/>
      <c r="U5947" s="1636"/>
      <c r="V5947" s="1636"/>
      <c r="W5947" s="1636"/>
      <c r="X5947" s="1636"/>
      <c r="Y5947" s="1636"/>
      <c r="Z5947" s="1636"/>
      <c r="AA5947" s="1636"/>
      <c r="AB5947" s="1636"/>
      <c r="AC5947" s="1636"/>
      <c r="AD5947" s="1636"/>
      <c r="AE5947" s="1636"/>
      <c r="AF5947" s="1636"/>
      <c r="AG5947" s="1636"/>
      <c r="AH5947" s="1636"/>
      <c r="AI5947" s="1636"/>
      <c r="AJ5947" s="1636"/>
      <c r="AK5947" s="1636"/>
      <c r="AL5947" s="1636"/>
      <c r="AM5947" s="1636"/>
      <c r="AN5947" s="1636"/>
      <c r="AO5947" s="1636"/>
      <c r="AP5947" s="1636"/>
      <c r="AQ5947" s="1636"/>
      <c r="AR5947" s="1636"/>
      <c r="AS5947" s="1636"/>
      <c r="AT5947" s="1636"/>
      <c r="AU5947" s="1636"/>
      <c r="AV5947" s="1636"/>
      <c r="AW5947" s="1636"/>
      <c r="AX5947" s="1636"/>
      <c r="AY5947" s="1636"/>
      <c r="AZ5947" s="1636"/>
      <c r="BA5947" s="1636"/>
      <c r="BB5947" s="1636"/>
    </row>
    <row r="5948" spans="1:54" s="1637" customFormat="1">
      <c r="A5948" s="1636"/>
      <c r="B5948" s="1636"/>
      <c r="C5948" s="1636"/>
      <c r="D5948" s="1636"/>
      <c r="E5948" s="1636"/>
      <c r="F5948" s="1636"/>
      <c r="G5948" s="1636"/>
      <c r="H5948" s="1636"/>
      <c r="I5948" s="1636"/>
      <c r="J5948" s="1636"/>
      <c r="K5948" s="1636"/>
      <c r="L5948" s="1636"/>
      <c r="M5948" s="1636"/>
      <c r="N5948" s="1636"/>
      <c r="O5948" s="1636"/>
      <c r="P5948" s="1636"/>
      <c r="Q5948" s="1636"/>
      <c r="R5948" s="1636"/>
      <c r="S5948" s="1636"/>
      <c r="T5948" s="1636"/>
      <c r="U5948" s="1636"/>
      <c r="V5948" s="1636"/>
      <c r="W5948" s="1636"/>
      <c r="X5948" s="1636"/>
      <c r="Y5948" s="1636"/>
      <c r="Z5948" s="1636"/>
      <c r="AA5948" s="1636"/>
      <c r="AB5948" s="1636"/>
      <c r="AC5948" s="1636"/>
      <c r="AD5948" s="1636"/>
      <c r="AE5948" s="1636"/>
      <c r="AF5948" s="1636"/>
      <c r="AG5948" s="1636"/>
      <c r="AH5948" s="1636"/>
      <c r="AI5948" s="1636"/>
      <c r="AJ5948" s="1636"/>
      <c r="AK5948" s="1636"/>
      <c r="AL5948" s="1636"/>
      <c r="AM5948" s="1636"/>
      <c r="AN5948" s="1636"/>
      <c r="AO5948" s="1636"/>
      <c r="AP5948" s="1636"/>
      <c r="AQ5948" s="1636"/>
      <c r="AR5948" s="1636"/>
      <c r="AS5948" s="1636"/>
      <c r="AT5948" s="1636"/>
      <c r="AU5948" s="1636"/>
      <c r="AV5948" s="1636"/>
      <c r="AW5948" s="1636"/>
      <c r="AX5948" s="1636"/>
      <c r="AY5948" s="1636"/>
      <c r="AZ5948" s="1636"/>
      <c r="BA5948" s="1636"/>
      <c r="BB5948" s="1636"/>
    </row>
    <row r="5949" spans="1:54" s="1637" customFormat="1">
      <c r="A5949" s="1636"/>
      <c r="B5949" s="1636"/>
      <c r="C5949" s="1636"/>
      <c r="D5949" s="1636"/>
      <c r="E5949" s="1636"/>
      <c r="F5949" s="1636"/>
      <c r="G5949" s="1636"/>
      <c r="H5949" s="1636"/>
      <c r="I5949" s="1636"/>
      <c r="J5949" s="1636"/>
      <c r="K5949" s="1636"/>
      <c r="L5949" s="1636"/>
      <c r="M5949" s="1636"/>
      <c r="N5949" s="1636"/>
      <c r="O5949" s="1636"/>
      <c r="P5949" s="1636"/>
      <c r="Q5949" s="1636"/>
      <c r="R5949" s="1636"/>
      <c r="S5949" s="1636"/>
      <c r="T5949" s="1636"/>
      <c r="U5949" s="1636"/>
      <c r="V5949" s="1636"/>
      <c r="W5949" s="1636"/>
      <c r="X5949" s="1636"/>
      <c r="Y5949" s="1636"/>
      <c r="Z5949" s="1636"/>
      <c r="AA5949" s="1636"/>
      <c r="AB5949" s="1636"/>
      <c r="AC5949" s="1636"/>
      <c r="AD5949" s="1636"/>
      <c r="AE5949" s="1636"/>
      <c r="AF5949" s="1636"/>
      <c r="AG5949" s="1636"/>
      <c r="AH5949" s="1636"/>
      <c r="AI5949" s="1636"/>
      <c r="AJ5949" s="1636"/>
      <c r="AK5949" s="1636"/>
      <c r="AL5949" s="1636"/>
      <c r="AM5949" s="1636"/>
      <c r="AN5949" s="1636"/>
      <c r="AO5949" s="1636"/>
      <c r="AP5949" s="1636"/>
      <c r="AQ5949" s="1636"/>
      <c r="AR5949" s="1636"/>
      <c r="AS5949" s="1636"/>
      <c r="AT5949" s="1636"/>
      <c r="AU5949" s="1636"/>
      <c r="AV5949" s="1636"/>
      <c r="AW5949" s="1636"/>
      <c r="AX5949" s="1636"/>
      <c r="AY5949" s="1636"/>
      <c r="AZ5949" s="1636"/>
      <c r="BA5949" s="1636"/>
      <c r="BB5949" s="1636"/>
    </row>
    <row r="5950" spans="1:54" s="1637" customFormat="1">
      <c r="A5950" s="1636"/>
      <c r="B5950" s="1636"/>
      <c r="C5950" s="1636"/>
      <c r="D5950" s="1636"/>
      <c r="E5950" s="1636"/>
      <c r="F5950" s="1636"/>
      <c r="G5950" s="1636"/>
      <c r="H5950" s="1636"/>
      <c r="I5950" s="1636"/>
      <c r="J5950" s="1636"/>
      <c r="K5950" s="1636"/>
      <c r="L5950" s="1636"/>
      <c r="M5950" s="1636"/>
      <c r="N5950" s="1636"/>
      <c r="O5950" s="1636"/>
      <c r="P5950" s="1636"/>
      <c r="Q5950" s="1636"/>
      <c r="R5950" s="1636"/>
      <c r="S5950" s="1636"/>
      <c r="T5950" s="1636"/>
      <c r="U5950" s="1636"/>
      <c r="V5950" s="1636"/>
      <c r="W5950" s="1636"/>
      <c r="X5950" s="1636"/>
      <c r="Y5950" s="1636"/>
      <c r="Z5950" s="1636"/>
      <c r="AA5950" s="1636"/>
      <c r="AB5950" s="1636"/>
      <c r="AC5950" s="1636"/>
      <c r="AD5950" s="1636"/>
      <c r="AE5950" s="1636"/>
      <c r="AF5950" s="1636"/>
      <c r="AG5950" s="1636"/>
      <c r="AH5950" s="1636"/>
      <c r="AI5950" s="1636"/>
      <c r="AJ5950" s="1636"/>
      <c r="AK5950" s="1636"/>
      <c r="AL5950" s="1636"/>
      <c r="AM5950" s="1636"/>
      <c r="AN5950" s="1636"/>
      <c r="AO5950" s="1636"/>
      <c r="AP5950" s="1636"/>
      <c r="AQ5950" s="1636"/>
      <c r="AR5950" s="1636"/>
      <c r="AS5950" s="1636"/>
      <c r="AT5950" s="1636"/>
      <c r="AU5950" s="1636"/>
      <c r="AV5950" s="1636"/>
      <c r="AW5950" s="1636"/>
      <c r="AX5950" s="1636"/>
      <c r="AY5950" s="1636"/>
      <c r="AZ5950" s="1636"/>
      <c r="BA5950" s="1636"/>
      <c r="BB5950" s="1636"/>
    </row>
    <row r="5951" spans="1:54" s="1637" customFormat="1">
      <c r="A5951" s="1636"/>
      <c r="B5951" s="1636"/>
      <c r="C5951" s="1636"/>
      <c r="D5951" s="1636"/>
      <c r="E5951" s="1636"/>
      <c r="F5951" s="1636"/>
      <c r="G5951" s="1636"/>
      <c r="H5951" s="1636"/>
      <c r="I5951" s="1636"/>
      <c r="J5951" s="1636"/>
      <c r="K5951" s="1636"/>
      <c r="L5951" s="1636"/>
      <c r="M5951" s="1636"/>
      <c r="N5951" s="1636"/>
      <c r="O5951" s="1636"/>
      <c r="P5951" s="1636"/>
      <c r="Q5951" s="1636"/>
      <c r="R5951" s="1636"/>
      <c r="S5951" s="1636"/>
      <c r="T5951" s="1636"/>
      <c r="U5951" s="1636"/>
      <c r="V5951" s="1636"/>
      <c r="W5951" s="1636"/>
      <c r="X5951" s="1636"/>
      <c r="Y5951" s="1636"/>
      <c r="Z5951" s="1636"/>
      <c r="AA5951" s="1636"/>
      <c r="AB5951" s="1636"/>
      <c r="AC5951" s="1636"/>
      <c r="AD5951" s="1636"/>
      <c r="AE5951" s="1636"/>
      <c r="AF5951" s="1636"/>
      <c r="AG5951" s="1636"/>
      <c r="AH5951" s="1636"/>
      <c r="AI5951" s="1636"/>
      <c r="AJ5951" s="1636"/>
      <c r="AK5951" s="1636"/>
      <c r="AL5951" s="1636"/>
      <c r="AM5951" s="1636"/>
      <c r="AN5951" s="1636"/>
      <c r="AO5951" s="1636"/>
      <c r="AP5951" s="1636"/>
      <c r="AQ5951" s="1636"/>
      <c r="AR5951" s="1636"/>
      <c r="AS5951" s="1636"/>
      <c r="AT5951" s="1636"/>
      <c r="AU5951" s="1636"/>
      <c r="AV5951" s="1636"/>
      <c r="AW5951" s="1636"/>
      <c r="AX5951" s="1636"/>
      <c r="AY5951" s="1636"/>
      <c r="AZ5951" s="1636"/>
      <c r="BA5951" s="1636"/>
      <c r="BB5951" s="1636"/>
    </row>
    <row r="5952" spans="1:54" s="1637" customFormat="1">
      <c r="A5952" s="1636"/>
      <c r="B5952" s="1636"/>
      <c r="C5952" s="1636"/>
      <c r="D5952" s="1636"/>
      <c r="E5952" s="1636"/>
      <c r="F5952" s="1636"/>
      <c r="G5952" s="1636"/>
      <c r="H5952" s="1636"/>
      <c r="I5952" s="1636"/>
      <c r="J5952" s="1636"/>
      <c r="K5952" s="1636"/>
      <c r="L5952" s="1636"/>
      <c r="M5952" s="1636"/>
      <c r="N5952" s="1636"/>
      <c r="O5952" s="1636"/>
      <c r="P5952" s="1636"/>
      <c r="Q5952" s="1636"/>
      <c r="R5952" s="1636"/>
      <c r="S5952" s="1636"/>
      <c r="T5952" s="1636"/>
      <c r="U5952" s="1636"/>
      <c r="V5952" s="1636"/>
      <c r="W5952" s="1636"/>
      <c r="X5952" s="1636"/>
      <c r="Y5952" s="1636"/>
      <c r="Z5952" s="1636"/>
      <c r="AA5952" s="1636"/>
      <c r="AB5952" s="1636"/>
      <c r="AC5952" s="1636"/>
      <c r="AD5952" s="1636"/>
      <c r="AE5952" s="1636"/>
      <c r="AF5952" s="1636"/>
      <c r="AG5952" s="1636"/>
      <c r="AH5952" s="1636"/>
      <c r="AI5952" s="1636"/>
      <c r="AJ5952" s="1636"/>
      <c r="AK5952" s="1636"/>
      <c r="AL5952" s="1636"/>
      <c r="AM5952" s="1636"/>
      <c r="AN5952" s="1636"/>
      <c r="AO5952" s="1636"/>
      <c r="AP5952" s="1636"/>
      <c r="AQ5952" s="1636"/>
      <c r="AR5952" s="1636"/>
      <c r="AS5952" s="1636"/>
      <c r="AT5952" s="1636"/>
      <c r="AU5952" s="1636"/>
      <c r="AV5952" s="1636"/>
      <c r="AW5952" s="1636"/>
      <c r="AX5952" s="1636"/>
      <c r="AY5952" s="1636"/>
      <c r="AZ5952" s="1636"/>
      <c r="BA5952" s="1636"/>
      <c r="BB5952" s="1636"/>
    </row>
    <row r="5953" spans="1:54" s="1637" customFormat="1">
      <c r="A5953" s="1636"/>
      <c r="B5953" s="1636"/>
      <c r="C5953" s="1636"/>
      <c r="D5953" s="1636"/>
      <c r="E5953" s="1636"/>
      <c r="F5953" s="1636"/>
      <c r="G5953" s="1636"/>
      <c r="H5953" s="1636"/>
      <c r="I5953" s="1636"/>
      <c r="J5953" s="1636"/>
      <c r="K5953" s="1636"/>
      <c r="L5953" s="1636"/>
      <c r="M5953" s="1636"/>
      <c r="N5953" s="1636"/>
      <c r="O5953" s="1636"/>
      <c r="P5953" s="1636"/>
      <c r="Q5953" s="1636"/>
      <c r="R5953" s="1636"/>
      <c r="S5953" s="1636"/>
      <c r="T5953" s="1636"/>
      <c r="U5953" s="1636"/>
      <c r="V5953" s="1636"/>
      <c r="W5953" s="1636"/>
      <c r="X5953" s="1636"/>
      <c r="Y5953" s="1636"/>
      <c r="Z5953" s="1636"/>
      <c r="AA5953" s="1636"/>
      <c r="AB5953" s="1636"/>
      <c r="AC5953" s="1636"/>
      <c r="AD5953" s="1636"/>
      <c r="AE5953" s="1636"/>
      <c r="AF5953" s="1636"/>
      <c r="AG5953" s="1636"/>
      <c r="AH5953" s="1636"/>
      <c r="AI5953" s="1636"/>
      <c r="AJ5953" s="1636"/>
      <c r="AK5953" s="1636"/>
      <c r="AL5953" s="1636"/>
      <c r="AM5953" s="1636"/>
      <c r="AN5953" s="1636"/>
      <c r="AO5953" s="1636"/>
      <c r="AP5953" s="1636"/>
      <c r="AQ5953" s="1636"/>
      <c r="AR5953" s="1636"/>
      <c r="AS5953" s="1636"/>
      <c r="AT5953" s="1636"/>
      <c r="AU5953" s="1636"/>
      <c r="AV5953" s="1636"/>
      <c r="AW5953" s="1636"/>
      <c r="AX5953" s="1636"/>
      <c r="AY5953" s="1636"/>
      <c r="AZ5953" s="1636"/>
      <c r="BA5953" s="1636"/>
      <c r="BB5953" s="1636"/>
    </row>
    <row r="5954" spans="1:54" s="1637" customFormat="1">
      <c r="A5954" s="1636"/>
      <c r="B5954" s="1636"/>
      <c r="C5954" s="1636"/>
      <c r="D5954" s="1636"/>
      <c r="E5954" s="1636"/>
      <c r="F5954" s="1636"/>
      <c r="G5954" s="1636"/>
      <c r="H5954" s="1636"/>
      <c r="I5954" s="1636"/>
      <c r="J5954" s="1636"/>
      <c r="K5954" s="1636"/>
      <c r="L5954" s="1636"/>
      <c r="M5954" s="1636"/>
      <c r="N5954" s="1636"/>
      <c r="O5954" s="1636"/>
      <c r="P5954" s="1636"/>
      <c r="Q5954" s="1636"/>
      <c r="R5954" s="1636"/>
      <c r="S5954" s="1636"/>
      <c r="T5954" s="1636"/>
      <c r="U5954" s="1636"/>
      <c r="V5954" s="1636"/>
      <c r="W5954" s="1636"/>
      <c r="X5954" s="1636"/>
      <c r="Y5954" s="1636"/>
      <c r="Z5954" s="1636"/>
      <c r="AA5954" s="1636"/>
      <c r="AB5954" s="1636"/>
      <c r="AC5954" s="1636"/>
      <c r="AD5954" s="1636"/>
      <c r="AE5954" s="1636"/>
      <c r="AF5954" s="1636"/>
      <c r="AG5954" s="1636"/>
      <c r="AH5954" s="1636"/>
      <c r="AI5954" s="1636"/>
      <c r="AJ5954" s="1636"/>
      <c r="AK5954" s="1636"/>
      <c r="AL5954" s="1636"/>
      <c r="AM5954" s="1636"/>
      <c r="AN5954" s="1636"/>
      <c r="AO5954" s="1636"/>
      <c r="AP5954" s="1636"/>
      <c r="AQ5954" s="1636"/>
      <c r="AR5954" s="1636"/>
      <c r="AS5954" s="1636"/>
      <c r="AT5954" s="1636"/>
      <c r="AU5954" s="1636"/>
      <c r="AV5954" s="1636"/>
      <c r="AW5954" s="1636"/>
      <c r="AX5954" s="1636"/>
      <c r="AY5954" s="1636"/>
      <c r="AZ5954" s="1636"/>
      <c r="BA5954" s="1636"/>
      <c r="BB5954" s="1636"/>
    </row>
    <row r="5955" spans="1:54" s="1637" customFormat="1">
      <c r="A5955" s="1636"/>
      <c r="B5955" s="1636"/>
      <c r="C5955" s="1636"/>
      <c r="D5955" s="1636"/>
      <c r="E5955" s="1636"/>
      <c r="F5955" s="1636"/>
      <c r="G5955" s="1636"/>
      <c r="H5955" s="1636"/>
      <c r="I5955" s="1636"/>
      <c r="J5955" s="1636"/>
      <c r="K5955" s="1636"/>
      <c r="L5955" s="1636"/>
      <c r="M5955" s="1636"/>
      <c r="N5955" s="1636"/>
      <c r="O5955" s="1636"/>
      <c r="P5955" s="1636"/>
      <c r="Q5955" s="1636"/>
      <c r="R5955" s="1636"/>
      <c r="S5955" s="1636"/>
      <c r="T5955" s="1636"/>
      <c r="U5955" s="1636"/>
      <c r="V5955" s="1636"/>
      <c r="W5955" s="1636"/>
      <c r="X5955" s="1636"/>
      <c r="Y5955" s="1636"/>
      <c r="Z5955" s="1636"/>
      <c r="AA5955" s="1636"/>
      <c r="AB5955" s="1636"/>
      <c r="AC5955" s="1636"/>
      <c r="AD5955" s="1636"/>
      <c r="AE5955" s="1636"/>
      <c r="AF5955" s="1636"/>
      <c r="AG5955" s="1636"/>
      <c r="AH5955" s="1636"/>
      <c r="AI5955" s="1636"/>
      <c r="AJ5955" s="1636"/>
      <c r="AK5955" s="1636"/>
      <c r="AL5955" s="1636"/>
      <c r="AM5955" s="1636"/>
      <c r="AN5955" s="1636"/>
      <c r="AO5955" s="1636"/>
      <c r="AP5955" s="1636"/>
      <c r="AQ5955" s="1636"/>
      <c r="AR5955" s="1636"/>
      <c r="AS5955" s="1636"/>
      <c r="AT5955" s="1636"/>
      <c r="AU5955" s="1636"/>
      <c r="AV5955" s="1636"/>
      <c r="AW5955" s="1636"/>
      <c r="AX5955" s="1636"/>
      <c r="AY5955" s="1636"/>
      <c r="AZ5955" s="1636"/>
      <c r="BA5955" s="1636"/>
      <c r="BB5955" s="1636"/>
    </row>
    <row r="5956" spans="1:54" s="1637" customFormat="1">
      <c r="A5956" s="1636"/>
      <c r="B5956" s="1636"/>
      <c r="C5956" s="1636"/>
      <c r="D5956" s="1636"/>
      <c r="E5956" s="1636"/>
      <c r="F5956" s="1636"/>
      <c r="G5956" s="1636"/>
      <c r="H5956" s="1636"/>
      <c r="I5956" s="1636"/>
      <c r="J5956" s="1636"/>
      <c r="K5956" s="1636"/>
      <c r="L5956" s="1636"/>
      <c r="M5956" s="1636"/>
      <c r="N5956" s="1636"/>
      <c r="O5956" s="1636"/>
      <c r="P5956" s="1636"/>
      <c r="Q5956" s="1636"/>
      <c r="R5956" s="1636"/>
      <c r="S5956" s="1636"/>
      <c r="T5956" s="1636"/>
      <c r="U5956" s="1636"/>
      <c r="V5956" s="1636"/>
      <c r="W5956" s="1636"/>
      <c r="X5956" s="1636"/>
      <c r="Y5956" s="1636"/>
      <c r="Z5956" s="1636"/>
      <c r="AA5956" s="1636"/>
      <c r="AB5956" s="1636"/>
      <c r="AC5956" s="1636"/>
      <c r="AD5956" s="1636"/>
      <c r="AE5956" s="1636"/>
      <c r="AF5956" s="1636"/>
      <c r="AG5956" s="1636"/>
      <c r="AH5956" s="1636"/>
      <c r="AI5956" s="1636"/>
      <c r="AJ5956" s="1636"/>
      <c r="AK5956" s="1636"/>
      <c r="AL5956" s="1636"/>
      <c r="AM5956" s="1636"/>
      <c r="AN5956" s="1636"/>
      <c r="AO5956" s="1636"/>
      <c r="AP5956" s="1636"/>
      <c r="AQ5956" s="1636"/>
      <c r="AR5956" s="1636"/>
      <c r="AS5956" s="1636"/>
      <c r="AT5956" s="1636"/>
      <c r="AU5956" s="1636"/>
      <c r="AV5956" s="1636"/>
      <c r="AW5956" s="1636"/>
      <c r="AX5956" s="1636"/>
      <c r="AY5956" s="1636"/>
      <c r="AZ5956" s="1636"/>
      <c r="BA5956" s="1636"/>
      <c r="BB5956" s="1636"/>
    </row>
    <row r="5957" spans="1:54" s="1637" customFormat="1">
      <c r="A5957" s="1636"/>
      <c r="B5957" s="1636"/>
      <c r="C5957" s="1636"/>
      <c r="D5957" s="1636"/>
      <c r="E5957" s="1636"/>
      <c r="F5957" s="1636"/>
      <c r="G5957" s="1636"/>
      <c r="H5957" s="1636"/>
      <c r="I5957" s="1636"/>
      <c r="J5957" s="1636"/>
      <c r="K5957" s="1636"/>
      <c r="L5957" s="1636"/>
      <c r="M5957" s="1636"/>
      <c r="N5957" s="1636"/>
      <c r="O5957" s="1636"/>
      <c r="P5957" s="1636"/>
      <c r="Q5957" s="1636"/>
      <c r="R5957" s="1636"/>
      <c r="S5957" s="1636"/>
      <c r="T5957" s="1636"/>
      <c r="U5957" s="1636"/>
      <c r="V5957" s="1636"/>
      <c r="W5957" s="1636"/>
      <c r="X5957" s="1636"/>
      <c r="Y5957" s="1636"/>
      <c r="Z5957" s="1636"/>
      <c r="AA5957" s="1636"/>
      <c r="AB5957" s="1636"/>
      <c r="AC5957" s="1636"/>
      <c r="AD5957" s="1636"/>
      <c r="AE5957" s="1636"/>
      <c r="AF5957" s="1636"/>
      <c r="AG5957" s="1636"/>
      <c r="AH5957" s="1636"/>
      <c r="AI5957" s="1636"/>
      <c r="AJ5957" s="1636"/>
      <c r="AK5957" s="1636"/>
      <c r="AL5957" s="1636"/>
      <c r="AM5957" s="1636"/>
      <c r="AN5957" s="1636"/>
      <c r="AO5957" s="1636"/>
      <c r="AP5957" s="1636"/>
      <c r="AQ5957" s="1636"/>
      <c r="AR5957" s="1636"/>
      <c r="AS5957" s="1636"/>
      <c r="AT5957" s="1636"/>
      <c r="AU5957" s="1636"/>
      <c r="AV5957" s="1636"/>
      <c r="AW5957" s="1636"/>
      <c r="AX5957" s="1636"/>
      <c r="AY5957" s="1636"/>
      <c r="AZ5957" s="1636"/>
      <c r="BA5957" s="1636"/>
      <c r="BB5957" s="1636"/>
    </row>
    <row r="5958" spans="1:54" s="1637" customFormat="1">
      <c r="A5958" s="1636"/>
      <c r="B5958" s="1636"/>
      <c r="C5958" s="1636"/>
      <c r="D5958" s="1636"/>
      <c r="E5958" s="1636"/>
      <c r="F5958" s="1636"/>
      <c r="G5958" s="1636"/>
      <c r="H5958" s="1636"/>
      <c r="I5958" s="1636"/>
      <c r="J5958" s="1636"/>
      <c r="K5958" s="1636"/>
      <c r="L5958" s="1636"/>
      <c r="M5958" s="1636"/>
      <c r="N5958" s="1636"/>
      <c r="O5958" s="1636"/>
      <c r="P5958" s="1636"/>
      <c r="Q5958" s="1636"/>
      <c r="R5958" s="1636"/>
      <c r="S5958" s="1636"/>
      <c r="T5958" s="1636"/>
      <c r="U5958" s="1636"/>
      <c r="V5958" s="1636"/>
      <c r="W5958" s="1636"/>
      <c r="X5958" s="1636"/>
      <c r="Y5958" s="1636"/>
      <c r="Z5958" s="1636"/>
      <c r="AA5958" s="1636"/>
      <c r="AB5958" s="1636"/>
      <c r="AC5958" s="1636"/>
      <c r="AD5958" s="1636"/>
      <c r="AE5958" s="1636"/>
      <c r="AF5958" s="1636"/>
      <c r="AG5958" s="1636"/>
      <c r="AH5958" s="1636"/>
      <c r="AI5958" s="1636"/>
      <c r="AJ5958" s="1636"/>
      <c r="AK5958" s="1636"/>
      <c r="AL5958" s="1636"/>
      <c r="AM5958" s="1636"/>
      <c r="AN5958" s="1636"/>
      <c r="AO5958" s="1636"/>
      <c r="AP5958" s="1636"/>
      <c r="AQ5958" s="1636"/>
      <c r="AR5958" s="1636"/>
      <c r="AS5958" s="1636"/>
      <c r="AT5958" s="1636"/>
      <c r="AU5958" s="1636"/>
      <c r="AV5958" s="1636"/>
      <c r="AW5958" s="1636"/>
      <c r="AX5958" s="1636"/>
      <c r="AY5958" s="1636"/>
      <c r="AZ5958" s="1636"/>
      <c r="BA5958" s="1636"/>
      <c r="BB5958" s="1636"/>
    </row>
    <row r="5959" spans="1:54" s="1637" customFormat="1">
      <c r="A5959" s="1636"/>
      <c r="B5959" s="1636"/>
      <c r="C5959" s="1636"/>
      <c r="D5959" s="1636"/>
      <c r="E5959" s="1636"/>
      <c r="F5959" s="1636"/>
      <c r="G5959" s="1636"/>
      <c r="H5959" s="1636"/>
      <c r="I5959" s="1636"/>
      <c r="J5959" s="1636"/>
      <c r="K5959" s="1636"/>
      <c r="L5959" s="1636"/>
      <c r="M5959" s="1636"/>
      <c r="N5959" s="1636"/>
      <c r="O5959" s="1636"/>
      <c r="P5959" s="1636"/>
      <c r="Q5959" s="1636"/>
      <c r="R5959" s="1636"/>
      <c r="S5959" s="1636"/>
      <c r="T5959" s="1636"/>
      <c r="U5959" s="1636"/>
      <c r="V5959" s="1636"/>
      <c r="W5959" s="1636"/>
      <c r="X5959" s="1636"/>
      <c r="Y5959" s="1636"/>
      <c r="Z5959" s="1636"/>
      <c r="AA5959" s="1636"/>
      <c r="AB5959" s="1636"/>
      <c r="AC5959" s="1636"/>
      <c r="AD5959" s="1636"/>
      <c r="AE5959" s="1636"/>
      <c r="AF5959" s="1636"/>
      <c r="AG5959" s="1636"/>
      <c r="AH5959" s="1636"/>
      <c r="AI5959" s="1636"/>
      <c r="AJ5959" s="1636"/>
      <c r="AK5959" s="1636"/>
      <c r="AL5959" s="1636"/>
      <c r="AM5959" s="1636"/>
      <c r="AN5959" s="1636"/>
      <c r="AO5959" s="1636"/>
      <c r="AP5959" s="1636"/>
      <c r="AQ5959" s="1636"/>
      <c r="AR5959" s="1636"/>
      <c r="AS5959" s="1636"/>
      <c r="AT5959" s="1636"/>
      <c r="AU5959" s="1636"/>
      <c r="AV5959" s="1636"/>
      <c r="AW5959" s="1636"/>
      <c r="AX5959" s="1636"/>
      <c r="AY5959" s="1636"/>
      <c r="AZ5959" s="1636"/>
      <c r="BA5959" s="1636"/>
      <c r="BB5959" s="1636"/>
    </row>
    <row r="5960" spans="1:54" s="1637" customFormat="1">
      <c r="A5960" s="1636"/>
      <c r="B5960" s="1636"/>
      <c r="C5960" s="1636"/>
      <c r="D5960" s="1636"/>
      <c r="E5960" s="1636"/>
      <c r="F5960" s="1636"/>
      <c r="G5960" s="1636"/>
      <c r="H5960" s="1636"/>
      <c r="I5960" s="1636"/>
      <c r="J5960" s="1636"/>
      <c r="K5960" s="1636"/>
      <c r="L5960" s="1636"/>
      <c r="M5960" s="1636"/>
      <c r="N5960" s="1636"/>
      <c r="O5960" s="1636"/>
      <c r="P5960" s="1636"/>
      <c r="Q5960" s="1636"/>
      <c r="R5960" s="1636"/>
      <c r="S5960" s="1636"/>
      <c r="T5960" s="1636"/>
      <c r="U5960" s="1636"/>
      <c r="V5960" s="1636"/>
      <c r="W5960" s="1636"/>
      <c r="X5960" s="1636"/>
      <c r="Y5960" s="1636"/>
      <c r="Z5960" s="1636"/>
      <c r="AA5960" s="1636"/>
      <c r="AB5960" s="1636"/>
      <c r="AC5960" s="1636"/>
      <c r="AD5960" s="1636"/>
      <c r="AE5960" s="1636"/>
      <c r="AF5960" s="1636"/>
      <c r="AG5960" s="1636"/>
      <c r="AH5960" s="1636"/>
      <c r="AI5960" s="1636"/>
      <c r="AJ5960" s="1636"/>
      <c r="AK5960" s="1636"/>
      <c r="AL5960" s="1636"/>
      <c r="AM5960" s="1636"/>
      <c r="AN5960" s="1636"/>
      <c r="AO5960" s="1636"/>
      <c r="AP5960" s="1636"/>
      <c r="AQ5960" s="1636"/>
      <c r="AR5960" s="1636"/>
      <c r="AS5960" s="1636"/>
      <c r="AT5960" s="1636"/>
      <c r="AU5960" s="1636"/>
      <c r="AV5960" s="1636"/>
      <c r="AW5960" s="1636"/>
      <c r="AX5960" s="1636"/>
      <c r="AY5960" s="1636"/>
      <c r="AZ5960" s="1636"/>
      <c r="BA5960" s="1636"/>
      <c r="BB5960" s="1636"/>
    </row>
    <row r="5961" spans="1:54" s="1637" customFormat="1">
      <c r="A5961" s="1636"/>
      <c r="B5961" s="1636"/>
      <c r="C5961" s="1636"/>
      <c r="D5961" s="1636"/>
      <c r="E5961" s="1636"/>
      <c r="F5961" s="1636"/>
      <c r="G5961" s="1636"/>
      <c r="H5961" s="1636"/>
      <c r="I5961" s="1636"/>
      <c r="J5961" s="1636"/>
      <c r="K5961" s="1636"/>
      <c r="L5961" s="1636"/>
      <c r="M5961" s="1636"/>
      <c r="N5961" s="1636"/>
      <c r="O5961" s="1636"/>
      <c r="P5961" s="1636"/>
      <c r="Q5961" s="1636"/>
      <c r="R5961" s="1636"/>
      <c r="S5961" s="1636"/>
      <c r="T5961" s="1636"/>
      <c r="U5961" s="1636"/>
      <c r="V5961" s="1636"/>
      <c r="W5961" s="1636"/>
      <c r="X5961" s="1636"/>
      <c r="Y5961" s="1636"/>
      <c r="Z5961" s="1636"/>
      <c r="AA5961" s="1636"/>
      <c r="AB5961" s="1636"/>
      <c r="AC5961" s="1636"/>
      <c r="AD5961" s="1636"/>
      <c r="AE5961" s="1636"/>
      <c r="AF5961" s="1636"/>
      <c r="AG5961" s="1636"/>
      <c r="AH5961" s="1636"/>
      <c r="AI5961" s="1636"/>
      <c r="AJ5961" s="1636"/>
      <c r="AK5961" s="1636"/>
      <c r="AL5961" s="1636"/>
      <c r="AM5961" s="1636"/>
      <c r="AN5961" s="1636"/>
      <c r="AO5961" s="1636"/>
      <c r="AP5961" s="1636"/>
      <c r="AQ5961" s="1636"/>
      <c r="AR5961" s="1636"/>
      <c r="AS5961" s="1636"/>
      <c r="AT5961" s="1636"/>
      <c r="AU5961" s="1636"/>
      <c r="AV5961" s="1636"/>
      <c r="AW5961" s="1636"/>
      <c r="AX5961" s="1636"/>
      <c r="AY5961" s="1636"/>
      <c r="AZ5961" s="1636"/>
      <c r="BA5961" s="1636"/>
      <c r="BB5961" s="1636"/>
    </row>
    <row r="5962" spans="1:54" s="1637" customFormat="1">
      <c r="A5962" s="1636"/>
      <c r="B5962" s="1636"/>
      <c r="C5962" s="1636"/>
      <c r="D5962" s="1636"/>
      <c r="E5962" s="1636"/>
      <c r="F5962" s="1636"/>
      <c r="G5962" s="1636"/>
      <c r="H5962" s="1636"/>
      <c r="I5962" s="1636"/>
      <c r="J5962" s="1636"/>
      <c r="K5962" s="1636"/>
      <c r="L5962" s="1636"/>
      <c r="M5962" s="1636"/>
      <c r="N5962" s="1636"/>
      <c r="O5962" s="1636"/>
      <c r="P5962" s="1636"/>
      <c r="Q5962" s="1636"/>
      <c r="R5962" s="1636"/>
      <c r="S5962" s="1636"/>
      <c r="T5962" s="1636"/>
      <c r="U5962" s="1636"/>
      <c r="V5962" s="1636"/>
      <c r="W5962" s="1636"/>
      <c r="X5962" s="1636"/>
      <c r="Y5962" s="1636"/>
      <c r="Z5962" s="1636"/>
      <c r="AA5962" s="1636"/>
      <c r="AB5962" s="1636"/>
      <c r="AC5962" s="1636"/>
      <c r="AD5962" s="1636"/>
      <c r="AE5962" s="1636"/>
      <c r="AF5962" s="1636"/>
      <c r="AG5962" s="1636"/>
      <c r="AH5962" s="1636"/>
      <c r="AI5962" s="1636"/>
      <c r="AJ5962" s="1636"/>
      <c r="AK5962" s="1636"/>
      <c r="AL5962" s="1636"/>
      <c r="AM5962" s="1636"/>
      <c r="AN5962" s="1636"/>
      <c r="AO5962" s="1636"/>
      <c r="AP5962" s="1636"/>
      <c r="AQ5962" s="1636"/>
      <c r="AR5962" s="1636"/>
      <c r="AS5962" s="1636"/>
      <c r="AT5962" s="1636"/>
      <c r="AU5962" s="1636"/>
      <c r="AV5962" s="1636"/>
      <c r="AW5962" s="1636"/>
      <c r="AX5962" s="1636"/>
      <c r="AY5962" s="1636"/>
      <c r="AZ5962" s="1636"/>
      <c r="BA5962" s="1636"/>
      <c r="BB5962" s="1636"/>
    </row>
    <row r="5963" spans="1:54" s="1637" customFormat="1">
      <c r="A5963" s="1636"/>
      <c r="B5963" s="1636"/>
      <c r="C5963" s="1636"/>
      <c r="D5963" s="1636"/>
      <c r="E5963" s="1636"/>
      <c r="F5963" s="1636"/>
      <c r="G5963" s="1636"/>
      <c r="H5963" s="1636"/>
      <c r="I5963" s="1636"/>
      <c r="J5963" s="1636"/>
      <c r="K5963" s="1636"/>
      <c r="L5963" s="1636"/>
      <c r="M5963" s="1636"/>
      <c r="N5963" s="1636"/>
      <c r="O5963" s="1636"/>
      <c r="P5963" s="1636"/>
      <c r="Q5963" s="1636"/>
      <c r="R5963" s="1636"/>
      <c r="S5963" s="1636"/>
      <c r="T5963" s="1636"/>
      <c r="U5963" s="1636"/>
      <c r="V5963" s="1636"/>
      <c r="W5963" s="1636"/>
      <c r="X5963" s="1636"/>
      <c r="Y5963" s="1636"/>
      <c r="Z5963" s="1636"/>
      <c r="AA5963" s="1636"/>
      <c r="AB5963" s="1636"/>
      <c r="AC5963" s="1636"/>
      <c r="AD5963" s="1636"/>
      <c r="AE5963" s="1636"/>
      <c r="AF5963" s="1636"/>
      <c r="AG5963" s="1636"/>
      <c r="AH5963" s="1636"/>
      <c r="AI5963" s="1636"/>
      <c r="AJ5963" s="1636"/>
      <c r="AK5963" s="1636"/>
      <c r="AL5963" s="1636"/>
      <c r="AM5963" s="1636"/>
      <c r="AN5963" s="1636"/>
      <c r="AO5963" s="1636"/>
      <c r="AP5963" s="1636"/>
      <c r="AQ5963" s="1636"/>
      <c r="AR5963" s="1636"/>
      <c r="AS5963" s="1636"/>
      <c r="AT5963" s="1636"/>
      <c r="AU5963" s="1636"/>
      <c r="AV5963" s="1636"/>
      <c r="AW5963" s="1636"/>
      <c r="AX5963" s="1636"/>
      <c r="AY5963" s="1636"/>
      <c r="AZ5963" s="1636"/>
      <c r="BA5963" s="1636"/>
      <c r="BB5963" s="1636"/>
    </row>
    <row r="5964" spans="1:54" s="1637" customFormat="1">
      <c r="A5964" s="1636"/>
      <c r="B5964" s="1636"/>
      <c r="C5964" s="1636"/>
      <c r="D5964" s="1636"/>
      <c r="E5964" s="1636"/>
      <c r="F5964" s="1636"/>
      <c r="G5964" s="1636"/>
      <c r="H5964" s="1636"/>
      <c r="I5964" s="1636"/>
      <c r="J5964" s="1636"/>
      <c r="K5964" s="1636"/>
      <c r="L5964" s="1636"/>
      <c r="M5964" s="1636"/>
      <c r="N5964" s="1636"/>
      <c r="O5964" s="1636"/>
      <c r="P5964" s="1636"/>
      <c r="Q5964" s="1636"/>
      <c r="R5964" s="1636"/>
      <c r="S5964" s="1636"/>
      <c r="T5964" s="1636"/>
      <c r="U5964" s="1636"/>
      <c r="V5964" s="1636"/>
      <c r="W5964" s="1636"/>
      <c r="X5964" s="1636"/>
      <c r="Y5964" s="1636"/>
      <c r="Z5964" s="1636"/>
      <c r="AA5964" s="1636"/>
      <c r="AB5964" s="1636"/>
      <c r="AC5964" s="1636"/>
      <c r="AD5964" s="1636"/>
      <c r="AE5964" s="1636"/>
      <c r="AF5964" s="1636"/>
      <c r="AG5964" s="1636"/>
      <c r="AH5964" s="1636"/>
      <c r="AI5964" s="1636"/>
      <c r="AJ5964" s="1636"/>
      <c r="AK5964" s="1636"/>
      <c r="AL5964" s="1636"/>
      <c r="AM5964" s="1636"/>
      <c r="AN5964" s="1636"/>
      <c r="AO5964" s="1636"/>
      <c r="AP5964" s="1636"/>
      <c r="AQ5964" s="1636"/>
      <c r="AR5964" s="1636"/>
      <c r="AS5964" s="1636"/>
      <c r="AT5964" s="1636"/>
      <c r="AU5964" s="1636"/>
      <c r="AV5964" s="1636"/>
      <c r="AW5964" s="1636"/>
      <c r="AX5964" s="1636"/>
      <c r="AY5964" s="1636"/>
      <c r="AZ5964" s="1636"/>
      <c r="BA5964" s="1636"/>
      <c r="BB5964" s="1636"/>
    </row>
    <row r="5965" spans="1:54" s="1637" customFormat="1">
      <c r="A5965" s="1636"/>
      <c r="B5965" s="1636"/>
      <c r="C5965" s="1636"/>
      <c r="D5965" s="1636"/>
      <c r="E5965" s="1636"/>
      <c r="F5965" s="1636"/>
      <c r="G5965" s="1636"/>
      <c r="H5965" s="1636"/>
      <c r="I5965" s="1636"/>
      <c r="J5965" s="1636"/>
      <c r="K5965" s="1636"/>
      <c r="L5965" s="1636"/>
      <c r="M5965" s="1636"/>
      <c r="N5965" s="1636"/>
      <c r="O5965" s="1636"/>
      <c r="P5965" s="1636"/>
      <c r="Q5965" s="1636"/>
      <c r="R5965" s="1636"/>
      <c r="S5965" s="1636"/>
      <c r="T5965" s="1636"/>
      <c r="U5965" s="1636"/>
      <c r="V5965" s="1636"/>
      <c r="W5965" s="1636"/>
      <c r="X5965" s="1636"/>
      <c r="Y5965" s="1636"/>
      <c r="Z5965" s="1636"/>
      <c r="AA5965" s="1636"/>
      <c r="AB5965" s="1636"/>
      <c r="AC5965" s="1636"/>
      <c r="AD5965" s="1636"/>
      <c r="AE5965" s="1636"/>
      <c r="AF5965" s="1636"/>
      <c r="AG5965" s="1636"/>
      <c r="AH5965" s="1636"/>
      <c r="AI5965" s="1636"/>
      <c r="AJ5965" s="1636"/>
      <c r="AK5965" s="1636"/>
      <c r="AL5965" s="1636"/>
      <c r="AM5965" s="1636"/>
      <c r="AN5965" s="1636"/>
      <c r="AO5965" s="1636"/>
      <c r="AP5965" s="1636"/>
      <c r="AQ5965" s="1636"/>
      <c r="AR5965" s="1636"/>
      <c r="AS5965" s="1636"/>
      <c r="AT5965" s="1636"/>
      <c r="AU5965" s="1636"/>
      <c r="AV5965" s="1636"/>
      <c r="AW5965" s="1636"/>
      <c r="AX5965" s="1636"/>
      <c r="AY5965" s="1636"/>
      <c r="AZ5965" s="1636"/>
      <c r="BA5965" s="1636"/>
      <c r="BB5965" s="1636"/>
    </row>
    <row r="5966" spans="1:54" s="1637" customFormat="1">
      <c r="A5966" s="1636"/>
      <c r="B5966" s="1636"/>
      <c r="C5966" s="1636"/>
      <c r="D5966" s="1636"/>
      <c r="E5966" s="1636"/>
      <c r="F5966" s="1636"/>
      <c r="G5966" s="1636"/>
      <c r="H5966" s="1636"/>
      <c r="I5966" s="1636"/>
      <c r="J5966" s="1636"/>
      <c r="K5966" s="1636"/>
      <c r="L5966" s="1636"/>
      <c r="M5966" s="1636"/>
      <c r="N5966" s="1636"/>
      <c r="O5966" s="1636"/>
      <c r="P5966" s="1636"/>
      <c r="Q5966" s="1636"/>
      <c r="R5966" s="1636"/>
      <c r="S5966" s="1636"/>
      <c r="T5966" s="1636"/>
      <c r="U5966" s="1636"/>
      <c r="V5966" s="1636"/>
      <c r="W5966" s="1636"/>
      <c r="X5966" s="1636"/>
      <c r="Y5966" s="1636"/>
      <c r="Z5966" s="1636"/>
      <c r="AA5966" s="1636"/>
      <c r="AB5966" s="1636"/>
      <c r="AC5966" s="1636"/>
      <c r="AD5966" s="1636"/>
      <c r="AE5966" s="1636"/>
      <c r="AF5966" s="1636"/>
      <c r="AG5966" s="1636"/>
      <c r="AH5966" s="1636"/>
      <c r="AI5966" s="1636"/>
      <c r="AJ5966" s="1636"/>
      <c r="AK5966" s="1636"/>
      <c r="AL5966" s="1636"/>
      <c r="AM5966" s="1636"/>
      <c r="AN5966" s="1636"/>
      <c r="AO5966" s="1636"/>
      <c r="AP5966" s="1636"/>
      <c r="AQ5966" s="1636"/>
      <c r="AR5966" s="1636"/>
      <c r="AS5966" s="1636"/>
      <c r="AT5966" s="1636"/>
      <c r="AU5966" s="1636"/>
      <c r="AV5966" s="1636"/>
      <c r="AW5966" s="1636"/>
      <c r="AX5966" s="1636"/>
      <c r="AY5966" s="1636"/>
      <c r="AZ5966" s="1636"/>
      <c r="BA5966" s="1636"/>
      <c r="BB5966" s="1636"/>
    </row>
    <row r="5967" spans="1:54" s="1637" customFormat="1">
      <c r="A5967" s="1636"/>
      <c r="B5967" s="1636"/>
      <c r="C5967" s="1636"/>
      <c r="D5967" s="1636"/>
      <c r="E5967" s="1636"/>
      <c r="F5967" s="1636"/>
      <c r="G5967" s="1636"/>
      <c r="H5967" s="1636"/>
      <c r="I5967" s="1636"/>
      <c r="J5967" s="1636"/>
      <c r="K5967" s="1636"/>
      <c r="L5967" s="1636"/>
      <c r="M5967" s="1636"/>
      <c r="N5967" s="1636"/>
      <c r="O5967" s="1636"/>
      <c r="P5967" s="1636"/>
      <c r="Q5967" s="1636"/>
      <c r="R5967" s="1636"/>
      <c r="S5967" s="1636"/>
      <c r="T5967" s="1636"/>
      <c r="U5967" s="1636"/>
      <c r="V5967" s="1636"/>
      <c r="W5967" s="1636"/>
      <c r="X5967" s="1636"/>
      <c r="Y5967" s="1636"/>
      <c r="Z5967" s="1636"/>
      <c r="AA5967" s="1636"/>
      <c r="AB5967" s="1636"/>
      <c r="AC5967" s="1636"/>
      <c r="AD5967" s="1636"/>
      <c r="AE5967" s="1636"/>
      <c r="AF5967" s="1636"/>
      <c r="AG5967" s="1636"/>
      <c r="AH5967" s="1636"/>
      <c r="AI5967" s="1636"/>
      <c r="AJ5967" s="1636"/>
      <c r="AK5967" s="1636"/>
      <c r="AL5967" s="1636"/>
      <c r="AM5967" s="1636"/>
      <c r="AN5967" s="1636"/>
      <c r="AO5967" s="1636"/>
      <c r="AP5967" s="1636"/>
      <c r="AQ5967" s="1636"/>
      <c r="AR5967" s="1636"/>
      <c r="AS5967" s="1636"/>
      <c r="AT5967" s="1636"/>
      <c r="AU5967" s="1636"/>
      <c r="AV5967" s="1636"/>
      <c r="AW5967" s="1636"/>
      <c r="AX5967" s="1636"/>
      <c r="AY5967" s="1636"/>
      <c r="AZ5967" s="1636"/>
      <c r="BA5967" s="1636"/>
      <c r="BB5967" s="1636"/>
    </row>
    <row r="5968" spans="1:54" s="1637" customFormat="1">
      <c r="A5968" s="1636"/>
      <c r="B5968" s="1636"/>
      <c r="C5968" s="1636"/>
      <c r="D5968" s="1636"/>
      <c r="E5968" s="1636"/>
      <c r="F5968" s="1636"/>
      <c r="G5968" s="1636"/>
      <c r="H5968" s="1636"/>
      <c r="I5968" s="1636"/>
      <c r="J5968" s="1636"/>
      <c r="K5968" s="1636"/>
      <c r="L5968" s="1636"/>
      <c r="M5968" s="1636"/>
      <c r="N5968" s="1636"/>
      <c r="O5968" s="1636"/>
      <c r="P5968" s="1636"/>
      <c r="Q5968" s="1636"/>
      <c r="R5968" s="1636"/>
      <c r="S5968" s="1636"/>
      <c r="T5968" s="1636"/>
      <c r="U5968" s="1636"/>
      <c r="V5968" s="1636"/>
      <c r="W5968" s="1636"/>
      <c r="X5968" s="1636"/>
      <c r="Y5968" s="1636"/>
      <c r="Z5968" s="1636"/>
      <c r="AA5968" s="1636"/>
      <c r="AB5968" s="1636"/>
      <c r="AC5968" s="1636"/>
      <c r="AD5968" s="1636"/>
      <c r="AE5968" s="1636"/>
      <c r="AF5968" s="1636"/>
      <c r="AG5968" s="1636"/>
      <c r="AH5968" s="1636"/>
      <c r="AI5968" s="1636"/>
      <c r="AJ5968" s="1636"/>
      <c r="AK5968" s="1636"/>
      <c r="AL5968" s="1636"/>
      <c r="AM5968" s="1636"/>
      <c r="AN5968" s="1636"/>
      <c r="AO5968" s="1636"/>
      <c r="AP5968" s="1636"/>
      <c r="AQ5968" s="1636"/>
      <c r="AR5968" s="1636"/>
      <c r="AS5968" s="1636"/>
      <c r="AT5968" s="1636"/>
      <c r="AU5968" s="1636"/>
      <c r="AV5968" s="1636"/>
      <c r="AW5968" s="1636"/>
      <c r="AX5968" s="1636"/>
      <c r="AY5968" s="1636"/>
      <c r="AZ5968" s="1636"/>
      <c r="BA5968" s="1636"/>
      <c r="BB5968" s="1636"/>
    </row>
    <row r="5969" spans="1:54" s="1637" customFormat="1">
      <c r="A5969" s="1636"/>
      <c r="B5969" s="1636"/>
      <c r="C5969" s="1636"/>
      <c r="D5969" s="1636"/>
      <c r="E5969" s="1636"/>
      <c r="F5969" s="1636"/>
      <c r="G5969" s="1636"/>
      <c r="H5969" s="1636"/>
      <c r="I5969" s="1636"/>
      <c r="J5969" s="1636"/>
      <c r="K5969" s="1636"/>
      <c r="L5969" s="1636"/>
      <c r="M5969" s="1636"/>
      <c r="N5969" s="1636"/>
      <c r="O5969" s="1636"/>
      <c r="P5969" s="1636"/>
      <c r="Q5969" s="1636"/>
      <c r="R5969" s="1636"/>
      <c r="S5969" s="1636"/>
      <c r="T5969" s="1636"/>
      <c r="U5969" s="1636"/>
      <c r="V5969" s="1636"/>
      <c r="W5969" s="1636"/>
      <c r="X5969" s="1636"/>
      <c r="Y5969" s="1636"/>
      <c r="Z5969" s="1636"/>
      <c r="AA5969" s="1636"/>
      <c r="AB5969" s="1636"/>
      <c r="AC5969" s="1636"/>
      <c r="AD5969" s="1636"/>
      <c r="AE5969" s="1636"/>
      <c r="AF5969" s="1636"/>
      <c r="AG5969" s="1636"/>
      <c r="AH5969" s="1636"/>
      <c r="AI5969" s="1636"/>
      <c r="AJ5969" s="1636"/>
      <c r="AK5969" s="1636"/>
      <c r="AL5969" s="1636"/>
      <c r="AM5969" s="1636"/>
      <c r="AN5969" s="1636"/>
      <c r="AO5969" s="1636"/>
      <c r="AP5969" s="1636"/>
      <c r="AQ5969" s="1636"/>
      <c r="AR5969" s="1636"/>
      <c r="AS5969" s="1636"/>
      <c r="AT5969" s="1636"/>
      <c r="AU5969" s="1636"/>
      <c r="AV5969" s="1636"/>
      <c r="AW5969" s="1636"/>
      <c r="AX5969" s="1636"/>
      <c r="AY5969" s="1636"/>
      <c r="AZ5969" s="1636"/>
      <c r="BA5969" s="1636"/>
      <c r="BB5969" s="1636"/>
    </row>
    <row r="5970" spans="1:54" s="1637" customFormat="1">
      <c r="A5970" s="1636"/>
      <c r="B5970" s="1636"/>
      <c r="C5970" s="1636"/>
      <c r="D5970" s="1636"/>
      <c r="E5970" s="1636"/>
      <c r="F5970" s="1636"/>
      <c r="G5970" s="1636"/>
      <c r="H5970" s="1636"/>
      <c r="I5970" s="1636"/>
      <c r="J5970" s="1636"/>
      <c r="K5970" s="1636"/>
      <c r="L5970" s="1636"/>
      <c r="M5970" s="1636"/>
      <c r="N5970" s="1636"/>
      <c r="O5970" s="1636"/>
      <c r="P5970" s="1636"/>
      <c r="Q5970" s="1636"/>
      <c r="R5970" s="1636"/>
      <c r="S5970" s="1636"/>
      <c r="T5970" s="1636"/>
      <c r="U5970" s="1636"/>
      <c r="V5970" s="1636"/>
      <c r="W5970" s="1636"/>
      <c r="X5970" s="1636"/>
      <c r="Y5970" s="1636"/>
      <c r="Z5970" s="1636"/>
      <c r="AA5970" s="1636"/>
      <c r="AB5970" s="1636"/>
      <c r="AC5970" s="1636"/>
      <c r="AD5970" s="1636"/>
      <c r="AE5970" s="1636"/>
      <c r="AF5970" s="1636"/>
      <c r="AG5970" s="1636"/>
      <c r="AH5970" s="1636"/>
      <c r="AI5970" s="1636"/>
      <c r="AJ5970" s="1636"/>
      <c r="AK5970" s="1636"/>
      <c r="AL5970" s="1636"/>
      <c r="AM5970" s="1636"/>
      <c r="AN5970" s="1636"/>
      <c r="AO5970" s="1636"/>
      <c r="AP5970" s="1636"/>
      <c r="AQ5970" s="1636"/>
      <c r="AR5970" s="1636"/>
      <c r="AS5970" s="1636"/>
      <c r="AT5970" s="1636"/>
      <c r="AU5970" s="1636"/>
      <c r="AV5970" s="1636"/>
      <c r="AW5970" s="1636"/>
      <c r="AX5970" s="1636"/>
      <c r="AY5970" s="1636"/>
      <c r="AZ5970" s="1636"/>
      <c r="BA5970" s="1636"/>
      <c r="BB5970" s="1636"/>
    </row>
    <row r="5971" spans="1:54" s="1637" customFormat="1">
      <c r="A5971" s="1636"/>
      <c r="B5971" s="1636"/>
      <c r="C5971" s="1636"/>
      <c r="D5971" s="1636"/>
      <c r="E5971" s="1636"/>
      <c r="F5971" s="1636"/>
      <c r="G5971" s="1636"/>
      <c r="H5971" s="1636"/>
      <c r="I5971" s="1636"/>
      <c r="J5971" s="1636"/>
      <c r="K5971" s="1636"/>
      <c r="L5971" s="1636"/>
      <c r="M5971" s="1636"/>
      <c r="N5971" s="1636"/>
      <c r="O5971" s="1636"/>
      <c r="P5971" s="1636"/>
      <c r="Q5971" s="1636"/>
      <c r="R5971" s="1636"/>
      <c r="S5971" s="1636"/>
      <c r="T5971" s="1636"/>
      <c r="U5971" s="1636"/>
      <c r="V5971" s="1636"/>
      <c r="W5971" s="1636"/>
      <c r="X5971" s="1636"/>
      <c r="Y5971" s="1636"/>
      <c r="Z5971" s="1636"/>
      <c r="AA5971" s="1636"/>
      <c r="AB5971" s="1636"/>
      <c r="AC5971" s="1636"/>
      <c r="AD5971" s="1636"/>
      <c r="AE5971" s="1636"/>
      <c r="AF5971" s="1636"/>
      <c r="AG5971" s="1636"/>
      <c r="AH5971" s="1636"/>
      <c r="AI5971" s="1636"/>
      <c r="AJ5971" s="1636"/>
      <c r="AK5971" s="1636"/>
      <c r="AL5971" s="1636"/>
      <c r="AM5971" s="1636"/>
      <c r="AN5971" s="1636"/>
      <c r="AO5971" s="1636"/>
      <c r="AP5971" s="1636"/>
      <c r="AQ5971" s="1636"/>
      <c r="AR5971" s="1636"/>
      <c r="AS5971" s="1636"/>
      <c r="AT5971" s="1636"/>
      <c r="AU5971" s="1636"/>
      <c r="AV5971" s="1636"/>
      <c r="AW5971" s="1636"/>
      <c r="AX5971" s="1636"/>
      <c r="AY5971" s="1636"/>
      <c r="AZ5971" s="1636"/>
      <c r="BA5971" s="1636"/>
      <c r="BB5971" s="1636"/>
    </row>
    <row r="5972" spans="1:54" s="1637" customFormat="1">
      <c r="A5972" s="1636"/>
      <c r="B5972" s="1636"/>
      <c r="C5972" s="1636"/>
      <c r="D5972" s="1636"/>
      <c r="E5972" s="1636"/>
      <c r="F5972" s="1636"/>
      <c r="G5972" s="1636"/>
      <c r="H5972" s="1636"/>
      <c r="I5972" s="1636"/>
      <c r="J5972" s="1636"/>
      <c r="K5972" s="1636"/>
      <c r="L5972" s="1636"/>
      <c r="M5972" s="1636"/>
      <c r="N5972" s="1636"/>
      <c r="O5972" s="1636"/>
      <c r="P5972" s="1636"/>
      <c r="Q5972" s="1636"/>
      <c r="R5972" s="1636"/>
      <c r="S5972" s="1636"/>
      <c r="T5972" s="1636"/>
      <c r="U5972" s="1636"/>
      <c r="V5972" s="1636"/>
      <c r="W5972" s="1636"/>
      <c r="X5972" s="1636"/>
      <c r="Y5972" s="1636"/>
      <c r="Z5972" s="1636"/>
      <c r="AA5972" s="1636"/>
      <c r="AB5972" s="1636"/>
      <c r="AC5972" s="1636"/>
      <c r="AD5972" s="1636"/>
      <c r="AE5972" s="1636"/>
      <c r="AF5972" s="1636"/>
      <c r="AG5972" s="1636"/>
      <c r="AH5972" s="1636"/>
      <c r="AI5972" s="1636"/>
      <c r="AJ5972" s="1636"/>
      <c r="AK5972" s="1636"/>
      <c r="AL5972" s="1636"/>
      <c r="AM5972" s="1636"/>
      <c r="AN5972" s="1636"/>
      <c r="AO5972" s="1636"/>
      <c r="AP5972" s="1636"/>
      <c r="AQ5972" s="1636"/>
      <c r="AR5972" s="1636"/>
      <c r="AS5972" s="1636"/>
      <c r="AT5972" s="1636"/>
      <c r="AU5972" s="1636"/>
      <c r="AV5972" s="1636"/>
      <c r="AW5972" s="1636"/>
      <c r="AX5972" s="1636"/>
      <c r="AY5972" s="1636"/>
      <c r="AZ5972" s="1636"/>
      <c r="BA5972" s="1636"/>
      <c r="BB5972" s="1636"/>
    </row>
    <row r="5973" spans="1:54" s="1637" customFormat="1">
      <c r="A5973" s="1636"/>
      <c r="B5973" s="1636"/>
      <c r="C5973" s="1636"/>
      <c r="D5973" s="1636"/>
      <c r="E5973" s="1636"/>
      <c r="F5973" s="1636"/>
      <c r="G5973" s="1636"/>
      <c r="H5973" s="1636"/>
      <c r="I5973" s="1636"/>
      <c r="J5973" s="1636"/>
      <c r="K5973" s="1636"/>
      <c r="L5973" s="1636"/>
      <c r="M5973" s="1636"/>
      <c r="N5973" s="1636"/>
      <c r="O5973" s="1636"/>
      <c r="P5973" s="1636"/>
      <c r="Q5973" s="1636"/>
      <c r="R5973" s="1636"/>
      <c r="S5973" s="1636"/>
      <c r="T5973" s="1636"/>
      <c r="U5973" s="1636"/>
      <c r="V5973" s="1636"/>
      <c r="W5973" s="1636"/>
      <c r="X5973" s="1636"/>
      <c r="Y5973" s="1636"/>
      <c r="Z5973" s="1636"/>
      <c r="AA5973" s="1636"/>
      <c r="AB5973" s="1636"/>
      <c r="AC5973" s="1636"/>
      <c r="AD5973" s="1636"/>
      <c r="AE5973" s="1636"/>
      <c r="AF5973" s="1636"/>
      <c r="AG5973" s="1636"/>
      <c r="AH5973" s="1636"/>
      <c r="AI5973" s="1636"/>
      <c r="AJ5973" s="1636"/>
      <c r="AK5973" s="1636"/>
      <c r="AL5973" s="1636"/>
      <c r="AM5973" s="1636"/>
      <c r="AN5973" s="1636"/>
      <c r="AO5973" s="1636"/>
      <c r="AP5973" s="1636"/>
      <c r="AQ5973" s="1636"/>
      <c r="AR5973" s="1636"/>
      <c r="AS5973" s="1636"/>
      <c r="AT5973" s="1636"/>
      <c r="AU5973" s="1636"/>
      <c r="AV5973" s="1636"/>
      <c r="AW5973" s="1636"/>
      <c r="AX5973" s="1636"/>
      <c r="AY5973" s="1636"/>
      <c r="AZ5973" s="1636"/>
      <c r="BA5973" s="1636"/>
      <c r="BB5973" s="1636"/>
    </row>
    <row r="5974" spans="1:54" s="1637" customFormat="1">
      <c r="A5974" s="1636"/>
      <c r="B5974" s="1636"/>
      <c r="C5974" s="1636"/>
      <c r="D5974" s="1636"/>
      <c r="E5974" s="1636"/>
      <c r="F5974" s="1636"/>
      <c r="G5974" s="1636"/>
      <c r="H5974" s="1636"/>
      <c r="I5974" s="1636"/>
      <c r="J5974" s="1636"/>
      <c r="K5974" s="1636"/>
      <c r="L5974" s="1636"/>
      <c r="M5974" s="1636"/>
      <c r="N5974" s="1636"/>
      <c r="O5974" s="1636"/>
      <c r="P5974" s="1636"/>
      <c r="Q5974" s="1636"/>
      <c r="R5974" s="1636"/>
      <c r="S5974" s="1636"/>
      <c r="T5974" s="1636"/>
      <c r="U5974" s="1636"/>
      <c r="V5974" s="1636"/>
      <c r="W5974" s="1636"/>
      <c r="X5974" s="1636"/>
      <c r="Y5974" s="1636"/>
      <c r="Z5974" s="1636"/>
      <c r="AA5974" s="1636"/>
      <c r="AB5974" s="1636"/>
      <c r="AC5974" s="1636"/>
      <c r="AD5974" s="1636"/>
      <c r="AE5974" s="1636"/>
      <c r="AF5974" s="1636"/>
      <c r="AG5974" s="1636"/>
      <c r="AH5974" s="1636"/>
      <c r="AI5974" s="1636"/>
      <c r="AJ5974" s="1636"/>
      <c r="AK5974" s="1636"/>
      <c r="AL5974" s="1636"/>
      <c r="AM5974" s="1636"/>
      <c r="AN5974" s="1636"/>
      <c r="AO5974" s="1636"/>
      <c r="AP5974" s="1636"/>
      <c r="AQ5974" s="1636"/>
      <c r="AR5974" s="1636"/>
      <c r="AS5974" s="1636"/>
      <c r="AT5974" s="1636"/>
      <c r="AU5974" s="1636"/>
      <c r="AV5974" s="1636"/>
      <c r="AW5974" s="1636"/>
      <c r="AX5974" s="1636"/>
      <c r="AY5974" s="1636"/>
      <c r="AZ5974" s="1636"/>
      <c r="BA5974" s="1636"/>
      <c r="BB5974" s="1636"/>
    </row>
    <row r="5975" spans="1:54" s="1637" customFormat="1">
      <c r="A5975" s="1636"/>
      <c r="B5975" s="1636"/>
      <c r="C5975" s="1636"/>
      <c r="D5975" s="1636"/>
      <c r="E5975" s="1636"/>
      <c r="F5975" s="1636"/>
      <c r="G5975" s="1636"/>
      <c r="H5975" s="1636"/>
      <c r="I5975" s="1636"/>
      <c r="J5975" s="1636"/>
      <c r="K5975" s="1636"/>
      <c r="L5975" s="1636"/>
      <c r="M5975" s="1636"/>
      <c r="N5975" s="1636"/>
      <c r="O5975" s="1636"/>
      <c r="P5975" s="1636"/>
      <c r="Q5975" s="1636"/>
      <c r="R5975" s="1636"/>
      <c r="S5975" s="1636"/>
      <c r="T5975" s="1636"/>
      <c r="U5975" s="1636"/>
      <c r="V5975" s="1636"/>
      <c r="W5975" s="1636"/>
      <c r="X5975" s="1636"/>
      <c r="Y5975" s="1636"/>
      <c r="Z5975" s="1636"/>
      <c r="AA5975" s="1636"/>
      <c r="AB5975" s="1636"/>
      <c r="AC5975" s="1636"/>
      <c r="AD5975" s="1636"/>
      <c r="AE5975" s="1636"/>
      <c r="AF5975" s="1636"/>
      <c r="AG5975" s="1636"/>
      <c r="AH5975" s="1636"/>
      <c r="AI5975" s="1636"/>
      <c r="AJ5975" s="1636"/>
      <c r="AK5975" s="1636"/>
      <c r="AL5975" s="1636"/>
      <c r="AM5975" s="1636"/>
      <c r="AN5975" s="1636"/>
      <c r="AO5975" s="1636"/>
      <c r="AP5975" s="1636"/>
      <c r="AQ5975" s="1636"/>
      <c r="AR5975" s="1636"/>
      <c r="AS5975" s="1636"/>
      <c r="AT5975" s="1636"/>
      <c r="AU5975" s="1636"/>
      <c r="AV5975" s="1636"/>
      <c r="AW5975" s="1636"/>
      <c r="AX5975" s="1636"/>
      <c r="AY5975" s="1636"/>
      <c r="AZ5975" s="1636"/>
      <c r="BA5975" s="1636"/>
      <c r="BB5975" s="1636"/>
    </row>
    <row r="5976" spans="1:54" s="1637" customFormat="1">
      <c r="A5976" s="1636"/>
      <c r="B5976" s="1636"/>
      <c r="C5976" s="1636"/>
      <c r="D5976" s="1636"/>
      <c r="E5976" s="1636"/>
      <c r="F5976" s="1636"/>
      <c r="G5976" s="1636"/>
      <c r="H5976" s="1636"/>
      <c r="I5976" s="1636"/>
      <c r="J5976" s="1636"/>
      <c r="K5976" s="1636"/>
      <c r="L5976" s="1636"/>
      <c r="M5976" s="1636"/>
      <c r="N5976" s="1636"/>
      <c r="O5976" s="1636"/>
      <c r="P5976" s="1636"/>
      <c r="Q5976" s="1636"/>
      <c r="R5976" s="1636"/>
      <c r="S5976" s="1636"/>
      <c r="T5976" s="1636"/>
      <c r="U5976" s="1636"/>
      <c r="V5976" s="1636"/>
      <c r="W5976" s="1636"/>
      <c r="X5976" s="1636"/>
      <c r="Y5976" s="1636"/>
      <c r="Z5976" s="1636"/>
      <c r="AA5976" s="1636"/>
      <c r="AB5976" s="1636"/>
      <c r="AC5976" s="1636"/>
      <c r="AD5976" s="1636"/>
      <c r="AE5976" s="1636"/>
      <c r="AF5976" s="1636"/>
      <c r="AG5976" s="1636"/>
      <c r="AH5976" s="1636"/>
      <c r="AI5976" s="1636"/>
      <c r="AJ5976" s="1636"/>
      <c r="AK5976" s="1636"/>
      <c r="AL5976" s="1636"/>
      <c r="AM5976" s="1636"/>
      <c r="AN5976" s="1636"/>
      <c r="AO5976" s="1636"/>
      <c r="AP5976" s="1636"/>
      <c r="AQ5976" s="1636"/>
      <c r="AR5976" s="1636"/>
      <c r="AS5976" s="1636"/>
      <c r="AT5976" s="1636"/>
      <c r="AU5976" s="1636"/>
      <c r="AV5976" s="1636"/>
      <c r="AW5976" s="1636"/>
      <c r="AX5976" s="1636"/>
      <c r="AY5976" s="1636"/>
      <c r="AZ5976" s="1636"/>
      <c r="BA5976" s="1636"/>
      <c r="BB5976" s="1636"/>
    </row>
    <row r="5977" spans="1:54" s="1637" customFormat="1">
      <c r="A5977" s="1636"/>
      <c r="B5977" s="1636"/>
      <c r="C5977" s="1636"/>
      <c r="D5977" s="1636"/>
      <c r="E5977" s="1636"/>
      <c r="F5977" s="1636"/>
      <c r="G5977" s="1636"/>
      <c r="H5977" s="1636"/>
      <c r="I5977" s="1636"/>
      <c r="J5977" s="1636"/>
      <c r="K5977" s="1636"/>
      <c r="L5977" s="1636"/>
      <c r="M5977" s="1636"/>
      <c r="N5977" s="1636"/>
      <c r="O5977" s="1636"/>
      <c r="P5977" s="1636"/>
      <c r="Q5977" s="1636"/>
      <c r="R5977" s="1636"/>
      <c r="S5977" s="1636"/>
      <c r="T5977" s="1636"/>
      <c r="U5977" s="1636"/>
      <c r="V5977" s="1636"/>
      <c r="W5977" s="1636"/>
      <c r="X5977" s="1636"/>
      <c r="Y5977" s="1636"/>
      <c r="Z5977" s="1636"/>
      <c r="AA5977" s="1636"/>
      <c r="AB5977" s="1636"/>
      <c r="AC5977" s="1636"/>
      <c r="AD5977" s="1636"/>
      <c r="AE5977" s="1636"/>
      <c r="AF5977" s="1636"/>
      <c r="AG5977" s="1636"/>
      <c r="AH5977" s="1636"/>
      <c r="AI5977" s="1636"/>
      <c r="AJ5977" s="1636"/>
      <c r="AK5977" s="1636"/>
      <c r="AL5977" s="1636"/>
      <c r="AM5977" s="1636"/>
      <c r="AN5977" s="1636"/>
      <c r="AO5977" s="1636"/>
      <c r="AP5977" s="1636"/>
      <c r="AQ5977" s="1636"/>
      <c r="AR5977" s="1636"/>
      <c r="AS5977" s="1636"/>
      <c r="AT5977" s="1636"/>
      <c r="AU5977" s="1636"/>
      <c r="AV5977" s="1636"/>
      <c r="AW5977" s="1636"/>
      <c r="AX5977" s="1636"/>
      <c r="AY5977" s="1636"/>
      <c r="AZ5977" s="1636"/>
      <c r="BA5977" s="1636"/>
      <c r="BB5977" s="1636"/>
    </row>
    <row r="5978" spans="1:54" s="1637" customFormat="1">
      <c r="A5978" s="1636"/>
      <c r="B5978" s="1636"/>
      <c r="C5978" s="1636"/>
      <c r="D5978" s="1636"/>
      <c r="E5978" s="1636"/>
      <c r="F5978" s="1636"/>
      <c r="G5978" s="1636"/>
      <c r="H5978" s="1636"/>
      <c r="I5978" s="1636"/>
      <c r="J5978" s="1636"/>
      <c r="K5978" s="1636"/>
      <c r="L5978" s="1636"/>
      <c r="M5978" s="1636"/>
      <c r="N5978" s="1636"/>
      <c r="O5978" s="1636"/>
      <c r="P5978" s="1636"/>
      <c r="Q5978" s="1636"/>
      <c r="R5978" s="1636"/>
      <c r="S5978" s="1636"/>
      <c r="T5978" s="1636"/>
      <c r="U5978" s="1636"/>
      <c r="V5978" s="1636"/>
      <c r="W5978" s="1636"/>
      <c r="X5978" s="1636"/>
      <c r="Y5978" s="1636"/>
      <c r="Z5978" s="1636"/>
      <c r="AA5978" s="1636"/>
      <c r="AB5978" s="1636"/>
      <c r="AC5978" s="1636"/>
      <c r="AD5978" s="1636"/>
      <c r="AE5978" s="1636"/>
      <c r="AF5978" s="1636"/>
      <c r="AG5978" s="1636"/>
      <c r="AH5978" s="1636"/>
      <c r="AI5978" s="1636"/>
      <c r="AJ5978" s="1636"/>
      <c r="AK5978" s="1636"/>
      <c r="AL5978" s="1636"/>
      <c r="AM5978" s="1636"/>
      <c r="AN5978" s="1636"/>
      <c r="AO5978" s="1636"/>
      <c r="AP5978" s="1636"/>
      <c r="AQ5978" s="1636"/>
      <c r="AR5978" s="1636"/>
      <c r="AS5978" s="1636"/>
      <c r="AT5978" s="1636"/>
      <c r="AU5978" s="1636"/>
      <c r="AV5978" s="1636"/>
      <c r="AW5978" s="1636"/>
      <c r="AX5978" s="1636"/>
      <c r="AY5978" s="1636"/>
      <c r="AZ5978" s="1636"/>
      <c r="BA5978" s="1636"/>
      <c r="BB5978" s="1636"/>
    </row>
    <row r="5979" spans="1:54" s="1637" customFormat="1">
      <c r="A5979" s="1636"/>
      <c r="B5979" s="1636"/>
      <c r="C5979" s="1636"/>
      <c r="D5979" s="1636"/>
      <c r="E5979" s="1636"/>
      <c r="F5979" s="1636"/>
      <c r="G5979" s="1636"/>
      <c r="H5979" s="1636"/>
      <c r="I5979" s="1636"/>
      <c r="J5979" s="1636"/>
      <c r="K5979" s="1636"/>
      <c r="L5979" s="1636"/>
      <c r="M5979" s="1636"/>
      <c r="N5979" s="1636"/>
      <c r="O5979" s="1636"/>
      <c r="P5979" s="1636"/>
      <c r="Q5979" s="1636"/>
      <c r="R5979" s="1636"/>
      <c r="S5979" s="1636"/>
      <c r="T5979" s="1636"/>
      <c r="U5979" s="1636"/>
      <c r="V5979" s="1636"/>
      <c r="W5979" s="1636"/>
      <c r="X5979" s="1636"/>
      <c r="Y5979" s="1636"/>
      <c r="Z5979" s="1636"/>
      <c r="AA5979" s="1636"/>
      <c r="AB5979" s="1636"/>
      <c r="AC5979" s="1636"/>
      <c r="AD5979" s="1636"/>
      <c r="AE5979" s="1636"/>
      <c r="AF5979" s="1636"/>
      <c r="AG5979" s="1636"/>
      <c r="AH5979" s="1636"/>
      <c r="AI5979" s="1636"/>
      <c r="AJ5979" s="1636"/>
      <c r="AK5979" s="1636"/>
      <c r="AL5979" s="1636"/>
      <c r="AM5979" s="1636"/>
      <c r="AN5979" s="1636"/>
      <c r="AO5979" s="1636"/>
      <c r="AP5979" s="1636"/>
      <c r="AQ5979" s="1636"/>
      <c r="AR5979" s="1636"/>
      <c r="AS5979" s="1636"/>
      <c r="AT5979" s="1636"/>
      <c r="AU5979" s="1636"/>
      <c r="AV5979" s="1636"/>
      <c r="AW5979" s="1636"/>
      <c r="AX5979" s="1636"/>
      <c r="AY5979" s="1636"/>
      <c r="AZ5979" s="1636"/>
      <c r="BA5979" s="1636"/>
      <c r="BB5979" s="1636"/>
    </row>
    <row r="5980" spans="1:54" s="1637" customFormat="1">
      <c r="A5980" s="1636"/>
      <c r="B5980" s="1636"/>
      <c r="C5980" s="1636"/>
      <c r="D5980" s="1636"/>
      <c r="E5980" s="1636"/>
      <c r="F5980" s="1636"/>
      <c r="G5980" s="1636"/>
      <c r="H5980" s="1636"/>
      <c r="I5980" s="1636"/>
      <c r="J5980" s="1636"/>
      <c r="K5980" s="1636"/>
      <c r="L5980" s="1636"/>
      <c r="M5980" s="1636"/>
      <c r="N5980" s="1636"/>
      <c r="O5980" s="1636"/>
      <c r="P5980" s="1636"/>
      <c r="Q5980" s="1636"/>
      <c r="R5980" s="1636"/>
      <c r="S5980" s="1636"/>
      <c r="T5980" s="1636"/>
      <c r="U5980" s="1636"/>
      <c r="V5980" s="1636"/>
      <c r="W5980" s="1636"/>
      <c r="X5980" s="1636"/>
      <c r="Y5980" s="1636"/>
      <c r="Z5980" s="1636"/>
      <c r="AA5980" s="1636"/>
      <c r="AB5980" s="1636"/>
      <c r="AC5980" s="1636"/>
      <c r="AD5980" s="1636"/>
      <c r="AE5980" s="1636"/>
      <c r="AF5980" s="1636"/>
      <c r="AG5980" s="1636"/>
      <c r="AH5980" s="1636"/>
      <c r="AI5980" s="1636"/>
      <c r="AJ5980" s="1636"/>
      <c r="AK5980" s="1636"/>
      <c r="AL5980" s="1636"/>
      <c r="AM5980" s="1636"/>
      <c r="AN5980" s="1636"/>
      <c r="AO5980" s="1636"/>
      <c r="AP5980" s="1636"/>
      <c r="AQ5980" s="1636"/>
      <c r="AR5980" s="1636"/>
      <c r="AS5980" s="1636"/>
      <c r="AT5980" s="1636"/>
      <c r="AU5980" s="1636"/>
      <c r="AV5980" s="1636"/>
      <c r="AW5980" s="1636"/>
      <c r="AX5980" s="1636"/>
      <c r="AY5980" s="1636"/>
      <c r="AZ5980" s="1636"/>
      <c r="BA5980" s="1636"/>
      <c r="BB5980" s="1636"/>
    </row>
    <row r="5981" spans="1:54" s="1637" customFormat="1">
      <c r="A5981" s="1636"/>
      <c r="B5981" s="1636"/>
      <c r="C5981" s="1636"/>
      <c r="D5981" s="1636"/>
      <c r="E5981" s="1636"/>
      <c r="F5981" s="1636"/>
      <c r="G5981" s="1636"/>
      <c r="H5981" s="1636"/>
      <c r="I5981" s="1636"/>
      <c r="J5981" s="1636"/>
      <c r="K5981" s="1636"/>
      <c r="L5981" s="1636"/>
      <c r="M5981" s="1636"/>
      <c r="N5981" s="1636"/>
      <c r="O5981" s="1636"/>
      <c r="P5981" s="1636"/>
      <c r="Q5981" s="1636"/>
      <c r="R5981" s="1636"/>
      <c r="S5981" s="1636"/>
      <c r="T5981" s="1636"/>
      <c r="U5981" s="1636"/>
      <c r="V5981" s="1636"/>
      <c r="W5981" s="1636"/>
      <c r="X5981" s="1636"/>
      <c r="Y5981" s="1636"/>
      <c r="Z5981" s="1636"/>
      <c r="AA5981" s="1636"/>
      <c r="AB5981" s="1636"/>
      <c r="AC5981" s="1636"/>
      <c r="AD5981" s="1636"/>
      <c r="AE5981" s="1636"/>
      <c r="AF5981" s="1636"/>
      <c r="AG5981" s="1636"/>
      <c r="AH5981" s="1636"/>
      <c r="AI5981" s="1636"/>
      <c r="AJ5981" s="1636"/>
      <c r="AK5981" s="1636"/>
      <c r="AL5981" s="1636"/>
      <c r="AM5981" s="1636"/>
      <c r="AN5981" s="1636"/>
      <c r="AO5981" s="1636"/>
      <c r="AP5981" s="1636"/>
      <c r="AQ5981" s="1636"/>
      <c r="AR5981" s="1636"/>
      <c r="AS5981" s="1636"/>
      <c r="AT5981" s="1636"/>
      <c r="AU5981" s="1636"/>
      <c r="AV5981" s="1636"/>
      <c r="AW5981" s="1636"/>
      <c r="AX5981" s="1636"/>
      <c r="AY5981" s="1636"/>
      <c r="AZ5981" s="1636"/>
      <c r="BA5981" s="1636"/>
      <c r="BB5981" s="1636"/>
    </row>
    <row r="5982" spans="1:54" s="1637" customFormat="1">
      <c r="A5982" s="1636"/>
      <c r="B5982" s="1636"/>
      <c r="C5982" s="1636"/>
      <c r="D5982" s="1636"/>
      <c r="E5982" s="1636"/>
      <c r="F5982" s="1636"/>
      <c r="G5982" s="1636"/>
      <c r="H5982" s="1636"/>
      <c r="I5982" s="1636"/>
      <c r="J5982" s="1636"/>
      <c r="K5982" s="1636"/>
      <c r="L5982" s="1636"/>
      <c r="M5982" s="1636"/>
      <c r="N5982" s="1636"/>
      <c r="O5982" s="1636"/>
      <c r="P5982" s="1636"/>
      <c r="Q5982" s="1636"/>
      <c r="R5982" s="1636"/>
      <c r="S5982" s="1636"/>
      <c r="T5982" s="1636"/>
      <c r="U5982" s="1636"/>
      <c r="V5982" s="1636"/>
      <c r="W5982" s="1636"/>
      <c r="X5982" s="1636"/>
      <c r="Y5982" s="1636"/>
      <c r="Z5982" s="1636"/>
      <c r="AA5982" s="1636"/>
      <c r="AB5982" s="1636"/>
      <c r="AC5982" s="1636"/>
      <c r="AD5982" s="1636"/>
      <c r="AE5982" s="1636"/>
      <c r="AF5982" s="1636"/>
      <c r="AG5982" s="1636"/>
      <c r="AH5982" s="1636"/>
      <c r="AI5982" s="1636"/>
      <c r="AJ5982" s="1636"/>
      <c r="AK5982" s="1636"/>
      <c r="AL5982" s="1636"/>
      <c r="AM5982" s="1636"/>
      <c r="AN5982" s="1636"/>
      <c r="AO5982" s="1636"/>
      <c r="AP5982" s="1636"/>
      <c r="AQ5982" s="1636"/>
      <c r="AR5982" s="1636"/>
      <c r="AS5982" s="1636"/>
      <c r="AT5982" s="1636"/>
      <c r="AU5982" s="1636"/>
      <c r="AV5982" s="1636"/>
      <c r="AW5982" s="1636"/>
      <c r="AX5982" s="1636"/>
      <c r="AY5982" s="1636"/>
      <c r="AZ5982" s="1636"/>
      <c r="BA5982" s="1636"/>
      <c r="BB5982" s="1636"/>
    </row>
    <row r="5983" spans="1:54" s="1637" customFormat="1">
      <c r="A5983" s="1636"/>
      <c r="B5983" s="1636"/>
      <c r="C5983" s="1636"/>
      <c r="D5983" s="1636"/>
      <c r="E5983" s="1636"/>
      <c r="F5983" s="1636"/>
      <c r="G5983" s="1636"/>
      <c r="H5983" s="1636"/>
      <c r="I5983" s="1636"/>
      <c r="J5983" s="1636"/>
      <c r="K5983" s="1636"/>
      <c r="L5983" s="1636"/>
      <c r="M5983" s="1636"/>
      <c r="N5983" s="1636"/>
      <c r="O5983" s="1636"/>
      <c r="P5983" s="1636"/>
      <c r="Q5983" s="1636"/>
      <c r="R5983" s="1636"/>
      <c r="S5983" s="1636"/>
      <c r="T5983" s="1636"/>
      <c r="U5983" s="1636"/>
      <c r="V5983" s="1636"/>
      <c r="W5983" s="1636"/>
      <c r="X5983" s="1636"/>
      <c r="Y5983" s="1636"/>
      <c r="Z5983" s="1636"/>
      <c r="AA5983" s="1636"/>
      <c r="AB5983" s="1636"/>
      <c r="AC5983" s="1636"/>
      <c r="AD5983" s="1636"/>
      <c r="AE5983" s="1636"/>
      <c r="AF5983" s="1636"/>
      <c r="AG5983" s="1636"/>
      <c r="AH5983" s="1636"/>
      <c r="AI5983" s="1636"/>
      <c r="AJ5983" s="1636"/>
      <c r="AK5983" s="1636"/>
      <c r="AL5983" s="1636"/>
      <c r="AM5983" s="1636"/>
      <c r="AN5983" s="1636"/>
      <c r="AO5983" s="1636"/>
      <c r="AP5983" s="1636"/>
      <c r="AQ5983" s="1636"/>
      <c r="AR5983" s="1636"/>
      <c r="AS5983" s="1636"/>
      <c r="AT5983" s="1636"/>
      <c r="AU5983" s="1636"/>
      <c r="AV5983" s="1636"/>
      <c r="AW5983" s="1636"/>
      <c r="AX5983" s="1636"/>
      <c r="AY5983" s="1636"/>
      <c r="AZ5983" s="1636"/>
      <c r="BA5983" s="1636"/>
      <c r="BB5983" s="1636"/>
    </row>
    <row r="5984" spans="1:54" s="1637" customFormat="1">
      <c r="A5984" s="1636"/>
      <c r="B5984" s="1636"/>
      <c r="C5984" s="1636"/>
      <c r="D5984" s="1636"/>
      <c r="E5984" s="1636"/>
      <c r="F5984" s="1636"/>
      <c r="G5984" s="1636"/>
      <c r="H5984" s="1636"/>
      <c r="I5984" s="1636"/>
      <c r="J5984" s="1636"/>
      <c r="K5984" s="1636"/>
      <c r="L5984" s="1636"/>
      <c r="M5984" s="1636"/>
      <c r="N5984" s="1636"/>
      <c r="O5984" s="1636"/>
      <c r="P5984" s="1636"/>
      <c r="Q5984" s="1636"/>
      <c r="R5984" s="1636"/>
      <c r="S5984" s="1636"/>
      <c r="T5984" s="1636"/>
      <c r="U5984" s="1636"/>
      <c r="V5984" s="1636"/>
      <c r="W5984" s="1636"/>
      <c r="X5984" s="1636"/>
      <c r="Y5984" s="1636"/>
      <c r="Z5984" s="1636"/>
      <c r="AA5984" s="1636"/>
      <c r="AB5984" s="1636"/>
      <c r="AC5984" s="1636"/>
      <c r="AD5984" s="1636"/>
      <c r="AE5984" s="1636"/>
      <c r="AF5984" s="1636"/>
      <c r="AG5984" s="1636"/>
      <c r="AH5984" s="1636"/>
      <c r="AI5984" s="1636"/>
      <c r="AJ5984" s="1636"/>
      <c r="AK5984" s="1636"/>
      <c r="AL5984" s="1636"/>
      <c r="AM5984" s="1636"/>
      <c r="AN5984" s="1636"/>
      <c r="AO5984" s="1636"/>
      <c r="AP5984" s="1636"/>
      <c r="AQ5984" s="1636"/>
      <c r="AR5984" s="1636"/>
      <c r="AS5984" s="1636"/>
      <c r="AT5984" s="1636"/>
      <c r="AU5984" s="1636"/>
      <c r="AV5984" s="1636"/>
      <c r="AW5984" s="1636"/>
      <c r="AX5984" s="1636"/>
      <c r="AY5984" s="1636"/>
      <c r="AZ5984" s="1636"/>
      <c r="BA5984" s="1636"/>
      <c r="BB5984" s="1636"/>
    </row>
    <row r="5985" spans="1:54" s="1637" customFormat="1">
      <c r="A5985" s="1636"/>
      <c r="B5985" s="1636"/>
      <c r="C5985" s="1636"/>
      <c r="D5985" s="1636"/>
      <c r="E5985" s="1636"/>
      <c r="F5985" s="1636"/>
      <c r="G5985" s="1636"/>
      <c r="H5985" s="1636"/>
      <c r="I5985" s="1636"/>
      <c r="J5985" s="1636"/>
      <c r="K5985" s="1636"/>
      <c r="L5985" s="1636"/>
      <c r="M5985" s="1636"/>
      <c r="N5985" s="1636"/>
      <c r="O5985" s="1636"/>
      <c r="P5985" s="1636"/>
      <c r="Q5985" s="1636"/>
      <c r="R5985" s="1636"/>
      <c r="S5985" s="1636"/>
      <c r="T5985" s="1636"/>
      <c r="U5985" s="1636"/>
      <c r="V5985" s="1636"/>
      <c r="W5985" s="1636"/>
      <c r="X5985" s="1636"/>
      <c r="Y5985" s="1636"/>
      <c r="Z5985" s="1636"/>
      <c r="AA5985" s="1636"/>
      <c r="AB5985" s="1636"/>
      <c r="AC5985" s="1636"/>
      <c r="AD5985" s="1636"/>
      <c r="AE5985" s="1636"/>
      <c r="AF5985" s="1636"/>
      <c r="AG5985" s="1636"/>
      <c r="AH5985" s="1636"/>
      <c r="AI5985" s="1636"/>
      <c r="AJ5985" s="1636"/>
      <c r="AK5985" s="1636"/>
      <c r="AL5985" s="1636"/>
      <c r="AM5985" s="1636"/>
      <c r="AN5985" s="1636"/>
      <c r="AO5985" s="1636"/>
      <c r="AP5985" s="1636"/>
      <c r="AQ5985" s="1636"/>
      <c r="AR5985" s="1636"/>
      <c r="AS5985" s="1636"/>
      <c r="AT5985" s="1636"/>
      <c r="AU5985" s="1636"/>
      <c r="AV5985" s="1636"/>
      <c r="AW5985" s="1636"/>
      <c r="AX5985" s="1636"/>
      <c r="AY5985" s="1636"/>
      <c r="AZ5985" s="1636"/>
      <c r="BA5985" s="1636"/>
      <c r="BB5985" s="1636"/>
    </row>
    <row r="5986" spans="1:54" s="1637" customFormat="1">
      <c r="A5986" s="1636"/>
      <c r="B5986" s="1636"/>
      <c r="C5986" s="1636"/>
      <c r="D5986" s="1636"/>
      <c r="E5986" s="1636"/>
      <c r="F5986" s="1636"/>
      <c r="G5986" s="1636"/>
      <c r="H5986" s="1636"/>
      <c r="I5986" s="1636"/>
      <c r="J5986" s="1636"/>
      <c r="K5986" s="1636"/>
      <c r="L5986" s="1636"/>
      <c r="M5986" s="1636"/>
      <c r="N5986" s="1636"/>
      <c r="O5986" s="1636"/>
      <c r="P5986" s="1636"/>
      <c r="Q5986" s="1636"/>
      <c r="R5986" s="1636"/>
      <c r="S5986" s="1636"/>
      <c r="T5986" s="1636"/>
      <c r="U5986" s="1636"/>
      <c r="V5986" s="1636"/>
      <c r="W5986" s="1636"/>
      <c r="X5986" s="1636"/>
      <c r="Y5986" s="1636"/>
      <c r="Z5986" s="1636"/>
      <c r="AA5986" s="1636"/>
      <c r="AB5986" s="1636"/>
      <c r="AC5986" s="1636"/>
      <c r="AD5986" s="1636"/>
      <c r="AE5986" s="1636"/>
      <c r="AF5986" s="1636"/>
      <c r="AG5986" s="1636"/>
      <c r="AH5986" s="1636"/>
      <c r="AI5986" s="1636"/>
      <c r="AJ5986" s="1636"/>
      <c r="AK5986" s="1636"/>
      <c r="AL5986" s="1636"/>
      <c r="AM5986" s="1636"/>
      <c r="AN5986" s="1636"/>
      <c r="AO5986" s="1636"/>
      <c r="AP5986" s="1636"/>
      <c r="AQ5986" s="1636"/>
      <c r="AR5986" s="1636"/>
      <c r="AS5986" s="1636"/>
      <c r="AT5986" s="1636"/>
      <c r="AU5986" s="1636"/>
      <c r="AV5986" s="1636"/>
      <c r="AW5986" s="1636"/>
      <c r="AX5986" s="1636"/>
      <c r="AY5986" s="1636"/>
      <c r="AZ5986" s="1636"/>
      <c r="BA5986" s="1636"/>
      <c r="BB5986" s="1636"/>
    </row>
    <row r="5987" spans="1:54" s="1637" customFormat="1">
      <c r="A5987" s="1636"/>
      <c r="B5987" s="1636"/>
      <c r="C5987" s="1636"/>
      <c r="D5987" s="1636"/>
      <c r="E5987" s="1636"/>
      <c r="F5987" s="1636"/>
      <c r="G5987" s="1636"/>
      <c r="H5987" s="1636"/>
      <c r="I5987" s="1636"/>
      <c r="J5987" s="1636"/>
      <c r="K5987" s="1636"/>
      <c r="L5987" s="1636"/>
      <c r="M5987" s="1636"/>
      <c r="N5987" s="1636"/>
      <c r="O5987" s="1636"/>
      <c r="P5987" s="1636"/>
      <c r="Q5987" s="1636"/>
      <c r="R5987" s="1636"/>
      <c r="S5987" s="1636"/>
      <c r="T5987" s="1636"/>
      <c r="U5987" s="1636"/>
      <c r="V5987" s="1636"/>
      <c r="W5987" s="1636"/>
      <c r="X5987" s="1636"/>
      <c r="Y5987" s="1636"/>
      <c r="Z5987" s="1636"/>
      <c r="AA5987" s="1636"/>
      <c r="AB5987" s="1636"/>
      <c r="AC5987" s="1636"/>
      <c r="AD5987" s="1636"/>
      <c r="AE5987" s="1636"/>
      <c r="AF5987" s="1636"/>
      <c r="AG5987" s="1636"/>
      <c r="AH5987" s="1636"/>
      <c r="AI5987" s="1636"/>
      <c r="AJ5987" s="1636"/>
      <c r="AK5987" s="1636"/>
      <c r="AL5987" s="1636"/>
      <c r="AM5987" s="1636"/>
      <c r="AN5987" s="1636"/>
      <c r="AO5987" s="1636"/>
      <c r="AP5987" s="1636"/>
      <c r="AQ5987" s="1636"/>
      <c r="AR5987" s="1636"/>
      <c r="AS5987" s="1636"/>
      <c r="AT5987" s="1636"/>
      <c r="AU5987" s="1636"/>
      <c r="AV5987" s="1636"/>
      <c r="AW5987" s="1636"/>
      <c r="AX5987" s="1636"/>
      <c r="AY5987" s="1636"/>
      <c r="AZ5987" s="1636"/>
      <c r="BA5987" s="1636"/>
      <c r="BB5987" s="1636"/>
    </row>
    <row r="5988" spans="1:54" s="1637" customFormat="1">
      <c r="A5988" s="1636"/>
      <c r="B5988" s="1636"/>
      <c r="C5988" s="1636"/>
      <c r="D5988" s="1636"/>
      <c r="E5988" s="1636"/>
      <c r="F5988" s="1636"/>
      <c r="G5988" s="1636"/>
      <c r="H5988" s="1636"/>
      <c r="I5988" s="1636"/>
      <c r="J5988" s="1636"/>
      <c r="K5988" s="1636"/>
      <c r="L5988" s="1636"/>
      <c r="M5988" s="1636"/>
      <c r="N5988" s="1636"/>
      <c r="O5988" s="1636"/>
      <c r="P5988" s="1636"/>
      <c r="Q5988" s="1636"/>
      <c r="R5988" s="1636"/>
      <c r="S5988" s="1636"/>
      <c r="T5988" s="1636"/>
      <c r="U5988" s="1636"/>
      <c r="V5988" s="1636"/>
      <c r="W5988" s="1636"/>
      <c r="X5988" s="1636"/>
      <c r="Y5988" s="1636"/>
      <c r="Z5988" s="1636"/>
      <c r="AA5988" s="1636"/>
      <c r="AB5988" s="1636"/>
      <c r="AC5988" s="1636"/>
      <c r="AD5988" s="1636"/>
      <c r="AE5988" s="1636"/>
      <c r="AF5988" s="1636"/>
      <c r="AG5988" s="1636"/>
      <c r="AH5988" s="1636"/>
      <c r="AI5988" s="1636"/>
      <c r="AJ5988" s="1636"/>
      <c r="AK5988" s="1636"/>
      <c r="AL5988" s="1636"/>
      <c r="AM5988" s="1636"/>
      <c r="AN5988" s="1636"/>
      <c r="AO5988" s="1636"/>
      <c r="AP5988" s="1636"/>
      <c r="AQ5988" s="1636"/>
      <c r="AR5988" s="1636"/>
      <c r="AS5988" s="1636"/>
      <c r="AT5988" s="1636"/>
      <c r="AU5988" s="1636"/>
      <c r="AV5988" s="1636"/>
      <c r="AW5988" s="1636"/>
      <c r="AX5988" s="1636"/>
      <c r="AY5988" s="1636"/>
      <c r="AZ5988" s="1636"/>
      <c r="BA5988" s="1636"/>
      <c r="BB5988" s="1636"/>
    </row>
    <row r="5989" spans="1:54" s="1637" customFormat="1">
      <c r="A5989" s="1636"/>
      <c r="B5989" s="1636"/>
      <c r="C5989" s="1636"/>
      <c r="D5989" s="1636"/>
      <c r="E5989" s="1636"/>
      <c r="F5989" s="1636"/>
      <c r="G5989" s="1636"/>
      <c r="H5989" s="1636"/>
      <c r="I5989" s="1636"/>
      <c r="J5989" s="1636"/>
      <c r="K5989" s="1636"/>
      <c r="L5989" s="1636"/>
      <c r="M5989" s="1636"/>
      <c r="N5989" s="1636"/>
      <c r="O5989" s="1636"/>
      <c r="P5989" s="1636"/>
      <c r="Q5989" s="1636"/>
      <c r="R5989" s="1636"/>
      <c r="S5989" s="1636"/>
      <c r="T5989" s="1636"/>
      <c r="U5989" s="1636"/>
      <c r="V5989" s="1636"/>
      <c r="W5989" s="1636"/>
      <c r="X5989" s="1636"/>
      <c r="Y5989" s="1636"/>
      <c r="Z5989" s="1636"/>
      <c r="AA5989" s="1636"/>
      <c r="AB5989" s="1636"/>
      <c r="AC5989" s="1636"/>
      <c r="AD5989" s="1636"/>
      <c r="AE5989" s="1636"/>
      <c r="AF5989" s="1636"/>
      <c r="AG5989" s="1636"/>
      <c r="AH5989" s="1636"/>
      <c r="AI5989" s="1636"/>
      <c r="AJ5989" s="1636"/>
      <c r="AK5989" s="1636"/>
      <c r="AL5989" s="1636"/>
      <c r="AM5989" s="1636"/>
      <c r="AN5989" s="1636"/>
      <c r="AO5989" s="1636"/>
      <c r="AP5989" s="1636"/>
      <c r="AQ5989" s="1636"/>
      <c r="AR5989" s="1636"/>
      <c r="AS5989" s="1636"/>
      <c r="AT5989" s="1636"/>
      <c r="AU5989" s="1636"/>
      <c r="AV5989" s="1636"/>
      <c r="AW5989" s="1636"/>
      <c r="AX5989" s="1636"/>
      <c r="AY5989" s="1636"/>
      <c r="AZ5989" s="1636"/>
      <c r="BA5989" s="1636"/>
      <c r="BB5989" s="1636"/>
    </row>
    <row r="5990" spans="1:54" s="1637" customFormat="1">
      <c r="A5990" s="1636"/>
      <c r="B5990" s="1636"/>
      <c r="C5990" s="1636"/>
      <c r="D5990" s="1636"/>
      <c r="E5990" s="1636"/>
      <c r="F5990" s="1636"/>
      <c r="G5990" s="1636"/>
      <c r="H5990" s="1636"/>
      <c r="I5990" s="1636"/>
      <c r="J5990" s="1636"/>
      <c r="K5990" s="1636"/>
      <c r="L5990" s="1636"/>
      <c r="M5990" s="1636"/>
      <c r="N5990" s="1636"/>
      <c r="O5990" s="1636"/>
      <c r="P5990" s="1636"/>
      <c r="Q5990" s="1636"/>
      <c r="R5990" s="1636"/>
      <c r="S5990" s="1636"/>
      <c r="T5990" s="1636"/>
      <c r="U5990" s="1636"/>
      <c r="V5990" s="1636"/>
      <c r="W5990" s="1636"/>
      <c r="X5990" s="1636"/>
      <c r="Y5990" s="1636"/>
      <c r="Z5990" s="1636"/>
      <c r="AA5990" s="1636"/>
      <c r="AB5990" s="1636"/>
      <c r="AC5990" s="1636"/>
      <c r="AD5990" s="1636"/>
      <c r="AE5990" s="1636"/>
      <c r="AF5990" s="1636"/>
      <c r="AG5990" s="1636"/>
      <c r="AH5990" s="1636"/>
      <c r="AI5990" s="1636"/>
      <c r="AJ5990" s="1636"/>
      <c r="AK5990" s="1636"/>
      <c r="AL5990" s="1636"/>
      <c r="AM5990" s="1636"/>
      <c r="AN5990" s="1636"/>
      <c r="AO5990" s="1636"/>
      <c r="AP5990" s="1636"/>
      <c r="AQ5990" s="1636"/>
      <c r="AR5990" s="1636"/>
      <c r="AS5990" s="1636"/>
      <c r="AT5990" s="1636"/>
      <c r="AU5990" s="1636"/>
      <c r="AV5990" s="1636"/>
      <c r="AW5990" s="1636"/>
      <c r="AX5990" s="1636"/>
      <c r="AY5990" s="1636"/>
      <c r="AZ5990" s="1636"/>
      <c r="BA5990" s="1636"/>
      <c r="BB5990" s="1636"/>
    </row>
    <row r="5991" spans="1:54" s="1637" customFormat="1">
      <c r="A5991" s="1636"/>
      <c r="B5991" s="1636"/>
      <c r="C5991" s="1636"/>
      <c r="D5991" s="1636"/>
      <c r="E5991" s="1636"/>
      <c r="F5991" s="1636"/>
      <c r="G5991" s="1636"/>
      <c r="H5991" s="1636"/>
      <c r="I5991" s="1636"/>
      <c r="J5991" s="1636"/>
      <c r="K5991" s="1636"/>
      <c r="L5991" s="1636"/>
      <c r="M5991" s="1636"/>
      <c r="N5991" s="1636"/>
      <c r="O5991" s="1636"/>
      <c r="P5991" s="1636"/>
      <c r="Q5991" s="1636"/>
      <c r="R5991" s="1636"/>
      <c r="S5991" s="1636"/>
      <c r="T5991" s="1636"/>
      <c r="U5991" s="1636"/>
      <c r="V5991" s="1636"/>
      <c r="W5991" s="1636"/>
      <c r="X5991" s="1636"/>
      <c r="Y5991" s="1636"/>
      <c r="Z5991" s="1636"/>
      <c r="AA5991" s="1636"/>
      <c r="AB5991" s="1636"/>
      <c r="AC5991" s="1636"/>
      <c r="AD5991" s="1636"/>
      <c r="AE5991" s="1636"/>
      <c r="AF5991" s="1636"/>
      <c r="AG5991" s="1636"/>
      <c r="AH5991" s="1636"/>
      <c r="AI5991" s="1636"/>
      <c r="AJ5991" s="1636"/>
      <c r="AK5991" s="1636"/>
      <c r="AL5991" s="1636"/>
      <c r="AM5991" s="1636"/>
      <c r="AN5991" s="1636"/>
      <c r="AO5991" s="1636"/>
      <c r="AP5991" s="1636"/>
      <c r="AQ5991" s="1636"/>
      <c r="AR5991" s="1636"/>
      <c r="AS5991" s="1636"/>
      <c r="AT5991" s="1636"/>
      <c r="AU5991" s="1636"/>
      <c r="AV5991" s="1636"/>
      <c r="AW5991" s="1636"/>
      <c r="AX5991" s="1636"/>
      <c r="AY5991" s="1636"/>
      <c r="AZ5991" s="1636"/>
      <c r="BA5991" s="1636"/>
      <c r="BB5991" s="1636"/>
    </row>
    <row r="5992" spans="1:54" s="1637" customFormat="1">
      <c r="A5992" s="1636"/>
      <c r="B5992" s="1636"/>
      <c r="C5992" s="1636"/>
      <c r="D5992" s="1636"/>
      <c r="E5992" s="1636"/>
      <c r="F5992" s="1636"/>
      <c r="G5992" s="1636"/>
      <c r="H5992" s="1636"/>
      <c r="I5992" s="1636"/>
      <c r="J5992" s="1636"/>
      <c r="K5992" s="1636"/>
      <c r="L5992" s="1636"/>
      <c r="M5992" s="1636"/>
      <c r="N5992" s="1636"/>
      <c r="O5992" s="1636"/>
      <c r="P5992" s="1636"/>
      <c r="Q5992" s="1636"/>
      <c r="R5992" s="1636"/>
      <c r="S5992" s="1636"/>
      <c r="T5992" s="1636"/>
      <c r="U5992" s="1636"/>
      <c r="V5992" s="1636"/>
      <c r="W5992" s="1636"/>
      <c r="X5992" s="1636"/>
      <c r="Y5992" s="1636"/>
      <c r="Z5992" s="1636"/>
      <c r="AA5992" s="1636"/>
      <c r="AB5992" s="1636"/>
      <c r="AC5992" s="1636"/>
      <c r="AD5992" s="1636"/>
      <c r="AE5992" s="1636"/>
      <c r="AF5992" s="1636"/>
      <c r="AG5992" s="1636"/>
      <c r="AH5992" s="1636"/>
      <c r="AI5992" s="1636"/>
      <c r="AJ5992" s="1636"/>
      <c r="AK5992" s="1636"/>
      <c r="AL5992" s="1636"/>
      <c r="AM5992" s="1636"/>
      <c r="AN5992" s="1636"/>
      <c r="AO5992" s="1636"/>
      <c r="AP5992" s="1636"/>
      <c r="AQ5992" s="1636"/>
      <c r="AR5992" s="1636"/>
      <c r="AS5992" s="1636"/>
      <c r="AT5992" s="1636"/>
      <c r="AU5992" s="1636"/>
      <c r="AV5992" s="1636"/>
      <c r="AW5992" s="1636"/>
      <c r="AX5992" s="1636"/>
      <c r="AY5992" s="1636"/>
      <c r="AZ5992" s="1636"/>
      <c r="BA5992" s="1636"/>
      <c r="BB5992" s="1636"/>
    </row>
    <row r="5993" spans="1:54" s="1637" customFormat="1">
      <c r="A5993" s="1636"/>
      <c r="B5993" s="1636"/>
      <c r="C5993" s="1636"/>
      <c r="D5993" s="1636"/>
      <c r="E5993" s="1636"/>
      <c r="F5993" s="1636"/>
      <c r="G5993" s="1636"/>
      <c r="H5993" s="1636"/>
      <c r="I5993" s="1636"/>
      <c r="J5993" s="1636"/>
      <c r="K5993" s="1636"/>
      <c r="L5993" s="1636"/>
      <c r="M5993" s="1636"/>
      <c r="N5993" s="1636"/>
      <c r="O5993" s="1636"/>
      <c r="P5993" s="1636"/>
      <c r="Q5993" s="1636"/>
      <c r="R5993" s="1636"/>
      <c r="S5993" s="1636"/>
      <c r="T5993" s="1636"/>
      <c r="U5993" s="1636"/>
      <c r="V5993" s="1636"/>
      <c r="W5993" s="1636"/>
      <c r="X5993" s="1636"/>
      <c r="Y5993" s="1636"/>
      <c r="Z5993" s="1636"/>
      <c r="AA5993" s="1636"/>
      <c r="AB5993" s="1636"/>
      <c r="AC5993" s="1636"/>
      <c r="AD5993" s="1636"/>
      <c r="AE5993" s="1636"/>
      <c r="AF5993" s="1636"/>
      <c r="AG5993" s="1636"/>
      <c r="AH5993" s="1636"/>
      <c r="AI5993" s="1636"/>
      <c r="AJ5993" s="1636"/>
      <c r="AK5993" s="1636"/>
      <c r="AL5993" s="1636"/>
      <c r="AM5993" s="1636"/>
      <c r="AN5993" s="1636"/>
      <c r="AO5993" s="1636"/>
      <c r="AP5993" s="1636"/>
      <c r="AQ5993" s="1636"/>
      <c r="AR5993" s="1636"/>
      <c r="AS5993" s="1636"/>
      <c r="AT5993" s="1636"/>
      <c r="AU5993" s="1636"/>
      <c r="AV5993" s="1636"/>
      <c r="AW5993" s="1636"/>
      <c r="AX5993" s="1636"/>
      <c r="AY5993" s="1636"/>
      <c r="AZ5993" s="1636"/>
      <c r="BA5993" s="1636"/>
      <c r="BB5993" s="1636"/>
    </row>
    <row r="5994" spans="1:54" s="1637" customFormat="1">
      <c r="A5994" s="1636"/>
      <c r="B5994" s="1636"/>
      <c r="C5994" s="1636"/>
      <c r="D5994" s="1636"/>
      <c r="E5994" s="1636"/>
      <c r="F5994" s="1636"/>
      <c r="G5994" s="1636"/>
      <c r="H5994" s="1636"/>
      <c r="I5994" s="1636"/>
      <c r="J5994" s="1636"/>
      <c r="K5994" s="1636"/>
      <c r="L5994" s="1636"/>
      <c r="M5994" s="1636"/>
      <c r="N5994" s="1636"/>
      <c r="O5994" s="1636"/>
      <c r="P5994" s="1636"/>
      <c r="Q5994" s="1636"/>
      <c r="R5994" s="1636"/>
      <c r="S5994" s="1636"/>
      <c r="T5994" s="1636"/>
      <c r="U5994" s="1636"/>
      <c r="V5994" s="1636"/>
      <c r="W5994" s="1636"/>
      <c r="X5994" s="1636"/>
      <c r="Y5994" s="1636"/>
      <c r="Z5994" s="1636"/>
      <c r="AA5994" s="1636"/>
      <c r="AB5994" s="1636"/>
      <c r="AC5994" s="1636"/>
      <c r="AD5994" s="1636"/>
      <c r="AE5994" s="1636"/>
      <c r="AF5994" s="1636"/>
      <c r="AG5994" s="1636"/>
      <c r="AH5994" s="1636"/>
      <c r="AI5994" s="1636"/>
      <c r="AJ5994" s="1636"/>
      <c r="AK5994" s="1636"/>
      <c r="AL5994" s="1636"/>
      <c r="AM5994" s="1636"/>
      <c r="AN5994" s="1636"/>
      <c r="AO5994" s="1636"/>
      <c r="AP5994" s="1636"/>
      <c r="AQ5994" s="1636"/>
      <c r="AR5994" s="1636"/>
      <c r="AS5994" s="1636"/>
      <c r="AT5994" s="1636"/>
      <c r="AU5994" s="1636"/>
      <c r="AV5994" s="1636"/>
      <c r="AW5994" s="1636"/>
      <c r="AX5994" s="1636"/>
      <c r="AY5994" s="1636"/>
      <c r="AZ5994" s="1636"/>
      <c r="BA5994" s="1636"/>
      <c r="BB5994" s="1636"/>
    </row>
    <row r="5995" spans="1:54" s="1637" customFormat="1">
      <c r="A5995" s="1636"/>
      <c r="B5995" s="1636"/>
      <c r="C5995" s="1636"/>
      <c r="D5995" s="1636"/>
      <c r="E5995" s="1636"/>
      <c r="F5995" s="1636"/>
      <c r="G5995" s="1636"/>
      <c r="H5995" s="1636"/>
      <c r="I5995" s="1636"/>
      <c r="J5995" s="1636"/>
      <c r="K5995" s="1636"/>
      <c r="L5995" s="1636"/>
      <c r="M5995" s="1636"/>
      <c r="N5995" s="1636"/>
      <c r="O5995" s="1636"/>
      <c r="P5995" s="1636"/>
      <c r="Q5995" s="1636"/>
      <c r="R5995" s="1636"/>
      <c r="S5995" s="1636"/>
      <c r="T5995" s="1636"/>
      <c r="U5995" s="1636"/>
      <c r="V5995" s="1636"/>
      <c r="W5995" s="1636"/>
      <c r="X5995" s="1636"/>
      <c r="Y5995" s="1636"/>
      <c r="Z5995" s="1636"/>
      <c r="AA5995" s="1636"/>
      <c r="AB5995" s="1636"/>
      <c r="AC5995" s="1636"/>
      <c r="AD5995" s="1636"/>
      <c r="AE5995" s="1636"/>
      <c r="AF5995" s="1636"/>
      <c r="AG5995" s="1636"/>
      <c r="AH5995" s="1636"/>
      <c r="AI5995" s="1636"/>
      <c r="AJ5995" s="1636"/>
      <c r="AK5995" s="1636"/>
      <c r="AL5995" s="1636"/>
      <c r="AM5995" s="1636"/>
      <c r="AN5995" s="1636"/>
      <c r="AO5995" s="1636"/>
      <c r="AP5995" s="1636"/>
      <c r="AQ5995" s="1636"/>
      <c r="AR5995" s="1636"/>
      <c r="AS5995" s="1636"/>
      <c r="AT5995" s="1636"/>
      <c r="AU5995" s="1636"/>
      <c r="AV5995" s="1636"/>
      <c r="AW5995" s="1636"/>
      <c r="AX5995" s="1636"/>
      <c r="AY5995" s="1636"/>
      <c r="AZ5995" s="1636"/>
      <c r="BA5995" s="1636"/>
      <c r="BB5995" s="1636"/>
    </row>
    <row r="5996" spans="1:54" s="1637" customFormat="1">
      <c r="A5996" s="1636"/>
      <c r="B5996" s="1636"/>
      <c r="C5996" s="1636"/>
      <c r="D5996" s="1636"/>
      <c r="E5996" s="1636"/>
      <c r="F5996" s="1636"/>
      <c r="G5996" s="1636"/>
      <c r="H5996" s="1636"/>
      <c r="I5996" s="1636"/>
      <c r="J5996" s="1636"/>
      <c r="K5996" s="1636"/>
      <c r="L5996" s="1636"/>
      <c r="M5996" s="1636"/>
      <c r="N5996" s="1636"/>
      <c r="O5996" s="1636"/>
      <c r="P5996" s="1636"/>
      <c r="Q5996" s="1636"/>
      <c r="R5996" s="1636"/>
      <c r="S5996" s="1636"/>
      <c r="T5996" s="1636"/>
      <c r="U5996" s="1636"/>
      <c r="V5996" s="1636"/>
      <c r="W5996" s="1636"/>
      <c r="X5996" s="1636"/>
      <c r="Y5996" s="1636"/>
      <c r="Z5996" s="1636"/>
      <c r="AA5996" s="1636"/>
      <c r="AB5996" s="1636"/>
      <c r="AC5996" s="1636"/>
      <c r="AD5996" s="1636"/>
      <c r="AE5996" s="1636"/>
      <c r="AF5996" s="1636"/>
      <c r="AG5996" s="1636"/>
      <c r="AH5996" s="1636"/>
      <c r="AI5996" s="1636"/>
      <c r="AJ5996" s="1636"/>
      <c r="AK5996" s="1636"/>
      <c r="AL5996" s="1636"/>
      <c r="AM5996" s="1636"/>
      <c r="AN5996" s="1636"/>
      <c r="AO5996" s="1636"/>
      <c r="AP5996" s="1636"/>
      <c r="AQ5996" s="1636"/>
      <c r="AR5996" s="1636"/>
      <c r="AS5996" s="1636"/>
      <c r="AT5996" s="1636"/>
      <c r="AU5996" s="1636"/>
      <c r="AV5996" s="1636"/>
      <c r="AW5996" s="1636"/>
      <c r="AX5996" s="1636"/>
      <c r="AY5996" s="1636"/>
      <c r="AZ5996" s="1636"/>
      <c r="BA5996" s="1636"/>
      <c r="BB5996" s="1636"/>
    </row>
    <row r="5997" spans="1:54" s="1637" customFormat="1">
      <c r="A5997" s="1636"/>
      <c r="B5997" s="1636"/>
      <c r="C5997" s="1636"/>
      <c r="D5997" s="1636"/>
      <c r="E5997" s="1636"/>
      <c r="F5997" s="1636"/>
      <c r="G5997" s="1636"/>
      <c r="H5997" s="1636"/>
      <c r="I5997" s="1636"/>
      <c r="J5997" s="1636"/>
      <c r="K5997" s="1636"/>
      <c r="L5997" s="1636"/>
      <c r="M5997" s="1636"/>
      <c r="N5997" s="1636"/>
      <c r="O5997" s="1636"/>
      <c r="P5997" s="1636"/>
      <c r="Q5997" s="1636"/>
      <c r="R5997" s="1636"/>
      <c r="S5997" s="1636"/>
      <c r="T5997" s="1636"/>
      <c r="U5997" s="1636"/>
      <c r="V5997" s="1636"/>
      <c r="W5997" s="1636"/>
      <c r="X5997" s="1636"/>
      <c r="Y5997" s="1636"/>
      <c r="Z5997" s="1636"/>
      <c r="AA5997" s="1636"/>
      <c r="AB5997" s="1636"/>
      <c r="AC5997" s="1636"/>
      <c r="AD5997" s="1636"/>
      <c r="AE5997" s="1636"/>
      <c r="AF5997" s="1636"/>
      <c r="AG5997" s="1636"/>
      <c r="AH5997" s="1636"/>
      <c r="AI5997" s="1636"/>
      <c r="AJ5997" s="1636"/>
      <c r="AK5997" s="1636"/>
      <c r="AL5997" s="1636"/>
      <c r="AM5997" s="1636"/>
      <c r="AN5997" s="1636"/>
      <c r="AO5997" s="1636"/>
      <c r="AP5997" s="1636"/>
      <c r="AQ5997" s="1636"/>
      <c r="AR5997" s="1636"/>
      <c r="AS5997" s="1636"/>
      <c r="AT5997" s="1636"/>
      <c r="AU5997" s="1636"/>
      <c r="AV5997" s="1636"/>
      <c r="AW5997" s="1636"/>
      <c r="AX5997" s="1636"/>
      <c r="AY5997" s="1636"/>
      <c r="AZ5997" s="1636"/>
      <c r="BA5997" s="1636"/>
      <c r="BB5997" s="1636"/>
    </row>
    <row r="5998" spans="1:54" s="1637" customFormat="1">
      <c r="A5998" s="1636"/>
      <c r="B5998" s="1636"/>
      <c r="C5998" s="1636"/>
      <c r="D5998" s="1636"/>
      <c r="E5998" s="1636"/>
      <c r="F5998" s="1636"/>
      <c r="G5998" s="1636"/>
      <c r="H5998" s="1636"/>
      <c r="I5998" s="1636"/>
      <c r="J5998" s="1636"/>
      <c r="K5998" s="1636"/>
      <c r="L5998" s="1636"/>
      <c r="M5998" s="1636"/>
      <c r="N5998" s="1636"/>
      <c r="O5998" s="1636"/>
      <c r="P5998" s="1636"/>
      <c r="Q5998" s="1636"/>
      <c r="R5998" s="1636"/>
      <c r="S5998" s="1636"/>
      <c r="T5998" s="1636"/>
      <c r="U5998" s="1636"/>
      <c r="V5998" s="1636"/>
      <c r="W5998" s="1636"/>
      <c r="X5998" s="1636"/>
      <c r="Y5998" s="1636"/>
      <c r="Z5998" s="1636"/>
      <c r="AA5998" s="1636"/>
      <c r="AB5998" s="1636"/>
      <c r="AC5998" s="1636"/>
      <c r="AD5998" s="1636"/>
      <c r="AE5998" s="1636"/>
      <c r="AF5998" s="1636"/>
      <c r="AG5998" s="1636"/>
      <c r="AH5998" s="1636"/>
      <c r="AI5998" s="1636"/>
      <c r="AJ5998" s="1636"/>
      <c r="AK5998" s="1636"/>
      <c r="AL5998" s="1636"/>
      <c r="AM5998" s="1636"/>
      <c r="AN5998" s="1636"/>
      <c r="AO5998" s="1636"/>
      <c r="AP5998" s="1636"/>
      <c r="AQ5998" s="1636"/>
      <c r="AR5998" s="1636"/>
      <c r="AS5998" s="1636"/>
      <c r="AT5998" s="1636"/>
      <c r="AU5998" s="1636"/>
      <c r="AV5998" s="1636"/>
      <c r="AW5998" s="1636"/>
      <c r="AX5998" s="1636"/>
      <c r="AY5998" s="1636"/>
      <c r="AZ5998" s="1636"/>
      <c r="BA5998" s="1636"/>
      <c r="BB5998" s="1636"/>
    </row>
    <row r="5999" spans="1:54" s="1637" customFormat="1">
      <c r="A5999" s="1636"/>
      <c r="B5999" s="1636"/>
      <c r="C5999" s="1636"/>
      <c r="D5999" s="1636"/>
      <c r="E5999" s="1636"/>
      <c r="F5999" s="1636"/>
      <c r="G5999" s="1636"/>
      <c r="H5999" s="1636"/>
      <c r="I5999" s="1636"/>
      <c r="J5999" s="1636"/>
      <c r="K5999" s="1636"/>
      <c r="L5999" s="1636"/>
      <c r="M5999" s="1636"/>
      <c r="N5999" s="1636"/>
      <c r="O5999" s="1636"/>
      <c r="P5999" s="1636"/>
      <c r="Q5999" s="1636"/>
      <c r="R5999" s="1636"/>
      <c r="S5999" s="1636"/>
      <c r="T5999" s="1636"/>
      <c r="U5999" s="1636"/>
      <c r="V5999" s="1636"/>
      <c r="W5999" s="1636"/>
      <c r="X5999" s="1636"/>
      <c r="Y5999" s="1636"/>
      <c r="Z5999" s="1636"/>
      <c r="AA5999" s="1636"/>
      <c r="AB5999" s="1636"/>
      <c r="AC5999" s="1636"/>
      <c r="AD5999" s="1636"/>
      <c r="AE5999" s="1636"/>
      <c r="AF5999" s="1636"/>
      <c r="AG5999" s="1636"/>
      <c r="AH5999" s="1636"/>
      <c r="AI5999" s="1636"/>
      <c r="AJ5999" s="1636"/>
      <c r="AK5999" s="1636"/>
      <c r="AL5999" s="1636"/>
      <c r="AM5999" s="1636"/>
      <c r="AN5999" s="1636"/>
      <c r="AO5999" s="1636"/>
      <c r="AP5999" s="1636"/>
      <c r="AQ5999" s="1636"/>
      <c r="AR5999" s="1636"/>
      <c r="AS5999" s="1636"/>
      <c r="AT5999" s="1636"/>
      <c r="AU5999" s="1636"/>
      <c r="AV5999" s="1636"/>
      <c r="AW5999" s="1636"/>
      <c r="AX5999" s="1636"/>
      <c r="AY5999" s="1636"/>
      <c r="AZ5999" s="1636"/>
      <c r="BA5999" s="1636"/>
      <c r="BB5999" s="1636"/>
    </row>
    <row r="6000" spans="1:54" s="1637" customFormat="1">
      <c r="A6000" s="1636"/>
      <c r="B6000" s="1636"/>
      <c r="C6000" s="1636"/>
      <c r="D6000" s="1636"/>
      <c r="E6000" s="1636"/>
      <c r="F6000" s="1636"/>
      <c r="G6000" s="1636"/>
      <c r="H6000" s="1636"/>
      <c r="I6000" s="1636"/>
      <c r="J6000" s="1636"/>
      <c r="K6000" s="1636"/>
      <c r="L6000" s="1636"/>
      <c r="M6000" s="1636"/>
      <c r="N6000" s="1636"/>
      <c r="O6000" s="1636"/>
      <c r="P6000" s="1636"/>
      <c r="Q6000" s="1636"/>
      <c r="R6000" s="1636"/>
      <c r="S6000" s="1636"/>
      <c r="T6000" s="1636"/>
      <c r="U6000" s="1636"/>
      <c r="V6000" s="1636"/>
      <c r="W6000" s="1636"/>
      <c r="X6000" s="1636"/>
      <c r="Y6000" s="1636"/>
      <c r="Z6000" s="1636"/>
      <c r="AA6000" s="1636"/>
      <c r="AB6000" s="1636"/>
      <c r="AC6000" s="1636"/>
      <c r="AD6000" s="1636"/>
      <c r="AE6000" s="1636"/>
      <c r="AF6000" s="1636"/>
      <c r="AG6000" s="1636"/>
      <c r="AH6000" s="1636"/>
      <c r="AI6000" s="1636"/>
      <c r="AJ6000" s="1636"/>
      <c r="AK6000" s="1636"/>
      <c r="AL6000" s="1636"/>
      <c r="AM6000" s="1636"/>
      <c r="AN6000" s="1636"/>
      <c r="AO6000" s="1636"/>
      <c r="AP6000" s="1636"/>
      <c r="AQ6000" s="1636"/>
      <c r="AR6000" s="1636"/>
      <c r="AS6000" s="1636"/>
      <c r="AT6000" s="1636"/>
      <c r="AU6000" s="1636"/>
      <c r="AV6000" s="1636"/>
      <c r="AW6000" s="1636"/>
      <c r="AX6000" s="1636"/>
      <c r="AY6000" s="1636"/>
      <c r="AZ6000" s="1636"/>
      <c r="BA6000" s="1636"/>
      <c r="BB6000" s="1636"/>
    </row>
    <row r="6001" spans="1:54" s="1637" customFormat="1">
      <c r="A6001" s="1636"/>
      <c r="B6001" s="1636"/>
      <c r="C6001" s="1636"/>
      <c r="D6001" s="1636"/>
      <c r="E6001" s="1636"/>
      <c r="F6001" s="1636"/>
      <c r="G6001" s="1636"/>
      <c r="H6001" s="1636"/>
      <c r="I6001" s="1636"/>
      <c r="J6001" s="1636"/>
      <c r="K6001" s="1636"/>
      <c r="L6001" s="1636"/>
      <c r="M6001" s="1636"/>
      <c r="N6001" s="1636"/>
      <c r="O6001" s="1636"/>
      <c r="P6001" s="1636"/>
      <c r="Q6001" s="1636"/>
      <c r="R6001" s="1636"/>
      <c r="S6001" s="1636"/>
      <c r="T6001" s="1636"/>
      <c r="U6001" s="1636"/>
      <c r="V6001" s="1636"/>
      <c r="W6001" s="1636"/>
      <c r="X6001" s="1636"/>
      <c r="Y6001" s="1636"/>
      <c r="Z6001" s="1636"/>
      <c r="AA6001" s="1636"/>
      <c r="AB6001" s="1636"/>
      <c r="AC6001" s="1636"/>
      <c r="AD6001" s="1636"/>
      <c r="AE6001" s="1636"/>
      <c r="AF6001" s="1636"/>
      <c r="AG6001" s="1636"/>
      <c r="AH6001" s="1636"/>
      <c r="AI6001" s="1636"/>
      <c r="AJ6001" s="1636"/>
      <c r="AK6001" s="1636"/>
      <c r="AL6001" s="1636"/>
      <c r="AM6001" s="1636"/>
      <c r="AN6001" s="1636"/>
      <c r="AO6001" s="1636"/>
      <c r="AP6001" s="1636"/>
      <c r="AQ6001" s="1636"/>
      <c r="AR6001" s="1636"/>
      <c r="AS6001" s="1636"/>
      <c r="AT6001" s="1636"/>
      <c r="AU6001" s="1636"/>
      <c r="AV6001" s="1636"/>
      <c r="AW6001" s="1636"/>
      <c r="AX6001" s="1636"/>
      <c r="AY6001" s="1636"/>
      <c r="AZ6001" s="1636"/>
      <c r="BA6001" s="1636"/>
      <c r="BB6001" s="1636"/>
    </row>
    <row r="6002" spans="1:54" s="1637" customFormat="1">
      <c r="A6002" s="1636"/>
      <c r="B6002" s="1636"/>
      <c r="C6002" s="1636"/>
      <c r="D6002" s="1636"/>
      <c r="E6002" s="1636"/>
      <c r="F6002" s="1636"/>
      <c r="G6002" s="1636"/>
      <c r="H6002" s="1636"/>
      <c r="I6002" s="1636"/>
      <c r="J6002" s="1636"/>
      <c r="K6002" s="1636"/>
      <c r="L6002" s="1636"/>
      <c r="M6002" s="1636"/>
      <c r="N6002" s="1636"/>
      <c r="O6002" s="1636"/>
      <c r="P6002" s="1636"/>
      <c r="Q6002" s="1636"/>
      <c r="R6002" s="1636"/>
      <c r="S6002" s="1636"/>
      <c r="T6002" s="1636"/>
      <c r="U6002" s="1636"/>
      <c r="V6002" s="1636"/>
      <c r="W6002" s="1636"/>
      <c r="X6002" s="1636"/>
      <c r="Y6002" s="1636"/>
      <c r="Z6002" s="1636"/>
      <c r="AA6002" s="1636"/>
      <c r="AB6002" s="1636"/>
      <c r="AC6002" s="1636"/>
      <c r="AD6002" s="1636"/>
      <c r="AE6002" s="1636"/>
      <c r="AF6002" s="1636"/>
      <c r="AG6002" s="1636"/>
      <c r="AH6002" s="1636"/>
      <c r="AI6002" s="1636"/>
      <c r="AJ6002" s="1636"/>
      <c r="AK6002" s="1636"/>
      <c r="AL6002" s="1636"/>
      <c r="AM6002" s="1636"/>
      <c r="AN6002" s="1636"/>
      <c r="AO6002" s="1636"/>
      <c r="AP6002" s="1636"/>
      <c r="AQ6002" s="1636"/>
      <c r="AR6002" s="1636"/>
      <c r="AS6002" s="1636"/>
      <c r="AT6002" s="1636"/>
      <c r="AU6002" s="1636"/>
      <c r="AV6002" s="1636"/>
      <c r="AW6002" s="1636"/>
      <c r="AX6002" s="1636"/>
      <c r="AY6002" s="1636"/>
      <c r="AZ6002" s="1636"/>
      <c r="BA6002" s="1636"/>
      <c r="BB6002" s="1636"/>
    </row>
    <row r="6003" spans="1:54" s="1637" customFormat="1">
      <c r="A6003" s="1636"/>
      <c r="B6003" s="1636"/>
      <c r="C6003" s="1636"/>
      <c r="D6003" s="1636"/>
      <c r="E6003" s="1636"/>
      <c r="F6003" s="1636"/>
      <c r="G6003" s="1636"/>
      <c r="H6003" s="1636"/>
      <c r="I6003" s="1636"/>
      <c r="J6003" s="1636"/>
      <c r="K6003" s="1636"/>
      <c r="L6003" s="1636"/>
      <c r="M6003" s="1636"/>
      <c r="N6003" s="1636"/>
      <c r="O6003" s="1636"/>
      <c r="P6003" s="1636"/>
      <c r="Q6003" s="1636"/>
      <c r="R6003" s="1636"/>
      <c r="S6003" s="1636"/>
      <c r="T6003" s="1636"/>
      <c r="U6003" s="1636"/>
      <c r="V6003" s="1636"/>
      <c r="W6003" s="1636"/>
      <c r="X6003" s="1636"/>
      <c r="Y6003" s="1636"/>
      <c r="Z6003" s="1636"/>
      <c r="AA6003" s="1636"/>
      <c r="AB6003" s="1636"/>
      <c r="AC6003" s="1636"/>
      <c r="AD6003" s="1636"/>
      <c r="AE6003" s="1636"/>
      <c r="AF6003" s="1636"/>
      <c r="AG6003" s="1636"/>
      <c r="AH6003" s="1636"/>
      <c r="AI6003" s="1636"/>
      <c r="AJ6003" s="1636"/>
      <c r="AK6003" s="1636"/>
      <c r="AL6003" s="1636"/>
      <c r="AM6003" s="1636"/>
      <c r="AN6003" s="1636"/>
      <c r="AO6003" s="1636"/>
      <c r="AP6003" s="1636"/>
      <c r="AQ6003" s="1636"/>
      <c r="AR6003" s="1636"/>
      <c r="AS6003" s="1636"/>
      <c r="AT6003" s="1636"/>
      <c r="AU6003" s="1636"/>
      <c r="AV6003" s="1636"/>
      <c r="AW6003" s="1636"/>
      <c r="AX6003" s="1636"/>
      <c r="AY6003" s="1636"/>
      <c r="AZ6003" s="1636"/>
      <c r="BA6003" s="1636"/>
      <c r="BB6003" s="1636"/>
    </row>
    <row r="6004" spans="1:54" s="1637" customFormat="1">
      <c r="A6004" s="1636"/>
      <c r="B6004" s="1636"/>
      <c r="C6004" s="1636"/>
      <c r="D6004" s="1636"/>
      <c r="E6004" s="1636"/>
      <c r="F6004" s="1636"/>
      <c r="G6004" s="1636"/>
      <c r="H6004" s="1636"/>
      <c r="I6004" s="1636"/>
      <c r="J6004" s="1636"/>
      <c r="K6004" s="1636"/>
      <c r="L6004" s="1636"/>
      <c r="M6004" s="1636"/>
      <c r="N6004" s="1636"/>
      <c r="O6004" s="1636"/>
      <c r="P6004" s="1636"/>
      <c r="Q6004" s="1636"/>
      <c r="R6004" s="1636"/>
      <c r="S6004" s="1636"/>
      <c r="T6004" s="1636"/>
      <c r="U6004" s="1636"/>
      <c r="V6004" s="1636"/>
      <c r="W6004" s="1636"/>
      <c r="X6004" s="1636"/>
      <c r="Y6004" s="1636"/>
      <c r="Z6004" s="1636"/>
      <c r="AA6004" s="1636"/>
      <c r="AB6004" s="1636"/>
      <c r="AC6004" s="1636"/>
      <c r="AD6004" s="1636"/>
      <c r="AE6004" s="1636"/>
      <c r="AF6004" s="1636"/>
      <c r="AG6004" s="1636"/>
      <c r="AH6004" s="1636"/>
      <c r="AI6004" s="1636"/>
      <c r="AJ6004" s="1636"/>
      <c r="AK6004" s="1636"/>
      <c r="AL6004" s="1636"/>
      <c r="AM6004" s="1636"/>
      <c r="AN6004" s="1636"/>
      <c r="AO6004" s="1636"/>
      <c r="AP6004" s="1636"/>
      <c r="AQ6004" s="1636"/>
      <c r="AR6004" s="1636"/>
      <c r="AS6004" s="1636"/>
      <c r="AT6004" s="1636"/>
      <c r="AU6004" s="1636"/>
      <c r="AV6004" s="1636"/>
      <c r="AW6004" s="1636"/>
      <c r="AX6004" s="1636"/>
      <c r="AY6004" s="1636"/>
      <c r="AZ6004" s="1636"/>
      <c r="BA6004" s="1636"/>
      <c r="BB6004" s="1636"/>
    </row>
    <row r="6005" spans="1:54" s="1637" customFormat="1">
      <c r="A6005" s="1636"/>
      <c r="B6005" s="1636"/>
      <c r="C6005" s="1636"/>
      <c r="D6005" s="1636"/>
      <c r="E6005" s="1636"/>
      <c r="F6005" s="1636"/>
      <c r="G6005" s="1636"/>
      <c r="H6005" s="1636"/>
      <c r="I6005" s="1636"/>
      <c r="J6005" s="1636"/>
      <c r="K6005" s="1636"/>
      <c r="L6005" s="1636"/>
      <c r="M6005" s="1636"/>
      <c r="N6005" s="1636"/>
      <c r="O6005" s="1636"/>
      <c r="P6005" s="1636"/>
      <c r="Q6005" s="1636"/>
      <c r="R6005" s="1636"/>
      <c r="S6005" s="1636"/>
      <c r="T6005" s="1636"/>
      <c r="U6005" s="1636"/>
      <c r="V6005" s="1636"/>
      <c r="W6005" s="1636"/>
      <c r="X6005" s="1636"/>
      <c r="Y6005" s="1636"/>
      <c r="Z6005" s="1636"/>
      <c r="AA6005" s="1636"/>
      <c r="AB6005" s="1636"/>
      <c r="AC6005" s="1636"/>
      <c r="AD6005" s="1636"/>
      <c r="AE6005" s="1636"/>
      <c r="AF6005" s="1636"/>
      <c r="AG6005" s="1636"/>
      <c r="AH6005" s="1636"/>
      <c r="AI6005" s="1636"/>
      <c r="AJ6005" s="1636"/>
      <c r="AK6005" s="1636"/>
      <c r="AL6005" s="1636"/>
      <c r="AM6005" s="1636"/>
      <c r="AN6005" s="1636"/>
      <c r="AO6005" s="1636"/>
      <c r="AP6005" s="1636"/>
      <c r="AQ6005" s="1636"/>
      <c r="AR6005" s="1636"/>
      <c r="AS6005" s="1636"/>
      <c r="AT6005" s="1636"/>
      <c r="AU6005" s="1636"/>
      <c r="AV6005" s="1636"/>
      <c r="AW6005" s="1636"/>
      <c r="AX6005" s="1636"/>
      <c r="AY6005" s="1636"/>
      <c r="AZ6005" s="1636"/>
      <c r="BA6005" s="1636"/>
      <c r="BB6005" s="1636"/>
    </row>
    <row r="6006" spans="1:54" s="1637" customFormat="1">
      <c r="A6006" s="1636"/>
      <c r="B6006" s="1636"/>
      <c r="C6006" s="1636"/>
      <c r="D6006" s="1636"/>
      <c r="E6006" s="1636"/>
      <c r="F6006" s="1636"/>
      <c r="G6006" s="1636"/>
      <c r="H6006" s="1636"/>
      <c r="I6006" s="1636"/>
      <c r="J6006" s="1636"/>
      <c r="K6006" s="1636"/>
      <c r="L6006" s="1636"/>
      <c r="M6006" s="1636"/>
      <c r="N6006" s="1636"/>
      <c r="O6006" s="1636"/>
      <c r="P6006" s="1636"/>
      <c r="Q6006" s="1636"/>
      <c r="R6006" s="1636"/>
      <c r="S6006" s="1636"/>
      <c r="T6006" s="1636"/>
      <c r="U6006" s="1636"/>
      <c r="V6006" s="1636"/>
      <c r="W6006" s="1636"/>
      <c r="X6006" s="1636"/>
      <c r="Y6006" s="1636"/>
      <c r="Z6006" s="1636"/>
      <c r="AA6006" s="1636"/>
      <c r="AB6006" s="1636"/>
      <c r="AC6006" s="1636"/>
      <c r="AD6006" s="1636"/>
      <c r="AE6006" s="1636"/>
      <c r="AF6006" s="1636"/>
      <c r="AG6006" s="1636"/>
      <c r="AH6006" s="1636"/>
      <c r="AI6006" s="1636"/>
      <c r="AJ6006" s="1636"/>
      <c r="AK6006" s="1636"/>
      <c r="AL6006" s="1636"/>
      <c r="AM6006" s="1636"/>
      <c r="AN6006" s="1636"/>
      <c r="AO6006" s="1636"/>
      <c r="AP6006" s="1636"/>
      <c r="AQ6006" s="1636"/>
      <c r="AR6006" s="1636"/>
      <c r="AS6006" s="1636"/>
      <c r="AT6006" s="1636"/>
      <c r="AU6006" s="1636"/>
      <c r="AV6006" s="1636"/>
      <c r="AW6006" s="1636"/>
      <c r="AX6006" s="1636"/>
      <c r="AY6006" s="1636"/>
      <c r="AZ6006" s="1636"/>
      <c r="BA6006" s="1636"/>
      <c r="BB6006" s="1636"/>
    </row>
    <row r="6007" spans="1:54" s="1637" customFormat="1">
      <c r="A6007" s="1636"/>
      <c r="B6007" s="1636"/>
      <c r="C6007" s="1636"/>
      <c r="D6007" s="1636"/>
      <c r="E6007" s="1636"/>
      <c r="F6007" s="1636"/>
      <c r="G6007" s="1636"/>
      <c r="H6007" s="1636"/>
      <c r="I6007" s="1636"/>
      <c r="J6007" s="1636"/>
      <c r="K6007" s="1636"/>
      <c r="L6007" s="1636"/>
      <c r="M6007" s="1636"/>
      <c r="N6007" s="1636"/>
      <c r="O6007" s="1636"/>
      <c r="P6007" s="1636"/>
      <c r="Q6007" s="1636"/>
      <c r="R6007" s="1636"/>
      <c r="S6007" s="1636"/>
      <c r="T6007" s="1636"/>
      <c r="U6007" s="1636"/>
      <c r="V6007" s="1636"/>
      <c r="W6007" s="1636"/>
      <c r="X6007" s="1636"/>
      <c r="Y6007" s="1636"/>
      <c r="Z6007" s="1636"/>
      <c r="AA6007" s="1636"/>
      <c r="AB6007" s="1636"/>
      <c r="AC6007" s="1636"/>
      <c r="AD6007" s="1636"/>
      <c r="AE6007" s="1636"/>
      <c r="AF6007" s="1636"/>
      <c r="AG6007" s="1636"/>
      <c r="AH6007" s="1636"/>
      <c r="AI6007" s="1636"/>
      <c r="AJ6007" s="1636"/>
      <c r="AK6007" s="1636"/>
      <c r="AL6007" s="1636"/>
      <c r="AM6007" s="1636"/>
      <c r="AN6007" s="1636"/>
      <c r="AO6007" s="1636"/>
      <c r="AP6007" s="1636"/>
      <c r="AQ6007" s="1636"/>
      <c r="AR6007" s="1636"/>
      <c r="AS6007" s="1636"/>
      <c r="AT6007" s="1636"/>
      <c r="AU6007" s="1636"/>
      <c r="AV6007" s="1636"/>
      <c r="AW6007" s="1636"/>
      <c r="AX6007" s="1636"/>
      <c r="AY6007" s="1636"/>
      <c r="AZ6007" s="1636"/>
      <c r="BA6007" s="1636"/>
      <c r="BB6007" s="1636"/>
    </row>
    <row r="6008" spans="1:54" s="1637" customFormat="1">
      <c r="A6008" s="1636"/>
      <c r="B6008" s="1636"/>
      <c r="C6008" s="1636"/>
      <c r="D6008" s="1636"/>
      <c r="E6008" s="1636"/>
      <c r="F6008" s="1636"/>
      <c r="G6008" s="1636"/>
      <c r="H6008" s="1636"/>
      <c r="I6008" s="1636"/>
      <c r="J6008" s="1636"/>
      <c r="K6008" s="1636"/>
      <c r="L6008" s="1636"/>
      <c r="M6008" s="1636"/>
      <c r="N6008" s="1636"/>
      <c r="O6008" s="1636"/>
      <c r="P6008" s="1636"/>
      <c r="Q6008" s="1636"/>
      <c r="R6008" s="1636"/>
      <c r="S6008" s="1636"/>
      <c r="T6008" s="1636"/>
      <c r="U6008" s="1636"/>
      <c r="V6008" s="1636"/>
      <c r="W6008" s="1636"/>
      <c r="X6008" s="1636"/>
      <c r="Y6008" s="1636"/>
      <c r="Z6008" s="1636"/>
      <c r="AA6008" s="1636"/>
      <c r="AB6008" s="1636"/>
      <c r="AC6008" s="1636"/>
      <c r="AD6008" s="1636"/>
      <c r="AE6008" s="1636"/>
      <c r="AF6008" s="1636"/>
      <c r="AG6008" s="1636"/>
      <c r="AH6008" s="1636"/>
      <c r="AI6008" s="1636"/>
      <c r="AJ6008" s="1636"/>
      <c r="AK6008" s="1636"/>
      <c r="AL6008" s="1636"/>
      <c r="AM6008" s="1636"/>
      <c r="AN6008" s="1636"/>
      <c r="AO6008" s="1636"/>
      <c r="AP6008" s="1636"/>
      <c r="AQ6008" s="1636"/>
      <c r="AR6008" s="1636"/>
      <c r="AS6008" s="1636"/>
      <c r="AT6008" s="1636"/>
      <c r="AU6008" s="1636"/>
      <c r="AV6008" s="1636"/>
      <c r="AW6008" s="1636"/>
      <c r="AX6008" s="1636"/>
      <c r="AY6008" s="1636"/>
      <c r="AZ6008" s="1636"/>
      <c r="BA6008" s="1636"/>
      <c r="BB6008" s="1636"/>
    </row>
    <row r="6009" spans="1:54" s="1637" customFormat="1">
      <c r="A6009" s="1636"/>
      <c r="B6009" s="1636"/>
      <c r="C6009" s="1636"/>
      <c r="D6009" s="1636"/>
      <c r="E6009" s="1636"/>
      <c r="F6009" s="1636"/>
      <c r="G6009" s="1636"/>
      <c r="H6009" s="1636"/>
      <c r="I6009" s="1636"/>
      <c r="J6009" s="1636"/>
      <c r="K6009" s="1636"/>
      <c r="L6009" s="1636"/>
      <c r="M6009" s="1636"/>
      <c r="N6009" s="1636"/>
      <c r="O6009" s="1636"/>
      <c r="P6009" s="1636"/>
      <c r="Q6009" s="1636"/>
      <c r="R6009" s="1636"/>
      <c r="S6009" s="1636"/>
      <c r="T6009" s="1636"/>
      <c r="U6009" s="1636"/>
      <c r="V6009" s="1636"/>
      <c r="W6009" s="1636"/>
      <c r="X6009" s="1636"/>
      <c r="Y6009" s="1636"/>
      <c r="Z6009" s="1636"/>
      <c r="AA6009" s="1636"/>
      <c r="AB6009" s="1636"/>
      <c r="AC6009" s="1636"/>
      <c r="AD6009" s="1636"/>
      <c r="AE6009" s="1636"/>
      <c r="AF6009" s="1636"/>
      <c r="AG6009" s="1636"/>
      <c r="AH6009" s="1636"/>
      <c r="AI6009" s="1636"/>
      <c r="AJ6009" s="1636"/>
      <c r="AK6009" s="1636"/>
      <c r="AL6009" s="1636"/>
      <c r="AM6009" s="1636"/>
      <c r="AN6009" s="1636"/>
      <c r="AO6009" s="1636"/>
      <c r="AP6009" s="1636"/>
      <c r="AQ6009" s="1636"/>
      <c r="AR6009" s="1636"/>
      <c r="AS6009" s="1636"/>
      <c r="AT6009" s="1636"/>
      <c r="AU6009" s="1636"/>
      <c r="AV6009" s="1636"/>
      <c r="AW6009" s="1636"/>
      <c r="AX6009" s="1636"/>
      <c r="AY6009" s="1636"/>
      <c r="AZ6009" s="1636"/>
      <c r="BA6009" s="1636"/>
      <c r="BB6009" s="1636"/>
    </row>
    <row r="6010" spans="1:54" s="1637" customFormat="1">
      <c r="A6010" s="1636"/>
      <c r="B6010" s="1636"/>
      <c r="C6010" s="1636"/>
      <c r="D6010" s="1636"/>
      <c r="E6010" s="1636"/>
      <c r="F6010" s="1636"/>
      <c r="G6010" s="1636"/>
      <c r="H6010" s="1636"/>
      <c r="I6010" s="1636"/>
      <c r="J6010" s="1636"/>
      <c r="K6010" s="1636"/>
      <c r="L6010" s="1636"/>
      <c r="M6010" s="1636"/>
      <c r="N6010" s="1636"/>
      <c r="O6010" s="1636"/>
      <c r="P6010" s="1636"/>
      <c r="Q6010" s="1636"/>
      <c r="R6010" s="1636"/>
      <c r="S6010" s="1636"/>
      <c r="T6010" s="1636"/>
      <c r="U6010" s="1636"/>
      <c r="V6010" s="1636"/>
      <c r="W6010" s="1636"/>
      <c r="X6010" s="1636"/>
      <c r="Y6010" s="1636"/>
      <c r="Z6010" s="1636"/>
      <c r="AA6010" s="1636"/>
      <c r="AB6010" s="1636"/>
      <c r="AC6010" s="1636"/>
      <c r="AD6010" s="1636"/>
      <c r="AE6010" s="1636"/>
      <c r="AF6010" s="1636"/>
      <c r="AG6010" s="1636"/>
      <c r="AH6010" s="1636"/>
      <c r="AI6010" s="1636"/>
      <c r="AJ6010" s="1636"/>
      <c r="AK6010" s="1636"/>
      <c r="AL6010" s="1636"/>
      <c r="AM6010" s="1636"/>
      <c r="AN6010" s="1636"/>
      <c r="AO6010" s="1636"/>
      <c r="AP6010" s="1636"/>
      <c r="AQ6010" s="1636"/>
      <c r="AR6010" s="1636"/>
      <c r="AS6010" s="1636"/>
      <c r="AT6010" s="1636"/>
      <c r="AU6010" s="1636"/>
      <c r="AV6010" s="1636"/>
      <c r="AW6010" s="1636"/>
      <c r="AX6010" s="1636"/>
      <c r="AY6010" s="1636"/>
      <c r="AZ6010" s="1636"/>
      <c r="BA6010" s="1636"/>
      <c r="BB6010" s="1636"/>
    </row>
    <row r="6011" spans="1:54" s="1637" customFormat="1">
      <c r="A6011" s="1636"/>
      <c r="B6011" s="1636"/>
      <c r="C6011" s="1636"/>
      <c r="D6011" s="1636"/>
      <c r="E6011" s="1636"/>
      <c r="F6011" s="1636"/>
      <c r="G6011" s="1636"/>
      <c r="H6011" s="1636"/>
      <c r="I6011" s="1636"/>
      <c r="J6011" s="1636"/>
      <c r="K6011" s="1636"/>
      <c r="L6011" s="1636"/>
      <c r="M6011" s="1636"/>
      <c r="N6011" s="1636"/>
      <c r="O6011" s="1636"/>
      <c r="P6011" s="1636"/>
      <c r="Q6011" s="1636"/>
      <c r="R6011" s="1636"/>
      <c r="S6011" s="1636"/>
      <c r="T6011" s="1636"/>
      <c r="U6011" s="1636"/>
      <c r="V6011" s="1636"/>
      <c r="W6011" s="1636"/>
      <c r="X6011" s="1636"/>
      <c r="Y6011" s="1636"/>
      <c r="Z6011" s="1636"/>
      <c r="AA6011" s="1636"/>
      <c r="AB6011" s="1636"/>
      <c r="AC6011" s="1636"/>
      <c r="AD6011" s="1636"/>
      <c r="AE6011" s="1636"/>
      <c r="AF6011" s="1636"/>
      <c r="AG6011" s="1636"/>
      <c r="AH6011" s="1636"/>
      <c r="AI6011" s="1636"/>
      <c r="AJ6011" s="1636"/>
      <c r="AK6011" s="1636"/>
      <c r="AL6011" s="1636"/>
      <c r="AM6011" s="1636"/>
      <c r="AN6011" s="1636"/>
      <c r="AO6011" s="1636"/>
      <c r="AP6011" s="1636"/>
      <c r="AQ6011" s="1636"/>
      <c r="AR6011" s="1636"/>
      <c r="AS6011" s="1636"/>
      <c r="AT6011" s="1636"/>
      <c r="AU6011" s="1636"/>
      <c r="AV6011" s="1636"/>
      <c r="AW6011" s="1636"/>
      <c r="AX6011" s="1636"/>
      <c r="AY6011" s="1636"/>
      <c r="AZ6011" s="1636"/>
      <c r="BA6011" s="1636"/>
      <c r="BB6011" s="1636"/>
    </row>
    <row r="6012" spans="1:54" s="1637" customFormat="1">
      <c r="A6012" s="1636"/>
      <c r="B6012" s="1636"/>
      <c r="C6012" s="1636"/>
      <c r="D6012" s="1636"/>
      <c r="E6012" s="1636"/>
      <c r="F6012" s="1636"/>
      <c r="G6012" s="1636"/>
      <c r="H6012" s="1636"/>
      <c r="I6012" s="1636"/>
      <c r="J6012" s="1636"/>
      <c r="K6012" s="1636"/>
      <c r="L6012" s="1636"/>
      <c r="M6012" s="1636"/>
      <c r="N6012" s="1636"/>
      <c r="O6012" s="1636"/>
      <c r="P6012" s="1636"/>
      <c r="Q6012" s="1636"/>
      <c r="R6012" s="1636"/>
      <c r="S6012" s="1636"/>
      <c r="T6012" s="1636"/>
      <c r="U6012" s="1636"/>
      <c r="V6012" s="1636"/>
      <c r="W6012" s="1636"/>
      <c r="X6012" s="1636"/>
      <c r="Y6012" s="1636"/>
      <c r="Z6012" s="1636"/>
      <c r="AA6012" s="1636"/>
      <c r="AB6012" s="1636"/>
      <c r="AC6012" s="1636"/>
      <c r="AD6012" s="1636"/>
      <c r="AE6012" s="1636"/>
      <c r="AF6012" s="1636"/>
      <c r="AG6012" s="1636"/>
      <c r="AH6012" s="1636"/>
      <c r="AI6012" s="1636"/>
      <c r="AJ6012" s="1636"/>
      <c r="AK6012" s="1636"/>
      <c r="AL6012" s="1636"/>
      <c r="AM6012" s="1636"/>
      <c r="AN6012" s="1636"/>
      <c r="AO6012" s="1636"/>
      <c r="AP6012" s="1636"/>
      <c r="AQ6012" s="1636"/>
      <c r="AR6012" s="1636"/>
      <c r="AS6012" s="1636"/>
      <c r="AT6012" s="1636"/>
      <c r="AU6012" s="1636"/>
      <c r="AV6012" s="1636"/>
      <c r="AW6012" s="1636"/>
      <c r="AX6012" s="1636"/>
      <c r="AY6012" s="1636"/>
      <c r="AZ6012" s="1636"/>
      <c r="BA6012" s="1636"/>
      <c r="BB6012" s="1636"/>
    </row>
    <row r="6013" spans="1:54" s="1637" customFormat="1">
      <c r="A6013" s="1636"/>
      <c r="B6013" s="1636"/>
      <c r="C6013" s="1636"/>
      <c r="D6013" s="1636"/>
      <c r="E6013" s="1636"/>
      <c r="F6013" s="1636"/>
      <c r="G6013" s="1636"/>
      <c r="H6013" s="1636"/>
      <c r="I6013" s="1636"/>
      <c r="J6013" s="1636"/>
      <c r="K6013" s="1636"/>
      <c r="L6013" s="1636"/>
      <c r="M6013" s="1636"/>
      <c r="N6013" s="1636"/>
      <c r="O6013" s="1636"/>
      <c r="P6013" s="1636"/>
      <c r="Q6013" s="1636"/>
      <c r="R6013" s="1636"/>
      <c r="S6013" s="1636"/>
      <c r="T6013" s="1636"/>
      <c r="U6013" s="1636"/>
      <c r="V6013" s="1636"/>
      <c r="W6013" s="1636"/>
      <c r="X6013" s="1636"/>
      <c r="Y6013" s="1636"/>
      <c r="Z6013" s="1636"/>
      <c r="AA6013" s="1636"/>
      <c r="AB6013" s="1636"/>
      <c r="AC6013" s="1636"/>
      <c r="AD6013" s="1636"/>
      <c r="AE6013" s="1636"/>
      <c r="AF6013" s="1636"/>
      <c r="AG6013" s="1636"/>
      <c r="AH6013" s="1636"/>
      <c r="AI6013" s="1636"/>
      <c r="AJ6013" s="1636"/>
      <c r="AK6013" s="1636"/>
      <c r="AL6013" s="1636"/>
      <c r="AM6013" s="1636"/>
      <c r="AN6013" s="1636"/>
      <c r="AO6013" s="1636"/>
      <c r="AP6013" s="1636"/>
      <c r="AQ6013" s="1636"/>
      <c r="AR6013" s="1636"/>
      <c r="AS6013" s="1636"/>
      <c r="AT6013" s="1636"/>
      <c r="AU6013" s="1636"/>
      <c r="AV6013" s="1636"/>
      <c r="AW6013" s="1636"/>
      <c r="AX6013" s="1636"/>
      <c r="AY6013" s="1636"/>
      <c r="AZ6013" s="1636"/>
      <c r="BA6013" s="1636"/>
      <c r="BB6013" s="1636"/>
    </row>
    <row r="6014" spans="1:54" s="1637" customFormat="1">
      <c r="A6014" s="1636"/>
      <c r="B6014" s="1636"/>
      <c r="C6014" s="1636"/>
      <c r="D6014" s="1636"/>
      <c r="E6014" s="1636"/>
      <c r="F6014" s="1636"/>
      <c r="G6014" s="1636"/>
      <c r="H6014" s="1636"/>
      <c r="I6014" s="1636"/>
      <c r="J6014" s="1636"/>
      <c r="K6014" s="1636"/>
      <c r="L6014" s="1636"/>
      <c r="M6014" s="1636"/>
      <c r="N6014" s="1636"/>
      <c r="O6014" s="1636"/>
      <c r="P6014" s="1636"/>
      <c r="Q6014" s="1636"/>
      <c r="R6014" s="1636"/>
      <c r="S6014" s="1636"/>
      <c r="T6014" s="1636"/>
      <c r="U6014" s="1636"/>
      <c r="V6014" s="1636"/>
      <c r="W6014" s="1636"/>
      <c r="X6014" s="1636"/>
      <c r="Y6014" s="1636"/>
      <c r="Z6014" s="1636"/>
      <c r="AA6014" s="1636"/>
      <c r="AB6014" s="1636"/>
      <c r="AC6014" s="1636"/>
      <c r="AD6014" s="1636"/>
      <c r="AE6014" s="1636"/>
      <c r="AF6014" s="1636"/>
      <c r="AG6014" s="1636"/>
      <c r="AH6014" s="1636"/>
      <c r="AI6014" s="1636"/>
      <c r="AJ6014" s="1636"/>
      <c r="AK6014" s="1636"/>
      <c r="AL6014" s="1636"/>
      <c r="AM6014" s="1636"/>
      <c r="AN6014" s="1636"/>
      <c r="AO6014" s="1636"/>
      <c r="AP6014" s="1636"/>
      <c r="AQ6014" s="1636"/>
      <c r="AR6014" s="1636"/>
      <c r="AS6014" s="1636"/>
      <c r="AT6014" s="1636"/>
      <c r="AU6014" s="1636"/>
      <c r="AV6014" s="1636"/>
      <c r="AW6014" s="1636"/>
      <c r="AX6014" s="1636"/>
      <c r="AY6014" s="1636"/>
      <c r="AZ6014" s="1636"/>
      <c r="BA6014" s="1636"/>
      <c r="BB6014" s="1636"/>
    </row>
    <row r="6015" spans="1:54" s="1637" customFormat="1">
      <c r="A6015" s="1636"/>
      <c r="B6015" s="1636"/>
      <c r="C6015" s="1636"/>
      <c r="D6015" s="1636"/>
      <c r="E6015" s="1636"/>
      <c r="F6015" s="1636"/>
      <c r="G6015" s="1636"/>
      <c r="H6015" s="1636"/>
      <c r="I6015" s="1636"/>
      <c r="J6015" s="1636"/>
      <c r="K6015" s="1636"/>
      <c r="L6015" s="1636"/>
      <c r="M6015" s="1636"/>
      <c r="N6015" s="1636"/>
      <c r="O6015" s="1636"/>
      <c r="P6015" s="1636"/>
      <c r="Q6015" s="1636"/>
      <c r="R6015" s="1636"/>
      <c r="S6015" s="1636"/>
      <c r="T6015" s="1636"/>
      <c r="U6015" s="1636"/>
      <c r="V6015" s="1636"/>
      <c r="W6015" s="1636"/>
      <c r="X6015" s="1636"/>
      <c r="Y6015" s="1636"/>
      <c r="Z6015" s="1636"/>
      <c r="AA6015" s="1636"/>
      <c r="AB6015" s="1636"/>
      <c r="AC6015" s="1636"/>
      <c r="AD6015" s="1636"/>
      <c r="AE6015" s="1636"/>
      <c r="AF6015" s="1636"/>
      <c r="AG6015" s="1636"/>
      <c r="AH6015" s="1636"/>
      <c r="AI6015" s="1636"/>
      <c r="AJ6015" s="1636"/>
      <c r="AK6015" s="1636"/>
      <c r="AL6015" s="1636"/>
      <c r="AM6015" s="1636"/>
      <c r="AN6015" s="1636"/>
      <c r="AO6015" s="1636"/>
      <c r="AP6015" s="1636"/>
      <c r="AQ6015" s="1636"/>
      <c r="AR6015" s="1636"/>
      <c r="AS6015" s="1636"/>
      <c r="AT6015" s="1636"/>
      <c r="AU6015" s="1636"/>
      <c r="AV6015" s="1636"/>
      <c r="AW6015" s="1636"/>
      <c r="AX6015" s="1636"/>
      <c r="AY6015" s="1636"/>
      <c r="AZ6015" s="1636"/>
      <c r="BA6015" s="1636"/>
      <c r="BB6015" s="1636"/>
    </row>
    <row r="6016" spans="1:54" s="1637" customFormat="1">
      <c r="A6016" s="1636"/>
      <c r="B6016" s="1636"/>
      <c r="C6016" s="1636"/>
      <c r="D6016" s="1636"/>
      <c r="E6016" s="1636"/>
      <c r="F6016" s="1636"/>
      <c r="G6016" s="1636"/>
      <c r="H6016" s="1636"/>
      <c r="I6016" s="1636"/>
      <c r="J6016" s="1636"/>
      <c r="K6016" s="1636"/>
      <c r="L6016" s="1636"/>
      <c r="M6016" s="1636"/>
      <c r="N6016" s="1636"/>
      <c r="O6016" s="1636"/>
      <c r="P6016" s="1636"/>
      <c r="Q6016" s="1636"/>
      <c r="R6016" s="1636"/>
      <c r="S6016" s="1636"/>
      <c r="T6016" s="1636"/>
      <c r="U6016" s="1636"/>
      <c r="V6016" s="1636"/>
      <c r="W6016" s="1636"/>
      <c r="X6016" s="1636"/>
      <c r="Y6016" s="1636"/>
      <c r="Z6016" s="1636"/>
      <c r="AA6016" s="1636"/>
      <c r="AB6016" s="1636"/>
      <c r="AC6016" s="1636"/>
      <c r="AD6016" s="1636"/>
      <c r="AE6016" s="1636"/>
      <c r="AF6016" s="1636"/>
      <c r="AG6016" s="1636"/>
      <c r="AH6016" s="1636"/>
      <c r="AI6016" s="1636"/>
      <c r="AJ6016" s="1636"/>
      <c r="AK6016" s="1636"/>
      <c r="AL6016" s="1636"/>
      <c r="AM6016" s="1636"/>
      <c r="AN6016" s="1636"/>
      <c r="AO6016" s="1636"/>
      <c r="AP6016" s="1636"/>
      <c r="AQ6016" s="1636"/>
      <c r="AR6016" s="1636"/>
      <c r="AS6016" s="1636"/>
      <c r="AT6016" s="1636"/>
      <c r="AU6016" s="1636"/>
      <c r="AV6016" s="1636"/>
      <c r="AW6016" s="1636"/>
      <c r="AX6016" s="1636"/>
      <c r="AY6016" s="1636"/>
      <c r="AZ6016" s="1636"/>
      <c r="BA6016" s="1636"/>
      <c r="BB6016" s="1636"/>
    </row>
    <row r="6017" spans="1:54" s="1637" customFormat="1">
      <c r="A6017" s="1636"/>
      <c r="B6017" s="1636"/>
      <c r="C6017" s="1636"/>
      <c r="D6017" s="1636"/>
      <c r="E6017" s="1636"/>
      <c r="F6017" s="1636"/>
      <c r="G6017" s="1636"/>
      <c r="H6017" s="1636"/>
      <c r="I6017" s="1636"/>
      <c r="J6017" s="1636"/>
      <c r="K6017" s="1636"/>
      <c r="L6017" s="1636"/>
      <c r="M6017" s="1636"/>
      <c r="N6017" s="1636"/>
      <c r="O6017" s="1636"/>
      <c r="P6017" s="1636"/>
      <c r="Q6017" s="1636"/>
      <c r="R6017" s="1636"/>
      <c r="S6017" s="1636"/>
      <c r="T6017" s="1636"/>
      <c r="U6017" s="1636"/>
      <c r="V6017" s="1636"/>
      <c r="W6017" s="1636"/>
      <c r="X6017" s="1636"/>
      <c r="Y6017" s="1636"/>
      <c r="Z6017" s="1636"/>
      <c r="AA6017" s="1636"/>
      <c r="AB6017" s="1636"/>
      <c r="AC6017" s="1636"/>
      <c r="AD6017" s="1636"/>
      <c r="AE6017" s="1636"/>
      <c r="AF6017" s="1636"/>
      <c r="AG6017" s="1636"/>
      <c r="AH6017" s="1636"/>
      <c r="AI6017" s="1636"/>
      <c r="AJ6017" s="1636"/>
      <c r="AK6017" s="1636"/>
      <c r="AL6017" s="1636"/>
      <c r="AM6017" s="1636"/>
      <c r="AN6017" s="1636"/>
      <c r="AO6017" s="1636"/>
      <c r="AP6017" s="1636"/>
      <c r="AQ6017" s="1636"/>
      <c r="AR6017" s="1636"/>
      <c r="AS6017" s="1636"/>
      <c r="AT6017" s="1636"/>
      <c r="AU6017" s="1636"/>
      <c r="AV6017" s="1636"/>
      <c r="AW6017" s="1636"/>
      <c r="AX6017" s="1636"/>
      <c r="AY6017" s="1636"/>
      <c r="AZ6017" s="1636"/>
      <c r="BA6017" s="1636"/>
      <c r="BB6017" s="1636"/>
    </row>
    <row r="6018" spans="1:54" s="1637" customFormat="1">
      <c r="A6018" s="1636"/>
      <c r="B6018" s="1636"/>
      <c r="C6018" s="1636"/>
      <c r="D6018" s="1636"/>
      <c r="E6018" s="1636"/>
      <c r="F6018" s="1636"/>
      <c r="G6018" s="1636"/>
      <c r="H6018" s="1636"/>
      <c r="I6018" s="1636"/>
      <c r="J6018" s="1636"/>
      <c r="K6018" s="1636"/>
      <c r="L6018" s="1636"/>
      <c r="M6018" s="1636"/>
      <c r="N6018" s="1636"/>
      <c r="O6018" s="1636"/>
      <c r="P6018" s="1636"/>
      <c r="Q6018" s="1636"/>
      <c r="R6018" s="1636"/>
      <c r="S6018" s="1636"/>
      <c r="T6018" s="1636"/>
      <c r="U6018" s="1636"/>
      <c r="V6018" s="1636"/>
      <c r="W6018" s="1636"/>
      <c r="X6018" s="1636"/>
      <c r="Y6018" s="1636"/>
      <c r="Z6018" s="1636"/>
      <c r="AA6018" s="1636"/>
      <c r="AB6018" s="1636"/>
      <c r="AC6018" s="1636"/>
      <c r="AD6018" s="1636"/>
      <c r="AE6018" s="1636"/>
      <c r="AF6018" s="1636"/>
      <c r="AG6018" s="1636"/>
      <c r="AH6018" s="1636"/>
      <c r="AI6018" s="1636"/>
      <c r="AJ6018" s="1636"/>
      <c r="AK6018" s="1636"/>
      <c r="AL6018" s="1636"/>
      <c r="AM6018" s="1636"/>
      <c r="AN6018" s="1636"/>
      <c r="AO6018" s="1636"/>
      <c r="AP6018" s="1636"/>
      <c r="AQ6018" s="1636"/>
      <c r="AR6018" s="1636"/>
      <c r="AS6018" s="1636"/>
      <c r="AT6018" s="1636"/>
      <c r="AU6018" s="1636"/>
      <c r="AV6018" s="1636"/>
      <c r="AW6018" s="1636"/>
      <c r="AX6018" s="1636"/>
      <c r="AY6018" s="1636"/>
      <c r="AZ6018" s="1636"/>
      <c r="BA6018" s="1636"/>
      <c r="BB6018" s="1636"/>
    </row>
    <row r="6019" spans="1:54" s="1637" customFormat="1">
      <c r="A6019" s="1636"/>
      <c r="B6019" s="1636"/>
      <c r="C6019" s="1636"/>
      <c r="D6019" s="1636"/>
      <c r="E6019" s="1636"/>
      <c r="F6019" s="1636"/>
      <c r="G6019" s="1636"/>
      <c r="H6019" s="1636"/>
      <c r="I6019" s="1636"/>
      <c r="J6019" s="1636"/>
      <c r="K6019" s="1636"/>
      <c r="L6019" s="1636"/>
      <c r="M6019" s="1636"/>
      <c r="N6019" s="1636"/>
      <c r="O6019" s="1636"/>
      <c r="P6019" s="1636"/>
      <c r="Q6019" s="1636"/>
      <c r="R6019" s="1636"/>
      <c r="S6019" s="1636"/>
      <c r="T6019" s="1636"/>
      <c r="U6019" s="1636"/>
      <c r="V6019" s="1636"/>
      <c r="W6019" s="1636"/>
      <c r="X6019" s="1636"/>
      <c r="Y6019" s="1636"/>
      <c r="Z6019" s="1636"/>
      <c r="AA6019" s="1636"/>
      <c r="AB6019" s="1636"/>
      <c r="AC6019" s="1636"/>
      <c r="AD6019" s="1636"/>
      <c r="AE6019" s="1636"/>
      <c r="AF6019" s="1636"/>
      <c r="AG6019" s="1636"/>
      <c r="AH6019" s="1636"/>
      <c r="AI6019" s="1636"/>
      <c r="AJ6019" s="1636"/>
      <c r="AK6019" s="1636"/>
      <c r="AL6019" s="1636"/>
      <c r="AM6019" s="1636"/>
      <c r="AN6019" s="1636"/>
      <c r="AO6019" s="1636"/>
      <c r="AP6019" s="1636"/>
      <c r="AQ6019" s="1636"/>
      <c r="AR6019" s="1636"/>
      <c r="AS6019" s="1636"/>
      <c r="AT6019" s="1636"/>
      <c r="AU6019" s="1636"/>
      <c r="AV6019" s="1636"/>
      <c r="AW6019" s="1636"/>
      <c r="AX6019" s="1636"/>
      <c r="AY6019" s="1636"/>
      <c r="AZ6019" s="1636"/>
      <c r="BA6019" s="1636"/>
      <c r="BB6019" s="1636"/>
    </row>
    <row r="6020" spans="1:54" s="1637" customFormat="1">
      <c r="A6020" s="1636"/>
      <c r="B6020" s="1636"/>
      <c r="C6020" s="1636"/>
      <c r="D6020" s="1636"/>
      <c r="E6020" s="1636"/>
      <c r="F6020" s="1636"/>
      <c r="G6020" s="1636"/>
      <c r="H6020" s="1636"/>
      <c r="I6020" s="1636"/>
      <c r="J6020" s="1636"/>
      <c r="K6020" s="1636"/>
      <c r="L6020" s="1636"/>
      <c r="M6020" s="1636"/>
      <c r="N6020" s="1636"/>
      <c r="O6020" s="1636"/>
      <c r="P6020" s="1636"/>
      <c r="Q6020" s="1636"/>
      <c r="R6020" s="1636"/>
      <c r="S6020" s="1636"/>
      <c r="T6020" s="1636"/>
      <c r="U6020" s="1636"/>
      <c r="V6020" s="1636"/>
      <c r="W6020" s="1636"/>
      <c r="X6020" s="1636"/>
      <c r="Y6020" s="1636"/>
      <c r="Z6020" s="1636"/>
      <c r="AA6020" s="1636"/>
      <c r="AB6020" s="1636"/>
      <c r="AC6020" s="1636"/>
      <c r="AD6020" s="1636"/>
      <c r="AE6020" s="1636"/>
      <c r="AF6020" s="1636"/>
      <c r="AG6020" s="1636"/>
      <c r="AH6020" s="1636"/>
      <c r="AI6020" s="1636"/>
      <c r="AJ6020" s="1636"/>
      <c r="AK6020" s="1636"/>
      <c r="AL6020" s="1636"/>
      <c r="AM6020" s="1636"/>
      <c r="AN6020" s="1636"/>
      <c r="AO6020" s="1636"/>
      <c r="AP6020" s="1636"/>
      <c r="AQ6020" s="1636"/>
      <c r="AR6020" s="1636"/>
      <c r="AS6020" s="1636"/>
      <c r="AT6020" s="1636"/>
      <c r="AU6020" s="1636"/>
      <c r="AV6020" s="1636"/>
      <c r="AW6020" s="1636"/>
      <c r="AX6020" s="1636"/>
      <c r="AY6020" s="1636"/>
      <c r="AZ6020" s="1636"/>
      <c r="BA6020" s="1636"/>
      <c r="BB6020" s="1636"/>
    </row>
    <row r="6021" spans="1:54" s="1637" customFormat="1">
      <c r="A6021" s="1636"/>
      <c r="B6021" s="1636"/>
      <c r="C6021" s="1636"/>
      <c r="D6021" s="1636"/>
      <c r="E6021" s="1636"/>
      <c r="F6021" s="1636"/>
      <c r="G6021" s="1636"/>
      <c r="H6021" s="1636"/>
      <c r="I6021" s="1636"/>
      <c r="J6021" s="1636"/>
      <c r="K6021" s="1636"/>
      <c r="L6021" s="1636"/>
      <c r="M6021" s="1636"/>
      <c r="N6021" s="1636"/>
      <c r="O6021" s="1636"/>
      <c r="P6021" s="1636"/>
      <c r="Q6021" s="1636"/>
      <c r="R6021" s="1636"/>
      <c r="S6021" s="1636"/>
      <c r="T6021" s="1636"/>
      <c r="U6021" s="1636"/>
      <c r="V6021" s="1636"/>
      <c r="W6021" s="1636"/>
      <c r="X6021" s="1636"/>
      <c r="Y6021" s="1636"/>
      <c r="Z6021" s="1636"/>
      <c r="AA6021" s="1636"/>
      <c r="AB6021" s="1636"/>
      <c r="AC6021" s="1636"/>
      <c r="AD6021" s="1636"/>
      <c r="AE6021" s="1636"/>
      <c r="AF6021" s="1636"/>
      <c r="AG6021" s="1636"/>
      <c r="AH6021" s="1636"/>
      <c r="AI6021" s="1636"/>
      <c r="AJ6021" s="1636"/>
      <c r="AK6021" s="1636"/>
      <c r="AL6021" s="1636"/>
      <c r="AM6021" s="1636"/>
      <c r="AN6021" s="1636"/>
      <c r="AO6021" s="1636"/>
      <c r="AP6021" s="1636"/>
      <c r="AQ6021" s="1636"/>
      <c r="AR6021" s="1636"/>
      <c r="AS6021" s="1636"/>
      <c r="AT6021" s="1636"/>
      <c r="AU6021" s="1636"/>
      <c r="AV6021" s="1636"/>
      <c r="AW6021" s="1636"/>
      <c r="AX6021" s="1636"/>
      <c r="AY6021" s="1636"/>
      <c r="AZ6021" s="1636"/>
      <c r="BA6021" s="1636"/>
      <c r="BB6021" s="1636"/>
    </row>
    <row r="6022" spans="1:54" s="1637" customFormat="1">
      <c r="A6022" s="1636"/>
      <c r="B6022" s="1636"/>
      <c r="C6022" s="1636"/>
      <c r="D6022" s="1636"/>
      <c r="E6022" s="1636"/>
      <c r="F6022" s="1636"/>
      <c r="G6022" s="1636"/>
      <c r="H6022" s="1636"/>
      <c r="I6022" s="1636"/>
      <c r="J6022" s="1636"/>
      <c r="K6022" s="1636"/>
      <c r="L6022" s="1636"/>
      <c r="M6022" s="1636"/>
      <c r="N6022" s="1636"/>
      <c r="O6022" s="1636"/>
      <c r="P6022" s="1636"/>
      <c r="Q6022" s="1636"/>
      <c r="R6022" s="1636"/>
      <c r="S6022" s="1636"/>
      <c r="T6022" s="1636"/>
      <c r="U6022" s="1636"/>
      <c r="V6022" s="1636"/>
      <c r="W6022" s="1636"/>
      <c r="X6022" s="1636"/>
      <c r="Y6022" s="1636"/>
      <c r="Z6022" s="1636"/>
      <c r="AA6022" s="1636"/>
      <c r="AB6022" s="1636"/>
      <c r="AC6022" s="1636"/>
      <c r="AD6022" s="1636"/>
      <c r="AE6022" s="1636"/>
      <c r="AF6022" s="1636"/>
      <c r="AG6022" s="1636"/>
      <c r="AH6022" s="1636"/>
      <c r="AI6022" s="1636"/>
      <c r="AJ6022" s="1636"/>
      <c r="AK6022" s="1636"/>
      <c r="AL6022" s="1636"/>
      <c r="AM6022" s="1636"/>
      <c r="AN6022" s="1636"/>
      <c r="AO6022" s="1636"/>
      <c r="AP6022" s="1636"/>
      <c r="AQ6022" s="1636"/>
      <c r="AR6022" s="1636"/>
      <c r="AS6022" s="1636"/>
      <c r="AT6022" s="1636"/>
      <c r="AU6022" s="1636"/>
      <c r="AV6022" s="1636"/>
      <c r="AW6022" s="1636"/>
      <c r="AX6022" s="1636"/>
      <c r="AY6022" s="1636"/>
      <c r="AZ6022" s="1636"/>
      <c r="BA6022" s="1636"/>
      <c r="BB6022" s="1636"/>
    </row>
    <row r="6023" spans="1:54" s="1637" customFormat="1">
      <c r="A6023" s="1636"/>
      <c r="B6023" s="1636"/>
      <c r="C6023" s="1636"/>
      <c r="D6023" s="1636"/>
      <c r="E6023" s="1636"/>
      <c r="F6023" s="1636"/>
      <c r="G6023" s="1636"/>
      <c r="H6023" s="1636"/>
      <c r="I6023" s="1636"/>
      <c r="J6023" s="1636"/>
      <c r="K6023" s="1636"/>
      <c r="L6023" s="1636"/>
      <c r="M6023" s="1636"/>
      <c r="N6023" s="1636"/>
      <c r="O6023" s="1636"/>
      <c r="P6023" s="1636"/>
      <c r="Q6023" s="1636"/>
      <c r="R6023" s="1636"/>
      <c r="S6023" s="1636"/>
      <c r="T6023" s="1636"/>
      <c r="U6023" s="1636"/>
      <c r="V6023" s="1636"/>
      <c r="W6023" s="1636"/>
      <c r="X6023" s="1636"/>
      <c r="Y6023" s="1636"/>
      <c r="Z6023" s="1636"/>
      <c r="AA6023" s="1636"/>
      <c r="AB6023" s="1636"/>
      <c r="AC6023" s="1636"/>
      <c r="AD6023" s="1636"/>
      <c r="AE6023" s="1636"/>
      <c r="AF6023" s="1636"/>
      <c r="AG6023" s="1636"/>
      <c r="AH6023" s="1636"/>
      <c r="AI6023" s="1636"/>
      <c r="AJ6023" s="1636"/>
      <c r="AK6023" s="1636"/>
      <c r="AL6023" s="1636"/>
      <c r="AM6023" s="1636"/>
      <c r="AN6023" s="1636"/>
      <c r="AO6023" s="1636"/>
      <c r="AP6023" s="1636"/>
      <c r="AQ6023" s="1636"/>
      <c r="AR6023" s="1636"/>
      <c r="AS6023" s="1636"/>
      <c r="AT6023" s="1636"/>
      <c r="AU6023" s="1636"/>
      <c r="AV6023" s="1636"/>
      <c r="AW6023" s="1636"/>
      <c r="AX6023" s="1636"/>
      <c r="AY6023" s="1636"/>
      <c r="AZ6023" s="1636"/>
      <c r="BA6023" s="1636"/>
      <c r="BB6023" s="1636"/>
    </row>
    <row r="6024" spans="1:54" s="1637" customFormat="1">
      <c r="A6024" s="1636"/>
      <c r="B6024" s="1636"/>
      <c r="C6024" s="1636"/>
      <c r="D6024" s="1636"/>
      <c r="E6024" s="1636"/>
      <c r="F6024" s="1636"/>
      <c r="G6024" s="1636"/>
      <c r="H6024" s="1636"/>
      <c r="I6024" s="1636"/>
      <c r="J6024" s="1636"/>
      <c r="K6024" s="1636"/>
      <c r="L6024" s="1636"/>
      <c r="M6024" s="1636"/>
      <c r="N6024" s="1636"/>
      <c r="O6024" s="1636"/>
      <c r="P6024" s="1636"/>
      <c r="Q6024" s="1636"/>
      <c r="R6024" s="1636"/>
      <c r="S6024" s="1636"/>
      <c r="T6024" s="1636"/>
      <c r="U6024" s="1636"/>
      <c r="V6024" s="1636"/>
      <c r="W6024" s="1636"/>
      <c r="X6024" s="1636"/>
      <c r="Y6024" s="1636"/>
      <c r="Z6024" s="1636"/>
      <c r="AA6024" s="1636"/>
      <c r="AB6024" s="1636"/>
      <c r="AC6024" s="1636"/>
      <c r="AD6024" s="1636"/>
      <c r="AE6024" s="1636"/>
      <c r="AF6024" s="1636"/>
      <c r="AG6024" s="1636"/>
      <c r="AH6024" s="1636"/>
      <c r="AI6024" s="1636"/>
      <c r="AJ6024" s="1636"/>
      <c r="AK6024" s="1636"/>
      <c r="AL6024" s="1636"/>
      <c r="AM6024" s="1636"/>
      <c r="AN6024" s="1636"/>
      <c r="AO6024" s="1636"/>
      <c r="AP6024" s="1636"/>
      <c r="AQ6024" s="1636"/>
      <c r="AR6024" s="1636"/>
      <c r="AS6024" s="1636"/>
      <c r="AT6024" s="1636"/>
      <c r="AU6024" s="1636"/>
      <c r="AV6024" s="1636"/>
      <c r="AW6024" s="1636"/>
      <c r="AX6024" s="1636"/>
      <c r="AY6024" s="1636"/>
      <c r="AZ6024" s="1636"/>
      <c r="BA6024" s="1636"/>
      <c r="BB6024" s="1636"/>
    </row>
    <row r="6025" spans="1:54" s="1637" customFormat="1">
      <c r="A6025" s="1636"/>
      <c r="B6025" s="1636"/>
      <c r="C6025" s="1636"/>
      <c r="D6025" s="1636"/>
      <c r="E6025" s="1636"/>
      <c r="F6025" s="1636"/>
      <c r="G6025" s="1636"/>
      <c r="H6025" s="1636"/>
      <c r="I6025" s="1636"/>
      <c r="J6025" s="1636"/>
      <c r="K6025" s="1636"/>
      <c r="L6025" s="1636"/>
      <c r="M6025" s="1636"/>
      <c r="N6025" s="1636"/>
      <c r="O6025" s="1636"/>
      <c r="P6025" s="1636"/>
      <c r="Q6025" s="1636"/>
      <c r="R6025" s="1636"/>
      <c r="S6025" s="1636"/>
      <c r="T6025" s="1636"/>
      <c r="U6025" s="1636"/>
      <c r="V6025" s="1636"/>
      <c r="W6025" s="1636"/>
      <c r="X6025" s="1636"/>
      <c r="Y6025" s="1636"/>
      <c r="Z6025" s="1636"/>
      <c r="AA6025" s="1636"/>
      <c r="AB6025" s="1636"/>
      <c r="AC6025" s="1636"/>
      <c r="AD6025" s="1636"/>
      <c r="AE6025" s="1636"/>
      <c r="AF6025" s="1636"/>
      <c r="AG6025" s="1636"/>
      <c r="AH6025" s="1636"/>
      <c r="AI6025" s="1636"/>
      <c r="AJ6025" s="1636"/>
      <c r="AK6025" s="1636"/>
      <c r="AL6025" s="1636"/>
      <c r="AM6025" s="1636"/>
      <c r="AN6025" s="1636"/>
      <c r="AO6025" s="1636"/>
      <c r="AP6025" s="1636"/>
      <c r="AQ6025" s="1636"/>
      <c r="AR6025" s="1636"/>
      <c r="AS6025" s="1636"/>
      <c r="AT6025" s="1636"/>
      <c r="AU6025" s="1636"/>
      <c r="AV6025" s="1636"/>
      <c r="AW6025" s="1636"/>
      <c r="AX6025" s="1636"/>
      <c r="AY6025" s="1636"/>
      <c r="AZ6025" s="1636"/>
      <c r="BA6025" s="1636"/>
      <c r="BB6025" s="1636"/>
    </row>
    <row r="6026" spans="1:54" s="1637" customFormat="1">
      <c r="A6026" s="1636"/>
      <c r="B6026" s="1636"/>
      <c r="C6026" s="1636"/>
      <c r="D6026" s="1636"/>
      <c r="E6026" s="1636"/>
      <c r="F6026" s="1636"/>
      <c r="G6026" s="1636"/>
      <c r="H6026" s="1636"/>
      <c r="I6026" s="1636"/>
      <c r="J6026" s="1636"/>
      <c r="K6026" s="1636"/>
      <c r="L6026" s="1636"/>
      <c r="M6026" s="1636"/>
      <c r="N6026" s="1636"/>
      <c r="O6026" s="1636"/>
      <c r="P6026" s="1636"/>
      <c r="Q6026" s="1636"/>
      <c r="R6026" s="1636"/>
      <c r="S6026" s="1636"/>
      <c r="T6026" s="1636"/>
      <c r="U6026" s="1636"/>
      <c r="V6026" s="1636"/>
      <c r="W6026" s="1636"/>
      <c r="X6026" s="1636"/>
      <c r="Y6026" s="1636"/>
      <c r="Z6026" s="1636"/>
      <c r="AA6026" s="1636"/>
      <c r="AB6026" s="1636"/>
      <c r="AC6026" s="1636"/>
      <c r="AD6026" s="1636"/>
      <c r="AE6026" s="1636"/>
      <c r="AF6026" s="1636"/>
      <c r="AG6026" s="1636"/>
      <c r="AH6026" s="1636"/>
      <c r="AI6026" s="1636"/>
      <c r="AJ6026" s="1636"/>
      <c r="AK6026" s="1636"/>
      <c r="AL6026" s="1636"/>
      <c r="AM6026" s="1636"/>
      <c r="AN6026" s="1636"/>
      <c r="AO6026" s="1636"/>
      <c r="AP6026" s="1636"/>
      <c r="AQ6026" s="1636"/>
      <c r="AR6026" s="1636"/>
      <c r="AS6026" s="1636"/>
      <c r="AT6026" s="1636"/>
      <c r="AU6026" s="1636"/>
      <c r="AV6026" s="1636"/>
      <c r="AW6026" s="1636"/>
      <c r="AX6026" s="1636"/>
      <c r="AY6026" s="1636"/>
      <c r="AZ6026" s="1636"/>
      <c r="BA6026" s="1636"/>
      <c r="BB6026" s="1636"/>
    </row>
    <row r="6027" spans="1:54" s="1637" customFormat="1">
      <c r="A6027" s="1636"/>
      <c r="B6027" s="1636"/>
      <c r="C6027" s="1636"/>
      <c r="D6027" s="1636"/>
      <c r="E6027" s="1636"/>
      <c r="F6027" s="1636"/>
      <c r="G6027" s="1636"/>
      <c r="H6027" s="1636"/>
      <c r="I6027" s="1636"/>
      <c r="J6027" s="1636"/>
      <c r="K6027" s="1636"/>
      <c r="L6027" s="1636"/>
      <c r="M6027" s="1636"/>
      <c r="N6027" s="1636"/>
      <c r="O6027" s="1636"/>
      <c r="P6027" s="1636"/>
      <c r="Q6027" s="1636"/>
      <c r="R6027" s="1636"/>
      <c r="S6027" s="1636"/>
      <c r="T6027" s="1636"/>
      <c r="U6027" s="1636"/>
      <c r="V6027" s="1636"/>
      <c r="W6027" s="1636"/>
      <c r="X6027" s="1636"/>
      <c r="Y6027" s="1636"/>
      <c r="Z6027" s="1636"/>
      <c r="AA6027" s="1636"/>
      <c r="AB6027" s="1636"/>
      <c r="AC6027" s="1636"/>
      <c r="AD6027" s="1636"/>
      <c r="AE6027" s="1636"/>
      <c r="AF6027" s="1636"/>
      <c r="AG6027" s="1636"/>
      <c r="AH6027" s="1636"/>
      <c r="AI6027" s="1636"/>
      <c r="AJ6027" s="1636"/>
      <c r="AK6027" s="1636"/>
      <c r="AL6027" s="1636"/>
      <c r="AM6027" s="1636"/>
      <c r="AN6027" s="1636"/>
      <c r="AO6027" s="1636"/>
      <c r="AP6027" s="1636"/>
      <c r="AQ6027" s="1636"/>
      <c r="AR6027" s="1636"/>
      <c r="AS6027" s="1636"/>
      <c r="AT6027" s="1636"/>
      <c r="AU6027" s="1636"/>
      <c r="AV6027" s="1636"/>
      <c r="AW6027" s="1636"/>
      <c r="AX6027" s="1636"/>
      <c r="AY6027" s="1636"/>
      <c r="AZ6027" s="1636"/>
      <c r="BA6027" s="1636"/>
      <c r="BB6027" s="1636"/>
    </row>
    <row r="6028" spans="1:54" s="1637" customFormat="1">
      <c r="A6028" s="1636"/>
      <c r="B6028" s="1636"/>
      <c r="C6028" s="1636"/>
      <c r="D6028" s="1636"/>
      <c r="E6028" s="1636"/>
      <c r="F6028" s="1636"/>
      <c r="G6028" s="1636"/>
      <c r="H6028" s="1636"/>
      <c r="I6028" s="1636"/>
      <c r="J6028" s="1636"/>
      <c r="K6028" s="1636"/>
      <c r="L6028" s="1636"/>
      <c r="M6028" s="1636"/>
      <c r="N6028" s="1636"/>
      <c r="O6028" s="1636"/>
      <c r="P6028" s="1636"/>
      <c r="Q6028" s="1636"/>
      <c r="R6028" s="1636"/>
      <c r="S6028" s="1636"/>
      <c r="T6028" s="1636"/>
      <c r="U6028" s="1636"/>
      <c r="V6028" s="1636"/>
      <c r="W6028" s="1636"/>
      <c r="X6028" s="1636"/>
      <c r="Y6028" s="1636"/>
      <c r="Z6028" s="1636"/>
      <c r="AA6028" s="1636"/>
      <c r="AB6028" s="1636"/>
      <c r="AC6028" s="1636"/>
      <c r="AD6028" s="1636"/>
      <c r="AE6028" s="1636"/>
      <c r="AF6028" s="1636"/>
      <c r="AG6028" s="1636"/>
      <c r="AH6028" s="1636"/>
      <c r="AI6028" s="1636"/>
      <c r="AJ6028" s="1636"/>
      <c r="AK6028" s="1636"/>
      <c r="AL6028" s="1636"/>
      <c r="AM6028" s="1636"/>
      <c r="AN6028" s="1636"/>
      <c r="AO6028" s="1636"/>
      <c r="AP6028" s="1636"/>
      <c r="AQ6028" s="1636"/>
      <c r="AR6028" s="1636"/>
      <c r="AS6028" s="1636"/>
      <c r="AT6028" s="1636"/>
      <c r="AU6028" s="1636"/>
      <c r="AV6028" s="1636"/>
      <c r="AW6028" s="1636"/>
      <c r="AX6028" s="1636"/>
      <c r="AY6028" s="1636"/>
      <c r="AZ6028" s="1636"/>
      <c r="BA6028" s="1636"/>
      <c r="BB6028" s="1636"/>
    </row>
    <row r="6029" spans="1:54" s="1637" customFormat="1">
      <c r="A6029" s="1636"/>
      <c r="B6029" s="1636"/>
      <c r="C6029" s="1636"/>
      <c r="D6029" s="1636"/>
      <c r="E6029" s="1636"/>
      <c r="F6029" s="1636"/>
      <c r="G6029" s="1636"/>
      <c r="H6029" s="1636"/>
      <c r="I6029" s="1636"/>
      <c r="J6029" s="1636"/>
      <c r="K6029" s="1636"/>
      <c r="L6029" s="1636"/>
      <c r="M6029" s="1636"/>
      <c r="N6029" s="1636"/>
      <c r="O6029" s="1636"/>
      <c r="P6029" s="1636"/>
      <c r="Q6029" s="1636"/>
      <c r="R6029" s="1636"/>
      <c r="S6029" s="1636"/>
      <c r="T6029" s="1636"/>
      <c r="U6029" s="1636"/>
      <c r="V6029" s="1636"/>
      <c r="W6029" s="1636"/>
      <c r="X6029" s="1636"/>
      <c r="Y6029" s="1636"/>
      <c r="Z6029" s="1636"/>
      <c r="AA6029" s="1636"/>
      <c r="AB6029" s="1636"/>
      <c r="AC6029" s="1636"/>
      <c r="AD6029" s="1636"/>
      <c r="AE6029" s="1636"/>
      <c r="AF6029" s="1636"/>
      <c r="AG6029" s="1636"/>
      <c r="AH6029" s="1636"/>
      <c r="AI6029" s="1636"/>
      <c r="AJ6029" s="1636"/>
      <c r="AK6029" s="1636"/>
      <c r="AL6029" s="1636"/>
      <c r="AM6029" s="1636"/>
      <c r="AN6029" s="1636"/>
      <c r="AO6029" s="1636"/>
      <c r="AP6029" s="1636"/>
      <c r="AQ6029" s="1636"/>
      <c r="AR6029" s="1636"/>
      <c r="AS6029" s="1636"/>
      <c r="AT6029" s="1636"/>
      <c r="AU6029" s="1636"/>
      <c r="AV6029" s="1636"/>
      <c r="AW6029" s="1636"/>
      <c r="AX6029" s="1636"/>
      <c r="AY6029" s="1636"/>
      <c r="AZ6029" s="1636"/>
      <c r="BA6029" s="1636"/>
      <c r="BB6029" s="1636"/>
    </row>
    <row r="6030" spans="1:54" s="1637" customFormat="1">
      <c r="A6030" s="1636"/>
      <c r="B6030" s="1636"/>
      <c r="C6030" s="1636"/>
      <c r="D6030" s="1636"/>
      <c r="E6030" s="1636"/>
      <c r="F6030" s="1636"/>
      <c r="G6030" s="1636"/>
      <c r="H6030" s="1636"/>
      <c r="I6030" s="1636"/>
      <c r="J6030" s="1636"/>
      <c r="K6030" s="1636"/>
      <c r="L6030" s="1636"/>
      <c r="M6030" s="1636"/>
      <c r="N6030" s="1636"/>
      <c r="O6030" s="1636"/>
      <c r="P6030" s="1636"/>
      <c r="Q6030" s="1636"/>
      <c r="R6030" s="1636"/>
      <c r="S6030" s="1636"/>
      <c r="T6030" s="1636"/>
      <c r="U6030" s="1636"/>
      <c r="V6030" s="1636"/>
      <c r="W6030" s="1636"/>
      <c r="X6030" s="1636"/>
      <c r="Y6030" s="1636"/>
      <c r="Z6030" s="1636"/>
      <c r="AA6030" s="1636"/>
      <c r="AB6030" s="1636"/>
      <c r="AC6030" s="1636"/>
      <c r="AD6030" s="1636"/>
      <c r="AE6030" s="1636"/>
      <c r="AF6030" s="1636"/>
      <c r="AG6030" s="1636"/>
      <c r="AH6030" s="1636"/>
      <c r="AI6030" s="1636"/>
      <c r="AJ6030" s="1636"/>
      <c r="AK6030" s="1636"/>
      <c r="AL6030" s="1636"/>
      <c r="AM6030" s="1636"/>
      <c r="AN6030" s="1636"/>
      <c r="AO6030" s="1636"/>
      <c r="AP6030" s="1636"/>
      <c r="AQ6030" s="1636"/>
      <c r="AR6030" s="1636"/>
      <c r="AS6030" s="1636"/>
      <c r="AT6030" s="1636"/>
      <c r="AU6030" s="1636"/>
      <c r="AV6030" s="1636"/>
      <c r="AW6030" s="1636"/>
      <c r="AX6030" s="1636"/>
      <c r="AY6030" s="1636"/>
      <c r="AZ6030" s="1636"/>
      <c r="BA6030" s="1636"/>
      <c r="BB6030" s="1636"/>
    </row>
    <row r="6031" spans="1:54" s="1637" customFormat="1">
      <c r="A6031" s="1636"/>
      <c r="B6031" s="1636"/>
      <c r="C6031" s="1636"/>
      <c r="D6031" s="1636"/>
      <c r="E6031" s="1636"/>
      <c r="F6031" s="1636"/>
      <c r="G6031" s="1636"/>
      <c r="H6031" s="1636"/>
      <c r="I6031" s="1636"/>
      <c r="J6031" s="1636"/>
      <c r="K6031" s="1636"/>
      <c r="L6031" s="1636"/>
      <c r="M6031" s="1636"/>
      <c r="N6031" s="1636"/>
      <c r="O6031" s="1636"/>
      <c r="P6031" s="1636"/>
      <c r="Q6031" s="1636"/>
      <c r="R6031" s="1636"/>
      <c r="S6031" s="1636"/>
      <c r="T6031" s="1636"/>
      <c r="U6031" s="1636"/>
      <c r="V6031" s="1636"/>
      <c r="W6031" s="1636"/>
      <c r="X6031" s="1636"/>
      <c r="Y6031" s="1636"/>
      <c r="Z6031" s="1636"/>
      <c r="AA6031" s="1636"/>
      <c r="AB6031" s="1636"/>
      <c r="AC6031" s="1636"/>
      <c r="AD6031" s="1636"/>
      <c r="AE6031" s="1636"/>
      <c r="AF6031" s="1636"/>
      <c r="AG6031" s="1636"/>
      <c r="AH6031" s="1636"/>
      <c r="AI6031" s="1636"/>
      <c r="AJ6031" s="1636"/>
      <c r="AK6031" s="1636"/>
      <c r="AL6031" s="1636"/>
      <c r="AM6031" s="1636"/>
      <c r="AN6031" s="1636"/>
      <c r="AO6031" s="1636"/>
      <c r="AP6031" s="1636"/>
      <c r="AQ6031" s="1636"/>
      <c r="AR6031" s="1636"/>
      <c r="AS6031" s="1636"/>
      <c r="AT6031" s="1636"/>
      <c r="AU6031" s="1636"/>
      <c r="AV6031" s="1636"/>
      <c r="AW6031" s="1636"/>
      <c r="AX6031" s="1636"/>
      <c r="AY6031" s="1636"/>
      <c r="AZ6031" s="1636"/>
      <c r="BA6031" s="1636"/>
      <c r="BB6031" s="1636"/>
    </row>
    <row r="6032" spans="1:54" s="1637" customFormat="1">
      <c r="A6032" s="1636"/>
      <c r="B6032" s="1636"/>
      <c r="C6032" s="1636"/>
      <c r="D6032" s="1636"/>
      <c r="E6032" s="1636"/>
      <c r="F6032" s="1636"/>
      <c r="G6032" s="1636"/>
      <c r="H6032" s="1636"/>
      <c r="I6032" s="1636"/>
      <c r="J6032" s="1636"/>
      <c r="K6032" s="1636"/>
      <c r="L6032" s="1636"/>
      <c r="M6032" s="1636"/>
      <c r="N6032" s="1636"/>
      <c r="O6032" s="1636"/>
      <c r="P6032" s="1636"/>
      <c r="Q6032" s="1636"/>
      <c r="R6032" s="1636"/>
      <c r="S6032" s="1636"/>
      <c r="T6032" s="1636"/>
      <c r="U6032" s="1636"/>
      <c r="V6032" s="1636"/>
      <c r="W6032" s="1636"/>
      <c r="X6032" s="1636"/>
      <c r="Y6032" s="1636"/>
      <c r="Z6032" s="1636"/>
      <c r="AA6032" s="1636"/>
      <c r="AB6032" s="1636"/>
      <c r="AC6032" s="1636"/>
      <c r="AD6032" s="1636"/>
      <c r="AE6032" s="1636"/>
      <c r="AF6032" s="1636"/>
      <c r="AG6032" s="1636"/>
      <c r="AH6032" s="1636"/>
      <c r="AI6032" s="1636"/>
      <c r="AJ6032" s="1636"/>
      <c r="AK6032" s="1636"/>
      <c r="AL6032" s="1636"/>
      <c r="AM6032" s="1636"/>
      <c r="AN6032" s="1636"/>
      <c r="AO6032" s="1636"/>
      <c r="AP6032" s="1636"/>
      <c r="AQ6032" s="1636"/>
      <c r="AR6032" s="1636"/>
      <c r="AS6032" s="1636"/>
      <c r="AT6032" s="1636"/>
      <c r="AU6032" s="1636"/>
      <c r="AV6032" s="1636"/>
      <c r="AW6032" s="1636"/>
      <c r="AX6032" s="1636"/>
      <c r="AY6032" s="1636"/>
      <c r="AZ6032" s="1636"/>
      <c r="BA6032" s="1636"/>
      <c r="BB6032" s="1636"/>
    </row>
    <row r="6033" spans="1:54" s="1637" customFormat="1">
      <c r="A6033" s="1636"/>
      <c r="B6033" s="1636"/>
      <c r="C6033" s="1636"/>
      <c r="D6033" s="1636"/>
      <c r="E6033" s="1636"/>
      <c r="F6033" s="1636"/>
      <c r="G6033" s="1636"/>
      <c r="H6033" s="1636"/>
      <c r="I6033" s="1636"/>
      <c r="J6033" s="1636"/>
      <c r="K6033" s="1636"/>
      <c r="L6033" s="1636"/>
      <c r="M6033" s="1636"/>
      <c r="N6033" s="1636"/>
      <c r="O6033" s="1636"/>
      <c r="P6033" s="1636"/>
      <c r="Q6033" s="1636"/>
      <c r="R6033" s="1636"/>
      <c r="S6033" s="1636"/>
      <c r="T6033" s="1636"/>
      <c r="U6033" s="1636"/>
      <c r="V6033" s="1636"/>
      <c r="W6033" s="1636"/>
      <c r="X6033" s="1636"/>
      <c r="Y6033" s="1636"/>
      <c r="Z6033" s="1636"/>
      <c r="AA6033" s="1636"/>
      <c r="AB6033" s="1636"/>
      <c r="AC6033" s="1636"/>
      <c r="AD6033" s="1636"/>
      <c r="AE6033" s="1636"/>
      <c r="AF6033" s="1636"/>
      <c r="AG6033" s="1636"/>
      <c r="AH6033" s="1636"/>
      <c r="AI6033" s="1636"/>
      <c r="AJ6033" s="1636"/>
      <c r="AK6033" s="1636"/>
      <c r="AL6033" s="1636"/>
      <c r="AM6033" s="1636"/>
      <c r="AN6033" s="1636"/>
      <c r="AO6033" s="1636"/>
      <c r="AP6033" s="1636"/>
      <c r="AQ6033" s="1636"/>
      <c r="AR6033" s="1636"/>
      <c r="AS6033" s="1636"/>
      <c r="AT6033" s="1636"/>
      <c r="AU6033" s="1636"/>
      <c r="AV6033" s="1636"/>
      <c r="AW6033" s="1636"/>
      <c r="AX6033" s="1636"/>
      <c r="AY6033" s="1636"/>
      <c r="AZ6033" s="1636"/>
      <c r="BA6033" s="1636"/>
      <c r="BB6033" s="1636"/>
    </row>
    <row r="6034" spans="1:54" s="1637" customFormat="1">
      <c r="A6034" s="1636"/>
      <c r="B6034" s="1636"/>
      <c r="C6034" s="1636"/>
      <c r="D6034" s="1636"/>
      <c r="E6034" s="1636"/>
      <c r="F6034" s="1636"/>
      <c r="G6034" s="1636"/>
      <c r="H6034" s="1636"/>
      <c r="I6034" s="1636"/>
      <c r="J6034" s="1636"/>
      <c r="K6034" s="1636"/>
      <c r="L6034" s="1636"/>
      <c r="M6034" s="1636"/>
      <c r="N6034" s="1636"/>
      <c r="O6034" s="1636"/>
      <c r="P6034" s="1636"/>
      <c r="Q6034" s="1636"/>
      <c r="R6034" s="1636"/>
      <c r="S6034" s="1636"/>
      <c r="T6034" s="1636"/>
      <c r="U6034" s="1636"/>
      <c r="V6034" s="1636"/>
      <c r="W6034" s="1636"/>
      <c r="X6034" s="1636"/>
      <c r="Y6034" s="1636"/>
      <c r="Z6034" s="1636"/>
      <c r="AA6034" s="1636"/>
      <c r="AB6034" s="1636"/>
      <c r="AC6034" s="1636"/>
      <c r="AD6034" s="1636"/>
      <c r="AE6034" s="1636"/>
      <c r="AF6034" s="1636"/>
      <c r="AG6034" s="1636"/>
      <c r="AH6034" s="1636"/>
      <c r="AI6034" s="1636"/>
      <c r="AJ6034" s="1636"/>
      <c r="AK6034" s="1636"/>
      <c r="AL6034" s="1636"/>
      <c r="AM6034" s="1636"/>
      <c r="AN6034" s="1636"/>
      <c r="AO6034" s="1636"/>
      <c r="AP6034" s="1636"/>
      <c r="AQ6034" s="1636"/>
      <c r="AR6034" s="1636"/>
      <c r="AS6034" s="1636"/>
      <c r="AT6034" s="1636"/>
      <c r="AU6034" s="1636"/>
      <c r="AV6034" s="1636"/>
      <c r="AW6034" s="1636"/>
      <c r="AX6034" s="1636"/>
      <c r="AY6034" s="1636"/>
      <c r="AZ6034" s="1636"/>
      <c r="BA6034" s="1636"/>
      <c r="BB6034" s="1636"/>
    </row>
    <row r="6035" spans="1:54" s="1637" customFormat="1">
      <c r="A6035" s="1636"/>
      <c r="B6035" s="1636"/>
      <c r="C6035" s="1636"/>
      <c r="D6035" s="1636"/>
      <c r="E6035" s="1636"/>
      <c r="F6035" s="1636"/>
      <c r="G6035" s="1636"/>
      <c r="H6035" s="1636"/>
      <c r="I6035" s="1636"/>
      <c r="J6035" s="1636"/>
      <c r="K6035" s="1636"/>
      <c r="L6035" s="1636"/>
      <c r="M6035" s="1636"/>
      <c r="N6035" s="1636"/>
      <c r="O6035" s="1636"/>
      <c r="P6035" s="1636"/>
      <c r="Q6035" s="1636"/>
      <c r="R6035" s="1636"/>
      <c r="S6035" s="1636"/>
      <c r="T6035" s="1636"/>
      <c r="U6035" s="1636"/>
      <c r="V6035" s="1636"/>
      <c r="W6035" s="1636"/>
      <c r="X6035" s="1636"/>
      <c r="Y6035" s="1636"/>
      <c r="Z6035" s="1636"/>
      <c r="AA6035" s="1636"/>
      <c r="AB6035" s="1636"/>
      <c r="AC6035" s="1636"/>
      <c r="AD6035" s="1636"/>
      <c r="AE6035" s="1636"/>
      <c r="AF6035" s="1636"/>
      <c r="AG6035" s="1636"/>
      <c r="AH6035" s="1636"/>
      <c r="AI6035" s="1636"/>
      <c r="AJ6035" s="1636"/>
      <c r="AK6035" s="1636"/>
      <c r="AL6035" s="1636"/>
      <c r="AM6035" s="1636"/>
      <c r="AN6035" s="1636"/>
      <c r="AO6035" s="1636"/>
      <c r="AP6035" s="1636"/>
      <c r="AQ6035" s="1636"/>
      <c r="AR6035" s="1636"/>
      <c r="AS6035" s="1636"/>
      <c r="AT6035" s="1636"/>
      <c r="AU6035" s="1636"/>
      <c r="AV6035" s="1636"/>
      <c r="AW6035" s="1636"/>
      <c r="AX6035" s="1636"/>
      <c r="AY6035" s="1636"/>
      <c r="AZ6035" s="1636"/>
      <c r="BA6035" s="1636"/>
      <c r="BB6035" s="1636"/>
    </row>
    <row r="6036" spans="1:54" s="1637" customFormat="1">
      <c r="A6036" s="1636"/>
      <c r="B6036" s="1636"/>
      <c r="C6036" s="1636"/>
      <c r="D6036" s="1636"/>
      <c r="E6036" s="1636"/>
      <c r="F6036" s="1636"/>
      <c r="G6036" s="1636"/>
      <c r="H6036" s="1636"/>
      <c r="I6036" s="1636"/>
      <c r="J6036" s="1636"/>
      <c r="K6036" s="1636"/>
      <c r="L6036" s="1636"/>
      <c r="M6036" s="1636"/>
      <c r="N6036" s="1636"/>
      <c r="O6036" s="1636"/>
      <c r="P6036" s="1636"/>
      <c r="Q6036" s="1636"/>
      <c r="R6036" s="1636"/>
      <c r="S6036" s="1636"/>
      <c r="T6036" s="1636"/>
      <c r="U6036" s="1636"/>
      <c r="V6036" s="1636"/>
      <c r="W6036" s="1636"/>
      <c r="X6036" s="1636"/>
      <c r="Y6036" s="1636"/>
      <c r="Z6036" s="1636"/>
      <c r="AA6036" s="1636"/>
      <c r="AB6036" s="1636"/>
      <c r="AC6036" s="1636"/>
      <c r="AD6036" s="1636"/>
      <c r="AE6036" s="1636"/>
      <c r="AF6036" s="1636"/>
      <c r="AG6036" s="1636"/>
      <c r="AH6036" s="1636"/>
      <c r="AI6036" s="1636"/>
      <c r="AJ6036" s="1636"/>
      <c r="AK6036" s="1636"/>
      <c r="AL6036" s="1636"/>
      <c r="AM6036" s="1636"/>
      <c r="AN6036" s="1636"/>
      <c r="AO6036" s="1636"/>
      <c r="AP6036" s="1636"/>
      <c r="AQ6036" s="1636"/>
      <c r="AR6036" s="1636"/>
      <c r="AS6036" s="1636"/>
      <c r="AT6036" s="1636"/>
      <c r="AU6036" s="1636"/>
      <c r="AV6036" s="1636"/>
      <c r="AW6036" s="1636"/>
      <c r="AX6036" s="1636"/>
      <c r="AY6036" s="1636"/>
      <c r="AZ6036" s="1636"/>
      <c r="BA6036" s="1636"/>
      <c r="BB6036" s="1636"/>
    </row>
    <row r="6037" spans="1:54" s="1637" customFormat="1">
      <c r="A6037" s="1636"/>
      <c r="B6037" s="1636"/>
      <c r="C6037" s="1636"/>
      <c r="D6037" s="1636"/>
      <c r="E6037" s="1636"/>
      <c r="F6037" s="1636"/>
      <c r="G6037" s="1636"/>
      <c r="H6037" s="1636"/>
      <c r="I6037" s="1636"/>
      <c r="J6037" s="1636"/>
      <c r="K6037" s="1636"/>
      <c r="L6037" s="1636"/>
      <c r="M6037" s="1636"/>
      <c r="N6037" s="1636"/>
      <c r="O6037" s="1636"/>
      <c r="P6037" s="1636"/>
      <c r="Q6037" s="1636"/>
      <c r="R6037" s="1636"/>
      <c r="S6037" s="1636"/>
      <c r="T6037" s="1636"/>
      <c r="U6037" s="1636"/>
      <c r="V6037" s="1636"/>
      <c r="W6037" s="1636"/>
      <c r="X6037" s="1636"/>
      <c r="Y6037" s="1636"/>
      <c r="Z6037" s="1636"/>
      <c r="AA6037" s="1636"/>
      <c r="AB6037" s="1636"/>
      <c r="AC6037" s="1636"/>
      <c r="AD6037" s="1636"/>
      <c r="AE6037" s="1636"/>
      <c r="AF6037" s="1636"/>
      <c r="AG6037" s="1636"/>
      <c r="AH6037" s="1636"/>
      <c r="AI6037" s="1636"/>
      <c r="AJ6037" s="1636"/>
      <c r="AK6037" s="1636"/>
      <c r="AL6037" s="1636"/>
      <c r="AM6037" s="1636"/>
      <c r="AN6037" s="1636"/>
      <c r="AO6037" s="1636"/>
      <c r="AP6037" s="1636"/>
      <c r="AQ6037" s="1636"/>
      <c r="AR6037" s="1636"/>
      <c r="AS6037" s="1636"/>
      <c r="AT6037" s="1636"/>
      <c r="AU6037" s="1636"/>
      <c r="AV6037" s="1636"/>
      <c r="AW6037" s="1636"/>
      <c r="AX6037" s="1636"/>
      <c r="AY6037" s="1636"/>
      <c r="AZ6037" s="1636"/>
      <c r="BA6037" s="1636"/>
      <c r="BB6037" s="1636"/>
    </row>
    <row r="6038" spans="1:54" s="1637" customFormat="1">
      <c r="A6038" s="1636"/>
      <c r="B6038" s="1636"/>
      <c r="C6038" s="1636"/>
      <c r="D6038" s="1636"/>
      <c r="E6038" s="1636"/>
      <c r="F6038" s="1636"/>
      <c r="G6038" s="1636"/>
      <c r="H6038" s="1636"/>
      <c r="I6038" s="1636"/>
      <c r="J6038" s="1636"/>
      <c r="K6038" s="1636"/>
      <c r="L6038" s="1636"/>
      <c r="M6038" s="1636"/>
      <c r="N6038" s="1636"/>
      <c r="O6038" s="1636"/>
      <c r="P6038" s="1636"/>
      <c r="Q6038" s="1636"/>
      <c r="R6038" s="1636"/>
      <c r="S6038" s="1636"/>
      <c r="T6038" s="1636"/>
      <c r="U6038" s="1636"/>
      <c r="V6038" s="1636"/>
      <c r="W6038" s="1636"/>
      <c r="X6038" s="1636"/>
      <c r="Y6038" s="1636"/>
      <c r="Z6038" s="1636"/>
      <c r="AA6038" s="1636"/>
      <c r="AB6038" s="1636"/>
      <c r="AC6038" s="1636"/>
      <c r="AD6038" s="1636"/>
      <c r="AE6038" s="1636"/>
      <c r="AF6038" s="1636"/>
      <c r="AG6038" s="1636"/>
      <c r="AH6038" s="1636"/>
      <c r="AI6038" s="1636"/>
      <c r="AJ6038" s="1636"/>
      <c r="AK6038" s="1636"/>
      <c r="AL6038" s="1636"/>
      <c r="AM6038" s="1636"/>
      <c r="AN6038" s="1636"/>
      <c r="AO6038" s="1636"/>
      <c r="AP6038" s="1636"/>
      <c r="AQ6038" s="1636"/>
      <c r="AR6038" s="1636"/>
      <c r="AS6038" s="1636"/>
      <c r="AT6038" s="1636"/>
      <c r="AU6038" s="1636"/>
      <c r="AV6038" s="1636"/>
      <c r="AW6038" s="1636"/>
      <c r="AX6038" s="1636"/>
      <c r="AY6038" s="1636"/>
      <c r="AZ6038" s="1636"/>
      <c r="BA6038" s="1636"/>
      <c r="BB6038" s="1636"/>
    </row>
    <row r="6039" spans="1:54" s="1637" customFormat="1">
      <c r="A6039" s="1636"/>
      <c r="B6039" s="1636"/>
      <c r="C6039" s="1636"/>
      <c r="D6039" s="1636"/>
      <c r="E6039" s="1636"/>
      <c r="F6039" s="1636"/>
      <c r="G6039" s="1636"/>
      <c r="H6039" s="1636"/>
      <c r="I6039" s="1636"/>
      <c r="J6039" s="1636"/>
      <c r="K6039" s="1636"/>
      <c r="L6039" s="1636"/>
      <c r="M6039" s="1636"/>
      <c r="N6039" s="1636"/>
      <c r="O6039" s="1636"/>
      <c r="P6039" s="1636"/>
      <c r="Q6039" s="1636"/>
      <c r="R6039" s="1636"/>
      <c r="S6039" s="1636"/>
      <c r="T6039" s="1636"/>
      <c r="U6039" s="1636"/>
      <c r="V6039" s="1636"/>
      <c r="W6039" s="1636"/>
      <c r="X6039" s="1636"/>
      <c r="Y6039" s="1636"/>
      <c r="Z6039" s="1636"/>
      <c r="AA6039" s="1636"/>
      <c r="AB6039" s="1636"/>
      <c r="AC6039" s="1636"/>
      <c r="AD6039" s="1636"/>
      <c r="AE6039" s="1636"/>
      <c r="AF6039" s="1636"/>
      <c r="AG6039" s="1636"/>
      <c r="AH6039" s="1636"/>
      <c r="AI6039" s="1636"/>
      <c r="AJ6039" s="1636"/>
      <c r="AK6039" s="1636"/>
      <c r="AL6039" s="1636"/>
      <c r="AM6039" s="1636"/>
      <c r="AN6039" s="1636"/>
      <c r="AO6039" s="1636"/>
      <c r="AP6039" s="1636"/>
      <c r="AQ6039" s="1636"/>
      <c r="AR6039" s="1636"/>
      <c r="AS6039" s="1636"/>
      <c r="AT6039" s="1636"/>
      <c r="AU6039" s="1636"/>
      <c r="AV6039" s="1636"/>
      <c r="AW6039" s="1636"/>
      <c r="AX6039" s="1636"/>
      <c r="AY6039" s="1636"/>
      <c r="AZ6039" s="1636"/>
      <c r="BA6039" s="1636"/>
      <c r="BB6039" s="1636"/>
    </row>
    <row r="6040" spans="1:54" s="1637" customFormat="1">
      <c r="A6040" s="1636"/>
      <c r="B6040" s="1636"/>
      <c r="C6040" s="1636"/>
      <c r="D6040" s="1636"/>
      <c r="E6040" s="1636"/>
      <c r="F6040" s="1636"/>
      <c r="G6040" s="1636"/>
      <c r="H6040" s="1636"/>
      <c r="I6040" s="1636"/>
      <c r="J6040" s="1636"/>
      <c r="K6040" s="1636"/>
      <c r="L6040" s="1636"/>
      <c r="M6040" s="1636"/>
      <c r="N6040" s="1636"/>
      <c r="O6040" s="1636"/>
      <c r="P6040" s="1636"/>
      <c r="Q6040" s="1636"/>
      <c r="R6040" s="1636"/>
      <c r="S6040" s="1636"/>
      <c r="T6040" s="1636"/>
      <c r="U6040" s="1636"/>
      <c r="V6040" s="1636"/>
      <c r="W6040" s="1636"/>
      <c r="X6040" s="1636"/>
      <c r="Y6040" s="1636"/>
      <c r="Z6040" s="1636"/>
      <c r="AA6040" s="1636"/>
      <c r="AB6040" s="1636"/>
      <c r="AC6040" s="1636"/>
      <c r="AD6040" s="1636"/>
      <c r="AE6040" s="1636"/>
      <c r="AF6040" s="1636"/>
      <c r="AG6040" s="1636"/>
      <c r="AH6040" s="1636"/>
      <c r="AI6040" s="1636"/>
      <c r="AJ6040" s="1636"/>
      <c r="AK6040" s="1636"/>
      <c r="AL6040" s="1636"/>
      <c r="AM6040" s="1636"/>
      <c r="AN6040" s="1636"/>
      <c r="AO6040" s="1636"/>
      <c r="AP6040" s="1636"/>
      <c r="AQ6040" s="1636"/>
      <c r="AR6040" s="1636"/>
      <c r="AS6040" s="1636"/>
      <c r="AT6040" s="1636"/>
      <c r="AU6040" s="1636"/>
      <c r="AV6040" s="1636"/>
      <c r="AW6040" s="1636"/>
      <c r="AX6040" s="1636"/>
      <c r="AY6040" s="1636"/>
      <c r="AZ6040" s="1636"/>
      <c r="BA6040" s="1636"/>
      <c r="BB6040" s="1636"/>
    </row>
    <row r="6041" spans="1:54" s="1637" customFormat="1">
      <c r="A6041" s="1636"/>
      <c r="B6041" s="1636"/>
      <c r="C6041" s="1636"/>
      <c r="D6041" s="1636"/>
      <c r="E6041" s="1636"/>
      <c r="F6041" s="1636"/>
      <c r="G6041" s="1636"/>
      <c r="H6041" s="1636"/>
      <c r="I6041" s="1636"/>
      <c r="J6041" s="1636"/>
      <c r="K6041" s="1636"/>
      <c r="L6041" s="1636"/>
      <c r="M6041" s="1636"/>
      <c r="N6041" s="1636"/>
      <c r="O6041" s="1636"/>
      <c r="P6041" s="1636"/>
      <c r="Q6041" s="1636"/>
      <c r="R6041" s="1636"/>
      <c r="S6041" s="1636"/>
      <c r="T6041" s="1636"/>
      <c r="U6041" s="1636"/>
      <c r="V6041" s="1636"/>
      <c r="W6041" s="1636"/>
      <c r="X6041" s="1636"/>
      <c r="Y6041" s="1636"/>
      <c r="Z6041" s="1636"/>
      <c r="AA6041" s="1636"/>
      <c r="AB6041" s="1636"/>
      <c r="AC6041" s="1636"/>
      <c r="AD6041" s="1636"/>
      <c r="AE6041" s="1636"/>
      <c r="AF6041" s="1636"/>
      <c r="AG6041" s="1636"/>
      <c r="AH6041" s="1636"/>
      <c r="AI6041" s="1636"/>
      <c r="AJ6041" s="1636"/>
      <c r="AK6041" s="1636"/>
      <c r="AL6041" s="1636"/>
      <c r="AM6041" s="1636"/>
      <c r="AN6041" s="1636"/>
      <c r="AO6041" s="1636"/>
      <c r="AP6041" s="1636"/>
      <c r="AQ6041" s="1636"/>
      <c r="AR6041" s="1636"/>
      <c r="AS6041" s="1636"/>
      <c r="AT6041" s="1636"/>
      <c r="AU6041" s="1636"/>
      <c r="AV6041" s="1636"/>
      <c r="AW6041" s="1636"/>
      <c r="AX6041" s="1636"/>
      <c r="AY6041" s="1636"/>
      <c r="AZ6041" s="1636"/>
      <c r="BA6041" s="1636"/>
      <c r="BB6041" s="1636"/>
    </row>
    <row r="6042" spans="1:54" s="1637" customFormat="1">
      <c r="A6042" s="1636"/>
      <c r="B6042" s="1636"/>
      <c r="C6042" s="1636"/>
      <c r="D6042" s="1636"/>
      <c r="E6042" s="1636"/>
      <c r="F6042" s="1636"/>
      <c r="G6042" s="1636"/>
      <c r="H6042" s="1636"/>
      <c r="I6042" s="1636"/>
      <c r="J6042" s="1636"/>
      <c r="K6042" s="1636"/>
      <c r="L6042" s="1636"/>
      <c r="M6042" s="1636"/>
      <c r="N6042" s="1636"/>
      <c r="O6042" s="1636"/>
      <c r="P6042" s="1636"/>
      <c r="Q6042" s="1636"/>
      <c r="R6042" s="1636"/>
      <c r="S6042" s="1636"/>
      <c r="T6042" s="1636"/>
      <c r="U6042" s="1636"/>
      <c r="V6042" s="1636"/>
      <c r="W6042" s="1636"/>
      <c r="X6042" s="1636"/>
      <c r="Y6042" s="1636"/>
      <c r="Z6042" s="1636"/>
      <c r="AA6042" s="1636"/>
      <c r="AB6042" s="1636"/>
      <c r="AC6042" s="1636"/>
      <c r="AD6042" s="1636"/>
      <c r="AE6042" s="1636"/>
      <c r="AF6042" s="1636"/>
      <c r="AG6042" s="1636"/>
      <c r="AH6042" s="1636"/>
      <c r="AI6042" s="1636"/>
      <c r="AJ6042" s="1636"/>
      <c r="AK6042" s="1636"/>
      <c r="AL6042" s="1636"/>
      <c r="AM6042" s="1636"/>
      <c r="AN6042" s="1636"/>
      <c r="AO6042" s="1636"/>
      <c r="AP6042" s="1636"/>
      <c r="AQ6042" s="1636"/>
      <c r="AR6042" s="1636"/>
      <c r="AS6042" s="1636"/>
      <c r="AT6042" s="1636"/>
      <c r="AU6042" s="1636"/>
      <c r="AV6042" s="1636"/>
      <c r="AW6042" s="1636"/>
      <c r="AX6042" s="1636"/>
      <c r="AY6042" s="1636"/>
      <c r="AZ6042" s="1636"/>
      <c r="BA6042" s="1636"/>
      <c r="BB6042" s="1636"/>
    </row>
    <row r="6043" spans="1:54" s="1637" customFormat="1">
      <c r="A6043" s="1636"/>
      <c r="B6043" s="1636"/>
      <c r="C6043" s="1636"/>
      <c r="D6043" s="1636"/>
      <c r="E6043" s="1636"/>
      <c r="F6043" s="1636"/>
      <c r="G6043" s="1636"/>
      <c r="H6043" s="1636"/>
      <c r="I6043" s="1636"/>
      <c r="J6043" s="1636"/>
      <c r="K6043" s="1636"/>
      <c r="L6043" s="1636"/>
      <c r="M6043" s="1636"/>
      <c r="N6043" s="1636"/>
      <c r="O6043" s="1636"/>
      <c r="P6043" s="1636"/>
      <c r="Q6043" s="1636"/>
      <c r="R6043" s="1636"/>
      <c r="S6043" s="1636"/>
      <c r="T6043" s="1636"/>
      <c r="U6043" s="1636"/>
      <c r="V6043" s="1636"/>
      <c r="W6043" s="1636"/>
      <c r="X6043" s="1636"/>
      <c r="Y6043" s="1636"/>
      <c r="Z6043" s="1636"/>
      <c r="AA6043" s="1636"/>
      <c r="AB6043" s="1636"/>
      <c r="AC6043" s="1636"/>
      <c r="AD6043" s="1636"/>
      <c r="AE6043" s="1636"/>
      <c r="AF6043" s="1636"/>
      <c r="AG6043" s="1636"/>
      <c r="AH6043" s="1636"/>
      <c r="AI6043" s="1636"/>
      <c r="AJ6043" s="1636"/>
      <c r="AK6043" s="1636"/>
      <c r="AL6043" s="1636"/>
      <c r="AM6043" s="1636"/>
      <c r="AN6043" s="1636"/>
      <c r="AO6043" s="1636"/>
      <c r="AP6043" s="1636"/>
      <c r="AQ6043" s="1636"/>
      <c r="AR6043" s="1636"/>
      <c r="AS6043" s="1636"/>
      <c r="AT6043" s="1636"/>
      <c r="AU6043" s="1636"/>
      <c r="AV6043" s="1636"/>
      <c r="AW6043" s="1636"/>
      <c r="AX6043" s="1636"/>
      <c r="AY6043" s="1636"/>
      <c r="AZ6043" s="1636"/>
      <c r="BA6043" s="1636"/>
      <c r="BB6043" s="1636"/>
    </row>
    <row r="6044" spans="1:54" s="1637" customFormat="1">
      <c r="A6044" s="1636"/>
      <c r="B6044" s="1636"/>
      <c r="C6044" s="1636"/>
      <c r="D6044" s="1636"/>
      <c r="E6044" s="1636"/>
      <c r="F6044" s="1636"/>
      <c r="G6044" s="1636"/>
      <c r="H6044" s="1636"/>
      <c r="I6044" s="1636"/>
      <c r="J6044" s="1636"/>
      <c r="K6044" s="1636"/>
      <c r="L6044" s="1636"/>
      <c r="M6044" s="1636"/>
      <c r="N6044" s="1636"/>
      <c r="O6044" s="1636"/>
      <c r="P6044" s="1636"/>
      <c r="Q6044" s="1636"/>
      <c r="R6044" s="1636"/>
      <c r="S6044" s="1636"/>
      <c r="T6044" s="1636"/>
      <c r="U6044" s="1636"/>
      <c r="V6044" s="1636"/>
      <c r="W6044" s="1636"/>
      <c r="X6044" s="1636"/>
      <c r="Y6044" s="1636"/>
      <c r="Z6044" s="1636"/>
      <c r="AA6044" s="1636"/>
      <c r="AB6044" s="1636"/>
      <c r="AC6044" s="1636"/>
      <c r="AD6044" s="1636"/>
      <c r="AE6044" s="1636"/>
      <c r="AF6044" s="1636"/>
      <c r="AG6044" s="1636"/>
      <c r="AH6044" s="1636"/>
      <c r="AI6044" s="1636"/>
      <c r="AJ6044" s="1636"/>
      <c r="AK6044" s="1636"/>
      <c r="AL6044" s="1636"/>
      <c r="AM6044" s="1636"/>
      <c r="AN6044" s="1636"/>
      <c r="AO6044" s="1636"/>
      <c r="AP6044" s="1636"/>
      <c r="AQ6044" s="1636"/>
      <c r="AR6044" s="1636"/>
      <c r="AS6044" s="1636"/>
      <c r="AT6044" s="1636"/>
      <c r="AU6044" s="1636"/>
      <c r="AV6044" s="1636"/>
      <c r="AW6044" s="1636"/>
      <c r="AX6044" s="1636"/>
      <c r="AY6044" s="1636"/>
      <c r="AZ6044" s="1636"/>
      <c r="BA6044" s="1636"/>
      <c r="BB6044" s="1636"/>
    </row>
    <row r="6045" spans="1:54" s="1637" customFormat="1">
      <c r="A6045" s="1636"/>
      <c r="B6045" s="1636"/>
      <c r="C6045" s="1636"/>
      <c r="D6045" s="1636"/>
      <c r="E6045" s="1636"/>
      <c r="F6045" s="1636"/>
      <c r="G6045" s="1636"/>
      <c r="H6045" s="1636"/>
      <c r="I6045" s="1636"/>
      <c r="J6045" s="1636"/>
      <c r="K6045" s="1636"/>
      <c r="L6045" s="1636"/>
      <c r="M6045" s="1636"/>
      <c r="N6045" s="1636"/>
      <c r="O6045" s="1636"/>
      <c r="P6045" s="1636"/>
      <c r="Q6045" s="1636"/>
      <c r="R6045" s="1636"/>
      <c r="S6045" s="1636"/>
      <c r="T6045" s="1636"/>
      <c r="U6045" s="1636"/>
      <c r="V6045" s="1636"/>
      <c r="W6045" s="1636"/>
      <c r="X6045" s="1636"/>
      <c r="Y6045" s="1636"/>
      <c r="Z6045" s="1636"/>
      <c r="AA6045" s="1636"/>
      <c r="AB6045" s="1636"/>
      <c r="AC6045" s="1636"/>
      <c r="AD6045" s="1636"/>
      <c r="AE6045" s="1636"/>
      <c r="AF6045" s="1636"/>
      <c r="AG6045" s="1636"/>
      <c r="AH6045" s="1636"/>
      <c r="AI6045" s="1636"/>
      <c r="AJ6045" s="1636"/>
      <c r="AK6045" s="1636"/>
      <c r="AL6045" s="1636"/>
      <c r="AM6045" s="1636"/>
      <c r="AN6045" s="1636"/>
      <c r="AO6045" s="1636"/>
      <c r="AP6045" s="1636"/>
      <c r="AQ6045" s="1636"/>
      <c r="AR6045" s="1636"/>
      <c r="AS6045" s="1636"/>
      <c r="AT6045" s="1636"/>
      <c r="AU6045" s="1636"/>
      <c r="AV6045" s="1636"/>
      <c r="AW6045" s="1636"/>
      <c r="AX6045" s="1636"/>
      <c r="AY6045" s="1636"/>
      <c r="AZ6045" s="1636"/>
      <c r="BA6045" s="1636"/>
      <c r="BB6045" s="1636"/>
    </row>
    <row r="6046" spans="1:54" s="1637" customFormat="1">
      <c r="A6046" s="1636"/>
      <c r="B6046" s="1636"/>
      <c r="C6046" s="1636"/>
      <c r="D6046" s="1636"/>
      <c r="E6046" s="1636"/>
      <c r="F6046" s="1636"/>
      <c r="G6046" s="1636"/>
      <c r="H6046" s="1636"/>
      <c r="I6046" s="1636"/>
      <c r="J6046" s="1636"/>
      <c r="K6046" s="1636"/>
      <c r="L6046" s="1636"/>
      <c r="M6046" s="1636"/>
      <c r="N6046" s="1636"/>
      <c r="O6046" s="1636"/>
      <c r="P6046" s="1636"/>
      <c r="Q6046" s="1636"/>
      <c r="R6046" s="1636"/>
      <c r="S6046" s="1636"/>
      <c r="T6046" s="1636"/>
      <c r="U6046" s="1636"/>
      <c r="V6046" s="1636"/>
      <c r="W6046" s="1636"/>
      <c r="X6046" s="1636"/>
      <c r="Y6046" s="1636"/>
      <c r="Z6046" s="1636"/>
      <c r="AA6046" s="1636"/>
      <c r="AB6046" s="1636"/>
      <c r="AC6046" s="1636"/>
      <c r="AD6046" s="1636"/>
      <c r="AE6046" s="1636"/>
      <c r="AF6046" s="1636"/>
      <c r="AG6046" s="1636"/>
      <c r="AH6046" s="1636"/>
      <c r="AI6046" s="1636"/>
      <c r="AJ6046" s="1636"/>
      <c r="AK6046" s="1636"/>
      <c r="AL6046" s="1636"/>
      <c r="AM6046" s="1636"/>
      <c r="AN6046" s="1636"/>
      <c r="AO6046" s="1636"/>
      <c r="AP6046" s="1636"/>
      <c r="AQ6046" s="1636"/>
      <c r="AR6046" s="1636"/>
      <c r="AS6046" s="1636"/>
      <c r="AT6046" s="1636"/>
      <c r="AU6046" s="1636"/>
      <c r="AV6046" s="1636"/>
      <c r="AW6046" s="1636"/>
      <c r="AX6046" s="1636"/>
      <c r="AY6046" s="1636"/>
      <c r="AZ6046" s="1636"/>
      <c r="BA6046" s="1636"/>
      <c r="BB6046" s="1636"/>
    </row>
    <row r="6047" spans="1:54" s="1637" customFormat="1">
      <c r="A6047" s="1636"/>
      <c r="B6047" s="1636"/>
      <c r="C6047" s="1636"/>
      <c r="D6047" s="1636"/>
      <c r="E6047" s="1636"/>
      <c r="F6047" s="1636"/>
      <c r="G6047" s="1636"/>
      <c r="H6047" s="1636"/>
      <c r="I6047" s="1636"/>
      <c r="J6047" s="1636"/>
      <c r="K6047" s="1636"/>
      <c r="L6047" s="1636"/>
      <c r="M6047" s="1636"/>
      <c r="N6047" s="1636"/>
      <c r="O6047" s="1636"/>
      <c r="P6047" s="1636"/>
      <c r="Q6047" s="1636"/>
      <c r="R6047" s="1636"/>
      <c r="S6047" s="1636"/>
      <c r="T6047" s="1636"/>
      <c r="U6047" s="1636"/>
      <c r="V6047" s="1636"/>
      <c r="W6047" s="1636"/>
      <c r="X6047" s="1636"/>
      <c r="Y6047" s="1636"/>
      <c r="Z6047" s="1636"/>
      <c r="AA6047" s="1636"/>
      <c r="AB6047" s="1636"/>
      <c r="AC6047" s="1636"/>
      <c r="AD6047" s="1636"/>
      <c r="AE6047" s="1636"/>
      <c r="AF6047" s="1636"/>
      <c r="AG6047" s="1636"/>
      <c r="AH6047" s="1636"/>
      <c r="AI6047" s="1636"/>
      <c r="AJ6047" s="1636"/>
      <c r="AK6047" s="1636"/>
      <c r="AL6047" s="1636"/>
      <c r="AM6047" s="1636"/>
      <c r="AN6047" s="1636"/>
      <c r="AO6047" s="1636"/>
      <c r="AP6047" s="1636"/>
      <c r="AQ6047" s="1636"/>
      <c r="AR6047" s="1636"/>
      <c r="AS6047" s="1636"/>
      <c r="AT6047" s="1636"/>
      <c r="AU6047" s="1636"/>
      <c r="AV6047" s="1636"/>
      <c r="AW6047" s="1636"/>
      <c r="AX6047" s="1636"/>
      <c r="AY6047" s="1636"/>
      <c r="AZ6047" s="1636"/>
      <c r="BA6047" s="1636"/>
      <c r="BB6047" s="1636"/>
    </row>
    <row r="6048" spans="1:54" s="1637" customFormat="1">
      <c r="A6048" s="1636"/>
      <c r="B6048" s="1636"/>
      <c r="C6048" s="1636"/>
      <c r="D6048" s="1636"/>
      <c r="E6048" s="1636"/>
      <c r="F6048" s="1636"/>
      <c r="G6048" s="1636"/>
      <c r="H6048" s="1636"/>
      <c r="I6048" s="1636"/>
      <c r="J6048" s="1636"/>
      <c r="K6048" s="1636"/>
      <c r="L6048" s="1636"/>
      <c r="M6048" s="1636"/>
      <c r="N6048" s="1636"/>
      <c r="O6048" s="1636"/>
      <c r="P6048" s="1636"/>
      <c r="Q6048" s="1636"/>
      <c r="R6048" s="1636"/>
      <c r="S6048" s="1636"/>
      <c r="T6048" s="1636"/>
      <c r="U6048" s="1636"/>
      <c r="V6048" s="1636"/>
      <c r="W6048" s="1636"/>
      <c r="X6048" s="1636"/>
      <c r="Y6048" s="1636"/>
      <c r="Z6048" s="1636"/>
      <c r="AA6048" s="1636"/>
      <c r="AB6048" s="1636"/>
      <c r="AC6048" s="1636"/>
      <c r="AD6048" s="1636"/>
      <c r="AE6048" s="1636"/>
      <c r="AF6048" s="1636"/>
      <c r="AG6048" s="1636"/>
      <c r="AH6048" s="1636"/>
      <c r="AI6048" s="1636"/>
      <c r="AJ6048" s="1636"/>
      <c r="AK6048" s="1636"/>
      <c r="AL6048" s="1636"/>
      <c r="AM6048" s="1636"/>
      <c r="AN6048" s="1636"/>
      <c r="AO6048" s="1636"/>
      <c r="AP6048" s="1636"/>
      <c r="AQ6048" s="1636"/>
      <c r="AR6048" s="1636"/>
      <c r="AS6048" s="1636"/>
      <c r="AT6048" s="1636"/>
      <c r="AU6048" s="1636"/>
      <c r="AV6048" s="1636"/>
      <c r="AW6048" s="1636"/>
      <c r="AX6048" s="1636"/>
      <c r="AY6048" s="1636"/>
      <c r="AZ6048" s="1636"/>
      <c r="BA6048" s="1636"/>
      <c r="BB6048" s="1636"/>
    </row>
    <row r="6049" spans="1:54" s="1637" customFormat="1">
      <c r="A6049" s="1636"/>
      <c r="B6049" s="1636"/>
      <c r="C6049" s="1636"/>
      <c r="D6049" s="1636"/>
      <c r="E6049" s="1636"/>
      <c r="F6049" s="1636"/>
      <c r="G6049" s="1636"/>
      <c r="H6049" s="1636"/>
      <c r="I6049" s="1636"/>
      <c r="J6049" s="1636"/>
      <c r="K6049" s="1636"/>
      <c r="L6049" s="1636"/>
      <c r="M6049" s="1636"/>
      <c r="N6049" s="1636"/>
      <c r="O6049" s="1636"/>
      <c r="P6049" s="1636"/>
      <c r="Q6049" s="1636"/>
      <c r="R6049" s="1636"/>
      <c r="S6049" s="1636"/>
      <c r="T6049" s="1636"/>
      <c r="U6049" s="1636"/>
      <c r="V6049" s="1636"/>
      <c r="W6049" s="1636"/>
      <c r="X6049" s="1636"/>
      <c r="Y6049" s="1636"/>
      <c r="Z6049" s="1636"/>
      <c r="AA6049" s="1636"/>
      <c r="AB6049" s="1636"/>
      <c r="AC6049" s="1636"/>
      <c r="AD6049" s="1636"/>
      <c r="AE6049" s="1636"/>
      <c r="AF6049" s="1636"/>
      <c r="AG6049" s="1636"/>
      <c r="AH6049" s="1636"/>
      <c r="AI6049" s="1636"/>
      <c r="AJ6049" s="1636"/>
      <c r="AK6049" s="1636"/>
      <c r="AL6049" s="1636"/>
      <c r="AM6049" s="1636"/>
      <c r="AN6049" s="1636"/>
      <c r="AO6049" s="1636"/>
      <c r="AP6049" s="1636"/>
      <c r="AQ6049" s="1636"/>
      <c r="AR6049" s="1636"/>
      <c r="AS6049" s="1636"/>
      <c r="AT6049" s="1636"/>
      <c r="AU6049" s="1636"/>
      <c r="AV6049" s="1636"/>
      <c r="AW6049" s="1636"/>
      <c r="AX6049" s="1636"/>
      <c r="AY6049" s="1636"/>
      <c r="AZ6049" s="1636"/>
      <c r="BA6049" s="1636"/>
      <c r="BB6049" s="1636"/>
    </row>
    <row r="6050" spans="1:54" s="1637" customFormat="1">
      <c r="A6050" s="1636"/>
      <c r="B6050" s="1636"/>
      <c r="C6050" s="1636"/>
      <c r="D6050" s="1636"/>
      <c r="E6050" s="1636"/>
      <c r="F6050" s="1636"/>
      <c r="G6050" s="1636"/>
      <c r="H6050" s="1636"/>
      <c r="I6050" s="1636"/>
      <c r="J6050" s="1636"/>
      <c r="K6050" s="1636"/>
      <c r="L6050" s="1636"/>
      <c r="M6050" s="1636"/>
      <c r="N6050" s="1636"/>
      <c r="O6050" s="1636"/>
      <c r="P6050" s="1636"/>
      <c r="Q6050" s="1636"/>
      <c r="R6050" s="1636"/>
      <c r="S6050" s="1636"/>
      <c r="T6050" s="1636"/>
      <c r="U6050" s="1636"/>
      <c r="V6050" s="1636"/>
      <c r="W6050" s="1636"/>
      <c r="X6050" s="1636"/>
      <c r="Y6050" s="1636"/>
      <c r="Z6050" s="1636"/>
      <c r="AA6050" s="1636"/>
      <c r="AB6050" s="1636"/>
      <c r="AC6050" s="1636"/>
      <c r="AD6050" s="1636"/>
      <c r="AE6050" s="1636"/>
      <c r="AF6050" s="1636"/>
      <c r="AG6050" s="1636"/>
      <c r="AH6050" s="1636"/>
      <c r="AI6050" s="1636"/>
      <c r="AJ6050" s="1636"/>
      <c r="AK6050" s="1636"/>
      <c r="AL6050" s="1636"/>
      <c r="AM6050" s="1636"/>
      <c r="AN6050" s="1636"/>
      <c r="AO6050" s="1636"/>
      <c r="AP6050" s="1636"/>
      <c r="AQ6050" s="1636"/>
      <c r="AR6050" s="1636"/>
      <c r="AS6050" s="1636"/>
      <c r="AT6050" s="1636"/>
      <c r="AU6050" s="1636"/>
      <c r="AV6050" s="1636"/>
      <c r="AW6050" s="1636"/>
      <c r="AX6050" s="1636"/>
      <c r="AY6050" s="1636"/>
      <c r="AZ6050" s="1636"/>
      <c r="BA6050" s="1636"/>
      <c r="BB6050" s="1636"/>
    </row>
    <row r="6051" spans="1:54" s="1637" customFormat="1">
      <c r="A6051" s="1636"/>
      <c r="B6051" s="1636"/>
      <c r="C6051" s="1636"/>
      <c r="D6051" s="1636"/>
      <c r="E6051" s="1636"/>
      <c r="F6051" s="1636"/>
      <c r="G6051" s="1636"/>
      <c r="H6051" s="1636"/>
      <c r="I6051" s="1636"/>
      <c r="J6051" s="1636"/>
      <c r="K6051" s="1636"/>
      <c r="L6051" s="1636"/>
      <c r="M6051" s="1636"/>
      <c r="N6051" s="1636"/>
      <c r="O6051" s="1636"/>
      <c r="P6051" s="1636"/>
      <c r="Q6051" s="1636"/>
      <c r="R6051" s="1636"/>
      <c r="S6051" s="1636"/>
      <c r="T6051" s="1636"/>
      <c r="U6051" s="1636"/>
      <c r="V6051" s="1636"/>
      <c r="W6051" s="1636"/>
      <c r="X6051" s="1636"/>
      <c r="Y6051" s="1636"/>
      <c r="Z6051" s="1636"/>
      <c r="AA6051" s="1636"/>
      <c r="AB6051" s="1636"/>
      <c r="AC6051" s="1636"/>
      <c r="AD6051" s="1636"/>
      <c r="AE6051" s="1636"/>
      <c r="AF6051" s="1636"/>
      <c r="AG6051" s="1636"/>
      <c r="AH6051" s="1636"/>
      <c r="AI6051" s="1636"/>
      <c r="AJ6051" s="1636"/>
      <c r="AK6051" s="1636"/>
      <c r="AL6051" s="1636"/>
      <c r="AM6051" s="1636"/>
      <c r="AN6051" s="1636"/>
      <c r="AO6051" s="1636"/>
      <c r="AP6051" s="1636"/>
      <c r="AQ6051" s="1636"/>
      <c r="AR6051" s="1636"/>
      <c r="AS6051" s="1636"/>
      <c r="AT6051" s="1636"/>
      <c r="AU6051" s="1636"/>
      <c r="AV6051" s="1636"/>
      <c r="AW6051" s="1636"/>
      <c r="AX6051" s="1636"/>
      <c r="AY6051" s="1636"/>
      <c r="AZ6051" s="1636"/>
      <c r="BA6051" s="1636"/>
      <c r="BB6051" s="1636"/>
    </row>
    <row r="6052" spans="1:54" s="1637" customFormat="1">
      <c r="A6052" s="1636"/>
      <c r="B6052" s="1636"/>
      <c r="C6052" s="1636"/>
      <c r="D6052" s="1636"/>
      <c r="E6052" s="1636"/>
      <c r="F6052" s="1636"/>
      <c r="G6052" s="1636"/>
      <c r="H6052" s="1636"/>
      <c r="I6052" s="1636"/>
      <c r="J6052" s="1636"/>
      <c r="K6052" s="1636"/>
      <c r="L6052" s="1636"/>
      <c r="M6052" s="1636"/>
      <c r="N6052" s="1636"/>
      <c r="O6052" s="1636"/>
      <c r="P6052" s="1636"/>
      <c r="Q6052" s="1636"/>
      <c r="R6052" s="1636"/>
      <c r="S6052" s="1636"/>
      <c r="T6052" s="1636"/>
      <c r="U6052" s="1636"/>
      <c r="V6052" s="1636"/>
      <c r="W6052" s="1636"/>
      <c r="X6052" s="1636"/>
      <c r="Y6052" s="1636"/>
      <c r="Z6052" s="1636"/>
      <c r="AA6052" s="1636"/>
      <c r="AB6052" s="1636"/>
      <c r="AC6052" s="1636"/>
      <c r="AD6052" s="1636"/>
      <c r="AE6052" s="1636"/>
      <c r="AF6052" s="1636"/>
      <c r="AG6052" s="1636"/>
      <c r="AH6052" s="1636"/>
      <c r="AI6052" s="1636"/>
      <c r="AJ6052" s="1636"/>
      <c r="AK6052" s="1636"/>
      <c r="AL6052" s="1636"/>
      <c r="AM6052" s="1636"/>
      <c r="AN6052" s="1636"/>
      <c r="AO6052" s="1636"/>
      <c r="AP6052" s="1636"/>
      <c r="AQ6052" s="1636"/>
      <c r="AR6052" s="1636"/>
      <c r="AS6052" s="1636"/>
      <c r="AT6052" s="1636"/>
      <c r="AU6052" s="1636"/>
      <c r="AV6052" s="1636"/>
      <c r="AW6052" s="1636"/>
      <c r="AX6052" s="1636"/>
      <c r="AY6052" s="1636"/>
      <c r="AZ6052" s="1636"/>
      <c r="BA6052" s="1636"/>
      <c r="BB6052" s="1636"/>
    </row>
    <row r="6053" spans="1:54" s="1637" customFormat="1">
      <c r="A6053" s="1636"/>
      <c r="B6053" s="1636"/>
      <c r="C6053" s="1636"/>
      <c r="D6053" s="1636"/>
      <c r="E6053" s="1636"/>
      <c r="F6053" s="1636"/>
      <c r="G6053" s="1636"/>
      <c r="H6053" s="1636"/>
      <c r="I6053" s="1636"/>
      <c r="J6053" s="1636"/>
      <c r="K6053" s="1636"/>
      <c r="L6053" s="1636"/>
      <c r="M6053" s="1636"/>
      <c r="N6053" s="1636"/>
      <c r="O6053" s="1636"/>
      <c r="P6053" s="1636"/>
      <c r="Q6053" s="1636"/>
      <c r="R6053" s="1636"/>
      <c r="S6053" s="1636"/>
      <c r="T6053" s="1636"/>
      <c r="U6053" s="1636"/>
      <c r="V6053" s="1636"/>
      <c r="W6053" s="1636"/>
      <c r="X6053" s="1636"/>
      <c r="Y6053" s="1636"/>
      <c r="Z6053" s="1636"/>
      <c r="AA6053" s="1636"/>
      <c r="AB6053" s="1636"/>
      <c r="AC6053" s="1636"/>
      <c r="AD6053" s="1636"/>
      <c r="AE6053" s="1636"/>
      <c r="AF6053" s="1636"/>
      <c r="AG6053" s="1636"/>
      <c r="AH6053" s="1636"/>
      <c r="AI6053" s="1636"/>
      <c r="AJ6053" s="1636"/>
      <c r="AK6053" s="1636"/>
      <c r="AL6053" s="1636"/>
      <c r="AM6053" s="1636"/>
      <c r="AN6053" s="1636"/>
      <c r="AO6053" s="1636"/>
      <c r="AP6053" s="1636"/>
      <c r="AQ6053" s="1636"/>
      <c r="AR6053" s="1636"/>
      <c r="AS6053" s="1636"/>
      <c r="AT6053" s="1636"/>
      <c r="AU6053" s="1636"/>
      <c r="AV6053" s="1636"/>
      <c r="AW6053" s="1636"/>
      <c r="AX6053" s="1636"/>
      <c r="AY6053" s="1636"/>
      <c r="AZ6053" s="1636"/>
      <c r="BA6053" s="1636"/>
      <c r="BB6053" s="1636"/>
    </row>
    <row r="6054" spans="1:54" s="1637" customFormat="1">
      <c r="A6054" s="1636"/>
      <c r="B6054" s="1636"/>
      <c r="C6054" s="1636"/>
      <c r="D6054" s="1636"/>
      <c r="E6054" s="1636"/>
      <c r="F6054" s="1636"/>
      <c r="G6054" s="1636"/>
      <c r="H6054" s="1636"/>
      <c r="I6054" s="1636"/>
      <c r="J6054" s="1636"/>
      <c r="K6054" s="1636"/>
      <c r="L6054" s="1636"/>
      <c r="M6054" s="1636"/>
      <c r="N6054" s="1636"/>
      <c r="O6054" s="1636"/>
      <c r="P6054" s="1636"/>
      <c r="Q6054" s="1636"/>
      <c r="R6054" s="1636"/>
      <c r="S6054" s="1636"/>
      <c r="T6054" s="1636"/>
      <c r="U6054" s="1636"/>
      <c r="V6054" s="1636"/>
      <c r="W6054" s="1636"/>
      <c r="X6054" s="1636"/>
      <c r="Y6054" s="1636"/>
      <c r="Z6054" s="1636"/>
      <c r="AA6054" s="1636"/>
      <c r="AB6054" s="1636"/>
      <c r="AC6054" s="1636"/>
      <c r="AD6054" s="1636"/>
      <c r="AE6054" s="1636"/>
      <c r="AF6054" s="1636"/>
      <c r="AG6054" s="1636"/>
      <c r="AH6054" s="1636"/>
      <c r="AI6054" s="1636"/>
      <c r="AJ6054" s="1636"/>
      <c r="AK6054" s="1636"/>
      <c r="AL6054" s="1636"/>
      <c r="AM6054" s="1636"/>
      <c r="AN6054" s="1636"/>
      <c r="AO6054" s="1636"/>
      <c r="AP6054" s="1636"/>
      <c r="AQ6054" s="1636"/>
      <c r="AR6054" s="1636"/>
      <c r="AS6054" s="1636"/>
      <c r="AT6054" s="1636"/>
      <c r="AU6054" s="1636"/>
      <c r="AV6054" s="1636"/>
      <c r="AW6054" s="1636"/>
      <c r="AX6054" s="1636"/>
      <c r="AY6054" s="1636"/>
      <c r="AZ6054" s="1636"/>
      <c r="BA6054" s="1636"/>
      <c r="BB6054" s="1636"/>
    </row>
    <row r="6055" spans="1:54" s="1637" customFormat="1">
      <c r="A6055" s="1636"/>
      <c r="B6055" s="1636"/>
      <c r="C6055" s="1636"/>
      <c r="D6055" s="1636"/>
      <c r="E6055" s="1636"/>
      <c r="F6055" s="1636"/>
      <c r="G6055" s="1636"/>
      <c r="H6055" s="1636"/>
      <c r="I6055" s="1636"/>
      <c r="J6055" s="1636"/>
      <c r="K6055" s="1636"/>
      <c r="L6055" s="1636"/>
      <c r="M6055" s="1636"/>
      <c r="N6055" s="1636"/>
      <c r="O6055" s="1636"/>
      <c r="P6055" s="1636"/>
      <c r="Q6055" s="1636"/>
      <c r="R6055" s="1636"/>
      <c r="S6055" s="1636"/>
      <c r="T6055" s="1636"/>
      <c r="U6055" s="1636"/>
      <c r="V6055" s="1636"/>
      <c r="W6055" s="1636"/>
      <c r="X6055" s="1636"/>
      <c r="Y6055" s="1636"/>
      <c r="Z6055" s="1636"/>
      <c r="AA6055" s="1636"/>
      <c r="AB6055" s="1636"/>
      <c r="AC6055" s="1636"/>
      <c r="AD6055" s="1636"/>
      <c r="AE6055" s="1636"/>
      <c r="AF6055" s="1636"/>
      <c r="AG6055" s="1636"/>
      <c r="AH6055" s="1636"/>
      <c r="AI6055" s="1636"/>
      <c r="AJ6055" s="1636"/>
      <c r="AK6055" s="1636"/>
      <c r="AL6055" s="1636"/>
      <c r="AM6055" s="1636"/>
      <c r="AN6055" s="1636"/>
      <c r="AO6055" s="1636"/>
      <c r="AP6055" s="1636"/>
      <c r="AQ6055" s="1636"/>
      <c r="AR6055" s="1636"/>
      <c r="AS6055" s="1636"/>
      <c r="AT6055" s="1636"/>
      <c r="AU6055" s="1636"/>
      <c r="AV6055" s="1636"/>
      <c r="AW6055" s="1636"/>
      <c r="AX6055" s="1636"/>
      <c r="AY6055" s="1636"/>
      <c r="AZ6055" s="1636"/>
      <c r="BA6055" s="1636"/>
      <c r="BB6055" s="1636"/>
    </row>
    <row r="6056" spans="1:54" s="1637" customFormat="1">
      <c r="A6056" s="1636"/>
      <c r="B6056" s="1636"/>
      <c r="C6056" s="1636"/>
      <c r="D6056" s="1636"/>
      <c r="E6056" s="1636"/>
      <c r="F6056" s="1636"/>
      <c r="G6056" s="1636"/>
      <c r="H6056" s="1636"/>
      <c r="I6056" s="1636"/>
      <c r="J6056" s="1636"/>
      <c r="K6056" s="1636"/>
      <c r="L6056" s="1636"/>
      <c r="M6056" s="1636"/>
      <c r="N6056" s="1636"/>
      <c r="O6056" s="1636"/>
      <c r="P6056" s="1636"/>
      <c r="Q6056" s="1636"/>
      <c r="R6056" s="1636"/>
      <c r="S6056" s="1636"/>
      <c r="T6056" s="1636"/>
      <c r="U6056" s="1636"/>
      <c r="V6056" s="1636"/>
      <c r="W6056" s="1636"/>
      <c r="X6056" s="1636"/>
      <c r="Y6056" s="1636"/>
      <c r="Z6056" s="1636"/>
      <c r="AA6056" s="1636"/>
      <c r="AB6056" s="1636"/>
      <c r="AC6056" s="1636"/>
      <c r="AD6056" s="1636"/>
      <c r="AE6056" s="1636"/>
      <c r="AF6056" s="1636"/>
      <c r="AG6056" s="1636"/>
      <c r="AH6056" s="1636"/>
      <c r="AI6056" s="1636"/>
      <c r="AJ6056" s="1636"/>
      <c r="AK6056" s="1636"/>
      <c r="AL6056" s="1636"/>
      <c r="AM6056" s="1636"/>
      <c r="AN6056" s="1636"/>
      <c r="AO6056" s="1636"/>
      <c r="AP6056" s="1636"/>
      <c r="AQ6056" s="1636"/>
      <c r="AR6056" s="1636"/>
      <c r="AS6056" s="1636"/>
      <c r="AT6056" s="1636"/>
      <c r="AU6056" s="1636"/>
      <c r="AV6056" s="1636"/>
      <c r="AW6056" s="1636"/>
      <c r="AX6056" s="1636"/>
      <c r="AY6056" s="1636"/>
      <c r="AZ6056" s="1636"/>
      <c r="BA6056" s="1636"/>
      <c r="BB6056" s="1636"/>
    </row>
    <row r="6057" spans="1:54" s="1637" customFormat="1">
      <c r="A6057" s="1636"/>
      <c r="B6057" s="1636"/>
      <c r="C6057" s="1636"/>
      <c r="D6057" s="1636"/>
      <c r="E6057" s="1636"/>
      <c r="F6057" s="1636"/>
      <c r="G6057" s="1636"/>
      <c r="H6057" s="1636"/>
      <c r="I6057" s="1636"/>
      <c r="J6057" s="1636"/>
      <c r="K6057" s="1636"/>
      <c r="L6057" s="1636"/>
      <c r="M6057" s="1636"/>
      <c r="N6057" s="1636"/>
      <c r="O6057" s="1636"/>
      <c r="P6057" s="1636"/>
      <c r="Q6057" s="1636"/>
      <c r="R6057" s="1636"/>
      <c r="S6057" s="1636"/>
      <c r="T6057" s="1636"/>
      <c r="U6057" s="1636"/>
      <c r="V6057" s="1636"/>
      <c r="W6057" s="1636"/>
      <c r="X6057" s="1636"/>
      <c r="Y6057" s="1636"/>
      <c r="Z6057" s="1636"/>
      <c r="AA6057" s="1636"/>
      <c r="AB6057" s="1636"/>
      <c r="AC6057" s="1636"/>
      <c r="AD6057" s="1636"/>
      <c r="AE6057" s="1636"/>
      <c r="AF6057" s="1636"/>
      <c r="AG6057" s="1636"/>
      <c r="AH6057" s="1636"/>
      <c r="AI6057" s="1636"/>
      <c r="AJ6057" s="1636"/>
      <c r="AK6057" s="1636"/>
      <c r="AL6057" s="1636"/>
      <c r="AM6057" s="1636"/>
      <c r="AN6057" s="1636"/>
      <c r="AO6057" s="1636"/>
      <c r="AP6057" s="1636"/>
      <c r="AQ6057" s="1636"/>
      <c r="AR6057" s="1636"/>
      <c r="AS6057" s="1636"/>
      <c r="AT6057" s="1636"/>
      <c r="AU6057" s="1636"/>
      <c r="AV6057" s="1636"/>
      <c r="AW6057" s="1636"/>
      <c r="AX6057" s="1636"/>
      <c r="AY6057" s="1636"/>
      <c r="AZ6057" s="1636"/>
      <c r="BA6057" s="1636"/>
      <c r="BB6057" s="1636"/>
    </row>
    <row r="6058" spans="1:54" s="1637" customFormat="1">
      <c r="A6058" s="1636"/>
      <c r="B6058" s="1636"/>
      <c r="C6058" s="1636"/>
      <c r="D6058" s="1636"/>
      <c r="E6058" s="1636"/>
      <c r="F6058" s="1636"/>
      <c r="G6058" s="1636"/>
      <c r="H6058" s="1636"/>
      <c r="I6058" s="1636"/>
      <c r="J6058" s="1636"/>
      <c r="K6058" s="1636"/>
      <c r="L6058" s="1636"/>
      <c r="M6058" s="1636"/>
      <c r="N6058" s="1636"/>
      <c r="O6058" s="1636"/>
      <c r="P6058" s="1636"/>
      <c r="Q6058" s="1636"/>
      <c r="R6058" s="1636"/>
      <c r="S6058" s="1636"/>
      <c r="T6058" s="1636"/>
      <c r="U6058" s="1636"/>
      <c r="V6058" s="1636"/>
      <c r="W6058" s="1636"/>
      <c r="X6058" s="1636"/>
      <c r="Y6058" s="1636"/>
      <c r="Z6058" s="1636"/>
      <c r="AA6058" s="1636"/>
      <c r="AB6058" s="1636"/>
      <c r="AC6058" s="1636"/>
      <c r="AD6058" s="1636"/>
      <c r="AE6058" s="1636"/>
      <c r="AF6058" s="1636"/>
      <c r="AG6058" s="1636"/>
      <c r="AH6058" s="1636"/>
      <c r="AI6058" s="1636"/>
      <c r="AJ6058" s="1636"/>
      <c r="AK6058" s="1636"/>
      <c r="AL6058" s="1636"/>
      <c r="AM6058" s="1636"/>
      <c r="AN6058" s="1636"/>
      <c r="AO6058" s="1636"/>
      <c r="AP6058" s="1636"/>
      <c r="AQ6058" s="1636"/>
      <c r="AR6058" s="1636"/>
      <c r="AS6058" s="1636"/>
      <c r="AT6058" s="1636"/>
      <c r="AU6058" s="1636"/>
      <c r="AV6058" s="1636"/>
      <c r="AW6058" s="1636"/>
      <c r="AX6058" s="1636"/>
      <c r="AY6058" s="1636"/>
      <c r="AZ6058" s="1636"/>
      <c r="BA6058" s="1636"/>
      <c r="BB6058" s="1636"/>
    </row>
    <row r="6059" spans="1:54" s="1637" customFormat="1">
      <c r="A6059" s="1636"/>
      <c r="B6059" s="1636"/>
      <c r="C6059" s="1636"/>
      <c r="D6059" s="1636"/>
      <c r="E6059" s="1636"/>
      <c r="F6059" s="1636"/>
      <c r="G6059" s="1636"/>
      <c r="H6059" s="1636"/>
      <c r="I6059" s="1636"/>
      <c r="J6059" s="1636"/>
      <c r="K6059" s="1636"/>
      <c r="L6059" s="1636"/>
      <c r="M6059" s="1636"/>
      <c r="N6059" s="1636"/>
      <c r="O6059" s="1636"/>
      <c r="P6059" s="1636"/>
      <c r="Q6059" s="1636"/>
      <c r="R6059" s="1636"/>
      <c r="S6059" s="1636"/>
      <c r="T6059" s="1636"/>
      <c r="U6059" s="1636"/>
      <c r="V6059" s="1636"/>
      <c r="W6059" s="1636"/>
      <c r="X6059" s="1636"/>
      <c r="Y6059" s="1636"/>
      <c r="Z6059" s="1636"/>
      <c r="AA6059" s="1636"/>
      <c r="AB6059" s="1636"/>
      <c r="AC6059" s="1636"/>
      <c r="AD6059" s="1636"/>
      <c r="AE6059" s="1636"/>
      <c r="AF6059" s="1636"/>
      <c r="AG6059" s="1636"/>
      <c r="AH6059" s="1636"/>
      <c r="AI6059" s="1636"/>
      <c r="AJ6059" s="1636"/>
      <c r="AK6059" s="1636"/>
      <c r="AL6059" s="1636"/>
      <c r="AM6059" s="1636"/>
      <c r="AN6059" s="1636"/>
      <c r="AO6059" s="1636"/>
      <c r="AP6059" s="1636"/>
      <c r="AQ6059" s="1636"/>
      <c r="AR6059" s="1636"/>
      <c r="AS6059" s="1636"/>
      <c r="AT6059" s="1636"/>
      <c r="AU6059" s="1636"/>
      <c r="AV6059" s="1636"/>
      <c r="AW6059" s="1636"/>
      <c r="AX6059" s="1636"/>
      <c r="AY6059" s="1636"/>
      <c r="AZ6059" s="1636"/>
      <c r="BA6059" s="1636"/>
      <c r="BB6059" s="1636"/>
    </row>
    <row r="6060" spans="1:54" s="1637" customFormat="1">
      <c r="A6060" s="1636"/>
      <c r="B6060" s="1636"/>
      <c r="C6060" s="1636"/>
      <c r="D6060" s="1636"/>
      <c r="E6060" s="1636"/>
      <c r="F6060" s="1636"/>
      <c r="G6060" s="1636"/>
      <c r="H6060" s="1636"/>
      <c r="I6060" s="1636"/>
      <c r="J6060" s="1636"/>
      <c r="K6060" s="1636"/>
      <c r="L6060" s="1636"/>
      <c r="M6060" s="1636"/>
      <c r="N6060" s="1636"/>
      <c r="O6060" s="1636"/>
      <c r="P6060" s="1636"/>
      <c r="Q6060" s="1636"/>
      <c r="R6060" s="1636"/>
      <c r="S6060" s="1636"/>
      <c r="T6060" s="1636"/>
      <c r="U6060" s="1636"/>
      <c r="V6060" s="1636"/>
      <c r="W6060" s="1636"/>
      <c r="X6060" s="1636"/>
      <c r="Y6060" s="1636"/>
      <c r="Z6060" s="1636"/>
      <c r="AA6060" s="1636"/>
      <c r="AB6060" s="1636"/>
      <c r="AC6060" s="1636"/>
      <c r="AD6060" s="1636"/>
      <c r="AE6060" s="1636"/>
      <c r="AF6060" s="1636"/>
      <c r="AG6060" s="1636"/>
      <c r="AH6060" s="1636"/>
      <c r="AI6060" s="1636"/>
      <c r="AJ6060" s="1636"/>
      <c r="AK6060" s="1636"/>
      <c r="AL6060" s="1636"/>
      <c r="AM6060" s="1636"/>
      <c r="AN6060" s="1636"/>
      <c r="AO6060" s="1636"/>
      <c r="AP6060" s="1636"/>
      <c r="AQ6060" s="1636"/>
      <c r="AR6060" s="1636"/>
      <c r="AS6060" s="1636"/>
      <c r="AT6060" s="1636"/>
      <c r="AU6060" s="1636"/>
      <c r="AV6060" s="1636"/>
      <c r="AW6060" s="1636"/>
      <c r="AX6060" s="1636"/>
      <c r="AY6060" s="1636"/>
      <c r="AZ6060" s="1636"/>
      <c r="BA6060" s="1636"/>
      <c r="BB6060" s="1636"/>
    </row>
    <row r="6061" spans="1:54" s="1637" customFormat="1">
      <c r="A6061" s="1636"/>
      <c r="B6061" s="1636"/>
      <c r="C6061" s="1636"/>
      <c r="D6061" s="1636"/>
      <c r="E6061" s="1636"/>
      <c r="F6061" s="1636"/>
      <c r="G6061" s="1636"/>
      <c r="H6061" s="1636"/>
      <c r="I6061" s="1636"/>
      <c r="J6061" s="1636"/>
      <c r="K6061" s="1636"/>
      <c r="L6061" s="1636"/>
      <c r="M6061" s="1636"/>
      <c r="N6061" s="1636"/>
      <c r="O6061" s="1636"/>
      <c r="P6061" s="1636"/>
      <c r="Q6061" s="1636"/>
      <c r="R6061" s="1636"/>
      <c r="S6061" s="1636"/>
      <c r="T6061" s="1636"/>
      <c r="U6061" s="1636"/>
      <c r="V6061" s="1636"/>
      <c r="W6061" s="1636"/>
      <c r="X6061" s="1636"/>
      <c r="Y6061" s="1636"/>
      <c r="Z6061" s="1636"/>
      <c r="AA6061" s="1636"/>
      <c r="AB6061" s="1636"/>
      <c r="AC6061" s="1636"/>
      <c r="AD6061" s="1636"/>
      <c r="AE6061" s="1636"/>
      <c r="AF6061" s="1636"/>
      <c r="AG6061" s="1636"/>
      <c r="AH6061" s="1636"/>
      <c r="AI6061" s="1636"/>
      <c r="AJ6061" s="1636"/>
      <c r="AK6061" s="1636"/>
      <c r="AL6061" s="1636"/>
      <c r="AM6061" s="1636"/>
      <c r="AN6061" s="1636"/>
      <c r="AO6061" s="1636"/>
      <c r="AP6061" s="1636"/>
      <c r="AQ6061" s="1636"/>
      <c r="AR6061" s="1636"/>
      <c r="AS6061" s="1636"/>
      <c r="AT6061" s="1636"/>
      <c r="AU6061" s="1636"/>
      <c r="AV6061" s="1636"/>
      <c r="AW6061" s="1636"/>
      <c r="AX6061" s="1636"/>
      <c r="AY6061" s="1636"/>
      <c r="AZ6061" s="1636"/>
      <c r="BA6061" s="1636"/>
      <c r="BB6061" s="1636"/>
    </row>
    <row r="6062" spans="1:54" s="1637" customFormat="1">
      <c r="A6062" s="1636"/>
      <c r="B6062" s="1636"/>
      <c r="C6062" s="1636"/>
      <c r="D6062" s="1636"/>
      <c r="E6062" s="1636"/>
      <c r="F6062" s="1636"/>
      <c r="G6062" s="1636"/>
      <c r="H6062" s="1636"/>
      <c r="I6062" s="1636"/>
      <c r="J6062" s="1636"/>
      <c r="K6062" s="1636"/>
      <c r="L6062" s="1636"/>
      <c r="M6062" s="1636"/>
      <c r="N6062" s="1636"/>
      <c r="O6062" s="1636"/>
      <c r="P6062" s="1636"/>
      <c r="Q6062" s="1636"/>
      <c r="R6062" s="1636"/>
      <c r="S6062" s="1636"/>
      <c r="T6062" s="1636"/>
      <c r="U6062" s="1636"/>
      <c r="V6062" s="1636"/>
      <c r="W6062" s="1636"/>
      <c r="X6062" s="1636"/>
      <c r="Y6062" s="1636"/>
      <c r="Z6062" s="1636"/>
      <c r="AA6062" s="1636"/>
      <c r="AB6062" s="1636"/>
      <c r="AC6062" s="1636"/>
      <c r="AD6062" s="1636"/>
      <c r="AE6062" s="1636"/>
      <c r="AF6062" s="1636"/>
      <c r="AG6062" s="1636"/>
      <c r="AH6062" s="1636"/>
      <c r="AI6062" s="1636"/>
      <c r="AJ6062" s="1636"/>
      <c r="AK6062" s="1636"/>
      <c r="AL6062" s="1636"/>
      <c r="AM6062" s="1636"/>
      <c r="AN6062" s="1636"/>
      <c r="AO6062" s="1636"/>
      <c r="AP6062" s="1636"/>
      <c r="AQ6062" s="1636"/>
      <c r="AR6062" s="1636"/>
      <c r="AS6062" s="1636"/>
      <c r="AT6062" s="1636"/>
      <c r="AU6062" s="1636"/>
      <c r="AV6062" s="1636"/>
      <c r="AW6062" s="1636"/>
      <c r="AX6062" s="1636"/>
      <c r="AY6062" s="1636"/>
      <c r="AZ6062" s="1636"/>
      <c r="BA6062" s="1636"/>
      <c r="BB6062" s="1636"/>
    </row>
    <row r="6063" spans="1:54" s="1637" customFormat="1">
      <c r="A6063" s="1636"/>
      <c r="B6063" s="1636"/>
      <c r="C6063" s="1636"/>
      <c r="D6063" s="1636"/>
      <c r="E6063" s="1636"/>
      <c r="F6063" s="1636"/>
      <c r="G6063" s="1636"/>
      <c r="H6063" s="1636"/>
      <c r="I6063" s="1636"/>
      <c r="J6063" s="1636"/>
      <c r="K6063" s="1636"/>
      <c r="L6063" s="1636"/>
      <c r="M6063" s="1636"/>
      <c r="N6063" s="1636"/>
      <c r="O6063" s="1636"/>
      <c r="P6063" s="1636"/>
      <c r="Q6063" s="1636"/>
      <c r="R6063" s="1636"/>
      <c r="S6063" s="1636"/>
      <c r="T6063" s="1636"/>
      <c r="U6063" s="1636"/>
      <c r="V6063" s="1636"/>
      <c r="W6063" s="1636"/>
      <c r="X6063" s="1636"/>
      <c r="Y6063" s="1636"/>
      <c r="Z6063" s="1636"/>
      <c r="AA6063" s="1636"/>
      <c r="AB6063" s="1636"/>
      <c r="AC6063" s="1636"/>
      <c r="AD6063" s="1636"/>
      <c r="AE6063" s="1636"/>
      <c r="AF6063" s="1636"/>
      <c r="AG6063" s="1636"/>
      <c r="AH6063" s="1636"/>
      <c r="AI6063" s="1636"/>
      <c r="AJ6063" s="1636"/>
      <c r="AK6063" s="1636"/>
      <c r="AL6063" s="1636"/>
      <c r="AM6063" s="1636"/>
      <c r="AN6063" s="1636"/>
      <c r="AO6063" s="1636"/>
      <c r="AP6063" s="1636"/>
      <c r="AQ6063" s="1636"/>
      <c r="AR6063" s="1636"/>
      <c r="AS6063" s="1636"/>
      <c r="AT6063" s="1636"/>
      <c r="AU6063" s="1636"/>
      <c r="AV6063" s="1636"/>
      <c r="AW6063" s="1636"/>
      <c r="AX6063" s="1636"/>
      <c r="AY6063" s="1636"/>
      <c r="AZ6063" s="1636"/>
      <c r="BA6063" s="1636"/>
      <c r="BB6063" s="1636"/>
    </row>
    <row r="6064" spans="1:54" s="1637" customFormat="1">
      <c r="A6064" s="1636"/>
      <c r="B6064" s="1636"/>
      <c r="C6064" s="1636"/>
      <c r="D6064" s="1636"/>
      <c r="E6064" s="1636"/>
      <c r="F6064" s="1636"/>
      <c r="G6064" s="1636"/>
      <c r="H6064" s="1636"/>
      <c r="I6064" s="1636"/>
      <c r="J6064" s="1636"/>
      <c r="K6064" s="1636"/>
      <c r="L6064" s="1636"/>
      <c r="M6064" s="1636"/>
      <c r="N6064" s="1636"/>
      <c r="O6064" s="1636"/>
      <c r="P6064" s="1636"/>
      <c r="Q6064" s="1636"/>
      <c r="R6064" s="1636"/>
      <c r="S6064" s="1636"/>
      <c r="T6064" s="1636"/>
      <c r="U6064" s="1636"/>
      <c r="V6064" s="1636"/>
      <c r="W6064" s="1636"/>
      <c r="X6064" s="1636"/>
      <c r="Y6064" s="1636"/>
      <c r="Z6064" s="1636"/>
      <c r="AA6064" s="1636"/>
      <c r="AB6064" s="1636"/>
      <c r="AC6064" s="1636"/>
      <c r="AD6064" s="1636"/>
      <c r="AE6064" s="1636"/>
      <c r="AF6064" s="1636"/>
      <c r="AG6064" s="1636"/>
      <c r="AH6064" s="1636"/>
      <c r="AI6064" s="1636"/>
      <c r="AJ6064" s="1636"/>
      <c r="AK6064" s="1636"/>
      <c r="AL6064" s="1636"/>
      <c r="AM6064" s="1636"/>
      <c r="AN6064" s="1636"/>
      <c r="AO6064" s="1636"/>
      <c r="AP6064" s="1636"/>
      <c r="AQ6064" s="1636"/>
      <c r="AR6064" s="1636"/>
      <c r="AS6064" s="1636"/>
      <c r="AT6064" s="1636"/>
      <c r="AU6064" s="1636"/>
      <c r="AV6064" s="1636"/>
      <c r="AW6064" s="1636"/>
      <c r="AX6064" s="1636"/>
      <c r="AY6064" s="1636"/>
      <c r="AZ6064" s="1636"/>
      <c r="BA6064" s="1636"/>
      <c r="BB6064" s="1636"/>
    </row>
    <row r="6065" spans="1:54" s="1637" customFormat="1">
      <c r="A6065" s="1636"/>
      <c r="B6065" s="1636"/>
      <c r="C6065" s="1636"/>
      <c r="D6065" s="1636"/>
      <c r="E6065" s="1636"/>
      <c r="F6065" s="1636"/>
      <c r="G6065" s="1636"/>
      <c r="H6065" s="1636"/>
      <c r="I6065" s="1636"/>
      <c r="J6065" s="1636"/>
      <c r="K6065" s="1636"/>
      <c r="L6065" s="1636"/>
      <c r="M6065" s="1636"/>
      <c r="N6065" s="1636"/>
      <c r="O6065" s="1636"/>
      <c r="P6065" s="1636"/>
      <c r="Q6065" s="1636"/>
      <c r="R6065" s="1636"/>
      <c r="S6065" s="1636"/>
      <c r="T6065" s="1636"/>
      <c r="U6065" s="1636"/>
      <c r="V6065" s="1636"/>
      <c r="W6065" s="1636"/>
      <c r="X6065" s="1636"/>
      <c r="Y6065" s="1636"/>
      <c r="Z6065" s="1636"/>
      <c r="AA6065" s="1636"/>
      <c r="AB6065" s="1636"/>
      <c r="AC6065" s="1636"/>
      <c r="AD6065" s="1636"/>
      <c r="AE6065" s="1636"/>
      <c r="AF6065" s="1636"/>
      <c r="AG6065" s="1636"/>
      <c r="AH6065" s="1636"/>
      <c r="AI6065" s="1636"/>
      <c r="AJ6065" s="1636"/>
      <c r="AK6065" s="1636"/>
      <c r="AL6065" s="1636"/>
      <c r="AM6065" s="1636"/>
      <c r="AN6065" s="1636"/>
      <c r="AO6065" s="1636"/>
      <c r="AP6065" s="1636"/>
      <c r="AQ6065" s="1636"/>
      <c r="AR6065" s="1636"/>
      <c r="AS6065" s="1636"/>
      <c r="AT6065" s="1636"/>
      <c r="AU6065" s="1636"/>
      <c r="AV6065" s="1636"/>
      <c r="AW6065" s="1636"/>
      <c r="AX6065" s="1636"/>
      <c r="AY6065" s="1636"/>
      <c r="AZ6065" s="1636"/>
      <c r="BA6065" s="1636"/>
      <c r="BB6065" s="1636"/>
    </row>
    <row r="6066" spans="1:54" s="1637" customFormat="1">
      <c r="A6066" s="1636"/>
      <c r="B6066" s="1636"/>
      <c r="C6066" s="1636"/>
      <c r="D6066" s="1636"/>
      <c r="E6066" s="1636"/>
      <c r="F6066" s="1636"/>
      <c r="G6066" s="1636"/>
      <c r="H6066" s="1636"/>
      <c r="I6066" s="1636"/>
      <c r="J6066" s="1636"/>
      <c r="K6066" s="1636"/>
      <c r="L6066" s="1636"/>
      <c r="M6066" s="1636"/>
      <c r="N6066" s="1636"/>
      <c r="O6066" s="1636"/>
      <c r="P6066" s="1636"/>
      <c r="Q6066" s="1636"/>
      <c r="R6066" s="1636"/>
      <c r="S6066" s="1636"/>
      <c r="T6066" s="1636"/>
      <c r="U6066" s="1636"/>
      <c r="V6066" s="1636"/>
      <c r="W6066" s="1636"/>
      <c r="X6066" s="1636"/>
      <c r="Y6066" s="1636"/>
      <c r="Z6066" s="1636"/>
      <c r="AA6066" s="1636"/>
      <c r="AB6066" s="1636"/>
      <c r="AC6066" s="1636"/>
      <c r="AD6066" s="1636"/>
      <c r="AE6066" s="1636"/>
      <c r="AF6066" s="1636"/>
      <c r="AG6066" s="1636"/>
      <c r="AH6066" s="1636"/>
      <c r="AI6066" s="1636"/>
      <c r="AJ6066" s="1636"/>
      <c r="AK6066" s="1636"/>
      <c r="AL6066" s="1636"/>
      <c r="AM6066" s="1636"/>
      <c r="AN6066" s="1636"/>
      <c r="AO6066" s="1636"/>
      <c r="AP6066" s="1636"/>
      <c r="AQ6066" s="1636"/>
      <c r="AR6066" s="1636"/>
      <c r="AS6066" s="1636"/>
      <c r="AT6066" s="1636"/>
      <c r="AU6066" s="1636"/>
      <c r="AV6066" s="1636"/>
      <c r="AW6066" s="1636"/>
      <c r="AX6066" s="1636"/>
      <c r="AY6066" s="1636"/>
      <c r="AZ6066" s="1636"/>
      <c r="BA6066" s="1636"/>
      <c r="BB6066" s="1636"/>
    </row>
    <row r="6067" spans="1:54" s="1637" customFormat="1">
      <c r="A6067" s="1636"/>
      <c r="B6067" s="1636"/>
      <c r="C6067" s="1636"/>
      <c r="D6067" s="1636"/>
      <c r="E6067" s="1636"/>
      <c r="F6067" s="1636"/>
      <c r="G6067" s="1636"/>
      <c r="H6067" s="1636"/>
      <c r="I6067" s="1636"/>
      <c r="J6067" s="1636"/>
      <c r="K6067" s="1636"/>
      <c r="L6067" s="1636"/>
      <c r="M6067" s="1636"/>
      <c r="N6067" s="1636"/>
      <c r="O6067" s="1636"/>
      <c r="P6067" s="1636"/>
      <c r="Q6067" s="1636"/>
      <c r="R6067" s="1636"/>
      <c r="S6067" s="1636"/>
      <c r="T6067" s="1636"/>
      <c r="U6067" s="1636"/>
      <c r="V6067" s="1636"/>
      <c r="W6067" s="1636"/>
      <c r="X6067" s="1636"/>
      <c r="Y6067" s="1636"/>
      <c r="Z6067" s="1636"/>
      <c r="AA6067" s="1636"/>
      <c r="AB6067" s="1636"/>
      <c r="AC6067" s="1636"/>
      <c r="AD6067" s="1636"/>
      <c r="AE6067" s="1636"/>
      <c r="AF6067" s="1636"/>
      <c r="AG6067" s="1636"/>
      <c r="AH6067" s="1636"/>
      <c r="AI6067" s="1636"/>
      <c r="AJ6067" s="1636"/>
      <c r="AK6067" s="1636"/>
      <c r="AL6067" s="1636"/>
      <c r="AM6067" s="1636"/>
      <c r="AN6067" s="1636"/>
      <c r="AO6067" s="1636"/>
      <c r="AP6067" s="1636"/>
      <c r="AQ6067" s="1636"/>
      <c r="AR6067" s="1636"/>
      <c r="AS6067" s="1636"/>
      <c r="AT6067" s="1636"/>
      <c r="AU6067" s="1636"/>
      <c r="AV6067" s="1636"/>
      <c r="AW6067" s="1636"/>
      <c r="AX6067" s="1636"/>
      <c r="AY6067" s="1636"/>
      <c r="AZ6067" s="1636"/>
      <c r="BA6067" s="1636"/>
      <c r="BB6067" s="1636"/>
    </row>
    <row r="6068" spans="1:54" s="1637" customFormat="1">
      <c r="A6068" s="1636"/>
      <c r="B6068" s="1636"/>
      <c r="C6068" s="1636"/>
      <c r="D6068" s="1636"/>
      <c r="E6068" s="1636"/>
      <c r="F6068" s="1636"/>
      <c r="G6068" s="1636"/>
      <c r="H6068" s="1636"/>
      <c r="I6068" s="1636"/>
      <c r="J6068" s="1636"/>
      <c r="K6068" s="1636"/>
      <c r="L6068" s="1636"/>
      <c r="M6068" s="1636"/>
      <c r="N6068" s="1636"/>
      <c r="O6068" s="1636"/>
      <c r="P6068" s="1636"/>
      <c r="Q6068" s="1636"/>
      <c r="R6068" s="1636"/>
      <c r="S6068" s="1636"/>
      <c r="T6068" s="1636"/>
      <c r="U6068" s="1636"/>
      <c r="V6068" s="1636"/>
      <c r="W6068" s="1636"/>
      <c r="X6068" s="1636"/>
      <c r="Y6068" s="1636"/>
      <c r="Z6068" s="1636"/>
      <c r="AA6068" s="1636"/>
      <c r="AB6068" s="1636"/>
      <c r="AC6068" s="1636"/>
      <c r="AD6068" s="1636"/>
      <c r="AE6068" s="1636"/>
      <c r="AF6068" s="1636"/>
      <c r="AG6068" s="1636"/>
      <c r="AH6068" s="1636"/>
      <c r="AI6068" s="1636"/>
      <c r="AJ6068" s="1636"/>
      <c r="AK6068" s="1636"/>
      <c r="AL6068" s="1636"/>
      <c r="AM6068" s="1636"/>
      <c r="AN6068" s="1636"/>
      <c r="AO6068" s="1636"/>
      <c r="AP6068" s="1636"/>
      <c r="AQ6068" s="1636"/>
      <c r="AR6068" s="1636"/>
      <c r="AS6068" s="1636"/>
      <c r="AT6068" s="1636"/>
      <c r="AU6068" s="1636"/>
      <c r="AV6068" s="1636"/>
      <c r="AW6068" s="1636"/>
      <c r="AX6068" s="1636"/>
      <c r="AY6068" s="1636"/>
      <c r="AZ6068" s="1636"/>
      <c r="BA6068" s="1636"/>
      <c r="BB6068" s="1636"/>
    </row>
    <row r="6069" spans="1:54" s="1637" customFormat="1">
      <c r="A6069" s="1636"/>
      <c r="B6069" s="1636"/>
      <c r="C6069" s="1636"/>
      <c r="D6069" s="1636"/>
      <c r="E6069" s="1636"/>
      <c r="F6069" s="1636"/>
      <c r="G6069" s="1636"/>
      <c r="H6069" s="1636"/>
      <c r="I6069" s="1636"/>
      <c r="J6069" s="1636"/>
      <c r="K6069" s="1636"/>
      <c r="L6069" s="1636"/>
      <c r="M6069" s="1636"/>
      <c r="N6069" s="1636"/>
      <c r="O6069" s="1636"/>
      <c r="P6069" s="1636"/>
      <c r="Q6069" s="1636"/>
      <c r="R6069" s="1636"/>
      <c r="S6069" s="1636"/>
      <c r="T6069" s="1636"/>
      <c r="U6069" s="1636"/>
      <c r="V6069" s="1636"/>
      <c r="W6069" s="1636"/>
      <c r="X6069" s="1636"/>
      <c r="Y6069" s="1636"/>
      <c r="Z6069" s="1636"/>
      <c r="AA6069" s="1636"/>
      <c r="AB6069" s="1636"/>
      <c r="AC6069" s="1636"/>
      <c r="AD6069" s="1636"/>
      <c r="AE6069" s="1636"/>
      <c r="AF6069" s="1636"/>
      <c r="AG6069" s="1636"/>
      <c r="AH6069" s="1636"/>
      <c r="AI6069" s="1636"/>
      <c r="AJ6069" s="1636"/>
      <c r="AK6069" s="1636"/>
      <c r="AL6069" s="1636"/>
      <c r="AM6069" s="1636"/>
      <c r="AN6069" s="1636"/>
      <c r="AO6069" s="1636"/>
      <c r="AP6069" s="1636"/>
      <c r="AQ6069" s="1636"/>
      <c r="AR6069" s="1636"/>
      <c r="AS6069" s="1636"/>
      <c r="AT6069" s="1636"/>
      <c r="AU6069" s="1636"/>
      <c r="AV6069" s="1636"/>
      <c r="AW6069" s="1636"/>
      <c r="AX6069" s="1636"/>
      <c r="AY6069" s="1636"/>
      <c r="AZ6069" s="1636"/>
      <c r="BA6069" s="1636"/>
      <c r="BB6069" s="1636"/>
    </row>
    <row r="6070" spans="1:54" s="1637" customFormat="1">
      <c r="A6070" s="1636"/>
      <c r="B6070" s="1636"/>
      <c r="C6070" s="1636"/>
      <c r="D6070" s="1636"/>
      <c r="E6070" s="1636"/>
      <c r="F6070" s="1636"/>
      <c r="G6070" s="1636"/>
      <c r="H6070" s="1636"/>
      <c r="I6070" s="1636"/>
      <c r="J6070" s="1636"/>
      <c r="K6070" s="1636"/>
      <c r="L6070" s="1636"/>
      <c r="M6070" s="1636"/>
      <c r="N6070" s="1636"/>
      <c r="O6070" s="1636"/>
      <c r="P6070" s="1636"/>
      <c r="Q6070" s="1636"/>
      <c r="R6070" s="1636"/>
      <c r="S6070" s="1636"/>
      <c r="T6070" s="1636"/>
      <c r="U6070" s="1636"/>
      <c r="V6070" s="1636"/>
      <c r="W6070" s="1636"/>
      <c r="X6070" s="1636"/>
      <c r="Y6070" s="1636"/>
      <c r="Z6070" s="1636"/>
      <c r="AA6070" s="1636"/>
      <c r="AB6070" s="1636"/>
      <c r="AC6070" s="1636"/>
      <c r="AD6070" s="1636"/>
      <c r="AE6070" s="1636"/>
      <c r="AF6070" s="1636"/>
      <c r="AG6070" s="1636"/>
      <c r="AH6070" s="1636"/>
      <c r="AI6070" s="1636"/>
      <c r="AJ6070" s="1636"/>
      <c r="AK6070" s="1636"/>
      <c r="AL6070" s="1636"/>
      <c r="AM6070" s="1636"/>
      <c r="AN6070" s="1636"/>
      <c r="AO6070" s="1636"/>
      <c r="AP6070" s="1636"/>
      <c r="AQ6070" s="1636"/>
      <c r="AR6070" s="1636"/>
      <c r="AS6070" s="1636"/>
      <c r="AT6070" s="1636"/>
      <c r="AU6070" s="1636"/>
      <c r="AV6070" s="1636"/>
      <c r="AW6070" s="1636"/>
      <c r="AX6070" s="1636"/>
      <c r="AY6070" s="1636"/>
      <c r="AZ6070" s="1636"/>
      <c r="BA6070" s="1636"/>
      <c r="BB6070" s="1636"/>
    </row>
    <row r="6071" spans="1:54" s="1637" customFormat="1">
      <c r="A6071" s="1636"/>
      <c r="B6071" s="1636"/>
      <c r="C6071" s="1636"/>
      <c r="D6071" s="1636"/>
      <c r="E6071" s="1636"/>
      <c r="F6071" s="1636"/>
      <c r="G6071" s="1636"/>
      <c r="H6071" s="1636"/>
      <c r="I6071" s="1636"/>
      <c r="J6071" s="1636"/>
      <c r="K6071" s="1636"/>
      <c r="L6071" s="1636"/>
      <c r="M6071" s="1636"/>
      <c r="N6071" s="1636"/>
      <c r="O6071" s="1636"/>
      <c r="P6071" s="1636"/>
      <c r="Q6071" s="1636"/>
      <c r="R6071" s="1636"/>
      <c r="S6071" s="1636"/>
      <c r="T6071" s="1636"/>
      <c r="U6071" s="1636"/>
      <c r="V6071" s="1636"/>
      <c r="W6071" s="1636"/>
      <c r="X6071" s="1636"/>
      <c r="Y6071" s="1636"/>
      <c r="Z6071" s="1636"/>
      <c r="AA6071" s="1636"/>
      <c r="AB6071" s="1636"/>
      <c r="AC6071" s="1636"/>
      <c r="AD6071" s="1636"/>
      <c r="AE6071" s="1636"/>
      <c r="AF6071" s="1636"/>
      <c r="AG6071" s="1636"/>
      <c r="AH6071" s="1636"/>
      <c r="AI6071" s="1636"/>
      <c r="AJ6071" s="1636"/>
      <c r="AK6071" s="1636"/>
      <c r="AL6071" s="1636"/>
      <c r="AM6071" s="1636"/>
      <c r="AN6071" s="1636"/>
      <c r="AO6071" s="1636"/>
      <c r="AP6071" s="1636"/>
      <c r="AQ6071" s="1636"/>
      <c r="AR6071" s="1636"/>
      <c r="AS6071" s="1636"/>
      <c r="AT6071" s="1636"/>
      <c r="AU6071" s="1636"/>
      <c r="AV6071" s="1636"/>
      <c r="AW6071" s="1636"/>
      <c r="AX6071" s="1636"/>
      <c r="AY6071" s="1636"/>
      <c r="AZ6071" s="1636"/>
      <c r="BA6071" s="1636"/>
      <c r="BB6071" s="1636"/>
    </row>
    <row r="6072" spans="1:54" s="1637" customFormat="1">
      <c r="A6072" s="1636"/>
      <c r="B6072" s="1636"/>
      <c r="C6072" s="1636"/>
      <c r="D6072" s="1636"/>
      <c r="E6072" s="1636"/>
      <c r="F6072" s="1636"/>
      <c r="G6072" s="1636"/>
      <c r="H6072" s="1636"/>
      <c r="I6072" s="1636"/>
      <c r="J6072" s="1636"/>
      <c r="K6072" s="1636"/>
      <c r="L6072" s="1636"/>
      <c r="M6072" s="1636"/>
      <c r="N6072" s="1636"/>
      <c r="O6072" s="1636"/>
      <c r="P6072" s="1636"/>
      <c r="Q6072" s="1636"/>
      <c r="R6072" s="1636"/>
      <c r="S6072" s="1636"/>
      <c r="T6072" s="1636"/>
      <c r="U6072" s="1636"/>
      <c r="V6072" s="1636"/>
      <c r="W6072" s="1636"/>
      <c r="X6072" s="1636"/>
      <c r="Y6072" s="1636"/>
      <c r="Z6072" s="1636"/>
      <c r="AA6072" s="1636"/>
      <c r="AB6072" s="1636"/>
      <c r="AC6072" s="1636"/>
      <c r="AD6072" s="1636"/>
      <c r="AE6072" s="1636"/>
      <c r="AF6072" s="1636"/>
      <c r="AG6072" s="1636"/>
      <c r="AH6072" s="1636"/>
      <c r="AI6072" s="1636"/>
      <c r="AJ6072" s="1636"/>
      <c r="AK6072" s="1636"/>
      <c r="AL6072" s="1636"/>
      <c r="AM6072" s="1636"/>
      <c r="AN6072" s="1636"/>
      <c r="AO6072" s="1636"/>
      <c r="AP6072" s="1636"/>
      <c r="AQ6072" s="1636"/>
      <c r="AR6072" s="1636"/>
      <c r="AS6072" s="1636"/>
      <c r="AT6072" s="1636"/>
      <c r="AU6072" s="1636"/>
      <c r="AV6072" s="1636"/>
      <c r="AW6072" s="1636"/>
      <c r="AX6072" s="1636"/>
      <c r="AY6072" s="1636"/>
      <c r="AZ6072" s="1636"/>
      <c r="BA6072" s="1636"/>
      <c r="BB6072" s="1636"/>
    </row>
    <row r="6073" spans="1:54" s="1637" customFormat="1">
      <c r="A6073" s="1636"/>
      <c r="B6073" s="1636"/>
      <c r="C6073" s="1636"/>
      <c r="D6073" s="1636"/>
      <c r="E6073" s="1636"/>
      <c r="F6073" s="1636"/>
      <c r="G6073" s="1636"/>
      <c r="H6073" s="1636"/>
      <c r="I6073" s="1636"/>
      <c r="J6073" s="1636"/>
      <c r="K6073" s="1636"/>
      <c r="L6073" s="1636"/>
      <c r="M6073" s="1636"/>
      <c r="N6073" s="1636"/>
      <c r="O6073" s="1636"/>
      <c r="P6073" s="1636"/>
      <c r="Q6073" s="1636"/>
      <c r="R6073" s="1636"/>
      <c r="S6073" s="1636"/>
      <c r="T6073" s="1636"/>
      <c r="U6073" s="1636"/>
      <c r="V6073" s="1636"/>
      <c r="W6073" s="1636"/>
      <c r="X6073" s="1636"/>
      <c r="Y6073" s="1636"/>
      <c r="Z6073" s="1636"/>
      <c r="AA6073" s="1636"/>
      <c r="AB6073" s="1636"/>
      <c r="AC6073" s="1636"/>
      <c r="AD6073" s="1636"/>
      <c r="AE6073" s="1636"/>
      <c r="AF6073" s="1636"/>
      <c r="AG6073" s="1636"/>
      <c r="AH6073" s="1636"/>
      <c r="AI6073" s="1636"/>
      <c r="AJ6073" s="1636"/>
      <c r="AK6073" s="1636"/>
      <c r="AL6073" s="1636"/>
      <c r="AM6073" s="1636"/>
      <c r="AN6073" s="1636"/>
      <c r="AO6073" s="1636"/>
      <c r="AP6073" s="1636"/>
      <c r="AQ6073" s="1636"/>
      <c r="AR6073" s="1636"/>
      <c r="AS6073" s="1636"/>
      <c r="AT6073" s="1636"/>
      <c r="AU6073" s="1636"/>
      <c r="AV6073" s="1636"/>
      <c r="AW6073" s="1636"/>
      <c r="AX6073" s="1636"/>
      <c r="AY6073" s="1636"/>
      <c r="AZ6073" s="1636"/>
      <c r="BA6073" s="1636"/>
      <c r="BB6073" s="1636"/>
    </row>
    <row r="6074" spans="1:54" s="1637" customFormat="1">
      <c r="A6074" s="1636"/>
      <c r="B6074" s="1636"/>
      <c r="C6074" s="1636"/>
      <c r="D6074" s="1636"/>
      <c r="E6074" s="1636"/>
      <c r="F6074" s="1636"/>
      <c r="G6074" s="1636"/>
      <c r="H6074" s="1636"/>
      <c r="I6074" s="1636"/>
      <c r="J6074" s="1636"/>
      <c r="K6074" s="1636"/>
      <c r="L6074" s="1636"/>
      <c r="M6074" s="1636"/>
      <c r="N6074" s="1636"/>
      <c r="O6074" s="1636"/>
      <c r="P6074" s="1636"/>
      <c r="Q6074" s="1636"/>
      <c r="R6074" s="1636"/>
      <c r="S6074" s="1636"/>
      <c r="T6074" s="1636"/>
      <c r="U6074" s="1636"/>
      <c r="V6074" s="1636"/>
      <c r="W6074" s="1636"/>
      <c r="X6074" s="1636"/>
      <c r="Y6074" s="1636"/>
      <c r="Z6074" s="1636"/>
      <c r="AA6074" s="1636"/>
      <c r="AB6074" s="1636"/>
      <c r="AC6074" s="1636"/>
      <c r="AD6074" s="1636"/>
      <c r="AE6074" s="1636"/>
      <c r="AF6074" s="1636"/>
      <c r="AG6074" s="1636"/>
      <c r="AH6074" s="1636"/>
      <c r="AI6074" s="1636"/>
      <c r="AJ6074" s="1636"/>
      <c r="AK6074" s="1636"/>
      <c r="AL6074" s="1636"/>
      <c r="AM6074" s="1636"/>
      <c r="AN6074" s="1636"/>
      <c r="AO6074" s="1636"/>
      <c r="AP6074" s="1636"/>
      <c r="AQ6074" s="1636"/>
      <c r="AR6074" s="1636"/>
      <c r="AS6074" s="1636"/>
      <c r="AT6074" s="1636"/>
      <c r="AU6074" s="1636"/>
      <c r="AV6074" s="1636"/>
      <c r="AW6074" s="1636"/>
      <c r="AX6074" s="1636"/>
      <c r="AY6074" s="1636"/>
      <c r="AZ6074" s="1636"/>
      <c r="BA6074" s="1636"/>
      <c r="BB6074" s="1636"/>
    </row>
    <row r="6075" spans="1:54" s="1637" customFormat="1">
      <c r="A6075" s="1636"/>
      <c r="B6075" s="1636"/>
      <c r="C6075" s="1636"/>
      <c r="D6075" s="1636"/>
      <c r="E6075" s="1636"/>
      <c r="F6075" s="1636"/>
      <c r="G6075" s="1636"/>
      <c r="H6075" s="1636"/>
      <c r="I6075" s="1636"/>
      <c r="J6075" s="1636"/>
      <c r="K6075" s="1636"/>
      <c r="L6075" s="1636"/>
      <c r="M6075" s="1636"/>
      <c r="N6075" s="1636"/>
      <c r="O6075" s="1636"/>
      <c r="P6075" s="1636"/>
      <c r="Q6075" s="1636"/>
      <c r="R6075" s="1636"/>
      <c r="S6075" s="1636"/>
      <c r="T6075" s="1636"/>
      <c r="U6075" s="1636"/>
      <c r="V6075" s="1636"/>
      <c r="W6075" s="1636"/>
      <c r="X6075" s="1636"/>
      <c r="Y6075" s="1636"/>
      <c r="Z6075" s="1636"/>
      <c r="AA6075" s="1636"/>
      <c r="AB6075" s="1636"/>
      <c r="AC6075" s="1636"/>
      <c r="AD6075" s="1636"/>
      <c r="AE6075" s="1636"/>
      <c r="AF6075" s="1636"/>
      <c r="AG6075" s="1636"/>
      <c r="AH6075" s="1636"/>
      <c r="AI6075" s="1636"/>
      <c r="AJ6075" s="1636"/>
      <c r="AK6075" s="1636"/>
      <c r="AL6075" s="1636"/>
      <c r="AM6075" s="1636"/>
      <c r="AN6075" s="1636"/>
      <c r="AO6075" s="1636"/>
      <c r="AP6075" s="1636"/>
      <c r="AQ6075" s="1636"/>
      <c r="AR6075" s="1636"/>
      <c r="AS6075" s="1636"/>
      <c r="AT6075" s="1636"/>
      <c r="AU6075" s="1636"/>
      <c r="AV6075" s="1636"/>
      <c r="AW6075" s="1636"/>
      <c r="AX6075" s="1636"/>
      <c r="AY6075" s="1636"/>
      <c r="AZ6075" s="1636"/>
      <c r="BA6075" s="1636"/>
      <c r="BB6075" s="1636"/>
    </row>
    <row r="6076" spans="1:54" s="1637" customFormat="1">
      <c r="A6076" s="1636"/>
      <c r="B6076" s="1636"/>
      <c r="C6076" s="1636"/>
      <c r="D6076" s="1636"/>
      <c r="E6076" s="1636"/>
      <c r="F6076" s="1636"/>
      <c r="G6076" s="1636"/>
      <c r="H6076" s="1636"/>
      <c r="I6076" s="1636"/>
      <c r="J6076" s="1636"/>
      <c r="K6076" s="1636"/>
      <c r="L6076" s="1636"/>
      <c r="M6076" s="1636"/>
      <c r="N6076" s="1636"/>
      <c r="O6076" s="1636"/>
      <c r="P6076" s="1636"/>
      <c r="Q6076" s="1636"/>
      <c r="R6076" s="1636"/>
      <c r="S6076" s="1636"/>
      <c r="T6076" s="1636"/>
      <c r="U6076" s="1636"/>
      <c r="V6076" s="1636"/>
      <c r="W6076" s="1636"/>
      <c r="X6076" s="1636"/>
      <c r="Y6076" s="1636"/>
      <c r="Z6076" s="1636"/>
      <c r="AA6076" s="1636"/>
      <c r="AB6076" s="1636"/>
      <c r="AC6076" s="1636"/>
      <c r="AD6076" s="1636"/>
      <c r="AE6076" s="1636"/>
      <c r="AF6076" s="1636"/>
      <c r="AG6076" s="1636"/>
      <c r="AH6076" s="1636"/>
      <c r="AI6076" s="1636"/>
      <c r="AJ6076" s="1636"/>
      <c r="AK6076" s="1636"/>
      <c r="AL6076" s="1636"/>
      <c r="AM6076" s="1636"/>
      <c r="AN6076" s="1636"/>
      <c r="AO6076" s="1636"/>
      <c r="AP6076" s="1636"/>
      <c r="AQ6076" s="1636"/>
      <c r="AR6076" s="1636"/>
      <c r="AS6076" s="1636"/>
      <c r="AT6076" s="1636"/>
      <c r="AU6076" s="1636"/>
      <c r="AV6076" s="1636"/>
      <c r="AW6076" s="1636"/>
      <c r="AX6076" s="1636"/>
      <c r="AY6076" s="1636"/>
      <c r="AZ6076" s="1636"/>
      <c r="BA6076" s="1636"/>
      <c r="BB6076" s="1636"/>
    </row>
    <row r="6077" spans="1:54" s="1637" customFormat="1">
      <c r="A6077" s="1636"/>
      <c r="B6077" s="1636"/>
      <c r="C6077" s="1636"/>
      <c r="D6077" s="1636"/>
      <c r="E6077" s="1636"/>
      <c r="F6077" s="1636"/>
      <c r="G6077" s="1636"/>
      <c r="H6077" s="1636"/>
      <c r="I6077" s="1636"/>
      <c r="J6077" s="1636"/>
      <c r="K6077" s="1636"/>
      <c r="L6077" s="1636"/>
      <c r="M6077" s="1636"/>
      <c r="N6077" s="1636"/>
      <c r="O6077" s="1636"/>
      <c r="P6077" s="1636"/>
      <c r="Q6077" s="1636"/>
      <c r="R6077" s="1636"/>
      <c r="S6077" s="1636"/>
      <c r="T6077" s="1636"/>
      <c r="U6077" s="1636"/>
      <c r="V6077" s="1636"/>
      <c r="W6077" s="1636"/>
      <c r="X6077" s="1636"/>
      <c r="Y6077" s="1636"/>
      <c r="Z6077" s="1636"/>
      <c r="AA6077" s="1636"/>
      <c r="AB6077" s="1636"/>
      <c r="AC6077" s="1636"/>
      <c r="AD6077" s="1636"/>
      <c r="AE6077" s="1636"/>
      <c r="AF6077" s="1636"/>
      <c r="AG6077" s="1636"/>
      <c r="AH6077" s="1636"/>
      <c r="AI6077" s="1636"/>
      <c r="AJ6077" s="1636"/>
      <c r="AK6077" s="1636"/>
      <c r="AL6077" s="1636"/>
      <c r="AM6077" s="1636"/>
      <c r="AN6077" s="1636"/>
      <c r="AO6077" s="1636"/>
      <c r="AP6077" s="1636"/>
      <c r="AQ6077" s="1636"/>
      <c r="AR6077" s="1636"/>
      <c r="AS6077" s="1636"/>
      <c r="AT6077" s="1636"/>
      <c r="AU6077" s="1636"/>
      <c r="AV6077" s="1636"/>
      <c r="AW6077" s="1636"/>
      <c r="AX6077" s="1636"/>
      <c r="AY6077" s="1636"/>
      <c r="AZ6077" s="1636"/>
      <c r="BA6077" s="1636"/>
      <c r="BB6077" s="1636"/>
    </row>
    <row r="6078" spans="1:54" s="1637" customFormat="1">
      <c r="A6078" s="1636"/>
      <c r="B6078" s="1636"/>
      <c r="C6078" s="1636"/>
      <c r="D6078" s="1636"/>
      <c r="E6078" s="1636"/>
      <c r="F6078" s="1636"/>
      <c r="G6078" s="1636"/>
      <c r="H6078" s="1636"/>
      <c r="I6078" s="1636"/>
      <c r="J6078" s="1636"/>
      <c r="K6078" s="1636"/>
      <c r="L6078" s="1636"/>
      <c r="M6078" s="1636"/>
      <c r="N6078" s="1636"/>
      <c r="O6078" s="1636"/>
      <c r="P6078" s="1636"/>
      <c r="Q6078" s="1636"/>
      <c r="R6078" s="1636"/>
      <c r="S6078" s="1636"/>
      <c r="T6078" s="1636"/>
      <c r="U6078" s="1636"/>
      <c r="V6078" s="1636"/>
      <c r="W6078" s="1636"/>
      <c r="X6078" s="1636"/>
      <c r="Y6078" s="1636"/>
      <c r="Z6078" s="1636"/>
      <c r="AA6078" s="1636"/>
      <c r="AB6078" s="1636"/>
      <c r="AC6078" s="1636"/>
      <c r="AD6078" s="1636"/>
      <c r="AE6078" s="1636"/>
      <c r="AF6078" s="1636"/>
      <c r="AG6078" s="1636"/>
      <c r="AH6078" s="1636"/>
      <c r="AI6078" s="1636"/>
      <c r="AJ6078" s="1636"/>
      <c r="AK6078" s="1636"/>
      <c r="AL6078" s="1636"/>
      <c r="AM6078" s="1636"/>
      <c r="AN6078" s="1636"/>
      <c r="AO6078" s="1636"/>
      <c r="AP6078" s="1636"/>
      <c r="AQ6078" s="1636"/>
      <c r="AR6078" s="1636"/>
      <c r="AS6078" s="1636"/>
      <c r="AT6078" s="1636"/>
      <c r="AU6078" s="1636"/>
      <c r="AV6078" s="1636"/>
      <c r="AW6078" s="1636"/>
      <c r="AX6078" s="1636"/>
      <c r="AY6078" s="1636"/>
      <c r="AZ6078" s="1636"/>
      <c r="BA6078" s="1636"/>
      <c r="BB6078" s="1636"/>
    </row>
    <row r="6079" spans="1:54" s="1637" customFormat="1">
      <c r="A6079" s="1636"/>
      <c r="B6079" s="1636"/>
      <c r="C6079" s="1636"/>
      <c r="D6079" s="1636"/>
      <c r="E6079" s="1636"/>
      <c r="F6079" s="1636"/>
      <c r="G6079" s="1636"/>
      <c r="H6079" s="1636"/>
      <c r="I6079" s="1636"/>
      <c r="J6079" s="1636"/>
      <c r="K6079" s="1636"/>
      <c r="L6079" s="1636"/>
      <c r="M6079" s="1636"/>
      <c r="N6079" s="1636"/>
      <c r="O6079" s="1636"/>
      <c r="P6079" s="1636"/>
      <c r="Q6079" s="1636"/>
      <c r="R6079" s="1636"/>
      <c r="S6079" s="1636"/>
      <c r="T6079" s="1636"/>
      <c r="U6079" s="1636"/>
      <c r="V6079" s="1636"/>
      <c r="W6079" s="1636"/>
      <c r="X6079" s="1636"/>
      <c r="Y6079" s="1636"/>
      <c r="Z6079" s="1636"/>
      <c r="AA6079" s="1636"/>
      <c r="AB6079" s="1636"/>
      <c r="AC6079" s="1636"/>
      <c r="AD6079" s="1636"/>
      <c r="AE6079" s="1636"/>
      <c r="AF6079" s="1636"/>
      <c r="AG6079" s="1636"/>
      <c r="AH6079" s="1636"/>
      <c r="AI6079" s="1636"/>
      <c r="AJ6079" s="1636"/>
      <c r="AK6079" s="1636"/>
      <c r="AL6079" s="1636"/>
      <c r="AM6079" s="1636"/>
      <c r="AN6079" s="1636"/>
      <c r="AO6079" s="1636"/>
      <c r="AP6079" s="1636"/>
      <c r="AQ6079" s="1636"/>
      <c r="AR6079" s="1636"/>
      <c r="AS6079" s="1636"/>
      <c r="AT6079" s="1636"/>
      <c r="AU6079" s="1636"/>
      <c r="AV6079" s="1636"/>
      <c r="AW6079" s="1636"/>
      <c r="AX6079" s="1636"/>
      <c r="AY6079" s="1636"/>
      <c r="AZ6079" s="1636"/>
      <c r="BA6079" s="1636"/>
      <c r="BB6079" s="1636"/>
    </row>
    <row r="6080" spans="1:54" s="1637" customFormat="1">
      <c r="A6080" s="1636"/>
      <c r="B6080" s="1636"/>
      <c r="C6080" s="1636"/>
      <c r="D6080" s="1636"/>
      <c r="E6080" s="1636"/>
      <c r="F6080" s="1636"/>
      <c r="G6080" s="1636"/>
      <c r="H6080" s="1636"/>
      <c r="I6080" s="1636"/>
      <c r="J6080" s="1636"/>
      <c r="K6080" s="1636"/>
      <c r="L6080" s="1636"/>
      <c r="M6080" s="1636"/>
      <c r="N6080" s="1636"/>
      <c r="O6080" s="1636"/>
      <c r="P6080" s="1636"/>
      <c r="Q6080" s="1636"/>
      <c r="R6080" s="1636"/>
      <c r="S6080" s="1636"/>
      <c r="T6080" s="1636"/>
      <c r="U6080" s="1636"/>
      <c r="V6080" s="1636"/>
      <c r="W6080" s="1636"/>
      <c r="X6080" s="1636"/>
      <c r="Y6080" s="1636"/>
      <c r="Z6080" s="1636"/>
      <c r="AA6080" s="1636"/>
      <c r="AB6080" s="1636"/>
      <c r="AC6080" s="1636"/>
      <c r="AD6080" s="1636"/>
      <c r="AE6080" s="1636"/>
      <c r="AF6080" s="1636"/>
      <c r="AG6080" s="1636"/>
      <c r="AH6080" s="1636"/>
      <c r="AI6080" s="1636"/>
      <c r="AJ6080" s="1636"/>
      <c r="AK6080" s="1636"/>
      <c r="AL6080" s="1636"/>
      <c r="AM6080" s="1636"/>
      <c r="AN6080" s="1636"/>
      <c r="AO6080" s="1636"/>
      <c r="AP6080" s="1636"/>
      <c r="AQ6080" s="1636"/>
      <c r="AR6080" s="1636"/>
      <c r="AS6080" s="1636"/>
      <c r="AT6080" s="1636"/>
      <c r="AU6080" s="1636"/>
      <c r="AV6080" s="1636"/>
      <c r="AW6080" s="1636"/>
      <c r="AX6080" s="1636"/>
      <c r="AY6080" s="1636"/>
      <c r="AZ6080" s="1636"/>
      <c r="BA6080" s="1636"/>
      <c r="BB6080" s="1636"/>
    </row>
    <row r="6081" spans="1:54" s="1637" customFormat="1">
      <c r="A6081" s="1636"/>
      <c r="B6081" s="1636"/>
      <c r="C6081" s="1636"/>
      <c r="D6081" s="1636"/>
      <c r="E6081" s="1636"/>
      <c r="F6081" s="1636"/>
      <c r="G6081" s="1636"/>
      <c r="H6081" s="1636"/>
      <c r="I6081" s="1636"/>
      <c r="J6081" s="1636"/>
      <c r="K6081" s="1636"/>
      <c r="L6081" s="1636"/>
      <c r="M6081" s="1636"/>
      <c r="N6081" s="1636"/>
      <c r="O6081" s="1636"/>
      <c r="P6081" s="1636"/>
      <c r="Q6081" s="1636"/>
      <c r="R6081" s="1636"/>
      <c r="S6081" s="1636"/>
      <c r="T6081" s="1636"/>
      <c r="U6081" s="1636"/>
      <c r="V6081" s="1636"/>
      <c r="W6081" s="1636"/>
      <c r="X6081" s="1636"/>
      <c r="Y6081" s="1636"/>
      <c r="Z6081" s="1636"/>
      <c r="AA6081" s="1636"/>
      <c r="AB6081" s="1636"/>
      <c r="AC6081" s="1636"/>
      <c r="AD6081" s="1636"/>
      <c r="AE6081" s="1636"/>
      <c r="AF6081" s="1636"/>
      <c r="AG6081" s="1636"/>
      <c r="AH6081" s="1636"/>
      <c r="AI6081" s="1636"/>
      <c r="AJ6081" s="1636"/>
      <c r="AK6081" s="1636"/>
      <c r="AL6081" s="1636"/>
      <c r="AM6081" s="1636"/>
      <c r="AN6081" s="1636"/>
      <c r="AO6081" s="1636"/>
      <c r="AP6081" s="1636"/>
      <c r="AQ6081" s="1636"/>
      <c r="AR6081" s="1636"/>
      <c r="AS6081" s="1636"/>
      <c r="AT6081" s="1636"/>
      <c r="AU6081" s="1636"/>
      <c r="AV6081" s="1636"/>
      <c r="AW6081" s="1636"/>
      <c r="AX6081" s="1636"/>
      <c r="AY6081" s="1636"/>
      <c r="AZ6081" s="1636"/>
      <c r="BA6081" s="1636"/>
      <c r="BB6081" s="1636"/>
    </row>
    <row r="6082" spans="1:54" s="1637" customFormat="1">
      <c r="A6082" s="1636"/>
      <c r="B6082" s="1636"/>
      <c r="C6082" s="1636"/>
      <c r="D6082" s="1636"/>
      <c r="E6082" s="1636"/>
      <c r="F6082" s="1636"/>
      <c r="G6082" s="1636"/>
      <c r="H6082" s="1636"/>
      <c r="I6082" s="1636"/>
      <c r="J6082" s="1636"/>
      <c r="K6082" s="1636"/>
      <c r="L6082" s="1636"/>
      <c r="M6082" s="1636"/>
      <c r="N6082" s="1636"/>
      <c r="O6082" s="1636"/>
      <c r="P6082" s="1636"/>
      <c r="Q6082" s="1636"/>
      <c r="R6082" s="1636"/>
      <c r="S6082" s="1636"/>
      <c r="T6082" s="1636"/>
      <c r="U6082" s="1636"/>
      <c r="V6082" s="1636"/>
      <c r="W6082" s="1636"/>
      <c r="X6082" s="1636"/>
      <c r="Y6082" s="1636"/>
      <c r="Z6082" s="1636"/>
      <c r="AA6082" s="1636"/>
      <c r="AB6082" s="1636"/>
      <c r="AC6082" s="1636"/>
      <c r="AD6082" s="1636"/>
      <c r="AE6082" s="1636"/>
      <c r="AF6082" s="1636"/>
      <c r="AG6082" s="1636"/>
      <c r="AH6082" s="1636"/>
      <c r="AI6082" s="1636"/>
      <c r="AJ6082" s="1636"/>
      <c r="AK6082" s="1636"/>
      <c r="AL6082" s="1636"/>
      <c r="AM6082" s="1636"/>
      <c r="AN6082" s="1636"/>
      <c r="AO6082" s="1636"/>
      <c r="AP6082" s="1636"/>
      <c r="AQ6082" s="1636"/>
      <c r="AR6082" s="1636"/>
      <c r="AS6082" s="1636"/>
      <c r="AT6082" s="1636"/>
      <c r="AU6082" s="1636"/>
      <c r="AV6082" s="1636"/>
      <c r="AW6082" s="1636"/>
      <c r="AX6082" s="1636"/>
      <c r="AY6082" s="1636"/>
      <c r="AZ6082" s="1636"/>
      <c r="BA6082" s="1636"/>
      <c r="BB6082" s="1636"/>
    </row>
    <row r="6083" spans="1:54" s="1637" customFormat="1">
      <c r="A6083" s="1636"/>
      <c r="B6083" s="1636"/>
      <c r="C6083" s="1636"/>
      <c r="D6083" s="1636"/>
      <c r="E6083" s="1636"/>
      <c r="F6083" s="1636"/>
      <c r="G6083" s="1636"/>
      <c r="H6083" s="1636"/>
      <c r="I6083" s="1636"/>
      <c r="J6083" s="1636"/>
      <c r="K6083" s="1636"/>
      <c r="L6083" s="1636"/>
      <c r="M6083" s="1636"/>
      <c r="N6083" s="1636"/>
      <c r="O6083" s="1636"/>
      <c r="P6083" s="1636"/>
      <c r="Q6083" s="1636"/>
      <c r="R6083" s="1636"/>
      <c r="S6083" s="1636"/>
      <c r="T6083" s="1636"/>
      <c r="U6083" s="1636"/>
      <c r="V6083" s="1636"/>
      <c r="W6083" s="1636"/>
      <c r="X6083" s="1636"/>
      <c r="Y6083" s="1636"/>
      <c r="Z6083" s="1636"/>
      <c r="AA6083" s="1636"/>
      <c r="AB6083" s="1636"/>
      <c r="AC6083" s="1636"/>
      <c r="AD6083" s="1636"/>
      <c r="AE6083" s="1636"/>
      <c r="AF6083" s="1636"/>
      <c r="AG6083" s="1636"/>
      <c r="AH6083" s="1636"/>
      <c r="AI6083" s="1636"/>
      <c r="AJ6083" s="1636"/>
      <c r="AK6083" s="1636"/>
      <c r="AL6083" s="1636"/>
      <c r="AM6083" s="1636"/>
      <c r="AN6083" s="1636"/>
      <c r="AO6083" s="1636"/>
      <c r="AP6083" s="1636"/>
      <c r="AQ6083" s="1636"/>
      <c r="AR6083" s="1636"/>
      <c r="AS6083" s="1636"/>
      <c r="AT6083" s="1636"/>
      <c r="AU6083" s="1636"/>
      <c r="AV6083" s="1636"/>
      <c r="AW6083" s="1636"/>
      <c r="AX6083" s="1636"/>
      <c r="AY6083" s="1636"/>
      <c r="AZ6083" s="1636"/>
      <c r="BA6083" s="1636"/>
      <c r="BB6083" s="1636"/>
    </row>
    <row r="6084" spans="1:54" s="1637" customFormat="1">
      <c r="A6084" s="1636"/>
      <c r="B6084" s="1636"/>
      <c r="C6084" s="1636"/>
      <c r="D6084" s="1636"/>
      <c r="E6084" s="1636"/>
      <c r="F6084" s="1636"/>
      <c r="G6084" s="1636"/>
      <c r="H6084" s="1636"/>
      <c r="I6084" s="1636"/>
      <c r="J6084" s="1636"/>
      <c r="K6084" s="1636"/>
      <c r="L6084" s="1636"/>
      <c r="M6084" s="1636"/>
      <c r="N6084" s="1636"/>
      <c r="O6084" s="1636"/>
      <c r="P6084" s="1636"/>
      <c r="Q6084" s="1636"/>
      <c r="R6084" s="1636"/>
      <c r="S6084" s="1636"/>
      <c r="T6084" s="1636"/>
      <c r="U6084" s="1636"/>
      <c r="V6084" s="1636"/>
      <c r="W6084" s="1636"/>
      <c r="X6084" s="1636"/>
      <c r="Y6084" s="1636"/>
      <c r="Z6084" s="1636"/>
      <c r="AA6084" s="1636"/>
      <c r="AB6084" s="1636"/>
      <c r="AC6084" s="1636"/>
      <c r="AD6084" s="1636"/>
      <c r="AE6084" s="1636"/>
      <c r="AF6084" s="1636"/>
      <c r="AG6084" s="1636"/>
      <c r="AH6084" s="1636"/>
      <c r="AI6084" s="1636"/>
      <c r="AJ6084" s="1636"/>
      <c r="AK6084" s="1636"/>
      <c r="AL6084" s="1636"/>
      <c r="AM6084" s="1636"/>
      <c r="AN6084" s="1636"/>
      <c r="AO6084" s="1636"/>
      <c r="AP6084" s="1636"/>
      <c r="AQ6084" s="1636"/>
      <c r="AR6084" s="1636"/>
      <c r="AS6084" s="1636"/>
      <c r="AT6084" s="1636"/>
      <c r="AU6084" s="1636"/>
      <c r="AV6084" s="1636"/>
      <c r="AW6084" s="1636"/>
      <c r="AX6084" s="1636"/>
      <c r="AY6084" s="1636"/>
      <c r="AZ6084" s="1636"/>
      <c r="BA6084" s="1636"/>
      <c r="BB6084" s="1636"/>
    </row>
    <row r="6085" spans="1:54" s="1637" customFormat="1">
      <c r="A6085" s="1636"/>
      <c r="B6085" s="1636"/>
      <c r="C6085" s="1636"/>
      <c r="D6085" s="1636"/>
      <c r="E6085" s="1636"/>
      <c r="F6085" s="1636"/>
      <c r="G6085" s="1636"/>
      <c r="H6085" s="1636"/>
      <c r="I6085" s="1636"/>
      <c r="J6085" s="1636"/>
      <c r="K6085" s="1636"/>
      <c r="L6085" s="1636"/>
      <c r="M6085" s="1636"/>
      <c r="N6085" s="1636"/>
      <c r="O6085" s="1636"/>
      <c r="P6085" s="1636"/>
      <c r="Q6085" s="1636"/>
      <c r="R6085" s="1636"/>
      <c r="S6085" s="1636"/>
      <c r="T6085" s="1636"/>
      <c r="U6085" s="1636"/>
      <c r="V6085" s="1636"/>
      <c r="W6085" s="1636"/>
      <c r="X6085" s="1636"/>
      <c r="Y6085" s="1636"/>
      <c r="Z6085" s="1636"/>
      <c r="AA6085" s="1636"/>
      <c r="AB6085" s="1636"/>
      <c r="AC6085" s="1636"/>
      <c r="AD6085" s="1636"/>
      <c r="AE6085" s="1636"/>
      <c r="AF6085" s="1636"/>
      <c r="AG6085" s="1636"/>
      <c r="AH6085" s="1636"/>
      <c r="AI6085" s="1636"/>
      <c r="AJ6085" s="1636"/>
      <c r="AK6085" s="1636"/>
      <c r="AL6085" s="1636"/>
      <c r="AM6085" s="1636"/>
      <c r="AN6085" s="1636"/>
      <c r="AO6085" s="1636"/>
      <c r="AP6085" s="1636"/>
      <c r="AQ6085" s="1636"/>
      <c r="AR6085" s="1636"/>
      <c r="AS6085" s="1636"/>
      <c r="AT6085" s="1636"/>
      <c r="AU6085" s="1636"/>
      <c r="AV6085" s="1636"/>
      <c r="AW6085" s="1636"/>
      <c r="AX6085" s="1636"/>
      <c r="AY6085" s="1636"/>
      <c r="AZ6085" s="1636"/>
      <c r="BA6085" s="1636"/>
      <c r="BB6085" s="1636"/>
    </row>
    <row r="6086" spans="1:54" s="1637" customFormat="1">
      <c r="A6086" s="1636"/>
      <c r="B6086" s="1636"/>
      <c r="C6086" s="1636"/>
      <c r="D6086" s="1636"/>
      <c r="E6086" s="1636"/>
      <c r="F6086" s="1636"/>
      <c r="G6086" s="1636"/>
      <c r="H6086" s="1636"/>
      <c r="I6086" s="1636"/>
      <c r="J6086" s="1636"/>
      <c r="K6086" s="1636"/>
      <c r="L6086" s="1636"/>
      <c r="M6086" s="1636"/>
      <c r="N6086" s="1636"/>
      <c r="O6086" s="1636"/>
      <c r="P6086" s="1636"/>
      <c r="Q6086" s="1636"/>
      <c r="R6086" s="1636"/>
      <c r="S6086" s="1636"/>
      <c r="T6086" s="1636"/>
      <c r="U6086" s="1636"/>
      <c r="V6086" s="1636"/>
      <c r="W6086" s="1636"/>
      <c r="X6086" s="1636"/>
      <c r="Y6086" s="1636"/>
      <c r="Z6086" s="1636"/>
      <c r="AA6086" s="1636"/>
      <c r="AB6086" s="1636"/>
      <c r="AC6086" s="1636"/>
      <c r="AD6086" s="1636"/>
      <c r="AE6086" s="1636"/>
      <c r="AF6086" s="1636"/>
      <c r="AG6086" s="1636"/>
      <c r="AH6086" s="1636"/>
      <c r="AI6086" s="1636"/>
      <c r="AJ6086" s="1636"/>
      <c r="AK6086" s="1636"/>
      <c r="AL6086" s="1636"/>
      <c r="AM6086" s="1636"/>
      <c r="AN6086" s="1636"/>
      <c r="AO6086" s="1636"/>
      <c r="AP6086" s="1636"/>
      <c r="AQ6086" s="1636"/>
      <c r="AR6086" s="1636"/>
      <c r="AS6086" s="1636"/>
      <c r="AT6086" s="1636"/>
      <c r="AU6086" s="1636"/>
      <c r="AV6086" s="1636"/>
      <c r="AW6086" s="1636"/>
      <c r="AX6086" s="1636"/>
      <c r="AY6086" s="1636"/>
      <c r="AZ6086" s="1636"/>
      <c r="BA6086" s="1636"/>
      <c r="BB6086" s="1636"/>
    </row>
    <row r="6087" spans="1:54" s="1637" customFormat="1">
      <c r="A6087" s="1636"/>
      <c r="B6087" s="1636"/>
      <c r="C6087" s="1636"/>
      <c r="D6087" s="1636"/>
      <c r="E6087" s="1636"/>
      <c r="F6087" s="1636"/>
      <c r="G6087" s="1636"/>
      <c r="H6087" s="1636"/>
      <c r="I6087" s="1636"/>
      <c r="J6087" s="1636"/>
      <c r="K6087" s="1636"/>
      <c r="L6087" s="1636"/>
      <c r="M6087" s="1636"/>
      <c r="N6087" s="1636"/>
      <c r="O6087" s="1636"/>
      <c r="P6087" s="1636"/>
      <c r="Q6087" s="1636"/>
      <c r="R6087" s="1636"/>
      <c r="S6087" s="1636"/>
      <c r="T6087" s="1636"/>
      <c r="U6087" s="1636"/>
      <c r="V6087" s="1636"/>
      <c r="W6087" s="1636"/>
      <c r="X6087" s="1636"/>
      <c r="Y6087" s="1636"/>
      <c r="Z6087" s="1636"/>
      <c r="AA6087" s="1636"/>
      <c r="AB6087" s="1636"/>
      <c r="AC6087" s="1636"/>
      <c r="AD6087" s="1636"/>
      <c r="AE6087" s="1636"/>
      <c r="AF6087" s="1636"/>
      <c r="AG6087" s="1636"/>
      <c r="AH6087" s="1636"/>
      <c r="AI6087" s="1636"/>
      <c r="AJ6087" s="1636"/>
      <c r="AK6087" s="1636"/>
      <c r="AL6087" s="1636"/>
      <c r="AM6087" s="1636"/>
      <c r="AN6087" s="1636"/>
      <c r="AO6087" s="1636"/>
      <c r="AP6087" s="1636"/>
      <c r="AQ6087" s="1636"/>
      <c r="AR6087" s="1636"/>
      <c r="AS6087" s="1636"/>
      <c r="AT6087" s="1636"/>
      <c r="AU6087" s="1636"/>
      <c r="AV6087" s="1636"/>
      <c r="AW6087" s="1636"/>
      <c r="AX6087" s="1636"/>
      <c r="AY6087" s="1636"/>
      <c r="AZ6087" s="1636"/>
      <c r="BA6087" s="1636"/>
      <c r="BB6087" s="1636"/>
    </row>
    <row r="6088" spans="1:54" s="1637" customFormat="1">
      <c r="A6088" s="1636"/>
      <c r="B6088" s="1636"/>
      <c r="C6088" s="1636"/>
      <c r="D6088" s="1636"/>
      <c r="E6088" s="1636"/>
      <c r="F6088" s="1636"/>
      <c r="G6088" s="1636"/>
      <c r="H6088" s="1636"/>
      <c r="I6088" s="1636"/>
      <c r="J6088" s="1636"/>
      <c r="K6088" s="1636"/>
      <c r="L6088" s="1636"/>
      <c r="M6088" s="1636"/>
      <c r="N6088" s="1636"/>
      <c r="O6088" s="1636"/>
      <c r="P6088" s="1636"/>
      <c r="Q6088" s="1636"/>
      <c r="R6088" s="1636"/>
      <c r="S6088" s="1636"/>
      <c r="T6088" s="1636"/>
      <c r="U6088" s="1636"/>
      <c r="V6088" s="1636"/>
      <c r="W6088" s="1636"/>
      <c r="X6088" s="1636"/>
      <c r="Y6088" s="1636"/>
      <c r="Z6088" s="1636"/>
      <c r="AA6088" s="1636"/>
      <c r="AB6088" s="1636"/>
      <c r="AC6088" s="1636"/>
      <c r="AD6088" s="1636"/>
      <c r="AE6088" s="1636"/>
      <c r="AF6088" s="1636"/>
      <c r="AG6088" s="1636"/>
      <c r="AH6088" s="1636"/>
      <c r="AI6088" s="1636"/>
      <c r="AJ6088" s="1636"/>
      <c r="AK6088" s="1636"/>
      <c r="AL6088" s="1636"/>
      <c r="AM6088" s="1636"/>
      <c r="AN6088" s="1636"/>
      <c r="AO6088" s="1636"/>
      <c r="AP6088" s="1636"/>
      <c r="AQ6088" s="1636"/>
      <c r="AR6088" s="1636"/>
      <c r="AS6088" s="1636"/>
      <c r="AT6088" s="1636"/>
      <c r="AU6088" s="1636"/>
      <c r="AV6088" s="1636"/>
      <c r="AW6088" s="1636"/>
      <c r="AX6088" s="1636"/>
      <c r="AY6088" s="1636"/>
      <c r="AZ6088" s="1636"/>
      <c r="BA6088" s="1636"/>
      <c r="BB6088" s="1636"/>
    </row>
    <row r="6089" spans="1:54" s="1637" customFormat="1">
      <c r="A6089" s="1636"/>
      <c r="B6089" s="1636"/>
      <c r="C6089" s="1636"/>
      <c r="D6089" s="1636"/>
      <c r="E6089" s="1636"/>
      <c r="F6089" s="1636"/>
      <c r="G6089" s="1636"/>
      <c r="H6089" s="1636"/>
      <c r="I6089" s="1636"/>
      <c r="J6089" s="1636"/>
      <c r="K6089" s="1636"/>
      <c r="L6089" s="1636"/>
      <c r="M6089" s="1636"/>
      <c r="N6089" s="1636"/>
      <c r="O6089" s="1636"/>
      <c r="P6089" s="1636"/>
      <c r="Q6089" s="1636"/>
      <c r="R6089" s="1636"/>
      <c r="S6089" s="1636"/>
      <c r="T6089" s="1636"/>
      <c r="U6089" s="1636"/>
      <c r="V6089" s="1636"/>
      <c r="W6089" s="1636"/>
      <c r="X6089" s="1636"/>
      <c r="Y6089" s="1636"/>
      <c r="Z6089" s="1636"/>
      <c r="AA6089" s="1636"/>
      <c r="AB6089" s="1636"/>
      <c r="AC6089" s="1636"/>
      <c r="AD6089" s="1636"/>
      <c r="AE6089" s="1636"/>
      <c r="AF6089" s="1636"/>
      <c r="AG6089" s="1636"/>
      <c r="AH6089" s="1636"/>
      <c r="AI6089" s="1636"/>
      <c r="AJ6089" s="1636"/>
      <c r="AK6089" s="1636"/>
      <c r="AL6089" s="1636"/>
      <c r="AM6089" s="1636"/>
      <c r="AN6089" s="1636"/>
      <c r="AO6089" s="1636"/>
      <c r="AP6089" s="1636"/>
      <c r="AQ6089" s="1636"/>
      <c r="AR6089" s="1636"/>
      <c r="AS6089" s="1636"/>
      <c r="AT6089" s="1636"/>
      <c r="AU6089" s="1636"/>
      <c r="AV6089" s="1636"/>
      <c r="AW6089" s="1636"/>
      <c r="AX6089" s="1636"/>
      <c r="AY6089" s="1636"/>
      <c r="AZ6089" s="1636"/>
      <c r="BA6089" s="1636"/>
      <c r="BB6089" s="1636"/>
    </row>
    <row r="6090" spans="1:54" s="1637" customFormat="1">
      <c r="A6090" s="1636"/>
      <c r="B6090" s="1636"/>
      <c r="C6090" s="1636"/>
      <c r="D6090" s="1636"/>
      <c r="E6090" s="1636"/>
      <c r="F6090" s="1636"/>
      <c r="G6090" s="1636"/>
      <c r="H6090" s="1636"/>
      <c r="I6090" s="1636"/>
      <c r="J6090" s="1636"/>
      <c r="K6090" s="1636"/>
      <c r="L6090" s="1636"/>
      <c r="M6090" s="1636"/>
      <c r="N6090" s="1636"/>
      <c r="O6090" s="1636"/>
      <c r="P6090" s="1636"/>
      <c r="Q6090" s="1636"/>
      <c r="R6090" s="1636"/>
      <c r="S6090" s="1636"/>
      <c r="T6090" s="1636"/>
      <c r="U6090" s="1636"/>
      <c r="V6090" s="1636"/>
      <c r="W6090" s="1636"/>
      <c r="X6090" s="1636"/>
      <c r="Y6090" s="1636"/>
      <c r="Z6090" s="1636"/>
      <c r="AA6090" s="1636"/>
      <c r="AB6090" s="1636"/>
      <c r="AC6090" s="1636"/>
      <c r="AD6090" s="1636"/>
      <c r="AE6090" s="1636"/>
      <c r="AF6090" s="1636"/>
      <c r="AG6090" s="1636"/>
      <c r="AH6090" s="1636"/>
      <c r="AI6090" s="1636"/>
      <c r="AJ6090" s="1636"/>
      <c r="AK6090" s="1636"/>
      <c r="AL6090" s="1636"/>
      <c r="AM6090" s="1636"/>
      <c r="AN6090" s="1636"/>
      <c r="AO6090" s="1636"/>
      <c r="AP6090" s="1636"/>
      <c r="AQ6090" s="1636"/>
      <c r="AR6090" s="1636"/>
      <c r="AS6090" s="1636"/>
      <c r="AT6090" s="1636"/>
      <c r="AU6090" s="1636"/>
      <c r="AV6090" s="1636"/>
      <c r="AW6090" s="1636"/>
      <c r="AX6090" s="1636"/>
      <c r="AY6090" s="1636"/>
      <c r="AZ6090" s="1636"/>
      <c r="BA6090" s="1636"/>
      <c r="BB6090" s="1636"/>
    </row>
    <row r="6091" spans="1:54" s="1637" customFormat="1">
      <c r="A6091" s="1636"/>
      <c r="B6091" s="1636"/>
      <c r="C6091" s="1636"/>
      <c r="D6091" s="1636"/>
      <c r="E6091" s="1636"/>
      <c r="F6091" s="1636"/>
      <c r="G6091" s="1636"/>
      <c r="H6091" s="1636"/>
      <c r="I6091" s="1636"/>
      <c r="J6091" s="1636"/>
      <c r="K6091" s="1636"/>
      <c r="L6091" s="1636"/>
      <c r="M6091" s="1636"/>
      <c r="N6091" s="1636"/>
      <c r="O6091" s="1636"/>
      <c r="P6091" s="1636"/>
      <c r="Q6091" s="1636"/>
      <c r="R6091" s="1636"/>
      <c r="S6091" s="1636"/>
      <c r="T6091" s="1636"/>
      <c r="U6091" s="1636"/>
      <c r="V6091" s="1636"/>
      <c r="W6091" s="1636"/>
      <c r="X6091" s="1636"/>
      <c r="Y6091" s="1636"/>
      <c r="Z6091" s="1636"/>
      <c r="AA6091" s="1636"/>
      <c r="AB6091" s="1636"/>
      <c r="AC6091" s="1636"/>
      <c r="AD6091" s="1636"/>
      <c r="AE6091" s="1636"/>
      <c r="AF6091" s="1636"/>
      <c r="AG6091" s="1636"/>
      <c r="AH6091" s="1636"/>
      <c r="AI6091" s="1636"/>
      <c r="AJ6091" s="1636"/>
      <c r="AK6091" s="1636"/>
      <c r="AL6091" s="1636"/>
      <c r="AM6091" s="1636"/>
      <c r="AN6091" s="1636"/>
      <c r="AO6091" s="1636"/>
      <c r="AP6091" s="1636"/>
      <c r="AQ6091" s="1636"/>
      <c r="AR6091" s="1636"/>
      <c r="AS6091" s="1636"/>
      <c r="AT6091" s="1636"/>
      <c r="AU6091" s="1636"/>
      <c r="AV6091" s="1636"/>
      <c r="AW6091" s="1636"/>
      <c r="AX6091" s="1636"/>
      <c r="AY6091" s="1636"/>
      <c r="AZ6091" s="1636"/>
      <c r="BA6091" s="1636"/>
      <c r="BB6091" s="1636"/>
    </row>
    <row r="6092" spans="1:54" s="1637" customFormat="1">
      <c r="A6092" s="1636"/>
      <c r="B6092" s="1636"/>
      <c r="C6092" s="1636"/>
      <c r="D6092" s="1636"/>
      <c r="E6092" s="1636"/>
      <c r="F6092" s="1636"/>
      <c r="G6092" s="1636"/>
      <c r="H6092" s="1636"/>
      <c r="I6092" s="1636"/>
      <c r="J6092" s="1636"/>
      <c r="K6092" s="1636"/>
      <c r="L6092" s="1636"/>
      <c r="M6092" s="1636"/>
      <c r="N6092" s="1636"/>
      <c r="O6092" s="1636"/>
      <c r="P6092" s="1636"/>
      <c r="Q6092" s="1636"/>
      <c r="R6092" s="1636"/>
      <c r="S6092" s="1636"/>
      <c r="T6092" s="1636"/>
      <c r="U6092" s="1636"/>
      <c r="V6092" s="1636"/>
      <c r="W6092" s="1636"/>
      <c r="X6092" s="1636"/>
      <c r="Y6092" s="1636"/>
      <c r="Z6092" s="1636"/>
      <c r="AA6092" s="1636"/>
      <c r="AB6092" s="1636"/>
      <c r="AC6092" s="1636"/>
      <c r="AD6092" s="1636"/>
      <c r="AE6092" s="1636"/>
      <c r="AF6092" s="1636"/>
      <c r="AG6092" s="1636"/>
      <c r="AH6092" s="1636"/>
      <c r="AI6092" s="1636"/>
      <c r="AJ6092" s="1636"/>
      <c r="AK6092" s="1636"/>
      <c r="AL6092" s="1636"/>
      <c r="AM6092" s="1636"/>
      <c r="AN6092" s="1636"/>
      <c r="AO6092" s="1636"/>
      <c r="AP6092" s="1636"/>
      <c r="AQ6092" s="1636"/>
      <c r="AR6092" s="1636"/>
      <c r="AS6092" s="1636"/>
      <c r="AT6092" s="1636"/>
      <c r="AU6092" s="1636"/>
      <c r="AV6092" s="1636"/>
      <c r="AW6092" s="1636"/>
      <c r="AX6092" s="1636"/>
      <c r="AY6092" s="1636"/>
      <c r="AZ6092" s="1636"/>
      <c r="BA6092" s="1636"/>
      <c r="BB6092" s="1636"/>
    </row>
    <row r="6093" spans="1:54" s="1637" customFormat="1">
      <c r="A6093" s="1636"/>
      <c r="B6093" s="1636"/>
      <c r="C6093" s="1636"/>
      <c r="D6093" s="1636"/>
      <c r="E6093" s="1636"/>
      <c r="F6093" s="1636"/>
      <c r="G6093" s="1636"/>
      <c r="H6093" s="1636"/>
      <c r="I6093" s="1636"/>
      <c r="J6093" s="1636"/>
      <c r="K6093" s="1636"/>
      <c r="L6093" s="1636"/>
      <c r="M6093" s="1636"/>
      <c r="N6093" s="1636"/>
      <c r="O6093" s="1636"/>
      <c r="P6093" s="1636"/>
      <c r="Q6093" s="1636"/>
      <c r="R6093" s="1636"/>
      <c r="S6093" s="1636"/>
      <c r="T6093" s="1636"/>
      <c r="U6093" s="1636"/>
      <c r="V6093" s="1636"/>
      <c r="W6093" s="1636"/>
      <c r="X6093" s="1636"/>
      <c r="Y6093" s="1636"/>
      <c r="Z6093" s="1636"/>
      <c r="AA6093" s="1636"/>
      <c r="AB6093" s="1636"/>
      <c r="AC6093" s="1636"/>
      <c r="AD6093" s="1636"/>
      <c r="AE6093" s="1636"/>
      <c r="AF6093" s="1636"/>
      <c r="AG6093" s="1636"/>
      <c r="AH6093" s="1636"/>
      <c r="AI6093" s="1636"/>
      <c r="AJ6093" s="1636"/>
      <c r="AK6093" s="1636"/>
      <c r="AL6093" s="1636"/>
      <c r="AM6093" s="1636"/>
      <c r="AN6093" s="1636"/>
      <c r="AO6093" s="1636"/>
      <c r="AP6093" s="1636"/>
      <c r="AQ6093" s="1636"/>
      <c r="AR6093" s="1636"/>
      <c r="AS6093" s="1636"/>
      <c r="AT6093" s="1636"/>
      <c r="AU6093" s="1636"/>
      <c r="AV6093" s="1636"/>
      <c r="AW6093" s="1636"/>
      <c r="AX6093" s="1636"/>
      <c r="AY6093" s="1636"/>
      <c r="AZ6093" s="1636"/>
      <c r="BA6093" s="1636"/>
      <c r="BB6093" s="1636"/>
    </row>
    <row r="6094" spans="1:54" s="1637" customFormat="1">
      <c r="A6094" s="1636"/>
      <c r="B6094" s="1636"/>
      <c r="C6094" s="1636"/>
      <c r="D6094" s="1636"/>
      <c r="E6094" s="1636"/>
      <c r="F6094" s="1636"/>
      <c r="G6094" s="1636"/>
      <c r="H6094" s="1636"/>
      <c r="I6094" s="1636"/>
      <c r="J6094" s="1636"/>
      <c r="K6094" s="1636"/>
      <c r="L6094" s="1636"/>
      <c r="M6094" s="1636"/>
      <c r="N6094" s="1636"/>
      <c r="O6094" s="1636"/>
      <c r="P6094" s="1636"/>
      <c r="Q6094" s="1636"/>
      <c r="R6094" s="1636"/>
      <c r="S6094" s="1636"/>
      <c r="T6094" s="1636"/>
      <c r="U6094" s="1636"/>
      <c r="V6094" s="1636"/>
      <c r="W6094" s="1636"/>
      <c r="X6094" s="1636"/>
      <c r="Y6094" s="1636"/>
      <c r="Z6094" s="1636"/>
      <c r="AA6094" s="1636"/>
      <c r="AB6094" s="1636"/>
      <c r="AC6094" s="1636"/>
      <c r="AD6094" s="1636"/>
      <c r="AE6094" s="1636"/>
      <c r="AF6094" s="1636"/>
      <c r="AG6094" s="1636"/>
      <c r="AH6094" s="1636"/>
      <c r="AI6094" s="1636"/>
      <c r="AJ6094" s="1636"/>
      <c r="AK6094" s="1636"/>
      <c r="AL6094" s="1636"/>
      <c r="AM6094" s="1636"/>
      <c r="AN6094" s="1636"/>
      <c r="AO6094" s="1636"/>
      <c r="AP6094" s="1636"/>
      <c r="AQ6094" s="1636"/>
      <c r="AR6094" s="1636"/>
      <c r="AS6094" s="1636"/>
      <c r="AT6094" s="1636"/>
      <c r="AU6094" s="1636"/>
      <c r="AV6094" s="1636"/>
      <c r="AW6094" s="1636"/>
      <c r="AX6094" s="1636"/>
      <c r="AY6094" s="1636"/>
      <c r="AZ6094" s="1636"/>
      <c r="BA6094" s="1636"/>
      <c r="BB6094" s="1636"/>
    </row>
    <row r="6095" spans="1:54" s="1637" customFormat="1">
      <c r="A6095" s="1636"/>
      <c r="B6095" s="1636"/>
      <c r="C6095" s="1636"/>
      <c r="D6095" s="1636"/>
      <c r="E6095" s="1636"/>
      <c r="F6095" s="1636"/>
      <c r="G6095" s="1636"/>
      <c r="H6095" s="1636"/>
      <c r="I6095" s="1636"/>
      <c r="J6095" s="1636"/>
      <c r="K6095" s="1636"/>
      <c r="L6095" s="1636"/>
      <c r="M6095" s="1636"/>
      <c r="N6095" s="1636"/>
      <c r="O6095" s="1636"/>
      <c r="P6095" s="1636"/>
      <c r="Q6095" s="1636"/>
      <c r="R6095" s="1636"/>
      <c r="S6095" s="1636"/>
      <c r="T6095" s="1636"/>
      <c r="U6095" s="1636"/>
      <c r="V6095" s="1636"/>
      <c r="W6095" s="1636"/>
      <c r="X6095" s="1636"/>
      <c r="Y6095" s="1636"/>
      <c r="Z6095" s="1636"/>
      <c r="AA6095" s="1636"/>
      <c r="AB6095" s="1636"/>
      <c r="AC6095" s="1636"/>
      <c r="AD6095" s="1636"/>
      <c r="AE6095" s="1636"/>
      <c r="AF6095" s="1636"/>
      <c r="AG6095" s="1636"/>
      <c r="AH6095" s="1636"/>
      <c r="AI6095" s="1636"/>
      <c r="AJ6095" s="1636"/>
      <c r="AK6095" s="1636"/>
      <c r="AL6095" s="1636"/>
      <c r="AM6095" s="1636"/>
      <c r="AN6095" s="1636"/>
      <c r="AO6095" s="1636"/>
      <c r="AP6095" s="1636"/>
      <c r="AQ6095" s="1636"/>
      <c r="AR6095" s="1636"/>
      <c r="AS6095" s="1636"/>
      <c r="AT6095" s="1636"/>
      <c r="AU6095" s="1636"/>
      <c r="AV6095" s="1636"/>
      <c r="AW6095" s="1636"/>
      <c r="AX6095" s="1636"/>
      <c r="AY6095" s="1636"/>
      <c r="AZ6095" s="1636"/>
      <c r="BA6095" s="1636"/>
      <c r="BB6095" s="1636"/>
    </row>
    <row r="6096" spans="1:54" s="1637" customFormat="1">
      <c r="A6096" s="1636"/>
      <c r="B6096" s="1636"/>
      <c r="C6096" s="1636"/>
      <c r="D6096" s="1636"/>
      <c r="E6096" s="1636"/>
      <c r="F6096" s="1636"/>
      <c r="G6096" s="1636"/>
      <c r="H6096" s="1636"/>
      <c r="I6096" s="1636"/>
      <c r="J6096" s="1636"/>
      <c r="K6096" s="1636"/>
      <c r="L6096" s="1636"/>
      <c r="M6096" s="1636"/>
      <c r="N6096" s="1636"/>
      <c r="O6096" s="1636"/>
      <c r="P6096" s="1636"/>
      <c r="Q6096" s="1636"/>
      <c r="R6096" s="1636"/>
      <c r="S6096" s="1636"/>
      <c r="T6096" s="1636"/>
      <c r="U6096" s="1636"/>
      <c r="V6096" s="1636"/>
      <c r="W6096" s="1636"/>
      <c r="X6096" s="1636"/>
      <c r="Y6096" s="1636"/>
      <c r="Z6096" s="1636"/>
      <c r="AA6096" s="1636"/>
      <c r="AB6096" s="1636"/>
      <c r="AC6096" s="1636"/>
      <c r="AD6096" s="1636"/>
      <c r="AE6096" s="1636"/>
      <c r="AF6096" s="1636"/>
      <c r="AG6096" s="1636"/>
      <c r="AH6096" s="1636"/>
      <c r="AI6096" s="1636"/>
      <c r="AJ6096" s="1636"/>
      <c r="AK6096" s="1636"/>
      <c r="AL6096" s="1636"/>
      <c r="AM6096" s="1636"/>
      <c r="AN6096" s="1636"/>
      <c r="AO6096" s="1636"/>
      <c r="AP6096" s="1636"/>
      <c r="AQ6096" s="1636"/>
      <c r="AR6096" s="1636"/>
      <c r="AS6096" s="1636"/>
      <c r="AT6096" s="1636"/>
      <c r="AU6096" s="1636"/>
      <c r="AV6096" s="1636"/>
      <c r="AW6096" s="1636"/>
      <c r="AX6096" s="1636"/>
      <c r="AY6096" s="1636"/>
      <c r="AZ6096" s="1636"/>
      <c r="BA6096" s="1636"/>
      <c r="BB6096" s="1636"/>
    </row>
    <row r="6097" spans="1:54" s="1637" customFormat="1">
      <c r="A6097" s="1636"/>
      <c r="B6097" s="1636"/>
      <c r="C6097" s="1636"/>
      <c r="D6097" s="1636"/>
      <c r="E6097" s="1636"/>
      <c r="F6097" s="1636"/>
      <c r="G6097" s="1636"/>
      <c r="H6097" s="1636"/>
      <c r="I6097" s="1636"/>
      <c r="J6097" s="1636"/>
      <c r="K6097" s="1636"/>
      <c r="L6097" s="1636"/>
      <c r="M6097" s="1636"/>
      <c r="N6097" s="1636"/>
      <c r="O6097" s="1636"/>
      <c r="P6097" s="1636"/>
      <c r="Q6097" s="1636"/>
      <c r="R6097" s="1636"/>
      <c r="S6097" s="1636"/>
      <c r="T6097" s="1636"/>
      <c r="U6097" s="1636"/>
      <c r="V6097" s="1636"/>
      <c r="W6097" s="1636"/>
      <c r="X6097" s="1636"/>
      <c r="Y6097" s="1636"/>
      <c r="Z6097" s="1636"/>
      <c r="AA6097" s="1636"/>
      <c r="AB6097" s="1636"/>
      <c r="AC6097" s="1636"/>
      <c r="AD6097" s="1636"/>
      <c r="AE6097" s="1636"/>
      <c r="AF6097" s="1636"/>
      <c r="AG6097" s="1636"/>
      <c r="AH6097" s="1636"/>
      <c r="AI6097" s="1636"/>
      <c r="AJ6097" s="1636"/>
      <c r="AK6097" s="1636"/>
      <c r="AL6097" s="1636"/>
      <c r="AM6097" s="1636"/>
      <c r="AN6097" s="1636"/>
      <c r="AO6097" s="1636"/>
      <c r="AP6097" s="1636"/>
      <c r="AQ6097" s="1636"/>
      <c r="AR6097" s="1636"/>
      <c r="AS6097" s="1636"/>
      <c r="AT6097" s="1636"/>
      <c r="AU6097" s="1636"/>
      <c r="AV6097" s="1636"/>
      <c r="AW6097" s="1636"/>
      <c r="AX6097" s="1636"/>
      <c r="AY6097" s="1636"/>
      <c r="AZ6097" s="1636"/>
      <c r="BA6097" s="1636"/>
      <c r="BB6097" s="1636"/>
    </row>
    <row r="6098" spans="1:54" s="1637" customFormat="1">
      <c r="A6098" s="1636"/>
      <c r="B6098" s="1636"/>
      <c r="C6098" s="1636"/>
      <c r="D6098" s="1636"/>
      <c r="E6098" s="1636"/>
      <c r="F6098" s="1636"/>
      <c r="G6098" s="1636"/>
      <c r="H6098" s="1636"/>
      <c r="I6098" s="1636"/>
      <c r="J6098" s="1636"/>
      <c r="K6098" s="1636"/>
      <c r="L6098" s="1636"/>
      <c r="M6098" s="1636"/>
      <c r="N6098" s="1636"/>
      <c r="O6098" s="1636"/>
      <c r="P6098" s="1636"/>
      <c r="Q6098" s="1636"/>
      <c r="R6098" s="1636"/>
      <c r="S6098" s="1636"/>
      <c r="T6098" s="1636"/>
      <c r="U6098" s="1636"/>
      <c r="V6098" s="1636"/>
      <c r="W6098" s="1636"/>
      <c r="X6098" s="1636"/>
      <c r="Y6098" s="1636"/>
      <c r="Z6098" s="1636"/>
      <c r="AA6098" s="1636"/>
      <c r="AB6098" s="1636"/>
      <c r="AC6098" s="1636"/>
      <c r="AD6098" s="1636"/>
      <c r="AE6098" s="1636"/>
      <c r="AF6098" s="1636"/>
      <c r="AG6098" s="1636"/>
      <c r="AH6098" s="1636"/>
      <c r="AI6098" s="1636"/>
      <c r="AJ6098" s="1636"/>
      <c r="AK6098" s="1636"/>
      <c r="AL6098" s="1636"/>
      <c r="AM6098" s="1636"/>
      <c r="AN6098" s="1636"/>
      <c r="AO6098" s="1636"/>
      <c r="AP6098" s="1636"/>
      <c r="AQ6098" s="1636"/>
      <c r="AR6098" s="1636"/>
      <c r="AS6098" s="1636"/>
      <c r="AT6098" s="1636"/>
      <c r="AU6098" s="1636"/>
      <c r="AV6098" s="1636"/>
      <c r="AW6098" s="1636"/>
      <c r="AX6098" s="1636"/>
      <c r="AY6098" s="1636"/>
      <c r="AZ6098" s="1636"/>
      <c r="BA6098" s="1636"/>
      <c r="BB6098" s="1636"/>
    </row>
    <row r="6099" spans="1:54" s="1637" customFormat="1">
      <c r="A6099" s="1636"/>
      <c r="B6099" s="1636"/>
      <c r="C6099" s="1636"/>
      <c r="D6099" s="1636"/>
      <c r="E6099" s="1636"/>
      <c r="F6099" s="1636"/>
      <c r="G6099" s="1636"/>
      <c r="H6099" s="1636"/>
      <c r="I6099" s="1636"/>
      <c r="J6099" s="1636"/>
      <c r="K6099" s="1636"/>
      <c r="L6099" s="1636"/>
      <c r="M6099" s="1636"/>
      <c r="N6099" s="1636"/>
      <c r="O6099" s="1636"/>
      <c r="P6099" s="1636"/>
      <c r="Q6099" s="1636"/>
      <c r="R6099" s="1636"/>
      <c r="S6099" s="1636"/>
      <c r="T6099" s="1636"/>
      <c r="U6099" s="1636"/>
      <c r="V6099" s="1636"/>
      <c r="W6099" s="1636"/>
      <c r="X6099" s="1636"/>
      <c r="Y6099" s="1636"/>
      <c r="Z6099" s="1636"/>
      <c r="AA6099" s="1636"/>
      <c r="AB6099" s="1636"/>
      <c r="AC6099" s="1636"/>
      <c r="AD6099" s="1636"/>
      <c r="AE6099" s="1636"/>
      <c r="AF6099" s="1636"/>
      <c r="AG6099" s="1636"/>
      <c r="AH6099" s="1636"/>
      <c r="AI6099" s="1636"/>
      <c r="AJ6099" s="1636"/>
      <c r="AK6099" s="1636"/>
      <c r="AL6099" s="1636"/>
      <c r="AM6099" s="1636"/>
      <c r="AN6099" s="1636"/>
      <c r="AO6099" s="1636"/>
      <c r="AP6099" s="1636"/>
      <c r="AQ6099" s="1636"/>
      <c r="AR6099" s="1636"/>
      <c r="AS6099" s="1636"/>
      <c r="AT6099" s="1636"/>
      <c r="AU6099" s="1636"/>
      <c r="AV6099" s="1636"/>
      <c r="AW6099" s="1636"/>
      <c r="AX6099" s="1636"/>
      <c r="AY6099" s="1636"/>
      <c r="AZ6099" s="1636"/>
      <c r="BA6099" s="1636"/>
      <c r="BB6099" s="1636"/>
    </row>
    <row r="6100" spans="1:54" s="1637" customFormat="1">
      <c r="A6100" s="1636"/>
      <c r="B6100" s="1636"/>
      <c r="C6100" s="1636"/>
      <c r="D6100" s="1636"/>
      <c r="E6100" s="1636"/>
      <c r="F6100" s="1636"/>
      <c r="G6100" s="1636"/>
      <c r="H6100" s="1636"/>
      <c r="I6100" s="1636"/>
      <c r="J6100" s="1636"/>
      <c r="K6100" s="1636"/>
      <c r="L6100" s="1636"/>
      <c r="M6100" s="1636"/>
      <c r="N6100" s="1636"/>
      <c r="O6100" s="1636"/>
      <c r="P6100" s="1636"/>
      <c r="Q6100" s="1636"/>
      <c r="R6100" s="1636"/>
      <c r="S6100" s="1636"/>
      <c r="T6100" s="1636"/>
      <c r="U6100" s="1636"/>
      <c r="V6100" s="1636"/>
      <c r="W6100" s="1636"/>
      <c r="X6100" s="1636"/>
      <c r="Y6100" s="1636"/>
      <c r="Z6100" s="1636"/>
      <c r="AA6100" s="1636"/>
      <c r="AB6100" s="1636"/>
      <c r="AC6100" s="1636"/>
      <c r="AD6100" s="1636"/>
      <c r="AE6100" s="1636"/>
      <c r="AF6100" s="1636"/>
      <c r="AG6100" s="1636"/>
      <c r="AH6100" s="1636"/>
      <c r="AI6100" s="1636"/>
      <c r="AJ6100" s="1636"/>
      <c r="AK6100" s="1636"/>
      <c r="AL6100" s="1636"/>
      <c r="AM6100" s="1636"/>
      <c r="AN6100" s="1636"/>
      <c r="AO6100" s="1636"/>
      <c r="AP6100" s="1636"/>
      <c r="AQ6100" s="1636"/>
      <c r="AR6100" s="1636"/>
      <c r="AS6100" s="1636"/>
      <c r="AT6100" s="1636"/>
      <c r="AU6100" s="1636"/>
      <c r="AV6100" s="1636"/>
      <c r="AW6100" s="1636"/>
      <c r="AX6100" s="1636"/>
      <c r="AY6100" s="1636"/>
      <c r="AZ6100" s="1636"/>
      <c r="BA6100" s="1636"/>
      <c r="BB6100" s="1636"/>
    </row>
    <row r="6101" spans="1:54" s="1637" customFormat="1">
      <c r="A6101" s="1636"/>
      <c r="B6101" s="1636"/>
      <c r="C6101" s="1636"/>
      <c r="D6101" s="1636"/>
      <c r="E6101" s="1636"/>
      <c r="F6101" s="1636"/>
      <c r="G6101" s="1636"/>
      <c r="H6101" s="1636"/>
      <c r="I6101" s="1636"/>
      <c r="J6101" s="1636"/>
      <c r="K6101" s="1636"/>
      <c r="L6101" s="1636"/>
      <c r="M6101" s="1636"/>
      <c r="N6101" s="1636"/>
      <c r="O6101" s="1636"/>
      <c r="P6101" s="1636"/>
      <c r="Q6101" s="1636"/>
      <c r="R6101" s="1636"/>
      <c r="S6101" s="1636"/>
      <c r="T6101" s="1636"/>
      <c r="U6101" s="1636"/>
      <c r="V6101" s="1636"/>
      <c r="W6101" s="1636"/>
      <c r="X6101" s="1636"/>
      <c r="Y6101" s="1636"/>
      <c r="Z6101" s="1636"/>
      <c r="AA6101" s="1636"/>
      <c r="AB6101" s="1636"/>
      <c r="AC6101" s="1636"/>
      <c r="AD6101" s="1636"/>
      <c r="AE6101" s="1636"/>
      <c r="AF6101" s="1636"/>
      <c r="AG6101" s="1636"/>
      <c r="AH6101" s="1636"/>
      <c r="AI6101" s="1636"/>
      <c r="AJ6101" s="1636"/>
      <c r="AK6101" s="1636"/>
      <c r="AL6101" s="1636"/>
      <c r="AM6101" s="1636"/>
      <c r="AN6101" s="1636"/>
      <c r="AO6101" s="1636"/>
      <c r="AP6101" s="1636"/>
      <c r="AQ6101" s="1636"/>
      <c r="AR6101" s="1636"/>
      <c r="AS6101" s="1636"/>
      <c r="AT6101" s="1636"/>
      <c r="AU6101" s="1636"/>
      <c r="AV6101" s="1636"/>
      <c r="AW6101" s="1636"/>
      <c r="AX6101" s="1636"/>
      <c r="AY6101" s="1636"/>
      <c r="AZ6101" s="1636"/>
      <c r="BA6101" s="1636"/>
      <c r="BB6101" s="1636"/>
    </row>
    <row r="6102" spans="1:54" s="1637" customFormat="1">
      <c r="A6102" s="1636"/>
      <c r="B6102" s="1636"/>
      <c r="C6102" s="1636"/>
      <c r="D6102" s="1636"/>
      <c r="E6102" s="1636"/>
      <c r="F6102" s="1636"/>
      <c r="G6102" s="1636"/>
      <c r="H6102" s="1636"/>
      <c r="I6102" s="1636"/>
      <c r="J6102" s="1636"/>
      <c r="K6102" s="1636"/>
      <c r="L6102" s="1636"/>
      <c r="M6102" s="1636"/>
      <c r="N6102" s="1636"/>
      <c r="O6102" s="1636"/>
      <c r="P6102" s="1636"/>
      <c r="Q6102" s="1636"/>
      <c r="R6102" s="1636"/>
      <c r="S6102" s="1636"/>
      <c r="T6102" s="1636"/>
      <c r="U6102" s="1636"/>
      <c r="V6102" s="1636"/>
      <c r="W6102" s="1636"/>
      <c r="X6102" s="1636"/>
      <c r="Y6102" s="1636"/>
      <c r="Z6102" s="1636"/>
      <c r="AA6102" s="1636"/>
      <c r="AB6102" s="1636"/>
      <c r="AC6102" s="1636"/>
      <c r="AD6102" s="1636"/>
      <c r="AE6102" s="1636"/>
      <c r="AF6102" s="1636"/>
      <c r="AG6102" s="1636"/>
      <c r="AH6102" s="1636"/>
      <c r="AI6102" s="1636"/>
      <c r="AJ6102" s="1636"/>
      <c r="AK6102" s="1636"/>
      <c r="AL6102" s="1636"/>
      <c r="AM6102" s="1636"/>
      <c r="AN6102" s="1636"/>
      <c r="AO6102" s="1636"/>
      <c r="AP6102" s="1636"/>
      <c r="AQ6102" s="1636"/>
      <c r="AR6102" s="1636"/>
      <c r="AS6102" s="1636"/>
      <c r="AT6102" s="1636"/>
      <c r="AU6102" s="1636"/>
      <c r="AV6102" s="1636"/>
      <c r="AW6102" s="1636"/>
      <c r="AX6102" s="1636"/>
      <c r="AY6102" s="1636"/>
      <c r="AZ6102" s="1636"/>
      <c r="BA6102" s="1636"/>
      <c r="BB6102" s="1636"/>
    </row>
    <row r="6103" spans="1:54" s="1637" customFormat="1">
      <c r="A6103" s="1636"/>
      <c r="B6103" s="1636"/>
      <c r="C6103" s="1636"/>
      <c r="D6103" s="1636"/>
      <c r="E6103" s="1636"/>
      <c r="F6103" s="1636"/>
      <c r="G6103" s="1636"/>
      <c r="H6103" s="1636"/>
      <c r="I6103" s="1636"/>
      <c r="J6103" s="1636"/>
      <c r="K6103" s="1636"/>
      <c r="L6103" s="1636"/>
      <c r="M6103" s="1636"/>
      <c r="N6103" s="1636"/>
      <c r="O6103" s="1636"/>
      <c r="P6103" s="1636"/>
      <c r="Q6103" s="1636"/>
      <c r="R6103" s="1636"/>
      <c r="S6103" s="1636"/>
      <c r="T6103" s="1636"/>
      <c r="U6103" s="1636"/>
      <c r="V6103" s="1636"/>
      <c r="W6103" s="1636"/>
      <c r="X6103" s="1636"/>
      <c r="Y6103" s="1636"/>
      <c r="Z6103" s="1636"/>
      <c r="AA6103" s="1636"/>
      <c r="AB6103" s="1636"/>
      <c r="AC6103" s="1636"/>
      <c r="AD6103" s="1636"/>
      <c r="AE6103" s="1636"/>
      <c r="AF6103" s="1636"/>
      <c r="AG6103" s="1636"/>
      <c r="AH6103" s="1636"/>
      <c r="AI6103" s="1636"/>
      <c r="AJ6103" s="1636"/>
      <c r="AK6103" s="1636"/>
      <c r="AL6103" s="1636"/>
      <c r="AM6103" s="1636"/>
      <c r="AN6103" s="1636"/>
      <c r="AO6103" s="1636"/>
      <c r="AP6103" s="1636"/>
      <c r="AQ6103" s="1636"/>
      <c r="AR6103" s="1636"/>
      <c r="AS6103" s="1636"/>
      <c r="AT6103" s="1636"/>
      <c r="AU6103" s="1636"/>
      <c r="AV6103" s="1636"/>
      <c r="AW6103" s="1636"/>
      <c r="AX6103" s="1636"/>
      <c r="AY6103" s="1636"/>
      <c r="AZ6103" s="1636"/>
      <c r="BA6103" s="1636"/>
      <c r="BB6103" s="1636"/>
    </row>
    <row r="6104" spans="1:54" s="1637" customFormat="1">
      <c r="A6104" s="1636"/>
      <c r="B6104" s="1636"/>
      <c r="C6104" s="1636"/>
      <c r="D6104" s="1636"/>
      <c r="E6104" s="1636"/>
      <c r="F6104" s="1636"/>
      <c r="G6104" s="1636"/>
      <c r="H6104" s="1636"/>
      <c r="I6104" s="1636"/>
      <c r="J6104" s="1636"/>
      <c r="K6104" s="1636"/>
      <c r="L6104" s="1636"/>
      <c r="M6104" s="1636"/>
      <c r="N6104" s="1636"/>
      <c r="O6104" s="1636"/>
      <c r="P6104" s="1636"/>
      <c r="Q6104" s="1636"/>
      <c r="R6104" s="1636"/>
      <c r="S6104" s="1636"/>
      <c r="T6104" s="1636"/>
      <c r="U6104" s="1636"/>
      <c r="V6104" s="1636"/>
      <c r="W6104" s="1636"/>
      <c r="X6104" s="1636"/>
      <c r="Y6104" s="1636"/>
      <c r="Z6104" s="1636"/>
      <c r="AA6104" s="1636"/>
      <c r="AB6104" s="1636"/>
      <c r="AC6104" s="1636"/>
      <c r="AD6104" s="1636"/>
      <c r="AE6104" s="1636"/>
      <c r="AF6104" s="1636"/>
      <c r="AG6104" s="1636"/>
      <c r="AH6104" s="1636"/>
      <c r="AI6104" s="1636"/>
      <c r="AJ6104" s="1636"/>
      <c r="AK6104" s="1636"/>
      <c r="AL6104" s="1636"/>
      <c r="AM6104" s="1636"/>
      <c r="AN6104" s="1636"/>
      <c r="AO6104" s="1636"/>
      <c r="AP6104" s="1636"/>
      <c r="AQ6104" s="1636"/>
      <c r="AR6104" s="1636"/>
      <c r="AS6104" s="1636"/>
      <c r="AT6104" s="1636"/>
      <c r="AU6104" s="1636"/>
      <c r="AV6104" s="1636"/>
      <c r="AW6104" s="1636"/>
      <c r="AX6104" s="1636"/>
      <c r="AY6104" s="1636"/>
      <c r="AZ6104" s="1636"/>
      <c r="BA6104" s="1636"/>
      <c r="BB6104" s="1636"/>
    </row>
    <row r="6105" spans="1:54" s="1637" customFormat="1">
      <c r="A6105" s="1636"/>
      <c r="B6105" s="1636"/>
      <c r="C6105" s="1636"/>
      <c r="D6105" s="1636"/>
      <c r="E6105" s="1636"/>
      <c r="F6105" s="1636"/>
      <c r="G6105" s="1636"/>
      <c r="H6105" s="1636"/>
      <c r="I6105" s="1636"/>
      <c r="J6105" s="1636"/>
      <c r="K6105" s="1636"/>
      <c r="L6105" s="1636"/>
      <c r="M6105" s="1636"/>
      <c r="N6105" s="1636"/>
      <c r="O6105" s="1636"/>
      <c r="P6105" s="1636"/>
      <c r="Q6105" s="1636"/>
      <c r="R6105" s="1636"/>
      <c r="S6105" s="1636"/>
      <c r="T6105" s="1636"/>
      <c r="U6105" s="1636"/>
      <c r="V6105" s="1636"/>
      <c r="W6105" s="1636"/>
      <c r="X6105" s="1636"/>
      <c r="Y6105" s="1636"/>
      <c r="Z6105" s="1636"/>
      <c r="AA6105" s="1636"/>
      <c r="AB6105" s="1636"/>
      <c r="AC6105" s="1636"/>
      <c r="AD6105" s="1636"/>
      <c r="AE6105" s="1636"/>
      <c r="AF6105" s="1636"/>
      <c r="AG6105" s="1636"/>
      <c r="AH6105" s="1636"/>
      <c r="AI6105" s="1636"/>
      <c r="AJ6105" s="1636"/>
      <c r="AK6105" s="1636"/>
      <c r="AL6105" s="1636"/>
      <c r="AM6105" s="1636"/>
      <c r="AN6105" s="1636"/>
      <c r="AO6105" s="1636"/>
      <c r="AP6105" s="1636"/>
      <c r="AQ6105" s="1636"/>
      <c r="AR6105" s="1636"/>
      <c r="AS6105" s="1636"/>
      <c r="AT6105" s="1636"/>
      <c r="AU6105" s="1636"/>
      <c r="AV6105" s="1636"/>
      <c r="AW6105" s="1636"/>
      <c r="AX6105" s="1636"/>
      <c r="AY6105" s="1636"/>
      <c r="AZ6105" s="1636"/>
      <c r="BA6105" s="1636"/>
      <c r="BB6105" s="1636"/>
    </row>
    <row r="6106" spans="1:54" s="1637" customFormat="1">
      <c r="A6106" s="1636"/>
      <c r="B6106" s="1636"/>
      <c r="C6106" s="1636"/>
      <c r="D6106" s="1636"/>
      <c r="E6106" s="1636"/>
      <c r="F6106" s="1636"/>
      <c r="G6106" s="1636"/>
      <c r="H6106" s="1636"/>
      <c r="I6106" s="1636"/>
      <c r="J6106" s="1636"/>
      <c r="K6106" s="1636"/>
      <c r="L6106" s="1636"/>
      <c r="M6106" s="1636"/>
      <c r="N6106" s="1636"/>
      <c r="O6106" s="1636"/>
      <c r="P6106" s="1636"/>
      <c r="Q6106" s="1636"/>
      <c r="R6106" s="1636"/>
      <c r="S6106" s="1636"/>
      <c r="T6106" s="1636"/>
      <c r="U6106" s="1636"/>
      <c r="V6106" s="1636"/>
      <c r="W6106" s="1636"/>
      <c r="X6106" s="1636"/>
      <c r="Y6106" s="1636"/>
      <c r="Z6106" s="1636"/>
      <c r="AA6106" s="1636"/>
      <c r="AB6106" s="1636"/>
      <c r="AC6106" s="1636"/>
      <c r="AD6106" s="1636"/>
      <c r="AE6106" s="1636"/>
      <c r="AF6106" s="1636"/>
      <c r="AG6106" s="1636"/>
      <c r="AH6106" s="1636"/>
      <c r="AI6106" s="1636"/>
      <c r="AJ6106" s="1636"/>
      <c r="AK6106" s="1636"/>
      <c r="AL6106" s="1636"/>
      <c r="AM6106" s="1636"/>
      <c r="AN6106" s="1636"/>
      <c r="AO6106" s="1636"/>
      <c r="AP6106" s="1636"/>
      <c r="AQ6106" s="1636"/>
      <c r="AR6106" s="1636"/>
      <c r="AS6106" s="1636"/>
      <c r="AT6106" s="1636"/>
      <c r="AU6106" s="1636"/>
      <c r="AV6106" s="1636"/>
      <c r="AW6106" s="1636"/>
      <c r="AX6106" s="1636"/>
      <c r="AY6106" s="1636"/>
      <c r="AZ6106" s="1636"/>
      <c r="BA6106" s="1636"/>
      <c r="BB6106" s="1636"/>
    </row>
    <row r="6107" spans="1:54" s="1637" customFormat="1">
      <c r="A6107" s="1636"/>
      <c r="B6107" s="1636"/>
      <c r="C6107" s="1636"/>
      <c r="D6107" s="1636"/>
      <c r="E6107" s="1636"/>
      <c r="F6107" s="1636"/>
      <c r="G6107" s="1636"/>
      <c r="H6107" s="1636"/>
      <c r="I6107" s="1636"/>
      <c r="J6107" s="1636"/>
      <c r="K6107" s="1636"/>
      <c r="L6107" s="1636"/>
      <c r="M6107" s="1636"/>
      <c r="N6107" s="1636"/>
      <c r="O6107" s="1636"/>
      <c r="P6107" s="1636"/>
      <c r="Q6107" s="1636"/>
      <c r="R6107" s="1636"/>
      <c r="S6107" s="1636"/>
      <c r="T6107" s="1636"/>
      <c r="U6107" s="1636"/>
      <c r="V6107" s="1636"/>
      <c r="W6107" s="1636"/>
      <c r="X6107" s="1636"/>
      <c r="Y6107" s="1636"/>
      <c r="Z6107" s="1636"/>
      <c r="AA6107" s="1636"/>
      <c r="AB6107" s="1636"/>
      <c r="AC6107" s="1636"/>
      <c r="AD6107" s="1636"/>
      <c r="AE6107" s="1636"/>
      <c r="AF6107" s="1636"/>
      <c r="AG6107" s="1636"/>
      <c r="AH6107" s="1636"/>
      <c r="AI6107" s="1636"/>
      <c r="AJ6107" s="1636"/>
      <c r="AK6107" s="1636"/>
      <c r="AL6107" s="1636"/>
      <c r="AM6107" s="1636"/>
      <c r="AN6107" s="1636"/>
      <c r="AO6107" s="1636"/>
      <c r="AP6107" s="1636"/>
      <c r="AQ6107" s="1636"/>
      <c r="AR6107" s="1636"/>
      <c r="AS6107" s="1636"/>
      <c r="AT6107" s="1636"/>
      <c r="AU6107" s="1636"/>
      <c r="AV6107" s="1636"/>
      <c r="AW6107" s="1636"/>
      <c r="AX6107" s="1636"/>
      <c r="AY6107" s="1636"/>
      <c r="AZ6107" s="1636"/>
      <c r="BA6107" s="1636"/>
      <c r="BB6107" s="1636"/>
    </row>
    <row r="6108" spans="1:54" s="1637" customFormat="1">
      <c r="A6108" s="1636"/>
      <c r="B6108" s="1636"/>
      <c r="C6108" s="1636"/>
      <c r="D6108" s="1636"/>
      <c r="E6108" s="1636"/>
      <c r="F6108" s="1636"/>
      <c r="G6108" s="1636"/>
      <c r="H6108" s="1636"/>
      <c r="I6108" s="1636"/>
      <c r="J6108" s="1636"/>
      <c r="K6108" s="1636"/>
      <c r="L6108" s="1636"/>
      <c r="M6108" s="1636"/>
      <c r="N6108" s="1636"/>
      <c r="O6108" s="1636"/>
      <c r="P6108" s="1636"/>
      <c r="Q6108" s="1636"/>
      <c r="R6108" s="1636"/>
      <c r="S6108" s="1636"/>
      <c r="T6108" s="1636"/>
      <c r="U6108" s="1636"/>
      <c r="V6108" s="1636"/>
      <c r="W6108" s="1636"/>
      <c r="X6108" s="1636"/>
      <c r="Y6108" s="1636"/>
      <c r="Z6108" s="1636"/>
      <c r="AA6108" s="1636"/>
      <c r="AB6108" s="1636"/>
      <c r="AC6108" s="1636"/>
      <c r="AD6108" s="1636"/>
      <c r="AE6108" s="1636"/>
      <c r="AF6108" s="1636"/>
      <c r="AG6108" s="1636"/>
      <c r="AH6108" s="1636"/>
      <c r="AI6108" s="1636"/>
      <c r="AJ6108" s="1636"/>
      <c r="AK6108" s="1636"/>
      <c r="AL6108" s="1636"/>
      <c r="AM6108" s="1636"/>
      <c r="AN6108" s="1636"/>
      <c r="AO6108" s="1636"/>
      <c r="AP6108" s="1636"/>
      <c r="AQ6108" s="1636"/>
      <c r="AR6108" s="1636"/>
      <c r="AS6108" s="1636"/>
      <c r="AT6108" s="1636"/>
      <c r="AU6108" s="1636"/>
      <c r="AV6108" s="1636"/>
      <c r="AW6108" s="1636"/>
      <c r="AX6108" s="1636"/>
      <c r="AY6108" s="1636"/>
      <c r="AZ6108" s="1636"/>
      <c r="BA6108" s="1636"/>
      <c r="BB6108" s="1636"/>
    </row>
    <row r="6109" spans="1:54" s="1637" customFormat="1">
      <c r="A6109" s="1636"/>
      <c r="B6109" s="1636"/>
      <c r="C6109" s="1636"/>
      <c r="D6109" s="1636"/>
      <c r="E6109" s="1636"/>
      <c r="F6109" s="1636"/>
      <c r="G6109" s="1636"/>
      <c r="H6109" s="1636"/>
      <c r="I6109" s="1636"/>
      <c r="J6109" s="1636"/>
      <c r="K6109" s="1636"/>
      <c r="L6109" s="1636"/>
      <c r="M6109" s="1636"/>
      <c r="N6109" s="1636"/>
      <c r="O6109" s="1636"/>
      <c r="P6109" s="1636"/>
      <c r="Q6109" s="1636"/>
      <c r="R6109" s="1636"/>
      <c r="S6109" s="1636"/>
      <c r="T6109" s="1636"/>
      <c r="U6109" s="1636"/>
      <c r="V6109" s="1636"/>
      <c r="W6109" s="1636"/>
      <c r="X6109" s="1636"/>
      <c r="Y6109" s="1636"/>
      <c r="Z6109" s="1636"/>
      <c r="AA6109" s="1636"/>
      <c r="AB6109" s="1636"/>
      <c r="AC6109" s="1636"/>
      <c r="AD6109" s="1636"/>
      <c r="AE6109" s="1636"/>
      <c r="AF6109" s="1636"/>
      <c r="AG6109" s="1636"/>
      <c r="AH6109" s="1636"/>
      <c r="AI6109" s="1636"/>
      <c r="AJ6109" s="1636"/>
      <c r="AK6109" s="1636"/>
      <c r="AL6109" s="1636"/>
      <c r="AM6109" s="1636"/>
      <c r="AN6109" s="1636"/>
      <c r="AO6109" s="1636"/>
      <c r="AP6109" s="1636"/>
      <c r="AQ6109" s="1636"/>
      <c r="AR6109" s="1636"/>
      <c r="AS6109" s="1636"/>
      <c r="AT6109" s="1636"/>
      <c r="AU6109" s="1636"/>
      <c r="AV6109" s="1636"/>
      <c r="AW6109" s="1636"/>
      <c r="AX6109" s="1636"/>
      <c r="AY6109" s="1636"/>
      <c r="AZ6109" s="1636"/>
      <c r="BA6109" s="1636"/>
      <c r="BB6109" s="1636"/>
    </row>
    <row r="6110" spans="1:54" s="1637" customFormat="1">
      <c r="A6110" s="1636"/>
      <c r="B6110" s="1636"/>
      <c r="C6110" s="1636"/>
      <c r="D6110" s="1636"/>
      <c r="E6110" s="1636"/>
      <c r="F6110" s="1636"/>
      <c r="G6110" s="1636"/>
      <c r="H6110" s="1636"/>
      <c r="I6110" s="1636"/>
      <c r="J6110" s="1636"/>
      <c r="K6110" s="1636"/>
      <c r="L6110" s="1636"/>
      <c r="M6110" s="1636"/>
      <c r="N6110" s="1636"/>
      <c r="O6110" s="1636"/>
      <c r="P6110" s="1636"/>
      <c r="Q6110" s="1636"/>
      <c r="R6110" s="1636"/>
      <c r="S6110" s="1636"/>
      <c r="T6110" s="1636"/>
      <c r="U6110" s="1636"/>
      <c r="V6110" s="1636"/>
      <c r="W6110" s="1636"/>
      <c r="X6110" s="1636"/>
      <c r="Y6110" s="1636"/>
      <c r="Z6110" s="1636"/>
      <c r="AA6110" s="1636"/>
      <c r="AB6110" s="1636"/>
      <c r="AC6110" s="1636"/>
      <c r="AD6110" s="1636"/>
      <c r="AE6110" s="1636"/>
      <c r="AF6110" s="1636"/>
      <c r="AG6110" s="1636"/>
      <c r="AH6110" s="1636"/>
      <c r="AI6110" s="1636"/>
      <c r="AJ6110" s="1636"/>
      <c r="AK6110" s="1636"/>
      <c r="AL6110" s="1636"/>
      <c r="AM6110" s="1636"/>
      <c r="AN6110" s="1636"/>
      <c r="AO6110" s="1636"/>
      <c r="AP6110" s="1636"/>
      <c r="AQ6110" s="1636"/>
      <c r="AR6110" s="1636"/>
      <c r="AS6110" s="1636"/>
      <c r="AT6110" s="1636"/>
      <c r="AU6110" s="1636"/>
      <c r="AV6110" s="1636"/>
      <c r="AW6110" s="1636"/>
      <c r="AX6110" s="1636"/>
      <c r="AY6110" s="1636"/>
      <c r="AZ6110" s="1636"/>
      <c r="BA6110" s="1636"/>
      <c r="BB6110" s="1636"/>
    </row>
    <row r="6111" spans="1:54" s="1637" customFormat="1">
      <c r="A6111" s="1636"/>
      <c r="B6111" s="1636"/>
      <c r="C6111" s="1636"/>
      <c r="D6111" s="1636"/>
      <c r="E6111" s="1636"/>
      <c r="F6111" s="1636"/>
      <c r="G6111" s="1636"/>
      <c r="H6111" s="1636"/>
      <c r="I6111" s="1636"/>
      <c r="J6111" s="1636"/>
      <c r="K6111" s="1636"/>
      <c r="L6111" s="1636"/>
      <c r="M6111" s="1636"/>
      <c r="N6111" s="1636"/>
      <c r="O6111" s="1636"/>
      <c r="P6111" s="1636"/>
      <c r="Q6111" s="1636"/>
      <c r="R6111" s="1636"/>
      <c r="S6111" s="1636"/>
      <c r="T6111" s="1636"/>
      <c r="U6111" s="1636"/>
      <c r="V6111" s="1636"/>
      <c r="W6111" s="1636"/>
      <c r="X6111" s="1636"/>
      <c r="Y6111" s="1636"/>
      <c r="Z6111" s="1636"/>
      <c r="AA6111" s="1636"/>
      <c r="AB6111" s="1636"/>
      <c r="AC6111" s="1636"/>
      <c r="AD6111" s="1636"/>
      <c r="AE6111" s="1636"/>
      <c r="AF6111" s="1636"/>
      <c r="AG6111" s="1636"/>
      <c r="AH6111" s="1636"/>
      <c r="AI6111" s="1636"/>
      <c r="AJ6111" s="1636"/>
      <c r="AK6111" s="1636"/>
      <c r="AL6111" s="1636"/>
      <c r="AM6111" s="1636"/>
      <c r="AN6111" s="1636"/>
      <c r="AO6111" s="1636"/>
      <c r="AP6111" s="1636"/>
      <c r="AQ6111" s="1636"/>
      <c r="AR6111" s="1636"/>
      <c r="AS6111" s="1636"/>
      <c r="AT6111" s="1636"/>
      <c r="AU6111" s="1636"/>
      <c r="AV6111" s="1636"/>
      <c r="AW6111" s="1636"/>
      <c r="AX6111" s="1636"/>
      <c r="AY6111" s="1636"/>
      <c r="AZ6111" s="1636"/>
      <c r="BA6111" s="1636"/>
      <c r="BB6111" s="1636"/>
    </row>
    <row r="6112" spans="1:54" s="1637" customFormat="1">
      <c r="A6112" s="1636"/>
      <c r="B6112" s="1636"/>
      <c r="C6112" s="1636"/>
      <c r="D6112" s="1636"/>
      <c r="E6112" s="1636"/>
      <c r="F6112" s="1636"/>
      <c r="G6112" s="1636"/>
      <c r="H6112" s="1636"/>
      <c r="I6112" s="1636"/>
      <c r="J6112" s="1636"/>
      <c r="K6112" s="1636"/>
      <c r="L6112" s="1636"/>
      <c r="M6112" s="1636"/>
      <c r="N6112" s="1636"/>
      <c r="O6112" s="1636"/>
      <c r="P6112" s="1636"/>
      <c r="Q6112" s="1636"/>
      <c r="R6112" s="1636"/>
      <c r="S6112" s="1636"/>
      <c r="T6112" s="1636"/>
      <c r="U6112" s="1636"/>
      <c r="V6112" s="1636"/>
      <c r="W6112" s="1636"/>
      <c r="X6112" s="1636"/>
      <c r="Y6112" s="1636"/>
      <c r="Z6112" s="1636"/>
      <c r="AA6112" s="1636"/>
      <c r="AB6112" s="1636"/>
      <c r="AC6112" s="1636"/>
      <c r="AD6112" s="1636"/>
      <c r="AE6112" s="1636"/>
      <c r="AF6112" s="1636"/>
      <c r="AG6112" s="1636"/>
      <c r="AH6112" s="1636"/>
      <c r="AI6112" s="1636"/>
      <c r="AJ6112" s="1636"/>
      <c r="AK6112" s="1636"/>
      <c r="AL6112" s="1636"/>
      <c r="AM6112" s="1636"/>
      <c r="AN6112" s="1636"/>
      <c r="AO6112" s="1636"/>
      <c r="AP6112" s="1636"/>
      <c r="AQ6112" s="1636"/>
      <c r="AR6112" s="1636"/>
      <c r="AS6112" s="1636"/>
      <c r="AT6112" s="1636"/>
      <c r="AU6112" s="1636"/>
      <c r="AV6112" s="1636"/>
      <c r="AW6112" s="1636"/>
      <c r="AX6112" s="1636"/>
      <c r="AY6112" s="1636"/>
      <c r="AZ6112" s="1636"/>
      <c r="BA6112" s="1636"/>
      <c r="BB6112" s="1636"/>
    </row>
    <row r="6113" spans="1:54" s="1637" customFormat="1">
      <c r="A6113" s="1636"/>
      <c r="B6113" s="1636"/>
      <c r="C6113" s="1636"/>
      <c r="D6113" s="1636"/>
      <c r="E6113" s="1636"/>
      <c r="F6113" s="1636"/>
      <c r="G6113" s="1636"/>
      <c r="H6113" s="1636"/>
      <c r="I6113" s="1636"/>
      <c r="J6113" s="1636"/>
      <c r="K6113" s="1636"/>
      <c r="L6113" s="1636"/>
      <c r="M6113" s="1636"/>
      <c r="N6113" s="1636"/>
      <c r="O6113" s="1636"/>
      <c r="P6113" s="1636"/>
      <c r="Q6113" s="1636"/>
      <c r="R6113" s="1636"/>
      <c r="S6113" s="1636"/>
      <c r="T6113" s="1636"/>
      <c r="U6113" s="1636"/>
      <c r="V6113" s="1636"/>
      <c r="W6113" s="1636"/>
      <c r="X6113" s="1636"/>
      <c r="Y6113" s="1636"/>
      <c r="Z6113" s="1636"/>
      <c r="AA6113" s="1636"/>
      <c r="AB6113" s="1636"/>
      <c r="AC6113" s="1636"/>
      <c r="AD6113" s="1636"/>
      <c r="AE6113" s="1636"/>
      <c r="AF6113" s="1636"/>
      <c r="AG6113" s="1636"/>
      <c r="AH6113" s="1636"/>
      <c r="AI6113" s="1636"/>
      <c r="AJ6113" s="1636"/>
      <c r="AK6113" s="1636"/>
      <c r="AL6113" s="1636"/>
      <c r="AM6113" s="1636"/>
      <c r="AN6113" s="1636"/>
      <c r="AO6113" s="1636"/>
      <c r="AP6113" s="1636"/>
      <c r="AQ6113" s="1636"/>
      <c r="AR6113" s="1636"/>
      <c r="AS6113" s="1636"/>
      <c r="AT6113" s="1636"/>
      <c r="AU6113" s="1636"/>
      <c r="AV6113" s="1636"/>
      <c r="AW6113" s="1636"/>
      <c r="AX6113" s="1636"/>
      <c r="AY6113" s="1636"/>
      <c r="AZ6113" s="1636"/>
      <c r="BA6113" s="1636"/>
      <c r="BB6113" s="1636"/>
    </row>
    <row r="6114" spans="1:54" s="1637" customFormat="1">
      <c r="A6114" s="1636"/>
      <c r="B6114" s="1636"/>
      <c r="C6114" s="1636"/>
      <c r="D6114" s="1636"/>
      <c r="E6114" s="1636"/>
      <c r="F6114" s="1636"/>
      <c r="G6114" s="1636"/>
      <c r="H6114" s="1636"/>
      <c r="I6114" s="1636"/>
      <c r="J6114" s="1636"/>
      <c r="K6114" s="1636"/>
      <c r="L6114" s="1636"/>
      <c r="M6114" s="1636"/>
      <c r="N6114" s="1636"/>
      <c r="O6114" s="1636"/>
      <c r="P6114" s="1636"/>
      <c r="Q6114" s="1636"/>
      <c r="R6114" s="1636"/>
      <c r="S6114" s="1636"/>
      <c r="T6114" s="1636"/>
      <c r="U6114" s="1636"/>
      <c r="V6114" s="1636"/>
      <c r="W6114" s="1636"/>
      <c r="X6114" s="1636"/>
      <c r="Y6114" s="1636"/>
      <c r="Z6114" s="1636"/>
      <c r="AA6114" s="1636"/>
      <c r="AB6114" s="1636"/>
      <c r="AC6114" s="1636"/>
      <c r="AD6114" s="1636"/>
      <c r="AE6114" s="1636"/>
      <c r="AF6114" s="1636"/>
      <c r="AG6114" s="1636"/>
      <c r="AH6114" s="1636"/>
      <c r="AI6114" s="1636"/>
      <c r="AJ6114" s="1636"/>
      <c r="AK6114" s="1636"/>
      <c r="AL6114" s="1636"/>
      <c r="AM6114" s="1636"/>
      <c r="AN6114" s="1636"/>
      <c r="AO6114" s="1636"/>
      <c r="AP6114" s="1636"/>
      <c r="AQ6114" s="1636"/>
      <c r="AR6114" s="1636"/>
      <c r="AS6114" s="1636"/>
      <c r="AT6114" s="1636"/>
      <c r="AU6114" s="1636"/>
      <c r="AV6114" s="1636"/>
      <c r="AW6114" s="1636"/>
      <c r="AX6114" s="1636"/>
      <c r="AY6114" s="1636"/>
      <c r="AZ6114" s="1636"/>
      <c r="BA6114" s="1636"/>
      <c r="BB6114" s="1636"/>
    </row>
    <row r="6115" spans="1:54" s="1637" customFormat="1">
      <c r="A6115" s="1636"/>
      <c r="B6115" s="1636"/>
      <c r="C6115" s="1636"/>
      <c r="D6115" s="1636"/>
      <c r="E6115" s="1636"/>
      <c r="F6115" s="1636"/>
      <c r="G6115" s="1636"/>
      <c r="H6115" s="1636"/>
      <c r="I6115" s="1636"/>
      <c r="J6115" s="1636"/>
      <c r="K6115" s="1636"/>
      <c r="L6115" s="1636"/>
      <c r="M6115" s="1636"/>
      <c r="N6115" s="1636"/>
      <c r="O6115" s="1636"/>
      <c r="P6115" s="1636"/>
      <c r="Q6115" s="1636"/>
      <c r="R6115" s="1636"/>
      <c r="S6115" s="1636"/>
      <c r="T6115" s="1636"/>
      <c r="U6115" s="1636"/>
      <c r="V6115" s="1636"/>
      <c r="W6115" s="1636"/>
      <c r="X6115" s="1636"/>
      <c r="Y6115" s="1636"/>
      <c r="Z6115" s="1636"/>
      <c r="AA6115" s="1636"/>
      <c r="AB6115" s="1636"/>
      <c r="AC6115" s="1636"/>
      <c r="AD6115" s="1636"/>
      <c r="AE6115" s="1636"/>
      <c r="AF6115" s="1636"/>
      <c r="AG6115" s="1636"/>
      <c r="AH6115" s="1636"/>
      <c r="AI6115" s="1636"/>
      <c r="AJ6115" s="1636"/>
      <c r="AK6115" s="1636"/>
      <c r="AL6115" s="1636"/>
      <c r="AM6115" s="1636"/>
      <c r="AN6115" s="1636"/>
      <c r="AO6115" s="1636"/>
      <c r="AP6115" s="1636"/>
      <c r="AQ6115" s="1636"/>
      <c r="AR6115" s="1636"/>
      <c r="AS6115" s="1636"/>
      <c r="AT6115" s="1636"/>
      <c r="AU6115" s="1636"/>
      <c r="AV6115" s="1636"/>
      <c r="AW6115" s="1636"/>
      <c r="AX6115" s="1636"/>
      <c r="AY6115" s="1636"/>
      <c r="AZ6115" s="1636"/>
      <c r="BA6115" s="1636"/>
      <c r="BB6115" s="1636"/>
    </row>
    <row r="6116" spans="1:54" s="1637" customFormat="1">
      <c r="A6116" s="1636"/>
      <c r="B6116" s="1636"/>
      <c r="C6116" s="1636"/>
      <c r="D6116" s="1636"/>
      <c r="E6116" s="1636"/>
      <c r="F6116" s="1636"/>
      <c r="G6116" s="1636"/>
      <c r="H6116" s="1636"/>
      <c r="I6116" s="1636"/>
      <c r="J6116" s="1636"/>
      <c r="K6116" s="1636"/>
      <c r="L6116" s="1636"/>
      <c r="M6116" s="1636"/>
      <c r="N6116" s="1636"/>
      <c r="O6116" s="1636"/>
      <c r="P6116" s="1636"/>
      <c r="Q6116" s="1636"/>
      <c r="R6116" s="1636"/>
      <c r="S6116" s="1636"/>
      <c r="T6116" s="1636"/>
      <c r="U6116" s="1636"/>
      <c r="V6116" s="1636"/>
      <c r="W6116" s="1636"/>
      <c r="X6116" s="1636"/>
      <c r="Y6116" s="1636"/>
      <c r="Z6116" s="1636"/>
      <c r="AA6116" s="1636"/>
      <c r="AB6116" s="1636"/>
      <c r="AC6116" s="1636"/>
      <c r="AD6116" s="1636"/>
      <c r="AE6116" s="1636"/>
      <c r="AF6116" s="1636"/>
      <c r="AG6116" s="1636"/>
      <c r="AH6116" s="1636"/>
      <c r="AI6116" s="1636"/>
      <c r="AJ6116" s="1636"/>
      <c r="AK6116" s="1636"/>
      <c r="AL6116" s="1636"/>
      <c r="AM6116" s="1636"/>
      <c r="AN6116" s="1636"/>
      <c r="AO6116" s="1636"/>
      <c r="AP6116" s="1636"/>
      <c r="AQ6116" s="1636"/>
      <c r="AR6116" s="1636"/>
      <c r="AS6116" s="1636"/>
      <c r="AT6116" s="1636"/>
      <c r="AU6116" s="1636"/>
      <c r="AV6116" s="1636"/>
      <c r="AW6116" s="1636"/>
      <c r="AX6116" s="1636"/>
      <c r="AY6116" s="1636"/>
      <c r="AZ6116" s="1636"/>
      <c r="BA6116" s="1636"/>
      <c r="BB6116" s="1636"/>
    </row>
    <row r="6117" spans="1:54" s="1637" customFormat="1">
      <c r="A6117" s="1636"/>
      <c r="B6117" s="1636"/>
      <c r="C6117" s="1636"/>
      <c r="D6117" s="1636"/>
      <c r="E6117" s="1636"/>
      <c r="F6117" s="1636"/>
      <c r="G6117" s="1636"/>
      <c r="H6117" s="1636"/>
      <c r="I6117" s="1636"/>
      <c r="J6117" s="1636"/>
      <c r="K6117" s="1636"/>
      <c r="L6117" s="1636"/>
      <c r="M6117" s="1636"/>
      <c r="N6117" s="1636"/>
      <c r="O6117" s="1636"/>
      <c r="P6117" s="1636"/>
      <c r="Q6117" s="1636"/>
      <c r="R6117" s="1636"/>
      <c r="S6117" s="1636"/>
      <c r="T6117" s="1636"/>
      <c r="U6117" s="1636"/>
      <c r="V6117" s="1636"/>
      <c r="W6117" s="1636"/>
      <c r="X6117" s="1636"/>
      <c r="Y6117" s="1636"/>
      <c r="Z6117" s="1636"/>
      <c r="AA6117" s="1636"/>
      <c r="AB6117" s="1636"/>
      <c r="AC6117" s="1636"/>
      <c r="AD6117" s="1636"/>
      <c r="AE6117" s="1636"/>
      <c r="AF6117" s="1636"/>
      <c r="AG6117" s="1636"/>
      <c r="AH6117" s="1636"/>
      <c r="AI6117" s="1636"/>
      <c r="AJ6117" s="1636"/>
      <c r="AK6117" s="1636"/>
      <c r="AL6117" s="1636"/>
      <c r="AM6117" s="1636"/>
      <c r="AN6117" s="1636"/>
      <c r="AO6117" s="1636"/>
      <c r="AP6117" s="1636"/>
      <c r="AQ6117" s="1636"/>
      <c r="AR6117" s="1636"/>
      <c r="AS6117" s="1636"/>
      <c r="AT6117" s="1636"/>
      <c r="AU6117" s="1636"/>
      <c r="AV6117" s="1636"/>
      <c r="AW6117" s="1636"/>
      <c r="AX6117" s="1636"/>
      <c r="AY6117" s="1636"/>
      <c r="AZ6117" s="1636"/>
      <c r="BA6117" s="1636"/>
      <c r="BB6117" s="1636"/>
    </row>
    <row r="6118" spans="1:54" s="1637" customFormat="1">
      <c r="A6118" s="1636"/>
      <c r="B6118" s="1636"/>
      <c r="C6118" s="1636"/>
      <c r="D6118" s="1636"/>
      <c r="E6118" s="1636"/>
      <c r="F6118" s="1636"/>
      <c r="G6118" s="1636"/>
      <c r="H6118" s="1636"/>
      <c r="I6118" s="1636"/>
      <c r="J6118" s="1636"/>
      <c r="K6118" s="1636"/>
      <c r="L6118" s="1636"/>
      <c r="M6118" s="1636"/>
      <c r="N6118" s="1636"/>
      <c r="O6118" s="1636"/>
      <c r="P6118" s="1636"/>
      <c r="Q6118" s="1636"/>
      <c r="R6118" s="1636"/>
      <c r="S6118" s="1636"/>
      <c r="T6118" s="1636"/>
      <c r="U6118" s="1636"/>
      <c r="V6118" s="1636"/>
      <c r="W6118" s="1636"/>
      <c r="X6118" s="1636"/>
      <c r="Y6118" s="1636"/>
      <c r="Z6118" s="1636"/>
      <c r="AA6118" s="1636"/>
      <c r="AB6118" s="1636"/>
      <c r="AC6118" s="1636"/>
      <c r="AD6118" s="1636"/>
      <c r="AE6118" s="1636"/>
      <c r="AF6118" s="1636"/>
      <c r="AG6118" s="1636"/>
      <c r="AH6118" s="1636"/>
      <c r="AI6118" s="1636"/>
      <c r="AJ6118" s="1636"/>
      <c r="AK6118" s="1636"/>
      <c r="AL6118" s="1636"/>
      <c r="AM6118" s="1636"/>
      <c r="AN6118" s="1636"/>
      <c r="AO6118" s="1636"/>
      <c r="AP6118" s="1636"/>
      <c r="AQ6118" s="1636"/>
      <c r="AR6118" s="1636"/>
      <c r="AS6118" s="1636"/>
      <c r="AT6118" s="1636"/>
      <c r="AU6118" s="1636"/>
      <c r="AV6118" s="1636"/>
      <c r="AW6118" s="1636"/>
      <c r="AX6118" s="1636"/>
      <c r="AY6118" s="1636"/>
      <c r="AZ6118" s="1636"/>
      <c r="BA6118" s="1636"/>
      <c r="BB6118" s="1636"/>
    </row>
    <row r="6119" spans="1:54" s="1637" customFormat="1">
      <c r="A6119" s="1636"/>
      <c r="B6119" s="1636"/>
      <c r="C6119" s="1636"/>
      <c r="D6119" s="1636"/>
      <c r="E6119" s="1636"/>
      <c r="F6119" s="1636"/>
      <c r="G6119" s="1636"/>
      <c r="H6119" s="1636"/>
      <c r="I6119" s="1636"/>
      <c r="J6119" s="1636"/>
      <c r="K6119" s="1636"/>
      <c r="L6119" s="1636"/>
      <c r="M6119" s="1636"/>
      <c r="N6119" s="1636"/>
      <c r="O6119" s="1636"/>
      <c r="P6119" s="1636"/>
      <c r="Q6119" s="1636"/>
      <c r="R6119" s="1636"/>
      <c r="S6119" s="1636"/>
      <c r="T6119" s="1636"/>
      <c r="U6119" s="1636"/>
      <c r="V6119" s="1636"/>
      <c r="W6119" s="1636"/>
      <c r="X6119" s="1636"/>
      <c r="Y6119" s="1636"/>
      <c r="Z6119" s="1636"/>
      <c r="AA6119" s="1636"/>
      <c r="AB6119" s="1636"/>
      <c r="AC6119" s="1636"/>
      <c r="AD6119" s="1636"/>
      <c r="AE6119" s="1636"/>
      <c r="AF6119" s="1636"/>
      <c r="AG6119" s="1636"/>
      <c r="AH6119" s="1636"/>
      <c r="AI6119" s="1636"/>
      <c r="AJ6119" s="1636"/>
      <c r="AK6119" s="1636"/>
      <c r="AL6119" s="1636"/>
      <c r="AM6119" s="1636"/>
      <c r="AN6119" s="1636"/>
      <c r="AO6119" s="1636"/>
      <c r="AP6119" s="1636"/>
      <c r="AQ6119" s="1636"/>
      <c r="AR6119" s="1636"/>
      <c r="AS6119" s="1636"/>
      <c r="AT6119" s="1636"/>
      <c r="AU6119" s="1636"/>
      <c r="AV6119" s="1636"/>
      <c r="AW6119" s="1636"/>
      <c r="AX6119" s="1636"/>
      <c r="AY6119" s="1636"/>
      <c r="AZ6119" s="1636"/>
      <c r="BA6119" s="1636"/>
      <c r="BB6119" s="1636"/>
    </row>
    <row r="6120" spans="1:54" s="1637" customFormat="1">
      <c r="A6120" s="1636"/>
      <c r="B6120" s="1636"/>
      <c r="C6120" s="1636"/>
      <c r="D6120" s="1636"/>
      <c r="E6120" s="1636"/>
      <c r="F6120" s="1636"/>
      <c r="G6120" s="1636"/>
      <c r="H6120" s="1636"/>
      <c r="I6120" s="1636"/>
      <c r="J6120" s="1636"/>
      <c r="K6120" s="1636"/>
      <c r="L6120" s="1636"/>
      <c r="M6120" s="1636"/>
      <c r="N6120" s="1636"/>
      <c r="O6120" s="1636"/>
      <c r="P6120" s="1636"/>
      <c r="Q6120" s="1636"/>
      <c r="R6120" s="1636"/>
      <c r="S6120" s="1636"/>
      <c r="T6120" s="1636"/>
      <c r="U6120" s="1636"/>
      <c r="V6120" s="1636"/>
      <c r="W6120" s="1636"/>
      <c r="X6120" s="1636"/>
      <c r="Y6120" s="1636"/>
      <c r="Z6120" s="1636"/>
      <c r="AA6120" s="1636"/>
      <c r="AB6120" s="1636"/>
      <c r="AC6120" s="1636"/>
      <c r="AD6120" s="1636"/>
      <c r="AE6120" s="1636"/>
      <c r="AF6120" s="1636"/>
      <c r="AG6120" s="1636"/>
      <c r="AH6120" s="1636"/>
      <c r="AI6120" s="1636"/>
      <c r="AJ6120" s="1636"/>
      <c r="AK6120" s="1636"/>
      <c r="AL6120" s="1636"/>
      <c r="AM6120" s="1636"/>
      <c r="AN6120" s="1636"/>
      <c r="AO6120" s="1636"/>
      <c r="AP6120" s="1636"/>
      <c r="AQ6120" s="1636"/>
      <c r="AR6120" s="1636"/>
      <c r="AS6120" s="1636"/>
      <c r="AT6120" s="1636"/>
      <c r="AU6120" s="1636"/>
      <c r="AV6120" s="1636"/>
      <c r="AW6120" s="1636"/>
      <c r="AX6120" s="1636"/>
      <c r="AY6120" s="1636"/>
      <c r="AZ6120" s="1636"/>
      <c r="BA6120" s="1636"/>
      <c r="BB6120" s="1636"/>
    </row>
    <row r="6121" spans="1:54" s="1637" customFormat="1">
      <c r="A6121" s="1636"/>
      <c r="B6121" s="1636"/>
      <c r="C6121" s="1636"/>
      <c r="D6121" s="1636"/>
      <c r="E6121" s="1636"/>
      <c r="F6121" s="1636"/>
      <c r="G6121" s="1636"/>
      <c r="H6121" s="1636"/>
      <c r="I6121" s="1636"/>
      <c r="J6121" s="1636"/>
      <c r="K6121" s="1636"/>
      <c r="L6121" s="1636"/>
      <c r="M6121" s="1636"/>
      <c r="N6121" s="1636"/>
      <c r="O6121" s="1636"/>
      <c r="P6121" s="1636"/>
      <c r="Q6121" s="1636"/>
      <c r="R6121" s="1636"/>
      <c r="S6121" s="1636"/>
      <c r="T6121" s="1636"/>
      <c r="U6121" s="1636"/>
      <c r="V6121" s="1636"/>
      <c r="W6121" s="1636"/>
      <c r="X6121" s="1636"/>
      <c r="Y6121" s="1636"/>
      <c r="Z6121" s="1636"/>
      <c r="AA6121" s="1636"/>
      <c r="AB6121" s="1636"/>
      <c r="AC6121" s="1636"/>
      <c r="AD6121" s="1636"/>
      <c r="AE6121" s="1636"/>
      <c r="AF6121" s="1636"/>
      <c r="AG6121" s="1636"/>
      <c r="AH6121" s="1636"/>
      <c r="AI6121" s="1636"/>
      <c r="AJ6121" s="1636"/>
      <c r="AK6121" s="1636"/>
      <c r="AL6121" s="1636"/>
      <c r="AM6121" s="1636"/>
      <c r="AN6121" s="1636"/>
      <c r="AO6121" s="1636"/>
      <c r="AP6121" s="1636"/>
      <c r="AQ6121" s="1636"/>
      <c r="AR6121" s="1636"/>
      <c r="AS6121" s="1636"/>
      <c r="AT6121" s="1636"/>
      <c r="AU6121" s="1636"/>
      <c r="AV6121" s="1636"/>
      <c r="AW6121" s="1636"/>
      <c r="AX6121" s="1636"/>
      <c r="AY6121" s="1636"/>
      <c r="AZ6121" s="1636"/>
      <c r="BA6121" s="1636"/>
      <c r="BB6121" s="1636"/>
    </row>
    <row r="6122" spans="1:54" s="1637" customFormat="1">
      <c r="A6122" s="1636"/>
      <c r="B6122" s="1636"/>
      <c r="C6122" s="1636"/>
      <c r="D6122" s="1636"/>
      <c r="E6122" s="1636"/>
      <c r="F6122" s="1636"/>
      <c r="G6122" s="1636"/>
      <c r="H6122" s="1636"/>
      <c r="I6122" s="1636"/>
      <c r="J6122" s="1636"/>
      <c r="K6122" s="1636"/>
      <c r="L6122" s="1636"/>
      <c r="M6122" s="1636"/>
      <c r="N6122" s="1636"/>
      <c r="O6122" s="1636"/>
      <c r="P6122" s="1636"/>
      <c r="Q6122" s="1636"/>
      <c r="R6122" s="1636"/>
      <c r="S6122" s="1636"/>
      <c r="T6122" s="1636"/>
      <c r="U6122" s="1636"/>
      <c r="V6122" s="1636"/>
      <c r="W6122" s="1636"/>
      <c r="X6122" s="1636"/>
      <c r="Y6122" s="1636"/>
      <c r="Z6122" s="1636"/>
      <c r="AA6122" s="1636"/>
      <c r="AB6122" s="1636"/>
      <c r="AC6122" s="1636"/>
      <c r="AD6122" s="1636"/>
      <c r="AE6122" s="1636"/>
      <c r="AF6122" s="1636"/>
      <c r="AG6122" s="1636"/>
      <c r="AH6122" s="1636"/>
      <c r="AI6122" s="1636"/>
      <c r="AJ6122" s="1636"/>
      <c r="AK6122" s="1636"/>
      <c r="AL6122" s="1636"/>
      <c r="AM6122" s="1636"/>
      <c r="AN6122" s="1636"/>
      <c r="AO6122" s="1636"/>
      <c r="AP6122" s="1636"/>
      <c r="AQ6122" s="1636"/>
      <c r="AR6122" s="1636"/>
      <c r="AS6122" s="1636"/>
      <c r="AT6122" s="1636"/>
      <c r="AU6122" s="1636"/>
      <c r="AV6122" s="1636"/>
      <c r="AW6122" s="1636"/>
      <c r="AX6122" s="1636"/>
      <c r="AY6122" s="1636"/>
      <c r="AZ6122" s="1636"/>
      <c r="BA6122" s="1636"/>
      <c r="BB6122" s="1636"/>
    </row>
    <row r="6123" spans="1:54" s="1637" customFormat="1">
      <c r="A6123" s="1636"/>
      <c r="B6123" s="1636"/>
      <c r="C6123" s="1636"/>
      <c r="D6123" s="1636"/>
      <c r="E6123" s="1636"/>
      <c r="F6123" s="1636"/>
      <c r="G6123" s="1636"/>
      <c r="H6123" s="1636"/>
      <c r="I6123" s="1636"/>
      <c r="J6123" s="1636"/>
      <c r="K6123" s="1636"/>
      <c r="L6123" s="1636"/>
      <c r="M6123" s="1636"/>
      <c r="N6123" s="1636"/>
      <c r="O6123" s="1636"/>
      <c r="P6123" s="1636"/>
      <c r="Q6123" s="1636"/>
      <c r="R6123" s="1636"/>
      <c r="S6123" s="1636"/>
      <c r="T6123" s="1636"/>
      <c r="U6123" s="1636"/>
      <c r="V6123" s="1636"/>
      <c r="W6123" s="1636"/>
      <c r="X6123" s="1636"/>
      <c r="Y6123" s="1636"/>
      <c r="Z6123" s="1636"/>
      <c r="AA6123" s="1636"/>
      <c r="AB6123" s="1636"/>
      <c r="AC6123" s="1636"/>
      <c r="AD6123" s="1636"/>
      <c r="AE6123" s="1636"/>
      <c r="AF6123" s="1636"/>
      <c r="AG6123" s="1636"/>
      <c r="AH6123" s="1636"/>
      <c r="AI6123" s="1636"/>
      <c r="AJ6123" s="1636"/>
      <c r="AK6123" s="1636"/>
      <c r="AL6123" s="1636"/>
      <c r="AM6123" s="1636"/>
      <c r="AN6123" s="1636"/>
      <c r="AO6123" s="1636"/>
      <c r="AP6123" s="1636"/>
      <c r="AQ6123" s="1636"/>
      <c r="AR6123" s="1636"/>
      <c r="AS6123" s="1636"/>
      <c r="AT6123" s="1636"/>
      <c r="AU6123" s="1636"/>
      <c r="AV6123" s="1636"/>
      <c r="AW6123" s="1636"/>
      <c r="AX6123" s="1636"/>
      <c r="AY6123" s="1636"/>
      <c r="AZ6123" s="1636"/>
      <c r="BA6123" s="1636"/>
      <c r="BB6123" s="1636"/>
    </row>
    <row r="6124" spans="1:54" s="1637" customFormat="1">
      <c r="A6124" s="1636"/>
      <c r="B6124" s="1636"/>
      <c r="C6124" s="1636"/>
      <c r="D6124" s="1636"/>
      <c r="E6124" s="1636"/>
      <c r="F6124" s="1636"/>
      <c r="G6124" s="1636"/>
      <c r="H6124" s="1636"/>
      <c r="I6124" s="1636"/>
      <c r="J6124" s="1636"/>
      <c r="K6124" s="1636"/>
      <c r="L6124" s="1636"/>
      <c r="M6124" s="1636"/>
      <c r="N6124" s="1636"/>
      <c r="O6124" s="1636"/>
      <c r="P6124" s="1636"/>
      <c r="Q6124" s="1636"/>
      <c r="R6124" s="1636"/>
      <c r="S6124" s="1636"/>
      <c r="T6124" s="1636"/>
      <c r="U6124" s="1636"/>
      <c r="V6124" s="1636"/>
      <c r="W6124" s="1636"/>
      <c r="X6124" s="1636"/>
      <c r="Y6124" s="1636"/>
      <c r="Z6124" s="1636"/>
      <c r="AA6124" s="1636"/>
      <c r="AB6124" s="1636"/>
      <c r="AC6124" s="1636"/>
      <c r="AD6124" s="1636"/>
      <c r="AE6124" s="1636"/>
      <c r="AF6124" s="1636"/>
      <c r="AG6124" s="1636"/>
      <c r="AH6124" s="1636"/>
      <c r="AI6124" s="1636"/>
      <c r="AJ6124" s="1636"/>
      <c r="AK6124" s="1636"/>
      <c r="AL6124" s="1636"/>
      <c r="AM6124" s="1636"/>
      <c r="AN6124" s="1636"/>
      <c r="AO6124" s="1636"/>
      <c r="AP6124" s="1636"/>
      <c r="AQ6124" s="1636"/>
      <c r="AR6124" s="1636"/>
      <c r="AS6124" s="1636"/>
      <c r="AT6124" s="1636"/>
      <c r="AU6124" s="1636"/>
      <c r="AV6124" s="1636"/>
      <c r="AW6124" s="1636"/>
      <c r="AX6124" s="1636"/>
      <c r="AY6124" s="1636"/>
      <c r="AZ6124" s="1636"/>
      <c r="BA6124" s="1636"/>
      <c r="BB6124" s="1636"/>
    </row>
    <row r="6125" spans="1:54" s="1637" customFormat="1">
      <c r="A6125" s="1636"/>
      <c r="B6125" s="1636"/>
      <c r="C6125" s="1636"/>
      <c r="D6125" s="1636"/>
      <c r="E6125" s="1636"/>
      <c r="F6125" s="1636"/>
      <c r="G6125" s="1636"/>
      <c r="H6125" s="1636"/>
      <c r="I6125" s="1636"/>
      <c r="J6125" s="1636"/>
      <c r="K6125" s="1636"/>
      <c r="L6125" s="1636"/>
      <c r="M6125" s="1636"/>
      <c r="N6125" s="1636"/>
      <c r="O6125" s="1636"/>
      <c r="P6125" s="1636"/>
      <c r="Q6125" s="1636"/>
      <c r="R6125" s="1636"/>
      <c r="S6125" s="1636"/>
      <c r="T6125" s="1636"/>
      <c r="U6125" s="1636"/>
      <c r="V6125" s="1636"/>
      <c r="W6125" s="1636"/>
      <c r="X6125" s="1636"/>
      <c r="Y6125" s="1636"/>
      <c r="Z6125" s="1636"/>
      <c r="AA6125" s="1636"/>
      <c r="AB6125" s="1636"/>
      <c r="AC6125" s="1636"/>
      <c r="AD6125" s="1636"/>
      <c r="AE6125" s="1636"/>
      <c r="AF6125" s="1636"/>
      <c r="AG6125" s="1636"/>
      <c r="AH6125" s="1636"/>
      <c r="AI6125" s="1636"/>
      <c r="AJ6125" s="1636"/>
      <c r="AK6125" s="1636"/>
      <c r="AL6125" s="1636"/>
      <c r="AM6125" s="1636"/>
      <c r="AN6125" s="1636"/>
      <c r="AO6125" s="1636"/>
      <c r="AP6125" s="1636"/>
      <c r="AQ6125" s="1636"/>
      <c r="AR6125" s="1636"/>
      <c r="AS6125" s="1636"/>
      <c r="AT6125" s="1636"/>
      <c r="AU6125" s="1636"/>
      <c r="AV6125" s="1636"/>
      <c r="AW6125" s="1636"/>
      <c r="AX6125" s="1636"/>
      <c r="AY6125" s="1636"/>
      <c r="AZ6125" s="1636"/>
      <c r="BA6125" s="1636"/>
      <c r="BB6125" s="1636"/>
    </row>
    <row r="6126" spans="1:54" s="1637" customFormat="1">
      <c r="A6126" s="1636"/>
      <c r="B6126" s="1636"/>
      <c r="C6126" s="1636"/>
      <c r="D6126" s="1636"/>
      <c r="E6126" s="1636"/>
      <c r="F6126" s="1636"/>
      <c r="G6126" s="1636"/>
      <c r="H6126" s="1636"/>
      <c r="I6126" s="1636"/>
      <c r="J6126" s="1636"/>
      <c r="K6126" s="1636"/>
      <c r="L6126" s="1636"/>
      <c r="M6126" s="1636"/>
      <c r="N6126" s="1636"/>
      <c r="O6126" s="1636"/>
      <c r="P6126" s="1636"/>
      <c r="Q6126" s="1636"/>
      <c r="R6126" s="1636"/>
      <c r="S6126" s="1636"/>
      <c r="T6126" s="1636"/>
      <c r="U6126" s="1636"/>
      <c r="V6126" s="1636"/>
      <c r="W6126" s="1636"/>
      <c r="X6126" s="1636"/>
      <c r="Y6126" s="1636"/>
      <c r="Z6126" s="1636"/>
      <c r="AA6126" s="1636"/>
      <c r="AB6126" s="1636"/>
      <c r="AC6126" s="1636"/>
      <c r="AD6126" s="1636"/>
      <c r="AE6126" s="1636"/>
      <c r="AF6126" s="1636"/>
      <c r="AG6126" s="1636"/>
      <c r="AH6126" s="1636"/>
      <c r="AI6126" s="1636"/>
      <c r="AJ6126" s="1636"/>
      <c r="AK6126" s="1636"/>
      <c r="AL6126" s="1636"/>
      <c r="AM6126" s="1636"/>
      <c r="AN6126" s="1636"/>
      <c r="AO6126" s="1636"/>
      <c r="AP6126" s="1636"/>
      <c r="AQ6126" s="1636"/>
      <c r="AR6126" s="1636"/>
      <c r="AS6126" s="1636"/>
      <c r="AT6126" s="1636"/>
      <c r="AU6126" s="1636"/>
      <c r="AV6126" s="1636"/>
      <c r="AW6126" s="1636"/>
      <c r="AX6126" s="1636"/>
      <c r="AY6126" s="1636"/>
      <c r="AZ6126" s="1636"/>
      <c r="BA6126" s="1636"/>
      <c r="BB6126" s="1636"/>
    </row>
    <row r="6127" spans="1:54" s="1637" customFormat="1">
      <c r="A6127" s="1636"/>
      <c r="B6127" s="1636"/>
      <c r="C6127" s="1636"/>
      <c r="D6127" s="1636"/>
      <c r="E6127" s="1636"/>
      <c r="F6127" s="1636"/>
      <c r="G6127" s="1636"/>
      <c r="H6127" s="1636"/>
      <c r="I6127" s="1636"/>
      <c r="J6127" s="1636"/>
      <c r="K6127" s="1636"/>
      <c r="L6127" s="1636"/>
      <c r="M6127" s="1636"/>
      <c r="N6127" s="1636"/>
      <c r="O6127" s="1636"/>
      <c r="P6127" s="1636"/>
      <c r="Q6127" s="1636"/>
      <c r="R6127" s="1636"/>
      <c r="S6127" s="1636"/>
      <c r="T6127" s="1636"/>
      <c r="U6127" s="1636"/>
      <c r="V6127" s="1636"/>
      <c r="W6127" s="1636"/>
      <c r="X6127" s="1636"/>
      <c r="Y6127" s="1636"/>
      <c r="Z6127" s="1636"/>
      <c r="AA6127" s="1636"/>
      <c r="AB6127" s="1636"/>
      <c r="AC6127" s="1636"/>
      <c r="AD6127" s="1636"/>
      <c r="AE6127" s="1636"/>
      <c r="AF6127" s="1636"/>
      <c r="AG6127" s="1636"/>
      <c r="AH6127" s="1636"/>
      <c r="AI6127" s="1636"/>
      <c r="AJ6127" s="1636"/>
      <c r="AK6127" s="1636"/>
      <c r="AL6127" s="1636"/>
      <c r="AM6127" s="1636"/>
      <c r="AN6127" s="1636"/>
      <c r="AO6127" s="1636"/>
      <c r="AP6127" s="1636"/>
      <c r="AQ6127" s="1636"/>
      <c r="AR6127" s="1636"/>
      <c r="AS6127" s="1636"/>
      <c r="AT6127" s="1636"/>
      <c r="AU6127" s="1636"/>
      <c r="AV6127" s="1636"/>
      <c r="AW6127" s="1636"/>
      <c r="AX6127" s="1636"/>
      <c r="AY6127" s="1636"/>
      <c r="AZ6127" s="1636"/>
      <c r="BA6127" s="1636"/>
      <c r="BB6127" s="1636"/>
    </row>
    <row r="6128" spans="1:54" s="1637" customFormat="1">
      <c r="A6128" s="1636"/>
      <c r="B6128" s="1636"/>
      <c r="C6128" s="1636"/>
      <c r="D6128" s="1636"/>
      <c r="E6128" s="1636"/>
      <c r="F6128" s="1636"/>
      <c r="G6128" s="1636"/>
      <c r="H6128" s="1636"/>
      <c r="I6128" s="1636"/>
      <c r="J6128" s="1636"/>
      <c r="K6128" s="1636"/>
      <c r="L6128" s="1636"/>
      <c r="M6128" s="1636"/>
      <c r="N6128" s="1636"/>
      <c r="O6128" s="1636"/>
      <c r="P6128" s="1636"/>
      <c r="Q6128" s="1636"/>
      <c r="R6128" s="1636"/>
      <c r="S6128" s="1636"/>
      <c r="T6128" s="1636"/>
      <c r="U6128" s="1636"/>
      <c r="V6128" s="1636"/>
      <c r="W6128" s="1636"/>
      <c r="X6128" s="1636"/>
      <c r="Y6128" s="1636"/>
      <c r="Z6128" s="1636"/>
      <c r="AA6128" s="1636"/>
      <c r="AB6128" s="1636"/>
      <c r="AC6128" s="1636"/>
      <c r="AD6128" s="1636"/>
      <c r="AE6128" s="1636"/>
      <c r="AF6128" s="1636"/>
      <c r="AG6128" s="1636"/>
      <c r="AH6128" s="1636"/>
      <c r="AI6128" s="1636"/>
      <c r="AJ6128" s="1636"/>
      <c r="AK6128" s="1636"/>
      <c r="AL6128" s="1636"/>
      <c r="AM6128" s="1636"/>
      <c r="AN6128" s="1636"/>
      <c r="AO6128" s="1636"/>
      <c r="AP6128" s="1636"/>
      <c r="AQ6128" s="1636"/>
      <c r="AR6128" s="1636"/>
      <c r="AS6128" s="1636"/>
      <c r="AT6128" s="1636"/>
      <c r="AU6128" s="1636"/>
      <c r="AV6128" s="1636"/>
      <c r="AW6128" s="1636"/>
      <c r="AX6128" s="1636"/>
      <c r="AY6128" s="1636"/>
      <c r="AZ6128" s="1636"/>
      <c r="BA6128" s="1636"/>
      <c r="BB6128" s="1636"/>
    </row>
    <row r="6129" spans="1:54" s="1637" customFormat="1">
      <c r="A6129" s="1636"/>
      <c r="B6129" s="1636"/>
      <c r="C6129" s="1636"/>
      <c r="D6129" s="1636"/>
      <c r="E6129" s="1636"/>
      <c r="F6129" s="1636"/>
      <c r="G6129" s="1636"/>
      <c r="H6129" s="1636"/>
      <c r="I6129" s="1636"/>
      <c r="J6129" s="1636"/>
      <c r="K6129" s="1636"/>
      <c r="L6129" s="1636"/>
      <c r="M6129" s="1636"/>
      <c r="N6129" s="1636"/>
      <c r="O6129" s="1636"/>
      <c r="P6129" s="1636"/>
      <c r="Q6129" s="1636"/>
      <c r="R6129" s="1636"/>
      <c r="S6129" s="1636"/>
      <c r="T6129" s="1636"/>
      <c r="U6129" s="1636"/>
      <c r="V6129" s="1636"/>
      <c r="W6129" s="1636"/>
      <c r="X6129" s="1636"/>
      <c r="Y6129" s="1636"/>
      <c r="Z6129" s="1636"/>
      <c r="AA6129" s="1636"/>
      <c r="AB6129" s="1636"/>
      <c r="AC6129" s="1636"/>
      <c r="AD6129" s="1636"/>
      <c r="AE6129" s="1636"/>
      <c r="AF6129" s="1636"/>
      <c r="AG6129" s="1636"/>
      <c r="AH6129" s="1636"/>
      <c r="AI6129" s="1636"/>
      <c r="AJ6129" s="1636"/>
      <c r="AK6129" s="1636"/>
      <c r="AL6129" s="1636"/>
      <c r="AM6129" s="1636"/>
      <c r="AN6129" s="1636"/>
      <c r="AO6129" s="1636"/>
      <c r="AP6129" s="1636"/>
      <c r="AQ6129" s="1636"/>
      <c r="AR6129" s="1636"/>
      <c r="AS6129" s="1636"/>
      <c r="AT6129" s="1636"/>
      <c r="AU6129" s="1636"/>
      <c r="AV6129" s="1636"/>
      <c r="AW6129" s="1636"/>
      <c r="AX6129" s="1636"/>
      <c r="AY6129" s="1636"/>
      <c r="AZ6129" s="1636"/>
      <c r="BA6129" s="1636"/>
      <c r="BB6129" s="1636"/>
    </row>
    <row r="6130" spans="1:54" s="1637" customFormat="1">
      <c r="A6130" s="1636"/>
      <c r="B6130" s="1636"/>
      <c r="C6130" s="1636"/>
      <c r="D6130" s="1636"/>
      <c r="E6130" s="1636"/>
      <c r="F6130" s="1636"/>
      <c r="G6130" s="1636"/>
      <c r="H6130" s="1636"/>
      <c r="I6130" s="1636"/>
      <c r="J6130" s="1636"/>
      <c r="K6130" s="1636"/>
      <c r="L6130" s="1636"/>
      <c r="M6130" s="1636"/>
      <c r="N6130" s="1636"/>
      <c r="O6130" s="1636"/>
      <c r="P6130" s="1636"/>
      <c r="Q6130" s="1636"/>
      <c r="R6130" s="1636"/>
      <c r="S6130" s="1636"/>
      <c r="T6130" s="1636"/>
      <c r="U6130" s="1636"/>
      <c r="V6130" s="1636"/>
      <c r="W6130" s="1636"/>
      <c r="X6130" s="1636"/>
      <c r="Y6130" s="1636"/>
      <c r="Z6130" s="1636"/>
      <c r="AA6130" s="1636"/>
      <c r="AB6130" s="1636"/>
      <c r="AC6130" s="1636"/>
      <c r="AD6130" s="1636"/>
      <c r="AE6130" s="1636"/>
      <c r="AF6130" s="1636"/>
      <c r="AG6130" s="1636"/>
      <c r="AH6130" s="1636"/>
      <c r="AI6130" s="1636"/>
      <c r="AJ6130" s="1636"/>
      <c r="AK6130" s="1636"/>
      <c r="AL6130" s="1636"/>
      <c r="AM6130" s="1636"/>
      <c r="AN6130" s="1636"/>
      <c r="AO6130" s="1636"/>
      <c r="AP6130" s="1636"/>
      <c r="AQ6130" s="1636"/>
      <c r="AR6130" s="1636"/>
      <c r="AS6130" s="1636"/>
      <c r="AT6130" s="1636"/>
      <c r="AU6130" s="1636"/>
      <c r="AV6130" s="1636"/>
      <c r="AW6130" s="1636"/>
      <c r="AX6130" s="1636"/>
      <c r="AY6130" s="1636"/>
      <c r="AZ6130" s="1636"/>
      <c r="BA6130" s="1636"/>
      <c r="BB6130" s="1636"/>
    </row>
    <row r="6131" spans="1:54" s="1637" customFormat="1">
      <c r="A6131" s="1636"/>
      <c r="B6131" s="1636"/>
      <c r="C6131" s="1636"/>
      <c r="D6131" s="1636"/>
      <c r="E6131" s="1636"/>
      <c r="F6131" s="1636"/>
      <c r="G6131" s="1636"/>
      <c r="H6131" s="1636"/>
      <c r="I6131" s="1636"/>
      <c r="J6131" s="1636"/>
      <c r="K6131" s="1636"/>
      <c r="L6131" s="1636"/>
      <c r="M6131" s="1636"/>
      <c r="N6131" s="1636"/>
      <c r="O6131" s="1636"/>
      <c r="P6131" s="1636"/>
      <c r="Q6131" s="1636"/>
      <c r="R6131" s="1636"/>
      <c r="S6131" s="1636"/>
      <c r="T6131" s="1636"/>
      <c r="U6131" s="1636"/>
      <c r="V6131" s="1636"/>
      <c r="W6131" s="1636"/>
      <c r="X6131" s="1636"/>
      <c r="Y6131" s="1636"/>
      <c r="Z6131" s="1636"/>
      <c r="AA6131" s="1636"/>
      <c r="AB6131" s="1636"/>
      <c r="AC6131" s="1636"/>
      <c r="AD6131" s="1636"/>
      <c r="AE6131" s="1636"/>
      <c r="AF6131" s="1636"/>
      <c r="AG6131" s="1636"/>
      <c r="AH6131" s="1636"/>
      <c r="AI6131" s="1636"/>
      <c r="AJ6131" s="1636"/>
      <c r="AK6131" s="1636"/>
      <c r="AL6131" s="1636"/>
      <c r="AM6131" s="1636"/>
      <c r="AN6131" s="1636"/>
      <c r="AO6131" s="1636"/>
      <c r="AP6131" s="1636"/>
      <c r="AQ6131" s="1636"/>
      <c r="AR6131" s="1636"/>
      <c r="AS6131" s="1636"/>
      <c r="AT6131" s="1636"/>
      <c r="AU6131" s="1636"/>
      <c r="AV6131" s="1636"/>
      <c r="AW6131" s="1636"/>
      <c r="AX6131" s="1636"/>
      <c r="AY6131" s="1636"/>
      <c r="AZ6131" s="1636"/>
      <c r="BA6131" s="1636"/>
      <c r="BB6131" s="1636"/>
    </row>
    <row r="6132" spans="1:54" s="1637" customFormat="1">
      <c r="A6132" s="1636"/>
      <c r="B6132" s="1636"/>
      <c r="C6132" s="1636"/>
      <c r="D6132" s="1636"/>
      <c r="E6132" s="1636"/>
      <c r="F6132" s="1636"/>
      <c r="G6132" s="1636"/>
      <c r="H6132" s="1636"/>
      <c r="I6132" s="1636"/>
      <c r="J6132" s="1636"/>
      <c r="K6132" s="1636"/>
      <c r="L6132" s="1636"/>
      <c r="M6132" s="1636"/>
      <c r="N6132" s="1636"/>
      <c r="O6132" s="1636"/>
      <c r="P6132" s="1636"/>
      <c r="Q6132" s="1636"/>
      <c r="R6132" s="1636"/>
      <c r="S6132" s="1636"/>
      <c r="T6132" s="1636"/>
      <c r="U6132" s="1636"/>
      <c r="V6132" s="1636"/>
      <c r="W6132" s="1636"/>
      <c r="X6132" s="1636"/>
      <c r="Y6132" s="1636"/>
      <c r="Z6132" s="1636"/>
      <c r="AA6132" s="1636"/>
      <c r="AB6132" s="1636"/>
      <c r="AC6132" s="1636"/>
      <c r="AD6132" s="1636"/>
      <c r="AE6132" s="1636"/>
      <c r="AF6132" s="1636"/>
      <c r="AG6132" s="1636"/>
      <c r="AH6132" s="1636"/>
      <c r="AI6132" s="1636"/>
      <c r="AJ6132" s="1636"/>
      <c r="AK6132" s="1636"/>
      <c r="AL6132" s="1636"/>
      <c r="AM6132" s="1636"/>
      <c r="AN6132" s="1636"/>
      <c r="AO6132" s="1636"/>
      <c r="AP6132" s="1636"/>
      <c r="AQ6132" s="1636"/>
      <c r="AR6132" s="1636"/>
      <c r="AS6132" s="1636"/>
      <c r="AT6132" s="1636"/>
      <c r="AU6132" s="1636"/>
      <c r="AV6132" s="1636"/>
      <c r="AW6132" s="1636"/>
      <c r="AX6132" s="1636"/>
      <c r="AY6132" s="1636"/>
      <c r="AZ6132" s="1636"/>
      <c r="BA6132" s="1636"/>
      <c r="BB6132" s="1636"/>
    </row>
    <row r="6133" spans="1:54" s="1637" customFormat="1">
      <c r="A6133" s="1636"/>
      <c r="B6133" s="1636"/>
      <c r="C6133" s="1636"/>
      <c r="D6133" s="1636"/>
      <c r="E6133" s="1636"/>
      <c r="F6133" s="1636"/>
      <c r="G6133" s="1636"/>
      <c r="H6133" s="1636"/>
      <c r="I6133" s="1636"/>
      <c r="J6133" s="1636"/>
      <c r="K6133" s="1636"/>
      <c r="L6133" s="1636"/>
      <c r="M6133" s="1636"/>
      <c r="N6133" s="1636"/>
      <c r="O6133" s="1636"/>
      <c r="P6133" s="1636"/>
      <c r="Q6133" s="1636"/>
      <c r="R6133" s="1636"/>
      <c r="S6133" s="1636"/>
      <c r="T6133" s="1636"/>
      <c r="U6133" s="1636"/>
      <c r="V6133" s="1636"/>
      <c r="W6133" s="1636"/>
      <c r="X6133" s="1636"/>
      <c r="Y6133" s="1636"/>
      <c r="Z6133" s="1636"/>
      <c r="AA6133" s="1636"/>
      <c r="AB6133" s="1636"/>
      <c r="AC6133" s="1636"/>
      <c r="AD6133" s="1636"/>
      <c r="AE6133" s="1636"/>
      <c r="AF6133" s="1636"/>
      <c r="AG6133" s="1636"/>
      <c r="AH6133" s="1636"/>
      <c r="AI6133" s="1636"/>
      <c r="AJ6133" s="1636"/>
      <c r="AK6133" s="1636"/>
      <c r="AL6133" s="1636"/>
      <c r="AM6133" s="1636"/>
      <c r="AN6133" s="1636"/>
      <c r="AO6133" s="1636"/>
      <c r="AP6133" s="1636"/>
      <c r="AQ6133" s="1636"/>
      <c r="AR6133" s="1636"/>
      <c r="AS6133" s="1636"/>
      <c r="AT6133" s="1636"/>
      <c r="AU6133" s="1636"/>
      <c r="AV6133" s="1636"/>
      <c r="AW6133" s="1636"/>
      <c r="AX6133" s="1636"/>
      <c r="AY6133" s="1636"/>
      <c r="AZ6133" s="1636"/>
      <c r="BA6133" s="1636"/>
      <c r="BB6133" s="1636"/>
    </row>
    <row r="6134" spans="1:54" s="1637" customFormat="1">
      <c r="A6134" s="1636"/>
      <c r="B6134" s="1636"/>
      <c r="C6134" s="1636"/>
      <c r="D6134" s="1636"/>
      <c r="E6134" s="1636"/>
      <c r="F6134" s="1636"/>
      <c r="G6134" s="1636"/>
      <c r="H6134" s="1636"/>
      <c r="I6134" s="1636"/>
      <c r="J6134" s="1636"/>
      <c r="K6134" s="1636"/>
      <c r="L6134" s="1636"/>
      <c r="M6134" s="1636"/>
      <c r="N6134" s="1636"/>
      <c r="O6134" s="1636"/>
      <c r="P6134" s="1636"/>
      <c r="Q6134" s="1636"/>
      <c r="R6134" s="1636"/>
      <c r="S6134" s="1636"/>
      <c r="T6134" s="1636"/>
      <c r="U6134" s="1636"/>
      <c r="V6134" s="1636"/>
      <c r="W6134" s="1636"/>
      <c r="X6134" s="1636"/>
      <c r="Y6134" s="1636"/>
      <c r="Z6134" s="1636"/>
      <c r="AA6134" s="1636"/>
      <c r="AB6134" s="1636"/>
      <c r="AC6134" s="1636"/>
      <c r="AD6134" s="1636"/>
      <c r="AE6134" s="1636"/>
      <c r="AF6134" s="1636"/>
      <c r="AG6134" s="1636"/>
      <c r="AH6134" s="1636"/>
      <c r="AI6134" s="1636"/>
      <c r="AJ6134" s="1636"/>
      <c r="AK6134" s="1636"/>
      <c r="AL6134" s="1636"/>
      <c r="AM6134" s="1636"/>
      <c r="AN6134" s="1636"/>
      <c r="AO6134" s="1636"/>
      <c r="AP6134" s="1636"/>
      <c r="AQ6134" s="1636"/>
      <c r="AR6134" s="1636"/>
      <c r="AS6134" s="1636"/>
      <c r="AT6134" s="1636"/>
      <c r="AU6134" s="1636"/>
      <c r="AV6134" s="1636"/>
      <c r="AW6134" s="1636"/>
      <c r="AX6134" s="1636"/>
      <c r="AY6134" s="1636"/>
      <c r="AZ6134" s="1636"/>
      <c r="BA6134" s="1636"/>
      <c r="BB6134" s="1636"/>
    </row>
    <row r="6135" spans="1:54" s="1637" customFormat="1">
      <c r="A6135" s="1636"/>
      <c r="B6135" s="1636"/>
      <c r="C6135" s="1636"/>
      <c r="D6135" s="1636"/>
      <c r="E6135" s="1636"/>
      <c r="F6135" s="1636"/>
      <c r="G6135" s="1636"/>
      <c r="H6135" s="1636"/>
      <c r="I6135" s="1636"/>
      <c r="J6135" s="1636"/>
      <c r="K6135" s="1636"/>
      <c r="L6135" s="1636"/>
      <c r="M6135" s="1636"/>
      <c r="N6135" s="1636"/>
      <c r="O6135" s="1636"/>
      <c r="P6135" s="1636"/>
      <c r="Q6135" s="1636"/>
      <c r="R6135" s="1636"/>
      <c r="S6135" s="1636"/>
      <c r="T6135" s="1636"/>
      <c r="U6135" s="1636"/>
      <c r="V6135" s="1636"/>
      <c r="W6135" s="1636"/>
      <c r="X6135" s="1636"/>
      <c r="Y6135" s="1636"/>
      <c r="Z6135" s="1636"/>
      <c r="AA6135" s="1636"/>
      <c r="AB6135" s="1636"/>
      <c r="AC6135" s="1636"/>
      <c r="AD6135" s="1636"/>
      <c r="AE6135" s="1636"/>
      <c r="AF6135" s="1636"/>
      <c r="AG6135" s="1636"/>
      <c r="AH6135" s="1636"/>
      <c r="AI6135" s="1636"/>
      <c r="AJ6135" s="1636"/>
      <c r="AK6135" s="1636"/>
      <c r="AL6135" s="1636"/>
      <c r="AM6135" s="1636"/>
      <c r="AN6135" s="1636"/>
      <c r="AO6135" s="1636"/>
      <c r="AP6135" s="1636"/>
      <c r="AQ6135" s="1636"/>
      <c r="AR6135" s="1636"/>
      <c r="AS6135" s="1636"/>
      <c r="AT6135" s="1636"/>
      <c r="AU6135" s="1636"/>
      <c r="AV6135" s="1636"/>
      <c r="AW6135" s="1636"/>
      <c r="AX6135" s="1636"/>
      <c r="AY6135" s="1636"/>
      <c r="AZ6135" s="1636"/>
      <c r="BA6135" s="1636"/>
      <c r="BB6135" s="1636"/>
    </row>
    <row r="6136" spans="1:54" s="1637" customFormat="1">
      <c r="A6136" s="1636"/>
      <c r="B6136" s="1636"/>
      <c r="C6136" s="1636"/>
      <c r="D6136" s="1636"/>
      <c r="E6136" s="1636"/>
      <c r="F6136" s="1636"/>
      <c r="G6136" s="1636"/>
      <c r="H6136" s="1636"/>
      <c r="I6136" s="1636"/>
      <c r="J6136" s="1636"/>
      <c r="K6136" s="1636"/>
      <c r="L6136" s="1636"/>
      <c r="M6136" s="1636"/>
      <c r="N6136" s="1636"/>
      <c r="O6136" s="1636"/>
      <c r="P6136" s="1636"/>
      <c r="Q6136" s="1636"/>
      <c r="R6136" s="1636"/>
      <c r="S6136" s="1636"/>
      <c r="T6136" s="1636"/>
      <c r="U6136" s="1636"/>
      <c r="V6136" s="1636"/>
      <c r="W6136" s="1636"/>
      <c r="X6136" s="1636"/>
      <c r="Y6136" s="1636"/>
      <c r="Z6136" s="1636"/>
      <c r="AA6136" s="1636"/>
      <c r="AB6136" s="1636"/>
      <c r="AC6136" s="1636"/>
      <c r="AD6136" s="1636"/>
      <c r="AE6136" s="1636"/>
      <c r="AF6136" s="1636"/>
      <c r="AG6136" s="1636"/>
      <c r="AH6136" s="1636"/>
      <c r="AI6136" s="1636"/>
      <c r="AJ6136" s="1636"/>
      <c r="AK6136" s="1636"/>
      <c r="AL6136" s="1636"/>
      <c r="AM6136" s="1636"/>
      <c r="AN6136" s="1636"/>
      <c r="AO6136" s="1636"/>
      <c r="AP6136" s="1636"/>
      <c r="AQ6136" s="1636"/>
      <c r="AR6136" s="1636"/>
      <c r="AS6136" s="1636"/>
      <c r="AT6136" s="1636"/>
      <c r="AU6136" s="1636"/>
      <c r="AV6136" s="1636"/>
      <c r="AW6136" s="1636"/>
      <c r="AX6136" s="1636"/>
      <c r="AY6136" s="1636"/>
      <c r="AZ6136" s="1636"/>
      <c r="BA6136" s="1636"/>
      <c r="BB6136" s="1636"/>
    </row>
    <row r="6137" spans="1:54" s="1637" customFormat="1">
      <c r="A6137" s="1636"/>
      <c r="B6137" s="1636"/>
      <c r="C6137" s="1636"/>
      <c r="D6137" s="1636"/>
      <c r="E6137" s="1636"/>
      <c r="F6137" s="1636"/>
      <c r="G6137" s="1636"/>
      <c r="H6137" s="1636"/>
      <c r="I6137" s="1636"/>
      <c r="J6137" s="1636"/>
      <c r="K6137" s="1636"/>
      <c r="L6137" s="1636"/>
      <c r="M6137" s="1636"/>
      <c r="N6137" s="1636"/>
      <c r="O6137" s="1636"/>
      <c r="P6137" s="1636"/>
      <c r="Q6137" s="1636"/>
      <c r="R6137" s="1636"/>
      <c r="S6137" s="1636"/>
      <c r="T6137" s="1636"/>
      <c r="U6137" s="1636"/>
      <c r="V6137" s="1636"/>
      <c r="W6137" s="1636"/>
      <c r="X6137" s="1636"/>
      <c r="Y6137" s="1636"/>
      <c r="Z6137" s="1636"/>
      <c r="AA6137" s="1636"/>
      <c r="AB6137" s="1636"/>
      <c r="AC6137" s="1636"/>
      <c r="AD6137" s="1636"/>
      <c r="AE6137" s="1636"/>
      <c r="AF6137" s="1636"/>
      <c r="AG6137" s="1636"/>
      <c r="AH6137" s="1636"/>
      <c r="AI6137" s="1636"/>
      <c r="AJ6137" s="1636"/>
      <c r="AK6137" s="1636"/>
      <c r="AL6137" s="1636"/>
      <c r="AM6137" s="1636"/>
      <c r="AN6137" s="1636"/>
      <c r="AO6137" s="1636"/>
      <c r="AP6137" s="1636"/>
      <c r="AQ6137" s="1636"/>
      <c r="AR6137" s="1636"/>
      <c r="AS6137" s="1636"/>
      <c r="AT6137" s="1636"/>
      <c r="AU6137" s="1636"/>
      <c r="AV6137" s="1636"/>
      <c r="AW6137" s="1636"/>
      <c r="AX6137" s="1636"/>
      <c r="AY6137" s="1636"/>
      <c r="AZ6137" s="1636"/>
      <c r="BA6137" s="1636"/>
      <c r="BB6137" s="1636"/>
    </row>
    <row r="6138" spans="1:54" s="1637" customFormat="1">
      <c r="A6138" s="1636"/>
      <c r="B6138" s="1636"/>
      <c r="C6138" s="1636"/>
      <c r="D6138" s="1636"/>
      <c r="E6138" s="1636"/>
      <c r="F6138" s="1636"/>
      <c r="G6138" s="1636"/>
      <c r="H6138" s="1636"/>
      <c r="I6138" s="1636"/>
      <c r="J6138" s="1636"/>
      <c r="K6138" s="1636"/>
      <c r="L6138" s="1636"/>
      <c r="M6138" s="1636"/>
      <c r="N6138" s="1636"/>
      <c r="O6138" s="1636"/>
      <c r="P6138" s="1636"/>
      <c r="Q6138" s="1636"/>
      <c r="R6138" s="1636"/>
      <c r="S6138" s="1636"/>
      <c r="T6138" s="1636"/>
      <c r="U6138" s="1636"/>
      <c r="V6138" s="1636"/>
      <c r="W6138" s="1636"/>
      <c r="X6138" s="1636"/>
      <c r="Y6138" s="1636"/>
      <c r="Z6138" s="1636"/>
      <c r="AA6138" s="1636"/>
      <c r="AB6138" s="1636"/>
      <c r="AC6138" s="1636"/>
      <c r="AD6138" s="1636"/>
      <c r="AE6138" s="1636"/>
      <c r="AF6138" s="1636"/>
      <c r="AG6138" s="1636"/>
      <c r="AH6138" s="1636"/>
      <c r="AI6138" s="1636"/>
      <c r="AJ6138" s="1636"/>
      <c r="AK6138" s="1636"/>
      <c r="AL6138" s="1636"/>
      <c r="AM6138" s="1636"/>
      <c r="AN6138" s="1636"/>
      <c r="AO6138" s="1636"/>
      <c r="AP6138" s="1636"/>
      <c r="AQ6138" s="1636"/>
      <c r="AR6138" s="1636"/>
      <c r="AS6138" s="1636"/>
      <c r="AT6138" s="1636"/>
      <c r="AU6138" s="1636"/>
      <c r="AV6138" s="1636"/>
      <c r="AW6138" s="1636"/>
      <c r="AX6138" s="1636"/>
      <c r="AY6138" s="1636"/>
      <c r="AZ6138" s="1636"/>
      <c r="BA6138" s="1636"/>
      <c r="BB6138" s="1636"/>
    </row>
    <row r="6139" spans="1:54" s="1637" customFormat="1">
      <c r="A6139" s="1636"/>
      <c r="B6139" s="1636"/>
      <c r="C6139" s="1636"/>
      <c r="D6139" s="1636"/>
      <c r="E6139" s="1636"/>
      <c r="F6139" s="1636"/>
      <c r="G6139" s="1636"/>
      <c r="H6139" s="1636"/>
      <c r="I6139" s="1636"/>
      <c r="J6139" s="1636"/>
      <c r="K6139" s="1636"/>
      <c r="L6139" s="1636"/>
      <c r="M6139" s="1636"/>
      <c r="N6139" s="1636"/>
      <c r="O6139" s="1636"/>
      <c r="P6139" s="1636"/>
      <c r="Q6139" s="1636"/>
      <c r="R6139" s="1636"/>
      <c r="S6139" s="1636"/>
      <c r="T6139" s="1636"/>
      <c r="U6139" s="1636"/>
      <c r="V6139" s="1636"/>
      <c r="W6139" s="1636"/>
      <c r="X6139" s="1636"/>
      <c r="Y6139" s="1636"/>
      <c r="Z6139" s="1636"/>
      <c r="AA6139" s="1636"/>
      <c r="AB6139" s="1636"/>
      <c r="AC6139" s="1636"/>
      <c r="AD6139" s="1636"/>
      <c r="AE6139" s="1636"/>
      <c r="AF6139" s="1636"/>
      <c r="AG6139" s="1636"/>
      <c r="AH6139" s="1636"/>
      <c r="AI6139" s="1636"/>
      <c r="AJ6139" s="1636"/>
      <c r="AK6139" s="1636"/>
      <c r="AL6139" s="1636"/>
      <c r="AM6139" s="1636"/>
      <c r="AN6139" s="1636"/>
      <c r="AO6139" s="1636"/>
      <c r="AP6139" s="1636"/>
      <c r="AQ6139" s="1636"/>
      <c r="AR6139" s="1636"/>
      <c r="AS6139" s="1636"/>
      <c r="AT6139" s="1636"/>
      <c r="AU6139" s="1636"/>
      <c r="AV6139" s="1636"/>
      <c r="AW6139" s="1636"/>
      <c r="AX6139" s="1636"/>
      <c r="AY6139" s="1636"/>
      <c r="AZ6139" s="1636"/>
      <c r="BA6139" s="1636"/>
      <c r="BB6139" s="1636"/>
    </row>
    <row r="6140" spans="1:54" s="1637" customFormat="1">
      <c r="A6140" s="1636"/>
      <c r="B6140" s="1636"/>
      <c r="C6140" s="1636"/>
      <c r="D6140" s="1636"/>
      <c r="E6140" s="1636"/>
      <c r="F6140" s="1636"/>
      <c r="G6140" s="1636"/>
      <c r="H6140" s="1636"/>
      <c r="I6140" s="1636"/>
      <c r="J6140" s="1636"/>
      <c r="K6140" s="1636"/>
      <c r="L6140" s="1636"/>
      <c r="M6140" s="1636"/>
      <c r="N6140" s="1636"/>
      <c r="O6140" s="1636"/>
      <c r="P6140" s="1636"/>
      <c r="Q6140" s="1636"/>
      <c r="R6140" s="1636"/>
      <c r="S6140" s="1636"/>
      <c r="T6140" s="1636"/>
      <c r="U6140" s="1636"/>
      <c r="V6140" s="1636"/>
      <c r="W6140" s="1636"/>
      <c r="X6140" s="1636"/>
      <c r="Y6140" s="1636"/>
      <c r="Z6140" s="1636"/>
      <c r="AA6140" s="1636"/>
      <c r="AB6140" s="1636"/>
      <c r="AC6140" s="1636"/>
      <c r="AD6140" s="1636"/>
      <c r="AE6140" s="1636"/>
      <c r="AF6140" s="1636"/>
      <c r="AG6140" s="1636"/>
      <c r="AH6140" s="1636"/>
      <c r="AI6140" s="1636"/>
      <c r="AJ6140" s="1636"/>
      <c r="AK6140" s="1636"/>
      <c r="AL6140" s="1636"/>
      <c r="AM6140" s="1636"/>
      <c r="AN6140" s="1636"/>
      <c r="AO6140" s="1636"/>
      <c r="AP6140" s="1636"/>
      <c r="AQ6140" s="1636"/>
      <c r="AR6140" s="1636"/>
      <c r="AS6140" s="1636"/>
      <c r="AT6140" s="1636"/>
      <c r="AU6140" s="1636"/>
      <c r="AV6140" s="1636"/>
      <c r="AW6140" s="1636"/>
      <c r="AX6140" s="1636"/>
      <c r="AY6140" s="1636"/>
      <c r="AZ6140" s="1636"/>
      <c r="BA6140" s="1636"/>
      <c r="BB6140" s="1636"/>
    </row>
    <row r="6141" spans="1:54" s="1637" customFormat="1">
      <c r="A6141" s="1636"/>
      <c r="B6141" s="1636"/>
      <c r="C6141" s="1636"/>
      <c r="D6141" s="1636"/>
      <c r="E6141" s="1636"/>
      <c r="F6141" s="1636"/>
      <c r="G6141" s="1636"/>
      <c r="H6141" s="1636"/>
      <c r="I6141" s="1636"/>
      <c r="J6141" s="1636"/>
      <c r="K6141" s="1636"/>
      <c r="L6141" s="1636"/>
      <c r="M6141" s="1636"/>
      <c r="N6141" s="1636"/>
      <c r="O6141" s="1636"/>
      <c r="P6141" s="1636"/>
      <c r="Q6141" s="1636"/>
      <c r="R6141" s="1636"/>
      <c r="S6141" s="1636"/>
      <c r="T6141" s="1636"/>
      <c r="U6141" s="1636"/>
      <c r="V6141" s="1636"/>
      <c r="W6141" s="1636"/>
      <c r="X6141" s="1636"/>
      <c r="Y6141" s="1636"/>
      <c r="Z6141" s="1636"/>
      <c r="AA6141" s="1636"/>
      <c r="AB6141" s="1636"/>
      <c r="AC6141" s="1636"/>
      <c r="AD6141" s="1636"/>
      <c r="AE6141" s="1636"/>
      <c r="AF6141" s="1636"/>
      <c r="AG6141" s="1636"/>
      <c r="AH6141" s="1636"/>
      <c r="AI6141" s="1636"/>
      <c r="AJ6141" s="1636"/>
      <c r="AK6141" s="1636"/>
      <c r="AL6141" s="1636"/>
      <c r="AM6141" s="1636"/>
      <c r="AN6141" s="1636"/>
      <c r="AO6141" s="1636"/>
      <c r="AP6141" s="1636"/>
      <c r="AQ6141" s="1636"/>
      <c r="AR6141" s="1636"/>
      <c r="AS6141" s="1636"/>
      <c r="AT6141" s="1636"/>
      <c r="AU6141" s="1636"/>
      <c r="AV6141" s="1636"/>
      <c r="AW6141" s="1636"/>
      <c r="AX6141" s="1636"/>
      <c r="AY6141" s="1636"/>
      <c r="AZ6141" s="1636"/>
      <c r="BA6141" s="1636"/>
      <c r="BB6141" s="1636"/>
    </row>
    <row r="6142" spans="1:54" s="1637" customFormat="1">
      <c r="A6142" s="1636"/>
      <c r="B6142" s="1636"/>
      <c r="C6142" s="1636"/>
      <c r="D6142" s="1636"/>
      <c r="E6142" s="1636"/>
      <c r="F6142" s="1636"/>
      <c r="G6142" s="1636"/>
      <c r="H6142" s="1636"/>
      <c r="I6142" s="1636"/>
      <c r="J6142" s="1636"/>
      <c r="K6142" s="1636"/>
      <c r="L6142" s="1636"/>
      <c r="M6142" s="1636"/>
      <c r="N6142" s="1636"/>
      <c r="O6142" s="1636"/>
      <c r="P6142" s="1636"/>
      <c r="Q6142" s="1636"/>
      <c r="R6142" s="1636"/>
      <c r="S6142" s="1636"/>
      <c r="T6142" s="1636"/>
      <c r="U6142" s="1636"/>
      <c r="V6142" s="1636"/>
      <c r="W6142" s="1636"/>
      <c r="X6142" s="1636"/>
      <c r="Y6142" s="1636"/>
      <c r="Z6142" s="1636"/>
      <c r="AA6142" s="1636"/>
      <c r="AB6142" s="1636"/>
      <c r="AC6142" s="1636"/>
      <c r="AD6142" s="1636"/>
      <c r="AE6142" s="1636"/>
      <c r="AF6142" s="1636"/>
      <c r="AG6142" s="1636"/>
      <c r="AH6142" s="1636"/>
      <c r="AI6142" s="1636"/>
      <c r="AJ6142" s="1636"/>
      <c r="AK6142" s="1636"/>
      <c r="AL6142" s="1636"/>
      <c r="AM6142" s="1636"/>
      <c r="AN6142" s="1636"/>
      <c r="AO6142" s="1636"/>
      <c r="AP6142" s="1636"/>
      <c r="AQ6142" s="1636"/>
      <c r="AR6142" s="1636"/>
      <c r="AS6142" s="1636"/>
      <c r="AT6142" s="1636"/>
      <c r="AU6142" s="1636"/>
      <c r="AV6142" s="1636"/>
      <c r="AW6142" s="1636"/>
      <c r="AX6142" s="1636"/>
      <c r="AY6142" s="1636"/>
      <c r="AZ6142" s="1636"/>
      <c r="BA6142" s="1636"/>
      <c r="BB6142" s="1636"/>
    </row>
    <row r="6143" spans="1:54" s="1637" customFormat="1">
      <c r="A6143" s="1636"/>
      <c r="B6143" s="1636"/>
      <c r="C6143" s="1636"/>
      <c r="D6143" s="1636"/>
      <c r="E6143" s="1636"/>
      <c r="F6143" s="1636"/>
      <c r="G6143" s="1636"/>
      <c r="H6143" s="1636"/>
      <c r="I6143" s="1636"/>
      <c r="J6143" s="1636"/>
      <c r="K6143" s="1636"/>
      <c r="L6143" s="1636"/>
      <c r="M6143" s="1636"/>
      <c r="N6143" s="1636"/>
      <c r="O6143" s="1636"/>
      <c r="P6143" s="1636"/>
      <c r="Q6143" s="1636"/>
      <c r="R6143" s="1636"/>
      <c r="S6143" s="1636"/>
      <c r="T6143" s="1636"/>
      <c r="U6143" s="1636"/>
      <c r="V6143" s="1636"/>
      <c r="W6143" s="1636"/>
      <c r="X6143" s="1636"/>
      <c r="Y6143" s="1636"/>
      <c r="Z6143" s="1636"/>
      <c r="AA6143" s="1636"/>
      <c r="AB6143" s="1636"/>
      <c r="AC6143" s="1636"/>
      <c r="AD6143" s="1636"/>
      <c r="AE6143" s="1636"/>
      <c r="AF6143" s="1636"/>
      <c r="AG6143" s="1636"/>
      <c r="AH6143" s="1636"/>
      <c r="AI6143" s="1636"/>
      <c r="AJ6143" s="1636"/>
      <c r="AK6143" s="1636"/>
      <c r="AL6143" s="1636"/>
      <c r="AM6143" s="1636"/>
      <c r="AN6143" s="1636"/>
      <c r="AO6143" s="1636"/>
      <c r="AP6143" s="1636"/>
      <c r="AQ6143" s="1636"/>
      <c r="AR6143" s="1636"/>
      <c r="AS6143" s="1636"/>
      <c r="AT6143" s="1636"/>
      <c r="AU6143" s="1636"/>
      <c r="AV6143" s="1636"/>
      <c r="AW6143" s="1636"/>
      <c r="AX6143" s="1636"/>
      <c r="AY6143" s="1636"/>
      <c r="AZ6143" s="1636"/>
      <c r="BA6143" s="1636"/>
      <c r="BB6143" s="1636"/>
    </row>
    <row r="6144" spans="1:54" s="1637" customFormat="1">
      <c r="A6144" s="1636"/>
      <c r="B6144" s="1636"/>
      <c r="C6144" s="1636"/>
      <c r="D6144" s="1636"/>
      <c r="E6144" s="1636"/>
      <c r="F6144" s="1636"/>
      <c r="G6144" s="1636"/>
      <c r="H6144" s="1636"/>
      <c r="I6144" s="1636"/>
      <c r="J6144" s="1636"/>
      <c r="K6144" s="1636"/>
      <c r="L6144" s="1636"/>
      <c r="M6144" s="1636"/>
      <c r="N6144" s="1636"/>
      <c r="O6144" s="1636"/>
      <c r="P6144" s="1636"/>
      <c r="Q6144" s="1636"/>
      <c r="R6144" s="1636"/>
      <c r="S6144" s="1636"/>
      <c r="T6144" s="1636"/>
      <c r="U6144" s="1636"/>
      <c r="V6144" s="1636"/>
      <c r="W6144" s="1636"/>
      <c r="X6144" s="1636"/>
      <c r="Y6144" s="1636"/>
      <c r="Z6144" s="1636"/>
      <c r="AA6144" s="1636"/>
      <c r="AB6144" s="1636"/>
      <c r="AC6144" s="1636"/>
      <c r="AD6144" s="1636"/>
      <c r="AE6144" s="1636"/>
      <c r="AF6144" s="1636"/>
      <c r="AG6144" s="1636"/>
      <c r="AH6144" s="1636"/>
      <c r="AI6144" s="1636"/>
      <c r="AJ6144" s="1636"/>
      <c r="AK6144" s="1636"/>
      <c r="AL6144" s="1636"/>
      <c r="AM6144" s="1636"/>
      <c r="AN6144" s="1636"/>
      <c r="AO6144" s="1636"/>
      <c r="AP6144" s="1636"/>
      <c r="AQ6144" s="1636"/>
      <c r="AR6144" s="1636"/>
      <c r="AS6144" s="1636"/>
      <c r="AT6144" s="1636"/>
      <c r="AU6144" s="1636"/>
      <c r="AV6144" s="1636"/>
      <c r="AW6144" s="1636"/>
      <c r="AX6144" s="1636"/>
      <c r="AY6144" s="1636"/>
      <c r="AZ6144" s="1636"/>
      <c r="BA6144" s="1636"/>
      <c r="BB6144" s="1636"/>
    </row>
    <row r="6145" spans="1:54" s="1637" customFormat="1">
      <c r="A6145" s="1636"/>
      <c r="B6145" s="1636"/>
      <c r="C6145" s="1636"/>
      <c r="D6145" s="1636"/>
      <c r="E6145" s="1636"/>
      <c r="F6145" s="1636"/>
      <c r="G6145" s="1636"/>
      <c r="H6145" s="1636"/>
      <c r="I6145" s="1636"/>
      <c r="J6145" s="1636"/>
      <c r="K6145" s="1636"/>
      <c r="L6145" s="1636"/>
      <c r="M6145" s="1636"/>
      <c r="N6145" s="1636"/>
      <c r="O6145" s="1636"/>
      <c r="P6145" s="1636"/>
      <c r="Q6145" s="1636"/>
      <c r="R6145" s="1636"/>
      <c r="S6145" s="1636"/>
      <c r="T6145" s="1636"/>
      <c r="U6145" s="1636"/>
      <c r="V6145" s="1636"/>
      <c r="W6145" s="1636"/>
      <c r="X6145" s="1636"/>
      <c r="Y6145" s="1636"/>
      <c r="Z6145" s="1636"/>
      <c r="AA6145" s="1636"/>
      <c r="AB6145" s="1636"/>
      <c r="AC6145" s="1636"/>
      <c r="AD6145" s="1636"/>
      <c r="AE6145" s="1636"/>
      <c r="AF6145" s="1636"/>
      <c r="AG6145" s="1636"/>
      <c r="AH6145" s="1636"/>
      <c r="AI6145" s="1636"/>
      <c r="AJ6145" s="1636"/>
      <c r="AK6145" s="1636"/>
      <c r="AL6145" s="1636"/>
      <c r="AM6145" s="1636"/>
      <c r="AN6145" s="1636"/>
      <c r="AO6145" s="1636"/>
      <c r="AP6145" s="1636"/>
      <c r="AQ6145" s="1636"/>
      <c r="AR6145" s="1636"/>
      <c r="AS6145" s="1636"/>
      <c r="AT6145" s="1636"/>
      <c r="AU6145" s="1636"/>
      <c r="AV6145" s="1636"/>
      <c r="AW6145" s="1636"/>
      <c r="AX6145" s="1636"/>
      <c r="AY6145" s="1636"/>
      <c r="AZ6145" s="1636"/>
      <c r="BA6145" s="1636"/>
      <c r="BB6145" s="1636"/>
    </row>
    <row r="6146" spans="1:54" s="1637" customFormat="1">
      <c r="A6146" s="1636"/>
      <c r="B6146" s="1636"/>
      <c r="C6146" s="1636"/>
      <c r="D6146" s="1636"/>
      <c r="E6146" s="1636"/>
      <c r="F6146" s="1636"/>
      <c r="G6146" s="1636"/>
      <c r="H6146" s="1636"/>
      <c r="I6146" s="1636"/>
      <c r="J6146" s="1636"/>
      <c r="K6146" s="1636"/>
      <c r="L6146" s="1636"/>
      <c r="M6146" s="1636"/>
      <c r="N6146" s="1636"/>
      <c r="O6146" s="1636"/>
      <c r="P6146" s="1636"/>
      <c r="Q6146" s="1636"/>
      <c r="R6146" s="1636"/>
      <c r="S6146" s="1636"/>
      <c r="T6146" s="1636"/>
      <c r="U6146" s="1636"/>
      <c r="V6146" s="1636"/>
      <c r="W6146" s="1636"/>
      <c r="X6146" s="1636"/>
      <c r="Y6146" s="1636"/>
      <c r="Z6146" s="1636"/>
      <c r="AA6146" s="1636"/>
      <c r="AB6146" s="1636"/>
      <c r="AC6146" s="1636"/>
      <c r="AD6146" s="1636"/>
      <c r="AE6146" s="1636"/>
      <c r="AF6146" s="1636"/>
      <c r="AG6146" s="1636"/>
      <c r="AH6146" s="1636"/>
      <c r="AI6146" s="1636"/>
      <c r="AJ6146" s="1636"/>
      <c r="AK6146" s="1636"/>
      <c r="AL6146" s="1636"/>
      <c r="AM6146" s="1636"/>
      <c r="AN6146" s="1636"/>
      <c r="AO6146" s="1636"/>
      <c r="AP6146" s="1636"/>
      <c r="AQ6146" s="1636"/>
      <c r="AR6146" s="1636"/>
      <c r="AS6146" s="1636"/>
      <c r="AT6146" s="1636"/>
      <c r="AU6146" s="1636"/>
      <c r="AV6146" s="1636"/>
      <c r="AW6146" s="1636"/>
      <c r="AX6146" s="1636"/>
      <c r="AY6146" s="1636"/>
      <c r="AZ6146" s="1636"/>
      <c r="BA6146" s="1636"/>
      <c r="BB6146" s="1636"/>
    </row>
    <row r="6147" spans="1:54" s="1637" customFormat="1">
      <c r="A6147" s="1636"/>
      <c r="B6147" s="1636"/>
      <c r="C6147" s="1636"/>
      <c r="D6147" s="1636"/>
      <c r="E6147" s="1636"/>
      <c r="F6147" s="1636"/>
      <c r="G6147" s="1636"/>
      <c r="H6147" s="1636"/>
      <c r="I6147" s="1636"/>
      <c r="J6147" s="1636"/>
      <c r="K6147" s="1636"/>
      <c r="L6147" s="1636"/>
      <c r="M6147" s="1636"/>
      <c r="N6147" s="1636"/>
      <c r="O6147" s="1636"/>
      <c r="P6147" s="1636"/>
      <c r="Q6147" s="1636"/>
      <c r="R6147" s="1636"/>
      <c r="S6147" s="1636"/>
      <c r="T6147" s="1636"/>
      <c r="U6147" s="1636"/>
      <c r="V6147" s="1636"/>
      <c r="W6147" s="1636"/>
      <c r="X6147" s="1636"/>
      <c r="Y6147" s="1636"/>
      <c r="Z6147" s="1636"/>
      <c r="AA6147" s="1636"/>
      <c r="AB6147" s="1636"/>
      <c r="AC6147" s="1636"/>
      <c r="AD6147" s="1636"/>
      <c r="AE6147" s="1636"/>
      <c r="AF6147" s="1636"/>
      <c r="AG6147" s="1636"/>
      <c r="AH6147" s="1636"/>
      <c r="AI6147" s="1636"/>
      <c r="AJ6147" s="1636"/>
      <c r="AK6147" s="1636"/>
      <c r="AL6147" s="1636"/>
      <c r="AM6147" s="1636"/>
      <c r="AN6147" s="1636"/>
      <c r="AO6147" s="1636"/>
      <c r="AP6147" s="1636"/>
      <c r="AQ6147" s="1636"/>
      <c r="AR6147" s="1636"/>
      <c r="AS6147" s="1636"/>
      <c r="AT6147" s="1636"/>
      <c r="AU6147" s="1636"/>
      <c r="AV6147" s="1636"/>
      <c r="AW6147" s="1636"/>
      <c r="AX6147" s="1636"/>
      <c r="AY6147" s="1636"/>
      <c r="AZ6147" s="1636"/>
      <c r="BA6147" s="1636"/>
      <c r="BB6147" s="1636"/>
    </row>
    <row r="6148" spans="1:54" s="1637" customFormat="1">
      <c r="A6148" s="1636"/>
      <c r="B6148" s="1636"/>
      <c r="C6148" s="1636"/>
      <c r="D6148" s="1636"/>
      <c r="E6148" s="1636"/>
      <c r="F6148" s="1636"/>
      <c r="G6148" s="1636"/>
      <c r="H6148" s="1636"/>
      <c r="I6148" s="1636"/>
      <c r="J6148" s="1636"/>
      <c r="K6148" s="1636"/>
      <c r="L6148" s="1636"/>
      <c r="M6148" s="1636"/>
      <c r="N6148" s="1636"/>
      <c r="O6148" s="1636"/>
      <c r="P6148" s="1636"/>
      <c r="Q6148" s="1636"/>
      <c r="R6148" s="1636"/>
      <c r="S6148" s="1636"/>
      <c r="T6148" s="1636"/>
      <c r="U6148" s="1636"/>
      <c r="V6148" s="1636"/>
      <c r="W6148" s="1636"/>
      <c r="X6148" s="1636"/>
      <c r="Y6148" s="1636"/>
      <c r="Z6148" s="1636"/>
      <c r="AA6148" s="1636"/>
      <c r="AB6148" s="1636"/>
      <c r="AC6148" s="1636"/>
      <c r="AD6148" s="1636"/>
      <c r="AE6148" s="1636"/>
      <c r="AF6148" s="1636"/>
      <c r="AG6148" s="1636"/>
      <c r="AH6148" s="1636"/>
      <c r="AI6148" s="1636"/>
      <c r="AJ6148" s="1636"/>
      <c r="AK6148" s="1636"/>
      <c r="AL6148" s="1636"/>
      <c r="AM6148" s="1636"/>
      <c r="AN6148" s="1636"/>
      <c r="AO6148" s="1636"/>
      <c r="AP6148" s="1636"/>
      <c r="AQ6148" s="1636"/>
      <c r="AR6148" s="1636"/>
      <c r="AS6148" s="1636"/>
      <c r="AT6148" s="1636"/>
      <c r="AU6148" s="1636"/>
      <c r="AV6148" s="1636"/>
      <c r="AW6148" s="1636"/>
      <c r="AX6148" s="1636"/>
      <c r="AY6148" s="1636"/>
      <c r="AZ6148" s="1636"/>
      <c r="BA6148" s="1636"/>
      <c r="BB6148" s="1636"/>
    </row>
    <row r="6149" spans="1:54" s="1637" customFormat="1">
      <c r="A6149" s="1636"/>
      <c r="B6149" s="1636"/>
      <c r="C6149" s="1636"/>
      <c r="D6149" s="1636"/>
      <c r="E6149" s="1636"/>
      <c r="F6149" s="1636"/>
      <c r="G6149" s="1636"/>
      <c r="H6149" s="1636"/>
      <c r="I6149" s="1636"/>
      <c r="J6149" s="1636"/>
      <c r="K6149" s="1636"/>
      <c r="L6149" s="1636"/>
      <c r="M6149" s="1636"/>
      <c r="N6149" s="1636"/>
      <c r="O6149" s="1636"/>
      <c r="P6149" s="1636"/>
      <c r="Q6149" s="1636"/>
      <c r="R6149" s="1636"/>
      <c r="S6149" s="1636"/>
      <c r="T6149" s="1636"/>
      <c r="U6149" s="1636"/>
      <c r="V6149" s="1636"/>
      <c r="W6149" s="1636"/>
      <c r="X6149" s="1636"/>
      <c r="Y6149" s="1636"/>
      <c r="Z6149" s="1636"/>
      <c r="AA6149" s="1636"/>
      <c r="AB6149" s="1636"/>
      <c r="AC6149" s="1636"/>
      <c r="AD6149" s="1636"/>
      <c r="AE6149" s="1636"/>
      <c r="AF6149" s="1636"/>
      <c r="AG6149" s="1636"/>
      <c r="AH6149" s="1636"/>
      <c r="AI6149" s="1636"/>
      <c r="AJ6149" s="1636"/>
      <c r="AK6149" s="1636"/>
      <c r="AL6149" s="1636"/>
      <c r="AM6149" s="1636"/>
      <c r="AN6149" s="1636"/>
      <c r="AO6149" s="1636"/>
      <c r="AP6149" s="1636"/>
      <c r="AQ6149" s="1636"/>
      <c r="AR6149" s="1636"/>
      <c r="AS6149" s="1636"/>
      <c r="AT6149" s="1636"/>
      <c r="AU6149" s="1636"/>
      <c r="AV6149" s="1636"/>
      <c r="AW6149" s="1636"/>
      <c r="AX6149" s="1636"/>
      <c r="AY6149" s="1636"/>
      <c r="AZ6149" s="1636"/>
      <c r="BA6149" s="1636"/>
      <c r="BB6149" s="1636"/>
    </row>
    <row r="6150" spans="1:54" s="1637" customFormat="1">
      <c r="A6150" s="1636"/>
      <c r="B6150" s="1636"/>
      <c r="C6150" s="1636"/>
      <c r="D6150" s="1636"/>
      <c r="E6150" s="1636"/>
      <c r="F6150" s="1636"/>
      <c r="G6150" s="1636"/>
      <c r="H6150" s="1636"/>
      <c r="I6150" s="1636"/>
      <c r="J6150" s="1636"/>
      <c r="K6150" s="1636"/>
      <c r="L6150" s="1636"/>
      <c r="M6150" s="1636"/>
      <c r="N6150" s="1636"/>
      <c r="O6150" s="1636"/>
      <c r="P6150" s="1636"/>
      <c r="Q6150" s="1636"/>
      <c r="R6150" s="1636"/>
      <c r="S6150" s="1636"/>
      <c r="T6150" s="1636"/>
      <c r="U6150" s="1636"/>
      <c r="V6150" s="1636"/>
      <c r="W6150" s="1636"/>
      <c r="X6150" s="1636"/>
      <c r="Y6150" s="1636"/>
      <c r="Z6150" s="1636"/>
      <c r="AA6150" s="1636"/>
      <c r="AB6150" s="1636"/>
      <c r="AC6150" s="1636"/>
      <c r="AD6150" s="1636"/>
      <c r="AE6150" s="1636"/>
      <c r="AF6150" s="1636"/>
      <c r="AG6150" s="1636"/>
      <c r="AH6150" s="1636"/>
      <c r="AI6150" s="1636"/>
      <c r="AJ6150" s="1636"/>
      <c r="AK6150" s="1636"/>
      <c r="AL6150" s="1636"/>
      <c r="AM6150" s="1636"/>
      <c r="AN6150" s="1636"/>
      <c r="AO6150" s="1636"/>
      <c r="AP6150" s="1636"/>
      <c r="AQ6150" s="1636"/>
      <c r="AR6150" s="1636"/>
      <c r="AS6150" s="1636"/>
      <c r="AT6150" s="1636"/>
      <c r="AU6150" s="1636"/>
      <c r="AV6150" s="1636"/>
      <c r="AW6150" s="1636"/>
      <c r="AX6150" s="1636"/>
      <c r="AY6150" s="1636"/>
      <c r="AZ6150" s="1636"/>
      <c r="BA6150" s="1636"/>
      <c r="BB6150" s="1636"/>
    </row>
    <row r="6151" spans="1:54" s="1637" customFormat="1">
      <c r="A6151" s="1636"/>
      <c r="B6151" s="1636"/>
      <c r="C6151" s="1636"/>
      <c r="D6151" s="1636"/>
      <c r="E6151" s="1636"/>
      <c r="F6151" s="1636"/>
      <c r="G6151" s="1636"/>
      <c r="H6151" s="1636"/>
      <c r="I6151" s="1636"/>
      <c r="J6151" s="1636"/>
      <c r="K6151" s="1636"/>
      <c r="L6151" s="1636"/>
      <c r="M6151" s="1636"/>
      <c r="N6151" s="1636"/>
      <c r="O6151" s="1636"/>
      <c r="P6151" s="1636"/>
      <c r="Q6151" s="1636"/>
      <c r="R6151" s="1636"/>
      <c r="S6151" s="1636"/>
      <c r="T6151" s="1636"/>
      <c r="U6151" s="1636"/>
      <c r="V6151" s="1636"/>
      <c r="W6151" s="1636"/>
      <c r="X6151" s="1636"/>
      <c r="Y6151" s="1636"/>
      <c r="Z6151" s="1636"/>
      <c r="AA6151" s="1636"/>
      <c r="AB6151" s="1636"/>
      <c r="AC6151" s="1636"/>
      <c r="AD6151" s="1636"/>
      <c r="AE6151" s="1636"/>
      <c r="AF6151" s="1636"/>
      <c r="AG6151" s="1636"/>
      <c r="AH6151" s="1636"/>
      <c r="AI6151" s="1636"/>
      <c r="AJ6151" s="1636"/>
      <c r="AK6151" s="1636"/>
      <c r="AL6151" s="1636"/>
      <c r="AM6151" s="1636"/>
      <c r="AN6151" s="1636"/>
      <c r="AO6151" s="1636"/>
      <c r="AP6151" s="1636"/>
      <c r="AQ6151" s="1636"/>
      <c r="AR6151" s="1636"/>
      <c r="AS6151" s="1636"/>
      <c r="AT6151" s="1636"/>
      <c r="AU6151" s="1636"/>
      <c r="AV6151" s="1636"/>
      <c r="AW6151" s="1636"/>
      <c r="AX6151" s="1636"/>
      <c r="AY6151" s="1636"/>
      <c r="AZ6151" s="1636"/>
      <c r="BA6151" s="1636"/>
      <c r="BB6151" s="1636"/>
    </row>
    <row r="6152" spans="1:54" s="1637" customFormat="1">
      <c r="A6152" s="1636"/>
      <c r="B6152" s="1636"/>
      <c r="C6152" s="1636"/>
      <c r="D6152" s="1636"/>
      <c r="E6152" s="1636"/>
      <c r="F6152" s="1636"/>
      <c r="G6152" s="1636"/>
      <c r="H6152" s="1636"/>
      <c r="I6152" s="1636"/>
      <c r="J6152" s="1636"/>
      <c r="K6152" s="1636"/>
      <c r="L6152" s="1636"/>
      <c r="M6152" s="1636"/>
      <c r="N6152" s="1636"/>
      <c r="O6152" s="1636"/>
      <c r="P6152" s="1636"/>
      <c r="Q6152" s="1636"/>
      <c r="R6152" s="1636"/>
      <c r="S6152" s="1636"/>
      <c r="T6152" s="1636"/>
      <c r="U6152" s="1636"/>
      <c r="V6152" s="1636"/>
      <c r="W6152" s="1636"/>
      <c r="X6152" s="1636"/>
      <c r="Y6152" s="1636"/>
      <c r="Z6152" s="1636"/>
      <c r="AA6152" s="1636"/>
      <c r="AB6152" s="1636"/>
      <c r="AC6152" s="1636"/>
      <c r="AD6152" s="1636"/>
      <c r="AE6152" s="1636"/>
      <c r="AF6152" s="1636"/>
      <c r="AG6152" s="1636"/>
      <c r="AH6152" s="1636"/>
      <c r="AI6152" s="1636"/>
      <c r="AJ6152" s="1636"/>
      <c r="AK6152" s="1636"/>
      <c r="AL6152" s="1636"/>
      <c r="AM6152" s="1636"/>
      <c r="AN6152" s="1636"/>
      <c r="AO6152" s="1636"/>
      <c r="AP6152" s="1636"/>
      <c r="AQ6152" s="1636"/>
      <c r="AR6152" s="1636"/>
      <c r="AS6152" s="1636"/>
      <c r="AT6152" s="1636"/>
      <c r="AU6152" s="1636"/>
      <c r="AV6152" s="1636"/>
      <c r="AW6152" s="1636"/>
      <c r="AX6152" s="1636"/>
      <c r="AY6152" s="1636"/>
      <c r="AZ6152" s="1636"/>
      <c r="BA6152" s="1636"/>
      <c r="BB6152" s="1636"/>
    </row>
    <row r="6153" spans="1:54" s="1637" customFormat="1">
      <c r="A6153" s="1636"/>
      <c r="B6153" s="1636"/>
      <c r="C6153" s="1636"/>
      <c r="D6153" s="1636"/>
      <c r="E6153" s="1636"/>
      <c r="F6153" s="1636"/>
      <c r="G6153" s="1636"/>
      <c r="H6153" s="1636"/>
      <c r="I6153" s="1636"/>
      <c r="J6153" s="1636"/>
      <c r="K6153" s="1636"/>
      <c r="L6153" s="1636"/>
      <c r="M6153" s="1636"/>
      <c r="N6153" s="1636"/>
      <c r="O6153" s="1636"/>
      <c r="P6153" s="1636"/>
      <c r="Q6153" s="1636"/>
      <c r="R6153" s="1636"/>
      <c r="S6153" s="1636"/>
      <c r="T6153" s="1636"/>
      <c r="U6153" s="1636"/>
      <c r="V6153" s="1636"/>
      <c r="W6153" s="1636"/>
      <c r="X6153" s="1636"/>
      <c r="Y6153" s="1636"/>
      <c r="Z6153" s="1636"/>
      <c r="AA6153" s="1636"/>
      <c r="AB6153" s="1636"/>
      <c r="AC6153" s="1636"/>
      <c r="AD6153" s="1636"/>
      <c r="AE6153" s="1636"/>
      <c r="AF6153" s="1636"/>
      <c r="AG6153" s="1636"/>
      <c r="AH6153" s="1636"/>
      <c r="AI6153" s="1636"/>
      <c r="AJ6153" s="1636"/>
      <c r="AK6153" s="1636"/>
      <c r="AL6153" s="1636"/>
      <c r="AM6153" s="1636"/>
      <c r="AN6153" s="1636"/>
      <c r="AO6153" s="1636"/>
      <c r="AP6153" s="1636"/>
      <c r="AQ6153" s="1636"/>
      <c r="AR6153" s="1636"/>
      <c r="AS6153" s="1636"/>
      <c r="AT6153" s="1636"/>
      <c r="AU6153" s="1636"/>
      <c r="AV6153" s="1636"/>
      <c r="AW6153" s="1636"/>
      <c r="AX6153" s="1636"/>
      <c r="AY6153" s="1636"/>
      <c r="AZ6153" s="1636"/>
      <c r="BA6153" s="1636"/>
      <c r="BB6153" s="1636"/>
    </row>
    <row r="6154" spans="1:54" s="1637" customFormat="1">
      <c r="A6154" s="1636"/>
      <c r="B6154" s="1636"/>
      <c r="C6154" s="1636"/>
      <c r="D6154" s="1636"/>
      <c r="E6154" s="1636"/>
      <c r="F6154" s="1636"/>
      <c r="G6154" s="1636"/>
      <c r="H6154" s="1636"/>
      <c r="I6154" s="1636"/>
      <c r="J6154" s="1636"/>
      <c r="K6154" s="1636"/>
      <c r="L6154" s="1636"/>
      <c r="M6154" s="1636"/>
      <c r="N6154" s="1636"/>
      <c r="O6154" s="1636"/>
      <c r="P6154" s="1636"/>
      <c r="Q6154" s="1636"/>
      <c r="R6154" s="1636"/>
      <c r="S6154" s="1636"/>
      <c r="T6154" s="1636"/>
      <c r="U6154" s="1636"/>
      <c r="V6154" s="1636"/>
      <c r="W6154" s="1636"/>
      <c r="X6154" s="1636"/>
      <c r="Y6154" s="1636"/>
      <c r="Z6154" s="1636"/>
      <c r="AA6154" s="1636"/>
      <c r="AB6154" s="1636"/>
      <c r="AC6154" s="1636"/>
      <c r="AD6154" s="1636"/>
      <c r="AE6154" s="1636"/>
      <c r="AF6154" s="1636"/>
      <c r="AG6154" s="1636"/>
      <c r="AH6154" s="1636"/>
      <c r="AI6154" s="1636"/>
      <c r="AJ6154" s="1636"/>
      <c r="AK6154" s="1636"/>
      <c r="AL6154" s="1636"/>
      <c r="AM6154" s="1636"/>
      <c r="AN6154" s="1636"/>
      <c r="AO6154" s="1636"/>
      <c r="AP6154" s="1636"/>
      <c r="AQ6154" s="1636"/>
      <c r="AR6154" s="1636"/>
      <c r="AS6154" s="1636"/>
      <c r="AT6154" s="1636"/>
      <c r="AU6154" s="1636"/>
      <c r="AV6154" s="1636"/>
      <c r="AW6154" s="1636"/>
      <c r="AX6154" s="1636"/>
      <c r="AY6154" s="1636"/>
      <c r="AZ6154" s="1636"/>
      <c r="BA6154" s="1636"/>
      <c r="BB6154" s="1636"/>
    </row>
    <row r="6155" spans="1:54" s="1637" customFormat="1">
      <c r="A6155" s="1636"/>
      <c r="B6155" s="1636"/>
      <c r="C6155" s="1636"/>
      <c r="D6155" s="1636"/>
      <c r="E6155" s="1636"/>
      <c r="F6155" s="1636"/>
      <c r="G6155" s="1636"/>
      <c r="H6155" s="1636"/>
      <c r="I6155" s="1636"/>
      <c r="J6155" s="1636"/>
      <c r="K6155" s="1636"/>
      <c r="L6155" s="1636"/>
      <c r="M6155" s="1636"/>
      <c r="N6155" s="1636"/>
      <c r="O6155" s="1636"/>
      <c r="P6155" s="1636"/>
      <c r="Q6155" s="1636"/>
      <c r="R6155" s="1636"/>
      <c r="S6155" s="1636"/>
      <c r="T6155" s="1636"/>
      <c r="U6155" s="1636"/>
      <c r="V6155" s="1636"/>
      <c r="W6155" s="1636"/>
      <c r="X6155" s="1636"/>
      <c r="Y6155" s="1636"/>
      <c r="Z6155" s="1636"/>
      <c r="AA6155" s="1636"/>
      <c r="AB6155" s="1636"/>
      <c r="AC6155" s="1636"/>
      <c r="AD6155" s="1636"/>
      <c r="AE6155" s="1636"/>
      <c r="AF6155" s="1636"/>
      <c r="AG6155" s="1636"/>
      <c r="AH6155" s="1636"/>
      <c r="AI6155" s="1636"/>
      <c r="AJ6155" s="1636"/>
      <c r="AK6155" s="1636"/>
      <c r="AL6155" s="1636"/>
      <c r="AM6155" s="1636"/>
      <c r="AN6155" s="1636"/>
      <c r="AO6155" s="1636"/>
      <c r="AP6155" s="1636"/>
      <c r="AQ6155" s="1636"/>
      <c r="AR6155" s="1636"/>
      <c r="AS6155" s="1636"/>
      <c r="AT6155" s="1636"/>
      <c r="AU6155" s="1636"/>
      <c r="AV6155" s="1636"/>
      <c r="AW6155" s="1636"/>
      <c r="AX6155" s="1636"/>
      <c r="AY6155" s="1636"/>
      <c r="AZ6155" s="1636"/>
      <c r="BA6155" s="1636"/>
      <c r="BB6155" s="1636"/>
    </row>
    <row r="6156" spans="1:54" s="1637" customFormat="1">
      <c r="A6156" s="1636"/>
      <c r="B6156" s="1636"/>
      <c r="C6156" s="1636"/>
      <c r="D6156" s="1636"/>
      <c r="E6156" s="1636"/>
      <c r="F6156" s="1636"/>
      <c r="G6156" s="1636"/>
      <c r="H6156" s="1636"/>
      <c r="I6156" s="1636"/>
      <c r="J6156" s="1636"/>
      <c r="K6156" s="1636"/>
      <c r="L6156" s="1636"/>
      <c r="M6156" s="1636"/>
      <c r="N6156" s="1636"/>
      <c r="O6156" s="1636"/>
      <c r="P6156" s="1636"/>
      <c r="Q6156" s="1636"/>
      <c r="R6156" s="1636"/>
      <c r="S6156" s="1636"/>
      <c r="T6156" s="1636"/>
      <c r="U6156" s="1636"/>
      <c r="V6156" s="1636"/>
      <c r="W6156" s="1636"/>
      <c r="X6156" s="1636"/>
      <c r="Y6156" s="1636"/>
      <c r="Z6156" s="1636"/>
      <c r="AA6156" s="1636"/>
      <c r="AB6156" s="1636"/>
      <c r="AC6156" s="1636"/>
      <c r="AD6156" s="1636"/>
      <c r="AE6156" s="1636"/>
      <c r="AF6156" s="1636"/>
      <c r="AG6156" s="1636"/>
      <c r="AH6156" s="1636"/>
      <c r="AI6156" s="1636"/>
      <c r="AJ6156" s="1636"/>
      <c r="AK6156" s="1636"/>
      <c r="AL6156" s="1636"/>
      <c r="AM6156" s="1636"/>
      <c r="AN6156" s="1636"/>
      <c r="AO6156" s="1636"/>
      <c r="AP6156" s="1636"/>
      <c r="AQ6156" s="1636"/>
      <c r="AR6156" s="1636"/>
      <c r="AS6156" s="1636"/>
      <c r="AT6156" s="1636"/>
      <c r="AU6156" s="1636"/>
      <c r="AV6156" s="1636"/>
      <c r="AW6156" s="1636"/>
      <c r="AX6156" s="1636"/>
      <c r="AY6156" s="1636"/>
      <c r="AZ6156" s="1636"/>
      <c r="BA6156" s="1636"/>
      <c r="BB6156" s="1636"/>
    </row>
    <row r="6157" spans="1:54" s="1637" customFormat="1">
      <c r="A6157" s="1636"/>
      <c r="B6157" s="1636"/>
      <c r="C6157" s="1636"/>
      <c r="D6157" s="1636"/>
      <c r="E6157" s="1636"/>
      <c r="F6157" s="1636"/>
      <c r="G6157" s="1636"/>
      <c r="H6157" s="1636"/>
      <c r="I6157" s="1636"/>
      <c r="J6157" s="1636"/>
      <c r="K6157" s="1636"/>
      <c r="L6157" s="1636"/>
      <c r="M6157" s="1636"/>
      <c r="N6157" s="1636"/>
      <c r="O6157" s="1636"/>
      <c r="P6157" s="1636"/>
      <c r="Q6157" s="1636"/>
      <c r="R6157" s="1636"/>
      <c r="S6157" s="1636"/>
      <c r="T6157" s="1636"/>
      <c r="U6157" s="1636"/>
      <c r="V6157" s="1636"/>
      <c r="W6157" s="1636"/>
      <c r="X6157" s="1636"/>
      <c r="Y6157" s="1636"/>
      <c r="Z6157" s="1636"/>
      <c r="AA6157" s="1636"/>
      <c r="AB6157" s="1636"/>
      <c r="AC6157" s="1636"/>
      <c r="AD6157" s="1636"/>
      <c r="AE6157" s="1636"/>
      <c r="AF6157" s="1636"/>
      <c r="AG6157" s="1636"/>
      <c r="AH6157" s="1636"/>
      <c r="AI6157" s="1636"/>
      <c r="AJ6157" s="1636"/>
      <c r="AK6157" s="1636"/>
      <c r="AL6157" s="1636"/>
      <c r="AM6157" s="1636"/>
      <c r="AN6157" s="1636"/>
      <c r="AO6157" s="1636"/>
      <c r="AP6157" s="1636"/>
      <c r="AQ6157" s="1636"/>
      <c r="AR6157" s="1636"/>
      <c r="AS6157" s="1636"/>
      <c r="AT6157" s="1636"/>
      <c r="AU6157" s="1636"/>
      <c r="AV6157" s="1636"/>
      <c r="AW6157" s="1636"/>
      <c r="AX6157" s="1636"/>
      <c r="AY6157" s="1636"/>
      <c r="AZ6157" s="1636"/>
      <c r="BA6157" s="1636"/>
      <c r="BB6157" s="1636"/>
    </row>
    <row r="6158" spans="1:54" s="1637" customFormat="1">
      <c r="A6158" s="1636"/>
      <c r="B6158" s="1636"/>
      <c r="C6158" s="1636"/>
      <c r="D6158" s="1636"/>
      <c r="E6158" s="1636"/>
      <c r="F6158" s="1636"/>
      <c r="G6158" s="1636"/>
      <c r="H6158" s="1636"/>
      <c r="I6158" s="1636"/>
      <c r="J6158" s="1636"/>
      <c r="K6158" s="1636"/>
      <c r="L6158" s="1636"/>
      <c r="M6158" s="1636"/>
      <c r="N6158" s="1636"/>
      <c r="O6158" s="1636"/>
      <c r="P6158" s="1636"/>
      <c r="Q6158" s="1636"/>
      <c r="R6158" s="1636"/>
      <c r="S6158" s="1636"/>
      <c r="T6158" s="1636"/>
      <c r="U6158" s="1636"/>
      <c r="V6158" s="1636"/>
      <c r="W6158" s="1636"/>
      <c r="X6158" s="1636"/>
      <c r="Y6158" s="1636"/>
      <c r="Z6158" s="1636"/>
      <c r="AA6158" s="1636"/>
      <c r="AB6158" s="1636"/>
      <c r="AC6158" s="1636"/>
      <c r="AD6158" s="1636"/>
      <c r="AE6158" s="1636"/>
      <c r="AF6158" s="1636"/>
      <c r="AG6158" s="1636"/>
      <c r="AH6158" s="1636"/>
      <c r="AI6158" s="1636"/>
      <c r="AJ6158" s="1636"/>
      <c r="AK6158" s="1636"/>
      <c r="AL6158" s="1636"/>
      <c r="AM6158" s="1636"/>
      <c r="AN6158" s="1636"/>
      <c r="AO6158" s="1636"/>
      <c r="AP6158" s="1636"/>
      <c r="AQ6158" s="1636"/>
      <c r="AR6158" s="1636"/>
      <c r="AS6158" s="1636"/>
      <c r="AT6158" s="1636"/>
      <c r="AU6158" s="1636"/>
      <c r="AV6158" s="1636"/>
      <c r="AW6158" s="1636"/>
      <c r="AX6158" s="1636"/>
      <c r="AY6158" s="1636"/>
      <c r="AZ6158" s="1636"/>
      <c r="BA6158" s="1636"/>
      <c r="BB6158" s="1636"/>
    </row>
    <row r="6159" spans="1:54" s="1637" customFormat="1">
      <c r="A6159" s="1636"/>
      <c r="B6159" s="1636"/>
      <c r="C6159" s="1636"/>
      <c r="D6159" s="1636"/>
      <c r="E6159" s="1636"/>
      <c r="F6159" s="1636"/>
      <c r="G6159" s="1636"/>
      <c r="H6159" s="1636"/>
      <c r="I6159" s="1636"/>
      <c r="J6159" s="1636"/>
      <c r="K6159" s="1636"/>
      <c r="L6159" s="1636"/>
      <c r="M6159" s="1636"/>
      <c r="N6159" s="1636"/>
      <c r="O6159" s="1636"/>
      <c r="P6159" s="1636"/>
      <c r="Q6159" s="1636"/>
      <c r="R6159" s="1636"/>
      <c r="S6159" s="1636"/>
      <c r="T6159" s="1636"/>
      <c r="U6159" s="1636"/>
      <c r="V6159" s="1636"/>
      <c r="W6159" s="1636"/>
      <c r="X6159" s="1636"/>
      <c r="Y6159" s="1636"/>
      <c r="Z6159" s="1636"/>
      <c r="AA6159" s="1636"/>
      <c r="AB6159" s="1636"/>
      <c r="AC6159" s="1636"/>
      <c r="AD6159" s="1636"/>
      <c r="AE6159" s="1636"/>
      <c r="AF6159" s="1636"/>
      <c r="AG6159" s="1636"/>
      <c r="AH6159" s="1636"/>
      <c r="AI6159" s="1636"/>
      <c r="AJ6159" s="1636"/>
      <c r="AK6159" s="1636"/>
      <c r="AL6159" s="1636"/>
      <c r="AM6159" s="1636"/>
      <c r="AN6159" s="1636"/>
      <c r="AO6159" s="1636"/>
      <c r="AP6159" s="1636"/>
      <c r="AQ6159" s="1636"/>
      <c r="AR6159" s="1636"/>
      <c r="AS6159" s="1636"/>
      <c r="AT6159" s="1636"/>
      <c r="AU6159" s="1636"/>
      <c r="AV6159" s="1636"/>
      <c r="AW6159" s="1636"/>
      <c r="AX6159" s="1636"/>
      <c r="AY6159" s="1636"/>
      <c r="AZ6159" s="1636"/>
      <c r="BA6159" s="1636"/>
      <c r="BB6159" s="1636"/>
    </row>
    <row r="6160" spans="1:54" s="1637" customFormat="1">
      <c r="A6160" s="1636"/>
      <c r="B6160" s="1636"/>
      <c r="C6160" s="1636"/>
      <c r="D6160" s="1636"/>
      <c r="E6160" s="1636"/>
      <c r="F6160" s="1636"/>
      <c r="G6160" s="1636"/>
      <c r="H6160" s="1636"/>
      <c r="I6160" s="1636"/>
      <c r="J6160" s="1636"/>
      <c r="K6160" s="1636"/>
      <c r="L6160" s="1636"/>
      <c r="M6160" s="1636"/>
      <c r="N6160" s="1636"/>
      <c r="O6160" s="1636"/>
      <c r="P6160" s="1636"/>
      <c r="Q6160" s="1636"/>
      <c r="R6160" s="1636"/>
      <c r="S6160" s="1636"/>
      <c r="T6160" s="1636"/>
      <c r="U6160" s="1636"/>
      <c r="V6160" s="1636"/>
      <c r="W6160" s="1636"/>
      <c r="X6160" s="1636"/>
      <c r="Y6160" s="1636"/>
      <c r="Z6160" s="1636"/>
      <c r="AA6160" s="1636"/>
      <c r="AB6160" s="1636"/>
      <c r="AC6160" s="1636"/>
      <c r="AD6160" s="1636"/>
      <c r="AE6160" s="1636"/>
      <c r="AF6160" s="1636"/>
      <c r="AG6160" s="1636"/>
      <c r="AH6160" s="1636"/>
      <c r="AI6160" s="1636"/>
      <c r="AJ6160" s="1636"/>
      <c r="AK6160" s="1636"/>
      <c r="AL6160" s="1636"/>
      <c r="AM6160" s="1636"/>
      <c r="AN6160" s="1636"/>
      <c r="AO6160" s="1636"/>
      <c r="AP6160" s="1636"/>
      <c r="AQ6160" s="1636"/>
      <c r="AR6160" s="1636"/>
      <c r="AS6160" s="1636"/>
      <c r="AT6160" s="1636"/>
      <c r="AU6160" s="1636"/>
      <c r="AV6160" s="1636"/>
      <c r="AW6160" s="1636"/>
      <c r="AX6160" s="1636"/>
      <c r="AY6160" s="1636"/>
      <c r="AZ6160" s="1636"/>
      <c r="BA6160" s="1636"/>
      <c r="BB6160" s="1636"/>
    </row>
    <row r="6161" spans="1:54" s="1637" customFormat="1">
      <c r="A6161" s="1636"/>
      <c r="B6161" s="1636"/>
      <c r="C6161" s="1636"/>
      <c r="D6161" s="1636"/>
      <c r="E6161" s="1636"/>
      <c r="F6161" s="1636"/>
      <c r="G6161" s="1636"/>
      <c r="H6161" s="1636"/>
      <c r="I6161" s="1636"/>
      <c r="J6161" s="1636"/>
      <c r="K6161" s="1636"/>
      <c r="L6161" s="1636"/>
      <c r="M6161" s="1636"/>
      <c r="N6161" s="1636"/>
      <c r="O6161" s="1636"/>
      <c r="P6161" s="1636"/>
      <c r="Q6161" s="1636"/>
      <c r="R6161" s="1636"/>
      <c r="S6161" s="1636"/>
      <c r="T6161" s="1636"/>
      <c r="U6161" s="1636"/>
      <c r="V6161" s="1636"/>
      <c r="W6161" s="1636"/>
      <c r="X6161" s="1636"/>
      <c r="Y6161" s="1636"/>
      <c r="Z6161" s="1636"/>
      <c r="AA6161" s="1636"/>
      <c r="AB6161" s="1636"/>
      <c r="AC6161" s="1636"/>
      <c r="AD6161" s="1636"/>
      <c r="AE6161" s="1636"/>
      <c r="AF6161" s="1636"/>
      <c r="AG6161" s="1636"/>
      <c r="AH6161" s="1636"/>
      <c r="AI6161" s="1636"/>
      <c r="AJ6161" s="1636"/>
      <c r="AK6161" s="1636"/>
      <c r="AL6161" s="1636"/>
      <c r="AM6161" s="1636"/>
      <c r="AN6161" s="1636"/>
      <c r="AO6161" s="1636"/>
      <c r="AP6161" s="1636"/>
      <c r="AQ6161" s="1636"/>
      <c r="AR6161" s="1636"/>
      <c r="AS6161" s="1636"/>
      <c r="AT6161" s="1636"/>
      <c r="AU6161" s="1636"/>
      <c r="AV6161" s="1636"/>
      <c r="AW6161" s="1636"/>
      <c r="AX6161" s="1636"/>
      <c r="AY6161" s="1636"/>
      <c r="AZ6161" s="1636"/>
      <c r="BA6161" s="1636"/>
      <c r="BB6161" s="1636"/>
    </row>
    <row r="6162" spans="1:54" s="1637" customFormat="1">
      <c r="A6162" s="1636"/>
      <c r="B6162" s="1636"/>
      <c r="C6162" s="1636"/>
      <c r="D6162" s="1636"/>
      <c r="E6162" s="1636"/>
      <c r="F6162" s="1636"/>
      <c r="G6162" s="1636"/>
      <c r="H6162" s="1636"/>
      <c r="I6162" s="1636"/>
      <c r="J6162" s="1636"/>
      <c r="K6162" s="1636"/>
      <c r="L6162" s="1636"/>
      <c r="M6162" s="1636"/>
      <c r="N6162" s="1636"/>
      <c r="O6162" s="1636"/>
      <c r="P6162" s="1636"/>
      <c r="Q6162" s="1636"/>
      <c r="R6162" s="1636"/>
      <c r="S6162" s="1636"/>
      <c r="T6162" s="1636"/>
      <c r="U6162" s="1636"/>
      <c r="V6162" s="1636"/>
      <c r="W6162" s="1636"/>
      <c r="X6162" s="1636"/>
      <c r="Y6162" s="1636"/>
      <c r="Z6162" s="1636"/>
      <c r="AA6162" s="1636"/>
      <c r="AB6162" s="1636"/>
      <c r="AC6162" s="1636"/>
      <c r="AD6162" s="1636"/>
      <c r="AE6162" s="1636"/>
      <c r="AF6162" s="1636"/>
      <c r="AG6162" s="1636"/>
      <c r="AH6162" s="1636"/>
      <c r="AI6162" s="1636"/>
      <c r="AJ6162" s="1636"/>
      <c r="AK6162" s="1636"/>
      <c r="AL6162" s="1636"/>
      <c r="AM6162" s="1636"/>
      <c r="AN6162" s="1636"/>
      <c r="AO6162" s="1636"/>
      <c r="AP6162" s="1636"/>
      <c r="AQ6162" s="1636"/>
      <c r="AR6162" s="1636"/>
      <c r="AS6162" s="1636"/>
      <c r="AT6162" s="1636"/>
      <c r="AU6162" s="1636"/>
      <c r="AV6162" s="1636"/>
      <c r="AW6162" s="1636"/>
      <c r="AX6162" s="1636"/>
      <c r="AY6162" s="1636"/>
      <c r="AZ6162" s="1636"/>
      <c r="BA6162" s="1636"/>
      <c r="BB6162" s="1636"/>
    </row>
    <row r="6163" spans="1:54" s="1637" customFormat="1">
      <c r="A6163" s="1636"/>
      <c r="B6163" s="1636"/>
      <c r="C6163" s="1636"/>
      <c r="D6163" s="1636"/>
      <c r="E6163" s="1636"/>
      <c r="F6163" s="1636"/>
      <c r="G6163" s="1636"/>
      <c r="H6163" s="1636"/>
      <c r="I6163" s="1636"/>
      <c r="J6163" s="1636"/>
      <c r="K6163" s="1636"/>
      <c r="L6163" s="1636"/>
      <c r="M6163" s="1636"/>
      <c r="N6163" s="1636"/>
      <c r="O6163" s="1636"/>
      <c r="P6163" s="1636"/>
      <c r="Q6163" s="1636"/>
      <c r="R6163" s="1636"/>
      <c r="S6163" s="1636"/>
      <c r="T6163" s="1636"/>
      <c r="U6163" s="1636"/>
      <c r="V6163" s="1636"/>
      <c r="W6163" s="1636"/>
      <c r="X6163" s="1636"/>
      <c r="Y6163" s="1636"/>
      <c r="Z6163" s="1636"/>
      <c r="AA6163" s="1636"/>
      <c r="AB6163" s="1636"/>
      <c r="AC6163" s="1636"/>
      <c r="AD6163" s="1636"/>
      <c r="AE6163" s="1636"/>
      <c r="AF6163" s="1636"/>
      <c r="AG6163" s="1636"/>
      <c r="AH6163" s="1636"/>
      <c r="AI6163" s="1636"/>
      <c r="AJ6163" s="1636"/>
      <c r="AK6163" s="1636"/>
      <c r="AL6163" s="1636"/>
      <c r="AM6163" s="1636"/>
      <c r="AN6163" s="1636"/>
      <c r="AO6163" s="1636"/>
      <c r="AP6163" s="1636"/>
      <c r="AQ6163" s="1636"/>
      <c r="AR6163" s="1636"/>
      <c r="AS6163" s="1636"/>
      <c r="AT6163" s="1636"/>
      <c r="AU6163" s="1636"/>
      <c r="AV6163" s="1636"/>
      <c r="AW6163" s="1636"/>
      <c r="AX6163" s="1636"/>
      <c r="AY6163" s="1636"/>
      <c r="AZ6163" s="1636"/>
      <c r="BA6163" s="1636"/>
      <c r="BB6163" s="1636"/>
    </row>
    <row r="6164" spans="1:54" s="1637" customFormat="1">
      <c r="A6164" s="1636"/>
      <c r="B6164" s="1636"/>
      <c r="C6164" s="1636"/>
      <c r="D6164" s="1636"/>
      <c r="E6164" s="1636"/>
      <c r="F6164" s="1636"/>
      <c r="G6164" s="1636"/>
      <c r="H6164" s="1636"/>
      <c r="I6164" s="1636"/>
      <c r="J6164" s="1636"/>
      <c r="K6164" s="1636"/>
      <c r="L6164" s="1636"/>
      <c r="M6164" s="1636"/>
      <c r="N6164" s="1636"/>
      <c r="O6164" s="1636"/>
      <c r="P6164" s="1636"/>
      <c r="Q6164" s="1636"/>
      <c r="R6164" s="1636"/>
      <c r="S6164" s="1636"/>
      <c r="T6164" s="1636"/>
      <c r="U6164" s="1636"/>
      <c r="V6164" s="1636"/>
      <c r="W6164" s="1636"/>
      <c r="X6164" s="1636"/>
      <c r="Y6164" s="1636"/>
      <c r="Z6164" s="1636"/>
      <c r="AA6164" s="1636"/>
      <c r="AB6164" s="1636"/>
      <c r="AC6164" s="1636"/>
      <c r="AD6164" s="1636"/>
      <c r="AE6164" s="1636"/>
      <c r="AF6164" s="1636"/>
      <c r="AG6164" s="1636"/>
      <c r="AH6164" s="1636"/>
      <c r="AI6164" s="1636"/>
      <c r="AJ6164" s="1636"/>
      <c r="AK6164" s="1636"/>
      <c r="AL6164" s="1636"/>
      <c r="AM6164" s="1636"/>
      <c r="AN6164" s="1636"/>
      <c r="AO6164" s="1636"/>
      <c r="AP6164" s="1636"/>
      <c r="AQ6164" s="1636"/>
      <c r="AR6164" s="1636"/>
      <c r="AS6164" s="1636"/>
      <c r="AT6164" s="1636"/>
      <c r="AU6164" s="1636"/>
      <c r="AV6164" s="1636"/>
      <c r="AW6164" s="1636"/>
      <c r="AX6164" s="1636"/>
      <c r="AY6164" s="1636"/>
      <c r="AZ6164" s="1636"/>
      <c r="BA6164" s="1636"/>
      <c r="BB6164" s="1636"/>
    </row>
    <row r="6165" spans="1:54" s="1637" customFormat="1">
      <c r="A6165" s="1636"/>
      <c r="B6165" s="1636"/>
      <c r="C6165" s="1636"/>
      <c r="D6165" s="1636"/>
      <c r="E6165" s="1636"/>
      <c r="F6165" s="1636"/>
      <c r="G6165" s="1636"/>
      <c r="H6165" s="1636"/>
      <c r="I6165" s="1636"/>
      <c r="J6165" s="1636"/>
      <c r="K6165" s="1636"/>
      <c r="L6165" s="1636"/>
      <c r="M6165" s="1636"/>
      <c r="N6165" s="1636"/>
      <c r="O6165" s="1636"/>
      <c r="P6165" s="1636"/>
      <c r="Q6165" s="1636"/>
      <c r="R6165" s="1636"/>
      <c r="S6165" s="1636"/>
      <c r="T6165" s="1636"/>
      <c r="U6165" s="1636"/>
      <c r="V6165" s="1636"/>
      <c r="W6165" s="1636"/>
      <c r="X6165" s="1636"/>
      <c r="Y6165" s="1636"/>
      <c r="Z6165" s="1636"/>
      <c r="AA6165" s="1636"/>
      <c r="AB6165" s="1636"/>
      <c r="AC6165" s="1636"/>
      <c r="AD6165" s="1636"/>
      <c r="AE6165" s="1636"/>
      <c r="AF6165" s="1636"/>
      <c r="AG6165" s="1636"/>
      <c r="AH6165" s="1636"/>
      <c r="AI6165" s="1636"/>
      <c r="AJ6165" s="1636"/>
      <c r="AK6165" s="1636"/>
      <c r="AL6165" s="1636"/>
      <c r="AM6165" s="1636"/>
      <c r="AN6165" s="1636"/>
      <c r="AO6165" s="1636"/>
      <c r="AP6165" s="1636"/>
      <c r="AQ6165" s="1636"/>
      <c r="AR6165" s="1636"/>
      <c r="AS6165" s="1636"/>
      <c r="AT6165" s="1636"/>
      <c r="AU6165" s="1636"/>
      <c r="AV6165" s="1636"/>
      <c r="AW6165" s="1636"/>
      <c r="AX6165" s="1636"/>
      <c r="AY6165" s="1636"/>
      <c r="AZ6165" s="1636"/>
      <c r="BA6165" s="1636"/>
      <c r="BB6165" s="1636"/>
    </row>
    <row r="6166" spans="1:54" s="1637" customFormat="1">
      <c r="A6166" s="1636"/>
      <c r="B6166" s="1636"/>
      <c r="C6166" s="1636"/>
      <c r="D6166" s="1636"/>
      <c r="E6166" s="1636"/>
      <c r="F6166" s="1636"/>
      <c r="G6166" s="1636"/>
      <c r="H6166" s="1636"/>
      <c r="I6166" s="1636"/>
      <c r="J6166" s="1636"/>
      <c r="K6166" s="1636"/>
      <c r="L6166" s="1636"/>
      <c r="M6166" s="1636"/>
      <c r="N6166" s="1636"/>
      <c r="O6166" s="1636"/>
      <c r="P6166" s="1636"/>
      <c r="Q6166" s="1636"/>
      <c r="R6166" s="1636"/>
      <c r="S6166" s="1636"/>
      <c r="T6166" s="1636"/>
      <c r="U6166" s="1636"/>
      <c r="V6166" s="1636"/>
      <c r="W6166" s="1636"/>
      <c r="X6166" s="1636"/>
      <c r="Y6166" s="1636"/>
      <c r="Z6166" s="1636"/>
      <c r="AA6166" s="1636"/>
      <c r="AB6166" s="1636"/>
      <c r="AC6166" s="1636"/>
      <c r="AD6166" s="1636"/>
      <c r="AE6166" s="1636"/>
      <c r="AF6166" s="1636"/>
      <c r="AG6166" s="1636"/>
      <c r="AH6166" s="1636"/>
      <c r="AI6166" s="1636"/>
      <c r="AJ6166" s="1636"/>
      <c r="AK6166" s="1636"/>
      <c r="AL6166" s="1636"/>
      <c r="AM6166" s="1636"/>
      <c r="AN6166" s="1636"/>
      <c r="AO6166" s="1636"/>
      <c r="AP6166" s="1636"/>
      <c r="AQ6166" s="1636"/>
      <c r="AR6166" s="1636"/>
      <c r="AS6166" s="1636"/>
      <c r="AT6166" s="1636"/>
      <c r="AU6166" s="1636"/>
      <c r="AV6166" s="1636"/>
      <c r="AW6166" s="1636"/>
      <c r="AX6166" s="1636"/>
      <c r="AY6166" s="1636"/>
      <c r="AZ6166" s="1636"/>
      <c r="BA6166" s="1636"/>
      <c r="BB6166" s="1636"/>
    </row>
    <row r="6167" spans="1:54" s="1637" customFormat="1">
      <c r="A6167" s="1636"/>
      <c r="B6167" s="1636"/>
      <c r="C6167" s="1636"/>
      <c r="D6167" s="1636"/>
      <c r="E6167" s="1636"/>
      <c r="F6167" s="1636"/>
      <c r="G6167" s="1636"/>
      <c r="H6167" s="1636"/>
      <c r="I6167" s="1636"/>
      <c r="J6167" s="1636"/>
      <c r="K6167" s="1636"/>
      <c r="L6167" s="1636"/>
      <c r="M6167" s="1636"/>
      <c r="N6167" s="1636"/>
      <c r="O6167" s="1636"/>
      <c r="P6167" s="1636"/>
      <c r="Q6167" s="1636"/>
      <c r="R6167" s="1636"/>
      <c r="S6167" s="1636"/>
      <c r="T6167" s="1636"/>
      <c r="U6167" s="1636"/>
      <c r="V6167" s="1636"/>
      <c r="W6167" s="1636"/>
      <c r="X6167" s="1636"/>
      <c r="Y6167" s="1636"/>
      <c r="Z6167" s="1636"/>
      <c r="AA6167" s="1636"/>
      <c r="AB6167" s="1636"/>
      <c r="AC6167" s="1636"/>
      <c r="AD6167" s="1636"/>
      <c r="AE6167" s="1636"/>
      <c r="AF6167" s="1636"/>
      <c r="AG6167" s="1636"/>
      <c r="AH6167" s="1636"/>
      <c r="AI6167" s="1636"/>
      <c r="AJ6167" s="1636"/>
      <c r="AK6167" s="1636"/>
      <c r="AL6167" s="1636"/>
      <c r="AM6167" s="1636"/>
      <c r="AN6167" s="1636"/>
      <c r="AO6167" s="1636"/>
      <c r="AP6167" s="1636"/>
      <c r="AQ6167" s="1636"/>
      <c r="AR6167" s="1636"/>
      <c r="AS6167" s="1636"/>
      <c r="AT6167" s="1636"/>
      <c r="AU6167" s="1636"/>
      <c r="AV6167" s="1636"/>
      <c r="AW6167" s="1636"/>
      <c r="AX6167" s="1636"/>
      <c r="AY6167" s="1636"/>
      <c r="AZ6167" s="1636"/>
      <c r="BA6167" s="1636"/>
      <c r="BB6167" s="1636"/>
    </row>
    <row r="6168" spans="1:54" s="1637" customFormat="1">
      <c r="A6168" s="1636"/>
      <c r="B6168" s="1636"/>
      <c r="C6168" s="1636"/>
      <c r="D6168" s="1636"/>
      <c r="E6168" s="1636"/>
      <c r="F6168" s="1636"/>
      <c r="G6168" s="1636"/>
      <c r="H6168" s="1636"/>
      <c r="I6168" s="1636"/>
      <c r="J6168" s="1636"/>
      <c r="K6168" s="1636"/>
      <c r="L6168" s="1636"/>
      <c r="M6168" s="1636"/>
      <c r="N6168" s="1636"/>
      <c r="O6168" s="1636"/>
      <c r="P6168" s="1636"/>
      <c r="Q6168" s="1636"/>
      <c r="R6168" s="1636"/>
      <c r="S6168" s="1636"/>
      <c r="T6168" s="1636"/>
      <c r="U6168" s="1636"/>
      <c r="V6168" s="1636"/>
      <c r="W6168" s="1636"/>
      <c r="X6168" s="1636"/>
      <c r="Y6168" s="1636"/>
      <c r="Z6168" s="1636"/>
      <c r="AA6168" s="1636"/>
      <c r="AB6168" s="1636"/>
      <c r="AC6168" s="1636"/>
      <c r="AD6168" s="1636"/>
      <c r="AE6168" s="1636"/>
      <c r="AF6168" s="1636"/>
      <c r="AG6168" s="1636"/>
      <c r="AH6168" s="1636"/>
      <c r="AI6168" s="1636"/>
      <c r="AJ6168" s="1636"/>
      <c r="AK6168" s="1636"/>
      <c r="AL6168" s="1636"/>
      <c r="AM6168" s="1636"/>
      <c r="AN6168" s="1636"/>
      <c r="AO6168" s="1636"/>
      <c r="AP6168" s="1636"/>
      <c r="AQ6168" s="1636"/>
      <c r="AR6168" s="1636"/>
      <c r="AS6168" s="1636"/>
      <c r="AT6168" s="1636"/>
      <c r="AU6168" s="1636"/>
      <c r="AV6168" s="1636"/>
      <c r="AW6168" s="1636"/>
      <c r="AX6168" s="1636"/>
      <c r="AY6168" s="1636"/>
      <c r="AZ6168" s="1636"/>
      <c r="BA6168" s="1636"/>
      <c r="BB6168" s="1636"/>
    </row>
    <row r="6169" spans="1:54" s="1637" customFormat="1">
      <c r="A6169" s="1636"/>
      <c r="B6169" s="1636"/>
      <c r="C6169" s="1636"/>
      <c r="D6169" s="1636"/>
      <c r="E6169" s="1636"/>
      <c r="F6169" s="1636"/>
      <c r="G6169" s="1636"/>
      <c r="H6169" s="1636"/>
      <c r="I6169" s="1636"/>
      <c r="J6169" s="1636"/>
      <c r="K6169" s="1636"/>
      <c r="L6169" s="1636"/>
      <c r="M6169" s="1636"/>
      <c r="N6169" s="1636"/>
      <c r="O6169" s="1636"/>
      <c r="P6169" s="1636"/>
      <c r="Q6169" s="1636"/>
      <c r="R6169" s="1636"/>
      <c r="S6169" s="1636"/>
      <c r="T6169" s="1636"/>
      <c r="U6169" s="1636"/>
      <c r="V6169" s="1636"/>
      <c r="W6169" s="1636"/>
      <c r="X6169" s="1636"/>
      <c r="Y6169" s="1636"/>
      <c r="Z6169" s="1636"/>
      <c r="AA6169" s="1636"/>
      <c r="AB6169" s="1636"/>
      <c r="AC6169" s="1636"/>
      <c r="AD6169" s="1636"/>
      <c r="AE6169" s="1636"/>
      <c r="AF6169" s="1636"/>
      <c r="AG6169" s="1636"/>
      <c r="AH6169" s="1636"/>
      <c r="AI6169" s="1636"/>
      <c r="AJ6169" s="1636"/>
      <c r="AK6169" s="1636"/>
      <c r="AL6169" s="1636"/>
      <c r="AM6169" s="1636"/>
      <c r="AN6169" s="1636"/>
      <c r="AO6169" s="1636"/>
      <c r="AP6169" s="1636"/>
      <c r="AQ6169" s="1636"/>
      <c r="AR6169" s="1636"/>
      <c r="AS6169" s="1636"/>
      <c r="AT6169" s="1636"/>
      <c r="AU6169" s="1636"/>
      <c r="AV6169" s="1636"/>
      <c r="AW6169" s="1636"/>
      <c r="AX6169" s="1636"/>
      <c r="AY6169" s="1636"/>
      <c r="AZ6169" s="1636"/>
      <c r="BA6169" s="1636"/>
      <c r="BB6169" s="1636"/>
    </row>
    <row r="6170" spans="1:54" s="1637" customFormat="1">
      <c r="A6170" s="1636"/>
      <c r="B6170" s="1636"/>
      <c r="C6170" s="1636"/>
      <c r="D6170" s="1636"/>
      <c r="E6170" s="1636"/>
      <c r="F6170" s="1636"/>
      <c r="G6170" s="1636"/>
      <c r="H6170" s="1636"/>
      <c r="I6170" s="1636"/>
      <c r="J6170" s="1636"/>
      <c r="K6170" s="1636"/>
      <c r="L6170" s="1636"/>
      <c r="M6170" s="1636"/>
      <c r="N6170" s="1636"/>
      <c r="O6170" s="1636"/>
      <c r="P6170" s="1636"/>
      <c r="Q6170" s="1636"/>
      <c r="R6170" s="1636"/>
      <c r="S6170" s="1636"/>
      <c r="T6170" s="1636"/>
      <c r="U6170" s="1636"/>
      <c r="V6170" s="1636"/>
      <c r="W6170" s="1636"/>
      <c r="X6170" s="1636"/>
      <c r="Y6170" s="1636"/>
      <c r="Z6170" s="1636"/>
      <c r="AA6170" s="1636"/>
      <c r="AB6170" s="1636"/>
      <c r="AC6170" s="1636"/>
      <c r="AD6170" s="1636"/>
      <c r="AE6170" s="1636"/>
      <c r="AF6170" s="1636"/>
      <c r="AG6170" s="1636"/>
      <c r="AH6170" s="1636"/>
      <c r="AI6170" s="1636"/>
      <c r="AJ6170" s="1636"/>
      <c r="AK6170" s="1636"/>
      <c r="AL6170" s="1636"/>
      <c r="AM6170" s="1636"/>
      <c r="AN6170" s="1636"/>
      <c r="AO6170" s="1636"/>
      <c r="AP6170" s="1636"/>
      <c r="AQ6170" s="1636"/>
      <c r="AR6170" s="1636"/>
      <c r="AS6170" s="1636"/>
      <c r="AT6170" s="1636"/>
      <c r="AU6170" s="1636"/>
      <c r="AV6170" s="1636"/>
      <c r="AW6170" s="1636"/>
      <c r="AX6170" s="1636"/>
      <c r="AY6170" s="1636"/>
      <c r="AZ6170" s="1636"/>
      <c r="BA6170" s="1636"/>
      <c r="BB6170" s="1636"/>
    </row>
    <row r="6171" spans="1:54" s="1637" customFormat="1">
      <c r="A6171" s="1636"/>
      <c r="B6171" s="1636"/>
      <c r="C6171" s="1636"/>
      <c r="D6171" s="1636"/>
      <c r="E6171" s="1636"/>
      <c r="F6171" s="1636"/>
      <c r="G6171" s="1636"/>
      <c r="H6171" s="1636"/>
      <c r="I6171" s="1636"/>
      <c r="J6171" s="1636"/>
      <c r="K6171" s="1636"/>
      <c r="L6171" s="1636"/>
      <c r="M6171" s="1636"/>
      <c r="N6171" s="1636"/>
      <c r="O6171" s="1636"/>
      <c r="P6171" s="1636"/>
      <c r="Q6171" s="1636"/>
      <c r="R6171" s="1636"/>
      <c r="S6171" s="1636"/>
      <c r="T6171" s="1636"/>
      <c r="U6171" s="1636"/>
      <c r="V6171" s="1636"/>
      <c r="W6171" s="1636"/>
      <c r="X6171" s="1636"/>
      <c r="Y6171" s="1636"/>
      <c r="Z6171" s="1636"/>
      <c r="AA6171" s="1636"/>
      <c r="AB6171" s="1636"/>
      <c r="AC6171" s="1636"/>
      <c r="AD6171" s="1636"/>
      <c r="AE6171" s="1636"/>
      <c r="AF6171" s="1636"/>
      <c r="AG6171" s="1636"/>
      <c r="AH6171" s="1636"/>
      <c r="AI6171" s="1636"/>
      <c r="AJ6171" s="1636"/>
      <c r="AK6171" s="1636"/>
      <c r="AL6171" s="1636"/>
      <c r="AM6171" s="1636"/>
      <c r="AN6171" s="1636"/>
      <c r="AO6171" s="1636"/>
      <c r="AP6171" s="1636"/>
      <c r="AQ6171" s="1636"/>
      <c r="AR6171" s="1636"/>
      <c r="AS6171" s="1636"/>
      <c r="AT6171" s="1636"/>
      <c r="AU6171" s="1636"/>
      <c r="AV6171" s="1636"/>
      <c r="AW6171" s="1636"/>
      <c r="AX6171" s="1636"/>
      <c r="AY6171" s="1636"/>
      <c r="AZ6171" s="1636"/>
      <c r="BA6171" s="1636"/>
      <c r="BB6171" s="1636"/>
    </row>
    <row r="6172" spans="1:54" s="1637" customFormat="1">
      <c r="A6172" s="1636"/>
      <c r="B6172" s="1636"/>
      <c r="C6172" s="1636"/>
      <c r="D6172" s="1636"/>
      <c r="E6172" s="1636"/>
      <c r="F6172" s="1636"/>
      <c r="G6172" s="1636"/>
      <c r="H6172" s="1636"/>
      <c r="I6172" s="1636"/>
      <c r="J6172" s="1636"/>
      <c r="K6172" s="1636"/>
      <c r="L6172" s="1636"/>
      <c r="M6172" s="1636"/>
      <c r="N6172" s="1636"/>
      <c r="O6172" s="1636"/>
      <c r="P6172" s="1636"/>
      <c r="Q6172" s="1636"/>
      <c r="R6172" s="1636"/>
      <c r="S6172" s="1636"/>
      <c r="T6172" s="1636"/>
      <c r="U6172" s="1636"/>
      <c r="V6172" s="1636"/>
      <c r="W6172" s="1636"/>
      <c r="X6172" s="1636"/>
      <c r="Y6172" s="1636"/>
      <c r="Z6172" s="1636"/>
      <c r="AA6172" s="1636"/>
      <c r="AB6172" s="1636"/>
      <c r="AC6172" s="1636"/>
      <c r="AD6172" s="1636"/>
      <c r="AE6172" s="1636"/>
      <c r="AF6172" s="1636"/>
      <c r="AG6172" s="1636"/>
      <c r="AH6172" s="1636"/>
      <c r="AI6172" s="1636"/>
      <c r="AJ6172" s="1636"/>
      <c r="AK6172" s="1636"/>
      <c r="AL6172" s="1636"/>
      <c r="AM6172" s="1636"/>
      <c r="AN6172" s="1636"/>
      <c r="AO6172" s="1636"/>
      <c r="AP6172" s="1636"/>
      <c r="AQ6172" s="1636"/>
      <c r="AR6172" s="1636"/>
      <c r="AS6172" s="1636"/>
      <c r="AT6172" s="1636"/>
      <c r="AU6172" s="1636"/>
      <c r="AV6172" s="1636"/>
      <c r="AW6172" s="1636"/>
      <c r="AX6172" s="1636"/>
      <c r="AY6172" s="1636"/>
      <c r="AZ6172" s="1636"/>
      <c r="BA6172" s="1636"/>
      <c r="BB6172" s="1636"/>
    </row>
    <row r="6173" spans="1:54" s="1637" customFormat="1">
      <c r="A6173" s="1636"/>
      <c r="B6173" s="1636"/>
      <c r="C6173" s="1636"/>
      <c r="D6173" s="1636"/>
      <c r="E6173" s="1636"/>
      <c r="F6173" s="1636"/>
      <c r="G6173" s="1636"/>
      <c r="H6173" s="1636"/>
      <c r="I6173" s="1636"/>
      <c r="J6173" s="1636"/>
      <c r="K6173" s="1636"/>
      <c r="L6173" s="1636"/>
      <c r="M6173" s="1636"/>
      <c r="N6173" s="1636"/>
      <c r="O6173" s="1636"/>
      <c r="P6173" s="1636"/>
      <c r="Q6173" s="1636"/>
      <c r="R6173" s="1636"/>
      <c r="S6173" s="1636"/>
      <c r="T6173" s="1636"/>
      <c r="U6173" s="1636"/>
      <c r="V6173" s="1636"/>
      <c r="W6173" s="1636"/>
      <c r="X6173" s="1636"/>
      <c r="Y6173" s="1636"/>
      <c r="Z6173" s="1636"/>
      <c r="AA6173" s="1636"/>
      <c r="AB6173" s="1636"/>
      <c r="AC6173" s="1636"/>
      <c r="AD6173" s="1636"/>
      <c r="AE6173" s="1636"/>
      <c r="AF6173" s="1636"/>
      <c r="AG6173" s="1636"/>
      <c r="AH6173" s="1636"/>
      <c r="AI6173" s="1636"/>
      <c r="AJ6173" s="1636"/>
      <c r="AK6173" s="1636"/>
      <c r="AL6173" s="1636"/>
      <c r="AM6173" s="1636"/>
      <c r="AN6173" s="1636"/>
      <c r="AO6173" s="1636"/>
      <c r="AP6173" s="1636"/>
      <c r="AQ6173" s="1636"/>
      <c r="AR6173" s="1636"/>
      <c r="AS6173" s="1636"/>
      <c r="AT6173" s="1636"/>
      <c r="AU6173" s="1636"/>
      <c r="AV6173" s="1636"/>
      <c r="AW6173" s="1636"/>
      <c r="AX6173" s="1636"/>
      <c r="AY6173" s="1636"/>
      <c r="AZ6173" s="1636"/>
      <c r="BA6173" s="1636"/>
      <c r="BB6173" s="1636"/>
    </row>
    <row r="6174" spans="1:54" s="1637" customFormat="1">
      <c r="A6174" s="1636"/>
      <c r="B6174" s="1636"/>
      <c r="C6174" s="1636"/>
      <c r="D6174" s="1636"/>
      <c r="E6174" s="1636"/>
      <c r="F6174" s="1636"/>
      <c r="G6174" s="1636"/>
      <c r="H6174" s="1636"/>
      <c r="I6174" s="1636"/>
      <c r="J6174" s="1636"/>
      <c r="K6174" s="1636"/>
      <c r="L6174" s="1636"/>
      <c r="M6174" s="1636"/>
      <c r="N6174" s="1636"/>
      <c r="O6174" s="1636"/>
      <c r="P6174" s="1636"/>
      <c r="Q6174" s="1636"/>
      <c r="R6174" s="1636"/>
      <c r="S6174" s="1636"/>
      <c r="T6174" s="1636"/>
      <c r="U6174" s="1636"/>
      <c r="V6174" s="1636"/>
      <c r="W6174" s="1636"/>
      <c r="X6174" s="1636"/>
      <c r="Y6174" s="1636"/>
      <c r="Z6174" s="1636"/>
      <c r="AA6174" s="1636"/>
      <c r="AB6174" s="1636"/>
      <c r="AC6174" s="1636"/>
      <c r="AD6174" s="1636"/>
      <c r="AE6174" s="1636"/>
      <c r="AF6174" s="1636"/>
      <c r="AG6174" s="1636"/>
      <c r="AH6174" s="1636"/>
      <c r="AI6174" s="1636"/>
      <c r="AJ6174" s="1636"/>
      <c r="AK6174" s="1636"/>
      <c r="AL6174" s="1636"/>
      <c r="AM6174" s="1636"/>
      <c r="AN6174" s="1636"/>
      <c r="AO6174" s="1636"/>
      <c r="AP6174" s="1636"/>
      <c r="AQ6174" s="1636"/>
      <c r="AR6174" s="1636"/>
      <c r="AS6174" s="1636"/>
      <c r="AT6174" s="1636"/>
      <c r="AU6174" s="1636"/>
      <c r="AV6174" s="1636"/>
      <c r="AW6174" s="1636"/>
      <c r="AX6174" s="1636"/>
      <c r="AY6174" s="1636"/>
      <c r="AZ6174" s="1636"/>
      <c r="BA6174" s="1636"/>
      <c r="BB6174" s="1636"/>
    </row>
    <row r="6175" spans="1:54" s="1637" customFormat="1">
      <c r="A6175" s="1636"/>
      <c r="B6175" s="1636"/>
      <c r="C6175" s="1636"/>
      <c r="D6175" s="1636"/>
      <c r="E6175" s="1636"/>
      <c r="F6175" s="1636"/>
      <c r="G6175" s="1636"/>
      <c r="H6175" s="1636"/>
      <c r="I6175" s="1636"/>
      <c r="J6175" s="1636"/>
      <c r="K6175" s="1636"/>
      <c r="L6175" s="1636"/>
      <c r="M6175" s="1636"/>
      <c r="N6175" s="1636"/>
      <c r="O6175" s="1636"/>
      <c r="P6175" s="1636"/>
      <c r="Q6175" s="1636"/>
      <c r="R6175" s="1636"/>
      <c r="S6175" s="1636"/>
      <c r="T6175" s="1636"/>
      <c r="U6175" s="1636"/>
      <c r="V6175" s="1636"/>
      <c r="W6175" s="1636"/>
      <c r="X6175" s="1636"/>
      <c r="Y6175" s="1636"/>
      <c r="Z6175" s="1636"/>
      <c r="AA6175" s="1636"/>
      <c r="AB6175" s="1636"/>
      <c r="AC6175" s="1636"/>
      <c r="AD6175" s="1636"/>
      <c r="AE6175" s="1636"/>
      <c r="AF6175" s="1636"/>
      <c r="AG6175" s="1636"/>
      <c r="AH6175" s="1636"/>
      <c r="AI6175" s="1636"/>
      <c r="AJ6175" s="1636"/>
      <c r="AK6175" s="1636"/>
      <c r="AL6175" s="1636"/>
      <c r="AM6175" s="1636"/>
      <c r="AN6175" s="1636"/>
      <c r="AO6175" s="1636"/>
      <c r="AP6175" s="1636"/>
      <c r="AQ6175" s="1636"/>
      <c r="AR6175" s="1636"/>
      <c r="AS6175" s="1636"/>
      <c r="AT6175" s="1636"/>
      <c r="AU6175" s="1636"/>
      <c r="AV6175" s="1636"/>
      <c r="AW6175" s="1636"/>
      <c r="AX6175" s="1636"/>
      <c r="AY6175" s="1636"/>
      <c r="AZ6175" s="1636"/>
      <c r="BA6175" s="1636"/>
      <c r="BB6175" s="1636"/>
    </row>
    <row r="6176" spans="1:54" s="1637" customFormat="1">
      <c r="A6176" s="1636"/>
      <c r="B6176" s="1636"/>
      <c r="C6176" s="1636"/>
      <c r="D6176" s="1636"/>
      <c r="E6176" s="1636"/>
      <c r="F6176" s="1636"/>
      <c r="G6176" s="1636"/>
      <c r="H6176" s="1636"/>
      <c r="I6176" s="1636"/>
      <c r="J6176" s="1636"/>
      <c r="K6176" s="1636"/>
      <c r="L6176" s="1636"/>
      <c r="M6176" s="1636"/>
      <c r="N6176" s="1636"/>
      <c r="O6176" s="1636"/>
      <c r="P6176" s="1636"/>
      <c r="Q6176" s="1636"/>
      <c r="R6176" s="1636"/>
      <c r="S6176" s="1636"/>
      <c r="T6176" s="1636"/>
      <c r="U6176" s="1636"/>
      <c r="V6176" s="1636"/>
      <c r="W6176" s="1636"/>
      <c r="X6176" s="1636"/>
      <c r="Y6176" s="1636"/>
      <c r="Z6176" s="1636"/>
      <c r="AA6176" s="1636"/>
      <c r="AB6176" s="1636"/>
      <c r="AC6176" s="1636"/>
      <c r="AD6176" s="1636"/>
      <c r="AE6176" s="1636"/>
      <c r="AF6176" s="1636"/>
      <c r="AG6176" s="1636"/>
      <c r="AH6176" s="1636"/>
      <c r="AI6176" s="1636"/>
      <c r="AJ6176" s="1636"/>
      <c r="AK6176" s="1636"/>
      <c r="AL6176" s="1636"/>
      <c r="AM6176" s="1636"/>
      <c r="AN6176" s="1636"/>
      <c r="AO6176" s="1636"/>
      <c r="AP6176" s="1636"/>
      <c r="AQ6176" s="1636"/>
      <c r="AR6176" s="1636"/>
      <c r="AS6176" s="1636"/>
      <c r="AT6176" s="1636"/>
      <c r="AU6176" s="1636"/>
      <c r="AV6176" s="1636"/>
      <c r="AW6176" s="1636"/>
      <c r="AX6176" s="1636"/>
      <c r="AY6176" s="1636"/>
      <c r="AZ6176" s="1636"/>
      <c r="BA6176" s="1636"/>
      <c r="BB6176" s="1636"/>
    </row>
    <row r="6177" spans="1:54" s="1637" customFormat="1">
      <c r="A6177" s="1636"/>
      <c r="B6177" s="1636"/>
      <c r="C6177" s="1636"/>
      <c r="D6177" s="1636"/>
      <c r="E6177" s="1636"/>
      <c r="F6177" s="1636"/>
      <c r="G6177" s="1636"/>
      <c r="H6177" s="1636"/>
      <c r="I6177" s="1636"/>
      <c r="J6177" s="1636"/>
      <c r="K6177" s="1636"/>
      <c r="L6177" s="1636"/>
      <c r="M6177" s="1636"/>
      <c r="N6177" s="1636"/>
      <c r="O6177" s="1636"/>
      <c r="P6177" s="1636"/>
      <c r="Q6177" s="1636"/>
      <c r="R6177" s="1636"/>
      <c r="S6177" s="1636"/>
      <c r="T6177" s="1636"/>
      <c r="U6177" s="1636"/>
      <c r="V6177" s="1636"/>
      <c r="W6177" s="1636"/>
      <c r="X6177" s="1636"/>
      <c r="Y6177" s="1636"/>
      <c r="Z6177" s="1636"/>
      <c r="AA6177" s="1636"/>
      <c r="AB6177" s="1636"/>
      <c r="AC6177" s="1636"/>
      <c r="AD6177" s="1636"/>
      <c r="AE6177" s="1636"/>
      <c r="AF6177" s="1636"/>
      <c r="AG6177" s="1636"/>
      <c r="AH6177" s="1636"/>
      <c r="AI6177" s="1636"/>
      <c r="AJ6177" s="1636"/>
      <c r="AK6177" s="1636"/>
      <c r="AL6177" s="1636"/>
      <c r="AM6177" s="1636"/>
      <c r="AN6177" s="1636"/>
      <c r="AO6177" s="1636"/>
      <c r="AP6177" s="1636"/>
      <c r="AQ6177" s="1636"/>
      <c r="AR6177" s="1636"/>
      <c r="AS6177" s="1636"/>
      <c r="AT6177" s="1636"/>
      <c r="AU6177" s="1636"/>
      <c r="AV6177" s="1636"/>
      <c r="AW6177" s="1636"/>
      <c r="AX6177" s="1636"/>
      <c r="AY6177" s="1636"/>
      <c r="AZ6177" s="1636"/>
      <c r="BA6177" s="1636"/>
      <c r="BB6177" s="1636"/>
    </row>
    <row r="6178" spans="1:54" s="1637" customFormat="1">
      <c r="A6178" s="1636"/>
      <c r="B6178" s="1636"/>
      <c r="C6178" s="1636"/>
      <c r="D6178" s="1636"/>
      <c r="E6178" s="1636"/>
      <c r="F6178" s="1636"/>
      <c r="G6178" s="1636"/>
      <c r="H6178" s="1636"/>
      <c r="I6178" s="1636"/>
      <c r="J6178" s="1636"/>
      <c r="K6178" s="1636"/>
      <c r="L6178" s="1636"/>
      <c r="M6178" s="1636"/>
      <c r="N6178" s="1636"/>
      <c r="O6178" s="1636"/>
      <c r="P6178" s="1636"/>
      <c r="Q6178" s="1636"/>
      <c r="R6178" s="1636"/>
      <c r="S6178" s="1636"/>
      <c r="T6178" s="1636"/>
      <c r="U6178" s="1636"/>
      <c r="V6178" s="1636"/>
      <c r="W6178" s="1636"/>
      <c r="X6178" s="1636"/>
      <c r="Y6178" s="1636"/>
      <c r="Z6178" s="1636"/>
      <c r="AA6178" s="1636"/>
      <c r="AB6178" s="1636"/>
      <c r="AC6178" s="1636"/>
      <c r="AD6178" s="1636"/>
      <c r="AE6178" s="1636"/>
      <c r="AF6178" s="1636"/>
      <c r="AG6178" s="1636"/>
      <c r="AH6178" s="1636"/>
      <c r="AI6178" s="1636"/>
      <c r="AJ6178" s="1636"/>
      <c r="AK6178" s="1636"/>
      <c r="AL6178" s="1636"/>
      <c r="AM6178" s="1636"/>
      <c r="AN6178" s="1636"/>
      <c r="AO6178" s="1636"/>
      <c r="AP6178" s="1636"/>
      <c r="AQ6178" s="1636"/>
      <c r="AR6178" s="1636"/>
      <c r="AS6178" s="1636"/>
      <c r="AT6178" s="1636"/>
      <c r="AU6178" s="1636"/>
      <c r="AV6178" s="1636"/>
      <c r="AW6178" s="1636"/>
      <c r="AX6178" s="1636"/>
      <c r="AY6178" s="1636"/>
      <c r="AZ6178" s="1636"/>
      <c r="BA6178" s="1636"/>
      <c r="BB6178" s="1636"/>
    </row>
    <row r="6179" spans="1:54" s="1637" customFormat="1">
      <c r="A6179" s="1636"/>
      <c r="B6179" s="1636"/>
      <c r="C6179" s="1636"/>
      <c r="D6179" s="1636"/>
      <c r="E6179" s="1636"/>
      <c r="F6179" s="1636"/>
      <c r="G6179" s="1636"/>
      <c r="H6179" s="1636"/>
      <c r="I6179" s="1636"/>
      <c r="J6179" s="1636"/>
      <c r="K6179" s="1636"/>
      <c r="L6179" s="1636"/>
      <c r="M6179" s="1636"/>
      <c r="N6179" s="1636"/>
      <c r="O6179" s="1636"/>
      <c r="P6179" s="1636"/>
      <c r="Q6179" s="1636"/>
      <c r="R6179" s="1636"/>
      <c r="S6179" s="1636"/>
      <c r="T6179" s="1636"/>
      <c r="U6179" s="1636"/>
      <c r="V6179" s="1636"/>
      <c r="W6179" s="1636"/>
      <c r="X6179" s="1636"/>
      <c r="Y6179" s="1636"/>
      <c r="Z6179" s="1636"/>
      <c r="AA6179" s="1636"/>
      <c r="AB6179" s="1636"/>
      <c r="AC6179" s="1636"/>
      <c r="AD6179" s="1636"/>
      <c r="AE6179" s="1636"/>
      <c r="AF6179" s="1636"/>
      <c r="AG6179" s="1636"/>
      <c r="AH6179" s="1636"/>
      <c r="AI6179" s="1636"/>
      <c r="AJ6179" s="1636"/>
      <c r="AK6179" s="1636"/>
      <c r="AL6179" s="1636"/>
      <c r="AM6179" s="1636"/>
      <c r="AN6179" s="1636"/>
      <c r="AO6179" s="1636"/>
      <c r="AP6179" s="1636"/>
      <c r="AQ6179" s="1636"/>
      <c r="AR6179" s="1636"/>
      <c r="AS6179" s="1636"/>
      <c r="AT6179" s="1636"/>
      <c r="AU6179" s="1636"/>
      <c r="AV6179" s="1636"/>
      <c r="AW6179" s="1636"/>
      <c r="AX6179" s="1636"/>
      <c r="AY6179" s="1636"/>
      <c r="AZ6179" s="1636"/>
      <c r="BA6179" s="1636"/>
      <c r="BB6179" s="1636"/>
    </row>
    <row r="6180" spans="1:54" s="1637" customFormat="1">
      <c r="A6180" s="1636"/>
      <c r="B6180" s="1636"/>
      <c r="C6180" s="1636"/>
      <c r="D6180" s="1636"/>
      <c r="E6180" s="1636"/>
      <c r="F6180" s="1636"/>
      <c r="G6180" s="1636"/>
      <c r="H6180" s="1636"/>
      <c r="I6180" s="1636"/>
      <c r="J6180" s="1636"/>
      <c r="K6180" s="1636"/>
      <c r="L6180" s="1636"/>
      <c r="M6180" s="1636"/>
      <c r="N6180" s="1636"/>
      <c r="O6180" s="1636"/>
      <c r="P6180" s="1636"/>
      <c r="Q6180" s="1636"/>
      <c r="R6180" s="1636"/>
      <c r="S6180" s="1636"/>
      <c r="T6180" s="1636"/>
      <c r="U6180" s="1636"/>
      <c r="V6180" s="1636"/>
      <c r="W6180" s="1636"/>
      <c r="X6180" s="1636"/>
      <c r="Y6180" s="1636"/>
      <c r="Z6180" s="1636"/>
      <c r="AA6180" s="1636"/>
      <c r="AB6180" s="1636"/>
      <c r="AC6180" s="1636"/>
      <c r="AD6180" s="1636"/>
      <c r="AE6180" s="1636"/>
      <c r="AF6180" s="1636"/>
      <c r="AG6180" s="1636"/>
      <c r="AH6180" s="1636"/>
      <c r="AI6180" s="1636"/>
      <c r="AJ6180" s="1636"/>
      <c r="AK6180" s="1636"/>
      <c r="AL6180" s="1636"/>
      <c r="AM6180" s="1636"/>
      <c r="AN6180" s="1636"/>
      <c r="AO6180" s="1636"/>
      <c r="AP6180" s="1636"/>
      <c r="AQ6180" s="1636"/>
      <c r="AR6180" s="1636"/>
      <c r="AS6180" s="1636"/>
      <c r="AT6180" s="1636"/>
      <c r="AU6180" s="1636"/>
      <c r="AV6180" s="1636"/>
      <c r="AW6180" s="1636"/>
      <c r="AX6180" s="1636"/>
      <c r="AY6180" s="1636"/>
      <c r="AZ6180" s="1636"/>
      <c r="BA6180" s="1636"/>
      <c r="BB6180" s="1636"/>
    </row>
    <row r="6181" spans="1:54" s="1637" customFormat="1">
      <c r="A6181" s="1636"/>
      <c r="B6181" s="1636"/>
      <c r="C6181" s="1636"/>
      <c r="D6181" s="1636"/>
      <c r="E6181" s="1636"/>
      <c r="F6181" s="1636"/>
      <c r="G6181" s="1636"/>
      <c r="H6181" s="1636"/>
      <c r="I6181" s="1636"/>
      <c r="J6181" s="1636"/>
      <c r="K6181" s="1636"/>
      <c r="L6181" s="1636"/>
      <c r="M6181" s="1636"/>
      <c r="N6181" s="1636"/>
      <c r="O6181" s="1636"/>
      <c r="P6181" s="1636"/>
      <c r="Q6181" s="1636"/>
      <c r="R6181" s="1636"/>
      <c r="S6181" s="1636"/>
      <c r="T6181" s="1636"/>
      <c r="U6181" s="1636"/>
      <c r="V6181" s="1636"/>
      <c r="W6181" s="1636"/>
      <c r="X6181" s="1636"/>
      <c r="Y6181" s="1636"/>
      <c r="Z6181" s="1636"/>
      <c r="AA6181" s="1636"/>
      <c r="AB6181" s="1636"/>
      <c r="AC6181" s="1636"/>
      <c r="AD6181" s="1636"/>
      <c r="AE6181" s="1636"/>
      <c r="AF6181" s="1636"/>
      <c r="AG6181" s="1636"/>
      <c r="AH6181" s="1636"/>
      <c r="AI6181" s="1636"/>
      <c r="AJ6181" s="1636"/>
      <c r="AK6181" s="1636"/>
      <c r="AL6181" s="1636"/>
      <c r="AM6181" s="1636"/>
      <c r="AN6181" s="1636"/>
      <c r="AO6181" s="1636"/>
      <c r="AP6181" s="1636"/>
      <c r="AQ6181" s="1636"/>
      <c r="AR6181" s="1636"/>
      <c r="AS6181" s="1636"/>
      <c r="AT6181" s="1636"/>
      <c r="AU6181" s="1636"/>
      <c r="AV6181" s="1636"/>
      <c r="AW6181" s="1636"/>
      <c r="AX6181" s="1636"/>
      <c r="AY6181" s="1636"/>
      <c r="AZ6181" s="1636"/>
      <c r="BA6181" s="1636"/>
      <c r="BB6181" s="1636"/>
    </row>
    <row r="6182" spans="1:54" s="1637" customFormat="1">
      <c r="A6182" s="1636"/>
      <c r="B6182" s="1636"/>
      <c r="C6182" s="1636"/>
      <c r="D6182" s="1636"/>
      <c r="E6182" s="1636"/>
      <c r="F6182" s="1636"/>
      <c r="G6182" s="1636"/>
      <c r="H6182" s="1636"/>
      <c r="I6182" s="1636"/>
      <c r="J6182" s="1636"/>
      <c r="K6182" s="1636"/>
      <c r="L6182" s="1636"/>
      <c r="M6182" s="1636"/>
      <c r="N6182" s="1636"/>
      <c r="O6182" s="1636"/>
      <c r="P6182" s="1636"/>
      <c r="Q6182" s="1636"/>
      <c r="R6182" s="1636"/>
      <c r="S6182" s="1636"/>
      <c r="T6182" s="1636"/>
      <c r="U6182" s="1636"/>
      <c r="V6182" s="1636"/>
      <c r="W6182" s="1636"/>
      <c r="X6182" s="1636"/>
      <c r="Y6182" s="1636"/>
      <c r="Z6182" s="1636"/>
      <c r="AA6182" s="1636"/>
      <c r="AB6182" s="1636"/>
      <c r="AC6182" s="1636"/>
      <c r="AD6182" s="1636"/>
      <c r="AE6182" s="1636"/>
      <c r="AF6182" s="1636"/>
      <c r="AG6182" s="1636"/>
      <c r="AH6182" s="1636"/>
      <c r="AI6182" s="1636"/>
      <c r="AJ6182" s="1636"/>
      <c r="AK6182" s="1636"/>
      <c r="AL6182" s="1636"/>
      <c r="AM6182" s="1636"/>
      <c r="AN6182" s="1636"/>
      <c r="AO6182" s="1636"/>
      <c r="AP6182" s="1636"/>
      <c r="AQ6182" s="1636"/>
      <c r="AR6182" s="1636"/>
      <c r="AS6182" s="1636"/>
      <c r="AT6182" s="1636"/>
      <c r="AU6182" s="1636"/>
      <c r="AV6182" s="1636"/>
      <c r="AW6182" s="1636"/>
      <c r="AX6182" s="1636"/>
      <c r="AY6182" s="1636"/>
      <c r="AZ6182" s="1636"/>
      <c r="BA6182" s="1636"/>
      <c r="BB6182" s="1636"/>
    </row>
    <row r="6183" spans="1:54" s="1637" customFormat="1">
      <c r="A6183" s="1636"/>
      <c r="B6183" s="1636"/>
      <c r="C6183" s="1636"/>
      <c r="D6183" s="1636"/>
      <c r="E6183" s="1636"/>
      <c r="F6183" s="1636"/>
      <c r="G6183" s="1636"/>
      <c r="H6183" s="1636"/>
      <c r="I6183" s="1636"/>
      <c r="J6183" s="1636"/>
      <c r="K6183" s="1636"/>
      <c r="L6183" s="1636"/>
      <c r="M6183" s="1636"/>
      <c r="N6183" s="1636"/>
      <c r="O6183" s="1636"/>
      <c r="P6183" s="1636"/>
      <c r="Q6183" s="1636"/>
      <c r="R6183" s="1636"/>
      <c r="S6183" s="1636"/>
      <c r="T6183" s="1636"/>
      <c r="U6183" s="1636"/>
      <c r="V6183" s="1636"/>
      <c r="W6183" s="1636"/>
      <c r="X6183" s="1636"/>
      <c r="Y6183" s="1636"/>
      <c r="Z6183" s="1636"/>
      <c r="AA6183" s="1636"/>
      <c r="AB6183" s="1636"/>
      <c r="AC6183" s="1636"/>
      <c r="AD6183" s="1636"/>
      <c r="AE6183" s="1636"/>
      <c r="AF6183" s="1636"/>
      <c r="AG6183" s="1636"/>
      <c r="AH6183" s="1636"/>
      <c r="AI6183" s="1636"/>
      <c r="AJ6183" s="1636"/>
      <c r="AK6183" s="1636"/>
      <c r="AL6183" s="1636"/>
      <c r="AM6183" s="1636"/>
      <c r="AN6183" s="1636"/>
      <c r="AO6183" s="1636"/>
      <c r="AP6183" s="1636"/>
      <c r="AQ6183" s="1636"/>
      <c r="AR6183" s="1636"/>
      <c r="AS6183" s="1636"/>
      <c r="AT6183" s="1636"/>
      <c r="AU6183" s="1636"/>
      <c r="AV6183" s="1636"/>
      <c r="AW6183" s="1636"/>
      <c r="AX6183" s="1636"/>
      <c r="AY6183" s="1636"/>
      <c r="AZ6183" s="1636"/>
      <c r="BA6183" s="1636"/>
      <c r="BB6183" s="1636"/>
    </row>
    <row r="6184" spans="1:54" s="1637" customFormat="1">
      <c r="A6184" s="1636"/>
      <c r="B6184" s="1636"/>
      <c r="C6184" s="1636"/>
      <c r="D6184" s="1636"/>
      <c r="E6184" s="1636"/>
      <c r="F6184" s="1636"/>
      <c r="G6184" s="1636"/>
      <c r="H6184" s="1636"/>
      <c r="I6184" s="1636"/>
      <c r="J6184" s="1636"/>
      <c r="K6184" s="1636"/>
      <c r="L6184" s="1636"/>
      <c r="M6184" s="1636"/>
      <c r="N6184" s="1636"/>
      <c r="O6184" s="1636"/>
      <c r="P6184" s="1636"/>
      <c r="Q6184" s="1636"/>
      <c r="R6184" s="1636"/>
      <c r="S6184" s="1636"/>
      <c r="T6184" s="1636"/>
      <c r="U6184" s="1636"/>
      <c r="V6184" s="1636"/>
      <c r="W6184" s="1636"/>
      <c r="X6184" s="1636"/>
      <c r="Y6184" s="1636"/>
      <c r="Z6184" s="1636"/>
      <c r="AA6184" s="1636"/>
      <c r="AB6184" s="1636"/>
      <c r="AC6184" s="1636"/>
      <c r="AD6184" s="1636"/>
      <c r="AE6184" s="1636"/>
      <c r="AF6184" s="1636"/>
      <c r="AG6184" s="1636"/>
      <c r="AH6184" s="1636"/>
      <c r="AI6184" s="1636"/>
      <c r="AJ6184" s="1636"/>
      <c r="AK6184" s="1636"/>
      <c r="AL6184" s="1636"/>
      <c r="AM6184" s="1636"/>
      <c r="AN6184" s="1636"/>
      <c r="AO6184" s="1636"/>
      <c r="AP6184" s="1636"/>
      <c r="AQ6184" s="1636"/>
      <c r="AR6184" s="1636"/>
      <c r="AS6184" s="1636"/>
      <c r="AT6184" s="1636"/>
      <c r="AU6184" s="1636"/>
      <c r="AV6184" s="1636"/>
      <c r="AW6184" s="1636"/>
      <c r="AX6184" s="1636"/>
      <c r="AY6184" s="1636"/>
      <c r="AZ6184" s="1636"/>
      <c r="BA6184" s="1636"/>
      <c r="BB6184" s="1636"/>
    </row>
    <row r="6185" spans="1:54" s="1637" customFormat="1">
      <c r="A6185" s="1636"/>
      <c r="B6185" s="1636"/>
      <c r="C6185" s="1636"/>
      <c r="D6185" s="1636"/>
      <c r="E6185" s="1636"/>
      <c r="F6185" s="1636"/>
      <c r="G6185" s="1636"/>
      <c r="H6185" s="1636"/>
      <c r="I6185" s="1636"/>
      <c r="J6185" s="1636"/>
      <c r="K6185" s="1636"/>
      <c r="L6185" s="1636"/>
      <c r="M6185" s="1636"/>
      <c r="N6185" s="1636"/>
      <c r="O6185" s="1636"/>
      <c r="P6185" s="1636"/>
      <c r="Q6185" s="1636"/>
      <c r="R6185" s="1636"/>
      <c r="S6185" s="1636"/>
      <c r="T6185" s="1636"/>
      <c r="U6185" s="1636"/>
      <c r="V6185" s="1636"/>
      <c r="W6185" s="1636"/>
      <c r="X6185" s="1636"/>
      <c r="Y6185" s="1636"/>
      <c r="Z6185" s="1636"/>
      <c r="AA6185" s="1636"/>
      <c r="AB6185" s="1636"/>
      <c r="AC6185" s="1636"/>
      <c r="AD6185" s="1636"/>
      <c r="AE6185" s="1636"/>
      <c r="AF6185" s="1636"/>
      <c r="AG6185" s="1636"/>
      <c r="AH6185" s="1636"/>
      <c r="AI6185" s="1636"/>
      <c r="AJ6185" s="1636"/>
      <c r="AK6185" s="1636"/>
      <c r="AL6185" s="1636"/>
      <c r="AM6185" s="1636"/>
      <c r="AN6185" s="1636"/>
      <c r="AO6185" s="1636"/>
      <c r="AP6185" s="1636"/>
      <c r="AQ6185" s="1636"/>
      <c r="AR6185" s="1636"/>
      <c r="AS6185" s="1636"/>
      <c r="AT6185" s="1636"/>
      <c r="AU6185" s="1636"/>
      <c r="AV6185" s="1636"/>
      <c r="AW6185" s="1636"/>
      <c r="AX6185" s="1636"/>
      <c r="AY6185" s="1636"/>
      <c r="AZ6185" s="1636"/>
      <c r="BA6185" s="1636"/>
      <c r="BB6185" s="1636"/>
    </row>
    <row r="6186" spans="1:54" s="1637" customFormat="1">
      <c r="A6186" s="1636"/>
      <c r="B6186" s="1636"/>
      <c r="C6186" s="1636"/>
      <c r="D6186" s="1636"/>
      <c r="E6186" s="1636"/>
      <c r="F6186" s="1636"/>
      <c r="G6186" s="1636"/>
      <c r="H6186" s="1636"/>
      <c r="I6186" s="1636"/>
      <c r="J6186" s="1636"/>
      <c r="K6186" s="1636"/>
      <c r="L6186" s="1636"/>
      <c r="M6186" s="1636"/>
      <c r="N6186" s="1636"/>
      <c r="O6186" s="1636"/>
      <c r="P6186" s="1636"/>
      <c r="Q6186" s="1636"/>
      <c r="R6186" s="1636"/>
      <c r="S6186" s="1636"/>
      <c r="T6186" s="1636"/>
      <c r="U6186" s="1636"/>
      <c r="V6186" s="1636"/>
      <c r="W6186" s="1636"/>
      <c r="X6186" s="1636"/>
      <c r="Y6186" s="1636"/>
      <c r="Z6186" s="1636"/>
      <c r="AA6186" s="1636"/>
      <c r="AB6186" s="1636"/>
      <c r="AC6186" s="1636"/>
      <c r="AD6186" s="1636"/>
      <c r="AE6186" s="1636"/>
      <c r="AF6186" s="1636"/>
      <c r="AG6186" s="1636"/>
      <c r="AH6186" s="1636"/>
      <c r="AI6186" s="1636"/>
      <c r="AJ6186" s="1636"/>
      <c r="AK6186" s="1636"/>
      <c r="AL6186" s="1636"/>
      <c r="AM6186" s="1636"/>
      <c r="AN6186" s="1636"/>
      <c r="AO6186" s="1636"/>
      <c r="AP6186" s="1636"/>
      <c r="AQ6186" s="1636"/>
      <c r="AR6186" s="1636"/>
      <c r="AS6186" s="1636"/>
      <c r="AT6186" s="1636"/>
      <c r="AU6186" s="1636"/>
      <c r="AV6186" s="1636"/>
      <c r="AW6186" s="1636"/>
      <c r="AX6186" s="1636"/>
      <c r="AY6186" s="1636"/>
      <c r="AZ6186" s="1636"/>
      <c r="BA6186" s="1636"/>
      <c r="BB6186" s="1636"/>
    </row>
    <row r="6187" spans="1:54" s="1637" customFormat="1">
      <c r="A6187" s="1636"/>
      <c r="B6187" s="1636"/>
      <c r="C6187" s="1636"/>
      <c r="D6187" s="1636"/>
      <c r="E6187" s="1636"/>
      <c r="F6187" s="1636"/>
      <c r="G6187" s="1636"/>
      <c r="H6187" s="1636"/>
      <c r="I6187" s="1636"/>
      <c r="J6187" s="1636"/>
      <c r="K6187" s="1636"/>
      <c r="L6187" s="1636"/>
      <c r="M6187" s="1636"/>
      <c r="N6187" s="1636"/>
      <c r="O6187" s="1636"/>
      <c r="P6187" s="1636"/>
      <c r="Q6187" s="1636"/>
      <c r="R6187" s="1636"/>
      <c r="S6187" s="1636"/>
      <c r="T6187" s="1636"/>
      <c r="U6187" s="1636"/>
      <c r="V6187" s="1636"/>
      <c r="W6187" s="1636"/>
      <c r="X6187" s="1636"/>
      <c r="Y6187" s="1636"/>
      <c r="Z6187" s="1636"/>
      <c r="AA6187" s="1636"/>
      <c r="AB6187" s="1636"/>
      <c r="AC6187" s="1636"/>
      <c r="AD6187" s="1636"/>
      <c r="AE6187" s="1636"/>
      <c r="AF6187" s="1636"/>
      <c r="AG6187" s="1636"/>
      <c r="AH6187" s="1636"/>
      <c r="AI6187" s="1636"/>
      <c r="AJ6187" s="1636"/>
      <c r="AK6187" s="1636"/>
      <c r="AL6187" s="1636"/>
      <c r="AM6187" s="1636"/>
      <c r="AN6187" s="1636"/>
      <c r="AO6187" s="1636"/>
      <c r="AP6187" s="1636"/>
      <c r="AQ6187" s="1636"/>
      <c r="AR6187" s="1636"/>
      <c r="AS6187" s="1636"/>
      <c r="AT6187" s="1636"/>
      <c r="AU6187" s="1636"/>
      <c r="AV6187" s="1636"/>
      <c r="AW6187" s="1636"/>
      <c r="AX6187" s="1636"/>
      <c r="AY6187" s="1636"/>
      <c r="AZ6187" s="1636"/>
      <c r="BA6187" s="1636"/>
      <c r="BB6187" s="1636"/>
    </row>
    <row r="6188" spans="1:54" s="1637" customFormat="1">
      <c r="A6188" s="1636"/>
      <c r="B6188" s="1636"/>
      <c r="C6188" s="1636"/>
      <c r="D6188" s="1636"/>
      <c r="E6188" s="1636"/>
      <c r="F6188" s="1636"/>
      <c r="G6188" s="1636"/>
      <c r="H6188" s="1636"/>
      <c r="I6188" s="1636"/>
      <c r="J6188" s="1636"/>
      <c r="K6188" s="1636"/>
      <c r="L6188" s="1636"/>
      <c r="M6188" s="1636"/>
      <c r="N6188" s="1636"/>
      <c r="O6188" s="1636"/>
      <c r="P6188" s="1636"/>
      <c r="Q6188" s="1636"/>
      <c r="R6188" s="1636"/>
      <c r="S6188" s="1636"/>
      <c r="T6188" s="1636"/>
      <c r="U6188" s="1636"/>
      <c r="V6188" s="1636"/>
      <c r="W6188" s="1636"/>
      <c r="X6188" s="1636"/>
      <c r="Y6188" s="1636"/>
      <c r="Z6188" s="1636"/>
      <c r="AA6188" s="1636"/>
      <c r="AB6188" s="1636"/>
      <c r="AC6188" s="1636"/>
      <c r="AD6188" s="1636"/>
      <c r="AE6188" s="1636"/>
      <c r="AF6188" s="1636"/>
      <c r="AG6188" s="1636"/>
      <c r="AH6188" s="1636"/>
      <c r="AI6188" s="1636"/>
      <c r="AJ6188" s="1636"/>
      <c r="AK6188" s="1636"/>
      <c r="AL6188" s="1636"/>
      <c r="AM6188" s="1636"/>
      <c r="AN6188" s="1636"/>
      <c r="AO6188" s="1636"/>
      <c r="AP6188" s="1636"/>
      <c r="AQ6188" s="1636"/>
      <c r="AR6188" s="1636"/>
      <c r="AS6188" s="1636"/>
      <c r="AT6188" s="1636"/>
      <c r="AU6188" s="1636"/>
      <c r="AV6188" s="1636"/>
      <c r="AW6188" s="1636"/>
      <c r="AX6188" s="1636"/>
      <c r="AY6188" s="1636"/>
      <c r="AZ6188" s="1636"/>
      <c r="BA6188" s="1636"/>
      <c r="BB6188" s="1636"/>
    </row>
    <row r="6189" spans="1:54" s="1637" customFormat="1">
      <c r="A6189" s="1636"/>
      <c r="B6189" s="1636"/>
      <c r="C6189" s="1636"/>
      <c r="D6189" s="1636"/>
      <c r="E6189" s="1636"/>
      <c r="F6189" s="1636"/>
      <c r="G6189" s="1636"/>
      <c r="H6189" s="1636"/>
      <c r="I6189" s="1636"/>
      <c r="J6189" s="1636"/>
      <c r="K6189" s="1636"/>
      <c r="L6189" s="1636"/>
      <c r="M6189" s="1636"/>
      <c r="N6189" s="1636"/>
      <c r="O6189" s="1636"/>
      <c r="P6189" s="1636"/>
      <c r="Q6189" s="1636"/>
      <c r="R6189" s="1636"/>
      <c r="S6189" s="1636"/>
      <c r="T6189" s="1636"/>
      <c r="U6189" s="1636"/>
      <c r="V6189" s="1636"/>
      <c r="W6189" s="1636"/>
      <c r="X6189" s="1636"/>
      <c r="Y6189" s="1636"/>
      <c r="Z6189" s="1636"/>
      <c r="AA6189" s="1636"/>
      <c r="AB6189" s="1636"/>
      <c r="AC6189" s="1636"/>
      <c r="AD6189" s="1636"/>
      <c r="AE6189" s="1636"/>
      <c r="AF6189" s="1636"/>
      <c r="AG6189" s="1636"/>
      <c r="AH6189" s="1636"/>
      <c r="AI6189" s="1636"/>
      <c r="AJ6189" s="1636"/>
      <c r="AK6189" s="1636"/>
      <c r="AL6189" s="1636"/>
      <c r="AM6189" s="1636"/>
      <c r="AN6189" s="1636"/>
      <c r="AO6189" s="1636"/>
      <c r="AP6189" s="1636"/>
      <c r="AQ6189" s="1636"/>
      <c r="AR6189" s="1636"/>
      <c r="AS6189" s="1636"/>
      <c r="AT6189" s="1636"/>
      <c r="AU6189" s="1636"/>
      <c r="AV6189" s="1636"/>
      <c r="AW6189" s="1636"/>
      <c r="AX6189" s="1636"/>
      <c r="AY6189" s="1636"/>
      <c r="AZ6189" s="1636"/>
      <c r="BA6189" s="1636"/>
      <c r="BB6189" s="1636"/>
    </row>
    <row r="6190" spans="1:54" s="1637" customFormat="1">
      <c r="A6190" s="1636"/>
      <c r="B6190" s="1636"/>
      <c r="C6190" s="1636"/>
      <c r="D6190" s="1636"/>
      <c r="E6190" s="1636"/>
      <c r="F6190" s="1636"/>
      <c r="G6190" s="1636"/>
      <c r="H6190" s="1636"/>
      <c r="I6190" s="1636"/>
      <c r="J6190" s="1636"/>
      <c r="K6190" s="1636"/>
      <c r="L6190" s="1636"/>
      <c r="M6190" s="1636"/>
      <c r="N6190" s="1636"/>
      <c r="O6190" s="1636"/>
      <c r="P6190" s="1636"/>
      <c r="Q6190" s="1636"/>
      <c r="R6190" s="1636"/>
      <c r="S6190" s="1636"/>
      <c r="T6190" s="1636"/>
      <c r="U6190" s="1636"/>
      <c r="V6190" s="1636"/>
      <c r="W6190" s="1636"/>
      <c r="X6190" s="1636"/>
      <c r="Y6190" s="1636"/>
      <c r="Z6190" s="1636"/>
      <c r="AA6190" s="1636"/>
      <c r="AB6190" s="1636"/>
      <c r="AC6190" s="1636"/>
      <c r="AD6190" s="1636"/>
      <c r="AE6190" s="1636"/>
      <c r="AF6190" s="1636"/>
      <c r="AG6190" s="1636"/>
      <c r="AH6190" s="1636"/>
      <c r="AI6190" s="1636"/>
      <c r="AJ6190" s="1636"/>
      <c r="AK6190" s="1636"/>
      <c r="AL6190" s="1636"/>
      <c r="AM6190" s="1636"/>
      <c r="AN6190" s="1636"/>
      <c r="AO6190" s="1636"/>
      <c r="AP6190" s="1636"/>
      <c r="AQ6190" s="1636"/>
      <c r="AR6190" s="1636"/>
      <c r="AS6190" s="1636"/>
      <c r="AT6190" s="1636"/>
      <c r="AU6190" s="1636"/>
      <c r="AV6190" s="1636"/>
      <c r="AW6190" s="1636"/>
      <c r="AX6190" s="1636"/>
      <c r="AY6190" s="1636"/>
      <c r="AZ6190" s="1636"/>
      <c r="BA6190" s="1636"/>
      <c r="BB6190" s="1636"/>
    </row>
    <row r="6191" spans="1:54" s="1637" customFormat="1">
      <c r="A6191" s="1636"/>
      <c r="B6191" s="1636"/>
      <c r="C6191" s="1636"/>
      <c r="D6191" s="1636"/>
      <c r="E6191" s="1636"/>
      <c r="F6191" s="1636"/>
      <c r="G6191" s="1636"/>
      <c r="H6191" s="1636"/>
      <c r="I6191" s="1636"/>
      <c r="J6191" s="1636"/>
      <c r="K6191" s="1636"/>
      <c r="L6191" s="1636"/>
      <c r="M6191" s="1636"/>
      <c r="N6191" s="1636"/>
      <c r="O6191" s="1636"/>
      <c r="P6191" s="1636"/>
      <c r="Q6191" s="1636"/>
      <c r="R6191" s="1636"/>
      <c r="S6191" s="1636"/>
      <c r="T6191" s="1636"/>
      <c r="U6191" s="1636"/>
      <c r="V6191" s="1636"/>
      <c r="W6191" s="1636"/>
      <c r="X6191" s="1636"/>
      <c r="Y6191" s="1636"/>
      <c r="Z6191" s="1636"/>
      <c r="AA6191" s="1636"/>
      <c r="AB6191" s="1636"/>
      <c r="AC6191" s="1636"/>
      <c r="AD6191" s="1636"/>
      <c r="AE6191" s="1636"/>
      <c r="AF6191" s="1636"/>
      <c r="AG6191" s="1636"/>
      <c r="AH6191" s="1636"/>
      <c r="AI6191" s="1636"/>
      <c r="AJ6191" s="1636"/>
      <c r="AK6191" s="1636"/>
      <c r="AL6191" s="1636"/>
      <c r="AM6191" s="1636"/>
      <c r="AN6191" s="1636"/>
      <c r="AO6191" s="1636"/>
      <c r="AP6191" s="1636"/>
      <c r="AQ6191" s="1636"/>
      <c r="AR6191" s="1636"/>
      <c r="AS6191" s="1636"/>
      <c r="AT6191" s="1636"/>
      <c r="AU6191" s="1636"/>
      <c r="AV6191" s="1636"/>
      <c r="AW6191" s="1636"/>
      <c r="AX6191" s="1636"/>
      <c r="AY6191" s="1636"/>
      <c r="AZ6191" s="1636"/>
      <c r="BA6191" s="1636"/>
      <c r="BB6191" s="1636"/>
    </row>
    <row r="6192" spans="1:54" s="1637" customFormat="1">
      <c r="A6192" s="1636"/>
      <c r="B6192" s="1636"/>
      <c r="C6192" s="1636"/>
      <c r="D6192" s="1636"/>
      <c r="E6192" s="1636"/>
      <c r="F6192" s="1636"/>
      <c r="G6192" s="1636"/>
      <c r="H6192" s="1636"/>
      <c r="I6192" s="1636"/>
      <c r="J6192" s="1636"/>
      <c r="K6192" s="1636"/>
      <c r="L6192" s="1636"/>
      <c r="M6192" s="1636"/>
      <c r="N6192" s="1636"/>
      <c r="O6192" s="1636"/>
      <c r="P6192" s="1636"/>
      <c r="Q6192" s="1636"/>
      <c r="R6192" s="1636"/>
      <c r="S6192" s="1636"/>
      <c r="T6192" s="1636"/>
      <c r="U6192" s="1636"/>
      <c r="V6192" s="1636"/>
      <c r="W6192" s="1636"/>
      <c r="X6192" s="1636"/>
      <c r="Y6192" s="1636"/>
      <c r="Z6192" s="1636"/>
      <c r="AA6192" s="1636"/>
      <c r="AB6192" s="1636"/>
      <c r="AC6192" s="1636"/>
      <c r="AD6192" s="1636"/>
      <c r="AE6192" s="1636"/>
      <c r="AF6192" s="1636"/>
      <c r="AG6192" s="1636"/>
      <c r="AH6192" s="1636"/>
      <c r="AI6192" s="1636"/>
      <c r="AJ6192" s="1636"/>
      <c r="AK6192" s="1636"/>
      <c r="AL6192" s="1636"/>
      <c r="AM6192" s="1636"/>
      <c r="AN6192" s="1636"/>
      <c r="AO6192" s="1636"/>
      <c r="AP6192" s="1636"/>
      <c r="AQ6192" s="1636"/>
      <c r="AR6192" s="1636"/>
      <c r="AS6192" s="1636"/>
      <c r="AT6192" s="1636"/>
      <c r="AU6192" s="1636"/>
      <c r="AV6192" s="1636"/>
      <c r="AW6192" s="1636"/>
      <c r="AX6192" s="1636"/>
      <c r="AY6192" s="1636"/>
      <c r="AZ6192" s="1636"/>
      <c r="BA6192" s="1636"/>
      <c r="BB6192" s="1636"/>
    </row>
    <row r="6193" spans="1:54" s="1637" customFormat="1">
      <c r="A6193" s="1636"/>
      <c r="B6193" s="1636"/>
      <c r="C6193" s="1636"/>
      <c r="D6193" s="1636"/>
      <c r="E6193" s="1636"/>
      <c r="F6193" s="1636"/>
      <c r="G6193" s="1636"/>
      <c r="H6193" s="1636"/>
      <c r="I6193" s="1636"/>
      <c r="J6193" s="1636"/>
      <c r="K6193" s="1636"/>
      <c r="L6193" s="1636"/>
      <c r="M6193" s="1636"/>
      <c r="N6193" s="1636"/>
      <c r="O6193" s="1636"/>
      <c r="P6193" s="1636"/>
      <c r="Q6193" s="1636"/>
      <c r="R6193" s="1636"/>
      <c r="S6193" s="1636"/>
      <c r="T6193" s="1636"/>
      <c r="U6193" s="1636"/>
      <c r="V6193" s="1636"/>
      <c r="W6193" s="1636"/>
      <c r="X6193" s="1636"/>
      <c r="Y6193" s="1636"/>
      <c r="Z6193" s="1636"/>
      <c r="AA6193" s="1636"/>
      <c r="AB6193" s="1636"/>
      <c r="AC6193" s="1636"/>
      <c r="AD6193" s="1636"/>
      <c r="AE6193" s="1636"/>
      <c r="AF6193" s="1636"/>
      <c r="AG6193" s="1636"/>
      <c r="AH6193" s="1636"/>
      <c r="AI6193" s="1636"/>
      <c r="AJ6193" s="1636"/>
      <c r="AK6193" s="1636"/>
      <c r="AL6193" s="1636"/>
      <c r="AM6193" s="1636"/>
      <c r="AN6193" s="1636"/>
      <c r="AO6193" s="1636"/>
      <c r="AP6193" s="1636"/>
      <c r="AQ6193" s="1636"/>
      <c r="AR6193" s="1636"/>
      <c r="AS6193" s="1636"/>
      <c r="AT6193" s="1636"/>
      <c r="AU6193" s="1636"/>
      <c r="AV6193" s="1636"/>
      <c r="AW6193" s="1636"/>
      <c r="AX6193" s="1636"/>
      <c r="AY6193" s="1636"/>
      <c r="AZ6193" s="1636"/>
      <c r="BA6193" s="1636"/>
      <c r="BB6193" s="1636"/>
    </row>
    <row r="6194" spans="1:54" s="1637" customFormat="1">
      <c r="A6194" s="1636"/>
      <c r="B6194" s="1636"/>
      <c r="C6194" s="1636"/>
      <c r="D6194" s="1636"/>
      <c r="E6194" s="1636"/>
      <c r="F6194" s="1636"/>
      <c r="G6194" s="1636"/>
      <c r="H6194" s="1636"/>
      <c r="I6194" s="1636"/>
      <c r="J6194" s="1636"/>
      <c r="K6194" s="1636"/>
      <c r="L6194" s="1636"/>
      <c r="M6194" s="1636"/>
      <c r="N6194" s="1636"/>
      <c r="O6194" s="1636"/>
      <c r="P6194" s="1636"/>
      <c r="Q6194" s="1636"/>
      <c r="R6194" s="1636"/>
      <c r="S6194" s="1636"/>
      <c r="T6194" s="1636"/>
      <c r="U6194" s="1636"/>
      <c r="V6194" s="1636"/>
      <c r="W6194" s="1636"/>
      <c r="X6194" s="1636"/>
      <c r="Y6194" s="1636"/>
      <c r="Z6194" s="1636"/>
      <c r="AA6194" s="1636"/>
      <c r="AB6194" s="1636"/>
      <c r="AC6194" s="1636"/>
      <c r="AD6194" s="1636"/>
      <c r="AE6194" s="1636"/>
      <c r="AF6194" s="1636"/>
      <c r="AG6194" s="1636"/>
      <c r="AH6194" s="1636"/>
      <c r="AI6194" s="1636"/>
      <c r="AJ6194" s="1636"/>
      <c r="AK6194" s="1636"/>
      <c r="AL6194" s="1636"/>
      <c r="AM6194" s="1636"/>
      <c r="AN6194" s="1636"/>
      <c r="AO6194" s="1636"/>
      <c r="AP6194" s="1636"/>
      <c r="AQ6194" s="1636"/>
      <c r="AR6194" s="1636"/>
      <c r="AS6194" s="1636"/>
      <c r="AT6194" s="1636"/>
      <c r="AU6194" s="1636"/>
      <c r="AV6194" s="1636"/>
      <c r="AW6194" s="1636"/>
      <c r="AX6194" s="1636"/>
      <c r="AY6194" s="1636"/>
      <c r="AZ6194" s="1636"/>
      <c r="BA6194" s="1636"/>
      <c r="BB6194" s="1636"/>
    </row>
    <row r="6195" spans="1:54" s="1637" customFormat="1">
      <c r="A6195" s="1636"/>
      <c r="B6195" s="1636"/>
      <c r="C6195" s="1636"/>
      <c r="D6195" s="1636"/>
      <c r="E6195" s="1636"/>
      <c r="F6195" s="1636"/>
      <c r="G6195" s="1636"/>
      <c r="H6195" s="1636"/>
      <c r="I6195" s="1636"/>
      <c r="J6195" s="1636"/>
      <c r="K6195" s="1636"/>
      <c r="L6195" s="1636"/>
      <c r="M6195" s="1636"/>
      <c r="N6195" s="1636"/>
      <c r="O6195" s="1636"/>
      <c r="P6195" s="1636"/>
      <c r="Q6195" s="1636"/>
      <c r="R6195" s="1636"/>
      <c r="S6195" s="1636"/>
      <c r="T6195" s="1636"/>
      <c r="U6195" s="1636"/>
      <c r="V6195" s="1636"/>
      <c r="W6195" s="1636"/>
      <c r="X6195" s="1636"/>
      <c r="Y6195" s="1636"/>
      <c r="Z6195" s="1636"/>
      <c r="AA6195" s="1636"/>
      <c r="AB6195" s="1636"/>
      <c r="AC6195" s="1636"/>
      <c r="AD6195" s="1636"/>
      <c r="AE6195" s="1636"/>
      <c r="AF6195" s="1636"/>
      <c r="AG6195" s="1636"/>
      <c r="AH6195" s="1636"/>
      <c r="AI6195" s="1636"/>
      <c r="AJ6195" s="1636"/>
      <c r="AK6195" s="1636"/>
      <c r="AL6195" s="1636"/>
      <c r="AM6195" s="1636"/>
      <c r="AN6195" s="1636"/>
      <c r="AO6195" s="1636"/>
      <c r="AP6195" s="1636"/>
      <c r="AQ6195" s="1636"/>
      <c r="AR6195" s="1636"/>
      <c r="AS6195" s="1636"/>
      <c r="AT6195" s="1636"/>
      <c r="AU6195" s="1636"/>
      <c r="AV6195" s="1636"/>
      <c r="AW6195" s="1636"/>
      <c r="AX6195" s="1636"/>
      <c r="AY6195" s="1636"/>
      <c r="AZ6195" s="1636"/>
      <c r="BA6195" s="1636"/>
      <c r="BB6195" s="1636"/>
    </row>
    <row r="6196" spans="1:54" s="1637" customFormat="1">
      <c r="A6196" s="1636"/>
      <c r="B6196" s="1636"/>
      <c r="C6196" s="1636"/>
      <c r="D6196" s="1636"/>
      <c r="E6196" s="1636"/>
      <c r="F6196" s="1636"/>
      <c r="G6196" s="1636"/>
      <c r="H6196" s="1636"/>
      <c r="I6196" s="1636"/>
      <c r="J6196" s="1636"/>
      <c r="K6196" s="1636"/>
      <c r="L6196" s="1636"/>
      <c r="M6196" s="1636"/>
      <c r="N6196" s="1636"/>
      <c r="O6196" s="1636"/>
      <c r="P6196" s="1636"/>
      <c r="Q6196" s="1636"/>
      <c r="R6196" s="1636"/>
      <c r="S6196" s="1636"/>
      <c r="T6196" s="1636"/>
      <c r="U6196" s="1636"/>
      <c r="V6196" s="1636"/>
      <c r="W6196" s="1636"/>
      <c r="X6196" s="1636"/>
      <c r="Y6196" s="1636"/>
      <c r="Z6196" s="1636"/>
      <c r="AA6196" s="1636"/>
      <c r="AB6196" s="1636"/>
      <c r="AC6196" s="1636"/>
      <c r="AD6196" s="1636"/>
      <c r="AE6196" s="1636"/>
      <c r="AF6196" s="1636"/>
      <c r="AG6196" s="1636"/>
      <c r="AH6196" s="1636"/>
      <c r="AI6196" s="1636"/>
      <c r="AJ6196" s="1636"/>
      <c r="AK6196" s="1636"/>
      <c r="AL6196" s="1636"/>
      <c r="AM6196" s="1636"/>
      <c r="AN6196" s="1636"/>
      <c r="AO6196" s="1636"/>
      <c r="AP6196" s="1636"/>
      <c r="AQ6196" s="1636"/>
      <c r="AR6196" s="1636"/>
      <c r="AS6196" s="1636"/>
      <c r="AT6196" s="1636"/>
      <c r="AU6196" s="1636"/>
      <c r="AV6196" s="1636"/>
      <c r="AW6196" s="1636"/>
      <c r="AX6196" s="1636"/>
      <c r="AY6196" s="1636"/>
      <c r="AZ6196" s="1636"/>
      <c r="BA6196" s="1636"/>
      <c r="BB6196" s="1636"/>
    </row>
    <row r="6197" spans="1:54" s="1637" customFormat="1">
      <c r="A6197" s="1636"/>
      <c r="B6197" s="1636"/>
      <c r="C6197" s="1636"/>
      <c r="D6197" s="1636"/>
      <c r="E6197" s="1636"/>
      <c r="F6197" s="1636"/>
      <c r="G6197" s="1636"/>
      <c r="H6197" s="1636"/>
      <c r="I6197" s="1636"/>
      <c r="J6197" s="1636"/>
      <c r="K6197" s="1636"/>
      <c r="L6197" s="1636"/>
      <c r="M6197" s="1636"/>
      <c r="N6197" s="1636"/>
      <c r="O6197" s="1636"/>
      <c r="P6197" s="1636"/>
      <c r="Q6197" s="1636"/>
      <c r="R6197" s="1636"/>
      <c r="S6197" s="1636"/>
      <c r="T6197" s="1636"/>
      <c r="U6197" s="1636"/>
      <c r="V6197" s="1636"/>
      <c r="W6197" s="1636"/>
      <c r="X6197" s="1636"/>
      <c r="Y6197" s="1636"/>
      <c r="Z6197" s="1636"/>
      <c r="AA6197" s="1636"/>
      <c r="AB6197" s="1636"/>
      <c r="AC6197" s="1636"/>
      <c r="AD6197" s="1636"/>
      <c r="AE6197" s="1636"/>
      <c r="AF6197" s="1636"/>
      <c r="AG6197" s="1636"/>
      <c r="AH6197" s="1636"/>
      <c r="AI6197" s="1636"/>
      <c r="AJ6197" s="1636"/>
      <c r="AK6197" s="1636"/>
      <c r="AL6197" s="1636"/>
      <c r="AM6197" s="1636"/>
      <c r="AN6197" s="1636"/>
      <c r="AO6197" s="1636"/>
      <c r="AP6197" s="1636"/>
      <c r="AQ6197" s="1636"/>
      <c r="AR6197" s="1636"/>
      <c r="AS6197" s="1636"/>
      <c r="AT6197" s="1636"/>
      <c r="AU6197" s="1636"/>
      <c r="AV6197" s="1636"/>
      <c r="AW6197" s="1636"/>
      <c r="AX6197" s="1636"/>
      <c r="AY6197" s="1636"/>
      <c r="AZ6197" s="1636"/>
      <c r="BA6197" s="1636"/>
      <c r="BB6197" s="1636"/>
    </row>
    <row r="6198" spans="1:54" s="1637" customFormat="1">
      <c r="A6198" s="1636"/>
      <c r="B6198" s="1636"/>
      <c r="C6198" s="1636"/>
      <c r="D6198" s="1636"/>
      <c r="E6198" s="1636"/>
      <c r="F6198" s="1636"/>
      <c r="G6198" s="1636"/>
      <c r="H6198" s="1636"/>
      <c r="I6198" s="1636"/>
      <c r="J6198" s="1636"/>
      <c r="K6198" s="1636"/>
      <c r="L6198" s="1636"/>
      <c r="M6198" s="1636"/>
      <c r="N6198" s="1636"/>
      <c r="O6198" s="1636"/>
      <c r="P6198" s="1636"/>
      <c r="Q6198" s="1636"/>
      <c r="R6198" s="1636"/>
      <c r="S6198" s="1636"/>
      <c r="T6198" s="1636"/>
      <c r="U6198" s="1636"/>
      <c r="V6198" s="1636"/>
      <c r="W6198" s="1636"/>
      <c r="X6198" s="1636"/>
      <c r="Y6198" s="1636"/>
      <c r="Z6198" s="1636"/>
      <c r="AA6198" s="1636"/>
      <c r="AB6198" s="1636"/>
      <c r="AC6198" s="1636"/>
      <c r="AD6198" s="1636"/>
      <c r="AE6198" s="1636"/>
      <c r="AF6198" s="1636"/>
      <c r="AG6198" s="1636"/>
      <c r="AH6198" s="1636"/>
      <c r="AI6198" s="1636"/>
      <c r="AJ6198" s="1636"/>
      <c r="AK6198" s="1636"/>
      <c r="AL6198" s="1636"/>
      <c r="AM6198" s="1636"/>
      <c r="AN6198" s="1636"/>
      <c r="AO6198" s="1636"/>
      <c r="AP6198" s="1636"/>
      <c r="AQ6198" s="1636"/>
      <c r="AR6198" s="1636"/>
      <c r="AS6198" s="1636"/>
      <c r="AT6198" s="1636"/>
      <c r="AU6198" s="1636"/>
      <c r="AV6198" s="1636"/>
      <c r="AW6198" s="1636"/>
      <c r="AX6198" s="1636"/>
      <c r="AY6198" s="1636"/>
      <c r="AZ6198" s="1636"/>
      <c r="BA6198" s="1636"/>
      <c r="BB6198" s="1636"/>
    </row>
    <row r="6199" spans="1:54" s="1637" customFormat="1">
      <c r="A6199" s="1636"/>
      <c r="B6199" s="1636"/>
      <c r="C6199" s="1636"/>
      <c r="D6199" s="1636"/>
      <c r="E6199" s="1636"/>
      <c r="F6199" s="1636"/>
      <c r="G6199" s="1636"/>
      <c r="H6199" s="1636"/>
      <c r="I6199" s="1636"/>
      <c r="J6199" s="1636"/>
      <c r="K6199" s="1636"/>
      <c r="L6199" s="1636"/>
      <c r="M6199" s="1636"/>
      <c r="N6199" s="1636"/>
      <c r="O6199" s="1636"/>
      <c r="P6199" s="1636"/>
      <c r="Q6199" s="1636"/>
      <c r="R6199" s="1636"/>
      <c r="S6199" s="1636"/>
      <c r="T6199" s="1636"/>
      <c r="U6199" s="1636"/>
      <c r="V6199" s="1636"/>
      <c r="W6199" s="1636"/>
      <c r="X6199" s="1636"/>
      <c r="Y6199" s="1636"/>
      <c r="Z6199" s="1636"/>
      <c r="AA6199" s="1636"/>
      <c r="AB6199" s="1636"/>
      <c r="AC6199" s="1636"/>
      <c r="AD6199" s="1636"/>
      <c r="AE6199" s="1636"/>
      <c r="AF6199" s="1636"/>
      <c r="AG6199" s="1636"/>
      <c r="AH6199" s="1636"/>
      <c r="AI6199" s="1636"/>
      <c r="AJ6199" s="1636"/>
      <c r="AK6199" s="1636"/>
      <c r="AL6199" s="1636"/>
      <c r="AM6199" s="1636"/>
      <c r="AN6199" s="1636"/>
      <c r="AO6199" s="1636"/>
      <c r="AP6199" s="1636"/>
      <c r="AQ6199" s="1636"/>
      <c r="AR6199" s="1636"/>
      <c r="AS6199" s="1636"/>
      <c r="AT6199" s="1636"/>
      <c r="AU6199" s="1636"/>
      <c r="AV6199" s="1636"/>
      <c r="AW6199" s="1636"/>
      <c r="AX6199" s="1636"/>
      <c r="AY6199" s="1636"/>
      <c r="AZ6199" s="1636"/>
      <c r="BA6199" s="1636"/>
      <c r="BB6199" s="1636"/>
    </row>
    <row r="6200" spans="1:54" s="1637" customFormat="1">
      <c r="A6200" s="1636"/>
      <c r="B6200" s="1636"/>
      <c r="C6200" s="1636"/>
      <c r="D6200" s="1636"/>
      <c r="E6200" s="1636"/>
      <c r="F6200" s="1636"/>
      <c r="G6200" s="1636"/>
      <c r="H6200" s="1636"/>
      <c r="I6200" s="1636"/>
      <c r="J6200" s="1636"/>
      <c r="K6200" s="1636"/>
      <c r="L6200" s="1636"/>
      <c r="M6200" s="1636"/>
      <c r="N6200" s="1636"/>
      <c r="O6200" s="1636"/>
      <c r="P6200" s="1636"/>
      <c r="Q6200" s="1636"/>
      <c r="R6200" s="1636"/>
      <c r="S6200" s="1636"/>
      <c r="T6200" s="1636"/>
      <c r="U6200" s="1636"/>
      <c r="V6200" s="1636"/>
      <c r="W6200" s="1636"/>
      <c r="X6200" s="1636"/>
      <c r="Y6200" s="1636"/>
      <c r="Z6200" s="1636"/>
      <c r="AA6200" s="1636"/>
      <c r="AB6200" s="1636"/>
      <c r="AC6200" s="1636"/>
      <c r="AD6200" s="1636"/>
      <c r="AE6200" s="1636"/>
      <c r="AF6200" s="1636"/>
      <c r="AG6200" s="1636"/>
      <c r="AH6200" s="1636"/>
      <c r="AI6200" s="1636"/>
      <c r="AJ6200" s="1636"/>
      <c r="AK6200" s="1636"/>
      <c r="AL6200" s="1636"/>
      <c r="AM6200" s="1636"/>
      <c r="AN6200" s="1636"/>
      <c r="AO6200" s="1636"/>
      <c r="AP6200" s="1636"/>
      <c r="AQ6200" s="1636"/>
      <c r="AR6200" s="1636"/>
      <c r="AS6200" s="1636"/>
      <c r="AT6200" s="1636"/>
      <c r="AU6200" s="1636"/>
      <c r="AV6200" s="1636"/>
      <c r="AW6200" s="1636"/>
      <c r="AX6200" s="1636"/>
      <c r="AY6200" s="1636"/>
      <c r="AZ6200" s="1636"/>
      <c r="BA6200" s="1636"/>
      <c r="BB6200" s="1636"/>
    </row>
    <row r="6201" spans="1:54" s="1637" customFormat="1">
      <c r="A6201" s="1636"/>
      <c r="B6201" s="1636"/>
      <c r="C6201" s="1636"/>
      <c r="D6201" s="1636"/>
      <c r="E6201" s="1636"/>
      <c r="F6201" s="1636"/>
      <c r="G6201" s="1636"/>
      <c r="H6201" s="1636"/>
      <c r="I6201" s="1636"/>
      <c r="J6201" s="1636"/>
      <c r="K6201" s="1636"/>
      <c r="L6201" s="1636"/>
      <c r="M6201" s="1636"/>
      <c r="N6201" s="1636"/>
      <c r="O6201" s="1636"/>
      <c r="P6201" s="1636"/>
      <c r="Q6201" s="1636"/>
      <c r="R6201" s="1636"/>
      <c r="S6201" s="1636"/>
      <c r="T6201" s="1636"/>
      <c r="U6201" s="1636"/>
      <c r="V6201" s="1636"/>
      <c r="W6201" s="1636"/>
      <c r="X6201" s="1636"/>
      <c r="Y6201" s="1636"/>
      <c r="Z6201" s="1636"/>
      <c r="AA6201" s="1636"/>
      <c r="AB6201" s="1636"/>
      <c r="AC6201" s="1636"/>
      <c r="AD6201" s="1636"/>
      <c r="AE6201" s="1636"/>
      <c r="AF6201" s="1636"/>
      <c r="AG6201" s="1636"/>
      <c r="AH6201" s="1636"/>
      <c r="AI6201" s="1636"/>
      <c r="AJ6201" s="1636"/>
      <c r="AK6201" s="1636"/>
      <c r="AL6201" s="1636"/>
      <c r="AM6201" s="1636"/>
      <c r="AN6201" s="1636"/>
      <c r="AO6201" s="1636"/>
      <c r="AP6201" s="1636"/>
      <c r="AQ6201" s="1636"/>
      <c r="AR6201" s="1636"/>
      <c r="AS6201" s="1636"/>
      <c r="AT6201" s="1636"/>
      <c r="AU6201" s="1636"/>
      <c r="AV6201" s="1636"/>
      <c r="AW6201" s="1636"/>
      <c r="AX6201" s="1636"/>
      <c r="AY6201" s="1636"/>
      <c r="AZ6201" s="1636"/>
      <c r="BA6201" s="1636"/>
      <c r="BB6201" s="1636"/>
    </row>
    <row r="6202" spans="1:54" s="1637" customFormat="1">
      <c r="A6202" s="1636"/>
      <c r="B6202" s="1636"/>
      <c r="C6202" s="1636"/>
      <c r="D6202" s="1636"/>
      <c r="E6202" s="1636"/>
      <c r="F6202" s="1636"/>
      <c r="G6202" s="1636"/>
      <c r="H6202" s="1636"/>
      <c r="I6202" s="1636"/>
      <c r="J6202" s="1636"/>
      <c r="K6202" s="1636"/>
      <c r="L6202" s="1636"/>
      <c r="M6202" s="1636"/>
      <c r="N6202" s="1636"/>
      <c r="O6202" s="1636"/>
      <c r="P6202" s="1636"/>
      <c r="Q6202" s="1636"/>
      <c r="R6202" s="1636"/>
      <c r="S6202" s="1636"/>
      <c r="T6202" s="1636"/>
      <c r="U6202" s="1636"/>
      <c r="V6202" s="1636"/>
      <c r="W6202" s="1636"/>
      <c r="X6202" s="1636"/>
      <c r="Y6202" s="1636"/>
      <c r="Z6202" s="1636"/>
      <c r="AA6202" s="1636"/>
      <c r="AB6202" s="1636"/>
      <c r="AC6202" s="1636"/>
      <c r="AD6202" s="1636"/>
      <c r="AE6202" s="1636"/>
      <c r="AF6202" s="1636"/>
      <c r="AG6202" s="1636"/>
      <c r="AH6202" s="1636"/>
      <c r="AI6202" s="1636"/>
      <c r="AJ6202" s="1636"/>
      <c r="AK6202" s="1636"/>
      <c r="AL6202" s="1636"/>
      <c r="AM6202" s="1636"/>
      <c r="AN6202" s="1636"/>
      <c r="AO6202" s="1636"/>
      <c r="AP6202" s="1636"/>
      <c r="AQ6202" s="1636"/>
      <c r="AR6202" s="1636"/>
      <c r="AS6202" s="1636"/>
      <c r="AT6202" s="1636"/>
      <c r="AU6202" s="1636"/>
      <c r="AV6202" s="1636"/>
      <c r="AW6202" s="1636"/>
      <c r="AX6202" s="1636"/>
      <c r="AY6202" s="1636"/>
      <c r="AZ6202" s="1636"/>
      <c r="BA6202" s="1636"/>
      <c r="BB6202" s="1636"/>
    </row>
    <row r="6203" spans="1:54" s="1637" customFormat="1">
      <c r="A6203" s="1636"/>
      <c r="B6203" s="1636"/>
      <c r="C6203" s="1636"/>
      <c r="D6203" s="1636"/>
      <c r="E6203" s="1636"/>
      <c r="F6203" s="1636"/>
      <c r="G6203" s="1636"/>
      <c r="H6203" s="1636"/>
      <c r="I6203" s="1636"/>
      <c r="J6203" s="1636"/>
      <c r="K6203" s="1636"/>
      <c r="L6203" s="1636"/>
      <c r="M6203" s="1636"/>
      <c r="N6203" s="1636"/>
      <c r="O6203" s="1636"/>
      <c r="P6203" s="1636"/>
      <c r="Q6203" s="1636"/>
      <c r="R6203" s="1636"/>
      <c r="S6203" s="1636"/>
      <c r="T6203" s="1636"/>
      <c r="U6203" s="1636"/>
      <c r="V6203" s="1636"/>
      <c r="W6203" s="1636"/>
      <c r="X6203" s="1636"/>
      <c r="Y6203" s="1636"/>
      <c r="Z6203" s="1636"/>
      <c r="AA6203" s="1636"/>
      <c r="AB6203" s="1636"/>
      <c r="AC6203" s="1636"/>
      <c r="AD6203" s="1636"/>
      <c r="AE6203" s="1636"/>
      <c r="AF6203" s="1636"/>
      <c r="AG6203" s="1636"/>
      <c r="AH6203" s="1636"/>
      <c r="AI6203" s="1636"/>
      <c r="AJ6203" s="1636"/>
      <c r="AK6203" s="1636"/>
      <c r="AL6203" s="1636"/>
      <c r="AM6203" s="1636"/>
      <c r="AN6203" s="1636"/>
      <c r="AO6203" s="1636"/>
      <c r="AP6203" s="1636"/>
      <c r="AQ6203" s="1636"/>
      <c r="AR6203" s="1636"/>
      <c r="AS6203" s="1636"/>
      <c r="AT6203" s="1636"/>
      <c r="AU6203" s="1636"/>
      <c r="AV6203" s="1636"/>
      <c r="AW6203" s="1636"/>
      <c r="AX6203" s="1636"/>
      <c r="AY6203" s="1636"/>
      <c r="AZ6203" s="1636"/>
      <c r="BA6203" s="1636"/>
      <c r="BB6203" s="1636"/>
    </row>
    <row r="6204" spans="1:54" s="1637" customFormat="1">
      <c r="A6204" s="1636"/>
      <c r="B6204" s="1636"/>
      <c r="C6204" s="1636"/>
      <c r="D6204" s="1636"/>
      <c r="E6204" s="1636"/>
      <c r="F6204" s="1636"/>
      <c r="G6204" s="1636"/>
      <c r="H6204" s="1636"/>
      <c r="I6204" s="1636"/>
      <c r="J6204" s="1636"/>
      <c r="K6204" s="1636"/>
      <c r="L6204" s="1636"/>
      <c r="M6204" s="1636"/>
      <c r="N6204" s="1636"/>
      <c r="O6204" s="1636"/>
      <c r="P6204" s="1636"/>
      <c r="Q6204" s="1636"/>
      <c r="R6204" s="1636"/>
      <c r="S6204" s="1636"/>
      <c r="T6204" s="1636"/>
      <c r="U6204" s="1636"/>
      <c r="V6204" s="1636"/>
      <c r="W6204" s="1636"/>
      <c r="X6204" s="1636"/>
      <c r="Y6204" s="1636"/>
      <c r="Z6204" s="1636"/>
      <c r="AA6204" s="1636"/>
      <c r="AB6204" s="1636"/>
      <c r="AC6204" s="1636"/>
      <c r="AD6204" s="1636"/>
      <c r="AE6204" s="1636"/>
      <c r="AF6204" s="1636"/>
      <c r="AG6204" s="1636"/>
      <c r="AH6204" s="1636"/>
      <c r="AI6204" s="1636"/>
      <c r="AJ6204" s="1636"/>
      <c r="AK6204" s="1636"/>
      <c r="AL6204" s="1636"/>
      <c r="AM6204" s="1636"/>
      <c r="AN6204" s="1636"/>
      <c r="AO6204" s="1636"/>
      <c r="AP6204" s="1636"/>
      <c r="AQ6204" s="1636"/>
      <c r="AR6204" s="1636"/>
      <c r="AS6204" s="1636"/>
      <c r="AT6204" s="1636"/>
      <c r="AU6204" s="1636"/>
      <c r="AV6204" s="1636"/>
      <c r="AW6204" s="1636"/>
      <c r="AX6204" s="1636"/>
      <c r="AY6204" s="1636"/>
      <c r="AZ6204" s="1636"/>
      <c r="BA6204" s="1636"/>
      <c r="BB6204" s="1636"/>
    </row>
    <row r="6205" spans="1:54" s="1637" customFormat="1">
      <c r="A6205" s="1636"/>
      <c r="B6205" s="1636"/>
      <c r="C6205" s="1636"/>
      <c r="D6205" s="1636"/>
      <c r="E6205" s="1636"/>
      <c r="F6205" s="1636"/>
      <c r="G6205" s="1636"/>
      <c r="H6205" s="1636"/>
      <c r="I6205" s="1636"/>
      <c r="J6205" s="1636"/>
      <c r="K6205" s="1636"/>
      <c r="L6205" s="1636"/>
      <c r="M6205" s="1636"/>
      <c r="N6205" s="1636"/>
      <c r="O6205" s="1636"/>
      <c r="P6205" s="1636"/>
      <c r="Q6205" s="1636"/>
      <c r="R6205" s="1636"/>
      <c r="S6205" s="1636"/>
      <c r="T6205" s="1636"/>
      <c r="U6205" s="1636"/>
      <c r="V6205" s="1636"/>
      <c r="W6205" s="1636"/>
      <c r="X6205" s="1636"/>
      <c r="Y6205" s="1636"/>
      <c r="Z6205" s="1636"/>
      <c r="AA6205" s="1636"/>
      <c r="AB6205" s="1636"/>
      <c r="AC6205" s="1636"/>
      <c r="AD6205" s="1636"/>
      <c r="AE6205" s="1636"/>
      <c r="AF6205" s="1636"/>
      <c r="AG6205" s="1636"/>
      <c r="AH6205" s="1636"/>
      <c r="AI6205" s="1636"/>
      <c r="AJ6205" s="1636"/>
      <c r="AK6205" s="1636"/>
      <c r="AL6205" s="1636"/>
      <c r="AM6205" s="1636"/>
      <c r="AN6205" s="1636"/>
      <c r="AO6205" s="1636"/>
      <c r="AP6205" s="1636"/>
      <c r="AQ6205" s="1636"/>
      <c r="AR6205" s="1636"/>
      <c r="AS6205" s="1636"/>
      <c r="AT6205" s="1636"/>
      <c r="AU6205" s="1636"/>
      <c r="AV6205" s="1636"/>
      <c r="AW6205" s="1636"/>
      <c r="AX6205" s="1636"/>
      <c r="AY6205" s="1636"/>
      <c r="AZ6205" s="1636"/>
      <c r="BA6205" s="1636"/>
      <c r="BB6205" s="1636"/>
    </row>
    <row r="6206" spans="1:54" s="1637" customFormat="1">
      <c r="A6206" s="1636"/>
      <c r="B6206" s="1636"/>
      <c r="C6206" s="1636"/>
      <c r="D6206" s="1636"/>
      <c r="E6206" s="1636"/>
      <c r="F6206" s="1636"/>
      <c r="G6206" s="1636"/>
      <c r="H6206" s="1636"/>
      <c r="I6206" s="1636"/>
      <c r="J6206" s="1636"/>
      <c r="K6206" s="1636"/>
      <c r="L6206" s="1636"/>
      <c r="M6206" s="1636"/>
      <c r="N6206" s="1636"/>
      <c r="O6206" s="1636"/>
      <c r="P6206" s="1636"/>
      <c r="Q6206" s="1636"/>
      <c r="R6206" s="1636"/>
      <c r="S6206" s="1636"/>
      <c r="T6206" s="1636"/>
      <c r="U6206" s="1636"/>
      <c r="V6206" s="1636"/>
      <c r="W6206" s="1636"/>
      <c r="X6206" s="1636"/>
      <c r="Y6206" s="1636"/>
      <c r="Z6206" s="1636"/>
      <c r="AA6206" s="1636"/>
      <c r="AB6206" s="1636"/>
      <c r="AC6206" s="1636"/>
      <c r="AD6206" s="1636"/>
      <c r="AE6206" s="1636"/>
      <c r="AF6206" s="1636"/>
      <c r="AG6206" s="1636"/>
      <c r="AH6206" s="1636"/>
      <c r="AI6206" s="1636"/>
      <c r="AJ6206" s="1636"/>
      <c r="AK6206" s="1636"/>
      <c r="AL6206" s="1636"/>
      <c r="AM6206" s="1636"/>
      <c r="AN6206" s="1636"/>
      <c r="AO6206" s="1636"/>
      <c r="AP6206" s="1636"/>
      <c r="AQ6206" s="1636"/>
      <c r="AR6206" s="1636"/>
      <c r="AS6206" s="1636"/>
      <c r="AT6206" s="1636"/>
      <c r="AU6206" s="1636"/>
      <c r="AV6206" s="1636"/>
      <c r="AW6206" s="1636"/>
      <c r="AX6206" s="1636"/>
      <c r="AY6206" s="1636"/>
      <c r="AZ6206" s="1636"/>
      <c r="BA6206" s="1636"/>
      <c r="BB6206" s="1636"/>
    </row>
    <row r="6207" spans="1:54" s="1637" customFormat="1">
      <c r="A6207" s="1636"/>
      <c r="B6207" s="1636"/>
      <c r="C6207" s="1636"/>
      <c r="D6207" s="1636"/>
      <c r="E6207" s="1636"/>
      <c r="F6207" s="1636"/>
      <c r="G6207" s="1636"/>
      <c r="H6207" s="1636"/>
      <c r="I6207" s="1636"/>
      <c r="J6207" s="1636"/>
      <c r="K6207" s="1636"/>
      <c r="L6207" s="1636"/>
      <c r="M6207" s="1636"/>
      <c r="N6207" s="1636"/>
      <c r="O6207" s="1636"/>
      <c r="P6207" s="1636"/>
      <c r="Q6207" s="1636"/>
      <c r="R6207" s="1636"/>
      <c r="S6207" s="1636"/>
      <c r="T6207" s="1636"/>
      <c r="U6207" s="1636"/>
      <c r="V6207" s="1636"/>
      <c r="W6207" s="1636"/>
      <c r="X6207" s="1636"/>
      <c r="Y6207" s="1636"/>
      <c r="Z6207" s="1636"/>
      <c r="AA6207" s="1636"/>
      <c r="AB6207" s="1636"/>
      <c r="AC6207" s="1636"/>
      <c r="AD6207" s="1636"/>
      <c r="AE6207" s="1636"/>
      <c r="AF6207" s="1636"/>
      <c r="AG6207" s="1636"/>
      <c r="AH6207" s="1636"/>
      <c r="AI6207" s="1636"/>
      <c r="AJ6207" s="1636"/>
      <c r="AK6207" s="1636"/>
      <c r="AL6207" s="1636"/>
      <c r="AM6207" s="1636"/>
      <c r="AN6207" s="1636"/>
      <c r="AO6207" s="1636"/>
      <c r="AP6207" s="1636"/>
      <c r="AQ6207" s="1636"/>
      <c r="AR6207" s="1636"/>
      <c r="AS6207" s="1636"/>
      <c r="AT6207" s="1636"/>
      <c r="AU6207" s="1636"/>
      <c r="AV6207" s="1636"/>
      <c r="AW6207" s="1636"/>
      <c r="AX6207" s="1636"/>
      <c r="AY6207" s="1636"/>
      <c r="AZ6207" s="1636"/>
      <c r="BA6207" s="1636"/>
      <c r="BB6207" s="1636"/>
    </row>
    <row r="6208" spans="1:54" s="1637" customFormat="1">
      <c r="A6208" s="1636"/>
      <c r="B6208" s="1636"/>
      <c r="C6208" s="1636"/>
      <c r="D6208" s="1636"/>
      <c r="E6208" s="1636"/>
      <c r="F6208" s="1636"/>
      <c r="G6208" s="1636"/>
      <c r="H6208" s="1636"/>
      <c r="I6208" s="1636"/>
      <c r="J6208" s="1636"/>
      <c r="K6208" s="1636"/>
      <c r="L6208" s="1636"/>
      <c r="M6208" s="1636"/>
      <c r="N6208" s="1636"/>
      <c r="O6208" s="1636"/>
      <c r="P6208" s="1636"/>
      <c r="Q6208" s="1636"/>
      <c r="R6208" s="1636"/>
      <c r="S6208" s="1636"/>
      <c r="T6208" s="1636"/>
      <c r="U6208" s="1636"/>
      <c r="V6208" s="1636"/>
      <c r="W6208" s="1636"/>
      <c r="X6208" s="1636"/>
      <c r="Y6208" s="1636"/>
      <c r="Z6208" s="1636"/>
      <c r="AA6208" s="1636"/>
      <c r="AB6208" s="1636"/>
      <c r="AC6208" s="1636"/>
      <c r="AD6208" s="1636"/>
      <c r="AE6208" s="1636"/>
      <c r="AF6208" s="1636"/>
      <c r="AG6208" s="1636"/>
      <c r="AH6208" s="1636"/>
      <c r="AI6208" s="1636"/>
      <c r="AJ6208" s="1636"/>
      <c r="AK6208" s="1636"/>
      <c r="AL6208" s="1636"/>
      <c r="AM6208" s="1636"/>
      <c r="AN6208" s="1636"/>
      <c r="AO6208" s="1636"/>
      <c r="AP6208" s="1636"/>
      <c r="AQ6208" s="1636"/>
      <c r="AR6208" s="1636"/>
      <c r="AS6208" s="1636"/>
      <c r="AT6208" s="1636"/>
      <c r="AU6208" s="1636"/>
      <c r="AV6208" s="1636"/>
      <c r="AW6208" s="1636"/>
      <c r="AX6208" s="1636"/>
      <c r="AY6208" s="1636"/>
      <c r="AZ6208" s="1636"/>
      <c r="BA6208" s="1636"/>
      <c r="BB6208" s="1636"/>
    </row>
    <row r="6209" spans="1:54" s="1637" customFormat="1">
      <c r="A6209" s="1636"/>
      <c r="B6209" s="1636"/>
      <c r="C6209" s="1636"/>
      <c r="D6209" s="1636"/>
      <c r="E6209" s="1636"/>
      <c r="F6209" s="1636"/>
      <c r="G6209" s="1636"/>
      <c r="H6209" s="1636"/>
      <c r="I6209" s="1636"/>
      <c r="J6209" s="1636"/>
      <c r="K6209" s="1636"/>
      <c r="L6209" s="1636"/>
      <c r="M6209" s="1636"/>
      <c r="N6209" s="1636"/>
      <c r="O6209" s="1636"/>
      <c r="P6209" s="1636"/>
      <c r="Q6209" s="1636"/>
      <c r="R6209" s="1636"/>
      <c r="S6209" s="1636"/>
      <c r="T6209" s="1636"/>
      <c r="U6209" s="1636"/>
      <c r="V6209" s="1636"/>
      <c r="W6209" s="1636"/>
      <c r="X6209" s="1636"/>
      <c r="Y6209" s="1636"/>
      <c r="Z6209" s="1636"/>
      <c r="AA6209" s="1636"/>
      <c r="AB6209" s="1636"/>
      <c r="AC6209" s="1636"/>
      <c r="AD6209" s="1636"/>
      <c r="AE6209" s="1636"/>
      <c r="AF6209" s="1636"/>
      <c r="AG6209" s="1636"/>
      <c r="AH6209" s="1636"/>
      <c r="AI6209" s="1636"/>
      <c r="AJ6209" s="1636"/>
      <c r="AK6209" s="1636"/>
      <c r="AL6209" s="1636"/>
      <c r="AM6209" s="1636"/>
      <c r="AN6209" s="1636"/>
      <c r="AO6209" s="1636"/>
      <c r="AP6209" s="1636"/>
      <c r="AQ6209" s="1636"/>
      <c r="AR6209" s="1636"/>
      <c r="AS6209" s="1636"/>
      <c r="AT6209" s="1636"/>
      <c r="AU6209" s="1636"/>
      <c r="AV6209" s="1636"/>
      <c r="AW6209" s="1636"/>
      <c r="AX6209" s="1636"/>
      <c r="AY6209" s="1636"/>
      <c r="AZ6209" s="1636"/>
      <c r="BA6209" s="1636"/>
      <c r="BB6209" s="1636"/>
    </row>
    <row r="6210" spans="1:54" s="1637" customFormat="1">
      <c r="A6210" s="1636"/>
      <c r="B6210" s="1636"/>
      <c r="C6210" s="1636"/>
      <c r="D6210" s="1636"/>
      <c r="E6210" s="1636"/>
      <c r="F6210" s="1636"/>
      <c r="G6210" s="1636"/>
      <c r="H6210" s="1636"/>
      <c r="I6210" s="1636"/>
      <c r="J6210" s="1636"/>
      <c r="K6210" s="1636"/>
      <c r="L6210" s="1636"/>
      <c r="M6210" s="1636"/>
      <c r="N6210" s="1636"/>
      <c r="O6210" s="1636"/>
      <c r="P6210" s="1636"/>
      <c r="Q6210" s="1636"/>
      <c r="R6210" s="1636"/>
      <c r="S6210" s="1636"/>
      <c r="T6210" s="1636"/>
      <c r="U6210" s="1636"/>
      <c r="V6210" s="1636"/>
      <c r="W6210" s="1636"/>
      <c r="X6210" s="1636"/>
      <c r="Y6210" s="1636"/>
      <c r="Z6210" s="1636"/>
      <c r="AA6210" s="1636"/>
      <c r="AB6210" s="1636"/>
      <c r="AC6210" s="1636"/>
      <c r="AD6210" s="1636"/>
      <c r="AE6210" s="1636"/>
      <c r="AF6210" s="1636"/>
      <c r="AG6210" s="1636"/>
      <c r="AH6210" s="1636"/>
      <c r="AI6210" s="1636"/>
      <c r="AJ6210" s="1636"/>
      <c r="AK6210" s="1636"/>
      <c r="AL6210" s="1636"/>
      <c r="AM6210" s="1636"/>
      <c r="AN6210" s="1636"/>
      <c r="AO6210" s="1636"/>
      <c r="AP6210" s="1636"/>
      <c r="AQ6210" s="1636"/>
      <c r="AR6210" s="1636"/>
      <c r="AS6210" s="1636"/>
      <c r="AT6210" s="1636"/>
      <c r="AU6210" s="1636"/>
      <c r="AV6210" s="1636"/>
      <c r="AW6210" s="1636"/>
      <c r="AX6210" s="1636"/>
      <c r="AY6210" s="1636"/>
      <c r="AZ6210" s="1636"/>
      <c r="BA6210" s="1636"/>
      <c r="BB6210" s="1636"/>
    </row>
    <row r="6211" spans="1:54" s="1637" customFormat="1">
      <c r="A6211" s="1636"/>
      <c r="B6211" s="1636"/>
      <c r="C6211" s="1636"/>
      <c r="D6211" s="1636"/>
      <c r="E6211" s="1636"/>
      <c r="F6211" s="1636"/>
      <c r="G6211" s="1636"/>
      <c r="H6211" s="1636"/>
      <c r="I6211" s="1636"/>
      <c r="J6211" s="1636"/>
      <c r="K6211" s="1636"/>
      <c r="L6211" s="1636"/>
      <c r="M6211" s="1636"/>
      <c r="N6211" s="1636"/>
      <c r="O6211" s="1636"/>
      <c r="P6211" s="1636"/>
      <c r="Q6211" s="1636"/>
      <c r="R6211" s="1636"/>
      <c r="S6211" s="1636"/>
      <c r="T6211" s="1636"/>
      <c r="U6211" s="1636"/>
      <c r="V6211" s="1636"/>
      <c r="W6211" s="1636"/>
      <c r="X6211" s="1636"/>
      <c r="Y6211" s="1636"/>
      <c r="Z6211" s="1636"/>
      <c r="AA6211" s="1636"/>
      <c r="AB6211" s="1636"/>
      <c r="AC6211" s="1636"/>
      <c r="AD6211" s="1636"/>
      <c r="AE6211" s="1636"/>
      <c r="AF6211" s="1636"/>
      <c r="AG6211" s="1636"/>
      <c r="AH6211" s="1636"/>
      <c r="AI6211" s="1636"/>
      <c r="AJ6211" s="1636"/>
      <c r="AK6211" s="1636"/>
      <c r="AL6211" s="1636"/>
      <c r="AM6211" s="1636"/>
      <c r="AN6211" s="1636"/>
      <c r="AO6211" s="1636"/>
      <c r="AP6211" s="1636"/>
      <c r="AQ6211" s="1636"/>
      <c r="AR6211" s="1636"/>
      <c r="AS6211" s="1636"/>
      <c r="AT6211" s="1636"/>
      <c r="AU6211" s="1636"/>
      <c r="AV6211" s="1636"/>
      <c r="AW6211" s="1636"/>
      <c r="AX6211" s="1636"/>
      <c r="AY6211" s="1636"/>
      <c r="AZ6211" s="1636"/>
      <c r="BA6211" s="1636"/>
      <c r="BB6211" s="1636"/>
    </row>
    <row r="6212" spans="1:54" s="1637" customFormat="1">
      <c r="A6212" s="1636"/>
      <c r="B6212" s="1636"/>
      <c r="C6212" s="1636"/>
      <c r="D6212" s="1636"/>
      <c r="E6212" s="1636"/>
      <c r="F6212" s="1636"/>
      <c r="G6212" s="1636"/>
      <c r="H6212" s="1636"/>
      <c r="I6212" s="1636"/>
      <c r="J6212" s="1636"/>
      <c r="K6212" s="1636"/>
      <c r="L6212" s="1636"/>
      <c r="M6212" s="1636"/>
      <c r="N6212" s="1636"/>
      <c r="O6212" s="1636"/>
      <c r="P6212" s="1636"/>
      <c r="Q6212" s="1636"/>
      <c r="R6212" s="1636"/>
      <c r="S6212" s="1636"/>
      <c r="T6212" s="1636"/>
      <c r="U6212" s="1636"/>
      <c r="V6212" s="1636"/>
      <c r="W6212" s="1636"/>
      <c r="X6212" s="1636"/>
      <c r="Y6212" s="1636"/>
      <c r="Z6212" s="1636"/>
      <c r="AA6212" s="1636"/>
      <c r="AB6212" s="1636"/>
      <c r="AC6212" s="1636"/>
      <c r="AD6212" s="1636"/>
      <c r="AE6212" s="1636"/>
      <c r="AF6212" s="1636"/>
      <c r="AG6212" s="1636"/>
      <c r="AH6212" s="1636"/>
      <c r="AI6212" s="1636"/>
      <c r="AJ6212" s="1636"/>
      <c r="AK6212" s="1636"/>
      <c r="AL6212" s="1636"/>
      <c r="AM6212" s="1636"/>
      <c r="AN6212" s="1636"/>
      <c r="AO6212" s="1636"/>
      <c r="AP6212" s="1636"/>
      <c r="AQ6212" s="1636"/>
      <c r="AR6212" s="1636"/>
      <c r="AS6212" s="1636"/>
      <c r="AT6212" s="1636"/>
      <c r="AU6212" s="1636"/>
      <c r="AV6212" s="1636"/>
      <c r="AW6212" s="1636"/>
      <c r="AX6212" s="1636"/>
      <c r="AY6212" s="1636"/>
      <c r="AZ6212" s="1636"/>
      <c r="BA6212" s="1636"/>
      <c r="BB6212" s="1636"/>
    </row>
    <row r="6213" spans="1:54" s="1637" customFormat="1">
      <c r="A6213" s="1636"/>
      <c r="B6213" s="1636"/>
      <c r="C6213" s="1636"/>
      <c r="D6213" s="1636"/>
      <c r="E6213" s="1636"/>
      <c r="F6213" s="1636"/>
      <c r="G6213" s="1636"/>
      <c r="H6213" s="1636"/>
      <c r="I6213" s="1636"/>
      <c r="J6213" s="1636"/>
      <c r="K6213" s="1636"/>
      <c r="L6213" s="1636"/>
      <c r="M6213" s="1636"/>
      <c r="N6213" s="1636"/>
      <c r="O6213" s="1636"/>
      <c r="P6213" s="1636"/>
      <c r="Q6213" s="1636"/>
      <c r="R6213" s="1636"/>
      <c r="S6213" s="1636"/>
      <c r="T6213" s="1636"/>
      <c r="U6213" s="1636"/>
      <c r="V6213" s="1636"/>
      <c r="W6213" s="1636"/>
      <c r="X6213" s="1636"/>
      <c r="Y6213" s="1636"/>
      <c r="Z6213" s="1636"/>
      <c r="AA6213" s="1636"/>
      <c r="AB6213" s="1636"/>
      <c r="AC6213" s="1636"/>
      <c r="AD6213" s="1636"/>
      <c r="AE6213" s="1636"/>
      <c r="AF6213" s="1636"/>
      <c r="AG6213" s="1636"/>
      <c r="AH6213" s="1636"/>
      <c r="AI6213" s="1636"/>
      <c r="AJ6213" s="1636"/>
      <c r="AK6213" s="1636"/>
      <c r="AL6213" s="1636"/>
      <c r="AM6213" s="1636"/>
      <c r="AN6213" s="1636"/>
      <c r="AO6213" s="1636"/>
      <c r="AP6213" s="1636"/>
      <c r="AQ6213" s="1636"/>
      <c r="AR6213" s="1636"/>
      <c r="AS6213" s="1636"/>
      <c r="AT6213" s="1636"/>
      <c r="AU6213" s="1636"/>
      <c r="AV6213" s="1636"/>
      <c r="AW6213" s="1636"/>
      <c r="AX6213" s="1636"/>
      <c r="AY6213" s="1636"/>
      <c r="AZ6213" s="1636"/>
      <c r="BA6213" s="1636"/>
      <c r="BB6213" s="1636"/>
    </row>
    <row r="6214" spans="1:54" s="1637" customFormat="1">
      <c r="A6214" s="1636"/>
      <c r="B6214" s="1636"/>
      <c r="C6214" s="1636"/>
      <c r="D6214" s="1636"/>
      <c r="E6214" s="1636"/>
      <c r="F6214" s="1636"/>
      <c r="G6214" s="1636"/>
      <c r="H6214" s="1636"/>
      <c r="I6214" s="1636"/>
      <c r="J6214" s="1636"/>
      <c r="K6214" s="1636"/>
      <c r="L6214" s="1636"/>
      <c r="M6214" s="1636"/>
      <c r="N6214" s="1636"/>
      <c r="O6214" s="1636"/>
      <c r="P6214" s="1636"/>
      <c r="Q6214" s="1636"/>
      <c r="R6214" s="1636"/>
      <c r="S6214" s="1636"/>
      <c r="T6214" s="1636"/>
      <c r="U6214" s="1636"/>
      <c r="V6214" s="1636"/>
      <c r="W6214" s="1636"/>
      <c r="X6214" s="1636"/>
      <c r="Y6214" s="1636"/>
      <c r="Z6214" s="1636"/>
      <c r="AA6214" s="1636"/>
      <c r="AB6214" s="1636"/>
      <c r="AC6214" s="1636"/>
      <c r="AD6214" s="1636"/>
      <c r="AE6214" s="1636"/>
      <c r="AF6214" s="1636"/>
      <c r="AG6214" s="1636"/>
      <c r="AH6214" s="1636"/>
      <c r="AI6214" s="1636"/>
      <c r="AJ6214" s="1636"/>
      <c r="AK6214" s="1636"/>
      <c r="AL6214" s="1636"/>
      <c r="AM6214" s="1636"/>
      <c r="AN6214" s="1636"/>
      <c r="AO6214" s="1636"/>
      <c r="AP6214" s="1636"/>
      <c r="AQ6214" s="1636"/>
      <c r="AR6214" s="1636"/>
      <c r="AS6214" s="1636"/>
      <c r="AT6214" s="1636"/>
      <c r="AU6214" s="1636"/>
      <c r="AV6214" s="1636"/>
      <c r="AW6214" s="1636"/>
      <c r="AX6214" s="1636"/>
      <c r="AY6214" s="1636"/>
      <c r="AZ6214" s="1636"/>
      <c r="BA6214" s="1636"/>
      <c r="BB6214" s="1636"/>
    </row>
    <row r="6215" spans="1:54" s="1637" customFormat="1">
      <c r="A6215" s="1636"/>
      <c r="B6215" s="1636"/>
      <c r="C6215" s="1636"/>
      <c r="D6215" s="1636"/>
      <c r="E6215" s="1636"/>
      <c r="F6215" s="1636"/>
      <c r="G6215" s="1636"/>
      <c r="H6215" s="1636"/>
      <c r="I6215" s="1636"/>
      <c r="J6215" s="1636"/>
      <c r="K6215" s="1636"/>
      <c r="L6215" s="1636"/>
      <c r="M6215" s="1636"/>
      <c r="N6215" s="1636"/>
      <c r="O6215" s="1636"/>
      <c r="P6215" s="1636"/>
      <c r="Q6215" s="1636"/>
      <c r="R6215" s="1636"/>
      <c r="S6215" s="1636"/>
      <c r="T6215" s="1636"/>
      <c r="U6215" s="1636"/>
      <c r="V6215" s="1636"/>
      <c r="W6215" s="1636"/>
      <c r="X6215" s="1636"/>
      <c r="Y6215" s="1636"/>
      <c r="Z6215" s="1636"/>
      <c r="AA6215" s="1636"/>
      <c r="AB6215" s="1636"/>
      <c r="AC6215" s="1636"/>
      <c r="AD6215" s="1636"/>
      <c r="AE6215" s="1636"/>
      <c r="AF6215" s="1636"/>
      <c r="AG6215" s="1636"/>
      <c r="AH6215" s="1636"/>
      <c r="AI6215" s="1636"/>
      <c r="AJ6215" s="1636"/>
      <c r="AK6215" s="1636"/>
      <c r="AL6215" s="1636"/>
      <c r="AM6215" s="1636"/>
      <c r="AN6215" s="1636"/>
      <c r="AO6215" s="1636"/>
      <c r="AP6215" s="1636"/>
      <c r="AQ6215" s="1636"/>
      <c r="AR6215" s="1636"/>
      <c r="AS6215" s="1636"/>
      <c r="AT6215" s="1636"/>
      <c r="AU6215" s="1636"/>
      <c r="AV6215" s="1636"/>
      <c r="AW6215" s="1636"/>
      <c r="AX6215" s="1636"/>
      <c r="AY6215" s="1636"/>
      <c r="AZ6215" s="1636"/>
      <c r="BA6215" s="1636"/>
      <c r="BB6215" s="1636"/>
    </row>
    <row r="6216" spans="1:54" s="1637" customFormat="1">
      <c r="A6216" s="1636"/>
      <c r="B6216" s="1636"/>
      <c r="C6216" s="1636"/>
      <c r="D6216" s="1636"/>
      <c r="E6216" s="1636"/>
      <c r="F6216" s="1636"/>
      <c r="G6216" s="1636"/>
      <c r="H6216" s="1636"/>
      <c r="I6216" s="1636"/>
      <c r="J6216" s="1636"/>
      <c r="K6216" s="1636"/>
      <c r="L6216" s="1636"/>
      <c r="M6216" s="1636"/>
      <c r="N6216" s="1636"/>
      <c r="O6216" s="1636"/>
      <c r="P6216" s="1636"/>
      <c r="Q6216" s="1636"/>
      <c r="R6216" s="1636"/>
      <c r="S6216" s="1636"/>
      <c r="T6216" s="1636"/>
      <c r="U6216" s="1636"/>
      <c r="V6216" s="1636"/>
      <c r="W6216" s="1636"/>
      <c r="X6216" s="1636"/>
      <c r="Y6216" s="1636"/>
      <c r="Z6216" s="1636"/>
      <c r="AA6216" s="1636"/>
      <c r="AB6216" s="1636"/>
      <c r="AC6216" s="1636"/>
      <c r="AD6216" s="1636"/>
      <c r="AE6216" s="1636"/>
      <c r="AF6216" s="1636"/>
      <c r="AG6216" s="1636"/>
      <c r="AH6216" s="1636"/>
      <c r="AI6216" s="1636"/>
      <c r="AJ6216" s="1636"/>
      <c r="AK6216" s="1636"/>
      <c r="AL6216" s="1636"/>
      <c r="AM6216" s="1636"/>
      <c r="AN6216" s="1636"/>
      <c r="AO6216" s="1636"/>
      <c r="AP6216" s="1636"/>
      <c r="AQ6216" s="1636"/>
      <c r="AR6216" s="1636"/>
      <c r="AS6216" s="1636"/>
      <c r="AT6216" s="1636"/>
      <c r="AU6216" s="1636"/>
      <c r="AV6216" s="1636"/>
      <c r="AW6216" s="1636"/>
      <c r="AX6216" s="1636"/>
      <c r="AY6216" s="1636"/>
      <c r="AZ6216" s="1636"/>
      <c r="BA6216" s="1636"/>
      <c r="BB6216" s="1636"/>
    </row>
    <row r="6217" spans="1:54" s="1637" customFormat="1">
      <c r="A6217" s="1636"/>
      <c r="B6217" s="1636"/>
      <c r="C6217" s="1636"/>
      <c r="D6217" s="1636"/>
      <c r="E6217" s="1636"/>
      <c r="F6217" s="1636"/>
      <c r="G6217" s="1636"/>
      <c r="H6217" s="1636"/>
      <c r="I6217" s="1636"/>
      <c r="J6217" s="1636"/>
      <c r="K6217" s="1636"/>
      <c r="L6217" s="1636"/>
      <c r="M6217" s="1636"/>
      <c r="N6217" s="1636"/>
      <c r="O6217" s="1636"/>
      <c r="P6217" s="1636"/>
      <c r="Q6217" s="1636"/>
      <c r="R6217" s="1636"/>
      <c r="S6217" s="1636"/>
      <c r="T6217" s="1636"/>
      <c r="U6217" s="1636"/>
      <c r="V6217" s="1636"/>
      <c r="W6217" s="1636"/>
      <c r="X6217" s="1636"/>
      <c r="Y6217" s="1636"/>
      <c r="Z6217" s="1636"/>
      <c r="AA6217" s="1636"/>
      <c r="AB6217" s="1636"/>
      <c r="AC6217" s="1636"/>
      <c r="AD6217" s="1636"/>
      <c r="AE6217" s="1636"/>
      <c r="AF6217" s="1636"/>
      <c r="AG6217" s="1636"/>
      <c r="AH6217" s="1636"/>
      <c r="AI6217" s="1636"/>
      <c r="AJ6217" s="1636"/>
      <c r="AK6217" s="1636"/>
      <c r="AL6217" s="1636"/>
      <c r="AM6217" s="1636"/>
      <c r="AN6217" s="1636"/>
      <c r="AO6217" s="1636"/>
      <c r="AP6217" s="1636"/>
      <c r="AQ6217" s="1636"/>
      <c r="AR6217" s="1636"/>
      <c r="AS6217" s="1636"/>
      <c r="AT6217" s="1636"/>
      <c r="AU6217" s="1636"/>
      <c r="AV6217" s="1636"/>
      <c r="AW6217" s="1636"/>
      <c r="AX6217" s="1636"/>
      <c r="AY6217" s="1636"/>
      <c r="AZ6217" s="1636"/>
      <c r="BA6217" s="1636"/>
      <c r="BB6217" s="1636"/>
    </row>
    <row r="6218" spans="1:54" s="1637" customFormat="1">
      <c r="A6218" s="1636"/>
      <c r="B6218" s="1636"/>
      <c r="C6218" s="1636"/>
      <c r="D6218" s="1636"/>
      <c r="E6218" s="1636"/>
      <c r="F6218" s="1636"/>
      <c r="G6218" s="1636"/>
      <c r="H6218" s="1636"/>
      <c r="I6218" s="1636"/>
      <c r="J6218" s="1636"/>
      <c r="K6218" s="1636"/>
      <c r="L6218" s="1636"/>
      <c r="M6218" s="1636"/>
      <c r="N6218" s="1636"/>
      <c r="O6218" s="1636"/>
      <c r="P6218" s="1636"/>
      <c r="Q6218" s="1636"/>
      <c r="R6218" s="1636"/>
      <c r="S6218" s="1636"/>
      <c r="T6218" s="1636"/>
      <c r="U6218" s="1636"/>
      <c r="V6218" s="1636"/>
      <c r="W6218" s="1636"/>
      <c r="X6218" s="1636"/>
      <c r="Y6218" s="1636"/>
      <c r="Z6218" s="1636"/>
      <c r="AA6218" s="1636"/>
      <c r="AB6218" s="1636"/>
      <c r="AC6218" s="1636"/>
      <c r="AD6218" s="1636"/>
      <c r="AE6218" s="1636"/>
      <c r="AF6218" s="1636"/>
      <c r="AG6218" s="1636"/>
      <c r="AH6218" s="1636"/>
      <c r="AI6218" s="1636"/>
      <c r="AJ6218" s="1636"/>
      <c r="AK6218" s="1636"/>
      <c r="AL6218" s="1636"/>
      <c r="AM6218" s="1636"/>
      <c r="AN6218" s="1636"/>
      <c r="AO6218" s="1636"/>
      <c r="AP6218" s="1636"/>
      <c r="AQ6218" s="1636"/>
      <c r="AR6218" s="1636"/>
      <c r="AS6218" s="1636"/>
      <c r="AT6218" s="1636"/>
      <c r="AU6218" s="1636"/>
      <c r="AV6218" s="1636"/>
      <c r="AW6218" s="1636"/>
      <c r="AX6218" s="1636"/>
      <c r="AY6218" s="1636"/>
      <c r="AZ6218" s="1636"/>
      <c r="BA6218" s="1636"/>
      <c r="BB6218" s="1636"/>
    </row>
    <row r="6219" spans="1:54" s="1637" customFormat="1">
      <c r="A6219" s="1636"/>
      <c r="B6219" s="1636"/>
      <c r="C6219" s="1636"/>
      <c r="D6219" s="1636"/>
      <c r="E6219" s="1636"/>
      <c r="F6219" s="1636"/>
      <c r="G6219" s="1636"/>
      <c r="H6219" s="1636"/>
      <c r="I6219" s="1636"/>
      <c r="J6219" s="1636"/>
      <c r="K6219" s="1636"/>
      <c r="L6219" s="1636"/>
      <c r="M6219" s="1636"/>
      <c r="N6219" s="1636"/>
      <c r="O6219" s="1636"/>
      <c r="P6219" s="1636"/>
      <c r="Q6219" s="1636"/>
      <c r="R6219" s="1636"/>
      <c r="S6219" s="1636"/>
      <c r="T6219" s="1636"/>
      <c r="U6219" s="1636"/>
      <c r="V6219" s="1636"/>
      <c r="W6219" s="1636"/>
      <c r="X6219" s="1636"/>
      <c r="Y6219" s="1636"/>
      <c r="Z6219" s="1636"/>
      <c r="AA6219" s="1636"/>
      <c r="AB6219" s="1636"/>
      <c r="AC6219" s="1636"/>
      <c r="AD6219" s="1636"/>
      <c r="AE6219" s="1636"/>
      <c r="AF6219" s="1636"/>
      <c r="AG6219" s="1636"/>
      <c r="AH6219" s="1636"/>
      <c r="AI6219" s="1636"/>
      <c r="AJ6219" s="1636"/>
      <c r="AK6219" s="1636"/>
      <c r="AL6219" s="1636"/>
      <c r="AM6219" s="1636"/>
      <c r="AN6219" s="1636"/>
      <c r="AO6219" s="1636"/>
      <c r="AP6219" s="1636"/>
      <c r="AQ6219" s="1636"/>
      <c r="AR6219" s="1636"/>
      <c r="AS6219" s="1636"/>
      <c r="AT6219" s="1636"/>
      <c r="AU6219" s="1636"/>
      <c r="AV6219" s="1636"/>
      <c r="AW6219" s="1636"/>
      <c r="AX6219" s="1636"/>
      <c r="AY6219" s="1636"/>
      <c r="AZ6219" s="1636"/>
      <c r="BA6219" s="1636"/>
      <c r="BB6219" s="1636"/>
    </row>
    <row r="6220" spans="1:54" s="1637" customFormat="1">
      <c r="A6220" s="1636"/>
      <c r="B6220" s="1636"/>
      <c r="C6220" s="1636"/>
      <c r="D6220" s="1636"/>
      <c r="E6220" s="1636"/>
      <c r="F6220" s="1636"/>
      <c r="G6220" s="1636"/>
      <c r="H6220" s="1636"/>
      <c r="I6220" s="1636"/>
      <c r="J6220" s="1636"/>
      <c r="K6220" s="1636"/>
      <c r="L6220" s="1636"/>
      <c r="M6220" s="1636"/>
      <c r="N6220" s="1636"/>
      <c r="O6220" s="1636"/>
      <c r="P6220" s="1636"/>
      <c r="Q6220" s="1636"/>
      <c r="R6220" s="1636"/>
      <c r="S6220" s="1636"/>
      <c r="T6220" s="1636"/>
      <c r="U6220" s="1636"/>
      <c r="V6220" s="1636"/>
      <c r="W6220" s="1636"/>
      <c r="X6220" s="1636"/>
      <c r="Y6220" s="1636"/>
      <c r="Z6220" s="1636"/>
      <c r="AA6220" s="1636"/>
      <c r="AB6220" s="1636"/>
      <c r="AC6220" s="1636"/>
      <c r="AD6220" s="1636"/>
      <c r="AE6220" s="1636"/>
      <c r="AF6220" s="1636"/>
      <c r="AG6220" s="1636"/>
      <c r="AH6220" s="1636"/>
      <c r="AI6220" s="1636"/>
      <c r="AJ6220" s="1636"/>
      <c r="AK6220" s="1636"/>
      <c r="AL6220" s="1636"/>
      <c r="AM6220" s="1636"/>
      <c r="AN6220" s="1636"/>
      <c r="AO6220" s="1636"/>
      <c r="AP6220" s="1636"/>
      <c r="AQ6220" s="1636"/>
      <c r="AR6220" s="1636"/>
      <c r="AS6220" s="1636"/>
      <c r="AT6220" s="1636"/>
      <c r="AU6220" s="1636"/>
      <c r="AV6220" s="1636"/>
      <c r="AW6220" s="1636"/>
      <c r="AX6220" s="1636"/>
      <c r="AY6220" s="1636"/>
      <c r="AZ6220" s="1636"/>
      <c r="BA6220" s="1636"/>
      <c r="BB6220" s="1636"/>
    </row>
    <row r="6221" spans="1:54" s="1637" customFormat="1">
      <c r="A6221" s="1636"/>
      <c r="B6221" s="1636"/>
      <c r="C6221" s="1636"/>
      <c r="D6221" s="1636"/>
      <c r="E6221" s="1636"/>
      <c r="F6221" s="1636"/>
      <c r="G6221" s="1636"/>
      <c r="H6221" s="1636"/>
      <c r="I6221" s="1636"/>
      <c r="J6221" s="1636"/>
      <c r="K6221" s="1636"/>
      <c r="L6221" s="1636"/>
      <c r="M6221" s="1636"/>
      <c r="N6221" s="1636"/>
      <c r="O6221" s="1636"/>
      <c r="P6221" s="1636"/>
      <c r="Q6221" s="1636"/>
      <c r="R6221" s="1636"/>
      <c r="S6221" s="1636"/>
      <c r="T6221" s="1636"/>
      <c r="U6221" s="1636"/>
      <c r="V6221" s="1636"/>
      <c r="W6221" s="1636"/>
      <c r="X6221" s="1636"/>
      <c r="Y6221" s="1636"/>
      <c r="Z6221" s="1636"/>
      <c r="AA6221" s="1636"/>
      <c r="AB6221" s="1636"/>
      <c r="AC6221" s="1636"/>
      <c r="AD6221" s="1636"/>
      <c r="AE6221" s="1636"/>
      <c r="AF6221" s="1636"/>
      <c r="AG6221" s="1636"/>
      <c r="AH6221" s="1636"/>
      <c r="AI6221" s="1636"/>
      <c r="AJ6221" s="1636"/>
      <c r="AK6221" s="1636"/>
      <c r="AL6221" s="1636"/>
      <c r="AM6221" s="1636"/>
      <c r="AN6221" s="1636"/>
      <c r="AO6221" s="1636"/>
      <c r="AP6221" s="1636"/>
      <c r="AQ6221" s="1636"/>
      <c r="AR6221" s="1636"/>
      <c r="AS6221" s="1636"/>
      <c r="AT6221" s="1636"/>
      <c r="AU6221" s="1636"/>
      <c r="AV6221" s="1636"/>
      <c r="AW6221" s="1636"/>
      <c r="AX6221" s="1636"/>
      <c r="AY6221" s="1636"/>
      <c r="AZ6221" s="1636"/>
      <c r="BA6221" s="1636"/>
      <c r="BB6221" s="1636"/>
    </row>
    <row r="6222" spans="1:54" s="1637" customFormat="1">
      <c r="A6222" s="1636"/>
      <c r="B6222" s="1636"/>
      <c r="C6222" s="1636"/>
      <c r="D6222" s="1636"/>
      <c r="E6222" s="1636"/>
      <c r="F6222" s="1636"/>
      <c r="G6222" s="1636"/>
      <c r="H6222" s="1636"/>
      <c r="I6222" s="1636"/>
      <c r="J6222" s="1636"/>
      <c r="K6222" s="1636"/>
      <c r="L6222" s="1636"/>
      <c r="M6222" s="1636"/>
      <c r="N6222" s="1636"/>
      <c r="O6222" s="1636"/>
      <c r="P6222" s="1636"/>
      <c r="Q6222" s="1636"/>
      <c r="R6222" s="1636"/>
      <c r="S6222" s="1636"/>
      <c r="T6222" s="1636"/>
      <c r="U6222" s="1636"/>
      <c r="V6222" s="1636"/>
      <c r="W6222" s="1636"/>
      <c r="X6222" s="1636"/>
      <c r="Y6222" s="1636"/>
      <c r="Z6222" s="1636"/>
      <c r="AA6222" s="1636"/>
      <c r="AB6222" s="1636"/>
      <c r="AC6222" s="1636"/>
      <c r="AD6222" s="1636"/>
      <c r="AE6222" s="1636"/>
      <c r="AF6222" s="1636"/>
      <c r="AG6222" s="1636"/>
      <c r="AH6222" s="1636"/>
      <c r="AI6222" s="1636"/>
      <c r="AJ6222" s="1636"/>
      <c r="AK6222" s="1636"/>
      <c r="AL6222" s="1636"/>
      <c r="AM6222" s="1636"/>
      <c r="AN6222" s="1636"/>
      <c r="AO6222" s="1636"/>
      <c r="AP6222" s="1636"/>
      <c r="AQ6222" s="1636"/>
      <c r="AR6222" s="1636"/>
      <c r="AS6222" s="1636"/>
      <c r="AT6222" s="1636"/>
      <c r="AU6222" s="1636"/>
      <c r="AV6222" s="1636"/>
      <c r="AW6222" s="1636"/>
      <c r="AX6222" s="1636"/>
      <c r="AY6222" s="1636"/>
      <c r="AZ6222" s="1636"/>
      <c r="BA6222" s="1636"/>
      <c r="BB6222" s="1636"/>
    </row>
    <row r="6223" spans="1:54" s="1637" customFormat="1">
      <c r="A6223" s="1636"/>
      <c r="B6223" s="1636"/>
      <c r="C6223" s="1636"/>
      <c r="D6223" s="1636"/>
      <c r="E6223" s="1636"/>
      <c r="F6223" s="1636"/>
      <c r="G6223" s="1636"/>
      <c r="H6223" s="1636"/>
      <c r="I6223" s="1636"/>
      <c r="J6223" s="1636"/>
      <c r="K6223" s="1636"/>
      <c r="L6223" s="1636"/>
      <c r="M6223" s="1636"/>
      <c r="N6223" s="1636"/>
      <c r="O6223" s="1636"/>
      <c r="P6223" s="1636"/>
      <c r="Q6223" s="1636"/>
      <c r="R6223" s="1636"/>
      <c r="S6223" s="1636"/>
      <c r="T6223" s="1636"/>
      <c r="U6223" s="1636"/>
      <c r="V6223" s="1636"/>
      <c r="W6223" s="1636"/>
      <c r="X6223" s="1636"/>
      <c r="Y6223" s="1636"/>
      <c r="Z6223" s="1636"/>
      <c r="AA6223" s="1636"/>
      <c r="AB6223" s="1636"/>
      <c r="AC6223" s="1636"/>
      <c r="AD6223" s="1636"/>
      <c r="AE6223" s="1636"/>
      <c r="AF6223" s="1636"/>
      <c r="AG6223" s="1636"/>
      <c r="AH6223" s="1636"/>
      <c r="AI6223" s="1636"/>
      <c r="AJ6223" s="1636"/>
      <c r="AK6223" s="1636"/>
      <c r="AL6223" s="1636"/>
      <c r="AM6223" s="1636"/>
      <c r="AN6223" s="1636"/>
      <c r="AO6223" s="1636"/>
      <c r="AP6223" s="1636"/>
      <c r="AQ6223" s="1636"/>
      <c r="AR6223" s="1636"/>
      <c r="AS6223" s="1636"/>
      <c r="AT6223" s="1636"/>
      <c r="AU6223" s="1636"/>
      <c r="AV6223" s="1636"/>
      <c r="AW6223" s="1636"/>
      <c r="AX6223" s="1636"/>
      <c r="AY6223" s="1636"/>
      <c r="AZ6223" s="1636"/>
      <c r="BA6223" s="1636"/>
      <c r="BB6223" s="1636"/>
    </row>
    <row r="6224" spans="1:54" s="1637" customFormat="1">
      <c r="A6224" s="1636"/>
      <c r="B6224" s="1636"/>
      <c r="C6224" s="1636"/>
      <c r="D6224" s="1636"/>
      <c r="E6224" s="1636"/>
      <c r="F6224" s="1636"/>
      <c r="G6224" s="1636"/>
      <c r="H6224" s="1636"/>
      <c r="I6224" s="1636"/>
      <c r="J6224" s="1636"/>
      <c r="K6224" s="1636"/>
      <c r="L6224" s="1636"/>
      <c r="M6224" s="1636"/>
      <c r="N6224" s="1636"/>
      <c r="O6224" s="1636"/>
      <c r="P6224" s="1636"/>
      <c r="Q6224" s="1636"/>
      <c r="R6224" s="1636"/>
      <c r="S6224" s="1636"/>
      <c r="T6224" s="1636"/>
      <c r="U6224" s="1636"/>
      <c r="V6224" s="1636"/>
      <c r="W6224" s="1636"/>
      <c r="X6224" s="1636"/>
      <c r="Y6224" s="1636"/>
      <c r="Z6224" s="1636"/>
      <c r="AA6224" s="1636"/>
      <c r="AB6224" s="1636"/>
      <c r="AC6224" s="1636"/>
      <c r="AD6224" s="1636"/>
      <c r="AE6224" s="1636"/>
      <c r="AF6224" s="1636"/>
      <c r="AG6224" s="1636"/>
      <c r="AH6224" s="1636"/>
      <c r="AI6224" s="1636"/>
      <c r="AJ6224" s="1636"/>
      <c r="AK6224" s="1636"/>
      <c r="AL6224" s="1636"/>
      <c r="AM6224" s="1636"/>
      <c r="AN6224" s="1636"/>
      <c r="AO6224" s="1636"/>
      <c r="AP6224" s="1636"/>
      <c r="AQ6224" s="1636"/>
      <c r="AR6224" s="1636"/>
      <c r="AS6224" s="1636"/>
      <c r="AT6224" s="1636"/>
      <c r="AU6224" s="1636"/>
      <c r="AV6224" s="1636"/>
      <c r="AW6224" s="1636"/>
      <c r="AX6224" s="1636"/>
      <c r="AY6224" s="1636"/>
      <c r="AZ6224" s="1636"/>
      <c r="BA6224" s="1636"/>
      <c r="BB6224" s="1636"/>
    </row>
    <row r="6225" spans="1:54" s="1637" customFormat="1">
      <c r="A6225" s="1636"/>
      <c r="B6225" s="1636"/>
      <c r="C6225" s="1636"/>
      <c r="D6225" s="1636"/>
      <c r="E6225" s="1636"/>
      <c r="F6225" s="1636"/>
      <c r="G6225" s="1636"/>
      <c r="H6225" s="1636"/>
      <c r="I6225" s="1636"/>
      <c r="J6225" s="1636"/>
      <c r="K6225" s="1636"/>
      <c r="L6225" s="1636"/>
      <c r="M6225" s="1636"/>
      <c r="N6225" s="1636"/>
      <c r="O6225" s="1636"/>
      <c r="P6225" s="1636"/>
      <c r="Q6225" s="1636"/>
      <c r="R6225" s="1636"/>
      <c r="S6225" s="1636"/>
      <c r="T6225" s="1636"/>
      <c r="U6225" s="1636"/>
      <c r="V6225" s="1636"/>
      <c r="W6225" s="1636"/>
      <c r="X6225" s="1636"/>
      <c r="Y6225" s="1636"/>
      <c r="Z6225" s="1636"/>
      <c r="AA6225" s="1636"/>
      <c r="AB6225" s="1636"/>
      <c r="AC6225" s="1636"/>
      <c r="AD6225" s="1636"/>
      <c r="AE6225" s="1636"/>
      <c r="AF6225" s="1636"/>
      <c r="AG6225" s="1636"/>
      <c r="AH6225" s="1636"/>
      <c r="AI6225" s="1636"/>
      <c r="AJ6225" s="1636"/>
      <c r="AK6225" s="1636"/>
      <c r="AL6225" s="1636"/>
      <c r="AM6225" s="1636"/>
      <c r="AN6225" s="1636"/>
      <c r="AO6225" s="1636"/>
      <c r="AP6225" s="1636"/>
      <c r="AQ6225" s="1636"/>
      <c r="AR6225" s="1636"/>
      <c r="AS6225" s="1636"/>
      <c r="AT6225" s="1636"/>
      <c r="AU6225" s="1636"/>
      <c r="AV6225" s="1636"/>
      <c r="AW6225" s="1636"/>
      <c r="AX6225" s="1636"/>
      <c r="AY6225" s="1636"/>
      <c r="AZ6225" s="1636"/>
      <c r="BA6225" s="1636"/>
      <c r="BB6225" s="1636"/>
    </row>
    <row r="6226" spans="1:54" s="1637" customFormat="1">
      <c r="A6226" s="1636"/>
      <c r="B6226" s="1636"/>
      <c r="C6226" s="1636"/>
      <c r="D6226" s="1636"/>
      <c r="E6226" s="1636"/>
      <c r="F6226" s="1636"/>
      <c r="G6226" s="1636"/>
      <c r="H6226" s="1636"/>
      <c r="I6226" s="1636"/>
      <c r="J6226" s="1636"/>
      <c r="K6226" s="1636"/>
      <c r="L6226" s="1636"/>
      <c r="M6226" s="1636"/>
      <c r="N6226" s="1636"/>
      <c r="O6226" s="1636"/>
      <c r="P6226" s="1636"/>
      <c r="Q6226" s="1636"/>
      <c r="R6226" s="1636"/>
      <c r="S6226" s="1636"/>
      <c r="T6226" s="1636"/>
      <c r="U6226" s="1636"/>
      <c r="V6226" s="1636"/>
      <c r="W6226" s="1636"/>
      <c r="X6226" s="1636"/>
      <c r="Y6226" s="1636"/>
      <c r="Z6226" s="1636"/>
      <c r="AA6226" s="1636"/>
      <c r="AB6226" s="1636"/>
      <c r="AC6226" s="1636"/>
      <c r="AD6226" s="1636"/>
      <c r="AE6226" s="1636"/>
      <c r="AF6226" s="1636"/>
      <c r="AG6226" s="1636"/>
      <c r="AH6226" s="1636"/>
      <c r="AI6226" s="1636"/>
      <c r="AJ6226" s="1636"/>
      <c r="AK6226" s="1636"/>
      <c r="AL6226" s="1636"/>
      <c r="AM6226" s="1636"/>
      <c r="AN6226" s="1636"/>
      <c r="AO6226" s="1636"/>
      <c r="AP6226" s="1636"/>
      <c r="AQ6226" s="1636"/>
      <c r="AR6226" s="1636"/>
      <c r="AS6226" s="1636"/>
      <c r="AT6226" s="1636"/>
      <c r="AU6226" s="1636"/>
      <c r="AV6226" s="1636"/>
      <c r="AW6226" s="1636"/>
      <c r="AX6226" s="1636"/>
      <c r="AY6226" s="1636"/>
      <c r="AZ6226" s="1636"/>
      <c r="BA6226" s="1636"/>
      <c r="BB6226" s="1636"/>
    </row>
    <row r="6227" spans="1:54" s="1637" customFormat="1">
      <c r="A6227" s="1636"/>
      <c r="B6227" s="1636"/>
      <c r="C6227" s="1636"/>
      <c r="D6227" s="1636"/>
      <c r="E6227" s="1636"/>
      <c r="F6227" s="1636"/>
      <c r="G6227" s="1636"/>
      <c r="H6227" s="1636"/>
      <c r="I6227" s="1636"/>
      <c r="J6227" s="1636"/>
      <c r="K6227" s="1636"/>
      <c r="L6227" s="1636"/>
      <c r="M6227" s="1636"/>
      <c r="N6227" s="1636"/>
      <c r="O6227" s="1636"/>
      <c r="P6227" s="1636"/>
      <c r="Q6227" s="1636"/>
      <c r="R6227" s="1636"/>
      <c r="S6227" s="1636"/>
      <c r="T6227" s="1636"/>
      <c r="U6227" s="1636"/>
      <c r="V6227" s="1636"/>
      <c r="W6227" s="1636"/>
      <c r="X6227" s="1636"/>
      <c r="Y6227" s="1636"/>
      <c r="Z6227" s="1636"/>
      <c r="AA6227" s="1636"/>
      <c r="AB6227" s="1636"/>
      <c r="AC6227" s="1636"/>
      <c r="AD6227" s="1636"/>
      <c r="AE6227" s="1636"/>
      <c r="AF6227" s="1636"/>
      <c r="AG6227" s="1636"/>
      <c r="AH6227" s="1636"/>
      <c r="AI6227" s="1636"/>
      <c r="AJ6227" s="1636"/>
      <c r="AK6227" s="1636"/>
      <c r="AL6227" s="1636"/>
      <c r="AM6227" s="1636"/>
      <c r="AN6227" s="1636"/>
      <c r="AO6227" s="1636"/>
      <c r="AP6227" s="1636"/>
      <c r="AQ6227" s="1636"/>
      <c r="AR6227" s="1636"/>
      <c r="AS6227" s="1636"/>
      <c r="AT6227" s="1636"/>
      <c r="AU6227" s="1636"/>
      <c r="AV6227" s="1636"/>
      <c r="AW6227" s="1636"/>
      <c r="AX6227" s="1636"/>
      <c r="AY6227" s="1636"/>
      <c r="AZ6227" s="1636"/>
      <c r="BA6227" s="1636"/>
      <c r="BB6227" s="1636"/>
    </row>
    <row r="6228" spans="1:54" s="1637" customFormat="1">
      <c r="A6228" s="1636"/>
      <c r="B6228" s="1636"/>
      <c r="C6228" s="1636"/>
      <c r="D6228" s="1636"/>
      <c r="E6228" s="1636"/>
      <c r="F6228" s="1636"/>
      <c r="G6228" s="1636"/>
      <c r="H6228" s="1636"/>
      <c r="I6228" s="1636"/>
      <c r="J6228" s="1636"/>
      <c r="K6228" s="1636"/>
      <c r="L6228" s="1636"/>
      <c r="M6228" s="1636"/>
      <c r="N6228" s="1636"/>
      <c r="O6228" s="1636"/>
      <c r="P6228" s="1636"/>
      <c r="Q6228" s="1636"/>
      <c r="R6228" s="1636"/>
      <c r="S6228" s="1636"/>
      <c r="T6228" s="1636"/>
      <c r="U6228" s="1636"/>
      <c r="V6228" s="1636"/>
      <c r="W6228" s="1636"/>
      <c r="X6228" s="1636"/>
      <c r="Y6228" s="1636"/>
      <c r="Z6228" s="1636"/>
      <c r="AA6228" s="1636"/>
      <c r="AB6228" s="1636"/>
      <c r="AC6228" s="1636"/>
      <c r="AD6228" s="1636"/>
      <c r="AE6228" s="1636"/>
      <c r="AF6228" s="1636"/>
      <c r="AG6228" s="1636"/>
      <c r="AH6228" s="1636"/>
      <c r="AI6228" s="1636"/>
      <c r="AJ6228" s="1636"/>
      <c r="AK6228" s="1636"/>
      <c r="AL6228" s="1636"/>
      <c r="AM6228" s="1636"/>
      <c r="AN6228" s="1636"/>
      <c r="AO6228" s="1636"/>
      <c r="AP6228" s="1636"/>
      <c r="AQ6228" s="1636"/>
      <c r="AR6228" s="1636"/>
      <c r="AS6228" s="1636"/>
      <c r="AT6228" s="1636"/>
      <c r="AU6228" s="1636"/>
      <c r="AV6228" s="1636"/>
      <c r="AW6228" s="1636"/>
      <c r="AX6228" s="1636"/>
      <c r="AY6228" s="1636"/>
      <c r="AZ6228" s="1636"/>
      <c r="BA6228" s="1636"/>
      <c r="BB6228" s="1636"/>
    </row>
    <row r="6229" spans="1:54" s="1637" customFormat="1">
      <c r="A6229" s="1636"/>
      <c r="B6229" s="1636"/>
      <c r="C6229" s="1636"/>
      <c r="D6229" s="1636"/>
      <c r="E6229" s="1636"/>
      <c r="F6229" s="1636"/>
      <c r="G6229" s="1636"/>
      <c r="H6229" s="1636"/>
      <c r="I6229" s="1636"/>
      <c r="J6229" s="1636"/>
      <c r="K6229" s="1636"/>
      <c r="L6229" s="1636"/>
      <c r="M6229" s="1636"/>
      <c r="N6229" s="1636"/>
      <c r="O6229" s="1636"/>
      <c r="P6229" s="1636"/>
      <c r="Q6229" s="1636"/>
      <c r="R6229" s="1636"/>
      <c r="S6229" s="1636"/>
      <c r="T6229" s="1636"/>
      <c r="U6229" s="1636"/>
      <c r="V6229" s="1636"/>
      <c r="W6229" s="1636"/>
      <c r="X6229" s="1636"/>
      <c r="Y6229" s="1636"/>
      <c r="Z6229" s="1636"/>
      <c r="AA6229" s="1636"/>
      <c r="AB6229" s="1636"/>
      <c r="AC6229" s="1636"/>
      <c r="AD6229" s="1636"/>
      <c r="AE6229" s="1636"/>
      <c r="AF6229" s="1636"/>
      <c r="AG6229" s="1636"/>
      <c r="AH6229" s="1636"/>
      <c r="AI6229" s="1636"/>
      <c r="AJ6229" s="1636"/>
      <c r="AK6229" s="1636"/>
      <c r="AL6229" s="1636"/>
      <c r="AM6229" s="1636"/>
      <c r="AN6229" s="1636"/>
      <c r="AO6229" s="1636"/>
      <c r="AP6229" s="1636"/>
      <c r="AQ6229" s="1636"/>
      <c r="AR6229" s="1636"/>
      <c r="AS6229" s="1636"/>
      <c r="AT6229" s="1636"/>
      <c r="AU6229" s="1636"/>
      <c r="AV6229" s="1636"/>
      <c r="AW6229" s="1636"/>
      <c r="AX6229" s="1636"/>
      <c r="AY6229" s="1636"/>
      <c r="AZ6229" s="1636"/>
      <c r="BA6229" s="1636"/>
      <c r="BB6229" s="1636"/>
    </row>
    <row r="6230" spans="1:54" s="1637" customFormat="1">
      <c r="A6230" s="1636"/>
      <c r="B6230" s="1636"/>
      <c r="C6230" s="1636"/>
      <c r="D6230" s="1636"/>
      <c r="E6230" s="1636"/>
      <c r="F6230" s="1636"/>
      <c r="G6230" s="1636"/>
      <c r="H6230" s="1636"/>
      <c r="I6230" s="1636"/>
      <c r="J6230" s="1636"/>
      <c r="K6230" s="1636"/>
      <c r="L6230" s="1636"/>
      <c r="M6230" s="1636"/>
      <c r="N6230" s="1636"/>
      <c r="O6230" s="1636"/>
      <c r="P6230" s="1636"/>
      <c r="Q6230" s="1636"/>
      <c r="R6230" s="1636"/>
      <c r="S6230" s="1636"/>
      <c r="T6230" s="1636"/>
      <c r="U6230" s="1636"/>
      <c r="V6230" s="1636"/>
      <c r="W6230" s="1636"/>
      <c r="X6230" s="1636"/>
      <c r="Y6230" s="1636"/>
      <c r="Z6230" s="1636"/>
      <c r="AA6230" s="1636"/>
      <c r="AB6230" s="1636"/>
      <c r="AC6230" s="1636"/>
      <c r="AD6230" s="1636"/>
      <c r="AE6230" s="1636"/>
      <c r="AF6230" s="1636"/>
      <c r="AG6230" s="1636"/>
      <c r="AH6230" s="1636"/>
      <c r="AI6230" s="1636"/>
      <c r="AJ6230" s="1636"/>
      <c r="AK6230" s="1636"/>
      <c r="AL6230" s="1636"/>
      <c r="AM6230" s="1636"/>
      <c r="AN6230" s="1636"/>
      <c r="AO6230" s="1636"/>
      <c r="AP6230" s="1636"/>
      <c r="AQ6230" s="1636"/>
      <c r="AR6230" s="1636"/>
      <c r="AS6230" s="1636"/>
      <c r="AT6230" s="1636"/>
      <c r="AU6230" s="1636"/>
      <c r="AV6230" s="1636"/>
      <c r="AW6230" s="1636"/>
      <c r="AX6230" s="1636"/>
      <c r="AY6230" s="1636"/>
      <c r="AZ6230" s="1636"/>
      <c r="BA6230" s="1636"/>
      <c r="BB6230" s="1636"/>
    </row>
    <row r="6231" spans="1:54" s="1637" customFormat="1">
      <c r="A6231" s="1636"/>
      <c r="B6231" s="1636"/>
      <c r="C6231" s="1636"/>
      <c r="D6231" s="1636"/>
      <c r="E6231" s="1636"/>
      <c r="F6231" s="1636"/>
      <c r="G6231" s="1636"/>
      <c r="H6231" s="1636"/>
      <c r="I6231" s="1636"/>
      <c r="J6231" s="1636"/>
      <c r="K6231" s="1636"/>
      <c r="L6231" s="1636"/>
      <c r="M6231" s="1636"/>
      <c r="N6231" s="1636"/>
      <c r="O6231" s="1636"/>
      <c r="P6231" s="1636"/>
      <c r="Q6231" s="1636"/>
      <c r="R6231" s="1636"/>
      <c r="S6231" s="1636"/>
      <c r="T6231" s="1636"/>
      <c r="U6231" s="1636"/>
      <c r="V6231" s="1636"/>
      <c r="W6231" s="1636"/>
      <c r="X6231" s="1636"/>
      <c r="Y6231" s="1636"/>
      <c r="Z6231" s="1636"/>
      <c r="AA6231" s="1636"/>
      <c r="AB6231" s="1636"/>
      <c r="AC6231" s="1636"/>
      <c r="AD6231" s="1636"/>
      <c r="AE6231" s="1636"/>
      <c r="AF6231" s="1636"/>
      <c r="AG6231" s="1636"/>
      <c r="AH6231" s="1636"/>
      <c r="AI6231" s="1636"/>
      <c r="AJ6231" s="1636"/>
      <c r="AK6231" s="1636"/>
      <c r="AL6231" s="1636"/>
      <c r="AM6231" s="1636"/>
      <c r="AN6231" s="1636"/>
      <c r="AO6231" s="1636"/>
      <c r="AP6231" s="1636"/>
      <c r="AQ6231" s="1636"/>
      <c r="AR6231" s="1636"/>
      <c r="AS6231" s="1636"/>
      <c r="AT6231" s="1636"/>
      <c r="AU6231" s="1636"/>
      <c r="AV6231" s="1636"/>
      <c r="AW6231" s="1636"/>
      <c r="AX6231" s="1636"/>
      <c r="AY6231" s="1636"/>
      <c r="AZ6231" s="1636"/>
      <c r="BA6231" s="1636"/>
      <c r="BB6231" s="1636"/>
    </row>
    <row r="6232" spans="1:54" s="1637" customFormat="1">
      <c r="A6232" s="1636"/>
      <c r="B6232" s="1636"/>
      <c r="C6232" s="1636"/>
      <c r="D6232" s="1636"/>
      <c r="E6232" s="1636"/>
      <c r="F6232" s="1636"/>
      <c r="G6232" s="1636"/>
      <c r="H6232" s="1636"/>
      <c r="I6232" s="1636"/>
      <c r="J6232" s="1636"/>
      <c r="K6232" s="1636"/>
      <c r="L6232" s="1636"/>
      <c r="M6232" s="1636"/>
      <c r="N6232" s="1636"/>
      <c r="O6232" s="1636"/>
      <c r="P6232" s="1636"/>
      <c r="Q6232" s="1636"/>
      <c r="R6232" s="1636"/>
      <c r="S6232" s="1636"/>
      <c r="T6232" s="1636"/>
      <c r="U6232" s="1636"/>
      <c r="V6232" s="1636"/>
      <c r="W6232" s="1636"/>
      <c r="X6232" s="1636"/>
      <c r="Y6232" s="1636"/>
      <c r="Z6232" s="1636"/>
      <c r="AA6232" s="1636"/>
      <c r="AB6232" s="1636"/>
      <c r="AC6232" s="1636"/>
      <c r="AD6232" s="1636"/>
      <c r="AE6232" s="1636"/>
      <c r="AF6232" s="1636"/>
      <c r="AG6232" s="1636"/>
      <c r="AH6232" s="1636"/>
      <c r="AI6232" s="1636"/>
      <c r="AJ6232" s="1636"/>
      <c r="AK6232" s="1636"/>
      <c r="AL6232" s="1636"/>
      <c r="AM6232" s="1636"/>
      <c r="AN6232" s="1636"/>
      <c r="AO6232" s="1636"/>
      <c r="AP6232" s="1636"/>
      <c r="AQ6232" s="1636"/>
      <c r="AR6232" s="1636"/>
      <c r="AS6232" s="1636"/>
      <c r="AT6232" s="1636"/>
      <c r="AU6232" s="1636"/>
      <c r="AV6232" s="1636"/>
      <c r="AW6232" s="1636"/>
      <c r="AX6232" s="1636"/>
      <c r="AY6232" s="1636"/>
      <c r="AZ6232" s="1636"/>
      <c r="BA6232" s="1636"/>
      <c r="BB6232" s="1636"/>
    </row>
    <row r="6233" spans="1:54" s="1637" customFormat="1">
      <c r="A6233" s="1636"/>
      <c r="B6233" s="1636"/>
      <c r="C6233" s="1636"/>
      <c r="D6233" s="1636"/>
      <c r="E6233" s="1636"/>
      <c r="F6233" s="1636"/>
      <c r="G6233" s="1636"/>
      <c r="H6233" s="1636"/>
      <c r="I6233" s="1636"/>
      <c r="J6233" s="1636"/>
      <c r="K6233" s="1636"/>
      <c r="L6233" s="1636"/>
      <c r="M6233" s="1636"/>
      <c r="N6233" s="1636"/>
      <c r="O6233" s="1636"/>
      <c r="P6233" s="1636"/>
      <c r="Q6233" s="1636"/>
      <c r="R6233" s="1636"/>
      <c r="S6233" s="1636"/>
      <c r="T6233" s="1636"/>
      <c r="U6233" s="1636"/>
      <c r="V6233" s="1636"/>
      <c r="W6233" s="1636"/>
      <c r="X6233" s="1636"/>
      <c r="Y6233" s="1636"/>
      <c r="Z6233" s="1636"/>
      <c r="AA6233" s="1636"/>
      <c r="AB6233" s="1636"/>
      <c r="AC6233" s="1636"/>
      <c r="AD6233" s="1636"/>
      <c r="AE6233" s="1636"/>
      <c r="AF6233" s="1636"/>
      <c r="AG6233" s="1636"/>
      <c r="AH6233" s="1636"/>
      <c r="AI6233" s="1636"/>
      <c r="AJ6233" s="1636"/>
      <c r="AK6233" s="1636"/>
      <c r="AL6233" s="1636"/>
      <c r="AM6233" s="1636"/>
      <c r="AN6233" s="1636"/>
      <c r="AO6233" s="1636"/>
      <c r="AP6233" s="1636"/>
      <c r="AQ6233" s="1636"/>
      <c r="AR6233" s="1636"/>
      <c r="AS6233" s="1636"/>
      <c r="AT6233" s="1636"/>
      <c r="AU6233" s="1636"/>
      <c r="AV6233" s="1636"/>
      <c r="AW6233" s="1636"/>
      <c r="AX6233" s="1636"/>
      <c r="AY6233" s="1636"/>
      <c r="AZ6233" s="1636"/>
      <c r="BA6233" s="1636"/>
      <c r="BB6233" s="1636"/>
    </row>
    <row r="6234" spans="1:54" s="1637" customFormat="1">
      <c r="A6234" s="1636"/>
      <c r="B6234" s="1636"/>
      <c r="C6234" s="1636"/>
      <c r="D6234" s="1636"/>
      <c r="E6234" s="1636"/>
      <c r="F6234" s="1636"/>
      <c r="G6234" s="1636"/>
      <c r="H6234" s="1636"/>
      <c r="I6234" s="1636"/>
      <c r="J6234" s="1636"/>
      <c r="K6234" s="1636"/>
      <c r="L6234" s="1636"/>
      <c r="M6234" s="1636"/>
      <c r="N6234" s="1636"/>
      <c r="O6234" s="1636"/>
      <c r="P6234" s="1636"/>
      <c r="Q6234" s="1636"/>
      <c r="R6234" s="1636"/>
      <c r="S6234" s="1636"/>
      <c r="T6234" s="1636"/>
      <c r="U6234" s="1636"/>
      <c r="V6234" s="1636"/>
      <c r="W6234" s="1636"/>
      <c r="X6234" s="1636"/>
      <c r="Y6234" s="1636"/>
      <c r="Z6234" s="1636"/>
      <c r="AA6234" s="1636"/>
      <c r="AB6234" s="1636"/>
      <c r="AC6234" s="1636"/>
      <c r="AD6234" s="1636"/>
      <c r="AE6234" s="1636"/>
      <c r="AF6234" s="1636"/>
      <c r="AG6234" s="1636"/>
      <c r="AH6234" s="1636"/>
      <c r="AI6234" s="1636"/>
      <c r="AJ6234" s="1636"/>
      <c r="AK6234" s="1636"/>
      <c r="AL6234" s="1636"/>
      <c r="AM6234" s="1636"/>
      <c r="AN6234" s="1636"/>
      <c r="AO6234" s="1636"/>
      <c r="AP6234" s="1636"/>
      <c r="AQ6234" s="1636"/>
      <c r="AR6234" s="1636"/>
      <c r="AS6234" s="1636"/>
      <c r="AT6234" s="1636"/>
      <c r="AU6234" s="1636"/>
      <c r="AV6234" s="1636"/>
      <c r="AW6234" s="1636"/>
      <c r="AX6234" s="1636"/>
      <c r="AY6234" s="1636"/>
      <c r="AZ6234" s="1636"/>
      <c r="BA6234" s="1636"/>
      <c r="BB6234" s="1636"/>
    </row>
    <row r="6235" spans="1:54" s="1637" customFormat="1">
      <c r="A6235" s="1636"/>
      <c r="B6235" s="1636"/>
      <c r="C6235" s="1636"/>
      <c r="D6235" s="1636"/>
      <c r="E6235" s="1636"/>
      <c r="F6235" s="1636"/>
      <c r="G6235" s="1636"/>
      <c r="H6235" s="1636"/>
      <c r="I6235" s="1636"/>
      <c r="J6235" s="1636"/>
      <c r="K6235" s="1636"/>
      <c r="L6235" s="1636"/>
      <c r="M6235" s="1636"/>
      <c r="N6235" s="1636"/>
      <c r="O6235" s="1636"/>
      <c r="P6235" s="1636"/>
      <c r="Q6235" s="1636"/>
      <c r="R6235" s="1636"/>
      <c r="S6235" s="1636"/>
      <c r="T6235" s="1636"/>
      <c r="U6235" s="1636"/>
      <c r="V6235" s="1636"/>
      <c r="W6235" s="1636"/>
      <c r="X6235" s="1636"/>
      <c r="Y6235" s="1636"/>
      <c r="Z6235" s="1636"/>
      <c r="AA6235" s="1636"/>
      <c r="AB6235" s="1636"/>
      <c r="AC6235" s="1636"/>
      <c r="AD6235" s="1636"/>
      <c r="AE6235" s="1636"/>
      <c r="AF6235" s="1636"/>
      <c r="AG6235" s="1636"/>
      <c r="AH6235" s="1636"/>
      <c r="AI6235" s="1636"/>
      <c r="AJ6235" s="1636"/>
      <c r="AK6235" s="1636"/>
      <c r="AL6235" s="1636"/>
      <c r="AM6235" s="1636"/>
      <c r="AN6235" s="1636"/>
      <c r="AO6235" s="1636"/>
      <c r="AP6235" s="1636"/>
      <c r="AQ6235" s="1636"/>
      <c r="AR6235" s="1636"/>
      <c r="AS6235" s="1636"/>
      <c r="AT6235" s="1636"/>
      <c r="AU6235" s="1636"/>
      <c r="AV6235" s="1636"/>
      <c r="AW6235" s="1636"/>
      <c r="AX6235" s="1636"/>
      <c r="AY6235" s="1636"/>
      <c r="AZ6235" s="1636"/>
      <c r="BA6235" s="1636"/>
      <c r="BB6235" s="1636"/>
    </row>
    <row r="6236" spans="1:54" s="1637" customFormat="1">
      <c r="A6236" s="1636"/>
      <c r="B6236" s="1636"/>
      <c r="C6236" s="1636"/>
      <c r="D6236" s="1636"/>
      <c r="E6236" s="1636"/>
      <c r="F6236" s="1636"/>
      <c r="G6236" s="1636"/>
      <c r="H6236" s="1636"/>
      <c r="I6236" s="1636"/>
      <c r="J6236" s="1636"/>
      <c r="K6236" s="1636"/>
      <c r="L6236" s="1636"/>
      <c r="M6236" s="1636"/>
      <c r="N6236" s="1636"/>
      <c r="O6236" s="1636"/>
      <c r="P6236" s="1636"/>
      <c r="Q6236" s="1636"/>
      <c r="R6236" s="1636"/>
      <c r="S6236" s="1636"/>
      <c r="T6236" s="1636"/>
      <c r="U6236" s="1636"/>
      <c r="V6236" s="1636"/>
      <c r="W6236" s="1636"/>
      <c r="X6236" s="1636"/>
      <c r="Y6236" s="1636"/>
      <c r="Z6236" s="1636"/>
      <c r="AA6236" s="1636"/>
      <c r="AB6236" s="1636"/>
      <c r="AC6236" s="1636"/>
      <c r="AD6236" s="1636"/>
      <c r="AE6236" s="1636"/>
      <c r="AF6236" s="1636"/>
      <c r="AG6236" s="1636"/>
      <c r="AH6236" s="1636"/>
      <c r="AI6236" s="1636"/>
      <c r="AJ6236" s="1636"/>
      <c r="AK6236" s="1636"/>
      <c r="AL6236" s="1636"/>
      <c r="AM6236" s="1636"/>
      <c r="AN6236" s="1636"/>
      <c r="AO6236" s="1636"/>
      <c r="AP6236" s="1636"/>
      <c r="AQ6236" s="1636"/>
      <c r="AR6236" s="1636"/>
      <c r="AS6236" s="1636"/>
      <c r="AT6236" s="1636"/>
      <c r="AU6236" s="1636"/>
      <c r="AV6236" s="1636"/>
      <c r="AW6236" s="1636"/>
      <c r="AX6236" s="1636"/>
      <c r="AY6236" s="1636"/>
      <c r="AZ6236" s="1636"/>
      <c r="BA6236" s="1636"/>
      <c r="BB6236" s="1636"/>
    </row>
    <row r="6237" spans="1:54" s="1637" customFormat="1">
      <c r="A6237" s="1636"/>
      <c r="B6237" s="1636"/>
      <c r="C6237" s="1636"/>
      <c r="D6237" s="1636"/>
      <c r="E6237" s="1636"/>
      <c r="F6237" s="1636"/>
      <c r="G6237" s="1636"/>
      <c r="H6237" s="1636"/>
      <c r="I6237" s="1636"/>
      <c r="J6237" s="1636"/>
      <c r="K6237" s="1636"/>
      <c r="L6237" s="1636"/>
      <c r="M6237" s="1636"/>
      <c r="N6237" s="1636"/>
      <c r="O6237" s="1636"/>
      <c r="P6237" s="1636"/>
      <c r="Q6237" s="1636"/>
      <c r="R6237" s="1636"/>
      <c r="S6237" s="1636"/>
      <c r="T6237" s="1636"/>
      <c r="U6237" s="1636"/>
      <c r="V6237" s="1636"/>
      <c r="W6237" s="1636"/>
      <c r="X6237" s="1636"/>
      <c r="Y6237" s="1636"/>
      <c r="Z6237" s="1636"/>
      <c r="AA6237" s="1636"/>
      <c r="AB6237" s="1636"/>
      <c r="AC6237" s="1636"/>
      <c r="AD6237" s="1636"/>
      <c r="AE6237" s="1636"/>
      <c r="AF6237" s="1636"/>
      <c r="AG6237" s="1636"/>
      <c r="AH6237" s="1636"/>
      <c r="AI6237" s="1636"/>
      <c r="AJ6237" s="1636"/>
      <c r="AK6237" s="1636"/>
      <c r="AL6237" s="1636"/>
      <c r="AM6237" s="1636"/>
      <c r="AN6237" s="1636"/>
      <c r="AO6237" s="1636"/>
      <c r="AP6237" s="1636"/>
      <c r="AQ6237" s="1636"/>
      <c r="AR6237" s="1636"/>
      <c r="AS6237" s="1636"/>
      <c r="AT6237" s="1636"/>
      <c r="AU6237" s="1636"/>
      <c r="AV6237" s="1636"/>
      <c r="AW6237" s="1636"/>
      <c r="AX6237" s="1636"/>
      <c r="AY6237" s="1636"/>
      <c r="AZ6237" s="1636"/>
      <c r="BA6237" s="1636"/>
      <c r="BB6237" s="1636"/>
    </row>
    <row r="6238" spans="1:54" s="1637" customFormat="1">
      <c r="A6238" s="1636"/>
      <c r="B6238" s="1636"/>
      <c r="C6238" s="1636"/>
      <c r="D6238" s="1636"/>
      <c r="E6238" s="1636"/>
      <c r="F6238" s="1636"/>
      <c r="G6238" s="1636"/>
      <c r="H6238" s="1636"/>
      <c r="I6238" s="1636"/>
      <c r="J6238" s="1636"/>
      <c r="K6238" s="1636"/>
      <c r="L6238" s="1636"/>
      <c r="M6238" s="1636"/>
      <c r="N6238" s="1636"/>
      <c r="O6238" s="1636"/>
      <c r="P6238" s="1636"/>
      <c r="Q6238" s="1636"/>
      <c r="R6238" s="1636"/>
      <c r="S6238" s="1636"/>
      <c r="T6238" s="1636"/>
      <c r="U6238" s="1636"/>
      <c r="V6238" s="1636"/>
      <c r="W6238" s="1636"/>
      <c r="X6238" s="1636"/>
      <c r="Y6238" s="1636"/>
      <c r="Z6238" s="1636"/>
      <c r="AA6238" s="1636"/>
      <c r="AB6238" s="1636"/>
      <c r="AC6238" s="1636"/>
      <c r="AD6238" s="1636"/>
      <c r="AE6238" s="1636"/>
      <c r="AF6238" s="1636"/>
      <c r="AG6238" s="1636"/>
      <c r="AH6238" s="1636"/>
      <c r="AI6238" s="1636"/>
      <c r="AJ6238" s="1636"/>
      <c r="AK6238" s="1636"/>
      <c r="AL6238" s="1636"/>
      <c r="AM6238" s="1636"/>
      <c r="AN6238" s="1636"/>
      <c r="AO6238" s="1636"/>
      <c r="AP6238" s="1636"/>
      <c r="AQ6238" s="1636"/>
      <c r="AR6238" s="1636"/>
      <c r="AS6238" s="1636"/>
      <c r="AT6238" s="1636"/>
      <c r="AU6238" s="1636"/>
      <c r="AV6238" s="1636"/>
      <c r="AW6238" s="1636"/>
      <c r="AX6238" s="1636"/>
      <c r="AY6238" s="1636"/>
      <c r="AZ6238" s="1636"/>
      <c r="BA6238" s="1636"/>
      <c r="BB6238" s="1636"/>
    </row>
    <row r="6239" spans="1:54" s="1637" customFormat="1">
      <c r="A6239" s="1636"/>
      <c r="B6239" s="1636"/>
      <c r="C6239" s="1636"/>
      <c r="D6239" s="1636"/>
      <c r="E6239" s="1636"/>
      <c r="F6239" s="1636"/>
      <c r="G6239" s="1636"/>
      <c r="H6239" s="1636"/>
      <c r="I6239" s="1636"/>
      <c r="J6239" s="1636"/>
      <c r="K6239" s="1636"/>
      <c r="L6239" s="1636"/>
      <c r="M6239" s="1636"/>
      <c r="N6239" s="1636"/>
      <c r="O6239" s="1636"/>
      <c r="P6239" s="1636"/>
      <c r="Q6239" s="1636"/>
      <c r="R6239" s="1636"/>
      <c r="S6239" s="1636"/>
      <c r="T6239" s="1636"/>
      <c r="U6239" s="1636"/>
      <c r="V6239" s="1636"/>
      <c r="W6239" s="1636"/>
      <c r="X6239" s="1636"/>
      <c r="Y6239" s="1636"/>
      <c r="Z6239" s="1636"/>
      <c r="AA6239" s="1636"/>
      <c r="AB6239" s="1636"/>
      <c r="AC6239" s="1636"/>
      <c r="AD6239" s="1636"/>
      <c r="AE6239" s="1636"/>
      <c r="AF6239" s="1636"/>
      <c r="AG6239" s="1636"/>
      <c r="AH6239" s="1636"/>
      <c r="AI6239" s="1636"/>
      <c r="AJ6239" s="1636"/>
      <c r="AK6239" s="1636"/>
      <c r="AL6239" s="1636"/>
      <c r="AM6239" s="1636"/>
      <c r="AN6239" s="1636"/>
      <c r="AO6239" s="1636"/>
      <c r="AP6239" s="1636"/>
      <c r="AQ6239" s="1636"/>
      <c r="AR6239" s="1636"/>
      <c r="AS6239" s="1636"/>
      <c r="AT6239" s="1636"/>
      <c r="AU6239" s="1636"/>
      <c r="AV6239" s="1636"/>
      <c r="AW6239" s="1636"/>
      <c r="AX6239" s="1636"/>
      <c r="AY6239" s="1636"/>
      <c r="AZ6239" s="1636"/>
      <c r="BA6239" s="1636"/>
      <c r="BB6239" s="1636"/>
    </row>
    <row r="6240" spans="1:54" s="1637" customFormat="1">
      <c r="A6240" s="1636"/>
      <c r="B6240" s="1636"/>
      <c r="C6240" s="1636"/>
      <c r="D6240" s="1636"/>
      <c r="E6240" s="1636"/>
      <c r="F6240" s="1636"/>
      <c r="G6240" s="1636"/>
      <c r="H6240" s="1636"/>
      <c r="I6240" s="1636"/>
      <c r="J6240" s="1636"/>
      <c r="K6240" s="1636"/>
      <c r="L6240" s="1636"/>
      <c r="M6240" s="1636"/>
      <c r="N6240" s="1636"/>
      <c r="O6240" s="1636"/>
      <c r="P6240" s="1636"/>
      <c r="Q6240" s="1636"/>
      <c r="R6240" s="1636"/>
      <c r="S6240" s="1636"/>
      <c r="T6240" s="1636"/>
      <c r="U6240" s="1636"/>
      <c r="V6240" s="1636"/>
      <c r="W6240" s="1636"/>
      <c r="X6240" s="1636"/>
      <c r="Y6240" s="1636"/>
      <c r="Z6240" s="1636"/>
      <c r="AA6240" s="1636"/>
      <c r="AB6240" s="1636"/>
      <c r="AC6240" s="1636"/>
      <c r="AD6240" s="1636"/>
      <c r="AE6240" s="1636"/>
      <c r="AF6240" s="1636"/>
      <c r="AG6240" s="1636"/>
      <c r="AH6240" s="1636"/>
      <c r="AI6240" s="1636"/>
      <c r="AJ6240" s="1636"/>
      <c r="AK6240" s="1636"/>
      <c r="AL6240" s="1636"/>
      <c r="AM6240" s="1636"/>
      <c r="AN6240" s="1636"/>
      <c r="AO6240" s="1636"/>
      <c r="AP6240" s="1636"/>
      <c r="AQ6240" s="1636"/>
      <c r="AR6240" s="1636"/>
      <c r="AS6240" s="1636"/>
      <c r="AT6240" s="1636"/>
      <c r="AU6240" s="1636"/>
      <c r="AV6240" s="1636"/>
      <c r="AW6240" s="1636"/>
      <c r="AX6240" s="1636"/>
      <c r="AY6240" s="1636"/>
      <c r="AZ6240" s="1636"/>
      <c r="BA6240" s="1636"/>
      <c r="BB6240" s="1636"/>
    </row>
    <row r="6241" spans="1:54" s="1637" customFormat="1">
      <c r="A6241" s="1636"/>
      <c r="B6241" s="1636"/>
      <c r="C6241" s="1636"/>
      <c r="D6241" s="1636"/>
      <c r="E6241" s="1636"/>
      <c r="F6241" s="1636"/>
      <c r="G6241" s="1636"/>
      <c r="H6241" s="1636"/>
      <c r="I6241" s="1636"/>
      <c r="J6241" s="1636"/>
      <c r="K6241" s="1636"/>
      <c r="L6241" s="1636"/>
      <c r="M6241" s="1636"/>
      <c r="N6241" s="1636"/>
      <c r="O6241" s="1636"/>
      <c r="P6241" s="1636"/>
      <c r="Q6241" s="1636"/>
      <c r="R6241" s="1636"/>
      <c r="S6241" s="1636"/>
      <c r="T6241" s="1636"/>
      <c r="U6241" s="1636"/>
      <c r="V6241" s="1636"/>
      <c r="W6241" s="1636"/>
      <c r="X6241" s="1636"/>
      <c r="Y6241" s="1636"/>
      <c r="Z6241" s="1636"/>
      <c r="AA6241" s="1636"/>
      <c r="AB6241" s="1636"/>
      <c r="AC6241" s="1636"/>
      <c r="AD6241" s="1636"/>
      <c r="AE6241" s="1636"/>
      <c r="AF6241" s="1636"/>
      <c r="AG6241" s="1636"/>
      <c r="AH6241" s="1636"/>
      <c r="AI6241" s="1636"/>
      <c r="AJ6241" s="1636"/>
      <c r="AK6241" s="1636"/>
      <c r="AL6241" s="1636"/>
      <c r="AM6241" s="1636"/>
      <c r="AN6241" s="1636"/>
      <c r="AO6241" s="1636"/>
      <c r="AP6241" s="1636"/>
      <c r="AQ6241" s="1636"/>
      <c r="AR6241" s="1636"/>
      <c r="AS6241" s="1636"/>
      <c r="AT6241" s="1636"/>
      <c r="AU6241" s="1636"/>
      <c r="AV6241" s="1636"/>
      <c r="AW6241" s="1636"/>
      <c r="AX6241" s="1636"/>
      <c r="AY6241" s="1636"/>
      <c r="AZ6241" s="1636"/>
      <c r="BA6241" s="1636"/>
      <c r="BB6241" s="1636"/>
    </row>
    <row r="6242" spans="1:54" s="1637" customFormat="1">
      <c r="A6242" s="1636"/>
      <c r="B6242" s="1636"/>
      <c r="C6242" s="1636"/>
      <c r="D6242" s="1636"/>
      <c r="E6242" s="1636"/>
      <c r="F6242" s="1636"/>
      <c r="G6242" s="1636"/>
      <c r="H6242" s="1636"/>
      <c r="I6242" s="1636"/>
      <c r="J6242" s="1636"/>
      <c r="K6242" s="1636"/>
      <c r="L6242" s="1636"/>
      <c r="M6242" s="1636"/>
      <c r="N6242" s="1636"/>
      <c r="O6242" s="1636"/>
      <c r="P6242" s="1636"/>
      <c r="Q6242" s="1636"/>
      <c r="R6242" s="1636"/>
      <c r="S6242" s="1636"/>
      <c r="T6242" s="1636"/>
      <c r="U6242" s="1636"/>
      <c r="V6242" s="1636"/>
      <c r="W6242" s="1636"/>
      <c r="X6242" s="1636"/>
      <c r="Y6242" s="1636"/>
      <c r="Z6242" s="1636"/>
      <c r="AA6242" s="1636"/>
      <c r="AB6242" s="1636"/>
      <c r="AC6242" s="1636"/>
      <c r="AD6242" s="1636"/>
      <c r="AE6242" s="1636"/>
      <c r="AF6242" s="1636"/>
      <c r="AG6242" s="1636"/>
      <c r="AH6242" s="1636"/>
      <c r="AI6242" s="1636"/>
      <c r="AJ6242" s="1636"/>
      <c r="AK6242" s="1636"/>
      <c r="AL6242" s="1636"/>
      <c r="AM6242" s="1636"/>
      <c r="AN6242" s="1636"/>
      <c r="AO6242" s="1636"/>
      <c r="AP6242" s="1636"/>
      <c r="AQ6242" s="1636"/>
      <c r="AR6242" s="1636"/>
      <c r="AS6242" s="1636"/>
      <c r="AT6242" s="1636"/>
      <c r="AU6242" s="1636"/>
      <c r="AV6242" s="1636"/>
      <c r="AW6242" s="1636"/>
      <c r="AX6242" s="1636"/>
      <c r="AY6242" s="1636"/>
      <c r="AZ6242" s="1636"/>
      <c r="BA6242" s="1636"/>
      <c r="BB6242" s="1636"/>
    </row>
    <row r="6243" spans="1:54" s="1637" customFormat="1">
      <c r="A6243" s="1636"/>
      <c r="B6243" s="1636"/>
      <c r="C6243" s="1636"/>
      <c r="D6243" s="1636"/>
      <c r="E6243" s="1636"/>
      <c r="F6243" s="1636"/>
      <c r="G6243" s="1636"/>
      <c r="H6243" s="1636"/>
      <c r="I6243" s="1636"/>
      <c r="J6243" s="1636"/>
      <c r="K6243" s="1636"/>
      <c r="L6243" s="1636"/>
      <c r="M6243" s="1636"/>
      <c r="N6243" s="1636"/>
      <c r="O6243" s="1636"/>
      <c r="P6243" s="1636"/>
      <c r="Q6243" s="1636"/>
      <c r="R6243" s="1636"/>
      <c r="S6243" s="1636"/>
      <c r="T6243" s="1636"/>
      <c r="U6243" s="1636"/>
      <c r="V6243" s="1636"/>
      <c r="W6243" s="1636"/>
      <c r="X6243" s="1636"/>
      <c r="Y6243" s="1636"/>
      <c r="Z6243" s="1636"/>
      <c r="AA6243" s="1636"/>
      <c r="AB6243" s="1636"/>
      <c r="AC6243" s="1636"/>
      <c r="AD6243" s="1636"/>
      <c r="AE6243" s="1636"/>
      <c r="AF6243" s="1636"/>
      <c r="AG6243" s="1636"/>
      <c r="AH6243" s="1636"/>
      <c r="AI6243" s="1636"/>
      <c r="AJ6243" s="1636"/>
      <c r="AK6243" s="1636"/>
      <c r="AL6243" s="1636"/>
      <c r="AM6243" s="1636"/>
      <c r="AN6243" s="1636"/>
      <c r="AO6243" s="1636"/>
      <c r="AP6243" s="1636"/>
      <c r="AQ6243" s="1636"/>
      <c r="AR6243" s="1636"/>
      <c r="AS6243" s="1636"/>
      <c r="AT6243" s="1636"/>
      <c r="AU6243" s="1636"/>
      <c r="AV6243" s="1636"/>
      <c r="AW6243" s="1636"/>
      <c r="AX6243" s="1636"/>
      <c r="AY6243" s="1636"/>
      <c r="AZ6243" s="1636"/>
      <c r="BA6243" s="1636"/>
      <c r="BB6243" s="1636"/>
    </row>
    <row r="6244" spans="1:54" s="1637" customFormat="1">
      <c r="A6244" s="1636"/>
      <c r="B6244" s="1636"/>
      <c r="C6244" s="1636"/>
      <c r="D6244" s="1636"/>
      <c r="E6244" s="1636"/>
      <c r="F6244" s="1636"/>
      <c r="G6244" s="1636"/>
      <c r="H6244" s="1636"/>
      <c r="I6244" s="1636"/>
      <c r="J6244" s="1636"/>
      <c r="K6244" s="1636"/>
      <c r="L6244" s="1636"/>
      <c r="M6244" s="1636"/>
      <c r="N6244" s="1636"/>
      <c r="O6244" s="1636"/>
      <c r="P6244" s="1636"/>
      <c r="Q6244" s="1636"/>
      <c r="R6244" s="1636"/>
      <c r="S6244" s="1636"/>
      <c r="T6244" s="1636"/>
      <c r="U6244" s="1636"/>
      <c r="V6244" s="1636"/>
      <c r="W6244" s="1636"/>
      <c r="X6244" s="1636"/>
      <c r="Y6244" s="1636"/>
      <c r="Z6244" s="1636"/>
      <c r="AA6244" s="1636"/>
      <c r="AB6244" s="1636"/>
      <c r="AC6244" s="1636"/>
      <c r="AD6244" s="1636"/>
      <c r="AE6244" s="1636"/>
      <c r="AF6244" s="1636"/>
      <c r="AG6244" s="1636"/>
      <c r="AH6244" s="1636"/>
      <c r="AI6244" s="1636"/>
      <c r="AJ6244" s="1636"/>
      <c r="AK6244" s="1636"/>
      <c r="AL6244" s="1636"/>
      <c r="AM6244" s="1636"/>
      <c r="AN6244" s="1636"/>
      <c r="AO6244" s="1636"/>
      <c r="AP6244" s="1636"/>
      <c r="AQ6244" s="1636"/>
      <c r="AR6244" s="1636"/>
      <c r="AS6244" s="1636"/>
      <c r="AT6244" s="1636"/>
      <c r="AU6244" s="1636"/>
      <c r="AV6244" s="1636"/>
      <c r="AW6244" s="1636"/>
      <c r="AX6244" s="1636"/>
      <c r="AY6244" s="1636"/>
      <c r="AZ6244" s="1636"/>
      <c r="BA6244" s="1636"/>
      <c r="BB6244" s="1636"/>
    </row>
    <row r="6245" spans="1:54" s="1637" customFormat="1">
      <c r="A6245" s="1636"/>
      <c r="B6245" s="1636"/>
      <c r="C6245" s="1636"/>
      <c r="D6245" s="1636"/>
      <c r="E6245" s="1636"/>
      <c r="F6245" s="1636"/>
      <c r="G6245" s="1636"/>
      <c r="H6245" s="1636"/>
      <c r="I6245" s="1636"/>
      <c r="J6245" s="1636"/>
      <c r="K6245" s="1636"/>
      <c r="L6245" s="1636"/>
      <c r="M6245" s="1636"/>
      <c r="N6245" s="1636"/>
      <c r="O6245" s="1636"/>
      <c r="P6245" s="1636"/>
      <c r="Q6245" s="1636"/>
      <c r="R6245" s="1636"/>
      <c r="S6245" s="1636"/>
      <c r="T6245" s="1636"/>
      <c r="U6245" s="1636"/>
      <c r="V6245" s="1636"/>
      <c r="W6245" s="1636"/>
      <c r="X6245" s="1636"/>
      <c r="Y6245" s="1636"/>
      <c r="Z6245" s="1636"/>
      <c r="AA6245" s="1636"/>
      <c r="AB6245" s="1636"/>
      <c r="AC6245" s="1636"/>
      <c r="AD6245" s="1636"/>
      <c r="AE6245" s="1636"/>
      <c r="AF6245" s="1636"/>
      <c r="AG6245" s="1636"/>
      <c r="AH6245" s="1636"/>
      <c r="AI6245" s="1636"/>
      <c r="AJ6245" s="1636"/>
      <c r="AK6245" s="1636"/>
      <c r="AL6245" s="1636"/>
      <c r="AM6245" s="1636"/>
      <c r="AN6245" s="1636"/>
      <c r="AO6245" s="1636"/>
      <c r="AP6245" s="1636"/>
      <c r="AQ6245" s="1636"/>
      <c r="AR6245" s="1636"/>
      <c r="AS6245" s="1636"/>
      <c r="AT6245" s="1636"/>
      <c r="AU6245" s="1636"/>
      <c r="AV6245" s="1636"/>
      <c r="AW6245" s="1636"/>
      <c r="AX6245" s="1636"/>
      <c r="AY6245" s="1636"/>
      <c r="AZ6245" s="1636"/>
      <c r="BA6245" s="1636"/>
      <c r="BB6245" s="1636"/>
    </row>
    <row r="6246" spans="1:54" s="1637" customFormat="1">
      <c r="A6246" s="1636"/>
      <c r="B6246" s="1636"/>
      <c r="C6246" s="1636"/>
      <c r="D6246" s="1636"/>
      <c r="E6246" s="1636"/>
      <c r="F6246" s="1636"/>
      <c r="G6246" s="1636"/>
      <c r="H6246" s="1636"/>
      <c r="I6246" s="1636"/>
      <c r="J6246" s="1636"/>
      <c r="K6246" s="1636"/>
      <c r="L6246" s="1636"/>
      <c r="M6246" s="1636"/>
      <c r="N6246" s="1636"/>
      <c r="O6246" s="1636"/>
      <c r="P6246" s="1636"/>
      <c r="Q6246" s="1636"/>
      <c r="R6246" s="1636"/>
      <c r="S6246" s="1636"/>
      <c r="T6246" s="1636"/>
      <c r="U6246" s="1636"/>
      <c r="V6246" s="1636"/>
      <c r="W6246" s="1636"/>
      <c r="X6246" s="1636"/>
      <c r="Y6246" s="1636"/>
      <c r="Z6246" s="1636"/>
      <c r="AA6246" s="1636"/>
      <c r="AB6246" s="1636"/>
      <c r="AC6246" s="1636"/>
      <c r="AD6246" s="1636"/>
      <c r="AE6246" s="1636"/>
      <c r="AF6246" s="1636"/>
      <c r="AG6246" s="1636"/>
      <c r="AH6246" s="1636"/>
      <c r="AI6246" s="1636"/>
      <c r="AJ6246" s="1636"/>
      <c r="AK6246" s="1636"/>
      <c r="AL6246" s="1636"/>
      <c r="AM6246" s="1636"/>
      <c r="AN6246" s="1636"/>
      <c r="AO6246" s="1636"/>
      <c r="AP6246" s="1636"/>
      <c r="AQ6246" s="1636"/>
      <c r="AR6246" s="1636"/>
      <c r="AS6246" s="1636"/>
      <c r="AT6246" s="1636"/>
      <c r="AU6246" s="1636"/>
      <c r="AV6246" s="1636"/>
      <c r="AW6246" s="1636"/>
      <c r="AX6246" s="1636"/>
      <c r="AY6246" s="1636"/>
      <c r="AZ6246" s="1636"/>
      <c r="BA6246" s="1636"/>
      <c r="BB6246" s="1636"/>
    </row>
    <row r="6247" spans="1:54" s="1637" customFormat="1">
      <c r="A6247" s="1636"/>
      <c r="B6247" s="1636"/>
      <c r="C6247" s="1636"/>
      <c r="D6247" s="1636"/>
      <c r="E6247" s="1636"/>
      <c r="F6247" s="1636"/>
      <c r="G6247" s="1636"/>
      <c r="H6247" s="1636"/>
      <c r="I6247" s="1636"/>
      <c r="J6247" s="1636"/>
      <c r="K6247" s="1636"/>
      <c r="L6247" s="1636"/>
      <c r="M6247" s="1636"/>
      <c r="N6247" s="1636"/>
      <c r="O6247" s="1636"/>
      <c r="P6247" s="1636"/>
      <c r="Q6247" s="1636"/>
      <c r="R6247" s="1636"/>
      <c r="S6247" s="1636"/>
      <c r="T6247" s="1636"/>
      <c r="U6247" s="1636"/>
      <c r="V6247" s="1636"/>
      <c r="W6247" s="1636"/>
      <c r="X6247" s="1636"/>
      <c r="Y6247" s="1636"/>
      <c r="Z6247" s="1636"/>
      <c r="AA6247" s="1636"/>
      <c r="AB6247" s="1636"/>
      <c r="AC6247" s="1636"/>
      <c r="AD6247" s="1636"/>
      <c r="AE6247" s="1636"/>
      <c r="AF6247" s="1636"/>
      <c r="AG6247" s="1636"/>
      <c r="AH6247" s="1636"/>
      <c r="AI6247" s="1636"/>
      <c r="AJ6247" s="1636"/>
      <c r="AK6247" s="1636"/>
      <c r="AL6247" s="1636"/>
      <c r="AM6247" s="1636"/>
      <c r="AN6247" s="1636"/>
      <c r="AO6247" s="1636"/>
      <c r="AP6247" s="1636"/>
      <c r="AQ6247" s="1636"/>
      <c r="AR6247" s="1636"/>
      <c r="AS6247" s="1636"/>
      <c r="AT6247" s="1636"/>
      <c r="AU6247" s="1636"/>
      <c r="AV6247" s="1636"/>
      <c r="AW6247" s="1636"/>
      <c r="AX6247" s="1636"/>
      <c r="AY6247" s="1636"/>
      <c r="AZ6247" s="1636"/>
      <c r="BA6247" s="1636"/>
      <c r="BB6247" s="1636"/>
    </row>
    <row r="6248" spans="1:54" s="1637" customFormat="1">
      <c r="A6248" s="1636"/>
      <c r="B6248" s="1636"/>
      <c r="C6248" s="1636"/>
      <c r="D6248" s="1636"/>
      <c r="E6248" s="1636"/>
      <c r="F6248" s="1636"/>
      <c r="G6248" s="1636"/>
      <c r="H6248" s="1636"/>
      <c r="I6248" s="1636"/>
      <c r="J6248" s="1636"/>
      <c r="K6248" s="1636"/>
      <c r="L6248" s="1636"/>
      <c r="M6248" s="1636"/>
      <c r="N6248" s="1636"/>
      <c r="O6248" s="1636"/>
      <c r="P6248" s="1636"/>
      <c r="Q6248" s="1636"/>
      <c r="R6248" s="1636"/>
      <c r="S6248" s="1636"/>
      <c r="T6248" s="1636"/>
      <c r="U6248" s="1636"/>
      <c r="V6248" s="1636"/>
      <c r="W6248" s="1636"/>
      <c r="X6248" s="1636"/>
      <c r="Y6248" s="1636"/>
      <c r="Z6248" s="1636"/>
      <c r="AA6248" s="1636"/>
      <c r="AB6248" s="1636"/>
      <c r="AC6248" s="1636"/>
      <c r="AD6248" s="1636"/>
      <c r="AE6248" s="1636"/>
      <c r="AF6248" s="1636"/>
      <c r="AG6248" s="1636"/>
      <c r="AH6248" s="1636"/>
      <c r="AI6248" s="1636"/>
      <c r="AJ6248" s="1636"/>
      <c r="AK6248" s="1636"/>
      <c r="AL6248" s="1636"/>
      <c r="AM6248" s="1636"/>
      <c r="AN6248" s="1636"/>
      <c r="AO6248" s="1636"/>
      <c r="AP6248" s="1636"/>
      <c r="AQ6248" s="1636"/>
      <c r="AR6248" s="1636"/>
      <c r="AS6248" s="1636"/>
      <c r="AT6248" s="1636"/>
      <c r="AU6248" s="1636"/>
      <c r="AV6248" s="1636"/>
      <c r="AW6248" s="1636"/>
      <c r="AX6248" s="1636"/>
      <c r="AY6248" s="1636"/>
      <c r="AZ6248" s="1636"/>
      <c r="BA6248" s="1636"/>
      <c r="BB6248" s="1636"/>
    </row>
    <row r="6249" spans="1:54" s="1637" customFormat="1">
      <c r="A6249" s="1636"/>
      <c r="B6249" s="1636"/>
      <c r="C6249" s="1636"/>
      <c r="D6249" s="1636"/>
      <c r="E6249" s="1636"/>
      <c r="F6249" s="1636"/>
      <c r="G6249" s="1636"/>
      <c r="H6249" s="1636"/>
      <c r="I6249" s="1636"/>
      <c r="J6249" s="1636"/>
      <c r="K6249" s="1636"/>
      <c r="L6249" s="1636"/>
      <c r="M6249" s="1636"/>
      <c r="N6249" s="1636"/>
      <c r="O6249" s="1636"/>
      <c r="P6249" s="1636"/>
      <c r="Q6249" s="1636"/>
      <c r="R6249" s="1636"/>
      <c r="S6249" s="1636"/>
      <c r="T6249" s="1636"/>
      <c r="U6249" s="1636"/>
      <c r="V6249" s="1636"/>
      <c r="W6249" s="1636"/>
      <c r="X6249" s="1636"/>
      <c r="Y6249" s="1636"/>
      <c r="Z6249" s="1636"/>
      <c r="AA6249" s="1636"/>
      <c r="AB6249" s="1636"/>
      <c r="AC6249" s="1636"/>
      <c r="AD6249" s="1636"/>
      <c r="AE6249" s="1636"/>
      <c r="AF6249" s="1636"/>
      <c r="AG6249" s="1636"/>
      <c r="AH6249" s="1636"/>
      <c r="AI6249" s="1636"/>
      <c r="AJ6249" s="1636"/>
      <c r="AK6249" s="1636"/>
      <c r="AL6249" s="1636"/>
      <c r="AM6249" s="1636"/>
      <c r="AN6249" s="1636"/>
      <c r="AO6249" s="1636"/>
      <c r="AP6249" s="1636"/>
      <c r="AQ6249" s="1636"/>
      <c r="AR6249" s="1636"/>
      <c r="AS6249" s="1636"/>
      <c r="AT6249" s="1636"/>
      <c r="AU6249" s="1636"/>
      <c r="AV6249" s="1636"/>
      <c r="AW6249" s="1636"/>
      <c r="AX6249" s="1636"/>
      <c r="AY6249" s="1636"/>
      <c r="AZ6249" s="1636"/>
      <c r="BA6249" s="1636"/>
      <c r="BB6249" s="1636"/>
    </row>
    <row r="6250" spans="1:54" s="1637" customFormat="1">
      <c r="A6250" s="1636"/>
      <c r="B6250" s="1636"/>
      <c r="C6250" s="1636"/>
      <c r="D6250" s="1636"/>
      <c r="E6250" s="1636"/>
      <c r="F6250" s="1636"/>
      <c r="G6250" s="1636"/>
      <c r="H6250" s="1636"/>
      <c r="I6250" s="1636"/>
      <c r="J6250" s="1636"/>
      <c r="K6250" s="1636"/>
      <c r="L6250" s="1636"/>
      <c r="M6250" s="1636"/>
      <c r="N6250" s="1636"/>
      <c r="O6250" s="1636"/>
      <c r="P6250" s="1636"/>
      <c r="Q6250" s="1636"/>
      <c r="R6250" s="1636"/>
      <c r="S6250" s="1636"/>
      <c r="T6250" s="1636"/>
      <c r="U6250" s="1636"/>
      <c r="V6250" s="1636"/>
      <c r="W6250" s="1636"/>
      <c r="X6250" s="1636"/>
      <c r="Y6250" s="1636"/>
      <c r="Z6250" s="1636"/>
      <c r="AA6250" s="1636"/>
      <c r="AB6250" s="1636"/>
      <c r="AC6250" s="1636"/>
      <c r="AD6250" s="1636"/>
      <c r="AE6250" s="1636"/>
      <c r="AF6250" s="1636"/>
      <c r="AG6250" s="1636"/>
      <c r="AH6250" s="1636"/>
      <c r="AI6250" s="1636"/>
      <c r="AJ6250" s="1636"/>
      <c r="AK6250" s="1636"/>
      <c r="AL6250" s="1636"/>
      <c r="AM6250" s="1636"/>
      <c r="AN6250" s="1636"/>
      <c r="AO6250" s="1636"/>
      <c r="AP6250" s="1636"/>
      <c r="AQ6250" s="1636"/>
      <c r="AR6250" s="1636"/>
      <c r="AS6250" s="1636"/>
      <c r="AT6250" s="1636"/>
      <c r="AU6250" s="1636"/>
      <c r="AV6250" s="1636"/>
      <c r="AW6250" s="1636"/>
      <c r="AX6250" s="1636"/>
      <c r="AY6250" s="1636"/>
      <c r="AZ6250" s="1636"/>
      <c r="BA6250" s="1636"/>
      <c r="BB6250" s="1636"/>
    </row>
    <row r="6251" spans="1:54" s="1637" customFormat="1">
      <c r="A6251" s="1636"/>
      <c r="B6251" s="1636"/>
      <c r="C6251" s="1636"/>
      <c r="D6251" s="1636"/>
      <c r="E6251" s="1636"/>
      <c r="F6251" s="1636"/>
      <c r="G6251" s="1636"/>
      <c r="H6251" s="1636"/>
      <c r="I6251" s="1636"/>
      <c r="J6251" s="1636"/>
      <c r="K6251" s="1636"/>
      <c r="L6251" s="1636"/>
      <c r="M6251" s="1636"/>
      <c r="N6251" s="1636"/>
      <c r="O6251" s="1636"/>
      <c r="P6251" s="1636"/>
      <c r="Q6251" s="1636"/>
      <c r="R6251" s="1636"/>
      <c r="S6251" s="1636"/>
      <c r="T6251" s="1636"/>
      <c r="U6251" s="1636"/>
      <c r="V6251" s="1636"/>
      <c r="W6251" s="1636"/>
      <c r="X6251" s="1636"/>
      <c r="Y6251" s="1636"/>
      <c r="Z6251" s="1636"/>
      <c r="AA6251" s="1636"/>
      <c r="AB6251" s="1636"/>
      <c r="AC6251" s="1636"/>
      <c r="AD6251" s="1636"/>
      <c r="AE6251" s="1636"/>
      <c r="AF6251" s="1636"/>
      <c r="AG6251" s="1636"/>
      <c r="AH6251" s="1636"/>
      <c r="AI6251" s="1636"/>
      <c r="AJ6251" s="1636"/>
      <c r="AK6251" s="1636"/>
      <c r="AL6251" s="1636"/>
      <c r="AM6251" s="1636"/>
      <c r="AN6251" s="1636"/>
      <c r="AO6251" s="1636"/>
      <c r="AP6251" s="1636"/>
      <c r="AQ6251" s="1636"/>
      <c r="AR6251" s="1636"/>
      <c r="AS6251" s="1636"/>
      <c r="AT6251" s="1636"/>
      <c r="AU6251" s="1636"/>
      <c r="AV6251" s="1636"/>
      <c r="AW6251" s="1636"/>
      <c r="AX6251" s="1636"/>
      <c r="AY6251" s="1636"/>
      <c r="AZ6251" s="1636"/>
      <c r="BA6251" s="1636"/>
      <c r="BB6251" s="1636"/>
    </row>
    <row r="6252" spans="1:54" s="1637" customFormat="1">
      <c r="A6252" s="1636"/>
      <c r="B6252" s="1636"/>
      <c r="C6252" s="1636"/>
      <c r="D6252" s="1636"/>
      <c r="E6252" s="1636"/>
      <c r="F6252" s="1636"/>
      <c r="G6252" s="1636"/>
      <c r="H6252" s="1636"/>
      <c r="I6252" s="1636"/>
      <c r="J6252" s="1636"/>
      <c r="K6252" s="1636"/>
      <c r="L6252" s="1636"/>
      <c r="M6252" s="1636"/>
      <c r="N6252" s="1636"/>
      <c r="O6252" s="1636"/>
      <c r="P6252" s="1636"/>
      <c r="Q6252" s="1636"/>
      <c r="R6252" s="1636"/>
      <c r="S6252" s="1636"/>
      <c r="T6252" s="1636"/>
      <c r="U6252" s="1636"/>
      <c r="V6252" s="1636"/>
      <c r="W6252" s="1636"/>
      <c r="X6252" s="1636"/>
      <c r="Y6252" s="1636"/>
      <c r="Z6252" s="1636"/>
      <c r="AA6252" s="1636"/>
      <c r="AB6252" s="1636"/>
      <c r="AC6252" s="1636"/>
      <c r="AD6252" s="1636"/>
      <c r="AE6252" s="1636"/>
      <c r="AF6252" s="1636"/>
      <c r="AG6252" s="1636"/>
      <c r="AH6252" s="1636"/>
      <c r="AI6252" s="1636"/>
      <c r="AJ6252" s="1636"/>
      <c r="AK6252" s="1636"/>
      <c r="AL6252" s="1636"/>
      <c r="AM6252" s="1636"/>
      <c r="AN6252" s="1636"/>
      <c r="AO6252" s="1636"/>
      <c r="AP6252" s="1636"/>
      <c r="AQ6252" s="1636"/>
      <c r="AR6252" s="1636"/>
      <c r="AS6252" s="1636"/>
      <c r="AT6252" s="1636"/>
      <c r="AU6252" s="1636"/>
      <c r="AV6252" s="1636"/>
      <c r="AW6252" s="1636"/>
      <c r="AX6252" s="1636"/>
      <c r="AY6252" s="1636"/>
      <c r="AZ6252" s="1636"/>
      <c r="BA6252" s="1636"/>
      <c r="BB6252" s="1636"/>
    </row>
    <row r="6253" spans="1:54" s="1637" customFormat="1">
      <c r="A6253" s="1636"/>
      <c r="B6253" s="1636"/>
      <c r="C6253" s="1636"/>
      <c r="D6253" s="1636"/>
      <c r="E6253" s="1636"/>
      <c r="F6253" s="1636"/>
      <c r="G6253" s="1636"/>
      <c r="H6253" s="1636"/>
      <c r="I6253" s="1636"/>
      <c r="J6253" s="1636"/>
      <c r="K6253" s="1636"/>
      <c r="L6253" s="1636"/>
      <c r="M6253" s="1636"/>
      <c r="N6253" s="1636"/>
      <c r="O6253" s="1636"/>
      <c r="P6253" s="1636"/>
      <c r="Q6253" s="1636"/>
      <c r="R6253" s="1636"/>
      <c r="S6253" s="1636"/>
      <c r="T6253" s="1636"/>
      <c r="U6253" s="1636"/>
      <c r="V6253" s="1636"/>
      <c r="W6253" s="1636"/>
      <c r="X6253" s="1636"/>
      <c r="Y6253" s="1636"/>
      <c r="Z6253" s="1636"/>
      <c r="AA6253" s="1636"/>
      <c r="AB6253" s="1636"/>
      <c r="AC6253" s="1636"/>
      <c r="AD6253" s="1636"/>
      <c r="AE6253" s="1636"/>
      <c r="AF6253" s="1636"/>
      <c r="AG6253" s="1636"/>
      <c r="AH6253" s="1636"/>
      <c r="AI6253" s="1636"/>
      <c r="AJ6253" s="1636"/>
      <c r="AK6253" s="1636"/>
      <c r="AL6253" s="1636"/>
      <c r="AM6253" s="1636"/>
      <c r="AN6253" s="1636"/>
      <c r="AO6253" s="1636"/>
      <c r="AP6253" s="1636"/>
      <c r="AQ6253" s="1636"/>
      <c r="AR6253" s="1636"/>
      <c r="AS6253" s="1636"/>
      <c r="AT6253" s="1636"/>
      <c r="AU6253" s="1636"/>
      <c r="AV6253" s="1636"/>
      <c r="AW6253" s="1636"/>
      <c r="AX6253" s="1636"/>
      <c r="AY6253" s="1636"/>
      <c r="AZ6253" s="1636"/>
      <c r="BA6253" s="1636"/>
      <c r="BB6253" s="1636"/>
    </row>
    <row r="6254" spans="1:54" s="1637" customFormat="1">
      <c r="A6254" s="1636"/>
      <c r="B6254" s="1636"/>
      <c r="C6254" s="1636"/>
      <c r="D6254" s="1636"/>
      <c r="E6254" s="1636"/>
      <c r="F6254" s="1636"/>
      <c r="G6254" s="1636"/>
      <c r="H6254" s="1636"/>
      <c r="I6254" s="1636"/>
      <c r="J6254" s="1636"/>
      <c r="K6254" s="1636"/>
      <c r="L6254" s="1636"/>
      <c r="M6254" s="1636"/>
      <c r="N6254" s="1636"/>
      <c r="O6254" s="1636"/>
      <c r="P6254" s="1636"/>
      <c r="Q6254" s="1636"/>
      <c r="R6254" s="1636"/>
      <c r="S6254" s="1636"/>
      <c r="T6254" s="1636"/>
      <c r="U6254" s="1636"/>
      <c r="V6254" s="1636"/>
      <c r="W6254" s="1636"/>
      <c r="X6254" s="1636"/>
      <c r="Y6254" s="1636"/>
      <c r="Z6254" s="1636"/>
      <c r="AA6254" s="1636"/>
      <c r="AB6254" s="1636"/>
      <c r="AC6254" s="1636"/>
      <c r="AD6254" s="1636"/>
      <c r="AE6254" s="1636"/>
      <c r="AF6254" s="1636"/>
      <c r="AG6254" s="1636"/>
      <c r="AH6254" s="1636"/>
      <c r="AI6254" s="1636"/>
      <c r="AJ6254" s="1636"/>
      <c r="AK6254" s="1636"/>
      <c r="AL6254" s="1636"/>
      <c r="AM6254" s="1636"/>
      <c r="AN6254" s="1636"/>
      <c r="AO6254" s="1636"/>
      <c r="AP6254" s="1636"/>
      <c r="AQ6254" s="1636"/>
      <c r="AR6254" s="1636"/>
      <c r="AS6254" s="1636"/>
      <c r="AT6254" s="1636"/>
      <c r="AU6254" s="1636"/>
      <c r="AV6254" s="1636"/>
      <c r="AW6254" s="1636"/>
      <c r="AX6254" s="1636"/>
      <c r="AY6254" s="1636"/>
      <c r="AZ6254" s="1636"/>
      <c r="BA6254" s="1636"/>
      <c r="BB6254" s="1636"/>
    </row>
    <row r="6255" spans="1:54" s="1637" customFormat="1">
      <c r="A6255" s="1636"/>
      <c r="B6255" s="1636"/>
      <c r="C6255" s="1636"/>
      <c r="D6255" s="1636"/>
      <c r="E6255" s="1636"/>
      <c r="F6255" s="1636"/>
      <c r="G6255" s="1636"/>
      <c r="H6255" s="1636"/>
      <c r="I6255" s="1636"/>
      <c r="J6255" s="1636"/>
      <c r="K6255" s="1636"/>
      <c r="L6255" s="1636"/>
      <c r="M6255" s="1636"/>
      <c r="N6255" s="1636"/>
      <c r="O6255" s="1636"/>
      <c r="P6255" s="1636"/>
      <c r="Q6255" s="1636"/>
      <c r="R6255" s="1636"/>
      <c r="S6255" s="1636"/>
      <c r="T6255" s="1636"/>
      <c r="U6255" s="1636"/>
      <c r="V6255" s="1636"/>
      <c r="W6255" s="1636"/>
      <c r="X6255" s="1636"/>
      <c r="Y6255" s="1636"/>
      <c r="Z6255" s="1636"/>
      <c r="AA6255" s="1636"/>
      <c r="AB6255" s="1636"/>
      <c r="AC6255" s="1636"/>
      <c r="AD6255" s="1636"/>
      <c r="AE6255" s="1636"/>
      <c r="AF6255" s="1636"/>
      <c r="AG6255" s="1636"/>
      <c r="AH6255" s="1636"/>
      <c r="AI6255" s="1636"/>
      <c r="AJ6255" s="1636"/>
      <c r="AK6255" s="1636"/>
      <c r="AL6255" s="1636"/>
      <c r="AM6255" s="1636"/>
      <c r="AN6255" s="1636"/>
      <c r="AO6255" s="1636"/>
      <c r="AP6255" s="1636"/>
      <c r="AQ6255" s="1636"/>
      <c r="AR6255" s="1636"/>
      <c r="AS6255" s="1636"/>
      <c r="AT6255" s="1636"/>
      <c r="AU6255" s="1636"/>
      <c r="AV6255" s="1636"/>
      <c r="AW6255" s="1636"/>
      <c r="AX6255" s="1636"/>
      <c r="AY6255" s="1636"/>
      <c r="AZ6255" s="1636"/>
      <c r="BA6255" s="1636"/>
      <c r="BB6255" s="1636"/>
    </row>
    <row r="6256" spans="1:54" s="1637" customFormat="1">
      <c r="A6256" s="1636"/>
      <c r="B6256" s="1636"/>
      <c r="C6256" s="1636"/>
      <c r="D6256" s="1636"/>
      <c r="E6256" s="1636"/>
      <c r="F6256" s="1636"/>
      <c r="G6256" s="1636"/>
      <c r="H6256" s="1636"/>
      <c r="I6256" s="1636"/>
      <c r="J6256" s="1636"/>
      <c r="K6256" s="1636"/>
      <c r="L6256" s="1636"/>
      <c r="M6256" s="1636"/>
      <c r="N6256" s="1636"/>
      <c r="O6256" s="1636"/>
      <c r="P6256" s="1636"/>
      <c r="Q6256" s="1636"/>
      <c r="R6256" s="1636"/>
      <c r="S6256" s="1636"/>
      <c r="T6256" s="1636"/>
      <c r="U6256" s="1636"/>
      <c r="V6256" s="1636"/>
      <c r="W6256" s="1636"/>
      <c r="X6256" s="1636"/>
      <c r="Y6256" s="1636"/>
      <c r="Z6256" s="1636"/>
      <c r="AA6256" s="1636"/>
      <c r="AB6256" s="1636"/>
      <c r="AC6256" s="1636"/>
      <c r="AD6256" s="1636"/>
      <c r="AE6256" s="1636"/>
      <c r="AF6256" s="1636"/>
      <c r="AG6256" s="1636"/>
      <c r="AH6256" s="1636"/>
      <c r="AI6256" s="1636"/>
      <c r="AJ6256" s="1636"/>
      <c r="AK6256" s="1636"/>
      <c r="AL6256" s="1636"/>
      <c r="AM6256" s="1636"/>
      <c r="AN6256" s="1636"/>
      <c r="AO6256" s="1636"/>
      <c r="AP6256" s="1636"/>
      <c r="AQ6256" s="1636"/>
      <c r="AR6256" s="1636"/>
      <c r="AS6256" s="1636"/>
      <c r="AT6256" s="1636"/>
      <c r="AU6256" s="1636"/>
      <c r="AV6256" s="1636"/>
      <c r="AW6256" s="1636"/>
      <c r="AX6256" s="1636"/>
      <c r="AY6256" s="1636"/>
      <c r="AZ6256" s="1636"/>
      <c r="BA6256" s="1636"/>
      <c r="BB6256" s="1636"/>
    </row>
    <row r="6257" spans="1:54" s="1637" customFormat="1">
      <c r="A6257" s="1636"/>
      <c r="B6257" s="1636"/>
      <c r="C6257" s="1636"/>
      <c r="D6257" s="1636"/>
      <c r="E6257" s="1636"/>
      <c r="F6257" s="1636"/>
      <c r="G6257" s="1636"/>
      <c r="H6257" s="1636"/>
      <c r="I6257" s="1636"/>
      <c r="J6257" s="1636"/>
      <c r="K6257" s="1636"/>
      <c r="L6257" s="1636"/>
      <c r="M6257" s="1636"/>
      <c r="N6257" s="1636"/>
      <c r="O6257" s="1636"/>
      <c r="P6257" s="1636"/>
      <c r="Q6257" s="1636"/>
      <c r="R6257" s="1636"/>
      <c r="S6257" s="1636"/>
      <c r="T6257" s="1636"/>
      <c r="U6257" s="1636"/>
      <c r="V6257" s="1636"/>
      <c r="W6257" s="1636"/>
      <c r="X6257" s="1636"/>
      <c r="Y6257" s="1636"/>
      <c r="Z6257" s="1636"/>
      <c r="AA6257" s="1636"/>
      <c r="AB6257" s="1636"/>
      <c r="AC6257" s="1636"/>
      <c r="AD6257" s="1636"/>
      <c r="AE6257" s="1636"/>
      <c r="AF6257" s="1636"/>
      <c r="AG6257" s="1636"/>
      <c r="AH6257" s="1636"/>
      <c r="AI6257" s="1636"/>
      <c r="AJ6257" s="1636"/>
      <c r="AK6257" s="1636"/>
      <c r="AL6257" s="1636"/>
      <c r="AM6257" s="1636"/>
      <c r="AN6257" s="1636"/>
      <c r="AO6257" s="1636"/>
      <c r="AP6257" s="1636"/>
      <c r="AQ6257" s="1636"/>
      <c r="AR6257" s="1636"/>
      <c r="AS6257" s="1636"/>
      <c r="AT6257" s="1636"/>
      <c r="AU6257" s="1636"/>
      <c r="AV6257" s="1636"/>
      <c r="AW6257" s="1636"/>
      <c r="AX6257" s="1636"/>
      <c r="AY6257" s="1636"/>
      <c r="AZ6257" s="1636"/>
      <c r="BA6257" s="1636"/>
      <c r="BB6257" s="1636"/>
    </row>
    <row r="6258" spans="1:54" s="1637" customFormat="1">
      <c r="A6258" s="1636"/>
      <c r="B6258" s="1636"/>
      <c r="C6258" s="1636"/>
      <c r="D6258" s="1636"/>
      <c r="E6258" s="1636"/>
      <c r="F6258" s="1636"/>
      <c r="G6258" s="1636"/>
      <c r="H6258" s="1636"/>
      <c r="I6258" s="1636"/>
      <c r="J6258" s="1636"/>
      <c r="K6258" s="1636"/>
      <c r="L6258" s="1636"/>
      <c r="M6258" s="1636"/>
      <c r="N6258" s="1636"/>
      <c r="O6258" s="1636"/>
      <c r="P6258" s="1636"/>
      <c r="Q6258" s="1636"/>
      <c r="R6258" s="1636"/>
      <c r="S6258" s="1636"/>
      <c r="T6258" s="1636"/>
      <c r="U6258" s="1636"/>
      <c r="V6258" s="1636"/>
      <c r="W6258" s="1636"/>
      <c r="X6258" s="1636"/>
      <c r="Y6258" s="1636"/>
      <c r="Z6258" s="1636"/>
      <c r="AA6258" s="1636"/>
      <c r="AB6258" s="1636"/>
      <c r="AC6258" s="1636"/>
      <c r="AD6258" s="1636"/>
      <c r="AE6258" s="1636"/>
      <c r="AF6258" s="1636"/>
      <c r="AG6258" s="1636"/>
      <c r="AH6258" s="1636"/>
      <c r="AI6258" s="1636"/>
      <c r="AJ6258" s="1636"/>
      <c r="AK6258" s="1636"/>
      <c r="AL6258" s="1636"/>
      <c r="AM6258" s="1636"/>
      <c r="AN6258" s="1636"/>
      <c r="AO6258" s="1636"/>
      <c r="AP6258" s="1636"/>
      <c r="AQ6258" s="1636"/>
      <c r="AR6258" s="1636"/>
      <c r="AS6258" s="1636"/>
      <c r="AT6258" s="1636"/>
      <c r="AU6258" s="1636"/>
      <c r="AV6258" s="1636"/>
      <c r="AW6258" s="1636"/>
      <c r="AX6258" s="1636"/>
      <c r="AY6258" s="1636"/>
      <c r="AZ6258" s="1636"/>
      <c r="BA6258" s="1636"/>
      <c r="BB6258" s="1636"/>
    </row>
    <row r="6259" spans="1:54" s="1637" customFormat="1">
      <c r="A6259" s="1636"/>
      <c r="B6259" s="1636"/>
      <c r="C6259" s="1636"/>
      <c r="D6259" s="1636"/>
      <c r="E6259" s="1636"/>
      <c r="F6259" s="1636"/>
      <c r="G6259" s="1636"/>
      <c r="H6259" s="1636"/>
      <c r="I6259" s="1636"/>
      <c r="J6259" s="1636"/>
      <c r="K6259" s="1636"/>
      <c r="L6259" s="1636"/>
      <c r="M6259" s="1636"/>
      <c r="N6259" s="1636"/>
      <c r="O6259" s="1636"/>
      <c r="P6259" s="1636"/>
      <c r="Q6259" s="1636"/>
      <c r="R6259" s="1636"/>
      <c r="S6259" s="1636"/>
      <c r="T6259" s="1636"/>
      <c r="U6259" s="1636"/>
      <c r="V6259" s="1636"/>
      <c r="W6259" s="1636"/>
      <c r="X6259" s="1636"/>
      <c r="Y6259" s="1636"/>
      <c r="Z6259" s="1636"/>
      <c r="AA6259" s="1636"/>
      <c r="AB6259" s="1636"/>
      <c r="AC6259" s="1636"/>
      <c r="AD6259" s="1636"/>
      <c r="AE6259" s="1636"/>
      <c r="AF6259" s="1636"/>
      <c r="AG6259" s="1636"/>
      <c r="AH6259" s="1636"/>
      <c r="AI6259" s="1636"/>
      <c r="AJ6259" s="1636"/>
      <c r="AK6259" s="1636"/>
      <c r="AL6259" s="1636"/>
      <c r="AM6259" s="1636"/>
      <c r="AN6259" s="1636"/>
      <c r="AO6259" s="1636"/>
      <c r="AP6259" s="1636"/>
      <c r="AQ6259" s="1636"/>
      <c r="AR6259" s="1636"/>
      <c r="AS6259" s="1636"/>
      <c r="AT6259" s="1636"/>
      <c r="AU6259" s="1636"/>
      <c r="AV6259" s="1636"/>
      <c r="AW6259" s="1636"/>
      <c r="AX6259" s="1636"/>
      <c r="AY6259" s="1636"/>
      <c r="AZ6259" s="1636"/>
      <c r="BA6259" s="1636"/>
      <c r="BB6259" s="1636"/>
    </row>
    <row r="6260" spans="1:54" s="1637" customFormat="1">
      <c r="A6260" s="1636"/>
      <c r="B6260" s="1636"/>
      <c r="C6260" s="1636"/>
      <c r="D6260" s="1636"/>
      <c r="E6260" s="1636"/>
      <c r="F6260" s="1636"/>
      <c r="G6260" s="1636"/>
      <c r="H6260" s="1636"/>
      <c r="I6260" s="1636"/>
      <c r="J6260" s="1636"/>
      <c r="K6260" s="1636"/>
      <c r="L6260" s="1636"/>
      <c r="M6260" s="1636"/>
      <c r="N6260" s="1636"/>
      <c r="O6260" s="1636"/>
      <c r="P6260" s="1636"/>
      <c r="Q6260" s="1636"/>
      <c r="R6260" s="1636"/>
      <c r="S6260" s="1636"/>
      <c r="T6260" s="1636"/>
      <c r="U6260" s="1636"/>
      <c r="V6260" s="1636"/>
      <c r="W6260" s="1636"/>
      <c r="X6260" s="1636"/>
      <c r="Y6260" s="1636"/>
      <c r="Z6260" s="1636"/>
      <c r="AA6260" s="1636"/>
      <c r="AB6260" s="1636"/>
      <c r="AC6260" s="1636"/>
      <c r="AD6260" s="1636"/>
      <c r="AE6260" s="1636"/>
      <c r="AF6260" s="1636"/>
      <c r="AG6260" s="1636"/>
      <c r="AH6260" s="1636"/>
      <c r="AI6260" s="1636"/>
      <c r="AJ6260" s="1636"/>
      <c r="AK6260" s="1636"/>
      <c r="AL6260" s="1636"/>
      <c r="AM6260" s="1636"/>
      <c r="AN6260" s="1636"/>
      <c r="AO6260" s="1636"/>
      <c r="AP6260" s="1636"/>
      <c r="AQ6260" s="1636"/>
      <c r="AR6260" s="1636"/>
      <c r="AS6260" s="1636"/>
      <c r="AT6260" s="1636"/>
      <c r="AU6260" s="1636"/>
      <c r="AV6260" s="1636"/>
      <c r="AW6260" s="1636"/>
      <c r="AX6260" s="1636"/>
      <c r="AY6260" s="1636"/>
      <c r="AZ6260" s="1636"/>
      <c r="BA6260" s="1636"/>
      <c r="BB6260" s="1636"/>
    </row>
    <row r="6261" spans="1:54" s="1637" customFormat="1">
      <c r="A6261" s="1636"/>
      <c r="B6261" s="1636"/>
      <c r="C6261" s="1636"/>
      <c r="D6261" s="1636"/>
      <c r="E6261" s="1636"/>
      <c r="F6261" s="1636"/>
      <c r="G6261" s="1636"/>
      <c r="H6261" s="1636"/>
      <c r="I6261" s="1636"/>
      <c r="J6261" s="1636"/>
      <c r="K6261" s="1636"/>
      <c r="L6261" s="1636"/>
      <c r="M6261" s="1636"/>
      <c r="N6261" s="1636"/>
      <c r="O6261" s="1636"/>
      <c r="P6261" s="1636"/>
      <c r="Q6261" s="1636"/>
      <c r="R6261" s="1636"/>
      <c r="S6261" s="1636"/>
      <c r="T6261" s="1636"/>
      <c r="U6261" s="1636"/>
      <c r="V6261" s="1636"/>
      <c r="W6261" s="1636"/>
      <c r="X6261" s="1636"/>
      <c r="Y6261" s="1636"/>
      <c r="Z6261" s="1636"/>
      <c r="AA6261" s="1636"/>
      <c r="AB6261" s="1636"/>
      <c r="AC6261" s="1636"/>
      <c r="AD6261" s="1636"/>
      <c r="AE6261" s="1636"/>
      <c r="AF6261" s="1636"/>
      <c r="AG6261" s="1636"/>
      <c r="AH6261" s="1636"/>
      <c r="AI6261" s="1636"/>
      <c r="AJ6261" s="1636"/>
      <c r="AK6261" s="1636"/>
      <c r="AL6261" s="1636"/>
      <c r="AM6261" s="1636"/>
      <c r="AN6261" s="1636"/>
      <c r="AO6261" s="1636"/>
      <c r="AP6261" s="1636"/>
      <c r="AQ6261" s="1636"/>
      <c r="AR6261" s="1636"/>
      <c r="AS6261" s="1636"/>
      <c r="AT6261" s="1636"/>
      <c r="AU6261" s="1636"/>
      <c r="AV6261" s="1636"/>
      <c r="AW6261" s="1636"/>
      <c r="AX6261" s="1636"/>
      <c r="AY6261" s="1636"/>
      <c r="AZ6261" s="1636"/>
      <c r="BA6261" s="1636"/>
      <c r="BB6261" s="1636"/>
    </row>
    <row r="6262" spans="1:54" s="1637" customFormat="1">
      <c r="A6262" s="1636"/>
      <c r="B6262" s="1636"/>
      <c r="C6262" s="1636"/>
      <c r="D6262" s="1636"/>
      <c r="E6262" s="1636"/>
      <c r="F6262" s="1636"/>
      <c r="G6262" s="1636"/>
      <c r="H6262" s="1636"/>
      <c r="I6262" s="1636"/>
      <c r="J6262" s="1636"/>
      <c r="K6262" s="1636"/>
      <c r="L6262" s="1636"/>
      <c r="M6262" s="1636"/>
      <c r="N6262" s="1636"/>
      <c r="O6262" s="1636"/>
      <c r="P6262" s="1636"/>
      <c r="Q6262" s="1636"/>
      <c r="R6262" s="1636"/>
      <c r="S6262" s="1636"/>
      <c r="T6262" s="1636"/>
      <c r="U6262" s="1636"/>
      <c r="V6262" s="1636"/>
      <c r="W6262" s="1636"/>
      <c r="X6262" s="1636"/>
      <c r="Y6262" s="1636"/>
      <c r="Z6262" s="1636"/>
      <c r="AA6262" s="1636"/>
      <c r="AB6262" s="1636"/>
      <c r="AC6262" s="1636"/>
      <c r="AD6262" s="1636"/>
      <c r="AE6262" s="1636"/>
      <c r="AF6262" s="1636"/>
      <c r="AG6262" s="1636"/>
      <c r="AH6262" s="1636"/>
      <c r="AI6262" s="1636"/>
      <c r="AJ6262" s="1636"/>
      <c r="AK6262" s="1636"/>
      <c r="AL6262" s="1636"/>
      <c r="AM6262" s="1636"/>
      <c r="AN6262" s="1636"/>
      <c r="AO6262" s="1636"/>
      <c r="AP6262" s="1636"/>
      <c r="AQ6262" s="1636"/>
      <c r="AR6262" s="1636"/>
      <c r="AS6262" s="1636"/>
      <c r="AT6262" s="1636"/>
      <c r="AU6262" s="1636"/>
      <c r="AV6262" s="1636"/>
      <c r="AW6262" s="1636"/>
      <c r="AX6262" s="1636"/>
      <c r="AY6262" s="1636"/>
      <c r="AZ6262" s="1636"/>
      <c r="BA6262" s="1636"/>
      <c r="BB6262" s="1636"/>
    </row>
    <row r="6263" spans="1:54" s="1637" customFormat="1">
      <c r="A6263" s="1636"/>
      <c r="B6263" s="1636"/>
      <c r="C6263" s="1636"/>
      <c r="D6263" s="1636"/>
      <c r="E6263" s="1636"/>
      <c r="F6263" s="1636"/>
      <c r="G6263" s="1636"/>
      <c r="H6263" s="1636"/>
      <c r="I6263" s="1636"/>
      <c r="J6263" s="1636"/>
      <c r="K6263" s="1636"/>
      <c r="L6263" s="1636"/>
      <c r="M6263" s="1636"/>
      <c r="N6263" s="1636"/>
      <c r="O6263" s="1636"/>
      <c r="P6263" s="1636"/>
      <c r="Q6263" s="1636"/>
      <c r="R6263" s="1636"/>
      <c r="S6263" s="1636"/>
      <c r="T6263" s="1636"/>
      <c r="U6263" s="1636"/>
      <c r="V6263" s="1636"/>
      <c r="W6263" s="1636"/>
      <c r="X6263" s="1636"/>
      <c r="Y6263" s="1636"/>
      <c r="Z6263" s="1636"/>
      <c r="AA6263" s="1636"/>
      <c r="AB6263" s="1636"/>
      <c r="AC6263" s="1636"/>
      <c r="AD6263" s="1636"/>
      <c r="AE6263" s="1636"/>
      <c r="AF6263" s="1636"/>
      <c r="AG6263" s="1636"/>
      <c r="AH6263" s="1636"/>
      <c r="AI6263" s="1636"/>
      <c r="AJ6263" s="1636"/>
      <c r="AK6263" s="1636"/>
      <c r="AL6263" s="1636"/>
      <c r="AM6263" s="1636"/>
      <c r="AN6263" s="1636"/>
      <c r="AO6263" s="1636"/>
      <c r="AP6263" s="1636"/>
      <c r="AQ6263" s="1636"/>
      <c r="AR6263" s="1636"/>
      <c r="AS6263" s="1636"/>
      <c r="AT6263" s="1636"/>
      <c r="AU6263" s="1636"/>
      <c r="AV6263" s="1636"/>
      <c r="AW6263" s="1636"/>
      <c r="AX6263" s="1636"/>
      <c r="AY6263" s="1636"/>
      <c r="AZ6263" s="1636"/>
      <c r="BA6263" s="1636"/>
      <c r="BB6263" s="1636"/>
    </row>
    <row r="6264" spans="1:54" s="1637" customFormat="1">
      <c r="A6264" s="1636"/>
      <c r="B6264" s="1636"/>
      <c r="C6264" s="1636"/>
      <c r="D6264" s="1636"/>
      <c r="E6264" s="1636"/>
      <c r="F6264" s="1636"/>
      <c r="G6264" s="1636"/>
      <c r="H6264" s="1636"/>
      <c r="I6264" s="1636"/>
      <c r="J6264" s="1636"/>
      <c r="K6264" s="1636"/>
      <c r="L6264" s="1636"/>
      <c r="M6264" s="1636"/>
      <c r="N6264" s="1636"/>
      <c r="O6264" s="1636"/>
      <c r="P6264" s="1636"/>
      <c r="Q6264" s="1636"/>
      <c r="R6264" s="1636"/>
      <c r="S6264" s="1636"/>
      <c r="T6264" s="1636"/>
      <c r="U6264" s="1636"/>
      <c r="V6264" s="1636"/>
      <c r="W6264" s="1636"/>
      <c r="X6264" s="1636"/>
      <c r="Y6264" s="1636"/>
      <c r="Z6264" s="1636"/>
      <c r="AA6264" s="1636"/>
      <c r="AB6264" s="1636"/>
      <c r="AC6264" s="1636"/>
      <c r="AD6264" s="1636"/>
      <c r="AE6264" s="1636"/>
      <c r="AF6264" s="1636"/>
      <c r="AG6264" s="1636"/>
      <c r="AH6264" s="1636"/>
      <c r="AI6264" s="1636"/>
      <c r="AJ6264" s="1636"/>
      <c r="AK6264" s="1636"/>
      <c r="AL6264" s="1636"/>
      <c r="AM6264" s="1636"/>
      <c r="AN6264" s="1636"/>
      <c r="AO6264" s="1636"/>
      <c r="AP6264" s="1636"/>
      <c r="AQ6264" s="1636"/>
      <c r="AR6264" s="1636"/>
      <c r="AS6264" s="1636"/>
      <c r="AT6264" s="1636"/>
      <c r="AU6264" s="1636"/>
      <c r="AV6264" s="1636"/>
      <c r="AW6264" s="1636"/>
      <c r="AX6264" s="1636"/>
      <c r="AY6264" s="1636"/>
      <c r="AZ6264" s="1636"/>
      <c r="BA6264" s="1636"/>
      <c r="BB6264" s="1636"/>
    </row>
    <row r="6265" spans="1:54" s="1637" customFormat="1">
      <c r="A6265" s="1636"/>
      <c r="B6265" s="1636"/>
      <c r="C6265" s="1636"/>
      <c r="D6265" s="1636"/>
      <c r="E6265" s="1636"/>
      <c r="F6265" s="1636"/>
      <c r="G6265" s="1636"/>
      <c r="H6265" s="1636"/>
      <c r="I6265" s="1636"/>
      <c r="J6265" s="1636"/>
      <c r="K6265" s="1636"/>
      <c r="L6265" s="1636"/>
      <c r="M6265" s="1636"/>
      <c r="N6265" s="1636"/>
      <c r="O6265" s="1636"/>
      <c r="P6265" s="1636"/>
      <c r="Q6265" s="1636"/>
      <c r="R6265" s="1636"/>
      <c r="S6265" s="1636"/>
      <c r="T6265" s="1636"/>
      <c r="U6265" s="1636"/>
      <c r="V6265" s="1636"/>
      <c r="W6265" s="1636"/>
      <c r="X6265" s="1636"/>
      <c r="Y6265" s="1636"/>
      <c r="Z6265" s="1636"/>
      <c r="AA6265" s="1636"/>
      <c r="AB6265" s="1636"/>
      <c r="AC6265" s="1636"/>
      <c r="AD6265" s="1636"/>
      <c r="AE6265" s="1636"/>
      <c r="AF6265" s="1636"/>
      <c r="AG6265" s="1636"/>
      <c r="AH6265" s="1636"/>
      <c r="AI6265" s="1636"/>
      <c r="AJ6265" s="1636"/>
      <c r="AK6265" s="1636"/>
      <c r="AL6265" s="1636"/>
      <c r="AM6265" s="1636"/>
      <c r="AN6265" s="1636"/>
      <c r="AO6265" s="1636"/>
      <c r="AP6265" s="1636"/>
      <c r="AQ6265" s="1636"/>
      <c r="AR6265" s="1636"/>
      <c r="AS6265" s="1636"/>
      <c r="AT6265" s="1636"/>
      <c r="AU6265" s="1636"/>
      <c r="AV6265" s="1636"/>
      <c r="AW6265" s="1636"/>
      <c r="AX6265" s="1636"/>
      <c r="AY6265" s="1636"/>
      <c r="AZ6265" s="1636"/>
      <c r="BA6265" s="1636"/>
      <c r="BB6265" s="1636"/>
    </row>
    <row r="6266" spans="1:54" s="1637" customFormat="1">
      <c r="A6266" s="1636"/>
      <c r="B6266" s="1636"/>
      <c r="C6266" s="1636"/>
      <c r="D6266" s="1636"/>
      <c r="E6266" s="1636"/>
      <c r="F6266" s="1636"/>
      <c r="G6266" s="1636"/>
      <c r="H6266" s="1636"/>
      <c r="I6266" s="1636"/>
      <c r="J6266" s="1636"/>
      <c r="K6266" s="1636"/>
      <c r="L6266" s="1636"/>
      <c r="M6266" s="1636"/>
      <c r="N6266" s="1636"/>
      <c r="O6266" s="1636"/>
      <c r="P6266" s="1636"/>
      <c r="Q6266" s="1636"/>
      <c r="R6266" s="1636"/>
      <c r="S6266" s="1636"/>
      <c r="T6266" s="1636"/>
      <c r="U6266" s="1636"/>
      <c r="V6266" s="1636"/>
      <c r="W6266" s="1636"/>
      <c r="X6266" s="1636"/>
      <c r="Y6266" s="1636"/>
      <c r="Z6266" s="1636"/>
      <c r="AA6266" s="1636"/>
      <c r="AB6266" s="1636"/>
      <c r="AC6266" s="1636"/>
      <c r="AD6266" s="1636"/>
      <c r="AE6266" s="1636"/>
      <c r="AF6266" s="1636"/>
      <c r="AG6266" s="1636"/>
      <c r="AH6266" s="1636"/>
      <c r="AI6266" s="1636"/>
      <c r="AJ6266" s="1636"/>
      <c r="AK6266" s="1636"/>
      <c r="AL6266" s="1636"/>
      <c r="AM6266" s="1636"/>
      <c r="AN6266" s="1636"/>
      <c r="AO6266" s="1636"/>
      <c r="AP6266" s="1636"/>
      <c r="AQ6266" s="1636"/>
      <c r="AR6266" s="1636"/>
      <c r="AS6266" s="1636"/>
      <c r="AT6266" s="1636"/>
      <c r="AU6266" s="1636"/>
      <c r="AV6266" s="1636"/>
      <c r="AW6266" s="1636"/>
      <c r="AX6266" s="1636"/>
      <c r="AY6266" s="1636"/>
      <c r="AZ6266" s="1636"/>
      <c r="BA6266" s="1636"/>
      <c r="BB6266" s="1636"/>
    </row>
    <row r="6267" spans="1:54" s="1637" customFormat="1">
      <c r="A6267" s="1636"/>
      <c r="B6267" s="1636"/>
      <c r="C6267" s="1636"/>
      <c r="D6267" s="1636"/>
      <c r="E6267" s="1636"/>
      <c r="F6267" s="1636"/>
      <c r="G6267" s="1636"/>
      <c r="H6267" s="1636"/>
      <c r="I6267" s="1636"/>
      <c r="J6267" s="1636"/>
      <c r="K6267" s="1636"/>
      <c r="L6267" s="1636"/>
      <c r="M6267" s="1636"/>
      <c r="N6267" s="1636"/>
      <c r="O6267" s="1636"/>
      <c r="P6267" s="1636"/>
      <c r="Q6267" s="1636"/>
      <c r="R6267" s="1636"/>
      <c r="S6267" s="1636"/>
      <c r="T6267" s="1636"/>
      <c r="U6267" s="1636"/>
      <c r="V6267" s="1636"/>
      <c r="W6267" s="1636"/>
      <c r="X6267" s="1636"/>
      <c r="Y6267" s="1636"/>
      <c r="Z6267" s="1636"/>
      <c r="AA6267" s="1636"/>
      <c r="AB6267" s="1636"/>
      <c r="AC6267" s="1636"/>
      <c r="AD6267" s="1636"/>
      <c r="AE6267" s="1636"/>
      <c r="AF6267" s="1636"/>
      <c r="AG6267" s="1636"/>
      <c r="AH6267" s="1636"/>
      <c r="AI6267" s="1636"/>
      <c r="AJ6267" s="1636"/>
      <c r="AK6267" s="1636"/>
      <c r="AL6267" s="1636"/>
      <c r="AM6267" s="1636"/>
      <c r="AN6267" s="1636"/>
      <c r="AO6267" s="1636"/>
      <c r="AP6267" s="1636"/>
      <c r="AQ6267" s="1636"/>
      <c r="AR6267" s="1636"/>
      <c r="AS6267" s="1636"/>
      <c r="AT6267" s="1636"/>
      <c r="AU6267" s="1636"/>
      <c r="AV6267" s="1636"/>
      <c r="AW6267" s="1636"/>
      <c r="AX6267" s="1636"/>
      <c r="AY6267" s="1636"/>
      <c r="AZ6267" s="1636"/>
      <c r="BA6267" s="1636"/>
      <c r="BB6267" s="1636"/>
    </row>
    <row r="6268" spans="1:54" s="1637" customFormat="1">
      <c r="A6268" s="1636"/>
      <c r="B6268" s="1636"/>
      <c r="C6268" s="1636"/>
      <c r="D6268" s="1636"/>
      <c r="E6268" s="1636"/>
      <c r="F6268" s="1636"/>
      <c r="G6268" s="1636"/>
      <c r="H6268" s="1636"/>
      <c r="I6268" s="1636"/>
      <c r="J6268" s="1636"/>
      <c r="K6268" s="1636"/>
      <c r="L6268" s="1636"/>
      <c r="M6268" s="1636"/>
      <c r="N6268" s="1636"/>
      <c r="O6268" s="1636"/>
      <c r="P6268" s="1636"/>
      <c r="Q6268" s="1636"/>
      <c r="R6268" s="1636"/>
      <c r="S6268" s="1636"/>
      <c r="T6268" s="1636"/>
      <c r="U6268" s="1636"/>
      <c r="V6268" s="1636"/>
      <c r="W6268" s="1636"/>
      <c r="X6268" s="1636"/>
      <c r="Y6268" s="1636"/>
      <c r="Z6268" s="1636"/>
      <c r="AA6268" s="1636"/>
      <c r="AB6268" s="1636"/>
      <c r="AC6268" s="1636"/>
      <c r="AD6268" s="1636"/>
      <c r="AE6268" s="1636"/>
      <c r="AF6268" s="1636"/>
      <c r="AG6268" s="1636"/>
      <c r="AH6268" s="1636"/>
      <c r="AI6268" s="1636"/>
      <c r="AJ6268" s="1636"/>
      <c r="AK6268" s="1636"/>
      <c r="AL6268" s="1636"/>
      <c r="AM6268" s="1636"/>
      <c r="AN6268" s="1636"/>
      <c r="AO6268" s="1636"/>
      <c r="AP6268" s="1636"/>
      <c r="AQ6268" s="1636"/>
      <c r="AR6268" s="1636"/>
      <c r="AS6268" s="1636"/>
      <c r="AT6268" s="1636"/>
      <c r="AU6268" s="1636"/>
      <c r="AV6268" s="1636"/>
      <c r="AW6268" s="1636"/>
      <c r="AX6268" s="1636"/>
      <c r="AY6268" s="1636"/>
      <c r="AZ6268" s="1636"/>
      <c r="BA6268" s="1636"/>
      <c r="BB6268" s="1636"/>
    </row>
    <row r="6269" spans="1:54" s="1637" customFormat="1">
      <c r="A6269" s="1636"/>
      <c r="B6269" s="1636"/>
      <c r="C6269" s="1636"/>
      <c r="D6269" s="1636"/>
      <c r="E6269" s="1636"/>
      <c r="F6269" s="1636"/>
      <c r="G6269" s="1636"/>
      <c r="H6269" s="1636"/>
      <c r="I6269" s="1636"/>
      <c r="J6269" s="1636"/>
      <c r="K6269" s="1636"/>
      <c r="L6269" s="1636"/>
      <c r="M6269" s="1636"/>
      <c r="N6269" s="1636"/>
      <c r="O6269" s="1636"/>
      <c r="P6269" s="1636"/>
      <c r="Q6269" s="1636"/>
      <c r="R6269" s="1636"/>
      <c r="S6269" s="1636"/>
      <c r="T6269" s="1636"/>
      <c r="U6269" s="1636"/>
      <c r="V6269" s="1636"/>
      <c r="W6269" s="1636"/>
      <c r="X6269" s="1636"/>
      <c r="Y6269" s="1636"/>
      <c r="Z6269" s="1636"/>
      <c r="AA6269" s="1636"/>
      <c r="AB6269" s="1636"/>
      <c r="AC6269" s="1636"/>
      <c r="AD6269" s="1636"/>
      <c r="AE6269" s="1636"/>
      <c r="AF6269" s="1636"/>
      <c r="AG6269" s="1636"/>
      <c r="AH6269" s="1636"/>
      <c r="AI6269" s="1636"/>
      <c r="AJ6269" s="1636"/>
      <c r="AK6269" s="1636"/>
      <c r="AL6269" s="1636"/>
      <c r="AM6269" s="1636"/>
      <c r="AN6269" s="1636"/>
      <c r="AO6269" s="1636"/>
      <c r="AP6269" s="1636"/>
      <c r="AQ6269" s="1636"/>
      <c r="AR6269" s="1636"/>
      <c r="AS6269" s="1636"/>
      <c r="AT6269" s="1636"/>
      <c r="AU6269" s="1636"/>
      <c r="AV6269" s="1636"/>
      <c r="AW6269" s="1636"/>
      <c r="AX6269" s="1636"/>
      <c r="AY6269" s="1636"/>
      <c r="AZ6269" s="1636"/>
      <c r="BA6269" s="1636"/>
      <c r="BB6269" s="1636"/>
    </row>
    <row r="6270" spans="1:54" s="1637" customFormat="1">
      <c r="A6270" s="1636"/>
      <c r="B6270" s="1636"/>
      <c r="C6270" s="1636"/>
      <c r="D6270" s="1636"/>
      <c r="E6270" s="1636"/>
      <c r="F6270" s="1636"/>
      <c r="G6270" s="1636"/>
      <c r="H6270" s="1636"/>
      <c r="I6270" s="1636"/>
      <c r="J6270" s="1636"/>
      <c r="K6270" s="1636"/>
      <c r="L6270" s="1636"/>
      <c r="M6270" s="1636"/>
      <c r="N6270" s="1636"/>
      <c r="O6270" s="1636"/>
      <c r="P6270" s="1636"/>
      <c r="Q6270" s="1636"/>
      <c r="R6270" s="1636"/>
      <c r="S6270" s="1636"/>
      <c r="T6270" s="1636"/>
      <c r="U6270" s="1636"/>
      <c r="V6270" s="1636"/>
      <c r="W6270" s="1636"/>
      <c r="X6270" s="1636"/>
      <c r="Y6270" s="1636"/>
      <c r="Z6270" s="1636"/>
      <c r="AA6270" s="1636"/>
      <c r="AB6270" s="1636"/>
      <c r="AC6270" s="1636"/>
      <c r="AD6270" s="1636"/>
      <c r="AE6270" s="1636"/>
      <c r="AF6270" s="1636"/>
      <c r="AG6270" s="1636"/>
      <c r="AH6270" s="1636"/>
      <c r="AI6270" s="1636"/>
      <c r="AJ6270" s="1636"/>
      <c r="AK6270" s="1636"/>
      <c r="AL6270" s="1636"/>
      <c r="AM6270" s="1636"/>
      <c r="AN6270" s="1636"/>
      <c r="AO6270" s="1636"/>
      <c r="AP6270" s="1636"/>
      <c r="AQ6270" s="1636"/>
      <c r="AR6270" s="1636"/>
      <c r="AS6270" s="1636"/>
      <c r="AT6270" s="1636"/>
      <c r="AU6270" s="1636"/>
      <c r="AV6270" s="1636"/>
      <c r="AW6270" s="1636"/>
      <c r="AX6270" s="1636"/>
      <c r="AY6270" s="1636"/>
      <c r="AZ6270" s="1636"/>
      <c r="BA6270" s="1636"/>
      <c r="BB6270" s="1636"/>
    </row>
    <row r="6271" spans="1:54" s="1637" customFormat="1">
      <c r="A6271" s="1636"/>
      <c r="B6271" s="1636"/>
      <c r="C6271" s="1636"/>
      <c r="D6271" s="1636"/>
      <c r="E6271" s="1636"/>
      <c r="F6271" s="1636"/>
      <c r="G6271" s="1636"/>
      <c r="H6271" s="1636"/>
      <c r="I6271" s="1636"/>
      <c r="J6271" s="1636"/>
      <c r="K6271" s="1636"/>
      <c r="L6271" s="1636"/>
      <c r="M6271" s="1636"/>
      <c r="N6271" s="1636"/>
      <c r="O6271" s="1636"/>
      <c r="P6271" s="1636"/>
      <c r="Q6271" s="1636"/>
      <c r="R6271" s="1636"/>
      <c r="S6271" s="1636"/>
      <c r="T6271" s="1636"/>
      <c r="U6271" s="1636"/>
      <c r="V6271" s="1636"/>
      <c r="W6271" s="1636"/>
      <c r="X6271" s="1636"/>
      <c r="Y6271" s="1636"/>
      <c r="Z6271" s="1636"/>
      <c r="AA6271" s="1636"/>
      <c r="AB6271" s="1636"/>
      <c r="AC6271" s="1636"/>
      <c r="AD6271" s="1636"/>
      <c r="AE6271" s="1636"/>
      <c r="AF6271" s="1636"/>
      <c r="AG6271" s="1636"/>
      <c r="AH6271" s="1636"/>
      <c r="AI6271" s="1636"/>
      <c r="AJ6271" s="1636"/>
      <c r="AK6271" s="1636"/>
      <c r="AL6271" s="1636"/>
      <c r="AM6271" s="1636"/>
      <c r="AN6271" s="1636"/>
      <c r="AO6271" s="1636"/>
      <c r="AP6271" s="1636"/>
      <c r="AQ6271" s="1636"/>
      <c r="AR6271" s="1636"/>
      <c r="AS6271" s="1636"/>
      <c r="AT6271" s="1636"/>
      <c r="AU6271" s="1636"/>
      <c r="AV6271" s="1636"/>
      <c r="AW6271" s="1636"/>
      <c r="AX6271" s="1636"/>
      <c r="AY6271" s="1636"/>
      <c r="AZ6271" s="1636"/>
      <c r="BA6271" s="1636"/>
      <c r="BB6271" s="1636"/>
    </row>
    <row r="6272" spans="1:54" s="1637" customFormat="1">
      <c r="A6272" s="1636"/>
      <c r="B6272" s="1636"/>
      <c r="C6272" s="1636"/>
      <c r="D6272" s="1636"/>
      <c r="E6272" s="1636"/>
      <c r="F6272" s="1636"/>
      <c r="G6272" s="1636"/>
      <c r="H6272" s="1636"/>
      <c r="I6272" s="1636"/>
      <c r="J6272" s="1636"/>
      <c r="K6272" s="1636"/>
      <c r="L6272" s="1636"/>
      <c r="M6272" s="1636"/>
      <c r="N6272" s="1636"/>
      <c r="O6272" s="1636"/>
      <c r="P6272" s="1636"/>
      <c r="Q6272" s="1636"/>
      <c r="R6272" s="1636"/>
      <c r="S6272" s="1636"/>
      <c r="T6272" s="1636"/>
      <c r="U6272" s="1636"/>
      <c r="V6272" s="1636"/>
      <c r="W6272" s="1636"/>
      <c r="X6272" s="1636"/>
      <c r="Y6272" s="1636"/>
      <c r="Z6272" s="1636"/>
      <c r="AA6272" s="1636"/>
      <c r="AB6272" s="1636"/>
      <c r="AC6272" s="1636"/>
      <c r="AD6272" s="1636"/>
      <c r="AE6272" s="1636"/>
      <c r="AF6272" s="1636"/>
      <c r="AG6272" s="1636"/>
      <c r="AH6272" s="1636"/>
      <c r="AI6272" s="1636"/>
      <c r="AJ6272" s="1636"/>
      <c r="AK6272" s="1636"/>
      <c r="AL6272" s="1636"/>
      <c r="AM6272" s="1636"/>
      <c r="AN6272" s="1636"/>
      <c r="AO6272" s="1636"/>
      <c r="AP6272" s="1636"/>
      <c r="AQ6272" s="1636"/>
      <c r="AR6272" s="1636"/>
      <c r="AS6272" s="1636"/>
      <c r="AT6272" s="1636"/>
      <c r="AU6272" s="1636"/>
      <c r="AV6272" s="1636"/>
      <c r="AW6272" s="1636"/>
      <c r="AX6272" s="1636"/>
      <c r="AY6272" s="1636"/>
      <c r="AZ6272" s="1636"/>
      <c r="BA6272" s="1636"/>
      <c r="BB6272" s="1636"/>
    </row>
    <row r="6273" spans="1:54" s="1637" customFormat="1">
      <c r="A6273" s="1636"/>
      <c r="B6273" s="1636"/>
      <c r="C6273" s="1636"/>
      <c r="D6273" s="1636"/>
      <c r="E6273" s="1636"/>
      <c r="F6273" s="1636"/>
      <c r="G6273" s="1636"/>
      <c r="H6273" s="1636"/>
      <c r="I6273" s="1636"/>
      <c r="J6273" s="1636"/>
      <c r="K6273" s="1636"/>
      <c r="L6273" s="1636"/>
      <c r="M6273" s="1636"/>
      <c r="N6273" s="1636"/>
      <c r="O6273" s="1636"/>
      <c r="P6273" s="1636"/>
      <c r="Q6273" s="1636"/>
      <c r="R6273" s="1636"/>
      <c r="S6273" s="1636"/>
      <c r="T6273" s="1636"/>
      <c r="U6273" s="1636"/>
      <c r="V6273" s="1636"/>
      <c r="W6273" s="1636"/>
      <c r="X6273" s="1636"/>
      <c r="Y6273" s="1636"/>
      <c r="Z6273" s="1636"/>
      <c r="AA6273" s="1636"/>
      <c r="AB6273" s="1636"/>
      <c r="AC6273" s="1636"/>
      <c r="AD6273" s="1636"/>
      <c r="AE6273" s="1636"/>
      <c r="AF6273" s="1636"/>
      <c r="AG6273" s="1636"/>
      <c r="AH6273" s="1636"/>
      <c r="AI6273" s="1636"/>
      <c r="AJ6273" s="1636"/>
      <c r="AK6273" s="1636"/>
      <c r="AL6273" s="1636"/>
      <c r="AM6273" s="1636"/>
      <c r="AN6273" s="1636"/>
      <c r="AO6273" s="1636"/>
      <c r="AP6273" s="1636"/>
      <c r="AQ6273" s="1636"/>
      <c r="AR6273" s="1636"/>
      <c r="AS6273" s="1636"/>
      <c r="AT6273" s="1636"/>
      <c r="AU6273" s="1636"/>
      <c r="AV6273" s="1636"/>
      <c r="AW6273" s="1636"/>
      <c r="AX6273" s="1636"/>
      <c r="AY6273" s="1636"/>
      <c r="AZ6273" s="1636"/>
      <c r="BA6273" s="1636"/>
      <c r="BB6273" s="1636"/>
    </row>
    <row r="6274" spans="1:54" s="1637" customFormat="1">
      <c r="A6274" s="1636"/>
      <c r="B6274" s="1636"/>
      <c r="C6274" s="1636"/>
      <c r="D6274" s="1636"/>
      <c r="E6274" s="1636"/>
      <c r="F6274" s="1636"/>
      <c r="G6274" s="1636"/>
      <c r="H6274" s="1636"/>
      <c r="I6274" s="1636"/>
      <c r="J6274" s="1636"/>
      <c r="K6274" s="1636"/>
      <c r="L6274" s="1636"/>
      <c r="M6274" s="1636"/>
      <c r="N6274" s="1636"/>
      <c r="O6274" s="1636"/>
      <c r="P6274" s="1636"/>
      <c r="Q6274" s="1636"/>
      <c r="R6274" s="1636"/>
      <c r="S6274" s="1636"/>
      <c r="T6274" s="1636"/>
      <c r="U6274" s="1636"/>
      <c r="V6274" s="1636"/>
      <c r="W6274" s="1636"/>
      <c r="X6274" s="1636"/>
      <c r="Y6274" s="1636"/>
      <c r="Z6274" s="1636"/>
      <c r="AA6274" s="1636"/>
      <c r="AB6274" s="1636"/>
      <c r="AC6274" s="1636"/>
      <c r="AD6274" s="1636"/>
      <c r="AE6274" s="1636"/>
      <c r="AF6274" s="1636"/>
      <c r="AG6274" s="1636"/>
      <c r="AH6274" s="1636"/>
      <c r="AI6274" s="1636"/>
      <c r="AJ6274" s="1636"/>
      <c r="AK6274" s="1636"/>
      <c r="AL6274" s="1636"/>
      <c r="AM6274" s="1636"/>
      <c r="AN6274" s="1636"/>
      <c r="AO6274" s="1636"/>
      <c r="AP6274" s="1636"/>
      <c r="AQ6274" s="1636"/>
      <c r="AR6274" s="1636"/>
      <c r="AS6274" s="1636"/>
      <c r="AT6274" s="1636"/>
      <c r="AU6274" s="1636"/>
      <c r="AV6274" s="1636"/>
      <c r="AW6274" s="1636"/>
      <c r="AX6274" s="1636"/>
      <c r="AY6274" s="1636"/>
      <c r="AZ6274" s="1636"/>
      <c r="BA6274" s="1636"/>
      <c r="BB6274" s="1636"/>
    </row>
    <row r="6275" spans="1:54" s="1637" customFormat="1">
      <c r="A6275" s="1636"/>
      <c r="B6275" s="1636"/>
      <c r="C6275" s="1636"/>
      <c r="D6275" s="1636"/>
      <c r="E6275" s="1636"/>
      <c r="F6275" s="1636"/>
      <c r="G6275" s="1636"/>
      <c r="H6275" s="1636"/>
      <c r="I6275" s="1636"/>
      <c r="J6275" s="1636"/>
      <c r="K6275" s="1636"/>
      <c r="L6275" s="1636"/>
      <c r="M6275" s="1636"/>
      <c r="N6275" s="1636"/>
      <c r="O6275" s="1636"/>
      <c r="P6275" s="1636"/>
      <c r="Q6275" s="1636"/>
      <c r="R6275" s="1636"/>
      <c r="S6275" s="1636"/>
      <c r="T6275" s="1636"/>
      <c r="U6275" s="1636"/>
      <c r="V6275" s="1636"/>
      <c r="W6275" s="1636"/>
      <c r="X6275" s="1636"/>
      <c r="Y6275" s="1636"/>
      <c r="Z6275" s="1636"/>
      <c r="AA6275" s="1636"/>
      <c r="AB6275" s="1636"/>
      <c r="AC6275" s="1636"/>
      <c r="AD6275" s="1636"/>
      <c r="AE6275" s="1636"/>
      <c r="AF6275" s="1636"/>
      <c r="AG6275" s="1636"/>
      <c r="AH6275" s="1636"/>
      <c r="AI6275" s="1636"/>
      <c r="AJ6275" s="1636"/>
      <c r="AK6275" s="1636"/>
      <c r="AL6275" s="1636"/>
      <c r="AM6275" s="1636"/>
      <c r="AN6275" s="1636"/>
      <c r="AO6275" s="1636"/>
      <c r="AP6275" s="1636"/>
      <c r="AQ6275" s="1636"/>
      <c r="AR6275" s="1636"/>
      <c r="AS6275" s="1636"/>
      <c r="AT6275" s="1636"/>
      <c r="AU6275" s="1636"/>
      <c r="AV6275" s="1636"/>
      <c r="AW6275" s="1636"/>
      <c r="AX6275" s="1636"/>
      <c r="AY6275" s="1636"/>
      <c r="AZ6275" s="1636"/>
      <c r="BA6275" s="1636"/>
      <c r="BB6275" s="1636"/>
    </row>
    <row r="6276" spans="1:54" s="1637" customFormat="1">
      <c r="A6276" s="1636"/>
      <c r="B6276" s="1636"/>
      <c r="C6276" s="1636"/>
      <c r="D6276" s="1636"/>
      <c r="E6276" s="1636"/>
      <c r="F6276" s="1636"/>
      <c r="G6276" s="1636"/>
      <c r="H6276" s="1636"/>
      <c r="I6276" s="1636"/>
      <c r="J6276" s="1636"/>
      <c r="K6276" s="1636"/>
      <c r="L6276" s="1636"/>
      <c r="M6276" s="1636"/>
      <c r="N6276" s="1636"/>
      <c r="O6276" s="1636"/>
      <c r="P6276" s="1636"/>
      <c r="Q6276" s="1636"/>
      <c r="R6276" s="1636"/>
      <c r="S6276" s="1636"/>
      <c r="T6276" s="1636"/>
      <c r="U6276" s="1636"/>
      <c r="V6276" s="1636"/>
      <c r="W6276" s="1636"/>
      <c r="X6276" s="1636"/>
      <c r="Y6276" s="1636"/>
      <c r="Z6276" s="1636"/>
      <c r="AA6276" s="1636"/>
      <c r="AB6276" s="1636"/>
      <c r="AC6276" s="1636"/>
      <c r="AD6276" s="1636"/>
      <c r="AE6276" s="1636"/>
      <c r="AF6276" s="1636"/>
      <c r="AG6276" s="1636"/>
      <c r="AH6276" s="1636"/>
      <c r="AI6276" s="1636"/>
      <c r="AJ6276" s="1636"/>
      <c r="AK6276" s="1636"/>
      <c r="AL6276" s="1636"/>
      <c r="AM6276" s="1636"/>
      <c r="AN6276" s="1636"/>
      <c r="AO6276" s="1636"/>
      <c r="AP6276" s="1636"/>
      <c r="AQ6276" s="1636"/>
      <c r="AR6276" s="1636"/>
      <c r="AS6276" s="1636"/>
      <c r="AT6276" s="1636"/>
      <c r="AU6276" s="1636"/>
      <c r="AV6276" s="1636"/>
      <c r="AW6276" s="1636"/>
      <c r="AX6276" s="1636"/>
      <c r="AY6276" s="1636"/>
      <c r="AZ6276" s="1636"/>
      <c r="BA6276" s="1636"/>
      <c r="BB6276" s="1636"/>
    </row>
    <row r="6277" spans="1:54" s="1637" customFormat="1">
      <c r="A6277" s="1636"/>
      <c r="B6277" s="1636"/>
      <c r="C6277" s="1636"/>
      <c r="D6277" s="1636"/>
      <c r="E6277" s="1636"/>
      <c r="F6277" s="1636"/>
      <c r="G6277" s="1636"/>
      <c r="H6277" s="1636"/>
      <c r="I6277" s="1636"/>
      <c r="J6277" s="1636"/>
      <c r="K6277" s="1636"/>
      <c r="L6277" s="1636"/>
      <c r="M6277" s="1636"/>
      <c r="N6277" s="1636"/>
      <c r="O6277" s="1636"/>
      <c r="P6277" s="1636"/>
      <c r="Q6277" s="1636"/>
      <c r="R6277" s="1636"/>
      <c r="S6277" s="1636"/>
      <c r="T6277" s="1636"/>
      <c r="U6277" s="1636"/>
      <c r="V6277" s="1636"/>
      <c r="W6277" s="1636"/>
      <c r="X6277" s="1636"/>
      <c r="Y6277" s="1636"/>
      <c r="Z6277" s="1636"/>
      <c r="AA6277" s="1636"/>
      <c r="AB6277" s="1636"/>
      <c r="AC6277" s="1636"/>
      <c r="AD6277" s="1636"/>
      <c r="AE6277" s="1636"/>
      <c r="AF6277" s="1636"/>
      <c r="AG6277" s="1636"/>
      <c r="AH6277" s="1636"/>
      <c r="AI6277" s="1636"/>
      <c r="AJ6277" s="1636"/>
      <c r="AK6277" s="1636"/>
      <c r="AL6277" s="1636"/>
      <c r="AM6277" s="1636"/>
      <c r="AN6277" s="1636"/>
      <c r="AO6277" s="1636"/>
      <c r="AP6277" s="1636"/>
      <c r="AQ6277" s="1636"/>
      <c r="AR6277" s="1636"/>
      <c r="AS6277" s="1636"/>
      <c r="AT6277" s="1636"/>
      <c r="AU6277" s="1636"/>
      <c r="AV6277" s="1636"/>
      <c r="AW6277" s="1636"/>
      <c r="AX6277" s="1636"/>
      <c r="AY6277" s="1636"/>
      <c r="AZ6277" s="1636"/>
      <c r="BA6277" s="1636"/>
      <c r="BB6277" s="1636"/>
    </row>
    <row r="6278" spans="1:54" s="1637" customFormat="1">
      <c r="A6278" s="1636"/>
      <c r="B6278" s="1636"/>
      <c r="C6278" s="1636"/>
      <c r="D6278" s="1636"/>
      <c r="E6278" s="1636"/>
      <c r="F6278" s="1636"/>
      <c r="G6278" s="1636"/>
      <c r="H6278" s="1636"/>
      <c r="I6278" s="1636"/>
      <c r="J6278" s="1636"/>
      <c r="K6278" s="1636"/>
      <c r="L6278" s="1636"/>
      <c r="M6278" s="1636"/>
      <c r="N6278" s="1636"/>
      <c r="O6278" s="1636"/>
      <c r="P6278" s="1636"/>
      <c r="Q6278" s="1636"/>
      <c r="R6278" s="1636"/>
      <c r="S6278" s="1636"/>
      <c r="T6278" s="1636"/>
      <c r="U6278" s="1636"/>
      <c r="V6278" s="1636"/>
      <c r="W6278" s="1636"/>
      <c r="X6278" s="1636"/>
      <c r="Y6278" s="1636"/>
      <c r="Z6278" s="1636"/>
      <c r="AA6278" s="1636"/>
      <c r="AB6278" s="1636"/>
      <c r="AC6278" s="1636"/>
      <c r="AD6278" s="1636"/>
      <c r="AE6278" s="1636"/>
      <c r="AF6278" s="1636"/>
      <c r="AG6278" s="1636"/>
      <c r="AH6278" s="1636"/>
      <c r="AI6278" s="1636"/>
      <c r="AJ6278" s="1636"/>
      <c r="AK6278" s="1636"/>
      <c r="AL6278" s="1636"/>
      <c r="AM6278" s="1636"/>
      <c r="AN6278" s="1636"/>
      <c r="AO6278" s="1636"/>
      <c r="AP6278" s="1636"/>
      <c r="AQ6278" s="1636"/>
      <c r="AR6278" s="1636"/>
      <c r="AS6278" s="1636"/>
      <c r="AT6278" s="1636"/>
      <c r="AU6278" s="1636"/>
      <c r="AV6278" s="1636"/>
      <c r="AW6278" s="1636"/>
      <c r="AX6278" s="1636"/>
      <c r="AY6278" s="1636"/>
      <c r="AZ6278" s="1636"/>
      <c r="BA6278" s="1636"/>
      <c r="BB6278" s="1636"/>
    </row>
    <row r="6279" spans="1:54" s="1637" customFormat="1">
      <c r="A6279" s="1636"/>
      <c r="B6279" s="1636"/>
      <c r="C6279" s="1636"/>
      <c r="D6279" s="1636"/>
      <c r="E6279" s="1636"/>
      <c r="F6279" s="1636"/>
      <c r="G6279" s="1636"/>
      <c r="H6279" s="1636"/>
      <c r="I6279" s="1636"/>
      <c r="J6279" s="1636"/>
      <c r="K6279" s="1636"/>
      <c r="L6279" s="1636"/>
      <c r="M6279" s="1636"/>
      <c r="N6279" s="1636"/>
      <c r="O6279" s="1636"/>
      <c r="P6279" s="1636"/>
      <c r="Q6279" s="1636"/>
      <c r="R6279" s="1636"/>
      <c r="S6279" s="1636"/>
      <c r="T6279" s="1636"/>
      <c r="U6279" s="1636"/>
      <c r="V6279" s="1636"/>
      <c r="W6279" s="1636"/>
      <c r="X6279" s="1636"/>
      <c r="Y6279" s="1636"/>
      <c r="Z6279" s="1636"/>
      <c r="AA6279" s="1636"/>
      <c r="AB6279" s="1636"/>
      <c r="AC6279" s="1636"/>
      <c r="AD6279" s="1636"/>
      <c r="AE6279" s="1636"/>
      <c r="AF6279" s="1636"/>
      <c r="AG6279" s="1636"/>
      <c r="AH6279" s="1636"/>
      <c r="AI6279" s="1636"/>
      <c r="AJ6279" s="1636"/>
      <c r="AK6279" s="1636"/>
      <c r="AL6279" s="1636"/>
      <c r="AM6279" s="1636"/>
      <c r="AN6279" s="1636"/>
      <c r="AO6279" s="1636"/>
      <c r="AP6279" s="1636"/>
      <c r="AQ6279" s="1636"/>
      <c r="AR6279" s="1636"/>
      <c r="AS6279" s="1636"/>
      <c r="AT6279" s="1636"/>
      <c r="AU6279" s="1636"/>
      <c r="AV6279" s="1636"/>
      <c r="AW6279" s="1636"/>
      <c r="AX6279" s="1636"/>
      <c r="AY6279" s="1636"/>
      <c r="AZ6279" s="1636"/>
      <c r="BA6279" s="1636"/>
      <c r="BB6279" s="1636"/>
    </row>
    <row r="6280" spans="1:54" s="1637" customFormat="1">
      <c r="A6280" s="1636"/>
      <c r="B6280" s="1636"/>
      <c r="C6280" s="1636"/>
      <c r="D6280" s="1636"/>
      <c r="E6280" s="1636"/>
      <c r="F6280" s="1636"/>
      <c r="G6280" s="1636"/>
      <c r="H6280" s="1636"/>
      <c r="I6280" s="1636"/>
      <c r="J6280" s="1636"/>
      <c r="K6280" s="1636"/>
      <c r="L6280" s="1636"/>
      <c r="M6280" s="1636"/>
      <c r="N6280" s="1636"/>
      <c r="O6280" s="1636"/>
      <c r="P6280" s="1636"/>
      <c r="Q6280" s="1636"/>
      <c r="R6280" s="1636"/>
      <c r="S6280" s="1636"/>
      <c r="T6280" s="1636"/>
      <c r="U6280" s="1636"/>
      <c r="V6280" s="1636"/>
      <c r="W6280" s="1636"/>
      <c r="X6280" s="1636"/>
      <c r="Y6280" s="1636"/>
      <c r="Z6280" s="1636"/>
      <c r="AA6280" s="1636"/>
      <c r="AB6280" s="1636"/>
      <c r="AC6280" s="1636"/>
      <c r="AD6280" s="1636"/>
      <c r="AE6280" s="1636"/>
      <c r="AF6280" s="1636"/>
      <c r="AG6280" s="1636"/>
      <c r="AH6280" s="1636"/>
      <c r="AI6280" s="1636"/>
      <c r="AJ6280" s="1636"/>
      <c r="AK6280" s="1636"/>
      <c r="AL6280" s="1636"/>
      <c r="AM6280" s="1636"/>
      <c r="AN6280" s="1636"/>
      <c r="AO6280" s="1636"/>
      <c r="AP6280" s="1636"/>
      <c r="AQ6280" s="1636"/>
      <c r="AR6280" s="1636"/>
      <c r="AS6280" s="1636"/>
      <c r="AT6280" s="1636"/>
      <c r="AU6280" s="1636"/>
      <c r="AV6280" s="1636"/>
      <c r="AW6280" s="1636"/>
      <c r="AX6280" s="1636"/>
      <c r="AY6280" s="1636"/>
      <c r="AZ6280" s="1636"/>
      <c r="BA6280" s="1636"/>
      <c r="BB6280" s="1636"/>
    </row>
    <row r="6281" spans="1:54" s="1637" customFormat="1">
      <c r="A6281" s="1636"/>
      <c r="B6281" s="1636"/>
      <c r="C6281" s="1636"/>
      <c r="D6281" s="1636"/>
      <c r="E6281" s="1636"/>
      <c r="F6281" s="1636"/>
      <c r="G6281" s="1636"/>
      <c r="H6281" s="1636"/>
      <c r="I6281" s="1636"/>
      <c r="J6281" s="1636"/>
      <c r="K6281" s="1636"/>
      <c r="L6281" s="1636"/>
      <c r="M6281" s="1636"/>
      <c r="N6281" s="1636"/>
      <c r="O6281" s="1636"/>
      <c r="P6281" s="1636"/>
      <c r="Q6281" s="1636"/>
      <c r="R6281" s="1636"/>
      <c r="S6281" s="1636"/>
      <c r="T6281" s="1636"/>
      <c r="U6281" s="1636"/>
      <c r="V6281" s="1636"/>
      <c r="W6281" s="1636"/>
      <c r="X6281" s="1636"/>
      <c r="Y6281" s="1636"/>
      <c r="Z6281" s="1636"/>
      <c r="AA6281" s="1636"/>
      <c r="AB6281" s="1636"/>
      <c r="AC6281" s="1636"/>
      <c r="AD6281" s="1636"/>
      <c r="AE6281" s="1636"/>
      <c r="AF6281" s="1636"/>
      <c r="AG6281" s="1636"/>
      <c r="AH6281" s="1636"/>
      <c r="AI6281" s="1636"/>
      <c r="AJ6281" s="1636"/>
      <c r="AK6281" s="1636"/>
      <c r="AL6281" s="1636"/>
      <c r="AM6281" s="1636"/>
      <c r="AN6281" s="1636"/>
      <c r="AO6281" s="1636"/>
      <c r="AP6281" s="1636"/>
      <c r="AQ6281" s="1636"/>
      <c r="AR6281" s="1636"/>
      <c r="AS6281" s="1636"/>
      <c r="AT6281" s="1636"/>
      <c r="AU6281" s="1636"/>
      <c r="AV6281" s="1636"/>
      <c r="AW6281" s="1636"/>
      <c r="AX6281" s="1636"/>
      <c r="AY6281" s="1636"/>
      <c r="AZ6281" s="1636"/>
      <c r="BA6281" s="1636"/>
      <c r="BB6281" s="1636"/>
    </row>
    <row r="6282" spans="1:54" s="1637" customFormat="1">
      <c r="A6282" s="1636"/>
      <c r="B6282" s="1636"/>
      <c r="C6282" s="1636"/>
      <c r="D6282" s="1636"/>
      <c r="E6282" s="1636"/>
      <c r="F6282" s="1636"/>
      <c r="G6282" s="1636"/>
      <c r="H6282" s="1636"/>
      <c r="I6282" s="1636"/>
      <c r="J6282" s="1636"/>
      <c r="K6282" s="1636"/>
      <c r="L6282" s="1636"/>
      <c r="M6282" s="1636"/>
      <c r="N6282" s="1636"/>
      <c r="O6282" s="1636"/>
      <c r="P6282" s="1636"/>
      <c r="Q6282" s="1636"/>
      <c r="R6282" s="1636"/>
      <c r="S6282" s="1636"/>
      <c r="T6282" s="1636"/>
      <c r="U6282" s="1636"/>
      <c r="V6282" s="1636"/>
      <c r="W6282" s="1636"/>
      <c r="X6282" s="1636"/>
      <c r="Y6282" s="1636"/>
      <c r="Z6282" s="1636"/>
      <c r="AA6282" s="1636"/>
      <c r="AB6282" s="1636"/>
      <c r="AC6282" s="1636"/>
      <c r="AD6282" s="1636"/>
      <c r="AE6282" s="1636"/>
      <c r="AF6282" s="1636"/>
      <c r="AG6282" s="1636"/>
      <c r="AH6282" s="1636"/>
      <c r="AI6282" s="1636"/>
      <c r="AJ6282" s="1636"/>
      <c r="AK6282" s="1636"/>
      <c r="AL6282" s="1636"/>
      <c r="AM6282" s="1636"/>
      <c r="AN6282" s="1636"/>
      <c r="AO6282" s="1636"/>
      <c r="AP6282" s="1636"/>
      <c r="AQ6282" s="1636"/>
      <c r="AR6282" s="1636"/>
      <c r="AS6282" s="1636"/>
      <c r="AT6282" s="1636"/>
      <c r="AU6282" s="1636"/>
      <c r="AV6282" s="1636"/>
      <c r="AW6282" s="1636"/>
      <c r="AX6282" s="1636"/>
      <c r="AY6282" s="1636"/>
      <c r="AZ6282" s="1636"/>
      <c r="BA6282" s="1636"/>
      <c r="BB6282" s="1636"/>
    </row>
    <row r="6283" spans="1:54" s="1637" customFormat="1">
      <c r="A6283" s="1636"/>
      <c r="B6283" s="1636"/>
      <c r="C6283" s="1636"/>
      <c r="D6283" s="1636"/>
      <c r="E6283" s="1636"/>
      <c r="F6283" s="1636"/>
      <c r="G6283" s="1636"/>
      <c r="H6283" s="1636"/>
      <c r="I6283" s="1636"/>
      <c r="J6283" s="1636"/>
      <c r="K6283" s="1636"/>
      <c r="L6283" s="1636"/>
      <c r="M6283" s="1636"/>
      <c r="N6283" s="1636"/>
      <c r="O6283" s="1636"/>
      <c r="P6283" s="1636"/>
      <c r="Q6283" s="1636"/>
      <c r="R6283" s="1636"/>
      <c r="S6283" s="1636"/>
      <c r="T6283" s="1636"/>
      <c r="U6283" s="1636"/>
      <c r="V6283" s="1636"/>
      <c r="W6283" s="1636"/>
      <c r="X6283" s="1636"/>
      <c r="Y6283" s="1636"/>
      <c r="Z6283" s="1636"/>
      <c r="AA6283" s="1636"/>
      <c r="AB6283" s="1636"/>
      <c r="AC6283" s="1636"/>
      <c r="AD6283" s="1636"/>
      <c r="AE6283" s="1636"/>
      <c r="AF6283" s="1636"/>
      <c r="AG6283" s="1636"/>
      <c r="AH6283" s="1636"/>
      <c r="AI6283" s="1636"/>
      <c r="AJ6283" s="1636"/>
      <c r="AK6283" s="1636"/>
      <c r="AL6283" s="1636"/>
      <c r="AM6283" s="1636"/>
      <c r="AN6283" s="1636"/>
      <c r="AO6283" s="1636"/>
      <c r="AP6283" s="1636"/>
      <c r="AQ6283" s="1636"/>
      <c r="AR6283" s="1636"/>
      <c r="AS6283" s="1636"/>
      <c r="AT6283" s="1636"/>
      <c r="AU6283" s="1636"/>
      <c r="AV6283" s="1636"/>
      <c r="AW6283" s="1636"/>
      <c r="AX6283" s="1636"/>
      <c r="AY6283" s="1636"/>
      <c r="AZ6283" s="1636"/>
      <c r="BA6283" s="1636"/>
      <c r="BB6283" s="1636"/>
    </row>
    <row r="6284" spans="1:54" s="1637" customFormat="1">
      <c r="A6284" s="1636"/>
      <c r="B6284" s="1636"/>
      <c r="C6284" s="1636"/>
      <c r="D6284" s="1636"/>
      <c r="E6284" s="1636"/>
      <c r="F6284" s="1636"/>
      <c r="G6284" s="1636"/>
      <c r="H6284" s="1636"/>
      <c r="I6284" s="1636"/>
      <c r="J6284" s="1636"/>
      <c r="K6284" s="1636"/>
      <c r="L6284" s="1636"/>
      <c r="M6284" s="1636"/>
      <c r="N6284" s="1636"/>
      <c r="O6284" s="1636"/>
      <c r="P6284" s="1636"/>
      <c r="Q6284" s="1636"/>
      <c r="R6284" s="1636"/>
      <c r="S6284" s="1636"/>
      <c r="T6284" s="1636"/>
      <c r="U6284" s="1636"/>
      <c r="V6284" s="1636"/>
      <c r="W6284" s="1636"/>
      <c r="X6284" s="1636"/>
      <c r="Y6284" s="1636"/>
      <c r="Z6284" s="1636"/>
      <c r="AA6284" s="1636"/>
      <c r="AB6284" s="1636"/>
      <c r="AC6284" s="1636"/>
      <c r="AD6284" s="1636"/>
      <c r="AE6284" s="1636"/>
      <c r="AF6284" s="1636"/>
      <c r="AG6284" s="1636"/>
      <c r="AH6284" s="1636"/>
      <c r="AI6284" s="1636"/>
      <c r="AJ6284" s="1636"/>
      <c r="AK6284" s="1636"/>
      <c r="AL6284" s="1636"/>
      <c r="AM6284" s="1636"/>
      <c r="AN6284" s="1636"/>
      <c r="AO6284" s="1636"/>
      <c r="AP6284" s="1636"/>
      <c r="AQ6284" s="1636"/>
      <c r="AR6284" s="1636"/>
      <c r="AS6284" s="1636"/>
      <c r="AT6284" s="1636"/>
      <c r="AU6284" s="1636"/>
      <c r="AV6284" s="1636"/>
      <c r="AW6284" s="1636"/>
      <c r="AX6284" s="1636"/>
      <c r="AY6284" s="1636"/>
      <c r="AZ6284" s="1636"/>
      <c r="BA6284" s="1636"/>
      <c r="BB6284" s="1636"/>
    </row>
    <row r="6285" spans="1:54" s="1637" customFormat="1">
      <c r="A6285" s="1636"/>
      <c r="B6285" s="1636"/>
      <c r="C6285" s="1636"/>
      <c r="D6285" s="1636"/>
      <c r="E6285" s="1636"/>
      <c r="F6285" s="1636"/>
      <c r="G6285" s="1636"/>
      <c r="H6285" s="1636"/>
      <c r="I6285" s="1636"/>
      <c r="J6285" s="1636"/>
      <c r="K6285" s="1636"/>
      <c r="L6285" s="1636"/>
      <c r="M6285" s="1636"/>
      <c r="N6285" s="1636"/>
      <c r="O6285" s="1636"/>
      <c r="P6285" s="1636"/>
      <c r="Q6285" s="1636"/>
      <c r="R6285" s="1636"/>
      <c r="S6285" s="1636"/>
      <c r="T6285" s="1636"/>
      <c r="U6285" s="1636"/>
      <c r="V6285" s="1636"/>
      <c r="W6285" s="1636"/>
      <c r="X6285" s="1636"/>
      <c r="Y6285" s="1636"/>
      <c r="Z6285" s="1636"/>
      <c r="AA6285" s="1636"/>
      <c r="AB6285" s="1636"/>
      <c r="AC6285" s="1636"/>
      <c r="AD6285" s="1636"/>
      <c r="AE6285" s="1636"/>
      <c r="AF6285" s="1636"/>
      <c r="AG6285" s="1636"/>
      <c r="AH6285" s="1636"/>
      <c r="AI6285" s="1636"/>
      <c r="AJ6285" s="1636"/>
      <c r="AK6285" s="1636"/>
      <c r="AL6285" s="1636"/>
      <c r="AM6285" s="1636"/>
      <c r="AN6285" s="1636"/>
      <c r="AO6285" s="1636"/>
      <c r="AP6285" s="1636"/>
      <c r="AQ6285" s="1636"/>
      <c r="AR6285" s="1636"/>
      <c r="AS6285" s="1636"/>
      <c r="AT6285" s="1636"/>
      <c r="AU6285" s="1636"/>
      <c r="AV6285" s="1636"/>
      <c r="AW6285" s="1636"/>
      <c r="AX6285" s="1636"/>
      <c r="AY6285" s="1636"/>
      <c r="AZ6285" s="1636"/>
      <c r="BA6285" s="1636"/>
      <c r="BB6285" s="1636"/>
    </row>
    <row r="6286" spans="1:54" s="1637" customFormat="1">
      <c r="A6286" s="1636"/>
      <c r="B6286" s="1636"/>
      <c r="C6286" s="1636"/>
      <c r="D6286" s="1636"/>
      <c r="E6286" s="1636"/>
      <c r="F6286" s="1636"/>
      <c r="G6286" s="1636"/>
      <c r="H6286" s="1636"/>
      <c r="I6286" s="1636"/>
      <c r="J6286" s="1636"/>
      <c r="K6286" s="1636"/>
      <c r="L6286" s="1636"/>
      <c r="M6286" s="1636"/>
      <c r="N6286" s="1636"/>
      <c r="O6286" s="1636"/>
      <c r="P6286" s="1636"/>
      <c r="Q6286" s="1636"/>
      <c r="R6286" s="1636"/>
      <c r="S6286" s="1636"/>
      <c r="T6286" s="1636"/>
      <c r="U6286" s="1636"/>
      <c r="V6286" s="1636"/>
      <c r="W6286" s="1636"/>
      <c r="X6286" s="1636"/>
      <c r="Y6286" s="1636"/>
      <c r="Z6286" s="1636"/>
      <c r="AA6286" s="1636"/>
      <c r="AB6286" s="1636"/>
      <c r="AC6286" s="1636"/>
      <c r="AD6286" s="1636"/>
      <c r="AE6286" s="1636"/>
      <c r="AF6286" s="1636"/>
      <c r="AG6286" s="1636"/>
      <c r="AH6286" s="1636"/>
      <c r="AI6286" s="1636"/>
      <c r="AJ6286" s="1636"/>
      <c r="AK6286" s="1636"/>
      <c r="AL6286" s="1636"/>
      <c r="AM6286" s="1636"/>
      <c r="AN6286" s="1636"/>
      <c r="AO6286" s="1636"/>
      <c r="AP6286" s="1636"/>
      <c r="AQ6286" s="1636"/>
      <c r="AR6286" s="1636"/>
      <c r="AS6286" s="1636"/>
      <c r="AT6286" s="1636"/>
      <c r="AU6286" s="1636"/>
      <c r="AV6286" s="1636"/>
      <c r="AW6286" s="1636"/>
      <c r="AX6286" s="1636"/>
      <c r="AY6286" s="1636"/>
      <c r="AZ6286" s="1636"/>
      <c r="BA6286" s="1636"/>
      <c r="BB6286" s="1636"/>
    </row>
    <row r="6287" spans="1:54" s="1637" customFormat="1">
      <c r="A6287" s="1636"/>
      <c r="B6287" s="1636"/>
      <c r="C6287" s="1636"/>
      <c r="D6287" s="1636"/>
      <c r="E6287" s="1636"/>
      <c r="F6287" s="1636"/>
      <c r="G6287" s="1636"/>
      <c r="H6287" s="1636"/>
      <c r="I6287" s="1636"/>
      <c r="J6287" s="1636"/>
      <c r="K6287" s="1636"/>
      <c r="L6287" s="1636"/>
      <c r="M6287" s="1636"/>
      <c r="N6287" s="1636"/>
      <c r="O6287" s="1636"/>
      <c r="P6287" s="1636"/>
      <c r="Q6287" s="1636"/>
      <c r="R6287" s="1636"/>
      <c r="S6287" s="1636"/>
      <c r="T6287" s="1636"/>
      <c r="U6287" s="1636"/>
      <c r="V6287" s="1636"/>
      <c r="W6287" s="1636"/>
      <c r="X6287" s="1636"/>
      <c r="Y6287" s="1636"/>
      <c r="Z6287" s="1636"/>
      <c r="AA6287" s="1636"/>
      <c r="AB6287" s="1636"/>
      <c r="AC6287" s="1636"/>
      <c r="AD6287" s="1636"/>
      <c r="AE6287" s="1636"/>
      <c r="AF6287" s="1636"/>
      <c r="AG6287" s="1636"/>
      <c r="AH6287" s="1636"/>
      <c r="AI6287" s="1636"/>
      <c r="AJ6287" s="1636"/>
      <c r="AK6287" s="1636"/>
      <c r="AL6287" s="1636"/>
      <c r="AM6287" s="1636"/>
      <c r="AN6287" s="1636"/>
      <c r="AO6287" s="1636"/>
      <c r="AP6287" s="1636"/>
      <c r="AQ6287" s="1636"/>
      <c r="AR6287" s="1636"/>
      <c r="AS6287" s="1636"/>
      <c r="AT6287" s="1636"/>
      <c r="AU6287" s="1636"/>
      <c r="AV6287" s="1636"/>
      <c r="AW6287" s="1636"/>
      <c r="AX6287" s="1636"/>
      <c r="AY6287" s="1636"/>
      <c r="AZ6287" s="1636"/>
      <c r="BA6287" s="1636"/>
      <c r="BB6287" s="1636"/>
    </row>
    <row r="6288" spans="1:54" s="1637" customFormat="1">
      <c r="A6288" s="1636"/>
      <c r="B6288" s="1636"/>
      <c r="C6288" s="1636"/>
      <c r="D6288" s="1636"/>
      <c r="E6288" s="1636"/>
      <c r="F6288" s="1636"/>
      <c r="G6288" s="1636"/>
      <c r="H6288" s="1636"/>
      <c r="I6288" s="1636"/>
      <c r="J6288" s="1636"/>
      <c r="K6288" s="1636"/>
      <c r="L6288" s="1636"/>
      <c r="M6288" s="1636"/>
      <c r="N6288" s="1636"/>
      <c r="O6288" s="1636"/>
      <c r="P6288" s="1636"/>
      <c r="Q6288" s="1636"/>
      <c r="R6288" s="1636"/>
      <c r="S6288" s="1636"/>
      <c r="T6288" s="1636"/>
      <c r="U6288" s="1636"/>
      <c r="V6288" s="1636"/>
      <c r="W6288" s="1636"/>
      <c r="X6288" s="1636"/>
      <c r="Y6288" s="1636"/>
      <c r="Z6288" s="1636"/>
      <c r="AA6288" s="1636"/>
      <c r="AB6288" s="1636"/>
      <c r="AC6288" s="1636"/>
      <c r="AD6288" s="1636"/>
      <c r="AE6288" s="1636"/>
      <c r="AF6288" s="1636"/>
      <c r="AG6288" s="1636"/>
      <c r="AH6288" s="1636"/>
      <c r="AI6288" s="1636"/>
      <c r="AJ6288" s="1636"/>
      <c r="AK6288" s="1636"/>
      <c r="AL6288" s="1636"/>
      <c r="AM6288" s="1636"/>
      <c r="AN6288" s="1636"/>
      <c r="AO6288" s="1636"/>
      <c r="AP6288" s="1636"/>
      <c r="AQ6288" s="1636"/>
      <c r="AR6288" s="1636"/>
      <c r="AS6288" s="1636"/>
      <c r="AT6288" s="1636"/>
      <c r="AU6288" s="1636"/>
      <c r="AV6288" s="1636"/>
      <c r="AW6288" s="1636"/>
      <c r="AX6288" s="1636"/>
      <c r="AY6288" s="1636"/>
      <c r="AZ6288" s="1636"/>
      <c r="BA6288" s="1636"/>
      <c r="BB6288" s="1636"/>
    </row>
    <row r="6289" spans="1:54" s="1637" customFormat="1">
      <c r="A6289" s="1636"/>
      <c r="B6289" s="1636"/>
      <c r="C6289" s="1636"/>
      <c r="D6289" s="1636"/>
      <c r="E6289" s="1636"/>
      <c r="F6289" s="1636"/>
      <c r="G6289" s="1636"/>
      <c r="H6289" s="1636"/>
      <c r="I6289" s="1636"/>
      <c r="J6289" s="1636"/>
      <c r="K6289" s="1636"/>
      <c r="L6289" s="1636"/>
      <c r="M6289" s="1636"/>
      <c r="N6289" s="1636"/>
      <c r="O6289" s="1636"/>
      <c r="P6289" s="1636"/>
      <c r="Q6289" s="1636"/>
      <c r="R6289" s="1636"/>
      <c r="S6289" s="1636"/>
      <c r="T6289" s="1636"/>
      <c r="U6289" s="1636"/>
      <c r="V6289" s="1636"/>
      <c r="W6289" s="1636"/>
      <c r="X6289" s="1636"/>
      <c r="Y6289" s="1636"/>
      <c r="Z6289" s="1636"/>
      <c r="AA6289" s="1636"/>
      <c r="AB6289" s="1636"/>
      <c r="AC6289" s="1636"/>
      <c r="AD6289" s="1636"/>
      <c r="AE6289" s="1636"/>
      <c r="AF6289" s="1636"/>
      <c r="AG6289" s="1636"/>
      <c r="AH6289" s="1636"/>
      <c r="AI6289" s="1636"/>
      <c r="AJ6289" s="1636"/>
      <c r="AK6289" s="1636"/>
      <c r="AL6289" s="1636"/>
      <c r="AM6289" s="1636"/>
      <c r="AN6289" s="1636"/>
      <c r="AO6289" s="1636"/>
      <c r="AP6289" s="1636"/>
      <c r="AQ6289" s="1636"/>
      <c r="AR6289" s="1636"/>
      <c r="AS6289" s="1636"/>
      <c r="AT6289" s="1636"/>
      <c r="AU6289" s="1636"/>
      <c r="AV6289" s="1636"/>
      <c r="AW6289" s="1636"/>
      <c r="AX6289" s="1636"/>
      <c r="AY6289" s="1636"/>
      <c r="AZ6289" s="1636"/>
      <c r="BA6289" s="1636"/>
      <c r="BB6289" s="1636"/>
    </row>
    <row r="6290" spans="1:54" s="1637" customFormat="1">
      <c r="A6290" s="1636"/>
      <c r="B6290" s="1636"/>
      <c r="C6290" s="1636"/>
      <c r="D6290" s="1636"/>
      <c r="E6290" s="1636"/>
      <c r="F6290" s="1636"/>
      <c r="G6290" s="1636"/>
      <c r="H6290" s="1636"/>
      <c r="I6290" s="1636"/>
      <c r="J6290" s="1636"/>
      <c r="K6290" s="1636"/>
      <c r="L6290" s="1636"/>
      <c r="M6290" s="1636"/>
      <c r="N6290" s="1636"/>
      <c r="O6290" s="1636"/>
      <c r="P6290" s="1636"/>
      <c r="Q6290" s="1636"/>
      <c r="R6290" s="1636"/>
      <c r="S6290" s="1636"/>
      <c r="T6290" s="1636"/>
      <c r="U6290" s="1636"/>
      <c r="V6290" s="1636"/>
      <c r="W6290" s="1636"/>
      <c r="X6290" s="1636"/>
      <c r="Y6290" s="1636"/>
      <c r="Z6290" s="1636"/>
      <c r="AA6290" s="1636"/>
      <c r="AB6290" s="1636"/>
      <c r="AC6290" s="1636"/>
      <c r="AD6290" s="1636"/>
      <c r="AE6290" s="1636"/>
      <c r="AF6290" s="1636"/>
      <c r="AG6290" s="1636"/>
      <c r="AH6290" s="1636"/>
      <c r="AI6290" s="1636"/>
      <c r="AJ6290" s="1636"/>
      <c r="AK6290" s="1636"/>
      <c r="AL6290" s="1636"/>
      <c r="AM6290" s="1636"/>
      <c r="AN6290" s="1636"/>
      <c r="AO6290" s="1636"/>
      <c r="AP6290" s="1636"/>
      <c r="AQ6290" s="1636"/>
      <c r="AR6290" s="1636"/>
      <c r="AS6290" s="1636"/>
      <c r="AT6290" s="1636"/>
      <c r="AU6290" s="1636"/>
      <c r="AV6290" s="1636"/>
      <c r="AW6290" s="1636"/>
      <c r="AX6290" s="1636"/>
      <c r="AY6290" s="1636"/>
      <c r="AZ6290" s="1636"/>
      <c r="BA6290" s="1636"/>
      <c r="BB6290" s="1636"/>
    </row>
    <row r="6291" spans="1:54" s="1637" customFormat="1">
      <c r="A6291" s="1636"/>
      <c r="B6291" s="1636"/>
      <c r="C6291" s="1636"/>
      <c r="D6291" s="1636"/>
      <c r="E6291" s="1636"/>
      <c r="F6291" s="1636"/>
      <c r="G6291" s="1636"/>
      <c r="H6291" s="1636"/>
      <c r="I6291" s="1636"/>
      <c r="J6291" s="1636"/>
      <c r="K6291" s="1636"/>
      <c r="L6291" s="1636"/>
      <c r="M6291" s="1636"/>
      <c r="N6291" s="1636"/>
      <c r="O6291" s="1636"/>
      <c r="P6291" s="1636"/>
      <c r="Q6291" s="1636"/>
      <c r="R6291" s="1636"/>
      <c r="S6291" s="1636"/>
      <c r="T6291" s="1636"/>
      <c r="U6291" s="1636"/>
      <c r="V6291" s="1636"/>
      <c r="W6291" s="1636"/>
      <c r="X6291" s="1636"/>
      <c r="Y6291" s="1636"/>
      <c r="Z6291" s="1636"/>
      <c r="AA6291" s="1636"/>
      <c r="AB6291" s="1636"/>
      <c r="AC6291" s="1636"/>
      <c r="AD6291" s="1636"/>
      <c r="AE6291" s="1636"/>
      <c r="AF6291" s="1636"/>
      <c r="AG6291" s="1636"/>
      <c r="AH6291" s="1636"/>
      <c r="AI6291" s="1636"/>
      <c r="AJ6291" s="1636"/>
      <c r="AK6291" s="1636"/>
      <c r="AL6291" s="1636"/>
      <c r="AM6291" s="1636"/>
      <c r="AN6291" s="1636"/>
      <c r="AO6291" s="1636"/>
      <c r="AP6291" s="1636"/>
      <c r="AQ6291" s="1636"/>
      <c r="AR6291" s="1636"/>
      <c r="AS6291" s="1636"/>
      <c r="AT6291" s="1636"/>
      <c r="AU6291" s="1636"/>
      <c r="AV6291" s="1636"/>
      <c r="AW6291" s="1636"/>
      <c r="AX6291" s="1636"/>
      <c r="AY6291" s="1636"/>
      <c r="AZ6291" s="1636"/>
      <c r="BA6291" s="1636"/>
      <c r="BB6291" s="1636"/>
    </row>
    <row r="6292" spans="1:54" s="1637" customFormat="1">
      <c r="A6292" s="1636"/>
      <c r="B6292" s="1636"/>
      <c r="C6292" s="1636"/>
      <c r="D6292" s="1636"/>
      <c r="E6292" s="1636"/>
      <c r="F6292" s="1636"/>
      <c r="G6292" s="1636"/>
      <c r="H6292" s="1636"/>
      <c r="I6292" s="1636"/>
      <c r="J6292" s="1636"/>
      <c r="K6292" s="1636"/>
      <c r="L6292" s="1636"/>
      <c r="M6292" s="1636"/>
      <c r="N6292" s="1636"/>
      <c r="O6292" s="1636"/>
      <c r="P6292" s="1636"/>
      <c r="Q6292" s="1636"/>
      <c r="R6292" s="1636"/>
      <c r="S6292" s="1636"/>
      <c r="T6292" s="1636"/>
      <c r="U6292" s="1636"/>
      <c r="V6292" s="1636"/>
      <c r="W6292" s="1636"/>
      <c r="X6292" s="1636"/>
      <c r="Y6292" s="1636"/>
      <c r="Z6292" s="1636"/>
      <c r="AA6292" s="1636"/>
      <c r="AB6292" s="1636"/>
      <c r="AC6292" s="1636"/>
      <c r="AD6292" s="1636"/>
      <c r="AE6292" s="1636"/>
      <c r="AF6292" s="1636"/>
      <c r="AG6292" s="1636"/>
      <c r="AH6292" s="1636"/>
      <c r="AI6292" s="1636"/>
      <c r="AJ6292" s="1636"/>
      <c r="AK6292" s="1636"/>
      <c r="AL6292" s="1636"/>
      <c r="AM6292" s="1636"/>
      <c r="AN6292" s="1636"/>
      <c r="AO6292" s="1636"/>
      <c r="AP6292" s="1636"/>
      <c r="AQ6292" s="1636"/>
      <c r="AR6292" s="1636"/>
      <c r="AS6292" s="1636"/>
      <c r="AT6292" s="1636"/>
      <c r="AU6292" s="1636"/>
      <c r="AV6292" s="1636"/>
      <c r="AW6292" s="1636"/>
      <c r="AX6292" s="1636"/>
      <c r="AY6292" s="1636"/>
      <c r="AZ6292" s="1636"/>
      <c r="BA6292" s="1636"/>
      <c r="BB6292" s="1636"/>
    </row>
    <row r="6293" spans="1:54" s="1637" customFormat="1">
      <c r="A6293" s="1636"/>
      <c r="B6293" s="1636"/>
      <c r="C6293" s="1636"/>
      <c r="D6293" s="1636"/>
      <c r="E6293" s="1636"/>
      <c r="F6293" s="1636"/>
      <c r="G6293" s="1636"/>
      <c r="H6293" s="1636"/>
      <c r="I6293" s="1636"/>
      <c r="J6293" s="1636"/>
      <c r="K6293" s="1636"/>
      <c r="L6293" s="1636"/>
      <c r="M6293" s="1636"/>
      <c r="N6293" s="1636"/>
      <c r="O6293" s="1636"/>
      <c r="P6293" s="1636"/>
      <c r="Q6293" s="1636"/>
      <c r="R6293" s="1636"/>
      <c r="S6293" s="1636"/>
      <c r="T6293" s="1636"/>
      <c r="U6293" s="1636"/>
      <c r="V6293" s="1636"/>
      <c r="W6293" s="1636"/>
      <c r="X6293" s="1636"/>
      <c r="Y6293" s="1636"/>
      <c r="Z6293" s="1636"/>
      <c r="AA6293" s="1636"/>
      <c r="AB6293" s="1636"/>
      <c r="AC6293" s="1636"/>
      <c r="AD6293" s="1636"/>
      <c r="AE6293" s="1636"/>
      <c r="AF6293" s="1636"/>
      <c r="AG6293" s="1636"/>
      <c r="AH6293" s="1636"/>
      <c r="AI6293" s="1636"/>
      <c r="AJ6293" s="1636"/>
      <c r="AK6293" s="1636"/>
      <c r="AL6293" s="1636"/>
      <c r="AM6293" s="1636"/>
      <c r="AN6293" s="1636"/>
      <c r="AO6293" s="1636"/>
      <c r="AP6293" s="1636"/>
      <c r="AQ6293" s="1636"/>
      <c r="AR6293" s="1636"/>
      <c r="AS6293" s="1636"/>
      <c r="AT6293" s="1636"/>
      <c r="AU6293" s="1636"/>
      <c r="AV6293" s="1636"/>
      <c r="AW6293" s="1636"/>
      <c r="AX6293" s="1636"/>
      <c r="AY6293" s="1636"/>
      <c r="AZ6293" s="1636"/>
      <c r="BA6293" s="1636"/>
      <c r="BB6293" s="1636"/>
    </row>
    <row r="6294" spans="1:54" s="1637" customFormat="1">
      <c r="A6294" s="1636"/>
      <c r="B6294" s="1636"/>
      <c r="C6294" s="1636"/>
      <c r="D6294" s="1636"/>
      <c r="E6294" s="1636"/>
      <c r="F6294" s="1636"/>
      <c r="G6294" s="1636"/>
      <c r="H6294" s="1636"/>
      <c r="I6294" s="1636"/>
      <c r="J6294" s="1636"/>
      <c r="K6294" s="1636"/>
      <c r="L6294" s="1636"/>
      <c r="M6294" s="1636"/>
      <c r="N6294" s="1636"/>
      <c r="O6294" s="1636"/>
      <c r="P6294" s="1636"/>
      <c r="Q6294" s="1636"/>
      <c r="R6294" s="1636"/>
      <c r="S6294" s="1636"/>
      <c r="T6294" s="1636"/>
      <c r="U6294" s="1636"/>
      <c r="V6294" s="1636"/>
      <c r="W6294" s="1636"/>
      <c r="X6294" s="1636"/>
      <c r="Y6294" s="1636"/>
      <c r="Z6294" s="1636"/>
      <c r="AA6294" s="1636"/>
      <c r="AB6294" s="1636"/>
      <c r="AC6294" s="1636"/>
      <c r="AD6294" s="1636"/>
      <c r="AE6294" s="1636"/>
      <c r="AF6294" s="1636"/>
      <c r="AG6294" s="1636"/>
      <c r="AH6294" s="1636"/>
      <c r="AI6294" s="1636"/>
      <c r="AJ6294" s="1636"/>
      <c r="AK6294" s="1636"/>
      <c r="AL6294" s="1636"/>
      <c r="AM6294" s="1636"/>
      <c r="AN6294" s="1636"/>
      <c r="AO6294" s="1636"/>
      <c r="AP6294" s="1636"/>
      <c r="AQ6294" s="1636"/>
      <c r="AR6294" s="1636"/>
      <c r="AS6294" s="1636"/>
      <c r="AT6294" s="1636"/>
      <c r="AU6294" s="1636"/>
      <c r="AV6294" s="1636"/>
      <c r="AW6294" s="1636"/>
      <c r="AX6294" s="1636"/>
      <c r="AY6294" s="1636"/>
      <c r="AZ6294" s="1636"/>
      <c r="BA6294" s="1636"/>
      <c r="BB6294" s="1636"/>
    </row>
    <row r="6295" spans="1:54" s="1637" customFormat="1">
      <c r="A6295" s="1636"/>
      <c r="B6295" s="1636"/>
      <c r="C6295" s="1636"/>
      <c r="D6295" s="1636"/>
      <c r="E6295" s="1636"/>
      <c r="F6295" s="1636"/>
      <c r="G6295" s="1636"/>
      <c r="H6295" s="1636"/>
      <c r="I6295" s="1636"/>
      <c r="J6295" s="1636"/>
      <c r="K6295" s="1636"/>
      <c r="L6295" s="1636"/>
      <c r="M6295" s="1636"/>
      <c r="N6295" s="1636"/>
      <c r="O6295" s="1636"/>
      <c r="P6295" s="1636"/>
      <c r="Q6295" s="1636"/>
      <c r="R6295" s="1636"/>
      <c r="S6295" s="1636"/>
      <c r="T6295" s="1636"/>
      <c r="U6295" s="1636"/>
      <c r="V6295" s="1636"/>
      <c r="W6295" s="1636"/>
      <c r="X6295" s="1636"/>
      <c r="Y6295" s="1636"/>
      <c r="Z6295" s="1636"/>
      <c r="AA6295" s="1636"/>
      <c r="AB6295" s="1636"/>
      <c r="AC6295" s="1636"/>
      <c r="AD6295" s="1636"/>
      <c r="AE6295" s="1636"/>
      <c r="AF6295" s="1636"/>
      <c r="AG6295" s="1636"/>
      <c r="AH6295" s="1636"/>
      <c r="AI6295" s="1636"/>
      <c r="AJ6295" s="1636"/>
      <c r="AK6295" s="1636"/>
      <c r="AL6295" s="1636"/>
      <c r="AM6295" s="1636"/>
      <c r="AN6295" s="1636"/>
      <c r="AO6295" s="1636"/>
      <c r="AP6295" s="1636"/>
      <c r="AQ6295" s="1636"/>
      <c r="AR6295" s="1636"/>
      <c r="AS6295" s="1636"/>
      <c r="AT6295" s="1636"/>
      <c r="AU6295" s="1636"/>
      <c r="AV6295" s="1636"/>
      <c r="AW6295" s="1636"/>
      <c r="AX6295" s="1636"/>
      <c r="AY6295" s="1636"/>
      <c r="AZ6295" s="1636"/>
      <c r="BA6295" s="1636"/>
      <c r="BB6295" s="1636"/>
    </row>
    <row r="6296" spans="1:54" s="1637" customFormat="1">
      <c r="A6296" s="1636"/>
      <c r="B6296" s="1636"/>
      <c r="C6296" s="1636"/>
      <c r="D6296" s="1636"/>
      <c r="E6296" s="1636"/>
      <c r="F6296" s="1636"/>
      <c r="G6296" s="1636"/>
      <c r="H6296" s="1636"/>
      <c r="I6296" s="1636"/>
      <c r="J6296" s="1636"/>
      <c r="K6296" s="1636"/>
      <c r="L6296" s="1636"/>
      <c r="M6296" s="1636"/>
      <c r="N6296" s="1636"/>
      <c r="O6296" s="1636"/>
      <c r="P6296" s="1636"/>
      <c r="Q6296" s="1636"/>
      <c r="R6296" s="1636"/>
      <c r="S6296" s="1636"/>
      <c r="T6296" s="1636"/>
      <c r="U6296" s="1636"/>
      <c r="V6296" s="1636"/>
      <c r="W6296" s="1636"/>
      <c r="X6296" s="1636"/>
      <c r="Y6296" s="1636"/>
      <c r="Z6296" s="1636"/>
      <c r="AA6296" s="1636"/>
      <c r="AB6296" s="1636"/>
      <c r="AC6296" s="1636"/>
      <c r="AD6296" s="1636"/>
      <c r="AE6296" s="1636"/>
      <c r="AF6296" s="1636"/>
      <c r="AG6296" s="1636"/>
      <c r="AH6296" s="1636"/>
      <c r="AI6296" s="1636"/>
      <c r="AJ6296" s="1636"/>
      <c r="AK6296" s="1636"/>
      <c r="AL6296" s="1636"/>
      <c r="AM6296" s="1636"/>
      <c r="AN6296" s="1636"/>
      <c r="AO6296" s="1636"/>
      <c r="AP6296" s="1636"/>
      <c r="AQ6296" s="1636"/>
      <c r="AR6296" s="1636"/>
      <c r="AS6296" s="1636"/>
      <c r="AT6296" s="1636"/>
      <c r="AU6296" s="1636"/>
      <c r="AV6296" s="1636"/>
      <c r="AW6296" s="1636"/>
      <c r="AX6296" s="1636"/>
      <c r="AY6296" s="1636"/>
      <c r="AZ6296" s="1636"/>
      <c r="BA6296" s="1636"/>
      <c r="BB6296" s="1636"/>
    </row>
    <row r="6297" spans="1:54" s="1637" customFormat="1">
      <c r="A6297" s="1636"/>
      <c r="B6297" s="1636"/>
      <c r="C6297" s="1636"/>
      <c r="D6297" s="1636"/>
      <c r="E6297" s="1636"/>
      <c r="F6297" s="1636"/>
      <c r="G6297" s="1636"/>
      <c r="H6297" s="1636"/>
      <c r="I6297" s="1636"/>
      <c r="J6297" s="1636"/>
      <c r="K6297" s="1636"/>
      <c r="L6297" s="1636"/>
      <c r="M6297" s="1636"/>
      <c r="N6297" s="1636"/>
      <c r="O6297" s="1636"/>
      <c r="P6297" s="1636"/>
      <c r="Q6297" s="1636"/>
      <c r="R6297" s="1636"/>
      <c r="S6297" s="1636"/>
      <c r="T6297" s="1636"/>
      <c r="U6297" s="1636"/>
      <c r="V6297" s="1636"/>
      <c r="W6297" s="1636"/>
      <c r="X6297" s="1636"/>
      <c r="Y6297" s="1636"/>
      <c r="Z6297" s="1636"/>
      <c r="AA6297" s="1636"/>
      <c r="AB6297" s="1636"/>
      <c r="AC6297" s="1636"/>
      <c r="AD6297" s="1636"/>
      <c r="AE6297" s="1636"/>
      <c r="AF6297" s="1636"/>
      <c r="AG6297" s="1636"/>
      <c r="AH6297" s="1636"/>
      <c r="AI6297" s="1636"/>
      <c r="AJ6297" s="1636"/>
      <c r="AK6297" s="1636"/>
      <c r="AL6297" s="1636"/>
      <c r="AM6297" s="1636"/>
      <c r="AN6297" s="1636"/>
      <c r="AO6297" s="1636"/>
      <c r="AP6297" s="1636"/>
      <c r="AQ6297" s="1636"/>
      <c r="AR6297" s="1636"/>
      <c r="AS6297" s="1636"/>
      <c r="AT6297" s="1636"/>
      <c r="AU6297" s="1636"/>
      <c r="AV6297" s="1636"/>
      <c r="AW6297" s="1636"/>
      <c r="AX6297" s="1636"/>
      <c r="AY6297" s="1636"/>
      <c r="AZ6297" s="1636"/>
      <c r="BA6297" s="1636"/>
      <c r="BB6297" s="1636"/>
    </row>
    <row r="6298" spans="1:54" s="1637" customFormat="1">
      <c r="A6298" s="1636"/>
      <c r="B6298" s="1636"/>
      <c r="C6298" s="1636"/>
      <c r="D6298" s="1636"/>
      <c r="E6298" s="1636"/>
      <c r="F6298" s="1636"/>
      <c r="G6298" s="1636"/>
      <c r="H6298" s="1636"/>
      <c r="I6298" s="1636"/>
      <c r="J6298" s="1636"/>
      <c r="K6298" s="1636"/>
      <c r="L6298" s="1636"/>
      <c r="M6298" s="1636"/>
      <c r="N6298" s="1636"/>
      <c r="O6298" s="1636"/>
      <c r="P6298" s="1636"/>
      <c r="Q6298" s="1636"/>
      <c r="R6298" s="1636"/>
      <c r="S6298" s="1636"/>
      <c r="T6298" s="1636"/>
      <c r="U6298" s="1636"/>
      <c r="V6298" s="1636"/>
      <c r="W6298" s="1636"/>
      <c r="X6298" s="1636"/>
      <c r="Y6298" s="1636"/>
      <c r="Z6298" s="1636"/>
      <c r="AA6298" s="1636"/>
      <c r="AB6298" s="1636"/>
      <c r="AC6298" s="1636"/>
      <c r="AD6298" s="1636"/>
      <c r="AE6298" s="1636"/>
      <c r="AF6298" s="1636"/>
      <c r="AG6298" s="1636"/>
      <c r="AH6298" s="1636"/>
      <c r="AI6298" s="1636"/>
      <c r="AJ6298" s="1636"/>
      <c r="AK6298" s="1636"/>
      <c r="AL6298" s="1636"/>
      <c r="AM6298" s="1636"/>
      <c r="AN6298" s="1636"/>
      <c r="AO6298" s="1636"/>
      <c r="AP6298" s="1636"/>
      <c r="AQ6298" s="1636"/>
      <c r="AR6298" s="1636"/>
      <c r="AS6298" s="1636"/>
      <c r="AT6298" s="1636"/>
      <c r="AU6298" s="1636"/>
      <c r="AV6298" s="1636"/>
      <c r="AW6298" s="1636"/>
      <c r="AX6298" s="1636"/>
      <c r="AY6298" s="1636"/>
      <c r="AZ6298" s="1636"/>
      <c r="BA6298" s="1636"/>
      <c r="BB6298" s="1636"/>
    </row>
    <row r="6299" spans="1:54" s="1637" customFormat="1">
      <c r="A6299" s="1636"/>
      <c r="B6299" s="1636"/>
      <c r="C6299" s="1636"/>
      <c r="D6299" s="1636"/>
      <c r="E6299" s="1636"/>
      <c r="F6299" s="1636"/>
      <c r="G6299" s="1636"/>
      <c r="H6299" s="1636"/>
      <c r="I6299" s="1636"/>
      <c r="J6299" s="1636"/>
      <c r="K6299" s="1636"/>
      <c r="L6299" s="1636"/>
      <c r="M6299" s="1636"/>
      <c r="N6299" s="1636"/>
      <c r="O6299" s="1636"/>
      <c r="P6299" s="1636"/>
      <c r="Q6299" s="1636"/>
      <c r="R6299" s="1636"/>
      <c r="S6299" s="1636"/>
      <c r="T6299" s="1636"/>
      <c r="U6299" s="1636"/>
      <c r="V6299" s="1636"/>
      <c r="W6299" s="1636"/>
      <c r="X6299" s="1636"/>
      <c r="Y6299" s="1636"/>
      <c r="Z6299" s="1636"/>
      <c r="AA6299" s="1636"/>
      <c r="AB6299" s="1636"/>
      <c r="AC6299" s="1636"/>
      <c r="AD6299" s="1636"/>
      <c r="AE6299" s="1636"/>
      <c r="AF6299" s="1636"/>
      <c r="AG6299" s="1636"/>
      <c r="AH6299" s="1636"/>
      <c r="AI6299" s="1636"/>
      <c r="AJ6299" s="1636"/>
      <c r="AK6299" s="1636"/>
      <c r="AL6299" s="1636"/>
      <c r="AM6299" s="1636"/>
      <c r="AN6299" s="1636"/>
      <c r="AO6299" s="1636"/>
      <c r="AP6299" s="1636"/>
      <c r="AQ6299" s="1636"/>
      <c r="AR6299" s="1636"/>
      <c r="AS6299" s="1636"/>
      <c r="AT6299" s="1636"/>
      <c r="AU6299" s="1636"/>
      <c r="AV6299" s="1636"/>
      <c r="AW6299" s="1636"/>
      <c r="AX6299" s="1636"/>
      <c r="AY6299" s="1636"/>
      <c r="AZ6299" s="1636"/>
      <c r="BA6299" s="1636"/>
      <c r="BB6299" s="1636"/>
    </row>
    <row r="6300" spans="1:54" s="1637" customFormat="1">
      <c r="A6300" s="1636"/>
      <c r="B6300" s="1636"/>
      <c r="C6300" s="1636"/>
      <c r="D6300" s="1636"/>
      <c r="E6300" s="1636"/>
      <c r="F6300" s="1636"/>
      <c r="G6300" s="1636"/>
      <c r="H6300" s="1636"/>
      <c r="I6300" s="1636"/>
      <c r="J6300" s="1636"/>
      <c r="K6300" s="1636"/>
      <c r="L6300" s="1636"/>
      <c r="M6300" s="1636"/>
      <c r="N6300" s="1636"/>
      <c r="O6300" s="1636"/>
      <c r="P6300" s="1636"/>
      <c r="Q6300" s="1636"/>
      <c r="R6300" s="1636"/>
      <c r="S6300" s="1636"/>
      <c r="T6300" s="1636"/>
      <c r="U6300" s="1636"/>
      <c r="V6300" s="1636"/>
      <c r="W6300" s="1636"/>
      <c r="X6300" s="1636"/>
      <c r="Y6300" s="1636"/>
      <c r="Z6300" s="1636"/>
      <c r="AA6300" s="1636"/>
      <c r="AB6300" s="1636"/>
      <c r="AC6300" s="1636"/>
      <c r="AD6300" s="1636"/>
      <c r="AE6300" s="1636"/>
      <c r="AF6300" s="1636"/>
      <c r="AG6300" s="1636"/>
      <c r="AH6300" s="1636"/>
      <c r="AI6300" s="1636"/>
      <c r="AJ6300" s="1636"/>
      <c r="AK6300" s="1636"/>
      <c r="AL6300" s="1636"/>
      <c r="AM6300" s="1636"/>
      <c r="AN6300" s="1636"/>
      <c r="AO6300" s="1636"/>
      <c r="AP6300" s="1636"/>
      <c r="AQ6300" s="1636"/>
      <c r="AR6300" s="1636"/>
      <c r="AS6300" s="1636"/>
      <c r="AT6300" s="1636"/>
      <c r="AU6300" s="1636"/>
      <c r="AV6300" s="1636"/>
      <c r="AW6300" s="1636"/>
      <c r="AX6300" s="1636"/>
      <c r="AY6300" s="1636"/>
      <c r="AZ6300" s="1636"/>
      <c r="BA6300" s="1636"/>
      <c r="BB6300" s="1636"/>
    </row>
    <row r="6301" spans="1:54" s="1637" customFormat="1">
      <c r="A6301" s="1636"/>
      <c r="B6301" s="1636"/>
      <c r="C6301" s="1636"/>
      <c r="D6301" s="1636"/>
      <c r="E6301" s="1636"/>
      <c r="F6301" s="1636"/>
      <c r="G6301" s="1636"/>
      <c r="H6301" s="1636"/>
      <c r="I6301" s="1636"/>
      <c r="J6301" s="1636"/>
      <c r="K6301" s="1636"/>
      <c r="L6301" s="1636"/>
      <c r="M6301" s="1636"/>
      <c r="N6301" s="1636"/>
      <c r="O6301" s="1636"/>
      <c r="P6301" s="1636"/>
      <c r="Q6301" s="1636"/>
      <c r="R6301" s="1636"/>
      <c r="S6301" s="1636"/>
      <c r="T6301" s="1636"/>
      <c r="U6301" s="1636"/>
      <c r="V6301" s="1636"/>
      <c r="W6301" s="1636"/>
      <c r="X6301" s="1636"/>
      <c r="Y6301" s="1636"/>
      <c r="Z6301" s="1636"/>
      <c r="AA6301" s="1636"/>
      <c r="AB6301" s="1636"/>
      <c r="AC6301" s="1636"/>
      <c r="AD6301" s="1636"/>
      <c r="AE6301" s="1636"/>
      <c r="AF6301" s="1636"/>
      <c r="AG6301" s="1636"/>
      <c r="AH6301" s="1636"/>
      <c r="AI6301" s="1636"/>
      <c r="AJ6301" s="1636"/>
      <c r="AK6301" s="1636"/>
      <c r="AL6301" s="1636"/>
      <c r="AM6301" s="1636"/>
      <c r="AN6301" s="1636"/>
      <c r="AO6301" s="1636"/>
      <c r="AP6301" s="1636"/>
      <c r="AQ6301" s="1636"/>
      <c r="AR6301" s="1636"/>
      <c r="AS6301" s="1636"/>
      <c r="AT6301" s="1636"/>
      <c r="AU6301" s="1636"/>
      <c r="AV6301" s="1636"/>
      <c r="AW6301" s="1636"/>
      <c r="AX6301" s="1636"/>
      <c r="AY6301" s="1636"/>
      <c r="AZ6301" s="1636"/>
      <c r="BA6301" s="1636"/>
      <c r="BB6301" s="1636"/>
    </row>
    <row r="6302" spans="1:54" s="1637" customFormat="1">
      <c r="A6302" s="1636"/>
      <c r="B6302" s="1636"/>
      <c r="C6302" s="1636"/>
      <c r="D6302" s="1636"/>
      <c r="E6302" s="1636"/>
      <c r="F6302" s="1636"/>
      <c r="G6302" s="1636"/>
      <c r="H6302" s="1636"/>
      <c r="I6302" s="1636"/>
      <c r="J6302" s="1636"/>
      <c r="K6302" s="1636"/>
      <c r="L6302" s="1636"/>
      <c r="M6302" s="1636"/>
      <c r="N6302" s="1636"/>
      <c r="O6302" s="1636"/>
      <c r="P6302" s="1636"/>
      <c r="Q6302" s="1636"/>
      <c r="R6302" s="1636"/>
      <c r="S6302" s="1636"/>
      <c r="T6302" s="1636"/>
      <c r="U6302" s="1636"/>
      <c r="V6302" s="1636"/>
      <c r="W6302" s="1636"/>
      <c r="X6302" s="1636"/>
      <c r="Y6302" s="1636"/>
      <c r="Z6302" s="1636"/>
      <c r="AA6302" s="1636"/>
      <c r="AB6302" s="1636"/>
      <c r="AC6302" s="1636"/>
      <c r="AD6302" s="1636"/>
      <c r="AE6302" s="1636"/>
      <c r="AF6302" s="1636"/>
      <c r="AG6302" s="1636"/>
      <c r="AH6302" s="1636"/>
      <c r="AI6302" s="1636"/>
      <c r="AJ6302" s="1636"/>
      <c r="AK6302" s="1636"/>
      <c r="AL6302" s="1636"/>
      <c r="AM6302" s="1636"/>
      <c r="AN6302" s="1636"/>
      <c r="AO6302" s="1636"/>
      <c r="AP6302" s="1636"/>
      <c r="AQ6302" s="1636"/>
      <c r="AR6302" s="1636"/>
      <c r="AS6302" s="1636"/>
      <c r="AT6302" s="1636"/>
      <c r="AU6302" s="1636"/>
      <c r="AV6302" s="1636"/>
      <c r="AW6302" s="1636"/>
      <c r="AX6302" s="1636"/>
      <c r="AY6302" s="1636"/>
      <c r="AZ6302" s="1636"/>
      <c r="BA6302" s="1636"/>
      <c r="BB6302" s="1636"/>
    </row>
    <row r="6303" spans="1:54" s="1637" customFormat="1">
      <c r="A6303" s="1636"/>
      <c r="B6303" s="1636"/>
      <c r="C6303" s="1636"/>
      <c r="D6303" s="1636"/>
      <c r="E6303" s="1636"/>
      <c r="F6303" s="1636"/>
      <c r="G6303" s="1636"/>
      <c r="H6303" s="1636"/>
      <c r="I6303" s="1636"/>
      <c r="J6303" s="1636"/>
      <c r="K6303" s="1636"/>
      <c r="L6303" s="1636"/>
      <c r="M6303" s="1636"/>
      <c r="N6303" s="1636"/>
      <c r="O6303" s="1636"/>
      <c r="P6303" s="1636"/>
      <c r="Q6303" s="1636"/>
      <c r="R6303" s="1636"/>
      <c r="S6303" s="1636"/>
      <c r="T6303" s="1636"/>
      <c r="U6303" s="1636"/>
      <c r="V6303" s="1636"/>
      <c r="W6303" s="1636"/>
      <c r="X6303" s="1636"/>
      <c r="Y6303" s="1636"/>
      <c r="Z6303" s="1636"/>
      <c r="AA6303" s="1636"/>
      <c r="AB6303" s="1636"/>
      <c r="AC6303" s="1636"/>
      <c r="AD6303" s="1636"/>
      <c r="AE6303" s="1636"/>
      <c r="AF6303" s="1636"/>
      <c r="AG6303" s="1636"/>
      <c r="AH6303" s="1636"/>
      <c r="AI6303" s="1636"/>
      <c r="AJ6303" s="1636"/>
      <c r="AK6303" s="1636"/>
      <c r="AL6303" s="1636"/>
      <c r="AM6303" s="1636"/>
      <c r="AN6303" s="1636"/>
      <c r="AO6303" s="1636"/>
      <c r="AP6303" s="1636"/>
      <c r="AQ6303" s="1636"/>
      <c r="AR6303" s="1636"/>
      <c r="AS6303" s="1636"/>
      <c r="AT6303" s="1636"/>
      <c r="AU6303" s="1636"/>
      <c r="AV6303" s="1636"/>
      <c r="AW6303" s="1636"/>
      <c r="AX6303" s="1636"/>
      <c r="AY6303" s="1636"/>
      <c r="AZ6303" s="1636"/>
      <c r="BA6303" s="1636"/>
      <c r="BB6303" s="1636"/>
    </row>
    <row r="6304" spans="1:54" s="1637" customFormat="1">
      <c r="A6304" s="1636"/>
      <c r="B6304" s="1636"/>
      <c r="C6304" s="1636"/>
      <c r="D6304" s="1636"/>
      <c r="E6304" s="1636"/>
      <c r="F6304" s="1636"/>
      <c r="G6304" s="1636"/>
      <c r="H6304" s="1636"/>
      <c r="I6304" s="1636"/>
      <c r="J6304" s="1636"/>
      <c r="K6304" s="1636"/>
      <c r="L6304" s="1636"/>
      <c r="M6304" s="1636"/>
      <c r="N6304" s="1636"/>
      <c r="O6304" s="1636"/>
      <c r="P6304" s="1636"/>
      <c r="Q6304" s="1636"/>
      <c r="R6304" s="1636"/>
      <c r="S6304" s="1636"/>
      <c r="T6304" s="1636"/>
      <c r="U6304" s="1636"/>
      <c r="V6304" s="1636"/>
      <c r="W6304" s="1636"/>
      <c r="X6304" s="1636"/>
      <c r="Y6304" s="1636"/>
      <c r="Z6304" s="1636"/>
      <c r="AA6304" s="1636"/>
      <c r="AB6304" s="1636"/>
      <c r="AC6304" s="1636"/>
      <c r="AD6304" s="1636"/>
      <c r="AE6304" s="1636"/>
      <c r="AF6304" s="1636"/>
      <c r="AG6304" s="1636"/>
      <c r="AH6304" s="1636"/>
      <c r="AI6304" s="1636"/>
      <c r="AJ6304" s="1636"/>
      <c r="AK6304" s="1636"/>
      <c r="AL6304" s="1636"/>
      <c r="AM6304" s="1636"/>
      <c r="AN6304" s="1636"/>
      <c r="AO6304" s="1636"/>
      <c r="AP6304" s="1636"/>
      <c r="AQ6304" s="1636"/>
      <c r="AR6304" s="1636"/>
      <c r="AS6304" s="1636"/>
      <c r="AT6304" s="1636"/>
      <c r="AU6304" s="1636"/>
      <c r="AV6304" s="1636"/>
      <c r="AW6304" s="1636"/>
      <c r="AX6304" s="1636"/>
      <c r="AY6304" s="1636"/>
      <c r="AZ6304" s="1636"/>
      <c r="BA6304" s="1636"/>
      <c r="BB6304" s="1636"/>
    </row>
    <row r="6305" spans="1:54" s="1637" customFormat="1">
      <c r="A6305" s="1636"/>
      <c r="B6305" s="1636"/>
      <c r="C6305" s="1636"/>
      <c r="D6305" s="1636"/>
      <c r="E6305" s="1636"/>
      <c r="F6305" s="1636"/>
      <c r="G6305" s="1636"/>
      <c r="H6305" s="1636"/>
      <c r="I6305" s="1636"/>
      <c r="J6305" s="1636"/>
      <c r="K6305" s="1636"/>
      <c r="L6305" s="1636"/>
      <c r="M6305" s="1636"/>
      <c r="N6305" s="1636"/>
      <c r="O6305" s="1636"/>
      <c r="P6305" s="1636"/>
      <c r="Q6305" s="1636"/>
      <c r="R6305" s="1636"/>
      <c r="S6305" s="1636"/>
      <c r="T6305" s="1636"/>
      <c r="U6305" s="1636"/>
      <c r="V6305" s="1636"/>
      <c r="W6305" s="1636"/>
      <c r="X6305" s="1636"/>
      <c r="Y6305" s="1636"/>
      <c r="Z6305" s="1636"/>
      <c r="AA6305" s="1636"/>
      <c r="AB6305" s="1636"/>
      <c r="AC6305" s="1636"/>
      <c r="AD6305" s="1636"/>
      <c r="AE6305" s="1636"/>
      <c r="AF6305" s="1636"/>
      <c r="AG6305" s="1636"/>
      <c r="AH6305" s="1636"/>
      <c r="AI6305" s="1636"/>
      <c r="AJ6305" s="1636"/>
      <c r="AK6305" s="1636"/>
      <c r="AL6305" s="1636"/>
      <c r="AM6305" s="1636"/>
      <c r="AN6305" s="1636"/>
      <c r="AO6305" s="1636"/>
      <c r="AP6305" s="1636"/>
      <c r="AQ6305" s="1636"/>
      <c r="AR6305" s="1636"/>
      <c r="AS6305" s="1636"/>
      <c r="AT6305" s="1636"/>
      <c r="AU6305" s="1636"/>
      <c r="AV6305" s="1636"/>
      <c r="AW6305" s="1636"/>
      <c r="AX6305" s="1636"/>
      <c r="AY6305" s="1636"/>
      <c r="AZ6305" s="1636"/>
      <c r="BA6305" s="1636"/>
      <c r="BB6305" s="1636"/>
    </row>
    <row r="6306" spans="1:54" s="1637" customFormat="1">
      <c r="A6306" s="1636"/>
      <c r="B6306" s="1636"/>
      <c r="C6306" s="1636"/>
      <c r="D6306" s="1636"/>
      <c r="E6306" s="1636"/>
      <c r="F6306" s="1636"/>
      <c r="G6306" s="1636"/>
      <c r="H6306" s="1636"/>
      <c r="I6306" s="1636"/>
      <c r="J6306" s="1636"/>
      <c r="K6306" s="1636"/>
      <c r="L6306" s="1636"/>
      <c r="M6306" s="1636"/>
      <c r="N6306" s="1636"/>
      <c r="O6306" s="1636"/>
      <c r="P6306" s="1636"/>
      <c r="Q6306" s="1636"/>
      <c r="R6306" s="1636"/>
      <c r="S6306" s="1636"/>
      <c r="T6306" s="1636"/>
      <c r="U6306" s="1636"/>
      <c r="V6306" s="1636"/>
      <c r="W6306" s="1636"/>
      <c r="X6306" s="1636"/>
      <c r="Y6306" s="1636"/>
      <c r="Z6306" s="1636"/>
      <c r="AA6306" s="1636"/>
      <c r="AB6306" s="1636"/>
      <c r="AC6306" s="1636"/>
      <c r="AD6306" s="1636"/>
      <c r="AE6306" s="1636"/>
      <c r="AF6306" s="1636"/>
      <c r="AG6306" s="1636"/>
      <c r="AH6306" s="1636"/>
      <c r="AI6306" s="1636"/>
      <c r="AJ6306" s="1636"/>
      <c r="AK6306" s="1636"/>
      <c r="AL6306" s="1636"/>
      <c r="AM6306" s="1636"/>
      <c r="AN6306" s="1636"/>
      <c r="AO6306" s="1636"/>
      <c r="AP6306" s="1636"/>
      <c r="AQ6306" s="1636"/>
      <c r="AR6306" s="1636"/>
      <c r="AS6306" s="1636"/>
      <c r="AT6306" s="1636"/>
      <c r="AU6306" s="1636"/>
      <c r="AV6306" s="1636"/>
      <c r="AW6306" s="1636"/>
      <c r="AX6306" s="1636"/>
      <c r="AY6306" s="1636"/>
      <c r="AZ6306" s="1636"/>
      <c r="BA6306" s="1636"/>
      <c r="BB6306" s="1636"/>
    </row>
    <row r="6307" spans="1:54" s="1637" customFormat="1">
      <c r="A6307" s="1636"/>
      <c r="B6307" s="1636"/>
      <c r="C6307" s="1636"/>
      <c r="D6307" s="1636"/>
      <c r="E6307" s="1636"/>
      <c r="F6307" s="1636"/>
      <c r="G6307" s="1636"/>
      <c r="H6307" s="1636"/>
      <c r="I6307" s="1636"/>
      <c r="J6307" s="1636"/>
      <c r="K6307" s="1636"/>
      <c r="L6307" s="1636"/>
      <c r="M6307" s="1636"/>
      <c r="N6307" s="1636"/>
      <c r="O6307" s="1636"/>
      <c r="P6307" s="1636"/>
      <c r="Q6307" s="1636"/>
      <c r="R6307" s="1636"/>
      <c r="S6307" s="1636"/>
      <c r="T6307" s="1636"/>
      <c r="U6307" s="1636"/>
      <c r="V6307" s="1636"/>
      <c r="W6307" s="1636"/>
      <c r="X6307" s="1636"/>
      <c r="Y6307" s="1636"/>
      <c r="Z6307" s="1636"/>
      <c r="AA6307" s="1636"/>
      <c r="AB6307" s="1636"/>
      <c r="AC6307" s="1636"/>
      <c r="AD6307" s="1636"/>
      <c r="AE6307" s="1636"/>
      <c r="AF6307" s="1636"/>
      <c r="AG6307" s="1636"/>
      <c r="AH6307" s="1636"/>
      <c r="AI6307" s="1636"/>
      <c r="AJ6307" s="1636"/>
      <c r="AK6307" s="1636"/>
      <c r="AL6307" s="1636"/>
      <c r="AM6307" s="1636"/>
      <c r="AN6307" s="1636"/>
      <c r="AO6307" s="1636"/>
      <c r="AP6307" s="1636"/>
      <c r="AQ6307" s="1636"/>
      <c r="AR6307" s="1636"/>
      <c r="AS6307" s="1636"/>
      <c r="AT6307" s="1636"/>
      <c r="AU6307" s="1636"/>
      <c r="AV6307" s="1636"/>
      <c r="AW6307" s="1636"/>
      <c r="AX6307" s="1636"/>
      <c r="AY6307" s="1636"/>
      <c r="AZ6307" s="1636"/>
      <c r="BA6307" s="1636"/>
      <c r="BB6307" s="1636"/>
    </row>
    <row r="6308" spans="1:54" s="1637" customFormat="1">
      <c r="A6308" s="1636"/>
      <c r="B6308" s="1636"/>
      <c r="C6308" s="1636"/>
      <c r="D6308" s="1636"/>
      <c r="E6308" s="1636"/>
      <c r="F6308" s="1636"/>
      <c r="G6308" s="1636"/>
      <c r="H6308" s="1636"/>
      <c r="I6308" s="1636"/>
      <c r="J6308" s="1636"/>
      <c r="K6308" s="1636"/>
      <c r="L6308" s="1636"/>
      <c r="M6308" s="1636"/>
      <c r="N6308" s="1636"/>
      <c r="O6308" s="1636"/>
      <c r="P6308" s="1636"/>
      <c r="Q6308" s="1636"/>
      <c r="R6308" s="1636"/>
      <c r="S6308" s="1636"/>
      <c r="T6308" s="1636"/>
      <c r="U6308" s="1636"/>
      <c r="V6308" s="1636"/>
      <c r="W6308" s="1636"/>
      <c r="X6308" s="1636"/>
      <c r="Y6308" s="1636"/>
      <c r="Z6308" s="1636"/>
      <c r="AA6308" s="1636"/>
      <c r="AB6308" s="1636"/>
      <c r="AC6308" s="1636"/>
      <c r="AD6308" s="1636"/>
      <c r="AE6308" s="1636"/>
      <c r="AF6308" s="1636"/>
      <c r="AG6308" s="1636"/>
      <c r="AH6308" s="1636"/>
      <c r="AI6308" s="1636"/>
      <c r="AJ6308" s="1636"/>
      <c r="AK6308" s="1636"/>
      <c r="AL6308" s="1636"/>
      <c r="AM6308" s="1636"/>
      <c r="AN6308" s="1636"/>
      <c r="AO6308" s="1636"/>
      <c r="AP6308" s="1636"/>
      <c r="AQ6308" s="1636"/>
      <c r="AR6308" s="1636"/>
      <c r="AS6308" s="1636"/>
      <c r="AT6308" s="1636"/>
      <c r="AU6308" s="1636"/>
      <c r="AV6308" s="1636"/>
      <c r="AW6308" s="1636"/>
      <c r="AX6308" s="1636"/>
      <c r="AY6308" s="1636"/>
      <c r="AZ6308" s="1636"/>
      <c r="BA6308" s="1636"/>
      <c r="BB6308" s="1636"/>
    </row>
    <row r="6309" spans="1:54" s="1637" customFormat="1">
      <c r="A6309" s="1636"/>
      <c r="B6309" s="1636"/>
      <c r="C6309" s="1636"/>
      <c r="D6309" s="1636"/>
      <c r="E6309" s="1636"/>
      <c r="F6309" s="1636"/>
      <c r="G6309" s="1636"/>
      <c r="H6309" s="1636"/>
      <c r="I6309" s="1636"/>
      <c r="J6309" s="1636"/>
      <c r="K6309" s="1636"/>
      <c r="L6309" s="1636"/>
      <c r="M6309" s="1636"/>
      <c r="N6309" s="1636"/>
      <c r="O6309" s="1636"/>
      <c r="P6309" s="1636"/>
      <c r="Q6309" s="1636"/>
      <c r="R6309" s="1636"/>
      <c r="S6309" s="1636"/>
      <c r="T6309" s="1636"/>
      <c r="U6309" s="1636"/>
      <c r="V6309" s="1636"/>
      <c r="W6309" s="1636"/>
      <c r="X6309" s="1636"/>
      <c r="Y6309" s="1636"/>
      <c r="Z6309" s="1636"/>
      <c r="AA6309" s="1636"/>
      <c r="AB6309" s="1636"/>
      <c r="AC6309" s="1636"/>
      <c r="AD6309" s="1636"/>
      <c r="AE6309" s="1636"/>
      <c r="AF6309" s="1636"/>
      <c r="AG6309" s="1636"/>
      <c r="AH6309" s="1636"/>
      <c r="AI6309" s="1636"/>
      <c r="AJ6309" s="1636"/>
      <c r="AK6309" s="1636"/>
      <c r="AL6309" s="1636"/>
      <c r="AM6309" s="1636"/>
      <c r="AN6309" s="1636"/>
      <c r="AO6309" s="1636"/>
      <c r="AP6309" s="1636"/>
      <c r="AQ6309" s="1636"/>
      <c r="AR6309" s="1636"/>
      <c r="AS6309" s="1636"/>
      <c r="AT6309" s="1636"/>
      <c r="AU6309" s="1636"/>
      <c r="AV6309" s="1636"/>
      <c r="AW6309" s="1636"/>
      <c r="AX6309" s="1636"/>
      <c r="AY6309" s="1636"/>
      <c r="AZ6309" s="1636"/>
      <c r="BA6309" s="1636"/>
      <c r="BB6309" s="1636"/>
    </row>
    <row r="6310" spans="1:54" s="1637" customFormat="1">
      <c r="A6310" s="1636"/>
      <c r="B6310" s="1636"/>
      <c r="C6310" s="1636"/>
      <c r="D6310" s="1636"/>
      <c r="E6310" s="1636"/>
      <c r="F6310" s="1636"/>
      <c r="G6310" s="1636"/>
      <c r="H6310" s="1636"/>
      <c r="I6310" s="1636"/>
      <c r="J6310" s="1636"/>
      <c r="K6310" s="1636"/>
      <c r="L6310" s="1636"/>
      <c r="M6310" s="1636"/>
      <c r="N6310" s="1636"/>
      <c r="O6310" s="1636"/>
      <c r="P6310" s="1636"/>
      <c r="Q6310" s="1636"/>
      <c r="R6310" s="1636"/>
      <c r="S6310" s="1636"/>
      <c r="T6310" s="1636"/>
      <c r="U6310" s="1636"/>
      <c r="V6310" s="1636"/>
      <c r="W6310" s="1636"/>
      <c r="X6310" s="1636"/>
      <c r="Y6310" s="1636"/>
      <c r="Z6310" s="1636"/>
      <c r="AA6310" s="1636"/>
      <c r="AB6310" s="1636"/>
      <c r="AC6310" s="1636"/>
      <c r="AD6310" s="1636"/>
      <c r="AE6310" s="1636"/>
      <c r="AF6310" s="1636"/>
      <c r="AG6310" s="1636"/>
      <c r="AH6310" s="1636"/>
      <c r="AI6310" s="1636"/>
      <c r="AJ6310" s="1636"/>
      <c r="AK6310" s="1636"/>
      <c r="AL6310" s="1636"/>
      <c r="AM6310" s="1636"/>
      <c r="AN6310" s="1636"/>
      <c r="AO6310" s="1636"/>
      <c r="AP6310" s="1636"/>
      <c r="AQ6310" s="1636"/>
      <c r="AR6310" s="1636"/>
      <c r="AS6310" s="1636"/>
      <c r="AT6310" s="1636"/>
      <c r="AU6310" s="1636"/>
      <c r="AV6310" s="1636"/>
      <c r="AW6310" s="1636"/>
      <c r="AX6310" s="1636"/>
      <c r="AY6310" s="1636"/>
      <c r="AZ6310" s="1636"/>
      <c r="BA6310" s="1636"/>
      <c r="BB6310" s="1636"/>
    </row>
    <row r="6311" spans="1:54" s="1637" customFormat="1">
      <c r="A6311" s="1636"/>
      <c r="B6311" s="1636"/>
      <c r="C6311" s="1636"/>
      <c r="D6311" s="1636"/>
      <c r="E6311" s="1636"/>
      <c r="F6311" s="1636"/>
      <c r="G6311" s="1636"/>
      <c r="H6311" s="1636"/>
      <c r="I6311" s="1636"/>
      <c r="J6311" s="1636"/>
      <c r="K6311" s="1636"/>
      <c r="L6311" s="1636"/>
      <c r="M6311" s="1636"/>
      <c r="N6311" s="1636"/>
      <c r="O6311" s="1636"/>
      <c r="P6311" s="1636"/>
      <c r="Q6311" s="1636"/>
      <c r="R6311" s="1636"/>
      <c r="S6311" s="1636"/>
      <c r="T6311" s="1636"/>
      <c r="U6311" s="1636"/>
      <c r="V6311" s="1636"/>
      <c r="W6311" s="1636"/>
      <c r="X6311" s="1636"/>
      <c r="Y6311" s="1636"/>
      <c r="Z6311" s="1636"/>
      <c r="AA6311" s="1636"/>
      <c r="AB6311" s="1636"/>
      <c r="AC6311" s="1636"/>
      <c r="AD6311" s="1636"/>
      <c r="AE6311" s="1636"/>
      <c r="AF6311" s="1636"/>
      <c r="AG6311" s="1636"/>
      <c r="AH6311" s="1636"/>
      <c r="AI6311" s="1636"/>
      <c r="AJ6311" s="1636"/>
      <c r="AK6311" s="1636"/>
      <c r="AL6311" s="1636"/>
      <c r="AM6311" s="1636"/>
      <c r="AN6311" s="1636"/>
      <c r="AO6311" s="1636"/>
      <c r="AP6311" s="1636"/>
      <c r="AQ6311" s="1636"/>
      <c r="AR6311" s="1636"/>
      <c r="AS6311" s="1636"/>
      <c r="AT6311" s="1636"/>
      <c r="AU6311" s="1636"/>
      <c r="AV6311" s="1636"/>
      <c r="AW6311" s="1636"/>
      <c r="AX6311" s="1636"/>
      <c r="AY6311" s="1636"/>
      <c r="AZ6311" s="1636"/>
      <c r="BA6311" s="1636"/>
      <c r="BB6311" s="1636"/>
    </row>
    <row r="6312" spans="1:54" s="1637" customFormat="1">
      <c r="A6312" s="1636"/>
      <c r="B6312" s="1636"/>
      <c r="C6312" s="1636"/>
      <c r="D6312" s="1636"/>
      <c r="E6312" s="1636"/>
      <c r="F6312" s="1636"/>
      <c r="G6312" s="1636"/>
      <c r="H6312" s="1636"/>
      <c r="I6312" s="1636"/>
      <c r="J6312" s="1636"/>
      <c r="K6312" s="1636"/>
      <c r="L6312" s="1636"/>
      <c r="M6312" s="1636"/>
      <c r="N6312" s="1636"/>
      <c r="O6312" s="1636"/>
      <c r="P6312" s="1636"/>
      <c r="Q6312" s="1636"/>
      <c r="R6312" s="1636"/>
      <c r="S6312" s="1636"/>
      <c r="T6312" s="1636"/>
      <c r="U6312" s="1636"/>
      <c r="V6312" s="1636"/>
      <c r="W6312" s="1636"/>
      <c r="X6312" s="1636"/>
      <c r="Y6312" s="1636"/>
      <c r="Z6312" s="1636"/>
      <c r="AA6312" s="1636"/>
      <c r="AB6312" s="1636"/>
      <c r="AC6312" s="1636"/>
      <c r="AD6312" s="1636"/>
      <c r="AE6312" s="1636"/>
      <c r="AF6312" s="1636"/>
      <c r="AG6312" s="1636"/>
      <c r="AH6312" s="1636"/>
      <c r="AI6312" s="1636"/>
      <c r="AJ6312" s="1636"/>
      <c r="AK6312" s="1636"/>
      <c r="AL6312" s="1636"/>
      <c r="AM6312" s="1636"/>
      <c r="AN6312" s="1636"/>
      <c r="AO6312" s="1636"/>
      <c r="AP6312" s="1636"/>
      <c r="AQ6312" s="1636"/>
      <c r="AR6312" s="1636"/>
      <c r="AS6312" s="1636"/>
      <c r="AT6312" s="1636"/>
      <c r="AU6312" s="1636"/>
      <c r="AV6312" s="1636"/>
      <c r="AW6312" s="1636"/>
      <c r="AX6312" s="1636"/>
      <c r="AY6312" s="1636"/>
      <c r="AZ6312" s="1636"/>
      <c r="BA6312" s="1636"/>
      <c r="BB6312" s="1636"/>
    </row>
    <row r="6313" spans="1:54" s="1637" customFormat="1">
      <c r="A6313" s="1636"/>
      <c r="B6313" s="1636"/>
      <c r="C6313" s="1636"/>
      <c r="D6313" s="1636"/>
      <c r="E6313" s="1636"/>
      <c r="F6313" s="1636"/>
      <c r="G6313" s="1636"/>
      <c r="H6313" s="1636"/>
      <c r="I6313" s="1636"/>
      <c r="J6313" s="1636"/>
      <c r="K6313" s="1636"/>
      <c r="L6313" s="1636"/>
      <c r="M6313" s="1636"/>
      <c r="N6313" s="1636"/>
      <c r="O6313" s="1636"/>
      <c r="P6313" s="1636"/>
      <c r="Q6313" s="1636"/>
      <c r="R6313" s="1636"/>
      <c r="S6313" s="1636"/>
      <c r="T6313" s="1636"/>
      <c r="U6313" s="1636"/>
      <c r="V6313" s="1636"/>
      <c r="W6313" s="1636"/>
      <c r="X6313" s="1636"/>
      <c r="Y6313" s="1636"/>
      <c r="Z6313" s="1636"/>
      <c r="AA6313" s="1636"/>
      <c r="AB6313" s="1636"/>
      <c r="AC6313" s="1636"/>
      <c r="AD6313" s="1636"/>
      <c r="AE6313" s="1636"/>
      <c r="AF6313" s="1636"/>
      <c r="AG6313" s="1636"/>
      <c r="AH6313" s="1636"/>
      <c r="AI6313" s="1636"/>
      <c r="AJ6313" s="1636"/>
      <c r="AK6313" s="1636"/>
      <c r="AL6313" s="1636"/>
      <c r="AM6313" s="1636"/>
      <c r="AN6313" s="1636"/>
      <c r="AO6313" s="1636"/>
      <c r="AP6313" s="1636"/>
      <c r="AQ6313" s="1636"/>
      <c r="AR6313" s="1636"/>
      <c r="AS6313" s="1636"/>
      <c r="AT6313" s="1636"/>
      <c r="AU6313" s="1636"/>
      <c r="AV6313" s="1636"/>
      <c r="AW6313" s="1636"/>
      <c r="AX6313" s="1636"/>
      <c r="AY6313" s="1636"/>
      <c r="AZ6313" s="1636"/>
      <c r="BA6313" s="1636"/>
      <c r="BB6313" s="1636"/>
    </row>
    <row r="6314" spans="1:54" s="1637" customFormat="1">
      <c r="A6314" s="1636"/>
      <c r="B6314" s="1636"/>
      <c r="C6314" s="1636"/>
      <c r="D6314" s="1636"/>
      <c r="E6314" s="1636"/>
      <c r="F6314" s="1636"/>
      <c r="G6314" s="1636"/>
      <c r="H6314" s="1636"/>
      <c r="I6314" s="1636"/>
      <c r="J6314" s="1636"/>
      <c r="K6314" s="1636"/>
      <c r="L6314" s="1636"/>
      <c r="M6314" s="1636"/>
      <c r="N6314" s="1636"/>
      <c r="O6314" s="1636"/>
      <c r="P6314" s="1636"/>
      <c r="Q6314" s="1636"/>
      <c r="R6314" s="1636"/>
      <c r="S6314" s="1636"/>
      <c r="T6314" s="1636"/>
      <c r="U6314" s="1636"/>
      <c r="V6314" s="1636"/>
      <c r="W6314" s="1636"/>
      <c r="X6314" s="1636"/>
      <c r="Y6314" s="1636"/>
      <c r="Z6314" s="1636"/>
      <c r="AA6314" s="1636"/>
      <c r="AB6314" s="1636"/>
      <c r="AC6314" s="1636"/>
      <c r="AD6314" s="1636"/>
      <c r="AE6314" s="1636"/>
      <c r="AF6314" s="1636"/>
      <c r="AG6314" s="1636"/>
      <c r="AH6314" s="1636"/>
      <c r="AI6314" s="1636"/>
      <c r="AJ6314" s="1636"/>
      <c r="AK6314" s="1636"/>
      <c r="AL6314" s="1636"/>
      <c r="AM6314" s="1636"/>
      <c r="AN6314" s="1636"/>
      <c r="AO6314" s="1636"/>
      <c r="AP6314" s="1636"/>
      <c r="AQ6314" s="1636"/>
      <c r="AR6314" s="1636"/>
      <c r="AS6314" s="1636"/>
      <c r="AT6314" s="1636"/>
      <c r="AU6314" s="1636"/>
      <c r="AV6314" s="1636"/>
      <c r="AW6314" s="1636"/>
      <c r="AX6314" s="1636"/>
      <c r="AY6314" s="1636"/>
      <c r="AZ6314" s="1636"/>
      <c r="BA6314" s="1636"/>
      <c r="BB6314" s="1636"/>
    </row>
    <row r="6315" spans="1:54" s="1637" customFormat="1">
      <c r="A6315" s="1636"/>
      <c r="B6315" s="1636"/>
      <c r="C6315" s="1636"/>
      <c r="D6315" s="1636"/>
      <c r="E6315" s="1636"/>
      <c r="F6315" s="1636"/>
      <c r="G6315" s="1636"/>
      <c r="H6315" s="1636"/>
      <c r="I6315" s="1636"/>
      <c r="J6315" s="1636"/>
      <c r="K6315" s="1636"/>
      <c r="L6315" s="1636"/>
      <c r="M6315" s="1636"/>
      <c r="N6315" s="1636"/>
      <c r="O6315" s="1636"/>
      <c r="P6315" s="1636"/>
      <c r="Q6315" s="1636"/>
      <c r="R6315" s="1636"/>
      <c r="S6315" s="1636"/>
      <c r="T6315" s="1636"/>
      <c r="U6315" s="1636"/>
      <c r="V6315" s="1636"/>
      <c r="W6315" s="1636"/>
      <c r="X6315" s="1636"/>
      <c r="Y6315" s="1636"/>
      <c r="Z6315" s="1636"/>
      <c r="AA6315" s="1636"/>
      <c r="AB6315" s="1636"/>
      <c r="AC6315" s="1636"/>
      <c r="AD6315" s="1636"/>
      <c r="AE6315" s="1636"/>
      <c r="AF6315" s="1636"/>
      <c r="AG6315" s="1636"/>
      <c r="AH6315" s="1636"/>
      <c r="AI6315" s="1636"/>
      <c r="AJ6315" s="1636"/>
      <c r="AK6315" s="1636"/>
      <c r="AL6315" s="1636"/>
      <c r="AM6315" s="1636"/>
      <c r="AN6315" s="1636"/>
      <c r="AO6315" s="1636"/>
      <c r="AP6315" s="1636"/>
      <c r="AQ6315" s="1636"/>
      <c r="AR6315" s="1636"/>
      <c r="AS6315" s="1636"/>
      <c r="AT6315" s="1636"/>
      <c r="AU6315" s="1636"/>
      <c r="AV6315" s="1636"/>
      <c r="AW6315" s="1636"/>
      <c r="AX6315" s="1636"/>
      <c r="AY6315" s="1636"/>
      <c r="AZ6315" s="1636"/>
      <c r="BA6315" s="1636"/>
      <c r="BB6315" s="1636"/>
    </row>
    <row r="6316" spans="1:54" s="1637" customFormat="1">
      <c r="A6316" s="1636"/>
      <c r="B6316" s="1636"/>
      <c r="C6316" s="1636"/>
      <c r="D6316" s="1636"/>
      <c r="E6316" s="1636"/>
      <c r="F6316" s="1636"/>
      <c r="G6316" s="1636"/>
      <c r="H6316" s="1636"/>
      <c r="I6316" s="1636"/>
      <c r="J6316" s="1636"/>
      <c r="K6316" s="1636"/>
      <c r="L6316" s="1636"/>
      <c r="M6316" s="1636"/>
      <c r="N6316" s="1636"/>
      <c r="O6316" s="1636"/>
      <c r="P6316" s="1636"/>
      <c r="Q6316" s="1636"/>
      <c r="R6316" s="1636"/>
      <c r="S6316" s="1636"/>
      <c r="T6316" s="1636"/>
      <c r="U6316" s="1636"/>
      <c r="V6316" s="1636"/>
      <c r="W6316" s="1636"/>
      <c r="X6316" s="1636"/>
      <c r="Y6316" s="1636"/>
      <c r="Z6316" s="1636"/>
      <c r="AA6316" s="1636"/>
      <c r="AB6316" s="1636"/>
      <c r="AC6316" s="1636"/>
      <c r="AD6316" s="1636"/>
      <c r="AE6316" s="1636"/>
      <c r="AF6316" s="1636"/>
      <c r="AG6316" s="1636"/>
      <c r="AH6316" s="1636"/>
      <c r="AI6316" s="1636"/>
      <c r="AJ6316" s="1636"/>
      <c r="AK6316" s="1636"/>
      <c r="AL6316" s="1636"/>
      <c r="AM6316" s="1636"/>
      <c r="AN6316" s="1636"/>
      <c r="AO6316" s="1636"/>
      <c r="AP6316" s="1636"/>
      <c r="AQ6316" s="1636"/>
      <c r="AR6316" s="1636"/>
      <c r="AS6316" s="1636"/>
      <c r="AT6316" s="1636"/>
      <c r="AU6316" s="1636"/>
      <c r="AV6316" s="1636"/>
      <c r="AW6316" s="1636"/>
      <c r="AX6316" s="1636"/>
      <c r="AY6316" s="1636"/>
      <c r="AZ6316" s="1636"/>
      <c r="BA6316" s="1636"/>
      <c r="BB6316" s="1636"/>
    </row>
    <row r="6317" spans="1:54" s="1637" customFormat="1">
      <c r="A6317" s="1636"/>
      <c r="B6317" s="1636"/>
      <c r="C6317" s="1636"/>
      <c r="D6317" s="1636"/>
      <c r="E6317" s="1636"/>
      <c r="F6317" s="1636"/>
      <c r="G6317" s="1636"/>
      <c r="H6317" s="1636"/>
      <c r="I6317" s="1636"/>
      <c r="J6317" s="1636"/>
      <c r="K6317" s="1636"/>
      <c r="L6317" s="1636"/>
      <c r="M6317" s="1636"/>
      <c r="N6317" s="1636"/>
      <c r="O6317" s="1636"/>
      <c r="P6317" s="1636"/>
      <c r="Q6317" s="1636"/>
      <c r="R6317" s="1636"/>
      <c r="S6317" s="1636"/>
      <c r="T6317" s="1636"/>
      <c r="U6317" s="1636"/>
      <c r="V6317" s="1636"/>
      <c r="W6317" s="1636"/>
      <c r="X6317" s="1636"/>
      <c r="Y6317" s="1636"/>
      <c r="Z6317" s="1636"/>
      <c r="AA6317" s="1636"/>
      <c r="AB6317" s="1636"/>
      <c r="AC6317" s="1636"/>
      <c r="AD6317" s="1636"/>
      <c r="AE6317" s="1636"/>
      <c r="AF6317" s="1636"/>
      <c r="AG6317" s="1636"/>
      <c r="AH6317" s="1636"/>
      <c r="AI6317" s="1636"/>
      <c r="AJ6317" s="1636"/>
      <c r="AK6317" s="1636"/>
      <c r="AL6317" s="1636"/>
      <c r="AM6317" s="1636"/>
      <c r="AN6317" s="1636"/>
      <c r="AO6317" s="1636"/>
      <c r="AP6317" s="1636"/>
      <c r="AQ6317" s="1636"/>
      <c r="AR6317" s="1636"/>
      <c r="AS6317" s="1636"/>
      <c r="AT6317" s="1636"/>
      <c r="AU6317" s="1636"/>
      <c r="AV6317" s="1636"/>
      <c r="AW6317" s="1636"/>
      <c r="AX6317" s="1636"/>
      <c r="AY6317" s="1636"/>
      <c r="AZ6317" s="1636"/>
      <c r="BA6317" s="1636"/>
      <c r="BB6317" s="1636"/>
    </row>
    <row r="6318" spans="1:54" s="1637" customFormat="1">
      <c r="A6318" s="1636"/>
      <c r="B6318" s="1636"/>
      <c r="C6318" s="1636"/>
      <c r="D6318" s="1636"/>
      <c r="E6318" s="1636"/>
      <c r="F6318" s="1636"/>
      <c r="G6318" s="1636"/>
      <c r="H6318" s="1636"/>
      <c r="I6318" s="1636"/>
      <c r="J6318" s="1636"/>
      <c r="K6318" s="1636"/>
      <c r="L6318" s="1636"/>
      <c r="M6318" s="1636"/>
      <c r="N6318" s="1636"/>
      <c r="O6318" s="1636"/>
      <c r="P6318" s="1636"/>
      <c r="Q6318" s="1636"/>
      <c r="R6318" s="1636"/>
      <c r="S6318" s="1636"/>
      <c r="T6318" s="1636"/>
      <c r="U6318" s="1636"/>
      <c r="V6318" s="1636"/>
      <c r="W6318" s="1636"/>
      <c r="X6318" s="1636"/>
      <c r="Y6318" s="1636"/>
      <c r="Z6318" s="1636"/>
      <c r="AA6318" s="1636"/>
      <c r="AB6318" s="1636"/>
      <c r="AC6318" s="1636"/>
      <c r="AD6318" s="1636"/>
      <c r="AE6318" s="1636"/>
      <c r="AF6318" s="1636"/>
      <c r="AG6318" s="1636"/>
      <c r="AH6318" s="1636"/>
      <c r="AI6318" s="1636"/>
      <c r="AJ6318" s="1636"/>
      <c r="AK6318" s="1636"/>
      <c r="AL6318" s="1636"/>
      <c r="AM6318" s="1636"/>
      <c r="AN6318" s="1636"/>
      <c r="AO6318" s="1636"/>
      <c r="AP6318" s="1636"/>
      <c r="AQ6318" s="1636"/>
      <c r="AR6318" s="1636"/>
      <c r="AS6318" s="1636"/>
      <c r="AT6318" s="1636"/>
      <c r="AU6318" s="1636"/>
      <c r="AV6318" s="1636"/>
      <c r="AW6318" s="1636"/>
      <c r="AX6318" s="1636"/>
      <c r="AY6318" s="1636"/>
      <c r="AZ6318" s="1636"/>
      <c r="BA6318" s="1636"/>
      <c r="BB6318" s="1636"/>
    </row>
    <row r="6319" spans="1:54" s="1637" customFormat="1">
      <c r="A6319" s="1636"/>
      <c r="B6319" s="1636"/>
      <c r="C6319" s="1636"/>
      <c r="D6319" s="1636"/>
      <c r="E6319" s="1636"/>
      <c r="F6319" s="1636"/>
      <c r="G6319" s="1636"/>
      <c r="H6319" s="1636"/>
      <c r="I6319" s="1636"/>
      <c r="J6319" s="1636"/>
      <c r="K6319" s="1636"/>
      <c r="L6319" s="1636"/>
      <c r="M6319" s="1636"/>
      <c r="N6319" s="1636"/>
      <c r="O6319" s="1636"/>
      <c r="P6319" s="1636"/>
      <c r="Q6319" s="1636"/>
      <c r="R6319" s="1636"/>
      <c r="S6319" s="1636"/>
      <c r="T6319" s="1636"/>
      <c r="U6319" s="1636"/>
      <c r="V6319" s="1636"/>
      <c r="W6319" s="1636"/>
      <c r="X6319" s="1636"/>
      <c r="Y6319" s="1636"/>
      <c r="Z6319" s="1636"/>
      <c r="AA6319" s="1636"/>
      <c r="AB6319" s="1636"/>
      <c r="AC6319" s="1636"/>
      <c r="AD6319" s="1636"/>
      <c r="AE6319" s="1636"/>
      <c r="AF6319" s="1636"/>
      <c r="AG6319" s="1636"/>
      <c r="AH6319" s="1636"/>
      <c r="AI6319" s="1636"/>
      <c r="AJ6319" s="1636"/>
      <c r="AK6319" s="1636"/>
      <c r="AL6319" s="1636"/>
      <c r="AM6319" s="1636"/>
      <c r="AN6319" s="1636"/>
      <c r="AO6319" s="1636"/>
      <c r="AP6319" s="1636"/>
      <c r="AQ6319" s="1636"/>
      <c r="AR6319" s="1636"/>
      <c r="AS6319" s="1636"/>
      <c r="AT6319" s="1636"/>
      <c r="AU6319" s="1636"/>
      <c r="AV6319" s="1636"/>
      <c r="AW6319" s="1636"/>
      <c r="AX6319" s="1636"/>
      <c r="AY6319" s="1636"/>
      <c r="AZ6319" s="1636"/>
      <c r="BA6319" s="1636"/>
      <c r="BB6319" s="1636"/>
    </row>
    <row r="6320" spans="1:54" s="1637" customFormat="1">
      <c r="A6320" s="1636"/>
      <c r="B6320" s="1636"/>
      <c r="C6320" s="1636"/>
      <c r="D6320" s="1636"/>
      <c r="E6320" s="1636"/>
      <c r="F6320" s="1636"/>
      <c r="G6320" s="1636"/>
      <c r="H6320" s="1636"/>
      <c r="I6320" s="1636"/>
      <c r="J6320" s="1636"/>
      <c r="K6320" s="1636"/>
      <c r="L6320" s="1636"/>
      <c r="M6320" s="1636"/>
      <c r="N6320" s="1636"/>
      <c r="O6320" s="1636"/>
      <c r="P6320" s="1636"/>
      <c r="Q6320" s="1636"/>
      <c r="R6320" s="1636"/>
      <c r="S6320" s="1636"/>
      <c r="T6320" s="1636"/>
      <c r="U6320" s="1636"/>
      <c r="V6320" s="1636"/>
      <c r="W6320" s="1636"/>
      <c r="X6320" s="1636"/>
      <c r="Y6320" s="1636"/>
      <c r="Z6320" s="1636"/>
      <c r="AA6320" s="1636"/>
      <c r="AB6320" s="1636"/>
      <c r="AC6320" s="1636"/>
      <c r="AD6320" s="1636"/>
      <c r="AE6320" s="1636"/>
      <c r="AF6320" s="1636"/>
      <c r="AG6320" s="1636"/>
      <c r="AH6320" s="1636"/>
      <c r="AI6320" s="1636"/>
      <c r="AJ6320" s="1636"/>
      <c r="AK6320" s="1636"/>
      <c r="AL6320" s="1636"/>
      <c r="AM6320" s="1636"/>
      <c r="AN6320" s="1636"/>
      <c r="AO6320" s="1636"/>
      <c r="AP6320" s="1636"/>
      <c r="AQ6320" s="1636"/>
      <c r="AR6320" s="1636"/>
      <c r="AS6320" s="1636"/>
      <c r="AT6320" s="1636"/>
      <c r="AU6320" s="1636"/>
      <c r="AV6320" s="1636"/>
      <c r="AW6320" s="1636"/>
      <c r="AX6320" s="1636"/>
      <c r="AY6320" s="1636"/>
      <c r="AZ6320" s="1636"/>
      <c r="BA6320" s="1636"/>
      <c r="BB6320" s="1636"/>
    </row>
    <row r="6321" spans="1:54" s="1637" customFormat="1">
      <c r="A6321" s="1636"/>
      <c r="B6321" s="1636"/>
      <c r="C6321" s="1636"/>
      <c r="D6321" s="1636"/>
      <c r="E6321" s="1636"/>
      <c r="F6321" s="1636"/>
      <c r="G6321" s="1636"/>
      <c r="H6321" s="1636"/>
      <c r="I6321" s="1636"/>
      <c r="J6321" s="1636"/>
      <c r="K6321" s="1636"/>
      <c r="L6321" s="1636"/>
      <c r="M6321" s="1636"/>
      <c r="N6321" s="1636"/>
      <c r="O6321" s="1636"/>
      <c r="P6321" s="1636"/>
      <c r="Q6321" s="1636"/>
      <c r="R6321" s="1636"/>
      <c r="S6321" s="1636"/>
      <c r="T6321" s="1636"/>
      <c r="U6321" s="1636"/>
      <c r="V6321" s="1636"/>
      <c r="W6321" s="1636"/>
      <c r="X6321" s="1636"/>
      <c r="Y6321" s="1636"/>
      <c r="Z6321" s="1636"/>
      <c r="AA6321" s="1636"/>
      <c r="AB6321" s="1636"/>
      <c r="AC6321" s="1636"/>
      <c r="AD6321" s="1636"/>
      <c r="AE6321" s="1636"/>
      <c r="AF6321" s="1636"/>
      <c r="AG6321" s="1636"/>
      <c r="AH6321" s="1636"/>
      <c r="AI6321" s="1636"/>
      <c r="AJ6321" s="1636"/>
      <c r="AK6321" s="1636"/>
      <c r="AL6321" s="1636"/>
      <c r="AM6321" s="1636"/>
      <c r="AN6321" s="1636"/>
      <c r="AO6321" s="1636"/>
      <c r="AP6321" s="1636"/>
      <c r="AQ6321" s="1636"/>
      <c r="AR6321" s="1636"/>
      <c r="AS6321" s="1636"/>
      <c r="AT6321" s="1636"/>
      <c r="AU6321" s="1636"/>
      <c r="AV6321" s="1636"/>
      <c r="AW6321" s="1636"/>
      <c r="AX6321" s="1636"/>
      <c r="AY6321" s="1636"/>
      <c r="AZ6321" s="1636"/>
      <c r="BA6321" s="1636"/>
      <c r="BB6321" s="1636"/>
    </row>
    <row r="6322" spans="1:54" s="1637" customFormat="1">
      <c r="A6322" s="1636"/>
      <c r="B6322" s="1636"/>
      <c r="C6322" s="1636"/>
      <c r="D6322" s="1636"/>
      <c r="E6322" s="1636"/>
      <c r="F6322" s="1636"/>
      <c r="G6322" s="1636"/>
      <c r="H6322" s="1636"/>
      <c r="I6322" s="1636"/>
      <c r="J6322" s="1636"/>
      <c r="K6322" s="1636"/>
      <c r="L6322" s="1636"/>
      <c r="M6322" s="1636"/>
      <c r="N6322" s="1636"/>
      <c r="O6322" s="1636"/>
      <c r="P6322" s="1636"/>
      <c r="Q6322" s="1636"/>
      <c r="R6322" s="1636"/>
      <c r="S6322" s="1636"/>
      <c r="T6322" s="1636"/>
      <c r="U6322" s="1636"/>
      <c r="V6322" s="1636"/>
      <c r="W6322" s="1636"/>
      <c r="X6322" s="1636"/>
      <c r="Y6322" s="1636"/>
      <c r="Z6322" s="1636"/>
      <c r="AA6322" s="1636"/>
      <c r="AB6322" s="1636"/>
      <c r="AC6322" s="1636"/>
      <c r="AD6322" s="1636"/>
      <c r="AE6322" s="1636"/>
      <c r="AF6322" s="1636"/>
      <c r="AG6322" s="1636"/>
      <c r="AH6322" s="1636"/>
      <c r="AI6322" s="1636"/>
      <c r="AJ6322" s="1636"/>
      <c r="AK6322" s="1636"/>
      <c r="AL6322" s="1636"/>
      <c r="AM6322" s="1636"/>
      <c r="AN6322" s="1636"/>
      <c r="AO6322" s="1636"/>
      <c r="AP6322" s="1636"/>
      <c r="AQ6322" s="1636"/>
      <c r="AR6322" s="1636"/>
      <c r="AS6322" s="1636"/>
      <c r="AT6322" s="1636"/>
      <c r="AU6322" s="1636"/>
      <c r="AV6322" s="1636"/>
      <c r="AW6322" s="1636"/>
      <c r="AX6322" s="1636"/>
      <c r="AY6322" s="1636"/>
      <c r="AZ6322" s="1636"/>
      <c r="BA6322" s="1636"/>
      <c r="BB6322" s="1636"/>
    </row>
    <row r="6323" spans="1:54" s="1637" customFormat="1">
      <c r="A6323" s="1636"/>
      <c r="B6323" s="1636"/>
      <c r="C6323" s="1636"/>
      <c r="D6323" s="1636"/>
      <c r="E6323" s="1636"/>
      <c r="F6323" s="1636"/>
      <c r="G6323" s="1636"/>
      <c r="H6323" s="1636"/>
      <c r="I6323" s="1636"/>
      <c r="J6323" s="1636"/>
      <c r="K6323" s="1636"/>
      <c r="L6323" s="1636"/>
      <c r="M6323" s="1636"/>
      <c r="N6323" s="1636"/>
      <c r="O6323" s="1636"/>
      <c r="P6323" s="1636"/>
      <c r="Q6323" s="1636"/>
      <c r="R6323" s="1636"/>
      <c r="S6323" s="1636"/>
      <c r="T6323" s="1636"/>
      <c r="U6323" s="1636"/>
      <c r="V6323" s="1636"/>
      <c r="W6323" s="1636"/>
      <c r="X6323" s="1636"/>
      <c r="Y6323" s="1636"/>
      <c r="Z6323" s="1636"/>
      <c r="AA6323" s="1636"/>
      <c r="AB6323" s="1636"/>
      <c r="AC6323" s="1636"/>
      <c r="AD6323" s="1636"/>
      <c r="AE6323" s="1636"/>
      <c r="AF6323" s="1636"/>
      <c r="AG6323" s="1636"/>
      <c r="AH6323" s="1636"/>
      <c r="AI6323" s="1636"/>
      <c r="AJ6323" s="1636"/>
      <c r="AK6323" s="1636"/>
      <c r="AL6323" s="1636"/>
      <c r="AM6323" s="1636"/>
      <c r="AN6323" s="1636"/>
      <c r="AO6323" s="1636"/>
      <c r="AP6323" s="1636"/>
      <c r="AQ6323" s="1636"/>
      <c r="AR6323" s="1636"/>
      <c r="AS6323" s="1636"/>
      <c r="AT6323" s="1636"/>
      <c r="AU6323" s="1636"/>
      <c r="AV6323" s="1636"/>
      <c r="AW6323" s="1636"/>
      <c r="AX6323" s="1636"/>
      <c r="AY6323" s="1636"/>
      <c r="AZ6323" s="1636"/>
      <c r="BA6323" s="1636"/>
      <c r="BB6323" s="1636"/>
    </row>
    <row r="6324" spans="1:54" s="1637" customFormat="1">
      <c r="A6324" s="1636"/>
      <c r="B6324" s="1636"/>
      <c r="C6324" s="1636"/>
      <c r="D6324" s="1636"/>
      <c r="E6324" s="1636"/>
      <c r="F6324" s="1636"/>
      <c r="G6324" s="1636"/>
      <c r="H6324" s="1636"/>
      <c r="I6324" s="1636"/>
      <c r="J6324" s="1636"/>
      <c r="K6324" s="1636"/>
      <c r="L6324" s="1636"/>
      <c r="M6324" s="1636"/>
      <c r="N6324" s="1636"/>
      <c r="O6324" s="1636"/>
      <c r="P6324" s="1636"/>
      <c r="Q6324" s="1636"/>
      <c r="R6324" s="1636"/>
      <c r="S6324" s="1636"/>
      <c r="T6324" s="1636"/>
      <c r="U6324" s="1636"/>
      <c r="V6324" s="1636"/>
      <c r="W6324" s="1636"/>
      <c r="X6324" s="1636"/>
      <c r="Y6324" s="1636"/>
      <c r="Z6324" s="1636"/>
      <c r="AA6324" s="1636"/>
      <c r="AB6324" s="1636"/>
      <c r="AC6324" s="1636"/>
      <c r="AD6324" s="1636"/>
      <c r="AE6324" s="1636"/>
      <c r="AF6324" s="1636"/>
      <c r="AG6324" s="1636"/>
      <c r="AH6324" s="1636"/>
      <c r="AI6324" s="1636"/>
      <c r="AJ6324" s="1636"/>
      <c r="AK6324" s="1636"/>
      <c r="AL6324" s="1636"/>
      <c r="AM6324" s="1636"/>
      <c r="AN6324" s="1636"/>
      <c r="AO6324" s="1636"/>
      <c r="AP6324" s="1636"/>
      <c r="AQ6324" s="1636"/>
      <c r="AR6324" s="1636"/>
      <c r="AS6324" s="1636"/>
      <c r="AT6324" s="1636"/>
      <c r="AU6324" s="1636"/>
      <c r="AV6324" s="1636"/>
      <c r="AW6324" s="1636"/>
      <c r="AX6324" s="1636"/>
      <c r="AY6324" s="1636"/>
      <c r="AZ6324" s="1636"/>
      <c r="BA6324" s="1636"/>
      <c r="BB6324" s="1636"/>
    </row>
    <row r="6325" spans="1:54" s="1637" customFormat="1">
      <c r="A6325" s="1636"/>
      <c r="B6325" s="1636"/>
      <c r="C6325" s="1636"/>
      <c r="D6325" s="1636"/>
      <c r="E6325" s="1636"/>
      <c r="F6325" s="1636"/>
      <c r="G6325" s="1636"/>
      <c r="H6325" s="1636"/>
      <c r="I6325" s="1636"/>
      <c r="J6325" s="1636"/>
      <c r="K6325" s="1636"/>
      <c r="L6325" s="1636"/>
      <c r="M6325" s="1636"/>
      <c r="N6325" s="1636"/>
      <c r="O6325" s="1636"/>
      <c r="P6325" s="1636"/>
      <c r="Q6325" s="1636"/>
      <c r="R6325" s="1636"/>
      <c r="S6325" s="1636"/>
      <c r="T6325" s="1636"/>
      <c r="U6325" s="1636"/>
      <c r="V6325" s="1636"/>
      <c r="W6325" s="1636"/>
      <c r="X6325" s="1636"/>
      <c r="Y6325" s="1636"/>
      <c r="Z6325" s="1636"/>
      <c r="AA6325" s="1636"/>
      <c r="AB6325" s="1636"/>
      <c r="AC6325" s="1636"/>
      <c r="AD6325" s="1636"/>
      <c r="AE6325" s="1636"/>
      <c r="AF6325" s="1636"/>
      <c r="AG6325" s="1636"/>
      <c r="AH6325" s="1636"/>
      <c r="AI6325" s="1636"/>
      <c r="AJ6325" s="1636"/>
      <c r="AK6325" s="1636"/>
      <c r="AL6325" s="1636"/>
      <c r="AM6325" s="1636"/>
      <c r="AN6325" s="1636"/>
      <c r="AO6325" s="1636"/>
      <c r="AP6325" s="1636"/>
      <c r="AQ6325" s="1636"/>
      <c r="AR6325" s="1636"/>
      <c r="AS6325" s="1636"/>
      <c r="AT6325" s="1636"/>
      <c r="AU6325" s="1636"/>
      <c r="AV6325" s="1636"/>
      <c r="AW6325" s="1636"/>
      <c r="AX6325" s="1636"/>
      <c r="AY6325" s="1636"/>
      <c r="AZ6325" s="1636"/>
      <c r="BA6325" s="1636"/>
      <c r="BB6325" s="1636"/>
    </row>
    <row r="6326" spans="1:54" s="1637" customFormat="1">
      <c r="A6326" s="1636"/>
      <c r="B6326" s="1636"/>
      <c r="C6326" s="1636"/>
      <c r="D6326" s="1636"/>
      <c r="E6326" s="1636"/>
      <c r="F6326" s="1636"/>
      <c r="G6326" s="1636"/>
      <c r="H6326" s="1636"/>
      <c r="I6326" s="1636"/>
      <c r="J6326" s="1636"/>
      <c r="K6326" s="1636"/>
      <c r="L6326" s="1636"/>
      <c r="M6326" s="1636"/>
      <c r="N6326" s="1636"/>
      <c r="O6326" s="1636"/>
      <c r="P6326" s="1636"/>
      <c r="Q6326" s="1636"/>
      <c r="R6326" s="1636"/>
      <c r="S6326" s="1636"/>
      <c r="T6326" s="1636"/>
      <c r="U6326" s="1636"/>
      <c r="V6326" s="1636"/>
      <c r="W6326" s="1636"/>
      <c r="X6326" s="1636"/>
      <c r="Y6326" s="1636"/>
      <c r="Z6326" s="1636"/>
      <c r="AA6326" s="1636"/>
      <c r="AB6326" s="1636"/>
      <c r="AC6326" s="1636"/>
      <c r="AD6326" s="1636"/>
      <c r="AE6326" s="1636"/>
      <c r="AF6326" s="1636"/>
      <c r="AG6326" s="1636"/>
      <c r="AH6326" s="1636"/>
      <c r="AI6326" s="1636"/>
      <c r="AJ6326" s="1636"/>
      <c r="AK6326" s="1636"/>
      <c r="AL6326" s="1636"/>
      <c r="AM6326" s="1636"/>
      <c r="AN6326" s="1636"/>
      <c r="AO6326" s="1636"/>
      <c r="AP6326" s="1636"/>
      <c r="AQ6326" s="1636"/>
      <c r="AR6326" s="1636"/>
      <c r="AS6326" s="1636"/>
      <c r="AT6326" s="1636"/>
      <c r="AU6326" s="1636"/>
      <c r="AV6326" s="1636"/>
      <c r="AW6326" s="1636"/>
      <c r="AX6326" s="1636"/>
      <c r="AY6326" s="1636"/>
      <c r="AZ6326" s="1636"/>
      <c r="BA6326" s="1636"/>
      <c r="BB6326" s="1636"/>
    </row>
    <row r="6327" spans="1:54" s="1637" customFormat="1">
      <c r="A6327" s="1636"/>
      <c r="B6327" s="1636"/>
      <c r="C6327" s="1636"/>
      <c r="D6327" s="1636"/>
      <c r="E6327" s="1636"/>
      <c r="F6327" s="1636"/>
      <c r="G6327" s="1636"/>
      <c r="H6327" s="1636"/>
      <c r="I6327" s="1636"/>
      <c r="J6327" s="1636"/>
      <c r="K6327" s="1636"/>
      <c r="L6327" s="1636"/>
      <c r="M6327" s="1636"/>
      <c r="N6327" s="1636"/>
      <c r="O6327" s="1636"/>
      <c r="P6327" s="1636"/>
      <c r="Q6327" s="1636"/>
      <c r="R6327" s="1636"/>
      <c r="S6327" s="1636"/>
      <c r="T6327" s="1636"/>
      <c r="U6327" s="1636"/>
      <c r="V6327" s="1636"/>
      <c r="W6327" s="1636"/>
      <c r="X6327" s="1636"/>
      <c r="Y6327" s="1636"/>
      <c r="Z6327" s="1636"/>
      <c r="AA6327" s="1636"/>
      <c r="AB6327" s="1636"/>
      <c r="AC6327" s="1636"/>
      <c r="AD6327" s="1636"/>
      <c r="AE6327" s="1636"/>
      <c r="AF6327" s="1636"/>
      <c r="AG6327" s="1636"/>
      <c r="AH6327" s="1636"/>
      <c r="AI6327" s="1636"/>
      <c r="AJ6327" s="1636"/>
      <c r="AK6327" s="1636"/>
      <c r="AL6327" s="1636"/>
      <c r="AM6327" s="1636"/>
      <c r="AN6327" s="1636"/>
      <c r="AO6327" s="1636"/>
      <c r="AP6327" s="1636"/>
      <c r="AQ6327" s="1636"/>
      <c r="AR6327" s="1636"/>
      <c r="AS6327" s="1636"/>
      <c r="AT6327" s="1636"/>
      <c r="AU6327" s="1636"/>
      <c r="AV6327" s="1636"/>
      <c r="AW6327" s="1636"/>
      <c r="AX6327" s="1636"/>
      <c r="AY6327" s="1636"/>
      <c r="AZ6327" s="1636"/>
      <c r="BA6327" s="1636"/>
      <c r="BB6327" s="1636"/>
    </row>
    <row r="6328" spans="1:54" s="1637" customFormat="1">
      <c r="A6328" s="1636"/>
      <c r="B6328" s="1636"/>
      <c r="C6328" s="1636"/>
      <c r="D6328" s="1636"/>
      <c r="E6328" s="1636"/>
      <c r="F6328" s="1636"/>
      <c r="G6328" s="1636"/>
      <c r="H6328" s="1636"/>
      <c r="I6328" s="1636"/>
      <c r="J6328" s="1636"/>
      <c r="K6328" s="1636"/>
      <c r="L6328" s="1636"/>
      <c r="M6328" s="1636"/>
      <c r="N6328" s="1636"/>
      <c r="O6328" s="1636"/>
      <c r="P6328" s="1636"/>
      <c r="Q6328" s="1636"/>
      <c r="R6328" s="1636"/>
      <c r="S6328" s="1636"/>
      <c r="T6328" s="1636"/>
      <c r="U6328" s="1636"/>
      <c r="V6328" s="1636"/>
      <c r="W6328" s="1636"/>
      <c r="X6328" s="1636"/>
      <c r="Y6328" s="1636"/>
      <c r="Z6328" s="1636"/>
      <c r="AA6328" s="1636"/>
      <c r="AB6328" s="1636"/>
      <c r="AC6328" s="1636"/>
      <c r="AD6328" s="1636"/>
      <c r="AE6328" s="1636"/>
      <c r="AF6328" s="1636"/>
      <c r="AG6328" s="1636"/>
      <c r="AH6328" s="1636"/>
      <c r="AI6328" s="1636"/>
      <c r="AJ6328" s="1636"/>
      <c r="AK6328" s="1636"/>
      <c r="AL6328" s="1636"/>
      <c r="AM6328" s="1636"/>
      <c r="AN6328" s="1636"/>
      <c r="AO6328" s="1636"/>
      <c r="AP6328" s="1636"/>
      <c r="AQ6328" s="1636"/>
      <c r="AR6328" s="1636"/>
      <c r="AS6328" s="1636"/>
      <c r="AT6328" s="1636"/>
      <c r="AU6328" s="1636"/>
      <c r="AV6328" s="1636"/>
      <c r="AW6328" s="1636"/>
      <c r="AX6328" s="1636"/>
      <c r="AY6328" s="1636"/>
      <c r="AZ6328" s="1636"/>
      <c r="BA6328" s="1636"/>
      <c r="BB6328" s="1636"/>
    </row>
    <row r="6329" spans="1:54" s="1637" customFormat="1">
      <c r="A6329" s="1636"/>
      <c r="B6329" s="1636"/>
      <c r="C6329" s="1636"/>
      <c r="D6329" s="1636"/>
      <c r="E6329" s="1636"/>
      <c r="F6329" s="1636"/>
      <c r="G6329" s="1636"/>
      <c r="H6329" s="1636"/>
      <c r="I6329" s="1636"/>
      <c r="J6329" s="1636"/>
      <c r="K6329" s="1636"/>
      <c r="L6329" s="1636"/>
      <c r="M6329" s="1636"/>
      <c r="N6329" s="1636"/>
      <c r="O6329" s="1636"/>
      <c r="P6329" s="1636"/>
      <c r="Q6329" s="1636"/>
      <c r="R6329" s="1636"/>
      <c r="S6329" s="1636"/>
      <c r="T6329" s="1636"/>
      <c r="U6329" s="1636"/>
      <c r="V6329" s="1636"/>
      <c r="W6329" s="1636"/>
      <c r="X6329" s="1636"/>
      <c r="Y6329" s="1636"/>
      <c r="Z6329" s="1636"/>
      <c r="AA6329" s="1636"/>
      <c r="AB6329" s="1636"/>
      <c r="AC6329" s="1636"/>
      <c r="AD6329" s="1636"/>
      <c r="AE6329" s="1636"/>
      <c r="AF6329" s="1636"/>
      <c r="AG6329" s="1636"/>
      <c r="AH6329" s="1636"/>
      <c r="AI6329" s="1636"/>
      <c r="AJ6329" s="1636"/>
      <c r="AK6329" s="1636"/>
      <c r="AL6329" s="1636"/>
      <c r="AM6329" s="1636"/>
      <c r="AN6329" s="1636"/>
      <c r="AO6329" s="1636"/>
      <c r="AP6329" s="1636"/>
      <c r="AQ6329" s="1636"/>
      <c r="AR6329" s="1636"/>
      <c r="AS6329" s="1636"/>
      <c r="AT6329" s="1636"/>
      <c r="AU6329" s="1636"/>
      <c r="AV6329" s="1636"/>
      <c r="AW6329" s="1636"/>
      <c r="AX6329" s="1636"/>
      <c r="AY6329" s="1636"/>
      <c r="AZ6329" s="1636"/>
      <c r="BA6329" s="1636"/>
      <c r="BB6329" s="1636"/>
    </row>
    <row r="6330" spans="1:54" s="1637" customFormat="1">
      <c r="A6330" s="1636"/>
      <c r="B6330" s="1636"/>
      <c r="C6330" s="1636"/>
      <c r="D6330" s="1636"/>
      <c r="E6330" s="1636"/>
      <c r="F6330" s="1636"/>
      <c r="G6330" s="1636"/>
      <c r="H6330" s="1636"/>
      <c r="I6330" s="1636"/>
      <c r="J6330" s="1636"/>
      <c r="K6330" s="1636"/>
      <c r="L6330" s="1636"/>
      <c r="M6330" s="1636"/>
      <c r="N6330" s="1636"/>
      <c r="O6330" s="1636"/>
      <c r="P6330" s="1636"/>
      <c r="Q6330" s="1636"/>
      <c r="R6330" s="1636"/>
      <c r="S6330" s="1636"/>
      <c r="T6330" s="1636"/>
      <c r="U6330" s="1636"/>
      <c r="V6330" s="1636"/>
      <c r="W6330" s="1636"/>
      <c r="X6330" s="1636"/>
      <c r="Y6330" s="1636"/>
      <c r="Z6330" s="1636"/>
      <c r="AA6330" s="1636"/>
      <c r="AB6330" s="1636"/>
      <c r="AC6330" s="1636"/>
      <c r="AD6330" s="1636"/>
      <c r="AE6330" s="1636"/>
      <c r="AF6330" s="1636"/>
      <c r="AG6330" s="1636"/>
      <c r="AH6330" s="1636"/>
      <c r="AI6330" s="1636"/>
      <c r="AJ6330" s="1636"/>
      <c r="AK6330" s="1636"/>
      <c r="AL6330" s="1636"/>
      <c r="AM6330" s="1636"/>
      <c r="AN6330" s="1636"/>
      <c r="AO6330" s="1636"/>
      <c r="AP6330" s="1636"/>
      <c r="AQ6330" s="1636"/>
      <c r="AR6330" s="1636"/>
      <c r="AS6330" s="1636"/>
      <c r="AT6330" s="1636"/>
      <c r="AU6330" s="1636"/>
      <c r="AV6330" s="1636"/>
      <c r="AW6330" s="1636"/>
      <c r="AX6330" s="1636"/>
      <c r="AY6330" s="1636"/>
      <c r="AZ6330" s="1636"/>
      <c r="BA6330" s="1636"/>
      <c r="BB6330" s="1636"/>
    </row>
    <row r="6331" spans="1:54" s="1637" customFormat="1">
      <c r="A6331" s="1636"/>
      <c r="B6331" s="1636"/>
      <c r="C6331" s="1636"/>
      <c r="D6331" s="1636"/>
      <c r="E6331" s="1636"/>
      <c r="F6331" s="1636"/>
      <c r="G6331" s="1636"/>
      <c r="H6331" s="1636"/>
      <c r="I6331" s="1636"/>
      <c r="J6331" s="1636"/>
      <c r="K6331" s="1636"/>
      <c r="L6331" s="1636"/>
      <c r="M6331" s="1636"/>
      <c r="N6331" s="1636"/>
      <c r="O6331" s="1636"/>
      <c r="P6331" s="1636"/>
      <c r="Q6331" s="1636"/>
      <c r="R6331" s="1636"/>
      <c r="S6331" s="1636"/>
      <c r="T6331" s="1636"/>
      <c r="U6331" s="1636"/>
      <c r="V6331" s="1636"/>
      <c r="W6331" s="1636"/>
      <c r="X6331" s="1636"/>
      <c r="Y6331" s="1636"/>
      <c r="Z6331" s="1636"/>
      <c r="AA6331" s="1636"/>
      <c r="AB6331" s="1636"/>
      <c r="AC6331" s="1636"/>
      <c r="AD6331" s="1636"/>
      <c r="AE6331" s="1636"/>
      <c r="AF6331" s="1636"/>
      <c r="AG6331" s="1636"/>
      <c r="AH6331" s="1636"/>
      <c r="AI6331" s="1636"/>
      <c r="AJ6331" s="1636"/>
      <c r="AK6331" s="1636"/>
      <c r="AL6331" s="1636"/>
      <c r="AM6331" s="1636"/>
      <c r="AN6331" s="1636"/>
      <c r="AO6331" s="1636"/>
      <c r="AP6331" s="1636"/>
      <c r="AQ6331" s="1636"/>
      <c r="AR6331" s="1636"/>
      <c r="AS6331" s="1636"/>
      <c r="AT6331" s="1636"/>
      <c r="AU6331" s="1636"/>
      <c r="AV6331" s="1636"/>
      <c r="AW6331" s="1636"/>
      <c r="AX6331" s="1636"/>
      <c r="AY6331" s="1636"/>
      <c r="AZ6331" s="1636"/>
      <c r="BA6331" s="1636"/>
      <c r="BB6331" s="1636"/>
    </row>
    <row r="6332" spans="1:54" s="1637" customFormat="1">
      <c r="A6332" s="1636"/>
      <c r="B6332" s="1636"/>
      <c r="C6332" s="1636"/>
      <c r="D6332" s="1636"/>
      <c r="E6332" s="1636"/>
      <c r="F6332" s="1636"/>
      <c r="G6332" s="1636"/>
      <c r="H6332" s="1636"/>
      <c r="I6332" s="1636"/>
      <c r="J6332" s="1636"/>
      <c r="K6332" s="1636"/>
      <c r="L6332" s="1636"/>
      <c r="M6332" s="1636"/>
      <c r="N6332" s="1636"/>
      <c r="O6332" s="1636"/>
      <c r="P6332" s="1636"/>
      <c r="Q6332" s="1636"/>
      <c r="R6332" s="1636"/>
      <c r="S6332" s="1636"/>
      <c r="T6332" s="1636"/>
      <c r="U6332" s="1636"/>
      <c r="V6332" s="1636"/>
      <c r="W6332" s="1636"/>
      <c r="X6332" s="1636"/>
      <c r="Y6332" s="1636"/>
      <c r="Z6332" s="1636"/>
      <c r="AA6332" s="1636"/>
      <c r="AB6332" s="1636"/>
      <c r="AC6332" s="1636"/>
      <c r="AD6332" s="1636"/>
      <c r="AE6332" s="1636"/>
      <c r="AF6332" s="1636"/>
      <c r="AG6332" s="1636"/>
      <c r="AH6332" s="1636"/>
      <c r="AI6332" s="1636"/>
      <c r="AJ6332" s="1636"/>
      <c r="AK6332" s="1636"/>
      <c r="AL6332" s="1636"/>
      <c r="AM6332" s="1636"/>
      <c r="AN6332" s="1636"/>
      <c r="AO6332" s="1636"/>
      <c r="AP6332" s="1636"/>
      <c r="AQ6332" s="1636"/>
      <c r="AR6332" s="1636"/>
      <c r="AS6332" s="1636"/>
      <c r="AT6332" s="1636"/>
      <c r="AU6332" s="1636"/>
      <c r="AV6332" s="1636"/>
      <c r="AW6332" s="1636"/>
      <c r="AX6332" s="1636"/>
      <c r="AY6332" s="1636"/>
      <c r="AZ6332" s="1636"/>
      <c r="BA6332" s="1636"/>
      <c r="BB6332" s="1636"/>
    </row>
    <row r="6333" spans="1:54" s="1637" customFormat="1">
      <c r="A6333" s="1636"/>
      <c r="B6333" s="1636"/>
      <c r="C6333" s="1636"/>
      <c r="D6333" s="1636"/>
      <c r="E6333" s="1636"/>
      <c r="F6333" s="1636"/>
      <c r="G6333" s="1636"/>
      <c r="H6333" s="1636"/>
      <c r="I6333" s="1636"/>
      <c r="J6333" s="1636"/>
      <c r="K6333" s="1636"/>
      <c r="L6333" s="1636"/>
      <c r="M6333" s="1636"/>
      <c r="N6333" s="1636"/>
      <c r="O6333" s="1636"/>
      <c r="P6333" s="1636"/>
      <c r="Q6333" s="1636"/>
      <c r="R6333" s="1636"/>
      <c r="S6333" s="1636"/>
      <c r="T6333" s="1636"/>
      <c r="U6333" s="1636"/>
      <c r="V6333" s="1636"/>
      <c r="W6333" s="1636"/>
      <c r="X6333" s="1636"/>
      <c r="Y6333" s="1636"/>
      <c r="Z6333" s="1636"/>
      <c r="AA6333" s="1636"/>
      <c r="AB6333" s="1636"/>
      <c r="AC6333" s="1636"/>
      <c r="AD6333" s="1636"/>
      <c r="AE6333" s="1636"/>
      <c r="AF6333" s="1636"/>
      <c r="AG6333" s="1636"/>
      <c r="AH6333" s="1636"/>
      <c r="AI6333" s="1636"/>
      <c r="AJ6333" s="1636"/>
      <c r="AK6333" s="1636"/>
      <c r="AL6333" s="1636"/>
      <c r="AM6333" s="1636"/>
      <c r="AN6333" s="1636"/>
      <c r="AO6333" s="1636"/>
      <c r="AP6333" s="1636"/>
      <c r="AQ6333" s="1636"/>
      <c r="AR6333" s="1636"/>
      <c r="AS6333" s="1636"/>
      <c r="AT6333" s="1636"/>
      <c r="AU6333" s="1636"/>
      <c r="AV6333" s="1636"/>
      <c r="AW6333" s="1636"/>
      <c r="AX6333" s="1636"/>
      <c r="AY6333" s="1636"/>
      <c r="AZ6333" s="1636"/>
      <c r="BA6333" s="1636"/>
      <c r="BB6333" s="1636"/>
    </row>
    <row r="6334" spans="1:54" s="1637" customFormat="1">
      <c r="A6334" s="1636"/>
      <c r="B6334" s="1636"/>
      <c r="C6334" s="1636"/>
      <c r="D6334" s="1636"/>
      <c r="E6334" s="1636"/>
      <c r="F6334" s="1636"/>
      <c r="G6334" s="1636"/>
      <c r="H6334" s="1636"/>
      <c r="I6334" s="1636"/>
      <c r="J6334" s="1636"/>
      <c r="K6334" s="1636"/>
      <c r="L6334" s="1636"/>
      <c r="M6334" s="1636"/>
      <c r="N6334" s="1636"/>
      <c r="O6334" s="1636"/>
      <c r="P6334" s="1636"/>
      <c r="Q6334" s="1636"/>
      <c r="R6334" s="1636"/>
      <c r="S6334" s="1636"/>
      <c r="T6334" s="1636"/>
      <c r="U6334" s="1636"/>
      <c r="V6334" s="1636"/>
      <c r="W6334" s="1636"/>
      <c r="X6334" s="1636"/>
      <c r="Y6334" s="1636"/>
      <c r="Z6334" s="1636"/>
      <c r="AA6334" s="1636"/>
      <c r="AB6334" s="1636"/>
      <c r="AC6334" s="1636"/>
      <c r="AD6334" s="1636"/>
      <c r="AE6334" s="1636"/>
      <c r="AF6334" s="1636"/>
      <c r="AG6334" s="1636"/>
      <c r="AH6334" s="1636"/>
      <c r="AI6334" s="1636"/>
      <c r="AJ6334" s="1636"/>
      <c r="AK6334" s="1636"/>
      <c r="AL6334" s="1636"/>
      <c r="AM6334" s="1636"/>
      <c r="AN6334" s="1636"/>
      <c r="AO6334" s="1636"/>
      <c r="AP6334" s="1636"/>
      <c r="AQ6334" s="1636"/>
      <c r="AR6334" s="1636"/>
      <c r="AS6334" s="1636"/>
      <c r="AT6334" s="1636"/>
      <c r="AU6334" s="1636"/>
      <c r="AV6334" s="1636"/>
      <c r="AW6334" s="1636"/>
      <c r="AX6334" s="1636"/>
      <c r="AY6334" s="1636"/>
      <c r="AZ6334" s="1636"/>
      <c r="BA6334" s="1636"/>
      <c r="BB6334" s="1636"/>
    </row>
    <row r="6335" spans="1:54" s="1637" customFormat="1">
      <c r="A6335" s="1636"/>
      <c r="B6335" s="1636"/>
      <c r="C6335" s="1636"/>
      <c r="D6335" s="1636"/>
      <c r="E6335" s="1636"/>
      <c r="F6335" s="1636"/>
      <c r="G6335" s="1636"/>
      <c r="H6335" s="1636"/>
      <c r="I6335" s="1636"/>
      <c r="J6335" s="1636"/>
      <c r="K6335" s="1636"/>
      <c r="L6335" s="1636"/>
      <c r="M6335" s="1636"/>
      <c r="N6335" s="1636"/>
      <c r="O6335" s="1636"/>
      <c r="P6335" s="1636"/>
      <c r="Q6335" s="1636"/>
      <c r="R6335" s="1636"/>
      <c r="S6335" s="1636"/>
      <c r="T6335" s="1636"/>
      <c r="U6335" s="1636"/>
      <c r="V6335" s="1636"/>
      <c r="W6335" s="1636"/>
      <c r="X6335" s="1636"/>
      <c r="Y6335" s="1636"/>
      <c r="Z6335" s="1636"/>
      <c r="AA6335" s="1636"/>
      <c r="AB6335" s="1636"/>
      <c r="AC6335" s="1636"/>
      <c r="AD6335" s="1636"/>
      <c r="AE6335" s="1636"/>
      <c r="AF6335" s="1636"/>
      <c r="AG6335" s="1636"/>
      <c r="AH6335" s="1636"/>
      <c r="AI6335" s="1636"/>
      <c r="AJ6335" s="1636"/>
      <c r="AK6335" s="1636"/>
      <c r="AL6335" s="1636"/>
      <c r="AM6335" s="1636"/>
      <c r="AN6335" s="1636"/>
      <c r="AO6335" s="1636"/>
      <c r="AP6335" s="1636"/>
      <c r="AQ6335" s="1636"/>
      <c r="AR6335" s="1636"/>
      <c r="AS6335" s="1636"/>
      <c r="AT6335" s="1636"/>
      <c r="AU6335" s="1636"/>
      <c r="AV6335" s="1636"/>
      <c r="AW6335" s="1636"/>
      <c r="AX6335" s="1636"/>
      <c r="AY6335" s="1636"/>
      <c r="AZ6335" s="1636"/>
      <c r="BA6335" s="1636"/>
      <c r="BB6335" s="1636"/>
    </row>
    <row r="6336" spans="1:54" s="1637" customFormat="1">
      <c r="A6336" s="1636"/>
      <c r="B6336" s="1636"/>
      <c r="C6336" s="1636"/>
      <c r="D6336" s="1636"/>
      <c r="E6336" s="1636"/>
      <c r="F6336" s="1636"/>
      <c r="G6336" s="1636"/>
      <c r="H6336" s="1636"/>
      <c r="I6336" s="1636"/>
      <c r="J6336" s="1636"/>
      <c r="K6336" s="1636"/>
      <c r="L6336" s="1636"/>
      <c r="M6336" s="1636"/>
      <c r="N6336" s="1636"/>
      <c r="O6336" s="1636"/>
      <c r="P6336" s="1636"/>
      <c r="Q6336" s="1636"/>
      <c r="R6336" s="1636"/>
      <c r="S6336" s="1636"/>
      <c r="T6336" s="1636"/>
      <c r="U6336" s="1636"/>
      <c r="V6336" s="1636"/>
      <c r="W6336" s="1636"/>
      <c r="X6336" s="1636"/>
      <c r="Y6336" s="1636"/>
      <c r="Z6336" s="1636"/>
      <c r="AA6336" s="1636"/>
      <c r="AB6336" s="1636"/>
      <c r="AC6336" s="1636"/>
      <c r="AD6336" s="1636"/>
      <c r="AE6336" s="1636"/>
      <c r="AF6336" s="1636"/>
      <c r="AG6336" s="1636"/>
      <c r="AH6336" s="1636"/>
      <c r="AI6336" s="1636"/>
      <c r="AJ6336" s="1636"/>
      <c r="AK6336" s="1636"/>
      <c r="AL6336" s="1636"/>
      <c r="AM6336" s="1636"/>
      <c r="AN6336" s="1636"/>
      <c r="AO6336" s="1636"/>
      <c r="AP6336" s="1636"/>
      <c r="AQ6336" s="1636"/>
      <c r="AR6336" s="1636"/>
      <c r="AS6336" s="1636"/>
      <c r="AT6336" s="1636"/>
      <c r="AU6336" s="1636"/>
      <c r="AV6336" s="1636"/>
      <c r="AW6336" s="1636"/>
      <c r="AX6336" s="1636"/>
      <c r="AY6336" s="1636"/>
      <c r="AZ6336" s="1636"/>
      <c r="BA6336" s="1636"/>
      <c r="BB6336" s="1636"/>
    </row>
    <row r="6337" spans="1:54" s="1637" customFormat="1">
      <c r="A6337" s="1636"/>
      <c r="B6337" s="1636"/>
      <c r="C6337" s="1636"/>
      <c r="D6337" s="1636"/>
      <c r="E6337" s="1636"/>
      <c r="F6337" s="1636"/>
      <c r="G6337" s="1636"/>
      <c r="H6337" s="1636"/>
      <c r="I6337" s="1636"/>
      <c r="J6337" s="1636"/>
      <c r="K6337" s="1636"/>
      <c r="L6337" s="1636"/>
      <c r="M6337" s="1636"/>
      <c r="N6337" s="1636"/>
      <c r="O6337" s="1636"/>
      <c r="P6337" s="1636"/>
      <c r="Q6337" s="1636"/>
      <c r="R6337" s="1636"/>
      <c r="S6337" s="1636"/>
      <c r="T6337" s="1636"/>
      <c r="U6337" s="1636"/>
      <c r="V6337" s="1636"/>
      <c r="W6337" s="1636"/>
      <c r="X6337" s="1636"/>
      <c r="Y6337" s="1636"/>
      <c r="Z6337" s="1636"/>
      <c r="AA6337" s="1636"/>
      <c r="AB6337" s="1636"/>
      <c r="AC6337" s="1636"/>
      <c r="AD6337" s="1636"/>
      <c r="AE6337" s="1636"/>
      <c r="AF6337" s="1636"/>
      <c r="AG6337" s="1636"/>
      <c r="AH6337" s="1636"/>
      <c r="AI6337" s="1636"/>
      <c r="AJ6337" s="1636"/>
      <c r="AK6337" s="1636"/>
      <c r="AL6337" s="1636"/>
      <c r="AM6337" s="1636"/>
      <c r="AN6337" s="1636"/>
      <c r="AO6337" s="1636"/>
      <c r="AP6337" s="1636"/>
      <c r="AQ6337" s="1636"/>
      <c r="AR6337" s="1636"/>
      <c r="AS6337" s="1636"/>
      <c r="AT6337" s="1636"/>
      <c r="AU6337" s="1636"/>
      <c r="AV6337" s="1636"/>
      <c r="AW6337" s="1636"/>
      <c r="AX6337" s="1636"/>
      <c r="AY6337" s="1636"/>
      <c r="AZ6337" s="1636"/>
      <c r="BA6337" s="1636"/>
      <c r="BB6337" s="1636"/>
    </row>
    <row r="6338" spans="1:54" s="1637" customFormat="1">
      <c r="A6338" s="1636"/>
      <c r="B6338" s="1636"/>
      <c r="C6338" s="1636"/>
      <c r="D6338" s="1636"/>
      <c r="E6338" s="1636"/>
      <c r="F6338" s="1636"/>
      <c r="G6338" s="1636"/>
      <c r="H6338" s="1636"/>
      <c r="I6338" s="1636"/>
      <c r="J6338" s="1636"/>
      <c r="K6338" s="1636"/>
      <c r="L6338" s="1636"/>
      <c r="M6338" s="1636"/>
      <c r="N6338" s="1636"/>
      <c r="O6338" s="1636"/>
      <c r="P6338" s="1636"/>
      <c r="Q6338" s="1636"/>
      <c r="R6338" s="1636"/>
      <c r="S6338" s="1636"/>
      <c r="T6338" s="1636"/>
      <c r="U6338" s="1636"/>
      <c r="V6338" s="1636"/>
      <c r="W6338" s="1636"/>
      <c r="X6338" s="1636"/>
      <c r="Y6338" s="1636"/>
      <c r="Z6338" s="1636"/>
      <c r="AA6338" s="1636"/>
      <c r="AB6338" s="1636"/>
      <c r="AC6338" s="1636"/>
      <c r="AD6338" s="1636"/>
      <c r="AE6338" s="1636"/>
      <c r="AF6338" s="1636"/>
      <c r="AG6338" s="1636"/>
      <c r="AH6338" s="1636"/>
      <c r="AI6338" s="1636"/>
      <c r="AJ6338" s="1636"/>
      <c r="AK6338" s="1636"/>
      <c r="AL6338" s="1636"/>
      <c r="AM6338" s="1636"/>
      <c r="AN6338" s="1636"/>
      <c r="AO6338" s="1636"/>
      <c r="AP6338" s="1636"/>
      <c r="AQ6338" s="1636"/>
      <c r="AR6338" s="1636"/>
      <c r="AS6338" s="1636"/>
      <c r="AT6338" s="1636"/>
      <c r="AU6338" s="1636"/>
      <c r="AV6338" s="1636"/>
      <c r="AW6338" s="1636"/>
      <c r="AX6338" s="1636"/>
      <c r="AY6338" s="1636"/>
      <c r="AZ6338" s="1636"/>
      <c r="BA6338" s="1636"/>
      <c r="BB6338" s="1636"/>
    </row>
    <row r="6339" spans="1:54" s="1637" customFormat="1">
      <c r="A6339" s="1636"/>
      <c r="B6339" s="1636"/>
      <c r="C6339" s="1636"/>
      <c r="D6339" s="1636"/>
      <c r="E6339" s="1636"/>
      <c r="F6339" s="1636"/>
      <c r="G6339" s="1636"/>
      <c r="H6339" s="1636"/>
      <c r="I6339" s="1636"/>
      <c r="J6339" s="1636"/>
      <c r="K6339" s="1636"/>
      <c r="L6339" s="1636"/>
      <c r="M6339" s="1636"/>
      <c r="N6339" s="1636"/>
      <c r="O6339" s="1636"/>
      <c r="P6339" s="1636"/>
      <c r="Q6339" s="1636"/>
      <c r="R6339" s="1636"/>
      <c r="S6339" s="1636"/>
      <c r="T6339" s="1636"/>
      <c r="U6339" s="1636"/>
      <c r="V6339" s="1636"/>
      <c r="W6339" s="1636"/>
      <c r="X6339" s="1636"/>
      <c r="Y6339" s="1636"/>
      <c r="Z6339" s="1636"/>
      <c r="AA6339" s="1636"/>
      <c r="AB6339" s="1636"/>
      <c r="AC6339" s="1636"/>
      <c r="AD6339" s="1636"/>
      <c r="AE6339" s="1636"/>
      <c r="AF6339" s="1636"/>
      <c r="AG6339" s="1636"/>
      <c r="AH6339" s="1636"/>
      <c r="AI6339" s="1636"/>
      <c r="AJ6339" s="1636"/>
      <c r="AK6339" s="1636"/>
      <c r="AL6339" s="1636"/>
      <c r="AM6339" s="1636"/>
      <c r="AN6339" s="1636"/>
      <c r="AO6339" s="1636"/>
      <c r="AP6339" s="1636"/>
      <c r="AQ6339" s="1636"/>
      <c r="AR6339" s="1636"/>
      <c r="AS6339" s="1636"/>
      <c r="AT6339" s="1636"/>
      <c r="AU6339" s="1636"/>
      <c r="AV6339" s="1636"/>
      <c r="AW6339" s="1636"/>
      <c r="AX6339" s="1636"/>
      <c r="AY6339" s="1636"/>
      <c r="AZ6339" s="1636"/>
      <c r="BA6339" s="1636"/>
      <c r="BB6339" s="1636"/>
    </row>
    <row r="6340" spans="1:54" s="1637" customFormat="1">
      <c r="A6340" s="1636"/>
      <c r="B6340" s="1636"/>
      <c r="C6340" s="1636"/>
      <c r="D6340" s="1636"/>
      <c r="E6340" s="1636"/>
      <c r="F6340" s="1636"/>
      <c r="G6340" s="1636"/>
      <c r="H6340" s="1636"/>
      <c r="I6340" s="1636"/>
      <c r="J6340" s="1636"/>
      <c r="K6340" s="1636"/>
      <c r="L6340" s="1636"/>
      <c r="M6340" s="1636"/>
      <c r="N6340" s="1636"/>
      <c r="O6340" s="1636"/>
      <c r="P6340" s="1636"/>
      <c r="Q6340" s="1636"/>
      <c r="R6340" s="1636"/>
      <c r="S6340" s="1636"/>
      <c r="T6340" s="1636"/>
      <c r="U6340" s="1636"/>
      <c r="V6340" s="1636"/>
      <c r="W6340" s="1636"/>
      <c r="X6340" s="1636"/>
      <c r="Y6340" s="1636"/>
      <c r="Z6340" s="1636"/>
      <c r="AA6340" s="1636"/>
      <c r="AB6340" s="1636"/>
      <c r="AC6340" s="1636"/>
      <c r="AD6340" s="1636"/>
      <c r="AE6340" s="1636"/>
      <c r="AF6340" s="1636"/>
      <c r="AG6340" s="1636"/>
      <c r="AH6340" s="1636"/>
      <c r="AI6340" s="1636"/>
      <c r="AJ6340" s="1636"/>
      <c r="AK6340" s="1636"/>
      <c r="AL6340" s="1636"/>
      <c r="AM6340" s="1636"/>
      <c r="AN6340" s="1636"/>
      <c r="AO6340" s="1636"/>
      <c r="AP6340" s="1636"/>
      <c r="AQ6340" s="1636"/>
      <c r="AR6340" s="1636"/>
      <c r="AS6340" s="1636"/>
      <c r="AT6340" s="1636"/>
      <c r="AU6340" s="1636"/>
      <c r="AV6340" s="1636"/>
      <c r="AW6340" s="1636"/>
      <c r="AX6340" s="1636"/>
      <c r="AY6340" s="1636"/>
      <c r="AZ6340" s="1636"/>
      <c r="BA6340" s="1636"/>
      <c r="BB6340" s="1636"/>
    </row>
    <row r="6341" spans="1:54" s="1637" customFormat="1">
      <c r="A6341" s="1636"/>
      <c r="B6341" s="1636"/>
      <c r="C6341" s="1636"/>
      <c r="D6341" s="1636"/>
      <c r="E6341" s="1636"/>
      <c r="F6341" s="1636"/>
      <c r="G6341" s="1636"/>
      <c r="H6341" s="1636"/>
      <c r="I6341" s="1636"/>
      <c r="J6341" s="1636"/>
      <c r="K6341" s="1636"/>
      <c r="L6341" s="1636"/>
      <c r="M6341" s="1636"/>
      <c r="N6341" s="1636"/>
      <c r="O6341" s="1636"/>
      <c r="P6341" s="1636"/>
      <c r="Q6341" s="1636"/>
      <c r="R6341" s="1636"/>
      <c r="S6341" s="1636"/>
      <c r="T6341" s="1636"/>
      <c r="U6341" s="1636"/>
      <c r="V6341" s="1636"/>
      <c r="W6341" s="1636"/>
      <c r="X6341" s="1636"/>
      <c r="Y6341" s="1636"/>
      <c r="Z6341" s="1636"/>
      <c r="AA6341" s="1636"/>
      <c r="AB6341" s="1636"/>
      <c r="AC6341" s="1636"/>
      <c r="AD6341" s="1636"/>
      <c r="AE6341" s="1636"/>
      <c r="AF6341" s="1636"/>
      <c r="AG6341" s="1636"/>
      <c r="AH6341" s="1636"/>
      <c r="AI6341" s="1636"/>
      <c r="AJ6341" s="1636"/>
      <c r="AK6341" s="1636"/>
      <c r="AL6341" s="1636"/>
      <c r="AM6341" s="1636"/>
      <c r="AN6341" s="1636"/>
      <c r="AO6341" s="1636"/>
      <c r="AP6341" s="1636"/>
      <c r="AQ6341" s="1636"/>
      <c r="AR6341" s="1636"/>
      <c r="AS6341" s="1636"/>
      <c r="AT6341" s="1636"/>
      <c r="AU6341" s="1636"/>
      <c r="AV6341" s="1636"/>
      <c r="AW6341" s="1636"/>
      <c r="AX6341" s="1636"/>
      <c r="AY6341" s="1636"/>
      <c r="AZ6341" s="1636"/>
      <c r="BA6341" s="1636"/>
      <c r="BB6341" s="1636"/>
    </row>
    <row r="6342" spans="1:54" s="1637" customFormat="1">
      <c r="A6342" s="1636"/>
      <c r="B6342" s="1636"/>
      <c r="C6342" s="1636"/>
      <c r="D6342" s="1636"/>
      <c r="E6342" s="1636"/>
      <c r="F6342" s="1636"/>
      <c r="G6342" s="1636"/>
      <c r="H6342" s="1636"/>
      <c r="I6342" s="1636"/>
      <c r="J6342" s="1636"/>
      <c r="K6342" s="1636"/>
      <c r="L6342" s="1636"/>
      <c r="M6342" s="1636"/>
      <c r="N6342" s="1636"/>
      <c r="O6342" s="1636"/>
      <c r="P6342" s="1636"/>
      <c r="Q6342" s="1636"/>
      <c r="R6342" s="1636"/>
      <c r="S6342" s="1636"/>
      <c r="T6342" s="1636"/>
      <c r="U6342" s="1636"/>
      <c r="V6342" s="1636"/>
      <c r="W6342" s="1636"/>
      <c r="X6342" s="1636"/>
      <c r="Y6342" s="1636"/>
      <c r="Z6342" s="1636"/>
      <c r="AA6342" s="1636"/>
      <c r="AB6342" s="1636"/>
      <c r="AC6342" s="1636"/>
      <c r="AD6342" s="1636"/>
      <c r="AE6342" s="1636"/>
      <c r="AF6342" s="1636"/>
      <c r="AG6342" s="1636"/>
      <c r="AH6342" s="1636"/>
      <c r="AI6342" s="1636"/>
      <c r="AJ6342" s="1636"/>
      <c r="AK6342" s="1636"/>
      <c r="AL6342" s="1636"/>
      <c r="AM6342" s="1636"/>
      <c r="AN6342" s="1636"/>
      <c r="AO6342" s="1636"/>
      <c r="AP6342" s="1636"/>
      <c r="AQ6342" s="1636"/>
      <c r="AR6342" s="1636"/>
      <c r="AS6342" s="1636"/>
      <c r="AT6342" s="1636"/>
      <c r="AU6342" s="1636"/>
      <c r="AV6342" s="1636"/>
      <c r="AW6342" s="1636"/>
      <c r="AX6342" s="1636"/>
      <c r="AY6342" s="1636"/>
      <c r="AZ6342" s="1636"/>
      <c r="BA6342" s="1636"/>
      <c r="BB6342" s="1636"/>
    </row>
    <row r="6343" spans="1:54" s="1637" customFormat="1">
      <c r="A6343" s="1636"/>
      <c r="B6343" s="1636"/>
      <c r="C6343" s="1636"/>
      <c r="D6343" s="1636"/>
      <c r="E6343" s="1636"/>
      <c r="F6343" s="1636"/>
      <c r="G6343" s="1636"/>
      <c r="H6343" s="1636"/>
      <c r="I6343" s="1636"/>
      <c r="J6343" s="1636"/>
      <c r="K6343" s="1636"/>
      <c r="L6343" s="1636"/>
      <c r="M6343" s="1636"/>
      <c r="N6343" s="1636"/>
      <c r="O6343" s="1636"/>
      <c r="P6343" s="1636"/>
      <c r="Q6343" s="1636"/>
      <c r="R6343" s="1636"/>
      <c r="S6343" s="1636"/>
      <c r="T6343" s="1636"/>
      <c r="U6343" s="1636"/>
      <c r="V6343" s="1636"/>
      <c r="W6343" s="1636"/>
      <c r="X6343" s="1636"/>
      <c r="Y6343" s="1636"/>
      <c r="Z6343" s="1636"/>
      <c r="AA6343" s="1636"/>
      <c r="AB6343" s="1636"/>
      <c r="AC6343" s="1636"/>
      <c r="AD6343" s="1636"/>
      <c r="AE6343" s="1636"/>
      <c r="AF6343" s="1636"/>
      <c r="AG6343" s="1636"/>
      <c r="AH6343" s="1636"/>
      <c r="AI6343" s="1636"/>
      <c r="AJ6343" s="1636"/>
      <c r="AK6343" s="1636"/>
      <c r="AL6343" s="1636"/>
      <c r="AM6343" s="1636"/>
      <c r="AN6343" s="1636"/>
      <c r="AO6343" s="1636"/>
      <c r="AP6343" s="1636"/>
      <c r="AQ6343" s="1636"/>
      <c r="AR6343" s="1636"/>
      <c r="AS6343" s="1636"/>
      <c r="AT6343" s="1636"/>
      <c r="AU6343" s="1636"/>
      <c r="AV6343" s="1636"/>
      <c r="AW6343" s="1636"/>
      <c r="AX6343" s="1636"/>
      <c r="AY6343" s="1636"/>
      <c r="AZ6343" s="1636"/>
      <c r="BA6343" s="1636"/>
      <c r="BB6343" s="1636"/>
    </row>
    <row r="6344" spans="1:54" s="1637" customFormat="1">
      <c r="A6344" s="1636"/>
      <c r="B6344" s="1636"/>
      <c r="C6344" s="1636"/>
      <c r="D6344" s="1636"/>
      <c r="E6344" s="1636"/>
      <c r="F6344" s="1636"/>
      <c r="G6344" s="1636"/>
      <c r="H6344" s="1636"/>
      <c r="I6344" s="1636"/>
      <c r="J6344" s="1636"/>
      <c r="K6344" s="1636"/>
      <c r="L6344" s="1636"/>
      <c r="M6344" s="1636"/>
      <c r="N6344" s="1636"/>
      <c r="O6344" s="1636"/>
      <c r="P6344" s="1636"/>
      <c r="Q6344" s="1636"/>
      <c r="R6344" s="1636"/>
      <c r="S6344" s="1636"/>
      <c r="T6344" s="1636"/>
      <c r="U6344" s="1636"/>
      <c r="V6344" s="1636"/>
      <c r="W6344" s="1636"/>
      <c r="X6344" s="1636"/>
      <c r="Y6344" s="1636"/>
      <c r="Z6344" s="1636"/>
      <c r="AA6344" s="1636"/>
      <c r="AB6344" s="1636"/>
      <c r="AC6344" s="1636"/>
      <c r="AD6344" s="1636"/>
      <c r="AE6344" s="1636"/>
      <c r="AF6344" s="1636"/>
      <c r="AG6344" s="1636"/>
      <c r="AH6344" s="1636"/>
      <c r="AI6344" s="1636"/>
      <c r="AJ6344" s="1636"/>
      <c r="AK6344" s="1636"/>
      <c r="AL6344" s="1636"/>
      <c r="AM6344" s="1636"/>
      <c r="AN6344" s="1636"/>
      <c r="AO6344" s="1636"/>
      <c r="AP6344" s="1636"/>
      <c r="AQ6344" s="1636"/>
      <c r="AR6344" s="1636"/>
      <c r="AS6344" s="1636"/>
      <c r="AT6344" s="1636"/>
      <c r="AU6344" s="1636"/>
      <c r="AV6344" s="1636"/>
      <c r="AW6344" s="1636"/>
      <c r="AX6344" s="1636"/>
      <c r="AY6344" s="1636"/>
      <c r="AZ6344" s="1636"/>
      <c r="BA6344" s="1636"/>
      <c r="BB6344" s="1636"/>
    </row>
    <row r="6345" spans="1:54" s="1637" customFormat="1">
      <c r="A6345" s="1636"/>
      <c r="B6345" s="1636"/>
      <c r="C6345" s="1636"/>
      <c r="D6345" s="1636"/>
      <c r="E6345" s="1636"/>
      <c r="F6345" s="1636"/>
      <c r="G6345" s="1636"/>
      <c r="H6345" s="1636"/>
      <c r="I6345" s="1636"/>
      <c r="J6345" s="1636"/>
      <c r="K6345" s="1636"/>
      <c r="L6345" s="1636"/>
      <c r="M6345" s="1636"/>
      <c r="N6345" s="1636"/>
      <c r="O6345" s="1636"/>
      <c r="P6345" s="1636"/>
      <c r="Q6345" s="1636"/>
      <c r="R6345" s="1636"/>
      <c r="S6345" s="1636"/>
      <c r="T6345" s="1636"/>
      <c r="U6345" s="1636"/>
      <c r="V6345" s="1636"/>
      <c r="W6345" s="1636"/>
      <c r="X6345" s="1636"/>
      <c r="Y6345" s="1636"/>
      <c r="Z6345" s="1636"/>
      <c r="AA6345" s="1636"/>
      <c r="AB6345" s="1636"/>
      <c r="AC6345" s="1636"/>
      <c r="AD6345" s="1636"/>
      <c r="AE6345" s="1636"/>
      <c r="AF6345" s="1636"/>
      <c r="AG6345" s="1636"/>
      <c r="AH6345" s="1636"/>
      <c r="AI6345" s="1636"/>
      <c r="AJ6345" s="1636"/>
      <c r="AK6345" s="1636"/>
      <c r="AL6345" s="1636"/>
      <c r="AM6345" s="1636"/>
      <c r="AN6345" s="1636"/>
      <c r="AO6345" s="1636"/>
      <c r="AP6345" s="1636"/>
      <c r="AQ6345" s="1636"/>
      <c r="AR6345" s="1636"/>
      <c r="AS6345" s="1636"/>
      <c r="AT6345" s="1636"/>
      <c r="AU6345" s="1636"/>
      <c r="AV6345" s="1636"/>
      <c r="AW6345" s="1636"/>
      <c r="AX6345" s="1636"/>
      <c r="AY6345" s="1636"/>
      <c r="AZ6345" s="1636"/>
      <c r="BA6345" s="1636"/>
      <c r="BB6345" s="1636"/>
    </row>
    <row r="6346" spans="1:54" s="1637" customFormat="1">
      <c r="A6346" s="1636"/>
      <c r="B6346" s="1636"/>
      <c r="C6346" s="1636"/>
      <c r="D6346" s="1636"/>
      <c r="E6346" s="1636"/>
      <c r="F6346" s="1636"/>
      <c r="G6346" s="1636"/>
      <c r="H6346" s="1636"/>
      <c r="I6346" s="1636"/>
      <c r="J6346" s="1636"/>
      <c r="K6346" s="1636"/>
      <c r="L6346" s="1636"/>
      <c r="M6346" s="1636"/>
      <c r="N6346" s="1636"/>
      <c r="O6346" s="1636"/>
      <c r="P6346" s="1636"/>
      <c r="Q6346" s="1636"/>
      <c r="R6346" s="1636"/>
      <c r="S6346" s="1636"/>
      <c r="T6346" s="1636"/>
      <c r="U6346" s="1636"/>
      <c r="V6346" s="1636"/>
      <c r="W6346" s="1636"/>
      <c r="X6346" s="1636"/>
      <c r="Y6346" s="1636"/>
      <c r="Z6346" s="1636"/>
      <c r="AA6346" s="1636"/>
      <c r="AB6346" s="1636"/>
      <c r="AC6346" s="1636"/>
      <c r="AD6346" s="1636"/>
      <c r="AE6346" s="1636"/>
      <c r="AF6346" s="1636"/>
      <c r="AG6346" s="1636"/>
      <c r="AH6346" s="1636"/>
      <c r="AI6346" s="1636"/>
      <c r="AJ6346" s="1636"/>
      <c r="AK6346" s="1636"/>
      <c r="AL6346" s="1636"/>
      <c r="AM6346" s="1636"/>
      <c r="AN6346" s="1636"/>
      <c r="AO6346" s="1636"/>
      <c r="AP6346" s="1636"/>
      <c r="AQ6346" s="1636"/>
      <c r="AR6346" s="1636"/>
      <c r="AS6346" s="1636"/>
      <c r="AT6346" s="1636"/>
      <c r="AU6346" s="1636"/>
      <c r="AV6346" s="1636"/>
      <c r="AW6346" s="1636"/>
      <c r="AX6346" s="1636"/>
      <c r="AY6346" s="1636"/>
      <c r="AZ6346" s="1636"/>
      <c r="BA6346" s="1636"/>
      <c r="BB6346" s="1636"/>
    </row>
    <row r="6347" spans="1:54" s="1637" customFormat="1">
      <c r="A6347" s="1636"/>
      <c r="B6347" s="1636"/>
      <c r="C6347" s="1636"/>
      <c r="D6347" s="1636"/>
      <c r="E6347" s="1636"/>
      <c r="F6347" s="1636"/>
      <c r="G6347" s="1636"/>
      <c r="H6347" s="1636"/>
      <c r="I6347" s="1636"/>
      <c r="J6347" s="1636"/>
      <c r="K6347" s="1636"/>
      <c r="L6347" s="1636"/>
      <c r="M6347" s="1636"/>
      <c r="N6347" s="1636"/>
      <c r="O6347" s="1636"/>
      <c r="P6347" s="1636"/>
      <c r="Q6347" s="1636"/>
      <c r="R6347" s="1636"/>
      <c r="S6347" s="1636"/>
      <c r="T6347" s="1636"/>
      <c r="U6347" s="1636"/>
      <c r="V6347" s="1636"/>
      <c r="W6347" s="1636"/>
      <c r="X6347" s="1636"/>
      <c r="Y6347" s="1636"/>
      <c r="Z6347" s="1636"/>
      <c r="AA6347" s="1636"/>
      <c r="AB6347" s="1636"/>
      <c r="AC6347" s="1636"/>
      <c r="AD6347" s="1636"/>
      <c r="AE6347" s="1636"/>
      <c r="AF6347" s="1636"/>
      <c r="AG6347" s="1636"/>
      <c r="AH6347" s="1636"/>
      <c r="AI6347" s="1636"/>
      <c r="AJ6347" s="1636"/>
      <c r="AK6347" s="1636"/>
      <c r="AL6347" s="1636"/>
      <c r="AM6347" s="1636"/>
      <c r="AN6347" s="1636"/>
      <c r="AO6347" s="1636"/>
      <c r="AP6347" s="1636"/>
      <c r="AQ6347" s="1636"/>
      <c r="AR6347" s="1636"/>
      <c r="AS6347" s="1636"/>
      <c r="AT6347" s="1636"/>
      <c r="AU6347" s="1636"/>
      <c r="AV6347" s="1636"/>
      <c r="AW6347" s="1636"/>
      <c r="AX6347" s="1636"/>
      <c r="AY6347" s="1636"/>
      <c r="AZ6347" s="1636"/>
      <c r="BA6347" s="1636"/>
      <c r="BB6347" s="1636"/>
    </row>
    <row r="6348" spans="1:54" s="1637" customFormat="1">
      <c r="A6348" s="1636"/>
      <c r="B6348" s="1636"/>
      <c r="C6348" s="1636"/>
      <c r="D6348" s="1636"/>
      <c r="E6348" s="1636"/>
      <c r="F6348" s="1636"/>
      <c r="G6348" s="1636"/>
      <c r="H6348" s="1636"/>
      <c r="I6348" s="1636"/>
      <c r="J6348" s="1636"/>
      <c r="K6348" s="1636"/>
      <c r="L6348" s="1636"/>
      <c r="M6348" s="1636"/>
      <c r="N6348" s="1636"/>
      <c r="O6348" s="1636"/>
      <c r="P6348" s="1636"/>
      <c r="Q6348" s="1636"/>
      <c r="R6348" s="1636"/>
      <c r="S6348" s="1636"/>
      <c r="T6348" s="1636"/>
      <c r="U6348" s="1636"/>
      <c r="V6348" s="1636"/>
      <c r="W6348" s="1636"/>
      <c r="X6348" s="1636"/>
      <c r="Y6348" s="1636"/>
      <c r="Z6348" s="1636"/>
      <c r="AA6348" s="1636"/>
      <c r="AB6348" s="1636"/>
      <c r="AC6348" s="1636"/>
      <c r="AD6348" s="1636"/>
      <c r="AE6348" s="1636"/>
      <c r="AF6348" s="1636"/>
      <c r="AG6348" s="1636"/>
      <c r="AH6348" s="1636"/>
      <c r="AI6348" s="1636"/>
      <c r="AJ6348" s="1636"/>
      <c r="AK6348" s="1636"/>
      <c r="AL6348" s="1636"/>
      <c r="AM6348" s="1636"/>
      <c r="AN6348" s="1636"/>
      <c r="AO6348" s="1636"/>
      <c r="AP6348" s="1636"/>
      <c r="AQ6348" s="1636"/>
      <c r="AR6348" s="1636"/>
      <c r="AS6348" s="1636"/>
      <c r="AT6348" s="1636"/>
      <c r="AU6348" s="1636"/>
      <c r="AV6348" s="1636"/>
      <c r="AW6348" s="1636"/>
      <c r="AX6348" s="1636"/>
      <c r="AY6348" s="1636"/>
      <c r="AZ6348" s="1636"/>
      <c r="BA6348" s="1636"/>
      <c r="BB6348" s="1636"/>
    </row>
    <row r="6349" spans="1:54" s="1637" customFormat="1">
      <c r="A6349" s="1636"/>
      <c r="B6349" s="1636"/>
      <c r="C6349" s="1636"/>
      <c r="D6349" s="1636"/>
      <c r="E6349" s="1636"/>
      <c r="F6349" s="1636"/>
      <c r="G6349" s="1636"/>
      <c r="H6349" s="1636"/>
      <c r="I6349" s="1636"/>
      <c r="J6349" s="1636"/>
      <c r="K6349" s="1636"/>
      <c r="L6349" s="1636"/>
      <c r="M6349" s="1636"/>
      <c r="N6349" s="1636"/>
      <c r="O6349" s="1636"/>
      <c r="P6349" s="1636"/>
      <c r="Q6349" s="1636"/>
      <c r="R6349" s="1636"/>
      <c r="S6349" s="1636"/>
      <c r="T6349" s="1636"/>
      <c r="U6349" s="1636"/>
      <c r="V6349" s="1636"/>
      <c r="W6349" s="1636"/>
      <c r="X6349" s="1636"/>
      <c r="Y6349" s="1636"/>
      <c r="Z6349" s="1636"/>
      <c r="AA6349" s="1636"/>
      <c r="AB6349" s="1636"/>
      <c r="AC6349" s="1636"/>
      <c r="AD6349" s="1636"/>
      <c r="AE6349" s="1636"/>
      <c r="AF6349" s="1636"/>
      <c r="AG6349" s="1636"/>
      <c r="AH6349" s="1636"/>
      <c r="AI6349" s="1636"/>
      <c r="AJ6349" s="1636"/>
      <c r="AK6349" s="1636"/>
      <c r="AL6349" s="1636"/>
      <c r="AM6349" s="1636"/>
      <c r="AN6349" s="1636"/>
      <c r="AO6349" s="1636"/>
      <c r="AP6349" s="1636"/>
      <c r="AQ6349" s="1636"/>
      <c r="AR6349" s="1636"/>
      <c r="AS6349" s="1636"/>
      <c r="AT6349" s="1636"/>
      <c r="AU6349" s="1636"/>
      <c r="AV6349" s="1636"/>
      <c r="AW6349" s="1636"/>
      <c r="AX6349" s="1636"/>
      <c r="AY6349" s="1636"/>
      <c r="AZ6349" s="1636"/>
      <c r="BA6349" s="1636"/>
      <c r="BB6349" s="1636"/>
    </row>
    <row r="6350" spans="1:54" s="1637" customFormat="1">
      <c r="A6350" s="1636"/>
      <c r="B6350" s="1636"/>
      <c r="C6350" s="1636"/>
      <c r="D6350" s="1636"/>
      <c r="E6350" s="1636"/>
      <c r="F6350" s="1636"/>
      <c r="G6350" s="1636"/>
      <c r="H6350" s="1636"/>
      <c r="I6350" s="1636"/>
      <c r="J6350" s="1636"/>
      <c r="K6350" s="1636"/>
      <c r="L6350" s="1636"/>
      <c r="M6350" s="1636"/>
      <c r="N6350" s="1636"/>
      <c r="O6350" s="1636"/>
      <c r="P6350" s="1636"/>
      <c r="Q6350" s="1636"/>
      <c r="R6350" s="1636"/>
      <c r="S6350" s="1636"/>
      <c r="T6350" s="1636"/>
      <c r="U6350" s="1636"/>
      <c r="V6350" s="1636"/>
      <c r="W6350" s="1636"/>
      <c r="X6350" s="1636"/>
      <c r="Y6350" s="1636"/>
      <c r="Z6350" s="1636"/>
      <c r="AA6350" s="1636"/>
      <c r="AB6350" s="1636"/>
      <c r="AC6350" s="1636"/>
      <c r="AD6350" s="1636"/>
      <c r="AE6350" s="1636"/>
      <c r="AF6350" s="1636"/>
      <c r="AG6350" s="1636"/>
      <c r="AH6350" s="1636"/>
      <c r="AI6350" s="1636"/>
      <c r="AJ6350" s="1636"/>
      <c r="AK6350" s="1636"/>
      <c r="AL6350" s="1636"/>
      <c r="AM6350" s="1636"/>
      <c r="AN6350" s="1636"/>
      <c r="AO6350" s="1636"/>
      <c r="AP6350" s="1636"/>
      <c r="AQ6350" s="1636"/>
      <c r="AR6350" s="1636"/>
      <c r="AS6350" s="1636"/>
      <c r="AT6350" s="1636"/>
      <c r="AU6350" s="1636"/>
      <c r="AV6350" s="1636"/>
      <c r="AW6350" s="1636"/>
      <c r="AX6350" s="1636"/>
      <c r="AY6350" s="1636"/>
      <c r="AZ6350" s="1636"/>
      <c r="BA6350" s="1636"/>
      <c r="BB6350" s="1636"/>
    </row>
    <row r="6351" spans="1:54" s="1637" customFormat="1">
      <c r="A6351" s="1636"/>
      <c r="B6351" s="1636"/>
      <c r="C6351" s="1636"/>
      <c r="D6351" s="1636"/>
      <c r="E6351" s="1636"/>
      <c r="F6351" s="1636"/>
      <c r="G6351" s="1636"/>
      <c r="H6351" s="1636"/>
      <c r="I6351" s="1636"/>
      <c r="J6351" s="1636"/>
      <c r="K6351" s="1636"/>
      <c r="L6351" s="1636"/>
      <c r="M6351" s="1636"/>
      <c r="N6351" s="1636"/>
      <c r="O6351" s="1636"/>
      <c r="P6351" s="1636"/>
      <c r="Q6351" s="1636"/>
      <c r="R6351" s="1636"/>
      <c r="S6351" s="1636"/>
      <c r="T6351" s="1636"/>
      <c r="U6351" s="1636"/>
      <c r="V6351" s="1636"/>
      <c r="W6351" s="1636"/>
      <c r="X6351" s="1636"/>
      <c r="Y6351" s="1636"/>
      <c r="Z6351" s="1636"/>
      <c r="AA6351" s="1636"/>
      <c r="AB6351" s="1636"/>
      <c r="AC6351" s="1636"/>
      <c r="AD6351" s="1636"/>
      <c r="AE6351" s="1636"/>
      <c r="AF6351" s="1636"/>
      <c r="AG6351" s="1636"/>
      <c r="AH6351" s="1636"/>
      <c r="AI6351" s="1636"/>
      <c r="AJ6351" s="1636"/>
      <c r="AK6351" s="1636"/>
      <c r="AL6351" s="1636"/>
      <c r="AM6351" s="1636"/>
      <c r="AN6351" s="1636"/>
      <c r="AO6351" s="1636"/>
      <c r="AP6351" s="1636"/>
      <c r="AQ6351" s="1636"/>
      <c r="AR6351" s="1636"/>
      <c r="AS6351" s="1636"/>
      <c r="AT6351" s="1636"/>
      <c r="AU6351" s="1636"/>
      <c r="AV6351" s="1636"/>
      <c r="AW6351" s="1636"/>
      <c r="AX6351" s="1636"/>
      <c r="AY6351" s="1636"/>
      <c r="AZ6351" s="1636"/>
      <c r="BA6351" s="1636"/>
      <c r="BB6351" s="1636"/>
    </row>
    <row r="6352" spans="1:54" s="1637" customFormat="1">
      <c r="A6352" s="1636"/>
      <c r="B6352" s="1636"/>
      <c r="C6352" s="1636"/>
      <c r="D6352" s="1636"/>
      <c r="E6352" s="1636"/>
      <c r="F6352" s="1636"/>
      <c r="G6352" s="1636"/>
      <c r="H6352" s="1636"/>
      <c r="I6352" s="1636"/>
      <c r="J6352" s="1636"/>
      <c r="K6352" s="1636"/>
      <c r="L6352" s="1636"/>
      <c r="M6352" s="1636"/>
      <c r="N6352" s="1636"/>
      <c r="O6352" s="1636"/>
      <c r="P6352" s="1636"/>
      <c r="Q6352" s="1636"/>
      <c r="R6352" s="1636"/>
      <c r="S6352" s="1636"/>
      <c r="T6352" s="1636"/>
      <c r="U6352" s="1636"/>
      <c r="V6352" s="1636"/>
      <c r="W6352" s="1636"/>
      <c r="X6352" s="1636"/>
      <c r="Y6352" s="1636"/>
      <c r="Z6352" s="1636"/>
      <c r="AA6352" s="1636"/>
      <c r="AB6352" s="1636"/>
      <c r="AC6352" s="1636"/>
      <c r="AD6352" s="1636"/>
      <c r="AE6352" s="1636"/>
      <c r="AF6352" s="1636"/>
      <c r="AG6352" s="1636"/>
      <c r="AH6352" s="1636"/>
      <c r="AI6352" s="1636"/>
      <c r="AJ6352" s="1636"/>
      <c r="AK6352" s="1636"/>
      <c r="AL6352" s="1636"/>
      <c r="AM6352" s="1636"/>
      <c r="AN6352" s="1636"/>
      <c r="AO6352" s="1636"/>
      <c r="AP6352" s="1636"/>
      <c r="AQ6352" s="1636"/>
      <c r="AR6352" s="1636"/>
      <c r="AS6352" s="1636"/>
      <c r="AT6352" s="1636"/>
      <c r="AU6352" s="1636"/>
      <c r="AV6352" s="1636"/>
      <c r="AW6352" s="1636"/>
      <c r="AX6352" s="1636"/>
      <c r="AY6352" s="1636"/>
      <c r="AZ6352" s="1636"/>
      <c r="BA6352" s="1636"/>
      <c r="BB6352" s="1636"/>
    </row>
    <row r="6353" spans="1:54" s="1637" customFormat="1">
      <c r="A6353" s="1636"/>
      <c r="B6353" s="1636"/>
      <c r="C6353" s="1636"/>
      <c r="D6353" s="1636"/>
      <c r="E6353" s="1636"/>
      <c r="F6353" s="1636"/>
      <c r="G6353" s="1636"/>
      <c r="H6353" s="1636"/>
      <c r="I6353" s="1636"/>
      <c r="J6353" s="1636"/>
      <c r="K6353" s="1636"/>
      <c r="L6353" s="1636"/>
      <c r="M6353" s="1636"/>
      <c r="N6353" s="1636"/>
      <c r="O6353" s="1636"/>
      <c r="P6353" s="1636"/>
      <c r="Q6353" s="1636"/>
      <c r="R6353" s="1636"/>
      <c r="S6353" s="1636"/>
      <c r="T6353" s="1636"/>
      <c r="U6353" s="1636"/>
      <c r="V6353" s="1636"/>
      <c r="W6353" s="1636"/>
      <c r="X6353" s="1636"/>
      <c r="Y6353" s="1636"/>
      <c r="Z6353" s="1636"/>
      <c r="AA6353" s="1636"/>
      <c r="AB6353" s="1636"/>
      <c r="AC6353" s="1636"/>
      <c r="AD6353" s="1636"/>
      <c r="AE6353" s="1636"/>
      <c r="AF6353" s="1636"/>
      <c r="AG6353" s="1636"/>
      <c r="AH6353" s="1636"/>
      <c r="AI6353" s="1636"/>
      <c r="AJ6353" s="1636"/>
      <c r="AK6353" s="1636"/>
      <c r="AL6353" s="1636"/>
      <c r="AM6353" s="1636"/>
      <c r="AN6353" s="1636"/>
      <c r="AO6353" s="1636"/>
      <c r="AP6353" s="1636"/>
      <c r="AQ6353" s="1636"/>
      <c r="AR6353" s="1636"/>
      <c r="AS6353" s="1636"/>
      <c r="AT6353" s="1636"/>
      <c r="AU6353" s="1636"/>
      <c r="AV6353" s="1636"/>
      <c r="AW6353" s="1636"/>
      <c r="AX6353" s="1636"/>
      <c r="AY6353" s="1636"/>
      <c r="AZ6353" s="1636"/>
      <c r="BA6353" s="1636"/>
      <c r="BB6353" s="1636"/>
    </row>
    <row r="6354" spans="1:54" s="1637" customFormat="1">
      <c r="A6354" s="1636"/>
      <c r="B6354" s="1636"/>
      <c r="C6354" s="1636"/>
      <c r="D6354" s="1636"/>
      <c r="E6354" s="1636"/>
      <c r="F6354" s="1636"/>
      <c r="G6354" s="1636"/>
      <c r="H6354" s="1636"/>
      <c r="I6354" s="1636"/>
      <c r="J6354" s="1636"/>
      <c r="K6354" s="1636"/>
      <c r="L6354" s="1636"/>
      <c r="M6354" s="1636"/>
      <c r="N6354" s="1636"/>
      <c r="O6354" s="1636"/>
      <c r="P6354" s="1636"/>
      <c r="Q6354" s="1636"/>
      <c r="R6354" s="1636"/>
      <c r="S6354" s="1636"/>
      <c r="T6354" s="1636"/>
      <c r="U6354" s="1636"/>
      <c r="V6354" s="1636"/>
      <c r="W6354" s="1636"/>
      <c r="X6354" s="1636"/>
      <c r="Y6354" s="1636"/>
      <c r="Z6354" s="1636"/>
      <c r="AA6354" s="1636"/>
      <c r="AB6354" s="1636"/>
      <c r="AC6354" s="1636"/>
      <c r="AD6354" s="1636"/>
      <c r="AE6354" s="1636"/>
      <c r="AF6354" s="1636"/>
      <c r="AG6354" s="1636"/>
      <c r="AH6354" s="1636"/>
      <c r="AI6354" s="1636"/>
      <c r="AJ6354" s="1636"/>
      <c r="AK6354" s="1636"/>
      <c r="AL6354" s="1636"/>
      <c r="AM6354" s="1636"/>
      <c r="AN6354" s="1636"/>
      <c r="AO6354" s="1636"/>
      <c r="AP6354" s="1636"/>
      <c r="AQ6354" s="1636"/>
      <c r="AR6354" s="1636"/>
      <c r="AS6354" s="1636"/>
      <c r="AT6354" s="1636"/>
      <c r="AU6354" s="1636"/>
      <c r="AV6354" s="1636"/>
      <c r="AW6354" s="1636"/>
      <c r="AX6354" s="1636"/>
      <c r="AY6354" s="1636"/>
      <c r="AZ6354" s="1636"/>
      <c r="BA6354" s="1636"/>
      <c r="BB6354" s="1636"/>
    </row>
    <row r="6355" spans="1:54" s="1637" customFormat="1">
      <c r="A6355" s="1636"/>
      <c r="B6355" s="1636"/>
      <c r="C6355" s="1636"/>
      <c r="D6355" s="1636"/>
      <c r="E6355" s="1636"/>
      <c r="F6355" s="1636"/>
      <c r="G6355" s="1636"/>
      <c r="H6355" s="1636"/>
      <c r="I6355" s="1636"/>
      <c r="J6355" s="1636"/>
      <c r="K6355" s="1636"/>
      <c r="L6355" s="1636"/>
      <c r="M6355" s="1636"/>
      <c r="N6355" s="1636"/>
      <c r="O6355" s="1636"/>
      <c r="P6355" s="1636"/>
      <c r="Q6355" s="1636"/>
      <c r="R6355" s="1636"/>
      <c r="S6355" s="1636"/>
      <c r="T6355" s="1636"/>
      <c r="U6355" s="1636"/>
      <c r="V6355" s="1636"/>
      <c r="W6355" s="1636"/>
      <c r="X6355" s="1636"/>
      <c r="Y6355" s="1636"/>
      <c r="Z6355" s="1636"/>
      <c r="AA6355" s="1636"/>
      <c r="AB6355" s="1636"/>
      <c r="AC6355" s="1636"/>
      <c r="AD6355" s="1636"/>
      <c r="AE6355" s="1636"/>
      <c r="AF6355" s="1636"/>
      <c r="AG6355" s="1636"/>
      <c r="AH6355" s="1636"/>
      <c r="AI6355" s="1636"/>
      <c r="AJ6355" s="1636"/>
      <c r="AK6355" s="1636"/>
      <c r="AL6355" s="1636"/>
      <c r="AM6355" s="1636"/>
      <c r="AN6355" s="1636"/>
      <c r="AO6355" s="1636"/>
      <c r="AP6355" s="1636"/>
      <c r="AQ6355" s="1636"/>
      <c r="AR6355" s="1636"/>
      <c r="AS6355" s="1636"/>
      <c r="AT6355" s="1636"/>
      <c r="AU6355" s="1636"/>
      <c r="AV6355" s="1636"/>
      <c r="AW6355" s="1636"/>
      <c r="AX6355" s="1636"/>
      <c r="AY6355" s="1636"/>
      <c r="AZ6355" s="1636"/>
      <c r="BA6355" s="1636"/>
      <c r="BB6355" s="1636"/>
    </row>
    <row r="6356" spans="1:54" s="1637" customFormat="1">
      <c r="A6356" s="1636"/>
      <c r="B6356" s="1636"/>
      <c r="C6356" s="1636"/>
      <c r="D6356" s="1636"/>
      <c r="E6356" s="1636"/>
      <c r="F6356" s="1636"/>
      <c r="G6356" s="1636"/>
      <c r="H6356" s="1636"/>
      <c r="I6356" s="1636"/>
      <c r="J6356" s="1636"/>
      <c r="K6356" s="1636"/>
      <c r="L6356" s="1636"/>
      <c r="M6356" s="1636"/>
      <c r="N6356" s="1636"/>
      <c r="O6356" s="1636"/>
      <c r="P6356" s="1636"/>
      <c r="Q6356" s="1636"/>
      <c r="R6356" s="1636"/>
      <c r="S6356" s="1636"/>
      <c r="T6356" s="1636"/>
      <c r="U6356" s="1636"/>
      <c r="V6356" s="1636"/>
      <c r="W6356" s="1636"/>
      <c r="X6356" s="1636"/>
      <c r="Y6356" s="1636"/>
      <c r="Z6356" s="1636"/>
      <c r="AA6356" s="1636"/>
      <c r="AB6356" s="1636"/>
      <c r="AC6356" s="1636"/>
      <c r="AD6356" s="1636"/>
      <c r="AE6356" s="1636"/>
      <c r="AF6356" s="1636"/>
      <c r="AG6356" s="1636"/>
      <c r="AH6356" s="1636"/>
      <c r="AI6356" s="1636"/>
      <c r="AJ6356" s="1636"/>
      <c r="AK6356" s="1636"/>
      <c r="AL6356" s="1636"/>
      <c r="AM6356" s="1636"/>
      <c r="AN6356" s="1636"/>
      <c r="AO6356" s="1636"/>
      <c r="AP6356" s="1636"/>
      <c r="AQ6356" s="1636"/>
      <c r="AR6356" s="1636"/>
      <c r="AS6356" s="1636"/>
      <c r="AT6356" s="1636"/>
      <c r="AU6356" s="1636"/>
      <c r="AV6356" s="1636"/>
      <c r="AW6356" s="1636"/>
      <c r="AX6356" s="1636"/>
      <c r="AY6356" s="1636"/>
      <c r="AZ6356" s="1636"/>
      <c r="BA6356" s="1636"/>
      <c r="BB6356" s="1636"/>
    </row>
    <row r="6357" spans="1:54" s="1637" customFormat="1">
      <c r="A6357" s="1636"/>
      <c r="B6357" s="1636"/>
      <c r="C6357" s="1636"/>
      <c r="D6357" s="1636"/>
      <c r="E6357" s="1636"/>
      <c r="F6357" s="1636"/>
      <c r="G6357" s="1636"/>
      <c r="H6357" s="1636"/>
      <c r="I6357" s="1636"/>
      <c r="J6357" s="1636"/>
      <c r="K6357" s="1636"/>
      <c r="L6357" s="1636"/>
      <c r="M6357" s="1636"/>
      <c r="N6357" s="1636"/>
      <c r="O6357" s="1636"/>
      <c r="P6357" s="1636"/>
      <c r="Q6357" s="1636"/>
      <c r="R6357" s="1636"/>
      <c r="S6357" s="1636"/>
      <c r="T6357" s="1636"/>
      <c r="U6357" s="1636"/>
      <c r="V6357" s="1636"/>
      <c r="W6357" s="1636"/>
      <c r="X6357" s="1636"/>
      <c r="Y6357" s="1636"/>
      <c r="Z6357" s="1636"/>
      <c r="AA6357" s="1636"/>
      <c r="AB6357" s="1636"/>
      <c r="AC6357" s="1636"/>
      <c r="AD6357" s="1636"/>
      <c r="AE6357" s="1636"/>
      <c r="AF6357" s="1636"/>
      <c r="AG6357" s="1636"/>
      <c r="AH6357" s="1636"/>
      <c r="AI6357" s="1636"/>
      <c r="AJ6357" s="1636"/>
      <c r="AK6357" s="1636"/>
      <c r="AL6357" s="1636"/>
      <c r="AM6357" s="1636"/>
      <c r="AN6357" s="1636"/>
      <c r="AO6357" s="1636"/>
      <c r="AP6357" s="1636"/>
      <c r="AQ6357" s="1636"/>
      <c r="AR6357" s="1636"/>
      <c r="AS6357" s="1636"/>
      <c r="AT6357" s="1636"/>
      <c r="AU6357" s="1636"/>
      <c r="AV6357" s="1636"/>
      <c r="AW6357" s="1636"/>
      <c r="AX6357" s="1636"/>
      <c r="AY6357" s="1636"/>
      <c r="AZ6357" s="1636"/>
      <c r="BA6357" s="1636"/>
      <c r="BB6357" s="1636"/>
    </row>
    <row r="6358" spans="1:54" s="1637" customFormat="1">
      <c r="A6358" s="1636"/>
      <c r="B6358" s="1636"/>
      <c r="C6358" s="1636"/>
      <c r="D6358" s="1636"/>
      <c r="E6358" s="1636"/>
      <c r="F6358" s="1636"/>
      <c r="G6358" s="1636"/>
      <c r="H6358" s="1636"/>
      <c r="I6358" s="1636"/>
      <c r="J6358" s="1636"/>
      <c r="K6358" s="1636"/>
      <c r="L6358" s="1636"/>
      <c r="M6358" s="1636"/>
      <c r="N6358" s="1636"/>
      <c r="O6358" s="1636"/>
      <c r="P6358" s="1636"/>
      <c r="Q6358" s="1636"/>
      <c r="R6358" s="1636"/>
      <c r="S6358" s="1636"/>
      <c r="T6358" s="1636"/>
      <c r="U6358" s="1636"/>
      <c r="V6358" s="1636"/>
      <c r="W6358" s="1636"/>
      <c r="X6358" s="1636"/>
      <c r="Y6358" s="1636"/>
      <c r="Z6358" s="1636"/>
      <c r="AA6358" s="1636"/>
      <c r="AB6358" s="1636"/>
      <c r="AC6358" s="1636"/>
      <c r="AD6358" s="1636"/>
      <c r="AE6358" s="1636"/>
      <c r="AF6358" s="1636"/>
      <c r="AG6358" s="1636"/>
      <c r="AH6358" s="1636"/>
      <c r="AI6358" s="1636"/>
      <c r="AJ6358" s="1636"/>
      <c r="AK6358" s="1636"/>
      <c r="AL6358" s="1636"/>
      <c r="AM6358" s="1636"/>
      <c r="AN6358" s="1636"/>
      <c r="AO6358" s="1636"/>
      <c r="AP6358" s="1636"/>
      <c r="AQ6358" s="1636"/>
      <c r="AR6358" s="1636"/>
      <c r="AS6358" s="1636"/>
      <c r="AT6358" s="1636"/>
      <c r="AU6358" s="1636"/>
      <c r="AV6358" s="1636"/>
      <c r="AW6358" s="1636"/>
      <c r="AX6358" s="1636"/>
      <c r="AY6358" s="1636"/>
      <c r="AZ6358" s="1636"/>
      <c r="BA6358" s="1636"/>
      <c r="BB6358" s="1636"/>
    </row>
    <row r="6359" spans="1:54" s="1637" customFormat="1">
      <c r="A6359" s="1636"/>
      <c r="B6359" s="1636"/>
      <c r="C6359" s="1636"/>
      <c r="D6359" s="1636"/>
      <c r="E6359" s="1636"/>
      <c r="F6359" s="1636"/>
      <c r="G6359" s="1636"/>
      <c r="H6359" s="1636"/>
      <c r="I6359" s="1636"/>
      <c r="J6359" s="1636"/>
      <c r="K6359" s="1636"/>
      <c r="L6359" s="1636"/>
      <c r="M6359" s="1636"/>
      <c r="N6359" s="1636"/>
      <c r="O6359" s="1636"/>
      <c r="P6359" s="1636"/>
      <c r="Q6359" s="1636"/>
      <c r="R6359" s="1636"/>
      <c r="S6359" s="1636"/>
      <c r="T6359" s="1636"/>
      <c r="U6359" s="1636"/>
      <c r="V6359" s="1636"/>
      <c r="W6359" s="1636"/>
      <c r="X6359" s="1636"/>
      <c r="Y6359" s="1636"/>
      <c r="Z6359" s="1636"/>
      <c r="AA6359" s="1636"/>
      <c r="AB6359" s="1636"/>
      <c r="AC6359" s="1636"/>
      <c r="AD6359" s="1636"/>
      <c r="AE6359" s="1636"/>
      <c r="AF6359" s="1636"/>
      <c r="AG6359" s="1636"/>
      <c r="AH6359" s="1636"/>
      <c r="AI6359" s="1636"/>
      <c r="AJ6359" s="1636"/>
      <c r="AK6359" s="1636"/>
      <c r="AL6359" s="1636"/>
      <c r="AM6359" s="1636"/>
      <c r="AN6359" s="1636"/>
      <c r="AO6359" s="1636"/>
      <c r="AP6359" s="1636"/>
      <c r="AQ6359" s="1636"/>
      <c r="AR6359" s="1636"/>
      <c r="AS6359" s="1636"/>
      <c r="AT6359" s="1636"/>
      <c r="AU6359" s="1636"/>
      <c r="AV6359" s="1636"/>
      <c r="AW6359" s="1636"/>
      <c r="AX6359" s="1636"/>
      <c r="AY6359" s="1636"/>
      <c r="AZ6359" s="1636"/>
      <c r="BA6359" s="1636"/>
      <c r="BB6359" s="1636"/>
    </row>
    <row r="6360" spans="1:54" s="1637" customFormat="1">
      <c r="A6360" s="1636"/>
      <c r="B6360" s="1636"/>
      <c r="C6360" s="1636"/>
      <c r="D6360" s="1636"/>
      <c r="E6360" s="1636"/>
      <c r="F6360" s="1636"/>
      <c r="G6360" s="1636"/>
      <c r="H6360" s="1636"/>
      <c r="I6360" s="1636"/>
      <c r="J6360" s="1636"/>
      <c r="K6360" s="1636"/>
      <c r="L6360" s="1636"/>
      <c r="M6360" s="1636"/>
      <c r="N6360" s="1636"/>
      <c r="O6360" s="1636"/>
      <c r="P6360" s="1636"/>
      <c r="Q6360" s="1636"/>
      <c r="R6360" s="1636"/>
      <c r="S6360" s="1636"/>
      <c r="T6360" s="1636"/>
      <c r="U6360" s="1636"/>
      <c r="V6360" s="1636"/>
      <c r="W6360" s="1636"/>
      <c r="X6360" s="1636"/>
      <c r="Y6360" s="1636"/>
      <c r="Z6360" s="1636"/>
      <c r="AA6360" s="1636"/>
      <c r="AB6360" s="1636"/>
      <c r="AC6360" s="1636"/>
      <c r="AD6360" s="1636"/>
      <c r="AE6360" s="1636"/>
      <c r="AF6360" s="1636"/>
      <c r="AG6360" s="1636"/>
      <c r="AH6360" s="1636"/>
      <c r="AI6360" s="1636"/>
      <c r="AJ6360" s="1636"/>
      <c r="AK6360" s="1636"/>
      <c r="AL6360" s="1636"/>
      <c r="AM6360" s="1636"/>
      <c r="AN6360" s="1636"/>
      <c r="AO6360" s="1636"/>
      <c r="AP6360" s="1636"/>
      <c r="AQ6360" s="1636"/>
      <c r="AR6360" s="1636"/>
      <c r="AS6360" s="1636"/>
      <c r="AT6360" s="1636"/>
      <c r="AU6360" s="1636"/>
      <c r="AV6360" s="1636"/>
      <c r="AW6360" s="1636"/>
      <c r="AX6360" s="1636"/>
      <c r="AY6360" s="1636"/>
      <c r="AZ6360" s="1636"/>
      <c r="BA6360" s="1636"/>
      <c r="BB6360" s="1636"/>
    </row>
    <row r="6361" spans="1:54" s="1637" customFormat="1">
      <c r="A6361" s="1636"/>
      <c r="B6361" s="1636"/>
      <c r="C6361" s="1636"/>
      <c r="D6361" s="1636"/>
      <c r="E6361" s="1636"/>
      <c r="F6361" s="1636"/>
      <c r="G6361" s="1636"/>
      <c r="H6361" s="1636"/>
      <c r="I6361" s="1636"/>
      <c r="J6361" s="1636"/>
      <c r="K6361" s="1636"/>
      <c r="L6361" s="1636"/>
      <c r="M6361" s="1636"/>
      <c r="N6361" s="1636"/>
      <c r="O6361" s="1636"/>
      <c r="P6361" s="1636"/>
      <c r="Q6361" s="1636"/>
      <c r="R6361" s="1636"/>
      <c r="S6361" s="1636"/>
      <c r="T6361" s="1636"/>
      <c r="U6361" s="1636"/>
      <c r="V6361" s="1636"/>
      <c r="W6361" s="1636"/>
      <c r="X6361" s="1636"/>
      <c r="Y6361" s="1636"/>
      <c r="Z6361" s="1636"/>
      <c r="AA6361" s="1636"/>
      <c r="AB6361" s="1636"/>
      <c r="AC6361" s="1636"/>
      <c r="AD6361" s="1636"/>
      <c r="AE6361" s="1636"/>
      <c r="AF6361" s="1636"/>
      <c r="AG6361" s="1636"/>
      <c r="AH6361" s="1636"/>
      <c r="AI6361" s="1636"/>
      <c r="AJ6361" s="1636"/>
      <c r="AK6361" s="1636"/>
      <c r="AL6361" s="1636"/>
      <c r="AM6361" s="1636"/>
      <c r="AN6361" s="1636"/>
      <c r="AO6361" s="1636"/>
      <c r="AP6361" s="1636"/>
      <c r="AQ6361" s="1636"/>
      <c r="AR6361" s="1636"/>
      <c r="AS6361" s="1636"/>
      <c r="AT6361" s="1636"/>
      <c r="AU6361" s="1636"/>
      <c r="AV6361" s="1636"/>
      <c r="AW6361" s="1636"/>
      <c r="AX6361" s="1636"/>
      <c r="AY6361" s="1636"/>
      <c r="AZ6361" s="1636"/>
      <c r="BA6361" s="1636"/>
      <c r="BB6361" s="1636"/>
    </row>
    <row r="6362" spans="1:54" s="1637" customFormat="1">
      <c r="A6362" s="1636"/>
      <c r="B6362" s="1636"/>
      <c r="C6362" s="1636"/>
      <c r="D6362" s="1636"/>
      <c r="E6362" s="1636"/>
      <c r="F6362" s="1636"/>
      <c r="G6362" s="1636"/>
      <c r="H6362" s="1636"/>
      <c r="I6362" s="1636"/>
      <c r="J6362" s="1636"/>
      <c r="K6362" s="1636"/>
      <c r="L6362" s="1636"/>
      <c r="M6362" s="1636"/>
      <c r="N6362" s="1636"/>
      <c r="O6362" s="1636"/>
      <c r="P6362" s="1636"/>
      <c r="Q6362" s="1636"/>
      <c r="R6362" s="1636"/>
      <c r="S6362" s="1636"/>
      <c r="T6362" s="1636"/>
      <c r="U6362" s="1636"/>
      <c r="V6362" s="1636"/>
      <c r="W6362" s="1636"/>
      <c r="X6362" s="1636"/>
      <c r="Y6362" s="1636"/>
      <c r="Z6362" s="1636"/>
      <c r="AA6362" s="1636"/>
      <c r="AB6362" s="1636"/>
      <c r="AC6362" s="1636"/>
      <c r="AD6362" s="1636"/>
      <c r="AE6362" s="1636"/>
      <c r="AF6362" s="1636"/>
      <c r="AG6362" s="1636"/>
      <c r="AH6362" s="1636"/>
      <c r="AI6362" s="1636"/>
      <c r="AJ6362" s="1636"/>
      <c r="AK6362" s="1636"/>
      <c r="AL6362" s="1636"/>
      <c r="AM6362" s="1636"/>
      <c r="AN6362" s="1636"/>
      <c r="AO6362" s="1636"/>
      <c r="AP6362" s="1636"/>
      <c r="AQ6362" s="1636"/>
      <c r="AR6362" s="1636"/>
      <c r="AS6362" s="1636"/>
      <c r="AT6362" s="1636"/>
      <c r="AU6362" s="1636"/>
      <c r="AV6362" s="1636"/>
      <c r="AW6362" s="1636"/>
      <c r="AX6362" s="1636"/>
      <c r="AY6362" s="1636"/>
      <c r="AZ6362" s="1636"/>
      <c r="BA6362" s="1636"/>
      <c r="BB6362" s="1636"/>
    </row>
    <row r="6363" spans="1:54" s="1637" customFormat="1">
      <c r="A6363" s="1636"/>
      <c r="B6363" s="1636"/>
      <c r="C6363" s="1636"/>
      <c r="D6363" s="1636"/>
      <c r="E6363" s="1636"/>
      <c r="F6363" s="1636"/>
      <c r="G6363" s="1636"/>
      <c r="H6363" s="1636"/>
      <c r="I6363" s="1636"/>
      <c r="J6363" s="1636"/>
      <c r="K6363" s="1636"/>
      <c r="L6363" s="1636"/>
      <c r="M6363" s="1636"/>
      <c r="N6363" s="1636"/>
      <c r="O6363" s="1636"/>
      <c r="P6363" s="1636"/>
      <c r="Q6363" s="1636"/>
      <c r="R6363" s="1636"/>
      <c r="S6363" s="1636"/>
      <c r="T6363" s="1636"/>
      <c r="U6363" s="1636"/>
      <c r="V6363" s="1636"/>
      <c r="W6363" s="1636"/>
      <c r="X6363" s="1636"/>
      <c r="Y6363" s="1636"/>
      <c r="Z6363" s="1636"/>
      <c r="AA6363" s="1636"/>
      <c r="AB6363" s="1636"/>
      <c r="AC6363" s="1636"/>
      <c r="AD6363" s="1636"/>
      <c r="AE6363" s="1636"/>
      <c r="AF6363" s="1636"/>
      <c r="AG6363" s="1636"/>
      <c r="AH6363" s="1636"/>
      <c r="AI6363" s="1636"/>
      <c r="AJ6363" s="1636"/>
      <c r="AK6363" s="1636"/>
      <c r="AL6363" s="1636"/>
      <c r="AM6363" s="1636"/>
      <c r="AN6363" s="1636"/>
      <c r="AO6363" s="1636"/>
      <c r="AP6363" s="1636"/>
      <c r="AQ6363" s="1636"/>
      <c r="AR6363" s="1636"/>
      <c r="AS6363" s="1636"/>
      <c r="AT6363" s="1636"/>
      <c r="AU6363" s="1636"/>
      <c r="AV6363" s="1636"/>
      <c r="AW6363" s="1636"/>
      <c r="AX6363" s="1636"/>
      <c r="AY6363" s="1636"/>
      <c r="AZ6363" s="1636"/>
      <c r="BA6363" s="1636"/>
      <c r="BB6363" s="1636"/>
    </row>
    <row r="6364" spans="1:54" s="1637" customFormat="1">
      <c r="A6364" s="1636"/>
      <c r="B6364" s="1636"/>
      <c r="C6364" s="1636"/>
      <c r="D6364" s="1636"/>
      <c r="E6364" s="1636"/>
      <c r="F6364" s="1636"/>
      <c r="G6364" s="1636"/>
      <c r="H6364" s="1636"/>
      <c r="I6364" s="1636"/>
      <c r="J6364" s="1636"/>
      <c r="K6364" s="1636"/>
      <c r="L6364" s="1636"/>
      <c r="M6364" s="1636"/>
      <c r="N6364" s="1636"/>
      <c r="O6364" s="1636"/>
      <c r="P6364" s="1636"/>
      <c r="Q6364" s="1636"/>
      <c r="R6364" s="1636"/>
      <c r="S6364" s="1636"/>
      <c r="T6364" s="1636"/>
      <c r="U6364" s="1636"/>
      <c r="V6364" s="1636"/>
      <c r="W6364" s="1636"/>
      <c r="X6364" s="1636"/>
      <c r="Y6364" s="1636"/>
      <c r="Z6364" s="1636"/>
      <c r="AA6364" s="1636"/>
      <c r="AB6364" s="1636"/>
      <c r="AC6364" s="1636"/>
      <c r="AD6364" s="1636"/>
      <c r="AE6364" s="1636"/>
      <c r="AF6364" s="1636"/>
      <c r="AG6364" s="1636"/>
      <c r="AH6364" s="1636"/>
      <c r="AI6364" s="1636"/>
      <c r="AJ6364" s="1636"/>
      <c r="AK6364" s="1636"/>
      <c r="AL6364" s="1636"/>
      <c r="AM6364" s="1636"/>
      <c r="AN6364" s="1636"/>
      <c r="AO6364" s="1636"/>
      <c r="AP6364" s="1636"/>
      <c r="AQ6364" s="1636"/>
      <c r="AR6364" s="1636"/>
      <c r="AS6364" s="1636"/>
      <c r="AT6364" s="1636"/>
      <c r="AU6364" s="1636"/>
      <c r="AV6364" s="1636"/>
      <c r="AW6364" s="1636"/>
      <c r="AX6364" s="1636"/>
      <c r="AY6364" s="1636"/>
      <c r="AZ6364" s="1636"/>
      <c r="BA6364" s="1636"/>
      <c r="BB6364" s="1636"/>
    </row>
    <row r="6365" spans="1:54" s="1637" customFormat="1">
      <c r="A6365" s="1636"/>
      <c r="B6365" s="1636"/>
      <c r="C6365" s="1636"/>
      <c r="D6365" s="1636"/>
      <c r="E6365" s="1636"/>
      <c r="F6365" s="1636"/>
      <c r="G6365" s="1636"/>
      <c r="H6365" s="1636"/>
      <c r="I6365" s="1636"/>
      <c r="J6365" s="1636"/>
      <c r="K6365" s="1636"/>
      <c r="L6365" s="1636"/>
      <c r="M6365" s="1636"/>
      <c r="N6365" s="1636"/>
      <c r="O6365" s="1636"/>
      <c r="P6365" s="1636"/>
      <c r="Q6365" s="1636"/>
      <c r="R6365" s="1636"/>
      <c r="S6365" s="1636"/>
      <c r="T6365" s="1636"/>
      <c r="U6365" s="1636"/>
      <c r="V6365" s="1636"/>
      <c r="W6365" s="1636"/>
      <c r="X6365" s="1636"/>
      <c r="Y6365" s="1636"/>
      <c r="Z6365" s="1636"/>
      <c r="AA6365" s="1636"/>
      <c r="AB6365" s="1636"/>
      <c r="AC6365" s="1636"/>
      <c r="AD6365" s="1636"/>
      <c r="AE6365" s="1636"/>
      <c r="AF6365" s="1636"/>
      <c r="AG6365" s="1636"/>
      <c r="AH6365" s="1636"/>
      <c r="AI6365" s="1636"/>
      <c r="AJ6365" s="1636"/>
      <c r="AK6365" s="1636"/>
      <c r="AL6365" s="1636"/>
      <c r="AM6365" s="1636"/>
      <c r="AN6365" s="1636"/>
      <c r="AO6365" s="1636"/>
      <c r="AP6365" s="1636"/>
      <c r="AQ6365" s="1636"/>
      <c r="AR6365" s="1636"/>
      <c r="AS6365" s="1636"/>
      <c r="AT6365" s="1636"/>
      <c r="AU6365" s="1636"/>
      <c r="AV6365" s="1636"/>
      <c r="AW6365" s="1636"/>
      <c r="AX6365" s="1636"/>
      <c r="AY6365" s="1636"/>
      <c r="AZ6365" s="1636"/>
      <c r="BA6365" s="1636"/>
      <c r="BB6365" s="1636"/>
    </row>
    <row r="6366" spans="1:54" s="1637" customFormat="1">
      <c r="A6366" s="1636"/>
      <c r="B6366" s="1636"/>
      <c r="C6366" s="1636"/>
      <c r="D6366" s="1636"/>
      <c r="E6366" s="1636"/>
      <c r="F6366" s="1636"/>
      <c r="G6366" s="1636"/>
      <c r="H6366" s="1636"/>
      <c r="I6366" s="1636"/>
      <c r="J6366" s="1636"/>
      <c r="K6366" s="1636"/>
      <c r="L6366" s="1636"/>
      <c r="M6366" s="1636"/>
      <c r="N6366" s="1636"/>
      <c r="O6366" s="1636"/>
      <c r="P6366" s="1636"/>
      <c r="Q6366" s="1636"/>
      <c r="R6366" s="1636"/>
      <c r="S6366" s="1636"/>
      <c r="T6366" s="1636"/>
      <c r="U6366" s="1636"/>
      <c r="V6366" s="1636"/>
      <c r="W6366" s="1636"/>
      <c r="X6366" s="1636"/>
      <c r="Y6366" s="1636"/>
      <c r="Z6366" s="1636"/>
      <c r="AA6366" s="1636"/>
      <c r="AB6366" s="1636"/>
      <c r="AC6366" s="1636"/>
      <c r="AD6366" s="1636"/>
      <c r="AE6366" s="1636"/>
      <c r="AF6366" s="1636"/>
      <c r="AG6366" s="1636"/>
      <c r="AH6366" s="1636"/>
      <c r="AI6366" s="1636"/>
      <c r="AJ6366" s="1636"/>
      <c r="AK6366" s="1636"/>
      <c r="AL6366" s="1636"/>
      <c r="AM6366" s="1636"/>
      <c r="AN6366" s="1636"/>
      <c r="AO6366" s="1636"/>
      <c r="AP6366" s="1636"/>
      <c r="AQ6366" s="1636"/>
      <c r="AR6366" s="1636"/>
      <c r="AS6366" s="1636"/>
      <c r="AT6366" s="1636"/>
      <c r="AU6366" s="1636"/>
      <c r="AV6366" s="1636"/>
      <c r="AW6366" s="1636"/>
      <c r="AX6366" s="1636"/>
      <c r="AY6366" s="1636"/>
      <c r="AZ6366" s="1636"/>
      <c r="BA6366" s="1636"/>
      <c r="BB6366" s="1636"/>
    </row>
    <row r="6367" spans="1:54" s="1637" customFormat="1">
      <c r="A6367" s="1636"/>
      <c r="B6367" s="1636"/>
      <c r="C6367" s="1636"/>
      <c r="D6367" s="1636"/>
      <c r="E6367" s="1636"/>
      <c r="F6367" s="1636"/>
      <c r="G6367" s="1636"/>
      <c r="H6367" s="1636"/>
      <c r="I6367" s="1636"/>
      <c r="J6367" s="1636"/>
      <c r="K6367" s="1636"/>
      <c r="L6367" s="1636"/>
      <c r="M6367" s="1636"/>
      <c r="N6367" s="1636"/>
      <c r="O6367" s="1636"/>
      <c r="P6367" s="1636"/>
      <c r="Q6367" s="1636"/>
      <c r="R6367" s="1636"/>
      <c r="S6367" s="1636"/>
      <c r="T6367" s="1636"/>
      <c r="U6367" s="1636"/>
      <c r="V6367" s="1636"/>
      <c r="W6367" s="1636"/>
      <c r="X6367" s="1636"/>
      <c r="Y6367" s="1636"/>
      <c r="Z6367" s="1636"/>
      <c r="AA6367" s="1636"/>
      <c r="AB6367" s="1636"/>
      <c r="AC6367" s="1636"/>
      <c r="AD6367" s="1636"/>
      <c r="AE6367" s="1636"/>
      <c r="AF6367" s="1636"/>
      <c r="AG6367" s="1636"/>
      <c r="AH6367" s="1636"/>
      <c r="AI6367" s="1636"/>
      <c r="AJ6367" s="1636"/>
      <c r="AK6367" s="1636"/>
      <c r="AL6367" s="1636"/>
      <c r="AM6367" s="1636"/>
      <c r="AN6367" s="1636"/>
      <c r="AO6367" s="1636"/>
      <c r="AP6367" s="1636"/>
      <c r="AQ6367" s="1636"/>
      <c r="AR6367" s="1636"/>
      <c r="AS6367" s="1636"/>
      <c r="AT6367" s="1636"/>
      <c r="AU6367" s="1636"/>
      <c r="AV6367" s="1636"/>
      <c r="AW6367" s="1636"/>
      <c r="AX6367" s="1636"/>
      <c r="AY6367" s="1636"/>
      <c r="AZ6367" s="1636"/>
      <c r="BA6367" s="1636"/>
      <c r="BB6367" s="1636"/>
    </row>
    <row r="6368" spans="1:54" s="1637" customFormat="1">
      <c r="A6368" s="1636"/>
      <c r="B6368" s="1636"/>
      <c r="C6368" s="1636"/>
      <c r="D6368" s="1636"/>
      <c r="E6368" s="1636"/>
      <c r="F6368" s="1636"/>
      <c r="G6368" s="1636"/>
      <c r="H6368" s="1636"/>
      <c r="I6368" s="1636"/>
      <c r="J6368" s="1636"/>
      <c r="K6368" s="1636"/>
      <c r="L6368" s="1636"/>
      <c r="M6368" s="1636"/>
      <c r="N6368" s="1636"/>
      <c r="O6368" s="1636"/>
      <c r="P6368" s="1636"/>
      <c r="Q6368" s="1636"/>
      <c r="R6368" s="1636"/>
      <c r="S6368" s="1636"/>
      <c r="T6368" s="1636"/>
      <c r="U6368" s="1636"/>
      <c r="V6368" s="1636"/>
      <c r="W6368" s="1636"/>
      <c r="X6368" s="1636"/>
      <c r="Y6368" s="1636"/>
      <c r="Z6368" s="1636"/>
      <c r="AA6368" s="1636"/>
      <c r="AB6368" s="1636"/>
      <c r="AC6368" s="1636"/>
      <c r="AD6368" s="1636"/>
      <c r="AE6368" s="1636"/>
      <c r="AF6368" s="1636"/>
      <c r="AG6368" s="1636"/>
      <c r="AH6368" s="1636"/>
      <c r="AI6368" s="1636"/>
      <c r="AJ6368" s="1636"/>
      <c r="AK6368" s="1636"/>
      <c r="AL6368" s="1636"/>
      <c r="AM6368" s="1636"/>
      <c r="AN6368" s="1636"/>
      <c r="AO6368" s="1636"/>
      <c r="AP6368" s="1636"/>
      <c r="AQ6368" s="1636"/>
      <c r="AR6368" s="1636"/>
      <c r="AS6368" s="1636"/>
      <c r="AT6368" s="1636"/>
      <c r="AU6368" s="1636"/>
      <c r="AV6368" s="1636"/>
      <c r="AW6368" s="1636"/>
      <c r="AX6368" s="1636"/>
      <c r="AY6368" s="1636"/>
      <c r="AZ6368" s="1636"/>
      <c r="BA6368" s="1636"/>
      <c r="BB6368" s="1636"/>
    </row>
    <row r="6369" spans="1:54" s="1637" customFormat="1">
      <c r="A6369" s="1636"/>
      <c r="B6369" s="1636"/>
      <c r="C6369" s="1636"/>
      <c r="D6369" s="1636"/>
      <c r="E6369" s="1636"/>
      <c r="F6369" s="1636"/>
      <c r="G6369" s="1636"/>
      <c r="H6369" s="1636"/>
      <c r="I6369" s="1636"/>
      <c r="J6369" s="1636"/>
      <c r="K6369" s="1636"/>
      <c r="L6369" s="1636"/>
      <c r="M6369" s="1636"/>
      <c r="N6369" s="1636"/>
      <c r="O6369" s="1636"/>
      <c r="P6369" s="1636"/>
      <c r="Q6369" s="1636"/>
      <c r="R6369" s="1636"/>
      <c r="S6369" s="1636"/>
      <c r="T6369" s="1636"/>
      <c r="U6369" s="1636"/>
      <c r="V6369" s="1636"/>
      <c r="W6369" s="1636"/>
      <c r="X6369" s="1636"/>
      <c r="Y6369" s="1636"/>
      <c r="Z6369" s="1636"/>
      <c r="AA6369" s="1636"/>
      <c r="AB6369" s="1636"/>
      <c r="AC6369" s="1636"/>
      <c r="AD6369" s="1636"/>
      <c r="AE6369" s="1636"/>
      <c r="AF6369" s="1636"/>
      <c r="AG6369" s="1636"/>
      <c r="AH6369" s="1636"/>
      <c r="AI6369" s="1636"/>
      <c r="AJ6369" s="1636"/>
      <c r="AK6369" s="1636"/>
      <c r="AL6369" s="1636"/>
      <c r="AM6369" s="1636"/>
      <c r="AN6369" s="1636"/>
      <c r="AO6369" s="1636"/>
      <c r="AP6369" s="1636"/>
      <c r="AQ6369" s="1636"/>
      <c r="AR6369" s="1636"/>
      <c r="AS6369" s="1636"/>
      <c r="AT6369" s="1636"/>
      <c r="AU6369" s="1636"/>
      <c r="AV6369" s="1636"/>
      <c r="AW6369" s="1636"/>
      <c r="AX6369" s="1636"/>
      <c r="AY6369" s="1636"/>
      <c r="AZ6369" s="1636"/>
      <c r="BA6369" s="1636"/>
      <c r="BB6369" s="1636"/>
    </row>
    <row r="6370" spans="1:54" s="1637" customFormat="1">
      <c r="A6370" s="1636"/>
      <c r="B6370" s="1636"/>
      <c r="C6370" s="1636"/>
      <c r="D6370" s="1636"/>
      <c r="E6370" s="1636"/>
      <c r="F6370" s="1636"/>
      <c r="G6370" s="1636"/>
      <c r="H6370" s="1636"/>
      <c r="I6370" s="1636"/>
      <c r="J6370" s="1636"/>
      <c r="K6370" s="1636"/>
      <c r="L6370" s="1636"/>
      <c r="M6370" s="1636"/>
      <c r="N6370" s="1636"/>
      <c r="O6370" s="1636"/>
      <c r="P6370" s="1636"/>
      <c r="Q6370" s="1636"/>
      <c r="R6370" s="1636"/>
      <c r="S6370" s="1636"/>
      <c r="T6370" s="1636"/>
      <c r="U6370" s="1636"/>
      <c r="V6370" s="1636"/>
      <c r="W6370" s="1636"/>
      <c r="X6370" s="1636"/>
      <c r="Y6370" s="1636"/>
      <c r="Z6370" s="1636"/>
      <c r="AA6370" s="1636"/>
      <c r="AB6370" s="1636"/>
      <c r="AC6370" s="1636"/>
      <c r="AD6370" s="1636"/>
      <c r="AE6370" s="1636"/>
      <c r="AF6370" s="1636"/>
      <c r="AG6370" s="1636"/>
      <c r="AH6370" s="1636"/>
      <c r="AI6370" s="1636"/>
      <c r="AJ6370" s="1636"/>
      <c r="AK6370" s="1636"/>
      <c r="AL6370" s="1636"/>
      <c r="AM6370" s="1636"/>
      <c r="AN6370" s="1636"/>
      <c r="AO6370" s="1636"/>
      <c r="AP6370" s="1636"/>
      <c r="AQ6370" s="1636"/>
      <c r="AR6370" s="1636"/>
      <c r="AS6370" s="1636"/>
      <c r="AT6370" s="1636"/>
      <c r="AU6370" s="1636"/>
      <c r="AV6370" s="1636"/>
      <c r="AW6370" s="1636"/>
      <c r="AX6370" s="1636"/>
      <c r="AY6370" s="1636"/>
      <c r="AZ6370" s="1636"/>
      <c r="BA6370" s="1636"/>
      <c r="BB6370" s="1636"/>
    </row>
    <row r="6371" spans="1:54" s="1637" customFormat="1">
      <c r="A6371" s="1636"/>
      <c r="B6371" s="1636"/>
      <c r="C6371" s="1636"/>
      <c r="D6371" s="1636"/>
      <c r="E6371" s="1636"/>
      <c r="F6371" s="1636"/>
      <c r="G6371" s="1636"/>
      <c r="H6371" s="1636"/>
      <c r="I6371" s="1636"/>
      <c r="J6371" s="1636"/>
      <c r="K6371" s="1636"/>
      <c r="L6371" s="1636"/>
      <c r="M6371" s="1636"/>
      <c r="N6371" s="1636"/>
      <c r="O6371" s="1636"/>
      <c r="P6371" s="1636"/>
      <c r="Q6371" s="1636"/>
      <c r="R6371" s="1636"/>
      <c r="S6371" s="1636"/>
      <c r="T6371" s="1636"/>
      <c r="U6371" s="1636"/>
      <c r="V6371" s="1636"/>
      <c r="W6371" s="1636"/>
      <c r="X6371" s="1636"/>
      <c r="Y6371" s="1636"/>
      <c r="Z6371" s="1636"/>
      <c r="AA6371" s="1636"/>
      <c r="AB6371" s="1636"/>
      <c r="AC6371" s="1636"/>
      <c r="AD6371" s="1636"/>
      <c r="AE6371" s="1636"/>
      <c r="AF6371" s="1636"/>
      <c r="AG6371" s="1636"/>
      <c r="AH6371" s="1636"/>
      <c r="AI6371" s="1636"/>
      <c r="AJ6371" s="1636"/>
      <c r="AK6371" s="1636"/>
      <c r="AL6371" s="1636"/>
      <c r="AM6371" s="1636"/>
      <c r="AN6371" s="1636"/>
      <c r="AO6371" s="1636"/>
      <c r="AP6371" s="1636"/>
      <c r="AQ6371" s="1636"/>
      <c r="AR6371" s="1636"/>
      <c r="AS6371" s="1636"/>
      <c r="AT6371" s="1636"/>
      <c r="AU6371" s="1636"/>
      <c r="AV6371" s="1636"/>
      <c r="AW6371" s="1636"/>
      <c r="AX6371" s="1636"/>
      <c r="AY6371" s="1636"/>
      <c r="AZ6371" s="1636"/>
      <c r="BA6371" s="1636"/>
      <c r="BB6371" s="1636"/>
    </row>
    <row r="6372" spans="1:54" s="1637" customFormat="1">
      <c r="A6372" s="1636"/>
      <c r="B6372" s="1636"/>
      <c r="C6372" s="1636"/>
      <c r="D6372" s="1636"/>
      <c r="E6372" s="1636"/>
      <c r="F6372" s="1636"/>
      <c r="G6372" s="1636"/>
      <c r="H6372" s="1636"/>
      <c r="I6372" s="1636"/>
      <c r="J6372" s="1636"/>
      <c r="K6372" s="1636"/>
      <c r="L6372" s="1636"/>
      <c r="M6372" s="1636"/>
      <c r="N6372" s="1636"/>
      <c r="O6372" s="1636"/>
      <c r="P6372" s="1636"/>
      <c r="Q6372" s="1636"/>
      <c r="R6372" s="1636"/>
      <c r="S6372" s="1636"/>
      <c r="T6372" s="1636"/>
      <c r="U6372" s="1636"/>
      <c r="V6372" s="1636"/>
      <c r="W6372" s="1636"/>
      <c r="X6372" s="1636"/>
      <c r="Y6372" s="1636"/>
      <c r="Z6372" s="1636"/>
      <c r="AA6372" s="1636"/>
      <c r="AB6372" s="1636"/>
      <c r="AC6372" s="1636"/>
      <c r="AD6372" s="1636"/>
      <c r="AE6372" s="1636"/>
      <c r="AF6372" s="1636"/>
      <c r="AG6372" s="1636"/>
      <c r="AH6372" s="1636"/>
      <c r="AI6372" s="1636"/>
      <c r="AJ6372" s="1636"/>
      <c r="AK6372" s="1636"/>
      <c r="AL6372" s="1636"/>
      <c r="AM6372" s="1636"/>
      <c r="AN6372" s="1636"/>
      <c r="AO6372" s="1636"/>
      <c r="AP6372" s="1636"/>
      <c r="AQ6372" s="1636"/>
      <c r="AR6372" s="1636"/>
      <c r="AS6372" s="1636"/>
      <c r="AT6372" s="1636"/>
      <c r="AU6372" s="1636"/>
      <c r="AV6372" s="1636"/>
      <c r="AW6372" s="1636"/>
      <c r="AX6372" s="1636"/>
      <c r="AY6372" s="1636"/>
      <c r="AZ6372" s="1636"/>
      <c r="BA6372" s="1636"/>
      <c r="BB6372" s="1636"/>
    </row>
    <row r="6373" spans="1:54" s="1637" customFormat="1">
      <c r="A6373" s="1636"/>
      <c r="B6373" s="1636"/>
      <c r="C6373" s="1636"/>
      <c r="D6373" s="1636"/>
      <c r="E6373" s="1636"/>
      <c r="F6373" s="1636"/>
      <c r="G6373" s="1636"/>
      <c r="H6373" s="1636"/>
      <c r="I6373" s="1636"/>
      <c r="J6373" s="1636"/>
      <c r="K6373" s="1636"/>
      <c r="L6373" s="1636"/>
      <c r="M6373" s="1636"/>
      <c r="N6373" s="1636"/>
      <c r="O6373" s="1636"/>
      <c r="P6373" s="1636"/>
      <c r="Q6373" s="1636"/>
      <c r="R6373" s="1636"/>
      <c r="S6373" s="1636"/>
      <c r="T6373" s="1636"/>
      <c r="U6373" s="1636"/>
      <c r="V6373" s="1636"/>
      <c r="W6373" s="1636"/>
      <c r="X6373" s="1636"/>
      <c r="Y6373" s="1636"/>
      <c r="Z6373" s="1636"/>
      <c r="AA6373" s="1636"/>
      <c r="AB6373" s="1636"/>
      <c r="AC6373" s="1636"/>
      <c r="AD6373" s="1636"/>
      <c r="AE6373" s="1636"/>
      <c r="AF6373" s="1636"/>
      <c r="AG6373" s="1636"/>
      <c r="AH6373" s="1636"/>
      <c r="AI6373" s="1636"/>
      <c r="AJ6373" s="1636"/>
      <c r="AK6373" s="1636"/>
      <c r="AL6373" s="1636"/>
      <c r="AM6373" s="1636"/>
      <c r="AN6373" s="1636"/>
      <c r="AO6373" s="1636"/>
      <c r="AP6373" s="1636"/>
      <c r="AQ6373" s="1636"/>
      <c r="AR6373" s="1636"/>
      <c r="AS6373" s="1636"/>
      <c r="AT6373" s="1636"/>
      <c r="AU6373" s="1636"/>
      <c r="AV6373" s="1636"/>
      <c r="AW6373" s="1636"/>
      <c r="AX6373" s="1636"/>
      <c r="AY6373" s="1636"/>
      <c r="AZ6373" s="1636"/>
      <c r="BA6373" s="1636"/>
      <c r="BB6373" s="1636"/>
    </row>
    <row r="6374" spans="1:54" s="1637" customFormat="1">
      <c r="A6374" s="1636"/>
      <c r="B6374" s="1636"/>
      <c r="C6374" s="1636"/>
      <c r="D6374" s="1636"/>
      <c r="E6374" s="1636"/>
      <c r="F6374" s="1636"/>
      <c r="G6374" s="1636"/>
      <c r="H6374" s="1636"/>
      <c r="I6374" s="1636"/>
      <c r="J6374" s="1636"/>
      <c r="K6374" s="1636"/>
      <c r="L6374" s="1636"/>
      <c r="M6374" s="1636"/>
      <c r="N6374" s="1636"/>
      <c r="O6374" s="1636"/>
      <c r="P6374" s="1636"/>
      <c r="Q6374" s="1636"/>
      <c r="R6374" s="1636"/>
      <c r="S6374" s="1636"/>
      <c r="T6374" s="1636"/>
      <c r="U6374" s="1636"/>
      <c r="V6374" s="1636"/>
      <c r="W6374" s="1636"/>
      <c r="X6374" s="1636"/>
      <c r="Y6374" s="1636"/>
      <c r="Z6374" s="1636"/>
      <c r="AA6374" s="1636"/>
      <c r="AB6374" s="1636"/>
      <c r="AC6374" s="1636"/>
      <c r="AD6374" s="1636"/>
      <c r="AE6374" s="1636"/>
      <c r="AF6374" s="1636"/>
      <c r="AG6374" s="1636"/>
      <c r="AH6374" s="1636"/>
      <c r="AI6374" s="1636"/>
      <c r="AJ6374" s="1636"/>
      <c r="AK6374" s="1636"/>
      <c r="AL6374" s="1636"/>
      <c r="AM6374" s="1636"/>
      <c r="AN6374" s="1636"/>
      <c r="AO6374" s="1636"/>
      <c r="AP6374" s="1636"/>
      <c r="AQ6374" s="1636"/>
      <c r="AR6374" s="1636"/>
      <c r="AS6374" s="1636"/>
      <c r="AT6374" s="1636"/>
      <c r="AU6374" s="1636"/>
      <c r="AV6374" s="1636"/>
      <c r="AW6374" s="1636"/>
      <c r="AX6374" s="1636"/>
      <c r="AY6374" s="1636"/>
      <c r="AZ6374" s="1636"/>
      <c r="BA6374" s="1636"/>
      <c r="BB6374" s="1636"/>
    </row>
    <row r="6375" spans="1:54" s="1637" customFormat="1">
      <c r="A6375" s="1636"/>
      <c r="B6375" s="1636"/>
      <c r="C6375" s="1636"/>
      <c r="D6375" s="1636"/>
      <c r="E6375" s="1636"/>
      <c r="F6375" s="1636"/>
      <c r="G6375" s="1636"/>
      <c r="H6375" s="1636"/>
      <c r="I6375" s="1636"/>
      <c r="J6375" s="1636"/>
      <c r="K6375" s="1636"/>
      <c r="L6375" s="1636"/>
      <c r="M6375" s="1636"/>
      <c r="N6375" s="1636"/>
      <c r="O6375" s="1636"/>
      <c r="P6375" s="1636"/>
      <c r="Q6375" s="1636"/>
      <c r="R6375" s="1636"/>
      <c r="S6375" s="1636"/>
      <c r="T6375" s="1636"/>
      <c r="U6375" s="1636"/>
      <c r="V6375" s="1636"/>
      <c r="W6375" s="1636"/>
      <c r="X6375" s="1636"/>
      <c r="Y6375" s="1636"/>
      <c r="Z6375" s="1636"/>
      <c r="AA6375" s="1636"/>
      <c r="AB6375" s="1636"/>
      <c r="AC6375" s="1636"/>
      <c r="AD6375" s="1636"/>
      <c r="AE6375" s="1636"/>
      <c r="AF6375" s="1636"/>
      <c r="AG6375" s="1636"/>
      <c r="AH6375" s="1636"/>
      <c r="AI6375" s="1636"/>
      <c r="AJ6375" s="1636"/>
      <c r="AK6375" s="1636"/>
      <c r="AL6375" s="1636"/>
      <c r="AM6375" s="1636"/>
      <c r="AN6375" s="1636"/>
      <c r="AO6375" s="1636"/>
      <c r="AP6375" s="1636"/>
      <c r="AQ6375" s="1636"/>
      <c r="AR6375" s="1636"/>
      <c r="AS6375" s="1636"/>
      <c r="AT6375" s="1636"/>
      <c r="AU6375" s="1636"/>
      <c r="AV6375" s="1636"/>
      <c r="AW6375" s="1636"/>
      <c r="AX6375" s="1636"/>
      <c r="AY6375" s="1636"/>
      <c r="AZ6375" s="1636"/>
      <c r="BA6375" s="1636"/>
      <c r="BB6375" s="1636"/>
    </row>
    <row r="6376" spans="1:54" s="1637" customFormat="1">
      <c r="A6376" s="1636"/>
      <c r="B6376" s="1636"/>
      <c r="C6376" s="1636"/>
      <c r="D6376" s="1636"/>
      <c r="E6376" s="1636"/>
      <c r="F6376" s="1636"/>
      <c r="G6376" s="1636"/>
      <c r="H6376" s="1636"/>
      <c r="I6376" s="1636"/>
      <c r="J6376" s="1636"/>
      <c r="K6376" s="1636"/>
      <c r="L6376" s="1636"/>
      <c r="M6376" s="1636"/>
      <c r="N6376" s="1636"/>
      <c r="O6376" s="1636"/>
      <c r="P6376" s="1636"/>
      <c r="Q6376" s="1636"/>
      <c r="R6376" s="1636"/>
      <c r="S6376" s="1636"/>
      <c r="T6376" s="1636"/>
      <c r="U6376" s="1636"/>
      <c r="V6376" s="1636"/>
      <c r="W6376" s="1636"/>
      <c r="X6376" s="1636"/>
      <c r="Y6376" s="1636"/>
      <c r="Z6376" s="1636"/>
      <c r="AA6376" s="1636"/>
      <c r="AB6376" s="1636"/>
      <c r="AC6376" s="1636"/>
      <c r="AD6376" s="1636"/>
      <c r="AE6376" s="1636"/>
      <c r="AF6376" s="1636"/>
      <c r="AG6376" s="1636"/>
      <c r="AH6376" s="1636"/>
      <c r="AI6376" s="1636"/>
      <c r="AJ6376" s="1636"/>
      <c r="AK6376" s="1636"/>
      <c r="AL6376" s="1636"/>
      <c r="AM6376" s="1636"/>
      <c r="AN6376" s="1636"/>
      <c r="AO6376" s="1636"/>
      <c r="AP6376" s="1636"/>
      <c r="AQ6376" s="1636"/>
      <c r="AR6376" s="1636"/>
      <c r="AS6376" s="1636"/>
      <c r="AT6376" s="1636"/>
      <c r="AU6376" s="1636"/>
      <c r="AV6376" s="1636"/>
      <c r="AW6376" s="1636"/>
      <c r="AX6376" s="1636"/>
      <c r="AY6376" s="1636"/>
      <c r="AZ6376" s="1636"/>
      <c r="BA6376" s="1636"/>
      <c r="BB6376" s="1636"/>
    </row>
    <row r="6377" spans="1:54" s="1637" customFormat="1">
      <c r="A6377" s="1636"/>
      <c r="B6377" s="1636"/>
      <c r="C6377" s="1636"/>
      <c r="D6377" s="1636"/>
      <c r="E6377" s="1636"/>
      <c r="F6377" s="1636"/>
      <c r="G6377" s="1636"/>
      <c r="H6377" s="1636"/>
      <c r="I6377" s="1636"/>
      <c r="J6377" s="1636"/>
      <c r="K6377" s="1636"/>
      <c r="L6377" s="1636"/>
      <c r="M6377" s="1636"/>
      <c r="N6377" s="1636"/>
      <c r="O6377" s="1636"/>
      <c r="P6377" s="1636"/>
      <c r="Q6377" s="1636"/>
      <c r="R6377" s="1636"/>
      <c r="S6377" s="1636"/>
      <c r="T6377" s="1636"/>
      <c r="U6377" s="1636"/>
      <c r="V6377" s="1636"/>
      <c r="W6377" s="1636"/>
      <c r="X6377" s="1636"/>
      <c r="Y6377" s="1636"/>
      <c r="Z6377" s="1636"/>
      <c r="AA6377" s="1636"/>
      <c r="AB6377" s="1636"/>
      <c r="AC6377" s="1636"/>
      <c r="AD6377" s="1636"/>
      <c r="AE6377" s="1636"/>
      <c r="AF6377" s="1636"/>
      <c r="AG6377" s="1636"/>
      <c r="AH6377" s="1636"/>
      <c r="AI6377" s="1636"/>
      <c r="AJ6377" s="1636"/>
      <c r="AK6377" s="1636"/>
      <c r="AL6377" s="1636"/>
      <c r="AM6377" s="1636"/>
      <c r="AN6377" s="1636"/>
      <c r="AO6377" s="1636"/>
      <c r="AP6377" s="1636"/>
      <c r="AQ6377" s="1636"/>
      <c r="AR6377" s="1636"/>
      <c r="AS6377" s="1636"/>
      <c r="AT6377" s="1636"/>
      <c r="AU6377" s="1636"/>
      <c r="AV6377" s="1636"/>
      <c r="AW6377" s="1636"/>
      <c r="AX6377" s="1636"/>
      <c r="AY6377" s="1636"/>
      <c r="AZ6377" s="1636"/>
      <c r="BA6377" s="1636"/>
      <c r="BB6377" s="1636"/>
    </row>
    <row r="6378" spans="1:54" s="1637" customFormat="1">
      <c r="A6378" s="1636"/>
      <c r="B6378" s="1636"/>
      <c r="C6378" s="1636"/>
      <c r="D6378" s="1636"/>
      <c r="E6378" s="1636"/>
      <c r="F6378" s="1636"/>
      <c r="G6378" s="1636"/>
      <c r="H6378" s="1636"/>
      <c r="I6378" s="1636"/>
      <c r="J6378" s="1636"/>
      <c r="K6378" s="1636"/>
      <c r="L6378" s="1636"/>
      <c r="M6378" s="1636"/>
      <c r="N6378" s="1636"/>
      <c r="O6378" s="1636"/>
      <c r="P6378" s="1636"/>
      <c r="Q6378" s="1636"/>
      <c r="R6378" s="1636"/>
      <c r="S6378" s="1636"/>
      <c r="T6378" s="1636"/>
      <c r="U6378" s="1636"/>
      <c r="V6378" s="1636"/>
      <c r="W6378" s="1636"/>
      <c r="X6378" s="1636"/>
      <c r="Y6378" s="1636"/>
      <c r="Z6378" s="1636"/>
      <c r="AA6378" s="1636"/>
      <c r="AB6378" s="1636"/>
      <c r="AC6378" s="1636"/>
      <c r="AD6378" s="1636"/>
      <c r="AE6378" s="1636"/>
      <c r="AF6378" s="1636"/>
      <c r="AG6378" s="1636"/>
      <c r="AH6378" s="1636"/>
      <c r="AI6378" s="1636"/>
      <c r="AJ6378" s="1636"/>
      <c r="AK6378" s="1636"/>
      <c r="AL6378" s="1636"/>
      <c r="AM6378" s="1636"/>
      <c r="AN6378" s="1636"/>
      <c r="AO6378" s="1636"/>
      <c r="AP6378" s="1636"/>
      <c r="AQ6378" s="1636"/>
      <c r="AR6378" s="1636"/>
      <c r="AS6378" s="1636"/>
      <c r="AT6378" s="1636"/>
      <c r="AU6378" s="1636"/>
      <c r="AV6378" s="1636"/>
      <c r="AW6378" s="1636"/>
      <c r="AX6378" s="1636"/>
      <c r="AY6378" s="1636"/>
      <c r="AZ6378" s="1636"/>
      <c r="BA6378" s="1636"/>
      <c r="BB6378" s="1636"/>
    </row>
    <row r="6379" spans="1:54" s="1637" customFormat="1">
      <c r="A6379" s="1636"/>
      <c r="B6379" s="1636"/>
      <c r="C6379" s="1636"/>
      <c r="D6379" s="1636"/>
      <c r="E6379" s="1636"/>
      <c r="F6379" s="1636"/>
      <c r="G6379" s="1636"/>
      <c r="H6379" s="1636"/>
      <c r="I6379" s="1636"/>
      <c r="J6379" s="1636"/>
      <c r="K6379" s="1636"/>
      <c r="L6379" s="1636"/>
      <c r="M6379" s="1636"/>
      <c r="N6379" s="1636"/>
      <c r="O6379" s="1636"/>
      <c r="P6379" s="1636"/>
      <c r="Q6379" s="1636"/>
      <c r="R6379" s="1636"/>
      <c r="S6379" s="1636"/>
      <c r="T6379" s="1636"/>
      <c r="U6379" s="1636"/>
      <c r="V6379" s="1636"/>
      <c r="W6379" s="1636"/>
      <c r="X6379" s="1636"/>
      <c r="Y6379" s="1636"/>
      <c r="Z6379" s="1636"/>
      <c r="AA6379" s="1636"/>
      <c r="AB6379" s="1636"/>
      <c r="AC6379" s="1636"/>
      <c r="AD6379" s="1636"/>
      <c r="AE6379" s="1636"/>
      <c r="AF6379" s="1636"/>
      <c r="AG6379" s="1636"/>
      <c r="AH6379" s="1636"/>
      <c r="AI6379" s="1636"/>
      <c r="AJ6379" s="1636"/>
      <c r="AK6379" s="1636"/>
      <c r="AL6379" s="1636"/>
      <c r="AM6379" s="1636"/>
      <c r="AN6379" s="1636"/>
      <c r="AO6379" s="1636"/>
      <c r="AP6379" s="1636"/>
      <c r="AQ6379" s="1636"/>
      <c r="AR6379" s="1636"/>
      <c r="AS6379" s="1636"/>
      <c r="AT6379" s="1636"/>
      <c r="AU6379" s="1636"/>
      <c r="AV6379" s="1636"/>
      <c r="AW6379" s="1636"/>
      <c r="AX6379" s="1636"/>
      <c r="AY6379" s="1636"/>
      <c r="AZ6379" s="1636"/>
      <c r="BA6379" s="1636"/>
      <c r="BB6379" s="1636"/>
    </row>
    <row r="6380" spans="1:54" s="1637" customFormat="1">
      <c r="A6380" s="1636"/>
      <c r="B6380" s="1636"/>
      <c r="C6380" s="1636"/>
      <c r="D6380" s="1636"/>
      <c r="E6380" s="1636"/>
      <c r="F6380" s="1636"/>
      <c r="G6380" s="1636"/>
      <c r="H6380" s="1636"/>
      <c r="I6380" s="1636"/>
      <c r="J6380" s="1636"/>
      <c r="K6380" s="1636"/>
      <c r="L6380" s="1636"/>
      <c r="M6380" s="1636"/>
      <c r="N6380" s="1636"/>
      <c r="O6380" s="1636"/>
      <c r="P6380" s="1636"/>
      <c r="Q6380" s="1636"/>
      <c r="R6380" s="1636"/>
      <c r="S6380" s="1636"/>
      <c r="T6380" s="1636"/>
      <c r="U6380" s="1636"/>
      <c r="V6380" s="1636"/>
      <c r="W6380" s="1636"/>
      <c r="X6380" s="1636"/>
      <c r="Y6380" s="1636"/>
      <c r="Z6380" s="1636"/>
      <c r="AA6380" s="1636"/>
      <c r="AB6380" s="1636"/>
      <c r="AC6380" s="1636"/>
      <c r="AD6380" s="1636"/>
      <c r="AE6380" s="1636"/>
      <c r="AF6380" s="1636"/>
      <c r="AG6380" s="1636"/>
      <c r="AH6380" s="1636"/>
      <c r="AI6380" s="1636"/>
      <c r="AJ6380" s="1636"/>
      <c r="AK6380" s="1636"/>
      <c r="AL6380" s="1636"/>
      <c r="AM6380" s="1636"/>
      <c r="AN6380" s="1636"/>
      <c r="AO6380" s="1636"/>
      <c r="AP6380" s="1636"/>
      <c r="AQ6380" s="1636"/>
      <c r="AR6380" s="1636"/>
      <c r="AS6380" s="1636"/>
      <c r="AT6380" s="1636"/>
      <c r="AU6380" s="1636"/>
      <c r="AV6380" s="1636"/>
      <c r="AW6380" s="1636"/>
      <c r="AX6380" s="1636"/>
      <c r="AY6380" s="1636"/>
      <c r="AZ6380" s="1636"/>
      <c r="BA6380" s="1636"/>
      <c r="BB6380" s="1636"/>
    </row>
    <row r="6381" spans="1:54" s="1637" customFormat="1">
      <c r="A6381" s="1636"/>
      <c r="B6381" s="1636"/>
      <c r="C6381" s="1636"/>
      <c r="D6381" s="1636"/>
      <c r="E6381" s="1636"/>
      <c r="F6381" s="1636"/>
      <c r="G6381" s="1636"/>
      <c r="H6381" s="1636"/>
      <c r="I6381" s="1636"/>
      <c r="J6381" s="1636"/>
      <c r="K6381" s="1636"/>
      <c r="L6381" s="1636"/>
      <c r="M6381" s="1636"/>
      <c r="N6381" s="1636"/>
      <c r="O6381" s="1636"/>
      <c r="P6381" s="1636"/>
      <c r="Q6381" s="1636"/>
      <c r="R6381" s="1636"/>
      <c r="S6381" s="1636"/>
      <c r="T6381" s="1636"/>
      <c r="U6381" s="1636"/>
      <c r="V6381" s="1636"/>
      <c r="W6381" s="1636"/>
      <c r="X6381" s="1636"/>
      <c r="Y6381" s="1636"/>
      <c r="Z6381" s="1636"/>
      <c r="AA6381" s="1636"/>
      <c r="AB6381" s="1636"/>
      <c r="AC6381" s="1636"/>
      <c r="AD6381" s="1636"/>
      <c r="AE6381" s="1636"/>
      <c r="AF6381" s="1636"/>
      <c r="AG6381" s="1636"/>
      <c r="AH6381" s="1636"/>
      <c r="AI6381" s="1636"/>
      <c r="AJ6381" s="1636"/>
      <c r="AK6381" s="1636"/>
      <c r="AL6381" s="1636"/>
      <c r="AM6381" s="1636"/>
      <c r="AN6381" s="1636"/>
      <c r="AO6381" s="1636"/>
      <c r="AP6381" s="1636"/>
      <c r="AQ6381" s="1636"/>
      <c r="AR6381" s="1636"/>
      <c r="AS6381" s="1636"/>
      <c r="AT6381" s="1636"/>
      <c r="AU6381" s="1636"/>
      <c r="AV6381" s="1636"/>
      <c r="AW6381" s="1636"/>
      <c r="AX6381" s="1636"/>
      <c r="AY6381" s="1636"/>
      <c r="AZ6381" s="1636"/>
      <c r="BA6381" s="1636"/>
      <c r="BB6381" s="1636"/>
    </row>
    <row r="6382" spans="1:54" s="1637" customFormat="1">
      <c r="A6382" s="1636"/>
      <c r="B6382" s="1636"/>
      <c r="C6382" s="1636"/>
      <c r="D6382" s="1636"/>
      <c r="E6382" s="1636"/>
      <c r="F6382" s="1636"/>
      <c r="G6382" s="1636"/>
      <c r="H6382" s="1636"/>
      <c r="I6382" s="1636"/>
      <c r="J6382" s="1636"/>
      <c r="K6382" s="1636"/>
      <c r="L6382" s="1636"/>
      <c r="M6382" s="1636"/>
      <c r="N6382" s="1636"/>
      <c r="O6382" s="1636"/>
      <c r="P6382" s="1636"/>
      <c r="Q6382" s="1636"/>
      <c r="R6382" s="1636"/>
      <c r="S6382" s="1636"/>
      <c r="T6382" s="1636"/>
      <c r="U6382" s="1636"/>
      <c r="V6382" s="1636"/>
      <c r="W6382" s="1636"/>
      <c r="X6382" s="1636"/>
      <c r="Y6382" s="1636"/>
      <c r="Z6382" s="1636"/>
      <c r="AA6382" s="1636"/>
      <c r="AB6382" s="1636"/>
      <c r="AC6382" s="1636"/>
      <c r="AD6382" s="1636"/>
      <c r="AE6382" s="1636"/>
      <c r="AF6382" s="1636"/>
      <c r="AG6382" s="1636"/>
      <c r="AH6382" s="1636"/>
      <c r="AI6382" s="1636"/>
      <c r="AJ6382" s="1636"/>
      <c r="AK6382" s="1636"/>
      <c r="AL6382" s="1636"/>
      <c r="AM6382" s="1636"/>
      <c r="AN6382" s="1636"/>
      <c r="AO6382" s="1636"/>
      <c r="AP6382" s="1636"/>
      <c r="AQ6382" s="1636"/>
      <c r="AR6382" s="1636"/>
      <c r="AS6382" s="1636"/>
      <c r="AT6382" s="1636"/>
      <c r="AU6382" s="1636"/>
      <c r="AV6382" s="1636"/>
      <c r="AW6382" s="1636"/>
      <c r="AX6382" s="1636"/>
      <c r="AY6382" s="1636"/>
      <c r="AZ6382" s="1636"/>
      <c r="BA6382" s="1636"/>
      <c r="BB6382" s="1636"/>
    </row>
    <row r="6383" spans="1:54" s="1637" customFormat="1">
      <c r="A6383" s="1636"/>
      <c r="B6383" s="1636"/>
      <c r="C6383" s="1636"/>
      <c r="D6383" s="1636"/>
      <c r="E6383" s="1636"/>
      <c r="F6383" s="1636"/>
      <c r="G6383" s="1636"/>
      <c r="H6383" s="1636"/>
      <c r="I6383" s="1636"/>
      <c r="J6383" s="1636"/>
      <c r="K6383" s="1636"/>
      <c r="L6383" s="1636"/>
      <c r="M6383" s="1636"/>
      <c r="N6383" s="1636"/>
      <c r="O6383" s="1636"/>
      <c r="P6383" s="1636"/>
      <c r="Q6383" s="1636"/>
      <c r="R6383" s="1636"/>
      <c r="S6383" s="1636"/>
      <c r="T6383" s="1636"/>
      <c r="U6383" s="1636"/>
      <c r="V6383" s="1636"/>
      <c r="W6383" s="1636"/>
      <c r="X6383" s="1636"/>
      <c r="Y6383" s="1636"/>
      <c r="Z6383" s="1636"/>
      <c r="AA6383" s="1636"/>
      <c r="AB6383" s="1636"/>
      <c r="AC6383" s="1636"/>
      <c r="AD6383" s="1636"/>
      <c r="AE6383" s="1636"/>
      <c r="AF6383" s="1636"/>
      <c r="AG6383" s="1636"/>
      <c r="AH6383" s="1636"/>
      <c r="AI6383" s="1636"/>
      <c r="AJ6383" s="1636"/>
      <c r="AK6383" s="1636"/>
      <c r="AL6383" s="1636"/>
      <c r="AM6383" s="1636"/>
      <c r="AN6383" s="1636"/>
      <c r="AO6383" s="1636"/>
      <c r="AP6383" s="1636"/>
      <c r="AQ6383" s="1636"/>
      <c r="AR6383" s="1636"/>
      <c r="AS6383" s="1636"/>
      <c r="AT6383" s="1636"/>
      <c r="AU6383" s="1636"/>
      <c r="AV6383" s="1636"/>
      <c r="AW6383" s="1636"/>
      <c r="AX6383" s="1636"/>
      <c r="AY6383" s="1636"/>
      <c r="AZ6383" s="1636"/>
      <c r="BA6383" s="1636"/>
      <c r="BB6383" s="1636"/>
    </row>
    <row r="6384" spans="1:54" s="1637" customFormat="1">
      <c r="A6384" s="1636"/>
      <c r="B6384" s="1636"/>
      <c r="C6384" s="1636"/>
      <c r="D6384" s="1636"/>
      <c r="E6384" s="1636"/>
      <c r="F6384" s="1636"/>
      <c r="G6384" s="1636"/>
      <c r="H6384" s="1636"/>
      <c r="I6384" s="1636"/>
      <c r="J6384" s="1636"/>
      <c r="K6384" s="1636"/>
      <c r="L6384" s="1636"/>
      <c r="M6384" s="1636"/>
      <c r="N6384" s="1636"/>
      <c r="O6384" s="1636"/>
      <c r="P6384" s="1636"/>
      <c r="Q6384" s="1636"/>
      <c r="R6384" s="1636"/>
      <c r="S6384" s="1636"/>
      <c r="T6384" s="1636"/>
      <c r="U6384" s="1636"/>
      <c r="V6384" s="1636"/>
      <c r="W6384" s="1636"/>
      <c r="X6384" s="1636"/>
      <c r="Y6384" s="1636"/>
      <c r="Z6384" s="1636"/>
      <c r="AA6384" s="1636"/>
      <c r="AB6384" s="1636"/>
      <c r="AC6384" s="1636"/>
      <c r="AD6384" s="1636"/>
      <c r="AE6384" s="1636"/>
      <c r="AF6384" s="1636"/>
      <c r="AG6384" s="1636"/>
      <c r="AH6384" s="1636"/>
      <c r="AI6384" s="1636"/>
      <c r="AJ6384" s="1636"/>
      <c r="AK6384" s="1636"/>
      <c r="AL6384" s="1636"/>
      <c r="AM6384" s="1636"/>
      <c r="AN6384" s="1636"/>
      <c r="AO6384" s="1636"/>
      <c r="AP6384" s="1636"/>
      <c r="AQ6384" s="1636"/>
      <c r="AR6384" s="1636"/>
      <c r="AS6384" s="1636"/>
      <c r="AT6384" s="1636"/>
      <c r="AU6384" s="1636"/>
      <c r="AV6384" s="1636"/>
      <c r="AW6384" s="1636"/>
      <c r="AX6384" s="1636"/>
      <c r="AY6384" s="1636"/>
      <c r="AZ6384" s="1636"/>
      <c r="BA6384" s="1636"/>
      <c r="BB6384" s="1636"/>
    </row>
    <row r="6385" spans="1:54" s="1637" customFormat="1">
      <c r="A6385" s="1636"/>
      <c r="B6385" s="1636"/>
      <c r="C6385" s="1636"/>
      <c r="D6385" s="1636"/>
      <c r="E6385" s="1636"/>
      <c r="F6385" s="1636"/>
      <c r="G6385" s="1636"/>
      <c r="H6385" s="1636"/>
      <c r="I6385" s="1636"/>
      <c r="J6385" s="1636"/>
      <c r="K6385" s="1636"/>
      <c r="L6385" s="1636"/>
      <c r="M6385" s="1636"/>
      <c r="N6385" s="1636"/>
      <c r="O6385" s="1636"/>
      <c r="P6385" s="1636"/>
      <c r="Q6385" s="1636"/>
      <c r="R6385" s="1636"/>
      <c r="S6385" s="1636"/>
      <c r="T6385" s="1636"/>
      <c r="U6385" s="1636"/>
      <c r="V6385" s="1636"/>
      <c r="W6385" s="1636"/>
      <c r="X6385" s="1636"/>
      <c r="Y6385" s="1636"/>
      <c r="Z6385" s="1636"/>
      <c r="AA6385" s="1636"/>
      <c r="AB6385" s="1636"/>
      <c r="AC6385" s="1636"/>
      <c r="AD6385" s="1636"/>
      <c r="AE6385" s="1636"/>
      <c r="AF6385" s="1636"/>
      <c r="AG6385" s="1636"/>
      <c r="AH6385" s="1636"/>
      <c r="AI6385" s="1636"/>
      <c r="AJ6385" s="1636"/>
      <c r="AK6385" s="1636"/>
      <c r="AL6385" s="1636"/>
      <c r="AM6385" s="1636"/>
      <c r="AN6385" s="1636"/>
      <c r="AO6385" s="1636"/>
      <c r="AP6385" s="1636"/>
      <c r="AQ6385" s="1636"/>
      <c r="AR6385" s="1636"/>
      <c r="AS6385" s="1636"/>
      <c r="AT6385" s="1636"/>
      <c r="AU6385" s="1636"/>
      <c r="AV6385" s="1636"/>
      <c r="AW6385" s="1636"/>
      <c r="AX6385" s="1636"/>
      <c r="AY6385" s="1636"/>
      <c r="AZ6385" s="1636"/>
      <c r="BA6385" s="1636"/>
      <c r="BB6385" s="1636"/>
    </row>
    <row r="6386" spans="1:54" s="1637" customFormat="1">
      <c r="A6386" s="1636"/>
      <c r="B6386" s="1636"/>
      <c r="C6386" s="1636"/>
      <c r="D6386" s="1636"/>
      <c r="E6386" s="1636"/>
      <c r="F6386" s="1636"/>
      <c r="G6386" s="1636"/>
      <c r="H6386" s="1636"/>
      <c r="I6386" s="1636"/>
      <c r="J6386" s="1636"/>
      <c r="K6386" s="1636"/>
      <c r="L6386" s="1636"/>
      <c r="M6386" s="1636"/>
      <c r="N6386" s="1636"/>
      <c r="O6386" s="1636"/>
      <c r="P6386" s="1636"/>
      <c r="Q6386" s="1636"/>
      <c r="R6386" s="1636"/>
      <c r="S6386" s="1636"/>
      <c r="T6386" s="1636"/>
      <c r="U6386" s="1636"/>
      <c r="V6386" s="1636"/>
      <c r="W6386" s="1636"/>
      <c r="X6386" s="1636"/>
      <c r="Y6386" s="1636"/>
      <c r="Z6386" s="1636"/>
      <c r="AA6386" s="1636"/>
      <c r="AB6386" s="1636"/>
      <c r="AC6386" s="1636"/>
      <c r="AD6386" s="1636"/>
      <c r="AE6386" s="1636"/>
      <c r="AF6386" s="1636"/>
      <c r="AG6386" s="1636"/>
      <c r="AH6386" s="1636"/>
      <c r="AI6386" s="1636"/>
      <c r="AJ6386" s="1636"/>
      <c r="AK6386" s="1636"/>
      <c r="AL6386" s="1636"/>
      <c r="AM6386" s="1636"/>
      <c r="AN6386" s="1636"/>
      <c r="AO6386" s="1636"/>
      <c r="AP6386" s="1636"/>
      <c r="AQ6386" s="1636"/>
      <c r="AR6386" s="1636"/>
      <c r="AS6386" s="1636"/>
      <c r="AT6386" s="1636"/>
      <c r="AU6386" s="1636"/>
      <c r="AV6386" s="1636"/>
      <c r="AW6386" s="1636"/>
      <c r="AX6386" s="1636"/>
      <c r="AY6386" s="1636"/>
      <c r="AZ6386" s="1636"/>
      <c r="BA6386" s="1636"/>
      <c r="BB6386" s="1636"/>
    </row>
    <row r="6387" spans="1:54" s="1637" customFormat="1">
      <c r="A6387" s="1636"/>
      <c r="B6387" s="1636"/>
      <c r="C6387" s="1636"/>
      <c r="D6387" s="1636"/>
      <c r="E6387" s="1636"/>
      <c r="F6387" s="1636"/>
      <c r="G6387" s="1636"/>
      <c r="H6387" s="1636"/>
      <c r="I6387" s="1636"/>
      <c r="J6387" s="1636"/>
      <c r="K6387" s="1636"/>
      <c r="L6387" s="1636"/>
      <c r="M6387" s="1636"/>
      <c r="N6387" s="1636"/>
      <c r="O6387" s="1636"/>
      <c r="P6387" s="1636"/>
      <c r="Q6387" s="1636"/>
      <c r="R6387" s="1636"/>
      <c r="S6387" s="1636"/>
      <c r="T6387" s="1636"/>
      <c r="U6387" s="1636"/>
      <c r="V6387" s="1636"/>
      <c r="W6387" s="1636"/>
      <c r="X6387" s="1636"/>
      <c r="Y6387" s="1636"/>
      <c r="Z6387" s="1636"/>
      <c r="AA6387" s="1636"/>
      <c r="AB6387" s="1636"/>
      <c r="AC6387" s="1636"/>
      <c r="AD6387" s="1636"/>
      <c r="AE6387" s="1636"/>
      <c r="AF6387" s="1636"/>
      <c r="AG6387" s="1636"/>
      <c r="AH6387" s="1636"/>
      <c r="AI6387" s="1636"/>
      <c r="AJ6387" s="1636"/>
      <c r="AK6387" s="1636"/>
      <c r="AL6387" s="1636"/>
      <c r="AM6387" s="1636"/>
      <c r="AN6387" s="1636"/>
      <c r="AO6387" s="1636"/>
      <c r="AP6387" s="1636"/>
      <c r="AQ6387" s="1636"/>
      <c r="AR6387" s="1636"/>
      <c r="AS6387" s="1636"/>
      <c r="AT6387" s="1636"/>
      <c r="AU6387" s="1636"/>
      <c r="AV6387" s="1636"/>
      <c r="AW6387" s="1636"/>
      <c r="AX6387" s="1636"/>
      <c r="AY6387" s="1636"/>
      <c r="AZ6387" s="1636"/>
      <c r="BA6387" s="1636"/>
      <c r="BB6387" s="1636"/>
    </row>
    <row r="6388" spans="1:54" s="1637" customFormat="1">
      <c r="A6388" s="1636"/>
      <c r="B6388" s="1636"/>
      <c r="C6388" s="1636"/>
      <c r="D6388" s="1636"/>
      <c r="E6388" s="1636"/>
      <c r="F6388" s="1636"/>
      <c r="G6388" s="1636"/>
      <c r="H6388" s="1636"/>
      <c r="I6388" s="1636"/>
      <c r="J6388" s="1636"/>
      <c r="K6388" s="1636"/>
      <c r="L6388" s="1636"/>
      <c r="M6388" s="1636"/>
      <c r="N6388" s="1636"/>
      <c r="O6388" s="1636"/>
      <c r="P6388" s="1636"/>
      <c r="Q6388" s="1636"/>
      <c r="R6388" s="1636"/>
      <c r="S6388" s="1636"/>
      <c r="T6388" s="1636"/>
      <c r="U6388" s="1636"/>
      <c r="V6388" s="1636"/>
      <c r="W6388" s="1636"/>
      <c r="X6388" s="1636"/>
      <c r="Y6388" s="1636"/>
      <c r="Z6388" s="1636"/>
      <c r="AA6388" s="1636"/>
      <c r="AB6388" s="1636"/>
      <c r="AC6388" s="1636"/>
      <c r="AD6388" s="1636"/>
      <c r="AE6388" s="1636"/>
      <c r="AF6388" s="1636"/>
      <c r="AG6388" s="1636"/>
      <c r="AH6388" s="1636"/>
      <c r="AI6388" s="1636"/>
      <c r="AJ6388" s="1636"/>
      <c r="AK6388" s="1636"/>
      <c r="AL6388" s="1636"/>
      <c r="AM6388" s="1636"/>
      <c r="AN6388" s="1636"/>
      <c r="AO6388" s="1636"/>
      <c r="AP6388" s="1636"/>
      <c r="AQ6388" s="1636"/>
      <c r="AR6388" s="1636"/>
      <c r="AS6388" s="1636"/>
      <c r="AT6388" s="1636"/>
      <c r="AU6388" s="1636"/>
      <c r="AV6388" s="1636"/>
      <c r="AW6388" s="1636"/>
      <c r="AX6388" s="1636"/>
      <c r="AY6388" s="1636"/>
      <c r="AZ6388" s="1636"/>
      <c r="BA6388" s="1636"/>
      <c r="BB6388" s="1636"/>
    </row>
    <row r="6389" spans="1:54" s="1637" customFormat="1">
      <c r="A6389" s="1636"/>
      <c r="B6389" s="1636"/>
      <c r="C6389" s="1636"/>
      <c r="D6389" s="1636"/>
      <c r="E6389" s="1636"/>
      <c r="F6389" s="1636"/>
      <c r="G6389" s="1636"/>
      <c r="H6389" s="1636"/>
      <c r="I6389" s="1636"/>
      <c r="J6389" s="1636"/>
      <c r="K6389" s="1636"/>
      <c r="L6389" s="1636"/>
      <c r="M6389" s="1636"/>
      <c r="N6389" s="1636"/>
      <c r="O6389" s="1636"/>
      <c r="P6389" s="1636"/>
      <c r="Q6389" s="1636"/>
      <c r="R6389" s="1636"/>
      <c r="S6389" s="1636"/>
      <c r="T6389" s="1636"/>
      <c r="U6389" s="1636"/>
      <c r="V6389" s="1636"/>
      <c r="W6389" s="1636"/>
      <c r="X6389" s="1636"/>
      <c r="Y6389" s="1636"/>
      <c r="Z6389" s="1636"/>
      <c r="AA6389" s="1636"/>
      <c r="AB6389" s="1636"/>
      <c r="AC6389" s="1636"/>
      <c r="AD6389" s="1636"/>
      <c r="AE6389" s="1636"/>
      <c r="AF6389" s="1636"/>
      <c r="AG6389" s="1636"/>
      <c r="AH6389" s="1636"/>
      <c r="AI6389" s="1636"/>
      <c r="AJ6389" s="1636"/>
      <c r="AK6389" s="1636"/>
      <c r="AL6389" s="1636"/>
      <c r="AM6389" s="1636"/>
      <c r="AN6389" s="1636"/>
      <c r="AO6389" s="1636"/>
      <c r="AP6389" s="1636"/>
      <c r="AQ6389" s="1636"/>
      <c r="AR6389" s="1636"/>
      <c r="AS6389" s="1636"/>
      <c r="AT6389" s="1636"/>
      <c r="AU6389" s="1636"/>
      <c r="AV6389" s="1636"/>
      <c r="AW6389" s="1636"/>
      <c r="AX6389" s="1636"/>
      <c r="AY6389" s="1636"/>
      <c r="AZ6389" s="1636"/>
      <c r="BA6389" s="1636"/>
      <c r="BB6389" s="1636"/>
    </row>
    <row r="6390" spans="1:54" s="1637" customFormat="1">
      <c r="A6390" s="1636"/>
      <c r="B6390" s="1636"/>
      <c r="C6390" s="1636"/>
      <c r="D6390" s="1636"/>
      <c r="E6390" s="1636"/>
      <c r="F6390" s="1636"/>
      <c r="G6390" s="1636"/>
      <c r="H6390" s="1636"/>
      <c r="I6390" s="1636"/>
      <c r="J6390" s="1636"/>
      <c r="K6390" s="1636"/>
      <c r="L6390" s="1636"/>
      <c r="M6390" s="1636"/>
      <c r="N6390" s="1636"/>
      <c r="O6390" s="1636"/>
      <c r="P6390" s="1636"/>
      <c r="Q6390" s="1636"/>
      <c r="R6390" s="1636"/>
      <c r="S6390" s="1636"/>
      <c r="T6390" s="1636"/>
      <c r="U6390" s="1636"/>
      <c r="V6390" s="1636"/>
      <c r="W6390" s="1636"/>
      <c r="X6390" s="1636"/>
      <c r="Y6390" s="1636"/>
      <c r="Z6390" s="1636"/>
      <c r="AA6390" s="1636"/>
      <c r="AB6390" s="1636"/>
      <c r="AC6390" s="1636"/>
      <c r="AD6390" s="1636"/>
      <c r="AE6390" s="1636"/>
      <c r="AF6390" s="1636"/>
      <c r="AG6390" s="1636"/>
      <c r="AH6390" s="1636"/>
      <c r="AI6390" s="1636"/>
      <c r="AJ6390" s="1636"/>
      <c r="AK6390" s="1636"/>
      <c r="AL6390" s="1636"/>
      <c r="AM6390" s="1636"/>
      <c r="AN6390" s="1636"/>
      <c r="AO6390" s="1636"/>
      <c r="AP6390" s="1636"/>
      <c r="AQ6390" s="1636"/>
      <c r="AR6390" s="1636"/>
      <c r="AS6390" s="1636"/>
      <c r="AT6390" s="1636"/>
      <c r="AU6390" s="1636"/>
      <c r="AV6390" s="1636"/>
      <c r="AW6390" s="1636"/>
      <c r="AX6390" s="1636"/>
      <c r="AY6390" s="1636"/>
      <c r="AZ6390" s="1636"/>
      <c r="BA6390" s="1636"/>
      <c r="BB6390" s="1636"/>
    </row>
    <row r="6391" spans="1:54" s="1637" customFormat="1">
      <c r="A6391" s="1636"/>
      <c r="B6391" s="1636"/>
      <c r="C6391" s="1636"/>
      <c r="D6391" s="1636"/>
      <c r="E6391" s="1636"/>
      <c r="F6391" s="1636"/>
      <c r="G6391" s="1636"/>
      <c r="H6391" s="1636"/>
      <c r="I6391" s="1636"/>
      <c r="J6391" s="1636"/>
      <c r="K6391" s="1636"/>
      <c r="L6391" s="1636"/>
      <c r="M6391" s="1636"/>
      <c r="N6391" s="1636"/>
      <c r="O6391" s="1636"/>
      <c r="P6391" s="1636"/>
      <c r="Q6391" s="1636"/>
      <c r="R6391" s="1636"/>
      <c r="S6391" s="1636"/>
      <c r="T6391" s="1636"/>
      <c r="U6391" s="1636"/>
      <c r="V6391" s="1636"/>
      <c r="W6391" s="1636"/>
      <c r="X6391" s="1636"/>
      <c r="Y6391" s="1636"/>
      <c r="Z6391" s="1636"/>
      <c r="AA6391" s="1636"/>
      <c r="AB6391" s="1636"/>
      <c r="AC6391" s="1636"/>
      <c r="AD6391" s="1636"/>
      <c r="AE6391" s="1636"/>
      <c r="AF6391" s="1636"/>
      <c r="AG6391" s="1636"/>
      <c r="AH6391" s="1636"/>
      <c r="AI6391" s="1636"/>
      <c r="AJ6391" s="1636"/>
      <c r="AK6391" s="1636"/>
      <c r="AL6391" s="1636"/>
      <c r="AM6391" s="1636"/>
      <c r="AN6391" s="1636"/>
      <c r="AO6391" s="1636"/>
      <c r="AP6391" s="1636"/>
      <c r="AQ6391" s="1636"/>
      <c r="AR6391" s="1636"/>
      <c r="AS6391" s="1636"/>
      <c r="AT6391" s="1636"/>
      <c r="AU6391" s="1636"/>
      <c r="AV6391" s="1636"/>
      <c r="AW6391" s="1636"/>
      <c r="AX6391" s="1636"/>
      <c r="AY6391" s="1636"/>
      <c r="AZ6391" s="1636"/>
      <c r="BA6391" s="1636"/>
      <c r="BB6391" s="1636"/>
    </row>
    <row r="6392" spans="1:54" s="1637" customFormat="1">
      <c r="A6392" s="1636"/>
      <c r="B6392" s="1636"/>
      <c r="C6392" s="1636"/>
      <c r="D6392" s="1636"/>
      <c r="E6392" s="1636"/>
      <c r="F6392" s="1636"/>
      <c r="G6392" s="1636"/>
      <c r="H6392" s="1636"/>
      <c r="I6392" s="1636"/>
      <c r="J6392" s="1636"/>
      <c r="K6392" s="1636"/>
      <c r="L6392" s="1636"/>
      <c r="M6392" s="1636"/>
      <c r="N6392" s="1636"/>
      <c r="O6392" s="1636"/>
      <c r="P6392" s="1636"/>
      <c r="Q6392" s="1636"/>
      <c r="R6392" s="1636"/>
      <c r="S6392" s="1636"/>
      <c r="T6392" s="1636"/>
      <c r="U6392" s="1636"/>
      <c r="V6392" s="1636"/>
      <c r="W6392" s="1636"/>
      <c r="X6392" s="1636"/>
      <c r="Y6392" s="1636"/>
      <c r="Z6392" s="1636"/>
      <c r="AA6392" s="1636"/>
      <c r="AB6392" s="1636"/>
      <c r="AC6392" s="1636"/>
      <c r="AD6392" s="1636"/>
      <c r="AE6392" s="1636"/>
      <c r="AF6392" s="1636"/>
      <c r="AG6392" s="1636"/>
      <c r="AH6392" s="1636"/>
      <c r="AI6392" s="1636"/>
      <c r="AJ6392" s="1636"/>
      <c r="AK6392" s="1636"/>
      <c r="AL6392" s="1636"/>
      <c r="AM6392" s="1636"/>
      <c r="AN6392" s="1636"/>
      <c r="AO6392" s="1636"/>
      <c r="AP6392" s="1636"/>
      <c r="AQ6392" s="1636"/>
      <c r="AR6392" s="1636"/>
      <c r="AS6392" s="1636"/>
      <c r="AT6392" s="1636"/>
      <c r="AU6392" s="1636"/>
      <c r="AV6392" s="1636"/>
      <c r="AW6392" s="1636"/>
      <c r="AX6392" s="1636"/>
      <c r="AY6392" s="1636"/>
      <c r="AZ6392" s="1636"/>
      <c r="BA6392" s="1636"/>
      <c r="BB6392" s="1636"/>
    </row>
    <row r="6393" spans="1:54" s="1637" customFormat="1">
      <c r="A6393" s="1636"/>
      <c r="B6393" s="1636"/>
      <c r="C6393" s="1636"/>
      <c r="D6393" s="1636"/>
      <c r="E6393" s="1636"/>
      <c r="F6393" s="1636"/>
      <c r="G6393" s="1636"/>
      <c r="H6393" s="1636"/>
      <c r="I6393" s="1636"/>
      <c r="J6393" s="1636"/>
      <c r="K6393" s="1636"/>
      <c r="L6393" s="1636"/>
      <c r="M6393" s="1636"/>
      <c r="N6393" s="1636"/>
      <c r="O6393" s="1636"/>
      <c r="P6393" s="1636"/>
      <c r="Q6393" s="1636"/>
      <c r="R6393" s="1636"/>
      <c r="S6393" s="1636"/>
      <c r="T6393" s="1636"/>
      <c r="U6393" s="1636"/>
      <c r="V6393" s="1636"/>
      <c r="W6393" s="1636"/>
      <c r="X6393" s="1636"/>
      <c r="Y6393" s="1636"/>
      <c r="Z6393" s="1636"/>
      <c r="AA6393" s="1636"/>
      <c r="AB6393" s="1636"/>
      <c r="AC6393" s="1636"/>
      <c r="AD6393" s="1636"/>
      <c r="AE6393" s="1636"/>
      <c r="AF6393" s="1636"/>
      <c r="AG6393" s="1636"/>
      <c r="AH6393" s="1636"/>
      <c r="AI6393" s="1636"/>
      <c r="AJ6393" s="1636"/>
      <c r="AK6393" s="1636"/>
      <c r="AL6393" s="1636"/>
      <c r="AM6393" s="1636"/>
      <c r="AN6393" s="1636"/>
      <c r="AO6393" s="1636"/>
      <c r="AP6393" s="1636"/>
      <c r="AQ6393" s="1636"/>
      <c r="AR6393" s="1636"/>
      <c r="AS6393" s="1636"/>
      <c r="AT6393" s="1636"/>
      <c r="AU6393" s="1636"/>
      <c r="AV6393" s="1636"/>
      <c r="AW6393" s="1636"/>
      <c r="AX6393" s="1636"/>
      <c r="AY6393" s="1636"/>
      <c r="AZ6393" s="1636"/>
      <c r="BA6393" s="1636"/>
      <c r="BB6393" s="1636"/>
    </row>
    <row r="6394" spans="1:54" s="1637" customFormat="1">
      <c r="A6394" s="1636"/>
      <c r="B6394" s="1636"/>
      <c r="C6394" s="1636"/>
      <c r="D6394" s="1636"/>
      <c r="E6394" s="1636"/>
      <c r="F6394" s="1636"/>
      <c r="G6394" s="1636"/>
      <c r="H6394" s="1636"/>
      <c r="I6394" s="1636"/>
      <c r="J6394" s="1636"/>
      <c r="K6394" s="1636"/>
      <c r="L6394" s="1636"/>
      <c r="M6394" s="1636"/>
      <c r="N6394" s="1636"/>
      <c r="O6394" s="1636"/>
      <c r="P6394" s="1636"/>
      <c r="Q6394" s="1636"/>
      <c r="R6394" s="1636"/>
      <c r="S6394" s="1636"/>
      <c r="T6394" s="1636"/>
      <c r="U6394" s="1636"/>
      <c r="V6394" s="1636"/>
      <c r="W6394" s="1636"/>
      <c r="X6394" s="1636"/>
      <c r="Y6394" s="1636"/>
      <c r="Z6394" s="1636"/>
      <c r="AA6394" s="1636"/>
      <c r="AB6394" s="1636"/>
      <c r="AC6394" s="1636"/>
      <c r="AD6394" s="1636"/>
      <c r="AE6394" s="1636"/>
      <c r="AF6394" s="1636"/>
      <c r="AG6394" s="1636"/>
      <c r="AH6394" s="1636"/>
      <c r="AI6394" s="1636"/>
      <c r="AJ6394" s="1636"/>
      <c r="AK6394" s="1636"/>
      <c r="AL6394" s="1636"/>
      <c r="AM6394" s="1636"/>
      <c r="AN6394" s="1636"/>
      <c r="AO6394" s="1636"/>
      <c r="AP6394" s="1636"/>
      <c r="AQ6394" s="1636"/>
      <c r="AR6394" s="1636"/>
      <c r="AS6394" s="1636"/>
      <c r="AT6394" s="1636"/>
      <c r="AU6394" s="1636"/>
      <c r="AV6394" s="1636"/>
      <c r="AW6394" s="1636"/>
      <c r="AX6394" s="1636"/>
      <c r="AY6394" s="1636"/>
      <c r="AZ6394" s="1636"/>
      <c r="BA6394" s="1636"/>
      <c r="BB6394" s="1636"/>
    </row>
    <row r="6395" spans="1:54" s="1637" customFormat="1">
      <c r="A6395" s="1636"/>
      <c r="B6395" s="1636"/>
      <c r="C6395" s="1636"/>
      <c r="D6395" s="1636"/>
      <c r="E6395" s="1636"/>
      <c r="F6395" s="1636"/>
      <c r="G6395" s="1636"/>
      <c r="H6395" s="1636"/>
      <c r="I6395" s="1636"/>
      <c r="J6395" s="1636"/>
      <c r="K6395" s="1636"/>
      <c r="L6395" s="1636"/>
      <c r="M6395" s="1636"/>
      <c r="N6395" s="1636"/>
      <c r="O6395" s="1636"/>
      <c r="P6395" s="1636"/>
      <c r="Q6395" s="1636"/>
      <c r="R6395" s="1636"/>
      <c r="S6395" s="1636"/>
      <c r="T6395" s="1636"/>
      <c r="U6395" s="1636"/>
      <c r="V6395" s="1636"/>
      <c r="W6395" s="1636"/>
      <c r="X6395" s="1636"/>
      <c r="Y6395" s="1636"/>
      <c r="Z6395" s="1636"/>
      <c r="AA6395" s="1636"/>
      <c r="AB6395" s="1636"/>
      <c r="AC6395" s="1636"/>
      <c r="AD6395" s="1636"/>
      <c r="AE6395" s="1636"/>
      <c r="AF6395" s="1636"/>
      <c r="AG6395" s="1636"/>
      <c r="AH6395" s="1636"/>
      <c r="AI6395" s="1636"/>
      <c r="AJ6395" s="1636"/>
      <c r="AK6395" s="1636"/>
      <c r="AL6395" s="1636"/>
      <c r="AM6395" s="1636"/>
      <c r="AN6395" s="1636"/>
      <c r="AO6395" s="1636"/>
      <c r="AP6395" s="1636"/>
      <c r="AQ6395" s="1636"/>
      <c r="AR6395" s="1636"/>
      <c r="AS6395" s="1636"/>
      <c r="AT6395" s="1636"/>
      <c r="AU6395" s="1636"/>
      <c r="AV6395" s="1636"/>
      <c r="AW6395" s="1636"/>
      <c r="AX6395" s="1636"/>
      <c r="AY6395" s="1636"/>
      <c r="AZ6395" s="1636"/>
      <c r="BA6395" s="1636"/>
      <c r="BB6395" s="1636"/>
    </row>
    <row r="6396" spans="1:54" s="1637" customFormat="1">
      <c r="A6396" s="1636"/>
      <c r="B6396" s="1636"/>
      <c r="C6396" s="1636"/>
      <c r="D6396" s="1636"/>
      <c r="E6396" s="1636"/>
      <c r="F6396" s="1636"/>
      <c r="G6396" s="1636"/>
      <c r="H6396" s="1636"/>
      <c r="I6396" s="1636"/>
      <c r="J6396" s="1636"/>
      <c r="K6396" s="1636"/>
      <c r="L6396" s="1636"/>
      <c r="M6396" s="1636"/>
      <c r="N6396" s="1636"/>
      <c r="O6396" s="1636"/>
      <c r="P6396" s="1636"/>
      <c r="Q6396" s="1636"/>
      <c r="R6396" s="1636"/>
      <c r="S6396" s="1636"/>
      <c r="T6396" s="1636"/>
      <c r="U6396" s="1636"/>
      <c r="V6396" s="1636"/>
      <c r="W6396" s="1636"/>
      <c r="X6396" s="1636"/>
      <c r="Y6396" s="1636"/>
      <c r="Z6396" s="1636"/>
      <c r="AA6396" s="1636"/>
      <c r="AB6396" s="1636"/>
      <c r="AC6396" s="1636"/>
      <c r="AD6396" s="1636"/>
      <c r="AE6396" s="1636"/>
      <c r="AF6396" s="1636"/>
      <c r="AG6396" s="1636"/>
      <c r="AH6396" s="1636"/>
      <c r="AI6396" s="1636"/>
      <c r="AJ6396" s="1636"/>
      <c r="AK6396" s="1636"/>
      <c r="AL6396" s="1636"/>
      <c r="AM6396" s="1636"/>
      <c r="AN6396" s="1636"/>
      <c r="AO6396" s="1636"/>
      <c r="AP6396" s="1636"/>
      <c r="AQ6396" s="1636"/>
      <c r="AR6396" s="1636"/>
      <c r="AS6396" s="1636"/>
      <c r="AT6396" s="1636"/>
      <c r="AU6396" s="1636"/>
      <c r="AV6396" s="1636"/>
      <c r="AW6396" s="1636"/>
      <c r="AX6396" s="1636"/>
      <c r="AY6396" s="1636"/>
      <c r="AZ6396" s="1636"/>
      <c r="BA6396" s="1636"/>
      <c r="BB6396" s="1636"/>
    </row>
    <row r="6397" spans="1:54" s="1637" customFormat="1">
      <c r="A6397" s="1636"/>
      <c r="B6397" s="1636"/>
      <c r="C6397" s="1636"/>
      <c r="D6397" s="1636"/>
      <c r="E6397" s="1636"/>
      <c r="F6397" s="1636"/>
      <c r="G6397" s="1636"/>
      <c r="H6397" s="1636"/>
      <c r="I6397" s="1636"/>
      <c r="J6397" s="1636"/>
      <c r="K6397" s="1636"/>
      <c r="L6397" s="1636"/>
      <c r="M6397" s="1636"/>
      <c r="N6397" s="1636"/>
      <c r="O6397" s="1636"/>
      <c r="P6397" s="1636"/>
      <c r="Q6397" s="1636"/>
      <c r="R6397" s="1636"/>
      <c r="S6397" s="1636"/>
      <c r="T6397" s="1636"/>
      <c r="U6397" s="1636"/>
      <c r="V6397" s="1636"/>
      <c r="W6397" s="1636"/>
      <c r="X6397" s="1636"/>
      <c r="Y6397" s="1636"/>
      <c r="Z6397" s="1636"/>
      <c r="AA6397" s="1636"/>
      <c r="AB6397" s="1636"/>
      <c r="AC6397" s="1636"/>
      <c r="AD6397" s="1636"/>
      <c r="AE6397" s="1636"/>
      <c r="AF6397" s="1636"/>
      <c r="AG6397" s="1636"/>
      <c r="AH6397" s="1636"/>
      <c r="AI6397" s="1636"/>
      <c r="AJ6397" s="1636"/>
      <c r="AK6397" s="1636"/>
      <c r="AL6397" s="1636"/>
      <c r="AM6397" s="1636"/>
      <c r="AN6397" s="1636"/>
      <c r="AO6397" s="1636"/>
      <c r="AP6397" s="1636"/>
      <c r="AQ6397" s="1636"/>
      <c r="AR6397" s="1636"/>
      <c r="AS6397" s="1636"/>
      <c r="AT6397" s="1636"/>
      <c r="AU6397" s="1636"/>
      <c r="AV6397" s="1636"/>
      <c r="AW6397" s="1636"/>
      <c r="AX6397" s="1636"/>
      <c r="AY6397" s="1636"/>
      <c r="AZ6397" s="1636"/>
      <c r="BA6397" s="1636"/>
      <c r="BB6397" s="1636"/>
    </row>
    <row r="6398" spans="1:54" s="1637" customFormat="1">
      <c r="A6398" s="1636"/>
      <c r="B6398" s="1636"/>
      <c r="C6398" s="1636"/>
      <c r="D6398" s="1636"/>
      <c r="E6398" s="1636"/>
      <c r="F6398" s="1636"/>
      <c r="G6398" s="1636"/>
      <c r="H6398" s="1636"/>
      <c r="I6398" s="1636"/>
      <c r="J6398" s="1636"/>
      <c r="K6398" s="1636"/>
      <c r="L6398" s="1636"/>
      <c r="M6398" s="1636"/>
      <c r="N6398" s="1636"/>
      <c r="O6398" s="1636"/>
      <c r="P6398" s="1636"/>
      <c r="Q6398" s="1636"/>
      <c r="R6398" s="1636"/>
      <c r="S6398" s="1636"/>
      <c r="T6398" s="1636"/>
      <c r="U6398" s="1636"/>
      <c r="V6398" s="1636"/>
      <c r="W6398" s="1636"/>
      <c r="X6398" s="1636"/>
      <c r="Y6398" s="1636"/>
      <c r="Z6398" s="1636"/>
      <c r="AA6398" s="1636"/>
      <c r="AB6398" s="1636"/>
      <c r="AC6398" s="1636"/>
      <c r="AD6398" s="1636"/>
      <c r="AE6398" s="1636"/>
      <c r="AF6398" s="1636"/>
      <c r="AG6398" s="1636"/>
      <c r="AH6398" s="1636"/>
      <c r="AI6398" s="1636"/>
      <c r="AJ6398" s="1636"/>
      <c r="AK6398" s="1636"/>
      <c r="AL6398" s="1636"/>
      <c r="AM6398" s="1636"/>
      <c r="AN6398" s="1636"/>
      <c r="AO6398" s="1636"/>
      <c r="AP6398" s="1636"/>
      <c r="AQ6398" s="1636"/>
      <c r="AR6398" s="1636"/>
      <c r="AS6398" s="1636"/>
      <c r="AT6398" s="1636"/>
      <c r="AU6398" s="1636"/>
      <c r="AV6398" s="1636"/>
      <c r="AW6398" s="1636"/>
      <c r="AX6398" s="1636"/>
      <c r="AY6398" s="1636"/>
      <c r="AZ6398" s="1636"/>
      <c r="BA6398" s="1636"/>
      <c r="BB6398" s="1636"/>
    </row>
    <row r="6399" spans="1:54" s="1637" customFormat="1">
      <c r="A6399" s="1636"/>
      <c r="B6399" s="1636"/>
      <c r="C6399" s="1636"/>
      <c r="D6399" s="1636"/>
      <c r="E6399" s="1636"/>
      <c r="F6399" s="1636"/>
      <c r="G6399" s="1636"/>
      <c r="H6399" s="1636"/>
      <c r="I6399" s="1636"/>
      <c r="J6399" s="1636"/>
      <c r="K6399" s="1636"/>
      <c r="L6399" s="1636"/>
      <c r="M6399" s="1636"/>
      <c r="N6399" s="1636"/>
      <c r="O6399" s="1636"/>
      <c r="P6399" s="1636"/>
      <c r="Q6399" s="1636"/>
      <c r="R6399" s="1636"/>
      <c r="S6399" s="1636"/>
      <c r="T6399" s="1636"/>
      <c r="U6399" s="1636"/>
      <c r="V6399" s="1636"/>
      <c r="W6399" s="1636"/>
      <c r="X6399" s="1636"/>
      <c r="Y6399" s="1636"/>
      <c r="Z6399" s="1636"/>
      <c r="AA6399" s="1636"/>
      <c r="AB6399" s="1636"/>
      <c r="AC6399" s="1636"/>
      <c r="AD6399" s="1636"/>
      <c r="AE6399" s="1636"/>
      <c r="AF6399" s="1636"/>
      <c r="AG6399" s="1636"/>
      <c r="AH6399" s="1636"/>
      <c r="AI6399" s="1636"/>
      <c r="AJ6399" s="1636"/>
      <c r="AK6399" s="1636"/>
      <c r="AL6399" s="1636"/>
      <c r="AM6399" s="1636"/>
      <c r="AN6399" s="1636"/>
      <c r="AO6399" s="1636"/>
      <c r="AP6399" s="1636"/>
      <c r="AQ6399" s="1636"/>
      <c r="AR6399" s="1636"/>
      <c r="AS6399" s="1636"/>
      <c r="AT6399" s="1636"/>
      <c r="AU6399" s="1636"/>
      <c r="AV6399" s="1636"/>
      <c r="AW6399" s="1636"/>
      <c r="AX6399" s="1636"/>
      <c r="AY6399" s="1636"/>
      <c r="AZ6399" s="1636"/>
      <c r="BA6399" s="1636"/>
      <c r="BB6399" s="1636"/>
    </row>
    <row r="6400" spans="1:54" s="1637" customFormat="1">
      <c r="A6400" s="1636"/>
      <c r="B6400" s="1636"/>
      <c r="C6400" s="1636"/>
      <c r="D6400" s="1636"/>
      <c r="E6400" s="1636"/>
      <c r="F6400" s="1636"/>
      <c r="G6400" s="1636"/>
      <c r="H6400" s="1636"/>
      <c r="I6400" s="1636"/>
      <c r="J6400" s="1636"/>
      <c r="K6400" s="1636"/>
      <c r="L6400" s="1636"/>
      <c r="M6400" s="1636"/>
      <c r="N6400" s="1636"/>
      <c r="O6400" s="1636"/>
      <c r="P6400" s="1636"/>
      <c r="Q6400" s="1636"/>
      <c r="R6400" s="1636"/>
      <c r="S6400" s="1636"/>
      <c r="T6400" s="1636"/>
      <c r="U6400" s="1636"/>
      <c r="V6400" s="1636"/>
      <c r="W6400" s="1636"/>
      <c r="X6400" s="1636"/>
      <c r="Y6400" s="1636"/>
      <c r="Z6400" s="1636"/>
      <c r="AA6400" s="1636"/>
      <c r="AB6400" s="1636"/>
      <c r="AC6400" s="1636"/>
      <c r="AD6400" s="1636"/>
      <c r="AE6400" s="1636"/>
      <c r="AF6400" s="1636"/>
      <c r="AG6400" s="1636"/>
      <c r="AH6400" s="1636"/>
      <c r="AI6400" s="1636"/>
      <c r="AJ6400" s="1636"/>
      <c r="AK6400" s="1636"/>
      <c r="AL6400" s="1636"/>
      <c r="AM6400" s="1636"/>
      <c r="AN6400" s="1636"/>
      <c r="AO6400" s="1636"/>
      <c r="AP6400" s="1636"/>
      <c r="AQ6400" s="1636"/>
      <c r="AR6400" s="1636"/>
      <c r="AS6400" s="1636"/>
      <c r="AT6400" s="1636"/>
      <c r="AU6400" s="1636"/>
      <c r="AV6400" s="1636"/>
      <c r="AW6400" s="1636"/>
      <c r="AX6400" s="1636"/>
      <c r="AY6400" s="1636"/>
      <c r="AZ6400" s="1636"/>
      <c r="BA6400" s="1636"/>
      <c r="BB6400" s="1636"/>
    </row>
    <row r="6401" spans="1:54" s="1637" customFormat="1">
      <c r="A6401" s="1636"/>
      <c r="B6401" s="1636"/>
      <c r="C6401" s="1636"/>
      <c r="D6401" s="1636"/>
      <c r="E6401" s="1636"/>
      <c r="F6401" s="1636"/>
      <c r="G6401" s="1636"/>
      <c r="H6401" s="1636"/>
      <c r="I6401" s="1636"/>
      <c r="J6401" s="1636"/>
      <c r="K6401" s="1636"/>
      <c r="L6401" s="1636"/>
      <c r="M6401" s="1636"/>
      <c r="N6401" s="1636"/>
      <c r="O6401" s="1636"/>
      <c r="P6401" s="1636"/>
      <c r="Q6401" s="1636"/>
      <c r="R6401" s="1636"/>
      <c r="S6401" s="1636"/>
      <c r="T6401" s="1636"/>
      <c r="U6401" s="1636"/>
      <c r="V6401" s="1636"/>
      <c r="W6401" s="1636"/>
      <c r="X6401" s="1636"/>
      <c r="Y6401" s="1636"/>
      <c r="Z6401" s="1636"/>
      <c r="AA6401" s="1636"/>
      <c r="AB6401" s="1636"/>
      <c r="AC6401" s="1636"/>
      <c r="AD6401" s="1636"/>
      <c r="AE6401" s="1636"/>
      <c r="AF6401" s="1636"/>
      <c r="AG6401" s="1636"/>
      <c r="AH6401" s="1636"/>
      <c r="AI6401" s="1636"/>
      <c r="AJ6401" s="1636"/>
      <c r="AK6401" s="1636"/>
      <c r="AL6401" s="1636"/>
      <c r="AM6401" s="1636"/>
      <c r="AN6401" s="1636"/>
      <c r="AO6401" s="1636"/>
      <c r="AP6401" s="1636"/>
      <c r="AQ6401" s="1636"/>
      <c r="AR6401" s="1636"/>
      <c r="AS6401" s="1636"/>
      <c r="AT6401" s="1636"/>
      <c r="AU6401" s="1636"/>
      <c r="AV6401" s="1636"/>
      <c r="AW6401" s="1636"/>
      <c r="AX6401" s="1636"/>
      <c r="AY6401" s="1636"/>
      <c r="AZ6401" s="1636"/>
      <c r="BA6401" s="1636"/>
      <c r="BB6401" s="1636"/>
    </row>
    <row r="6402" spans="1:54" s="1637" customFormat="1">
      <c r="A6402" s="1636"/>
      <c r="B6402" s="1636"/>
      <c r="C6402" s="1636"/>
      <c r="D6402" s="1636"/>
      <c r="E6402" s="1636"/>
      <c r="F6402" s="1636"/>
      <c r="G6402" s="1636"/>
      <c r="H6402" s="1636"/>
      <c r="I6402" s="1636"/>
      <c r="J6402" s="1636"/>
      <c r="K6402" s="1636"/>
      <c r="L6402" s="1636"/>
      <c r="M6402" s="1636"/>
      <c r="N6402" s="1636"/>
      <c r="O6402" s="1636"/>
      <c r="P6402" s="1636"/>
      <c r="Q6402" s="1636"/>
      <c r="R6402" s="1636"/>
      <c r="S6402" s="1636"/>
      <c r="T6402" s="1636"/>
      <c r="U6402" s="1636"/>
      <c r="V6402" s="1636"/>
      <c r="W6402" s="1636"/>
      <c r="X6402" s="1636"/>
      <c r="Y6402" s="1636"/>
      <c r="Z6402" s="1636"/>
      <c r="AA6402" s="1636"/>
      <c r="AB6402" s="1636"/>
      <c r="AC6402" s="1636"/>
      <c r="AD6402" s="1636"/>
      <c r="AE6402" s="1636"/>
      <c r="AF6402" s="1636"/>
      <c r="AG6402" s="1636"/>
      <c r="AH6402" s="1636"/>
      <c r="AI6402" s="1636"/>
      <c r="AJ6402" s="1636"/>
      <c r="AK6402" s="1636"/>
      <c r="AL6402" s="1636"/>
      <c r="AM6402" s="1636"/>
      <c r="AN6402" s="1636"/>
      <c r="AO6402" s="1636"/>
      <c r="AP6402" s="1636"/>
      <c r="AQ6402" s="1636"/>
      <c r="AR6402" s="1636"/>
      <c r="AS6402" s="1636"/>
      <c r="AT6402" s="1636"/>
      <c r="AU6402" s="1636"/>
      <c r="AV6402" s="1636"/>
      <c r="AW6402" s="1636"/>
      <c r="AX6402" s="1636"/>
      <c r="AY6402" s="1636"/>
      <c r="AZ6402" s="1636"/>
      <c r="BA6402" s="1636"/>
      <c r="BB6402" s="1636"/>
    </row>
    <row r="6403" spans="1:54" s="1637" customFormat="1">
      <c r="A6403" s="1636"/>
      <c r="B6403" s="1636"/>
      <c r="C6403" s="1636"/>
      <c r="D6403" s="1636"/>
      <c r="E6403" s="1636"/>
      <c r="F6403" s="1636"/>
      <c r="G6403" s="1636"/>
      <c r="H6403" s="1636"/>
      <c r="I6403" s="1636"/>
      <c r="J6403" s="1636"/>
      <c r="K6403" s="1636"/>
      <c r="L6403" s="1636"/>
      <c r="M6403" s="1636"/>
      <c r="N6403" s="1636"/>
      <c r="O6403" s="1636"/>
      <c r="P6403" s="1636"/>
      <c r="Q6403" s="1636"/>
      <c r="R6403" s="1636"/>
      <c r="S6403" s="1636"/>
      <c r="T6403" s="1636"/>
      <c r="U6403" s="1636"/>
      <c r="V6403" s="1636"/>
      <c r="W6403" s="1636"/>
      <c r="X6403" s="1636"/>
      <c r="Y6403" s="1636"/>
      <c r="Z6403" s="1636"/>
      <c r="AA6403" s="1636"/>
      <c r="AB6403" s="1636"/>
      <c r="AC6403" s="1636"/>
      <c r="AD6403" s="1636"/>
      <c r="AE6403" s="1636"/>
      <c r="AF6403" s="1636"/>
      <c r="AG6403" s="1636"/>
      <c r="AH6403" s="1636"/>
      <c r="AI6403" s="1636"/>
      <c r="AJ6403" s="1636"/>
      <c r="AK6403" s="1636"/>
      <c r="AL6403" s="1636"/>
      <c r="AM6403" s="1636"/>
      <c r="AN6403" s="1636"/>
      <c r="AO6403" s="1636"/>
      <c r="AP6403" s="1636"/>
      <c r="AQ6403" s="1636"/>
      <c r="AR6403" s="1636"/>
      <c r="AS6403" s="1636"/>
      <c r="AT6403" s="1636"/>
      <c r="AU6403" s="1636"/>
      <c r="AV6403" s="1636"/>
      <c r="AW6403" s="1636"/>
      <c r="AX6403" s="1636"/>
      <c r="AY6403" s="1636"/>
      <c r="AZ6403" s="1636"/>
      <c r="BA6403" s="1636"/>
      <c r="BB6403" s="1636"/>
    </row>
    <row r="6404" spans="1:54" s="1637" customFormat="1">
      <c r="A6404" s="1636"/>
      <c r="B6404" s="1636"/>
      <c r="C6404" s="1636"/>
      <c r="D6404" s="1636"/>
      <c r="E6404" s="1636"/>
      <c r="F6404" s="1636"/>
      <c r="G6404" s="1636"/>
      <c r="H6404" s="1636"/>
      <c r="I6404" s="1636"/>
      <c r="J6404" s="1636"/>
      <c r="K6404" s="1636"/>
      <c r="L6404" s="1636"/>
      <c r="M6404" s="1636"/>
      <c r="N6404" s="1636"/>
      <c r="O6404" s="1636"/>
      <c r="P6404" s="1636"/>
      <c r="Q6404" s="1636"/>
      <c r="R6404" s="1636"/>
      <c r="S6404" s="1636"/>
      <c r="T6404" s="1636"/>
      <c r="U6404" s="1636"/>
      <c r="V6404" s="1636"/>
      <c r="W6404" s="1636"/>
      <c r="X6404" s="1636"/>
      <c r="Y6404" s="1636"/>
      <c r="Z6404" s="1636"/>
      <c r="AA6404" s="1636"/>
      <c r="AB6404" s="1636"/>
      <c r="AC6404" s="1636"/>
      <c r="AD6404" s="1636"/>
      <c r="AE6404" s="1636"/>
      <c r="AF6404" s="1636"/>
      <c r="AG6404" s="1636"/>
      <c r="AH6404" s="1636"/>
      <c r="AI6404" s="1636"/>
      <c r="AJ6404" s="1636"/>
      <c r="AK6404" s="1636"/>
      <c r="AL6404" s="1636"/>
      <c r="AM6404" s="1636"/>
      <c r="AN6404" s="1636"/>
      <c r="AO6404" s="1636"/>
      <c r="AP6404" s="1636"/>
      <c r="AQ6404" s="1636"/>
      <c r="AR6404" s="1636"/>
      <c r="AS6404" s="1636"/>
      <c r="AT6404" s="1636"/>
      <c r="AU6404" s="1636"/>
      <c r="AV6404" s="1636"/>
      <c r="AW6404" s="1636"/>
      <c r="AX6404" s="1636"/>
      <c r="AY6404" s="1636"/>
      <c r="AZ6404" s="1636"/>
      <c r="BA6404" s="1636"/>
      <c r="BB6404" s="1636"/>
    </row>
    <row r="6405" spans="1:54" s="1637" customFormat="1">
      <c r="A6405" s="1636"/>
      <c r="B6405" s="1636"/>
      <c r="C6405" s="1636"/>
      <c r="D6405" s="1636"/>
      <c r="E6405" s="1636"/>
      <c r="F6405" s="1636"/>
      <c r="G6405" s="1636"/>
      <c r="H6405" s="1636"/>
      <c r="I6405" s="1636"/>
      <c r="J6405" s="1636"/>
      <c r="K6405" s="1636"/>
      <c r="L6405" s="1636"/>
      <c r="M6405" s="1636"/>
      <c r="N6405" s="1636"/>
      <c r="O6405" s="1636"/>
      <c r="P6405" s="1636"/>
      <c r="Q6405" s="1636"/>
      <c r="R6405" s="1636"/>
      <c r="S6405" s="1636"/>
      <c r="T6405" s="1636"/>
      <c r="U6405" s="1636"/>
      <c r="V6405" s="1636"/>
      <c r="W6405" s="1636"/>
      <c r="X6405" s="1636"/>
      <c r="Y6405" s="1636"/>
      <c r="Z6405" s="1636"/>
      <c r="AA6405" s="1636"/>
      <c r="AB6405" s="1636"/>
      <c r="AC6405" s="1636"/>
      <c r="AD6405" s="1636"/>
      <c r="AE6405" s="1636"/>
      <c r="AF6405" s="1636"/>
      <c r="AG6405" s="1636"/>
      <c r="AH6405" s="1636"/>
      <c r="AI6405" s="1636"/>
      <c r="AJ6405" s="1636"/>
      <c r="AK6405" s="1636"/>
      <c r="AL6405" s="1636"/>
      <c r="AM6405" s="1636"/>
      <c r="AN6405" s="1636"/>
      <c r="AO6405" s="1636"/>
      <c r="AP6405" s="1636"/>
      <c r="AQ6405" s="1636"/>
      <c r="AR6405" s="1636"/>
      <c r="AS6405" s="1636"/>
      <c r="AT6405" s="1636"/>
      <c r="AU6405" s="1636"/>
      <c r="AV6405" s="1636"/>
      <c r="AW6405" s="1636"/>
      <c r="AX6405" s="1636"/>
      <c r="AY6405" s="1636"/>
      <c r="AZ6405" s="1636"/>
      <c r="BA6405" s="1636"/>
      <c r="BB6405" s="1636"/>
    </row>
    <row r="6406" spans="1:54" s="1637" customFormat="1">
      <c r="A6406" s="1636"/>
      <c r="B6406" s="1636"/>
      <c r="C6406" s="1636"/>
      <c r="D6406" s="1636"/>
      <c r="E6406" s="1636"/>
      <c r="F6406" s="1636"/>
      <c r="G6406" s="1636"/>
      <c r="H6406" s="1636"/>
      <c r="I6406" s="1636"/>
      <c r="J6406" s="1636"/>
      <c r="K6406" s="1636"/>
      <c r="L6406" s="1636"/>
      <c r="M6406" s="1636"/>
      <c r="N6406" s="1636"/>
      <c r="O6406" s="1636"/>
      <c r="P6406" s="1636"/>
      <c r="Q6406" s="1636"/>
      <c r="R6406" s="1636"/>
      <c r="S6406" s="1636"/>
      <c r="T6406" s="1636"/>
      <c r="U6406" s="1636"/>
      <c r="V6406" s="1636"/>
      <c r="W6406" s="1636"/>
      <c r="X6406" s="1636"/>
      <c r="Y6406" s="1636"/>
      <c r="Z6406" s="1636"/>
      <c r="AA6406" s="1636"/>
      <c r="AB6406" s="1636"/>
      <c r="AC6406" s="1636"/>
      <c r="AD6406" s="1636"/>
      <c r="AE6406" s="1636"/>
      <c r="AF6406" s="1636"/>
      <c r="AG6406" s="1636"/>
      <c r="AH6406" s="1636"/>
      <c r="AI6406" s="1636"/>
      <c r="AJ6406" s="1636"/>
      <c r="AK6406" s="1636"/>
      <c r="AL6406" s="1636"/>
      <c r="AM6406" s="1636"/>
      <c r="AN6406" s="1636"/>
      <c r="AO6406" s="1636"/>
      <c r="AP6406" s="1636"/>
      <c r="AQ6406" s="1636"/>
      <c r="AR6406" s="1636"/>
      <c r="AS6406" s="1636"/>
      <c r="AT6406" s="1636"/>
      <c r="AU6406" s="1636"/>
      <c r="AV6406" s="1636"/>
      <c r="AW6406" s="1636"/>
      <c r="AX6406" s="1636"/>
      <c r="AY6406" s="1636"/>
      <c r="AZ6406" s="1636"/>
      <c r="BA6406" s="1636"/>
      <c r="BB6406" s="1636"/>
    </row>
    <row r="6407" spans="1:54" s="1637" customFormat="1">
      <c r="A6407" s="1636"/>
      <c r="B6407" s="1636"/>
      <c r="C6407" s="1636"/>
      <c r="D6407" s="1636"/>
      <c r="E6407" s="1636"/>
      <c r="F6407" s="1636"/>
      <c r="G6407" s="1636"/>
      <c r="H6407" s="1636"/>
      <c r="I6407" s="1636"/>
      <c r="J6407" s="1636"/>
      <c r="K6407" s="1636"/>
      <c r="L6407" s="1636"/>
      <c r="M6407" s="1636"/>
      <c r="N6407" s="1636"/>
      <c r="O6407" s="1636"/>
      <c r="P6407" s="1636"/>
      <c r="Q6407" s="1636"/>
      <c r="R6407" s="1636"/>
      <c r="S6407" s="1636"/>
      <c r="T6407" s="1636"/>
      <c r="U6407" s="1636"/>
      <c r="V6407" s="1636"/>
      <c r="W6407" s="1636"/>
      <c r="X6407" s="1636"/>
      <c r="Y6407" s="1636"/>
      <c r="Z6407" s="1636"/>
      <c r="AA6407" s="1636"/>
      <c r="AB6407" s="1636"/>
      <c r="AC6407" s="1636"/>
      <c r="AD6407" s="1636"/>
      <c r="AE6407" s="1636"/>
      <c r="AF6407" s="1636"/>
      <c r="AG6407" s="1636"/>
      <c r="AH6407" s="1636"/>
      <c r="AI6407" s="1636"/>
      <c r="AJ6407" s="1636"/>
      <c r="AK6407" s="1636"/>
      <c r="AL6407" s="1636"/>
      <c r="AM6407" s="1636"/>
      <c r="AN6407" s="1636"/>
      <c r="AO6407" s="1636"/>
      <c r="AP6407" s="1636"/>
      <c r="AQ6407" s="1636"/>
      <c r="AR6407" s="1636"/>
      <c r="AS6407" s="1636"/>
      <c r="AT6407" s="1636"/>
      <c r="AU6407" s="1636"/>
      <c r="AV6407" s="1636"/>
      <c r="AW6407" s="1636"/>
      <c r="AX6407" s="1636"/>
      <c r="AY6407" s="1636"/>
      <c r="AZ6407" s="1636"/>
      <c r="BA6407" s="1636"/>
      <c r="BB6407" s="1636"/>
    </row>
    <row r="6408" spans="1:54" s="1637" customFormat="1">
      <c r="A6408" s="1636"/>
      <c r="B6408" s="1636"/>
      <c r="C6408" s="1636"/>
      <c r="D6408" s="1636"/>
      <c r="E6408" s="1636"/>
      <c r="F6408" s="1636"/>
      <c r="G6408" s="1636"/>
      <c r="H6408" s="1636"/>
      <c r="I6408" s="1636"/>
      <c r="J6408" s="1636"/>
      <c r="K6408" s="1636"/>
      <c r="L6408" s="1636"/>
      <c r="M6408" s="1636"/>
      <c r="N6408" s="1636"/>
      <c r="O6408" s="1636"/>
      <c r="P6408" s="1636"/>
      <c r="Q6408" s="1636"/>
      <c r="R6408" s="1636"/>
      <c r="S6408" s="1636"/>
      <c r="T6408" s="1636"/>
      <c r="U6408" s="1636"/>
      <c r="V6408" s="1636"/>
      <c r="W6408" s="1636"/>
      <c r="X6408" s="1636"/>
      <c r="Y6408" s="1636"/>
      <c r="Z6408" s="1636"/>
      <c r="AA6408" s="1636"/>
      <c r="AB6408" s="1636"/>
      <c r="AC6408" s="1636"/>
      <c r="AD6408" s="1636"/>
      <c r="AE6408" s="1636"/>
      <c r="AF6408" s="1636"/>
      <c r="AG6408" s="1636"/>
      <c r="AH6408" s="1636"/>
      <c r="AI6408" s="1636"/>
      <c r="AJ6408" s="1636"/>
      <c r="AK6408" s="1636"/>
      <c r="AL6408" s="1636"/>
      <c r="AM6408" s="1636"/>
      <c r="AN6408" s="1636"/>
      <c r="AO6408" s="1636"/>
      <c r="AP6408" s="1636"/>
      <c r="AQ6408" s="1636"/>
      <c r="AR6408" s="1636"/>
      <c r="AS6408" s="1636"/>
      <c r="AT6408" s="1636"/>
      <c r="AU6408" s="1636"/>
      <c r="AV6408" s="1636"/>
      <c r="AW6408" s="1636"/>
      <c r="AX6408" s="1636"/>
      <c r="AY6408" s="1636"/>
      <c r="AZ6408" s="1636"/>
      <c r="BA6408" s="1636"/>
      <c r="BB6408" s="1636"/>
    </row>
    <row r="6409" spans="1:54" s="1637" customFormat="1">
      <c r="A6409" s="1636"/>
      <c r="B6409" s="1636"/>
      <c r="C6409" s="1636"/>
      <c r="D6409" s="1636"/>
      <c r="E6409" s="1636"/>
      <c r="F6409" s="1636"/>
      <c r="G6409" s="1636"/>
      <c r="H6409" s="1636"/>
      <c r="I6409" s="1636"/>
      <c r="J6409" s="1636"/>
      <c r="K6409" s="1636"/>
      <c r="L6409" s="1636"/>
      <c r="M6409" s="1636"/>
      <c r="N6409" s="1636"/>
      <c r="O6409" s="1636"/>
      <c r="P6409" s="1636"/>
      <c r="Q6409" s="1636"/>
      <c r="R6409" s="1636"/>
      <c r="S6409" s="1636"/>
      <c r="T6409" s="1636"/>
      <c r="U6409" s="1636"/>
      <c r="V6409" s="1636"/>
      <c r="W6409" s="1636"/>
      <c r="X6409" s="1636"/>
      <c r="Y6409" s="1636"/>
      <c r="Z6409" s="1636"/>
      <c r="AA6409" s="1636"/>
      <c r="AB6409" s="1636"/>
      <c r="AC6409" s="1636"/>
      <c r="AD6409" s="1636"/>
      <c r="AE6409" s="1636"/>
      <c r="AF6409" s="1636"/>
      <c r="AG6409" s="1636"/>
      <c r="AH6409" s="1636"/>
      <c r="AI6409" s="1636"/>
      <c r="AJ6409" s="1636"/>
      <c r="AK6409" s="1636"/>
      <c r="AL6409" s="1636"/>
      <c r="AM6409" s="1636"/>
      <c r="AN6409" s="1636"/>
      <c r="AO6409" s="1636"/>
      <c r="AP6409" s="1636"/>
      <c r="AQ6409" s="1636"/>
      <c r="AR6409" s="1636"/>
      <c r="AS6409" s="1636"/>
      <c r="AT6409" s="1636"/>
      <c r="AU6409" s="1636"/>
      <c r="AV6409" s="1636"/>
      <c r="AW6409" s="1636"/>
      <c r="AX6409" s="1636"/>
      <c r="AY6409" s="1636"/>
      <c r="AZ6409" s="1636"/>
      <c r="BA6409" s="1636"/>
      <c r="BB6409" s="1636"/>
    </row>
    <row r="6410" spans="1:54" s="1637" customFormat="1">
      <c r="A6410" s="1636"/>
      <c r="B6410" s="1636"/>
      <c r="C6410" s="1636"/>
      <c r="D6410" s="1636"/>
      <c r="E6410" s="1636"/>
      <c r="F6410" s="1636"/>
      <c r="G6410" s="1636"/>
      <c r="H6410" s="1636"/>
      <c r="I6410" s="1636"/>
      <c r="J6410" s="1636"/>
      <c r="K6410" s="1636"/>
      <c r="L6410" s="1636"/>
      <c r="M6410" s="1636"/>
      <c r="N6410" s="1636"/>
      <c r="O6410" s="1636"/>
      <c r="P6410" s="1636"/>
      <c r="Q6410" s="1636"/>
      <c r="R6410" s="1636"/>
      <c r="S6410" s="1636"/>
      <c r="T6410" s="1636"/>
      <c r="U6410" s="1636"/>
      <c r="V6410" s="1636"/>
      <c r="W6410" s="1636"/>
      <c r="X6410" s="1636"/>
      <c r="Y6410" s="1636"/>
      <c r="Z6410" s="1636"/>
      <c r="AA6410" s="1636"/>
      <c r="AB6410" s="1636"/>
      <c r="AC6410" s="1636"/>
      <c r="AD6410" s="1636"/>
      <c r="AE6410" s="1636"/>
      <c r="AF6410" s="1636"/>
      <c r="AG6410" s="1636"/>
      <c r="AH6410" s="1636"/>
      <c r="AI6410" s="1636"/>
      <c r="AJ6410" s="1636"/>
      <c r="AK6410" s="1636"/>
      <c r="AL6410" s="1636"/>
      <c r="AM6410" s="1636"/>
      <c r="AN6410" s="1636"/>
      <c r="AO6410" s="1636"/>
      <c r="AP6410" s="1636"/>
      <c r="AQ6410" s="1636"/>
      <c r="AR6410" s="1636"/>
      <c r="AS6410" s="1636"/>
      <c r="AT6410" s="1636"/>
      <c r="AU6410" s="1636"/>
      <c r="AV6410" s="1636"/>
      <c r="AW6410" s="1636"/>
      <c r="AX6410" s="1636"/>
      <c r="AY6410" s="1636"/>
      <c r="AZ6410" s="1636"/>
      <c r="BA6410" s="1636"/>
      <c r="BB6410" s="1636"/>
    </row>
    <row r="6411" spans="1:54" s="1637" customFormat="1">
      <c r="A6411" s="1636"/>
      <c r="B6411" s="1636"/>
      <c r="C6411" s="1636"/>
      <c r="D6411" s="1636"/>
      <c r="E6411" s="1636"/>
      <c r="F6411" s="1636"/>
      <c r="G6411" s="1636"/>
      <c r="H6411" s="1636"/>
      <c r="I6411" s="1636"/>
      <c r="J6411" s="1636"/>
      <c r="K6411" s="1636"/>
      <c r="L6411" s="1636"/>
      <c r="M6411" s="1636"/>
      <c r="N6411" s="1636"/>
      <c r="O6411" s="1636"/>
      <c r="P6411" s="1636"/>
      <c r="Q6411" s="1636"/>
      <c r="R6411" s="1636"/>
      <c r="S6411" s="1636"/>
      <c r="T6411" s="1636"/>
      <c r="U6411" s="1636"/>
      <c r="V6411" s="1636"/>
      <c r="W6411" s="1636"/>
      <c r="X6411" s="1636"/>
      <c r="Y6411" s="1636"/>
      <c r="Z6411" s="1636"/>
      <c r="AA6411" s="1636"/>
      <c r="AB6411" s="1636"/>
      <c r="AC6411" s="1636"/>
      <c r="AD6411" s="1636"/>
      <c r="AE6411" s="1636"/>
      <c r="AF6411" s="1636"/>
      <c r="AG6411" s="1636"/>
      <c r="AH6411" s="1636"/>
      <c r="AI6411" s="1636"/>
      <c r="AJ6411" s="1636"/>
      <c r="AK6411" s="1636"/>
      <c r="AL6411" s="1636"/>
      <c r="AM6411" s="1636"/>
      <c r="AN6411" s="1636"/>
      <c r="AO6411" s="1636"/>
      <c r="AP6411" s="1636"/>
      <c r="AQ6411" s="1636"/>
      <c r="AR6411" s="1636"/>
      <c r="AS6411" s="1636"/>
      <c r="AT6411" s="1636"/>
      <c r="AU6411" s="1636"/>
      <c r="AV6411" s="1636"/>
      <c r="AW6411" s="1636"/>
      <c r="AX6411" s="1636"/>
      <c r="AY6411" s="1636"/>
      <c r="AZ6411" s="1636"/>
      <c r="BA6411" s="1636"/>
      <c r="BB6411" s="1636"/>
    </row>
    <row r="6412" spans="1:54" s="1637" customFormat="1">
      <c r="A6412" s="1636"/>
      <c r="B6412" s="1636"/>
      <c r="C6412" s="1636"/>
      <c r="D6412" s="1636"/>
      <c r="E6412" s="1636"/>
      <c r="F6412" s="1636"/>
      <c r="G6412" s="1636"/>
      <c r="H6412" s="1636"/>
      <c r="I6412" s="1636"/>
      <c r="J6412" s="1636"/>
      <c r="K6412" s="1636"/>
      <c r="L6412" s="1636"/>
      <c r="M6412" s="1636"/>
      <c r="N6412" s="1636"/>
      <c r="O6412" s="1636"/>
      <c r="P6412" s="1636"/>
      <c r="Q6412" s="1636"/>
      <c r="R6412" s="1636"/>
      <c r="S6412" s="1636"/>
      <c r="T6412" s="1636"/>
      <c r="U6412" s="1636"/>
      <c r="V6412" s="1636"/>
      <c r="W6412" s="1636"/>
      <c r="X6412" s="1636"/>
      <c r="Y6412" s="1636"/>
      <c r="Z6412" s="1636"/>
      <c r="AA6412" s="1636"/>
      <c r="AB6412" s="1636"/>
      <c r="AC6412" s="1636"/>
      <c r="AD6412" s="1636"/>
      <c r="AE6412" s="1636"/>
      <c r="AF6412" s="1636"/>
      <c r="AG6412" s="1636"/>
      <c r="AH6412" s="1636"/>
      <c r="AI6412" s="1636"/>
      <c r="AJ6412" s="1636"/>
      <c r="AK6412" s="1636"/>
      <c r="AL6412" s="1636"/>
      <c r="AM6412" s="1636"/>
      <c r="AN6412" s="1636"/>
      <c r="AO6412" s="1636"/>
      <c r="AP6412" s="1636"/>
      <c r="AQ6412" s="1636"/>
      <c r="AR6412" s="1636"/>
      <c r="AS6412" s="1636"/>
      <c r="AT6412" s="1636"/>
      <c r="AU6412" s="1636"/>
      <c r="AV6412" s="1636"/>
      <c r="AW6412" s="1636"/>
      <c r="AX6412" s="1636"/>
      <c r="AY6412" s="1636"/>
      <c r="AZ6412" s="1636"/>
      <c r="BA6412" s="1636"/>
      <c r="BB6412" s="1636"/>
    </row>
    <row r="6413" spans="1:54" s="1637" customFormat="1">
      <c r="A6413" s="1636"/>
      <c r="B6413" s="1636"/>
      <c r="C6413" s="1636"/>
      <c r="D6413" s="1636"/>
      <c r="E6413" s="1636"/>
      <c r="F6413" s="1636"/>
      <c r="G6413" s="1636"/>
      <c r="H6413" s="1636"/>
      <c r="I6413" s="1636"/>
      <c r="J6413" s="1636"/>
      <c r="K6413" s="1636"/>
      <c r="L6413" s="1636"/>
      <c r="M6413" s="1636"/>
      <c r="N6413" s="1636"/>
      <c r="O6413" s="1636"/>
      <c r="P6413" s="1636"/>
      <c r="Q6413" s="1636"/>
      <c r="R6413" s="1636"/>
      <c r="S6413" s="1636"/>
      <c r="T6413" s="1636"/>
      <c r="U6413" s="1636"/>
      <c r="V6413" s="1636"/>
      <c r="W6413" s="1636"/>
      <c r="X6413" s="1636"/>
      <c r="Y6413" s="1636"/>
      <c r="Z6413" s="1636"/>
      <c r="AA6413" s="1636"/>
      <c r="AB6413" s="1636"/>
      <c r="AC6413" s="1636"/>
      <c r="AD6413" s="1636"/>
      <c r="AE6413" s="1636"/>
      <c r="AF6413" s="1636"/>
      <c r="AG6413" s="1636"/>
      <c r="AH6413" s="1636"/>
      <c r="AI6413" s="1636"/>
      <c r="AJ6413" s="1636"/>
      <c r="AK6413" s="1636"/>
      <c r="AL6413" s="1636"/>
      <c r="AM6413" s="1636"/>
      <c r="AN6413" s="1636"/>
      <c r="AO6413" s="1636"/>
      <c r="AP6413" s="1636"/>
      <c r="AQ6413" s="1636"/>
      <c r="AR6413" s="1636"/>
      <c r="AS6413" s="1636"/>
      <c r="AT6413" s="1636"/>
      <c r="AU6413" s="1636"/>
      <c r="AV6413" s="1636"/>
      <c r="AW6413" s="1636"/>
      <c r="AX6413" s="1636"/>
      <c r="AY6413" s="1636"/>
      <c r="AZ6413" s="1636"/>
      <c r="BA6413" s="1636"/>
      <c r="BB6413" s="1636"/>
    </row>
    <row r="6414" spans="1:54" s="1637" customFormat="1">
      <c r="A6414" s="1636"/>
      <c r="B6414" s="1636"/>
      <c r="C6414" s="1636"/>
      <c r="D6414" s="1636"/>
      <c r="E6414" s="1636"/>
      <c r="F6414" s="1636"/>
      <c r="G6414" s="1636"/>
      <c r="H6414" s="1636"/>
      <c r="I6414" s="1636"/>
      <c r="J6414" s="1636"/>
      <c r="K6414" s="1636"/>
      <c r="L6414" s="1636"/>
      <c r="M6414" s="1636"/>
      <c r="N6414" s="1636"/>
      <c r="O6414" s="1636"/>
      <c r="P6414" s="1636"/>
      <c r="Q6414" s="1636"/>
      <c r="R6414" s="1636"/>
      <c r="S6414" s="1636"/>
      <c r="T6414" s="1636"/>
      <c r="U6414" s="1636"/>
      <c r="V6414" s="1636"/>
      <c r="W6414" s="1636"/>
      <c r="X6414" s="1636"/>
      <c r="Y6414" s="1636"/>
      <c r="Z6414" s="1636"/>
      <c r="AA6414" s="1636"/>
      <c r="AB6414" s="1636"/>
      <c r="AC6414" s="1636"/>
      <c r="AD6414" s="1636"/>
      <c r="AE6414" s="1636"/>
      <c r="AF6414" s="1636"/>
      <c r="AG6414" s="1636"/>
      <c r="AH6414" s="1636"/>
      <c r="AI6414" s="1636"/>
      <c r="AJ6414" s="1636"/>
      <c r="AK6414" s="1636"/>
      <c r="AL6414" s="1636"/>
      <c r="AM6414" s="1636"/>
      <c r="AN6414" s="1636"/>
      <c r="AO6414" s="1636"/>
      <c r="AP6414" s="1636"/>
      <c r="AQ6414" s="1636"/>
      <c r="AR6414" s="1636"/>
      <c r="AS6414" s="1636"/>
      <c r="AT6414" s="1636"/>
      <c r="AU6414" s="1636"/>
      <c r="AV6414" s="1636"/>
      <c r="AW6414" s="1636"/>
      <c r="AX6414" s="1636"/>
      <c r="AY6414" s="1636"/>
      <c r="AZ6414" s="1636"/>
      <c r="BA6414" s="1636"/>
      <c r="BB6414" s="1636"/>
    </row>
    <row r="6415" spans="1:54" s="1637" customFormat="1">
      <c r="A6415" s="1636"/>
      <c r="B6415" s="1636"/>
      <c r="C6415" s="1636"/>
      <c r="D6415" s="1636"/>
      <c r="E6415" s="1636"/>
      <c r="F6415" s="1636"/>
      <c r="G6415" s="1636"/>
      <c r="H6415" s="1636"/>
      <c r="I6415" s="1636"/>
      <c r="J6415" s="1636"/>
      <c r="K6415" s="1636"/>
      <c r="L6415" s="1636"/>
      <c r="M6415" s="1636"/>
      <c r="N6415" s="1636"/>
      <c r="O6415" s="1636"/>
      <c r="P6415" s="1636"/>
      <c r="Q6415" s="1636"/>
      <c r="R6415" s="1636"/>
      <c r="S6415" s="1636"/>
      <c r="T6415" s="1636"/>
      <c r="U6415" s="1636"/>
      <c r="V6415" s="1636"/>
      <c r="W6415" s="1636"/>
      <c r="X6415" s="1636"/>
      <c r="Y6415" s="1636"/>
      <c r="Z6415" s="1636"/>
      <c r="AA6415" s="1636"/>
      <c r="AB6415" s="1636"/>
      <c r="AC6415" s="1636"/>
      <c r="AD6415" s="1636"/>
      <c r="AE6415" s="1636"/>
      <c r="AF6415" s="1636"/>
      <c r="AG6415" s="1636"/>
      <c r="AH6415" s="1636"/>
      <c r="AI6415" s="1636"/>
      <c r="AJ6415" s="1636"/>
      <c r="AK6415" s="1636"/>
      <c r="AL6415" s="1636"/>
      <c r="AM6415" s="1636"/>
      <c r="AN6415" s="1636"/>
      <c r="AO6415" s="1636"/>
      <c r="AP6415" s="1636"/>
      <c r="AQ6415" s="1636"/>
      <c r="AR6415" s="1636"/>
      <c r="AS6415" s="1636"/>
      <c r="AT6415" s="1636"/>
      <c r="AU6415" s="1636"/>
      <c r="AV6415" s="1636"/>
      <c r="AW6415" s="1636"/>
      <c r="AX6415" s="1636"/>
      <c r="AY6415" s="1636"/>
      <c r="AZ6415" s="1636"/>
      <c r="BA6415" s="1636"/>
      <c r="BB6415" s="1636"/>
    </row>
    <row r="6416" spans="1:54" s="1637" customFormat="1">
      <c r="A6416" s="1636"/>
      <c r="B6416" s="1636"/>
      <c r="C6416" s="1636"/>
      <c r="D6416" s="1636"/>
      <c r="E6416" s="1636"/>
      <c r="F6416" s="1636"/>
      <c r="G6416" s="1636"/>
      <c r="H6416" s="1636"/>
      <c r="I6416" s="1636"/>
      <c r="J6416" s="1636"/>
      <c r="K6416" s="1636"/>
      <c r="L6416" s="1636"/>
      <c r="M6416" s="1636"/>
      <c r="N6416" s="1636"/>
      <c r="O6416" s="1636"/>
      <c r="P6416" s="1636"/>
      <c r="Q6416" s="1636"/>
      <c r="R6416" s="1636"/>
      <c r="S6416" s="1636"/>
      <c r="T6416" s="1636"/>
      <c r="U6416" s="1636"/>
      <c r="V6416" s="1636"/>
      <c r="W6416" s="1636"/>
      <c r="X6416" s="1636"/>
      <c r="Y6416" s="1636"/>
      <c r="Z6416" s="1636"/>
      <c r="AA6416" s="1636"/>
      <c r="AB6416" s="1636"/>
      <c r="AC6416" s="1636"/>
      <c r="AD6416" s="1636"/>
      <c r="AE6416" s="1636"/>
      <c r="AF6416" s="1636"/>
      <c r="AG6416" s="1636"/>
      <c r="AH6416" s="1636"/>
      <c r="AI6416" s="1636"/>
      <c r="AJ6416" s="1636"/>
      <c r="AK6416" s="1636"/>
      <c r="AL6416" s="1636"/>
      <c r="AM6416" s="1636"/>
      <c r="AN6416" s="1636"/>
      <c r="AO6416" s="1636"/>
      <c r="AP6416" s="1636"/>
      <c r="AQ6416" s="1636"/>
      <c r="AR6416" s="1636"/>
      <c r="AS6416" s="1636"/>
      <c r="AT6416" s="1636"/>
      <c r="AU6416" s="1636"/>
      <c r="AV6416" s="1636"/>
      <c r="AW6416" s="1636"/>
      <c r="AX6416" s="1636"/>
      <c r="AY6416" s="1636"/>
      <c r="AZ6416" s="1636"/>
      <c r="BA6416" s="1636"/>
      <c r="BB6416" s="1636"/>
    </row>
    <row r="6417" spans="1:54" s="1637" customFormat="1">
      <c r="A6417" s="1636"/>
      <c r="B6417" s="1636"/>
      <c r="C6417" s="1636"/>
      <c r="D6417" s="1636"/>
      <c r="E6417" s="1636"/>
      <c r="F6417" s="1636"/>
      <c r="G6417" s="1636"/>
      <c r="H6417" s="1636"/>
      <c r="I6417" s="1636"/>
      <c r="J6417" s="1636"/>
      <c r="K6417" s="1636"/>
      <c r="L6417" s="1636"/>
      <c r="M6417" s="1636"/>
      <c r="N6417" s="1636"/>
      <c r="O6417" s="1636"/>
      <c r="P6417" s="1636"/>
      <c r="Q6417" s="1636"/>
      <c r="R6417" s="1636"/>
      <c r="S6417" s="1636"/>
      <c r="T6417" s="1636"/>
      <c r="U6417" s="1636"/>
      <c r="V6417" s="1636"/>
      <c r="W6417" s="1636"/>
      <c r="X6417" s="1636"/>
      <c r="Y6417" s="1636"/>
      <c r="Z6417" s="1636"/>
      <c r="AA6417" s="1636"/>
      <c r="AB6417" s="1636"/>
      <c r="AC6417" s="1636"/>
      <c r="AD6417" s="1636"/>
      <c r="AE6417" s="1636"/>
      <c r="AF6417" s="1636"/>
      <c r="AG6417" s="1636"/>
      <c r="AH6417" s="1636"/>
      <c r="AI6417" s="1636"/>
      <c r="AJ6417" s="1636"/>
      <c r="AK6417" s="1636"/>
      <c r="AL6417" s="1636"/>
      <c r="AM6417" s="1636"/>
      <c r="AN6417" s="1636"/>
      <c r="AO6417" s="1636"/>
      <c r="AP6417" s="1636"/>
      <c r="AQ6417" s="1636"/>
      <c r="AR6417" s="1636"/>
      <c r="AS6417" s="1636"/>
      <c r="AT6417" s="1636"/>
      <c r="AU6417" s="1636"/>
      <c r="AV6417" s="1636"/>
      <c r="AW6417" s="1636"/>
      <c r="AX6417" s="1636"/>
      <c r="AY6417" s="1636"/>
      <c r="AZ6417" s="1636"/>
      <c r="BA6417" s="1636"/>
      <c r="BB6417" s="1636"/>
    </row>
    <row r="6418" spans="1:54" s="1637" customFormat="1">
      <c r="A6418" s="1636"/>
      <c r="B6418" s="1636"/>
      <c r="C6418" s="1636"/>
      <c r="D6418" s="1636"/>
      <c r="E6418" s="1636"/>
      <c r="F6418" s="1636"/>
      <c r="G6418" s="1636"/>
      <c r="H6418" s="1636"/>
      <c r="I6418" s="1636"/>
      <c r="J6418" s="1636"/>
      <c r="K6418" s="1636"/>
      <c r="L6418" s="1636"/>
      <c r="M6418" s="1636"/>
      <c r="N6418" s="1636"/>
      <c r="O6418" s="1636"/>
      <c r="P6418" s="1636"/>
      <c r="Q6418" s="1636"/>
      <c r="R6418" s="1636"/>
      <c r="S6418" s="1636"/>
      <c r="T6418" s="1636"/>
      <c r="U6418" s="1636"/>
      <c r="V6418" s="1636"/>
      <c r="W6418" s="1636"/>
      <c r="X6418" s="1636"/>
      <c r="Y6418" s="1636"/>
      <c r="Z6418" s="1636"/>
      <c r="AA6418" s="1636"/>
      <c r="AB6418" s="1636"/>
      <c r="AC6418" s="1636"/>
      <c r="AD6418" s="1636"/>
      <c r="AE6418" s="1636"/>
      <c r="AF6418" s="1636"/>
      <c r="AG6418" s="1636"/>
      <c r="AH6418" s="1636"/>
      <c r="AI6418" s="1636"/>
      <c r="AJ6418" s="1636"/>
      <c r="AK6418" s="1636"/>
      <c r="AL6418" s="1636"/>
      <c r="AM6418" s="1636"/>
      <c r="AN6418" s="1636"/>
      <c r="AO6418" s="1636"/>
      <c r="AP6418" s="1636"/>
      <c r="AQ6418" s="1636"/>
      <c r="AR6418" s="1636"/>
      <c r="AS6418" s="1636"/>
      <c r="AT6418" s="1636"/>
      <c r="AU6418" s="1636"/>
      <c r="AV6418" s="1636"/>
      <c r="AW6418" s="1636"/>
      <c r="AX6418" s="1636"/>
      <c r="AY6418" s="1636"/>
      <c r="AZ6418" s="1636"/>
      <c r="BA6418" s="1636"/>
      <c r="BB6418" s="1636"/>
    </row>
    <row r="6419" spans="1:54" s="1637" customFormat="1">
      <c r="A6419" s="1636"/>
      <c r="B6419" s="1636"/>
      <c r="C6419" s="1636"/>
      <c r="D6419" s="1636"/>
      <c r="E6419" s="1636"/>
      <c r="F6419" s="1636"/>
      <c r="G6419" s="1636"/>
      <c r="H6419" s="1636"/>
      <c r="I6419" s="1636"/>
      <c r="J6419" s="1636"/>
      <c r="K6419" s="1636"/>
      <c r="L6419" s="1636"/>
      <c r="M6419" s="1636"/>
      <c r="N6419" s="1636"/>
      <c r="O6419" s="1636"/>
      <c r="P6419" s="1636"/>
      <c r="Q6419" s="1636"/>
      <c r="R6419" s="1636"/>
      <c r="S6419" s="1636"/>
      <c r="T6419" s="1636"/>
      <c r="U6419" s="1636"/>
      <c r="V6419" s="1636"/>
      <c r="W6419" s="1636"/>
      <c r="X6419" s="1636"/>
      <c r="Y6419" s="1636"/>
      <c r="Z6419" s="1636"/>
      <c r="AA6419" s="1636"/>
      <c r="AB6419" s="1636"/>
      <c r="AC6419" s="1636"/>
      <c r="AD6419" s="1636"/>
      <c r="AE6419" s="1636"/>
      <c r="AF6419" s="1636"/>
      <c r="AG6419" s="1636"/>
      <c r="AH6419" s="1636"/>
      <c r="AI6419" s="1636"/>
      <c r="AJ6419" s="1636"/>
      <c r="AK6419" s="1636"/>
      <c r="AL6419" s="1636"/>
      <c r="AM6419" s="1636"/>
      <c r="AN6419" s="1636"/>
      <c r="AO6419" s="1636"/>
      <c r="AP6419" s="1636"/>
      <c r="AQ6419" s="1636"/>
      <c r="AR6419" s="1636"/>
      <c r="AS6419" s="1636"/>
      <c r="AT6419" s="1636"/>
      <c r="AU6419" s="1636"/>
      <c r="AV6419" s="1636"/>
      <c r="AW6419" s="1636"/>
      <c r="AX6419" s="1636"/>
      <c r="AY6419" s="1636"/>
      <c r="AZ6419" s="1636"/>
      <c r="BA6419" s="1636"/>
      <c r="BB6419" s="1636"/>
    </row>
    <row r="6420" spans="1:54" s="1637" customFormat="1">
      <c r="A6420" s="1636"/>
      <c r="B6420" s="1636"/>
      <c r="C6420" s="1636"/>
      <c r="D6420" s="1636"/>
      <c r="E6420" s="1636"/>
      <c r="F6420" s="1636"/>
      <c r="G6420" s="1636"/>
      <c r="H6420" s="1636"/>
      <c r="I6420" s="1636"/>
      <c r="J6420" s="1636"/>
      <c r="K6420" s="1636"/>
      <c r="L6420" s="1636"/>
      <c r="M6420" s="1636"/>
      <c r="N6420" s="1636"/>
      <c r="O6420" s="1636"/>
      <c r="P6420" s="1636"/>
      <c r="Q6420" s="1636"/>
      <c r="R6420" s="1636"/>
      <c r="S6420" s="1636"/>
      <c r="T6420" s="1636"/>
      <c r="U6420" s="1636"/>
      <c r="V6420" s="1636"/>
      <c r="W6420" s="1636"/>
      <c r="X6420" s="1636"/>
      <c r="Y6420" s="1636"/>
      <c r="Z6420" s="1636"/>
      <c r="AA6420" s="1636"/>
      <c r="AB6420" s="1636"/>
      <c r="AC6420" s="1636"/>
      <c r="AD6420" s="1636"/>
      <c r="AE6420" s="1636"/>
      <c r="AF6420" s="1636"/>
      <c r="AG6420" s="1636"/>
      <c r="AH6420" s="1636"/>
      <c r="AI6420" s="1636"/>
      <c r="AJ6420" s="1636"/>
      <c r="AK6420" s="1636"/>
      <c r="AL6420" s="1636"/>
      <c r="AM6420" s="1636"/>
      <c r="AN6420" s="1636"/>
      <c r="AO6420" s="1636"/>
      <c r="AP6420" s="1636"/>
      <c r="AQ6420" s="1636"/>
      <c r="AR6420" s="1636"/>
      <c r="AS6420" s="1636"/>
      <c r="AT6420" s="1636"/>
      <c r="AU6420" s="1636"/>
      <c r="AV6420" s="1636"/>
      <c r="AW6420" s="1636"/>
      <c r="AX6420" s="1636"/>
      <c r="AY6420" s="1636"/>
      <c r="AZ6420" s="1636"/>
      <c r="BA6420" s="1636"/>
      <c r="BB6420" s="1636"/>
    </row>
    <row r="6421" spans="1:54" s="1637" customFormat="1">
      <c r="A6421" s="1636"/>
      <c r="B6421" s="1636"/>
      <c r="C6421" s="1636"/>
      <c r="D6421" s="1636"/>
      <c r="E6421" s="1636"/>
      <c r="F6421" s="1636"/>
      <c r="G6421" s="1636"/>
      <c r="H6421" s="1636"/>
      <c r="I6421" s="1636"/>
      <c r="J6421" s="1636"/>
      <c r="K6421" s="1636"/>
      <c r="L6421" s="1636"/>
      <c r="M6421" s="1636"/>
      <c r="N6421" s="1636"/>
      <c r="O6421" s="1636"/>
      <c r="P6421" s="1636"/>
      <c r="Q6421" s="1636"/>
      <c r="R6421" s="1636"/>
      <c r="S6421" s="1636"/>
      <c r="T6421" s="1636"/>
      <c r="U6421" s="1636"/>
      <c r="V6421" s="1636"/>
      <c r="W6421" s="1636"/>
      <c r="X6421" s="1636"/>
      <c r="Y6421" s="1636"/>
      <c r="Z6421" s="1636"/>
      <c r="AA6421" s="1636"/>
      <c r="AB6421" s="1636"/>
      <c r="AC6421" s="1636"/>
      <c r="AD6421" s="1636"/>
      <c r="AE6421" s="1636"/>
      <c r="AF6421" s="1636"/>
      <c r="AG6421" s="1636"/>
      <c r="AH6421" s="1636"/>
      <c r="AI6421" s="1636"/>
      <c r="AJ6421" s="1636"/>
      <c r="AK6421" s="1636"/>
      <c r="AL6421" s="1636"/>
      <c r="AM6421" s="1636"/>
      <c r="AN6421" s="1636"/>
      <c r="AO6421" s="1636"/>
      <c r="AP6421" s="1636"/>
      <c r="AQ6421" s="1636"/>
      <c r="AR6421" s="1636"/>
      <c r="AS6421" s="1636"/>
      <c r="AT6421" s="1636"/>
      <c r="AU6421" s="1636"/>
      <c r="AV6421" s="1636"/>
      <c r="AW6421" s="1636"/>
      <c r="AX6421" s="1636"/>
      <c r="AY6421" s="1636"/>
      <c r="AZ6421" s="1636"/>
      <c r="BA6421" s="1636"/>
      <c r="BB6421" s="1636"/>
    </row>
    <row r="6422" spans="1:54" s="1637" customFormat="1">
      <c r="A6422" s="1636"/>
      <c r="B6422" s="1636"/>
      <c r="C6422" s="1636"/>
      <c r="D6422" s="1636"/>
      <c r="E6422" s="1636"/>
      <c r="F6422" s="1636"/>
      <c r="G6422" s="1636"/>
      <c r="H6422" s="1636"/>
      <c r="I6422" s="1636"/>
      <c r="J6422" s="1636"/>
      <c r="K6422" s="1636"/>
      <c r="L6422" s="1636"/>
      <c r="M6422" s="1636"/>
      <c r="N6422" s="1636"/>
      <c r="O6422" s="1636"/>
      <c r="P6422" s="1636"/>
      <c r="Q6422" s="1636"/>
      <c r="R6422" s="1636"/>
      <c r="S6422" s="1636"/>
      <c r="T6422" s="1636"/>
      <c r="U6422" s="1636"/>
      <c r="V6422" s="1636"/>
      <c r="W6422" s="1636"/>
      <c r="X6422" s="1636"/>
      <c r="Y6422" s="1636"/>
      <c r="Z6422" s="1636"/>
      <c r="AA6422" s="1636"/>
      <c r="AB6422" s="1636"/>
      <c r="AC6422" s="1636"/>
      <c r="AD6422" s="1636"/>
      <c r="AE6422" s="1636"/>
      <c r="AF6422" s="1636"/>
      <c r="AG6422" s="1636"/>
      <c r="AH6422" s="1636"/>
      <c r="AI6422" s="1636"/>
      <c r="AJ6422" s="1636"/>
      <c r="AK6422" s="1636"/>
      <c r="AL6422" s="1636"/>
      <c r="AM6422" s="1636"/>
      <c r="AN6422" s="1636"/>
      <c r="AO6422" s="1636"/>
      <c r="AP6422" s="1636"/>
      <c r="AQ6422" s="1636"/>
      <c r="AR6422" s="1636"/>
      <c r="AS6422" s="1636"/>
      <c r="AT6422" s="1636"/>
      <c r="AU6422" s="1636"/>
      <c r="AV6422" s="1636"/>
      <c r="AW6422" s="1636"/>
      <c r="AX6422" s="1636"/>
      <c r="AY6422" s="1636"/>
      <c r="AZ6422" s="1636"/>
      <c r="BA6422" s="1636"/>
      <c r="BB6422" s="1636"/>
    </row>
    <row r="6423" spans="1:54" s="1637" customFormat="1">
      <c r="A6423" s="1636"/>
      <c r="B6423" s="1636"/>
      <c r="C6423" s="1636"/>
      <c r="D6423" s="1636"/>
      <c r="E6423" s="1636"/>
      <c r="F6423" s="1636"/>
      <c r="G6423" s="1636"/>
      <c r="H6423" s="1636"/>
      <c r="I6423" s="1636"/>
      <c r="J6423" s="1636"/>
      <c r="K6423" s="1636"/>
      <c r="L6423" s="1636"/>
      <c r="M6423" s="1636"/>
      <c r="N6423" s="1636"/>
      <c r="O6423" s="1636"/>
      <c r="P6423" s="1636"/>
      <c r="Q6423" s="1636"/>
      <c r="R6423" s="1636"/>
      <c r="S6423" s="1636"/>
      <c r="T6423" s="1636"/>
      <c r="U6423" s="1636"/>
      <c r="V6423" s="1636"/>
      <c r="W6423" s="1636"/>
      <c r="X6423" s="1636"/>
      <c r="Y6423" s="1636"/>
      <c r="Z6423" s="1636"/>
      <c r="AA6423" s="1636"/>
      <c r="AB6423" s="1636"/>
      <c r="AC6423" s="1636"/>
      <c r="AD6423" s="1636"/>
      <c r="AE6423" s="1636"/>
      <c r="AF6423" s="1636"/>
      <c r="AG6423" s="1636"/>
      <c r="AH6423" s="1636"/>
      <c r="AI6423" s="1636"/>
      <c r="AJ6423" s="1636"/>
      <c r="AK6423" s="1636"/>
      <c r="AL6423" s="1636"/>
      <c r="AM6423" s="1636"/>
      <c r="AN6423" s="1636"/>
      <c r="AO6423" s="1636"/>
      <c r="AP6423" s="1636"/>
      <c r="AQ6423" s="1636"/>
      <c r="AR6423" s="1636"/>
      <c r="AS6423" s="1636"/>
      <c r="AT6423" s="1636"/>
      <c r="AU6423" s="1636"/>
      <c r="AV6423" s="1636"/>
      <c r="AW6423" s="1636"/>
      <c r="AX6423" s="1636"/>
      <c r="AY6423" s="1636"/>
      <c r="AZ6423" s="1636"/>
      <c r="BA6423" s="1636"/>
      <c r="BB6423" s="1636"/>
    </row>
    <row r="6424" spans="1:54" s="1637" customFormat="1">
      <c r="A6424" s="1636"/>
      <c r="B6424" s="1636"/>
      <c r="C6424" s="1636"/>
      <c r="D6424" s="1636"/>
      <c r="E6424" s="1636"/>
      <c r="F6424" s="1636"/>
      <c r="G6424" s="1636"/>
      <c r="H6424" s="1636"/>
      <c r="I6424" s="1636"/>
      <c r="J6424" s="1636"/>
      <c r="K6424" s="1636"/>
      <c r="L6424" s="1636"/>
      <c r="M6424" s="1636"/>
      <c r="N6424" s="1636"/>
      <c r="O6424" s="1636"/>
      <c r="P6424" s="1636"/>
      <c r="Q6424" s="1636"/>
      <c r="R6424" s="1636"/>
      <c r="S6424" s="1636"/>
      <c r="T6424" s="1636"/>
      <c r="U6424" s="1636"/>
      <c r="V6424" s="1636"/>
      <c r="W6424" s="1636"/>
      <c r="X6424" s="1636"/>
      <c r="Y6424" s="1636"/>
      <c r="Z6424" s="1636"/>
      <c r="AA6424" s="1636"/>
      <c r="AB6424" s="1636"/>
      <c r="AC6424" s="1636"/>
      <c r="AD6424" s="1636"/>
      <c r="AE6424" s="1636"/>
      <c r="AF6424" s="1636"/>
      <c r="AG6424" s="1636"/>
      <c r="AH6424" s="1636"/>
      <c r="AI6424" s="1636"/>
      <c r="AJ6424" s="1636"/>
      <c r="AK6424" s="1636"/>
      <c r="AL6424" s="1636"/>
      <c r="AM6424" s="1636"/>
      <c r="AN6424" s="1636"/>
      <c r="AO6424" s="1636"/>
      <c r="AP6424" s="1636"/>
      <c r="AQ6424" s="1636"/>
      <c r="AR6424" s="1636"/>
      <c r="AS6424" s="1636"/>
      <c r="AT6424" s="1636"/>
      <c r="AU6424" s="1636"/>
      <c r="AV6424" s="1636"/>
      <c r="AW6424" s="1636"/>
      <c r="AX6424" s="1636"/>
      <c r="AY6424" s="1636"/>
      <c r="AZ6424" s="1636"/>
      <c r="BA6424" s="1636"/>
      <c r="BB6424" s="1636"/>
    </row>
    <row r="6425" spans="1:54" s="1637" customFormat="1">
      <c r="A6425" s="1636"/>
      <c r="B6425" s="1636"/>
      <c r="C6425" s="1636"/>
      <c r="D6425" s="1636"/>
      <c r="E6425" s="1636"/>
      <c r="F6425" s="1636"/>
      <c r="G6425" s="1636"/>
      <c r="H6425" s="1636"/>
      <c r="I6425" s="1636"/>
      <c r="J6425" s="1636"/>
      <c r="K6425" s="1636"/>
      <c r="L6425" s="1636"/>
      <c r="M6425" s="1636"/>
      <c r="N6425" s="1636"/>
      <c r="O6425" s="1636"/>
      <c r="P6425" s="1636"/>
      <c r="Q6425" s="1636"/>
      <c r="R6425" s="1636"/>
      <c r="S6425" s="1636"/>
      <c r="T6425" s="1636"/>
      <c r="U6425" s="1636"/>
      <c r="V6425" s="1636"/>
      <c r="W6425" s="1636"/>
      <c r="X6425" s="1636"/>
      <c r="Y6425" s="1636"/>
      <c r="Z6425" s="1636"/>
      <c r="AA6425" s="1636"/>
      <c r="AB6425" s="1636"/>
      <c r="AC6425" s="1636"/>
      <c r="AD6425" s="1636"/>
      <c r="AE6425" s="1636"/>
      <c r="AF6425" s="1636"/>
      <c r="AG6425" s="1636"/>
      <c r="AH6425" s="1636"/>
      <c r="AI6425" s="1636"/>
      <c r="AJ6425" s="1636"/>
      <c r="AK6425" s="1636"/>
      <c r="AL6425" s="1636"/>
      <c r="AM6425" s="1636"/>
      <c r="AN6425" s="1636"/>
      <c r="AO6425" s="1636"/>
      <c r="AP6425" s="1636"/>
      <c r="AQ6425" s="1636"/>
      <c r="AR6425" s="1636"/>
      <c r="AS6425" s="1636"/>
      <c r="AT6425" s="1636"/>
      <c r="AU6425" s="1636"/>
      <c r="AV6425" s="1636"/>
      <c r="AW6425" s="1636"/>
      <c r="AX6425" s="1636"/>
      <c r="AY6425" s="1636"/>
      <c r="AZ6425" s="1636"/>
      <c r="BA6425" s="1636"/>
      <c r="BB6425" s="1636"/>
    </row>
    <row r="6426" spans="1:54" s="1637" customFormat="1">
      <c r="A6426" s="1636"/>
      <c r="B6426" s="1636"/>
      <c r="C6426" s="1636"/>
      <c r="D6426" s="1636"/>
      <c r="E6426" s="1636"/>
      <c r="F6426" s="1636"/>
      <c r="G6426" s="1636"/>
      <c r="H6426" s="1636"/>
      <c r="I6426" s="1636"/>
      <c r="J6426" s="1636"/>
      <c r="K6426" s="1636"/>
      <c r="L6426" s="1636"/>
      <c r="M6426" s="1636"/>
      <c r="N6426" s="1636"/>
      <c r="O6426" s="1636"/>
      <c r="P6426" s="1636"/>
      <c r="Q6426" s="1636"/>
      <c r="R6426" s="1636"/>
      <c r="S6426" s="1636"/>
      <c r="T6426" s="1636"/>
      <c r="U6426" s="1636"/>
      <c r="V6426" s="1636"/>
      <c r="W6426" s="1636"/>
      <c r="X6426" s="1636"/>
      <c r="Y6426" s="1636"/>
      <c r="Z6426" s="1636"/>
      <c r="AA6426" s="1636"/>
      <c r="AB6426" s="1636"/>
      <c r="AC6426" s="1636"/>
      <c r="AD6426" s="1636"/>
      <c r="AE6426" s="1636"/>
      <c r="AF6426" s="1636"/>
      <c r="AG6426" s="1636"/>
      <c r="AH6426" s="1636"/>
      <c r="AI6426" s="1636"/>
      <c r="AJ6426" s="1636"/>
      <c r="AK6426" s="1636"/>
      <c r="AL6426" s="1636"/>
      <c r="AM6426" s="1636"/>
      <c r="AN6426" s="1636"/>
      <c r="AO6426" s="1636"/>
      <c r="AP6426" s="1636"/>
      <c r="AQ6426" s="1636"/>
      <c r="AR6426" s="1636"/>
      <c r="AS6426" s="1636"/>
      <c r="AT6426" s="1636"/>
      <c r="AU6426" s="1636"/>
      <c r="AV6426" s="1636"/>
      <c r="AW6426" s="1636"/>
      <c r="AX6426" s="1636"/>
      <c r="AY6426" s="1636"/>
      <c r="AZ6426" s="1636"/>
      <c r="BA6426" s="1636"/>
      <c r="BB6426" s="1636"/>
    </row>
    <row r="6427" spans="1:54" s="1637" customFormat="1">
      <c r="A6427" s="1636"/>
      <c r="B6427" s="1636"/>
      <c r="C6427" s="1636"/>
      <c r="D6427" s="1636"/>
      <c r="E6427" s="1636"/>
      <c r="F6427" s="1636"/>
      <c r="G6427" s="1636"/>
      <c r="H6427" s="1636"/>
      <c r="I6427" s="1636"/>
      <c r="J6427" s="1636"/>
      <c r="K6427" s="1636"/>
      <c r="L6427" s="1636"/>
      <c r="M6427" s="1636"/>
      <c r="N6427" s="1636"/>
      <c r="O6427" s="1636"/>
      <c r="P6427" s="1636"/>
      <c r="Q6427" s="1636"/>
      <c r="R6427" s="1636"/>
      <c r="S6427" s="1636"/>
      <c r="T6427" s="1636"/>
      <c r="U6427" s="1636"/>
      <c r="V6427" s="1636"/>
      <c r="W6427" s="1636"/>
      <c r="X6427" s="1636"/>
      <c r="Y6427" s="1636"/>
      <c r="Z6427" s="1636"/>
      <c r="AA6427" s="1636"/>
      <c r="AB6427" s="1636"/>
      <c r="AC6427" s="1636"/>
      <c r="AD6427" s="1636"/>
      <c r="AE6427" s="1636"/>
      <c r="AF6427" s="1636"/>
      <c r="AG6427" s="1636"/>
      <c r="AH6427" s="1636"/>
      <c r="AI6427" s="1636"/>
      <c r="AJ6427" s="1636"/>
      <c r="AK6427" s="1636"/>
      <c r="AL6427" s="1636"/>
      <c r="AM6427" s="1636"/>
      <c r="AN6427" s="1636"/>
      <c r="AO6427" s="1636"/>
      <c r="AP6427" s="1636"/>
      <c r="AQ6427" s="1636"/>
      <c r="AR6427" s="1636"/>
      <c r="AS6427" s="1636"/>
      <c r="AT6427" s="1636"/>
      <c r="AU6427" s="1636"/>
      <c r="AV6427" s="1636"/>
      <c r="AW6427" s="1636"/>
      <c r="AX6427" s="1636"/>
      <c r="AY6427" s="1636"/>
      <c r="AZ6427" s="1636"/>
      <c r="BA6427" s="1636"/>
      <c r="BB6427" s="1636"/>
    </row>
    <row r="6428" spans="1:54" s="1637" customFormat="1">
      <c r="A6428" s="1636"/>
      <c r="B6428" s="1636"/>
      <c r="C6428" s="1636"/>
      <c r="D6428" s="1636"/>
      <c r="E6428" s="1636"/>
      <c r="F6428" s="1636"/>
      <c r="G6428" s="1636"/>
      <c r="H6428" s="1636"/>
      <c r="I6428" s="1636"/>
      <c r="J6428" s="1636"/>
      <c r="K6428" s="1636"/>
      <c r="L6428" s="1636"/>
      <c r="M6428" s="1636"/>
      <c r="N6428" s="1636"/>
      <c r="O6428" s="1636"/>
      <c r="P6428" s="1636"/>
      <c r="Q6428" s="1636"/>
      <c r="R6428" s="1636"/>
      <c r="S6428" s="1636"/>
      <c r="T6428" s="1636"/>
      <c r="U6428" s="1636"/>
      <c r="V6428" s="1636"/>
      <c r="W6428" s="1636"/>
      <c r="X6428" s="1636"/>
      <c r="Y6428" s="1636"/>
      <c r="Z6428" s="1636"/>
      <c r="AA6428" s="1636"/>
      <c r="AB6428" s="1636"/>
      <c r="AC6428" s="1636"/>
      <c r="AD6428" s="1636"/>
      <c r="AE6428" s="1636"/>
      <c r="AF6428" s="1636"/>
      <c r="AG6428" s="1636"/>
      <c r="AH6428" s="1636"/>
      <c r="AI6428" s="1636"/>
      <c r="AJ6428" s="1636"/>
      <c r="AK6428" s="1636"/>
      <c r="AL6428" s="1636"/>
      <c r="AM6428" s="1636"/>
      <c r="AN6428" s="1636"/>
      <c r="AO6428" s="1636"/>
      <c r="AP6428" s="1636"/>
      <c r="AQ6428" s="1636"/>
      <c r="AR6428" s="1636"/>
      <c r="AS6428" s="1636"/>
      <c r="AT6428" s="1636"/>
      <c r="AU6428" s="1636"/>
      <c r="AV6428" s="1636"/>
      <c r="AW6428" s="1636"/>
      <c r="AX6428" s="1636"/>
      <c r="AY6428" s="1636"/>
      <c r="AZ6428" s="1636"/>
      <c r="BA6428" s="1636"/>
      <c r="BB6428" s="1636"/>
    </row>
    <row r="6429" spans="1:54" s="1637" customFormat="1">
      <c r="A6429" s="1636"/>
      <c r="B6429" s="1636"/>
      <c r="C6429" s="1636"/>
      <c r="D6429" s="1636"/>
      <c r="E6429" s="1636"/>
      <c r="F6429" s="1636"/>
      <c r="G6429" s="1636"/>
      <c r="H6429" s="1636"/>
      <c r="I6429" s="1636"/>
      <c r="J6429" s="1636"/>
      <c r="K6429" s="1636"/>
      <c r="L6429" s="1636"/>
      <c r="M6429" s="1636"/>
      <c r="N6429" s="1636"/>
      <c r="O6429" s="1636"/>
      <c r="P6429" s="1636"/>
      <c r="Q6429" s="1636"/>
      <c r="R6429" s="1636"/>
      <c r="S6429" s="1636"/>
      <c r="T6429" s="1636"/>
      <c r="U6429" s="1636"/>
      <c r="V6429" s="1636"/>
      <c r="W6429" s="1636"/>
      <c r="X6429" s="1636"/>
      <c r="Y6429" s="1636"/>
      <c r="Z6429" s="1636"/>
      <c r="AA6429" s="1636"/>
      <c r="AB6429" s="1636"/>
      <c r="AC6429" s="1636"/>
      <c r="AD6429" s="1636"/>
      <c r="AE6429" s="1636"/>
      <c r="AF6429" s="1636"/>
      <c r="AG6429" s="1636"/>
      <c r="AH6429" s="1636"/>
      <c r="AI6429" s="1636"/>
      <c r="AJ6429" s="1636"/>
      <c r="AK6429" s="1636"/>
      <c r="AL6429" s="1636"/>
      <c r="AM6429" s="1636"/>
      <c r="AN6429" s="1636"/>
      <c r="AO6429" s="1636"/>
      <c r="AP6429" s="1636"/>
      <c r="AQ6429" s="1636"/>
      <c r="AR6429" s="1636"/>
      <c r="AS6429" s="1636"/>
      <c r="AT6429" s="1636"/>
      <c r="AU6429" s="1636"/>
      <c r="AV6429" s="1636"/>
      <c r="AW6429" s="1636"/>
      <c r="AX6429" s="1636"/>
      <c r="AY6429" s="1636"/>
      <c r="AZ6429" s="1636"/>
      <c r="BA6429" s="1636"/>
      <c r="BB6429" s="1636"/>
    </row>
    <row r="6430" spans="1:54" s="1637" customFormat="1">
      <c r="A6430" s="1636"/>
      <c r="B6430" s="1636"/>
      <c r="C6430" s="1636"/>
      <c r="D6430" s="1636"/>
      <c r="E6430" s="1636"/>
      <c r="F6430" s="1636"/>
      <c r="G6430" s="1636"/>
      <c r="H6430" s="1636"/>
      <c r="I6430" s="1636"/>
      <c r="J6430" s="1636"/>
      <c r="K6430" s="1636"/>
      <c r="L6430" s="1636"/>
      <c r="M6430" s="1636"/>
      <c r="N6430" s="1636"/>
      <c r="O6430" s="1636"/>
      <c r="P6430" s="1636"/>
      <c r="Q6430" s="1636"/>
      <c r="R6430" s="1636"/>
      <c r="S6430" s="1636"/>
      <c r="T6430" s="1636"/>
      <c r="U6430" s="1636"/>
      <c r="V6430" s="1636"/>
      <c r="W6430" s="1636"/>
      <c r="X6430" s="1636"/>
      <c r="Y6430" s="1636"/>
      <c r="Z6430" s="1636"/>
      <c r="AA6430" s="1636"/>
      <c r="AB6430" s="1636"/>
      <c r="AC6430" s="1636"/>
      <c r="AD6430" s="1636"/>
      <c r="AE6430" s="1636"/>
      <c r="AF6430" s="1636"/>
      <c r="AG6430" s="1636"/>
      <c r="AH6430" s="1636"/>
      <c r="AI6430" s="1636"/>
      <c r="AJ6430" s="1636"/>
      <c r="AK6430" s="1636"/>
      <c r="AL6430" s="1636"/>
      <c r="AM6430" s="1636"/>
      <c r="AN6430" s="1636"/>
      <c r="AO6430" s="1636"/>
      <c r="AP6430" s="1636"/>
      <c r="AQ6430" s="1636"/>
      <c r="AR6430" s="1636"/>
      <c r="AS6430" s="1636"/>
      <c r="AT6430" s="1636"/>
      <c r="AU6430" s="1636"/>
      <c r="AV6430" s="1636"/>
      <c r="AW6430" s="1636"/>
      <c r="AX6430" s="1636"/>
      <c r="AY6430" s="1636"/>
      <c r="AZ6430" s="1636"/>
      <c r="BA6430" s="1636"/>
      <c r="BB6430" s="1636"/>
    </row>
    <row r="6431" spans="1:54" s="1637" customFormat="1">
      <c r="A6431" s="1636"/>
      <c r="B6431" s="1636"/>
      <c r="C6431" s="1636"/>
      <c r="D6431" s="1636"/>
      <c r="E6431" s="1636"/>
      <c r="F6431" s="1636"/>
      <c r="G6431" s="1636"/>
      <c r="H6431" s="1636"/>
      <c r="I6431" s="1636"/>
      <c r="J6431" s="1636"/>
      <c r="K6431" s="1636"/>
      <c r="L6431" s="1636"/>
      <c r="M6431" s="1636"/>
      <c r="N6431" s="1636"/>
      <c r="O6431" s="1636"/>
      <c r="P6431" s="1636"/>
      <c r="Q6431" s="1636"/>
      <c r="R6431" s="1636"/>
      <c r="S6431" s="1636"/>
      <c r="T6431" s="1636"/>
      <c r="U6431" s="1636"/>
      <c r="V6431" s="1636"/>
      <c r="W6431" s="1636"/>
      <c r="X6431" s="1636"/>
      <c r="Y6431" s="1636"/>
      <c r="Z6431" s="1636"/>
      <c r="AA6431" s="1636"/>
      <c r="AB6431" s="1636"/>
      <c r="AC6431" s="1636"/>
      <c r="AD6431" s="1636"/>
      <c r="AE6431" s="1636"/>
      <c r="AF6431" s="1636"/>
      <c r="AG6431" s="1636"/>
      <c r="AH6431" s="1636"/>
      <c r="AI6431" s="1636"/>
      <c r="AJ6431" s="1636"/>
      <c r="AK6431" s="1636"/>
      <c r="AL6431" s="1636"/>
      <c r="AM6431" s="1636"/>
      <c r="AN6431" s="1636"/>
      <c r="AO6431" s="1636"/>
      <c r="AP6431" s="1636"/>
      <c r="AQ6431" s="1636"/>
      <c r="AR6431" s="1636"/>
      <c r="AS6431" s="1636"/>
      <c r="AT6431" s="1636"/>
      <c r="AU6431" s="1636"/>
      <c r="AV6431" s="1636"/>
      <c r="AW6431" s="1636"/>
      <c r="AX6431" s="1636"/>
      <c r="AY6431" s="1636"/>
      <c r="AZ6431" s="1636"/>
      <c r="BA6431" s="1636"/>
      <c r="BB6431" s="1636"/>
    </row>
    <row r="6432" spans="1:54" s="1637" customFormat="1">
      <c r="A6432" s="1636"/>
      <c r="B6432" s="1636"/>
      <c r="C6432" s="1636"/>
      <c r="D6432" s="1636"/>
      <c r="E6432" s="1636"/>
      <c r="F6432" s="1636"/>
      <c r="G6432" s="1636"/>
      <c r="H6432" s="1636"/>
      <c r="I6432" s="1636"/>
      <c r="J6432" s="1636"/>
      <c r="K6432" s="1636"/>
      <c r="L6432" s="1636"/>
      <c r="M6432" s="1636"/>
      <c r="N6432" s="1636"/>
      <c r="O6432" s="1636"/>
      <c r="P6432" s="1636"/>
      <c r="Q6432" s="1636"/>
      <c r="R6432" s="1636"/>
      <c r="S6432" s="1636"/>
      <c r="T6432" s="1636"/>
      <c r="U6432" s="1636"/>
      <c r="V6432" s="1636"/>
      <c r="W6432" s="1636"/>
      <c r="X6432" s="1636"/>
      <c r="Y6432" s="1636"/>
      <c r="Z6432" s="1636"/>
      <c r="AA6432" s="1636"/>
      <c r="AB6432" s="1636"/>
      <c r="AC6432" s="1636"/>
      <c r="AD6432" s="1636"/>
      <c r="AE6432" s="1636"/>
      <c r="AF6432" s="1636"/>
      <c r="AG6432" s="1636"/>
      <c r="AH6432" s="1636"/>
      <c r="AI6432" s="1636"/>
      <c r="AJ6432" s="1636"/>
      <c r="AK6432" s="1636"/>
      <c r="AL6432" s="1636"/>
      <c r="AM6432" s="1636"/>
      <c r="AN6432" s="1636"/>
      <c r="AO6432" s="1636"/>
      <c r="AP6432" s="1636"/>
      <c r="AQ6432" s="1636"/>
      <c r="AR6432" s="1636"/>
      <c r="AS6432" s="1636"/>
      <c r="AT6432" s="1636"/>
      <c r="AU6432" s="1636"/>
      <c r="AV6432" s="1636"/>
      <c r="AW6432" s="1636"/>
      <c r="AX6432" s="1636"/>
      <c r="AY6432" s="1636"/>
      <c r="AZ6432" s="1636"/>
      <c r="BA6432" s="1636"/>
      <c r="BB6432" s="1636"/>
    </row>
    <row r="6433" spans="1:54" s="1637" customFormat="1">
      <c r="A6433" s="1636"/>
      <c r="B6433" s="1636"/>
      <c r="C6433" s="1636"/>
      <c r="D6433" s="1636"/>
      <c r="E6433" s="1636"/>
      <c r="F6433" s="1636"/>
      <c r="G6433" s="1636"/>
      <c r="H6433" s="1636"/>
      <c r="I6433" s="1636"/>
      <c r="J6433" s="1636"/>
      <c r="K6433" s="1636"/>
      <c r="L6433" s="1636"/>
      <c r="M6433" s="1636"/>
      <c r="N6433" s="1636"/>
      <c r="O6433" s="1636"/>
      <c r="P6433" s="1636"/>
      <c r="Q6433" s="1636"/>
      <c r="R6433" s="1636"/>
      <c r="S6433" s="1636"/>
      <c r="T6433" s="1636"/>
      <c r="U6433" s="1636"/>
      <c r="V6433" s="1636"/>
      <c r="W6433" s="1636"/>
      <c r="X6433" s="1636"/>
      <c r="Y6433" s="1636"/>
      <c r="Z6433" s="1636"/>
      <c r="AA6433" s="1636"/>
      <c r="AB6433" s="1636"/>
      <c r="AC6433" s="1636"/>
      <c r="AD6433" s="1636"/>
      <c r="AE6433" s="1636"/>
      <c r="AF6433" s="1636"/>
      <c r="AG6433" s="1636"/>
      <c r="AH6433" s="1636"/>
      <c r="AI6433" s="1636"/>
      <c r="AJ6433" s="1636"/>
      <c r="AK6433" s="1636"/>
      <c r="AL6433" s="1636"/>
      <c r="AM6433" s="1636"/>
      <c r="AN6433" s="1636"/>
      <c r="AO6433" s="1636"/>
      <c r="AP6433" s="1636"/>
      <c r="AQ6433" s="1636"/>
      <c r="AR6433" s="1636"/>
      <c r="AS6433" s="1636"/>
      <c r="AT6433" s="1636"/>
      <c r="AU6433" s="1636"/>
      <c r="AV6433" s="1636"/>
      <c r="AW6433" s="1636"/>
      <c r="AX6433" s="1636"/>
      <c r="AY6433" s="1636"/>
      <c r="AZ6433" s="1636"/>
      <c r="BA6433" s="1636"/>
      <c r="BB6433" s="1636"/>
    </row>
    <row r="6434" spans="1:54" s="1637" customFormat="1">
      <c r="A6434" s="1636"/>
      <c r="B6434" s="1636"/>
      <c r="C6434" s="1636"/>
      <c r="D6434" s="1636"/>
      <c r="E6434" s="1636"/>
      <c r="F6434" s="1636"/>
      <c r="G6434" s="1636"/>
      <c r="H6434" s="1636"/>
      <c r="I6434" s="1636"/>
      <c r="J6434" s="1636"/>
      <c r="K6434" s="1636"/>
      <c r="L6434" s="1636"/>
      <c r="M6434" s="1636"/>
      <c r="N6434" s="1636"/>
      <c r="O6434" s="1636"/>
      <c r="P6434" s="1636"/>
      <c r="Q6434" s="1636"/>
      <c r="R6434" s="1636"/>
      <c r="S6434" s="1636"/>
      <c r="T6434" s="1636"/>
      <c r="U6434" s="1636"/>
      <c r="V6434" s="1636"/>
      <c r="W6434" s="1636"/>
      <c r="X6434" s="1636"/>
      <c r="Y6434" s="1636"/>
      <c r="Z6434" s="1636"/>
      <c r="AA6434" s="1636"/>
      <c r="AB6434" s="1636"/>
      <c r="AC6434" s="1636"/>
      <c r="AD6434" s="1636"/>
      <c r="AE6434" s="1636"/>
      <c r="AF6434" s="1636"/>
      <c r="AG6434" s="1636"/>
      <c r="AH6434" s="1636"/>
      <c r="AI6434" s="1636"/>
      <c r="AJ6434" s="1636"/>
      <c r="AK6434" s="1636"/>
      <c r="AL6434" s="1636"/>
      <c r="AM6434" s="1636"/>
      <c r="AN6434" s="1636"/>
      <c r="AO6434" s="1636"/>
      <c r="AP6434" s="1636"/>
      <c r="AQ6434" s="1636"/>
      <c r="AR6434" s="1636"/>
      <c r="AS6434" s="1636"/>
      <c r="AT6434" s="1636"/>
      <c r="AU6434" s="1636"/>
      <c r="AV6434" s="1636"/>
      <c r="AW6434" s="1636"/>
      <c r="AX6434" s="1636"/>
      <c r="AY6434" s="1636"/>
      <c r="AZ6434" s="1636"/>
      <c r="BA6434" s="1636"/>
      <c r="BB6434" s="1636"/>
    </row>
    <row r="6435" spans="1:54" s="1637" customFormat="1">
      <c r="A6435" s="1636"/>
      <c r="B6435" s="1636"/>
      <c r="C6435" s="1636"/>
      <c r="D6435" s="1636"/>
      <c r="E6435" s="1636"/>
      <c r="F6435" s="1636"/>
      <c r="G6435" s="1636"/>
      <c r="H6435" s="1636"/>
      <c r="I6435" s="1636"/>
      <c r="J6435" s="1636"/>
      <c r="K6435" s="1636"/>
      <c r="L6435" s="1636"/>
      <c r="M6435" s="1636"/>
      <c r="N6435" s="1636"/>
      <c r="O6435" s="1636"/>
      <c r="P6435" s="1636"/>
      <c r="Q6435" s="1636"/>
      <c r="R6435" s="1636"/>
      <c r="S6435" s="1636"/>
      <c r="T6435" s="1636"/>
      <c r="U6435" s="1636"/>
      <c r="V6435" s="1636"/>
      <c r="W6435" s="1636"/>
      <c r="X6435" s="1636"/>
      <c r="Y6435" s="1636"/>
      <c r="Z6435" s="1636"/>
      <c r="AA6435" s="1636"/>
      <c r="AB6435" s="1636"/>
      <c r="AC6435" s="1636"/>
      <c r="AD6435" s="1636"/>
      <c r="AE6435" s="1636"/>
      <c r="AF6435" s="1636"/>
      <c r="AG6435" s="1636"/>
      <c r="AH6435" s="1636"/>
      <c r="AI6435" s="1636"/>
      <c r="AJ6435" s="1636"/>
      <c r="AK6435" s="1636"/>
      <c r="AL6435" s="1636"/>
      <c r="AM6435" s="1636"/>
      <c r="AN6435" s="1636"/>
      <c r="AO6435" s="1636"/>
      <c r="AP6435" s="1636"/>
      <c r="AQ6435" s="1636"/>
      <c r="AR6435" s="1636"/>
      <c r="AS6435" s="1636"/>
      <c r="AT6435" s="1636"/>
      <c r="AU6435" s="1636"/>
      <c r="AV6435" s="1636"/>
      <c r="AW6435" s="1636"/>
      <c r="AX6435" s="1636"/>
      <c r="AY6435" s="1636"/>
      <c r="AZ6435" s="1636"/>
      <c r="BA6435" s="1636"/>
      <c r="BB6435" s="1636"/>
    </row>
    <row r="6436" spans="1:54" s="1637" customFormat="1">
      <c r="A6436" s="1636"/>
      <c r="B6436" s="1636"/>
      <c r="C6436" s="1636"/>
      <c r="D6436" s="1636"/>
      <c r="E6436" s="1636"/>
      <c r="F6436" s="1636"/>
      <c r="G6436" s="1636"/>
      <c r="H6436" s="1636"/>
      <c r="I6436" s="1636"/>
      <c r="J6436" s="1636"/>
      <c r="K6436" s="1636"/>
      <c r="L6436" s="1636"/>
      <c r="M6436" s="1636"/>
      <c r="N6436" s="1636"/>
      <c r="O6436" s="1636"/>
      <c r="P6436" s="1636"/>
      <c r="Q6436" s="1636"/>
      <c r="R6436" s="1636"/>
      <c r="S6436" s="1636"/>
      <c r="T6436" s="1636"/>
      <c r="U6436" s="1636"/>
      <c r="V6436" s="1636"/>
      <c r="W6436" s="1636"/>
      <c r="X6436" s="1636"/>
      <c r="Y6436" s="1636"/>
      <c r="Z6436" s="1636"/>
      <c r="AA6436" s="1636"/>
      <c r="AB6436" s="1636"/>
      <c r="AC6436" s="1636"/>
      <c r="AD6436" s="1636"/>
      <c r="AE6436" s="1636"/>
      <c r="AF6436" s="1636"/>
      <c r="AG6436" s="1636"/>
      <c r="AH6436" s="1636"/>
      <c r="AI6436" s="1636"/>
      <c r="AJ6436" s="1636"/>
      <c r="AK6436" s="1636"/>
      <c r="AL6436" s="1636"/>
      <c r="AM6436" s="1636"/>
      <c r="AN6436" s="1636"/>
      <c r="AO6436" s="1636"/>
      <c r="AP6436" s="1636"/>
      <c r="AQ6436" s="1636"/>
      <c r="AR6436" s="1636"/>
      <c r="AS6436" s="1636"/>
      <c r="AT6436" s="1636"/>
      <c r="AU6436" s="1636"/>
      <c r="AV6436" s="1636"/>
      <c r="AW6436" s="1636"/>
      <c r="AX6436" s="1636"/>
      <c r="AY6436" s="1636"/>
      <c r="AZ6436" s="1636"/>
      <c r="BA6436" s="1636"/>
      <c r="BB6436" s="1636"/>
    </row>
    <row r="6437" spans="1:54" s="1637" customFormat="1">
      <c r="A6437" s="1636"/>
      <c r="B6437" s="1636"/>
      <c r="C6437" s="1636"/>
      <c r="D6437" s="1636"/>
      <c r="E6437" s="1636"/>
      <c r="F6437" s="1636"/>
      <c r="G6437" s="1636"/>
      <c r="H6437" s="1636"/>
      <c r="I6437" s="1636"/>
      <c r="J6437" s="1636"/>
      <c r="K6437" s="1636"/>
      <c r="L6437" s="1636"/>
      <c r="M6437" s="1636"/>
      <c r="N6437" s="1636"/>
      <c r="O6437" s="1636"/>
      <c r="P6437" s="1636"/>
      <c r="Q6437" s="1636"/>
      <c r="R6437" s="1636"/>
      <c r="S6437" s="1636"/>
      <c r="T6437" s="1636"/>
      <c r="U6437" s="1636"/>
      <c r="V6437" s="1636"/>
      <c r="W6437" s="1636"/>
      <c r="X6437" s="1636"/>
      <c r="Y6437" s="1636"/>
      <c r="Z6437" s="1636"/>
      <c r="AA6437" s="1636"/>
      <c r="AB6437" s="1636"/>
      <c r="AC6437" s="1636"/>
      <c r="AD6437" s="1636"/>
      <c r="AE6437" s="1636"/>
      <c r="AF6437" s="1636"/>
      <c r="AG6437" s="1636"/>
      <c r="AH6437" s="1636"/>
      <c r="AI6437" s="1636"/>
      <c r="AJ6437" s="1636"/>
      <c r="AK6437" s="1636"/>
      <c r="AL6437" s="1636"/>
      <c r="AM6437" s="1636"/>
      <c r="AN6437" s="1636"/>
      <c r="AO6437" s="1636"/>
      <c r="AP6437" s="1636"/>
      <c r="AQ6437" s="1636"/>
      <c r="AR6437" s="1636"/>
      <c r="AS6437" s="1636"/>
      <c r="AT6437" s="1636"/>
      <c r="AU6437" s="1636"/>
      <c r="AV6437" s="1636"/>
      <c r="AW6437" s="1636"/>
      <c r="AX6437" s="1636"/>
      <c r="AY6437" s="1636"/>
      <c r="AZ6437" s="1636"/>
      <c r="BA6437" s="1636"/>
      <c r="BB6437" s="1636"/>
    </row>
    <row r="6438" spans="1:54" s="1637" customFormat="1">
      <c r="A6438" s="1636"/>
      <c r="B6438" s="1636"/>
      <c r="C6438" s="1636"/>
      <c r="D6438" s="1636"/>
      <c r="E6438" s="1636"/>
      <c r="F6438" s="1636"/>
      <c r="G6438" s="1636"/>
      <c r="H6438" s="1636"/>
      <c r="I6438" s="1636"/>
      <c r="J6438" s="1636"/>
      <c r="K6438" s="1636"/>
      <c r="L6438" s="1636"/>
      <c r="M6438" s="1636"/>
      <c r="N6438" s="1636"/>
      <c r="O6438" s="1636"/>
      <c r="P6438" s="1636"/>
      <c r="Q6438" s="1636"/>
      <c r="R6438" s="1636"/>
      <c r="S6438" s="1636"/>
      <c r="T6438" s="1636"/>
      <c r="U6438" s="1636"/>
      <c r="V6438" s="1636"/>
      <c r="W6438" s="1636"/>
      <c r="X6438" s="1636"/>
      <c r="Y6438" s="1636"/>
      <c r="Z6438" s="1636"/>
      <c r="AA6438" s="1636"/>
      <c r="AB6438" s="1636"/>
      <c r="AC6438" s="1636"/>
      <c r="AD6438" s="1636"/>
      <c r="AE6438" s="1636"/>
      <c r="AF6438" s="1636"/>
      <c r="AG6438" s="1636"/>
      <c r="AH6438" s="1636"/>
      <c r="AI6438" s="1636"/>
      <c r="AJ6438" s="1636"/>
      <c r="AK6438" s="1636"/>
      <c r="AL6438" s="1636"/>
      <c r="AM6438" s="1636"/>
      <c r="AN6438" s="1636"/>
      <c r="AO6438" s="1636"/>
      <c r="AP6438" s="1636"/>
      <c r="AQ6438" s="1636"/>
      <c r="AR6438" s="1636"/>
      <c r="AS6438" s="1636"/>
      <c r="AT6438" s="1636"/>
      <c r="AU6438" s="1636"/>
      <c r="AV6438" s="1636"/>
      <c r="AW6438" s="1636"/>
      <c r="AX6438" s="1636"/>
      <c r="AY6438" s="1636"/>
      <c r="AZ6438" s="1636"/>
      <c r="BA6438" s="1636"/>
      <c r="BB6438" s="1636"/>
    </row>
    <row r="6439" spans="1:54" s="1637" customFormat="1">
      <c r="A6439" s="1636"/>
      <c r="B6439" s="1636"/>
      <c r="C6439" s="1636"/>
      <c r="D6439" s="1636"/>
      <c r="E6439" s="1636"/>
      <c r="F6439" s="1636"/>
      <c r="G6439" s="1636"/>
      <c r="H6439" s="1636"/>
      <c r="I6439" s="1636"/>
      <c r="J6439" s="1636"/>
      <c r="K6439" s="1636"/>
      <c r="L6439" s="1636"/>
      <c r="M6439" s="1636"/>
      <c r="N6439" s="1636"/>
      <c r="O6439" s="1636"/>
      <c r="P6439" s="1636"/>
      <c r="Q6439" s="1636"/>
      <c r="R6439" s="1636"/>
      <c r="S6439" s="1636"/>
      <c r="T6439" s="1636"/>
      <c r="U6439" s="1636"/>
      <c r="V6439" s="1636"/>
      <c r="W6439" s="1636"/>
      <c r="X6439" s="1636"/>
      <c r="Y6439" s="1636"/>
      <c r="Z6439" s="1636"/>
      <c r="AA6439" s="1636"/>
      <c r="AB6439" s="1636"/>
      <c r="AC6439" s="1636"/>
      <c r="AD6439" s="1636"/>
      <c r="AE6439" s="1636"/>
      <c r="AF6439" s="1636"/>
      <c r="AG6439" s="1636"/>
      <c r="AH6439" s="1636"/>
      <c r="AI6439" s="1636"/>
      <c r="AJ6439" s="1636"/>
      <c r="AK6439" s="1636"/>
      <c r="AL6439" s="1636"/>
      <c r="AM6439" s="1636"/>
      <c r="AN6439" s="1636"/>
      <c r="AO6439" s="1636"/>
      <c r="AP6439" s="1636"/>
      <c r="AQ6439" s="1636"/>
      <c r="AR6439" s="1636"/>
      <c r="AS6439" s="1636"/>
      <c r="AT6439" s="1636"/>
      <c r="AU6439" s="1636"/>
      <c r="AV6439" s="1636"/>
      <c r="AW6439" s="1636"/>
      <c r="AX6439" s="1636"/>
      <c r="AY6439" s="1636"/>
      <c r="AZ6439" s="1636"/>
      <c r="BA6439" s="1636"/>
      <c r="BB6439" s="1636"/>
    </row>
    <row r="6440" spans="1:54" s="1637" customFormat="1">
      <c r="A6440" s="1636"/>
      <c r="B6440" s="1636"/>
      <c r="C6440" s="1636"/>
      <c r="D6440" s="1636"/>
      <c r="E6440" s="1636"/>
      <c r="F6440" s="1636"/>
      <c r="G6440" s="1636"/>
      <c r="H6440" s="1636"/>
      <c r="I6440" s="1636"/>
      <c r="J6440" s="1636"/>
      <c r="K6440" s="1636"/>
      <c r="L6440" s="1636"/>
      <c r="M6440" s="1636"/>
      <c r="N6440" s="1636"/>
      <c r="O6440" s="1636"/>
      <c r="P6440" s="1636"/>
      <c r="Q6440" s="1636"/>
      <c r="R6440" s="1636"/>
      <c r="S6440" s="1636"/>
      <c r="T6440" s="1636"/>
      <c r="U6440" s="1636"/>
      <c r="V6440" s="1636"/>
      <c r="W6440" s="1636"/>
      <c r="X6440" s="1636"/>
      <c r="Y6440" s="1636"/>
      <c r="Z6440" s="1636"/>
      <c r="AA6440" s="1636"/>
      <c r="AB6440" s="1636"/>
      <c r="AC6440" s="1636"/>
      <c r="AD6440" s="1636"/>
      <c r="AE6440" s="1636"/>
      <c r="AF6440" s="1636"/>
      <c r="AG6440" s="1636"/>
      <c r="AH6440" s="1636"/>
      <c r="AI6440" s="1636"/>
      <c r="AJ6440" s="1636"/>
      <c r="AK6440" s="1636"/>
      <c r="AL6440" s="1636"/>
      <c r="AM6440" s="1636"/>
      <c r="AN6440" s="1636"/>
      <c r="AO6440" s="1636"/>
      <c r="AP6440" s="1636"/>
      <c r="AQ6440" s="1636"/>
      <c r="AR6440" s="1636"/>
      <c r="AS6440" s="1636"/>
      <c r="AT6440" s="1636"/>
      <c r="AU6440" s="1636"/>
      <c r="AV6440" s="1636"/>
      <c r="AW6440" s="1636"/>
      <c r="AX6440" s="1636"/>
      <c r="AY6440" s="1636"/>
      <c r="AZ6440" s="1636"/>
      <c r="BA6440" s="1636"/>
      <c r="BB6440" s="1636"/>
    </row>
    <row r="6441" spans="1:54" s="1637" customFormat="1">
      <c r="A6441" s="1636"/>
      <c r="B6441" s="1636"/>
      <c r="C6441" s="1636"/>
      <c r="D6441" s="1636"/>
      <c r="E6441" s="1636"/>
      <c r="F6441" s="1636"/>
      <c r="G6441" s="1636"/>
      <c r="H6441" s="1636"/>
      <c r="I6441" s="1636"/>
      <c r="J6441" s="1636"/>
      <c r="K6441" s="1636"/>
      <c r="L6441" s="1636"/>
      <c r="M6441" s="1636"/>
      <c r="N6441" s="1636"/>
      <c r="O6441" s="1636"/>
      <c r="P6441" s="1636"/>
      <c r="Q6441" s="1636"/>
      <c r="R6441" s="1636"/>
      <c r="S6441" s="1636"/>
      <c r="T6441" s="1636"/>
      <c r="U6441" s="1636"/>
      <c r="V6441" s="1636"/>
      <c r="W6441" s="1636"/>
      <c r="X6441" s="1636"/>
      <c r="Y6441" s="1636"/>
      <c r="Z6441" s="1636"/>
      <c r="AA6441" s="1636"/>
      <c r="AB6441" s="1636"/>
      <c r="AC6441" s="1636"/>
      <c r="AD6441" s="1636"/>
      <c r="AE6441" s="1636"/>
      <c r="AF6441" s="1636"/>
      <c r="AG6441" s="1636"/>
      <c r="AH6441" s="1636"/>
      <c r="AI6441" s="1636"/>
      <c r="AJ6441" s="1636"/>
      <c r="AK6441" s="1636"/>
      <c r="AL6441" s="1636"/>
      <c r="AM6441" s="1636"/>
      <c r="AN6441" s="1636"/>
      <c r="AO6441" s="1636"/>
      <c r="AP6441" s="1636"/>
      <c r="AQ6441" s="1636"/>
      <c r="AR6441" s="1636"/>
      <c r="AS6441" s="1636"/>
      <c r="AT6441" s="1636"/>
      <c r="AU6441" s="1636"/>
      <c r="AV6441" s="1636"/>
      <c r="AW6441" s="1636"/>
      <c r="AX6441" s="1636"/>
      <c r="AY6441" s="1636"/>
      <c r="AZ6441" s="1636"/>
      <c r="BA6441" s="1636"/>
      <c r="BB6441" s="1636"/>
    </row>
    <row r="6442" spans="1:54" s="1637" customFormat="1">
      <c r="A6442" s="1636"/>
      <c r="B6442" s="1636"/>
      <c r="C6442" s="1636"/>
      <c r="D6442" s="1636"/>
      <c r="E6442" s="1636"/>
      <c r="F6442" s="1636"/>
      <c r="G6442" s="1636"/>
      <c r="H6442" s="1636"/>
      <c r="I6442" s="1636"/>
      <c r="J6442" s="1636"/>
      <c r="K6442" s="1636"/>
      <c r="L6442" s="1636"/>
      <c r="M6442" s="1636"/>
      <c r="N6442" s="1636"/>
      <c r="O6442" s="1636"/>
      <c r="P6442" s="1636"/>
      <c r="Q6442" s="1636"/>
      <c r="R6442" s="1636"/>
      <c r="S6442" s="1636"/>
      <c r="T6442" s="1636"/>
      <c r="U6442" s="1636"/>
      <c r="V6442" s="1636"/>
      <c r="W6442" s="1636"/>
      <c r="X6442" s="1636"/>
      <c r="Y6442" s="1636"/>
      <c r="Z6442" s="1636"/>
      <c r="AA6442" s="1636"/>
      <c r="AB6442" s="1636"/>
      <c r="AC6442" s="1636"/>
      <c r="AD6442" s="1636"/>
      <c r="AE6442" s="1636"/>
      <c r="AF6442" s="1636"/>
      <c r="AG6442" s="1636"/>
      <c r="AH6442" s="1636"/>
      <c r="AI6442" s="1636"/>
      <c r="AJ6442" s="1636"/>
      <c r="AK6442" s="1636"/>
      <c r="AL6442" s="1636"/>
      <c r="AM6442" s="1636"/>
      <c r="AN6442" s="1636"/>
      <c r="AO6442" s="1636"/>
      <c r="AP6442" s="1636"/>
      <c r="AQ6442" s="1636"/>
      <c r="AR6442" s="1636"/>
      <c r="AS6442" s="1636"/>
      <c r="AT6442" s="1636"/>
      <c r="AU6442" s="1636"/>
      <c r="AV6442" s="1636"/>
      <c r="AW6442" s="1636"/>
      <c r="AX6442" s="1636"/>
      <c r="AY6442" s="1636"/>
      <c r="AZ6442" s="1636"/>
      <c r="BA6442" s="1636"/>
      <c r="BB6442" s="1636"/>
    </row>
    <row r="6443" spans="1:54" s="1637" customFormat="1">
      <c r="A6443" s="1636"/>
      <c r="B6443" s="1636"/>
      <c r="C6443" s="1636"/>
      <c r="D6443" s="1636"/>
      <c r="E6443" s="1636"/>
      <c r="F6443" s="1636"/>
      <c r="G6443" s="1636"/>
      <c r="H6443" s="1636"/>
      <c r="I6443" s="1636"/>
      <c r="J6443" s="1636"/>
      <c r="K6443" s="1636"/>
      <c r="L6443" s="1636"/>
      <c r="M6443" s="1636"/>
      <c r="N6443" s="1636"/>
      <c r="O6443" s="1636"/>
      <c r="P6443" s="1636"/>
      <c r="Q6443" s="1636"/>
      <c r="R6443" s="1636"/>
      <c r="S6443" s="1636"/>
      <c r="T6443" s="1636"/>
      <c r="U6443" s="1636"/>
      <c r="V6443" s="1636"/>
      <c r="W6443" s="1636"/>
      <c r="X6443" s="1636"/>
      <c r="Y6443" s="1636"/>
      <c r="Z6443" s="1636"/>
      <c r="AA6443" s="1636"/>
      <c r="AB6443" s="1636"/>
      <c r="AC6443" s="1636"/>
      <c r="AD6443" s="1636"/>
      <c r="AE6443" s="1636"/>
      <c r="AF6443" s="1636"/>
      <c r="AG6443" s="1636"/>
      <c r="AH6443" s="1636"/>
      <c r="AI6443" s="1636"/>
      <c r="AJ6443" s="1636"/>
      <c r="AK6443" s="1636"/>
      <c r="AL6443" s="1636"/>
      <c r="AM6443" s="1636"/>
      <c r="AN6443" s="1636"/>
      <c r="AO6443" s="1636"/>
      <c r="AP6443" s="1636"/>
      <c r="AQ6443" s="1636"/>
      <c r="AR6443" s="1636"/>
      <c r="AS6443" s="1636"/>
      <c r="AT6443" s="1636"/>
      <c r="AU6443" s="1636"/>
      <c r="AV6443" s="1636"/>
      <c r="AW6443" s="1636"/>
      <c r="AX6443" s="1636"/>
      <c r="AY6443" s="1636"/>
      <c r="AZ6443" s="1636"/>
      <c r="BA6443" s="1636"/>
      <c r="BB6443" s="1636"/>
    </row>
    <row r="6444" spans="1:54" s="1637" customFormat="1">
      <c r="A6444" s="1636"/>
      <c r="B6444" s="1636"/>
      <c r="C6444" s="1636"/>
      <c r="D6444" s="1636"/>
      <c r="E6444" s="1636"/>
      <c r="F6444" s="1636"/>
      <c r="G6444" s="1636"/>
      <c r="H6444" s="1636"/>
      <c r="I6444" s="1636"/>
      <c r="J6444" s="1636"/>
      <c r="K6444" s="1636"/>
      <c r="L6444" s="1636"/>
      <c r="M6444" s="1636"/>
      <c r="N6444" s="1636"/>
      <c r="O6444" s="1636"/>
      <c r="P6444" s="1636"/>
      <c r="Q6444" s="1636"/>
      <c r="R6444" s="1636"/>
      <c r="S6444" s="1636"/>
      <c r="T6444" s="1636"/>
      <c r="U6444" s="1636"/>
      <c r="V6444" s="1636"/>
      <c r="W6444" s="1636"/>
      <c r="X6444" s="1636"/>
      <c r="Y6444" s="1636"/>
      <c r="Z6444" s="1636"/>
      <c r="AA6444" s="1636"/>
      <c r="AB6444" s="1636"/>
      <c r="AC6444" s="1636"/>
      <c r="AD6444" s="1636"/>
      <c r="AE6444" s="1636"/>
      <c r="AF6444" s="1636"/>
      <c r="AG6444" s="1636"/>
      <c r="AH6444" s="1636"/>
      <c r="AI6444" s="1636"/>
      <c r="AJ6444" s="1636"/>
      <c r="AK6444" s="1636"/>
      <c r="AL6444" s="1636"/>
      <c r="AM6444" s="1636"/>
      <c r="AN6444" s="1636"/>
      <c r="AO6444" s="1636"/>
      <c r="AP6444" s="1636"/>
      <c r="AQ6444" s="1636"/>
      <c r="AR6444" s="1636"/>
      <c r="AS6444" s="1636"/>
      <c r="AT6444" s="1636"/>
      <c r="AU6444" s="1636"/>
      <c r="AV6444" s="1636"/>
      <c r="AW6444" s="1636"/>
      <c r="AX6444" s="1636"/>
      <c r="AY6444" s="1636"/>
      <c r="AZ6444" s="1636"/>
      <c r="BA6444" s="1636"/>
      <c r="BB6444" s="1636"/>
    </row>
    <row r="6445" spans="1:54" s="1637" customFormat="1">
      <c r="A6445" s="1636"/>
      <c r="B6445" s="1636"/>
      <c r="C6445" s="1636"/>
      <c r="D6445" s="1636"/>
      <c r="E6445" s="1636"/>
      <c r="F6445" s="1636"/>
      <c r="G6445" s="1636"/>
      <c r="H6445" s="1636"/>
      <c r="I6445" s="1636"/>
      <c r="J6445" s="1636"/>
      <c r="K6445" s="1636"/>
      <c r="L6445" s="1636"/>
      <c r="M6445" s="1636"/>
      <c r="N6445" s="1636"/>
      <c r="O6445" s="1636"/>
      <c r="P6445" s="1636"/>
      <c r="Q6445" s="1636"/>
      <c r="R6445" s="1636"/>
      <c r="S6445" s="1636"/>
      <c r="T6445" s="1636"/>
      <c r="U6445" s="1636"/>
      <c r="V6445" s="1636"/>
      <c r="W6445" s="1636"/>
      <c r="X6445" s="1636"/>
      <c r="Y6445" s="1636"/>
      <c r="Z6445" s="1636"/>
      <c r="AA6445" s="1636"/>
      <c r="AB6445" s="1636"/>
      <c r="AC6445" s="1636"/>
      <c r="AD6445" s="1636"/>
      <c r="AE6445" s="1636"/>
      <c r="AF6445" s="1636"/>
      <c r="AG6445" s="1636"/>
      <c r="AH6445" s="1636"/>
      <c r="AI6445" s="1636"/>
      <c r="AJ6445" s="1636"/>
      <c r="AK6445" s="1636"/>
      <c r="AL6445" s="1636"/>
      <c r="AM6445" s="1636"/>
      <c r="AN6445" s="1636"/>
      <c r="AO6445" s="1636"/>
      <c r="AP6445" s="1636"/>
      <c r="AQ6445" s="1636"/>
      <c r="AR6445" s="1636"/>
      <c r="AS6445" s="1636"/>
      <c r="AT6445" s="1636"/>
      <c r="AU6445" s="1636"/>
      <c r="AV6445" s="1636"/>
      <c r="AW6445" s="1636"/>
      <c r="AX6445" s="1636"/>
      <c r="AY6445" s="1636"/>
      <c r="AZ6445" s="1636"/>
      <c r="BA6445" s="1636"/>
      <c r="BB6445" s="1636"/>
    </row>
    <row r="6446" spans="1:54" s="1637" customFormat="1">
      <c r="A6446" s="1636"/>
      <c r="B6446" s="1636"/>
      <c r="C6446" s="1636"/>
      <c r="D6446" s="1636"/>
      <c r="E6446" s="1636"/>
      <c r="F6446" s="1636"/>
      <c r="G6446" s="1636"/>
      <c r="H6446" s="1636"/>
      <c r="I6446" s="1636"/>
      <c r="J6446" s="1636"/>
      <c r="K6446" s="1636"/>
      <c r="L6446" s="1636"/>
      <c r="M6446" s="1636"/>
      <c r="N6446" s="1636"/>
      <c r="O6446" s="1636"/>
      <c r="P6446" s="1636"/>
      <c r="Q6446" s="1636"/>
      <c r="R6446" s="1636"/>
      <c r="S6446" s="1636"/>
      <c r="T6446" s="1636"/>
      <c r="U6446" s="1636"/>
      <c r="V6446" s="1636"/>
      <c r="W6446" s="1636"/>
      <c r="X6446" s="1636"/>
      <c r="Y6446" s="1636"/>
      <c r="Z6446" s="1636"/>
      <c r="AA6446" s="1636"/>
      <c r="AB6446" s="1636"/>
      <c r="AC6446" s="1636"/>
      <c r="AD6446" s="1636"/>
      <c r="AE6446" s="1636"/>
      <c r="AF6446" s="1636"/>
      <c r="AG6446" s="1636"/>
      <c r="AH6446" s="1636"/>
      <c r="AI6446" s="1636"/>
      <c r="AJ6446" s="1636"/>
      <c r="AK6446" s="1636"/>
      <c r="AL6446" s="1636"/>
      <c r="AM6446" s="1636"/>
      <c r="AN6446" s="1636"/>
      <c r="AO6446" s="1636"/>
      <c r="AP6446" s="1636"/>
      <c r="AQ6446" s="1636"/>
      <c r="AR6446" s="1636"/>
      <c r="AS6446" s="1636"/>
      <c r="AT6446" s="1636"/>
      <c r="AU6446" s="1636"/>
      <c r="AV6446" s="1636"/>
      <c r="AW6446" s="1636"/>
      <c r="AX6446" s="1636"/>
      <c r="AY6446" s="1636"/>
      <c r="AZ6446" s="1636"/>
      <c r="BA6446" s="1636"/>
      <c r="BB6446" s="1636"/>
    </row>
    <row r="6447" spans="1:54" s="1637" customFormat="1">
      <c r="A6447" s="1636"/>
      <c r="B6447" s="1636"/>
      <c r="C6447" s="1636"/>
      <c r="D6447" s="1636"/>
      <c r="E6447" s="1636"/>
      <c r="F6447" s="1636"/>
      <c r="G6447" s="1636"/>
      <c r="H6447" s="1636"/>
      <c r="I6447" s="1636"/>
      <c r="J6447" s="1636"/>
      <c r="K6447" s="1636"/>
      <c r="L6447" s="1636"/>
      <c r="M6447" s="1636"/>
      <c r="N6447" s="1636"/>
      <c r="O6447" s="1636"/>
      <c r="P6447" s="1636"/>
      <c r="Q6447" s="1636"/>
      <c r="R6447" s="1636"/>
      <c r="S6447" s="1636"/>
      <c r="T6447" s="1636"/>
      <c r="U6447" s="1636"/>
      <c r="V6447" s="1636"/>
      <c r="W6447" s="1636"/>
      <c r="X6447" s="1636"/>
      <c r="Y6447" s="1636"/>
      <c r="Z6447" s="1636"/>
      <c r="AA6447" s="1636"/>
      <c r="AB6447" s="1636"/>
      <c r="AC6447" s="1636"/>
      <c r="AD6447" s="1636"/>
      <c r="AE6447" s="1636"/>
      <c r="AF6447" s="1636"/>
      <c r="AG6447" s="1636"/>
      <c r="AH6447" s="1636"/>
      <c r="AI6447" s="1636"/>
      <c r="AJ6447" s="1636"/>
      <c r="AK6447" s="1636"/>
      <c r="AL6447" s="1636"/>
      <c r="AM6447" s="1636"/>
      <c r="AN6447" s="1636"/>
      <c r="AO6447" s="1636"/>
      <c r="AP6447" s="1636"/>
      <c r="AQ6447" s="1636"/>
      <c r="AR6447" s="1636"/>
      <c r="AS6447" s="1636"/>
      <c r="AT6447" s="1636"/>
      <c r="AU6447" s="1636"/>
      <c r="AV6447" s="1636"/>
      <c r="AW6447" s="1636"/>
      <c r="AX6447" s="1636"/>
      <c r="AY6447" s="1636"/>
      <c r="AZ6447" s="1636"/>
      <c r="BA6447" s="1636"/>
      <c r="BB6447" s="1636"/>
    </row>
    <row r="6448" spans="1:54" s="1637" customFormat="1">
      <c r="A6448" s="1636"/>
      <c r="B6448" s="1636"/>
      <c r="C6448" s="1636"/>
      <c r="D6448" s="1636"/>
      <c r="E6448" s="1636"/>
      <c r="F6448" s="1636"/>
      <c r="G6448" s="1636"/>
      <c r="H6448" s="1636"/>
      <c r="I6448" s="1636"/>
      <c r="J6448" s="1636"/>
      <c r="K6448" s="1636"/>
      <c r="L6448" s="1636"/>
      <c r="M6448" s="1636"/>
      <c r="N6448" s="1636"/>
      <c r="O6448" s="1636"/>
      <c r="P6448" s="1636"/>
      <c r="Q6448" s="1636"/>
      <c r="R6448" s="1636"/>
      <c r="S6448" s="1636"/>
      <c r="T6448" s="1636"/>
      <c r="U6448" s="1636"/>
      <c r="V6448" s="1636"/>
      <c r="W6448" s="1636"/>
      <c r="X6448" s="1636"/>
      <c r="Y6448" s="1636"/>
      <c r="Z6448" s="1636"/>
      <c r="AA6448" s="1636"/>
      <c r="AB6448" s="1636"/>
      <c r="AC6448" s="1636"/>
      <c r="AD6448" s="1636"/>
      <c r="AE6448" s="1636"/>
      <c r="AF6448" s="1636"/>
      <c r="AG6448" s="1636"/>
      <c r="AH6448" s="1636"/>
      <c r="AI6448" s="1636"/>
      <c r="AJ6448" s="1636"/>
      <c r="AK6448" s="1636"/>
      <c r="AL6448" s="1636"/>
      <c r="AM6448" s="1636"/>
      <c r="AN6448" s="1636"/>
      <c r="AO6448" s="1636"/>
      <c r="AP6448" s="1636"/>
      <c r="AQ6448" s="1636"/>
      <c r="AR6448" s="1636"/>
      <c r="AS6448" s="1636"/>
      <c r="AT6448" s="1636"/>
      <c r="AU6448" s="1636"/>
      <c r="AV6448" s="1636"/>
      <c r="AW6448" s="1636"/>
      <c r="AX6448" s="1636"/>
      <c r="AY6448" s="1636"/>
      <c r="AZ6448" s="1636"/>
      <c r="BA6448" s="1636"/>
      <c r="BB6448" s="1636"/>
    </row>
    <row r="6449" spans="1:54" s="1637" customFormat="1">
      <c r="A6449" s="1636"/>
      <c r="B6449" s="1636"/>
      <c r="C6449" s="1636"/>
      <c r="D6449" s="1636"/>
      <c r="E6449" s="1636"/>
      <c r="F6449" s="1636"/>
      <c r="G6449" s="1636"/>
      <c r="H6449" s="1636"/>
      <c r="I6449" s="1636"/>
      <c r="J6449" s="1636"/>
      <c r="K6449" s="1636"/>
      <c r="L6449" s="1636"/>
      <c r="M6449" s="1636"/>
      <c r="N6449" s="1636"/>
      <c r="O6449" s="1636"/>
      <c r="P6449" s="1636"/>
      <c r="Q6449" s="1636"/>
      <c r="R6449" s="1636"/>
      <c r="S6449" s="1636"/>
      <c r="T6449" s="1636"/>
      <c r="U6449" s="1636"/>
      <c r="V6449" s="1636"/>
      <c r="W6449" s="1636"/>
      <c r="X6449" s="1636"/>
      <c r="Y6449" s="1636"/>
      <c r="Z6449" s="1636"/>
      <c r="AA6449" s="1636"/>
      <c r="AB6449" s="1636"/>
      <c r="AC6449" s="1636"/>
      <c r="AD6449" s="1636"/>
      <c r="AE6449" s="1636"/>
      <c r="AF6449" s="1636"/>
      <c r="AG6449" s="1636"/>
      <c r="AH6449" s="1636"/>
      <c r="AI6449" s="1636"/>
      <c r="AJ6449" s="1636"/>
      <c r="AK6449" s="1636"/>
      <c r="AL6449" s="1636"/>
      <c r="AM6449" s="1636"/>
      <c r="AN6449" s="1636"/>
      <c r="AO6449" s="1636"/>
      <c r="AP6449" s="1636"/>
      <c r="AQ6449" s="1636"/>
      <c r="AR6449" s="1636"/>
      <c r="AS6449" s="1636"/>
      <c r="AT6449" s="1636"/>
      <c r="AU6449" s="1636"/>
      <c r="AV6449" s="1636"/>
      <c r="AW6449" s="1636"/>
      <c r="AX6449" s="1636"/>
      <c r="AY6449" s="1636"/>
      <c r="AZ6449" s="1636"/>
      <c r="BA6449" s="1636"/>
      <c r="BB6449" s="1636"/>
    </row>
    <row r="6450" spans="1:54" s="1637" customFormat="1">
      <c r="A6450" s="1636"/>
      <c r="B6450" s="1636"/>
      <c r="C6450" s="1636"/>
      <c r="D6450" s="1636"/>
      <c r="E6450" s="1636"/>
      <c r="F6450" s="1636"/>
      <c r="G6450" s="1636"/>
      <c r="H6450" s="1636"/>
      <c r="I6450" s="1636"/>
      <c r="J6450" s="1636"/>
      <c r="K6450" s="1636"/>
      <c r="L6450" s="1636"/>
      <c r="M6450" s="1636"/>
      <c r="N6450" s="1636"/>
      <c r="O6450" s="1636"/>
      <c r="P6450" s="1636"/>
      <c r="Q6450" s="1636"/>
      <c r="R6450" s="1636"/>
      <c r="S6450" s="1636"/>
      <c r="T6450" s="1636"/>
      <c r="U6450" s="1636"/>
      <c r="V6450" s="1636"/>
      <c r="W6450" s="1636"/>
      <c r="X6450" s="1636"/>
      <c r="Y6450" s="1636"/>
      <c r="Z6450" s="1636"/>
      <c r="AA6450" s="1636"/>
      <c r="AB6450" s="1636"/>
      <c r="AC6450" s="1636"/>
      <c r="AD6450" s="1636"/>
      <c r="AE6450" s="1636"/>
      <c r="AF6450" s="1636"/>
      <c r="AG6450" s="1636"/>
      <c r="AH6450" s="1636"/>
      <c r="AI6450" s="1636"/>
      <c r="AJ6450" s="1636"/>
      <c r="AK6450" s="1636"/>
      <c r="AL6450" s="1636"/>
      <c r="AM6450" s="1636"/>
      <c r="AN6450" s="1636"/>
      <c r="AO6450" s="1636"/>
      <c r="AP6450" s="1636"/>
      <c r="AQ6450" s="1636"/>
      <c r="AR6450" s="1636"/>
      <c r="AS6450" s="1636"/>
      <c r="AT6450" s="1636"/>
      <c r="AU6450" s="1636"/>
      <c r="AV6450" s="1636"/>
      <c r="AW6450" s="1636"/>
      <c r="AX6450" s="1636"/>
      <c r="AY6450" s="1636"/>
      <c r="AZ6450" s="1636"/>
      <c r="BA6450" s="1636"/>
      <c r="BB6450" s="1636"/>
    </row>
    <row r="6451" spans="1:54" s="1637" customFormat="1">
      <c r="A6451" s="1636"/>
      <c r="B6451" s="1636"/>
      <c r="C6451" s="1636"/>
      <c r="D6451" s="1636"/>
      <c r="E6451" s="1636"/>
      <c r="F6451" s="1636"/>
      <c r="G6451" s="1636"/>
      <c r="H6451" s="1636"/>
      <c r="I6451" s="1636"/>
      <c r="J6451" s="1636"/>
      <c r="K6451" s="1636"/>
      <c r="L6451" s="1636"/>
      <c r="M6451" s="1636"/>
      <c r="N6451" s="1636"/>
      <c r="O6451" s="1636"/>
      <c r="P6451" s="1636"/>
      <c r="Q6451" s="1636"/>
      <c r="R6451" s="1636"/>
      <c r="S6451" s="1636"/>
      <c r="T6451" s="1636"/>
      <c r="U6451" s="1636"/>
      <c r="V6451" s="1636"/>
      <c r="W6451" s="1636"/>
      <c r="X6451" s="1636"/>
      <c r="Y6451" s="1636"/>
      <c r="Z6451" s="1636"/>
      <c r="AA6451" s="1636"/>
      <c r="AB6451" s="1636"/>
      <c r="AC6451" s="1636"/>
      <c r="AD6451" s="1636"/>
      <c r="AE6451" s="1636"/>
      <c r="AF6451" s="1636"/>
      <c r="AG6451" s="1636"/>
      <c r="AH6451" s="1636"/>
      <c r="AI6451" s="1636"/>
      <c r="AJ6451" s="1636"/>
      <c r="AK6451" s="1636"/>
      <c r="AL6451" s="1636"/>
      <c r="AM6451" s="1636"/>
      <c r="AN6451" s="1636"/>
      <c r="AO6451" s="1636"/>
      <c r="AP6451" s="1636"/>
      <c r="AQ6451" s="1636"/>
      <c r="AR6451" s="1636"/>
      <c r="AS6451" s="1636"/>
      <c r="AT6451" s="1636"/>
      <c r="AU6451" s="1636"/>
      <c r="AV6451" s="1636"/>
      <c r="AW6451" s="1636"/>
      <c r="AX6451" s="1636"/>
      <c r="AY6451" s="1636"/>
      <c r="AZ6451" s="1636"/>
      <c r="BA6451" s="1636"/>
      <c r="BB6451" s="1636"/>
    </row>
    <row r="6452" spans="1:54" s="1637" customFormat="1">
      <c r="A6452" s="1636"/>
      <c r="B6452" s="1636"/>
      <c r="C6452" s="1636"/>
      <c r="D6452" s="1636"/>
      <c r="E6452" s="1636"/>
      <c r="F6452" s="1636"/>
      <c r="G6452" s="1636"/>
      <c r="H6452" s="1636"/>
      <c r="I6452" s="1636"/>
      <c r="J6452" s="1636"/>
      <c r="K6452" s="1636"/>
      <c r="L6452" s="1636"/>
      <c r="M6452" s="1636"/>
      <c r="N6452" s="1636"/>
      <c r="O6452" s="1636"/>
      <c r="P6452" s="1636"/>
      <c r="Q6452" s="1636"/>
      <c r="R6452" s="1636"/>
      <c r="S6452" s="1636"/>
      <c r="T6452" s="1636"/>
      <c r="U6452" s="1636"/>
      <c r="V6452" s="1636"/>
      <c r="W6452" s="1636"/>
      <c r="X6452" s="1636"/>
      <c r="Y6452" s="1636"/>
      <c r="Z6452" s="1636"/>
      <c r="AA6452" s="1636"/>
      <c r="AB6452" s="1636"/>
      <c r="AC6452" s="1636"/>
      <c r="AD6452" s="1636"/>
      <c r="AE6452" s="1636"/>
      <c r="AF6452" s="1636"/>
      <c r="AG6452" s="1636"/>
      <c r="AH6452" s="1636"/>
      <c r="AI6452" s="1636"/>
      <c r="AJ6452" s="1636"/>
      <c r="AK6452" s="1636"/>
      <c r="AL6452" s="1636"/>
      <c r="AM6452" s="1636"/>
      <c r="AN6452" s="1636"/>
      <c r="AO6452" s="1636"/>
      <c r="AP6452" s="1636"/>
      <c r="AQ6452" s="1636"/>
      <c r="AR6452" s="1636"/>
      <c r="AS6452" s="1636"/>
      <c r="AT6452" s="1636"/>
      <c r="AU6452" s="1636"/>
      <c r="AV6452" s="1636"/>
      <c r="AW6452" s="1636"/>
      <c r="AX6452" s="1636"/>
      <c r="AY6452" s="1636"/>
      <c r="AZ6452" s="1636"/>
      <c r="BA6452" s="1636"/>
      <c r="BB6452" s="1636"/>
    </row>
    <row r="6453" spans="1:54" s="1637" customFormat="1">
      <c r="A6453" s="1636"/>
      <c r="B6453" s="1636"/>
      <c r="C6453" s="1636"/>
      <c r="D6453" s="1636"/>
      <c r="E6453" s="1636"/>
      <c r="F6453" s="1636"/>
      <c r="G6453" s="1636"/>
      <c r="H6453" s="1636"/>
      <c r="I6453" s="1636"/>
      <c r="J6453" s="1636"/>
      <c r="K6453" s="1636"/>
      <c r="L6453" s="1636"/>
      <c r="M6453" s="1636"/>
      <c r="N6453" s="1636"/>
      <c r="O6453" s="1636"/>
      <c r="P6453" s="1636"/>
      <c r="Q6453" s="1636"/>
      <c r="R6453" s="1636"/>
      <c r="S6453" s="1636"/>
      <c r="T6453" s="1636"/>
      <c r="U6453" s="1636"/>
      <c r="V6453" s="1636"/>
      <c r="W6453" s="1636"/>
      <c r="X6453" s="1636"/>
      <c r="Y6453" s="1636"/>
      <c r="Z6453" s="1636"/>
      <c r="AA6453" s="1636"/>
      <c r="AB6453" s="1636"/>
      <c r="AC6453" s="1636"/>
      <c r="AD6453" s="1636"/>
      <c r="AE6453" s="1636"/>
      <c r="AF6453" s="1636"/>
      <c r="AG6453" s="1636"/>
      <c r="AH6453" s="1636"/>
      <c r="AI6453" s="1636"/>
      <c r="AJ6453" s="1636"/>
      <c r="AK6453" s="1636"/>
      <c r="AL6453" s="1636"/>
      <c r="AM6453" s="1636"/>
      <c r="AN6453" s="1636"/>
      <c r="AO6453" s="1636"/>
      <c r="AP6453" s="1636"/>
      <c r="AQ6453" s="1636"/>
      <c r="AR6453" s="1636"/>
      <c r="AS6453" s="1636"/>
      <c r="AT6453" s="1636"/>
      <c r="AU6453" s="1636"/>
      <c r="AV6453" s="1636"/>
      <c r="AW6453" s="1636"/>
      <c r="AX6453" s="1636"/>
      <c r="AY6453" s="1636"/>
      <c r="AZ6453" s="1636"/>
      <c r="BA6453" s="1636"/>
      <c r="BB6453" s="1636"/>
    </row>
    <row r="6454" spans="1:54" s="1637" customFormat="1">
      <c r="A6454" s="1636"/>
      <c r="B6454" s="1636"/>
      <c r="C6454" s="1636"/>
      <c r="D6454" s="1636"/>
      <c r="E6454" s="1636"/>
      <c r="F6454" s="1636"/>
      <c r="G6454" s="1636"/>
      <c r="H6454" s="1636"/>
      <c r="I6454" s="1636"/>
      <c r="J6454" s="1636"/>
      <c r="K6454" s="1636"/>
      <c r="L6454" s="1636"/>
      <c r="M6454" s="1636"/>
      <c r="N6454" s="1636"/>
      <c r="O6454" s="1636"/>
      <c r="P6454" s="1636"/>
      <c r="Q6454" s="1636"/>
      <c r="R6454" s="1636"/>
      <c r="S6454" s="1636"/>
      <c r="T6454" s="1636"/>
      <c r="U6454" s="1636"/>
      <c r="V6454" s="1636"/>
      <c r="W6454" s="1636"/>
      <c r="X6454" s="1636"/>
      <c r="Y6454" s="1636"/>
      <c r="Z6454" s="1636"/>
      <c r="AA6454" s="1636"/>
      <c r="AB6454" s="1636"/>
      <c r="AC6454" s="1636"/>
      <c r="AD6454" s="1636"/>
      <c r="AE6454" s="1636"/>
      <c r="AF6454" s="1636"/>
      <c r="AG6454" s="1636"/>
      <c r="AH6454" s="1636"/>
      <c r="AI6454" s="1636"/>
      <c r="AJ6454" s="1636"/>
      <c r="AK6454" s="1636"/>
      <c r="AL6454" s="1636"/>
      <c r="AM6454" s="1636"/>
      <c r="AN6454" s="1636"/>
      <c r="AO6454" s="1636"/>
      <c r="AP6454" s="1636"/>
      <c r="AQ6454" s="1636"/>
      <c r="AR6454" s="1636"/>
      <c r="AS6454" s="1636"/>
      <c r="AT6454" s="1636"/>
      <c r="AU6454" s="1636"/>
      <c r="AV6454" s="1636"/>
      <c r="AW6454" s="1636"/>
      <c r="AX6454" s="1636"/>
      <c r="AY6454" s="1636"/>
      <c r="AZ6454" s="1636"/>
      <c r="BA6454" s="1636"/>
      <c r="BB6454" s="1636"/>
    </row>
    <row r="6455" spans="1:54" s="1637" customFormat="1">
      <c r="A6455" s="1636"/>
      <c r="B6455" s="1636"/>
      <c r="C6455" s="1636"/>
      <c r="D6455" s="1636"/>
      <c r="E6455" s="1636"/>
      <c r="F6455" s="1636"/>
      <c r="G6455" s="1636"/>
      <c r="H6455" s="1636"/>
      <c r="I6455" s="1636"/>
      <c r="J6455" s="1636"/>
      <c r="K6455" s="1636"/>
      <c r="L6455" s="1636"/>
      <c r="M6455" s="1636"/>
      <c r="N6455" s="1636"/>
      <c r="O6455" s="1636"/>
      <c r="P6455" s="1636"/>
      <c r="Q6455" s="1636"/>
      <c r="R6455" s="1636"/>
      <c r="S6455" s="1636"/>
      <c r="T6455" s="1636"/>
      <c r="U6455" s="1636"/>
      <c r="V6455" s="1636"/>
      <c r="W6455" s="1636"/>
      <c r="X6455" s="1636"/>
      <c r="Y6455" s="1636"/>
      <c r="Z6455" s="1636"/>
      <c r="AA6455" s="1636"/>
      <c r="AB6455" s="1636"/>
      <c r="AC6455" s="1636"/>
      <c r="AD6455" s="1636"/>
      <c r="AE6455" s="1636"/>
      <c r="AF6455" s="1636"/>
      <c r="AG6455" s="1636"/>
      <c r="AH6455" s="1636"/>
      <c r="AI6455" s="1636"/>
      <c r="AJ6455" s="1636"/>
      <c r="AK6455" s="1636"/>
      <c r="AL6455" s="1636"/>
      <c r="AM6455" s="1636"/>
      <c r="AN6455" s="1636"/>
      <c r="AO6455" s="1636"/>
      <c r="AP6455" s="1636"/>
      <c r="AQ6455" s="1636"/>
      <c r="AR6455" s="1636"/>
      <c r="AS6455" s="1636"/>
      <c r="AT6455" s="1636"/>
      <c r="AU6455" s="1636"/>
      <c r="AV6455" s="1636"/>
      <c r="AW6455" s="1636"/>
      <c r="AX6455" s="1636"/>
      <c r="AY6455" s="1636"/>
      <c r="AZ6455" s="1636"/>
      <c r="BA6455" s="1636"/>
      <c r="BB6455" s="1636"/>
    </row>
    <row r="6456" spans="1:54" s="1637" customFormat="1">
      <c r="A6456" s="1636"/>
      <c r="B6456" s="1636"/>
      <c r="C6456" s="1636"/>
      <c r="D6456" s="1636"/>
      <c r="E6456" s="1636"/>
      <c r="F6456" s="1636"/>
      <c r="G6456" s="1636"/>
      <c r="H6456" s="1636"/>
      <c r="I6456" s="1636"/>
      <c r="J6456" s="1636"/>
      <c r="K6456" s="1636"/>
      <c r="L6456" s="1636"/>
      <c r="M6456" s="1636"/>
      <c r="N6456" s="1636"/>
      <c r="O6456" s="1636"/>
      <c r="P6456" s="1636"/>
      <c r="Q6456" s="1636"/>
      <c r="R6456" s="1636"/>
      <c r="S6456" s="1636"/>
      <c r="T6456" s="1636"/>
      <c r="U6456" s="1636"/>
      <c r="V6456" s="1636"/>
      <c r="W6456" s="1636"/>
      <c r="X6456" s="1636"/>
      <c r="Y6456" s="1636"/>
      <c r="Z6456" s="1636"/>
      <c r="AA6456" s="1636"/>
      <c r="AB6456" s="1636"/>
      <c r="AC6456" s="1636"/>
      <c r="AD6456" s="1636"/>
      <c r="AE6456" s="1636"/>
      <c r="AF6456" s="1636"/>
      <c r="AG6456" s="1636"/>
      <c r="AH6456" s="1636"/>
      <c r="AI6456" s="1636"/>
      <c r="AJ6456" s="1636"/>
      <c r="AK6456" s="1636"/>
      <c r="AL6456" s="1636"/>
      <c r="AM6456" s="1636"/>
      <c r="AN6456" s="1636"/>
      <c r="AO6456" s="1636"/>
      <c r="AP6456" s="1636"/>
      <c r="AQ6456" s="1636"/>
      <c r="AR6456" s="1636"/>
      <c r="AS6456" s="1636"/>
      <c r="AT6456" s="1636"/>
      <c r="AU6456" s="1636"/>
      <c r="AV6456" s="1636"/>
      <c r="AW6456" s="1636"/>
      <c r="AX6456" s="1636"/>
      <c r="AY6456" s="1636"/>
      <c r="AZ6456" s="1636"/>
      <c r="BA6456" s="1636"/>
      <c r="BB6456" s="1636"/>
    </row>
    <row r="6457" spans="1:54" s="1637" customFormat="1">
      <c r="A6457" s="1636"/>
      <c r="B6457" s="1636"/>
      <c r="C6457" s="1636"/>
      <c r="D6457" s="1636"/>
      <c r="E6457" s="1636"/>
      <c r="F6457" s="1636"/>
      <c r="G6457" s="1636"/>
      <c r="H6457" s="1636"/>
      <c r="I6457" s="1636"/>
      <c r="J6457" s="1636"/>
      <c r="K6457" s="1636"/>
      <c r="L6457" s="1636"/>
      <c r="M6457" s="1636"/>
      <c r="N6457" s="1636"/>
      <c r="O6457" s="1636"/>
      <c r="P6457" s="1636"/>
      <c r="Q6457" s="1636"/>
      <c r="R6457" s="1636"/>
      <c r="S6457" s="1636"/>
      <c r="T6457" s="1636"/>
      <c r="U6457" s="1636"/>
      <c r="V6457" s="1636"/>
      <c r="W6457" s="1636"/>
      <c r="X6457" s="1636"/>
      <c r="Y6457" s="1636"/>
      <c r="Z6457" s="1636"/>
      <c r="AA6457" s="1636"/>
      <c r="AB6457" s="1636"/>
      <c r="AC6457" s="1636"/>
      <c r="AD6457" s="1636"/>
      <c r="AE6457" s="1636"/>
      <c r="AF6457" s="1636"/>
      <c r="AG6457" s="1636"/>
      <c r="AH6457" s="1636"/>
      <c r="AI6457" s="1636"/>
      <c r="AJ6457" s="1636"/>
      <c r="AK6457" s="1636"/>
      <c r="AL6457" s="1636"/>
      <c r="AM6457" s="1636"/>
      <c r="AN6457" s="1636"/>
      <c r="AO6457" s="1636"/>
      <c r="AP6457" s="1636"/>
      <c r="AQ6457" s="1636"/>
      <c r="AR6457" s="1636"/>
      <c r="AS6457" s="1636"/>
      <c r="AT6457" s="1636"/>
      <c r="AU6457" s="1636"/>
      <c r="AV6457" s="1636"/>
      <c r="AW6457" s="1636"/>
      <c r="AX6457" s="1636"/>
      <c r="AY6457" s="1636"/>
      <c r="AZ6457" s="1636"/>
      <c r="BA6457" s="1636"/>
      <c r="BB6457" s="1636"/>
    </row>
    <row r="6458" spans="1:54" s="1637" customFormat="1">
      <c r="A6458" s="1636"/>
      <c r="B6458" s="1636"/>
      <c r="C6458" s="1636"/>
      <c r="D6458" s="1636"/>
      <c r="E6458" s="1636"/>
      <c r="F6458" s="1636"/>
      <c r="G6458" s="1636"/>
      <c r="H6458" s="1636"/>
      <c r="I6458" s="1636"/>
      <c r="J6458" s="1636"/>
      <c r="K6458" s="1636"/>
      <c r="L6458" s="1636"/>
      <c r="M6458" s="1636"/>
      <c r="N6458" s="1636"/>
      <c r="O6458" s="1636"/>
      <c r="P6458" s="1636"/>
      <c r="Q6458" s="1636"/>
      <c r="R6458" s="1636"/>
      <c r="S6458" s="1636"/>
      <c r="T6458" s="1636"/>
      <c r="U6458" s="1636"/>
      <c r="V6458" s="1636"/>
      <c r="W6458" s="1636"/>
      <c r="X6458" s="1636"/>
      <c r="Y6458" s="1636"/>
      <c r="Z6458" s="1636"/>
      <c r="AA6458" s="1636"/>
      <c r="AB6458" s="1636"/>
      <c r="AC6458" s="1636"/>
      <c r="AD6458" s="1636"/>
      <c r="AE6458" s="1636"/>
      <c r="AF6458" s="1636"/>
      <c r="AG6458" s="1636"/>
      <c r="AH6458" s="1636"/>
      <c r="AI6458" s="1636"/>
      <c r="AJ6458" s="1636"/>
      <c r="AK6458" s="1636"/>
      <c r="AL6458" s="1636"/>
      <c r="AM6458" s="1636"/>
      <c r="AN6458" s="1636"/>
      <c r="AO6458" s="1636"/>
      <c r="AP6458" s="1636"/>
      <c r="AQ6458" s="1636"/>
      <c r="AR6458" s="1636"/>
      <c r="AS6458" s="1636"/>
      <c r="AT6458" s="1636"/>
      <c r="AU6458" s="1636"/>
      <c r="AV6458" s="1636"/>
      <c r="AW6458" s="1636"/>
      <c r="AX6458" s="1636"/>
      <c r="AY6458" s="1636"/>
      <c r="AZ6458" s="1636"/>
      <c r="BA6458" s="1636"/>
      <c r="BB6458" s="1636"/>
    </row>
    <row r="6459" spans="1:54" s="1637" customFormat="1">
      <c r="A6459" s="1636"/>
      <c r="B6459" s="1636"/>
      <c r="C6459" s="1636"/>
      <c r="D6459" s="1636"/>
      <c r="E6459" s="1636"/>
      <c r="F6459" s="1636"/>
      <c r="G6459" s="1636"/>
      <c r="H6459" s="1636"/>
      <c r="I6459" s="1636"/>
      <c r="J6459" s="1636"/>
      <c r="K6459" s="1636"/>
      <c r="L6459" s="1636"/>
      <c r="M6459" s="1636"/>
      <c r="N6459" s="1636"/>
      <c r="O6459" s="1636"/>
      <c r="P6459" s="1636"/>
      <c r="Q6459" s="1636"/>
      <c r="R6459" s="1636"/>
      <c r="S6459" s="1636"/>
      <c r="T6459" s="1636"/>
      <c r="U6459" s="1636"/>
      <c r="V6459" s="1636"/>
      <c r="W6459" s="1636"/>
      <c r="X6459" s="1636"/>
      <c r="Y6459" s="1636"/>
      <c r="Z6459" s="1636"/>
      <c r="AA6459" s="1636"/>
      <c r="AB6459" s="1636"/>
      <c r="AC6459" s="1636"/>
      <c r="AD6459" s="1636"/>
      <c r="AE6459" s="1636"/>
      <c r="AF6459" s="1636"/>
      <c r="AG6459" s="1636"/>
      <c r="AH6459" s="1636"/>
      <c r="AI6459" s="1636"/>
      <c r="AJ6459" s="1636"/>
      <c r="AK6459" s="1636"/>
      <c r="AL6459" s="1636"/>
      <c r="AM6459" s="1636"/>
      <c r="AN6459" s="1636"/>
      <c r="AO6459" s="1636"/>
      <c r="AP6459" s="1636"/>
      <c r="AQ6459" s="1636"/>
      <c r="AR6459" s="1636"/>
      <c r="AS6459" s="1636"/>
      <c r="AT6459" s="1636"/>
      <c r="AU6459" s="1636"/>
      <c r="AV6459" s="1636"/>
      <c r="AW6459" s="1636"/>
      <c r="AX6459" s="1636"/>
      <c r="AY6459" s="1636"/>
      <c r="AZ6459" s="1636"/>
      <c r="BA6459" s="1636"/>
      <c r="BB6459" s="1636"/>
    </row>
    <row r="6460" spans="1:54" s="1637" customFormat="1">
      <c r="A6460" s="1636"/>
      <c r="B6460" s="1636"/>
      <c r="C6460" s="1636"/>
      <c r="D6460" s="1636"/>
      <c r="E6460" s="1636"/>
      <c r="F6460" s="1636"/>
      <c r="G6460" s="1636"/>
      <c r="H6460" s="1636"/>
      <c r="I6460" s="1636"/>
      <c r="J6460" s="1636"/>
      <c r="K6460" s="1636"/>
      <c r="L6460" s="1636"/>
      <c r="M6460" s="1636"/>
      <c r="N6460" s="1636"/>
      <c r="O6460" s="1636"/>
      <c r="P6460" s="1636"/>
      <c r="Q6460" s="1636"/>
      <c r="R6460" s="1636"/>
      <c r="S6460" s="1636"/>
      <c r="T6460" s="1636"/>
      <c r="U6460" s="1636"/>
      <c r="V6460" s="1636"/>
      <c r="W6460" s="1636"/>
      <c r="X6460" s="1636"/>
      <c r="Y6460" s="1636"/>
      <c r="Z6460" s="1636"/>
      <c r="AA6460" s="1636"/>
      <c r="AB6460" s="1636"/>
      <c r="AC6460" s="1636"/>
      <c r="AD6460" s="1636"/>
      <c r="AE6460" s="1636"/>
      <c r="AF6460" s="1636"/>
      <c r="AG6460" s="1636"/>
      <c r="AH6460" s="1636"/>
      <c r="AI6460" s="1636"/>
      <c r="AJ6460" s="1636"/>
      <c r="AK6460" s="1636"/>
      <c r="AL6460" s="1636"/>
      <c r="AM6460" s="1636"/>
      <c r="AN6460" s="1636"/>
      <c r="AO6460" s="1636"/>
      <c r="AP6460" s="1636"/>
      <c r="AQ6460" s="1636"/>
      <c r="AR6460" s="1636"/>
      <c r="AS6460" s="1636"/>
      <c r="AT6460" s="1636"/>
      <c r="AU6460" s="1636"/>
      <c r="AV6460" s="1636"/>
      <c r="AW6460" s="1636"/>
      <c r="AX6460" s="1636"/>
      <c r="AY6460" s="1636"/>
      <c r="AZ6460" s="1636"/>
      <c r="BA6460" s="1636"/>
      <c r="BB6460" s="1636"/>
    </row>
    <row r="6461" spans="1:54" s="1637" customFormat="1">
      <c r="A6461" s="1636"/>
      <c r="B6461" s="1636"/>
      <c r="C6461" s="1636"/>
      <c r="D6461" s="1636"/>
      <c r="E6461" s="1636"/>
      <c r="F6461" s="1636"/>
      <c r="G6461" s="1636"/>
      <c r="H6461" s="1636"/>
      <c r="I6461" s="1636"/>
      <c r="J6461" s="1636"/>
      <c r="K6461" s="1636"/>
      <c r="L6461" s="1636"/>
      <c r="M6461" s="1636"/>
      <c r="N6461" s="1636"/>
      <c r="O6461" s="1636"/>
      <c r="P6461" s="1636"/>
      <c r="Q6461" s="1636"/>
      <c r="R6461" s="1636"/>
      <c r="S6461" s="1636"/>
      <c r="T6461" s="1636"/>
      <c r="U6461" s="1636"/>
      <c r="V6461" s="1636"/>
      <c r="W6461" s="1636"/>
      <c r="X6461" s="1636"/>
      <c r="Y6461" s="1636"/>
      <c r="Z6461" s="1636"/>
      <c r="AA6461" s="1636"/>
      <c r="AB6461" s="1636"/>
      <c r="AC6461" s="1636"/>
      <c r="AD6461" s="1636"/>
      <c r="AE6461" s="1636"/>
      <c r="AF6461" s="1636"/>
      <c r="AG6461" s="1636"/>
      <c r="AH6461" s="1636"/>
      <c r="AI6461" s="1636"/>
      <c r="AJ6461" s="1636"/>
      <c r="AK6461" s="1636"/>
      <c r="AL6461" s="1636"/>
      <c r="AM6461" s="1636"/>
      <c r="AN6461" s="1636"/>
      <c r="AO6461" s="1636"/>
      <c r="AP6461" s="1636"/>
      <c r="AQ6461" s="1636"/>
      <c r="AR6461" s="1636"/>
      <c r="AS6461" s="1636"/>
      <c r="AT6461" s="1636"/>
      <c r="AU6461" s="1636"/>
      <c r="AV6461" s="1636"/>
      <c r="AW6461" s="1636"/>
      <c r="AX6461" s="1636"/>
      <c r="AY6461" s="1636"/>
      <c r="AZ6461" s="1636"/>
      <c r="BA6461" s="1636"/>
      <c r="BB6461" s="1636"/>
    </row>
    <row r="6462" spans="1:54" s="1637" customFormat="1">
      <c r="A6462" s="1636"/>
      <c r="B6462" s="1636"/>
      <c r="C6462" s="1636"/>
      <c r="D6462" s="1636"/>
      <c r="E6462" s="1636"/>
      <c r="F6462" s="1636"/>
      <c r="G6462" s="1636"/>
      <c r="H6462" s="1636"/>
      <c r="I6462" s="1636"/>
      <c r="J6462" s="1636"/>
      <c r="K6462" s="1636"/>
      <c r="L6462" s="1636"/>
      <c r="M6462" s="1636"/>
      <c r="N6462" s="1636"/>
      <c r="O6462" s="1636"/>
      <c r="P6462" s="1636"/>
      <c r="Q6462" s="1636"/>
      <c r="R6462" s="1636"/>
      <c r="S6462" s="1636"/>
      <c r="T6462" s="1636"/>
      <c r="U6462" s="1636"/>
      <c r="V6462" s="1636"/>
      <c r="W6462" s="1636"/>
      <c r="X6462" s="1636"/>
      <c r="Y6462" s="1636"/>
      <c r="Z6462" s="1636"/>
      <c r="AA6462" s="1636"/>
      <c r="AB6462" s="1636"/>
      <c r="AC6462" s="1636"/>
      <c r="AD6462" s="1636"/>
      <c r="AE6462" s="1636"/>
      <c r="AF6462" s="1636"/>
      <c r="AG6462" s="1636"/>
      <c r="AH6462" s="1636"/>
      <c r="AI6462" s="1636"/>
      <c r="AJ6462" s="1636"/>
      <c r="AK6462" s="1636"/>
      <c r="AL6462" s="1636"/>
      <c r="AM6462" s="1636"/>
      <c r="AN6462" s="1636"/>
      <c r="AO6462" s="1636"/>
      <c r="AP6462" s="1636"/>
      <c r="AQ6462" s="1636"/>
      <c r="AR6462" s="1636"/>
      <c r="AS6462" s="1636"/>
      <c r="AT6462" s="1636"/>
      <c r="AU6462" s="1636"/>
      <c r="AV6462" s="1636"/>
      <c r="AW6462" s="1636"/>
      <c r="AX6462" s="1636"/>
      <c r="AY6462" s="1636"/>
      <c r="AZ6462" s="1636"/>
      <c r="BA6462" s="1636"/>
      <c r="BB6462" s="1636"/>
    </row>
    <row r="6463" spans="1:54" s="1637" customFormat="1">
      <c r="A6463" s="1636"/>
      <c r="B6463" s="1636"/>
      <c r="C6463" s="1636"/>
      <c r="D6463" s="1636"/>
      <c r="E6463" s="1636"/>
      <c r="F6463" s="1636"/>
      <c r="G6463" s="1636"/>
      <c r="H6463" s="1636"/>
      <c r="I6463" s="1636"/>
      <c r="J6463" s="1636"/>
      <c r="K6463" s="1636"/>
      <c r="L6463" s="1636"/>
      <c r="M6463" s="1636"/>
      <c r="N6463" s="1636"/>
      <c r="O6463" s="1636"/>
      <c r="P6463" s="1636"/>
      <c r="Q6463" s="1636"/>
      <c r="R6463" s="1636"/>
      <c r="S6463" s="1636"/>
      <c r="T6463" s="1636"/>
      <c r="U6463" s="1636"/>
      <c r="V6463" s="1636"/>
      <c r="W6463" s="1636"/>
      <c r="X6463" s="1636"/>
      <c r="Y6463" s="1636"/>
      <c r="Z6463" s="1636"/>
      <c r="AA6463" s="1636"/>
      <c r="AB6463" s="1636"/>
      <c r="AC6463" s="1636"/>
      <c r="AD6463" s="1636"/>
      <c r="AE6463" s="1636"/>
      <c r="AF6463" s="1636"/>
      <c r="AG6463" s="1636"/>
      <c r="AH6463" s="1636"/>
      <c r="AI6463" s="1636"/>
      <c r="AJ6463" s="1636"/>
      <c r="AK6463" s="1636"/>
      <c r="AL6463" s="1636"/>
      <c r="AM6463" s="1636"/>
      <c r="AN6463" s="1636"/>
      <c r="AO6463" s="1636"/>
      <c r="AP6463" s="1636"/>
      <c r="AQ6463" s="1636"/>
      <c r="AR6463" s="1636"/>
      <c r="AS6463" s="1636"/>
      <c r="AT6463" s="1636"/>
      <c r="AU6463" s="1636"/>
      <c r="AV6463" s="1636"/>
      <c r="AW6463" s="1636"/>
      <c r="AX6463" s="1636"/>
      <c r="AY6463" s="1636"/>
      <c r="AZ6463" s="1636"/>
      <c r="BA6463" s="1636"/>
      <c r="BB6463" s="1636"/>
    </row>
    <row r="6464" spans="1:54" s="1637" customFormat="1">
      <c r="A6464" s="1636"/>
      <c r="B6464" s="1636"/>
      <c r="C6464" s="1636"/>
      <c r="D6464" s="1636"/>
      <c r="E6464" s="1636"/>
      <c r="F6464" s="1636"/>
      <c r="G6464" s="1636"/>
      <c r="H6464" s="1636"/>
      <c r="I6464" s="1636"/>
      <c r="J6464" s="1636"/>
      <c r="K6464" s="1636"/>
      <c r="L6464" s="1636"/>
      <c r="M6464" s="1636"/>
      <c r="N6464" s="1636"/>
      <c r="O6464" s="1636"/>
      <c r="P6464" s="1636"/>
      <c r="Q6464" s="1636"/>
      <c r="R6464" s="1636"/>
      <c r="S6464" s="1636"/>
      <c r="T6464" s="1636"/>
      <c r="U6464" s="1636"/>
      <c r="V6464" s="1636"/>
      <c r="W6464" s="1636"/>
      <c r="X6464" s="1636"/>
      <c r="Y6464" s="1636"/>
      <c r="Z6464" s="1636"/>
      <c r="AA6464" s="1636"/>
      <c r="AB6464" s="1636"/>
      <c r="AC6464" s="1636"/>
      <c r="AD6464" s="1636"/>
      <c r="AE6464" s="1636"/>
      <c r="AF6464" s="1636"/>
      <c r="AG6464" s="1636"/>
      <c r="AH6464" s="1636"/>
      <c r="AI6464" s="1636"/>
      <c r="AJ6464" s="1636"/>
      <c r="AK6464" s="1636"/>
      <c r="AL6464" s="1636"/>
      <c r="AM6464" s="1636"/>
      <c r="AN6464" s="1636"/>
      <c r="AO6464" s="1636"/>
      <c r="AP6464" s="1636"/>
      <c r="AQ6464" s="1636"/>
      <c r="AR6464" s="1636"/>
      <c r="AS6464" s="1636"/>
      <c r="AT6464" s="1636"/>
      <c r="AU6464" s="1636"/>
      <c r="AV6464" s="1636"/>
      <c r="AW6464" s="1636"/>
      <c r="AX6464" s="1636"/>
      <c r="AY6464" s="1636"/>
      <c r="AZ6464" s="1636"/>
      <c r="BA6464" s="1636"/>
      <c r="BB6464" s="1636"/>
    </row>
    <row r="6465" spans="1:54" s="1637" customFormat="1">
      <c r="A6465" s="1636"/>
      <c r="B6465" s="1636"/>
      <c r="C6465" s="1636"/>
      <c r="D6465" s="1636"/>
      <c r="E6465" s="1636"/>
      <c r="F6465" s="1636"/>
      <c r="G6465" s="1636"/>
      <c r="H6465" s="1636"/>
      <c r="I6465" s="1636"/>
      <c r="J6465" s="1636"/>
      <c r="K6465" s="1636"/>
      <c r="L6465" s="1636"/>
      <c r="M6465" s="1636"/>
      <c r="N6465" s="1636"/>
      <c r="O6465" s="1636"/>
      <c r="P6465" s="1636"/>
      <c r="Q6465" s="1636"/>
      <c r="R6465" s="1636"/>
      <c r="S6465" s="1636"/>
      <c r="T6465" s="1636"/>
      <c r="U6465" s="1636"/>
      <c r="V6465" s="1636"/>
      <c r="W6465" s="1636"/>
      <c r="X6465" s="1636"/>
      <c r="Y6465" s="1636"/>
      <c r="Z6465" s="1636"/>
      <c r="AA6465" s="1636"/>
      <c r="AB6465" s="1636"/>
      <c r="AC6465" s="1636"/>
      <c r="AD6465" s="1636"/>
      <c r="AE6465" s="1636"/>
      <c r="AF6465" s="1636"/>
      <c r="AG6465" s="1636"/>
      <c r="AH6465" s="1636"/>
      <c r="AI6465" s="1636"/>
      <c r="AJ6465" s="1636"/>
      <c r="AK6465" s="1636"/>
      <c r="AL6465" s="1636"/>
      <c r="AM6465" s="1636"/>
      <c r="AN6465" s="1636"/>
      <c r="AO6465" s="1636"/>
      <c r="AP6465" s="1636"/>
      <c r="AQ6465" s="1636"/>
      <c r="AR6465" s="1636"/>
      <c r="AS6465" s="1636"/>
      <c r="AT6465" s="1636"/>
      <c r="AU6465" s="1636"/>
      <c r="AV6465" s="1636"/>
      <c r="AW6465" s="1636"/>
      <c r="AX6465" s="1636"/>
      <c r="AY6465" s="1636"/>
      <c r="AZ6465" s="1636"/>
      <c r="BA6465" s="1636"/>
      <c r="BB6465" s="1636"/>
    </row>
    <row r="6466" spans="1:54" s="1637" customFormat="1">
      <c r="A6466" s="1636"/>
      <c r="B6466" s="1636"/>
      <c r="C6466" s="1636"/>
      <c r="D6466" s="1636"/>
      <c r="E6466" s="1636"/>
      <c r="F6466" s="1636"/>
      <c r="G6466" s="1636"/>
      <c r="H6466" s="1636"/>
      <c r="I6466" s="1636"/>
      <c r="J6466" s="1636"/>
      <c r="K6466" s="1636"/>
      <c r="L6466" s="1636"/>
      <c r="M6466" s="1636"/>
      <c r="N6466" s="1636"/>
      <c r="O6466" s="1636"/>
      <c r="P6466" s="1636"/>
      <c r="Q6466" s="1636"/>
      <c r="R6466" s="1636"/>
      <c r="S6466" s="1636"/>
      <c r="T6466" s="1636"/>
      <c r="U6466" s="1636"/>
      <c r="V6466" s="1636"/>
      <c r="W6466" s="1636"/>
      <c r="X6466" s="1636"/>
      <c r="Y6466" s="1636"/>
      <c r="Z6466" s="1636"/>
      <c r="AA6466" s="1636"/>
      <c r="AB6466" s="1636"/>
      <c r="AC6466" s="1636"/>
      <c r="AD6466" s="1636"/>
      <c r="AE6466" s="1636"/>
      <c r="AF6466" s="1636"/>
      <c r="AG6466" s="1636"/>
      <c r="AH6466" s="1636"/>
      <c r="AI6466" s="1636"/>
      <c r="AJ6466" s="1636"/>
      <c r="AK6466" s="1636"/>
      <c r="AL6466" s="1636"/>
      <c r="AM6466" s="1636"/>
      <c r="AN6466" s="1636"/>
      <c r="AO6466" s="1636"/>
      <c r="AP6466" s="1636"/>
      <c r="AQ6466" s="1636"/>
      <c r="AR6466" s="1636"/>
      <c r="AS6466" s="1636"/>
      <c r="AT6466" s="1636"/>
      <c r="AU6466" s="1636"/>
      <c r="AV6466" s="1636"/>
      <c r="AW6466" s="1636"/>
      <c r="AX6466" s="1636"/>
      <c r="AY6466" s="1636"/>
      <c r="AZ6466" s="1636"/>
      <c r="BA6466" s="1636"/>
      <c r="BB6466" s="1636"/>
    </row>
    <row r="6467" spans="1:54" s="1637" customFormat="1">
      <c r="A6467" s="1636"/>
      <c r="B6467" s="1636"/>
      <c r="C6467" s="1636"/>
      <c r="D6467" s="1636"/>
      <c r="E6467" s="1636"/>
      <c r="F6467" s="1636"/>
      <c r="G6467" s="1636"/>
      <c r="H6467" s="1636"/>
      <c r="I6467" s="1636"/>
      <c r="J6467" s="1636"/>
      <c r="K6467" s="1636"/>
      <c r="L6467" s="1636"/>
      <c r="M6467" s="1636"/>
      <c r="N6467" s="1636"/>
      <c r="O6467" s="1636"/>
      <c r="P6467" s="1636"/>
      <c r="Q6467" s="1636"/>
      <c r="R6467" s="1636"/>
      <c r="S6467" s="1636"/>
      <c r="T6467" s="1636"/>
      <c r="U6467" s="1636"/>
      <c r="V6467" s="1636"/>
      <c r="W6467" s="1636"/>
      <c r="X6467" s="1636"/>
      <c r="Y6467" s="1636"/>
      <c r="Z6467" s="1636"/>
      <c r="AA6467" s="1636"/>
      <c r="AB6467" s="1636"/>
      <c r="AC6467" s="1636"/>
      <c r="AD6467" s="1636"/>
      <c r="AE6467" s="1636"/>
      <c r="AF6467" s="1636"/>
      <c r="AG6467" s="1636"/>
      <c r="AH6467" s="1636"/>
      <c r="AI6467" s="1636"/>
      <c r="AJ6467" s="1636"/>
      <c r="AK6467" s="1636"/>
      <c r="AL6467" s="1636"/>
      <c r="AM6467" s="1636"/>
      <c r="AN6467" s="1636"/>
      <c r="AO6467" s="1636"/>
      <c r="AP6467" s="1636"/>
      <c r="AQ6467" s="1636"/>
      <c r="AR6467" s="1636"/>
      <c r="AS6467" s="1636"/>
      <c r="AT6467" s="1636"/>
      <c r="AU6467" s="1636"/>
      <c r="AV6467" s="1636"/>
      <c r="AW6467" s="1636"/>
      <c r="AX6467" s="1636"/>
      <c r="AY6467" s="1636"/>
      <c r="AZ6467" s="1636"/>
      <c r="BA6467" s="1636"/>
      <c r="BB6467" s="1636"/>
    </row>
    <row r="6468" spans="1:54" s="1637" customFormat="1">
      <c r="A6468" s="1636"/>
      <c r="B6468" s="1636"/>
      <c r="C6468" s="1636"/>
      <c r="D6468" s="1636"/>
      <c r="E6468" s="1636"/>
      <c r="F6468" s="1636"/>
      <c r="G6468" s="1636"/>
      <c r="H6468" s="1636"/>
      <c r="I6468" s="1636"/>
      <c r="J6468" s="1636"/>
      <c r="K6468" s="1636"/>
      <c r="L6468" s="1636"/>
      <c r="M6468" s="1636"/>
      <c r="N6468" s="1636"/>
      <c r="O6468" s="1636"/>
      <c r="P6468" s="1636"/>
      <c r="Q6468" s="1636"/>
      <c r="R6468" s="1636"/>
      <c r="S6468" s="1636"/>
      <c r="T6468" s="1636"/>
      <c r="U6468" s="1636"/>
      <c r="V6468" s="1636"/>
      <c r="W6468" s="1636"/>
      <c r="X6468" s="1636"/>
      <c r="Y6468" s="1636"/>
      <c r="Z6468" s="1636"/>
      <c r="AA6468" s="1636"/>
      <c r="AB6468" s="1636"/>
      <c r="AC6468" s="1636"/>
      <c r="AD6468" s="1636"/>
      <c r="AE6468" s="1636"/>
      <c r="AF6468" s="1636"/>
      <c r="AG6468" s="1636"/>
      <c r="AH6468" s="1636"/>
      <c r="AI6468" s="1636"/>
      <c r="AJ6468" s="1636"/>
      <c r="AK6468" s="1636"/>
      <c r="AL6468" s="1636"/>
      <c r="AM6468" s="1636"/>
      <c r="AN6468" s="1636"/>
      <c r="AO6468" s="1636"/>
      <c r="AP6468" s="1636"/>
      <c r="AQ6468" s="1636"/>
      <c r="AR6468" s="1636"/>
      <c r="AS6468" s="1636"/>
      <c r="AT6468" s="1636"/>
      <c r="AU6468" s="1636"/>
      <c r="AV6468" s="1636"/>
      <c r="AW6468" s="1636"/>
      <c r="AX6468" s="1636"/>
      <c r="AY6468" s="1636"/>
      <c r="AZ6468" s="1636"/>
      <c r="BA6468" s="1636"/>
      <c r="BB6468" s="1636"/>
    </row>
    <row r="6469" spans="1:54" s="1637" customFormat="1">
      <c r="A6469" s="1636"/>
      <c r="B6469" s="1636"/>
      <c r="C6469" s="1636"/>
      <c r="D6469" s="1636"/>
      <c r="E6469" s="1636"/>
      <c r="F6469" s="1636"/>
      <c r="G6469" s="1636"/>
      <c r="H6469" s="1636"/>
      <c r="I6469" s="1636"/>
      <c r="J6469" s="1636"/>
      <c r="K6469" s="1636"/>
      <c r="L6469" s="1636"/>
      <c r="M6469" s="1636"/>
      <c r="N6469" s="1636"/>
      <c r="O6469" s="1636"/>
      <c r="P6469" s="1636"/>
      <c r="Q6469" s="1636"/>
      <c r="R6469" s="1636"/>
      <c r="S6469" s="1636"/>
      <c r="T6469" s="1636"/>
      <c r="U6469" s="1636"/>
      <c r="V6469" s="1636"/>
      <c r="W6469" s="1636"/>
      <c r="X6469" s="1636"/>
      <c r="Y6469" s="1636"/>
      <c r="Z6469" s="1636"/>
      <c r="AA6469" s="1636"/>
      <c r="AB6469" s="1636"/>
      <c r="AC6469" s="1636"/>
      <c r="AD6469" s="1636"/>
      <c r="AE6469" s="1636"/>
      <c r="AF6469" s="1636"/>
      <c r="AG6469" s="1636"/>
      <c r="AH6469" s="1636"/>
      <c r="AI6469" s="1636"/>
      <c r="AJ6469" s="1636"/>
      <c r="AK6469" s="1636"/>
      <c r="AL6469" s="1636"/>
      <c r="AM6469" s="1636"/>
      <c r="AN6469" s="1636"/>
      <c r="AO6469" s="1636"/>
      <c r="AP6469" s="1636"/>
      <c r="AQ6469" s="1636"/>
      <c r="AR6469" s="1636"/>
      <c r="AS6469" s="1636"/>
      <c r="AT6469" s="1636"/>
      <c r="AU6469" s="1636"/>
      <c r="AV6469" s="1636"/>
      <c r="AW6469" s="1636"/>
      <c r="AX6469" s="1636"/>
      <c r="AY6469" s="1636"/>
      <c r="AZ6469" s="1636"/>
      <c r="BA6469" s="1636"/>
      <c r="BB6469" s="1636"/>
    </row>
    <row r="6470" spans="1:54" s="1637" customFormat="1">
      <c r="A6470" s="1636"/>
      <c r="B6470" s="1636"/>
      <c r="C6470" s="1636"/>
      <c r="D6470" s="1636"/>
      <c r="E6470" s="1636"/>
      <c r="F6470" s="1636"/>
      <c r="G6470" s="1636"/>
      <c r="H6470" s="1636"/>
      <c r="I6470" s="1636"/>
      <c r="J6470" s="1636"/>
      <c r="K6470" s="1636"/>
      <c r="L6470" s="1636"/>
      <c r="M6470" s="1636"/>
      <c r="N6470" s="1636"/>
      <c r="O6470" s="1636"/>
      <c r="P6470" s="1636"/>
      <c r="Q6470" s="1636"/>
      <c r="R6470" s="1636"/>
      <c r="S6470" s="1636"/>
      <c r="T6470" s="1636"/>
      <c r="U6470" s="1636"/>
      <c r="V6470" s="1636"/>
      <c r="W6470" s="1636"/>
      <c r="X6470" s="1636"/>
      <c r="Y6470" s="1636"/>
      <c r="Z6470" s="1636"/>
      <c r="AA6470" s="1636"/>
      <c r="AB6470" s="1636"/>
      <c r="AC6470" s="1636"/>
      <c r="AD6470" s="1636"/>
      <c r="AE6470" s="1636"/>
      <c r="AF6470" s="1636"/>
      <c r="AG6470" s="1636"/>
      <c r="AH6470" s="1636"/>
      <c r="AI6470" s="1636"/>
      <c r="AJ6470" s="1636"/>
      <c r="AK6470" s="1636"/>
      <c r="AL6470" s="1636"/>
      <c r="AM6470" s="1636"/>
      <c r="AN6470" s="1636"/>
      <c r="AO6470" s="1636"/>
      <c r="AP6470" s="1636"/>
      <c r="AQ6470" s="1636"/>
      <c r="AR6470" s="1636"/>
      <c r="AS6470" s="1636"/>
      <c r="AT6470" s="1636"/>
      <c r="AU6470" s="1636"/>
      <c r="AV6470" s="1636"/>
      <c r="AW6470" s="1636"/>
      <c r="AX6470" s="1636"/>
      <c r="AY6470" s="1636"/>
      <c r="AZ6470" s="1636"/>
      <c r="BA6470" s="1636"/>
      <c r="BB6470" s="1636"/>
    </row>
    <row r="6471" spans="1:54" s="1637" customFormat="1">
      <c r="A6471" s="1636"/>
      <c r="B6471" s="1636"/>
      <c r="C6471" s="1636"/>
      <c r="D6471" s="1636"/>
      <c r="E6471" s="1636"/>
      <c r="F6471" s="1636"/>
      <c r="G6471" s="1636"/>
      <c r="H6471" s="1636"/>
      <c r="I6471" s="1636"/>
      <c r="J6471" s="1636"/>
      <c r="K6471" s="1636"/>
      <c r="L6471" s="1636"/>
      <c r="M6471" s="1636"/>
      <c r="N6471" s="1636"/>
      <c r="O6471" s="1636"/>
      <c r="P6471" s="1636"/>
      <c r="Q6471" s="1636"/>
      <c r="R6471" s="1636"/>
      <c r="S6471" s="1636"/>
      <c r="T6471" s="1636"/>
      <c r="U6471" s="1636"/>
      <c r="V6471" s="1636"/>
      <c r="W6471" s="1636"/>
      <c r="X6471" s="1636"/>
      <c r="Y6471" s="1636"/>
      <c r="Z6471" s="1636"/>
      <c r="AA6471" s="1636"/>
      <c r="AB6471" s="1636"/>
      <c r="AC6471" s="1636"/>
      <c r="AD6471" s="1636"/>
      <c r="AE6471" s="1636"/>
      <c r="AF6471" s="1636"/>
      <c r="AG6471" s="1636"/>
      <c r="AH6471" s="1636"/>
      <c r="AI6471" s="1636"/>
      <c r="AJ6471" s="1636"/>
      <c r="AK6471" s="1636"/>
      <c r="AL6471" s="1636"/>
      <c r="AM6471" s="1636"/>
      <c r="AN6471" s="1636"/>
      <c r="AO6471" s="1636"/>
      <c r="AP6471" s="1636"/>
      <c r="AQ6471" s="1636"/>
      <c r="AR6471" s="1636"/>
      <c r="AS6471" s="1636"/>
      <c r="AT6471" s="1636"/>
      <c r="AU6471" s="1636"/>
      <c r="AV6471" s="1636"/>
      <c r="AW6471" s="1636"/>
      <c r="AX6471" s="1636"/>
      <c r="AY6471" s="1636"/>
      <c r="AZ6471" s="1636"/>
      <c r="BA6471" s="1636"/>
      <c r="BB6471" s="1636"/>
    </row>
    <row r="6472" spans="1:54" s="1637" customFormat="1">
      <c r="A6472" s="1636"/>
      <c r="B6472" s="1636"/>
      <c r="C6472" s="1636"/>
      <c r="D6472" s="1636"/>
      <c r="E6472" s="1636"/>
      <c r="F6472" s="1636"/>
      <c r="G6472" s="1636"/>
      <c r="H6472" s="1636"/>
      <c r="I6472" s="1636"/>
      <c r="J6472" s="1636"/>
      <c r="K6472" s="1636"/>
      <c r="L6472" s="1636"/>
      <c r="M6472" s="1636"/>
      <c r="N6472" s="1636"/>
      <c r="O6472" s="1636"/>
      <c r="P6472" s="1636"/>
      <c r="Q6472" s="1636"/>
      <c r="R6472" s="1636"/>
      <c r="S6472" s="1636"/>
      <c r="T6472" s="1636"/>
      <c r="U6472" s="1636"/>
      <c r="V6472" s="1636"/>
      <c r="W6472" s="1636"/>
      <c r="X6472" s="1636"/>
      <c r="Y6472" s="1636"/>
      <c r="Z6472" s="1636"/>
      <c r="AA6472" s="1636"/>
      <c r="AB6472" s="1636"/>
      <c r="AC6472" s="1636"/>
      <c r="AD6472" s="1636"/>
      <c r="AE6472" s="1636"/>
      <c r="AF6472" s="1636"/>
      <c r="AG6472" s="1636"/>
      <c r="AH6472" s="1636"/>
      <c r="AI6472" s="1636"/>
      <c r="AJ6472" s="1636"/>
      <c r="AK6472" s="1636"/>
      <c r="AL6472" s="1636"/>
      <c r="AM6472" s="1636"/>
      <c r="AN6472" s="1636"/>
      <c r="AO6472" s="1636"/>
      <c r="AP6472" s="1636"/>
      <c r="AQ6472" s="1636"/>
      <c r="AR6472" s="1636"/>
      <c r="AS6472" s="1636"/>
      <c r="AT6472" s="1636"/>
      <c r="AU6472" s="1636"/>
      <c r="AV6472" s="1636"/>
      <c r="AW6472" s="1636"/>
      <c r="AX6472" s="1636"/>
      <c r="AY6472" s="1636"/>
      <c r="AZ6472" s="1636"/>
      <c r="BA6472" s="1636"/>
      <c r="BB6472" s="1636"/>
    </row>
    <row r="6473" spans="1:54" s="1637" customFormat="1">
      <c r="A6473" s="1636"/>
      <c r="B6473" s="1636"/>
      <c r="C6473" s="1636"/>
      <c r="D6473" s="1636"/>
      <c r="E6473" s="1636"/>
      <c r="F6473" s="1636"/>
      <c r="G6473" s="1636"/>
      <c r="H6473" s="1636"/>
      <c r="I6473" s="1636"/>
      <c r="J6473" s="1636"/>
      <c r="K6473" s="1636"/>
      <c r="L6473" s="1636"/>
      <c r="M6473" s="1636"/>
      <c r="N6473" s="1636"/>
      <c r="O6473" s="1636"/>
      <c r="P6473" s="1636"/>
      <c r="Q6473" s="1636"/>
      <c r="R6473" s="1636"/>
      <c r="S6473" s="1636"/>
      <c r="T6473" s="1636"/>
      <c r="U6473" s="1636"/>
      <c r="V6473" s="1636"/>
      <c r="W6473" s="1636"/>
      <c r="X6473" s="1636"/>
      <c r="Y6473" s="1636"/>
      <c r="Z6473" s="1636"/>
      <c r="AA6473" s="1636"/>
      <c r="AB6473" s="1636"/>
      <c r="AC6473" s="1636"/>
      <c r="AD6473" s="1636"/>
      <c r="AE6473" s="1636"/>
      <c r="AF6473" s="1636"/>
      <c r="AG6473" s="1636"/>
      <c r="AH6473" s="1636"/>
      <c r="AI6473" s="1636"/>
      <c r="AJ6473" s="1636"/>
      <c r="AK6473" s="1636"/>
      <c r="AL6473" s="1636"/>
      <c r="AM6473" s="1636"/>
      <c r="AN6473" s="1636"/>
      <c r="AO6473" s="1636"/>
      <c r="AP6473" s="1636"/>
      <c r="AQ6473" s="1636"/>
      <c r="AR6473" s="1636"/>
      <c r="AS6473" s="1636"/>
      <c r="AT6473" s="1636"/>
      <c r="AU6473" s="1636"/>
      <c r="AV6473" s="1636"/>
      <c r="AW6473" s="1636"/>
      <c r="AX6473" s="1636"/>
      <c r="AY6473" s="1636"/>
      <c r="AZ6473" s="1636"/>
      <c r="BA6473" s="1636"/>
      <c r="BB6473" s="1636"/>
    </row>
    <row r="6474" spans="1:54" s="1637" customFormat="1">
      <c r="A6474" s="1636"/>
      <c r="B6474" s="1636"/>
      <c r="C6474" s="1636"/>
      <c r="D6474" s="1636"/>
      <c r="E6474" s="1636"/>
      <c r="F6474" s="1636"/>
      <c r="G6474" s="1636"/>
      <c r="H6474" s="1636"/>
      <c r="I6474" s="1636"/>
      <c r="J6474" s="1636"/>
      <c r="K6474" s="1636"/>
      <c r="L6474" s="1636"/>
      <c r="M6474" s="1636"/>
      <c r="N6474" s="1636"/>
      <c r="O6474" s="1636"/>
      <c r="P6474" s="1636"/>
      <c r="Q6474" s="1636"/>
      <c r="R6474" s="1636"/>
      <c r="S6474" s="1636"/>
      <c r="T6474" s="1636"/>
      <c r="U6474" s="1636"/>
      <c r="V6474" s="1636"/>
      <c r="W6474" s="1636"/>
      <c r="X6474" s="1636"/>
      <c r="Y6474" s="1636"/>
      <c r="Z6474" s="1636"/>
      <c r="AA6474" s="1636"/>
      <c r="AB6474" s="1636"/>
      <c r="AC6474" s="1636"/>
      <c r="AD6474" s="1636"/>
      <c r="AE6474" s="1636"/>
      <c r="AF6474" s="1636"/>
      <c r="AG6474" s="1636"/>
      <c r="AH6474" s="1636"/>
      <c r="AI6474" s="1636"/>
      <c r="AJ6474" s="1636"/>
      <c r="AK6474" s="1636"/>
      <c r="AL6474" s="1636"/>
      <c r="AM6474" s="1636"/>
      <c r="AN6474" s="1636"/>
      <c r="AO6474" s="1636"/>
      <c r="AP6474" s="1636"/>
      <c r="AQ6474" s="1636"/>
      <c r="AR6474" s="1636"/>
      <c r="AS6474" s="1636"/>
      <c r="AT6474" s="1636"/>
      <c r="AU6474" s="1636"/>
      <c r="AV6474" s="1636"/>
      <c r="AW6474" s="1636"/>
      <c r="AX6474" s="1636"/>
      <c r="AY6474" s="1636"/>
      <c r="AZ6474" s="1636"/>
      <c r="BA6474" s="1636"/>
      <c r="BB6474" s="1636"/>
    </row>
    <row r="6475" spans="1:54" s="1637" customFormat="1">
      <c r="A6475" s="1636"/>
      <c r="B6475" s="1636"/>
      <c r="C6475" s="1636"/>
      <c r="D6475" s="1636"/>
      <c r="E6475" s="1636"/>
      <c r="F6475" s="1636"/>
      <c r="G6475" s="1636"/>
      <c r="H6475" s="1636"/>
      <c r="I6475" s="1636"/>
      <c r="J6475" s="1636"/>
      <c r="K6475" s="1636"/>
      <c r="L6475" s="1636"/>
      <c r="M6475" s="1636"/>
      <c r="N6475" s="1636"/>
      <c r="O6475" s="1636"/>
      <c r="P6475" s="1636"/>
      <c r="Q6475" s="1636"/>
      <c r="R6475" s="1636"/>
      <c r="S6475" s="1636"/>
      <c r="T6475" s="1636"/>
      <c r="U6475" s="1636"/>
      <c r="V6475" s="1636"/>
      <c r="W6475" s="1636"/>
      <c r="X6475" s="1636"/>
      <c r="Y6475" s="1636"/>
      <c r="Z6475" s="1636"/>
      <c r="AA6475" s="1636"/>
      <c r="AB6475" s="1636"/>
      <c r="AC6475" s="1636"/>
      <c r="AD6475" s="1636"/>
      <c r="AE6475" s="1636"/>
      <c r="AF6475" s="1636"/>
      <c r="AG6475" s="1636"/>
      <c r="AH6475" s="1636"/>
      <c r="AI6475" s="1636"/>
      <c r="AJ6475" s="1636"/>
      <c r="AK6475" s="1636"/>
      <c r="AL6475" s="1636"/>
      <c r="AM6475" s="1636"/>
      <c r="AN6475" s="1636"/>
      <c r="AO6475" s="1636"/>
      <c r="AP6475" s="1636"/>
      <c r="AQ6475" s="1636"/>
      <c r="AR6475" s="1636"/>
      <c r="AS6475" s="1636"/>
      <c r="AT6475" s="1636"/>
      <c r="AU6475" s="1636"/>
      <c r="AV6475" s="1636"/>
      <c r="AW6475" s="1636"/>
      <c r="AX6475" s="1636"/>
      <c r="AY6475" s="1636"/>
      <c r="AZ6475" s="1636"/>
      <c r="BA6475" s="1636"/>
      <c r="BB6475" s="1636"/>
    </row>
    <row r="6476" spans="1:54" s="1637" customFormat="1">
      <c r="A6476" s="1636"/>
      <c r="B6476" s="1636"/>
      <c r="C6476" s="1636"/>
      <c r="D6476" s="1636"/>
      <c r="E6476" s="1636"/>
      <c r="F6476" s="1636"/>
      <c r="G6476" s="1636"/>
      <c r="H6476" s="1636"/>
      <c r="I6476" s="1636"/>
      <c r="J6476" s="1636"/>
      <c r="K6476" s="1636"/>
      <c r="L6476" s="1636"/>
      <c r="M6476" s="1636"/>
      <c r="N6476" s="1636"/>
      <c r="O6476" s="1636"/>
      <c r="P6476" s="1636"/>
      <c r="Q6476" s="1636"/>
      <c r="R6476" s="1636"/>
      <c r="S6476" s="1636"/>
      <c r="T6476" s="1636"/>
      <c r="U6476" s="1636"/>
      <c r="V6476" s="1636"/>
      <c r="W6476" s="1636"/>
      <c r="X6476" s="1636"/>
      <c r="Y6476" s="1636"/>
      <c r="Z6476" s="1636"/>
      <c r="AA6476" s="1636"/>
      <c r="AB6476" s="1636"/>
      <c r="AC6476" s="1636"/>
      <c r="AD6476" s="1636"/>
      <c r="AE6476" s="1636"/>
      <c r="AF6476" s="1636"/>
      <c r="AG6476" s="1636"/>
      <c r="AH6476" s="1636"/>
      <c r="AI6476" s="1636"/>
      <c r="AJ6476" s="1636"/>
      <c r="AK6476" s="1636"/>
      <c r="AL6476" s="1636"/>
      <c r="AM6476" s="1636"/>
      <c r="AN6476" s="1636"/>
      <c r="AO6476" s="1636"/>
      <c r="AP6476" s="1636"/>
      <c r="AQ6476" s="1636"/>
      <c r="AR6476" s="1636"/>
      <c r="AS6476" s="1636"/>
      <c r="AT6476" s="1636"/>
      <c r="AU6476" s="1636"/>
      <c r="AV6476" s="1636"/>
      <c r="AW6476" s="1636"/>
      <c r="AX6476" s="1636"/>
      <c r="AY6476" s="1636"/>
      <c r="AZ6476" s="1636"/>
      <c r="BA6476" s="1636"/>
      <c r="BB6476" s="1636"/>
    </row>
    <row r="6477" spans="1:54" s="1637" customFormat="1">
      <c r="A6477" s="1636"/>
      <c r="B6477" s="1636"/>
      <c r="C6477" s="1636"/>
      <c r="D6477" s="1636"/>
      <c r="E6477" s="1636"/>
      <c r="F6477" s="1636"/>
      <c r="G6477" s="1636"/>
      <c r="H6477" s="1636"/>
      <c r="I6477" s="1636"/>
      <c r="J6477" s="1636"/>
      <c r="K6477" s="1636"/>
      <c r="L6477" s="1636"/>
      <c r="M6477" s="1636"/>
      <c r="N6477" s="1636"/>
      <c r="O6477" s="1636"/>
      <c r="P6477" s="1636"/>
      <c r="Q6477" s="1636"/>
      <c r="R6477" s="1636"/>
      <c r="S6477" s="1636"/>
      <c r="T6477" s="1636"/>
      <c r="U6477" s="1636"/>
      <c r="V6477" s="1636"/>
      <c r="W6477" s="1636"/>
      <c r="X6477" s="1636"/>
      <c r="Y6477" s="1636"/>
      <c r="Z6477" s="1636"/>
      <c r="AA6477" s="1636"/>
      <c r="AB6477" s="1636"/>
      <c r="AC6477" s="1636"/>
      <c r="AD6477" s="1636"/>
      <c r="AE6477" s="1636"/>
      <c r="AF6477" s="1636"/>
      <c r="AG6477" s="1636"/>
      <c r="AH6477" s="1636"/>
      <c r="AI6477" s="1636"/>
      <c r="AJ6477" s="1636"/>
      <c r="AK6477" s="1636"/>
      <c r="AL6477" s="1636"/>
      <c r="AM6477" s="1636"/>
      <c r="AN6477" s="1636"/>
      <c r="AO6477" s="1636"/>
      <c r="AP6477" s="1636"/>
      <c r="AQ6477" s="1636"/>
      <c r="AR6477" s="1636"/>
      <c r="AS6477" s="1636"/>
      <c r="AT6477" s="1636"/>
      <c r="AU6477" s="1636"/>
      <c r="AV6477" s="1636"/>
      <c r="AW6477" s="1636"/>
      <c r="AX6477" s="1636"/>
      <c r="AY6477" s="1636"/>
      <c r="AZ6477" s="1636"/>
      <c r="BA6477" s="1636"/>
      <c r="BB6477" s="1636"/>
    </row>
    <row r="6478" spans="1:54" s="1637" customFormat="1">
      <c r="A6478" s="1636"/>
      <c r="B6478" s="1636"/>
      <c r="C6478" s="1636"/>
      <c r="D6478" s="1636"/>
      <c r="E6478" s="1636"/>
      <c r="F6478" s="1636"/>
      <c r="G6478" s="1636"/>
      <c r="H6478" s="1636"/>
      <c r="I6478" s="1636"/>
      <c r="J6478" s="1636"/>
      <c r="K6478" s="1636"/>
      <c r="L6478" s="1636"/>
      <c r="M6478" s="1636"/>
      <c r="N6478" s="1636"/>
      <c r="O6478" s="1636"/>
      <c r="P6478" s="1636"/>
      <c r="Q6478" s="1636"/>
      <c r="R6478" s="1636"/>
      <c r="S6478" s="1636"/>
      <c r="T6478" s="1636"/>
      <c r="U6478" s="1636"/>
      <c r="V6478" s="1636"/>
      <c r="W6478" s="1636"/>
      <c r="X6478" s="1636"/>
      <c r="Y6478" s="1636"/>
      <c r="Z6478" s="1636"/>
      <c r="AA6478" s="1636"/>
      <c r="AB6478" s="1636"/>
      <c r="AC6478" s="1636"/>
      <c r="AD6478" s="1636"/>
      <c r="AE6478" s="1636"/>
      <c r="AF6478" s="1636"/>
      <c r="AG6478" s="1636"/>
      <c r="AH6478" s="1636"/>
      <c r="AI6478" s="1636"/>
      <c r="AJ6478" s="1636"/>
      <c r="AK6478" s="1636"/>
      <c r="AL6478" s="1636"/>
      <c r="AM6478" s="1636"/>
      <c r="AN6478" s="1636"/>
      <c r="AO6478" s="1636"/>
      <c r="AP6478" s="1636"/>
      <c r="AQ6478" s="1636"/>
      <c r="AR6478" s="1636"/>
      <c r="AS6478" s="1636"/>
      <c r="AT6478" s="1636"/>
      <c r="AU6478" s="1636"/>
      <c r="AV6478" s="1636"/>
      <c r="AW6478" s="1636"/>
      <c r="AX6478" s="1636"/>
      <c r="AY6478" s="1636"/>
      <c r="AZ6478" s="1636"/>
      <c r="BA6478" s="1636"/>
      <c r="BB6478" s="1636"/>
    </row>
    <row r="6479" spans="1:54" s="1637" customFormat="1">
      <c r="A6479" s="1636"/>
      <c r="B6479" s="1636"/>
      <c r="C6479" s="1636"/>
      <c r="D6479" s="1636"/>
      <c r="E6479" s="1636"/>
      <c r="F6479" s="1636"/>
      <c r="G6479" s="1636"/>
      <c r="H6479" s="1636"/>
      <c r="I6479" s="1636"/>
      <c r="J6479" s="1636"/>
      <c r="K6479" s="1636"/>
      <c r="L6479" s="1636"/>
      <c r="M6479" s="1636"/>
      <c r="N6479" s="1636"/>
      <c r="O6479" s="1636"/>
      <c r="P6479" s="1636"/>
      <c r="Q6479" s="1636"/>
      <c r="R6479" s="1636"/>
      <c r="S6479" s="1636"/>
      <c r="T6479" s="1636"/>
      <c r="U6479" s="1636"/>
      <c r="V6479" s="1636"/>
      <c r="W6479" s="1636"/>
      <c r="X6479" s="1636"/>
      <c r="Y6479" s="1636"/>
      <c r="Z6479" s="1636"/>
      <c r="AA6479" s="1636"/>
      <c r="AB6479" s="1636"/>
      <c r="AC6479" s="1636"/>
      <c r="AD6479" s="1636"/>
      <c r="AE6479" s="1636"/>
      <c r="AF6479" s="1636"/>
      <c r="AG6479" s="1636"/>
      <c r="AH6479" s="1636"/>
      <c r="AI6479" s="1636"/>
      <c r="AJ6479" s="1636"/>
      <c r="AK6479" s="1636"/>
      <c r="AL6479" s="1636"/>
      <c r="AM6479" s="1636"/>
      <c r="AN6479" s="1636"/>
      <c r="AO6479" s="1636"/>
      <c r="AP6479" s="1636"/>
      <c r="AQ6479" s="1636"/>
      <c r="AR6479" s="1636"/>
      <c r="AS6479" s="1636"/>
      <c r="AT6479" s="1636"/>
      <c r="AU6479" s="1636"/>
      <c r="AV6479" s="1636"/>
      <c r="AW6479" s="1636"/>
      <c r="AX6479" s="1636"/>
      <c r="AY6479" s="1636"/>
      <c r="AZ6479" s="1636"/>
      <c r="BA6479" s="1636"/>
      <c r="BB6479" s="1636"/>
    </row>
    <row r="6480" spans="1:54" s="1637" customFormat="1">
      <c r="A6480" s="1636"/>
      <c r="B6480" s="1636"/>
      <c r="C6480" s="1636"/>
      <c r="D6480" s="1636"/>
      <c r="E6480" s="1636"/>
      <c r="F6480" s="1636"/>
      <c r="G6480" s="1636"/>
      <c r="H6480" s="1636"/>
      <c r="I6480" s="1636"/>
      <c r="J6480" s="1636"/>
      <c r="K6480" s="1636"/>
      <c r="L6480" s="1636"/>
      <c r="M6480" s="1636"/>
      <c r="N6480" s="1636"/>
      <c r="O6480" s="1636"/>
      <c r="P6480" s="1636"/>
      <c r="Q6480" s="1636"/>
      <c r="R6480" s="1636"/>
      <c r="S6480" s="1636"/>
      <c r="T6480" s="1636"/>
      <c r="U6480" s="1636"/>
      <c r="V6480" s="1636"/>
      <c r="W6480" s="1636"/>
      <c r="X6480" s="1636"/>
      <c r="Y6480" s="1636"/>
      <c r="Z6480" s="1636"/>
      <c r="AA6480" s="1636"/>
      <c r="AB6480" s="1636"/>
      <c r="AC6480" s="1636"/>
      <c r="AD6480" s="1636"/>
      <c r="AE6480" s="1636"/>
      <c r="AF6480" s="1636"/>
      <c r="AG6480" s="1636"/>
      <c r="AH6480" s="1636"/>
      <c r="AI6480" s="1636"/>
      <c r="AJ6480" s="1636"/>
      <c r="AK6480" s="1636"/>
      <c r="AL6480" s="1636"/>
      <c r="AM6480" s="1636"/>
      <c r="AN6480" s="1636"/>
      <c r="AO6480" s="1636"/>
      <c r="AP6480" s="1636"/>
      <c r="AQ6480" s="1636"/>
      <c r="AR6480" s="1636"/>
      <c r="AS6480" s="1636"/>
      <c r="AT6480" s="1636"/>
      <c r="AU6480" s="1636"/>
      <c r="AV6480" s="1636"/>
      <c r="AW6480" s="1636"/>
      <c r="AX6480" s="1636"/>
      <c r="AY6480" s="1636"/>
      <c r="AZ6480" s="1636"/>
      <c r="BA6480" s="1636"/>
      <c r="BB6480" s="1636"/>
    </row>
    <row r="6481" spans="1:54" s="1637" customFormat="1">
      <c r="A6481" s="1636"/>
      <c r="B6481" s="1636"/>
      <c r="C6481" s="1636"/>
      <c r="D6481" s="1636"/>
      <c r="E6481" s="1636"/>
      <c r="F6481" s="1636"/>
      <c r="G6481" s="1636"/>
      <c r="H6481" s="1636"/>
      <c r="I6481" s="1636"/>
      <c r="J6481" s="1636"/>
      <c r="K6481" s="1636"/>
      <c r="L6481" s="1636"/>
      <c r="M6481" s="1636"/>
      <c r="N6481" s="1636"/>
      <c r="O6481" s="1636"/>
      <c r="P6481" s="1636"/>
      <c r="Q6481" s="1636"/>
      <c r="R6481" s="1636"/>
      <c r="S6481" s="1636"/>
      <c r="T6481" s="1636"/>
      <c r="U6481" s="1636"/>
      <c r="V6481" s="1636"/>
      <c r="W6481" s="1636"/>
      <c r="X6481" s="1636"/>
      <c r="Y6481" s="1636"/>
      <c r="Z6481" s="1636"/>
      <c r="AA6481" s="1636"/>
      <c r="AB6481" s="1636"/>
      <c r="AC6481" s="1636"/>
      <c r="AD6481" s="1636"/>
      <c r="AE6481" s="1636"/>
      <c r="AF6481" s="1636"/>
      <c r="AG6481" s="1636"/>
      <c r="AH6481" s="1636"/>
      <c r="AI6481" s="1636"/>
      <c r="AJ6481" s="1636"/>
      <c r="AK6481" s="1636"/>
      <c r="AL6481" s="1636"/>
      <c r="AM6481" s="1636"/>
      <c r="AN6481" s="1636"/>
      <c r="AO6481" s="1636"/>
      <c r="AP6481" s="1636"/>
      <c r="AQ6481" s="1636"/>
      <c r="AR6481" s="1636"/>
      <c r="AS6481" s="1636"/>
      <c r="AT6481" s="1636"/>
      <c r="AU6481" s="1636"/>
      <c r="AV6481" s="1636"/>
      <c r="AW6481" s="1636"/>
      <c r="AX6481" s="1636"/>
      <c r="AY6481" s="1636"/>
      <c r="AZ6481" s="1636"/>
      <c r="BA6481" s="1636"/>
      <c r="BB6481" s="1636"/>
    </row>
    <row r="6482" spans="1:54" s="1637" customFormat="1">
      <c r="A6482" s="1636"/>
      <c r="B6482" s="1636"/>
      <c r="C6482" s="1636"/>
      <c r="D6482" s="1636"/>
      <c r="E6482" s="1636"/>
      <c r="F6482" s="1636"/>
      <c r="G6482" s="1636"/>
      <c r="H6482" s="1636"/>
      <c r="I6482" s="1636"/>
      <c r="J6482" s="1636"/>
      <c r="K6482" s="1636"/>
      <c r="L6482" s="1636"/>
      <c r="M6482" s="1636"/>
      <c r="N6482" s="1636"/>
      <c r="O6482" s="1636"/>
      <c r="P6482" s="1636"/>
      <c r="Q6482" s="1636"/>
      <c r="R6482" s="1636"/>
      <c r="S6482" s="1636"/>
      <c r="T6482" s="1636"/>
      <c r="U6482" s="1636"/>
      <c r="V6482" s="1636"/>
      <c r="W6482" s="1636"/>
      <c r="X6482" s="1636"/>
      <c r="Y6482" s="1636"/>
      <c r="Z6482" s="1636"/>
      <c r="AA6482" s="1636"/>
      <c r="AB6482" s="1636"/>
      <c r="AC6482" s="1636"/>
      <c r="AD6482" s="1636"/>
      <c r="AE6482" s="1636"/>
      <c r="AF6482" s="1636"/>
      <c r="AG6482" s="1636"/>
      <c r="AH6482" s="1636"/>
      <c r="AI6482" s="1636"/>
      <c r="AJ6482" s="1636"/>
      <c r="AK6482" s="1636"/>
      <c r="AL6482" s="1636"/>
      <c r="AM6482" s="1636"/>
      <c r="AN6482" s="1636"/>
      <c r="AO6482" s="1636"/>
      <c r="AP6482" s="1636"/>
      <c r="AQ6482" s="1636"/>
      <c r="AR6482" s="1636"/>
      <c r="AS6482" s="1636"/>
      <c r="AT6482" s="1636"/>
      <c r="AU6482" s="1636"/>
      <c r="AV6482" s="1636"/>
      <c r="AW6482" s="1636"/>
      <c r="AX6482" s="1636"/>
      <c r="AY6482" s="1636"/>
      <c r="AZ6482" s="1636"/>
      <c r="BA6482" s="1636"/>
      <c r="BB6482" s="1636"/>
    </row>
    <row r="6483" spans="1:54" s="1637" customFormat="1">
      <c r="A6483" s="1636"/>
      <c r="B6483" s="1636"/>
      <c r="C6483" s="1636"/>
      <c r="D6483" s="1636"/>
      <c r="E6483" s="1636"/>
      <c r="F6483" s="1636"/>
      <c r="G6483" s="1636"/>
      <c r="H6483" s="1636"/>
      <c r="I6483" s="1636"/>
      <c r="J6483" s="1636"/>
      <c r="K6483" s="1636"/>
      <c r="L6483" s="1636"/>
      <c r="M6483" s="1636"/>
      <c r="N6483" s="1636"/>
      <c r="O6483" s="1636"/>
      <c r="P6483" s="1636"/>
      <c r="Q6483" s="1636"/>
      <c r="R6483" s="1636"/>
      <c r="S6483" s="1636"/>
      <c r="T6483" s="1636"/>
      <c r="U6483" s="1636"/>
      <c r="V6483" s="1636"/>
      <c r="W6483" s="1636"/>
      <c r="X6483" s="1636"/>
      <c r="Y6483" s="1636"/>
      <c r="Z6483" s="1636"/>
      <c r="AA6483" s="1636"/>
      <c r="AB6483" s="1636"/>
      <c r="AC6483" s="1636"/>
      <c r="AD6483" s="1636"/>
      <c r="AE6483" s="1636"/>
      <c r="AF6483" s="1636"/>
      <c r="AG6483" s="1636"/>
      <c r="AH6483" s="1636"/>
      <c r="AI6483" s="1636"/>
      <c r="AJ6483" s="1636"/>
      <c r="AK6483" s="1636"/>
      <c r="AL6483" s="1636"/>
      <c r="AM6483" s="1636"/>
      <c r="AN6483" s="1636"/>
      <c r="AO6483" s="1636"/>
      <c r="AP6483" s="1636"/>
      <c r="AQ6483" s="1636"/>
      <c r="AR6483" s="1636"/>
      <c r="AS6483" s="1636"/>
      <c r="AT6483" s="1636"/>
      <c r="AU6483" s="1636"/>
      <c r="AV6483" s="1636"/>
      <c r="AW6483" s="1636"/>
      <c r="AX6483" s="1636"/>
      <c r="AY6483" s="1636"/>
      <c r="AZ6483" s="1636"/>
      <c r="BA6483" s="1636"/>
      <c r="BB6483" s="1636"/>
    </row>
    <row r="6484" spans="1:54" s="1637" customFormat="1">
      <c r="A6484" s="1636"/>
      <c r="B6484" s="1636"/>
      <c r="C6484" s="1636"/>
      <c r="D6484" s="1636"/>
      <c r="E6484" s="1636"/>
      <c r="F6484" s="1636"/>
      <c r="G6484" s="1636"/>
      <c r="H6484" s="1636"/>
      <c r="I6484" s="1636"/>
      <c r="J6484" s="1636"/>
      <c r="K6484" s="1636"/>
      <c r="L6484" s="1636"/>
      <c r="M6484" s="1636"/>
      <c r="N6484" s="1636"/>
      <c r="O6484" s="1636"/>
      <c r="P6484" s="1636"/>
      <c r="Q6484" s="1636"/>
      <c r="R6484" s="1636"/>
      <c r="S6484" s="1636"/>
      <c r="T6484" s="1636"/>
      <c r="U6484" s="1636"/>
      <c r="V6484" s="1636"/>
      <c r="W6484" s="1636"/>
      <c r="X6484" s="1636"/>
      <c r="Y6484" s="1636"/>
      <c r="Z6484" s="1636"/>
      <c r="AA6484" s="1636"/>
      <c r="AB6484" s="1636"/>
      <c r="AC6484" s="1636"/>
      <c r="AD6484" s="1636"/>
      <c r="AE6484" s="1636"/>
      <c r="AF6484" s="1636"/>
      <c r="AG6484" s="1636"/>
      <c r="AH6484" s="1636"/>
      <c r="AI6484" s="1636"/>
      <c r="AJ6484" s="1636"/>
      <c r="AK6484" s="1636"/>
      <c r="AL6484" s="1636"/>
      <c r="AM6484" s="1636"/>
      <c r="AN6484" s="1636"/>
      <c r="AO6484" s="1636"/>
      <c r="AP6484" s="1636"/>
      <c r="AQ6484" s="1636"/>
      <c r="AR6484" s="1636"/>
      <c r="AS6484" s="1636"/>
      <c r="AT6484" s="1636"/>
      <c r="AU6484" s="1636"/>
      <c r="AV6484" s="1636"/>
      <c r="AW6484" s="1636"/>
      <c r="AX6484" s="1636"/>
      <c r="AY6484" s="1636"/>
      <c r="AZ6484" s="1636"/>
      <c r="BA6484" s="1636"/>
      <c r="BB6484" s="1636"/>
    </row>
    <row r="6485" spans="1:54" s="1637" customFormat="1">
      <c r="A6485" s="1636"/>
      <c r="B6485" s="1636"/>
      <c r="C6485" s="1636"/>
      <c r="D6485" s="1636"/>
      <c r="E6485" s="1636"/>
      <c r="F6485" s="1636"/>
      <c r="G6485" s="1636"/>
      <c r="H6485" s="1636"/>
      <c r="I6485" s="1636"/>
      <c r="J6485" s="1636"/>
      <c r="K6485" s="1636"/>
      <c r="L6485" s="1636"/>
      <c r="M6485" s="1636"/>
      <c r="N6485" s="1636"/>
      <c r="O6485" s="1636"/>
      <c r="P6485" s="1636"/>
      <c r="Q6485" s="1636"/>
      <c r="R6485" s="1636"/>
      <c r="S6485" s="1636"/>
      <c r="T6485" s="1636"/>
      <c r="U6485" s="1636"/>
      <c r="V6485" s="1636"/>
      <c r="W6485" s="1636"/>
      <c r="X6485" s="1636"/>
      <c r="Y6485" s="1636"/>
      <c r="Z6485" s="1636"/>
      <c r="AA6485" s="1636"/>
      <c r="AB6485" s="1636"/>
      <c r="AC6485" s="1636"/>
      <c r="AD6485" s="1636"/>
      <c r="AE6485" s="1636"/>
      <c r="AF6485" s="1636"/>
      <c r="AG6485" s="1636"/>
      <c r="AH6485" s="1636"/>
      <c r="AI6485" s="1636"/>
      <c r="AJ6485" s="1636"/>
      <c r="AK6485" s="1636"/>
      <c r="AL6485" s="1636"/>
      <c r="AM6485" s="1636"/>
      <c r="AN6485" s="1636"/>
      <c r="AO6485" s="1636"/>
      <c r="AP6485" s="1636"/>
      <c r="AQ6485" s="1636"/>
      <c r="AR6485" s="1636"/>
      <c r="AS6485" s="1636"/>
      <c r="AT6485" s="1636"/>
      <c r="AU6485" s="1636"/>
      <c r="AV6485" s="1636"/>
      <c r="AW6485" s="1636"/>
      <c r="AX6485" s="1636"/>
      <c r="AY6485" s="1636"/>
      <c r="AZ6485" s="1636"/>
      <c r="BA6485" s="1636"/>
      <c r="BB6485" s="1636"/>
    </row>
    <row r="6486" spans="1:54" s="1637" customFormat="1">
      <c r="A6486" s="1636"/>
      <c r="B6486" s="1636"/>
      <c r="C6486" s="1636"/>
      <c r="D6486" s="1636"/>
      <c r="E6486" s="1636"/>
      <c r="F6486" s="1636"/>
      <c r="G6486" s="1636"/>
      <c r="H6486" s="1636"/>
      <c r="I6486" s="1636"/>
      <c r="J6486" s="1636"/>
      <c r="K6486" s="1636"/>
      <c r="L6486" s="1636"/>
      <c r="M6486" s="1636"/>
      <c r="N6486" s="1636"/>
      <c r="O6486" s="1636"/>
      <c r="P6486" s="1636"/>
      <c r="Q6486" s="1636"/>
      <c r="R6486" s="1636"/>
      <c r="S6486" s="1636"/>
      <c r="T6486" s="1636"/>
      <c r="U6486" s="1636"/>
      <c r="V6486" s="1636"/>
      <c r="W6486" s="1636"/>
      <c r="X6486" s="1636"/>
      <c r="Y6486" s="1636"/>
      <c r="Z6486" s="1636"/>
      <c r="AA6486" s="1636"/>
      <c r="AB6486" s="1636"/>
      <c r="AC6486" s="1636"/>
      <c r="AD6486" s="1636"/>
      <c r="AE6486" s="1636"/>
      <c r="AF6486" s="1636"/>
      <c r="AG6486" s="1636"/>
      <c r="AH6486" s="1636"/>
      <c r="AI6486" s="1636"/>
      <c r="AJ6486" s="1636"/>
      <c r="AK6486" s="1636"/>
      <c r="AL6486" s="1636"/>
      <c r="AM6486" s="1636"/>
      <c r="AN6486" s="1636"/>
      <c r="AO6486" s="1636"/>
      <c r="AP6486" s="1636"/>
      <c r="AQ6486" s="1636"/>
      <c r="AR6486" s="1636"/>
      <c r="AS6486" s="1636"/>
      <c r="AT6486" s="1636"/>
      <c r="AU6486" s="1636"/>
      <c r="AV6486" s="1636"/>
      <c r="AW6486" s="1636"/>
      <c r="AX6486" s="1636"/>
      <c r="AY6486" s="1636"/>
      <c r="AZ6486" s="1636"/>
      <c r="BA6486" s="1636"/>
      <c r="BB6486" s="1636"/>
    </row>
    <row r="6487" spans="1:54" s="1637" customFormat="1">
      <c r="A6487" s="1636"/>
      <c r="B6487" s="1636"/>
      <c r="C6487" s="1636"/>
      <c r="D6487" s="1636"/>
      <c r="E6487" s="1636"/>
      <c r="F6487" s="1636"/>
      <c r="G6487" s="1636"/>
      <c r="H6487" s="1636"/>
      <c r="I6487" s="1636"/>
      <c r="J6487" s="1636"/>
      <c r="K6487" s="1636"/>
      <c r="L6487" s="1636"/>
      <c r="M6487" s="1636"/>
      <c r="N6487" s="1636"/>
      <c r="O6487" s="1636"/>
      <c r="P6487" s="1636"/>
      <c r="Q6487" s="1636"/>
      <c r="R6487" s="1636"/>
      <c r="S6487" s="1636"/>
      <c r="T6487" s="1636"/>
      <c r="U6487" s="1636"/>
      <c r="V6487" s="1636"/>
      <c r="W6487" s="1636"/>
      <c r="X6487" s="1636"/>
      <c r="Y6487" s="1636"/>
      <c r="Z6487" s="1636"/>
      <c r="AA6487" s="1636"/>
      <c r="AB6487" s="1636"/>
      <c r="AC6487" s="1636"/>
      <c r="AD6487" s="1636"/>
      <c r="AE6487" s="1636"/>
      <c r="AF6487" s="1636"/>
      <c r="AG6487" s="1636"/>
      <c r="AH6487" s="1636"/>
      <c r="AI6487" s="1636"/>
      <c r="AJ6487" s="1636"/>
      <c r="AK6487" s="1636"/>
      <c r="AL6487" s="1636"/>
      <c r="AM6487" s="1636"/>
      <c r="AN6487" s="1636"/>
      <c r="AO6487" s="1636"/>
      <c r="AP6487" s="1636"/>
      <c r="AQ6487" s="1636"/>
      <c r="AR6487" s="1636"/>
      <c r="AS6487" s="1636"/>
      <c r="AT6487" s="1636"/>
      <c r="AU6487" s="1636"/>
      <c r="AV6487" s="1636"/>
      <c r="AW6487" s="1636"/>
      <c r="AX6487" s="1636"/>
      <c r="AY6487" s="1636"/>
      <c r="AZ6487" s="1636"/>
      <c r="BA6487" s="1636"/>
      <c r="BB6487" s="1636"/>
    </row>
    <row r="6488" spans="1:54" s="1637" customFormat="1">
      <c r="A6488" s="1636"/>
      <c r="B6488" s="1636"/>
      <c r="C6488" s="1636"/>
      <c r="D6488" s="1636"/>
      <c r="E6488" s="1636"/>
      <c r="F6488" s="1636"/>
      <c r="G6488" s="1636"/>
      <c r="H6488" s="1636"/>
      <c r="I6488" s="1636"/>
      <c r="J6488" s="1636"/>
      <c r="K6488" s="1636"/>
      <c r="L6488" s="1636"/>
      <c r="M6488" s="1636"/>
      <c r="N6488" s="1636"/>
      <c r="O6488" s="1636"/>
      <c r="P6488" s="1636"/>
      <c r="Q6488" s="1636"/>
      <c r="R6488" s="1636"/>
      <c r="S6488" s="1636"/>
      <c r="T6488" s="1636"/>
      <c r="U6488" s="1636"/>
      <c r="V6488" s="1636"/>
      <c r="W6488" s="1636"/>
      <c r="X6488" s="1636"/>
      <c r="Y6488" s="1636"/>
      <c r="Z6488" s="1636"/>
      <c r="AA6488" s="1636"/>
      <c r="AB6488" s="1636"/>
      <c r="AC6488" s="1636"/>
      <c r="AD6488" s="1636"/>
      <c r="AE6488" s="1636"/>
      <c r="AF6488" s="1636"/>
      <c r="AG6488" s="1636"/>
      <c r="AH6488" s="1636"/>
      <c r="AI6488" s="1636"/>
      <c r="AJ6488" s="1636"/>
      <c r="AK6488" s="1636"/>
      <c r="AL6488" s="1636"/>
      <c r="AM6488" s="1636"/>
      <c r="AN6488" s="1636"/>
      <c r="AO6488" s="1636"/>
      <c r="AP6488" s="1636"/>
      <c r="AQ6488" s="1636"/>
      <c r="AR6488" s="1636"/>
      <c r="AS6488" s="1636"/>
      <c r="AT6488" s="1636"/>
      <c r="AU6488" s="1636"/>
      <c r="AV6488" s="1636"/>
      <c r="AW6488" s="1636"/>
      <c r="AX6488" s="1636"/>
      <c r="AY6488" s="1636"/>
      <c r="AZ6488" s="1636"/>
      <c r="BA6488" s="1636"/>
      <c r="BB6488" s="1636"/>
    </row>
    <row r="6489" spans="1:54" s="1637" customFormat="1">
      <c r="A6489" s="1636"/>
      <c r="B6489" s="1636"/>
      <c r="C6489" s="1636"/>
      <c r="D6489" s="1636"/>
      <c r="E6489" s="1636"/>
      <c r="F6489" s="1636"/>
      <c r="G6489" s="1636"/>
      <c r="H6489" s="1636"/>
      <c r="I6489" s="1636"/>
      <c r="J6489" s="1636"/>
      <c r="K6489" s="1636"/>
      <c r="L6489" s="1636"/>
      <c r="M6489" s="1636"/>
      <c r="N6489" s="1636"/>
      <c r="O6489" s="1636"/>
      <c r="P6489" s="1636"/>
      <c r="Q6489" s="1636"/>
      <c r="R6489" s="1636"/>
      <c r="S6489" s="1636"/>
      <c r="T6489" s="1636"/>
      <c r="U6489" s="1636"/>
      <c r="V6489" s="1636"/>
      <c r="W6489" s="1636"/>
      <c r="X6489" s="1636"/>
      <c r="Y6489" s="1636"/>
      <c r="Z6489" s="1636"/>
      <c r="AA6489" s="1636"/>
      <c r="AB6489" s="1636"/>
      <c r="AC6489" s="1636"/>
      <c r="AD6489" s="1636"/>
      <c r="AE6489" s="1636"/>
      <c r="AF6489" s="1636"/>
      <c r="AG6489" s="1636"/>
      <c r="AH6489" s="1636"/>
      <c r="AI6489" s="1636"/>
      <c r="AJ6489" s="1636"/>
      <c r="AK6489" s="1636"/>
      <c r="AL6489" s="1636"/>
      <c r="AM6489" s="1636"/>
      <c r="AN6489" s="1636"/>
      <c r="AO6489" s="1636"/>
      <c r="AP6489" s="1636"/>
      <c r="AQ6489" s="1636"/>
      <c r="AR6489" s="1636"/>
      <c r="AS6489" s="1636"/>
      <c r="AT6489" s="1636"/>
      <c r="AU6489" s="1636"/>
      <c r="AV6489" s="1636"/>
      <c r="AW6489" s="1636"/>
      <c r="AX6489" s="1636"/>
      <c r="AY6489" s="1636"/>
      <c r="AZ6489" s="1636"/>
      <c r="BA6489" s="1636"/>
      <c r="BB6489" s="1636"/>
    </row>
    <row r="6490" spans="1:54" s="1637" customFormat="1">
      <c r="A6490" s="1636"/>
      <c r="B6490" s="1636"/>
      <c r="C6490" s="1636"/>
      <c r="D6490" s="1636"/>
      <c r="E6490" s="1636"/>
      <c r="F6490" s="1636"/>
      <c r="G6490" s="1636"/>
      <c r="H6490" s="1636"/>
      <c r="I6490" s="1636"/>
      <c r="J6490" s="1636"/>
      <c r="K6490" s="1636"/>
      <c r="L6490" s="1636"/>
      <c r="M6490" s="1636"/>
      <c r="N6490" s="1636"/>
      <c r="O6490" s="1636"/>
      <c r="P6490" s="1636"/>
      <c r="Q6490" s="1636"/>
      <c r="R6490" s="1636"/>
      <c r="S6490" s="1636"/>
      <c r="T6490" s="1636"/>
      <c r="U6490" s="1636"/>
      <c r="V6490" s="1636"/>
      <c r="W6490" s="1636"/>
      <c r="X6490" s="1636"/>
      <c r="Y6490" s="1636"/>
      <c r="Z6490" s="1636"/>
      <c r="AA6490" s="1636"/>
      <c r="AB6490" s="1636"/>
      <c r="AC6490" s="1636"/>
      <c r="AD6490" s="1636"/>
      <c r="AE6490" s="1636"/>
      <c r="AF6490" s="1636"/>
      <c r="AG6490" s="1636"/>
      <c r="AH6490" s="1636"/>
      <c r="AI6490" s="1636"/>
      <c r="AJ6490" s="1636"/>
      <c r="AK6490" s="1636"/>
      <c r="AL6490" s="1636"/>
      <c r="AM6490" s="1636"/>
      <c r="AN6490" s="1636"/>
      <c r="AO6490" s="1636"/>
      <c r="AP6490" s="1636"/>
      <c r="AQ6490" s="1636"/>
      <c r="AR6490" s="1636"/>
      <c r="AS6490" s="1636"/>
      <c r="AT6490" s="1636"/>
      <c r="AU6490" s="1636"/>
      <c r="AV6490" s="1636"/>
      <c r="AW6490" s="1636"/>
      <c r="AX6490" s="1636"/>
      <c r="AY6490" s="1636"/>
      <c r="AZ6490" s="1636"/>
      <c r="BA6490" s="1636"/>
      <c r="BB6490" s="1636"/>
    </row>
    <row r="6491" spans="1:54" s="1637" customFormat="1">
      <c r="A6491" s="1636"/>
      <c r="B6491" s="1636"/>
      <c r="C6491" s="1636"/>
      <c r="D6491" s="1636"/>
      <c r="E6491" s="1636"/>
      <c r="F6491" s="1636"/>
      <c r="G6491" s="1636"/>
      <c r="H6491" s="1636"/>
      <c r="I6491" s="1636"/>
      <c r="J6491" s="1636"/>
      <c r="K6491" s="1636"/>
      <c r="L6491" s="1636"/>
      <c r="M6491" s="1636"/>
      <c r="N6491" s="1636"/>
      <c r="O6491" s="1636"/>
      <c r="P6491" s="1636"/>
      <c r="Q6491" s="1636"/>
      <c r="R6491" s="1636"/>
      <c r="S6491" s="1636"/>
      <c r="T6491" s="1636"/>
      <c r="U6491" s="1636"/>
      <c r="V6491" s="1636"/>
      <c r="W6491" s="1636"/>
      <c r="X6491" s="1636"/>
      <c r="Y6491" s="1636"/>
      <c r="Z6491" s="1636"/>
      <c r="AA6491" s="1636"/>
      <c r="AB6491" s="1636"/>
      <c r="AC6491" s="1636"/>
      <c r="AD6491" s="1636"/>
      <c r="AE6491" s="1636"/>
      <c r="AF6491" s="1636"/>
      <c r="AG6491" s="1636"/>
      <c r="AH6491" s="1636"/>
      <c r="AI6491" s="1636"/>
      <c r="AJ6491" s="1636"/>
      <c r="AK6491" s="1636"/>
      <c r="AL6491" s="1636"/>
      <c r="AM6491" s="1636"/>
      <c r="AN6491" s="1636"/>
      <c r="AO6491" s="1636"/>
      <c r="AP6491" s="1636"/>
      <c r="AQ6491" s="1636"/>
      <c r="AR6491" s="1636"/>
      <c r="AS6491" s="1636"/>
      <c r="AT6491" s="1636"/>
      <c r="AU6491" s="1636"/>
      <c r="AV6491" s="1636"/>
      <c r="AW6491" s="1636"/>
      <c r="AX6491" s="1636"/>
      <c r="AY6491" s="1636"/>
      <c r="AZ6491" s="1636"/>
      <c r="BA6491" s="1636"/>
      <c r="BB6491" s="1636"/>
    </row>
    <row r="6492" spans="1:54" s="1637" customFormat="1">
      <c r="A6492" s="1636"/>
      <c r="B6492" s="1636"/>
      <c r="C6492" s="1636"/>
      <c r="D6492" s="1636"/>
      <c r="E6492" s="1636"/>
      <c r="F6492" s="1636"/>
      <c r="G6492" s="1636"/>
      <c r="H6492" s="1636"/>
      <c r="I6492" s="1636"/>
      <c r="J6492" s="1636"/>
      <c r="K6492" s="1636"/>
      <c r="L6492" s="1636"/>
      <c r="M6492" s="1636"/>
      <c r="N6492" s="1636"/>
      <c r="O6492" s="1636"/>
      <c r="P6492" s="1636"/>
      <c r="Q6492" s="1636"/>
      <c r="R6492" s="1636"/>
      <c r="S6492" s="1636"/>
      <c r="T6492" s="1636"/>
      <c r="U6492" s="1636"/>
      <c r="V6492" s="1636"/>
      <c r="W6492" s="1636"/>
      <c r="X6492" s="1636"/>
      <c r="Y6492" s="1636"/>
      <c r="Z6492" s="1636"/>
      <c r="AA6492" s="1636"/>
      <c r="AB6492" s="1636"/>
      <c r="AC6492" s="1636"/>
      <c r="AD6492" s="1636"/>
      <c r="AE6492" s="1636"/>
      <c r="AF6492" s="1636"/>
      <c r="AG6492" s="1636"/>
      <c r="AH6492" s="1636"/>
      <c r="AI6492" s="1636"/>
      <c r="AJ6492" s="1636"/>
      <c r="AK6492" s="1636"/>
      <c r="AL6492" s="1636"/>
      <c r="AM6492" s="1636"/>
      <c r="AN6492" s="1636"/>
      <c r="AO6492" s="1636"/>
      <c r="AP6492" s="1636"/>
      <c r="AQ6492" s="1636"/>
      <c r="AR6492" s="1636"/>
      <c r="AS6492" s="1636"/>
      <c r="AT6492" s="1636"/>
      <c r="AU6492" s="1636"/>
      <c r="AV6492" s="1636"/>
      <c r="AW6492" s="1636"/>
      <c r="AX6492" s="1636"/>
      <c r="AY6492" s="1636"/>
      <c r="AZ6492" s="1636"/>
      <c r="BA6492" s="1636"/>
      <c r="BB6492" s="1636"/>
    </row>
    <row r="6493" spans="1:54" s="1637" customFormat="1">
      <c r="A6493" s="1636"/>
      <c r="B6493" s="1636"/>
      <c r="C6493" s="1636"/>
      <c r="D6493" s="1636"/>
      <c r="E6493" s="1636"/>
      <c r="F6493" s="1636"/>
      <c r="G6493" s="1636"/>
      <c r="H6493" s="1636"/>
      <c r="I6493" s="1636"/>
      <c r="J6493" s="1636"/>
      <c r="K6493" s="1636"/>
      <c r="L6493" s="1636"/>
      <c r="M6493" s="1636"/>
      <c r="N6493" s="1636"/>
      <c r="O6493" s="1636"/>
      <c r="P6493" s="1636"/>
      <c r="Q6493" s="1636"/>
      <c r="R6493" s="1636"/>
      <c r="S6493" s="1636"/>
      <c r="T6493" s="1636"/>
      <c r="U6493" s="1636"/>
      <c r="V6493" s="1636"/>
      <c r="W6493" s="1636"/>
      <c r="X6493" s="1636"/>
      <c r="Y6493" s="1636"/>
      <c r="Z6493" s="1636"/>
      <c r="AA6493" s="1636"/>
      <c r="AB6493" s="1636"/>
      <c r="AC6493" s="1636"/>
      <c r="AD6493" s="1636"/>
      <c r="AE6493" s="1636"/>
      <c r="AF6493" s="1636"/>
      <c r="AG6493" s="1636"/>
      <c r="AH6493" s="1636"/>
      <c r="AI6493" s="1636"/>
      <c r="AJ6493" s="1636"/>
      <c r="AK6493" s="1636"/>
      <c r="AL6493" s="1636"/>
      <c r="AM6493" s="1636"/>
      <c r="AN6493" s="1636"/>
      <c r="AO6493" s="1636"/>
      <c r="AP6493" s="1636"/>
      <c r="AQ6493" s="1636"/>
      <c r="AR6493" s="1636"/>
      <c r="AS6493" s="1636"/>
      <c r="AT6493" s="1636"/>
      <c r="AU6493" s="1636"/>
      <c r="AV6493" s="1636"/>
      <c r="AW6493" s="1636"/>
      <c r="AX6493" s="1636"/>
      <c r="AY6493" s="1636"/>
      <c r="AZ6493" s="1636"/>
      <c r="BA6493" s="1636"/>
      <c r="BB6493" s="1636"/>
    </row>
    <row r="6494" spans="1:54" s="1637" customFormat="1">
      <c r="A6494" s="1636"/>
      <c r="B6494" s="1636"/>
      <c r="C6494" s="1636"/>
      <c r="D6494" s="1636"/>
      <c r="E6494" s="1636"/>
      <c r="F6494" s="1636"/>
      <c r="G6494" s="1636"/>
      <c r="H6494" s="1636"/>
      <c r="I6494" s="1636"/>
      <c r="J6494" s="1636"/>
      <c r="K6494" s="1636"/>
      <c r="L6494" s="1636"/>
      <c r="M6494" s="1636"/>
      <c r="N6494" s="1636"/>
      <c r="O6494" s="1636"/>
      <c r="P6494" s="1636"/>
      <c r="Q6494" s="1636"/>
      <c r="R6494" s="1636"/>
      <c r="S6494" s="1636"/>
      <c r="T6494" s="1636"/>
      <c r="U6494" s="1636"/>
      <c r="V6494" s="1636"/>
      <c r="W6494" s="1636"/>
      <c r="X6494" s="1636"/>
      <c r="Y6494" s="1636"/>
      <c r="Z6494" s="1636"/>
      <c r="AA6494" s="1636"/>
      <c r="AB6494" s="1636"/>
      <c r="AC6494" s="1636"/>
      <c r="AD6494" s="1636"/>
      <c r="AE6494" s="1636"/>
      <c r="AF6494" s="1636"/>
      <c r="AG6494" s="1636"/>
      <c r="AH6494" s="1636"/>
      <c r="AI6494" s="1636"/>
      <c r="AJ6494" s="1636"/>
      <c r="AK6494" s="1636"/>
      <c r="AL6494" s="1636"/>
      <c r="AM6494" s="1636"/>
      <c r="AN6494" s="1636"/>
      <c r="AO6494" s="1636"/>
      <c r="AP6494" s="1636"/>
      <c r="AQ6494" s="1636"/>
      <c r="AR6494" s="1636"/>
      <c r="AS6494" s="1636"/>
      <c r="AT6494" s="1636"/>
      <c r="AU6494" s="1636"/>
      <c r="AV6494" s="1636"/>
      <c r="AW6494" s="1636"/>
      <c r="AX6494" s="1636"/>
      <c r="AY6494" s="1636"/>
      <c r="AZ6494" s="1636"/>
      <c r="BA6494" s="1636"/>
      <c r="BB6494" s="1636"/>
    </row>
    <row r="6495" spans="1:54" s="1637" customFormat="1">
      <c r="A6495" s="1636"/>
      <c r="B6495" s="1636"/>
      <c r="C6495" s="1636"/>
      <c r="D6495" s="1636"/>
      <c r="E6495" s="1636"/>
      <c r="F6495" s="1636"/>
      <c r="G6495" s="1636"/>
      <c r="H6495" s="1636"/>
      <c r="I6495" s="1636"/>
      <c r="J6495" s="1636"/>
      <c r="K6495" s="1636"/>
      <c r="L6495" s="1636"/>
      <c r="M6495" s="1636"/>
      <c r="N6495" s="1636"/>
      <c r="O6495" s="1636"/>
      <c r="P6495" s="1636"/>
      <c r="Q6495" s="1636"/>
      <c r="R6495" s="1636"/>
      <c r="S6495" s="1636"/>
      <c r="T6495" s="1636"/>
      <c r="U6495" s="1636"/>
      <c r="V6495" s="1636"/>
      <c r="W6495" s="1636"/>
      <c r="X6495" s="1636"/>
      <c r="Y6495" s="1636"/>
      <c r="Z6495" s="1636"/>
      <c r="AA6495" s="1636"/>
      <c r="AB6495" s="1636"/>
      <c r="AC6495" s="1636"/>
      <c r="AD6495" s="1636"/>
      <c r="AE6495" s="1636"/>
      <c r="AF6495" s="1636"/>
      <c r="AG6495" s="1636"/>
      <c r="AH6495" s="1636"/>
      <c r="AI6495" s="1636"/>
      <c r="AJ6495" s="1636"/>
      <c r="AK6495" s="1636"/>
      <c r="AL6495" s="1636"/>
      <c r="AM6495" s="1636"/>
      <c r="AN6495" s="1636"/>
      <c r="AO6495" s="1636"/>
      <c r="AP6495" s="1636"/>
      <c r="AQ6495" s="1636"/>
      <c r="AR6495" s="1636"/>
      <c r="AS6495" s="1636"/>
      <c r="AT6495" s="1636"/>
      <c r="AU6495" s="1636"/>
      <c r="AV6495" s="1636"/>
      <c r="AW6495" s="1636"/>
      <c r="AX6495" s="1636"/>
      <c r="AY6495" s="1636"/>
      <c r="AZ6495" s="1636"/>
      <c r="BA6495" s="1636"/>
      <c r="BB6495" s="1636"/>
    </row>
    <row r="6496" spans="1:54" s="1637" customFormat="1">
      <c r="A6496" s="1636"/>
      <c r="B6496" s="1636"/>
      <c r="C6496" s="1636"/>
      <c r="D6496" s="1636"/>
      <c r="E6496" s="1636"/>
      <c r="F6496" s="1636"/>
      <c r="G6496" s="1636"/>
      <c r="H6496" s="1636"/>
      <c r="I6496" s="1636"/>
      <c r="J6496" s="1636"/>
      <c r="K6496" s="1636"/>
      <c r="L6496" s="1636"/>
      <c r="M6496" s="1636"/>
      <c r="N6496" s="1636"/>
      <c r="O6496" s="1636"/>
      <c r="P6496" s="1636"/>
      <c r="Q6496" s="1636"/>
      <c r="R6496" s="1636"/>
      <c r="S6496" s="1636"/>
      <c r="T6496" s="1636"/>
      <c r="U6496" s="1636"/>
      <c r="V6496" s="1636"/>
      <c r="W6496" s="1636"/>
      <c r="X6496" s="1636"/>
      <c r="Y6496" s="1636"/>
      <c r="Z6496" s="1636"/>
      <c r="AA6496" s="1636"/>
      <c r="AB6496" s="1636"/>
      <c r="AC6496" s="1636"/>
      <c r="AD6496" s="1636"/>
      <c r="AE6496" s="1636"/>
      <c r="AF6496" s="1636"/>
      <c r="AG6496" s="1636"/>
      <c r="AH6496" s="1636"/>
      <c r="AI6496" s="1636"/>
      <c r="AJ6496" s="1636"/>
      <c r="AK6496" s="1636"/>
      <c r="AL6496" s="1636"/>
      <c r="AM6496" s="1636"/>
      <c r="AN6496" s="1636"/>
      <c r="AO6496" s="1636"/>
      <c r="AP6496" s="1636"/>
      <c r="AQ6496" s="1636"/>
      <c r="AR6496" s="1636"/>
      <c r="AS6496" s="1636"/>
      <c r="AT6496" s="1636"/>
      <c r="AU6496" s="1636"/>
      <c r="AV6496" s="1636"/>
      <c r="AW6496" s="1636"/>
      <c r="AX6496" s="1636"/>
      <c r="AY6496" s="1636"/>
      <c r="AZ6496" s="1636"/>
      <c r="BA6496" s="1636"/>
      <c r="BB6496" s="1636"/>
    </row>
    <row r="6497" spans="1:54" s="1637" customFormat="1">
      <c r="A6497" s="1636"/>
      <c r="B6497" s="1636"/>
      <c r="C6497" s="1636"/>
      <c r="D6497" s="1636"/>
      <c r="E6497" s="1636"/>
      <c r="F6497" s="1636"/>
      <c r="G6497" s="1636"/>
      <c r="H6497" s="1636"/>
      <c r="I6497" s="1636"/>
      <c r="J6497" s="1636"/>
      <c r="K6497" s="1636"/>
      <c r="L6497" s="1636"/>
      <c r="M6497" s="1636"/>
      <c r="N6497" s="1636"/>
      <c r="O6497" s="1636"/>
      <c r="P6497" s="1636"/>
      <c r="Q6497" s="1636"/>
      <c r="R6497" s="1636"/>
      <c r="S6497" s="1636"/>
      <c r="T6497" s="1636"/>
      <c r="U6497" s="1636"/>
      <c r="V6497" s="1636"/>
      <c r="W6497" s="1636"/>
      <c r="X6497" s="1636"/>
      <c r="Y6497" s="1636"/>
      <c r="Z6497" s="1636"/>
      <c r="AA6497" s="1636"/>
      <c r="AB6497" s="1636"/>
      <c r="AC6497" s="1636"/>
      <c r="AD6497" s="1636"/>
      <c r="AE6497" s="1636"/>
      <c r="AF6497" s="1636"/>
      <c r="AG6497" s="1636"/>
      <c r="AH6497" s="1636"/>
      <c r="AI6497" s="1636"/>
      <c r="AJ6497" s="1636"/>
      <c r="AK6497" s="1636"/>
      <c r="AL6497" s="1636"/>
      <c r="AM6497" s="1636"/>
      <c r="AN6497" s="1636"/>
      <c r="AO6497" s="1636"/>
      <c r="AP6497" s="1636"/>
      <c r="AQ6497" s="1636"/>
      <c r="AR6497" s="1636"/>
      <c r="AS6497" s="1636"/>
      <c r="AT6497" s="1636"/>
      <c r="AU6497" s="1636"/>
      <c r="AV6497" s="1636"/>
      <c r="AW6497" s="1636"/>
      <c r="AX6497" s="1636"/>
      <c r="AY6497" s="1636"/>
      <c r="AZ6497" s="1636"/>
      <c r="BA6497" s="1636"/>
      <c r="BB6497" s="1636"/>
    </row>
    <row r="6498" spans="1:54" s="1637" customFormat="1">
      <c r="A6498" s="1636"/>
      <c r="B6498" s="1636"/>
      <c r="C6498" s="1636"/>
      <c r="D6498" s="1636"/>
      <c r="E6498" s="1636"/>
      <c r="F6498" s="1636"/>
      <c r="G6498" s="1636"/>
      <c r="H6498" s="1636"/>
      <c r="I6498" s="1636"/>
      <c r="J6498" s="1636"/>
      <c r="K6498" s="1636"/>
      <c r="L6498" s="1636"/>
      <c r="M6498" s="1636"/>
      <c r="N6498" s="1636"/>
      <c r="O6498" s="1636"/>
      <c r="P6498" s="1636"/>
      <c r="Q6498" s="1636"/>
      <c r="R6498" s="1636"/>
      <c r="S6498" s="1636"/>
      <c r="T6498" s="1636"/>
      <c r="U6498" s="1636"/>
      <c r="V6498" s="1636"/>
      <c r="W6498" s="1636"/>
      <c r="X6498" s="1636"/>
      <c r="Y6498" s="1636"/>
      <c r="Z6498" s="1636"/>
      <c r="AA6498" s="1636"/>
      <c r="AB6498" s="1636"/>
      <c r="AC6498" s="1636"/>
      <c r="AD6498" s="1636"/>
      <c r="AE6498" s="1636"/>
      <c r="AF6498" s="1636"/>
      <c r="AG6498" s="1636"/>
      <c r="AH6498" s="1636"/>
      <c r="AI6498" s="1636"/>
      <c r="AJ6498" s="1636"/>
      <c r="AK6498" s="1636"/>
      <c r="AL6498" s="1636"/>
      <c r="AM6498" s="1636"/>
      <c r="AN6498" s="1636"/>
      <c r="AO6498" s="1636"/>
      <c r="AP6498" s="1636"/>
      <c r="AQ6498" s="1636"/>
      <c r="AR6498" s="1636"/>
      <c r="AS6498" s="1636"/>
      <c r="AT6498" s="1636"/>
      <c r="AU6498" s="1636"/>
      <c r="AV6498" s="1636"/>
      <c r="AW6498" s="1636"/>
      <c r="AX6498" s="1636"/>
      <c r="AY6498" s="1636"/>
      <c r="AZ6498" s="1636"/>
      <c r="BA6498" s="1636"/>
      <c r="BB6498" s="1636"/>
    </row>
    <row r="6499" spans="1:54" s="1637" customFormat="1">
      <c r="A6499" s="1636"/>
      <c r="B6499" s="1636"/>
      <c r="C6499" s="1636"/>
      <c r="D6499" s="1636"/>
      <c r="E6499" s="1636"/>
      <c r="F6499" s="1636"/>
      <c r="G6499" s="1636"/>
      <c r="H6499" s="1636"/>
      <c r="I6499" s="1636"/>
      <c r="J6499" s="1636"/>
      <c r="K6499" s="1636"/>
      <c r="L6499" s="1636"/>
      <c r="M6499" s="1636"/>
      <c r="N6499" s="1636"/>
      <c r="O6499" s="1636"/>
      <c r="P6499" s="1636"/>
      <c r="Q6499" s="1636"/>
      <c r="R6499" s="1636"/>
      <c r="S6499" s="1636"/>
      <c r="T6499" s="1636"/>
      <c r="U6499" s="1636"/>
      <c r="V6499" s="1636"/>
      <c r="W6499" s="1636"/>
      <c r="X6499" s="1636"/>
      <c r="Y6499" s="1636"/>
      <c r="Z6499" s="1636"/>
      <c r="AA6499" s="1636"/>
      <c r="AB6499" s="1636"/>
      <c r="AC6499" s="1636"/>
      <c r="AD6499" s="1636"/>
      <c r="AE6499" s="1636"/>
      <c r="AF6499" s="1636"/>
      <c r="AG6499" s="1636"/>
      <c r="AH6499" s="1636"/>
      <c r="AI6499" s="1636"/>
      <c r="AJ6499" s="1636"/>
      <c r="AK6499" s="1636"/>
      <c r="AL6499" s="1636"/>
      <c r="AM6499" s="1636"/>
      <c r="AN6499" s="1636"/>
      <c r="AO6499" s="1636"/>
      <c r="AP6499" s="1636"/>
      <c r="AQ6499" s="1636"/>
      <c r="AR6499" s="1636"/>
      <c r="AS6499" s="1636"/>
      <c r="AT6499" s="1636"/>
      <c r="AU6499" s="1636"/>
      <c r="AV6499" s="1636"/>
      <c r="AW6499" s="1636"/>
      <c r="AX6499" s="1636"/>
      <c r="AY6499" s="1636"/>
      <c r="AZ6499" s="1636"/>
      <c r="BA6499" s="1636"/>
      <c r="BB6499" s="1636"/>
    </row>
    <row r="6500" spans="1:54" s="1637" customFormat="1">
      <c r="A6500" s="1636"/>
      <c r="B6500" s="1636"/>
      <c r="C6500" s="1636"/>
      <c r="D6500" s="1636"/>
      <c r="E6500" s="1636"/>
      <c r="F6500" s="1636"/>
      <c r="G6500" s="1636"/>
      <c r="H6500" s="1636"/>
      <c r="I6500" s="1636"/>
      <c r="J6500" s="1636"/>
      <c r="K6500" s="1636"/>
      <c r="L6500" s="1636"/>
      <c r="M6500" s="1636"/>
      <c r="N6500" s="1636"/>
      <c r="O6500" s="1636"/>
      <c r="P6500" s="1636"/>
      <c r="Q6500" s="1636"/>
      <c r="R6500" s="1636"/>
      <c r="S6500" s="1636"/>
      <c r="T6500" s="1636"/>
      <c r="U6500" s="1636"/>
      <c r="V6500" s="1636"/>
      <c r="W6500" s="1636"/>
      <c r="X6500" s="1636"/>
      <c r="Y6500" s="1636"/>
      <c r="Z6500" s="1636"/>
      <c r="AA6500" s="1636"/>
      <c r="AB6500" s="1636"/>
      <c r="AC6500" s="1636"/>
      <c r="AD6500" s="1636"/>
      <c r="AE6500" s="1636"/>
      <c r="AF6500" s="1636"/>
      <c r="AG6500" s="1636"/>
      <c r="AH6500" s="1636"/>
      <c r="AI6500" s="1636"/>
      <c r="AJ6500" s="1636"/>
      <c r="AK6500" s="1636"/>
      <c r="AL6500" s="1636"/>
      <c r="AM6500" s="1636"/>
      <c r="AN6500" s="1636"/>
      <c r="AO6500" s="1636"/>
      <c r="AP6500" s="1636"/>
      <c r="AQ6500" s="1636"/>
      <c r="AR6500" s="1636"/>
      <c r="AS6500" s="1636"/>
      <c r="AT6500" s="1636"/>
      <c r="AU6500" s="1636"/>
      <c r="AV6500" s="1636"/>
      <c r="AW6500" s="1636"/>
      <c r="AX6500" s="1636"/>
      <c r="AY6500" s="1636"/>
      <c r="AZ6500" s="1636"/>
      <c r="BA6500" s="1636"/>
      <c r="BB6500" s="1636"/>
    </row>
    <row r="6501" spans="1:54" s="1637" customFormat="1">
      <c r="A6501" s="1636"/>
      <c r="B6501" s="1636"/>
      <c r="C6501" s="1636"/>
      <c r="D6501" s="1636"/>
      <c r="E6501" s="1636"/>
      <c r="F6501" s="1636"/>
      <c r="G6501" s="1636"/>
      <c r="H6501" s="1636"/>
      <c r="I6501" s="1636"/>
      <c r="J6501" s="1636"/>
      <c r="K6501" s="1636"/>
      <c r="L6501" s="1636"/>
      <c r="M6501" s="1636"/>
      <c r="N6501" s="1636"/>
      <c r="O6501" s="1636"/>
      <c r="P6501" s="1636"/>
      <c r="Q6501" s="1636"/>
      <c r="R6501" s="1636"/>
      <c r="S6501" s="1636"/>
      <c r="T6501" s="1636"/>
      <c r="U6501" s="1636"/>
      <c r="V6501" s="1636"/>
      <c r="W6501" s="1636"/>
      <c r="X6501" s="1636"/>
      <c r="Y6501" s="1636"/>
      <c r="Z6501" s="1636"/>
      <c r="AA6501" s="1636"/>
      <c r="AB6501" s="1636"/>
      <c r="AC6501" s="1636"/>
      <c r="AD6501" s="1636"/>
      <c r="AE6501" s="1636"/>
      <c r="AF6501" s="1636"/>
      <c r="AG6501" s="1636"/>
      <c r="AH6501" s="1636"/>
      <c r="AI6501" s="1636"/>
      <c r="AJ6501" s="1636"/>
      <c r="AK6501" s="1636"/>
      <c r="AL6501" s="1636"/>
      <c r="AM6501" s="1636"/>
      <c r="AN6501" s="1636"/>
      <c r="AO6501" s="1636"/>
      <c r="AP6501" s="1636"/>
      <c r="AQ6501" s="1636"/>
      <c r="AR6501" s="1636"/>
      <c r="AS6501" s="1636"/>
      <c r="AT6501" s="1636"/>
      <c r="AU6501" s="1636"/>
      <c r="AV6501" s="1636"/>
      <c r="AW6501" s="1636"/>
      <c r="AX6501" s="1636"/>
      <c r="AY6501" s="1636"/>
      <c r="AZ6501" s="1636"/>
      <c r="BA6501" s="1636"/>
      <c r="BB6501" s="1636"/>
    </row>
    <row r="6502" spans="1:54" s="1637" customFormat="1">
      <c r="A6502" s="1636"/>
      <c r="B6502" s="1636"/>
      <c r="C6502" s="1636"/>
      <c r="D6502" s="1636"/>
      <c r="E6502" s="1636"/>
      <c r="F6502" s="1636"/>
      <c r="G6502" s="1636"/>
      <c r="H6502" s="1636"/>
      <c r="I6502" s="1636"/>
      <c r="J6502" s="1636"/>
      <c r="K6502" s="1636"/>
      <c r="L6502" s="1636"/>
      <c r="M6502" s="1636"/>
      <c r="N6502" s="1636"/>
      <c r="O6502" s="1636"/>
      <c r="P6502" s="1636"/>
      <c r="Q6502" s="1636"/>
      <c r="R6502" s="1636"/>
      <c r="S6502" s="1636"/>
      <c r="T6502" s="1636"/>
      <c r="U6502" s="1636"/>
      <c r="V6502" s="1636"/>
      <c r="W6502" s="1636"/>
      <c r="X6502" s="1636"/>
      <c r="Y6502" s="1636"/>
      <c r="Z6502" s="1636"/>
      <c r="AA6502" s="1636"/>
      <c r="AB6502" s="1636"/>
      <c r="AC6502" s="1636"/>
      <c r="AD6502" s="1636"/>
      <c r="AE6502" s="1636"/>
      <c r="AF6502" s="1636"/>
      <c r="AG6502" s="1636"/>
      <c r="AH6502" s="1636"/>
      <c r="AI6502" s="1636"/>
      <c r="AJ6502" s="1636"/>
      <c r="AK6502" s="1636"/>
      <c r="AL6502" s="1636"/>
      <c r="AM6502" s="1636"/>
      <c r="AN6502" s="1636"/>
      <c r="AO6502" s="1636"/>
      <c r="AP6502" s="1636"/>
      <c r="AQ6502" s="1636"/>
      <c r="AR6502" s="1636"/>
      <c r="AS6502" s="1636"/>
      <c r="AT6502" s="1636"/>
      <c r="AU6502" s="1636"/>
      <c r="AV6502" s="1636"/>
      <c r="AW6502" s="1636"/>
      <c r="AX6502" s="1636"/>
      <c r="AY6502" s="1636"/>
      <c r="AZ6502" s="1636"/>
      <c r="BA6502" s="1636"/>
      <c r="BB6502" s="1636"/>
    </row>
    <row r="6503" spans="1:54" s="1637" customFormat="1">
      <c r="A6503" s="1636"/>
      <c r="B6503" s="1636"/>
      <c r="C6503" s="1636"/>
      <c r="D6503" s="1636"/>
      <c r="E6503" s="1636"/>
      <c r="F6503" s="1636"/>
      <c r="G6503" s="1636"/>
      <c r="H6503" s="1636"/>
      <c r="I6503" s="1636"/>
      <c r="J6503" s="1636"/>
      <c r="K6503" s="1636"/>
      <c r="L6503" s="1636"/>
      <c r="M6503" s="1636"/>
      <c r="N6503" s="1636"/>
      <c r="O6503" s="1636"/>
      <c r="P6503" s="1636"/>
      <c r="Q6503" s="1636"/>
      <c r="R6503" s="1636"/>
      <c r="S6503" s="1636"/>
      <c r="T6503" s="1636"/>
      <c r="U6503" s="1636"/>
      <c r="V6503" s="1636"/>
      <c r="W6503" s="1636"/>
      <c r="X6503" s="1636"/>
      <c r="Y6503" s="1636"/>
      <c r="Z6503" s="1636"/>
      <c r="AA6503" s="1636"/>
      <c r="AB6503" s="1636"/>
      <c r="AC6503" s="1636"/>
      <c r="AD6503" s="1636"/>
      <c r="AE6503" s="1636"/>
      <c r="AF6503" s="1636"/>
      <c r="AG6503" s="1636"/>
      <c r="AH6503" s="1636"/>
      <c r="AI6503" s="1636"/>
      <c r="AJ6503" s="1636"/>
      <c r="AK6503" s="1636"/>
      <c r="AL6503" s="1636"/>
      <c r="AM6503" s="1636"/>
      <c r="AN6503" s="1636"/>
      <c r="AO6503" s="1636"/>
      <c r="AP6503" s="1636"/>
      <c r="AQ6503" s="1636"/>
      <c r="AR6503" s="1636"/>
      <c r="AS6503" s="1636"/>
      <c r="AT6503" s="1636"/>
      <c r="AU6503" s="1636"/>
      <c r="AV6503" s="1636"/>
      <c r="AW6503" s="1636"/>
      <c r="AX6503" s="1636"/>
      <c r="AY6503" s="1636"/>
      <c r="AZ6503" s="1636"/>
      <c r="BA6503" s="1636"/>
      <c r="BB6503" s="1636"/>
    </row>
    <row r="6504" spans="1:54" s="1637" customFormat="1">
      <c r="A6504" s="1636"/>
      <c r="B6504" s="1636"/>
      <c r="C6504" s="1636"/>
      <c r="D6504" s="1636"/>
      <c r="E6504" s="1636"/>
      <c r="F6504" s="1636"/>
      <c r="G6504" s="1636"/>
      <c r="H6504" s="1636"/>
      <c r="I6504" s="1636"/>
      <c r="J6504" s="1636"/>
      <c r="K6504" s="1636"/>
      <c r="L6504" s="1636"/>
      <c r="M6504" s="1636"/>
      <c r="N6504" s="1636"/>
      <c r="O6504" s="1636"/>
      <c r="P6504" s="1636"/>
      <c r="Q6504" s="1636"/>
      <c r="R6504" s="1636"/>
      <c r="S6504" s="1636"/>
      <c r="T6504" s="1636"/>
      <c r="U6504" s="1636"/>
      <c r="V6504" s="1636"/>
      <c r="W6504" s="1636"/>
      <c r="X6504" s="1636"/>
      <c r="Y6504" s="1636"/>
      <c r="Z6504" s="1636"/>
      <c r="AA6504" s="1636"/>
      <c r="AB6504" s="1636"/>
      <c r="AC6504" s="1636"/>
      <c r="AD6504" s="1636"/>
      <c r="AE6504" s="1636"/>
      <c r="AF6504" s="1636"/>
      <c r="AG6504" s="1636"/>
      <c r="AH6504" s="1636"/>
      <c r="AI6504" s="1636"/>
      <c r="AJ6504" s="1636"/>
      <c r="AK6504" s="1636"/>
      <c r="AL6504" s="1636"/>
      <c r="AM6504" s="1636"/>
      <c r="AN6504" s="1636"/>
      <c r="AO6504" s="1636"/>
      <c r="AP6504" s="1636"/>
      <c r="AQ6504" s="1636"/>
      <c r="AR6504" s="1636"/>
      <c r="AS6504" s="1636"/>
      <c r="AT6504" s="1636"/>
      <c r="AU6504" s="1636"/>
      <c r="AV6504" s="1636"/>
      <c r="AW6504" s="1636"/>
      <c r="AX6504" s="1636"/>
      <c r="AY6504" s="1636"/>
      <c r="AZ6504" s="1636"/>
      <c r="BA6504" s="1636"/>
      <c r="BB6504" s="1636"/>
    </row>
    <row r="6505" spans="1:54" s="1637" customFormat="1">
      <c r="A6505" s="1636"/>
      <c r="B6505" s="1636"/>
      <c r="C6505" s="1636"/>
      <c r="D6505" s="1636"/>
      <c r="E6505" s="1636"/>
      <c r="F6505" s="1636"/>
      <c r="G6505" s="1636"/>
      <c r="H6505" s="1636"/>
      <c r="I6505" s="1636"/>
      <c r="J6505" s="1636"/>
      <c r="K6505" s="1636"/>
      <c r="L6505" s="1636"/>
      <c r="M6505" s="1636"/>
      <c r="N6505" s="1636"/>
      <c r="O6505" s="1636"/>
      <c r="P6505" s="1636"/>
      <c r="Q6505" s="1636"/>
      <c r="R6505" s="1636"/>
      <c r="S6505" s="1636"/>
      <c r="T6505" s="1636"/>
      <c r="U6505" s="1636"/>
      <c r="V6505" s="1636"/>
      <c r="W6505" s="1636"/>
      <c r="X6505" s="1636"/>
      <c r="Y6505" s="1636"/>
      <c r="Z6505" s="1636"/>
      <c r="AA6505" s="1636"/>
      <c r="AB6505" s="1636"/>
      <c r="AC6505" s="1636"/>
      <c r="AD6505" s="1636"/>
      <c r="AE6505" s="1636"/>
      <c r="AF6505" s="1636"/>
      <c r="AG6505" s="1636"/>
      <c r="AH6505" s="1636"/>
      <c r="AI6505" s="1636"/>
      <c r="AJ6505" s="1636"/>
      <c r="AK6505" s="1636"/>
      <c r="AL6505" s="1636"/>
      <c r="AM6505" s="1636"/>
      <c r="AN6505" s="1636"/>
      <c r="AO6505" s="1636"/>
      <c r="AP6505" s="1636"/>
      <c r="AQ6505" s="1636"/>
      <c r="AR6505" s="1636"/>
      <c r="AS6505" s="1636"/>
      <c r="AT6505" s="1636"/>
      <c r="AU6505" s="1636"/>
      <c r="AV6505" s="1636"/>
      <c r="AW6505" s="1636"/>
      <c r="AX6505" s="1636"/>
      <c r="AY6505" s="1636"/>
      <c r="AZ6505" s="1636"/>
      <c r="BA6505" s="1636"/>
      <c r="BB6505" s="1636"/>
    </row>
    <row r="6506" spans="1:54" s="1637" customFormat="1">
      <c r="A6506" s="1636"/>
      <c r="B6506" s="1636"/>
      <c r="C6506" s="1636"/>
      <c r="D6506" s="1636"/>
      <c r="E6506" s="1636"/>
      <c r="F6506" s="1636"/>
      <c r="G6506" s="1636"/>
      <c r="H6506" s="1636"/>
      <c r="I6506" s="1636"/>
      <c r="J6506" s="1636"/>
      <c r="K6506" s="1636"/>
      <c r="L6506" s="1636"/>
      <c r="M6506" s="1636"/>
      <c r="N6506" s="1636"/>
      <c r="O6506" s="1636"/>
      <c r="P6506" s="1636"/>
      <c r="Q6506" s="1636"/>
      <c r="R6506" s="1636"/>
      <c r="S6506" s="1636"/>
      <c r="T6506" s="1636"/>
      <c r="U6506" s="1636"/>
      <c r="V6506" s="1636"/>
      <c r="W6506" s="1636"/>
      <c r="X6506" s="1636"/>
      <c r="Y6506" s="1636"/>
      <c r="Z6506" s="1636"/>
      <c r="AA6506" s="1636"/>
      <c r="AB6506" s="1636"/>
      <c r="AC6506" s="1636"/>
      <c r="AD6506" s="1636"/>
      <c r="AE6506" s="1636"/>
      <c r="AF6506" s="1636"/>
      <c r="AG6506" s="1636"/>
      <c r="AH6506" s="1636"/>
      <c r="AI6506" s="1636"/>
      <c r="AJ6506" s="1636"/>
      <c r="AK6506" s="1636"/>
      <c r="AL6506" s="1636"/>
      <c r="AM6506" s="1636"/>
      <c r="AN6506" s="1636"/>
      <c r="AO6506" s="1636"/>
      <c r="AP6506" s="1636"/>
      <c r="AQ6506" s="1636"/>
      <c r="AR6506" s="1636"/>
      <c r="AS6506" s="1636"/>
      <c r="AT6506" s="1636"/>
      <c r="AU6506" s="1636"/>
      <c r="AV6506" s="1636"/>
      <c r="AW6506" s="1636"/>
      <c r="AX6506" s="1636"/>
      <c r="AY6506" s="1636"/>
      <c r="AZ6506" s="1636"/>
      <c r="BA6506" s="1636"/>
      <c r="BB6506" s="1636"/>
    </row>
    <row r="6507" spans="1:54" s="1637" customFormat="1">
      <c r="A6507" s="1636"/>
      <c r="B6507" s="1636"/>
      <c r="C6507" s="1636"/>
      <c r="D6507" s="1636"/>
      <c r="E6507" s="1636"/>
      <c r="F6507" s="1636"/>
      <c r="G6507" s="1636"/>
      <c r="H6507" s="1636"/>
      <c r="I6507" s="1636"/>
      <c r="J6507" s="1636"/>
      <c r="K6507" s="1636"/>
      <c r="L6507" s="1636"/>
      <c r="M6507" s="1636"/>
      <c r="N6507" s="1636"/>
      <c r="O6507" s="1636"/>
      <c r="P6507" s="1636"/>
      <c r="Q6507" s="1636"/>
      <c r="R6507" s="1636"/>
      <c r="S6507" s="1636"/>
      <c r="T6507" s="1636"/>
      <c r="U6507" s="1636"/>
      <c r="V6507" s="1636"/>
      <c r="W6507" s="1636"/>
      <c r="X6507" s="1636"/>
      <c r="Y6507" s="1636"/>
      <c r="Z6507" s="1636"/>
      <c r="AA6507" s="1636"/>
      <c r="AB6507" s="1636"/>
      <c r="AC6507" s="1636"/>
      <c r="AD6507" s="1636"/>
      <c r="AE6507" s="1636"/>
      <c r="AF6507" s="1636"/>
      <c r="AG6507" s="1636"/>
      <c r="AH6507" s="1636"/>
      <c r="AI6507" s="1636"/>
      <c r="AJ6507" s="1636"/>
      <c r="AK6507" s="1636"/>
      <c r="AL6507" s="1636"/>
      <c r="AM6507" s="1636"/>
      <c r="AN6507" s="1636"/>
      <c r="AO6507" s="1636"/>
      <c r="AP6507" s="1636"/>
      <c r="AQ6507" s="1636"/>
      <c r="AR6507" s="1636"/>
      <c r="AS6507" s="1636"/>
      <c r="AT6507" s="1636"/>
      <c r="AU6507" s="1636"/>
      <c r="AV6507" s="1636"/>
      <c r="AW6507" s="1636"/>
      <c r="AX6507" s="1636"/>
      <c r="AY6507" s="1636"/>
      <c r="AZ6507" s="1636"/>
      <c r="BA6507" s="1636"/>
      <c r="BB6507" s="1636"/>
    </row>
    <row r="6508" spans="1:54" s="1637" customFormat="1">
      <c r="A6508" s="1636"/>
      <c r="B6508" s="1636"/>
      <c r="C6508" s="1636"/>
      <c r="D6508" s="1636"/>
      <c r="E6508" s="1636"/>
      <c r="F6508" s="1636"/>
      <c r="G6508" s="1636"/>
      <c r="H6508" s="1636"/>
      <c r="I6508" s="1636"/>
      <c r="J6508" s="1636"/>
      <c r="K6508" s="1636"/>
      <c r="L6508" s="1636"/>
      <c r="M6508" s="1636"/>
      <c r="N6508" s="1636"/>
      <c r="O6508" s="1636"/>
      <c r="P6508" s="1636"/>
      <c r="Q6508" s="1636"/>
      <c r="R6508" s="1636"/>
      <c r="S6508" s="1636"/>
      <c r="T6508" s="1636"/>
      <c r="U6508" s="1636"/>
      <c r="V6508" s="1636"/>
      <c r="W6508" s="1636"/>
      <c r="X6508" s="1636"/>
      <c r="Y6508" s="1636"/>
      <c r="Z6508" s="1636"/>
      <c r="AA6508" s="1636"/>
      <c r="AB6508" s="1636"/>
      <c r="AC6508" s="1636"/>
      <c r="AD6508" s="1636"/>
      <c r="AE6508" s="1636"/>
      <c r="AF6508" s="1636"/>
      <c r="AG6508" s="1636"/>
      <c r="AH6508" s="1636"/>
      <c r="AI6508" s="1636"/>
      <c r="AJ6508" s="1636"/>
      <c r="AK6508" s="1636"/>
      <c r="AL6508" s="1636"/>
      <c r="AM6508" s="1636"/>
      <c r="AN6508" s="1636"/>
      <c r="AO6508" s="1636"/>
      <c r="AP6508" s="1636"/>
      <c r="AQ6508" s="1636"/>
      <c r="AR6508" s="1636"/>
      <c r="AS6508" s="1636"/>
      <c r="AT6508" s="1636"/>
      <c r="AU6508" s="1636"/>
      <c r="AV6508" s="1636"/>
      <c r="AW6508" s="1636"/>
      <c r="AX6508" s="1636"/>
      <c r="AY6508" s="1636"/>
      <c r="AZ6508" s="1636"/>
      <c r="BA6508" s="1636"/>
      <c r="BB6508" s="1636"/>
    </row>
    <row r="6509" spans="1:54" s="1637" customFormat="1">
      <c r="A6509" s="1636"/>
      <c r="B6509" s="1636"/>
      <c r="C6509" s="1636"/>
      <c r="D6509" s="1636"/>
      <c r="E6509" s="1636"/>
      <c r="F6509" s="1636"/>
      <c r="G6509" s="1636"/>
      <c r="H6509" s="1636"/>
      <c r="I6509" s="1636"/>
      <c r="J6509" s="1636"/>
      <c r="K6509" s="1636"/>
      <c r="L6509" s="1636"/>
      <c r="M6509" s="1636"/>
      <c r="N6509" s="1636"/>
      <c r="O6509" s="1636"/>
      <c r="P6509" s="1636"/>
      <c r="Q6509" s="1636"/>
      <c r="R6509" s="1636"/>
      <c r="S6509" s="1636"/>
      <c r="T6509" s="1636"/>
      <c r="U6509" s="1636"/>
      <c r="V6509" s="1636"/>
      <c r="W6509" s="1636"/>
      <c r="X6509" s="1636"/>
      <c r="Y6509" s="1636"/>
      <c r="Z6509" s="1636"/>
      <c r="AA6509" s="1636"/>
      <c r="AB6509" s="1636"/>
      <c r="AC6509" s="1636"/>
      <c r="AD6509" s="1636"/>
      <c r="AE6509" s="1636"/>
      <c r="AF6509" s="1636"/>
      <c r="AG6509" s="1636"/>
      <c r="AH6509" s="1636"/>
      <c r="AI6509" s="1636"/>
      <c r="AJ6509" s="1636"/>
      <c r="AK6509" s="1636"/>
      <c r="AL6509" s="1636"/>
      <c r="AM6509" s="1636"/>
      <c r="AN6509" s="1636"/>
      <c r="AO6509" s="1636"/>
      <c r="AP6509" s="1636"/>
      <c r="AQ6509" s="1636"/>
      <c r="AR6509" s="1636"/>
      <c r="AS6509" s="1636"/>
      <c r="AT6509" s="1636"/>
      <c r="AU6509" s="1636"/>
      <c r="AV6509" s="1636"/>
      <c r="AW6509" s="1636"/>
      <c r="AX6509" s="1636"/>
      <c r="AY6509" s="1636"/>
      <c r="AZ6509" s="1636"/>
      <c r="BA6509" s="1636"/>
      <c r="BB6509" s="1636"/>
    </row>
    <row r="6510" spans="1:54" s="1637" customFormat="1">
      <c r="A6510" s="1636"/>
      <c r="B6510" s="1636"/>
      <c r="C6510" s="1636"/>
      <c r="D6510" s="1636"/>
      <c r="E6510" s="1636"/>
      <c r="F6510" s="1636"/>
      <c r="G6510" s="1636"/>
      <c r="H6510" s="1636"/>
      <c r="I6510" s="1636"/>
      <c r="J6510" s="1636"/>
      <c r="K6510" s="1636"/>
      <c r="L6510" s="1636"/>
      <c r="M6510" s="1636"/>
      <c r="N6510" s="1636"/>
      <c r="O6510" s="1636"/>
      <c r="P6510" s="1636"/>
      <c r="Q6510" s="1636"/>
      <c r="R6510" s="1636"/>
      <c r="S6510" s="1636"/>
      <c r="T6510" s="1636"/>
      <c r="U6510" s="1636"/>
      <c r="V6510" s="1636"/>
      <c r="W6510" s="1636"/>
      <c r="X6510" s="1636"/>
      <c r="Y6510" s="1636"/>
      <c r="Z6510" s="1636"/>
      <c r="AA6510" s="1636"/>
      <c r="AB6510" s="1636"/>
      <c r="AC6510" s="1636"/>
      <c r="AD6510" s="1636"/>
      <c r="AE6510" s="1636"/>
      <c r="AF6510" s="1636"/>
      <c r="AG6510" s="1636"/>
      <c r="AH6510" s="1636"/>
      <c r="AI6510" s="1636"/>
      <c r="AJ6510" s="1636"/>
      <c r="AK6510" s="1636"/>
      <c r="AL6510" s="1636"/>
      <c r="AM6510" s="1636"/>
      <c r="AN6510" s="1636"/>
      <c r="AO6510" s="1636"/>
      <c r="AP6510" s="1636"/>
      <c r="AQ6510" s="1636"/>
      <c r="AR6510" s="1636"/>
      <c r="AS6510" s="1636"/>
      <c r="AT6510" s="1636"/>
      <c r="AU6510" s="1636"/>
      <c r="AV6510" s="1636"/>
      <c r="AW6510" s="1636"/>
      <c r="AX6510" s="1636"/>
      <c r="AY6510" s="1636"/>
      <c r="AZ6510" s="1636"/>
      <c r="BA6510" s="1636"/>
      <c r="BB6510" s="1636"/>
    </row>
    <row r="6511" spans="1:54" s="1637" customFormat="1">
      <c r="A6511" s="1636"/>
      <c r="B6511" s="1636"/>
      <c r="C6511" s="1636"/>
      <c r="D6511" s="1636"/>
      <c r="E6511" s="1636"/>
      <c r="F6511" s="1636"/>
      <c r="G6511" s="1636"/>
      <c r="H6511" s="1636"/>
      <c r="I6511" s="1636"/>
      <c r="J6511" s="1636"/>
      <c r="K6511" s="1636"/>
      <c r="L6511" s="1636"/>
      <c r="M6511" s="1636"/>
      <c r="N6511" s="1636"/>
      <c r="O6511" s="1636"/>
      <c r="P6511" s="1636"/>
      <c r="Q6511" s="1636"/>
      <c r="R6511" s="1636"/>
      <c r="S6511" s="1636"/>
      <c r="T6511" s="1636"/>
      <c r="U6511" s="1636"/>
      <c r="V6511" s="1636"/>
      <c r="W6511" s="1636"/>
      <c r="X6511" s="1636"/>
      <c r="Y6511" s="1636"/>
      <c r="Z6511" s="1636"/>
      <c r="AA6511" s="1636"/>
      <c r="AB6511" s="1636"/>
      <c r="AC6511" s="1636"/>
      <c r="AD6511" s="1636"/>
      <c r="AE6511" s="1636"/>
      <c r="AF6511" s="1636"/>
      <c r="AG6511" s="1636"/>
      <c r="AH6511" s="1636"/>
      <c r="AI6511" s="1636"/>
      <c r="AJ6511" s="1636"/>
      <c r="AK6511" s="1636"/>
      <c r="AL6511" s="1636"/>
      <c r="AM6511" s="1636"/>
      <c r="AN6511" s="1636"/>
      <c r="AO6511" s="1636"/>
      <c r="AP6511" s="1636"/>
      <c r="AQ6511" s="1636"/>
      <c r="AR6511" s="1636"/>
      <c r="AS6511" s="1636"/>
      <c r="AT6511" s="1636"/>
      <c r="AU6511" s="1636"/>
      <c r="AV6511" s="1636"/>
      <c r="AW6511" s="1636"/>
      <c r="AX6511" s="1636"/>
      <c r="AY6511" s="1636"/>
      <c r="AZ6511" s="1636"/>
      <c r="BA6511" s="1636"/>
      <c r="BB6511" s="1636"/>
    </row>
    <row r="6512" spans="1:54" s="1637" customFormat="1">
      <c r="A6512" s="1636"/>
      <c r="B6512" s="1636"/>
      <c r="C6512" s="1636"/>
      <c r="D6512" s="1636"/>
      <c r="E6512" s="1636"/>
      <c r="F6512" s="1636"/>
      <c r="G6512" s="1636"/>
      <c r="H6512" s="1636"/>
      <c r="I6512" s="1636"/>
      <c r="J6512" s="1636"/>
      <c r="K6512" s="1636"/>
      <c r="L6512" s="1636"/>
      <c r="M6512" s="1636"/>
      <c r="N6512" s="1636"/>
      <c r="O6512" s="1636"/>
      <c r="P6512" s="1636"/>
      <c r="Q6512" s="1636"/>
      <c r="R6512" s="1636"/>
      <c r="S6512" s="1636"/>
      <c r="T6512" s="1636"/>
      <c r="U6512" s="1636"/>
      <c r="V6512" s="1636"/>
      <c r="W6512" s="1636"/>
      <c r="X6512" s="1636"/>
      <c r="Y6512" s="1636"/>
      <c r="Z6512" s="1636"/>
      <c r="AA6512" s="1636"/>
      <c r="AB6512" s="1636"/>
      <c r="AC6512" s="1636"/>
      <c r="AD6512" s="1636"/>
      <c r="AE6512" s="1636"/>
      <c r="AF6512" s="1636"/>
      <c r="AG6512" s="1636"/>
      <c r="AH6512" s="1636"/>
      <c r="AI6512" s="1636"/>
      <c r="AJ6512" s="1636"/>
      <c r="AK6512" s="1636"/>
      <c r="AL6512" s="1636"/>
      <c r="AM6512" s="1636"/>
      <c r="AN6512" s="1636"/>
      <c r="AO6512" s="1636"/>
      <c r="AP6512" s="1636"/>
      <c r="AQ6512" s="1636"/>
      <c r="AR6512" s="1636"/>
      <c r="AS6512" s="1636"/>
      <c r="AT6512" s="1636"/>
      <c r="AU6512" s="1636"/>
      <c r="AV6512" s="1636"/>
      <c r="AW6512" s="1636"/>
      <c r="AX6512" s="1636"/>
      <c r="AY6512" s="1636"/>
      <c r="AZ6512" s="1636"/>
      <c r="BA6512" s="1636"/>
      <c r="BB6512" s="1636"/>
    </row>
    <row r="6513" spans="1:54" s="1637" customFormat="1">
      <c r="A6513" s="1636"/>
      <c r="B6513" s="1636"/>
      <c r="C6513" s="1636"/>
      <c r="D6513" s="1636"/>
      <c r="E6513" s="1636"/>
      <c r="F6513" s="1636"/>
      <c r="G6513" s="1636"/>
      <c r="H6513" s="1636"/>
      <c r="I6513" s="1636"/>
      <c r="J6513" s="1636"/>
      <c r="K6513" s="1636"/>
      <c r="L6513" s="1636"/>
      <c r="M6513" s="1636"/>
      <c r="N6513" s="1636"/>
      <c r="O6513" s="1636"/>
      <c r="P6513" s="1636"/>
      <c r="Q6513" s="1636"/>
      <c r="R6513" s="1636"/>
      <c r="S6513" s="1636"/>
      <c r="T6513" s="1636"/>
      <c r="U6513" s="1636"/>
      <c r="V6513" s="1636"/>
      <c r="W6513" s="1636"/>
      <c r="X6513" s="1636"/>
      <c r="Y6513" s="1636"/>
      <c r="Z6513" s="1636"/>
      <c r="AA6513" s="1636"/>
      <c r="AB6513" s="1636"/>
      <c r="AC6513" s="1636"/>
      <c r="AD6513" s="1636"/>
      <c r="AE6513" s="1636"/>
      <c r="AF6513" s="1636"/>
      <c r="AG6513" s="1636"/>
      <c r="AH6513" s="1636"/>
      <c r="AI6513" s="1636"/>
      <c r="AJ6513" s="1636"/>
      <c r="AK6513" s="1636"/>
      <c r="AL6513" s="1636"/>
      <c r="AM6513" s="1636"/>
      <c r="AN6513" s="1636"/>
      <c r="AO6513" s="1636"/>
      <c r="AP6513" s="1636"/>
      <c r="AQ6513" s="1636"/>
      <c r="AR6513" s="1636"/>
      <c r="AS6513" s="1636"/>
      <c r="AT6513" s="1636"/>
      <c r="AU6513" s="1636"/>
      <c r="AV6513" s="1636"/>
      <c r="AW6513" s="1636"/>
      <c r="AX6513" s="1636"/>
      <c r="AY6513" s="1636"/>
      <c r="AZ6513" s="1636"/>
      <c r="BA6513" s="1636"/>
      <c r="BB6513" s="1636"/>
    </row>
    <row r="6514" spans="1:54" s="1637" customFormat="1">
      <c r="A6514" s="1636"/>
      <c r="B6514" s="1636"/>
      <c r="C6514" s="1636"/>
      <c r="D6514" s="1636"/>
      <c r="E6514" s="1636"/>
      <c r="F6514" s="1636"/>
      <c r="G6514" s="1636"/>
      <c r="H6514" s="1636"/>
      <c r="I6514" s="1636"/>
      <c r="J6514" s="1636"/>
      <c r="K6514" s="1636"/>
      <c r="L6514" s="1636"/>
      <c r="M6514" s="1636"/>
      <c r="N6514" s="1636"/>
      <c r="O6514" s="1636"/>
      <c r="P6514" s="1636"/>
      <c r="Q6514" s="1636"/>
      <c r="R6514" s="1636"/>
      <c r="S6514" s="1636"/>
      <c r="T6514" s="1636"/>
      <c r="U6514" s="1636"/>
      <c r="V6514" s="1636"/>
      <c r="W6514" s="1636"/>
      <c r="X6514" s="1636"/>
      <c r="Y6514" s="1636"/>
      <c r="Z6514" s="1636"/>
      <c r="AA6514" s="1636"/>
      <c r="AB6514" s="1636"/>
      <c r="AC6514" s="1636"/>
      <c r="AD6514" s="1636"/>
      <c r="AE6514" s="1636"/>
      <c r="AF6514" s="1636"/>
      <c r="AG6514" s="1636"/>
      <c r="AH6514" s="1636"/>
      <c r="AI6514" s="1636"/>
      <c r="AJ6514" s="1636"/>
      <c r="AK6514" s="1636"/>
      <c r="AL6514" s="1636"/>
      <c r="AM6514" s="1636"/>
      <c r="AN6514" s="1636"/>
      <c r="AO6514" s="1636"/>
      <c r="AP6514" s="1636"/>
      <c r="AQ6514" s="1636"/>
      <c r="AR6514" s="1636"/>
      <c r="AS6514" s="1636"/>
      <c r="AT6514" s="1636"/>
      <c r="AU6514" s="1636"/>
      <c r="AV6514" s="1636"/>
      <c r="AW6514" s="1636"/>
      <c r="AX6514" s="1636"/>
      <c r="AY6514" s="1636"/>
      <c r="AZ6514" s="1636"/>
      <c r="BA6514" s="1636"/>
      <c r="BB6514" s="1636"/>
    </row>
    <row r="6515" spans="1:54" s="1637" customFormat="1">
      <c r="A6515" s="1636"/>
      <c r="B6515" s="1636"/>
      <c r="C6515" s="1636"/>
      <c r="D6515" s="1636"/>
      <c r="E6515" s="1636"/>
      <c r="F6515" s="1636"/>
      <c r="G6515" s="1636"/>
      <c r="H6515" s="1636"/>
      <c r="I6515" s="1636"/>
      <c r="J6515" s="1636"/>
      <c r="K6515" s="1636"/>
      <c r="L6515" s="1636"/>
      <c r="M6515" s="1636"/>
      <c r="N6515" s="1636"/>
      <c r="O6515" s="1636"/>
      <c r="P6515" s="1636"/>
      <c r="Q6515" s="1636"/>
      <c r="R6515" s="1636"/>
      <c r="S6515" s="1636"/>
      <c r="T6515" s="1636"/>
      <c r="U6515" s="1636"/>
      <c r="V6515" s="1636"/>
      <c r="W6515" s="1636"/>
      <c r="X6515" s="1636"/>
      <c r="Y6515" s="1636"/>
      <c r="Z6515" s="1636"/>
      <c r="AA6515" s="1636"/>
      <c r="AB6515" s="1636"/>
      <c r="AC6515" s="1636"/>
      <c r="AD6515" s="1636"/>
      <c r="AE6515" s="1636"/>
      <c r="AF6515" s="1636"/>
      <c r="AG6515" s="1636"/>
      <c r="AH6515" s="1636"/>
      <c r="AI6515" s="1636"/>
      <c r="AJ6515" s="1636"/>
      <c r="AK6515" s="1636"/>
      <c r="AL6515" s="1636"/>
      <c r="AM6515" s="1636"/>
      <c r="AN6515" s="1636"/>
      <c r="AO6515" s="1636"/>
      <c r="AP6515" s="1636"/>
      <c r="AQ6515" s="1636"/>
      <c r="AR6515" s="1636"/>
      <c r="AS6515" s="1636"/>
      <c r="AT6515" s="1636"/>
      <c r="AU6515" s="1636"/>
      <c r="AV6515" s="1636"/>
      <c r="AW6515" s="1636"/>
      <c r="AX6515" s="1636"/>
      <c r="AY6515" s="1636"/>
      <c r="AZ6515" s="1636"/>
      <c r="BA6515" s="1636"/>
      <c r="BB6515" s="1636"/>
    </row>
    <row r="6516" spans="1:54" s="1637" customFormat="1">
      <c r="A6516" s="1636"/>
      <c r="B6516" s="1636"/>
      <c r="C6516" s="1636"/>
      <c r="D6516" s="1636"/>
      <c r="E6516" s="1636"/>
      <c r="F6516" s="1636"/>
      <c r="G6516" s="1636"/>
      <c r="H6516" s="1636"/>
      <c r="I6516" s="1636"/>
      <c r="J6516" s="1636"/>
      <c r="K6516" s="1636"/>
      <c r="L6516" s="1636"/>
      <c r="M6516" s="1636"/>
      <c r="N6516" s="1636"/>
      <c r="O6516" s="1636"/>
      <c r="P6516" s="1636"/>
      <c r="Q6516" s="1636"/>
      <c r="R6516" s="1636"/>
      <c r="S6516" s="1636"/>
      <c r="T6516" s="1636"/>
      <c r="U6516" s="1636"/>
      <c r="V6516" s="1636"/>
      <c r="W6516" s="1636"/>
      <c r="X6516" s="1636"/>
      <c r="Y6516" s="1636"/>
      <c r="Z6516" s="1636"/>
      <c r="AA6516" s="1636"/>
      <c r="AB6516" s="1636"/>
      <c r="AC6516" s="1636"/>
      <c r="AD6516" s="1636"/>
      <c r="AE6516" s="1636"/>
      <c r="AF6516" s="1636"/>
      <c r="AG6516" s="1636"/>
      <c r="AH6516" s="1636"/>
      <c r="AI6516" s="1636"/>
      <c r="AJ6516" s="1636"/>
      <c r="AK6516" s="1636"/>
      <c r="AL6516" s="1636"/>
      <c r="AM6516" s="1636"/>
      <c r="AN6516" s="1636"/>
      <c r="AO6516" s="1636"/>
      <c r="AP6516" s="1636"/>
      <c r="AQ6516" s="1636"/>
      <c r="AR6516" s="1636"/>
      <c r="AS6516" s="1636"/>
      <c r="AT6516" s="1636"/>
      <c r="AU6516" s="1636"/>
      <c r="AV6516" s="1636"/>
      <c r="AW6516" s="1636"/>
      <c r="AX6516" s="1636"/>
      <c r="AY6516" s="1636"/>
      <c r="AZ6516" s="1636"/>
      <c r="BA6516" s="1636"/>
      <c r="BB6516" s="1636"/>
    </row>
    <row r="6517" spans="1:54" s="1637" customFormat="1">
      <c r="A6517" s="1636"/>
      <c r="B6517" s="1636"/>
      <c r="C6517" s="1636"/>
      <c r="D6517" s="1636"/>
      <c r="E6517" s="1636"/>
      <c r="F6517" s="1636"/>
      <c r="G6517" s="1636"/>
      <c r="H6517" s="1636"/>
      <c r="I6517" s="1636"/>
      <c r="J6517" s="1636"/>
      <c r="K6517" s="1636"/>
      <c r="L6517" s="1636"/>
      <c r="M6517" s="1636"/>
      <c r="N6517" s="1636"/>
      <c r="O6517" s="1636"/>
      <c r="P6517" s="1636"/>
      <c r="Q6517" s="1636"/>
      <c r="R6517" s="1636"/>
      <c r="S6517" s="1636"/>
      <c r="T6517" s="1636"/>
      <c r="U6517" s="1636"/>
      <c r="V6517" s="1636"/>
      <c r="W6517" s="1636"/>
      <c r="X6517" s="1636"/>
      <c r="Y6517" s="1636"/>
      <c r="Z6517" s="1636"/>
      <c r="AA6517" s="1636"/>
      <c r="AB6517" s="1636"/>
      <c r="AC6517" s="1636"/>
      <c r="AD6517" s="1636"/>
      <c r="AE6517" s="1636"/>
      <c r="AF6517" s="1636"/>
      <c r="AG6517" s="1636"/>
      <c r="AH6517" s="1636"/>
      <c r="AI6517" s="1636"/>
      <c r="AJ6517" s="1636"/>
      <c r="AK6517" s="1636"/>
      <c r="AL6517" s="1636"/>
      <c r="AM6517" s="1636"/>
      <c r="AN6517" s="1636"/>
      <c r="AO6517" s="1636"/>
      <c r="AP6517" s="1636"/>
      <c r="AQ6517" s="1636"/>
      <c r="AR6517" s="1636"/>
      <c r="AS6517" s="1636"/>
      <c r="AT6517" s="1636"/>
      <c r="AU6517" s="1636"/>
      <c r="AV6517" s="1636"/>
      <c r="AW6517" s="1636"/>
      <c r="AX6517" s="1636"/>
      <c r="AY6517" s="1636"/>
      <c r="AZ6517" s="1636"/>
      <c r="BA6517" s="1636"/>
      <c r="BB6517" s="1636"/>
    </row>
    <row r="6518" spans="1:54" s="1637" customFormat="1">
      <c r="A6518" s="1636"/>
      <c r="B6518" s="1636"/>
      <c r="C6518" s="1636"/>
      <c r="D6518" s="1636"/>
      <c r="E6518" s="1636"/>
      <c r="F6518" s="1636"/>
      <c r="G6518" s="1636"/>
      <c r="H6518" s="1636"/>
      <c r="I6518" s="1636"/>
      <c r="J6518" s="1636"/>
      <c r="K6518" s="1636"/>
      <c r="L6518" s="1636"/>
      <c r="M6518" s="1636"/>
      <c r="N6518" s="1636"/>
      <c r="O6518" s="1636"/>
      <c r="P6518" s="1636"/>
      <c r="Q6518" s="1636"/>
      <c r="R6518" s="1636"/>
      <c r="S6518" s="1636"/>
      <c r="T6518" s="1636"/>
      <c r="U6518" s="1636"/>
      <c r="V6518" s="1636"/>
      <c r="W6518" s="1636"/>
      <c r="X6518" s="1636"/>
      <c r="Y6518" s="1636"/>
      <c r="Z6518" s="1636"/>
      <c r="AA6518" s="1636"/>
      <c r="AB6518" s="1636"/>
      <c r="AC6518" s="1636"/>
      <c r="AD6518" s="1636"/>
      <c r="AE6518" s="1636"/>
      <c r="AF6518" s="1636"/>
      <c r="AG6518" s="1636"/>
      <c r="AH6518" s="1636"/>
      <c r="AI6518" s="1636"/>
      <c r="AJ6518" s="1636"/>
      <c r="AK6518" s="1636"/>
      <c r="AL6518" s="1636"/>
      <c r="AM6518" s="1636"/>
      <c r="AN6518" s="1636"/>
      <c r="AO6518" s="1636"/>
      <c r="AP6518" s="1636"/>
      <c r="AQ6518" s="1636"/>
      <c r="AR6518" s="1636"/>
      <c r="AS6518" s="1636"/>
      <c r="AT6518" s="1636"/>
      <c r="AU6518" s="1636"/>
      <c r="AV6518" s="1636"/>
      <c r="AW6518" s="1636"/>
      <c r="AX6518" s="1636"/>
      <c r="AY6518" s="1636"/>
      <c r="AZ6518" s="1636"/>
      <c r="BA6518" s="1636"/>
      <c r="BB6518" s="1636"/>
    </row>
    <row r="6519" spans="1:54" s="1637" customFormat="1">
      <c r="A6519" s="1636"/>
      <c r="B6519" s="1636"/>
      <c r="C6519" s="1636"/>
      <c r="D6519" s="1636"/>
      <c r="E6519" s="1636"/>
      <c r="F6519" s="1636"/>
      <c r="G6519" s="1636"/>
      <c r="H6519" s="1636"/>
      <c r="I6519" s="1636"/>
      <c r="J6519" s="1636"/>
      <c r="K6519" s="1636"/>
      <c r="L6519" s="1636"/>
      <c r="M6519" s="1636"/>
      <c r="N6519" s="1636"/>
      <c r="O6519" s="1636"/>
      <c r="P6519" s="1636"/>
      <c r="Q6519" s="1636"/>
      <c r="R6519" s="1636"/>
      <c r="S6519" s="1636"/>
      <c r="T6519" s="1636"/>
      <c r="U6519" s="1636"/>
      <c r="V6519" s="1636"/>
      <c r="W6519" s="1636"/>
      <c r="X6519" s="1636"/>
      <c r="Y6519" s="1636"/>
      <c r="Z6519" s="1636"/>
      <c r="AA6519" s="1636"/>
      <c r="AB6519" s="1636"/>
      <c r="AC6519" s="1636"/>
      <c r="AD6519" s="1636"/>
      <c r="AE6519" s="1636"/>
      <c r="AF6519" s="1636"/>
      <c r="AG6519" s="1636"/>
      <c r="AH6519" s="1636"/>
      <c r="AI6519" s="1636"/>
      <c r="AJ6519" s="1636"/>
      <c r="AK6519" s="1636"/>
      <c r="AL6519" s="1636"/>
      <c r="AM6519" s="1636"/>
      <c r="AN6519" s="1636"/>
      <c r="AO6519" s="1636"/>
      <c r="AP6519" s="1636"/>
      <c r="AQ6519" s="1636"/>
      <c r="AR6519" s="1636"/>
      <c r="AS6519" s="1636"/>
      <c r="AT6519" s="1636"/>
      <c r="AU6519" s="1636"/>
      <c r="AV6519" s="1636"/>
      <c r="AW6519" s="1636"/>
      <c r="AX6519" s="1636"/>
      <c r="AY6519" s="1636"/>
      <c r="AZ6519" s="1636"/>
      <c r="BA6519" s="1636"/>
      <c r="BB6519" s="1636"/>
    </row>
    <row r="6520" spans="1:54" s="1637" customFormat="1">
      <c r="A6520" s="1636"/>
      <c r="B6520" s="1636"/>
      <c r="C6520" s="1636"/>
      <c r="D6520" s="1636"/>
      <c r="E6520" s="1636"/>
      <c r="F6520" s="1636"/>
      <c r="G6520" s="1636"/>
      <c r="H6520" s="1636"/>
      <c r="I6520" s="1636"/>
      <c r="J6520" s="1636"/>
      <c r="K6520" s="1636"/>
      <c r="L6520" s="1636"/>
      <c r="M6520" s="1636"/>
      <c r="N6520" s="1636"/>
      <c r="O6520" s="1636"/>
      <c r="P6520" s="1636"/>
      <c r="Q6520" s="1636"/>
      <c r="R6520" s="1636"/>
      <c r="S6520" s="1636"/>
      <c r="T6520" s="1636"/>
      <c r="U6520" s="1636"/>
      <c r="V6520" s="1636"/>
      <c r="W6520" s="1636"/>
      <c r="X6520" s="1636"/>
      <c r="Y6520" s="1636"/>
      <c r="Z6520" s="1636"/>
      <c r="AA6520" s="1636"/>
      <c r="AB6520" s="1636"/>
      <c r="AC6520" s="1636"/>
      <c r="AD6520" s="1636"/>
      <c r="AE6520" s="1636"/>
      <c r="AF6520" s="1636"/>
      <c r="AG6520" s="1636"/>
      <c r="AH6520" s="1636"/>
      <c r="AI6520" s="1636"/>
      <c r="AJ6520" s="1636"/>
      <c r="AK6520" s="1636"/>
      <c r="AL6520" s="1636"/>
      <c r="AM6520" s="1636"/>
      <c r="AN6520" s="1636"/>
      <c r="AO6520" s="1636"/>
      <c r="AP6520" s="1636"/>
      <c r="AQ6520" s="1636"/>
      <c r="AR6520" s="1636"/>
      <c r="AS6520" s="1636"/>
      <c r="AT6520" s="1636"/>
      <c r="AU6520" s="1636"/>
      <c r="AV6520" s="1636"/>
      <c r="AW6520" s="1636"/>
      <c r="AX6520" s="1636"/>
      <c r="AY6520" s="1636"/>
      <c r="AZ6520" s="1636"/>
      <c r="BA6520" s="1636"/>
      <c r="BB6520" s="1636"/>
    </row>
    <row r="6521" spans="1:54" s="1637" customFormat="1">
      <c r="A6521" s="1636"/>
      <c r="B6521" s="1636"/>
      <c r="C6521" s="1636"/>
      <c r="D6521" s="1636"/>
      <c r="E6521" s="1636"/>
      <c r="F6521" s="1636"/>
      <c r="G6521" s="1636"/>
      <c r="H6521" s="1636"/>
      <c r="I6521" s="1636"/>
      <c r="J6521" s="1636"/>
      <c r="K6521" s="1636"/>
      <c r="L6521" s="1636"/>
      <c r="M6521" s="1636"/>
      <c r="N6521" s="1636"/>
      <c r="O6521" s="1636"/>
      <c r="P6521" s="1636"/>
      <c r="Q6521" s="1636"/>
      <c r="R6521" s="1636"/>
      <c r="S6521" s="1636"/>
      <c r="T6521" s="1636"/>
      <c r="U6521" s="1636"/>
      <c r="V6521" s="1636"/>
      <c r="W6521" s="1636"/>
      <c r="X6521" s="1636"/>
      <c r="Y6521" s="1636"/>
      <c r="Z6521" s="1636"/>
      <c r="AA6521" s="1636"/>
      <c r="AB6521" s="1636"/>
      <c r="AC6521" s="1636"/>
      <c r="AD6521" s="1636"/>
      <c r="AE6521" s="1636"/>
      <c r="AF6521" s="1636"/>
      <c r="AG6521" s="1636"/>
      <c r="AH6521" s="1636"/>
      <c r="AI6521" s="1636"/>
      <c r="AJ6521" s="1636"/>
      <c r="AK6521" s="1636"/>
      <c r="AL6521" s="1636"/>
      <c r="AM6521" s="1636"/>
      <c r="AN6521" s="1636"/>
      <c r="AO6521" s="1636"/>
      <c r="AP6521" s="1636"/>
      <c r="AQ6521" s="1636"/>
      <c r="AR6521" s="1636"/>
      <c r="AS6521" s="1636"/>
      <c r="AT6521" s="1636"/>
      <c r="AU6521" s="1636"/>
      <c r="AV6521" s="1636"/>
      <c r="AW6521" s="1636"/>
      <c r="AX6521" s="1636"/>
      <c r="AY6521" s="1636"/>
      <c r="AZ6521" s="1636"/>
      <c r="BA6521" s="1636"/>
      <c r="BB6521" s="1636"/>
    </row>
    <row r="6522" spans="1:54" s="1637" customFormat="1">
      <c r="A6522" s="1636"/>
      <c r="B6522" s="1636"/>
      <c r="C6522" s="1636"/>
      <c r="D6522" s="1636"/>
      <c r="E6522" s="1636"/>
      <c r="F6522" s="1636"/>
      <c r="G6522" s="1636"/>
      <c r="H6522" s="1636"/>
      <c r="I6522" s="1636"/>
      <c r="J6522" s="1636"/>
      <c r="K6522" s="1636"/>
      <c r="L6522" s="1636"/>
      <c r="M6522" s="1636"/>
      <c r="N6522" s="1636"/>
      <c r="O6522" s="1636"/>
      <c r="P6522" s="1636"/>
      <c r="Q6522" s="1636"/>
      <c r="R6522" s="1636"/>
      <c r="S6522" s="1636"/>
      <c r="T6522" s="1636"/>
      <c r="U6522" s="1636"/>
      <c r="V6522" s="1636"/>
      <c r="W6522" s="1636"/>
      <c r="X6522" s="1636"/>
      <c r="Y6522" s="1636"/>
      <c r="Z6522" s="1636"/>
      <c r="AA6522" s="1636"/>
      <c r="AB6522" s="1636"/>
      <c r="AC6522" s="1636"/>
      <c r="AD6522" s="1636"/>
      <c r="AE6522" s="1636"/>
      <c r="AF6522" s="1636"/>
      <c r="AG6522" s="1636"/>
      <c r="AH6522" s="1636"/>
      <c r="AI6522" s="1636"/>
      <c r="AJ6522" s="1636"/>
      <c r="AK6522" s="1636"/>
      <c r="AL6522" s="1636"/>
      <c r="AM6522" s="1636"/>
      <c r="AN6522" s="1636"/>
      <c r="AO6522" s="1636"/>
      <c r="AP6522" s="1636"/>
      <c r="AQ6522" s="1636"/>
      <c r="AR6522" s="1636"/>
      <c r="AS6522" s="1636"/>
      <c r="AT6522" s="1636"/>
      <c r="AU6522" s="1636"/>
      <c r="AV6522" s="1636"/>
      <c r="AW6522" s="1636"/>
      <c r="AX6522" s="1636"/>
      <c r="AY6522" s="1636"/>
      <c r="AZ6522" s="1636"/>
      <c r="BA6522" s="1636"/>
      <c r="BB6522" s="1636"/>
    </row>
    <row r="6523" spans="1:54" s="1637" customFormat="1">
      <c r="A6523" s="1636"/>
      <c r="B6523" s="1636"/>
      <c r="C6523" s="1636"/>
      <c r="D6523" s="1636"/>
      <c r="E6523" s="1636"/>
      <c r="F6523" s="1636"/>
      <c r="G6523" s="1636"/>
      <c r="H6523" s="1636"/>
      <c r="I6523" s="1636"/>
      <c r="J6523" s="1636"/>
      <c r="K6523" s="1636"/>
      <c r="L6523" s="1636"/>
      <c r="M6523" s="1636"/>
      <c r="N6523" s="1636"/>
      <c r="O6523" s="1636"/>
      <c r="P6523" s="1636"/>
      <c r="Q6523" s="1636"/>
      <c r="R6523" s="1636"/>
      <c r="S6523" s="1636"/>
      <c r="T6523" s="1636"/>
      <c r="U6523" s="1636"/>
      <c r="V6523" s="1636"/>
      <c r="W6523" s="1636"/>
      <c r="X6523" s="1636"/>
      <c r="Y6523" s="1636"/>
      <c r="Z6523" s="1636"/>
      <c r="AA6523" s="1636"/>
      <c r="AB6523" s="1636"/>
      <c r="AC6523" s="1636"/>
      <c r="AD6523" s="1636"/>
      <c r="AE6523" s="1636"/>
      <c r="AF6523" s="1636"/>
      <c r="AG6523" s="1636"/>
      <c r="AH6523" s="1636"/>
      <c r="AI6523" s="1636"/>
      <c r="AJ6523" s="1636"/>
      <c r="AK6523" s="1636"/>
      <c r="AL6523" s="1636"/>
      <c r="AM6523" s="1636"/>
      <c r="AN6523" s="1636"/>
      <c r="AO6523" s="1636"/>
      <c r="AP6523" s="1636"/>
      <c r="AQ6523" s="1636"/>
      <c r="AR6523" s="1636"/>
      <c r="AS6523" s="1636"/>
      <c r="AT6523" s="1636"/>
      <c r="AU6523" s="1636"/>
      <c r="AV6523" s="1636"/>
      <c r="AW6523" s="1636"/>
      <c r="AX6523" s="1636"/>
      <c r="AY6523" s="1636"/>
      <c r="AZ6523" s="1636"/>
      <c r="BA6523" s="1636"/>
      <c r="BB6523" s="1636"/>
    </row>
    <row r="6524" spans="1:54" s="1637" customFormat="1">
      <c r="A6524" s="1636"/>
      <c r="B6524" s="1636"/>
      <c r="C6524" s="1636"/>
      <c r="D6524" s="1636"/>
      <c r="E6524" s="1636"/>
      <c r="F6524" s="1636"/>
      <c r="G6524" s="1636"/>
      <c r="H6524" s="1636"/>
      <c r="I6524" s="1636"/>
      <c r="J6524" s="1636"/>
      <c r="K6524" s="1636"/>
      <c r="L6524" s="1636"/>
      <c r="M6524" s="1636"/>
      <c r="N6524" s="1636"/>
      <c r="O6524" s="1636"/>
      <c r="P6524" s="1636"/>
      <c r="Q6524" s="1636"/>
      <c r="R6524" s="1636"/>
      <c r="S6524" s="1636"/>
      <c r="T6524" s="1636"/>
      <c r="U6524" s="1636"/>
      <c r="V6524" s="1636"/>
      <c r="W6524" s="1636"/>
      <c r="X6524" s="1636"/>
      <c r="Y6524" s="1636"/>
      <c r="Z6524" s="1636"/>
      <c r="AA6524" s="1636"/>
      <c r="AB6524" s="1636"/>
      <c r="AC6524" s="1636"/>
      <c r="AD6524" s="1636"/>
      <c r="AE6524" s="1636"/>
      <c r="AF6524" s="1636"/>
      <c r="AG6524" s="1636"/>
      <c r="AH6524" s="1636"/>
      <c r="AI6524" s="1636"/>
      <c r="AJ6524" s="1636"/>
      <c r="AK6524" s="1636"/>
      <c r="AL6524" s="1636"/>
      <c r="AM6524" s="1636"/>
      <c r="AN6524" s="1636"/>
      <c r="AO6524" s="1636"/>
      <c r="AP6524" s="1636"/>
      <c r="AQ6524" s="1636"/>
      <c r="AR6524" s="1636"/>
      <c r="AS6524" s="1636"/>
      <c r="AT6524" s="1636"/>
      <c r="AU6524" s="1636"/>
      <c r="AV6524" s="1636"/>
      <c r="AW6524" s="1636"/>
      <c r="AX6524" s="1636"/>
      <c r="AY6524" s="1636"/>
      <c r="AZ6524" s="1636"/>
      <c r="BA6524" s="1636"/>
      <c r="BB6524" s="1636"/>
    </row>
    <row r="6525" spans="1:54" s="1637" customFormat="1">
      <c r="A6525" s="1636"/>
      <c r="B6525" s="1636"/>
      <c r="C6525" s="1636"/>
      <c r="D6525" s="1636"/>
      <c r="E6525" s="1636"/>
      <c r="F6525" s="1636"/>
      <c r="G6525" s="1636"/>
      <c r="H6525" s="1636"/>
      <c r="I6525" s="1636"/>
      <c r="J6525" s="1636"/>
      <c r="K6525" s="1636"/>
      <c r="L6525" s="1636"/>
      <c r="M6525" s="1636"/>
      <c r="N6525" s="1636"/>
      <c r="O6525" s="1636"/>
      <c r="P6525" s="1636"/>
      <c r="Q6525" s="1636"/>
      <c r="R6525" s="1636"/>
      <c r="S6525" s="1636"/>
      <c r="T6525" s="1636"/>
      <c r="U6525" s="1636"/>
      <c r="V6525" s="1636"/>
      <c r="W6525" s="1636"/>
      <c r="X6525" s="1636"/>
      <c r="Y6525" s="1636"/>
      <c r="Z6525" s="1636"/>
      <c r="AA6525" s="1636"/>
      <c r="AB6525" s="1636"/>
      <c r="AC6525" s="1636"/>
      <c r="AD6525" s="1636"/>
      <c r="AE6525" s="1636"/>
      <c r="AF6525" s="1636"/>
      <c r="AG6525" s="1636"/>
      <c r="AH6525" s="1636"/>
      <c r="AI6525" s="1636"/>
      <c r="AJ6525" s="1636"/>
      <c r="AK6525" s="1636"/>
      <c r="AL6525" s="1636"/>
      <c r="AM6525" s="1636"/>
      <c r="AN6525" s="1636"/>
      <c r="AO6525" s="1636"/>
      <c r="AP6525" s="1636"/>
      <c r="AQ6525" s="1636"/>
      <c r="AR6525" s="1636"/>
      <c r="AS6525" s="1636"/>
      <c r="AT6525" s="1636"/>
      <c r="AU6525" s="1636"/>
      <c r="AV6525" s="1636"/>
      <c r="AW6525" s="1636"/>
      <c r="AX6525" s="1636"/>
      <c r="AY6525" s="1636"/>
      <c r="AZ6525" s="1636"/>
      <c r="BA6525" s="1636"/>
      <c r="BB6525" s="1636"/>
    </row>
    <row r="6526" spans="1:54" s="1637" customFormat="1">
      <c r="A6526" s="1636"/>
      <c r="B6526" s="1636"/>
      <c r="C6526" s="1636"/>
      <c r="D6526" s="1636"/>
      <c r="E6526" s="1636"/>
      <c r="F6526" s="1636"/>
      <c r="G6526" s="1636"/>
      <c r="H6526" s="1636"/>
      <c r="I6526" s="1636"/>
      <c r="J6526" s="1636"/>
      <c r="K6526" s="1636"/>
      <c r="L6526" s="1636"/>
      <c r="M6526" s="1636"/>
      <c r="N6526" s="1636"/>
      <c r="O6526" s="1636"/>
      <c r="P6526" s="1636"/>
      <c r="Q6526" s="1636"/>
      <c r="R6526" s="1636"/>
      <c r="S6526" s="1636"/>
      <c r="T6526" s="1636"/>
      <c r="U6526" s="1636"/>
      <c r="V6526" s="1636"/>
      <c r="W6526" s="1636"/>
      <c r="X6526" s="1636"/>
      <c r="Y6526" s="1636"/>
      <c r="Z6526" s="1636"/>
      <c r="AA6526" s="1636"/>
      <c r="AB6526" s="1636"/>
      <c r="AC6526" s="1636"/>
      <c r="AD6526" s="1636"/>
      <c r="AE6526" s="1636"/>
      <c r="AF6526" s="1636"/>
      <c r="AG6526" s="1636"/>
      <c r="AH6526" s="1636"/>
      <c r="AI6526" s="1636"/>
      <c r="AJ6526" s="1636"/>
      <c r="AK6526" s="1636"/>
      <c r="AL6526" s="1636"/>
      <c r="AM6526" s="1636"/>
      <c r="AN6526" s="1636"/>
      <c r="AO6526" s="1636"/>
      <c r="AP6526" s="1636"/>
      <c r="AQ6526" s="1636"/>
      <c r="AR6526" s="1636"/>
      <c r="AS6526" s="1636"/>
      <c r="AT6526" s="1636"/>
      <c r="AU6526" s="1636"/>
      <c r="AV6526" s="1636"/>
      <c r="AW6526" s="1636"/>
      <c r="AX6526" s="1636"/>
      <c r="AY6526" s="1636"/>
      <c r="AZ6526" s="1636"/>
      <c r="BA6526" s="1636"/>
      <c r="BB6526" s="1636"/>
    </row>
    <row r="6527" spans="1:54" s="1637" customFormat="1">
      <c r="A6527" s="1636"/>
      <c r="B6527" s="1636"/>
      <c r="C6527" s="1636"/>
      <c r="D6527" s="1636"/>
      <c r="E6527" s="1636"/>
      <c r="F6527" s="1636"/>
      <c r="G6527" s="1636"/>
      <c r="H6527" s="1636"/>
      <c r="I6527" s="1636"/>
      <c r="J6527" s="1636"/>
      <c r="K6527" s="1636"/>
      <c r="L6527" s="1636"/>
      <c r="M6527" s="1636"/>
      <c r="N6527" s="1636"/>
      <c r="O6527" s="1636"/>
      <c r="P6527" s="1636"/>
      <c r="Q6527" s="1636"/>
      <c r="R6527" s="1636"/>
      <c r="S6527" s="1636"/>
      <c r="T6527" s="1636"/>
      <c r="U6527" s="1636"/>
      <c r="V6527" s="1636"/>
      <c r="W6527" s="1636"/>
      <c r="X6527" s="1636"/>
      <c r="Y6527" s="1636"/>
      <c r="Z6527" s="1636"/>
      <c r="AA6527" s="1636"/>
      <c r="AB6527" s="1636"/>
      <c r="AC6527" s="1636"/>
      <c r="AD6527" s="1636"/>
      <c r="AE6527" s="1636"/>
      <c r="AF6527" s="1636"/>
      <c r="AG6527" s="1636"/>
      <c r="AH6527" s="1636"/>
      <c r="AI6527" s="1636"/>
      <c r="AJ6527" s="1636"/>
      <c r="AK6527" s="1636"/>
      <c r="AL6527" s="1636"/>
      <c r="AM6527" s="1636"/>
      <c r="AN6527" s="1636"/>
      <c r="AO6527" s="1636"/>
      <c r="AP6527" s="1636"/>
      <c r="AQ6527" s="1636"/>
      <c r="AR6527" s="1636"/>
      <c r="AS6527" s="1636"/>
      <c r="AT6527" s="1636"/>
      <c r="AU6527" s="1636"/>
      <c r="AV6527" s="1636"/>
      <c r="AW6527" s="1636"/>
      <c r="AX6527" s="1636"/>
      <c r="AY6527" s="1636"/>
      <c r="AZ6527" s="1636"/>
      <c r="BA6527" s="1636"/>
      <c r="BB6527" s="1636"/>
    </row>
    <row r="6528" spans="1:54" s="1637" customFormat="1">
      <c r="A6528" s="1636"/>
      <c r="B6528" s="1636"/>
      <c r="C6528" s="1636"/>
      <c r="D6528" s="1636"/>
      <c r="E6528" s="1636"/>
      <c r="F6528" s="1636"/>
      <c r="G6528" s="1636"/>
      <c r="H6528" s="1636"/>
      <c r="I6528" s="1636"/>
      <c r="J6528" s="1636"/>
      <c r="K6528" s="1636"/>
      <c r="L6528" s="1636"/>
      <c r="M6528" s="1636"/>
      <c r="N6528" s="1636"/>
      <c r="O6528" s="1636"/>
      <c r="P6528" s="1636"/>
      <c r="Q6528" s="1636"/>
      <c r="R6528" s="1636"/>
      <c r="S6528" s="1636"/>
      <c r="T6528" s="1636"/>
      <c r="U6528" s="1636"/>
      <c r="V6528" s="1636"/>
      <c r="W6528" s="1636"/>
      <c r="X6528" s="1636"/>
      <c r="Y6528" s="1636"/>
      <c r="Z6528" s="1636"/>
      <c r="AA6528" s="1636"/>
      <c r="AB6528" s="1636"/>
      <c r="AC6528" s="1636"/>
      <c r="AD6528" s="1636"/>
      <c r="AE6528" s="1636"/>
      <c r="AF6528" s="1636"/>
      <c r="AG6528" s="1636"/>
      <c r="AH6528" s="1636"/>
      <c r="AI6528" s="1636"/>
      <c r="AJ6528" s="1636"/>
      <c r="AK6528" s="1636"/>
      <c r="AL6528" s="1636"/>
      <c r="AM6528" s="1636"/>
      <c r="AN6528" s="1636"/>
      <c r="AO6528" s="1636"/>
      <c r="AP6528" s="1636"/>
      <c r="AQ6528" s="1636"/>
      <c r="AR6528" s="1636"/>
      <c r="AS6528" s="1636"/>
      <c r="AT6528" s="1636"/>
      <c r="AU6528" s="1636"/>
      <c r="AV6528" s="1636"/>
      <c r="AW6528" s="1636"/>
      <c r="AX6528" s="1636"/>
      <c r="AY6528" s="1636"/>
      <c r="AZ6528" s="1636"/>
      <c r="BA6528" s="1636"/>
      <c r="BB6528" s="1636"/>
    </row>
    <row r="6529" spans="1:54" s="1637" customFormat="1">
      <c r="A6529" s="1636"/>
      <c r="B6529" s="1636"/>
      <c r="C6529" s="1636"/>
      <c r="D6529" s="1636"/>
      <c r="E6529" s="1636"/>
      <c r="F6529" s="1636"/>
      <c r="G6529" s="1636"/>
      <c r="H6529" s="1636"/>
      <c r="I6529" s="1636"/>
      <c r="J6529" s="1636"/>
      <c r="K6529" s="1636"/>
      <c r="L6529" s="1636"/>
      <c r="M6529" s="1636"/>
      <c r="N6529" s="1636"/>
      <c r="O6529" s="1636"/>
      <c r="P6529" s="1636"/>
      <c r="Q6529" s="1636"/>
      <c r="R6529" s="1636"/>
      <c r="S6529" s="1636"/>
      <c r="T6529" s="1636"/>
      <c r="U6529" s="1636"/>
      <c r="V6529" s="1636"/>
      <c r="W6529" s="1636"/>
      <c r="X6529" s="1636"/>
      <c r="Y6529" s="1636"/>
      <c r="Z6529" s="1636"/>
      <c r="AA6529" s="1636"/>
      <c r="AB6529" s="1636"/>
      <c r="AC6529" s="1636"/>
      <c r="AD6529" s="1636"/>
      <c r="AE6529" s="1636"/>
      <c r="AF6529" s="1636"/>
      <c r="AG6529" s="1636"/>
      <c r="AH6529" s="1636"/>
      <c r="AI6529" s="1636"/>
      <c r="AJ6529" s="1636"/>
      <c r="AK6529" s="1636"/>
      <c r="AL6529" s="1636"/>
      <c r="AM6529" s="1636"/>
      <c r="AN6529" s="1636"/>
      <c r="AO6529" s="1636"/>
      <c r="AP6529" s="1636"/>
      <c r="AQ6529" s="1636"/>
      <c r="AR6529" s="1636"/>
      <c r="AS6529" s="1636"/>
      <c r="AT6529" s="1636"/>
      <c r="AU6529" s="1636"/>
      <c r="AV6529" s="1636"/>
      <c r="AW6529" s="1636"/>
      <c r="AX6529" s="1636"/>
      <c r="AY6529" s="1636"/>
      <c r="AZ6529" s="1636"/>
      <c r="BA6529" s="1636"/>
      <c r="BB6529" s="1636"/>
    </row>
    <row r="6530" spans="1:54" s="1637" customFormat="1">
      <c r="A6530" s="1636"/>
      <c r="B6530" s="1636"/>
      <c r="C6530" s="1636"/>
      <c r="D6530" s="1636"/>
      <c r="E6530" s="1636"/>
      <c r="F6530" s="1636"/>
      <c r="G6530" s="1636"/>
      <c r="H6530" s="1636"/>
      <c r="I6530" s="1636"/>
      <c r="J6530" s="1636"/>
      <c r="K6530" s="1636"/>
      <c r="L6530" s="1636"/>
      <c r="M6530" s="1636"/>
      <c r="N6530" s="1636"/>
      <c r="O6530" s="1636"/>
      <c r="P6530" s="1636"/>
      <c r="Q6530" s="1636"/>
      <c r="R6530" s="1636"/>
      <c r="S6530" s="1636"/>
      <c r="T6530" s="1636"/>
      <c r="U6530" s="1636"/>
      <c r="V6530" s="1636"/>
      <c r="W6530" s="1636"/>
      <c r="X6530" s="1636"/>
      <c r="Y6530" s="1636"/>
      <c r="Z6530" s="1636"/>
      <c r="AA6530" s="1636"/>
      <c r="AB6530" s="1636"/>
      <c r="AC6530" s="1636"/>
      <c r="AD6530" s="1636"/>
      <c r="AE6530" s="1636"/>
      <c r="AF6530" s="1636"/>
      <c r="AG6530" s="1636"/>
      <c r="AH6530" s="1636"/>
      <c r="AI6530" s="1636"/>
      <c r="AJ6530" s="1636"/>
      <c r="AK6530" s="1636"/>
      <c r="AL6530" s="1636"/>
      <c r="AM6530" s="1636"/>
      <c r="AN6530" s="1636"/>
      <c r="AO6530" s="1636"/>
      <c r="AP6530" s="1636"/>
      <c r="AQ6530" s="1636"/>
      <c r="AR6530" s="1636"/>
      <c r="AS6530" s="1636"/>
      <c r="AT6530" s="1636"/>
      <c r="AU6530" s="1636"/>
      <c r="AV6530" s="1636"/>
      <c r="AW6530" s="1636"/>
      <c r="AX6530" s="1636"/>
      <c r="AY6530" s="1636"/>
      <c r="AZ6530" s="1636"/>
      <c r="BA6530" s="1636"/>
      <c r="BB6530" s="1636"/>
    </row>
    <row r="6531" spans="1:54" s="1637" customFormat="1">
      <c r="A6531" s="1636"/>
      <c r="B6531" s="1636"/>
      <c r="C6531" s="1636"/>
      <c r="D6531" s="1636"/>
      <c r="E6531" s="1636"/>
      <c r="F6531" s="1636"/>
      <c r="G6531" s="1636"/>
      <c r="H6531" s="1636"/>
      <c r="I6531" s="1636"/>
      <c r="J6531" s="1636"/>
      <c r="K6531" s="1636"/>
      <c r="L6531" s="1636"/>
      <c r="M6531" s="1636"/>
      <c r="N6531" s="1636"/>
      <c r="O6531" s="1636"/>
      <c r="P6531" s="1636"/>
      <c r="Q6531" s="1636"/>
      <c r="R6531" s="1636"/>
      <c r="S6531" s="1636"/>
      <c r="T6531" s="1636"/>
      <c r="U6531" s="1636"/>
      <c r="V6531" s="1636"/>
      <c r="W6531" s="1636"/>
      <c r="X6531" s="1636"/>
      <c r="Y6531" s="1636"/>
      <c r="Z6531" s="1636"/>
      <c r="AA6531" s="1636"/>
      <c r="AB6531" s="1636"/>
      <c r="AC6531" s="1636"/>
      <c r="AD6531" s="1636"/>
      <c r="AE6531" s="1636"/>
      <c r="AF6531" s="1636"/>
      <c r="AG6531" s="1636"/>
      <c r="AH6531" s="1636"/>
      <c r="AI6531" s="1636"/>
      <c r="AJ6531" s="1636"/>
      <c r="AK6531" s="1636"/>
      <c r="AL6531" s="1636"/>
      <c r="AM6531" s="1636"/>
      <c r="AN6531" s="1636"/>
      <c r="AO6531" s="1636"/>
      <c r="AP6531" s="1636"/>
      <c r="AQ6531" s="1636"/>
      <c r="AR6531" s="1636"/>
      <c r="AS6531" s="1636"/>
      <c r="AT6531" s="1636"/>
      <c r="AU6531" s="1636"/>
      <c r="AV6531" s="1636"/>
      <c r="AW6531" s="1636"/>
      <c r="AX6531" s="1636"/>
      <c r="AY6531" s="1636"/>
      <c r="AZ6531" s="1636"/>
      <c r="BA6531" s="1636"/>
      <c r="BB6531" s="1636"/>
    </row>
    <row r="6532" spans="1:54" s="1637" customFormat="1">
      <c r="A6532" s="1636"/>
      <c r="B6532" s="1636"/>
      <c r="C6532" s="1636"/>
      <c r="D6532" s="1636"/>
      <c r="E6532" s="1636"/>
      <c r="F6532" s="1636"/>
      <c r="G6532" s="1636"/>
      <c r="H6532" s="1636"/>
      <c r="I6532" s="1636"/>
      <c r="J6532" s="1636"/>
      <c r="K6532" s="1636"/>
      <c r="L6532" s="1636"/>
      <c r="M6532" s="1636"/>
      <c r="N6532" s="1636"/>
      <c r="O6532" s="1636"/>
      <c r="P6532" s="1636"/>
      <c r="Q6532" s="1636"/>
      <c r="R6532" s="1636"/>
      <c r="S6532" s="1636"/>
      <c r="T6532" s="1636"/>
      <c r="U6532" s="1636"/>
      <c r="V6532" s="1636"/>
      <c r="W6532" s="1636"/>
      <c r="X6532" s="1636"/>
      <c r="Y6532" s="1636"/>
      <c r="Z6532" s="1636"/>
      <c r="AA6532" s="1636"/>
      <c r="AB6532" s="1636"/>
      <c r="AC6532" s="1636"/>
      <c r="AD6532" s="1636"/>
      <c r="AE6532" s="1636"/>
      <c r="AF6532" s="1636"/>
      <c r="AG6532" s="1636"/>
      <c r="AH6532" s="1636"/>
      <c r="AI6532" s="1636"/>
      <c r="AJ6532" s="1636"/>
      <c r="AK6532" s="1636"/>
      <c r="AL6532" s="1636"/>
      <c r="AM6532" s="1636"/>
      <c r="AN6532" s="1636"/>
      <c r="AO6532" s="1636"/>
      <c r="AP6532" s="1636"/>
      <c r="AQ6532" s="1636"/>
      <c r="AR6532" s="1636"/>
      <c r="AS6532" s="1636"/>
      <c r="AT6532" s="1636"/>
      <c r="AU6532" s="1636"/>
      <c r="AV6532" s="1636"/>
      <c r="AW6532" s="1636"/>
      <c r="AX6532" s="1636"/>
      <c r="AY6532" s="1636"/>
      <c r="AZ6532" s="1636"/>
      <c r="BA6532" s="1636"/>
      <c r="BB6532" s="1636"/>
    </row>
    <row r="6533" spans="1:54" s="1637" customFormat="1">
      <c r="A6533" s="1636"/>
      <c r="B6533" s="1636"/>
      <c r="C6533" s="1636"/>
      <c r="D6533" s="1636"/>
      <c r="E6533" s="1636"/>
      <c r="F6533" s="1636"/>
      <c r="G6533" s="1636"/>
      <c r="H6533" s="1636"/>
      <c r="I6533" s="1636"/>
      <c r="J6533" s="1636"/>
      <c r="K6533" s="1636"/>
      <c r="L6533" s="1636"/>
      <c r="M6533" s="1636"/>
      <c r="N6533" s="1636"/>
      <c r="O6533" s="1636"/>
      <c r="P6533" s="1636"/>
      <c r="Q6533" s="1636"/>
      <c r="R6533" s="1636"/>
      <c r="S6533" s="1636"/>
      <c r="T6533" s="1636"/>
      <c r="U6533" s="1636"/>
      <c r="V6533" s="1636"/>
      <c r="W6533" s="1636"/>
      <c r="X6533" s="1636"/>
      <c r="Y6533" s="1636"/>
      <c r="Z6533" s="1636"/>
      <c r="AA6533" s="1636"/>
      <c r="AB6533" s="1636"/>
      <c r="AC6533" s="1636"/>
      <c r="AD6533" s="1636"/>
      <c r="AE6533" s="1636"/>
      <c r="AF6533" s="1636"/>
      <c r="AG6533" s="1636"/>
      <c r="AH6533" s="1636"/>
      <c r="AI6533" s="1636"/>
      <c r="AJ6533" s="1636"/>
      <c r="AK6533" s="1636"/>
      <c r="AL6533" s="1636"/>
      <c r="AM6533" s="1636"/>
      <c r="AN6533" s="1636"/>
      <c r="AO6533" s="1636"/>
      <c r="AP6533" s="1636"/>
      <c r="AQ6533" s="1636"/>
      <c r="AR6533" s="1636"/>
      <c r="AS6533" s="1636"/>
      <c r="AT6533" s="1636"/>
      <c r="AU6533" s="1636"/>
      <c r="AV6533" s="1636"/>
      <c r="AW6533" s="1636"/>
      <c r="AX6533" s="1636"/>
      <c r="AY6533" s="1636"/>
      <c r="AZ6533" s="1636"/>
      <c r="BA6533" s="1636"/>
      <c r="BB6533" s="1636"/>
    </row>
    <row r="6534" spans="1:54" s="1637" customFormat="1">
      <c r="A6534" s="1636"/>
      <c r="B6534" s="1636"/>
      <c r="C6534" s="1636"/>
      <c r="D6534" s="1636"/>
      <c r="E6534" s="1636"/>
      <c r="F6534" s="1636"/>
      <c r="G6534" s="1636"/>
      <c r="H6534" s="1636"/>
      <c r="I6534" s="1636"/>
      <c r="J6534" s="1636"/>
      <c r="K6534" s="1636"/>
      <c r="L6534" s="1636"/>
      <c r="M6534" s="1636"/>
      <c r="N6534" s="1636"/>
      <c r="O6534" s="1636"/>
      <c r="P6534" s="1636"/>
      <c r="Q6534" s="1636"/>
      <c r="R6534" s="1636"/>
      <c r="S6534" s="1636"/>
      <c r="T6534" s="1636"/>
      <c r="U6534" s="1636"/>
      <c r="V6534" s="1636"/>
      <c r="W6534" s="1636"/>
      <c r="X6534" s="1636"/>
      <c r="Y6534" s="1636"/>
      <c r="Z6534" s="1636"/>
      <c r="AA6534" s="1636"/>
      <c r="AB6534" s="1636"/>
      <c r="AC6534" s="1636"/>
      <c r="AD6534" s="1636"/>
      <c r="AE6534" s="1636"/>
      <c r="AF6534" s="1636"/>
      <c r="AG6534" s="1636"/>
      <c r="AH6534" s="1636"/>
      <c r="AI6534" s="1636"/>
      <c r="AJ6534" s="1636"/>
      <c r="AK6534" s="1636"/>
      <c r="AL6534" s="1636"/>
      <c r="AM6534" s="1636"/>
      <c r="AN6534" s="1636"/>
      <c r="AO6534" s="1636"/>
      <c r="AP6534" s="1636"/>
      <c r="AQ6534" s="1636"/>
      <c r="AR6534" s="1636"/>
      <c r="AS6534" s="1636"/>
      <c r="AT6534" s="1636"/>
      <c r="AU6534" s="1636"/>
      <c r="AV6534" s="1636"/>
      <c r="AW6534" s="1636"/>
      <c r="AX6534" s="1636"/>
      <c r="AY6534" s="1636"/>
      <c r="AZ6534" s="1636"/>
      <c r="BA6534" s="1636"/>
      <c r="BB6534" s="1636"/>
    </row>
    <row r="6535" spans="1:54" s="1637" customFormat="1">
      <c r="A6535" s="1636"/>
      <c r="B6535" s="1636"/>
      <c r="C6535" s="1636"/>
      <c r="D6535" s="1636"/>
      <c r="E6535" s="1636"/>
      <c r="F6535" s="1636"/>
      <c r="G6535" s="1636"/>
      <c r="H6535" s="1636"/>
      <c r="I6535" s="1636"/>
      <c r="J6535" s="1636"/>
      <c r="K6535" s="1636"/>
      <c r="L6535" s="1636"/>
      <c r="M6535" s="1636"/>
      <c r="N6535" s="1636"/>
      <c r="O6535" s="1636"/>
      <c r="P6535" s="1636"/>
      <c r="Q6535" s="1636"/>
      <c r="R6535" s="1636"/>
      <c r="S6535" s="1636"/>
      <c r="T6535" s="1636"/>
      <c r="U6535" s="1636"/>
      <c r="V6535" s="1636"/>
      <c r="W6535" s="1636"/>
      <c r="X6535" s="1636"/>
      <c r="Y6535" s="1636"/>
      <c r="Z6535" s="1636"/>
      <c r="AA6535" s="1636"/>
      <c r="AB6535" s="1636"/>
      <c r="AC6535" s="1636"/>
      <c r="AD6535" s="1636"/>
      <c r="AE6535" s="1636"/>
      <c r="AF6535" s="1636"/>
      <c r="AG6535" s="1636"/>
      <c r="AH6535" s="1636"/>
      <c r="AI6535" s="1636"/>
      <c r="AJ6535" s="1636"/>
      <c r="AK6535" s="1636"/>
      <c r="AL6535" s="1636"/>
      <c r="AM6535" s="1636"/>
      <c r="AN6535" s="1636"/>
      <c r="AO6535" s="1636"/>
      <c r="AP6535" s="1636"/>
      <c r="AQ6535" s="1636"/>
      <c r="AR6535" s="1636"/>
      <c r="AS6535" s="1636"/>
      <c r="AT6535" s="1636"/>
      <c r="AU6535" s="1636"/>
      <c r="AV6535" s="1636"/>
      <c r="AW6535" s="1636"/>
      <c r="AX6535" s="1636"/>
      <c r="AY6535" s="1636"/>
      <c r="AZ6535" s="1636"/>
      <c r="BA6535" s="1636"/>
      <c r="BB6535" s="1636"/>
    </row>
    <row r="6536" spans="1:54" s="1637" customFormat="1">
      <c r="A6536" s="1636"/>
      <c r="B6536" s="1636"/>
      <c r="C6536" s="1636"/>
      <c r="D6536" s="1636"/>
      <c r="E6536" s="1636"/>
      <c r="F6536" s="1636"/>
      <c r="G6536" s="1636"/>
      <c r="H6536" s="1636"/>
      <c r="I6536" s="1636"/>
      <c r="J6536" s="1636"/>
      <c r="K6536" s="1636"/>
      <c r="L6536" s="1636"/>
      <c r="M6536" s="1636"/>
      <c r="N6536" s="1636"/>
      <c r="O6536" s="1636"/>
      <c r="P6536" s="1636"/>
      <c r="Q6536" s="1636"/>
      <c r="R6536" s="1636"/>
      <c r="S6536" s="1636"/>
      <c r="T6536" s="1636"/>
      <c r="U6536" s="1636"/>
      <c r="V6536" s="1636"/>
      <c r="W6536" s="1636"/>
      <c r="X6536" s="1636"/>
      <c r="Y6536" s="1636"/>
      <c r="Z6536" s="1636"/>
      <c r="AA6536" s="1636"/>
      <c r="AB6536" s="1636"/>
      <c r="AC6536" s="1636"/>
      <c r="AD6536" s="1636"/>
      <c r="AE6536" s="1636"/>
      <c r="AF6536" s="1636"/>
      <c r="AG6536" s="1636"/>
      <c r="AH6536" s="1636"/>
      <c r="AI6536" s="1636"/>
      <c r="AJ6536" s="1636"/>
      <c r="AK6536" s="1636"/>
      <c r="AL6536" s="1636"/>
      <c r="AM6536" s="1636"/>
      <c r="AN6536" s="1636"/>
      <c r="AO6536" s="1636"/>
      <c r="AP6536" s="1636"/>
      <c r="AQ6536" s="1636"/>
      <c r="AR6536" s="1636"/>
      <c r="AS6536" s="1636"/>
      <c r="AT6536" s="1636"/>
      <c r="AU6536" s="1636"/>
      <c r="AV6536" s="1636"/>
      <c r="AW6536" s="1636"/>
      <c r="AX6536" s="1636"/>
      <c r="AY6536" s="1636"/>
      <c r="AZ6536" s="1636"/>
      <c r="BA6536" s="1636"/>
      <c r="BB6536" s="1636"/>
    </row>
    <row r="6537" spans="1:54" s="1637" customFormat="1">
      <c r="A6537" s="1636"/>
      <c r="B6537" s="1636"/>
      <c r="C6537" s="1636"/>
      <c r="D6537" s="1636"/>
      <c r="E6537" s="1636"/>
      <c r="F6537" s="1636"/>
      <c r="G6537" s="1636"/>
      <c r="H6537" s="1636"/>
      <c r="I6537" s="1636"/>
      <c r="J6537" s="1636"/>
      <c r="K6537" s="1636"/>
      <c r="L6537" s="1636"/>
      <c r="M6537" s="1636"/>
      <c r="N6537" s="1636"/>
      <c r="O6537" s="1636"/>
      <c r="P6537" s="1636"/>
      <c r="Q6537" s="1636"/>
      <c r="R6537" s="1636"/>
      <c r="S6537" s="1636"/>
      <c r="T6537" s="1636"/>
      <c r="U6537" s="1636"/>
      <c r="V6537" s="1636"/>
      <c r="W6537" s="1636"/>
      <c r="X6537" s="1636"/>
      <c r="Y6537" s="1636"/>
      <c r="Z6537" s="1636"/>
      <c r="AA6537" s="1636"/>
      <c r="AB6537" s="1636"/>
      <c r="AC6537" s="1636"/>
      <c r="AD6537" s="1636"/>
      <c r="AE6537" s="1636"/>
      <c r="AF6537" s="1636"/>
      <c r="AG6537" s="1636"/>
      <c r="AH6537" s="1636"/>
      <c r="AI6537" s="1636"/>
      <c r="AJ6537" s="1636"/>
      <c r="AK6537" s="1636"/>
      <c r="AL6537" s="1636"/>
      <c r="AM6537" s="1636"/>
      <c r="AN6537" s="1636"/>
      <c r="AO6537" s="1636"/>
      <c r="AP6537" s="1636"/>
      <c r="AQ6537" s="1636"/>
      <c r="AR6537" s="1636"/>
      <c r="AS6537" s="1636"/>
      <c r="AT6537" s="1636"/>
      <c r="AU6537" s="1636"/>
      <c r="AV6537" s="1636"/>
      <c r="AW6537" s="1636"/>
      <c r="AX6537" s="1636"/>
      <c r="AY6537" s="1636"/>
      <c r="AZ6537" s="1636"/>
      <c r="BA6537" s="1636"/>
      <c r="BB6537" s="1636"/>
    </row>
    <row r="6538" spans="1:54" s="1637" customFormat="1">
      <c r="A6538" s="1636"/>
      <c r="B6538" s="1636"/>
      <c r="C6538" s="1636"/>
      <c r="D6538" s="1636"/>
      <c r="E6538" s="1636"/>
      <c r="F6538" s="1636"/>
      <c r="G6538" s="1636"/>
      <c r="H6538" s="1636"/>
      <c r="I6538" s="1636"/>
      <c r="J6538" s="1636"/>
      <c r="K6538" s="1636"/>
      <c r="L6538" s="1636"/>
      <c r="M6538" s="1636"/>
      <c r="N6538" s="1636"/>
      <c r="O6538" s="1636"/>
      <c r="P6538" s="1636"/>
      <c r="Q6538" s="1636"/>
      <c r="R6538" s="1636"/>
      <c r="S6538" s="1636"/>
      <c r="T6538" s="1636"/>
      <c r="U6538" s="1636"/>
      <c r="V6538" s="1636"/>
      <c r="W6538" s="1636"/>
      <c r="X6538" s="1636"/>
      <c r="Y6538" s="1636"/>
      <c r="Z6538" s="1636"/>
      <c r="AA6538" s="1636"/>
      <c r="AB6538" s="1636"/>
      <c r="AC6538" s="1636"/>
      <c r="AD6538" s="1636"/>
      <c r="AE6538" s="1636"/>
      <c r="AF6538" s="1636"/>
      <c r="AG6538" s="1636"/>
      <c r="AH6538" s="1636"/>
      <c r="AI6538" s="1636"/>
      <c r="AJ6538" s="1636"/>
      <c r="AK6538" s="1636"/>
      <c r="AL6538" s="1636"/>
      <c r="AM6538" s="1636"/>
      <c r="AN6538" s="1636"/>
      <c r="AO6538" s="1636"/>
      <c r="AP6538" s="1636"/>
      <c r="AQ6538" s="1636"/>
      <c r="AR6538" s="1636"/>
      <c r="AS6538" s="1636"/>
      <c r="AT6538" s="1636"/>
      <c r="AU6538" s="1636"/>
      <c r="AV6538" s="1636"/>
      <c r="AW6538" s="1636"/>
      <c r="AX6538" s="1636"/>
      <c r="AY6538" s="1636"/>
      <c r="AZ6538" s="1636"/>
      <c r="BA6538" s="1636"/>
      <c r="BB6538" s="1636"/>
    </row>
    <row r="6539" spans="1:54" s="1637" customFormat="1">
      <c r="A6539" s="1636"/>
      <c r="B6539" s="1636"/>
      <c r="C6539" s="1636"/>
      <c r="D6539" s="1636"/>
      <c r="E6539" s="1636"/>
      <c r="F6539" s="1636"/>
      <c r="G6539" s="1636"/>
      <c r="H6539" s="1636"/>
      <c r="I6539" s="1636"/>
      <c r="J6539" s="1636"/>
      <c r="K6539" s="1636"/>
      <c r="L6539" s="1636"/>
      <c r="M6539" s="1636"/>
      <c r="N6539" s="1636"/>
      <c r="O6539" s="1636"/>
      <c r="P6539" s="1636"/>
      <c r="Q6539" s="1636"/>
      <c r="R6539" s="1636"/>
      <c r="S6539" s="1636"/>
      <c r="T6539" s="1636"/>
      <c r="U6539" s="1636"/>
      <c r="V6539" s="1636"/>
      <c r="W6539" s="1636"/>
      <c r="X6539" s="1636"/>
      <c r="Y6539" s="1636"/>
      <c r="Z6539" s="1636"/>
      <c r="AA6539" s="1636"/>
      <c r="AB6539" s="1636"/>
      <c r="AC6539" s="1636"/>
      <c r="AD6539" s="1636"/>
      <c r="AE6539" s="1636"/>
      <c r="AF6539" s="1636"/>
      <c r="AG6539" s="1636"/>
      <c r="AH6539" s="1636"/>
      <c r="AI6539" s="1636"/>
      <c r="AJ6539" s="1636"/>
      <c r="AK6539" s="1636"/>
      <c r="AL6539" s="1636"/>
      <c r="AM6539" s="1636"/>
      <c r="AN6539" s="1636"/>
      <c r="AO6539" s="1636"/>
      <c r="AP6539" s="1636"/>
      <c r="AQ6539" s="1636"/>
      <c r="AR6539" s="1636"/>
      <c r="AS6539" s="1636"/>
      <c r="AT6539" s="1636"/>
      <c r="AU6539" s="1636"/>
      <c r="AV6539" s="1636"/>
      <c r="AW6539" s="1636"/>
      <c r="AX6539" s="1636"/>
      <c r="AY6539" s="1636"/>
      <c r="AZ6539" s="1636"/>
      <c r="BA6539" s="1636"/>
      <c r="BB6539" s="1636"/>
    </row>
    <row r="6540" spans="1:54" s="1637" customFormat="1">
      <c r="A6540" s="1636"/>
      <c r="B6540" s="1636"/>
      <c r="C6540" s="1636"/>
      <c r="D6540" s="1636"/>
      <c r="E6540" s="1636"/>
      <c r="F6540" s="1636"/>
      <c r="G6540" s="1636"/>
      <c r="H6540" s="1636"/>
      <c r="I6540" s="1636"/>
      <c r="J6540" s="1636"/>
      <c r="K6540" s="1636"/>
      <c r="L6540" s="1636"/>
      <c r="M6540" s="1636"/>
      <c r="N6540" s="1636"/>
      <c r="O6540" s="1636"/>
      <c r="P6540" s="1636"/>
      <c r="Q6540" s="1636"/>
      <c r="R6540" s="1636"/>
      <c r="S6540" s="1636"/>
      <c r="T6540" s="1636"/>
      <c r="U6540" s="1636"/>
      <c r="V6540" s="1636"/>
      <c r="W6540" s="1636"/>
      <c r="X6540" s="1636"/>
      <c r="Y6540" s="1636"/>
      <c r="Z6540" s="1636"/>
      <c r="AA6540" s="1636"/>
      <c r="AB6540" s="1636"/>
      <c r="AC6540" s="1636"/>
      <c r="AD6540" s="1636"/>
      <c r="AE6540" s="1636"/>
      <c r="AF6540" s="1636"/>
      <c r="AG6540" s="1636"/>
      <c r="AH6540" s="1636"/>
      <c r="AI6540" s="1636"/>
      <c r="AJ6540" s="1636"/>
      <c r="AK6540" s="1636"/>
      <c r="AL6540" s="1636"/>
      <c r="AM6540" s="1636"/>
      <c r="AN6540" s="1636"/>
      <c r="AO6540" s="1636"/>
      <c r="AP6540" s="1636"/>
      <c r="AQ6540" s="1636"/>
      <c r="AR6540" s="1636"/>
      <c r="AS6540" s="1636"/>
      <c r="AT6540" s="1636"/>
      <c r="AU6540" s="1636"/>
      <c r="AV6540" s="1636"/>
      <c r="AW6540" s="1636"/>
      <c r="AX6540" s="1636"/>
      <c r="AY6540" s="1636"/>
      <c r="AZ6540" s="1636"/>
      <c r="BA6540" s="1636"/>
      <c r="BB6540" s="1636"/>
    </row>
    <row r="6541" spans="1:54" s="1637" customFormat="1">
      <c r="A6541" s="1636"/>
      <c r="B6541" s="1636"/>
      <c r="C6541" s="1636"/>
      <c r="D6541" s="1636"/>
      <c r="E6541" s="1636"/>
      <c r="F6541" s="1636"/>
      <c r="G6541" s="1636"/>
      <c r="H6541" s="1636"/>
      <c r="I6541" s="1636"/>
      <c r="J6541" s="1636"/>
      <c r="K6541" s="1636"/>
      <c r="L6541" s="1636"/>
      <c r="M6541" s="1636"/>
      <c r="N6541" s="1636"/>
      <c r="O6541" s="1636"/>
      <c r="P6541" s="1636"/>
      <c r="Q6541" s="1636"/>
      <c r="R6541" s="1636"/>
      <c r="S6541" s="1636"/>
      <c r="T6541" s="1636"/>
      <c r="U6541" s="1636"/>
      <c r="V6541" s="1636"/>
      <c r="W6541" s="1636"/>
      <c r="X6541" s="1636"/>
      <c r="Y6541" s="1636"/>
      <c r="Z6541" s="1636"/>
      <c r="AA6541" s="1636"/>
      <c r="AB6541" s="1636"/>
      <c r="AC6541" s="1636"/>
      <c r="AD6541" s="1636"/>
      <c r="AE6541" s="1636"/>
      <c r="AF6541" s="1636"/>
      <c r="AG6541" s="1636"/>
      <c r="AH6541" s="1636"/>
      <c r="AI6541" s="1636"/>
      <c r="AJ6541" s="1636"/>
      <c r="AK6541" s="1636"/>
      <c r="AL6541" s="1636"/>
      <c r="AM6541" s="1636"/>
      <c r="AN6541" s="1636"/>
      <c r="AO6541" s="1636"/>
      <c r="AP6541" s="1636"/>
      <c r="AQ6541" s="1636"/>
      <c r="AR6541" s="1636"/>
      <c r="AS6541" s="1636"/>
      <c r="AT6541" s="1636"/>
      <c r="AU6541" s="1636"/>
      <c r="AV6541" s="1636"/>
      <c r="AW6541" s="1636"/>
      <c r="AX6541" s="1636"/>
      <c r="AY6541" s="1636"/>
      <c r="AZ6541" s="1636"/>
      <c r="BA6541" s="1636"/>
      <c r="BB6541" s="1636"/>
    </row>
    <row r="6542" spans="1:54" s="1637" customFormat="1">
      <c r="A6542" s="1636"/>
      <c r="B6542" s="1636"/>
      <c r="C6542" s="1636"/>
      <c r="D6542" s="1636"/>
      <c r="E6542" s="1636"/>
      <c r="F6542" s="1636"/>
      <c r="G6542" s="1636"/>
      <c r="H6542" s="1636"/>
      <c r="I6542" s="1636"/>
      <c r="J6542" s="1636"/>
      <c r="K6542" s="1636"/>
      <c r="L6542" s="1636"/>
      <c r="M6542" s="1636"/>
      <c r="N6542" s="1636"/>
      <c r="O6542" s="1636"/>
      <c r="P6542" s="1636"/>
      <c r="Q6542" s="1636"/>
      <c r="R6542" s="1636"/>
      <c r="S6542" s="1636"/>
      <c r="T6542" s="1636"/>
      <c r="U6542" s="1636"/>
      <c r="V6542" s="1636"/>
      <c r="W6542" s="1636"/>
      <c r="X6542" s="1636"/>
      <c r="Y6542" s="1636"/>
      <c r="Z6542" s="1636"/>
      <c r="AA6542" s="1636"/>
      <c r="AB6542" s="1636"/>
      <c r="AC6542" s="1636"/>
      <c r="AD6542" s="1636"/>
      <c r="AE6542" s="1636"/>
      <c r="AF6542" s="1636"/>
      <c r="AG6542" s="1636"/>
      <c r="AH6542" s="1636"/>
      <c r="AI6542" s="1636"/>
      <c r="AJ6542" s="1636"/>
      <c r="AK6542" s="1636"/>
      <c r="AL6542" s="1636"/>
      <c r="AM6542" s="1636"/>
      <c r="AN6542" s="1636"/>
      <c r="AO6542" s="1636"/>
      <c r="AP6542" s="1636"/>
      <c r="AQ6542" s="1636"/>
      <c r="AR6542" s="1636"/>
      <c r="AS6542" s="1636"/>
      <c r="AT6542" s="1636"/>
      <c r="AU6542" s="1636"/>
      <c r="AV6542" s="1636"/>
      <c r="AW6542" s="1636"/>
      <c r="AX6542" s="1636"/>
      <c r="AY6542" s="1636"/>
      <c r="AZ6542" s="1636"/>
      <c r="BA6542" s="1636"/>
      <c r="BB6542" s="1636"/>
    </row>
    <row r="6543" spans="1:54" s="1637" customFormat="1">
      <c r="A6543" s="1636"/>
      <c r="B6543" s="1636"/>
      <c r="C6543" s="1636"/>
      <c r="D6543" s="1636"/>
      <c r="E6543" s="1636"/>
      <c r="F6543" s="1636"/>
      <c r="G6543" s="1636"/>
      <c r="H6543" s="1636"/>
      <c r="I6543" s="1636"/>
      <c r="J6543" s="1636"/>
      <c r="K6543" s="1636"/>
      <c r="L6543" s="1636"/>
      <c r="M6543" s="1636"/>
      <c r="N6543" s="1636"/>
      <c r="O6543" s="1636"/>
      <c r="P6543" s="1636"/>
      <c r="Q6543" s="1636"/>
      <c r="R6543" s="1636"/>
      <c r="S6543" s="1636"/>
      <c r="T6543" s="1636"/>
      <c r="U6543" s="1636"/>
      <c r="V6543" s="1636"/>
      <c r="W6543" s="1636"/>
      <c r="X6543" s="1636"/>
      <c r="Y6543" s="1636"/>
      <c r="Z6543" s="1636"/>
      <c r="AA6543" s="1636"/>
      <c r="AB6543" s="1636"/>
      <c r="AC6543" s="1636"/>
      <c r="AD6543" s="1636"/>
      <c r="AE6543" s="1636"/>
      <c r="AF6543" s="1636"/>
      <c r="AG6543" s="1636"/>
      <c r="AH6543" s="1636"/>
      <c r="AI6543" s="1636"/>
      <c r="AJ6543" s="1636"/>
      <c r="AK6543" s="1636"/>
      <c r="AL6543" s="1636"/>
      <c r="AM6543" s="1636"/>
      <c r="AN6543" s="1636"/>
      <c r="AO6543" s="1636"/>
      <c r="AP6543" s="1636"/>
      <c r="AQ6543" s="1636"/>
      <c r="AR6543" s="1636"/>
      <c r="AS6543" s="1636"/>
      <c r="AT6543" s="1636"/>
      <c r="AU6543" s="1636"/>
      <c r="AV6543" s="1636"/>
      <c r="AW6543" s="1636"/>
      <c r="AX6543" s="1636"/>
      <c r="AY6543" s="1636"/>
      <c r="AZ6543" s="1636"/>
      <c r="BA6543" s="1636"/>
      <c r="BB6543" s="1636"/>
    </row>
    <row r="6544" spans="1:54" s="1637" customFormat="1">
      <c r="A6544" s="1636"/>
      <c r="B6544" s="1636"/>
      <c r="C6544" s="1636"/>
      <c r="D6544" s="1636"/>
      <c r="E6544" s="1636"/>
      <c r="F6544" s="1636"/>
      <c r="G6544" s="1636"/>
      <c r="H6544" s="1636"/>
      <c r="I6544" s="1636"/>
      <c r="J6544" s="1636"/>
      <c r="K6544" s="1636"/>
      <c r="L6544" s="1636"/>
      <c r="M6544" s="1636"/>
      <c r="N6544" s="1636"/>
      <c r="O6544" s="1636"/>
      <c r="P6544" s="1636"/>
      <c r="Q6544" s="1636"/>
      <c r="R6544" s="1636"/>
      <c r="S6544" s="1636"/>
      <c r="T6544" s="1636"/>
      <c r="U6544" s="1636"/>
      <c r="V6544" s="1636"/>
      <c r="W6544" s="1636"/>
      <c r="X6544" s="1636"/>
      <c r="Y6544" s="1636"/>
      <c r="Z6544" s="1636"/>
      <c r="AA6544" s="1636"/>
      <c r="AB6544" s="1636"/>
      <c r="AC6544" s="1636"/>
      <c r="AD6544" s="1636"/>
      <c r="AE6544" s="1636"/>
      <c r="AF6544" s="1636"/>
      <c r="AG6544" s="1636"/>
      <c r="AH6544" s="1636"/>
      <c r="AI6544" s="1636"/>
      <c r="AJ6544" s="1636"/>
      <c r="AK6544" s="1636"/>
      <c r="AL6544" s="1636"/>
      <c r="AM6544" s="1636"/>
      <c r="AN6544" s="1636"/>
      <c r="AO6544" s="1636"/>
      <c r="AP6544" s="1636"/>
      <c r="AQ6544" s="1636"/>
      <c r="AR6544" s="1636"/>
      <c r="AS6544" s="1636"/>
      <c r="AT6544" s="1636"/>
      <c r="AU6544" s="1636"/>
      <c r="AV6544" s="1636"/>
      <c r="AW6544" s="1636"/>
      <c r="AX6544" s="1636"/>
      <c r="AY6544" s="1636"/>
      <c r="AZ6544" s="1636"/>
      <c r="BA6544" s="1636"/>
      <c r="BB6544" s="1636"/>
    </row>
    <row r="6545" spans="1:54" s="1637" customFormat="1">
      <c r="A6545" s="1636"/>
      <c r="B6545" s="1636"/>
      <c r="C6545" s="1636"/>
      <c r="D6545" s="1636"/>
      <c r="E6545" s="1636"/>
      <c r="F6545" s="1636"/>
      <c r="G6545" s="1636"/>
      <c r="H6545" s="1636"/>
      <c r="I6545" s="1636"/>
      <c r="J6545" s="1636"/>
      <c r="K6545" s="1636"/>
      <c r="L6545" s="1636"/>
      <c r="M6545" s="1636"/>
      <c r="N6545" s="1636"/>
      <c r="O6545" s="1636"/>
      <c r="P6545" s="1636"/>
      <c r="Q6545" s="1636"/>
      <c r="R6545" s="1636"/>
      <c r="S6545" s="1636"/>
      <c r="T6545" s="1636"/>
      <c r="U6545" s="1636"/>
      <c r="V6545" s="1636"/>
      <c r="W6545" s="1636"/>
      <c r="X6545" s="1636"/>
      <c r="Y6545" s="1636"/>
      <c r="Z6545" s="1636"/>
      <c r="AA6545" s="1636"/>
      <c r="AB6545" s="1636"/>
      <c r="AC6545" s="1636"/>
      <c r="AD6545" s="1636"/>
      <c r="AE6545" s="1636"/>
      <c r="AF6545" s="1636"/>
      <c r="AG6545" s="1636"/>
      <c r="AH6545" s="1636"/>
      <c r="AI6545" s="1636"/>
      <c r="AJ6545" s="1636"/>
      <c r="AK6545" s="1636"/>
      <c r="AL6545" s="1636"/>
      <c r="AM6545" s="1636"/>
      <c r="AN6545" s="1636"/>
      <c r="AO6545" s="1636"/>
      <c r="AP6545" s="1636"/>
      <c r="AQ6545" s="1636"/>
      <c r="AR6545" s="1636"/>
      <c r="AS6545" s="1636"/>
      <c r="AT6545" s="1636"/>
      <c r="AU6545" s="1636"/>
      <c r="AV6545" s="1636"/>
      <c r="AW6545" s="1636"/>
      <c r="AX6545" s="1636"/>
      <c r="AY6545" s="1636"/>
      <c r="AZ6545" s="1636"/>
      <c r="BA6545" s="1636"/>
      <c r="BB6545" s="1636"/>
    </row>
    <row r="6546" spans="1:54" s="1637" customFormat="1">
      <c r="A6546" s="1636"/>
      <c r="B6546" s="1636"/>
      <c r="C6546" s="1636"/>
      <c r="D6546" s="1636"/>
      <c r="E6546" s="1636"/>
      <c r="F6546" s="1636"/>
      <c r="G6546" s="1636"/>
      <c r="H6546" s="1636"/>
      <c r="I6546" s="1636"/>
      <c r="J6546" s="1636"/>
      <c r="K6546" s="1636"/>
      <c r="L6546" s="1636"/>
      <c r="M6546" s="1636"/>
      <c r="N6546" s="1636"/>
      <c r="O6546" s="1636"/>
      <c r="P6546" s="1636"/>
      <c r="Q6546" s="1636"/>
      <c r="R6546" s="1636"/>
      <c r="S6546" s="1636"/>
      <c r="T6546" s="1636"/>
      <c r="U6546" s="1636"/>
      <c r="V6546" s="1636"/>
      <c r="W6546" s="1636"/>
      <c r="X6546" s="1636"/>
      <c r="Y6546" s="1636"/>
      <c r="Z6546" s="1636"/>
      <c r="AA6546" s="1636"/>
      <c r="AB6546" s="1636"/>
      <c r="AC6546" s="1636"/>
      <c r="AD6546" s="1636"/>
      <c r="AE6546" s="1636"/>
      <c r="AF6546" s="1636"/>
      <c r="AG6546" s="1636"/>
      <c r="AH6546" s="1636"/>
      <c r="AI6546" s="1636"/>
      <c r="AJ6546" s="1636"/>
      <c r="AK6546" s="1636"/>
      <c r="AL6546" s="1636"/>
      <c r="AM6546" s="1636"/>
      <c r="AN6546" s="1636"/>
      <c r="AO6546" s="1636"/>
      <c r="AP6546" s="1636"/>
      <c r="AQ6546" s="1636"/>
      <c r="AR6546" s="1636"/>
      <c r="AS6546" s="1636"/>
      <c r="AT6546" s="1636"/>
      <c r="AU6546" s="1636"/>
      <c r="AV6546" s="1636"/>
      <c r="AW6546" s="1636"/>
      <c r="AX6546" s="1636"/>
      <c r="AY6546" s="1636"/>
      <c r="AZ6546" s="1636"/>
      <c r="BA6546" s="1636"/>
      <c r="BB6546" s="1636"/>
    </row>
    <row r="6547" spans="1:54" s="1637" customFormat="1">
      <c r="A6547" s="1636"/>
      <c r="B6547" s="1636"/>
      <c r="C6547" s="1636"/>
      <c r="D6547" s="1636"/>
      <c r="E6547" s="1636"/>
      <c r="F6547" s="1636"/>
      <c r="G6547" s="1636"/>
      <c r="H6547" s="1636"/>
      <c r="I6547" s="1636"/>
      <c r="J6547" s="1636"/>
      <c r="K6547" s="1636"/>
      <c r="L6547" s="1636"/>
      <c r="M6547" s="1636"/>
      <c r="N6547" s="1636"/>
      <c r="O6547" s="1636"/>
      <c r="P6547" s="1636"/>
      <c r="Q6547" s="1636"/>
      <c r="R6547" s="1636"/>
      <c r="S6547" s="1636"/>
      <c r="T6547" s="1636"/>
      <c r="U6547" s="1636"/>
      <c r="V6547" s="1636"/>
      <c r="W6547" s="1636"/>
      <c r="X6547" s="1636"/>
      <c r="Y6547" s="1636"/>
      <c r="Z6547" s="1636"/>
      <c r="AA6547" s="1636"/>
      <c r="AB6547" s="1636"/>
      <c r="AC6547" s="1636"/>
      <c r="AD6547" s="1636"/>
      <c r="AE6547" s="1636"/>
      <c r="AF6547" s="1636"/>
      <c r="AG6547" s="1636"/>
      <c r="AH6547" s="1636"/>
      <c r="AI6547" s="1636"/>
      <c r="AJ6547" s="1636"/>
      <c r="AK6547" s="1636"/>
      <c r="AL6547" s="1636"/>
      <c r="AM6547" s="1636"/>
      <c r="AN6547" s="1636"/>
      <c r="AO6547" s="1636"/>
      <c r="AP6547" s="1636"/>
      <c r="AQ6547" s="1636"/>
      <c r="AR6547" s="1636"/>
      <c r="AS6547" s="1636"/>
      <c r="AT6547" s="1636"/>
      <c r="AU6547" s="1636"/>
      <c r="AV6547" s="1636"/>
      <c r="AW6547" s="1636"/>
      <c r="AX6547" s="1636"/>
      <c r="AY6547" s="1636"/>
      <c r="AZ6547" s="1636"/>
      <c r="BA6547" s="1636"/>
      <c r="BB6547" s="1636"/>
    </row>
    <row r="6548" spans="1:54" s="1637" customFormat="1">
      <c r="A6548" s="1636"/>
      <c r="B6548" s="1636"/>
      <c r="C6548" s="1636"/>
      <c r="D6548" s="1636"/>
      <c r="E6548" s="1636"/>
      <c r="F6548" s="1636"/>
      <c r="G6548" s="1636"/>
      <c r="H6548" s="1636"/>
      <c r="I6548" s="1636"/>
      <c r="J6548" s="1636"/>
      <c r="K6548" s="1636"/>
      <c r="L6548" s="1636"/>
      <c r="M6548" s="1636"/>
      <c r="N6548" s="1636"/>
      <c r="O6548" s="1636"/>
      <c r="P6548" s="1636"/>
      <c r="Q6548" s="1636"/>
      <c r="R6548" s="1636"/>
      <c r="S6548" s="1636"/>
      <c r="T6548" s="1636"/>
      <c r="U6548" s="1636"/>
      <c r="V6548" s="1636"/>
      <c r="W6548" s="1636"/>
      <c r="X6548" s="1636"/>
      <c r="Y6548" s="1636"/>
      <c r="Z6548" s="1636"/>
      <c r="AA6548" s="1636"/>
      <c r="AB6548" s="1636"/>
      <c r="AC6548" s="1636"/>
      <c r="AD6548" s="1636"/>
      <c r="AE6548" s="1636"/>
      <c r="AF6548" s="1636"/>
      <c r="AG6548" s="1636"/>
      <c r="AH6548" s="1636"/>
      <c r="AI6548" s="1636"/>
      <c r="AJ6548" s="1636"/>
      <c r="AK6548" s="1636"/>
      <c r="AL6548" s="1636"/>
      <c r="AM6548" s="1636"/>
      <c r="AN6548" s="1636"/>
      <c r="AO6548" s="1636"/>
      <c r="AP6548" s="1636"/>
      <c r="AQ6548" s="1636"/>
      <c r="AR6548" s="1636"/>
      <c r="AS6548" s="1636"/>
      <c r="AT6548" s="1636"/>
      <c r="AU6548" s="1636"/>
      <c r="AV6548" s="1636"/>
      <c r="AW6548" s="1636"/>
      <c r="AX6548" s="1636"/>
      <c r="AY6548" s="1636"/>
      <c r="AZ6548" s="1636"/>
      <c r="BA6548" s="1636"/>
      <c r="BB6548" s="1636"/>
    </row>
    <row r="6549" spans="1:54" s="1637" customFormat="1">
      <c r="A6549" s="1636"/>
      <c r="B6549" s="1636"/>
      <c r="C6549" s="1636"/>
      <c r="D6549" s="1636"/>
      <c r="E6549" s="1636"/>
      <c r="F6549" s="1636"/>
      <c r="G6549" s="1636"/>
      <c r="H6549" s="1636"/>
      <c r="I6549" s="1636"/>
      <c r="J6549" s="1636"/>
      <c r="K6549" s="1636"/>
      <c r="L6549" s="1636"/>
      <c r="M6549" s="1636"/>
      <c r="N6549" s="1636"/>
      <c r="O6549" s="1636"/>
      <c r="P6549" s="1636"/>
      <c r="Q6549" s="1636"/>
      <c r="R6549" s="1636"/>
      <c r="S6549" s="1636"/>
      <c r="T6549" s="1636"/>
      <c r="U6549" s="1636"/>
      <c r="V6549" s="1636"/>
      <c r="W6549" s="1636"/>
      <c r="X6549" s="1636"/>
      <c r="Y6549" s="1636"/>
      <c r="Z6549" s="1636"/>
      <c r="AA6549" s="1636"/>
      <c r="AB6549" s="1636"/>
      <c r="AC6549" s="1636"/>
      <c r="AD6549" s="1636"/>
      <c r="AE6549" s="1636"/>
      <c r="AF6549" s="1636"/>
      <c r="AG6549" s="1636"/>
      <c r="AH6549" s="1636"/>
      <c r="AI6549" s="1636"/>
      <c r="AJ6549" s="1636"/>
      <c r="AK6549" s="1636"/>
      <c r="AL6549" s="1636"/>
      <c r="AM6549" s="1636"/>
      <c r="AN6549" s="1636"/>
      <c r="AO6549" s="1636"/>
      <c r="AP6549" s="1636"/>
      <c r="AQ6549" s="1636"/>
      <c r="AR6549" s="1636"/>
      <c r="AS6549" s="1636"/>
      <c r="AT6549" s="1636"/>
      <c r="AU6549" s="1636"/>
      <c r="AV6549" s="1636"/>
      <c r="AW6549" s="1636"/>
      <c r="AX6549" s="1636"/>
      <c r="AY6549" s="1636"/>
      <c r="AZ6549" s="1636"/>
      <c r="BA6549" s="1636"/>
      <c r="BB6549" s="1636"/>
    </row>
    <row r="6550" spans="1:54" s="1637" customFormat="1">
      <c r="A6550" s="1636"/>
      <c r="B6550" s="1636"/>
      <c r="C6550" s="1636"/>
      <c r="D6550" s="1636"/>
      <c r="E6550" s="1636"/>
      <c r="F6550" s="1636"/>
      <c r="G6550" s="1636"/>
      <c r="H6550" s="1636"/>
      <c r="I6550" s="1636"/>
      <c r="J6550" s="1636"/>
      <c r="K6550" s="1636"/>
      <c r="L6550" s="1636"/>
      <c r="M6550" s="1636"/>
      <c r="N6550" s="1636"/>
      <c r="O6550" s="1636"/>
      <c r="P6550" s="1636"/>
      <c r="Q6550" s="1636"/>
      <c r="R6550" s="1636"/>
      <c r="S6550" s="1636"/>
      <c r="T6550" s="1636"/>
      <c r="U6550" s="1636"/>
      <c r="V6550" s="1636"/>
      <c r="W6550" s="1636"/>
      <c r="X6550" s="1636"/>
      <c r="Y6550" s="1636"/>
      <c r="Z6550" s="1636"/>
      <c r="AA6550" s="1636"/>
      <c r="AB6550" s="1636"/>
      <c r="AC6550" s="1636"/>
      <c r="AD6550" s="1636"/>
      <c r="AE6550" s="1636"/>
      <c r="AF6550" s="1636"/>
      <c r="AG6550" s="1636"/>
      <c r="AH6550" s="1636"/>
      <c r="AI6550" s="1636"/>
      <c r="AJ6550" s="1636"/>
      <c r="AK6550" s="1636"/>
      <c r="AL6550" s="1636"/>
      <c r="AM6550" s="1636"/>
      <c r="AN6550" s="1636"/>
      <c r="AO6550" s="1636"/>
      <c r="AP6550" s="1636"/>
      <c r="AQ6550" s="1636"/>
      <c r="AR6550" s="1636"/>
      <c r="AS6550" s="1636"/>
      <c r="AT6550" s="1636"/>
      <c r="AU6550" s="1636"/>
      <c r="AV6550" s="1636"/>
      <c r="AW6550" s="1636"/>
      <c r="AX6550" s="1636"/>
      <c r="AY6550" s="1636"/>
      <c r="AZ6550" s="1636"/>
      <c r="BA6550" s="1636"/>
      <c r="BB6550" s="1636"/>
    </row>
    <row r="6551" spans="1:54" s="1637" customFormat="1">
      <c r="A6551" s="1636"/>
      <c r="B6551" s="1636"/>
      <c r="C6551" s="1636"/>
      <c r="D6551" s="1636"/>
      <c r="E6551" s="1636"/>
      <c r="F6551" s="1636"/>
      <c r="G6551" s="1636"/>
      <c r="H6551" s="1636"/>
      <c r="I6551" s="1636"/>
      <c r="J6551" s="1636"/>
      <c r="K6551" s="1636"/>
      <c r="L6551" s="1636"/>
      <c r="M6551" s="1636"/>
      <c r="N6551" s="1636"/>
      <c r="O6551" s="1636"/>
      <c r="P6551" s="1636"/>
      <c r="Q6551" s="1636"/>
      <c r="R6551" s="1636"/>
      <c r="S6551" s="1636"/>
      <c r="T6551" s="1636"/>
      <c r="U6551" s="1636"/>
      <c r="V6551" s="1636"/>
      <c r="W6551" s="1636"/>
      <c r="X6551" s="1636"/>
      <c r="Y6551" s="1636"/>
      <c r="Z6551" s="1636"/>
      <c r="AA6551" s="1636"/>
      <c r="AB6551" s="1636"/>
      <c r="AC6551" s="1636"/>
      <c r="AD6551" s="1636"/>
      <c r="AE6551" s="1636"/>
      <c r="AF6551" s="1636"/>
      <c r="AG6551" s="1636"/>
      <c r="AH6551" s="1636"/>
      <c r="AI6551" s="1636"/>
      <c r="AJ6551" s="1636"/>
      <c r="AK6551" s="1636"/>
      <c r="AL6551" s="1636"/>
      <c r="AM6551" s="1636"/>
      <c r="AN6551" s="1636"/>
      <c r="AO6551" s="1636"/>
      <c r="AP6551" s="1636"/>
      <c r="AQ6551" s="1636"/>
      <c r="AR6551" s="1636"/>
      <c r="AS6551" s="1636"/>
      <c r="AT6551" s="1636"/>
      <c r="AU6551" s="1636"/>
      <c r="AV6551" s="1636"/>
      <c r="AW6551" s="1636"/>
      <c r="AX6551" s="1636"/>
      <c r="AY6551" s="1636"/>
      <c r="AZ6551" s="1636"/>
      <c r="BA6551" s="1636"/>
      <c r="BB6551" s="1636"/>
    </row>
  </sheetData>
  <mergeCells count="50">
    <mergeCell ref="B9:C9"/>
    <mergeCell ref="B4:C4"/>
    <mergeCell ref="B5:Q5"/>
    <mergeCell ref="B6:C6"/>
    <mergeCell ref="B1:Q1"/>
    <mergeCell ref="B2:C2"/>
    <mergeCell ref="B3:C3"/>
    <mergeCell ref="B7:C7"/>
    <mergeCell ref="B8:C8"/>
    <mergeCell ref="B13:C13"/>
    <mergeCell ref="B14:C14"/>
    <mergeCell ref="B15:Q15"/>
    <mergeCell ref="B10:C10"/>
    <mergeCell ref="B11:Q11"/>
    <mergeCell ref="B12:C12"/>
    <mergeCell ref="B16:Q16"/>
    <mergeCell ref="B17:C17"/>
    <mergeCell ref="Q17:Q22"/>
    <mergeCell ref="B18:C18"/>
    <mergeCell ref="B19:C19"/>
    <mergeCell ref="B22:C22"/>
    <mergeCell ref="B25:C25"/>
    <mergeCell ref="B26:Q26"/>
    <mergeCell ref="B20:C20"/>
    <mergeCell ref="B21:C21"/>
    <mergeCell ref="B23:Q23"/>
    <mergeCell ref="B24:C24"/>
    <mergeCell ref="Q24:Q25"/>
    <mergeCell ref="B27:C27"/>
    <mergeCell ref="B28:B34"/>
    <mergeCell ref="B73:B78"/>
    <mergeCell ref="Q73:Q78"/>
    <mergeCell ref="B67:B72"/>
    <mergeCell ref="B61:B66"/>
    <mergeCell ref="B53:Q53"/>
    <mergeCell ref="B54:C54"/>
    <mergeCell ref="B55:B60"/>
    <mergeCell ref="Q55:Q60"/>
    <mergeCell ref="Q47:Q52"/>
    <mergeCell ref="B47:B52"/>
    <mergeCell ref="B41:B46"/>
    <mergeCell ref="B35:B40"/>
    <mergeCell ref="Q28:Q34"/>
    <mergeCell ref="B107:B112"/>
    <mergeCell ref="B79:Q79"/>
    <mergeCell ref="B80:B85"/>
    <mergeCell ref="Q80:Q85"/>
    <mergeCell ref="B86:B91"/>
    <mergeCell ref="B95:B100"/>
    <mergeCell ref="B101:B106"/>
  </mergeCells>
  <conditionalFormatting sqref="D28:O34">
    <cfRule type="cellIs" dxfId="1" priority="1" stopIfTrue="1" operator="equal">
      <formula>0</formula>
    </cfRule>
    <cfRule type="cellIs" dxfId="0" priority="2" stopIfTrue="1" operator="notEqual">
      <formula>0</formula>
    </cfRule>
  </conditionalFormatting>
  <printOptions horizontalCentered="1"/>
  <pageMargins left="0.59055118110236227" right="0.59055118110236227" top="0.47244094488188981" bottom="0.47244094488188981" header="0.23622047244094491" footer="0.35433070866141736"/>
  <pageSetup paperSize="9" scale="67" fitToHeight="6" orientation="portrait" blackAndWhite="1" r:id="rId1"/>
  <headerFooter alignWithMargins="0">
    <oddHeader>&amp;LGreen Building Council of South Africa&amp;R&amp;T   &amp;D</oddHeader>
    <oddFooter>&amp;L&amp;F&amp;CPage &amp;P of &amp;N&amp;RCategory: Water (&amp;A)</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37"/>
  <sheetViews>
    <sheetView topLeftCell="A4" workbookViewId="0">
      <selection activeCell="Q19" sqref="Q19"/>
    </sheetView>
  </sheetViews>
  <sheetFormatPr defaultColWidth="8" defaultRowHeight="15"/>
  <cols>
    <col min="1" max="1" width="4.375" style="279" customWidth="1"/>
    <col min="2" max="2" width="18.875" style="279" customWidth="1"/>
    <col min="3" max="10" width="8" style="279"/>
    <col min="11" max="11" width="9.75" style="279" customWidth="1"/>
    <col min="12" max="12" width="8" style="279"/>
    <col min="13" max="13" width="11.375" style="279" customWidth="1"/>
    <col min="14" max="14" width="8.75" style="279" customWidth="1"/>
    <col min="15" max="15" width="10" style="279" customWidth="1"/>
    <col min="16" max="16" width="11.75" style="279" customWidth="1"/>
    <col min="17" max="16384" width="8" style="279"/>
  </cols>
  <sheetData>
    <row r="1" spans="1:17">
      <c r="B1" s="278" t="s">
        <v>515</v>
      </c>
    </row>
    <row r="2" spans="1:17" ht="45">
      <c r="C2" s="280" t="s">
        <v>516</v>
      </c>
      <c r="D2" s="280" t="s">
        <v>517</v>
      </c>
      <c r="E2" s="280" t="s">
        <v>63</v>
      </c>
      <c r="F2" s="280" t="s">
        <v>64</v>
      </c>
      <c r="G2" s="280" t="s">
        <v>34</v>
      </c>
      <c r="H2" s="280" t="s">
        <v>65</v>
      </c>
      <c r="I2" s="280" t="s">
        <v>66</v>
      </c>
      <c r="J2" s="280" t="s">
        <v>67</v>
      </c>
      <c r="K2" s="280" t="s">
        <v>518</v>
      </c>
      <c r="L2" s="280" t="s">
        <v>519</v>
      </c>
      <c r="M2" s="280" t="s">
        <v>520</v>
      </c>
      <c r="N2" s="280" t="s">
        <v>521</v>
      </c>
      <c r="O2" s="281" t="s">
        <v>959</v>
      </c>
      <c r="P2" s="282" t="s">
        <v>522</v>
      </c>
      <c r="Q2" s="283"/>
    </row>
    <row r="3" spans="1:17">
      <c r="A3" s="279">
        <v>1</v>
      </c>
      <c r="C3" s="280"/>
      <c r="D3" s="280"/>
      <c r="E3" s="280"/>
      <c r="F3" s="280"/>
      <c r="G3" s="280"/>
      <c r="H3" s="280"/>
      <c r="I3" s="280"/>
      <c r="J3" s="280"/>
      <c r="K3" s="280"/>
      <c r="L3" s="280"/>
      <c r="M3" s="280"/>
      <c r="N3" s="280"/>
      <c r="O3" s="281"/>
      <c r="P3" s="282"/>
      <c r="Q3" s="283"/>
    </row>
    <row r="4" spans="1:17">
      <c r="A4" s="279">
        <v>2</v>
      </c>
      <c r="B4" s="284" t="s">
        <v>523</v>
      </c>
      <c r="C4" s="285">
        <v>35</v>
      </c>
      <c r="D4" s="285">
        <v>30</v>
      </c>
      <c r="E4" s="285">
        <v>30</v>
      </c>
      <c r="F4" s="285">
        <v>20</v>
      </c>
      <c r="G4" s="285">
        <v>11</v>
      </c>
      <c r="H4" s="285">
        <v>8</v>
      </c>
      <c r="I4" s="285">
        <v>9</v>
      </c>
      <c r="J4" s="285">
        <v>14</v>
      </c>
      <c r="K4" s="285">
        <v>12</v>
      </c>
      <c r="L4" s="285">
        <v>21</v>
      </c>
      <c r="M4" s="285">
        <v>27</v>
      </c>
      <c r="N4" s="285">
        <v>19</v>
      </c>
      <c r="O4" s="286">
        <f t="shared" ref="O4:O26" si="0">SUM(C4:N4)</f>
        <v>236</v>
      </c>
      <c r="P4" s="285">
        <v>43</v>
      </c>
    </row>
    <row r="5" spans="1:17">
      <c r="A5" s="279">
        <v>3</v>
      </c>
      <c r="B5" s="284" t="s">
        <v>524</v>
      </c>
      <c r="C5" s="285">
        <v>120</v>
      </c>
      <c r="D5" s="285">
        <v>84</v>
      </c>
      <c r="E5" s="285">
        <v>74</v>
      </c>
      <c r="F5" s="285">
        <v>37</v>
      </c>
      <c r="G5" s="285">
        <v>7</v>
      </c>
      <c r="H5" s="285">
        <v>6</v>
      </c>
      <c r="I5" s="285">
        <v>2</v>
      </c>
      <c r="J5" s="285">
        <v>5</v>
      </c>
      <c r="K5" s="285">
        <v>16</v>
      </c>
      <c r="L5" s="285">
        <v>58</v>
      </c>
      <c r="M5" s="285">
        <v>101</v>
      </c>
      <c r="N5" s="285">
        <v>124</v>
      </c>
      <c r="O5" s="286">
        <f t="shared" si="0"/>
        <v>634</v>
      </c>
      <c r="P5" s="285">
        <v>74</v>
      </c>
    </row>
    <row r="6" spans="1:17">
      <c r="A6" s="279">
        <v>4</v>
      </c>
      <c r="B6" s="284" t="s">
        <v>525</v>
      </c>
      <c r="C6" s="285">
        <v>170</v>
      </c>
      <c r="D6" s="285">
        <v>101</v>
      </c>
      <c r="E6" s="285">
        <v>83</v>
      </c>
      <c r="F6" s="285">
        <v>53</v>
      </c>
      <c r="G6" s="285">
        <v>16</v>
      </c>
      <c r="H6" s="285">
        <v>7</v>
      </c>
      <c r="I6" s="285">
        <v>5</v>
      </c>
      <c r="J6" s="285">
        <v>9</v>
      </c>
      <c r="K6" s="285">
        <v>33</v>
      </c>
      <c r="L6" s="285">
        <v>93</v>
      </c>
      <c r="M6" s="285">
        <v>156</v>
      </c>
      <c r="N6" s="285">
        <v>152</v>
      </c>
      <c r="O6" s="286">
        <f t="shared" si="0"/>
        <v>878</v>
      </c>
      <c r="P6" s="285">
        <v>83</v>
      </c>
    </row>
    <row r="7" spans="1:17">
      <c r="A7" s="279">
        <v>5</v>
      </c>
      <c r="B7" s="284" t="s">
        <v>526</v>
      </c>
      <c r="C7" s="285">
        <v>146</v>
      </c>
      <c r="D7" s="285">
        <v>75</v>
      </c>
      <c r="E7" s="285">
        <v>61</v>
      </c>
      <c r="F7" s="285">
        <v>48</v>
      </c>
      <c r="G7" s="285">
        <v>14</v>
      </c>
      <c r="H7" s="285">
        <v>7</v>
      </c>
      <c r="I7" s="285">
        <v>6</v>
      </c>
      <c r="J7" s="285">
        <v>13</v>
      </c>
      <c r="K7" s="285">
        <v>28</v>
      </c>
      <c r="L7" s="285">
        <v>78</v>
      </c>
      <c r="M7" s="285">
        <v>129</v>
      </c>
      <c r="N7" s="285">
        <v>106</v>
      </c>
      <c r="O7" s="286">
        <f t="shared" si="0"/>
        <v>711</v>
      </c>
      <c r="P7" s="285">
        <v>90</v>
      </c>
    </row>
    <row r="8" spans="1:17">
      <c r="A8" s="279">
        <v>6</v>
      </c>
      <c r="B8" s="284" t="s">
        <v>527</v>
      </c>
      <c r="C8" s="285">
        <v>96</v>
      </c>
      <c r="D8" s="285">
        <v>77</v>
      </c>
      <c r="E8" s="285">
        <v>94</v>
      </c>
      <c r="F8" s="285">
        <v>58</v>
      </c>
      <c r="G8" s="285">
        <v>9</v>
      </c>
      <c r="H8" s="285">
        <v>12</v>
      </c>
      <c r="I8" s="285">
        <v>7</v>
      </c>
      <c r="J8" s="285">
        <v>27</v>
      </c>
      <c r="K8" s="285">
        <v>35</v>
      </c>
      <c r="L8" s="285">
        <v>83</v>
      </c>
      <c r="M8" s="285">
        <v>96</v>
      </c>
      <c r="N8" s="285">
        <v>86</v>
      </c>
      <c r="O8" s="286">
        <f t="shared" si="0"/>
        <v>680</v>
      </c>
      <c r="P8" s="285">
        <v>98</v>
      </c>
    </row>
    <row r="9" spans="1:17">
      <c r="A9" s="279">
        <v>7</v>
      </c>
      <c r="B9" s="284" t="s">
        <v>528</v>
      </c>
      <c r="C9" s="285">
        <v>83</v>
      </c>
      <c r="D9" s="285">
        <v>111</v>
      </c>
      <c r="E9" s="285">
        <v>72</v>
      </c>
      <c r="F9" s="285">
        <v>56</v>
      </c>
      <c r="G9" s="285">
        <v>17</v>
      </c>
      <c r="H9" s="285">
        <v>12</v>
      </c>
      <c r="I9" s="285">
        <v>8</v>
      </c>
      <c r="J9" s="285">
        <v>15</v>
      </c>
      <c r="K9" s="285">
        <v>24</v>
      </c>
      <c r="L9" s="285">
        <v>43</v>
      </c>
      <c r="M9" s="285">
        <v>58</v>
      </c>
      <c r="N9" s="285">
        <v>60</v>
      </c>
      <c r="O9" s="286">
        <f t="shared" si="0"/>
        <v>559</v>
      </c>
      <c r="P9" s="285">
        <v>84</v>
      </c>
    </row>
    <row r="10" spans="1:17">
      <c r="A10" s="279">
        <v>8</v>
      </c>
      <c r="B10" s="284" t="s">
        <v>529</v>
      </c>
      <c r="C10" s="285">
        <v>14</v>
      </c>
      <c r="D10" s="285">
        <v>12</v>
      </c>
      <c r="E10" s="285">
        <v>26</v>
      </c>
      <c r="F10" s="285">
        <v>27</v>
      </c>
      <c r="G10" s="285">
        <v>22</v>
      </c>
      <c r="H10" s="285">
        <v>34</v>
      </c>
      <c r="I10" s="285">
        <v>23</v>
      </c>
      <c r="J10" s="285">
        <v>24</v>
      </c>
      <c r="K10" s="285">
        <v>13</v>
      </c>
      <c r="L10" s="285">
        <v>11</v>
      </c>
      <c r="M10" s="285">
        <v>13</v>
      </c>
      <c r="N10" s="285">
        <v>9</v>
      </c>
      <c r="O10" s="286">
        <f t="shared" si="0"/>
        <v>228</v>
      </c>
      <c r="P10" s="285">
        <v>50</v>
      </c>
    </row>
    <row r="11" spans="1:17">
      <c r="A11" s="279">
        <v>9</v>
      </c>
      <c r="B11" s="284" t="s">
        <v>530</v>
      </c>
      <c r="C11" s="285">
        <v>15</v>
      </c>
      <c r="D11" s="285">
        <v>17</v>
      </c>
      <c r="E11" s="285">
        <v>20</v>
      </c>
      <c r="F11" s="285">
        <v>41</v>
      </c>
      <c r="G11" s="285">
        <v>69</v>
      </c>
      <c r="H11" s="285">
        <v>93</v>
      </c>
      <c r="I11" s="285">
        <v>82</v>
      </c>
      <c r="J11" s="285">
        <v>77</v>
      </c>
      <c r="K11" s="285">
        <v>40</v>
      </c>
      <c r="L11" s="285">
        <v>30</v>
      </c>
      <c r="M11" s="285">
        <v>14</v>
      </c>
      <c r="N11" s="285">
        <v>17</v>
      </c>
      <c r="O11" s="286">
        <f t="shared" si="0"/>
        <v>515</v>
      </c>
      <c r="P11" s="285">
        <v>103</v>
      </c>
    </row>
    <row r="12" spans="1:17">
      <c r="A12" s="279">
        <v>10</v>
      </c>
      <c r="B12" s="284" t="s">
        <v>531</v>
      </c>
      <c r="C12" s="285">
        <v>36</v>
      </c>
      <c r="D12" s="285">
        <v>60</v>
      </c>
      <c r="E12" s="285">
        <v>52</v>
      </c>
      <c r="F12" s="285">
        <v>41</v>
      </c>
      <c r="G12" s="285">
        <v>16</v>
      </c>
      <c r="H12" s="285">
        <v>13</v>
      </c>
      <c r="I12" s="285">
        <v>13</v>
      </c>
      <c r="J12" s="285">
        <v>15</v>
      </c>
      <c r="K12" s="285">
        <v>11</v>
      </c>
      <c r="L12" s="285">
        <v>26</v>
      </c>
      <c r="M12" s="285">
        <v>30</v>
      </c>
      <c r="N12" s="285">
        <v>23</v>
      </c>
      <c r="O12" s="286">
        <f t="shared" si="0"/>
        <v>336</v>
      </c>
      <c r="P12" s="285">
        <v>55</v>
      </c>
    </row>
    <row r="13" spans="1:17">
      <c r="A13" s="279">
        <v>11</v>
      </c>
      <c r="B13" s="284" t="s">
        <v>532</v>
      </c>
      <c r="C13" s="285">
        <v>134</v>
      </c>
      <c r="D13" s="285">
        <v>113</v>
      </c>
      <c r="E13" s="285">
        <v>120</v>
      </c>
      <c r="F13" s="285">
        <v>73</v>
      </c>
      <c r="G13" s="285">
        <v>59</v>
      </c>
      <c r="H13" s="285">
        <v>28</v>
      </c>
      <c r="I13" s="285">
        <v>39</v>
      </c>
      <c r="J13" s="285">
        <v>62</v>
      </c>
      <c r="K13" s="285">
        <v>73</v>
      </c>
      <c r="L13" s="285">
        <v>98</v>
      </c>
      <c r="M13" s="285">
        <v>108</v>
      </c>
      <c r="N13" s="285">
        <v>102</v>
      </c>
      <c r="O13" s="286">
        <f t="shared" si="0"/>
        <v>1009</v>
      </c>
      <c r="P13" s="285">
        <v>130</v>
      </c>
    </row>
    <row r="14" spans="1:17">
      <c r="A14" s="279">
        <v>12</v>
      </c>
      <c r="B14" s="284" t="s">
        <v>533</v>
      </c>
      <c r="C14" s="285">
        <v>69</v>
      </c>
      <c r="D14" s="285">
        <v>92</v>
      </c>
      <c r="E14" s="285">
        <v>105</v>
      </c>
      <c r="F14" s="285">
        <v>83</v>
      </c>
      <c r="G14" s="285">
        <v>52</v>
      </c>
      <c r="H14" s="285">
        <v>40</v>
      </c>
      <c r="I14" s="285">
        <v>47</v>
      </c>
      <c r="J14" s="285">
        <v>78</v>
      </c>
      <c r="K14" s="285">
        <v>80</v>
      </c>
      <c r="L14" s="285">
        <v>102</v>
      </c>
      <c r="M14" s="285">
        <v>110</v>
      </c>
      <c r="N14" s="285">
        <v>63</v>
      </c>
      <c r="O14" s="286">
        <f t="shared" si="0"/>
        <v>921</v>
      </c>
      <c r="P14" s="285">
        <v>121</v>
      </c>
    </row>
    <row r="15" spans="1:17">
      <c r="A15" s="279">
        <v>13</v>
      </c>
      <c r="B15" s="284" t="s">
        <v>534</v>
      </c>
      <c r="C15" s="285">
        <v>63</v>
      </c>
      <c r="D15" s="285">
        <v>59</v>
      </c>
      <c r="E15" s="285">
        <v>69</v>
      </c>
      <c r="F15" s="285">
        <v>71</v>
      </c>
      <c r="G15" s="285">
        <v>53</v>
      </c>
      <c r="H15" s="285">
        <v>45</v>
      </c>
      <c r="I15" s="285">
        <v>43</v>
      </c>
      <c r="J15" s="285">
        <v>68</v>
      </c>
      <c r="K15" s="285">
        <v>60</v>
      </c>
      <c r="L15" s="285">
        <v>64</v>
      </c>
      <c r="M15" s="285">
        <v>61</v>
      </c>
      <c r="N15" s="285">
        <v>59</v>
      </c>
      <c r="O15" s="286">
        <f t="shared" si="0"/>
        <v>715</v>
      </c>
      <c r="P15" s="285">
        <v>121</v>
      </c>
    </row>
    <row r="16" spans="1:17">
      <c r="A16" s="279">
        <v>14</v>
      </c>
      <c r="B16" s="284" t="s">
        <v>535</v>
      </c>
      <c r="C16" s="285">
        <v>125</v>
      </c>
      <c r="D16" s="285">
        <v>90</v>
      </c>
      <c r="E16" s="285">
        <v>91</v>
      </c>
      <c r="F16" s="285">
        <v>54</v>
      </c>
      <c r="G16" s="285">
        <v>13</v>
      </c>
      <c r="H16" s="285">
        <v>9</v>
      </c>
      <c r="I16" s="285">
        <v>4</v>
      </c>
      <c r="J16" s="285">
        <v>6</v>
      </c>
      <c r="K16" s="285">
        <v>27</v>
      </c>
      <c r="L16" s="285">
        <v>72</v>
      </c>
      <c r="M16" s="285">
        <v>117</v>
      </c>
      <c r="N16" s="285">
        <v>105</v>
      </c>
      <c r="O16" s="286">
        <f t="shared" si="0"/>
        <v>713</v>
      </c>
      <c r="P16" s="285">
        <v>99</v>
      </c>
    </row>
    <row r="17" spans="1:16">
      <c r="A17" s="279">
        <v>15</v>
      </c>
      <c r="B17" s="284" t="s">
        <v>536</v>
      </c>
      <c r="C17" s="285">
        <v>57</v>
      </c>
      <c r="D17" s="285">
        <v>76</v>
      </c>
      <c r="E17" s="285">
        <v>65</v>
      </c>
      <c r="F17" s="285">
        <v>49</v>
      </c>
      <c r="G17" s="285">
        <v>16</v>
      </c>
      <c r="H17" s="285">
        <v>7</v>
      </c>
      <c r="I17" s="285">
        <v>7</v>
      </c>
      <c r="J17" s="285">
        <v>7</v>
      </c>
      <c r="K17" s="285">
        <v>12</v>
      </c>
      <c r="L17" s="285">
        <v>30</v>
      </c>
      <c r="M17" s="285">
        <v>42</v>
      </c>
      <c r="N17" s="285">
        <v>46</v>
      </c>
      <c r="O17" s="286">
        <f t="shared" si="0"/>
        <v>414</v>
      </c>
      <c r="P17" s="285">
        <v>71</v>
      </c>
    </row>
    <row r="18" spans="1:16">
      <c r="A18" s="279">
        <v>16</v>
      </c>
      <c r="B18" s="284" t="s">
        <v>537</v>
      </c>
      <c r="C18" s="285">
        <v>145</v>
      </c>
      <c r="D18" s="285">
        <v>106</v>
      </c>
      <c r="E18" s="285">
        <v>90</v>
      </c>
      <c r="F18" s="285">
        <v>39</v>
      </c>
      <c r="G18" s="285">
        <v>14</v>
      </c>
      <c r="H18" s="285">
        <v>6</v>
      </c>
      <c r="I18" s="285">
        <v>5</v>
      </c>
      <c r="J18" s="285">
        <v>26</v>
      </c>
      <c r="K18" s="285">
        <v>38</v>
      </c>
      <c r="L18" s="285">
        <v>77</v>
      </c>
      <c r="M18" s="285">
        <v>91</v>
      </c>
      <c r="N18" s="285">
        <v>112</v>
      </c>
      <c r="O18" s="286">
        <f t="shared" si="0"/>
        <v>749</v>
      </c>
      <c r="P18" s="285">
        <v>93</v>
      </c>
    </row>
    <row r="19" spans="1:16">
      <c r="A19" s="279">
        <v>17</v>
      </c>
      <c r="B19" s="284" t="s">
        <v>538</v>
      </c>
      <c r="C19" s="285">
        <v>8</v>
      </c>
      <c r="D19" s="285">
        <v>4</v>
      </c>
      <c r="E19" s="285">
        <v>11</v>
      </c>
      <c r="F19" s="285">
        <v>24</v>
      </c>
      <c r="G19" s="285">
        <v>40</v>
      </c>
      <c r="H19" s="285">
        <v>41</v>
      </c>
      <c r="I19" s="285">
        <v>47</v>
      </c>
      <c r="J19" s="285">
        <v>45</v>
      </c>
      <c r="K19" s="285">
        <v>24</v>
      </c>
      <c r="L19" s="285">
        <v>12</v>
      </c>
      <c r="M19" s="285">
        <v>12</v>
      </c>
      <c r="N19" s="285">
        <v>10</v>
      </c>
      <c r="O19" s="286">
        <f t="shared" si="0"/>
        <v>278</v>
      </c>
      <c r="P19" s="285">
        <v>76</v>
      </c>
    </row>
    <row r="20" spans="1:16">
      <c r="A20" s="279">
        <v>18</v>
      </c>
      <c r="B20" s="284" t="s">
        <v>539</v>
      </c>
      <c r="C20" s="285">
        <v>58</v>
      </c>
      <c r="D20" s="285">
        <v>57</v>
      </c>
      <c r="E20" s="285">
        <v>39</v>
      </c>
      <c r="F20" s="285">
        <v>27</v>
      </c>
      <c r="G20" s="285">
        <v>10</v>
      </c>
      <c r="H20" s="285">
        <v>4</v>
      </c>
      <c r="I20" s="285">
        <v>1</v>
      </c>
      <c r="J20" s="285">
        <v>1</v>
      </c>
      <c r="K20" s="285">
        <v>12</v>
      </c>
      <c r="L20" s="285">
        <v>24</v>
      </c>
      <c r="M20" s="285">
        <v>49</v>
      </c>
      <c r="N20" s="285">
        <v>57</v>
      </c>
      <c r="O20" s="286">
        <f t="shared" si="0"/>
        <v>339</v>
      </c>
      <c r="P20" s="285">
        <v>42</v>
      </c>
    </row>
    <row r="21" spans="1:16">
      <c r="A21" s="279">
        <v>19</v>
      </c>
      <c r="B21" s="284" t="s">
        <v>2049</v>
      </c>
      <c r="C21" s="2875">
        <v>23.75</v>
      </c>
      <c r="D21" s="2875">
        <v>37.450000000000003</v>
      </c>
      <c r="E21" s="2875">
        <v>114.25</v>
      </c>
      <c r="F21" s="2875">
        <v>126.1</v>
      </c>
      <c r="G21" s="2875">
        <v>18.75</v>
      </c>
      <c r="H21" s="2875">
        <v>32.65</v>
      </c>
      <c r="I21" s="2875">
        <v>7.05</v>
      </c>
      <c r="J21" s="2875">
        <v>46.15</v>
      </c>
      <c r="K21" s="2875">
        <v>28.55</v>
      </c>
      <c r="L21" s="2875">
        <v>32.4</v>
      </c>
      <c r="M21" s="2875">
        <v>80.55</v>
      </c>
      <c r="N21" s="2875">
        <v>125.4</v>
      </c>
      <c r="O21" s="2876">
        <f t="shared" si="0"/>
        <v>673.04999999999984</v>
      </c>
      <c r="P21" s="285">
        <v>89</v>
      </c>
    </row>
    <row r="22" spans="1:16">
      <c r="A22" s="279">
        <v>20</v>
      </c>
      <c r="B22" s="284" t="s">
        <v>540</v>
      </c>
      <c r="C22" s="285">
        <v>127</v>
      </c>
      <c r="D22" s="285">
        <v>108</v>
      </c>
      <c r="E22" s="285">
        <v>90</v>
      </c>
      <c r="F22" s="285">
        <v>51</v>
      </c>
      <c r="G22" s="285">
        <v>15</v>
      </c>
      <c r="H22" s="285">
        <v>9</v>
      </c>
      <c r="I22" s="285">
        <v>10</v>
      </c>
      <c r="J22" s="285">
        <v>10</v>
      </c>
      <c r="K22" s="285">
        <v>26</v>
      </c>
      <c r="L22" s="285">
        <v>75</v>
      </c>
      <c r="M22" s="285">
        <v>115</v>
      </c>
      <c r="N22" s="285">
        <v>131</v>
      </c>
      <c r="O22" s="286">
        <f t="shared" si="0"/>
        <v>767</v>
      </c>
      <c r="P22" s="285">
        <v>100</v>
      </c>
    </row>
    <row r="23" spans="1:16">
      <c r="A23" s="279">
        <v>21</v>
      </c>
      <c r="B23" s="284" t="s">
        <v>541</v>
      </c>
      <c r="C23" s="285">
        <v>117</v>
      </c>
      <c r="D23" s="285">
        <v>83</v>
      </c>
      <c r="E23" s="285">
        <v>74</v>
      </c>
      <c r="F23" s="285">
        <v>57</v>
      </c>
      <c r="G23" s="285">
        <v>14</v>
      </c>
      <c r="H23" s="285">
        <v>5</v>
      </c>
      <c r="I23" s="285">
        <v>3</v>
      </c>
      <c r="J23" s="285">
        <v>5</v>
      </c>
      <c r="K23" s="285">
        <v>13</v>
      </c>
      <c r="L23" s="285">
        <v>37</v>
      </c>
      <c r="M23" s="285">
        <v>64</v>
      </c>
      <c r="N23" s="285">
        <v>67</v>
      </c>
      <c r="O23" s="286">
        <f t="shared" si="0"/>
        <v>539</v>
      </c>
      <c r="P23" s="285">
        <v>72</v>
      </c>
    </row>
    <row r="24" spans="1:16">
      <c r="A24" s="279">
        <v>22</v>
      </c>
      <c r="B24" s="284" t="s">
        <v>542</v>
      </c>
      <c r="C24" s="285">
        <v>141</v>
      </c>
      <c r="D24" s="285">
        <v>117</v>
      </c>
      <c r="E24" s="285">
        <v>113</v>
      </c>
      <c r="F24" s="285">
        <v>48</v>
      </c>
      <c r="G24" s="285">
        <v>24</v>
      </c>
      <c r="H24" s="285">
        <v>13</v>
      </c>
      <c r="I24" s="285">
        <v>11</v>
      </c>
      <c r="J24" s="285">
        <v>31</v>
      </c>
      <c r="K24" s="285">
        <v>60</v>
      </c>
      <c r="L24" s="285">
        <v>74</v>
      </c>
      <c r="M24" s="285">
        <v>104</v>
      </c>
      <c r="N24" s="285">
        <v>108</v>
      </c>
      <c r="O24" s="286">
        <f t="shared" si="0"/>
        <v>844</v>
      </c>
      <c r="P24" s="285">
        <v>138</v>
      </c>
    </row>
    <row r="25" spans="1:16">
      <c r="A25" s="279">
        <v>23</v>
      </c>
      <c r="B25" s="284" t="s">
        <v>543</v>
      </c>
      <c r="C25" s="285">
        <v>78</v>
      </c>
      <c r="D25" s="285">
        <v>71</v>
      </c>
      <c r="E25" s="285">
        <v>58</v>
      </c>
      <c r="F25" s="285">
        <v>38</v>
      </c>
      <c r="G25" s="285">
        <v>6</v>
      </c>
      <c r="H25" s="285">
        <v>12</v>
      </c>
      <c r="I25" s="285">
        <v>3</v>
      </c>
      <c r="J25" s="285">
        <v>5</v>
      </c>
      <c r="K25" s="285">
        <v>25</v>
      </c>
      <c r="L25" s="285">
        <v>57</v>
      </c>
      <c r="M25" s="285">
        <v>61</v>
      </c>
      <c r="N25" s="285">
        <v>105</v>
      </c>
      <c r="O25" s="286">
        <f t="shared" si="0"/>
        <v>519</v>
      </c>
      <c r="P25" s="285">
        <v>69</v>
      </c>
    </row>
    <row r="26" spans="1:16">
      <c r="A26" s="279">
        <v>24</v>
      </c>
      <c r="B26" s="284" t="s">
        <v>544</v>
      </c>
      <c r="C26" s="285">
        <v>82</v>
      </c>
      <c r="D26" s="285">
        <v>60</v>
      </c>
      <c r="E26" s="285">
        <v>52</v>
      </c>
      <c r="F26" s="285">
        <v>33</v>
      </c>
      <c r="G26" s="285">
        <v>11</v>
      </c>
      <c r="H26" s="285">
        <v>5</v>
      </c>
      <c r="I26" s="285">
        <v>3</v>
      </c>
      <c r="J26" s="285">
        <v>6</v>
      </c>
      <c r="K26" s="285">
        <v>17</v>
      </c>
      <c r="L26" s="285">
        <v>43</v>
      </c>
      <c r="M26" s="285">
        <v>85</v>
      </c>
      <c r="N26" s="285">
        <v>81</v>
      </c>
      <c r="O26" s="286">
        <f t="shared" si="0"/>
        <v>478</v>
      </c>
      <c r="P26" s="285">
        <v>65</v>
      </c>
    </row>
    <row r="27" spans="1:16">
      <c r="A27" s="279">
        <v>25</v>
      </c>
      <c r="B27" s="284" t="s">
        <v>545</v>
      </c>
      <c r="C27" s="285">
        <v>36</v>
      </c>
      <c r="D27" s="285">
        <v>40</v>
      </c>
      <c r="E27" s="285">
        <v>54</v>
      </c>
      <c r="F27" s="285">
        <v>58</v>
      </c>
      <c r="G27" s="285">
        <v>59</v>
      </c>
      <c r="H27" s="285">
        <v>62</v>
      </c>
      <c r="I27" s="285">
        <v>47</v>
      </c>
      <c r="J27" s="285">
        <v>64</v>
      </c>
      <c r="K27" s="285">
        <v>62</v>
      </c>
      <c r="L27" s="285">
        <v>59</v>
      </c>
      <c r="M27" s="285">
        <v>49</v>
      </c>
      <c r="N27" s="285">
        <v>34</v>
      </c>
      <c r="O27" s="286">
        <f>SUM(C27:N27)</f>
        <v>624</v>
      </c>
      <c r="P27" s="285">
        <v>112</v>
      </c>
    </row>
    <row r="28" spans="1:16">
      <c r="A28" s="279">
        <v>26</v>
      </c>
      <c r="B28" s="284" t="s">
        <v>546</v>
      </c>
      <c r="C28" s="285">
        <v>136</v>
      </c>
      <c r="D28" s="285">
        <v>75</v>
      </c>
      <c r="E28" s="285">
        <v>82</v>
      </c>
      <c r="F28" s="285">
        <v>51</v>
      </c>
      <c r="G28" s="285">
        <v>13</v>
      </c>
      <c r="H28" s="285">
        <v>7</v>
      </c>
      <c r="I28" s="285">
        <v>3</v>
      </c>
      <c r="J28" s="285">
        <v>6</v>
      </c>
      <c r="K28" s="285">
        <v>22</v>
      </c>
      <c r="L28" s="285">
        <v>71</v>
      </c>
      <c r="M28" s="285">
        <v>98</v>
      </c>
      <c r="N28" s="285">
        <v>110</v>
      </c>
      <c r="O28" s="286">
        <f t="shared" ref="O28:O34" si="1">SUM(C28:N28)</f>
        <v>674</v>
      </c>
      <c r="P28" s="285">
        <v>87</v>
      </c>
    </row>
    <row r="29" spans="1:16">
      <c r="A29" s="279">
        <v>27</v>
      </c>
      <c r="B29" s="284" t="s">
        <v>547</v>
      </c>
      <c r="C29" s="285">
        <v>172</v>
      </c>
      <c r="D29" s="285">
        <v>167</v>
      </c>
      <c r="E29" s="285">
        <v>107</v>
      </c>
      <c r="F29" s="285">
        <v>109</v>
      </c>
      <c r="G29" s="285">
        <v>109</v>
      </c>
      <c r="H29" s="285">
        <v>57</v>
      </c>
      <c r="I29" s="285">
        <v>60</v>
      </c>
      <c r="J29" s="285">
        <v>65</v>
      </c>
      <c r="K29" s="285">
        <v>77</v>
      </c>
      <c r="L29" s="285">
        <v>105</v>
      </c>
      <c r="M29" s="285">
        <v>114</v>
      </c>
      <c r="N29" s="285">
        <v>86</v>
      </c>
      <c r="O29" s="286">
        <f t="shared" si="1"/>
        <v>1228</v>
      </c>
      <c r="P29" s="285">
        <v>113</v>
      </c>
    </row>
    <row r="30" spans="1:16">
      <c r="A30" s="279">
        <v>28</v>
      </c>
      <c r="B30" s="284" t="s">
        <v>548</v>
      </c>
      <c r="C30" s="285">
        <v>94</v>
      </c>
      <c r="D30" s="285">
        <v>96</v>
      </c>
      <c r="E30" s="285">
        <v>66</v>
      </c>
      <c r="F30" s="285">
        <v>38</v>
      </c>
      <c r="G30" s="285">
        <v>14</v>
      </c>
      <c r="H30" s="285">
        <v>11</v>
      </c>
      <c r="I30" s="285">
        <v>11</v>
      </c>
      <c r="J30" s="285">
        <v>8</v>
      </c>
      <c r="K30" s="285">
        <v>28</v>
      </c>
      <c r="L30" s="285">
        <v>40</v>
      </c>
      <c r="M30" s="285">
        <v>63</v>
      </c>
      <c r="N30" s="285">
        <v>92</v>
      </c>
      <c r="O30" s="286">
        <f t="shared" si="1"/>
        <v>561</v>
      </c>
      <c r="P30" s="285">
        <v>71</v>
      </c>
    </row>
    <row r="31" spans="1:16">
      <c r="A31" s="279">
        <v>29</v>
      </c>
      <c r="B31" s="284" t="s">
        <v>549</v>
      </c>
      <c r="C31" s="285">
        <v>74</v>
      </c>
      <c r="D31" s="285">
        <v>108</v>
      </c>
      <c r="E31" s="285">
        <v>75</v>
      </c>
      <c r="F31" s="285">
        <v>47</v>
      </c>
      <c r="G31" s="285">
        <v>15</v>
      </c>
      <c r="H31" s="285">
        <v>17</v>
      </c>
      <c r="I31" s="285">
        <v>14</v>
      </c>
      <c r="J31" s="285">
        <v>11</v>
      </c>
      <c r="K31" s="285">
        <v>39</v>
      </c>
      <c r="L31" s="285">
        <v>93</v>
      </c>
      <c r="M31" s="285">
        <v>76</v>
      </c>
      <c r="N31" s="285">
        <v>128</v>
      </c>
      <c r="O31" s="286">
        <f t="shared" si="1"/>
        <v>697</v>
      </c>
      <c r="P31" s="285">
        <v>94</v>
      </c>
    </row>
    <row r="32" spans="1:16">
      <c r="A32" s="279">
        <v>30</v>
      </c>
      <c r="B32" s="284" t="s">
        <v>550</v>
      </c>
      <c r="C32" s="285">
        <v>77</v>
      </c>
      <c r="D32" s="285">
        <v>70</v>
      </c>
      <c r="E32" s="285">
        <v>81</v>
      </c>
      <c r="F32" s="285">
        <v>80</v>
      </c>
      <c r="G32" s="285">
        <v>86</v>
      </c>
      <c r="H32" s="285">
        <v>75</v>
      </c>
      <c r="I32" s="285">
        <v>78</v>
      </c>
      <c r="J32" s="285">
        <v>111</v>
      </c>
      <c r="K32" s="285">
        <v>66</v>
      </c>
      <c r="L32" s="285">
        <v>83</v>
      </c>
      <c r="M32" s="285">
        <v>78</v>
      </c>
      <c r="N32" s="285">
        <v>60</v>
      </c>
      <c r="O32" s="286">
        <f t="shared" si="1"/>
        <v>945</v>
      </c>
      <c r="P32" s="285">
        <v>91</v>
      </c>
    </row>
    <row r="33" spans="1:18">
      <c r="A33" s="279">
        <v>31</v>
      </c>
      <c r="B33" s="284" t="s">
        <v>551</v>
      </c>
      <c r="C33" s="285">
        <v>87</v>
      </c>
      <c r="D33" s="285">
        <v>89</v>
      </c>
      <c r="E33" s="285">
        <v>83</v>
      </c>
      <c r="F33" s="285">
        <v>58</v>
      </c>
      <c r="G33" s="285">
        <v>18</v>
      </c>
      <c r="H33" s="285">
        <v>11</v>
      </c>
      <c r="I33" s="285">
        <v>18</v>
      </c>
      <c r="J33" s="285">
        <v>15</v>
      </c>
      <c r="K33" s="285">
        <v>35</v>
      </c>
      <c r="L33" s="285">
        <v>73</v>
      </c>
      <c r="M33" s="285">
        <v>75</v>
      </c>
      <c r="N33" s="285">
        <v>88</v>
      </c>
      <c r="O33" s="286">
        <f t="shared" si="1"/>
        <v>650</v>
      </c>
      <c r="P33" s="285">
        <v>113</v>
      </c>
    </row>
    <row r="34" spans="1:18">
      <c r="A34" s="279">
        <v>32</v>
      </c>
      <c r="B34" s="284" t="s">
        <v>552</v>
      </c>
      <c r="C34" s="285">
        <v>24</v>
      </c>
      <c r="D34" s="285">
        <v>35</v>
      </c>
      <c r="E34" s="285">
        <v>37</v>
      </c>
      <c r="F34" s="285">
        <v>26</v>
      </c>
      <c r="G34" s="285">
        <v>10</v>
      </c>
      <c r="H34" s="285">
        <v>4</v>
      </c>
      <c r="I34" s="285">
        <v>2</v>
      </c>
      <c r="J34" s="285">
        <v>4</v>
      </c>
      <c r="K34" s="285">
        <v>4</v>
      </c>
      <c r="L34" s="285">
        <v>9</v>
      </c>
      <c r="M34" s="285">
        <v>17</v>
      </c>
      <c r="N34" s="285">
        <v>17</v>
      </c>
      <c r="O34" s="286">
        <f t="shared" si="1"/>
        <v>189</v>
      </c>
      <c r="P34" s="285">
        <v>37</v>
      </c>
    </row>
    <row r="36" spans="1:18" ht="60">
      <c r="B36" s="287"/>
      <c r="C36" s="281" t="s">
        <v>516</v>
      </c>
      <c r="D36" s="281" t="s">
        <v>517</v>
      </c>
      <c r="E36" s="281" t="s">
        <v>63</v>
      </c>
      <c r="F36" s="281" t="s">
        <v>64</v>
      </c>
      <c r="G36" s="281" t="s">
        <v>34</v>
      </c>
      <c r="H36" s="281" t="s">
        <v>65</v>
      </c>
      <c r="I36" s="281" t="s">
        <v>66</v>
      </c>
      <c r="J36" s="281" t="s">
        <v>67</v>
      </c>
      <c r="K36" s="281" t="s">
        <v>518</v>
      </c>
      <c r="L36" s="281" t="s">
        <v>519</v>
      </c>
      <c r="M36" s="281" t="s">
        <v>520</v>
      </c>
      <c r="N36" s="281" t="s">
        <v>521</v>
      </c>
      <c r="O36" s="281" t="s">
        <v>553</v>
      </c>
      <c r="P36" s="288" t="s">
        <v>1016</v>
      </c>
      <c r="Q36" s="289"/>
      <c r="R36" s="289"/>
    </row>
    <row r="37" spans="1:18">
      <c r="B37" s="279" t="s">
        <v>528</v>
      </c>
      <c r="C37" s="279">
        <f>VLOOKUP($B$37,$B$4:$N$34,2,FALSE)</f>
        <v>83</v>
      </c>
      <c r="D37" s="279">
        <f>VLOOKUP(B37,B4:N34,3,FALSE)</f>
        <v>111</v>
      </c>
      <c r="E37" s="279">
        <f>VLOOKUP($B$37,$B$4:$N$34,4,FALSE)</f>
        <v>72</v>
      </c>
      <c r="F37" s="279">
        <f>VLOOKUP($B$37,$B$4:$N$34,5,FALSE)</f>
        <v>56</v>
      </c>
      <c r="G37" s="279">
        <f>VLOOKUP($B$37,$B$4:$N$34,6,FALSE)</f>
        <v>17</v>
      </c>
      <c r="H37" s="279">
        <f>VLOOKUP($B$37,$B$4:$N$34,7,FALSE)</f>
        <v>12</v>
      </c>
      <c r="I37" s="279">
        <f>VLOOKUP($B$37,$B$4:$N$34,8,FALSE)</f>
        <v>8</v>
      </c>
      <c r="J37" s="279">
        <f>VLOOKUP($B$37,$B$4:$N$34,9,FALSE)</f>
        <v>15</v>
      </c>
      <c r="K37" s="279">
        <f>VLOOKUP($B$37,$B$4:$N$34,10,FALSE)</f>
        <v>24</v>
      </c>
      <c r="L37" s="279">
        <f>VLOOKUP($B$37,$B$4:$N$34,11,FALSE)</f>
        <v>43</v>
      </c>
      <c r="M37" s="279">
        <f>VLOOKUP($B$37,$B$4:$N$34,12,FALSE)</f>
        <v>58</v>
      </c>
      <c r="N37" s="279">
        <f>VLOOKUP($B$37,$B$4:$N$34,13,FALSE)</f>
        <v>60</v>
      </c>
      <c r="O37" s="279">
        <f>VLOOKUP($B$37,$B$4:$P$34,14,FALSE)</f>
        <v>559</v>
      </c>
      <c r="P37" s="279">
        <f>VLOOKUP($B$37,$B$4:$P$34,15,FALSE)</f>
        <v>84</v>
      </c>
    </row>
  </sheetData>
  <phoneticPr fontId="60" type="noConversion"/>
  <dataValidations disablePrompts="1" count="1">
    <dataValidation type="list" allowBlank="1" showInputMessage="1" showErrorMessage="1" sqref="B37">
      <formula1>$B$4:$B$34</formula1>
    </dataValidation>
  </dataValidations>
  <pageMargins left="0.7" right="0.7" top="0.75" bottom="0.75" header="0.3" footer="0.3"/>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271"/>
  <sheetViews>
    <sheetView workbookViewId="0">
      <selection activeCell="A7" sqref="A7:B7"/>
    </sheetView>
  </sheetViews>
  <sheetFormatPr defaultColWidth="7.875" defaultRowHeight="12.75"/>
  <cols>
    <col min="1" max="1" width="3.375" style="402" customWidth="1"/>
    <col min="2" max="2" width="103" style="402" customWidth="1"/>
    <col min="3" max="16384" width="7.875" style="402"/>
  </cols>
  <sheetData>
    <row r="1" spans="1:7" s="386" customFormat="1" ht="44.25" customHeight="1">
      <c r="B1" s="387"/>
    </row>
    <row r="2" spans="1:7" s="386" customFormat="1"/>
    <row r="3" spans="1:7" s="386" customFormat="1">
      <c r="B3" s="506" t="s">
        <v>1748</v>
      </c>
      <c r="C3" s="388"/>
      <c r="E3" s="388"/>
      <c r="G3" s="388"/>
    </row>
    <row r="4" spans="1:7" s="386" customFormat="1" ht="6.75" customHeight="1"/>
    <row r="5" spans="1:7" s="386" customFormat="1" ht="8.25" customHeight="1">
      <c r="A5" s="510"/>
      <c r="B5" s="510"/>
    </row>
    <row r="6" spans="1:7" s="386" customFormat="1" ht="6.75" customHeight="1"/>
    <row r="7" spans="1:7" s="386" customFormat="1" ht="54.75" customHeight="1">
      <c r="A7" s="389"/>
      <c r="B7" s="390" t="s">
        <v>43</v>
      </c>
    </row>
    <row r="8" spans="1:7" s="391" customFormat="1" ht="12.75" customHeight="1"/>
    <row r="9" spans="1:7" s="391" customFormat="1" ht="12.75" customHeight="1"/>
    <row r="10" spans="1:7" s="391" customFormat="1" ht="12.75" customHeight="1">
      <c r="B10" s="392" t="s">
        <v>44</v>
      </c>
    </row>
    <row r="11" spans="1:7" s="391" customFormat="1" ht="70.5" customHeight="1">
      <c r="B11" s="393" t="s">
        <v>1783</v>
      </c>
    </row>
    <row r="12" spans="1:7" s="391" customFormat="1" ht="8.1" customHeight="1">
      <c r="B12" s="393"/>
    </row>
    <row r="13" spans="1:7" s="391" customFormat="1" ht="28.5" customHeight="1">
      <c r="B13" s="393" t="s">
        <v>1784</v>
      </c>
    </row>
    <row r="14" spans="1:7" s="391" customFormat="1" ht="8.1" customHeight="1">
      <c r="B14" s="393"/>
    </row>
    <row r="15" spans="1:7" s="391" customFormat="1" ht="66.75" customHeight="1">
      <c r="B15" s="393" t="s">
        <v>1785</v>
      </c>
    </row>
    <row r="16" spans="1:7" s="391" customFormat="1" ht="8.1" customHeight="1">
      <c r="B16" s="393"/>
    </row>
    <row r="17" spans="1:2" s="391" customFormat="1" ht="50.1" customHeight="1">
      <c r="B17" s="394" t="s">
        <v>1786</v>
      </c>
    </row>
    <row r="18" spans="1:2" s="391" customFormat="1" ht="8.1" customHeight="1">
      <c r="B18" s="393"/>
    </row>
    <row r="19" spans="1:2" s="391" customFormat="1" ht="22.5">
      <c r="B19" s="393" t="s">
        <v>1787</v>
      </c>
    </row>
    <row r="20" spans="1:2" s="391" customFormat="1" ht="8.1" customHeight="1">
      <c r="B20" s="393"/>
    </row>
    <row r="21" spans="1:2" s="391" customFormat="1" ht="45">
      <c r="B21" s="393" t="s">
        <v>1788</v>
      </c>
    </row>
    <row r="22" spans="1:2" s="391" customFormat="1" ht="8.1" customHeight="1">
      <c r="B22" s="395"/>
    </row>
    <row r="23" spans="1:2" s="391" customFormat="1" ht="56.25">
      <c r="B23" s="396" t="s">
        <v>1789</v>
      </c>
    </row>
    <row r="24" spans="1:2" s="391" customFormat="1" ht="8.1" customHeight="1">
      <c r="B24" s="397"/>
    </row>
    <row r="25" spans="1:2" s="391" customFormat="1" ht="45">
      <c r="B25" s="396" t="s">
        <v>1790</v>
      </c>
    </row>
    <row r="26" spans="1:2" s="391" customFormat="1" ht="8.1" customHeight="1">
      <c r="B26" s="398"/>
    </row>
    <row r="27" spans="1:2" s="391" customFormat="1">
      <c r="B27" s="399" t="s">
        <v>1791</v>
      </c>
    </row>
    <row r="28" spans="1:2" s="391" customFormat="1" ht="8.1" customHeight="1">
      <c r="B28" s="400"/>
    </row>
    <row r="29" spans="1:2" s="391" customFormat="1">
      <c r="B29" s="395" t="s">
        <v>1792</v>
      </c>
    </row>
    <row r="30" spans="1:2" s="391" customFormat="1">
      <c r="B30" s="400"/>
    </row>
    <row r="31" spans="1:2" s="391" customFormat="1" ht="8.25" customHeight="1">
      <c r="A31" s="518"/>
      <c r="B31" s="519"/>
    </row>
    <row r="32" spans="1:2" s="391" customFormat="1" ht="8.25" customHeight="1">
      <c r="B32" s="401"/>
    </row>
    <row r="33" s="391" customFormat="1"/>
    <row r="34" s="391" customFormat="1"/>
    <row r="35" s="391" customFormat="1"/>
    <row r="36" s="391" customFormat="1"/>
    <row r="37" s="391" customFormat="1"/>
    <row r="38" s="391" customFormat="1"/>
    <row r="39" s="391" customFormat="1"/>
    <row r="40" s="391" customFormat="1"/>
    <row r="41" s="391" customFormat="1"/>
    <row r="42" s="391" customFormat="1"/>
    <row r="43" s="391" customFormat="1"/>
    <row r="44" s="391" customFormat="1"/>
    <row r="45" s="391" customFormat="1"/>
    <row r="46" s="391" customFormat="1"/>
    <row r="47" s="391" customFormat="1"/>
    <row r="48" s="391" customFormat="1"/>
    <row r="49" s="391" customFormat="1"/>
    <row r="50" s="391" customFormat="1"/>
    <row r="51" s="391" customFormat="1"/>
    <row r="52" s="391" customFormat="1"/>
    <row r="53" s="391" customFormat="1"/>
    <row r="54" s="391" customFormat="1"/>
    <row r="55" s="391" customFormat="1"/>
    <row r="56" s="391" customFormat="1"/>
    <row r="57" s="391" customFormat="1"/>
    <row r="58" s="391" customFormat="1"/>
    <row r="59" s="391" customFormat="1"/>
    <row r="60" s="391" customFormat="1"/>
    <row r="61" s="391" customFormat="1"/>
    <row r="62" s="391" customFormat="1"/>
    <row r="63" s="391" customFormat="1"/>
    <row r="64" s="391" customFormat="1"/>
    <row r="65" s="391" customFormat="1"/>
    <row r="66" s="391" customFormat="1"/>
    <row r="67" s="391" customFormat="1"/>
    <row r="68" s="391" customFormat="1"/>
    <row r="69" s="391" customFormat="1"/>
    <row r="70" s="391" customFormat="1"/>
    <row r="71" s="391" customFormat="1"/>
    <row r="72" s="391" customFormat="1"/>
    <row r="73" s="391" customFormat="1"/>
    <row r="74" s="391" customFormat="1"/>
    <row r="75" s="391" customFormat="1"/>
    <row r="76" s="391" customFormat="1"/>
    <row r="77" s="391" customFormat="1"/>
    <row r="78" s="391" customFormat="1"/>
    <row r="79" s="391" customFormat="1"/>
    <row r="80" s="391" customFormat="1"/>
    <row r="81" s="391" customFormat="1"/>
    <row r="82" s="391" customFormat="1"/>
    <row r="83" s="391" customFormat="1"/>
    <row r="84" s="391" customFormat="1"/>
    <row r="85" s="391" customFormat="1"/>
    <row r="86" s="391" customFormat="1"/>
    <row r="87" s="391" customFormat="1"/>
    <row r="88" s="391" customFormat="1"/>
    <row r="89" s="391" customFormat="1"/>
    <row r="90" s="391" customFormat="1"/>
    <row r="91" s="391" customFormat="1"/>
    <row r="92" s="391" customFormat="1"/>
    <row r="93" s="391" customFormat="1"/>
    <row r="94" s="391" customFormat="1"/>
    <row r="95" s="391" customFormat="1"/>
    <row r="96" s="391" customFormat="1"/>
    <row r="97" s="391" customFormat="1"/>
    <row r="98" s="391" customFormat="1"/>
    <row r="99" s="391" customFormat="1"/>
    <row r="100" s="391" customFormat="1"/>
    <row r="101" s="391" customFormat="1"/>
    <row r="102" s="391" customFormat="1"/>
    <row r="103" s="391" customFormat="1"/>
    <row r="104" s="391" customFormat="1"/>
    <row r="105" s="391" customFormat="1"/>
    <row r="106" s="391" customFormat="1"/>
    <row r="107" s="391" customFormat="1"/>
    <row r="108" s="391" customFormat="1"/>
    <row r="109" s="391" customFormat="1"/>
    <row r="110" s="391" customFormat="1"/>
    <row r="111" s="391" customFormat="1"/>
    <row r="112" s="391" customFormat="1"/>
    <row r="113" s="391" customFormat="1"/>
    <row r="114" s="391" customFormat="1"/>
    <row r="115" s="391" customFormat="1"/>
    <row r="116" s="391" customFormat="1"/>
    <row r="117" s="391" customFormat="1"/>
    <row r="118" s="391" customFormat="1"/>
    <row r="119" s="391" customFormat="1"/>
    <row r="120" s="391" customFormat="1"/>
    <row r="121" s="391" customFormat="1"/>
    <row r="122" s="391" customFormat="1"/>
    <row r="123" s="391" customFormat="1"/>
    <row r="124" s="391" customFormat="1"/>
    <row r="125" s="391" customFormat="1"/>
    <row r="126" s="391" customFormat="1"/>
    <row r="127" s="391" customFormat="1"/>
    <row r="128" s="391" customFormat="1"/>
    <row r="129" s="391" customFormat="1"/>
    <row r="130" s="391" customFormat="1"/>
    <row r="131" s="391" customFormat="1"/>
    <row r="132" s="391" customFormat="1"/>
    <row r="133" s="391" customFormat="1"/>
    <row r="134" s="391" customFormat="1"/>
    <row r="135" s="391" customFormat="1"/>
    <row r="136" s="391" customFormat="1"/>
    <row r="137" s="391" customFormat="1"/>
    <row r="138" s="391" customFormat="1"/>
    <row r="139" s="391" customFormat="1"/>
    <row r="140" s="391" customFormat="1"/>
    <row r="141" s="391" customFormat="1"/>
    <row r="142" s="391" customFormat="1"/>
    <row r="143" s="391" customFormat="1"/>
    <row r="144" s="391" customFormat="1"/>
    <row r="145" s="391" customFormat="1"/>
    <row r="146" s="391" customFormat="1"/>
    <row r="147" s="391" customFormat="1"/>
    <row r="148" s="391" customFormat="1"/>
    <row r="149" s="391" customFormat="1"/>
    <row r="150" s="391" customFormat="1"/>
    <row r="151" s="391" customFormat="1"/>
    <row r="152" s="391" customFormat="1"/>
    <row r="153" s="391" customFormat="1"/>
    <row r="154" s="391" customFormat="1"/>
    <row r="155" s="391" customFormat="1"/>
    <row r="156" s="391" customFormat="1"/>
    <row r="157" s="391" customFormat="1"/>
    <row r="158" s="391" customFormat="1"/>
    <row r="159" s="391" customFormat="1"/>
    <row r="160" s="391" customFormat="1"/>
    <row r="161" s="391" customFormat="1"/>
    <row r="162" s="391" customFormat="1"/>
    <row r="163" s="391" customFormat="1"/>
    <row r="164" s="391" customFormat="1"/>
    <row r="165" s="391" customFormat="1"/>
    <row r="166" s="391" customFormat="1"/>
    <row r="167" s="391" customFormat="1"/>
    <row r="168" s="391" customFormat="1"/>
    <row r="169" s="391" customFormat="1"/>
    <row r="170" s="391" customFormat="1"/>
    <row r="171" s="391" customFormat="1"/>
    <row r="172" s="391" customFormat="1"/>
    <row r="173" s="391" customFormat="1"/>
    <row r="174" s="391" customFormat="1"/>
    <row r="175" s="391" customFormat="1"/>
    <row r="176" s="391" customFormat="1"/>
    <row r="177" s="391" customFormat="1"/>
    <row r="178" s="391" customFormat="1"/>
    <row r="179" s="391" customFormat="1"/>
    <row r="180" s="391" customFormat="1"/>
    <row r="181" s="391" customFormat="1"/>
    <row r="182" s="391" customFormat="1"/>
    <row r="183" s="391" customFormat="1"/>
    <row r="184" s="391" customFormat="1"/>
    <row r="185" s="391" customFormat="1"/>
    <row r="186" s="391" customFormat="1"/>
    <row r="187" s="391" customFormat="1"/>
    <row r="188" s="391" customFormat="1"/>
    <row r="189" s="391" customFormat="1"/>
    <row r="190" s="391" customFormat="1"/>
    <row r="191" s="391" customFormat="1"/>
    <row r="192" s="391" customFormat="1"/>
    <row r="193" s="391" customFormat="1"/>
    <row r="194" s="391" customFormat="1"/>
    <row r="195" s="391" customFormat="1"/>
    <row r="196" s="391" customFormat="1"/>
    <row r="197" s="391" customFormat="1"/>
    <row r="198" s="391" customFormat="1"/>
    <row r="199" s="391" customFormat="1"/>
    <row r="200" s="391" customFormat="1"/>
    <row r="201" s="391" customFormat="1"/>
    <row r="202" s="391" customFormat="1"/>
    <row r="203" s="391" customFormat="1"/>
    <row r="204" s="391" customFormat="1"/>
    <row r="205" s="391" customFormat="1"/>
    <row r="206" s="391" customFormat="1"/>
    <row r="207" s="391" customFormat="1"/>
    <row r="208" s="391" customFormat="1"/>
    <row r="209" s="391" customFormat="1"/>
    <row r="210" s="391" customFormat="1"/>
    <row r="211" s="391" customFormat="1"/>
    <row r="212" s="391" customFormat="1"/>
    <row r="213" s="391" customFormat="1"/>
    <row r="214" s="391" customFormat="1"/>
    <row r="215" s="391" customFormat="1"/>
    <row r="216" s="391" customFormat="1"/>
    <row r="217" s="391" customFormat="1"/>
    <row r="218" s="391" customFormat="1"/>
    <row r="219" s="391" customFormat="1"/>
    <row r="220" s="391" customFormat="1"/>
    <row r="221" s="391" customFormat="1"/>
    <row r="222" s="391" customFormat="1"/>
    <row r="223" s="391" customFormat="1"/>
    <row r="224" s="391" customFormat="1"/>
    <row r="225" s="391" customFormat="1"/>
    <row r="226" s="391" customFormat="1"/>
    <row r="227" s="391" customFormat="1"/>
    <row r="228" s="391" customFormat="1"/>
    <row r="229" s="391" customFormat="1"/>
    <row r="230" s="391" customFormat="1"/>
    <row r="231" s="391" customFormat="1"/>
    <row r="232" s="391" customFormat="1"/>
    <row r="233" s="391" customFormat="1"/>
    <row r="234" s="391" customFormat="1"/>
    <row r="235" s="391" customFormat="1"/>
    <row r="236" s="391" customFormat="1"/>
    <row r="237" s="391" customFormat="1"/>
    <row r="238" s="391" customFormat="1"/>
    <row r="239" s="391" customFormat="1"/>
    <row r="240" s="391" customFormat="1"/>
    <row r="241" s="391" customFormat="1"/>
    <row r="242" s="391" customFormat="1"/>
    <row r="243" s="391" customFormat="1"/>
    <row r="244" s="391" customFormat="1"/>
    <row r="245" s="391" customFormat="1"/>
    <row r="246" s="391" customFormat="1"/>
    <row r="247" s="391" customFormat="1"/>
    <row r="248" s="391" customFormat="1"/>
    <row r="249" s="391" customFormat="1"/>
    <row r="250" s="391" customFormat="1"/>
    <row r="251" s="391" customFormat="1"/>
    <row r="252" s="391" customFormat="1"/>
    <row r="253" s="391" customFormat="1"/>
    <row r="254" s="391" customFormat="1"/>
    <row r="255" s="391" customFormat="1"/>
    <row r="256" s="391" customFormat="1"/>
    <row r="257" s="391" customFormat="1"/>
    <row r="258" s="391" customFormat="1"/>
    <row r="259" s="391" customFormat="1"/>
    <row r="260" s="391" customFormat="1"/>
    <row r="261" s="391" customFormat="1"/>
    <row r="262" s="391" customFormat="1"/>
    <row r="263" s="391" customFormat="1"/>
    <row r="264" s="391" customFormat="1"/>
    <row r="265" s="391" customFormat="1"/>
    <row r="266" s="391" customFormat="1"/>
    <row r="267" s="391" customFormat="1"/>
    <row r="268" s="391" customFormat="1"/>
    <row r="269" s="391" customFormat="1"/>
    <row r="270" s="391" customFormat="1"/>
    <row r="271" s="391" customFormat="1"/>
  </sheetData>
  <sheetProtection password="AD9B" sheet="1" objects="1" scenarios="1"/>
  <phoneticPr fontId="90" type="noConversion"/>
  <printOptions horizontalCentered="1"/>
  <pageMargins left="0.59055118110236227" right="0.59055118110236227" top="0.47244094488188981" bottom="0.47244094488188981" header="0.23622047244094491" footer="0.35433070866141736"/>
  <pageSetup paperSize="9" scale="70" orientation="portrait" r:id="rId1"/>
  <headerFooter alignWithMargins="0">
    <oddHeader>&amp;LGreen Building Council of South Africa&amp;R&amp;T   &amp;D</oddHeader>
    <oddFooter>&amp;L&amp;F&amp;CPage &amp;P of &amp;N&amp;R&amp;A</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E99"/>
  <sheetViews>
    <sheetView topLeftCell="N67" zoomScaleNormal="100" workbookViewId="0">
      <selection activeCell="W84" sqref="W84"/>
    </sheetView>
  </sheetViews>
  <sheetFormatPr defaultColWidth="7.875" defaultRowHeight="12.75"/>
  <cols>
    <col min="1" max="1" width="10.875" style="1" customWidth="1"/>
    <col min="2" max="2" width="22.75" style="1" customWidth="1"/>
    <col min="3" max="3" width="14" style="1" customWidth="1"/>
    <col min="4" max="5" width="10.625" style="1" customWidth="1"/>
    <col min="6" max="6" width="11.25" style="3" customWidth="1"/>
    <col min="7" max="7" width="9.625" style="1" customWidth="1"/>
    <col min="8" max="8" width="10.625" style="1" customWidth="1"/>
    <col min="9" max="9" width="12.125" style="1" customWidth="1"/>
    <col min="10" max="10" width="10.625" style="1" customWidth="1"/>
    <col min="11" max="12" width="12.125" style="1" customWidth="1"/>
    <col min="13" max="13" width="9.625" style="1" customWidth="1"/>
    <col min="14" max="14" width="10.625" style="1" customWidth="1"/>
    <col min="15" max="17" width="9.625" style="1" customWidth="1"/>
    <col min="18" max="21" width="7.875" style="1"/>
    <col min="22" max="22" width="20.125" style="1" customWidth="1"/>
    <col min="23" max="30" width="7.875" style="3"/>
    <col min="31" max="16384" width="7.875" style="1"/>
  </cols>
  <sheetData>
    <row r="1" spans="1:19" ht="23.25">
      <c r="A1" s="249" t="str">
        <f>'Building Input'!C1</f>
        <v>Green Star SA - Multi Unit Residential v1</v>
      </c>
      <c r="B1" s="2"/>
      <c r="H1" s="178" t="str">
        <f>O25</f>
        <v>New Building</v>
      </c>
    </row>
    <row r="2" spans="1:19" ht="18.75">
      <c r="A2" s="4" t="s">
        <v>204</v>
      </c>
      <c r="C2" s="5" t="str">
        <f>IF('Building Input'!D5=0,"",'Building Input'!D5)</f>
        <v>Enter project name here</v>
      </c>
    </row>
    <row r="3" spans="1:19" ht="15">
      <c r="B3" s="6"/>
    </row>
    <row r="4" spans="1:19" ht="20.25">
      <c r="B4" s="177"/>
      <c r="C4" s="7"/>
      <c r="D4" s="8"/>
      <c r="E4" s="8"/>
      <c r="F4" s="9"/>
      <c r="G4" s="8"/>
      <c r="H4" s="8"/>
      <c r="I4" s="8"/>
      <c r="J4" s="8"/>
      <c r="K4" s="8"/>
      <c r="L4" s="8"/>
      <c r="M4" s="8"/>
      <c r="N4" s="8"/>
      <c r="O4" s="8"/>
      <c r="P4" s="8"/>
      <c r="Q4" s="8"/>
    </row>
    <row r="6" spans="1:19" s="10" customFormat="1" ht="25.5">
      <c r="A6" s="190" t="s">
        <v>617</v>
      </c>
      <c r="B6" s="193"/>
      <c r="C6" s="179"/>
      <c r="D6" s="179"/>
      <c r="E6" s="179"/>
      <c r="F6" s="179"/>
      <c r="G6" s="179"/>
      <c r="H6" s="179"/>
      <c r="I6" s="179"/>
      <c r="J6" s="179"/>
      <c r="K6" s="180"/>
      <c r="L6" s="1"/>
      <c r="M6" s="1"/>
      <c r="N6" s="1"/>
      <c r="O6" s="1"/>
      <c r="P6" s="1"/>
      <c r="Q6" s="1"/>
      <c r="R6" s="1"/>
      <c r="S6" s="3"/>
    </row>
    <row r="7" spans="1:19" ht="16.5" thickBot="1">
      <c r="A7" s="191"/>
      <c r="B7" s="194"/>
      <c r="C7" s="181" t="s">
        <v>349</v>
      </c>
      <c r="D7" s="240"/>
      <c r="E7" s="240"/>
      <c r="F7" s="240"/>
      <c r="G7" s="240"/>
      <c r="H7" s="240"/>
      <c r="I7" s="240"/>
      <c r="J7" s="240"/>
      <c r="K7" s="240"/>
      <c r="L7" s="211"/>
      <c r="M7" s="10"/>
      <c r="N7" s="10"/>
      <c r="O7" s="10"/>
      <c r="P7" s="10"/>
      <c r="Q7" s="10"/>
      <c r="R7" s="10"/>
      <c r="S7" s="10"/>
    </row>
    <row r="8" spans="1:19" ht="31.5" thickTop="1" thickBot="1">
      <c r="A8" s="192"/>
      <c r="B8" s="97" t="s">
        <v>614</v>
      </c>
      <c r="C8" s="182" t="s">
        <v>921</v>
      </c>
      <c r="D8" s="183" t="s">
        <v>922</v>
      </c>
      <c r="E8" s="183"/>
      <c r="F8" s="183" t="s">
        <v>923</v>
      </c>
      <c r="G8" s="183" t="s">
        <v>925</v>
      </c>
      <c r="H8" s="183" t="s">
        <v>924</v>
      </c>
      <c r="I8" s="183" t="s">
        <v>926</v>
      </c>
      <c r="J8" s="183" t="s">
        <v>927</v>
      </c>
      <c r="K8" s="183" t="s">
        <v>928</v>
      </c>
      <c r="L8" s="184" t="s">
        <v>989</v>
      </c>
      <c r="M8" s="12" t="s">
        <v>757</v>
      </c>
      <c r="N8" s="10"/>
      <c r="O8" s="10"/>
      <c r="S8" s="3"/>
    </row>
    <row r="9" spans="1:19" ht="13.5" thickTop="1">
      <c r="A9" s="241" t="s">
        <v>1001</v>
      </c>
      <c r="B9" s="175">
        <f>'Credit Summary'!K15</f>
        <v>7.0000000000000007E-2</v>
      </c>
      <c r="C9" s="242">
        <f t="shared" ref="C9:L9" si="0">B9</f>
        <v>7.0000000000000007E-2</v>
      </c>
      <c r="D9" s="242">
        <f t="shared" si="0"/>
        <v>7.0000000000000007E-2</v>
      </c>
      <c r="E9" s="242"/>
      <c r="F9" s="242">
        <f t="shared" ref="F9:F16" si="1">D9</f>
        <v>7.0000000000000007E-2</v>
      </c>
      <c r="G9" s="242">
        <f t="shared" si="0"/>
        <v>7.0000000000000007E-2</v>
      </c>
      <c r="H9" s="242">
        <f t="shared" si="0"/>
        <v>7.0000000000000007E-2</v>
      </c>
      <c r="I9" s="242">
        <f t="shared" si="0"/>
        <v>7.0000000000000007E-2</v>
      </c>
      <c r="J9" s="242">
        <f t="shared" si="0"/>
        <v>7.0000000000000007E-2</v>
      </c>
      <c r="K9" s="242">
        <f t="shared" si="0"/>
        <v>7.0000000000000007E-2</v>
      </c>
      <c r="L9" s="242">
        <f t="shared" si="0"/>
        <v>7.0000000000000007E-2</v>
      </c>
      <c r="M9" s="195">
        <v>1</v>
      </c>
      <c r="N9" s="196" t="s">
        <v>921</v>
      </c>
      <c r="O9" s="19"/>
      <c r="S9" s="3"/>
    </row>
    <row r="10" spans="1:19" ht="38.25">
      <c r="A10" s="241" t="s">
        <v>1002</v>
      </c>
      <c r="B10" s="197">
        <f>'Credit Summary'!K27</f>
        <v>0.14000000000000001</v>
      </c>
      <c r="C10" s="243">
        <f t="shared" ref="C10:L10" si="2">B10</f>
        <v>0.14000000000000001</v>
      </c>
      <c r="D10" s="243">
        <f t="shared" si="2"/>
        <v>0.14000000000000001</v>
      </c>
      <c r="E10" s="243"/>
      <c r="F10" s="243">
        <f t="shared" si="1"/>
        <v>0.14000000000000001</v>
      </c>
      <c r="G10" s="243">
        <f t="shared" si="2"/>
        <v>0.14000000000000001</v>
      </c>
      <c r="H10" s="243">
        <f t="shared" si="2"/>
        <v>0.14000000000000001</v>
      </c>
      <c r="I10" s="243">
        <f t="shared" si="2"/>
        <v>0.14000000000000001</v>
      </c>
      <c r="J10" s="243">
        <f t="shared" si="2"/>
        <v>0.14000000000000001</v>
      </c>
      <c r="K10" s="243">
        <f t="shared" si="2"/>
        <v>0.14000000000000001</v>
      </c>
      <c r="L10" s="243">
        <f t="shared" si="2"/>
        <v>0.14000000000000001</v>
      </c>
      <c r="M10" s="195">
        <v>2</v>
      </c>
      <c r="N10" s="196" t="s">
        <v>922</v>
      </c>
      <c r="O10" s="19"/>
      <c r="S10" s="3"/>
    </row>
    <row r="11" spans="1:19">
      <c r="A11" s="241" t="s">
        <v>1003</v>
      </c>
      <c r="B11" s="175">
        <f>'Credit Summary'!K39</f>
        <v>0.28000000000000003</v>
      </c>
      <c r="C11" s="243">
        <f t="shared" ref="C11:D16" si="3">B11</f>
        <v>0.28000000000000003</v>
      </c>
      <c r="D11" s="243">
        <f t="shared" si="3"/>
        <v>0.28000000000000003</v>
      </c>
      <c r="E11" s="243"/>
      <c r="F11" s="243">
        <f t="shared" si="1"/>
        <v>0.28000000000000003</v>
      </c>
      <c r="G11" s="243">
        <f t="shared" ref="G11:L11" si="4">F11</f>
        <v>0.28000000000000003</v>
      </c>
      <c r="H11" s="243">
        <f t="shared" si="4"/>
        <v>0.28000000000000003</v>
      </c>
      <c r="I11" s="243">
        <f t="shared" si="4"/>
        <v>0.28000000000000003</v>
      </c>
      <c r="J11" s="243">
        <f t="shared" si="4"/>
        <v>0.28000000000000003</v>
      </c>
      <c r="K11" s="243">
        <f t="shared" si="4"/>
        <v>0.28000000000000003</v>
      </c>
      <c r="L11" s="243">
        <f t="shared" si="4"/>
        <v>0.28000000000000003</v>
      </c>
      <c r="M11" s="195">
        <v>3</v>
      </c>
      <c r="N11" s="196" t="s">
        <v>923</v>
      </c>
      <c r="O11" s="19"/>
      <c r="S11" s="3"/>
    </row>
    <row r="12" spans="1:19">
      <c r="A12" s="244" t="s">
        <v>205</v>
      </c>
      <c r="B12" s="197">
        <f>'Credit Summary'!K47</f>
        <v>0.06</v>
      </c>
      <c r="C12" s="243">
        <f t="shared" si="3"/>
        <v>0.06</v>
      </c>
      <c r="D12" s="243">
        <f t="shared" si="3"/>
        <v>0.06</v>
      </c>
      <c r="E12" s="243"/>
      <c r="F12" s="243">
        <f t="shared" si="1"/>
        <v>0.06</v>
      </c>
      <c r="G12" s="243">
        <f t="shared" ref="G12:L12" si="5">F12</f>
        <v>0.06</v>
      </c>
      <c r="H12" s="243">
        <f t="shared" si="5"/>
        <v>0.06</v>
      </c>
      <c r="I12" s="243">
        <f t="shared" si="5"/>
        <v>0.06</v>
      </c>
      <c r="J12" s="243">
        <f t="shared" si="5"/>
        <v>0.06</v>
      </c>
      <c r="K12" s="243">
        <f t="shared" si="5"/>
        <v>0.06</v>
      </c>
      <c r="L12" s="243">
        <f t="shared" si="5"/>
        <v>0.06</v>
      </c>
      <c r="M12" s="195">
        <v>4</v>
      </c>
      <c r="N12" s="196" t="s">
        <v>925</v>
      </c>
      <c r="O12" s="19"/>
      <c r="S12" s="3"/>
    </row>
    <row r="13" spans="1:19">
      <c r="A13" s="245" t="s">
        <v>1004</v>
      </c>
      <c r="B13" s="175">
        <f>'Credit Summary'!K56</f>
        <v>0.12</v>
      </c>
      <c r="C13" s="243">
        <f t="shared" si="3"/>
        <v>0.12</v>
      </c>
      <c r="D13" s="243">
        <f t="shared" si="3"/>
        <v>0.12</v>
      </c>
      <c r="E13" s="243"/>
      <c r="F13" s="243">
        <f t="shared" si="1"/>
        <v>0.12</v>
      </c>
      <c r="G13" s="243">
        <f t="shared" ref="G13:L13" si="6">F13</f>
        <v>0.12</v>
      </c>
      <c r="H13" s="243">
        <f t="shared" si="6"/>
        <v>0.12</v>
      </c>
      <c r="I13" s="243">
        <f t="shared" si="6"/>
        <v>0.12</v>
      </c>
      <c r="J13" s="243">
        <f t="shared" si="6"/>
        <v>0.12</v>
      </c>
      <c r="K13" s="243">
        <f t="shared" si="6"/>
        <v>0.12</v>
      </c>
      <c r="L13" s="243">
        <f t="shared" si="6"/>
        <v>0.12</v>
      </c>
      <c r="M13" s="195">
        <v>5</v>
      </c>
      <c r="N13" s="196" t="s">
        <v>924</v>
      </c>
      <c r="O13" s="19"/>
      <c r="S13" s="3"/>
    </row>
    <row r="14" spans="1:19">
      <c r="A14" s="245" t="s">
        <v>1005</v>
      </c>
      <c r="B14" s="197">
        <f>'Credit Summary'!K69</f>
        <v>0.17</v>
      </c>
      <c r="C14" s="243">
        <f t="shared" si="3"/>
        <v>0.17</v>
      </c>
      <c r="D14" s="243">
        <f t="shared" si="3"/>
        <v>0.17</v>
      </c>
      <c r="E14" s="243"/>
      <c r="F14" s="243">
        <f t="shared" si="1"/>
        <v>0.17</v>
      </c>
      <c r="G14" s="243">
        <f t="shared" ref="G14:L14" si="7">F14</f>
        <v>0.17</v>
      </c>
      <c r="H14" s="243">
        <f t="shared" si="7"/>
        <v>0.17</v>
      </c>
      <c r="I14" s="243">
        <f t="shared" si="7"/>
        <v>0.17</v>
      </c>
      <c r="J14" s="243">
        <f t="shared" si="7"/>
        <v>0.17</v>
      </c>
      <c r="K14" s="243">
        <f t="shared" si="7"/>
        <v>0.17</v>
      </c>
      <c r="L14" s="243">
        <f t="shared" si="7"/>
        <v>0.17</v>
      </c>
      <c r="M14" s="195">
        <v>6</v>
      </c>
      <c r="N14" s="196" t="s">
        <v>926</v>
      </c>
      <c r="O14" s="19"/>
      <c r="S14" s="3"/>
    </row>
    <row r="15" spans="1:19" s="20" customFormat="1" ht="25.5">
      <c r="A15" s="244" t="s">
        <v>758</v>
      </c>
      <c r="B15" s="197">
        <f>'Credit Summary'!K80</f>
        <v>0.09</v>
      </c>
      <c r="C15" s="243">
        <f t="shared" si="3"/>
        <v>0.09</v>
      </c>
      <c r="D15" s="243">
        <f t="shared" si="3"/>
        <v>0.09</v>
      </c>
      <c r="E15" s="243"/>
      <c r="F15" s="243">
        <f t="shared" si="1"/>
        <v>0.09</v>
      </c>
      <c r="G15" s="243">
        <f t="shared" ref="G15:L15" si="8">F15</f>
        <v>0.09</v>
      </c>
      <c r="H15" s="243">
        <f t="shared" si="8"/>
        <v>0.09</v>
      </c>
      <c r="I15" s="243">
        <f t="shared" si="8"/>
        <v>0.09</v>
      </c>
      <c r="J15" s="243">
        <f t="shared" si="8"/>
        <v>0.09</v>
      </c>
      <c r="K15" s="243">
        <f t="shared" si="8"/>
        <v>0.09</v>
      </c>
      <c r="L15" s="243">
        <f t="shared" si="8"/>
        <v>0.09</v>
      </c>
      <c r="M15" s="195">
        <v>7</v>
      </c>
      <c r="N15" s="196" t="s">
        <v>927</v>
      </c>
      <c r="O15" s="19"/>
      <c r="P15" s="1"/>
      <c r="Q15" s="1"/>
      <c r="R15" s="1"/>
      <c r="S15" s="3"/>
    </row>
    <row r="16" spans="1:19" s="20" customFormat="1" ht="13.5" thickBot="1">
      <c r="A16" s="245" t="s">
        <v>952</v>
      </c>
      <c r="B16" s="176">
        <f>'Credit Summary'!K90</f>
        <v>7.0000000000000007E-2</v>
      </c>
      <c r="C16" s="243">
        <f t="shared" si="3"/>
        <v>7.0000000000000007E-2</v>
      </c>
      <c r="D16" s="243">
        <f t="shared" si="3"/>
        <v>7.0000000000000007E-2</v>
      </c>
      <c r="E16" s="243"/>
      <c r="F16" s="243">
        <f t="shared" si="1"/>
        <v>7.0000000000000007E-2</v>
      </c>
      <c r="G16" s="243">
        <f t="shared" ref="G16:L16" si="9">F16</f>
        <v>7.0000000000000007E-2</v>
      </c>
      <c r="H16" s="243">
        <f t="shared" si="9"/>
        <v>7.0000000000000007E-2</v>
      </c>
      <c r="I16" s="243">
        <f t="shared" si="9"/>
        <v>7.0000000000000007E-2</v>
      </c>
      <c r="J16" s="243">
        <f t="shared" si="9"/>
        <v>7.0000000000000007E-2</v>
      </c>
      <c r="K16" s="243">
        <f t="shared" si="9"/>
        <v>7.0000000000000007E-2</v>
      </c>
      <c r="L16" s="243">
        <f t="shared" si="9"/>
        <v>7.0000000000000007E-2</v>
      </c>
      <c r="M16" s="195">
        <v>8</v>
      </c>
      <c r="N16" s="196" t="s">
        <v>928</v>
      </c>
      <c r="O16" s="19"/>
    </row>
    <row r="17" spans="1:20" s="20" customFormat="1" ht="13.5" thickTop="1">
      <c r="A17" s="185"/>
      <c r="B17" s="186"/>
      <c r="C17" s="187"/>
      <c r="D17" s="202"/>
      <c r="E17" s="1024"/>
      <c r="F17" s="187"/>
      <c r="G17" s="187"/>
      <c r="H17" s="187"/>
      <c r="I17" s="187"/>
      <c r="J17" s="187"/>
      <c r="K17" s="209"/>
      <c r="L17" s="210"/>
      <c r="M17" s="195">
        <v>9</v>
      </c>
      <c r="N17" s="196" t="s">
        <v>989</v>
      </c>
    </row>
    <row r="18" spans="1:20" ht="25.5">
      <c r="A18" s="188"/>
      <c r="B18" s="189">
        <f t="shared" ref="B18:L18" si="10">SUM(B9:B16)</f>
        <v>1</v>
      </c>
      <c r="C18" s="246">
        <f t="shared" si="10"/>
        <v>1</v>
      </c>
      <c r="D18" s="246">
        <f t="shared" si="10"/>
        <v>1</v>
      </c>
      <c r="E18" s="246"/>
      <c r="F18" s="246">
        <f t="shared" si="10"/>
        <v>1</v>
      </c>
      <c r="G18" s="246">
        <f t="shared" si="10"/>
        <v>1</v>
      </c>
      <c r="H18" s="246">
        <f t="shared" si="10"/>
        <v>1</v>
      </c>
      <c r="I18" s="246">
        <f t="shared" si="10"/>
        <v>1</v>
      </c>
      <c r="J18" s="246">
        <f t="shared" si="10"/>
        <v>1</v>
      </c>
      <c r="K18" s="246">
        <f t="shared" si="10"/>
        <v>1</v>
      </c>
      <c r="L18" s="247">
        <f t="shared" si="10"/>
        <v>1</v>
      </c>
      <c r="M18" s="208" t="s">
        <v>760</v>
      </c>
      <c r="N18" s="69">
        <v>1</v>
      </c>
      <c r="O18" s="20" t="str">
        <f>VLOOKUP(N18,M9:N17,2)</f>
        <v>Gauteng</v>
      </c>
      <c r="P18" s="20"/>
      <c r="Q18" s="20"/>
      <c r="R18" s="20"/>
      <c r="S18" s="20"/>
    </row>
    <row r="19" spans="1:20">
      <c r="A19" s="20"/>
      <c r="B19" s="22"/>
      <c r="C19" s="22"/>
      <c r="D19" s="22"/>
      <c r="E19" s="22"/>
      <c r="F19" s="22"/>
      <c r="G19" s="22"/>
      <c r="H19" s="22"/>
      <c r="I19" s="22"/>
      <c r="J19" s="22"/>
      <c r="K19" s="20"/>
      <c r="L19" s="20"/>
      <c r="M19" s="20"/>
      <c r="N19" s="20"/>
      <c r="O19" s="20"/>
      <c r="S19" s="3"/>
    </row>
    <row r="20" spans="1:20">
      <c r="A20" s="203"/>
      <c r="G20" s="3"/>
      <c r="H20" s="3"/>
      <c r="I20" s="3"/>
      <c r="J20" s="3"/>
      <c r="P20" s="71" t="s">
        <v>601</v>
      </c>
      <c r="Q20" s="3"/>
      <c r="R20" s="3"/>
      <c r="S20" s="3"/>
    </row>
    <row r="21" spans="1:20" ht="15.75">
      <c r="A21" s="3"/>
      <c r="F21" s="3" t="s">
        <v>2040</v>
      </c>
      <c r="G21" s="3"/>
      <c r="H21" s="3"/>
      <c r="I21" s="3"/>
      <c r="J21" s="3"/>
      <c r="M21" s="28" t="s">
        <v>763</v>
      </c>
      <c r="P21" s="71" t="s">
        <v>995</v>
      </c>
      <c r="Q21" s="72"/>
      <c r="R21" s="72"/>
      <c r="S21" s="72"/>
      <c r="T21" s="201"/>
    </row>
    <row r="22" spans="1:20">
      <c r="B22" s="3"/>
      <c r="C22" s="3"/>
      <c r="D22" s="3"/>
      <c r="E22" s="3"/>
      <c r="F22" s="3" t="s">
        <v>733</v>
      </c>
      <c r="G22" s="3"/>
      <c r="H22" s="3"/>
      <c r="I22" s="3"/>
      <c r="J22" s="3"/>
      <c r="M22" s="3">
        <v>1</v>
      </c>
      <c r="N22" s="1" t="s">
        <v>766</v>
      </c>
      <c r="S22" s="3"/>
    </row>
    <row r="23" spans="1:20">
      <c r="B23" s="3"/>
      <c r="C23" s="3"/>
      <c r="D23" s="3"/>
      <c r="E23" s="3"/>
      <c r="F23" s="3" t="s">
        <v>580</v>
      </c>
      <c r="G23" s="3"/>
      <c r="H23" s="3"/>
      <c r="I23" s="3"/>
      <c r="J23" s="3"/>
      <c r="M23" s="3">
        <v>2</v>
      </c>
      <c r="N23" s="1" t="s">
        <v>768</v>
      </c>
      <c r="S23" s="3"/>
    </row>
    <row r="24" spans="1:20">
      <c r="B24" s="3"/>
      <c r="C24" s="3"/>
      <c r="D24" s="3"/>
      <c r="E24" s="3"/>
      <c r="G24" s="3"/>
      <c r="H24" s="3"/>
      <c r="I24" s="3"/>
      <c r="J24" s="3"/>
      <c r="S24" s="3"/>
    </row>
    <row r="25" spans="1:20">
      <c r="B25" s="3"/>
      <c r="C25" s="3"/>
      <c r="D25" s="3"/>
      <c r="E25" s="3"/>
      <c r="G25" s="3"/>
      <c r="H25" s="3"/>
      <c r="I25" s="3"/>
      <c r="J25" s="3"/>
      <c r="M25" s="45" t="s">
        <v>909</v>
      </c>
      <c r="N25" s="70">
        <v>1</v>
      </c>
      <c r="O25" s="1" t="str">
        <f>VLOOKUP(N25,M22:N23,2)</f>
        <v>New Building</v>
      </c>
      <c r="S25" s="3"/>
    </row>
    <row r="26" spans="1:20" ht="16.5" thickBot="1">
      <c r="B26" s="28" t="s">
        <v>346</v>
      </c>
      <c r="F26" s="1"/>
      <c r="G26" s="3"/>
      <c r="H26" s="3"/>
      <c r="I26" s="3"/>
      <c r="J26" s="3"/>
      <c r="K26" s="3"/>
      <c r="L26" s="3"/>
      <c r="M26" s="3"/>
      <c r="N26" s="3"/>
    </row>
    <row r="27" spans="1:20" ht="15.75">
      <c r="B27" s="84"/>
      <c r="F27" s="1"/>
      <c r="G27" s="3"/>
      <c r="H27" s="3"/>
      <c r="I27" s="3"/>
      <c r="J27" s="3"/>
      <c r="K27" s="3"/>
      <c r="L27" s="3"/>
      <c r="M27" s="3896" t="s">
        <v>1010</v>
      </c>
      <c r="N27" s="3896"/>
      <c r="S27" s="1">
        <v>1</v>
      </c>
    </row>
    <row r="28" spans="1:20">
      <c r="B28" s="85"/>
      <c r="F28" s="1"/>
      <c r="G28" s="3"/>
      <c r="H28" s="3"/>
      <c r="I28" s="3"/>
      <c r="J28" s="3"/>
      <c r="K28" s="3"/>
      <c r="L28" s="3"/>
      <c r="M28" s="3">
        <v>1</v>
      </c>
      <c r="N28" s="205"/>
      <c r="O28" s="205" t="s">
        <v>1204</v>
      </c>
    </row>
    <row r="29" spans="1:20" ht="13.5" thickBot="1">
      <c r="B29" s="86"/>
      <c r="F29" s="1"/>
      <c r="G29" s="3"/>
      <c r="H29" s="3"/>
      <c r="I29" s="3"/>
      <c r="J29" s="3"/>
      <c r="K29" s="3"/>
      <c r="L29" s="3"/>
      <c r="M29" s="3">
        <v>2</v>
      </c>
      <c r="N29" s="204" t="s">
        <v>1202</v>
      </c>
      <c r="O29" s="205" t="s">
        <v>1204</v>
      </c>
    </row>
    <row r="30" spans="1:20">
      <c r="B30" s="83" t="s">
        <v>733</v>
      </c>
      <c r="C30" s="80" t="s">
        <v>1007</v>
      </c>
      <c r="D30" s="76"/>
      <c r="E30" s="76"/>
      <c r="F30" s="76"/>
      <c r="G30" s="77"/>
      <c r="H30" s="3"/>
      <c r="I30" s="3"/>
      <c r="J30" s="3"/>
      <c r="K30" s="3"/>
      <c r="L30" s="3"/>
      <c r="M30" s="3">
        <v>3</v>
      </c>
      <c r="N30" s="204" t="s">
        <v>1203</v>
      </c>
      <c r="O30" s="205" t="s">
        <v>1205</v>
      </c>
    </row>
    <row r="31" spans="1:20">
      <c r="C31" s="81" t="s">
        <v>322</v>
      </c>
      <c r="D31" s="78"/>
      <c r="E31" s="78"/>
      <c r="F31" s="78"/>
      <c r="G31" s="79"/>
      <c r="H31" s="3"/>
      <c r="I31" s="3"/>
      <c r="J31" s="3"/>
      <c r="K31" s="3"/>
      <c r="L31" s="3897" t="s">
        <v>953</v>
      </c>
      <c r="M31" s="3897"/>
      <c r="N31" s="207">
        <v>1</v>
      </c>
      <c r="O31" s="206" t="str">
        <f>VLOOKUP(N31,M28:O30,3,)</f>
        <v xml:space="preserve">Green Star SA - MUR PILOT Design </v>
      </c>
    </row>
    <row r="32" spans="1:20" ht="26.25" thickBot="1">
      <c r="A32" s="198" t="s">
        <v>618</v>
      </c>
      <c r="F32" s="1"/>
      <c r="H32" s="3"/>
      <c r="I32" s="3"/>
      <c r="J32" s="3"/>
      <c r="K32" s="3"/>
      <c r="L32" s="3"/>
      <c r="M32" s="3"/>
      <c r="N32" s="3"/>
      <c r="O32" s="3"/>
    </row>
    <row r="33" spans="1:31" ht="48" thickBot="1">
      <c r="B33" s="127" t="s">
        <v>556</v>
      </c>
      <c r="C33" s="128" t="s">
        <v>557</v>
      </c>
      <c r="D33" s="129" t="s">
        <v>558</v>
      </c>
      <c r="E33" s="1025" t="s">
        <v>1231</v>
      </c>
      <c r="F33" s="130" t="s">
        <v>666</v>
      </c>
      <c r="G33" s="131" t="s">
        <v>829</v>
      </c>
      <c r="H33" s="132" t="s">
        <v>624</v>
      </c>
      <c r="I33" s="133" t="s">
        <v>0</v>
      </c>
      <c r="J33" s="134" t="s">
        <v>1</v>
      </c>
      <c r="K33" s="135" t="s">
        <v>2</v>
      </c>
      <c r="L33" s="136" t="s">
        <v>752</v>
      </c>
      <c r="M33" s="128" t="s">
        <v>753</v>
      </c>
      <c r="N33" s="129" t="s">
        <v>754</v>
      </c>
      <c r="O33" s="130" t="s">
        <v>755</v>
      </c>
      <c r="P33" s="137" t="s">
        <v>756</v>
      </c>
      <c r="Q33" s="11"/>
    </row>
    <row r="34" spans="1:31">
      <c r="B34" s="138" t="s">
        <v>1001</v>
      </c>
      <c r="C34" s="99">
        <f>VLOOKUP(B34,A9:L9,$N$18+2)</f>
        <v>7.0000000000000007E-2</v>
      </c>
      <c r="D34" s="100">
        <f t="shared" ref="D34:D41" si="11">C34*100</f>
        <v>7.0000000000000009</v>
      </c>
      <c r="E34" s="1031">
        <f>(1/F34)*C34*100</f>
        <v>0.53846153846153855</v>
      </c>
      <c r="F34" s="101">
        <f>Management!E19</f>
        <v>13</v>
      </c>
      <c r="G34" s="108">
        <f>'Credit Summary'!F15</f>
        <v>0</v>
      </c>
      <c r="H34" s="14">
        <f t="shared" ref="H34:H41" si="12">G34/F34</f>
        <v>0</v>
      </c>
      <c r="I34" s="110">
        <f t="shared" ref="I34:I41" si="13">C34*H34*100</f>
        <v>0</v>
      </c>
      <c r="J34" s="139">
        <f>'Credit Summary'!H15</f>
        <v>0</v>
      </c>
      <c r="K34" s="140">
        <f t="shared" ref="K34:K41" si="14">J34/F34</f>
        <v>0</v>
      </c>
      <c r="L34" s="141">
        <f t="shared" ref="L34:L41" si="15">C34*K34*100</f>
        <v>0</v>
      </c>
      <c r="M34" s="142">
        <f t="shared" ref="M34:M41" si="16">G34+J34</f>
        <v>0</v>
      </c>
      <c r="N34" s="143">
        <f t="shared" ref="N34:N41" si="17">M34/F34</f>
        <v>0</v>
      </c>
      <c r="O34" s="144">
        <f t="shared" ref="O34:O41" si="18">C34*N34*100</f>
        <v>0</v>
      </c>
      <c r="P34" s="145">
        <f>Management!I19</f>
        <v>0</v>
      </c>
      <c r="Q34" s="18"/>
    </row>
    <row r="35" spans="1:31" ht="25.5">
      <c r="B35" s="146" t="s">
        <v>1002</v>
      </c>
      <c r="C35" s="102">
        <f t="shared" ref="C35:C41" si="19">VLOOKUP(B35,A10:L10,$N$18+2)</f>
        <v>0.14000000000000001</v>
      </c>
      <c r="D35" s="13">
        <f t="shared" si="11"/>
        <v>14.000000000000002</v>
      </c>
      <c r="E35" s="1032">
        <f>(1/F35)*C35*100</f>
        <v>0.73684210526315796</v>
      </c>
      <c r="F35" s="103">
        <f>'Credit Summary'!E27</f>
        <v>19</v>
      </c>
      <c r="G35" s="109">
        <f>'Credit Summary'!F27</f>
        <v>0</v>
      </c>
      <c r="H35" s="14">
        <f t="shared" si="12"/>
        <v>0</v>
      </c>
      <c r="I35" s="110">
        <f t="shared" si="13"/>
        <v>0</v>
      </c>
      <c r="J35" s="120">
        <f>'Credit Summary'!H27</f>
        <v>0</v>
      </c>
      <c r="K35" s="15">
        <f t="shared" si="14"/>
        <v>0</v>
      </c>
      <c r="L35" s="121">
        <f t="shared" si="15"/>
        <v>0</v>
      </c>
      <c r="M35" s="125">
        <f t="shared" si="16"/>
        <v>0</v>
      </c>
      <c r="N35" s="16">
        <f t="shared" si="17"/>
        <v>0</v>
      </c>
      <c r="O35" s="126">
        <f t="shared" si="18"/>
        <v>0</v>
      </c>
      <c r="P35" s="17">
        <f>IEQ!I34</f>
        <v>0</v>
      </c>
      <c r="Q35" s="18"/>
    </row>
    <row r="36" spans="1:31">
      <c r="B36" s="146" t="s">
        <v>1003</v>
      </c>
      <c r="C36" s="102">
        <f t="shared" si="19"/>
        <v>0.28000000000000003</v>
      </c>
      <c r="D36" s="13">
        <f t="shared" si="11"/>
        <v>28.000000000000004</v>
      </c>
      <c r="E36" s="1033">
        <f t="shared" ref="E36:E41" si="20">(1/F36)*C36*100</f>
        <v>0.87500000000000011</v>
      </c>
      <c r="F36" s="103">
        <f>'Credit Summary'!E39</f>
        <v>32</v>
      </c>
      <c r="G36" s="250">
        <f>'Credit Summary'!F39</f>
        <v>0</v>
      </c>
      <c r="H36" s="14">
        <f t="shared" si="12"/>
        <v>0</v>
      </c>
      <c r="I36" s="110">
        <f t="shared" si="13"/>
        <v>0</v>
      </c>
      <c r="J36" s="120">
        <f>'Credit Summary'!H39</f>
        <v>0</v>
      </c>
      <c r="K36" s="15">
        <f t="shared" si="14"/>
        <v>0</v>
      </c>
      <c r="L36" s="121">
        <f t="shared" si="15"/>
        <v>0</v>
      </c>
      <c r="M36" s="125">
        <f t="shared" si="16"/>
        <v>0</v>
      </c>
      <c r="N36" s="16">
        <f t="shared" si="17"/>
        <v>0</v>
      </c>
      <c r="O36" s="126">
        <f t="shared" si="18"/>
        <v>0</v>
      </c>
      <c r="P36" s="17">
        <f>Energy!I28</f>
        <v>0</v>
      </c>
      <c r="Q36" s="18"/>
    </row>
    <row r="37" spans="1:31">
      <c r="B37" s="147" t="s">
        <v>205</v>
      </c>
      <c r="C37" s="102">
        <f t="shared" si="19"/>
        <v>0.06</v>
      </c>
      <c r="D37" s="13">
        <f t="shared" si="11"/>
        <v>6</v>
      </c>
      <c r="E37" s="1032">
        <f t="shared" si="20"/>
        <v>0.46153846153846156</v>
      </c>
      <c r="F37" s="103">
        <f>'Credit Summary'!E47</f>
        <v>13</v>
      </c>
      <c r="G37" s="109">
        <f>'Credit Summary'!F47</f>
        <v>0</v>
      </c>
      <c r="H37" s="14">
        <f t="shared" si="12"/>
        <v>0</v>
      </c>
      <c r="I37" s="110">
        <f t="shared" si="13"/>
        <v>0</v>
      </c>
      <c r="J37" s="120">
        <f>'Credit Summary'!H47</f>
        <v>0</v>
      </c>
      <c r="K37" s="15">
        <f t="shared" si="14"/>
        <v>0</v>
      </c>
      <c r="L37" s="121">
        <f t="shared" si="15"/>
        <v>0</v>
      </c>
      <c r="M37" s="125">
        <f t="shared" si="16"/>
        <v>0</v>
      </c>
      <c r="N37" s="16">
        <f t="shared" si="17"/>
        <v>0</v>
      </c>
      <c r="O37" s="126">
        <f t="shared" si="18"/>
        <v>0</v>
      </c>
      <c r="P37" s="17">
        <f>Transport!I16</f>
        <v>0</v>
      </c>
      <c r="Q37" s="18"/>
    </row>
    <row r="38" spans="1:31">
      <c r="B38" s="147" t="s">
        <v>1004</v>
      </c>
      <c r="C38" s="102">
        <f t="shared" si="19"/>
        <v>0.12</v>
      </c>
      <c r="D38" s="13">
        <f t="shared" si="11"/>
        <v>12</v>
      </c>
      <c r="E38" s="1032">
        <f t="shared" si="20"/>
        <v>0.8</v>
      </c>
      <c r="F38" s="103">
        <f>'Credit Summary'!E56</f>
        <v>15</v>
      </c>
      <c r="G38" s="109">
        <f>'Credit Summary'!F56</f>
        <v>0</v>
      </c>
      <c r="H38" s="14">
        <f t="shared" si="12"/>
        <v>0</v>
      </c>
      <c r="I38" s="110">
        <f t="shared" si="13"/>
        <v>0</v>
      </c>
      <c r="J38" s="120">
        <f>'Credit Summary'!H56</f>
        <v>0</v>
      </c>
      <c r="K38" s="15">
        <f t="shared" si="14"/>
        <v>0</v>
      </c>
      <c r="L38" s="121">
        <f t="shared" si="15"/>
        <v>0</v>
      </c>
      <c r="M38" s="125">
        <f t="shared" si="16"/>
        <v>0</v>
      </c>
      <c r="N38" s="16">
        <f t="shared" si="17"/>
        <v>0</v>
      </c>
      <c r="O38" s="126">
        <f t="shared" si="18"/>
        <v>0</v>
      </c>
      <c r="P38" s="17">
        <f>Water!I15</f>
        <v>0</v>
      </c>
      <c r="Q38" s="18"/>
    </row>
    <row r="39" spans="1:31">
      <c r="B39" s="147" t="s">
        <v>1005</v>
      </c>
      <c r="C39" s="102">
        <f t="shared" si="19"/>
        <v>0.17</v>
      </c>
      <c r="D39" s="13">
        <f t="shared" si="11"/>
        <v>17</v>
      </c>
      <c r="E39" s="1032">
        <f t="shared" si="20"/>
        <v>0.68</v>
      </c>
      <c r="F39" s="103">
        <f>'Credit Summary'!E69</f>
        <v>25</v>
      </c>
      <c r="G39" s="109">
        <f>'Credit Summary'!F69</f>
        <v>0</v>
      </c>
      <c r="H39" s="14">
        <f t="shared" si="12"/>
        <v>0</v>
      </c>
      <c r="I39" s="110">
        <f t="shared" si="13"/>
        <v>0</v>
      </c>
      <c r="J39" s="120">
        <f>'Credit Summary'!H69</f>
        <v>0</v>
      </c>
      <c r="K39" s="15">
        <f t="shared" si="14"/>
        <v>0</v>
      </c>
      <c r="L39" s="121">
        <f t="shared" si="15"/>
        <v>0</v>
      </c>
      <c r="M39" s="125">
        <f t="shared" si="16"/>
        <v>0</v>
      </c>
      <c r="N39" s="16">
        <f t="shared" si="17"/>
        <v>0</v>
      </c>
      <c r="O39" s="126">
        <f t="shared" si="18"/>
        <v>0</v>
      </c>
      <c r="P39" s="17">
        <f>Materials!I25</f>
        <v>0</v>
      </c>
      <c r="Q39" s="18"/>
    </row>
    <row r="40" spans="1:31">
      <c r="B40" s="147" t="s">
        <v>758</v>
      </c>
      <c r="C40" s="102">
        <f t="shared" si="19"/>
        <v>0.09</v>
      </c>
      <c r="D40" s="13">
        <f t="shared" si="11"/>
        <v>9</v>
      </c>
      <c r="E40" s="1032">
        <f t="shared" si="20"/>
        <v>0.64285714285714279</v>
      </c>
      <c r="F40" s="104">
        <f>'Credit Summary'!E80</f>
        <v>14</v>
      </c>
      <c r="G40" s="111">
        <f>'Credit Summary'!F80</f>
        <v>0</v>
      </c>
      <c r="H40" s="14">
        <f t="shared" si="12"/>
        <v>0</v>
      </c>
      <c r="I40" s="110">
        <f t="shared" si="13"/>
        <v>0</v>
      </c>
      <c r="J40" s="122">
        <f>'Credit Summary'!H80</f>
        <v>0</v>
      </c>
      <c r="K40" s="15">
        <f t="shared" si="14"/>
        <v>0</v>
      </c>
      <c r="L40" s="121">
        <f t="shared" si="15"/>
        <v>0</v>
      </c>
      <c r="M40" s="125">
        <f t="shared" si="16"/>
        <v>0</v>
      </c>
      <c r="N40" s="16">
        <f t="shared" si="17"/>
        <v>0</v>
      </c>
      <c r="O40" s="126">
        <f t="shared" si="18"/>
        <v>0</v>
      </c>
      <c r="P40" s="17">
        <f>'Land Use &amp; Ecology'!I17</f>
        <v>0</v>
      </c>
      <c r="Q40" s="18"/>
    </row>
    <row r="41" spans="1:31" ht="13.5" thickBot="1">
      <c r="B41" s="148" t="s">
        <v>952</v>
      </c>
      <c r="C41" s="149">
        <f t="shared" si="19"/>
        <v>7.0000000000000007E-2</v>
      </c>
      <c r="D41" s="150">
        <f t="shared" si="11"/>
        <v>7.0000000000000009</v>
      </c>
      <c r="E41" s="1033">
        <f t="shared" si="20"/>
        <v>0.46666666666666673</v>
      </c>
      <c r="F41" s="151">
        <f>'Credit Summary'!E90</f>
        <v>15</v>
      </c>
      <c r="G41" s="152">
        <f>'Credit Summary'!F90</f>
        <v>0</v>
      </c>
      <c r="H41" s="153">
        <f t="shared" si="12"/>
        <v>0</v>
      </c>
      <c r="I41" s="154">
        <f t="shared" si="13"/>
        <v>0</v>
      </c>
      <c r="J41" s="155">
        <f>'Credit Summary'!H90</f>
        <v>0</v>
      </c>
      <c r="K41" s="156">
        <f t="shared" si="14"/>
        <v>0</v>
      </c>
      <c r="L41" s="157">
        <f t="shared" si="15"/>
        <v>0</v>
      </c>
      <c r="M41" s="158">
        <f t="shared" si="16"/>
        <v>0</v>
      </c>
      <c r="N41" s="159">
        <f t="shared" si="17"/>
        <v>0</v>
      </c>
      <c r="O41" s="160">
        <f t="shared" si="18"/>
        <v>0</v>
      </c>
      <c r="P41" s="161">
        <f>Emissions!I19</f>
        <v>0</v>
      </c>
      <c r="Q41" s="18"/>
    </row>
    <row r="42" spans="1:31" ht="18.75" thickBot="1">
      <c r="B42" s="162" t="s">
        <v>759</v>
      </c>
      <c r="C42" s="163">
        <f>SUM(C34:C41)</f>
        <v>1</v>
      </c>
      <c r="D42" s="164">
        <f>SUM(D34:D41)</f>
        <v>100</v>
      </c>
      <c r="E42" s="1026"/>
      <c r="F42" s="165">
        <f>SUM(F34:F41)</f>
        <v>146</v>
      </c>
      <c r="G42" s="166">
        <f>SUM(G34:G41)</f>
        <v>0</v>
      </c>
      <c r="H42" s="167"/>
      <c r="I42" s="168">
        <f>SUM(I34:I41)</f>
        <v>0</v>
      </c>
      <c r="J42" s="169">
        <f>SUM(J34:J41)</f>
        <v>0</v>
      </c>
      <c r="K42" s="170"/>
      <c r="L42" s="171">
        <f>SUM(L34:L41)</f>
        <v>0</v>
      </c>
      <c r="M42" s="169">
        <f>SUM(M34:M41)</f>
        <v>0</v>
      </c>
      <c r="N42" s="170"/>
      <c r="O42" s="171">
        <f>SUM(O34:O41)</f>
        <v>0</v>
      </c>
      <c r="P42" s="172"/>
      <c r="Q42" s="21"/>
    </row>
    <row r="43" spans="1:31">
      <c r="B43" s="173" t="s">
        <v>1000</v>
      </c>
      <c r="C43" s="115"/>
      <c r="D43" s="98"/>
      <c r="E43" s="1027"/>
      <c r="F43" s="116">
        <f>Innovation!E8</f>
        <v>5</v>
      </c>
      <c r="G43" s="118">
        <f>Innovation!F8</f>
        <v>0</v>
      </c>
      <c r="H43" s="98"/>
      <c r="I43" s="119">
        <f>G43</f>
        <v>0</v>
      </c>
      <c r="J43" s="123">
        <f>Innovation!G8</f>
        <v>0</v>
      </c>
      <c r="K43" s="24"/>
      <c r="L43" s="124">
        <f>J43</f>
        <v>0</v>
      </c>
      <c r="M43" s="123">
        <f>G43+J43</f>
        <v>0</v>
      </c>
      <c r="N43" s="23"/>
      <c r="O43" s="124">
        <f>M43</f>
        <v>0</v>
      </c>
      <c r="P43" s="25">
        <f>Innovation!I8</f>
        <v>0</v>
      </c>
      <c r="Q43" s="26"/>
    </row>
    <row r="44" spans="1:31" ht="18.75" thickBot="1">
      <c r="A44" s="29"/>
      <c r="B44" s="174" t="s">
        <v>761</v>
      </c>
      <c r="C44" s="105"/>
      <c r="D44" s="117"/>
      <c r="E44" s="1028"/>
      <c r="F44" s="107"/>
      <c r="G44" s="112"/>
      <c r="H44" s="113"/>
      <c r="I44" s="114">
        <f>I42+I43</f>
        <v>0</v>
      </c>
      <c r="J44" s="112"/>
      <c r="K44" s="106"/>
      <c r="L44" s="114">
        <f>L42+L43</f>
        <v>0</v>
      </c>
      <c r="M44" s="112">
        <f>M42+M43</f>
        <v>0</v>
      </c>
      <c r="N44" s="106"/>
      <c r="O44" s="114">
        <f>O42+O43</f>
        <v>0</v>
      </c>
      <c r="P44" s="27">
        <f>SUM(P34:P43)</f>
        <v>0</v>
      </c>
      <c r="Q44" s="21"/>
    </row>
    <row r="45" spans="1:31">
      <c r="A45" s="29"/>
    </row>
    <row r="46" spans="1:31" ht="13.5" thickBot="1">
      <c r="C46" s="49" t="s">
        <v>762</v>
      </c>
      <c r="G46" s="82" t="s">
        <v>616</v>
      </c>
      <c r="H46" s="29"/>
      <c r="I46" s="29"/>
      <c r="J46" s="29"/>
      <c r="K46" s="29"/>
      <c r="L46" s="82" t="s">
        <v>616</v>
      </c>
      <c r="O46" s="29"/>
      <c r="P46" s="29"/>
      <c r="Q46" s="29"/>
    </row>
    <row r="47" spans="1:31">
      <c r="C47" s="30">
        <v>0</v>
      </c>
      <c r="D47" s="31" t="s">
        <v>764</v>
      </c>
      <c r="E47" s="19"/>
      <c r="G47" s="32" t="s">
        <v>765</v>
      </c>
      <c r="H47" s="33"/>
      <c r="I47" s="33"/>
      <c r="J47" s="34"/>
      <c r="K47" s="35"/>
      <c r="L47" s="29"/>
      <c r="M47" s="32" t="s">
        <v>990</v>
      </c>
      <c r="N47" s="75" t="s">
        <v>999</v>
      </c>
      <c r="O47" s="54" t="s">
        <v>906</v>
      </c>
      <c r="P47" s="29"/>
      <c r="Q47" s="29"/>
      <c r="R47" s="29"/>
      <c r="W47" s="1"/>
      <c r="AE47" s="3"/>
    </row>
    <row r="48" spans="1:31">
      <c r="C48" s="36">
        <v>10</v>
      </c>
      <c r="D48" s="37" t="s">
        <v>767</v>
      </c>
      <c r="E48" s="1029"/>
      <c r="G48" s="222"/>
      <c r="H48" s="223"/>
      <c r="I48" s="223"/>
      <c r="J48" s="29"/>
      <c r="K48" s="39"/>
      <c r="L48" s="29"/>
      <c r="M48" s="57" t="s">
        <v>764</v>
      </c>
      <c r="N48" s="58">
        <f t="shared" ref="N48:N53" si="21">C48-C47</f>
        <v>10</v>
      </c>
      <c r="O48" s="73">
        <f t="shared" ref="O48:O54" si="22">MAX(0,MIN($N48,$I$44-$C47))</f>
        <v>0</v>
      </c>
      <c r="P48" s="29"/>
      <c r="Q48" s="29"/>
      <c r="R48" s="29"/>
      <c r="W48" s="1"/>
      <c r="AE48" s="3"/>
    </row>
    <row r="49" spans="2:31">
      <c r="C49" s="36">
        <v>20</v>
      </c>
      <c r="D49" s="37" t="s">
        <v>769</v>
      </c>
      <c r="E49" s="1029"/>
      <c r="G49" s="38"/>
      <c r="H49" s="29"/>
      <c r="I49" s="224" t="s">
        <v>993</v>
      </c>
      <c r="J49" s="40" t="s">
        <v>906</v>
      </c>
      <c r="K49" s="41" t="s">
        <v>907</v>
      </c>
      <c r="L49" s="29"/>
      <c r="M49" s="59" t="s">
        <v>767</v>
      </c>
      <c r="N49" s="58">
        <f t="shared" si="21"/>
        <v>10</v>
      </c>
      <c r="O49" s="73">
        <f t="shared" si="22"/>
        <v>0</v>
      </c>
      <c r="P49" s="40"/>
      <c r="Q49" s="40"/>
      <c r="R49" s="40"/>
      <c r="W49" s="1"/>
      <c r="AE49" s="3"/>
    </row>
    <row r="50" spans="2:31">
      <c r="C50" s="36">
        <v>30</v>
      </c>
      <c r="D50" s="37" t="s">
        <v>908</v>
      </c>
      <c r="E50" s="1029"/>
      <c r="G50" s="38"/>
      <c r="H50" s="42" t="str">
        <f t="shared" ref="H50:H57" si="23">B34</f>
        <v>Management</v>
      </c>
      <c r="I50" s="225">
        <v>1</v>
      </c>
      <c r="J50" s="43">
        <f t="shared" ref="J50:J57" si="24">H34</f>
        <v>0</v>
      </c>
      <c r="K50" s="44">
        <f t="shared" ref="K50:K57" si="25">K34</f>
        <v>0</v>
      </c>
      <c r="L50" s="29"/>
      <c r="M50" s="59" t="s">
        <v>769</v>
      </c>
      <c r="N50" s="58">
        <f t="shared" si="21"/>
        <v>10</v>
      </c>
      <c r="O50" s="73">
        <f t="shared" si="22"/>
        <v>0</v>
      </c>
      <c r="P50" s="29"/>
      <c r="Q50" s="29"/>
      <c r="R50" s="29"/>
      <c r="W50" s="1"/>
      <c r="AE50" s="3"/>
    </row>
    <row r="51" spans="2:31">
      <c r="C51" s="46">
        <v>45</v>
      </c>
      <c r="D51" s="47" t="s">
        <v>910</v>
      </c>
      <c r="E51" s="1030"/>
      <c r="G51" s="38"/>
      <c r="H51" s="42" t="str">
        <f t="shared" si="23"/>
        <v>Indoor Environment Quality</v>
      </c>
      <c r="I51" s="225">
        <v>1</v>
      </c>
      <c r="J51" s="43">
        <f t="shared" si="24"/>
        <v>0</v>
      </c>
      <c r="K51" s="44">
        <f t="shared" si="25"/>
        <v>0</v>
      </c>
      <c r="L51" s="29"/>
      <c r="M51" s="59" t="s">
        <v>908</v>
      </c>
      <c r="N51" s="58">
        <f t="shared" si="21"/>
        <v>15</v>
      </c>
      <c r="O51" s="73">
        <f t="shared" si="22"/>
        <v>0</v>
      </c>
      <c r="P51" s="29"/>
      <c r="Q51" s="29"/>
      <c r="R51" s="29"/>
      <c r="W51" s="1"/>
      <c r="AE51" s="3"/>
    </row>
    <row r="52" spans="2:31">
      <c r="C52" s="46">
        <v>60</v>
      </c>
      <c r="D52" s="47" t="s">
        <v>344</v>
      </c>
      <c r="E52" s="1030"/>
      <c r="G52" s="38"/>
      <c r="H52" s="42" t="str">
        <f t="shared" si="23"/>
        <v>Energy</v>
      </c>
      <c r="I52" s="225">
        <v>1</v>
      </c>
      <c r="J52" s="43">
        <f t="shared" si="24"/>
        <v>0</v>
      </c>
      <c r="K52" s="44">
        <f t="shared" si="25"/>
        <v>0</v>
      </c>
      <c r="L52" s="29"/>
      <c r="M52" s="64" t="s">
        <v>910</v>
      </c>
      <c r="N52" s="58">
        <f t="shared" si="21"/>
        <v>15</v>
      </c>
      <c r="O52" s="73">
        <f t="shared" si="22"/>
        <v>0</v>
      </c>
      <c r="P52" s="29"/>
      <c r="Q52" s="29"/>
      <c r="R52" s="29"/>
      <c r="W52" s="1"/>
      <c r="AE52" s="3"/>
    </row>
    <row r="53" spans="2:31" ht="13.5" thickBot="1">
      <c r="C53" s="199">
        <v>75</v>
      </c>
      <c r="D53" s="48" t="s">
        <v>620</v>
      </c>
      <c r="E53" s="224"/>
      <c r="G53" s="38"/>
      <c r="H53" s="42" t="str">
        <f t="shared" si="23"/>
        <v>Transport</v>
      </c>
      <c r="I53" s="225">
        <v>1</v>
      </c>
      <c r="J53" s="43">
        <f t="shared" si="24"/>
        <v>0</v>
      </c>
      <c r="K53" s="44">
        <f t="shared" si="25"/>
        <v>0</v>
      </c>
      <c r="L53" s="29"/>
      <c r="M53" s="64" t="s">
        <v>344</v>
      </c>
      <c r="N53" s="58">
        <f t="shared" si="21"/>
        <v>15</v>
      </c>
      <c r="O53" s="73">
        <f t="shared" si="22"/>
        <v>0</v>
      </c>
      <c r="P53" s="29"/>
      <c r="Q53" s="29"/>
      <c r="R53" s="29"/>
      <c r="W53" s="1"/>
      <c r="AE53" s="3"/>
    </row>
    <row r="54" spans="2:31">
      <c r="B54" s="93" t="s">
        <v>619</v>
      </c>
      <c r="C54" s="200"/>
      <c r="G54" s="38"/>
      <c r="H54" s="42" t="str">
        <f t="shared" si="23"/>
        <v>Water</v>
      </c>
      <c r="I54" s="225">
        <v>1</v>
      </c>
      <c r="J54" s="43">
        <f t="shared" si="24"/>
        <v>0</v>
      </c>
      <c r="K54" s="44">
        <f t="shared" si="25"/>
        <v>0</v>
      </c>
      <c r="L54" s="29"/>
      <c r="M54" s="65" t="s">
        <v>345</v>
      </c>
      <c r="N54" s="58">
        <f>100-C53</f>
        <v>25</v>
      </c>
      <c r="O54" s="73">
        <f t="shared" si="22"/>
        <v>0</v>
      </c>
      <c r="P54" s="29"/>
      <c r="Q54" s="29"/>
      <c r="R54" s="29"/>
      <c r="W54" s="1"/>
      <c r="AE54" s="3"/>
    </row>
    <row r="55" spans="2:31">
      <c r="B55" s="248" t="s">
        <v>929</v>
      </c>
      <c r="C55" s="252" t="str">
        <f>IF(P44&gt;0,"ERROR - Check category sheets","")</f>
        <v/>
      </c>
      <c r="G55" s="38"/>
      <c r="H55" s="42" t="str">
        <f t="shared" si="23"/>
        <v>Materials</v>
      </c>
      <c r="I55" s="225">
        <v>1</v>
      </c>
      <c r="J55" s="43">
        <f t="shared" si="24"/>
        <v>0</v>
      </c>
      <c r="K55" s="44">
        <f t="shared" si="25"/>
        <v>0</v>
      </c>
      <c r="L55" s="29"/>
      <c r="M55" s="38"/>
      <c r="N55" s="29"/>
      <c r="O55" s="60"/>
      <c r="P55" s="29"/>
      <c r="Q55" s="29"/>
      <c r="R55" s="29"/>
      <c r="W55" s="1"/>
      <c r="AE55" s="3"/>
    </row>
    <row r="56" spans="2:31" ht="13.5" thickBot="1">
      <c r="B56" s="94"/>
      <c r="C56" s="95"/>
      <c r="G56" s="38"/>
      <c r="H56" s="42" t="str">
        <f t="shared" si="23"/>
        <v>Land use &amp; Ecology</v>
      </c>
      <c r="I56" s="225">
        <v>1</v>
      </c>
      <c r="J56" s="43">
        <f t="shared" si="24"/>
        <v>0</v>
      </c>
      <c r="K56" s="44">
        <f t="shared" si="25"/>
        <v>0</v>
      </c>
      <c r="L56" s="29"/>
      <c r="M56" s="74" t="s">
        <v>994</v>
      </c>
      <c r="N56" s="52"/>
      <c r="O56" s="67">
        <f>$L$44</f>
        <v>0</v>
      </c>
      <c r="P56" s="29"/>
      <c r="Q56" s="29"/>
      <c r="R56" s="29"/>
      <c r="W56" s="1"/>
      <c r="AE56" s="3"/>
    </row>
    <row r="57" spans="2:31">
      <c r="B57" s="248" t="s">
        <v>615</v>
      </c>
      <c r="C57" s="95"/>
      <c r="G57" s="38"/>
      <c r="H57" s="42" t="str">
        <f t="shared" si="23"/>
        <v>Emissions</v>
      </c>
      <c r="I57" s="225">
        <v>1</v>
      </c>
      <c r="J57" s="43">
        <f t="shared" si="24"/>
        <v>0</v>
      </c>
      <c r="K57" s="44">
        <f t="shared" si="25"/>
        <v>0</v>
      </c>
      <c r="L57" s="29"/>
      <c r="M57" s="29"/>
      <c r="N57" s="29"/>
      <c r="O57" s="29"/>
      <c r="P57" s="29"/>
      <c r="Q57" s="29"/>
      <c r="R57" s="29"/>
      <c r="W57" s="1"/>
      <c r="AE57" s="3"/>
    </row>
    <row r="58" spans="2:31" ht="13.5" thickBot="1">
      <c r="B58" s="251" t="str">
        <f>IF(B30="Yes","","Mandatory Requirements not met, Green Star SA Certified Rating not possible")</f>
        <v/>
      </c>
      <c r="C58" s="96"/>
      <c r="G58" s="50"/>
      <c r="H58" s="51"/>
      <c r="I58" s="52"/>
      <c r="J58" s="52"/>
      <c r="K58" s="53"/>
      <c r="L58" s="29"/>
      <c r="M58" s="29"/>
      <c r="N58" s="29"/>
      <c r="O58" s="29"/>
      <c r="P58" s="29"/>
      <c r="Q58" s="29"/>
    </row>
    <row r="59" spans="2:31">
      <c r="K59" s="29"/>
      <c r="L59" s="29"/>
      <c r="M59" s="29"/>
      <c r="N59" s="29"/>
      <c r="O59" s="29"/>
      <c r="P59" s="29"/>
      <c r="Q59" s="29"/>
    </row>
    <row r="60" spans="2:31">
      <c r="B60" s="87" t="s">
        <v>996</v>
      </c>
      <c r="C60" s="88"/>
      <c r="K60" s="29"/>
      <c r="L60" s="29"/>
      <c r="M60" s="29"/>
      <c r="N60" s="29"/>
      <c r="O60" s="29"/>
      <c r="P60" s="29"/>
      <c r="Q60" s="29"/>
    </row>
    <row r="61" spans="2:31" ht="13.5" thickBot="1">
      <c r="B61" s="89" t="s">
        <v>997</v>
      </c>
      <c r="C61" s="90" t="str">
        <f>VLOOKUP($I$44,$C$47:$D$53,2)</f>
        <v>No Rating</v>
      </c>
      <c r="G61" s="82" t="s">
        <v>616</v>
      </c>
      <c r="H61" s="29"/>
      <c r="I61" s="29"/>
      <c r="J61" s="29"/>
      <c r="K61" s="29"/>
      <c r="L61" s="29"/>
      <c r="M61" s="82" t="s">
        <v>616</v>
      </c>
      <c r="N61" s="29"/>
      <c r="O61" s="29"/>
      <c r="P61" s="29"/>
      <c r="Q61" s="29"/>
    </row>
    <row r="62" spans="2:31">
      <c r="B62" s="91" t="s">
        <v>998</v>
      </c>
      <c r="C62" s="92" t="str">
        <f>VLOOKUP($O$44,$C$47:$D$53,2)</f>
        <v>No Rating</v>
      </c>
      <c r="G62" s="55" t="s">
        <v>991</v>
      </c>
      <c r="H62" s="56"/>
      <c r="I62" s="34"/>
      <c r="J62" s="34"/>
      <c r="K62" s="35"/>
      <c r="M62" s="32" t="s">
        <v>992</v>
      </c>
      <c r="N62" s="34"/>
      <c r="O62" s="34"/>
      <c r="P62" s="34"/>
      <c r="Q62" s="35"/>
    </row>
    <row r="63" spans="2:31">
      <c r="G63" s="38"/>
      <c r="H63" s="18"/>
      <c r="I63" s="29"/>
      <c r="J63" s="29"/>
      <c r="K63" s="41"/>
      <c r="M63" s="38"/>
      <c r="N63" s="29"/>
      <c r="O63" s="29"/>
      <c r="P63" s="29"/>
      <c r="Q63" s="39"/>
    </row>
    <row r="64" spans="2:31">
      <c r="B64" s="49" t="s">
        <v>621</v>
      </c>
      <c r="G64" s="38"/>
      <c r="H64" s="18"/>
      <c r="I64" s="40" t="s">
        <v>993</v>
      </c>
      <c r="J64" s="40" t="s">
        <v>906</v>
      </c>
      <c r="K64" s="41" t="s">
        <v>907</v>
      </c>
      <c r="M64" s="38"/>
      <c r="N64" s="29"/>
      <c r="O64" s="40" t="s">
        <v>993</v>
      </c>
      <c r="P64" s="40" t="s">
        <v>906</v>
      </c>
      <c r="Q64" s="41" t="s">
        <v>907</v>
      </c>
    </row>
    <row r="65" spans="2:17">
      <c r="B65" s="1" t="str">
        <f>IF(OR(ISBLANK(Energy!F5), ISBLANK('Land Use &amp; Ecology'!F5)),"Conditional requirements not met.",IF(I44&lt;C51,"Minimal standards for Green Star SA certification not met.","Once certified, this score would equate to a " &amp; C61 &amp; " rating."))</f>
        <v>Conditional requirements not met.</v>
      </c>
      <c r="G65" s="38"/>
      <c r="H65" s="42" t="str">
        <f>B34</f>
        <v>Management</v>
      </c>
      <c r="I65" s="18">
        <f>F34</f>
        <v>13</v>
      </c>
      <c r="J65" s="29"/>
      <c r="K65" s="60"/>
      <c r="M65" s="38"/>
      <c r="N65" s="42" t="str">
        <f>B34</f>
        <v>Management</v>
      </c>
      <c r="P65" s="29"/>
      <c r="Q65" s="39"/>
    </row>
    <row r="66" spans="2:17">
      <c r="G66" s="38"/>
      <c r="H66" s="42"/>
      <c r="I66" s="29"/>
      <c r="J66" s="18">
        <f>G34</f>
        <v>0</v>
      </c>
      <c r="K66" s="60">
        <f>J34</f>
        <v>0</v>
      </c>
      <c r="M66" s="38"/>
      <c r="N66" s="42"/>
      <c r="O66" s="61">
        <f>D34</f>
        <v>7.0000000000000009</v>
      </c>
      <c r="P66" s="62">
        <f>I34</f>
        <v>0</v>
      </c>
      <c r="Q66" s="63">
        <f>L34</f>
        <v>0</v>
      </c>
    </row>
    <row r="67" spans="2:17">
      <c r="G67" s="38"/>
      <c r="H67" s="42" t="s">
        <v>1006</v>
      </c>
      <c r="I67" s="18">
        <f>F35</f>
        <v>19</v>
      </c>
      <c r="J67" s="29"/>
      <c r="K67" s="60"/>
      <c r="M67" s="38"/>
      <c r="N67" s="42" t="s">
        <v>1006</v>
      </c>
      <c r="O67" s="29"/>
      <c r="P67" s="29"/>
      <c r="Q67" s="39"/>
    </row>
    <row r="68" spans="2:17">
      <c r="G68" s="38"/>
      <c r="H68" s="42"/>
      <c r="I68" s="29"/>
      <c r="J68" s="18">
        <f>G35</f>
        <v>0</v>
      </c>
      <c r="K68" s="60">
        <f>J35</f>
        <v>0</v>
      </c>
      <c r="M68" s="38"/>
      <c r="N68" s="42"/>
      <c r="O68" s="61">
        <f>D35</f>
        <v>14.000000000000002</v>
      </c>
      <c r="P68" s="62">
        <f>I35</f>
        <v>0</v>
      </c>
      <c r="Q68" s="63">
        <f>L35</f>
        <v>0</v>
      </c>
    </row>
    <row r="69" spans="2:17">
      <c r="G69" s="38"/>
      <c r="H69" s="42" t="str">
        <f>B36</f>
        <v>Energy</v>
      </c>
      <c r="I69" s="18">
        <f>F36</f>
        <v>32</v>
      </c>
      <c r="J69" s="29"/>
      <c r="K69" s="60"/>
      <c r="M69" s="38"/>
      <c r="N69" s="42" t="str">
        <f>B36</f>
        <v>Energy</v>
      </c>
      <c r="O69" s="29"/>
      <c r="P69" s="29"/>
      <c r="Q69" s="39"/>
    </row>
    <row r="70" spans="2:17">
      <c r="B70" s="218" t="s">
        <v>986</v>
      </c>
      <c r="G70" s="38"/>
      <c r="H70" s="42"/>
      <c r="I70" s="29"/>
      <c r="J70" s="18">
        <f>G36</f>
        <v>0</v>
      </c>
      <c r="K70" s="60">
        <f>J36</f>
        <v>0</v>
      </c>
      <c r="M70" s="38"/>
      <c r="N70" s="42"/>
      <c r="O70" s="61">
        <f>D36</f>
        <v>28.000000000000004</v>
      </c>
      <c r="P70" s="62">
        <f>I36</f>
        <v>0</v>
      </c>
      <c r="Q70" s="63">
        <f>L36</f>
        <v>0</v>
      </c>
    </row>
    <row r="71" spans="2:17">
      <c r="B71" s="218" t="s">
        <v>987</v>
      </c>
      <c r="C71" s="1" t="str">
        <f>IF(ISBLANK(Energy!F5),"Not met","Met")</f>
        <v>Met</v>
      </c>
      <c r="G71" s="38"/>
      <c r="H71" s="42" t="str">
        <f>B37</f>
        <v>Transport</v>
      </c>
      <c r="I71" s="18">
        <f>F37</f>
        <v>13</v>
      </c>
      <c r="J71" s="29"/>
      <c r="K71" s="60"/>
      <c r="M71" s="38"/>
      <c r="N71" s="42" t="str">
        <f>B37</f>
        <v>Transport</v>
      </c>
      <c r="O71" s="29"/>
      <c r="P71" s="29"/>
      <c r="Q71" s="39"/>
    </row>
    <row r="72" spans="2:17">
      <c r="B72" s="19" t="s">
        <v>988</v>
      </c>
      <c r="C72" s="1" t="str">
        <f>IF(ISBLANK('Land Use &amp; Ecology'!F5),"Not met","Met")</f>
        <v>Not met</v>
      </c>
      <c r="D72" s="29"/>
      <c r="E72" s="29"/>
      <c r="G72" s="38"/>
      <c r="H72" s="42"/>
      <c r="I72" s="29"/>
      <c r="J72" s="18">
        <f>G37</f>
        <v>0</v>
      </c>
      <c r="K72" s="60">
        <f>J37</f>
        <v>0</v>
      </c>
      <c r="M72" s="38"/>
      <c r="N72" s="42"/>
      <c r="O72" s="61">
        <f>D37</f>
        <v>6</v>
      </c>
      <c r="P72" s="62">
        <f>I37</f>
        <v>0</v>
      </c>
      <c r="Q72" s="63">
        <f>L37</f>
        <v>0</v>
      </c>
    </row>
    <row r="73" spans="2:17">
      <c r="D73" s="58"/>
      <c r="E73" s="58"/>
      <c r="G73" s="38"/>
      <c r="H73" s="42" t="str">
        <f>B38</f>
        <v>Water</v>
      </c>
      <c r="I73" s="18">
        <f>F38</f>
        <v>15</v>
      </c>
      <c r="J73" s="29"/>
      <c r="K73" s="60"/>
      <c r="M73" s="38"/>
      <c r="N73" s="42" t="str">
        <f>B38</f>
        <v>Water</v>
      </c>
      <c r="O73" s="29"/>
      <c r="P73" s="29"/>
      <c r="Q73" s="39"/>
    </row>
    <row r="74" spans="2:17">
      <c r="D74" s="58"/>
      <c r="E74" s="58"/>
      <c r="G74" s="38"/>
      <c r="H74" s="42"/>
      <c r="I74" s="29"/>
      <c r="J74" s="18">
        <f>G38</f>
        <v>0</v>
      </c>
      <c r="K74" s="60">
        <f>J38</f>
        <v>0</v>
      </c>
      <c r="M74" s="38"/>
      <c r="N74" s="42"/>
      <c r="O74" s="61">
        <f>D38</f>
        <v>12</v>
      </c>
      <c r="P74" s="62">
        <f>I38</f>
        <v>0</v>
      </c>
      <c r="Q74" s="63">
        <f>L38</f>
        <v>0</v>
      </c>
    </row>
    <row r="75" spans="2:17">
      <c r="B75" s="293" t="s">
        <v>353</v>
      </c>
      <c r="G75" s="38"/>
      <c r="H75" s="42" t="str">
        <f>B39</f>
        <v>Materials</v>
      </c>
      <c r="I75" s="18">
        <f>F39</f>
        <v>25</v>
      </c>
      <c r="J75" s="29"/>
      <c r="K75" s="60"/>
      <c r="M75" s="38"/>
      <c r="N75" s="42" t="str">
        <f>B39</f>
        <v>Materials</v>
      </c>
      <c r="O75" s="29"/>
      <c r="P75" s="29"/>
      <c r="Q75" s="39"/>
    </row>
    <row r="76" spans="2:17">
      <c r="B76" s="205" t="s">
        <v>354</v>
      </c>
      <c r="C76" s="68"/>
      <c r="G76" s="38"/>
      <c r="H76" s="42"/>
      <c r="I76" s="29"/>
      <c r="J76" s="18">
        <f>G39</f>
        <v>0</v>
      </c>
      <c r="K76" s="60">
        <f>J39</f>
        <v>0</v>
      </c>
      <c r="M76" s="38"/>
      <c r="N76" s="42"/>
      <c r="O76" s="61">
        <f>D39</f>
        <v>17</v>
      </c>
      <c r="P76" s="62">
        <f>I39</f>
        <v>0</v>
      </c>
      <c r="Q76" s="63">
        <f>L39</f>
        <v>0</v>
      </c>
    </row>
    <row r="77" spans="2:17">
      <c r="B77" s="218" t="s">
        <v>355</v>
      </c>
      <c r="G77" s="38"/>
      <c r="H77" s="42" t="str">
        <f>B40</f>
        <v>Land use &amp; Ecology</v>
      </c>
      <c r="I77" s="18">
        <f>F40</f>
        <v>14</v>
      </c>
      <c r="J77" s="29"/>
      <c r="K77" s="60"/>
      <c r="M77" s="38"/>
      <c r="N77" s="42" t="str">
        <f>B40</f>
        <v>Land use &amp; Ecology</v>
      </c>
      <c r="O77" s="29"/>
      <c r="P77" s="29"/>
      <c r="Q77" s="39"/>
    </row>
    <row r="78" spans="2:17">
      <c r="B78" s="218" t="s">
        <v>356</v>
      </c>
      <c r="G78" s="38"/>
      <c r="H78" s="42"/>
      <c r="I78" s="29"/>
      <c r="J78" s="18">
        <f>G40</f>
        <v>0</v>
      </c>
      <c r="K78" s="66">
        <f>J40</f>
        <v>0</v>
      </c>
      <c r="M78" s="38"/>
      <c r="N78" s="42"/>
      <c r="O78" s="61">
        <f>D40</f>
        <v>9</v>
      </c>
      <c r="P78" s="62">
        <f>I40</f>
        <v>0</v>
      </c>
      <c r="Q78" s="63">
        <f>L40</f>
        <v>0</v>
      </c>
    </row>
    <row r="79" spans="2:17">
      <c r="G79" s="38"/>
      <c r="H79" s="40" t="str">
        <f>B41</f>
        <v>Emissions</v>
      </c>
      <c r="I79" s="18">
        <f>F41</f>
        <v>15</v>
      </c>
      <c r="J79" s="29"/>
      <c r="K79" s="60"/>
      <c r="M79" s="38"/>
      <c r="N79" s="42" t="str">
        <f>B41</f>
        <v>Emissions</v>
      </c>
      <c r="O79" s="29"/>
      <c r="P79" s="29"/>
      <c r="Q79" s="39"/>
    </row>
    <row r="80" spans="2:17">
      <c r="G80" s="38"/>
      <c r="H80" s="18"/>
      <c r="I80" s="40"/>
      <c r="J80" s="18">
        <f>G41</f>
        <v>0</v>
      </c>
      <c r="K80" s="60">
        <f>J41</f>
        <v>0</v>
      </c>
      <c r="M80" s="38"/>
      <c r="N80" s="42"/>
      <c r="O80" s="61">
        <f>D41</f>
        <v>7.0000000000000009</v>
      </c>
      <c r="P80" s="62">
        <f>I41</f>
        <v>0</v>
      </c>
      <c r="Q80" s="63">
        <f>L41</f>
        <v>0</v>
      </c>
    </row>
    <row r="81" spans="1:17" ht="13.5" thickBot="1">
      <c r="G81" s="50"/>
      <c r="H81" s="52"/>
      <c r="I81" s="52"/>
      <c r="J81" s="52"/>
      <c r="K81" s="53"/>
      <c r="M81" s="50"/>
      <c r="N81" s="52"/>
      <c r="O81" s="52"/>
      <c r="P81" s="52"/>
      <c r="Q81" s="53"/>
    </row>
    <row r="83" spans="1:17">
      <c r="B83" s="293" t="s">
        <v>436</v>
      </c>
    </row>
    <row r="84" spans="1:17">
      <c r="A84" s="1">
        <v>1</v>
      </c>
      <c r="B84" s="1" t="s">
        <v>435</v>
      </c>
    </row>
    <row r="85" spans="1:17">
      <c r="A85" s="1">
        <v>2</v>
      </c>
      <c r="B85" s="1" t="s">
        <v>437</v>
      </c>
    </row>
    <row r="86" spans="1:17">
      <c r="A86" s="1">
        <v>3</v>
      </c>
      <c r="B86" s="1" t="s">
        <v>438</v>
      </c>
    </row>
    <row r="87" spans="1:17">
      <c r="A87" s="1">
        <v>4</v>
      </c>
      <c r="B87" s="218" t="s">
        <v>433</v>
      </c>
    </row>
    <row r="89" spans="1:17">
      <c r="B89" s="293" t="s">
        <v>157</v>
      </c>
    </row>
    <row r="93" spans="1:17">
      <c r="A93" s="1">
        <v>1</v>
      </c>
      <c r="B93" s="1" t="s">
        <v>1213</v>
      </c>
    </row>
    <row r="94" spans="1:17">
      <c r="A94" s="1">
        <v>2</v>
      </c>
      <c r="B94" s="1" t="s">
        <v>599</v>
      </c>
    </row>
    <row r="95" spans="1:17">
      <c r="A95" s="1">
        <v>3</v>
      </c>
      <c r="B95" s="1" t="s">
        <v>608</v>
      </c>
    </row>
    <row r="96" spans="1:17">
      <c r="A96" s="1">
        <v>4</v>
      </c>
      <c r="B96" s="1" t="s">
        <v>609</v>
      </c>
    </row>
    <row r="97" spans="1:2">
      <c r="A97" s="1">
        <v>5</v>
      </c>
      <c r="B97" s="1" t="s">
        <v>610</v>
      </c>
    </row>
    <row r="98" spans="1:2">
      <c r="A98" s="1">
        <v>6</v>
      </c>
      <c r="B98" s="1" t="s">
        <v>611</v>
      </c>
    </row>
    <row r="99" spans="1:2">
      <c r="A99" s="1">
        <v>7</v>
      </c>
      <c r="B99" s="1" t="s">
        <v>612</v>
      </c>
    </row>
  </sheetData>
  <sheetProtection selectLockedCells="1" selectUnlockedCells="1"/>
  <mergeCells count="2">
    <mergeCell ref="M27:N27"/>
    <mergeCell ref="L31:M31"/>
  </mergeCells>
  <phoneticPr fontId="8" type="noConversion"/>
  <pageMargins left="0.39370078740157483" right="0.39370078740157483" top="0.39370078740157483" bottom="0.78740157480314965" header="0.39370078740157483" footer="0.39370078740157483"/>
  <pageSetup paperSize="9" scale="58" fitToHeight="2" orientation="landscape" blackAndWhite="1" horizontalDpi="300" verticalDpi="300" r:id="rId1"/>
  <headerFooter alignWithMargins="0">
    <oddFooter>&amp;L&amp;F&amp;C&amp;P&amp;N&amp;R&amp;A</oddFooter>
  </headerFooter>
  <rowBreaks count="1" manualBreakCount="1">
    <brk id="45" max="16383" man="1"/>
  </rowBreaks>
  <colBreaks count="1" manualBreakCount="1">
    <brk id="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43"/>
  <sheetViews>
    <sheetView topLeftCell="A16" zoomScaleNormal="100" zoomScaleSheetLayoutView="100" workbookViewId="0">
      <selection activeCell="B27" sqref="B27"/>
    </sheetView>
  </sheetViews>
  <sheetFormatPr defaultColWidth="7.875" defaultRowHeight="12.75"/>
  <cols>
    <col min="1" max="1" width="3.375" style="386" customWidth="1"/>
    <col min="2" max="2" width="15.875" style="386" customWidth="1"/>
    <col min="3" max="3" width="87.125" style="386" customWidth="1"/>
    <col min="4" max="4" width="5.875" style="386" customWidth="1"/>
    <col min="5" max="16384" width="7.875" style="386"/>
  </cols>
  <sheetData>
    <row r="1" spans="1:7" ht="44.25" customHeight="1">
      <c r="B1" s="387"/>
    </row>
    <row r="3" spans="1:7">
      <c r="B3" s="506" t="s">
        <v>1748</v>
      </c>
      <c r="C3" s="388"/>
      <c r="E3" s="388"/>
      <c r="G3" s="388"/>
    </row>
    <row r="4" spans="1:7" ht="6.75" customHeight="1"/>
    <row r="5" spans="1:7" ht="8.25" customHeight="1">
      <c r="A5" s="510"/>
      <c r="B5" s="510"/>
      <c r="C5" s="510"/>
    </row>
    <row r="6" spans="1:7" ht="6.75" customHeight="1"/>
    <row r="7" spans="1:7" ht="54.75" customHeight="1">
      <c r="A7" s="389"/>
      <c r="B7" s="390" t="s">
        <v>652</v>
      </c>
      <c r="C7" s="389"/>
    </row>
    <row r="9" spans="1:7" s="446" customFormat="1" ht="18.75" customHeight="1">
      <c r="B9" s="447" t="s">
        <v>1793</v>
      </c>
    </row>
    <row r="10" spans="1:7" s="446" customFormat="1">
      <c r="B10" s="1040" t="s">
        <v>1794</v>
      </c>
    </row>
    <row r="11" spans="1:7" s="446" customFormat="1"/>
    <row r="12" spans="1:7" ht="8.25" customHeight="1">
      <c r="A12" s="510"/>
      <c r="B12" s="520"/>
      <c r="C12" s="520"/>
    </row>
    <row r="13" spans="1:7" ht="8.25" customHeight="1">
      <c r="B13" s="446"/>
      <c r="C13" s="446"/>
    </row>
    <row r="14" spans="1:7" ht="15.75">
      <c r="B14" s="447" t="s">
        <v>653</v>
      </c>
      <c r="C14" s="446"/>
    </row>
    <row r="15" spans="1:7" ht="9.75" customHeight="1">
      <c r="B15" s="446"/>
      <c r="C15" s="446"/>
    </row>
    <row r="16" spans="1:7" ht="61.5" customHeight="1">
      <c r="B16" s="2989" t="s">
        <v>1795</v>
      </c>
      <c r="C16" s="2990"/>
    </row>
    <row r="17" spans="2:3" ht="13.5" thickBot="1">
      <c r="B17" s="446"/>
      <c r="C17" s="446"/>
    </row>
    <row r="18" spans="2:3" ht="13.5" thickBot="1">
      <c r="B18" s="2853" t="s">
        <v>654</v>
      </c>
      <c r="C18" s="2854" t="s">
        <v>655</v>
      </c>
    </row>
    <row r="19" spans="2:3" ht="12.75" customHeight="1">
      <c r="B19" s="2846">
        <v>40911</v>
      </c>
      <c r="C19" s="2849" t="s">
        <v>2011</v>
      </c>
    </row>
    <row r="20" spans="2:3" ht="12.75" customHeight="1">
      <c r="B20" s="2845">
        <v>41153</v>
      </c>
      <c r="C20" s="2850" t="s">
        <v>2012</v>
      </c>
    </row>
    <row r="21" spans="2:3" ht="12.75" customHeight="1">
      <c r="B21" s="2847">
        <v>41255</v>
      </c>
      <c r="C21" s="2851" t="s">
        <v>2041</v>
      </c>
    </row>
    <row r="22" spans="2:3" ht="63.75">
      <c r="B22" s="2867">
        <v>41346</v>
      </c>
      <c r="C22" s="2866" t="s">
        <v>2048</v>
      </c>
    </row>
    <row r="23" spans="2:3" ht="12.75" customHeight="1">
      <c r="B23" s="2847">
        <v>42506</v>
      </c>
      <c r="C23" s="2850" t="s">
        <v>2050</v>
      </c>
    </row>
    <row r="24" spans="2:3" ht="12.75" customHeight="1">
      <c r="B24" s="2847">
        <v>42550</v>
      </c>
      <c r="C24" s="2851" t="s">
        <v>2051</v>
      </c>
    </row>
    <row r="25" spans="2:3" ht="12.75" customHeight="1">
      <c r="B25" s="2847">
        <v>42899</v>
      </c>
      <c r="C25" s="2851" t="s">
        <v>2052</v>
      </c>
    </row>
    <row r="26" spans="2:3" ht="12.75" customHeight="1">
      <c r="B26" s="2847">
        <v>43116</v>
      </c>
      <c r="C26" s="2851" t="s">
        <v>2231</v>
      </c>
    </row>
    <row r="27" spans="2:3" ht="12.75" customHeight="1">
      <c r="B27" s="2847"/>
      <c r="C27" s="2851"/>
    </row>
    <row r="28" spans="2:3" ht="12.75" customHeight="1">
      <c r="B28" s="2847"/>
      <c r="C28" s="2851"/>
    </row>
    <row r="29" spans="2:3" ht="12.75" customHeight="1">
      <c r="B29" s="2847"/>
      <c r="C29" s="2851"/>
    </row>
    <row r="30" spans="2:3" ht="12.75" customHeight="1">
      <c r="B30" s="2847"/>
      <c r="C30" s="2851"/>
    </row>
    <row r="31" spans="2:3" ht="12.75" customHeight="1">
      <c r="B31" s="2847"/>
      <c r="C31" s="2851"/>
    </row>
    <row r="32" spans="2:3" ht="12.75" customHeight="1">
      <c r="B32" s="2847"/>
      <c r="C32" s="2851"/>
    </row>
    <row r="33" spans="1:3" ht="12.75" customHeight="1">
      <c r="B33" s="2847"/>
      <c r="C33" s="2851"/>
    </row>
    <row r="34" spans="1:3" ht="12.75" customHeight="1">
      <c r="B34" s="2847"/>
      <c r="C34" s="2851"/>
    </row>
    <row r="35" spans="1:3" ht="12.75" customHeight="1">
      <c r="B35" s="2847"/>
      <c r="C35" s="2851"/>
    </row>
    <row r="36" spans="1:3" ht="12.75" customHeight="1">
      <c r="B36" s="2847"/>
      <c r="C36" s="2851"/>
    </row>
    <row r="37" spans="1:3" ht="12.75" customHeight="1">
      <c r="B37" s="2847"/>
      <c r="C37" s="2851"/>
    </row>
    <row r="38" spans="1:3" ht="12.75" customHeight="1" thickBot="1">
      <c r="B38" s="2848"/>
      <c r="C38" s="2852"/>
    </row>
    <row r="39" spans="1:3">
      <c r="B39" s="446"/>
      <c r="C39" s="446"/>
    </row>
    <row r="40" spans="1:3">
      <c r="B40" s="446"/>
      <c r="C40" s="446"/>
    </row>
    <row r="41" spans="1:3" ht="8.25" customHeight="1">
      <c r="A41" s="510"/>
      <c r="B41" s="520"/>
      <c r="C41" s="520"/>
    </row>
    <row r="42" spans="1:3" ht="8.25" customHeight="1">
      <c r="B42" s="446"/>
      <c r="C42" s="446"/>
    </row>
    <row r="43" spans="1:3">
      <c r="B43" s="446"/>
      <c r="C43" s="446"/>
    </row>
  </sheetData>
  <sheetProtection algorithmName="SHA-512" hashValue="HV9hc96GX/B2vcimBWMew42nJT+aGuBi022Rn9iE6x3eHW+COeWhHAmZ/SkNFHmoZdCD54bq4PZ+1CJKLUzxww==" saltValue="cWGYgydD3iYrhyzaDh/wRA==" spinCount="100000" sheet="1" objects="1" scenarios="1"/>
  <mergeCells count="1">
    <mergeCell ref="B16:C16"/>
  </mergeCells>
  <phoneticPr fontId="90" type="noConversion"/>
  <printOptions horizontalCentered="1"/>
  <pageMargins left="0.59055118110236227" right="0.70866141732283472" top="0.47244094488188981" bottom="0.47244094488188981" header="0.23622047244094491" footer="0.35433070866141736"/>
  <pageSetup paperSize="9" scale="57" fitToHeight="7" orientation="portrait" r:id="rId1"/>
  <headerFooter alignWithMargins="0">
    <oddHeader>&amp;LGreen Building Council of South Africa&amp;R&amp;T   &amp;D</oddHeader>
    <oddFooter>&amp;L&amp;F&amp;CPage &amp;P of &amp;N&amp;R&amp;A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278"/>
  <sheetViews>
    <sheetView showGridLines="0" zoomScaleNormal="100" zoomScaleSheetLayoutView="100" workbookViewId="0">
      <selection activeCell="C3" sqref="C3"/>
    </sheetView>
  </sheetViews>
  <sheetFormatPr defaultColWidth="7.875" defaultRowHeight="12.75"/>
  <cols>
    <col min="1" max="1" width="3.375" style="2855" customWidth="1"/>
    <col min="2" max="2" width="9.125" style="2929" customWidth="1"/>
    <col min="3" max="3" width="87.375" style="2855" customWidth="1"/>
    <col min="4" max="4" width="12.625" style="2855" bestFit="1" customWidth="1"/>
    <col min="5" max="5" width="7.875" style="2855"/>
    <col min="6" max="6" width="43.375" style="2930" customWidth="1"/>
    <col min="7" max="16384" width="7.875" style="2855"/>
  </cols>
  <sheetData>
    <row r="1" spans="1:8" s="2877" customFormat="1" ht="44.25" customHeight="1">
      <c r="B1" s="424"/>
      <c r="F1" s="2878"/>
    </row>
    <row r="2" spans="1:8" s="2877" customFormat="1">
      <c r="B2" s="424"/>
      <c r="F2" s="2878"/>
    </row>
    <row r="3" spans="1:8" s="2877" customFormat="1">
      <c r="B3" s="506" t="s">
        <v>2053</v>
      </c>
      <c r="D3" s="506"/>
      <c r="F3" s="2879"/>
      <c r="H3" s="506"/>
    </row>
    <row r="4" spans="1:8" s="2877" customFormat="1" ht="6.75" customHeight="1">
      <c r="B4" s="424"/>
      <c r="F4" s="2878"/>
    </row>
    <row r="5" spans="1:8" s="2877" customFormat="1" ht="8.25" customHeight="1">
      <c r="A5" s="2880"/>
      <c r="B5" s="2881"/>
      <c r="C5" s="2880"/>
      <c r="D5" s="2880"/>
      <c r="E5" s="2880"/>
      <c r="F5" s="2878"/>
    </row>
    <row r="6" spans="1:8" s="2877" customFormat="1" ht="6.75" customHeight="1">
      <c r="B6" s="424"/>
      <c r="F6" s="2878"/>
    </row>
    <row r="7" spans="1:8" s="2877" customFormat="1" ht="54.75" customHeight="1">
      <c r="A7" s="2882"/>
      <c r="B7" s="2883" t="s">
        <v>2054</v>
      </c>
      <c r="C7" s="2882"/>
      <c r="D7" s="2882"/>
      <c r="E7" s="2882"/>
      <c r="F7" s="2878"/>
    </row>
    <row r="8" spans="1:8" s="2877" customFormat="1" ht="12.75" customHeight="1">
      <c r="B8" s="2993" t="s">
        <v>2013</v>
      </c>
      <c r="C8" s="2994"/>
      <c r="D8" s="2994"/>
      <c r="E8" s="2994"/>
      <c r="F8" s="2878"/>
    </row>
    <row r="9" spans="1:8" s="2877" customFormat="1" ht="8.25" customHeight="1">
      <c r="A9" s="2880"/>
      <c r="B9" s="2881"/>
      <c r="C9" s="2880"/>
      <c r="D9" s="2880"/>
      <c r="E9" s="2880"/>
      <c r="F9" s="2878"/>
    </row>
    <row r="10" spans="1:8" s="2877" customFormat="1" ht="12.75" customHeight="1">
      <c r="B10" s="2988" t="s">
        <v>2055</v>
      </c>
      <c r="C10" s="2988"/>
      <c r="D10" s="2988"/>
      <c r="F10" s="2878"/>
    </row>
    <row r="11" spans="1:8" s="2877" customFormat="1" ht="15">
      <c r="A11" s="2868"/>
      <c r="B11" s="2884" t="s">
        <v>2024</v>
      </c>
      <c r="C11" s="2885" t="s">
        <v>2056</v>
      </c>
      <c r="D11" s="2886"/>
      <c r="E11" s="2887"/>
      <c r="F11" s="2878"/>
    </row>
    <row r="12" spans="1:8" s="2895" customFormat="1" ht="16.5">
      <c r="A12" s="2888"/>
      <c r="B12" s="2889"/>
      <c r="C12" s="2890" t="s">
        <v>2057</v>
      </c>
      <c r="D12" s="2891"/>
      <c r="E12" s="2891"/>
      <c r="F12" s="2892"/>
      <c r="G12" s="2893"/>
      <c r="H12" s="2894"/>
    </row>
    <row r="13" spans="1:8" s="2895" customFormat="1" ht="16.5">
      <c r="A13" s="2888"/>
      <c r="B13" s="2896" t="s">
        <v>2058</v>
      </c>
      <c r="C13" s="2890" t="s">
        <v>2059</v>
      </c>
      <c r="D13" s="2897" t="s">
        <v>2016</v>
      </c>
      <c r="E13" s="2890"/>
      <c r="F13" s="2898"/>
      <c r="G13" s="2893"/>
      <c r="H13" s="2893"/>
    </row>
    <row r="14" spans="1:8" s="2895" customFormat="1" ht="16.5">
      <c r="A14" s="2888"/>
      <c r="B14" s="2896" t="s">
        <v>2060</v>
      </c>
      <c r="C14" s="2890" t="s">
        <v>2061</v>
      </c>
      <c r="D14" s="2897" t="s">
        <v>2016</v>
      </c>
      <c r="E14" s="2890"/>
      <c r="F14" s="2898"/>
      <c r="G14" s="2893"/>
      <c r="H14" s="2893"/>
    </row>
    <row r="15" spans="1:8" s="2895" customFormat="1" ht="16.5">
      <c r="A15" s="2888"/>
      <c r="B15" s="2896" t="s">
        <v>2062</v>
      </c>
      <c r="C15" s="2890" t="s">
        <v>2063</v>
      </c>
      <c r="D15" s="2897" t="s">
        <v>2016</v>
      </c>
      <c r="E15" s="2890"/>
      <c r="F15" s="2898"/>
      <c r="G15" s="2893"/>
      <c r="H15" s="2893"/>
    </row>
    <row r="16" spans="1:8" s="2895" customFormat="1" ht="16.5">
      <c r="A16" s="2888"/>
      <c r="B16" s="2896" t="s">
        <v>2064</v>
      </c>
      <c r="C16" s="2890" t="s">
        <v>2065</v>
      </c>
      <c r="D16" s="2897" t="s">
        <v>2016</v>
      </c>
      <c r="E16" s="2890"/>
      <c r="F16" s="2898"/>
      <c r="G16" s="2893"/>
      <c r="H16" s="2893"/>
    </row>
    <row r="17" spans="1:8" s="2895" customFormat="1" ht="16.5">
      <c r="A17" s="2888"/>
      <c r="B17" s="2896" t="s">
        <v>2066</v>
      </c>
      <c r="C17" s="2890" t="s">
        <v>2067</v>
      </c>
      <c r="D17" s="2897" t="s">
        <v>2016</v>
      </c>
      <c r="E17" s="2890"/>
      <c r="F17" s="2898"/>
      <c r="G17" s="2893"/>
      <c r="H17" s="2893"/>
    </row>
    <row r="18" spans="1:8" s="2895" customFormat="1" ht="16.5">
      <c r="A18" s="2888"/>
      <c r="B18" s="2896" t="s">
        <v>2068</v>
      </c>
      <c r="C18" s="2890" t="s">
        <v>2069</v>
      </c>
      <c r="D18" s="2897" t="s">
        <v>2016</v>
      </c>
      <c r="E18" s="2890"/>
      <c r="F18" s="2898"/>
      <c r="G18" s="2893"/>
      <c r="H18" s="2893"/>
    </row>
    <row r="19" spans="1:8" s="2895" customFormat="1" ht="15">
      <c r="B19" s="2899"/>
      <c r="C19" s="2900" t="s">
        <v>2014</v>
      </c>
      <c r="D19" s="2901"/>
      <c r="E19" s="2901"/>
      <c r="F19" s="2902"/>
    </row>
    <row r="20" spans="1:8" s="2895" customFormat="1" ht="16.5">
      <c r="A20" s="2888"/>
      <c r="B20" s="2903">
        <v>1</v>
      </c>
      <c r="C20" s="2904" t="s">
        <v>2015</v>
      </c>
      <c r="D20" s="2897" t="s">
        <v>2016</v>
      </c>
      <c r="E20" s="2905"/>
      <c r="F20" s="2902"/>
    </row>
    <row r="21" spans="1:8" s="2895" customFormat="1" ht="16.5">
      <c r="A21" s="2888"/>
      <c r="B21" s="2903">
        <v>2</v>
      </c>
      <c r="C21" s="2890" t="s">
        <v>2017</v>
      </c>
      <c r="D21" s="2897" t="s">
        <v>2016</v>
      </c>
      <c r="E21" s="2891"/>
      <c r="F21" s="2902"/>
    </row>
    <row r="22" spans="1:8" s="2895" customFormat="1" ht="16.5">
      <c r="A22" s="2888"/>
      <c r="B22" s="2903">
        <v>3</v>
      </c>
      <c r="C22" s="2890" t="s">
        <v>2018</v>
      </c>
      <c r="D22" s="2897" t="s">
        <v>2016</v>
      </c>
      <c r="E22" s="2891"/>
      <c r="F22" s="2902"/>
    </row>
    <row r="23" spans="1:8" s="2895" customFormat="1" ht="16.5">
      <c r="A23" s="2888"/>
      <c r="B23" s="2903">
        <v>4</v>
      </c>
      <c r="C23" s="2890" t="s">
        <v>2070</v>
      </c>
      <c r="D23" s="2897" t="s">
        <v>2016</v>
      </c>
      <c r="E23" s="2891"/>
      <c r="F23" s="2902"/>
    </row>
    <row r="24" spans="1:8" s="2895" customFormat="1" ht="16.5">
      <c r="A24" s="2888"/>
      <c r="B24" s="2906">
        <v>5</v>
      </c>
      <c r="C24" s="2890" t="s">
        <v>2071</v>
      </c>
      <c r="D24" s="2897" t="s">
        <v>2016</v>
      </c>
      <c r="E24" s="2891"/>
      <c r="F24" s="2902"/>
    </row>
    <row r="25" spans="1:8" s="2895" customFormat="1" ht="15">
      <c r="A25" s="2888"/>
      <c r="B25" s="2907"/>
      <c r="C25" s="2900" t="s">
        <v>2019</v>
      </c>
      <c r="D25" s="2901"/>
      <c r="E25" s="2901"/>
      <c r="F25" s="2902"/>
    </row>
    <row r="26" spans="1:8" s="2877" customFormat="1" ht="16.5">
      <c r="A26" s="2868"/>
      <c r="B26" s="2908">
        <v>6</v>
      </c>
      <c r="C26" s="2909" t="s">
        <v>2020</v>
      </c>
      <c r="D26" s="2897" t="s">
        <v>2016</v>
      </c>
      <c r="E26" s="2910"/>
      <c r="F26" s="2878"/>
    </row>
    <row r="27" spans="1:8" s="2877" customFormat="1" ht="16.5">
      <c r="A27" s="2868"/>
      <c r="B27" s="2908">
        <v>7</v>
      </c>
      <c r="C27" s="2909" t="s">
        <v>2021</v>
      </c>
      <c r="D27" s="2897" t="s">
        <v>2016</v>
      </c>
      <c r="E27" s="2910"/>
      <c r="F27" s="2878"/>
    </row>
    <row r="28" spans="1:8" s="2877" customFormat="1" ht="16.5">
      <c r="A28" s="2868"/>
      <c r="B28" s="2908">
        <v>8</v>
      </c>
      <c r="C28" s="2909" t="s">
        <v>2022</v>
      </c>
      <c r="D28" s="2897" t="s">
        <v>2016</v>
      </c>
      <c r="E28" s="2910"/>
      <c r="F28" s="2878"/>
    </row>
    <row r="29" spans="1:8" s="2877" customFormat="1" ht="16.5">
      <c r="A29" s="2868"/>
      <c r="B29" s="2908">
        <v>9</v>
      </c>
      <c r="C29" s="2909" t="s">
        <v>2023</v>
      </c>
      <c r="D29" s="2897" t="s">
        <v>2016</v>
      </c>
      <c r="E29" s="2910"/>
      <c r="F29" s="2878"/>
    </row>
    <row r="30" spans="1:8" s="2895" customFormat="1" ht="15">
      <c r="A30" s="2888"/>
      <c r="B30" s="2907" t="s">
        <v>2024</v>
      </c>
      <c r="C30" s="2900" t="s">
        <v>2025</v>
      </c>
      <c r="D30" s="2901"/>
      <c r="E30" s="2901"/>
      <c r="F30" s="2902"/>
    </row>
    <row r="31" spans="1:8" s="2895" customFormat="1" ht="16.5">
      <c r="A31" s="2888"/>
      <c r="B31" s="2889">
        <v>10</v>
      </c>
      <c r="C31" s="2904" t="s">
        <v>2072</v>
      </c>
      <c r="D31" s="2897" t="s">
        <v>2016</v>
      </c>
      <c r="E31" s="2905"/>
      <c r="F31" s="2902"/>
    </row>
    <row r="32" spans="1:8" s="2895" customFormat="1" ht="16.5">
      <c r="A32" s="2888"/>
      <c r="B32" s="2889">
        <v>11</v>
      </c>
      <c r="C32" s="2904" t="s">
        <v>2073</v>
      </c>
      <c r="D32" s="2897" t="s">
        <v>2016</v>
      </c>
      <c r="E32" s="2905"/>
      <c r="F32" s="2902"/>
    </row>
    <row r="33" spans="1:8" s="2895" customFormat="1" ht="16.5">
      <c r="A33" s="2888"/>
      <c r="B33" s="2889">
        <v>12</v>
      </c>
      <c r="C33" s="2904" t="s">
        <v>2074</v>
      </c>
      <c r="D33" s="2897" t="s">
        <v>2016</v>
      </c>
      <c r="E33" s="2905"/>
      <c r="F33" s="2902"/>
    </row>
    <row r="34" spans="1:8" s="2895" customFormat="1" ht="33">
      <c r="A34" s="2888"/>
      <c r="B34" s="2889">
        <v>13</v>
      </c>
      <c r="C34" s="2904" t="s">
        <v>2075</v>
      </c>
      <c r="D34" s="2897" t="s">
        <v>2016</v>
      </c>
      <c r="E34" s="2905"/>
      <c r="F34" s="2902"/>
    </row>
    <row r="35" spans="1:8" s="2895" customFormat="1" ht="16.5">
      <c r="A35" s="2888"/>
      <c r="B35" s="2889">
        <v>14</v>
      </c>
      <c r="C35" s="2904" t="s">
        <v>2042</v>
      </c>
      <c r="D35" s="2897" t="s">
        <v>2016</v>
      </c>
      <c r="E35" s="2905"/>
      <c r="F35" s="2902"/>
    </row>
    <row r="36" spans="1:8" s="2895" customFormat="1" ht="33">
      <c r="A36" s="2888"/>
      <c r="B36" s="2889">
        <v>15</v>
      </c>
      <c r="C36" s="2890" t="s">
        <v>2026</v>
      </c>
      <c r="D36" s="2897" t="s">
        <v>2016</v>
      </c>
      <c r="E36" s="2891"/>
      <c r="F36" s="2902"/>
    </row>
    <row r="37" spans="1:8" s="2895" customFormat="1" ht="16.5">
      <c r="A37" s="2888"/>
      <c r="B37" s="2889">
        <v>16</v>
      </c>
      <c r="C37" s="2911" t="s">
        <v>2027</v>
      </c>
      <c r="D37" s="2897" t="s">
        <v>2016</v>
      </c>
      <c r="E37" s="2912"/>
      <c r="F37" s="2902"/>
    </row>
    <row r="38" spans="1:8" s="2895" customFormat="1" ht="16.5">
      <c r="A38" s="2888"/>
      <c r="B38" s="2889">
        <v>17</v>
      </c>
      <c r="C38" s="2890" t="s">
        <v>2076</v>
      </c>
      <c r="D38" s="2897" t="s">
        <v>2016</v>
      </c>
      <c r="E38" s="2891"/>
      <c r="F38" s="2892"/>
      <c r="G38" s="2913"/>
      <c r="H38" s="2894"/>
    </row>
    <row r="39" spans="1:8" s="2895" customFormat="1" ht="132">
      <c r="A39" s="2888"/>
      <c r="B39" s="2889"/>
      <c r="C39" s="2890" t="s">
        <v>2077</v>
      </c>
      <c r="D39" s="2891"/>
      <c r="E39" s="2891"/>
      <c r="F39" s="2892"/>
      <c r="G39" s="2893"/>
      <c r="H39" s="2894"/>
    </row>
    <row r="40" spans="1:8" s="2895" customFormat="1" ht="33">
      <c r="A40" s="2888"/>
      <c r="B40" s="2889">
        <v>18</v>
      </c>
      <c r="C40" s="2890" t="s">
        <v>2028</v>
      </c>
      <c r="D40" s="2897" t="s">
        <v>2016</v>
      </c>
      <c r="E40" s="2891"/>
      <c r="F40" s="2902"/>
    </row>
    <row r="41" spans="1:8" s="2895" customFormat="1" ht="16.5">
      <c r="A41" s="2888"/>
      <c r="B41" s="2889">
        <v>19</v>
      </c>
      <c r="C41" s="2890" t="s">
        <v>2078</v>
      </c>
      <c r="D41" s="2897" t="s">
        <v>2016</v>
      </c>
      <c r="E41" s="2891"/>
      <c r="F41" s="2902"/>
    </row>
    <row r="42" spans="1:8" s="2895" customFormat="1" ht="16.5">
      <c r="A42" s="2888"/>
      <c r="B42" s="2889">
        <v>20</v>
      </c>
      <c r="C42" s="2890" t="s">
        <v>2029</v>
      </c>
      <c r="D42" s="2897" t="s">
        <v>2016</v>
      </c>
      <c r="E42" s="2891"/>
      <c r="F42" s="2902"/>
    </row>
    <row r="43" spans="1:8" s="2895" customFormat="1" ht="49.5">
      <c r="A43" s="2888"/>
      <c r="B43" s="2889">
        <v>21</v>
      </c>
      <c r="C43" s="2890" t="s">
        <v>2079</v>
      </c>
      <c r="D43" s="2897" t="s">
        <v>2016</v>
      </c>
      <c r="E43" s="2891"/>
      <c r="F43" s="2902"/>
    </row>
    <row r="44" spans="1:8" s="2895" customFormat="1" ht="16.5">
      <c r="A44" s="2888"/>
      <c r="B44" s="2889">
        <v>22</v>
      </c>
      <c r="C44" s="2890" t="s">
        <v>2030</v>
      </c>
      <c r="D44" s="2897" t="s">
        <v>2016</v>
      </c>
      <c r="E44" s="2891"/>
      <c r="F44" s="2902"/>
    </row>
    <row r="45" spans="1:8" s="2895" customFormat="1" ht="16.5">
      <c r="A45" s="2888"/>
      <c r="B45" s="2889">
        <v>23</v>
      </c>
      <c r="C45" s="2890" t="s">
        <v>2080</v>
      </c>
      <c r="D45" s="2897" t="s">
        <v>2016</v>
      </c>
      <c r="E45" s="2891"/>
      <c r="F45" s="2902"/>
    </row>
    <row r="46" spans="1:8" s="2895" customFormat="1" ht="16.5">
      <c r="A46" s="2888"/>
      <c r="B46" s="2889">
        <v>24</v>
      </c>
      <c r="C46" s="2911" t="s">
        <v>2031</v>
      </c>
      <c r="D46" s="2897" t="s">
        <v>2016</v>
      </c>
      <c r="E46" s="2891"/>
      <c r="F46" s="2902"/>
    </row>
    <row r="47" spans="1:8" s="2895" customFormat="1" ht="16.5">
      <c r="A47" s="2888"/>
      <c r="B47" s="2889">
        <v>25</v>
      </c>
      <c r="C47" s="2911" t="s">
        <v>2032</v>
      </c>
      <c r="D47" s="2897" t="s">
        <v>2016</v>
      </c>
      <c r="E47" s="2891"/>
      <c r="F47" s="2902"/>
    </row>
    <row r="48" spans="1:8" s="2895" customFormat="1" ht="15">
      <c r="A48" s="2888"/>
      <c r="B48" s="2914"/>
      <c r="C48" s="2915"/>
      <c r="D48" s="2916"/>
      <c r="E48" s="2917"/>
      <c r="F48" s="2902"/>
    </row>
    <row r="49" spans="1:6" s="2895" customFormat="1" ht="15">
      <c r="A49" s="2888"/>
      <c r="B49" s="2918"/>
      <c r="C49" s="2919"/>
      <c r="D49" s="2920"/>
      <c r="E49" s="2919"/>
      <c r="F49" s="2902"/>
    </row>
    <row r="50" spans="1:6" s="2895" customFormat="1">
      <c r="A50" s="2888"/>
      <c r="B50" s="2921"/>
      <c r="C50" s="2922"/>
      <c r="F50" s="2902"/>
    </row>
    <row r="51" spans="1:6" s="2895" customFormat="1">
      <c r="A51" s="2888"/>
      <c r="B51" s="2995" t="s">
        <v>2033</v>
      </c>
      <c r="C51" s="2996"/>
      <c r="D51" s="2996"/>
      <c r="E51" s="2996"/>
      <c r="F51" s="2902"/>
    </row>
    <row r="52" spans="1:6" s="2895" customFormat="1">
      <c r="A52" s="2888"/>
      <c r="B52" s="2923"/>
      <c r="F52" s="2902"/>
    </row>
    <row r="53" spans="1:6" s="2895" customFormat="1">
      <c r="A53" s="2888"/>
      <c r="B53" s="2995" t="s">
        <v>2034</v>
      </c>
      <c r="C53" s="2996"/>
      <c r="D53" s="2996"/>
      <c r="E53" s="2996"/>
      <c r="F53" s="2902"/>
    </row>
    <row r="54" spans="1:6" s="2895" customFormat="1">
      <c r="A54" s="2888"/>
      <c r="B54" s="2923"/>
      <c r="F54" s="2902"/>
    </row>
    <row r="55" spans="1:6" s="2895" customFormat="1">
      <c r="A55" s="2888"/>
      <c r="B55" s="2997" t="s">
        <v>2035</v>
      </c>
      <c r="C55" s="2998"/>
      <c r="D55" s="2998"/>
      <c r="E55" s="2998"/>
      <c r="F55" s="2902"/>
    </row>
    <row r="56" spans="1:6" s="2895" customFormat="1">
      <c r="A56" s="2888"/>
      <c r="B56" s="2924"/>
      <c r="C56" s="2888"/>
      <c r="F56" s="2902"/>
    </row>
    <row r="57" spans="1:6" s="2895" customFormat="1">
      <c r="A57" s="2888"/>
      <c r="B57" s="2924"/>
      <c r="C57" s="2888"/>
      <c r="F57" s="2902"/>
    </row>
    <row r="58" spans="1:6" s="2895" customFormat="1">
      <c r="A58" s="2925"/>
      <c r="B58" s="2926"/>
      <c r="C58" s="2925"/>
      <c r="D58" s="2925"/>
      <c r="E58" s="2925"/>
      <c r="F58" s="2902"/>
    </row>
    <row r="59" spans="1:6" s="2895" customFormat="1">
      <c r="A59" s="2888"/>
      <c r="B59" s="2924"/>
      <c r="C59" s="2888"/>
      <c r="F59" s="2902"/>
    </row>
    <row r="60" spans="1:6" s="2895" customFormat="1" ht="10.5" customHeight="1">
      <c r="B60" s="2924"/>
      <c r="C60" s="2888"/>
      <c r="F60" s="2902"/>
    </row>
    <row r="61" spans="1:6" s="2895" customFormat="1">
      <c r="A61" s="2888"/>
      <c r="B61" s="2924"/>
      <c r="C61" s="2888"/>
      <c r="F61" s="2902"/>
    </row>
    <row r="62" spans="1:6" s="2895" customFormat="1">
      <c r="A62" s="2888"/>
      <c r="B62" s="2991"/>
      <c r="C62" s="2992"/>
      <c r="D62" s="2992"/>
      <c r="E62" s="2992"/>
      <c r="F62" s="2902"/>
    </row>
    <row r="63" spans="1:6" s="2895" customFormat="1">
      <c r="A63" s="2888"/>
      <c r="B63" s="2924"/>
      <c r="C63" s="2888"/>
      <c r="F63" s="2902"/>
    </row>
    <row r="64" spans="1:6" s="2895" customFormat="1">
      <c r="A64" s="2888"/>
      <c r="B64" s="2924"/>
      <c r="C64" s="2888"/>
      <c r="F64" s="2902"/>
    </row>
    <row r="65" spans="1:6" s="2895" customFormat="1">
      <c r="A65" s="2888"/>
      <c r="B65" s="2924"/>
      <c r="C65" s="2888"/>
      <c r="F65" s="2902"/>
    </row>
    <row r="66" spans="1:6" s="2895" customFormat="1">
      <c r="A66" s="2888"/>
      <c r="B66" s="2924"/>
      <c r="C66" s="2888"/>
      <c r="F66" s="2902"/>
    </row>
    <row r="67" spans="1:6" s="2895" customFormat="1">
      <c r="A67" s="2888"/>
      <c r="B67" s="2924"/>
      <c r="C67" s="2888"/>
      <c r="F67" s="2902"/>
    </row>
    <row r="68" spans="1:6" s="2895" customFormat="1">
      <c r="A68" s="2888"/>
      <c r="B68" s="2924"/>
      <c r="C68" s="2888"/>
      <c r="F68" s="2902"/>
    </row>
    <row r="69" spans="1:6" s="2895" customFormat="1">
      <c r="A69" s="2888"/>
      <c r="B69" s="2924"/>
      <c r="C69" s="2888"/>
      <c r="F69" s="2902"/>
    </row>
    <row r="70" spans="1:6" s="2895" customFormat="1">
      <c r="A70" s="2888"/>
      <c r="B70" s="2924"/>
      <c r="C70" s="2888"/>
      <c r="F70" s="2902"/>
    </row>
    <row r="71" spans="1:6" s="2895" customFormat="1">
      <c r="A71" s="2888"/>
      <c r="B71" s="2924"/>
      <c r="C71" s="2888"/>
      <c r="F71" s="2902"/>
    </row>
    <row r="72" spans="1:6" s="2895" customFormat="1">
      <c r="A72" s="2888"/>
      <c r="B72" s="2924"/>
      <c r="C72" s="2888"/>
      <c r="F72" s="2902"/>
    </row>
    <row r="73" spans="1:6" s="2895" customFormat="1">
      <c r="A73" s="2888"/>
      <c r="B73" s="2924"/>
      <c r="C73" s="2888"/>
      <c r="F73" s="2902"/>
    </row>
    <row r="74" spans="1:6" s="2895" customFormat="1">
      <c r="A74" s="2888"/>
      <c r="B74" s="2924"/>
      <c r="C74" s="2888"/>
      <c r="F74" s="2902"/>
    </row>
    <row r="75" spans="1:6" s="2895" customFormat="1">
      <c r="A75" s="2888"/>
      <c r="B75" s="2924"/>
      <c r="C75" s="2888"/>
      <c r="F75" s="2902"/>
    </row>
    <row r="76" spans="1:6" s="2895" customFormat="1">
      <c r="A76" s="2888"/>
      <c r="B76" s="2924"/>
      <c r="C76" s="2888"/>
      <c r="F76" s="2902"/>
    </row>
    <row r="77" spans="1:6" s="2895" customFormat="1">
      <c r="A77" s="2888"/>
      <c r="B77" s="2924"/>
      <c r="C77" s="2888"/>
      <c r="F77" s="2902"/>
    </row>
    <row r="78" spans="1:6" s="2895" customFormat="1">
      <c r="A78" s="2888"/>
      <c r="B78" s="2924"/>
      <c r="C78" s="2888"/>
      <c r="F78" s="2902"/>
    </row>
    <row r="79" spans="1:6" s="2895" customFormat="1">
      <c r="A79" s="2888"/>
      <c r="B79" s="2924"/>
      <c r="C79" s="2888"/>
      <c r="F79" s="2902"/>
    </row>
    <row r="80" spans="1:6" s="2895" customFormat="1">
      <c r="A80" s="2888"/>
      <c r="B80" s="2924"/>
      <c r="C80" s="2888"/>
      <c r="F80" s="2902"/>
    </row>
    <row r="81" spans="1:6" s="2895" customFormat="1">
      <c r="A81" s="2888"/>
      <c r="B81" s="2924"/>
      <c r="C81" s="2888"/>
      <c r="F81" s="2902"/>
    </row>
    <row r="82" spans="1:6" s="2895" customFormat="1">
      <c r="A82" s="2888"/>
      <c r="B82" s="2924"/>
      <c r="C82" s="2888"/>
      <c r="F82" s="2902"/>
    </row>
    <row r="83" spans="1:6" s="2895" customFormat="1">
      <c r="A83" s="2888"/>
      <c r="B83" s="2924"/>
      <c r="C83" s="2888"/>
      <c r="F83" s="2902"/>
    </row>
    <row r="84" spans="1:6" s="2895" customFormat="1">
      <c r="A84" s="2888"/>
      <c r="B84" s="2924"/>
      <c r="C84" s="2888"/>
      <c r="F84" s="2902"/>
    </row>
    <row r="85" spans="1:6" s="2895" customFormat="1">
      <c r="A85" s="2888"/>
      <c r="B85" s="2924"/>
      <c r="C85" s="2888"/>
      <c r="F85" s="2902"/>
    </row>
    <row r="86" spans="1:6" s="2895" customFormat="1">
      <c r="A86" s="2888"/>
      <c r="B86" s="2924"/>
      <c r="C86" s="2888"/>
      <c r="F86" s="2902"/>
    </row>
    <row r="87" spans="1:6" s="2895" customFormat="1">
      <c r="A87" s="2888"/>
      <c r="B87" s="2924"/>
      <c r="C87" s="2888"/>
      <c r="F87" s="2902"/>
    </row>
    <row r="88" spans="1:6" s="2895" customFormat="1">
      <c r="A88" s="2888"/>
      <c r="B88" s="2924"/>
      <c r="C88" s="2888"/>
      <c r="F88" s="2902"/>
    </row>
    <row r="89" spans="1:6" s="2895" customFormat="1">
      <c r="A89" s="2888"/>
      <c r="B89" s="2924"/>
      <c r="C89" s="2888"/>
      <c r="F89" s="2902"/>
    </row>
    <row r="90" spans="1:6" s="2895" customFormat="1">
      <c r="A90" s="2888"/>
      <c r="B90" s="2924"/>
      <c r="C90" s="2888"/>
      <c r="F90" s="2902"/>
    </row>
    <row r="91" spans="1:6" s="2895" customFormat="1">
      <c r="A91" s="2888"/>
      <c r="B91" s="2924"/>
      <c r="C91" s="2888"/>
      <c r="F91" s="2902"/>
    </row>
    <row r="92" spans="1:6" s="2895" customFormat="1">
      <c r="A92" s="2888"/>
      <c r="B92" s="2924"/>
      <c r="C92" s="2888"/>
      <c r="F92" s="2902"/>
    </row>
    <row r="93" spans="1:6" s="2895" customFormat="1">
      <c r="A93" s="2888"/>
      <c r="B93" s="2924"/>
      <c r="C93" s="2888"/>
      <c r="F93" s="2902"/>
    </row>
    <row r="94" spans="1:6" s="2895" customFormat="1">
      <c r="A94" s="2888"/>
      <c r="B94" s="2924"/>
      <c r="C94" s="2888"/>
      <c r="F94" s="2902"/>
    </row>
    <row r="95" spans="1:6" s="2895" customFormat="1">
      <c r="A95" s="2888"/>
      <c r="B95" s="2924"/>
      <c r="C95" s="2888"/>
      <c r="F95" s="2902"/>
    </row>
    <row r="96" spans="1:6" s="2895" customFormat="1">
      <c r="A96" s="2888"/>
      <c r="B96" s="2924"/>
      <c r="C96" s="2888"/>
      <c r="F96" s="2902"/>
    </row>
    <row r="97" spans="1:6" s="2895" customFormat="1">
      <c r="A97" s="2888"/>
      <c r="B97" s="2924"/>
      <c r="C97" s="2888"/>
      <c r="F97" s="2902"/>
    </row>
    <row r="98" spans="1:6" s="2895" customFormat="1">
      <c r="A98" s="2888"/>
      <c r="B98" s="2924"/>
      <c r="C98" s="2888"/>
      <c r="F98" s="2902"/>
    </row>
    <row r="99" spans="1:6" s="2895" customFormat="1">
      <c r="A99" s="2888"/>
      <c r="B99" s="2924"/>
      <c r="C99" s="2888"/>
      <c r="F99" s="2902"/>
    </row>
    <row r="100" spans="1:6" s="2895" customFormat="1">
      <c r="A100" s="2888"/>
      <c r="B100" s="2924"/>
      <c r="C100" s="2888"/>
      <c r="F100" s="2902"/>
    </row>
    <row r="101" spans="1:6" s="2895" customFormat="1">
      <c r="A101" s="2888"/>
      <c r="B101" s="2924"/>
      <c r="C101" s="2888"/>
      <c r="F101" s="2902"/>
    </row>
    <row r="102" spans="1:6" s="2895" customFormat="1">
      <c r="A102" s="2888"/>
      <c r="B102" s="2924"/>
      <c r="C102" s="2888"/>
      <c r="F102" s="2902"/>
    </row>
    <row r="103" spans="1:6" s="2895" customFormat="1">
      <c r="A103" s="2888"/>
      <c r="B103" s="2924"/>
      <c r="C103" s="2888"/>
      <c r="F103" s="2902"/>
    </row>
    <row r="104" spans="1:6" s="2895" customFormat="1">
      <c r="A104" s="2888"/>
      <c r="B104" s="2924"/>
      <c r="C104" s="2888"/>
      <c r="F104" s="2902"/>
    </row>
    <row r="105" spans="1:6" s="2895" customFormat="1">
      <c r="A105" s="2888"/>
      <c r="B105" s="2924"/>
      <c r="C105" s="2888"/>
      <c r="F105" s="2902"/>
    </row>
    <row r="106" spans="1:6" s="2895" customFormat="1">
      <c r="A106" s="2888"/>
      <c r="B106" s="2924"/>
      <c r="C106" s="2888"/>
      <c r="F106" s="2902"/>
    </row>
    <row r="107" spans="1:6" s="2895" customFormat="1">
      <c r="A107" s="2888"/>
      <c r="B107" s="2924"/>
      <c r="C107" s="2888"/>
      <c r="F107" s="2902"/>
    </row>
    <row r="108" spans="1:6" s="2895" customFormat="1">
      <c r="A108" s="2888"/>
      <c r="B108" s="2924"/>
      <c r="C108" s="2888"/>
      <c r="F108" s="2902"/>
    </row>
    <row r="109" spans="1:6" s="2895" customFormat="1">
      <c r="A109" s="2888"/>
      <c r="B109" s="2924"/>
      <c r="C109" s="2888"/>
      <c r="F109" s="2902"/>
    </row>
    <row r="110" spans="1:6" s="2895" customFormat="1">
      <c r="A110" s="2888"/>
      <c r="B110" s="2924"/>
      <c r="C110" s="2888"/>
      <c r="F110" s="2902"/>
    </row>
    <row r="111" spans="1:6" s="2877" customFormat="1">
      <c r="A111" s="2868"/>
      <c r="B111" s="2927"/>
      <c r="C111" s="2868"/>
      <c r="F111" s="2878"/>
    </row>
    <row r="112" spans="1:6" s="2877" customFormat="1">
      <c r="A112" s="2868"/>
      <c r="B112" s="2927"/>
      <c r="C112" s="2868"/>
      <c r="F112" s="2878"/>
    </row>
    <row r="113" spans="1:6" s="2877" customFormat="1">
      <c r="A113" s="2868"/>
      <c r="B113" s="2927"/>
      <c r="C113" s="2868"/>
      <c r="F113" s="2878"/>
    </row>
    <row r="114" spans="1:6" s="2877" customFormat="1">
      <c r="A114" s="2868"/>
      <c r="B114" s="2927"/>
      <c r="C114" s="2868"/>
      <c r="F114" s="2878"/>
    </row>
    <row r="115" spans="1:6" s="2877" customFormat="1">
      <c r="A115" s="2868"/>
      <c r="B115" s="2927"/>
      <c r="C115" s="2868"/>
      <c r="F115" s="2878"/>
    </row>
    <row r="116" spans="1:6" s="2877" customFormat="1">
      <c r="A116" s="2868"/>
      <c r="B116" s="2927"/>
      <c r="C116" s="2868"/>
      <c r="F116" s="2878"/>
    </row>
    <row r="117" spans="1:6" s="2877" customFormat="1">
      <c r="A117" s="2868"/>
      <c r="B117" s="2927"/>
      <c r="C117" s="2868"/>
      <c r="F117" s="2878"/>
    </row>
    <row r="118" spans="1:6" s="2877" customFormat="1">
      <c r="A118" s="2868"/>
      <c r="B118" s="2927"/>
      <c r="C118" s="2868"/>
      <c r="F118" s="2878"/>
    </row>
    <row r="119" spans="1:6" s="2877" customFormat="1">
      <c r="A119" s="2868"/>
      <c r="B119" s="2927"/>
      <c r="C119" s="2868"/>
      <c r="F119" s="2878"/>
    </row>
    <row r="120" spans="1:6" s="2877" customFormat="1">
      <c r="A120" s="2868"/>
      <c r="B120" s="2927"/>
      <c r="C120" s="2868"/>
      <c r="F120" s="2878"/>
    </row>
    <row r="121" spans="1:6" s="2877" customFormat="1">
      <c r="A121" s="2868"/>
      <c r="B121" s="2927"/>
      <c r="C121" s="2868"/>
      <c r="F121" s="2878"/>
    </row>
    <row r="122" spans="1:6" s="2877" customFormat="1">
      <c r="A122" s="2868"/>
      <c r="B122" s="2927"/>
      <c r="C122" s="2868"/>
      <c r="F122" s="2878"/>
    </row>
    <row r="123" spans="1:6" s="2877" customFormat="1">
      <c r="A123" s="2868"/>
      <c r="B123" s="2927"/>
      <c r="C123" s="2868"/>
      <c r="F123" s="2878"/>
    </row>
    <row r="124" spans="1:6" s="2877" customFormat="1">
      <c r="A124" s="2868"/>
      <c r="B124" s="2927"/>
      <c r="C124" s="2868"/>
      <c r="F124" s="2878"/>
    </row>
    <row r="125" spans="1:6" s="2877" customFormat="1">
      <c r="A125" s="2868"/>
      <c r="B125" s="2927"/>
      <c r="C125" s="2868"/>
      <c r="F125" s="2878"/>
    </row>
    <row r="126" spans="1:6" s="2877" customFormat="1">
      <c r="A126" s="2868"/>
      <c r="B126" s="2927"/>
      <c r="C126" s="2868"/>
      <c r="F126" s="2878"/>
    </row>
    <row r="127" spans="1:6" s="2877" customFormat="1">
      <c r="A127" s="2868"/>
      <c r="B127" s="2927"/>
      <c r="C127" s="2868"/>
      <c r="F127" s="2878"/>
    </row>
    <row r="128" spans="1:6" s="2877" customFormat="1">
      <c r="A128" s="2868"/>
      <c r="B128" s="2927"/>
      <c r="C128" s="2868"/>
      <c r="F128" s="2878"/>
    </row>
    <row r="129" spans="1:6" s="2877" customFormat="1">
      <c r="A129" s="2868"/>
      <c r="B129" s="2927"/>
      <c r="C129" s="2868"/>
      <c r="F129" s="2878"/>
    </row>
    <row r="130" spans="1:6" s="2877" customFormat="1">
      <c r="A130" s="2868"/>
      <c r="B130" s="2927"/>
      <c r="C130" s="2868"/>
      <c r="F130" s="2878"/>
    </row>
    <row r="131" spans="1:6" s="2877" customFormat="1">
      <c r="A131" s="2868"/>
      <c r="B131" s="2927"/>
      <c r="C131" s="2868"/>
      <c r="F131" s="2878"/>
    </row>
    <row r="132" spans="1:6" s="2877" customFormat="1">
      <c r="A132" s="2868"/>
      <c r="B132" s="2927"/>
      <c r="C132" s="2868"/>
      <c r="F132" s="2878"/>
    </row>
    <row r="133" spans="1:6" s="2877" customFormat="1">
      <c r="A133" s="2868"/>
      <c r="B133" s="2927"/>
      <c r="C133" s="2868"/>
      <c r="F133" s="2878"/>
    </row>
    <row r="134" spans="1:6" s="2877" customFormat="1">
      <c r="A134" s="2868"/>
      <c r="B134" s="2927"/>
      <c r="C134" s="2868"/>
      <c r="F134" s="2878"/>
    </row>
    <row r="135" spans="1:6" s="2877" customFormat="1">
      <c r="A135" s="2868"/>
      <c r="B135" s="2927"/>
      <c r="C135" s="2868"/>
      <c r="F135" s="2878"/>
    </row>
    <row r="136" spans="1:6" s="2877" customFormat="1">
      <c r="A136" s="2868"/>
      <c r="B136" s="424"/>
      <c r="F136" s="2878"/>
    </row>
    <row r="137" spans="1:6" s="2877" customFormat="1">
      <c r="A137" s="2868"/>
      <c r="B137" s="424"/>
      <c r="F137" s="2878"/>
    </row>
    <row r="138" spans="1:6" s="2877" customFormat="1">
      <c r="B138" s="424"/>
      <c r="F138" s="2878"/>
    </row>
    <row r="139" spans="1:6" s="2877" customFormat="1">
      <c r="B139" s="424"/>
      <c r="F139" s="2878"/>
    </row>
    <row r="140" spans="1:6" s="2877" customFormat="1">
      <c r="B140" s="424"/>
      <c r="F140" s="2878"/>
    </row>
    <row r="141" spans="1:6" s="2877" customFormat="1">
      <c r="B141" s="424"/>
      <c r="F141" s="2878"/>
    </row>
    <row r="142" spans="1:6" s="2877" customFormat="1" hidden="1">
      <c r="B142" s="424" t="s">
        <v>733</v>
      </c>
      <c r="F142" s="2878"/>
    </row>
    <row r="143" spans="1:6" s="2877" customFormat="1" hidden="1">
      <c r="B143" s="424" t="s">
        <v>580</v>
      </c>
      <c r="F143" s="2878"/>
    </row>
    <row r="144" spans="1:6" s="2877" customFormat="1" hidden="1">
      <c r="B144" s="2928" t="s">
        <v>2081</v>
      </c>
      <c r="F144" s="2878"/>
    </row>
    <row r="145" spans="2:6" s="2877" customFormat="1">
      <c r="B145" s="424"/>
      <c r="F145" s="2878"/>
    </row>
    <row r="146" spans="2:6" s="2877" customFormat="1">
      <c r="B146" s="424"/>
      <c r="F146" s="2878"/>
    </row>
    <row r="147" spans="2:6" s="2877" customFormat="1">
      <c r="F147" s="2878"/>
    </row>
    <row r="148" spans="2:6" s="2877" customFormat="1">
      <c r="F148" s="2878"/>
    </row>
    <row r="149" spans="2:6" s="2877" customFormat="1">
      <c r="F149" s="2878"/>
    </row>
    <row r="150" spans="2:6" s="2877" customFormat="1">
      <c r="B150" s="424"/>
      <c r="F150" s="2878"/>
    </row>
    <row r="151" spans="2:6" s="2877" customFormat="1">
      <c r="B151" s="424"/>
      <c r="F151" s="2878"/>
    </row>
    <row r="152" spans="2:6" s="2877" customFormat="1">
      <c r="B152" s="424"/>
      <c r="F152" s="2878"/>
    </row>
    <row r="153" spans="2:6" s="2877" customFormat="1">
      <c r="B153" s="424"/>
      <c r="F153" s="2878"/>
    </row>
    <row r="154" spans="2:6" s="2877" customFormat="1">
      <c r="B154" s="424"/>
      <c r="F154" s="2878"/>
    </row>
    <row r="155" spans="2:6" s="2877" customFormat="1">
      <c r="B155" s="424"/>
      <c r="F155" s="2878"/>
    </row>
    <row r="156" spans="2:6" s="2877" customFormat="1">
      <c r="F156" s="2878"/>
    </row>
    <row r="157" spans="2:6" s="2877" customFormat="1">
      <c r="F157" s="2878"/>
    </row>
    <row r="158" spans="2:6" s="2877" customFormat="1">
      <c r="F158" s="2878"/>
    </row>
    <row r="159" spans="2:6" s="2877" customFormat="1">
      <c r="B159" s="424"/>
      <c r="F159" s="2878"/>
    </row>
    <row r="160" spans="2:6" s="2877" customFormat="1">
      <c r="B160" s="424"/>
      <c r="F160" s="2878"/>
    </row>
    <row r="161" spans="2:6" s="2877" customFormat="1">
      <c r="B161" s="424"/>
      <c r="F161" s="2878"/>
    </row>
    <row r="162" spans="2:6" s="2877" customFormat="1">
      <c r="B162" s="424"/>
      <c r="F162" s="2878"/>
    </row>
    <row r="163" spans="2:6" s="2877" customFormat="1">
      <c r="B163" s="424"/>
      <c r="F163" s="2878"/>
    </row>
    <row r="164" spans="2:6" s="2877" customFormat="1">
      <c r="B164" s="424"/>
      <c r="F164" s="2878"/>
    </row>
    <row r="165" spans="2:6" s="2877" customFormat="1">
      <c r="B165" s="424"/>
      <c r="F165" s="2878"/>
    </row>
    <row r="166" spans="2:6" s="2877" customFormat="1">
      <c r="B166" s="424"/>
      <c r="F166" s="2878"/>
    </row>
    <row r="167" spans="2:6" s="2877" customFormat="1">
      <c r="B167" s="424"/>
      <c r="F167" s="2878"/>
    </row>
    <row r="168" spans="2:6" s="2877" customFormat="1">
      <c r="B168" s="424"/>
      <c r="F168" s="2878"/>
    </row>
    <row r="169" spans="2:6" s="2877" customFormat="1">
      <c r="B169" s="424"/>
      <c r="F169" s="2878"/>
    </row>
    <row r="170" spans="2:6" s="2877" customFormat="1">
      <c r="B170" s="424"/>
      <c r="F170" s="2878"/>
    </row>
    <row r="171" spans="2:6" s="2877" customFormat="1">
      <c r="B171" s="424"/>
      <c r="F171" s="2878"/>
    </row>
    <row r="172" spans="2:6" s="2877" customFormat="1">
      <c r="B172" s="424"/>
      <c r="F172" s="2878"/>
    </row>
    <row r="173" spans="2:6" s="2877" customFormat="1">
      <c r="B173" s="424"/>
      <c r="F173" s="2878"/>
    </row>
    <row r="174" spans="2:6" s="2877" customFormat="1">
      <c r="B174" s="424"/>
      <c r="F174" s="2878"/>
    </row>
    <row r="175" spans="2:6" s="2877" customFormat="1">
      <c r="B175" s="424"/>
      <c r="F175" s="2878"/>
    </row>
    <row r="176" spans="2:6" s="2877" customFormat="1">
      <c r="B176" s="424"/>
      <c r="F176" s="2878"/>
    </row>
    <row r="177" spans="2:6" s="2877" customFormat="1">
      <c r="B177" s="424"/>
      <c r="F177" s="2878"/>
    </row>
    <row r="178" spans="2:6" s="2877" customFormat="1">
      <c r="B178" s="424"/>
      <c r="F178" s="2878"/>
    </row>
    <row r="179" spans="2:6" s="2877" customFormat="1">
      <c r="B179" s="424"/>
      <c r="F179" s="2878"/>
    </row>
    <row r="180" spans="2:6" s="2877" customFormat="1">
      <c r="B180" s="424"/>
      <c r="F180" s="2878"/>
    </row>
    <row r="181" spans="2:6" s="2877" customFormat="1">
      <c r="B181" s="424"/>
      <c r="F181" s="2878"/>
    </row>
    <row r="182" spans="2:6" s="2877" customFormat="1">
      <c r="B182" s="424"/>
      <c r="F182" s="2878"/>
    </row>
    <row r="183" spans="2:6" s="2877" customFormat="1">
      <c r="B183" s="424"/>
      <c r="F183" s="2878"/>
    </row>
    <row r="184" spans="2:6" s="2877" customFormat="1">
      <c r="B184" s="424"/>
      <c r="F184" s="2878"/>
    </row>
    <row r="185" spans="2:6" s="2877" customFormat="1">
      <c r="B185" s="424"/>
      <c r="F185" s="2878"/>
    </row>
    <row r="186" spans="2:6" s="2877" customFormat="1">
      <c r="B186" s="424"/>
      <c r="F186" s="2878"/>
    </row>
    <row r="187" spans="2:6" s="2877" customFormat="1">
      <c r="B187" s="424"/>
      <c r="F187" s="2878"/>
    </row>
    <row r="188" spans="2:6" s="2877" customFormat="1">
      <c r="B188" s="424"/>
      <c r="F188" s="2878"/>
    </row>
    <row r="189" spans="2:6" s="2877" customFormat="1">
      <c r="B189" s="424"/>
      <c r="F189" s="2878"/>
    </row>
    <row r="190" spans="2:6" s="2877" customFormat="1">
      <c r="B190" s="424"/>
      <c r="F190" s="2878"/>
    </row>
    <row r="191" spans="2:6" s="2877" customFormat="1">
      <c r="B191" s="424"/>
      <c r="F191" s="2878"/>
    </row>
    <row r="192" spans="2:6" s="2877" customFormat="1">
      <c r="B192" s="424"/>
      <c r="F192" s="2878"/>
    </row>
    <row r="193" spans="2:6" s="2877" customFormat="1">
      <c r="B193" s="424"/>
      <c r="F193" s="2878"/>
    </row>
    <row r="194" spans="2:6" s="2877" customFormat="1">
      <c r="B194" s="424"/>
      <c r="F194" s="2878"/>
    </row>
    <row r="195" spans="2:6" s="2877" customFormat="1">
      <c r="B195" s="424"/>
      <c r="F195" s="2878"/>
    </row>
    <row r="196" spans="2:6" s="2877" customFormat="1">
      <c r="B196" s="424"/>
      <c r="F196" s="2878"/>
    </row>
    <row r="197" spans="2:6" s="2877" customFormat="1">
      <c r="B197" s="424"/>
      <c r="F197" s="2878"/>
    </row>
    <row r="198" spans="2:6" s="2877" customFormat="1">
      <c r="B198" s="424"/>
      <c r="F198" s="2878"/>
    </row>
    <row r="199" spans="2:6" s="2877" customFormat="1">
      <c r="B199" s="424"/>
      <c r="F199" s="2878"/>
    </row>
    <row r="200" spans="2:6" s="2877" customFormat="1">
      <c r="B200" s="424"/>
      <c r="F200" s="2878"/>
    </row>
    <row r="201" spans="2:6" s="2877" customFormat="1">
      <c r="B201" s="424"/>
      <c r="F201" s="2878"/>
    </row>
    <row r="202" spans="2:6" s="2877" customFormat="1">
      <c r="B202" s="424"/>
      <c r="F202" s="2878"/>
    </row>
    <row r="203" spans="2:6" s="2877" customFormat="1">
      <c r="B203" s="424"/>
      <c r="F203" s="2878"/>
    </row>
    <row r="204" spans="2:6" s="2877" customFormat="1">
      <c r="B204" s="424"/>
      <c r="F204" s="2878"/>
    </row>
    <row r="205" spans="2:6" s="2877" customFormat="1">
      <c r="B205" s="424"/>
      <c r="F205" s="2878"/>
    </row>
    <row r="206" spans="2:6" s="2877" customFormat="1">
      <c r="B206" s="424"/>
      <c r="F206" s="2878"/>
    </row>
    <row r="207" spans="2:6" s="2877" customFormat="1">
      <c r="B207" s="424"/>
      <c r="F207" s="2878"/>
    </row>
    <row r="208" spans="2:6" s="2877" customFormat="1">
      <c r="B208" s="424"/>
      <c r="F208" s="2878"/>
    </row>
    <row r="209" spans="2:6" s="2877" customFormat="1">
      <c r="B209" s="424"/>
      <c r="F209" s="2878"/>
    </row>
    <row r="210" spans="2:6" s="2877" customFormat="1">
      <c r="B210" s="424"/>
      <c r="F210" s="2878"/>
    </row>
    <row r="211" spans="2:6" s="2877" customFormat="1">
      <c r="B211" s="424"/>
      <c r="F211" s="2878"/>
    </row>
    <row r="212" spans="2:6" s="2877" customFormat="1">
      <c r="B212" s="424"/>
      <c r="F212" s="2878"/>
    </row>
    <row r="213" spans="2:6" s="2877" customFormat="1">
      <c r="B213" s="424"/>
      <c r="F213" s="2878"/>
    </row>
    <row r="214" spans="2:6" s="2877" customFormat="1">
      <c r="B214" s="424"/>
      <c r="F214" s="2878"/>
    </row>
    <row r="215" spans="2:6" s="2877" customFormat="1">
      <c r="B215" s="424"/>
      <c r="F215" s="2878"/>
    </row>
    <row r="216" spans="2:6" s="2877" customFormat="1">
      <c r="B216" s="424"/>
      <c r="F216" s="2878"/>
    </row>
    <row r="217" spans="2:6" s="2877" customFormat="1">
      <c r="B217" s="424"/>
      <c r="F217" s="2878"/>
    </row>
    <row r="218" spans="2:6" s="2877" customFormat="1">
      <c r="B218" s="424"/>
      <c r="F218" s="2878"/>
    </row>
    <row r="219" spans="2:6" s="2877" customFormat="1">
      <c r="B219" s="424"/>
      <c r="F219" s="2878"/>
    </row>
    <row r="220" spans="2:6" s="2877" customFormat="1">
      <c r="B220" s="424"/>
      <c r="F220" s="2878"/>
    </row>
    <row r="221" spans="2:6" s="2877" customFormat="1">
      <c r="B221" s="424"/>
      <c r="F221" s="2878"/>
    </row>
    <row r="222" spans="2:6" s="2877" customFormat="1">
      <c r="B222" s="424"/>
      <c r="F222" s="2878"/>
    </row>
    <row r="223" spans="2:6" s="2877" customFormat="1">
      <c r="B223" s="424"/>
      <c r="F223" s="2878"/>
    </row>
    <row r="224" spans="2:6" s="2877" customFormat="1">
      <c r="B224" s="424"/>
      <c r="F224" s="2878"/>
    </row>
    <row r="225" spans="2:6" s="2877" customFormat="1">
      <c r="B225" s="424"/>
      <c r="F225" s="2878"/>
    </row>
    <row r="226" spans="2:6" s="2877" customFormat="1">
      <c r="B226" s="424"/>
      <c r="F226" s="2878"/>
    </row>
    <row r="227" spans="2:6" s="2877" customFormat="1">
      <c r="B227" s="424"/>
      <c r="F227" s="2878"/>
    </row>
    <row r="228" spans="2:6" s="2877" customFormat="1">
      <c r="B228" s="424"/>
      <c r="F228" s="2878"/>
    </row>
    <row r="229" spans="2:6" s="2877" customFormat="1">
      <c r="B229" s="424"/>
      <c r="F229" s="2878"/>
    </row>
    <row r="230" spans="2:6" s="2877" customFormat="1">
      <c r="B230" s="424"/>
      <c r="F230" s="2878"/>
    </row>
    <row r="231" spans="2:6" s="2877" customFormat="1">
      <c r="B231" s="424"/>
      <c r="F231" s="2878"/>
    </row>
    <row r="232" spans="2:6" s="2877" customFormat="1">
      <c r="B232" s="424"/>
      <c r="F232" s="2878"/>
    </row>
    <row r="233" spans="2:6" s="2877" customFormat="1">
      <c r="B233" s="424"/>
      <c r="F233" s="2878"/>
    </row>
    <row r="234" spans="2:6" s="2877" customFormat="1">
      <c r="B234" s="424"/>
      <c r="F234" s="2878"/>
    </row>
    <row r="235" spans="2:6" s="2877" customFormat="1">
      <c r="B235" s="424"/>
      <c r="F235" s="2878"/>
    </row>
    <row r="236" spans="2:6" s="2877" customFormat="1">
      <c r="B236" s="424"/>
      <c r="F236" s="2878"/>
    </row>
    <row r="237" spans="2:6" s="2877" customFormat="1">
      <c r="B237" s="424"/>
      <c r="F237" s="2878"/>
    </row>
    <row r="238" spans="2:6" s="2877" customFormat="1">
      <c r="B238" s="424"/>
      <c r="F238" s="2878"/>
    </row>
    <row r="239" spans="2:6" s="2877" customFormat="1">
      <c r="B239" s="424"/>
      <c r="F239" s="2878"/>
    </row>
    <row r="240" spans="2:6" s="2877" customFormat="1">
      <c r="B240" s="424"/>
      <c r="F240" s="2878"/>
    </row>
    <row r="241" spans="2:6" s="2877" customFormat="1">
      <c r="B241" s="424"/>
      <c r="F241" s="2878"/>
    </row>
    <row r="242" spans="2:6" s="2877" customFormat="1">
      <c r="B242" s="424"/>
      <c r="F242" s="2878"/>
    </row>
    <row r="243" spans="2:6" s="2877" customFormat="1">
      <c r="B243" s="424"/>
      <c r="F243" s="2878"/>
    </row>
    <row r="244" spans="2:6" s="2877" customFormat="1">
      <c r="B244" s="424"/>
      <c r="F244" s="2878"/>
    </row>
    <row r="245" spans="2:6" s="2877" customFormat="1">
      <c r="B245" s="424"/>
      <c r="F245" s="2878"/>
    </row>
    <row r="246" spans="2:6" s="2877" customFormat="1">
      <c r="B246" s="424"/>
      <c r="F246" s="2878"/>
    </row>
    <row r="247" spans="2:6" s="2877" customFormat="1">
      <c r="B247" s="424"/>
      <c r="F247" s="2878"/>
    </row>
    <row r="248" spans="2:6" s="2877" customFormat="1">
      <c r="B248" s="424"/>
      <c r="F248" s="2878"/>
    </row>
    <row r="249" spans="2:6" s="2877" customFormat="1">
      <c r="B249" s="424"/>
      <c r="F249" s="2878"/>
    </row>
    <row r="250" spans="2:6" s="2877" customFormat="1">
      <c r="B250" s="424"/>
      <c r="F250" s="2878"/>
    </row>
    <row r="251" spans="2:6" s="2877" customFormat="1">
      <c r="B251" s="424"/>
      <c r="F251" s="2878"/>
    </row>
    <row r="252" spans="2:6" s="2877" customFormat="1">
      <c r="B252" s="424"/>
      <c r="F252" s="2878"/>
    </row>
    <row r="253" spans="2:6" s="2877" customFormat="1">
      <c r="B253" s="424"/>
      <c r="F253" s="2878"/>
    </row>
    <row r="254" spans="2:6" s="2877" customFormat="1">
      <c r="B254" s="424"/>
      <c r="F254" s="2878"/>
    </row>
    <row r="255" spans="2:6" s="2877" customFormat="1">
      <c r="B255" s="424"/>
      <c r="F255" s="2878"/>
    </row>
    <row r="256" spans="2:6" s="2877" customFormat="1">
      <c r="B256" s="424"/>
      <c r="F256" s="2878"/>
    </row>
    <row r="257" spans="2:6" s="2877" customFormat="1">
      <c r="B257" s="424"/>
      <c r="F257" s="2878"/>
    </row>
    <row r="258" spans="2:6" s="2877" customFormat="1">
      <c r="B258" s="424"/>
      <c r="F258" s="2878"/>
    </row>
    <row r="259" spans="2:6" s="2877" customFormat="1">
      <c r="B259" s="424"/>
      <c r="F259" s="2878"/>
    </row>
    <row r="260" spans="2:6" s="2877" customFormat="1">
      <c r="B260" s="424"/>
      <c r="F260" s="2878"/>
    </row>
    <row r="261" spans="2:6" s="2877" customFormat="1">
      <c r="B261" s="424"/>
      <c r="F261" s="2878"/>
    </row>
    <row r="262" spans="2:6" s="2877" customFormat="1">
      <c r="B262" s="424"/>
      <c r="F262" s="2878"/>
    </row>
    <row r="263" spans="2:6" s="2877" customFormat="1">
      <c r="B263" s="424"/>
      <c r="F263" s="2878"/>
    </row>
    <row r="264" spans="2:6" s="2877" customFormat="1">
      <c r="B264" s="424"/>
      <c r="F264" s="2878"/>
    </row>
    <row r="265" spans="2:6" s="2877" customFormat="1">
      <c r="B265" s="424"/>
      <c r="F265" s="2878"/>
    </row>
    <row r="266" spans="2:6" s="2877" customFormat="1">
      <c r="B266" s="424"/>
      <c r="F266" s="2878"/>
    </row>
    <row r="267" spans="2:6" s="2877" customFormat="1">
      <c r="B267" s="424"/>
      <c r="F267" s="2878"/>
    </row>
    <row r="268" spans="2:6" s="2877" customFormat="1">
      <c r="B268" s="424"/>
      <c r="F268" s="2878"/>
    </row>
    <row r="269" spans="2:6" s="2877" customFormat="1">
      <c r="B269" s="424"/>
      <c r="F269" s="2878"/>
    </row>
    <row r="270" spans="2:6" s="2877" customFormat="1">
      <c r="B270" s="424"/>
      <c r="F270" s="2878"/>
    </row>
    <row r="271" spans="2:6" s="2877" customFormat="1">
      <c r="B271" s="424"/>
      <c r="F271" s="2878"/>
    </row>
    <row r="272" spans="2:6" s="2877" customFormat="1">
      <c r="B272" s="424"/>
      <c r="F272" s="2878"/>
    </row>
    <row r="273" spans="2:6" s="2877" customFormat="1">
      <c r="B273" s="424"/>
      <c r="F273" s="2878"/>
    </row>
    <row r="274" spans="2:6" s="2877" customFormat="1">
      <c r="B274" s="424"/>
      <c r="F274" s="2878"/>
    </row>
    <row r="275" spans="2:6" s="2877" customFormat="1">
      <c r="B275" s="424"/>
      <c r="F275" s="2878"/>
    </row>
    <row r="276" spans="2:6" s="2877" customFormat="1">
      <c r="B276" s="424"/>
      <c r="F276" s="2878"/>
    </row>
    <row r="277" spans="2:6" s="2877" customFormat="1">
      <c r="B277" s="2929"/>
      <c r="C277" s="2855"/>
      <c r="D277" s="2855"/>
      <c r="E277" s="2855"/>
      <c r="F277" s="2878"/>
    </row>
    <row r="278" spans="2:6" s="2877" customFormat="1">
      <c r="B278" s="2929"/>
      <c r="C278" s="2855"/>
      <c r="D278" s="2855"/>
      <c r="E278" s="2855"/>
      <c r="F278" s="2878"/>
    </row>
  </sheetData>
  <sheetProtection algorithmName="SHA-512" hashValue="qgP/NpwAKgxbV9fFN//qwW3di3fX1nVf2tps2Kz8SDbZR/gqHXzJiRE7sdGisxMdlEkKUPTMVJa8JaRRmURllQ==" saltValue="oIhUUZS8Y856aURbTIsgJw==" spinCount="100000" sheet="1" objects="1" scenarios="1" sort="0"/>
  <mergeCells count="6">
    <mergeCell ref="B62:E62"/>
    <mergeCell ref="B8:E8"/>
    <mergeCell ref="B10:D10"/>
    <mergeCell ref="B51:E51"/>
    <mergeCell ref="B53:E53"/>
    <mergeCell ref="B55:E55"/>
  </mergeCells>
  <dataValidations count="1">
    <dataValidation type="list" allowBlank="1" showInputMessage="1" showErrorMessage="1" sqref="D26:D29 D13:D18 D31:D38 D20:D24 D40:D47">
      <formula1>$B$142:$B$144</formula1>
    </dataValidation>
  </dataValidations>
  <pageMargins left="0.59055118110236227" right="0.25" top="0.47244094488188981" bottom="0.47244094488188981" header="0.35433070866141736" footer="0.23622047244094491"/>
  <pageSetup paperSize="9" scale="66" orientation="portrait" blackAndWhite="1" r:id="rId1"/>
  <headerFooter alignWithMargins="0">
    <oddHeader>&amp;LGreen Building Council of South Africa&amp;R&amp;T   &amp;D</oddHeader>
    <oddFooter>&amp;L&amp;F&amp;CPage &amp;P of &amp;N&amp;R&amp;A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277"/>
  <sheetViews>
    <sheetView workbookViewId="0">
      <selection activeCell="E19" sqref="E19"/>
    </sheetView>
  </sheetViews>
  <sheetFormatPr defaultColWidth="7.875" defaultRowHeight="12.75"/>
  <cols>
    <col min="1" max="1" width="3.375" style="2855" customWidth="1"/>
    <col min="2" max="2" width="9.125" style="2970" customWidth="1"/>
    <col min="3" max="3" width="87.375" style="2855" customWidth="1"/>
    <col min="4" max="4" width="12.625" style="2855" bestFit="1" customWidth="1"/>
    <col min="5" max="5" width="7.875" style="2855"/>
    <col min="6" max="6" width="43.375" style="2932" customWidth="1"/>
    <col min="7" max="7" width="7.875" style="2933"/>
    <col min="8" max="8" width="7.875" style="2932"/>
    <col min="9" max="16384" width="7.875" style="2855"/>
  </cols>
  <sheetData>
    <row r="1" spans="1:8" s="2877" customFormat="1" ht="44.25" customHeight="1">
      <c r="B1" s="2931"/>
      <c r="F1" s="2932"/>
      <c r="G1" s="2933"/>
      <c r="H1" s="2932"/>
    </row>
    <row r="2" spans="1:8" s="2877" customFormat="1">
      <c r="B2" s="2931"/>
      <c r="F2" s="2932"/>
      <c r="G2" s="2933"/>
      <c r="H2" s="2932"/>
    </row>
    <row r="3" spans="1:8" s="2877" customFormat="1">
      <c r="B3" s="2934" t="s">
        <v>2053</v>
      </c>
      <c r="D3" s="506"/>
      <c r="F3" s="2932"/>
      <c r="G3" s="2933"/>
      <c r="H3" s="2935"/>
    </row>
    <row r="4" spans="1:8" s="2877" customFormat="1" ht="6.75" customHeight="1">
      <c r="B4" s="2931"/>
      <c r="F4" s="2932"/>
      <c r="G4" s="2933"/>
      <c r="H4" s="2932"/>
    </row>
    <row r="5" spans="1:8" s="2877" customFormat="1" ht="8.25" customHeight="1">
      <c r="A5" s="2880"/>
      <c r="B5" s="2936"/>
      <c r="C5" s="2880"/>
      <c r="D5" s="2880"/>
      <c r="E5" s="2880"/>
      <c r="F5" s="2932"/>
      <c r="G5" s="2933"/>
      <c r="H5" s="2932"/>
    </row>
    <row r="6" spans="1:8" s="2877" customFormat="1" ht="6.75" customHeight="1">
      <c r="B6" s="2931"/>
      <c r="F6" s="2932"/>
      <c r="G6" s="2933"/>
      <c r="H6" s="2932"/>
    </row>
    <row r="7" spans="1:8" s="2877" customFormat="1" ht="54.75" customHeight="1">
      <c r="A7" s="2882"/>
      <c r="B7" s="2937" t="s">
        <v>2082</v>
      </c>
      <c r="C7" s="2882"/>
      <c r="D7" s="2882"/>
      <c r="E7" s="2882"/>
      <c r="F7" s="2932"/>
      <c r="G7" s="2933"/>
      <c r="H7" s="2932"/>
    </row>
    <row r="8" spans="1:8" s="2877" customFormat="1" ht="12.75" customHeight="1">
      <c r="B8" s="2993" t="s">
        <v>2013</v>
      </c>
      <c r="C8" s="2994"/>
      <c r="D8" s="2994"/>
      <c r="E8" s="2994"/>
      <c r="F8" s="2938"/>
      <c r="G8" s="2933"/>
      <c r="H8" s="2932"/>
    </row>
    <row r="9" spans="1:8" s="2877" customFormat="1" ht="8.25" customHeight="1">
      <c r="A9" s="2880"/>
      <c r="B9" s="2936"/>
      <c r="C9" s="2880"/>
      <c r="D9" s="2880"/>
      <c r="E9" s="2880"/>
      <c r="F9" s="2932"/>
      <c r="G9" s="2933"/>
      <c r="H9" s="2932"/>
    </row>
    <row r="10" spans="1:8" s="2877" customFormat="1" ht="12.75" customHeight="1">
      <c r="B10" s="2988" t="s">
        <v>2055</v>
      </c>
      <c r="C10" s="2988"/>
      <c r="D10" s="2988"/>
      <c r="F10" s="2932"/>
      <c r="G10" s="2933"/>
      <c r="H10" s="2932"/>
    </row>
    <row r="11" spans="1:8" s="2877" customFormat="1" ht="15">
      <c r="A11" s="2868"/>
      <c r="B11" s="2907" t="s">
        <v>2024</v>
      </c>
      <c r="C11" s="2885" t="s">
        <v>2056</v>
      </c>
      <c r="D11" s="2886"/>
      <c r="E11" s="2887"/>
      <c r="F11" s="2939"/>
      <c r="G11" s="2933"/>
      <c r="H11" s="2932"/>
    </row>
    <row r="12" spans="1:8" s="2895" customFormat="1" ht="16.5">
      <c r="A12" s="2888"/>
      <c r="B12" s="2889"/>
      <c r="C12" s="2890" t="s">
        <v>2057</v>
      </c>
      <c r="D12" s="2891"/>
      <c r="E12" s="2891"/>
      <c r="F12" s="2892"/>
      <c r="G12" s="2893"/>
      <c r="H12" s="2894"/>
    </row>
    <row r="13" spans="1:8" s="2895" customFormat="1" ht="16.5">
      <c r="A13" s="2888"/>
      <c r="B13" s="2896" t="s">
        <v>2058</v>
      </c>
      <c r="C13" s="2890" t="s">
        <v>2059</v>
      </c>
      <c r="D13" s="2897" t="s">
        <v>2016</v>
      </c>
      <c r="E13" s="2890"/>
      <c r="F13" s="2898"/>
      <c r="G13" s="2893"/>
      <c r="H13" s="2893"/>
    </row>
    <row r="14" spans="1:8" s="2895" customFormat="1" ht="16.5">
      <c r="A14" s="2888"/>
      <c r="B14" s="2896" t="s">
        <v>2060</v>
      </c>
      <c r="C14" s="2890" t="s">
        <v>2061</v>
      </c>
      <c r="D14" s="2897" t="s">
        <v>2016</v>
      </c>
      <c r="E14" s="2890"/>
      <c r="F14" s="2898"/>
      <c r="G14" s="2893"/>
      <c r="H14" s="2893"/>
    </row>
    <row r="15" spans="1:8" s="2895" customFormat="1" ht="16.5">
      <c r="A15" s="2888"/>
      <c r="B15" s="2896" t="s">
        <v>2062</v>
      </c>
      <c r="C15" s="2890" t="s">
        <v>2063</v>
      </c>
      <c r="D15" s="2897" t="s">
        <v>2016</v>
      </c>
      <c r="E15" s="2890"/>
      <c r="F15" s="2898"/>
      <c r="G15" s="2893"/>
      <c r="H15" s="2893"/>
    </row>
    <row r="16" spans="1:8" s="2895" customFormat="1" ht="16.5">
      <c r="A16" s="2888"/>
      <c r="B16" s="2896" t="s">
        <v>2064</v>
      </c>
      <c r="C16" s="2890" t="s">
        <v>2065</v>
      </c>
      <c r="D16" s="2897" t="s">
        <v>2016</v>
      </c>
      <c r="E16" s="2890"/>
      <c r="F16" s="2898"/>
      <c r="G16" s="2893"/>
      <c r="H16" s="2893"/>
    </row>
    <row r="17" spans="1:8" s="2895" customFormat="1" ht="16.5">
      <c r="A17" s="2888"/>
      <c r="B17" s="2896" t="s">
        <v>2066</v>
      </c>
      <c r="C17" s="2890" t="s">
        <v>2067</v>
      </c>
      <c r="D17" s="2897" t="s">
        <v>2016</v>
      </c>
      <c r="E17" s="2890"/>
      <c r="F17" s="2898"/>
      <c r="G17" s="2893"/>
      <c r="H17" s="2893"/>
    </row>
    <row r="18" spans="1:8" s="2895" customFormat="1" ht="17.25" customHeight="1">
      <c r="A18" s="2888"/>
      <c r="B18" s="2896" t="s">
        <v>2068</v>
      </c>
      <c r="C18" s="2890" t="s">
        <v>2069</v>
      </c>
      <c r="D18" s="2897" t="s">
        <v>2016</v>
      </c>
      <c r="E18" s="2890"/>
      <c r="F18" s="2898"/>
      <c r="G18" s="2893"/>
      <c r="H18" s="2893"/>
    </row>
    <row r="19" spans="1:8" s="2877" customFormat="1" ht="15">
      <c r="B19" s="2900"/>
      <c r="C19" s="2885" t="s">
        <v>2014</v>
      </c>
      <c r="D19" s="2940"/>
      <c r="E19" s="2941"/>
      <c r="F19" s="2942"/>
      <c r="G19" s="2933"/>
      <c r="H19" s="2932"/>
    </row>
    <row r="20" spans="1:8" s="2895" customFormat="1" ht="16.5">
      <c r="A20" s="2888"/>
      <c r="B20" s="2889">
        <v>1</v>
      </c>
      <c r="C20" s="2890" t="s">
        <v>2083</v>
      </c>
      <c r="D20" s="2943"/>
      <c r="E20" s="2944"/>
      <c r="F20" s="2945"/>
      <c r="G20" s="2893"/>
      <c r="H20" s="2894"/>
    </row>
    <row r="21" spans="1:8" s="2895" customFormat="1" ht="16.5">
      <c r="A21" s="2888"/>
      <c r="B21" s="2903">
        <v>2</v>
      </c>
      <c r="C21" s="2890" t="s">
        <v>2084</v>
      </c>
      <c r="D21" s="2943"/>
      <c r="E21" s="2944"/>
      <c r="F21" s="2945"/>
      <c r="G21" s="2893"/>
      <c r="H21" s="2894"/>
    </row>
    <row r="22" spans="1:8" s="2895" customFormat="1" ht="16.5">
      <c r="A22" s="2888"/>
      <c r="B22" s="2906">
        <v>3</v>
      </c>
      <c r="C22" s="2890" t="s">
        <v>2085</v>
      </c>
      <c r="D22" s="2897" t="s">
        <v>2016</v>
      </c>
      <c r="E22" s="2944"/>
      <c r="F22" s="2945"/>
      <c r="G22" s="2893"/>
      <c r="H22" s="2894"/>
    </row>
    <row r="23" spans="1:8" s="2895" customFormat="1" ht="16.5">
      <c r="A23" s="2888"/>
      <c r="B23" s="2946">
        <v>4</v>
      </c>
      <c r="C23" s="2947" t="s">
        <v>2086</v>
      </c>
      <c r="D23" s="2897" t="s">
        <v>2016</v>
      </c>
      <c r="E23" s="2948"/>
      <c r="F23" s="2945"/>
      <c r="G23" s="2893"/>
      <c r="H23" s="2894"/>
    </row>
    <row r="24" spans="1:8" s="2895" customFormat="1" ht="15">
      <c r="A24" s="2888"/>
      <c r="B24" s="2949"/>
      <c r="C24" s="2950" t="s">
        <v>2019</v>
      </c>
      <c r="D24" s="2951"/>
      <c r="E24" s="2951"/>
      <c r="F24" s="2952"/>
      <c r="G24" s="2893"/>
      <c r="H24" s="2894"/>
    </row>
    <row r="25" spans="1:8" s="2895" customFormat="1" ht="33">
      <c r="A25" s="2888"/>
      <c r="B25" s="2953">
        <v>5</v>
      </c>
      <c r="C25" s="2890" t="s">
        <v>2036</v>
      </c>
      <c r="D25" s="2897" t="s">
        <v>2016</v>
      </c>
      <c r="E25" s="2944"/>
      <c r="F25" s="2945"/>
      <c r="G25" s="2893"/>
      <c r="H25" s="2894"/>
    </row>
    <row r="26" spans="1:8" s="2895" customFormat="1" ht="15">
      <c r="A26" s="2888"/>
      <c r="B26" s="2907" t="s">
        <v>2024</v>
      </c>
      <c r="C26" s="2900" t="s">
        <v>2025</v>
      </c>
      <c r="D26" s="2940"/>
      <c r="E26" s="2940"/>
      <c r="F26" s="2954"/>
      <c r="G26" s="2893"/>
      <c r="H26" s="2894"/>
    </row>
    <row r="27" spans="1:8" s="2895" customFormat="1" ht="16.5">
      <c r="A27" s="2888"/>
      <c r="B27" s="2889">
        <v>6</v>
      </c>
      <c r="C27" s="2904" t="s">
        <v>2072</v>
      </c>
      <c r="D27" s="2897" t="s">
        <v>2016</v>
      </c>
      <c r="E27" s="2955"/>
      <c r="F27" s="2945"/>
      <c r="G27" s="2893"/>
      <c r="H27" s="2894"/>
    </row>
    <row r="28" spans="1:8" s="2895" customFormat="1" ht="16.5">
      <c r="A28" s="2888"/>
      <c r="B28" s="2889">
        <v>7</v>
      </c>
      <c r="C28" s="2904" t="s">
        <v>2073</v>
      </c>
      <c r="D28" s="2897" t="s">
        <v>2016</v>
      </c>
      <c r="E28" s="2955"/>
      <c r="F28" s="2945"/>
      <c r="G28" s="2893"/>
      <c r="H28" s="2894"/>
    </row>
    <row r="29" spans="1:8" s="2895" customFormat="1" ht="16.5">
      <c r="A29" s="2888"/>
      <c r="B29" s="2889">
        <v>8</v>
      </c>
      <c r="C29" s="2904" t="s">
        <v>2074</v>
      </c>
      <c r="D29" s="2897" t="s">
        <v>2016</v>
      </c>
      <c r="E29" s="2955"/>
      <c r="F29" s="2945"/>
      <c r="G29" s="2893"/>
      <c r="H29" s="2894"/>
    </row>
    <row r="30" spans="1:8" s="2895" customFormat="1" ht="33">
      <c r="A30" s="2888"/>
      <c r="B30" s="2889">
        <v>9</v>
      </c>
      <c r="C30" s="2890" t="s">
        <v>2087</v>
      </c>
      <c r="D30" s="2897" t="s">
        <v>2016</v>
      </c>
      <c r="E30" s="2944"/>
      <c r="F30" s="2945"/>
      <c r="G30" s="2893"/>
      <c r="H30" s="2894"/>
    </row>
    <row r="31" spans="1:8" s="2895" customFormat="1" ht="16.5">
      <c r="A31" s="2888"/>
      <c r="B31" s="2889">
        <v>10</v>
      </c>
      <c r="C31" s="2890" t="s">
        <v>2088</v>
      </c>
      <c r="D31" s="2897" t="s">
        <v>2016</v>
      </c>
      <c r="E31" s="2944"/>
      <c r="F31" s="2945"/>
      <c r="G31" s="2893"/>
      <c r="H31" s="2894"/>
    </row>
    <row r="32" spans="1:8" s="2895" customFormat="1" ht="16.5">
      <c r="A32" s="2888"/>
      <c r="B32" s="2889">
        <v>11</v>
      </c>
      <c r="C32" s="2911" t="s">
        <v>2027</v>
      </c>
      <c r="D32" s="2897" t="s">
        <v>2016</v>
      </c>
      <c r="E32" s="2956"/>
      <c r="F32" s="2893"/>
      <c r="H32" s="2894"/>
    </row>
    <row r="33" spans="1:8" s="2895" customFormat="1" ht="16.5">
      <c r="A33" s="2888"/>
      <c r="B33" s="2889">
        <v>12</v>
      </c>
      <c r="C33" s="2890" t="s">
        <v>2076</v>
      </c>
      <c r="D33" s="2897" t="s">
        <v>2016</v>
      </c>
      <c r="E33" s="2944"/>
      <c r="F33" s="2913"/>
      <c r="H33" s="2894"/>
    </row>
    <row r="34" spans="1:8" s="2895" customFormat="1" ht="132">
      <c r="A34" s="2888"/>
      <c r="B34" s="2889"/>
      <c r="C34" s="2890" t="s">
        <v>2077</v>
      </c>
      <c r="D34" s="2944"/>
      <c r="E34" s="2944"/>
      <c r="F34" s="2893"/>
      <c r="H34" s="2894"/>
    </row>
    <row r="35" spans="1:8" s="2895" customFormat="1" ht="33">
      <c r="A35" s="2888"/>
      <c r="B35" s="2889">
        <v>13</v>
      </c>
      <c r="C35" s="2890" t="s">
        <v>2028</v>
      </c>
      <c r="D35" s="2897" t="s">
        <v>2016</v>
      </c>
      <c r="E35" s="2944"/>
      <c r="F35" s="2945"/>
      <c r="G35" s="2893"/>
      <c r="H35" s="2894"/>
    </row>
    <row r="36" spans="1:8" s="2895" customFormat="1" ht="16.5">
      <c r="A36" s="2888"/>
      <c r="B36" s="2889">
        <v>14</v>
      </c>
      <c r="C36" s="2890" t="s">
        <v>2089</v>
      </c>
      <c r="D36" s="2897" t="s">
        <v>2016</v>
      </c>
      <c r="E36" s="2944"/>
      <c r="F36" s="2945"/>
      <c r="G36" s="2893"/>
      <c r="H36" s="2894"/>
    </row>
    <row r="37" spans="1:8" s="2895" customFormat="1" ht="49.5">
      <c r="A37" s="2888"/>
      <c r="B37" s="2889">
        <v>15</v>
      </c>
      <c r="C37" s="2890" t="s">
        <v>2079</v>
      </c>
      <c r="D37" s="2897" t="s">
        <v>2016</v>
      </c>
      <c r="E37" s="2944"/>
      <c r="F37" s="2945"/>
      <c r="G37" s="2893"/>
      <c r="H37" s="2894"/>
    </row>
    <row r="38" spans="1:8" s="2895" customFormat="1" ht="16.5">
      <c r="A38" s="2888"/>
      <c r="B38" s="2889">
        <v>16</v>
      </c>
      <c r="C38" s="2890" t="s">
        <v>2030</v>
      </c>
      <c r="D38" s="2897" t="s">
        <v>2016</v>
      </c>
      <c r="E38" s="2944"/>
      <c r="F38" s="2945"/>
      <c r="G38" s="2893"/>
      <c r="H38" s="2894"/>
    </row>
    <row r="39" spans="1:8" s="2895" customFormat="1" ht="16.5">
      <c r="A39" s="2888"/>
      <c r="B39" s="2889">
        <v>17</v>
      </c>
      <c r="C39" s="2890" t="s">
        <v>2080</v>
      </c>
      <c r="D39" s="2897" t="s">
        <v>2016</v>
      </c>
      <c r="E39" s="2944"/>
      <c r="F39" s="2945"/>
      <c r="G39" s="2893"/>
      <c r="H39" s="2894"/>
    </row>
    <row r="40" spans="1:8" s="2895" customFormat="1" ht="33">
      <c r="A40" s="2888"/>
      <c r="B40" s="2889">
        <v>18</v>
      </c>
      <c r="C40" s="2890" t="s">
        <v>2090</v>
      </c>
      <c r="D40" s="2897" t="s">
        <v>2016</v>
      </c>
      <c r="E40" s="2944"/>
      <c r="F40" s="2945"/>
      <c r="G40" s="2893"/>
      <c r="H40" s="2894"/>
    </row>
    <row r="41" spans="1:8" s="2895" customFormat="1" ht="16.5">
      <c r="A41" s="2888"/>
      <c r="B41" s="2889">
        <v>19</v>
      </c>
      <c r="C41" s="2911" t="s">
        <v>2031</v>
      </c>
      <c r="D41" s="2897" t="s">
        <v>2016</v>
      </c>
      <c r="E41" s="2944"/>
      <c r="F41" s="2945"/>
      <c r="G41" s="2893"/>
      <c r="H41" s="2894"/>
    </row>
    <row r="42" spans="1:8" s="2895" customFormat="1" ht="25.5">
      <c r="A42" s="2888"/>
      <c r="B42" s="2889">
        <v>20</v>
      </c>
      <c r="C42" s="2911" t="s">
        <v>2032</v>
      </c>
      <c r="D42" s="2897" t="s">
        <v>2016</v>
      </c>
      <c r="E42" s="2944"/>
      <c r="F42" s="2945"/>
      <c r="G42" s="2893" t="s">
        <v>2091</v>
      </c>
      <c r="H42" s="2894"/>
    </row>
    <row r="43" spans="1:8" s="2895" customFormat="1" ht="16.5">
      <c r="A43" s="2888"/>
      <c r="B43" s="2889">
        <v>21</v>
      </c>
      <c r="C43" s="2957" t="s">
        <v>2092</v>
      </c>
      <c r="D43" s="2897" t="s">
        <v>2016</v>
      </c>
      <c r="E43" s="2958"/>
      <c r="F43" s="2945"/>
      <c r="G43" s="2893"/>
      <c r="H43" s="2894"/>
    </row>
    <row r="44" spans="1:8" s="2895" customFormat="1" ht="16.5">
      <c r="A44" s="2888"/>
      <c r="B44" s="2889"/>
      <c r="C44" s="2911" t="s">
        <v>2093</v>
      </c>
      <c r="D44" s="2897" t="s">
        <v>2016</v>
      </c>
      <c r="E44" s="2944"/>
      <c r="F44" s="2945"/>
      <c r="G44" s="2893"/>
      <c r="H44" s="2894"/>
    </row>
    <row r="45" spans="1:8" s="2895" customFormat="1" ht="16.5">
      <c r="A45" s="2888"/>
      <c r="B45" s="2889"/>
      <c r="C45" s="2911" t="s">
        <v>2094</v>
      </c>
      <c r="D45" s="2897" t="s">
        <v>2016</v>
      </c>
      <c r="E45" s="2944"/>
      <c r="F45" s="2945"/>
      <c r="G45" s="2893"/>
      <c r="H45" s="2894"/>
    </row>
    <row r="46" spans="1:8" s="2895" customFormat="1" ht="16.5">
      <c r="A46" s="2888"/>
      <c r="B46" s="2889"/>
      <c r="C46" s="2911" t="s">
        <v>2095</v>
      </c>
      <c r="D46" s="2897" t="s">
        <v>2016</v>
      </c>
      <c r="E46" s="2944"/>
      <c r="F46" s="2945"/>
      <c r="G46" s="2893"/>
      <c r="H46" s="2894"/>
    </row>
    <row r="47" spans="1:8" s="2895" customFormat="1" ht="16.5">
      <c r="A47" s="2888"/>
      <c r="B47" s="2889"/>
      <c r="C47" s="2911"/>
      <c r="D47" s="2959"/>
      <c r="E47" s="2944"/>
      <c r="F47" s="2945"/>
      <c r="G47" s="2893"/>
      <c r="H47" s="2894"/>
    </row>
    <row r="48" spans="1:8" s="2895" customFormat="1" ht="15">
      <c r="A48" s="2888"/>
      <c r="B48" s="2914"/>
      <c r="C48" s="2915"/>
      <c r="D48" s="2960"/>
      <c r="E48" s="2951"/>
      <c r="F48" s="2952"/>
      <c r="G48" s="2893"/>
      <c r="H48" s="2894"/>
    </row>
    <row r="49" spans="1:8" s="2895" customFormat="1" ht="12.75" customHeight="1">
      <c r="A49" s="2888"/>
      <c r="B49" s="2918"/>
      <c r="C49" s="2919"/>
      <c r="D49" s="2961"/>
      <c r="E49" s="2962"/>
      <c r="F49" s="2963"/>
      <c r="G49" s="2893"/>
      <c r="H49" s="2894"/>
    </row>
    <row r="50" spans="1:8" s="2895" customFormat="1" ht="12.75" customHeight="1">
      <c r="A50" s="2888"/>
      <c r="B50" s="2921"/>
      <c r="C50" s="2922"/>
      <c r="F50" s="2894"/>
      <c r="G50" s="2893"/>
      <c r="H50" s="2894"/>
    </row>
    <row r="51" spans="1:8" s="2895" customFormat="1" ht="12.75" customHeight="1">
      <c r="A51" s="2888"/>
      <c r="B51" s="2995" t="s">
        <v>2033</v>
      </c>
      <c r="C51" s="3001"/>
      <c r="D51" s="3001"/>
      <c r="E51" s="3001"/>
      <c r="F51" s="2964"/>
      <c r="G51" s="2893"/>
      <c r="H51" s="2894"/>
    </row>
    <row r="52" spans="1:8" s="2895" customFormat="1" ht="12.75" customHeight="1">
      <c r="A52" s="2888"/>
      <c r="B52" s="2931"/>
      <c r="F52" s="2894"/>
      <c r="G52" s="2893"/>
      <c r="H52" s="2894"/>
    </row>
    <row r="53" spans="1:8" s="2895" customFormat="1" ht="12.75" customHeight="1">
      <c r="A53" s="2888"/>
      <c r="B53" s="2995" t="s">
        <v>2034</v>
      </c>
      <c r="C53" s="3001"/>
      <c r="D53" s="3001"/>
      <c r="E53" s="3001"/>
      <c r="F53" s="2964"/>
      <c r="G53" s="2893"/>
      <c r="H53" s="2894"/>
    </row>
    <row r="54" spans="1:8" s="2895" customFormat="1">
      <c r="A54" s="2888"/>
      <c r="B54" s="2931"/>
      <c r="D54" s="2965"/>
      <c r="F54" s="2894"/>
      <c r="G54" s="2893"/>
      <c r="H54" s="2894"/>
    </row>
    <row r="55" spans="1:8" s="2895" customFormat="1" ht="10.5" customHeight="1">
      <c r="A55" s="2888"/>
      <c r="B55" s="2997" t="s">
        <v>2035</v>
      </c>
      <c r="C55" s="2992"/>
      <c r="D55" s="2992"/>
      <c r="E55" s="2992"/>
      <c r="F55" s="2966"/>
      <c r="G55" s="2893"/>
      <c r="H55" s="2894"/>
    </row>
    <row r="56" spans="1:8" s="2895" customFormat="1">
      <c r="A56" s="2888"/>
      <c r="B56" s="2967"/>
      <c r="C56" s="2888"/>
      <c r="F56" s="2894"/>
      <c r="G56" s="2893"/>
      <c r="H56" s="2894"/>
    </row>
    <row r="57" spans="1:8" s="2895" customFormat="1">
      <c r="A57" s="2888"/>
      <c r="B57" s="2967"/>
      <c r="C57" s="2888"/>
      <c r="F57" s="2894"/>
      <c r="G57" s="2893"/>
      <c r="H57" s="2894"/>
    </row>
    <row r="58" spans="1:8" s="2895" customFormat="1">
      <c r="A58" s="2925"/>
      <c r="B58" s="2936"/>
      <c r="C58" s="2925"/>
      <c r="D58" s="2925"/>
      <c r="E58" s="2925"/>
      <c r="F58" s="2894"/>
      <c r="G58" s="2893"/>
      <c r="H58" s="2894"/>
    </row>
    <row r="59" spans="1:8" s="2895" customFormat="1">
      <c r="B59" s="2967"/>
      <c r="C59" s="2888"/>
      <c r="F59" s="2894"/>
      <c r="G59" s="2893"/>
      <c r="H59" s="2894"/>
    </row>
    <row r="60" spans="1:8" s="2895" customFormat="1">
      <c r="A60" s="2888"/>
      <c r="B60" s="2967"/>
      <c r="C60" s="2888"/>
      <c r="F60" s="2894"/>
      <c r="G60" s="2893"/>
      <c r="H60" s="2894"/>
    </row>
    <row r="61" spans="1:8" s="2877" customFormat="1">
      <c r="A61" s="2868"/>
      <c r="B61" s="2999"/>
      <c r="C61" s="3000"/>
      <c r="D61" s="3000"/>
      <c r="E61" s="3000"/>
      <c r="F61" s="2968"/>
      <c r="G61" s="2933"/>
      <c r="H61" s="2932"/>
    </row>
    <row r="62" spans="1:8" s="2877" customFormat="1">
      <c r="A62" s="2868"/>
      <c r="B62" s="2967"/>
      <c r="C62" s="2868"/>
      <c r="F62" s="2932"/>
      <c r="G62" s="2933"/>
      <c r="H62" s="2932"/>
    </row>
    <row r="63" spans="1:8" s="2877" customFormat="1">
      <c r="A63" s="2868"/>
      <c r="B63" s="2967"/>
      <c r="C63" s="2868"/>
      <c r="F63" s="2932"/>
      <c r="G63" s="2933"/>
      <c r="H63" s="2932"/>
    </row>
    <row r="64" spans="1:8" s="2877" customFormat="1">
      <c r="A64" s="2868"/>
      <c r="B64" s="2967"/>
      <c r="C64" s="2868"/>
      <c r="F64" s="2932"/>
      <c r="G64" s="2933"/>
      <c r="H64" s="2932"/>
    </row>
    <row r="65" spans="1:8" s="2877" customFormat="1">
      <c r="A65" s="2868"/>
      <c r="B65" s="2967"/>
      <c r="C65" s="2868"/>
      <c r="F65" s="2932"/>
      <c r="G65" s="2933"/>
      <c r="H65" s="2932"/>
    </row>
    <row r="66" spans="1:8" s="2877" customFormat="1">
      <c r="A66" s="2868"/>
      <c r="B66" s="2967"/>
      <c r="C66" s="2868"/>
      <c r="F66" s="2932"/>
      <c r="G66" s="2933"/>
      <c r="H66" s="2932"/>
    </row>
    <row r="67" spans="1:8" s="2877" customFormat="1">
      <c r="A67" s="2868"/>
      <c r="B67" s="2967"/>
      <c r="C67" s="2868"/>
      <c r="F67" s="2932"/>
      <c r="G67" s="2933"/>
      <c r="H67" s="2932"/>
    </row>
    <row r="68" spans="1:8" s="2877" customFormat="1">
      <c r="A68" s="2868"/>
      <c r="B68" s="2967"/>
      <c r="C68" s="2868"/>
      <c r="F68" s="2932"/>
      <c r="G68" s="2933"/>
      <c r="H68" s="2932"/>
    </row>
    <row r="69" spans="1:8" s="2877" customFormat="1">
      <c r="A69" s="2868"/>
      <c r="B69" s="2967"/>
      <c r="C69" s="2868"/>
      <c r="F69" s="2932"/>
      <c r="G69" s="2933"/>
      <c r="H69" s="2932"/>
    </row>
    <row r="70" spans="1:8" s="2877" customFormat="1">
      <c r="A70" s="2868"/>
      <c r="B70" s="2967"/>
      <c r="C70" s="2868"/>
      <c r="F70" s="2932"/>
      <c r="G70" s="2933"/>
      <c r="H70" s="2932"/>
    </row>
    <row r="71" spans="1:8" s="2877" customFormat="1">
      <c r="A71" s="2868"/>
      <c r="B71" s="2967"/>
      <c r="C71" s="2868"/>
      <c r="F71" s="2932"/>
      <c r="G71" s="2933"/>
      <c r="H71" s="2932"/>
    </row>
    <row r="72" spans="1:8" s="2877" customFormat="1">
      <c r="A72" s="2868"/>
      <c r="B72" s="2967"/>
      <c r="C72" s="2868"/>
      <c r="F72" s="2932"/>
      <c r="G72" s="2933"/>
      <c r="H72" s="2932"/>
    </row>
    <row r="73" spans="1:8" s="2877" customFormat="1">
      <c r="A73" s="2868"/>
      <c r="B73" s="2967"/>
      <c r="C73" s="2868"/>
      <c r="F73" s="2932"/>
      <c r="G73" s="2933"/>
      <c r="H73" s="2932"/>
    </row>
    <row r="74" spans="1:8" s="2877" customFormat="1">
      <c r="A74" s="2868"/>
      <c r="B74" s="2967"/>
      <c r="C74" s="2868"/>
      <c r="F74" s="2932"/>
      <c r="G74" s="2933"/>
      <c r="H74" s="2932"/>
    </row>
    <row r="75" spans="1:8" s="2877" customFormat="1">
      <c r="A75" s="2868"/>
      <c r="B75" s="2967"/>
      <c r="C75" s="2868"/>
      <c r="F75" s="2932"/>
      <c r="G75" s="2933"/>
      <c r="H75" s="2932"/>
    </row>
    <row r="76" spans="1:8" s="2877" customFormat="1">
      <c r="A76" s="2868"/>
      <c r="B76" s="2967"/>
      <c r="C76" s="2868"/>
      <c r="F76" s="2932"/>
      <c r="G76" s="2933"/>
      <c r="H76" s="2932"/>
    </row>
    <row r="77" spans="1:8" s="2877" customFormat="1">
      <c r="A77" s="2868"/>
      <c r="B77" s="2967"/>
      <c r="C77" s="2868"/>
      <c r="F77" s="2932"/>
      <c r="G77" s="2933"/>
      <c r="H77" s="2932"/>
    </row>
    <row r="78" spans="1:8" s="2877" customFormat="1">
      <c r="A78" s="2868"/>
      <c r="B78" s="2967"/>
      <c r="C78" s="2868"/>
      <c r="F78" s="2932"/>
      <c r="G78" s="2933"/>
      <c r="H78" s="2932"/>
    </row>
    <row r="79" spans="1:8" s="2877" customFormat="1">
      <c r="A79" s="2868"/>
      <c r="B79" s="2967"/>
      <c r="C79" s="2868"/>
      <c r="F79" s="2932"/>
      <c r="G79" s="2933"/>
      <c r="H79" s="2932"/>
    </row>
    <row r="80" spans="1:8" s="2877" customFormat="1">
      <c r="A80" s="2868"/>
      <c r="B80" s="2967"/>
      <c r="C80" s="2868"/>
      <c r="F80" s="2932"/>
      <c r="G80" s="2933"/>
      <c r="H80" s="2932"/>
    </row>
    <row r="81" spans="1:8" s="2877" customFormat="1">
      <c r="A81" s="2868"/>
      <c r="B81" s="2967"/>
      <c r="C81" s="2868"/>
      <c r="F81" s="2932"/>
      <c r="G81" s="2933"/>
      <c r="H81" s="2932"/>
    </row>
    <row r="82" spans="1:8" s="2877" customFormat="1">
      <c r="A82" s="2868"/>
      <c r="B82" s="2967"/>
      <c r="C82" s="2868"/>
      <c r="F82" s="2932"/>
      <c r="G82" s="2933"/>
      <c r="H82" s="2932"/>
    </row>
    <row r="83" spans="1:8" s="2877" customFormat="1">
      <c r="A83" s="2868"/>
      <c r="B83" s="2967"/>
      <c r="C83" s="2868"/>
      <c r="F83" s="2932"/>
      <c r="G83" s="2933"/>
      <c r="H83" s="2932"/>
    </row>
    <row r="84" spans="1:8" s="2877" customFormat="1">
      <c r="A84" s="2868"/>
      <c r="B84" s="2967"/>
      <c r="C84" s="2868"/>
      <c r="F84" s="2932"/>
      <c r="G84" s="2933"/>
      <c r="H84" s="2932"/>
    </row>
    <row r="85" spans="1:8" s="2877" customFormat="1">
      <c r="A85" s="2868"/>
      <c r="B85" s="2967"/>
      <c r="C85" s="2868"/>
      <c r="F85" s="2932"/>
      <c r="G85" s="2933"/>
      <c r="H85" s="2932"/>
    </row>
    <row r="86" spans="1:8" s="2877" customFormat="1">
      <c r="A86" s="2868"/>
      <c r="B86" s="2967"/>
      <c r="C86" s="2868"/>
      <c r="F86" s="2932"/>
      <c r="G86" s="2933"/>
      <c r="H86" s="2932"/>
    </row>
    <row r="87" spans="1:8" s="2877" customFormat="1">
      <c r="A87" s="2868"/>
      <c r="B87" s="2967"/>
      <c r="C87" s="2868"/>
      <c r="F87" s="2932"/>
      <c r="G87" s="2933"/>
      <c r="H87" s="2932"/>
    </row>
    <row r="88" spans="1:8" s="2877" customFormat="1">
      <c r="A88" s="2868"/>
      <c r="B88" s="2967"/>
      <c r="C88" s="2868"/>
      <c r="F88" s="2932"/>
      <c r="G88" s="2933"/>
      <c r="H88" s="2932"/>
    </row>
    <row r="89" spans="1:8" s="2877" customFormat="1">
      <c r="A89" s="2868"/>
      <c r="B89" s="2967"/>
      <c r="C89" s="2868"/>
      <c r="F89" s="2932"/>
      <c r="G89" s="2933"/>
      <c r="H89" s="2932"/>
    </row>
    <row r="90" spans="1:8" s="2877" customFormat="1">
      <c r="A90" s="2868"/>
      <c r="B90" s="2967"/>
      <c r="C90" s="2868"/>
      <c r="F90" s="2932"/>
      <c r="G90" s="2933"/>
      <c r="H90" s="2932"/>
    </row>
    <row r="91" spans="1:8" s="2877" customFormat="1">
      <c r="A91" s="2868"/>
      <c r="B91" s="2967"/>
      <c r="C91" s="2868"/>
      <c r="F91" s="2932"/>
      <c r="G91" s="2933"/>
      <c r="H91" s="2932"/>
    </row>
    <row r="92" spans="1:8" s="2877" customFormat="1">
      <c r="A92" s="2868"/>
      <c r="B92" s="2967"/>
      <c r="C92" s="2868"/>
      <c r="F92" s="2932"/>
      <c r="G92" s="2933"/>
      <c r="H92" s="2932"/>
    </row>
    <row r="93" spans="1:8" s="2877" customFormat="1">
      <c r="A93" s="2868"/>
      <c r="B93" s="2967"/>
      <c r="C93" s="2868"/>
      <c r="F93" s="2932"/>
      <c r="G93" s="2933"/>
      <c r="H93" s="2932"/>
    </row>
    <row r="94" spans="1:8" s="2877" customFormat="1">
      <c r="A94" s="2868"/>
      <c r="B94" s="2967"/>
      <c r="C94" s="2868"/>
      <c r="F94" s="2932"/>
      <c r="G94" s="2933"/>
      <c r="H94" s="2932"/>
    </row>
    <row r="95" spans="1:8" s="2877" customFormat="1">
      <c r="A95" s="2868"/>
      <c r="B95" s="2967"/>
      <c r="C95" s="2868"/>
      <c r="F95" s="2932"/>
      <c r="G95" s="2933"/>
      <c r="H95" s="2932"/>
    </row>
    <row r="96" spans="1:8" s="2877" customFormat="1">
      <c r="A96" s="2868"/>
      <c r="B96" s="2967"/>
      <c r="C96" s="2868"/>
      <c r="F96" s="2932"/>
      <c r="G96" s="2933"/>
      <c r="H96" s="2932"/>
    </row>
    <row r="97" spans="1:8" s="2877" customFormat="1">
      <c r="A97" s="2868"/>
      <c r="B97" s="2967"/>
      <c r="C97" s="2868"/>
      <c r="F97" s="2932"/>
      <c r="G97" s="2933"/>
      <c r="H97" s="2932"/>
    </row>
    <row r="98" spans="1:8" s="2877" customFormat="1">
      <c r="A98" s="2868"/>
      <c r="B98" s="2967"/>
      <c r="C98" s="2868"/>
      <c r="F98" s="2932"/>
      <c r="G98" s="2933"/>
      <c r="H98" s="2932"/>
    </row>
    <row r="99" spans="1:8" s="2877" customFormat="1">
      <c r="A99" s="2868"/>
      <c r="B99" s="2967"/>
      <c r="C99" s="2868"/>
      <c r="F99" s="2932"/>
      <c r="G99" s="2933"/>
      <c r="H99" s="2932"/>
    </row>
    <row r="100" spans="1:8" s="2877" customFormat="1">
      <c r="A100" s="2868"/>
      <c r="B100" s="2967"/>
      <c r="C100" s="2868"/>
      <c r="F100" s="2932"/>
      <c r="G100" s="2933"/>
      <c r="H100" s="2932"/>
    </row>
    <row r="101" spans="1:8" s="2877" customFormat="1">
      <c r="A101" s="2868"/>
      <c r="B101" s="2967"/>
      <c r="C101" s="2868"/>
      <c r="F101" s="2932"/>
      <c r="G101" s="2933"/>
      <c r="H101" s="2932"/>
    </row>
    <row r="102" spans="1:8" s="2877" customFormat="1">
      <c r="A102" s="2868"/>
      <c r="B102" s="2967"/>
      <c r="C102" s="2868"/>
      <c r="F102" s="2932"/>
      <c r="G102" s="2933"/>
      <c r="H102" s="2932"/>
    </row>
    <row r="103" spans="1:8" s="2877" customFormat="1">
      <c r="A103" s="2868"/>
      <c r="B103" s="2967"/>
      <c r="C103" s="2868"/>
      <c r="F103" s="2932"/>
      <c r="G103" s="2933"/>
      <c r="H103" s="2932"/>
    </row>
    <row r="104" spans="1:8" s="2877" customFormat="1">
      <c r="A104" s="2868"/>
      <c r="B104" s="2967"/>
      <c r="C104" s="2868"/>
      <c r="F104" s="2932"/>
      <c r="G104" s="2933"/>
      <c r="H104" s="2932"/>
    </row>
    <row r="105" spans="1:8" s="2877" customFormat="1">
      <c r="A105" s="2868"/>
      <c r="B105" s="2967"/>
      <c r="C105" s="2868"/>
      <c r="F105" s="2932"/>
      <c r="G105" s="2933"/>
      <c r="H105" s="2932"/>
    </row>
    <row r="106" spans="1:8" s="2877" customFormat="1">
      <c r="A106" s="2868"/>
      <c r="B106" s="2967"/>
      <c r="C106" s="2868"/>
      <c r="F106" s="2932"/>
      <c r="G106" s="2933"/>
      <c r="H106" s="2932"/>
    </row>
    <row r="107" spans="1:8" s="2877" customFormat="1">
      <c r="A107" s="2868"/>
      <c r="B107" s="2967"/>
      <c r="C107" s="2868"/>
      <c r="F107" s="2932"/>
      <c r="G107" s="2933"/>
      <c r="H107" s="2932"/>
    </row>
    <row r="108" spans="1:8" s="2877" customFormat="1">
      <c r="A108" s="2868"/>
      <c r="B108" s="2967"/>
      <c r="C108" s="2868"/>
      <c r="F108" s="2932"/>
      <c r="G108" s="2933"/>
      <c r="H108" s="2932"/>
    </row>
    <row r="109" spans="1:8" s="2877" customFormat="1">
      <c r="A109" s="2868"/>
      <c r="B109" s="2967"/>
      <c r="C109" s="2868"/>
      <c r="F109" s="2932"/>
      <c r="G109" s="2933"/>
      <c r="H109" s="2932"/>
    </row>
    <row r="110" spans="1:8" s="2877" customFormat="1">
      <c r="A110" s="2868"/>
      <c r="B110" s="2967"/>
      <c r="C110" s="2868"/>
      <c r="F110" s="2932"/>
      <c r="G110" s="2933"/>
      <c r="H110" s="2932"/>
    </row>
    <row r="111" spans="1:8" s="2877" customFormat="1">
      <c r="A111" s="2868"/>
      <c r="B111" s="2967"/>
      <c r="C111" s="2868"/>
      <c r="F111" s="2932"/>
      <c r="G111" s="2933"/>
      <c r="H111" s="2932"/>
    </row>
    <row r="112" spans="1:8" s="2877" customFormat="1">
      <c r="A112" s="2868"/>
      <c r="B112" s="2967"/>
      <c r="C112" s="2868"/>
      <c r="F112" s="2932"/>
      <c r="G112" s="2933"/>
      <c r="H112" s="2932"/>
    </row>
    <row r="113" spans="1:8" s="2877" customFormat="1">
      <c r="A113" s="2868"/>
      <c r="B113" s="2967"/>
      <c r="C113" s="2868"/>
      <c r="F113" s="2932"/>
      <c r="G113" s="2933"/>
      <c r="H113" s="2932"/>
    </row>
    <row r="114" spans="1:8" s="2877" customFormat="1">
      <c r="A114" s="2868"/>
      <c r="B114" s="2967"/>
      <c r="C114" s="2868"/>
      <c r="F114" s="2932"/>
      <c r="G114" s="2933"/>
      <c r="H114" s="2932"/>
    </row>
    <row r="115" spans="1:8" s="2877" customFormat="1">
      <c r="A115" s="2868"/>
      <c r="B115" s="2967"/>
      <c r="C115" s="2868"/>
      <c r="F115" s="2932"/>
      <c r="G115" s="2933"/>
      <c r="H115" s="2932"/>
    </row>
    <row r="116" spans="1:8" s="2877" customFormat="1">
      <c r="A116" s="2868"/>
      <c r="B116" s="2967"/>
      <c r="C116" s="2868"/>
      <c r="F116" s="2932"/>
      <c r="G116" s="2933"/>
      <c r="H116" s="2932"/>
    </row>
    <row r="117" spans="1:8" s="2877" customFormat="1">
      <c r="A117" s="2868"/>
      <c r="B117" s="2967"/>
      <c r="C117" s="2868"/>
      <c r="F117" s="2932"/>
      <c r="G117" s="2933"/>
      <c r="H117" s="2932"/>
    </row>
    <row r="118" spans="1:8" s="2877" customFormat="1">
      <c r="A118" s="2868"/>
      <c r="B118" s="2967"/>
      <c r="C118" s="2868"/>
      <c r="F118" s="2932"/>
      <c r="G118" s="2933"/>
      <c r="H118" s="2932"/>
    </row>
    <row r="119" spans="1:8" s="2877" customFormat="1">
      <c r="A119" s="2868"/>
      <c r="B119" s="2967"/>
      <c r="C119" s="2868"/>
      <c r="F119" s="2932"/>
      <c r="G119" s="2933"/>
      <c r="H119" s="2932"/>
    </row>
    <row r="120" spans="1:8" s="2877" customFormat="1">
      <c r="A120" s="2868"/>
      <c r="B120" s="2967"/>
      <c r="C120" s="2868"/>
      <c r="F120" s="2932"/>
      <c r="G120" s="2933"/>
      <c r="H120" s="2932"/>
    </row>
    <row r="121" spans="1:8" s="2877" customFormat="1">
      <c r="A121" s="2868"/>
      <c r="B121" s="2967"/>
      <c r="C121" s="2868"/>
      <c r="F121" s="2932"/>
      <c r="G121" s="2933"/>
      <c r="H121" s="2932"/>
    </row>
    <row r="122" spans="1:8" s="2877" customFormat="1">
      <c r="A122" s="2868"/>
      <c r="B122" s="2967"/>
      <c r="C122" s="2868"/>
      <c r="F122" s="2932"/>
      <c r="G122" s="2933"/>
      <c r="H122" s="2932"/>
    </row>
    <row r="123" spans="1:8" s="2877" customFormat="1">
      <c r="A123" s="2868"/>
      <c r="B123" s="2967"/>
      <c r="C123" s="2868"/>
      <c r="F123" s="2932"/>
      <c r="G123" s="2933"/>
      <c r="H123" s="2932"/>
    </row>
    <row r="124" spans="1:8" s="2877" customFormat="1">
      <c r="A124" s="2868"/>
      <c r="B124" s="2967"/>
      <c r="C124" s="2868"/>
      <c r="F124" s="2932"/>
      <c r="G124" s="2933"/>
      <c r="H124" s="2932"/>
    </row>
    <row r="125" spans="1:8" s="2877" customFormat="1">
      <c r="A125" s="2868"/>
      <c r="B125" s="2967"/>
      <c r="C125" s="2868"/>
      <c r="F125" s="2932"/>
      <c r="G125" s="2933"/>
      <c r="H125" s="2932"/>
    </row>
    <row r="126" spans="1:8" s="2877" customFormat="1">
      <c r="A126" s="2868"/>
      <c r="B126" s="2967"/>
      <c r="C126" s="2868"/>
      <c r="F126" s="2932"/>
      <c r="G126" s="2933"/>
      <c r="H126" s="2932"/>
    </row>
    <row r="127" spans="1:8" s="2877" customFormat="1">
      <c r="A127" s="2868"/>
      <c r="B127" s="2967"/>
      <c r="C127" s="2868"/>
      <c r="F127" s="2932"/>
      <c r="G127" s="2933"/>
      <c r="H127" s="2932"/>
    </row>
    <row r="128" spans="1:8" s="2877" customFormat="1">
      <c r="A128" s="2868"/>
      <c r="B128" s="2967"/>
      <c r="C128" s="2868"/>
      <c r="F128" s="2932"/>
      <c r="G128" s="2933"/>
      <c r="H128" s="2932"/>
    </row>
    <row r="129" spans="1:8" s="2877" customFormat="1">
      <c r="A129" s="2868"/>
      <c r="B129" s="2967"/>
      <c r="C129" s="2868"/>
      <c r="F129" s="2932"/>
      <c r="G129" s="2933"/>
      <c r="H129" s="2932"/>
    </row>
    <row r="130" spans="1:8" s="2877" customFormat="1">
      <c r="A130" s="2868"/>
      <c r="B130" s="2967"/>
      <c r="C130" s="2868"/>
      <c r="F130" s="2932"/>
      <c r="G130" s="2933"/>
      <c r="H130" s="2932"/>
    </row>
    <row r="131" spans="1:8" s="2877" customFormat="1">
      <c r="A131" s="2868"/>
      <c r="B131" s="2967"/>
      <c r="C131" s="2868"/>
      <c r="F131" s="2932"/>
      <c r="G131" s="2933"/>
      <c r="H131" s="2932"/>
    </row>
    <row r="132" spans="1:8" s="2877" customFormat="1">
      <c r="A132" s="2868"/>
      <c r="B132" s="2967"/>
      <c r="C132" s="2868"/>
      <c r="F132" s="2932"/>
      <c r="G132" s="2933"/>
      <c r="H132" s="2932"/>
    </row>
    <row r="133" spans="1:8" s="2877" customFormat="1">
      <c r="A133" s="2868"/>
      <c r="B133" s="2967"/>
      <c r="C133" s="2868"/>
      <c r="F133" s="2932"/>
      <c r="G133" s="2933"/>
      <c r="H133" s="2932"/>
    </row>
    <row r="134" spans="1:8" s="2877" customFormat="1">
      <c r="A134" s="2868"/>
      <c r="B134" s="2967"/>
      <c r="C134" s="2868"/>
      <c r="F134" s="2932"/>
      <c r="G134" s="2933"/>
      <c r="H134" s="2932"/>
    </row>
    <row r="135" spans="1:8" s="2877" customFormat="1">
      <c r="A135" s="2868"/>
      <c r="B135" s="2931"/>
      <c r="F135" s="2932"/>
      <c r="G135" s="2933"/>
      <c r="H135" s="2932"/>
    </row>
    <row r="136" spans="1:8" s="2877" customFormat="1">
      <c r="A136" s="2868"/>
      <c r="B136" s="2931"/>
      <c r="F136" s="2932"/>
      <c r="G136" s="2933"/>
      <c r="H136" s="2932"/>
    </row>
    <row r="137" spans="1:8" s="2877" customFormat="1">
      <c r="B137" s="2931"/>
      <c r="F137" s="2932"/>
      <c r="G137" s="2933"/>
      <c r="H137" s="2932"/>
    </row>
    <row r="138" spans="1:8" s="2877" customFormat="1">
      <c r="B138" s="2931"/>
      <c r="F138" s="2932"/>
      <c r="G138" s="2933"/>
      <c r="H138" s="2932"/>
    </row>
    <row r="139" spans="1:8" s="2877" customFormat="1">
      <c r="B139" s="2931"/>
      <c r="F139" s="2932"/>
      <c r="G139" s="2933"/>
      <c r="H139" s="2932"/>
    </row>
    <row r="140" spans="1:8" s="2877" customFormat="1">
      <c r="B140" s="2931"/>
      <c r="F140" s="2932"/>
      <c r="G140" s="2933"/>
      <c r="H140" s="2932"/>
    </row>
    <row r="141" spans="1:8" s="2877" customFormat="1">
      <c r="B141" s="2931"/>
      <c r="F141" s="2932"/>
      <c r="G141" s="2933"/>
      <c r="H141" s="2932"/>
    </row>
    <row r="142" spans="1:8" s="2877" customFormat="1">
      <c r="B142" s="2931"/>
      <c r="F142" s="2932"/>
      <c r="G142" s="2933"/>
      <c r="H142" s="2932"/>
    </row>
    <row r="143" spans="1:8" s="2877" customFormat="1" hidden="1">
      <c r="B143" s="2931" t="s">
        <v>733</v>
      </c>
      <c r="F143" s="2932"/>
      <c r="G143" s="2933"/>
      <c r="H143" s="2932"/>
    </row>
    <row r="144" spans="1:8" s="2877" customFormat="1" hidden="1">
      <c r="B144" s="2931" t="s">
        <v>580</v>
      </c>
      <c r="F144" s="2932"/>
      <c r="G144" s="2933"/>
      <c r="H144" s="2932"/>
    </row>
    <row r="145" spans="2:8" s="2877" customFormat="1" hidden="1">
      <c r="B145" s="2969" t="s">
        <v>2081</v>
      </c>
      <c r="F145" s="2932"/>
      <c r="G145" s="2933"/>
      <c r="H145" s="2932"/>
    </row>
    <row r="146" spans="2:8" s="2877" customFormat="1">
      <c r="B146" s="2931"/>
      <c r="F146" s="2932"/>
      <c r="G146" s="2933"/>
      <c r="H146" s="2932"/>
    </row>
    <row r="147" spans="2:8" s="2877" customFormat="1">
      <c r="B147" s="2931"/>
      <c r="F147" s="2932"/>
      <c r="G147" s="2933"/>
      <c r="H147" s="2932"/>
    </row>
    <row r="148" spans="2:8" s="2877" customFormat="1">
      <c r="B148" s="2931"/>
      <c r="F148" s="2932"/>
      <c r="G148" s="2933"/>
      <c r="H148" s="2932"/>
    </row>
    <row r="149" spans="2:8" s="2877" customFormat="1">
      <c r="B149" s="2931"/>
      <c r="F149" s="2932"/>
      <c r="G149" s="2933"/>
      <c r="H149" s="2932"/>
    </row>
    <row r="150" spans="2:8" s="2877" customFormat="1">
      <c r="B150" s="2931"/>
      <c r="F150" s="2932"/>
      <c r="G150" s="2933"/>
      <c r="H150" s="2932"/>
    </row>
    <row r="151" spans="2:8" s="2877" customFormat="1">
      <c r="B151" s="2931"/>
      <c r="F151" s="2932"/>
      <c r="G151" s="2933"/>
      <c r="H151" s="2932"/>
    </row>
    <row r="152" spans="2:8" s="2877" customFormat="1">
      <c r="B152" s="2931"/>
      <c r="F152" s="2932"/>
      <c r="G152" s="2933"/>
      <c r="H152" s="2932"/>
    </row>
    <row r="153" spans="2:8" s="2877" customFormat="1">
      <c r="B153" s="2931"/>
      <c r="F153" s="2932"/>
      <c r="G153" s="2933"/>
      <c r="H153" s="2932"/>
    </row>
    <row r="154" spans="2:8" s="2877" customFormat="1">
      <c r="B154" s="2931"/>
      <c r="F154" s="2932"/>
      <c r="G154" s="2933"/>
      <c r="H154" s="2932"/>
    </row>
    <row r="155" spans="2:8" s="2877" customFormat="1">
      <c r="F155" s="2932"/>
      <c r="G155" s="2933"/>
      <c r="H155" s="2932"/>
    </row>
    <row r="156" spans="2:8" s="2877" customFormat="1">
      <c r="F156" s="2932"/>
      <c r="G156" s="2933"/>
      <c r="H156" s="2932"/>
    </row>
    <row r="157" spans="2:8" s="2877" customFormat="1">
      <c r="F157" s="2932"/>
      <c r="G157" s="2933"/>
      <c r="H157" s="2932"/>
    </row>
    <row r="158" spans="2:8" s="2877" customFormat="1">
      <c r="B158" s="2931"/>
      <c r="F158" s="2932"/>
      <c r="G158" s="2933"/>
      <c r="H158" s="2932"/>
    </row>
    <row r="159" spans="2:8" s="2877" customFormat="1">
      <c r="B159" s="2931"/>
      <c r="F159" s="2932"/>
      <c r="G159" s="2933"/>
      <c r="H159" s="2932"/>
    </row>
    <row r="160" spans="2:8" s="2877" customFormat="1">
      <c r="B160" s="2931"/>
      <c r="F160" s="2932"/>
      <c r="G160" s="2933"/>
      <c r="H160" s="2932"/>
    </row>
    <row r="161" spans="2:8" s="2877" customFormat="1">
      <c r="B161" s="2931"/>
      <c r="F161" s="2932"/>
      <c r="G161" s="2933"/>
      <c r="H161" s="2932"/>
    </row>
    <row r="162" spans="2:8" s="2877" customFormat="1">
      <c r="B162" s="2931"/>
      <c r="F162" s="2932"/>
      <c r="G162" s="2933"/>
      <c r="H162" s="2932"/>
    </row>
    <row r="163" spans="2:8" s="2877" customFormat="1">
      <c r="B163" s="2931"/>
      <c r="F163" s="2932"/>
      <c r="G163" s="2933"/>
      <c r="H163" s="2932"/>
    </row>
    <row r="164" spans="2:8" s="2877" customFormat="1">
      <c r="B164" s="2931"/>
      <c r="F164" s="2932"/>
      <c r="G164" s="2933"/>
      <c r="H164" s="2932"/>
    </row>
    <row r="165" spans="2:8" s="2877" customFormat="1">
      <c r="B165" s="2931"/>
      <c r="F165" s="2932"/>
      <c r="G165" s="2933"/>
      <c r="H165" s="2932"/>
    </row>
    <row r="166" spans="2:8" s="2877" customFormat="1">
      <c r="B166" s="2931"/>
      <c r="F166" s="2932"/>
      <c r="G166" s="2933"/>
      <c r="H166" s="2932"/>
    </row>
    <row r="167" spans="2:8" s="2877" customFormat="1">
      <c r="B167" s="2931"/>
      <c r="F167" s="2932"/>
      <c r="G167" s="2933"/>
      <c r="H167" s="2932"/>
    </row>
    <row r="168" spans="2:8" s="2877" customFormat="1">
      <c r="B168" s="2931"/>
      <c r="F168" s="2932"/>
      <c r="G168" s="2933"/>
      <c r="H168" s="2932"/>
    </row>
    <row r="169" spans="2:8" s="2877" customFormat="1">
      <c r="B169" s="2931"/>
      <c r="F169" s="2932"/>
      <c r="G169" s="2933"/>
      <c r="H169" s="2932"/>
    </row>
    <row r="170" spans="2:8" s="2877" customFormat="1">
      <c r="B170" s="2931"/>
      <c r="F170" s="2932"/>
      <c r="G170" s="2933"/>
      <c r="H170" s="2932"/>
    </row>
    <row r="171" spans="2:8" s="2877" customFormat="1">
      <c r="B171" s="2931"/>
      <c r="F171" s="2932"/>
      <c r="G171" s="2933"/>
      <c r="H171" s="2932"/>
    </row>
    <row r="172" spans="2:8" s="2877" customFormat="1">
      <c r="B172" s="2931"/>
      <c r="F172" s="2932"/>
      <c r="G172" s="2933"/>
      <c r="H172" s="2932"/>
    </row>
    <row r="173" spans="2:8" s="2877" customFormat="1">
      <c r="B173" s="2931"/>
      <c r="F173" s="2932"/>
      <c r="G173" s="2933"/>
      <c r="H173" s="2932"/>
    </row>
    <row r="174" spans="2:8" s="2877" customFormat="1">
      <c r="B174" s="2931"/>
      <c r="F174" s="2932"/>
      <c r="G174" s="2933"/>
      <c r="H174" s="2932"/>
    </row>
    <row r="175" spans="2:8" s="2877" customFormat="1">
      <c r="B175" s="2931"/>
      <c r="F175" s="2932"/>
      <c r="G175" s="2933"/>
      <c r="H175" s="2932"/>
    </row>
    <row r="176" spans="2:8" s="2877" customFormat="1">
      <c r="B176" s="2931"/>
      <c r="F176" s="2932"/>
      <c r="G176" s="2933"/>
      <c r="H176" s="2932"/>
    </row>
    <row r="177" spans="2:8" s="2877" customFormat="1">
      <c r="B177" s="2931"/>
      <c r="F177" s="2932"/>
      <c r="G177" s="2933"/>
      <c r="H177" s="2932"/>
    </row>
    <row r="178" spans="2:8" s="2877" customFormat="1">
      <c r="B178" s="2931"/>
      <c r="F178" s="2932"/>
      <c r="G178" s="2933"/>
      <c r="H178" s="2932"/>
    </row>
    <row r="179" spans="2:8" s="2877" customFormat="1">
      <c r="B179" s="2931"/>
      <c r="F179" s="2932"/>
      <c r="G179" s="2933"/>
      <c r="H179" s="2932"/>
    </row>
    <row r="180" spans="2:8" s="2877" customFormat="1">
      <c r="B180" s="2931"/>
      <c r="F180" s="2932"/>
      <c r="G180" s="2933"/>
      <c r="H180" s="2932"/>
    </row>
    <row r="181" spans="2:8" s="2877" customFormat="1">
      <c r="B181" s="2931"/>
      <c r="F181" s="2932"/>
      <c r="G181" s="2933"/>
      <c r="H181" s="2932"/>
    </row>
    <row r="182" spans="2:8" s="2877" customFormat="1">
      <c r="B182" s="2931"/>
      <c r="F182" s="2932"/>
      <c r="G182" s="2933"/>
      <c r="H182" s="2932"/>
    </row>
    <row r="183" spans="2:8" s="2877" customFormat="1">
      <c r="B183" s="2931"/>
      <c r="F183" s="2932"/>
      <c r="G183" s="2933"/>
      <c r="H183" s="2932"/>
    </row>
    <row r="184" spans="2:8" s="2877" customFormat="1">
      <c r="B184" s="2931"/>
      <c r="F184" s="2932"/>
      <c r="G184" s="2933"/>
      <c r="H184" s="2932"/>
    </row>
    <row r="185" spans="2:8" s="2877" customFormat="1">
      <c r="B185" s="2931"/>
      <c r="F185" s="2932"/>
      <c r="G185" s="2933"/>
      <c r="H185" s="2932"/>
    </row>
    <row r="186" spans="2:8" s="2877" customFormat="1">
      <c r="B186" s="2931"/>
      <c r="F186" s="2932"/>
      <c r="G186" s="2933"/>
      <c r="H186" s="2932"/>
    </row>
    <row r="187" spans="2:8" s="2877" customFormat="1">
      <c r="B187" s="2931"/>
      <c r="F187" s="2932"/>
      <c r="G187" s="2933"/>
      <c r="H187" s="2932"/>
    </row>
    <row r="188" spans="2:8" s="2877" customFormat="1">
      <c r="B188" s="2931"/>
      <c r="F188" s="2932"/>
      <c r="G188" s="2933"/>
      <c r="H188" s="2932"/>
    </row>
    <row r="189" spans="2:8" s="2877" customFormat="1">
      <c r="B189" s="2931"/>
      <c r="F189" s="2932"/>
      <c r="G189" s="2933"/>
      <c r="H189" s="2932"/>
    </row>
    <row r="190" spans="2:8" s="2877" customFormat="1">
      <c r="B190" s="2931"/>
      <c r="F190" s="2932"/>
      <c r="G190" s="2933"/>
      <c r="H190" s="2932"/>
    </row>
    <row r="191" spans="2:8" s="2877" customFormat="1">
      <c r="B191" s="2931"/>
      <c r="F191" s="2932"/>
      <c r="G191" s="2933"/>
      <c r="H191" s="2932"/>
    </row>
    <row r="192" spans="2:8" s="2877" customFormat="1">
      <c r="B192" s="2931"/>
      <c r="F192" s="2932"/>
      <c r="G192" s="2933"/>
      <c r="H192" s="2932"/>
    </row>
    <row r="193" spans="2:8" s="2877" customFormat="1">
      <c r="B193" s="2931"/>
      <c r="F193" s="2932"/>
      <c r="G193" s="2933"/>
      <c r="H193" s="2932"/>
    </row>
    <row r="194" spans="2:8" s="2877" customFormat="1">
      <c r="B194" s="2931"/>
      <c r="F194" s="2932"/>
      <c r="G194" s="2933"/>
      <c r="H194" s="2932"/>
    </row>
    <row r="195" spans="2:8" s="2877" customFormat="1">
      <c r="B195" s="2931"/>
      <c r="F195" s="2932"/>
      <c r="G195" s="2933"/>
      <c r="H195" s="2932"/>
    </row>
    <row r="196" spans="2:8" s="2877" customFormat="1">
      <c r="B196" s="2931"/>
      <c r="F196" s="2932"/>
      <c r="G196" s="2933"/>
      <c r="H196" s="2932"/>
    </row>
    <row r="197" spans="2:8" s="2877" customFormat="1">
      <c r="B197" s="2931"/>
      <c r="F197" s="2932"/>
      <c r="G197" s="2933"/>
      <c r="H197" s="2932"/>
    </row>
    <row r="198" spans="2:8" s="2877" customFormat="1">
      <c r="B198" s="2931"/>
      <c r="F198" s="2932"/>
      <c r="G198" s="2933"/>
      <c r="H198" s="2932"/>
    </row>
    <row r="199" spans="2:8" s="2877" customFormat="1">
      <c r="B199" s="2931"/>
      <c r="F199" s="2932"/>
      <c r="G199" s="2933"/>
      <c r="H199" s="2932"/>
    </row>
    <row r="200" spans="2:8" s="2877" customFormat="1">
      <c r="B200" s="2931"/>
      <c r="F200" s="2932"/>
      <c r="G200" s="2933"/>
      <c r="H200" s="2932"/>
    </row>
    <row r="201" spans="2:8" s="2877" customFormat="1">
      <c r="B201" s="2931"/>
      <c r="F201" s="2932"/>
      <c r="G201" s="2933"/>
      <c r="H201" s="2932"/>
    </row>
    <row r="202" spans="2:8" s="2877" customFormat="1">
      <c r="B202" s="2931"/>
      <c r="F202" s="2932"/>
      <c r="G202" s="2933"/>
      <c r="H202" s="2932"/>
    </row>
    <row r="203" spans="2:8" s="2877" customFormat="1">
      <c r="B203" s="2931"/>
      <c r="F203" s="2932"/>
      <c r="G203" s="2933"/>
      <c r="H203" s="2932"/>
    </row>
    <row r="204" spans="2:8" s="2877" customFormat="1">
      <c r="B204" s="2931"/>
      <c r="F204" s="2932"/>
      <c r="G204" s="2933"/>
      <c r="H204" s="2932"/>
    </row>
    <row r="205" spans="2:8" s="2877" customFormat="1">
      <c r="B205" s="2931"/>
      <c r="F205" s="2932"/>
      <c r="G205" s="2933"/>
      <c r="H205" s="2932"/>
    </row>
    <row r="206" spans="2:8" s="2877" customFormat="1">
      <c r="B206" s="2931"/>
      <c r="F206" s="2932"/>
      <c r="G206" s="2933"/>
      <c r="H206" s="2932"/>
    </row>
    <row r="207" spans="2:8" s="2877" customFormat="1">
      <c r="B207" s="2931"/>
      <c r="F207" s="2932"/>
      <c r="G207" s="2933"/>
      <c r="H207" s="2932"/>
    </row>
    <row r="208" spans="2:8" s="2877" customFormat="1">
      <c r="B208" s="2931"/>
      <c r="F208" s="2932"/>
      <c r="G208" s="2933"/>
      <c r="H208" s="2932"/>
    </row>
    <row r="209" spans="2:8" s="2877" customFormat="1">
      <c r="B209" s="2931"/>
      <c r="F209" s="2932"/>
      <c r="G209" s="2933"/>
      <c r="H209" s="2932"/>
    </row>
    <row r="210" spans="2:8" s="2877" customFormat="1">
      <c r="B210" s="2931"/>
      <c r="F210" s="2932"/>
      <c r="G210" s="2933"/>
      <c r="H210" s="2932"/>
    </row>
    <row r="211" spans="2:8" s="2877" customFormat="1">
      <c r="B211" s="2931"/>
      <c r="F211" s="2932"/>
      <c r="G211" s="2933"/>
      <c r="H211" s="2932"/>
    </row>
    <row r="212" spans="2:8" s="2877" customFormat="1">
      <c r="B212" s="2931"/>
      <c r="F212" s="2932"/>
      <c r="G212" s="2933"/>
      <c r="H212" s="2932"/>
    </row>
    <row r="213" spans="2:8" s="2877" customFormat="1">
      <c r="B213" s="2931"/>
      <c r="F213" s="2932"/>
      <c r="G213" s="2933"/>
      <c r="H213" s="2932"/>
    </row>
    <row r="214" spans="2:8" s="2877" customFormat="1">
      <c r="B214" s="2931"/>
      <c r="F214" s="2932"/>
      <c r="G214" s="2933"/>
      <c r="H214" s="2932"/>
    </row>
    <row r="215" spans="2:8" s="2877" customFormat="1">
      <c r="B215" s="2931"/>
      <c r="F215" s="2932"/>
      <c r="G215" s="2933"/>
      <c r="H215" s="2932"/>
    </row>
    <row r="216" spans="2:8" s="2877" customFormat="1">
      <c r="B216" s="2931"/>
      <c r="F216" s="2932"/>
      <c r="G216" s="2933"/>
      <c r="H216" s="2932"/>
    </row>
    <row r="217" spans="2:8" s="2877" customFormat="1">
      <c r="B217" s="2931"/>
      <c r="F217" s="2932"/>
      <c r="G217" s="2933"/>
      <c r="H217" s="2932"/>
    </row>
    <row r="218" spans="2:8" s="2877" customFormat="1">
      <c r="B218" s="2931"/>
      <c r="F218" s="2932"/>
      <c r="G218" s="2933"/>
      <c r="H218" s="2932"/>
    </row>
    <row r="219" spans="2:8" s="2877" customFormat="1">
      <c r="B219" s="2931"/>
      <c r="F219" s="2932"/>
      <c r="G219" s="2933"/>
      <c r="H219" s="2932"/>
    </row>
    <row r="220" spans="2:8" s="2877" customFormat="1">
      <c r="B220" s="2931"/>
      <c r="F220" s="2932"/>
      <c r="G220" s="2933"/>
      <c r="H220" s="2932"/>
    </row>
    <row r="221" spans="2:8" s="2877" customFormat="1">
      <c r="B221" s="2931"/>
      <c r="F221" s="2932"/>
      <c r="G221" s="2933"/>
      <c r="H221" s="2932"/>
    </row>
    <row r="222" spans="2:8" s="2877" customFormat="1">
      <c r="B222" s="2931"/>
      <c r="F222" s="2932"/>
      <c r="G222" s="2933"/>
      <c r="H222" s="2932"/>
    </row>
    <row r="223" spans="2:8" s="2877" customFormat="1">
      <c r="B223" s="2931"/>
      <c r="F223" s="2932"/>
      <c r="G223" s="2933"/>
      <c r="H223" s="2932"/>
    </row>
    <row r="224" spans="2:8" s="2877" customFormat="1">
      <c r="B224" s="2931"/>
      <c r="F224" s="2932"/>
      <c r="G224" s="2933"/>
      <c r="H224" s="2932"/>
    </row>
    <row r="225" spans="2:8" s="2877" customFormat="1">
      <c r="B225" s="2931"/>
      <c r="F225" s="2932"/>
      <c r="G225" s="2933"/>
      <c r="H225" s="2932"/>
    </row>
    <row r="226" spans="2:8" s="2877" customFormat="1">
      <c r="B226" s="2931"/>
      <c r="F226" s="2932"/>
      <c r="G226" s="2933"/>
      <c r="H226" s="2932"/>
    </row>
    <row r="227" spans="2:8" s="2877" customFormat="1">
      <c r="B227" s="2931"/>
      <c r="F227" s="2932"/>
      <c r="G227" s="2933"/>
      <c r="H227" s="2932"/>
    </row>
    <row r="228" spans="2:8" s="2877" customFormat="1">
      <c r="B228" s="2931"/>
      <c r="F228" s="2932"/>
      <c r="G228" s="2933"/>
      <c r="H228" s="2932"/>
    </row>
    <row r="229" spans="2:8" s="2877" customFormat="1">
      <c r="B229" s="2931"/>
      <c r="F229" s="2932"/>
      <c r="G229" s="2933"/>
      <c r="H229" s="2932"/>
    </row>
    <row r="230" spans="2:8" s="2877" customFormat="1">
      <c r="B230" s="2931"/>
      <c r="F230" s="2932"/>
      <c r="G230" s="2933"/>
      <c r="H230" s="2932"/>
    </row>
    <row r="231" spans="2:8" s="2877" customFormat="1">
      <c r="B231" s="2931"/>
      <c r="F231" s="2932"/>
      <c r="G231" s="2933"/>
      <c r="H231" s="2932"/>
    </row>
    <row r="232" spans="2:8" s="2877" customFormat="1">
      <c r="B232" s="2931"/>
      <c r="F232" s="2932"/>
      <c r="G232" s="2933"/>
      <c r="H232" s="2932"/>
    </row>
    <row r="233" spans="2:8" s="2877" customFormat="1">
      <c r="B233" s="2931"/>
      <c r="F233" s="2932"/>
      <c r="G233" s="2933"/>
      <c r="H233" s="2932"/>
    </row>
    <row r="234" spans="2:8" s="2877" customFormat="1">
      <c r="B234" s="2931"/>
      <c r="F234" s="2932"/>
      <c r="G234" s="2933"/>
      <c r="H234" s="2932"/>
    </row>
    <row r="235" spans="2:8" s="2877" customFormat="1">
      <c r="B235" s="2931"/>
      <c r="F235" s="2932"/>
      <c r="G235" s="2933"/>
      <c r="H235" s="2932"/>
    </row>
    <row r="236" spans="2:8" s="2877" customFormat="1">
      <c r="B236" s="2931"/>
      <c r="F236" s="2932"/>
      <c r="G236" s="2933"/>
      <c r="H236" s="2932"/>
    </row>
    <row r="237" spans="2:8" s="2877" customFormat="1">
      <c r="B237" s="2931"/>
      <c r="F237" s="2932"/>
      <c r="G237" s="2933"/>
      <c r="H237" s="2932"/>
    </row>
    <row r="238" spans="2:8" s="2877" customFormat="1">
      <c r="B238" s="2931"/>
      <c r="F238" s="2932"/>
      <c r="G238" s="2933"/>
      <c r="H238" s="2932"/>
    </row>
    <row r="239" spans="2:8" s="2877" customFormat="1">
      <c r="B239" s="2931"/>
      <c r="F239" s="2932"/>
      <c r="G239" s="2933"/>
      <c r="H239" s="2932"/>
    </row>
    <row r="240" spans="2:8" s="2877" customFormat="1">
      <c r="B240" s="2931"/>
      <c r="F240" s="2932"/>
      <c r="G240" s="2933"/>
      <c r="H240" s="2932"/>
    </row>
    <row r="241" spans="2:8" s="2877" customFormat="1">
      <c r="B241" s="2931"/>
      <c r="F241" s="2932"/>
      <c r="G241" s="2933"/>
      <c r="H241" s="2932"/>
    </row>
    <row r="242" spans="2:8" s="2877" customFormat="1">
      <c r="B242" s="2931"/>
      <c r="F242" s="2932"/>
      <c r="G242" s="2933"/>
      <c r="H242" s="2932"/>
    </row>
    <row r="243" spans="2:8" s="2877" customFormat="1">
      <c r="B243" s="2931"/>
      <c r="F243" s="2932"/>
      <c r="G243" s="2933"/>
      <c r="H243" s="2932"/>
    </row>
    <row r="244" spans="2:8" s="2877" customFormat="1">
      <c r="B244" s="2931"/>
      <c r="F244" s="2932"/>
      <c r="G244" s="2933"/>
      <c r="H244" s="2932"/>
    </row>
    <row r="245" spans="2:8" s="2877" customFormat="1">
      <c r="B245" s="2931"/>
      <c r="F245" s="2932"/>
      <c r="G245" s="2933"/>
      <c r="H245" s="2932"/>
    </row>
    <row r="246" spans="2:8" s="2877" customFormat="1">
      <c r="B246" s="2931"/>
      <c r="F246" s="2932"/>
      <c r="G246" s="2933"/>
      <c r="H246" s="2932"/>
    </row>
    <row r="247" spans="2:8" s="2877" customFormat="1">
      <c r="B247" s="2931"/>
      <c r="F247" s="2932"/>
      <c r="G247" s="2933"/>
      <c r="H247" s="2932"/>
    </row>
    <row r="248" spans="2:8" s="2877" customFormat="1">
      <c r="B248" s="2931"/>
      <c r="F248" s="2932"/>
      <c r="G248" s="2933"/>
      <c r="H248" s="2932"/>
    </row>
    <row r="249" spans="2:8" s="2877" customFormat="1">
      <c r="B249" s="2931"/>
      <c r="F249" s="2932"/>
      <c r="G249" s="2933"/>
      <c r="H249" s="2932"/>
    </row>
    <row r="250" spans="2:8" s="2877" customFormat="1">
      <c r="B250" s="2931"/>
      <c r="F250" s="2932"/>
      <c r="G250" s="2933"/>
      <c r="H250" s="2932"/>
    </row>
    <row r="251" spans="2:8" s="2877" customFormat="1">
      <c r="B251" s="2931"/>
      <c r="F251" s="2932"/>
      <c r="G251" s="2933"/>
      <c r="H251" s="2932"/>
    </row>
    <row r="252" spans="2:8" s="2877" customFormat="1">
      <c r="B252" s="2931"/>
      <c r="F252" s="2932"/>
      <c r="G252" s="2933"/>
      <c r="H252" s="2932"/>
    </row>
    <row r="253" spans="2:8" s="2877" customFormat="1">
      <c r="B253" s="2931"/>
      <c r="F253" s="2932"/>
      <c r="G253" s="2933"/>
      <c r="H253" s="2932"/>
    </row>
    <row r="254" spans="2:8" s="2877" customFormat="1">
      <c r="B254" s="2931"/>
      <c r="F254" s="2932"/>
      <c r="G254" s="2933"/>
      <c r="H254" s="2932"/>
    </row>
    <row r="255" spans="2:8" s="2877" customFormat="1">
      <c r="B255" s="2931"/>
      <c r="F255" s="2932"/>
      <c r="G255" s="2933"/>
      <c r="H255" s="2932"/>
    </row>
    <row r="256" spans="2:8" s="2877" customFormat="1">
      <c r="B256" s="2931"/>
      <c r="F256" s="2932"/>
      <c r="G256" s="2933"/>
      <c r="H256" s="2932"/>
    </row>
    <row r="257" spans="2:8" s="2877" customFormat="1">
      <c r="B257" s="2931"/>
      <c r="F257" s="2932"/>
      <c r="G257" s="2933"/>
      <c r="H257" s="2932"/>
    </row>
    <row r="258" spans="2:8" s="2877" customFormat="1">
      <c r="B258" s="2931"/>
      <c r="F258" s="2932"/>
      <c r="G258" s="2933"/>
      <c r="H258" s="2932"/>
    </row>
    <row r="259" spans="2:8" s="2877" customFormat="1">
      <c r="B259" s="2931"/>
      <c r="F259" s="2932"/>
      <c r="G259" s="2933"/>
      <c r="H259" s="2932"/>
    </row>
    <row r="260" spans="2:8" s="2877" customFormat="1">
      <c r="B260" s="2931"/>
      <c r="F260" s="2932"/>
      <c r="G260" s="2933"/>
      <c r="H260" s="2932"/>
    </row>
    <row r="261" spans="2:8" s="2877" customFormat="1">
      <c r="B261" s="2931"/>
      <c r="F261" s="2932"/>
      <c r="G261" s="2933"/>
      <c r="H261" s="2932"/>
    </row>
    <row r="262" spans="2:8" s="2877" customFormat="1">
      <c r="B262" s="2931"/>
      <c r="F262" s="2932"/>
      <c r="G262" s="2933"/>
      <c r="H262" s="2932"/>
    </row>
    <row r="263" spans="2:8" s="2877" customFormat="1">
      <c r="B263" s="2931"/>
      <c r="F263" s="2932"/>
      <c r="G263" s="2933"/>
      <c r="H263" s="2932"/>
    </row>
    <row r="264" spans="2:8" s="2877" customFormat="1">
      <c r="B264" s="2931"/>
      <c r="F264" s="2932"/>
      <c r="G264" s="2933"/>
      <c r="H264" s="2932"/>
    </row>
    <row r="265" spans="2:8" s="2877" customFormat="1">
      <c r="B265" s="2931"/>
      <c r="F265" s="2932"/>
      <c r="G265" s="2933"/>
      <c r="H265" s="2932"/>
    </row>
    <row r="266" spans="2:8" s="2877" customFormat="1">
      <c r="B266" s="2931"/>
      <c r="F266" s="2932"/>
      <c r="G266" s="2933"/>
      <c r="H266" s="2932"/>
    </row>
    <row r="267" spans="2:8" s="2877" customFormat="1">
      <c r="B267" s="2931"/>
      <c r="F267" s="2932"/>
      <c r="G267" s="2933"/>
      <c r="H267" s="2932"/>
    </row>
    <row r="268" spans="2:8" s="2877" customFormat="1">
      <c r="B268" s="2931"/>
      <c r="F268" s="2932"/>
      <c r="G268" s="2933"/>
      <c r="H268" s="2932"/>
    </row>
    <row r="269" spans="2:8" s="2877" customFormat="1">
      <c r="B269" s="2931"/>
      <c r="F269" s="2932"/>
      <c r="G269" s="2933"/>
      <c r="H269" s="2932"/>
    </row>
    <row r="270" spans="2:8" s="2877" customFormat="1">
      <c r="B270" s="2931"/>
      <c r="F270" s="2932"/>
      <c r="G270" s="2933"/>
      <c r="H270" s="2932"/>
    </row>
    <row r="271" spans="2:8" s="2877" customFormat="1">
      <c r="B271" s="2931"/>
      <c r="F271" s="2932"/>
      <c r="G271" s="2933"/>
      <c r="H271" s="2932"/>
    </row>
    <row r="272" spans="2:8" s="2877" customFormat="1">
      <c r="B272" s="2931"/>
      <c r="F272" s="2932"/>
      <c r="G272" s="2933"/>
      <c r="H272" s="2932"/>
    </row>
    <row r="273" spans="2:8" s="2877" customFormat="1">
      <c r="B273" s="2931"/>
      <c r="F273" s="2932"/>
      <c r="G273" s="2933"/>
      <c r="H273" s="2932"/>
    </row>
    <row r="274" spans="2:8" s="2877" customFormat="1">
      <c r="B274" s="2931"/>
      <c r="F274" s="2932"/>
      <c r="G274" s="2933"/>
      <c r="H274" s="2932"/>
    </row>
    <row r="275" spans="2:8" s="2877" customFormat="1">
      <c r="B275" s="2931"/>
      <c r="F275" s="2932"/>
      <c r="G275" s="2933"/>
      <c r="H275" s="2932"/>
    </row>
    <row r="276" spans="2:8" s="2877" customFormat="1">
      <c r="B276" s="2970"/>
      <c r="C276" s="2855"/>
      <c r="D276" s="2855"/>
      <c r="E276" s="2855"/>
      <c r="F276" s="2932"/>
      <c r="G276" s="2933"/>
      <c r="H276" s="2932"/>
    </row>
    <row r="277" spans="2:8" s="2877" customFormat="1">
      <c r="B277" s="2970"/>
      <c r="C277" s="2855"/>
      <c r="D277" s="2855"/>
      <c r="E277" s="2855"/>
      <c r="F277" s="2932"/>
      <c r="G277" s="2933"/>
      <c r="H277" s="2932"/>
    </row>
  </sheetData>
  <sheetProtection algorithmName="SHA-512" hashValue="tr8jN80FYDn34vPPTvdCoM4fB6anM2Eez6328wW+sAvQSdBKpnPWwBoNbwzVadXyVs7hXUNJ67vyNXYhkw9C3g==" saltValue="WIT4toPhamekksTiuT8Ayg==" spinCount="100000" sheet="1" objects="1" scenarios="1"/>
  <mergeCells count="6">
    <mergeCell ref="B61:E61"/>
    <mergeCell ref="B8:E8"/>
    <mergeCell ref="B10:D10"/>
    <mergeCell ref="B51:E51"/>
    <mergeCell ref="B53:E53"/>
    <mergeCell ref="B55:E55"/>
  </mergeCells>
  <dataValidations count="2">
    <dataValidation type="list" allowBlank="1" showInputMessage="1" showErrorMessage="1" sqref="D13:D18 D22:D23 D25 D27:D33 D35:D46">
      <formula1>$B$143:$B$145</formula1>
    </dataValidation>
    <dataValidation type="whole" allowBlank="1" showInputMessage="1" showErrorMessage="1" prompt="Enter Number" sqref="D20:D21">
      <formula1>0</formula1>
      <formula2>10</formula2>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30"/>
  <sheetViews>
    <sheetView workbookViewId="0">
      <selection activeCell="E11" sqref="E11"/>
    </sheetView>
  </sheetViews>
  <sheetFormatPr defaultColWidth="7.875" defaultRowHeight="12.75"/>
  <cols>
    <col min="1" max="1" width="3.375" style="403" customWidth="1"/>
    <col min="2" max="2" width="103" style="403" customWidth="1"/>
    <col min="3" max="16384" width="7.875" style="403"/>
  </cols>
  <sheetData>
    <row r="1" spans="1:8" s="386" customFormat="1" ht="44.25" customHeight="1"/>
    <row r="2" spans="1:8" s="386" customFormat="1"/>
    <row r="3" spans="1:8" s="386" customFormat="1">
      <c r="B3" s="506" t="s">
        <v>1748</v>
      </c>
      <c r="D3" s="506"/>
      <c r="F3" s="506"/>
      <c r="H3" s="506"/>
    </row>
    <row r="4" spans="1:8" s="386" customFormat="1" ht="6.75" customHeight="1"/>
    <row r="5" spans="1:8" s="386" customFormat="1" ht="8.85" customHeight="1">
      <c r="A5" s="510"/>
      <c r="B5" s="510"/>
    </row>
    <row r="6" spans="1:8" s="386" customFormat="1" ht="6.75" customHeight="1"/>
    <row r="7" spans="1:8" s="386" customFormat="1" ht="54.75" customHeight="1">
      <c r="A7" s="389"/>
      <c r="B7" s="2862" t="s">
        <v>2037</v>
      </c>
    </row>
    <row r="8" spans="1:8" ht="12.75" customHeight="1">
      <c r="B8" s="2856" t="s">
        <v>2038</v>
      </c>
    </row>
    <row r="9" spans="1:8" ht="8.25" customHeight="1">
      <c r="A9" s="510"/>
      <c r="B9" s="510"/>
      <c r="C9" s="2857"/>
    </row>
    <row r="10" spans="1:8">
      <c r="A10" s="405"/>
      <c r="B10" s="406"/>
    </row>
    <row r="11" spans="1:8" ht="55.5" customHeight="1">
      <c r="A11" s="2858"/>
      <c r="B11" s="3002" t="s">
        <v>2039</v>
      </c>
    </row>
    <row r="12" spans="1:8" ht="55.5" customHeight="1">
      <c r="A12" s="2858"/>
      <c r="B12" s="3003"/>
    </row>
    <row r="13" spans="1:8" ht="55.5" customHeight="1">
      <c r="A13" s="2858"/>
      <c r="B13" s="3003"/>
    </row>
    <row r="14" spans="1:8" ht="55.5" customHeight="1">
      <c r="A14" s="2858"/>
      <c r="B14" s="3003"/>
    </row>
    <row r="15" spans="1:8" ht="55.5" customHeight="1">
      <c r="A15" s="2858"/>
      <c r="B15" s="3003"/>
    </row>
    <row r="16" spans="1:8" ht="55.5" customHeight="1">
      <c r="A16" s="2858"/>
      <c r="B16" s="3003"/>
    </row>
    <row r="17" spans="1:3" ht="55.5" customHeight="1">
      <c r="A17" s="2858"/>
      <c r="B17" s="3003"/>
    </row>
    <row r="18" spans="1:3" ht="55.5" customHeight="1">
      <c r="A18" s="2859"/>
      <c r="B18" s="3003"/>
    </row>
    <row r="19" spans="1:3" ht="55.5" customHeight="1">
      <c r="A19" s="2860"/>
      <c r="B19" s="3003"/>
      <c r="C19" s="2861"/>
    </row>
    <row r="20" spans="1:3" ht="55.5" customHeight="1">
      <c r="A20" s="2860"/>
      <c r="B20" s="3003"/>
      <c r="C20" s="409"/>
    </row>
    <row r="21" spans="1:3" ht="55.5" customHeight="1">
      <c r="A21" s="2860"/>
      <c r="B21" s="3003"/>
      <c r="C21" s="407"/>
    </row>
    <row r="22" spans="1:3" ht="55.5" customHeight="1">
      <c r="A22" s="2860"/>
      <c r="B22" s="3003"/>
      <c r="C22" s="407"/>
    </row>
    <row r="23" spans="1:3" ht="55.5" customHeight="1">
      <c r="A23" s="2860"/>
      <c r="B23" s="3003"/>
    </row>
    <row r="24" spans="1:3">
      <c r="A24" s="407"/>
      <c r="B24" s="386"/>
    </row>
    <row r="25" spans="1:3">
      <c r="B25" s="386"/>
    </row>
    <row r="26" spans="1:3">
      <c r="B26" s="386"/>
    </row>
    <row r="27" spans="1:3">
      <c r="B27" s="386"/>
    </row>
    <row r="28" spans="1:3">
      <c r="B28" s="386"/>
    </row>
    <row r="29" spans="1:3">
      <c r="B29" s="386"/>
    </row>
    <row r="30" spans="1:3">
      <c r="B30" s="386"/>
    </row>
  </sheetData>
  <sheetProtection password="AD9B" sheet="1" objects="1" scenarios="1"/>
  <mergeCells count="1">
    <mergeCell ref="B11:B2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AC96"/>
  <sheetViews>
    <sheetView defaultGridColor="0" colorId="7" zoomScale="85" zoomScaleNormal="85" zoomScaleSheetLayoutView="85" workbookViewId="0">
      <selection activeCell="B1" sqref="B1"/>
    </sheetView>
  </sheetViews>
  <sheetFormatPr defaultColWidth="7.875" defaultRowHeight="12.75"/>
  <cols>
    <col min="1" max="1" width="2.25" style="1051" customWidth="1"/>
    <col min="2" max="2" width="4.75" style="1051" customWidth="1"/>
    <col min="3" max="3" width="42.875" style="1051" customWidth="1"/>
    <col min="4" max="4" width="33.875" style="1052" customWidth="1"/>
    <col min="5" max="5" width="12.5" style="1051" customWidth="1"/>
    <col min="6" max="6" width="8.75" style="1051" customWidth="1"/>
    <col min="7" max="8" width="8.625" style="1051" customWidth="1"/>
    <col min="9" max="9" width="9.125" style="1051" customWidth="1"/>
    <col min="10" max="10" width="46.5" style="1051" customWidth="1"/>
    <col min="11" max="11" width="7.875" style="1051"/>
    <col min="12" max="13" width="7.875" style="1051" hidden="1" customWidth="1"/>
    <col min="14" max="14" width="10.25" style="1051" hidden="1" customWidth="1"/>
    <col min="15" max="19" width="7.875" style="1056" hidden="1" customWidth="1"/>
    <col min="20" max="29" width="7.875" style="1056" customWidth="1"/>
    <col min="30" max="45" width="7.875" style="1051" customWidth="1"/>
    <col min="46" max="16384" width="7.875" style="1051"/>
  </cols>
  <sheetData>
    <row r="1" spans="3:29" s="1042" customFormat="1" ht="42" customHeight="1" thickBot="1">
      <c r="C1" s="528" t="s">
        <v>1748</v>
      </c>
      <c r="D1" s="1041"/>
      <c r="E1" s="528" t="s">
        <v>1027</v>
      </c>
      <c r="O1" s="1053"/>
      <c r="P1" s="3007" t="s">
        <v>1188</v>
      </c>
      <c r="Q1" s="3007"/>
      <c r="R1" s="3007"/>
      <c r="S1" s="1053"/>
      <c r="T1" s="1053"/>
      <c r="U1" s="1053"/>
      <c r="V1" s="1053"/>
      <c r="W1" s="1053"/>
      <c r="X1" s="1053"/>
      <c r="Y1" s="1053"/>
      <c r="Z1" s="1053"/>
      <c r="AA1" s="1053"/>
      <c r="AB1" s="1053"/>
      <c r="AC1" s="1053"/>
    </row>
    <row r="2" spans="3:29" s="1044" customFormat="1" ht="15" customHeight="1">
      <c r="C2" s="1555" t="s">
        <v>1028</v>
      </c>
      <c r="D2" s="461"/>
      <c r="O2" s="1054"/>
      <c r="P2" s="1054">
        <v>1</v>
      </c>
      <c r="Q2" s="1054" t="s">
        <v>766</v>
      </c>
      <c r="R2" s="1054"/>
      <c r="S2" s="1054"/>
      <c r="T2" s="1054"/>
      <c r="U2" s="1054"/>
      <c r="V2" s="1054"/>
      <c r="W2" s="1054"/>
      <c r="X2" s="1054"/>
      <c r="Y2" s="1054"/>
      <c r="Z2" s="1054"/>
      <c r="AA2" s="1054"/>
      <c r="AB2" s="1054"/>
      <c r="AC2" s="1054"/>
    </row>
    <row r="3" spans="3:29" s="1044" customFormat="1" ht="15" customHeight="1" thickBot="1">
      <c r="C3" s="1557" t="s">
        <v>1010</v>
      </c>
      <c r="D3" s="461"/>
      <c r="O3" s="1054"/>
      <c r="P3" s="1054">
        <v>2</v>
      </c>
      <c r="Q3" s="1054" t="s">
        <v>768</v>
      </c>
      <c r="R3" s="1054"/>
      <c r="S3" s="1054"/>
      <c r="T3" s="1054"/>
      <c r="U3" s="1054"/>
      <c r="V3" s="1054"/>
      <c r="W3" s="1054"/>
      <c r="X3" s="1054"/>
      <c r="Y3" s="1054"/>
      <c r="Z3" s="1054"/>
      <c r="AA3" s="1054"/>
      <c r="AB3" s="1054"/>
      <c r="AC3" s="1054"/>
    </row>
    <row r="4" spans="3:29" s="1044" customFormat="1" ht="13.5" thickBot="1">
      <c r="D4" s="1045"/>
      <c r="O4" s="1054"/>
      <c r="P4" s="1054" t="s">
        <v>1185</v>
      </c>
      <c r="Q4" s="1054">
        <v>1</v>
      </c>
      <c r="R4" s="1054"/>
      <c r="S4" s="1054"/>
      <c r="T4" s="1054"/>
      <c r="U4" s="1054"/>
      <c r="V4" s="1054"/>
      <c r="W4" s="1054"/>
      <c r="X4" s="1054"/>
      <c r="Y4" s="1054"/>
      <c r="Z4" s="1054"/>
      <c r="AA4" s="1054"/>
      <c r="AB4" s="1054"/>
      <c r="AC4" s="1054"/>
    </row>
    <row r="5" spans="3:29" s="1044" customFormat="1" ht="15" customHeight="1">
      <c r="C5" s="1555" t="s">
        <v>1052</v>
      </c>
      <c r="D5" s="1623" t="s">
        <v>1495</v>
      </c>
      <c r="O5" s="1054"/>
      <c r="P5" s="1054"/>
      <c r="Q5" s="1054"/>
      <c r="R5" s="1054"/>
      <c r="S5" s="1054"/>
      <c r="T5" s="1054"/>
      <c r="U5" s="1054"/>
      <c r="V5" s="1054"/>
      <c r="W5" s="1054"/>
      <c r="X5" s="1054"/>
      <c r="Y5" s="1054"/>
      <c r="Z5" s="1054"/>
      <c r="AA5" s="1054"/>
      <c r="AB5" s="1054"/>
      <c r="AC5" s="1054"/>
    </row>
    <row r="6" spans="3:29" s="1044" customFormat="1" ht="15" customHeight="1">
      <c r="C6" s="3004" t="s">
        <v>1053</v>
      </c>
      <c r="D6" s="1624"/>
      <c r="O6" s="1054"/>
      <c r="P6" s="1054"/>
      <c r="Q6" s="1054"/>
      <c r="R6" s="1054"/>
      <c r="S6" s="1054"/>
      <c r="T6" s="1054"/>
      <c r="U6" s="1054"/>
      <c r="V6" s="1054"/>
      <c r="W6" s="1054"/>
      <c r="X6" s="1054"/>
      <c r="Y6" s="1054"/>
      <c r="Z6" s="1054"/>
      <c r="AA6" s="1054"/>
      <c r="AB6" s="1054"/>
      <c r="AC6" s="1054"/>
    </row>
    <row r="7" spans="3:29" s="1044" customFormat="1" ht="15" customHeight="1">
      <c r="C7" s="3004"/>
      <c r="D7" s="1624"/>
      <c r="O7" s="1054"/>
      <c r="P7" s="1054">
        <v>1</v>
      </c>
      <c r="Q7" s="1054" t="s">
        <v>1186</v>
      </c>
      <c r="R7" s="1054"/>
      <c r="S7" s="1054"/>
      <c r="T7" s="1054"/>
      <c r="U7" s="1054"/>
      <c r="V7" s="1054"/>
      <c r="W7" s="1054"/>
      <c r="X7" s="1054"/>
      <c r="Y7" s="1054"/>
      <c r="Z7" s="1054"/>
      <c r="AA7" s="1054"/>
      <c r="AB7" s="1054"/>
      <c r="AC7" s="1054"/>
    </row>
    <row r="8" spans="3:29" s="1044" customFormat="1" ht="15" customHeight="1">
      <c r="C8" s="3004"/>
      <c r="D8" s="1624"/>
      <c r="O8" s="1054"/>
      <c r="P8" s="1054">
        <v>2</v>
      </c>
      <c r="Q8" s="1054" t="s">
        <v>1187</v>
      </c>
      <c r="R8" s="1054"/>
      <c r="S8" s="1054"/>
      <c r="T8" s="1054"/>
      <c r="U8" s="1054"/>
      <c r="V8" s="1054"/>
      <c r="W8" s="1054"/>
      <c r="X8" s="1054"/>
      <c r="Y8" s="1054"/>
      <c r="Z8" s="1054"/>
      <c r="AA8" s="1054"/>
      <c r="AB8" s="1054"/>
      <c r="AC8" s="1054"/>
    </row>
    <row r="9" spans="3:29" s="1044" customFormat="1" ht="15" customHeight="1" thickBot="1">
      <c r="C9" s="1556" t="s">
        <v>1029</v>
      </c>
      <c r="D9" s="1625"/>
      <c r="O9" s="1054"/>
      <c r="P9" s="1054" t="s">
        <v>1185</v>
      </c>
      <c r="Q9" s="1054">
        <v>1</v>
      </c>
      <c r="R9" s="1054"/>
      <c r="S9" s="1054"/>
      <c r="T9" s="1054"/>
      <c r="U9" s="1054"/>
      <c r="V9" s="1054"/>
      <c r="W9" s="1054"/>
      <c r="X9" s="1054"/>
      <c r="Y9" s="1054"/>
      <c r="Z9" s="1054"/>
      <c r="AA9" s="1054"/>
      <c r="AB9" s="1054"/>
      <c r="AC9" s="1054"/>
    </row>
    <row r="10" spans="3:29" s="1044" customFormat="1" ht="15" customHeight="1" thickBot="1">
      <c r="C10" s="1557" t="s">
        <v>1030</v>
      </c>
      <c r="D10" s="461"/>
      <c r="O10" s="1054"/>
      <c r="P10" s="1054"/>
      <c r="Q10" s="1054"/>
      <c r="R10" s="1054"/>
      <c r="S10" s="1054"/>
      <c r="T10" s="1054"/>
      <c r="U10" s="1054"/>
      <c r="V10" s="1054"/>
      <c r="W10" s="1054"/>
      <c r="X10" s="1054"/>
      <c r="Y10" s="1054"/>
      <c r="Z10" s="1054"/>
      <c r="AA10" s="1054"/>
      <c r="AB10" s="1054"/>
      <c r="AC10" s="1054"/>
    </row>
    <row r="11" spans="3:29" s="1044" customFormat="1" ht="13.5" thickBot="1">
      <c r="D11" s="1046"/>
      <c r="O11" s="1054"/>
      <c r="P11" s="1054"/>
      <c r="Q11" s="1054"/>
      <c r="R11" s="1054"/>
      <c r="S11" s="1054"/>
      <c r="T11" s="1054"/>
      <c r="U11" s="1054"/>
      <c r="V11" s="1054"/>
      <c r="W11" s="1054"/>
      <c r="X11" s="1054"/>
      <c r="Y11" s="1054"/>
      <c r="Z11" s="1054"/>
      <c r="AA11" s="1054"/>
      <c r="AB11" s="1054"/>
      <c r="AC11" s="1054"/>
    </row>
    <row r="12" spans="3:29" s="1044" customFormat="1" ht="15" customHeight="1">
      <c r="C12" s="1558" t="s">
        <v>1031</v>
      </c>
      <c r="D12" s="1626"/>
      <c r="O12" s="1054"/>
      <c r="P12" s="1054"/>
      <c r="Q12" s="1055" t="s">
        <v>921</v>
      </c>
      <c r="R12" s="1054"/>
      <c r="S12" s="1054"/>
      <c r="T12" s="1054"/>
      <c r="U12" s="1054"/>
      <c r="V12" s="1054"/>
      <c r="W12" s="1054"/>
      <c r="X12" s="1054"/>
      <c r="Y12" s="1054"/>
      <c r="Z12" s="1054"/>
      <c r="AA12" s="1054"/>
      <c r="AB12" s="1054"/>
      <c r="AC12" s="1054"/>
    </row>
    <row r="13" spans="3:29" s="1044" customFormat="1" ht="15" customHeight="1" thickBot="1">
      <c r="C13" s="1557" t="s">
        <v>1032</v>
      </c>
      <c r="D13" s="1625"/>
      <c r="O13" s="1054"/>
      <c r="P13" s="1054"/>
      <c r="Q13" s="1055" t="s">
        <v>1191</v>
      </c>
      <c r="R13" s="1054"/>
      <c r="S13" s="1054"/>
      <c r="T13" s="1054"/>
      <c r="U13" s="1054"/>
      <c r="V13" s="1054"/>
      <c r="W13" s="1054"/>
      <c r="X13" s="1054"/>
      <c r="Y13" s="1054"/>
      <c r="Z13" s="1054"/>
      <c r="AA13" s="1054"/>
      <c r="AB13" s="1054"/>
      <c r="AC13" s="1054"/>
    </row>
    <row r="14" spans="3:29" s="1044" customFormat="1" ht="13.5" thickBot="1">
      <c r="D14" s="1043"/>
      <c r="O14" s="1054"/>
      <c r="P14" s="1054"/>
      <c r="Q14" s="1055" t="s">
        <v>1192</v>
      </c>
      <c r="R14" s="1054"/>
      <c r="S14" s="1054"/>
      <c r="T14" s="1054"/>
      <c r="U14" s="1054"/>
      <c r="V14" s="1054"/>
      <c r="W14" s="1054"/>
      <c r="X14" s="1054"/>
      <c r="Y14" s="1054"/>
      <c r="Z14" s="1054"/>
      <c r="AA14" s="1054"/>
      <c r="AB14" s="1054"/>
      <c r="AC14" s="1054"/>
    </row>
    <row r="15" spans="3:29" s="1044" customFormat="1" ht="15" customHeight="1">
      <c r="C15" s="1555" t="s">
        <v>232</v>
      </c>
      <c r="D15" s="1623"/>
      <c r="O15" s="1054"/>
      <c r="P15" s="1054"/>
      <c r="Q15" s="1055" t="s">
        <v>1193</v>
      </c>
      <c r="R15" s="1054"/>
      <c r="S15" s="1054"/>
      <c r="T15" s="1054"/>
      <c r="U15" s="1054"/>
      <c r="V15" s="1054"/>
      <c r="W15" s="1054"/>
      <c r="X15" s="1054"/>
      <c r="Y15" s="1054"/>
      <c r="Z15" s="1054"/>
      <c r="AA15" s="1054"/>
      <c r="AB15" s="1054"/>
      <c r="AC15" s="1054"/>
    </row>
    <row r="16" spans="3:29" s="1044" customFormat="1" ht="15" customHeight="1">
      <c r="C16" s="1556" t="s">
        <v>1033</v>
      </c>
      <c r="D16" s="1624"/>
      <c r="O16" s="1054"/>
      <c r="P16" s="1054"/>
      <c r="Q16" s="1055" t="s">
        <v>1194</v>
      </c>
      <c r="R16" s="1054"/>
      <c r="S16" s="1054"/>
      <c r="T16" s="1054"/>
      <c r="U16" s="1054"/>
      <c r="V16" s="1054"/>
      <c r="W16" s="1054"/>
      <c r="X16" s="1054"/>
      <c r="Y16" s="1054"/>
      <c r="Z16" s="1054"/>
      <c r="AA16" s="1054"/>
      <c r="AB16" s="1054"/>
      <c r="AC16" s="1054"/>
    </row>
    <row r="17" spans="3:29" s="1044" customFormat="1" ht="15" customHeight="1">
      <c r="C17" s="1556" t="s">
        <v>1034</v>
      </c>
      <c r="D17" s="1624"/>
      <c r="O17" s="1054"/>
      <c r="P17" s="1054"/>
      <c r="Q17" s="1055" t="s">
        <v>926</v>
      </c>
      <c r="R17" s="1054"/>
      <c r="S17" s="1054"/>
      <c r="T17" s="1054"/>
      <c r="U17" s="1054"/>
      <c r="V17" s="1054"/>
      <c r="W17" s="1054"/>
      <c r="X17" s="1054"/>
      <c r="Y17" s="1054"/>
      <c r="Z17" s="1054"/>
      <c r="AA17" s="1054"/>
      <c r="AB17" s="1054"/>
      <c r="AC17" s="1054"/>
    </row>
    <row r="18" spans="3:29" s="1044" customFormat="1" ht="15" customHeight="1">
      <c r="C18" s="1556" t="s">
        <v>1035</v>
      </c>
      <c r="D18" s="1553"/>
      <c r="O18" s="1054"/>
      <c r="P18" s="1054"/>
      <c r="Q18" s="1055" t="s">
        <v>1195</v>
      </c>
      <c r="R18" s="1054"/>
      <c r="S18" s="1054"/>
      <c r="T18" s="1054"/>
      <c r="U18" s="1054"/>
      <c r="V18" s="1054"/>
      <c r="W18" s="1054"/>
      <c r="X18" s="1054"/>
      <c r="Y18" s="1054"/>
      <c r="Z18" s="1054"/>
      <c r="AA18" s="1054"/>
      <c r="AB18" s="1054"/>
      <c r="AC18" s="1054"/>
    </row>
    <row r="19" spans="3:29" s="1044" customFormat="1" ht="15" customHeight="1">
      <c r="C19" s="1556" t="s">
        <v>1036</v>
      </c>
      <c r="D19" s="1553"/>
      <c r="O19" s="1054"/>
      <c r="P19" s="1054"/>
      <c r="Q19" s="1055" t="s">
        <v>928</v>
      </c>
      <c r="R19" s="1054"/>
      <c r="S19" s="1054"/>
      <c r="T19" s="1054"/>
      <c r="U19" s="1054"/>
      <c r="V19" s="1054"/>
      <c r="W19" s="1054"/>
      <c r="X19" s="1054"/>
      <c r="Y19" s="1054"/>
      <c r="Z19" s="1054"/>
      <c r="AA19" s="1054"/>
      <c r="AB19" s="1054"/>
      <c r="AC19" s="1054"/>
    </row>
    <row r="20" spans="3:29" s="1044" customFormat="1" ht="15" customHeight="1">
      <c r="C20" s="1556" t="s">
        <v>1037</v>
      </c>
      <c r="D20" s="1553"/>
      <c r="O20" s="1054"/>
      <c r="P20" s="1054"/>
      <c r="Q20" s="1055" t="s">
        <v>989</v>
      </c>
      <c r="R20" s="1054"/>
      <c r="S20" s="1054"/>
      <c r="T20" s="1054"/>
      <c r="U20" s="1054"/>
      <c r="V20" s="1054"/>
      <c r="W20" s="1054"/>
      <c r="X20" s="1054"/>
      <c r="Y20" s="1054"/>
      <c r="Z20" s="1054"/>
      <c r="AA20" s="1054"/>
      <c r="AB20" s="1054"/>
      <c r="AC20" s="1054"/>
    </row>
    <row r="21" spans="3:29" s="1044" customFormat="1" ht="15" customHeight="1">
      <c r="C21" s="1556" t="s">
        <v>1038</v>
      </c>
      <c r="D21" s="1553"/>
      <c r="O21" s="1054"/>
      <c r="P21" s="1054"/>
      <c r="Q21" s="1054">
        <v>1</v>
      </c>
      <c r="R21" s="1054"/>
      <c r="S21" s="1054"/>
      <c r="T21" s="1054"/>
      <c r="U21" s="1054"/>
      <c r="V21" s="1054"/>
      <c r="W21" s="1054"/>
      <c r="X21" s="1054"/>
      <c r="Y21" s="1054"/>
      <c r="Z21" s="1054"/>
      <c r="AA21" s="1054"/>
      <c r="AB21" s="1054"/>
      <c r="AC21" s="1054"/>
    </row>
    <row r="22" spans="3:29" s="1044" customFormat="1" ht="15" customHeight="1">
      <c r="C22" s="1556" t="s">
        <v>1039</v>
      </c>
      <c r="D22" s="1553"/>
      <c r="O22" s="1054"/>
      <c r="P22" s="1054"/>
      <c r="Q22" s="1054"/>
      <c r="R22" s="1054"/>
      <c r="S22" s="1054"/>
      <c r="T22" s="1054"/>
      <c r="U22" s="1054"/>
      <c r="V22" s="1054"/>
      <c r="W22" s="1054"/>
      <c r="X22" s="1054"/>
      <c r="Y22" s="1054"/>
      <c r="Z22" s="1054"/>
      <c r="AA22" s="1054"/>
      <c r="AB22" s="1054"/>
      <c r="AC22" s="1054"/>
    </row>
    <row r="23" spans="3:29" s="1044" customFormat="1" ht="15" customHeight="1">
      <c r="C23" s="1556" t="s">
        <v>1796</v>
      </c>
      <c r="D23" s="1553"/>
      <c r="O23" s="1054"/>
      <c r="P23" s="1054"/>
      <c r="Q23" s="1054"/>
      <c r="R23" s="1054"/>
      <c r="S23" s="1054"/>
      <c r="T23" s="1054"/>
      <c r="U23" s="1054"/>
      <c r="V23" s="1054"/>
      <c r="W23" s="1054"/>
      <c r="X23" s="1054"/>
      <c r="Y23" s="1054"/>
      <c r="Z23" s="1054"/>
      <c r="AA23" s="1054"/>
      <c r="AB23" s="1054"/>
      <c r="AC23" s="1054"/>
    </row>
    <row r="24" spans="3:29" s="1044" customFormat="1" ht="15" customHeight="1">
      <c r="C24" s="1556" t="s">
        <v>1040</v>
      </c>
      <c r="D24" s="1553"/>
      <c r="O24" s="1054"/>
      <c r="P24" s="1054"/>
      <c r="Q24" s="1054"/>
      <c r="R24" s="1054"/>
      <c r="S24" s="1054"/>
      <c r="T24" s="1054"/>
      <c r="U24" s="1054"/>
      <c r="V24" s="1054"/>
      <c r="W24" s="1054"/>
      <c r="X24" s="1054"/>
      <c r="Y24" s="1054"/>
      <c r="Z24" s="1054"/>
      <c r="AA24" s="1054"/>
      <c r="AB24" s="1054"/>
      <c r="AC24" s="1054"/>
    </row>
    <row r="25" spans="3:29" s="1044" customFormat="1" ht="15" customHeight="1">
      <c r="C25" s="1556" t="s">
        <v>1041</v>
      </c>
      <c r="D25" s="1553"/>
      <c r="O25" s="1054"/>
      <c r="P25" s="1054"/>
      <c r="Q25" s="1054"/>
      <c r="R25" s="1054"/>
      <c r="S25" s="1054"/>
      <c r="T25" s="1054"/>
      <c r="U25" s="1054"/>
      <c r="V25" s="1054"/>
      <c r="W25" s="1054"/>
      <c r="X25" s="1054"/>
      <c r="Y25" s="1054"/>
      <c r="Z25" s="1054"/>
      <c r="AA25" s="1054"/>
      <c r="AB25" s="1054"/>
      <c r="AC25" s="1054"/>
    </row>
    <row r="26" spans="3:29" s="1044" customFormat="1" ht="15" customHeight="1">
      <c r="C26" s="1556" t="s">
        <v>1042</v>
      </c>
      <c r="D26" s="1553"/>
      <c r="O26" s="1054"/>
      <c r="P26" s="1054"/>
      <c r="Q26" s="1054"/>
      <c r="R26" s="1054"/>
      <c r="S26" s="1054"/>
      <c r="T26" s="1054"/>
      <c r="U26" s="1054"/>
      <c r="V26" s="1054"/>
      <c r="W26" s="1054"/>
      <c r="X26" s="1054"/>
      <c r="Y26" s="1054"/>
      <c r="Z26" s="1054"/>
      <c r="AA26" s="1054"/>
      <c r="AB26" s="1054"/>
      <c r="AC26" s="1054"/>
    </row>
    <row r="27" spans="3:29" s="1044" customFormat="1" ht="15" customHeight="1">
      <c r="C27" s="1556" t="s">
        <v>1054</v>
      </c>
      <c r="D27" s="1553"/>
      <c r="O27" s="1054"/>
      <c r="P27" s="1054"/>
      <c r="Q27" s="1054"/>
      <c r="R27" s="1054"/>
      <c r="S27" s="1054"/>
      <c r="T27" s="1054"/>
      <c r="U27" s="1054"/>
      <c r="V27" s="1054"/>
      <c r="W27" s="1054"/>
      <c r="X27" s="1054"/>
      <c r="Y27" s="1054"/>
      <c r="Z27" s="1054"/>
      <c r="AA27" s="1054"/>
      <c r="AB27" s="1054"/>
      <c r="AC27" s="1054"/>
    </row>
    <row r="28" spans="3:29" s="1044" customFormat="1" ht="15" customHeight="1">
      <c r="C28" s="1556" t="s">
        <v>1054</v>
      </c>
      <c r="D28" s="1553"/>
      <c r="O28" s="1054"/>
      <c r="P28" s="1054"/>
      <c r="Q28" s="1054"/>
      <c r="R28" s="1054"/>
      <c r="S28" s="1054"/>
      <c r="T28" s="1054"/>
      <c r="U28" s="1054"/>
      <c r="V28" s="1054"/>
      <c r="W28" s="1054"/>
      <c r="X28" s="1054"/>
      <c r="Y28" s="1054"/>
      <c r="Z28" s="1054"/>
      <c r="AA28" s="1054"/>
      <c r="AB28" s="1054"/>
      <c r="AC28" s="1054"/>
    </row>
    <row r="29" spans="3:29" s="1044" customFormat="1" ht="15" customHeight="1">
      <c r="C29" s="1556" t="s">
        <v>575</v>
      </c>
      <c r="D29" s="1553"/>
      <c r="O29" s="1054"/>
      <c r="P29" s="1054"/>
      <c r="Q29" s="1054"/>
      <c r="R29" s="1054"/>
      <c r="S29" s="1054"/>
      <c r="T29" s="1054"/>
      <c r="U29" s="1054"/>
      <c r="V29" s="1054"/>
      <c r="W29" s="1054"/>
      <c r="X29" s="1054"/>
      <c r="Y29" s="1054"/>
      <c r="Z29" s="1054"/>
      <c r="AA29" s="1054"/>
      <c r="AB29" s="1054"/>
      <c r="AC29" s="1054"/>
    </row>
    <row r="30" spans="3:29" s="1044" customFormat="1" ht="15" customHeight="1">
      <c r="C30" s="1556" t="s">
        <v>576</v>
      </c>
      <c r="D30" s="1553"/>
      <c r="O30" s="1054"/>
      <c r="P30" s="1054"/>
      <c r="Q30" s="1054"/>
      <c r="R30" s="1054"/>
      <c r="S30" s="1054"/>
      <c r="T30" s="1054"/>
      <c r="U30" s="1054"/>
      <c r="V30" s="1054"/>
      <c r="W30" s="1054"/>
      <c r="X30" s="1054"/>
      <c r="Y30" s="1054"/>
      <c r="Z30" s="1054"/>
      <c r="AA30" s="1054"/>
      <c r="AB30" s="1054"/>
      <c r="AC30" s="1054"/>
    </row>
    <row r="31" spans="3:29" s="1044" customFormat="1" ht="15" customHeight="1" thickBot="1">
      <c r="C31" s="1557" t="s">
        <v>577</v>
      </c>
      <c r="D31" s="1554"/>
      <c r="O31" s="1054"/>
      <c r="P31" s="1054"/>
      <c r="Q31" s="1054"/>
      <c r="R31" s="1054"/>
      <c r="S31" s="1054"/>
      <c r="T31" s="1054"/>
      <c r="U31" s="1054"/>
      <c r="V31" s="1054"/>
      <c r="W31" s="1054"/>
      <c r="X31" s="1054"/>
      <c r="Y31" s="1054"/>
      <c r="Z31" s="1054"/>
      <c r="AA31" s="1054"/>
      <c r="AB31" s="1054"/>
      <c r="AC31" s="1054"/>
    </row>
    <row r="32" spans="3:29" s="1044" customFormat="1" ht="15" customHeight="1" thickBot="1">
      <c r="D32" s="1047"/>
      <c r="O32" s="1054"/>
      <c r="P32" s="1054"/>
      <c r="Q32" s="1054"/>
      <c r="R32" s="1054"/>
      <c r="S32" s="1054"/>
      <c r="T32" s="1054"/>
      <c r="U32" s="1054"/>
      <c r="V32" s="1054"/>
      <c r="W32" s="1054"/>
      <c r="X32" s="1054"/>
      <c r="Y32" s="1054"/>
      <c r="Z32" s="1054"/>
      <c r="AA32" s="1054"/>
      <c r="AB32" s="1054"/>
      <c r="AC32" s="1054"/>
    </row>
    <row r="33" spans="2:29" s="1044" customFormat="1" ht="54" customHeight="1" thickBot="1">
      <c r="B33" s="2721" t="s">
        <v>1233</v>
      </c>
      <c r="C33" s="2718" t="s">
        <v>1232</v>
      </c>
      <c r="D33" s="1539" t="s">
        <v>1797</v>
      </c>
      <c r="E33" s="1539" t="s">
        <v>1798</v>
      </c>
      <c r="F33" s="1540" t="s">
        <v>1045</v>
      </c>
      <c r="G33" s="1541" t="s">
        <v>1207</v>
      </c>
      <c r="H33" s="2713" t="s">
        <v>1799</v>
      </c>
      <c r="I33" s="1543" t="s">
        <v>1208</v>
      </c>
      <c r="J33" s="1542" t="s">
        <v>1237</v>
      </c>
      <c r="L33" s="1045" t="s">
        <v>1234</v>
      </c>
      <c r="M33" s="1045" t="s">
        <v>1536</v>
      </c>
      <c r="N33" s="1045" t="s">
        <v>1235</v>
      </c>
      <c r="O33" s="1054" t="s">
        <v>1544</v>
      </c>
      <c r="P33" s="1054"/>
      <c r="Q33" s="1054"/>
      <c r="R33" s="1054"/>
      <c r="S33" s="1054"/>
      <c r="T33" s="1054"/>
      <c r="U33" s="1054"/>
      <c r="V33" s="1054"/>
      <c r="W33" s="1054"/>
      <c r="X33" s="1054"/>
      <c r="Y33" s="1054"/>
      <c r="Z33" s="1054"/>
      <c r="AA33" s="1054"/>
      <c r="AB33" s="1054"/>
      <c r="AC33" s="1054"/>
    </row>
    <row r="34" spans="2:29" s="1044" customFormat="1" ht="15" customHeight="1">
      <c r="B34" s="2722">
        <v>1</v>
      </c>
      <c r="C34" s="2719" t="s">
        <v>2009</v>
      </c>
      <c r="D34" s="1627"/>
      <c r="E34" s="1538"/>
      <c r="F34" s="1538"/>
      <c r="G34" s="2829"/>
      <c r="H34" s="2830"/>
      <c r="I34" s="2437">
        <f>IF(M34&gt;0,IF(E34="Shared",2*M34,IF(F34="Studio",1,1+M34)),0)</f>
        <v>0</v>
      </c>
      <c r="J34" s="1559"/>
      <c r="L34" s="1044">
        <f>D34*G34</f>
        <v>0</v>
      </c>
      <c r="M34" s="1044">
        <f>IF(F34="Studio",1,F34)</f>
        <v>0</v>
      </c>
      <c r="N34" s="1044">
        <f>D34*I34</f>
        <v>0</v>
      </c>
      <c r="O34" s="1054">
        <f>D34</f>
        <v>0</v>
      </c>
      <c r="P34" s="1054"/>
      <c r="Q34" s="1054" t="s">
        <v>1102</v>
      </c>
      <c r="R34" s="1054"/>
      <c r="S34" s="1054"/>
      <c r="T34" s="1054"/>
      <c r="U34" s="1054"/>
      <c r="V34" s="1054"/>
      <c r="W34" s="1054"/>
      <c r="X34" s="1054"/>
      <c r="Y34" s="1054"/>
      <c r="Z34" s="1054"/>
      <c r="AA34" s="1054"/>
      <c r="AB34" s="1054"/>
      <c r="AC34" s="1054"/>
    </row>
    <row r="35" spans="2:29" s="1044" customFormat="1" ht="15" customHeight="1">
      <c r="B35" s="2723">
        <f>B34+1</f>
        <v>2</v>
      </c>
      <c r="C35" s="2719" t="s">
        <v>2009</v>
      </c>
      <c r="D35" s="1627"/>
      <c r="E35" s="1538"/>
      <c r="F35" s="1538"/>
      <c r="G35" s="2829"/>
      <c r="H35" s="2830"/>
      <c r="I35" s="2437">
        <f t="shared" ref="I35:I73" si="0">IF(M35&gt;0,IF(E35="Shared",2*M35,IF(F35="Studio",1,1+M35)),0)</f>
        <v>0</v>
      </c>
      <c r="J35" s="1560"/>
      <c r="L35" s="1044">
        <f t="shared" ref="L35:L73" si="1">D35*G35</f>
        <v>0</v>
      </c>
      <c r="M35" s="1044">
        <f t="shared" ref="M35:M73" si="2">IF(F35="Studio",1,F35)</f>
        <v>0</v>
      </c>
      <c r="N35" s="1044">
        <f t="shared" ref="N35:N73" si="3">D35*I35</f>
        <v>0</v>
      </c>
      <c r="O35" s="1054">
        <f t="shared" ref="O35:O73" si="4">D35</f>
        <v>0</v>
      </c>
      <c r="P35" s="1054"/>
      <c r="Q35" s="1054" t="s">
        <v>1046</v>
      </c>
      <c r="R35" s="1054"/>
      <c r="S35" s="1054"/>
      <c r="T35" s="1054"/>
      <c r="U35" s="1054"/>
      <c r="V35" s="1054"/>
      <c r="W35" s="1054"/>
      <c r="X35" s="1054"/>
      <c r="Y35" s="1054"/>
      <c r="Z35" s="1054"/>
      <c r="AA35" s="1054"/>
      <c r="AB35" s="1054"/>
      <c r="AC35" s="1054"/>
    </row>
    <row r="36" spans="2:29" s="1044" customFormat="1" ht="15" customHeight="1">
      <c r="B36" s="2723">
        <f t="shared" ref="B36:B73" si="5">B35+1</f>
        <v>3</v>
      </c>
      <c r="C36" s="2719"/>
      <c r="D36" s="1627"/>
      <c r="E36" s="1538"/>
      <c r="F36" s="1538"/>
      <c r="G36" s="2829"/>
      <c r="H36" s="2830"/>
      <c r="I36" s="2437">
        <f t="shared" si="0"/>
        <v>0</v>
      </c>
      <c r="J36" s="1560"/>
      <c r="L36" s="1044">
        <f t="shared" si="1"/>
        <v>0</v>
      </c>
      <c r="M36" s="1044">
        <f t="shared" si="2"/>
        <v>0</v>
      </c>
      <c r="N36" s="1044">
        <f t="shared" si="3"/>
        <v>0</v>
      </c>
      <c r="O36" s="1054">
        <f t="shared" si="4"/>
        <v>0</v>
      </c>
      <c r="P36" s="1054"/>
      <c r="Q36" s="1054" t="s">
        <v>1103</v>
      </c>
      <c r="R36" s="1054"/>
      <c r="S36" s="1054"/>
      <c r="T36" s="1054"/>
      <c r="U36" s="1054"/>
      <c r="V36" s="1054"/>
      <c r="W36" s="1054"/>
      <c r="X36" s="1054"/>
      <c r="Y36" s="1054"/>
      <c r="Z36" s="1054"/>
      <c r="AA36" s="1054"/>
      <c r="AB36" s="1054"/>
      <c r="AC36" s="1054"/>
    </row>
    <row r="37" spans="2:29" s="1044" customFormat="1" ht="15" customHeight="1">
      <c r="B37" s="2723">
        <f t="shared" si="5"/>
        <v>4</v>
      </c>
      <c r="C37" s="2719"/>
      <c r="D37" s="1627"/>
      <c r="E37" s="1538"/>
      <c r="F37" s="1538"/>
      <c r="G37" s="2829"/>
      <c r="H37" s="2830"/>
      <c r="I37" s="2437">
        <f t="shared" si="0"/>
        <v>0</v>
      </c>
      <c r="J37" s="1560"/>
      <c r="L37" s="1044">
        <f t="shared" si="1"/>
        <v>0</v>
      </c>
      <c r="M37" s="1044">
        <f t="shared" si="2"/>
        <v>0</v>
      </c>
      <c r="N37" s="1044">
        <f t="shared" si="3"/>
        <v>0</v>
      </c>
      <c r="O37" s="1054">
        <f t="shared" si="4"/>
        <v>0</v>
      </c>
      <c r="P37" s="1054"/>
      <c r="Q37" s="1054"/>
      <c r="R37" s="1054"/>
      <c r="S37" s="1054"/>
      <c r="T37" s="1054"/>
      <c r="U37" s="1054"/>
      <c r="V37" s="1054"/>
      <c r="W37" s="1054"/>
      <c r="X37" s="1054"/>
      <c r="Y37" s="1054"/>
      <c r="Z37" s="1054"/>
      <c r="AA37" s="1054"/>
      <c r="AB37" s="1054"/>
      <c r="AC37" s="1054"/>
    </row>
    <row r="38" spans="2:29" s="1044" customFormat="1" ht="15" customHeight="1">
      <c r="B38" s="2723">
        <f t="shared" si="5"/>
        <v>5</v>
      </c>
      <c r="C38" s="2719"/>
      <c r="D38" s="1627"/>
      <c r="E38" s="1538"/>
      <c r="F38" s="1538"/>
      <c r="G38" s="2829"/>
      <c r="H38" s="2830"/>
      <c r="I38" s="2437">
        <f t="shared" si="0"/>
        <v>0</v>
      </c>
      <c r="J38" s="1560"/>
      <c r="L38" s="1044">
        <f t="shared" si="1"/>
        <v>0</v>
      </c>
      <c r="M38" s="1044">
        <f t="shared" si="2"/>
        <v>0</v>
      </c>
      <c r="N38" s="1044">
        <f t="shared" si="3"/>
        <v>0</v>
      </c>
      <c r="O38" s="1054">
        <f t="shared" si="4"/>
        <v>0</v>
      </c>
      <c r="P38" s="1054"/>
      <c r="Q38" s="1054"/>
      <c r="R38" s="1054"/>
      <c r="S38" s="1054"/>
      <c r="T38" s="1054"/>
      <c r="U38" s="1054"/>
      <c r="V38" s="1054"/>
      <c r="W38" s="1054"/>
      <c r="X38" s="1054"/>
      <c r="Y38" s="1054"/>
      <c r="Z38" s="1054"/>
      <c r="AA38" s="1054"/>
      <c r="AB38" s="1054"/>
      <c r="AC38" s="1054"/>
    </row>
    <row r="39" spans="2:29" s="1044" customFormat="1" ht="15" customHeight="1">
      <c r="B39" s="2723">
        <f t="shared" si="5"/>
        <v>6</v>
      </c>
      <c r="C39" s="2719"/>
      <c r="D39" s="1627"/>
      <c r="E39" s="1538"/>
      <c r="F39" s="1538"/>
      <c r="G39" s="2829"/>
      <c r="H39" s="2830"/>
      <c r="I39" s="2437">
        <f t="shared" si="0"/>
        <v>0</v>
      </c>
      <c r="J39" s="1560"/>
      <c r="L39" s="1044">
        <f t="shared" si="1"/>
        <v>0</v>
      </c>
      <c r="M39" s="1044">
        <f t="shared" si="2"/>
        <v>0</v>
      </c>
      <c r="N39" s="1044">
        <f t="shared" si="3"/>
        <v>0</v>
      </c>
      <c r="O39" s="1054">
        <f t="shared" si="4"/>
        <v>0</v>
      </c>
      <c r="P39" s="1054"/>
      <c r="Q39" s="1054" t="s">
        <v>1537</v>
      </c>
      <c r="R39" s="1054"/>
      <c r="S39" s="1054"/>
      <c r="T39" s="1054"/>
      <c r="U39" s="1054"/>
      <c r="V39" s="1054"/>
      <c r="W39" s="1054"/>
      <c r="X39" s="1054"/>
      <c r="Y39" s="1054"/>
      <c r="Z39" s="1054"/>
      <c r="AA39" s="1054"/>
      <c r="AB39" s="1054"/>
      <c r="AC39" s="1054"/>
    </row>
    <row r="40" spans="2:29" s="1044" customFormat="1" ht="15" customHeight="1">
      <c r="B40" s="2723">
        <f t="shared" si="5"/>
        <v>7</v>
      </c>
      <c r="C40" s="2719"/>
      <c r="D40" s="1627"/>
      <c r="E40" s="1538"/>
      <c r="F40" s="1538"/>
      <c r="G40" s="2829"/>
      <c r="H40" s="2830"/>
      <c r="I40" s="2437">
        <f t="shared" si="0"/>
        <v>0</v>
      </c>
      <c r="J40" s="1560"/>
      <c r="L40" s="1044">
        <f t="shared" si="1"/>
        <v>0</v>
      </c>
      <c r="M40" s="1044">
        <f t="shared" si="2"/>
        <v>0</v>
      </c>
      <c r="N40" s="1044">
        <f t="shared" si="3"/>
        <v>0</v>
      </c>
      <c r="O40" s="1054">
        <f t="shared" si="4"/>
        <v>0</v>
      </c>
      <c r="P40" s="1054"/>
      <c r="Q40" s="1054"/>
      <c r="R40" s="1054"/>
      <c r="S40" s="1054"/>
      <c r="T40" s="1054"/>
      <c r="U40" s="1054"/>
      <c r="V40" s="1054"/>
      <c r="W40" s="1054"/>
      <c r="X40" s="1054"/>
      <c r="Y40" s="1054"/>
      <c r="Z40" s="1054"/>
      <c r="AA40" s="1054"/>
      <c r="AB40" s="1054"/>
      <c r="AC40" s="1054"/>
    </row>
    <row r="41" spans="2:29" s="1044" customFormat="1" ht="15" customHeight="1">
      <c r="B41" s="2723">
        <f t="shared" si="5"/>
        <v>8</v>
      </c>
      <c r="C41" s="2719"/>
      <c r="D41" s="1627"/>
      <c r="E41" s="1057"/>
      <c r="F41" s="1538"/>
      <c r="G41" s="2831"/>
      <c r="H41" s="2830"/>
      <c r="I41" s="2437">
        <f t="shared" si="0"/>
        <v>0</v>
      </c>
      <c r="J41" s="1560"/>
      <c r="L41" s="1044">
        <f t="shared" si="1"/>
        <v>0</v>
      </c>
      <c r="M41" s="1044">
        <f t="shared" si="2"/>
        <v>0</v>
      </c>
      <c r="N41" s="1044">
        <f t="shared" si="3"/>
        <v>0</v>
      </c>
      <c r="O41" s="1054">
        <f t="shared" si="4"/>
        <v>0</v>
      </c>
      <c r="P41" s="1054"/>
      <c r="Q41" s="1054" t="s">
        <v>1538</v>
      </c>
      <c r="R41" s="1054"/>
      <c r="S41" s="1054"/>
      <c r="T41" s="1054"/>
      <c r="U41" s="1054"/>
      <c r="V41" s="1054"/>
      <c r="W41" s="1054"/>
      <c r="X41" s="1054"/>
      <c r="Y41" s="1054"/>
      <c r="Z41" s="1054"/>
      <c r="AA41" s="1054"/>
      <c r="AB41" s="1054"/>
      <c r="AC41" s="1054"/>
    </row>
    <row r="42" spans="2:29" s="1044" customFormat="1" ht="15" customHeight="1">
      <c r="B42" s="2723">
        <f t="shared" si="5"/>
        <v>9</v>
      </c>
      <c r="C42" s="2719"/>
      <c r="D42" s="1627"/>
      <c r="E42" s="1538"/>
      <c r="F42" s="1538"/>
      <c r="G42" s="2829"/>
      <c r="H42" s="2830"/>
      <c r="I42" s="2437">
        <f t="shared" si="0"/>
        <v>0</v>
      </c>
      <c r="J42" s="1560"/>
      <c r="L42" s="1044">
        <f t="shared" si="1"/>
        <v>0</v>
      </c>
      <c r="M42" s="1044">
        <f t="shared" si="2"/>
        <v>0</v>
      </c>
      <c r="N42" s="1044">
        <f t="shared" si="3"/>
        <v>0</v>
      </c>
      <c r="O42" s="1054">
        <f t="shared" si="4"/>
        <v>0</v>
      </c>
      <c r="P42" s="1054"/>
      <c r="Q42" s="1054">
        <v>1</v>
      </c>
      <c r="R42" s="1054"/>
      <c r="S42" s="1054"/>
      <c r="T42" s="1054"/>
      <c r="U42" s="1054"/>
      <c r="V42" s="1054"/>
      <c r="W42" s="1054"/>
      <c r="X42" s="1054"/>
      <c r="Y42" s="1054"/>
      <c r="Z42" s="1054"/>
      <c r="AA42" s="1054"/>
      <c r="AB42" s="1054"/>
      <c r="AC42" s="1054"/>
    </row>
    <row r="43" spans="2:29" s="1044" customFormat="1" ht="15" customHeight="1">
      <c r="B43" s="2723">
        <f t="shared" si="5"/>
        <v>10</v>
      </c>
      <c r="C43" s="2719"/>
      <c r="D43" s="1627"/>
      <c r="E43" s="1057"/>
      <c r="F43" s="1538"/>
      <c r="G43" s="2831"/>
      <c r="H43" s="2830"/>
      <c r="I43" s="2437">
        <f t="shared" si="0"/>
        <v>0</v>
      </c>
      <c r="J43" s="1560"/>
      <c r="L43" s="1044">
        <f t="shared" si="1"/>
        <v>0</v>
      </c>
      <c r="M43" s="1044">
        <f t="shared" si="2"/>
        <v>0</v>
      </c>
      <c r="N43" s="1044">
        <f t="shared" si="3"/>
        <v>0</v>
      </c>
      <c r="O43" s="1054">
        <f t="shared" si="4"/>
        <v>0</v>
      </c>
      <c r="P43" s="1054"/>
      <c r="Q43" s="1054">
        <v>2</v>
      </c>
      <c r="R43" s="1054"/>
      <c r="S43" s="1054"/>
      <c r="T43" s="1054"/>
      <c r="U43" s="1054"/>
      <c r="V43" s="1054"/>
      <c r="W43" s="1054"/>
      <c r="X43" s="1054"/>
      <c r="Y43" s="1054"/>
      <c r="Z43" s="1054"/>
      <c r="AA43" s="1054"/>
      <c r="AB43" s="1054"/>
      <c r="AC43" s="1054"/>
    </row>
    <row r="44" spans="2:29" s="1044" customFormat="1" ht="15" customHeight="1">
      <c r="B44" s="2723">
        <f t="shared" si="5"/>
        <v>11</v>
      </c>
      <c r="C44" s="2719"/>
      <c r="D44" s="1627"/>
      <c r="E44" s="1538"/>
      <c r="F44" s="1538"/>
      <c r="G44" s="2829"/>
      <c r="H44" s="2830"/>
      <c r="I44" s="2437">
        <f t="shared" si="0"/>
        <v>0</v>
      </c>
      <c r="J44" s="1560"/>
      <c r="L44" s="1044">
        <f t="shared" si="1"/>
        <v>0</v>
      </c>
      <c r="M44" s="1044">
        <f t="shared" si="2"/>
        <v>0</v>
      </c>
      <c r="N44" s="1044">
        <f t="shared" si="3"/>
        <v>0</v>
      </c>
      <c r="O44" s="1054">
        <f t="shared" si="4"/>
        <v>0</v>
      </c>
      <c r="P44" s="1054"/>
      <c r="Q44" s="1054">
        <v>3</v>
      </c>
      <c r="R44" s="1054"/>
      <c r="S44" s="1054"/>
      <c r="T44" s="1054"/>
      <c r="U44" s="1054"/>
      <c r="V44" s="1054"/>
      <c r="W44" s="1054"/>
      <c r="X44" s="1054"/>
      <c r="Y44" s="1054"/>
      <c r="Z44" s="1054"/>
      <c r="AA44" s="1054"/>
      <c r="AB44" s="1054"/>
      <c r="AC44" s="1054"/>
    </row>
    <row r="45" spans="2:29" s="1044" customFormat="1" ht="15" customHeight="1">
      <c r="B45" s="2723">
        <f t="shared" si="5"/>
        <v>12</v>
      </c>
      <c r="C45" s="2719"/>
      <c r="D45" s="1627"/>
      <c r="E45" s="1057"/>
      <c r="F45" s="1538"/>
      <c r="G45" s="2831"/>
      <c r="H45" s="2830"/>
      <c r="I45" s="2437">
        <f t="shared" si="0"/>
        <v>0</v>
      </c>
      <c r="J45" s="1560"/>
      <c r="L45" s="1044">
        <f t="shared" si="1"/>
        <v>0</v>
      </c>
      <c r="M45" s="1044">
        <f t="shared" si="2"/>
        <v>0</v>
      </c>
      <c r="N45" s="1044">
        <f t="shared" si="3"/>
        <v>0</v>
      </c>
      <c r="O45" s="1054">
        <f t="shared" si="4"/>
        <v>0</v>
      </c>
      <c r="P45" s="1054"/>
      <c r="Q45" s="1054">
        <v>4</v>
      </c>
      <c r="R45" s="1054"/>
      <c r="S45" s="1054"/>
      <c r="T45" s="1054"/>
      <c r="U45" s="1054"/>
      <c r="V45" s="1054"/>
      <c r="W45" s="1054"/>
      <c r="X45" s="1054"/>
      <c r="Y45" s="1054"/>
      <c r="Z45" s="1054"/>
      <c r="AA45" s="1054"/>
      <c r="AB45" s="1054"/>
      <c r="AC45" s="1054"/>
    </row>
    <row r="46" spans="2:29" s="1044" customFormat="1" ht="15" customHeight="1">
      <c r="B46" s="2723">
        <f t="shared" si="5"/>
        <v>13</v>
      </c>
      <c r="C46" s="2719"/>
      <c r="D46" s="1627"/>
      <c r="E46" s="1538"/>
      <c r="F46" s="1538"/>
      <c r="G46" s="2829"/>
      <c r="H46" s="2830"/>
      <c r="I46" s="2437">
        <f t="shared" si="0"/>
        <v>0</v>
      </c>
      <c r="J46" s="1560"/>
      <c r="L46" s="1044">
        <f t="shared" si="1"/>
        <v>0</v>
      </c>
      <c r="M46" s="1044">
        <f t="shared" si="2"/>
        <v>0</v>
      </c>
      <c r="N46" s="1044">
        <f t="shared" si="3"/>
        <v>0</v>
      </c>
      <c r="O46" s="1054">
        <f t="shared" si="4"/>
        <v>0</v>
      </c>
      <c r="P46" s="1054"/>
      <c r="Q46" s="1054">
        <v>5</v>
      </c>
      <c r="R46" s="1054"/>
      <c r="S46" s="1054"/>
      <c r="T46" s="1054"/>
      <c r="U46" s="1054"/>
      <c r="V46" s="1054"/>
      <c r="W46" s="1054"/>
      <c r="X46" s="1054"/>
      <c r="Y46" s="1054"/>
      <c r="Z46" s="1054"/>
      <c r="AA46" s="1054"/>
      <c r="AB46" s="1054"/>
      <c r="AC46" s="1054"/>
    </row>
    <row r="47" spans="2:29" s="1044" customFormat="1" ht="15" customHeight="1">
      <c r="B47" s="2723">
        <f t="shared" si="5"/>
        <v>14</v>
      </c>
      <c r="C47" s="2719"/>
      <c r="D47" s="1627"/>
      <c r="E47" s="1057"/>
      <c r="F47" s="1538"/>
      <c r="G47" s="2831"/>
      <c r="H47" s="2830"/>
      <c r="I47" s="2437">
        <f t="shared" si="0"/>
        <v>0</v>
      </c>
      <c r="J47" s="1560"/>
      <c r="L47" s="1044">
        <f t="shared" si="1"/>
        <v>0</v>
      </c>
      <c r="M47" s="1044">
        <f t="shared" si="2"/>
        <v>0</v>
      </c>
      <c r="N47" s="1044">
        <f t="shared" si="3"/>
        <v>0</v>
      </c>
      <c r="O47" s="1054">
        <f t="shared" si="4"/>
        <v>0</v>
      </c>
      <c r="P47" s="1054"/>
      <c r="Q47" s="1054">
        <v>6</v>
      </c>
      <c r="R47" s="1054"/>
      <c r="S47" s="1054"/>
      <c r="T47" s="1054"/>
      <c r="U47" s="1054"/>
      <c r="V47" s="1054"/>
      <c r="W47" s="1054"/>
      <c r="X47" s="1054"/>
      <c r="Y47" s="1054"/>
      <c r="Z47" s="1054"/>
      <c r="AA47" s="1054"/>
      <c r="AB47" s="1054"/>
      <c r="AC47" s="1054"/>
    </row>
    <row r="48" spans="2:29" s="1044" customFormat="1" ht="15" customHeight="1">
      <c r="B48" s="2723">
        <f t="shared" si="5"/>
        <v>15</v>
      </c>
      <c r="C48" s="2719"/>
      <c r="D48" s="1627"/>
      <c r="E48" s="1538"/>
      <c r="F48" s="1538"/>
      <c r="G48" s="2829"/>
      <c r="H48" s="2830"/>
      <c r="I48" s="2437">
        <f t="shared" si="0"/>
        <v>0</v>
      </c>
      <c r="J48" s="1560"/>
      <c r="L48" s="1044">
        <f t="shared" si="1"/>
        <v>0</v>
      </c>
      <c r="M48" s="1044">
        <f t="shared" si="2"/>
        <v>0</v>
      </c>
      <c r="N48" s="1044">
        <f t="shared" si="3"/>
        <v>0</v>
      </c>
      <c r="O48" s="1054">
        <f t="shared" si="4"/>
        <v>0</v>
      </c>
      <c r="P48" s="1054"/>
      <c r="Q48" s="1054">
        <v>7</v>
      </c>
      <c r="R48" s="1054"/>
      <c r="S48" s="1054"/>
      <c r="T48" s="1054"/>
      <c r="U48" s="1054"/>
      <c r="V48" s="1054"/>
      <c r="W48" s="1054"/>
      <c r="X48" s="1054"/>
      <c r="Y48" s="1054"/>
      <c r="Z48" s="1054"/>
      <c r="AA48" s="1054"/>
      <c r="AB48" s="1054"/>
      <c r="AC48" s="1054"/>
    </row>
    <row r="49" spans="2:29" s="1044" customFormat="1" ht="15" customHeight="1">
      <c r="B49" s="2723">
        <f t="shared" si="5"/>
        <v>16</v>
      </c>
      <c r="C49" s="2719"/>
      <c r="D49" s="1627"/>
      <c r="E49" s="1057"/>
      <c r="F49" s="1538"/>
      <c r="G49" s="2831"/>
      <c r="H49" s="2830"/>
      <c r="I49" s="2437">
        <f t="shared" si="0"/>
        <v>0</v>
      </c>
      <c r="J49" s="1560"/>
      <c r="L49" s="1044">
        <f t="shared" si="1"/>
        <v>0</v>
      </c>
      <c r="M49" s="1044">
        <f t="shared" si="2"/>
        <v>0</v>
      </c>
      <c r="N49" s="1044">
        <f t="shared" si="3"/>
        <v>0</v>
      </c>
      <c r="O49" s="1054">
        <f t="shared" si="4"/>
        <v>0</v>
      </c>
      <c r="P49" s="1054"/>
      <c r="Q49" s="1054">
        <v>8</v>
      </c>
      <c r="R49" s="1054"/>
      <c r="S49" s="1054"/>
      <c r="T49" s="1054"/>
      <c r="U49" s="1054"/>
      <c r="V49" s="1054"/>
      <c r="W49" s="1054"/>
      <c r="X49" s="1054"/>
      <c r="Y49" s="1054"/>
      <c r="Z49" s="1054"/>
      <c r="AA49" s="1054"/>
      <c r="AB49" s="1054"/>
      <c r="AC49" s="1054"/>
    </row>
    <row r="50" spans="2:29" s="1044" customFormat="1" ht="15" customHeight="1">
      <c r="B50" s="2723">
        <f t="shared" si="5"/>
        <v>17</v>
      </c>
      <c r="C50" s="2719"/>
      <c r="D50" s="1627"/>
      <c r="E50" s="1538"/>
      <c r="F50" s="1538"/>
      <c r="G50" s="2829"/>
      <c r="H50" s="2830"/>
      <c r="I50" s="2437">
        <f t="shared" si="0"/>
        <v>0</v>
      </c>
      <c r="J50" s="1560"/>
      <c r="L50" s="1044">
        <f t="shared" si="1"/>
        <v>0</v>
      </c>
      <c r="M50" s="1044">
        <f t="shared" si="2"/>
        <v>0</v>
      </c>
      <c r="N50" s="1044">
        <f t="shared" si="3"/>
        <v>0</v>
      </c>
      <c r="O50" s="1054">
        <f t="shared" si="4"/>
        <v>0</v>
      </c>
      <c r="P50" s="1054"/>
      <c r="Q50" s="1054">
        <v>9</v>
      </c>
      <c r="R50" s="1054"/>
      <c r="S50" s="1054"/>
      <c r="T50" s="1054"/>
      <c r="U50" s="1054"/>
      <c r="V50" s="1054"/>
      <c r="W50" s="1054"/>
      <c r="X50" s="1054"/>
      <c r="Y50" s="1054"/>
      <c r="Z50" s="1054"/>
      <c r="AA50" s="1054"/>
      <c r="AB50" s="1054"/>
      <c r="AC50" s="1054"/>
    </row>
    <row r="51" spans="2:29" s="1044" customFormat="1" ht="15" customHeight="1">
      <c r="B51" s="2723">
        <f t="shared" si="5"/>
        <v>18</v>
      </c>
      <c r="C51" s="2719"/>
      <c r="D51" s="1627"/>
      <c r="E51" s="1057"/>
      <c r="F51" s="1538"/>
      <c r="G51" s="2831"/>
      <c r="H51" s="2830"/>
      <c r="I51" s="2437">
        <f t="shared" si="0"/>
        <v>0</v>
      </c>
      <c r="J51" s="1560"/>
      <c r="L51" s="1044">
        <f t="shared" si="1"/>
        <v>0</v>
      </c>
      <c r="M51" s="1044">
        <f t="shared" si="2"/>
        <v>0</v>
      </c>
      <c r="N51" s="1044">
        <f t="shared" si="3"/>
        <v>0</v>
      </c>
      <c r="O51" s="1054">
        <f t="shared" si="4"/>
        <v>0</v>
      </c>
      <c r="P51" s="1054"/>
      <c r="Q51" s="1054"/>
      <c r="R51" s="1054"/>
      <c r="S51" s="1054"/>
      <c r="T51" s="1054"/>
      <c r="U51" s="1054"/>
      <c r="V51" s="1054"/>
      <c r="W51" s="1054"/>
      <c r="X51" s="1054"/>
      <c r="Y51" s="1054"/>
      <c r="Z51" s="1054"/>
      <c r="AA51" s="1054"/>
      <c r="AB51" s="1054"/>
      <c r="AC51" s="1054"/>
    </row>
    <row r="52" spans="2:29" s="1044" customFormat="1" ht="15" customHeight="1">
      <c r="B52" s="2723">
        <f t="shared" si="5"/>
        <v>19</v>
      </c>
      <c r="C52" s="2719"/>
      <c r="D52" s="1627"/>
      <c r="E52" s="1538"/>
      <c r="F52" s="1538"/>
      <c r="G52" s="2829"/>
      <c r="H52" s="2830"/>
      <c r="I52" s="2437">
        <f t="shared" si="0"/>
        <v>0</v>
      </c>
      <c r="J52" s="1560"/>
      <c r="L52" s="1044">
        <f t="shared" si="1"/>
        <v>0</v>
      </c>
      <c r="M52" s="1044">
        <f t="shared" si="2"/>
        <v>0</v>
      </c>
      <c r="N52" s="1044">
        <f t="shared" si="3"/>
        <v>0</v>
      </c>
      <c r="O52" s="1054">
        <f t="shared" si="4"/>
        <v>0</v>
      </c>
      <c r="P52" s="1054"/>
      <c r="Q52" s="1054"/>
      <c r="R52" s="1054"/>
      <c r="S52" s="1054"/>
      <c r="T52" s="1054"/>
      <c r="U52" s="1054"/>
      <c r="V52" s="1054"/>
      <c r="W52" s="1054"/>
      <c r="X52" s="1054"/>
      <c r="Y52" s="1054"/>
      <c r="Z52" s="1054"/>
      <c r="AA52" s="1054"/>
      <c r="AB52" s="1054"/>
      <c r="AC52" s="1054"/>
    </row>
    <row r="53" spans="2:29" s="1044" customFormat="1" ht="15" customHeight="1">
      <c r="B53" s="2723">
        <f t="shared" si="5"/>
        <v>20</v>
      </c>
      <c r="C53" s="2719"/>
      <c r="D53" s="1627"/>
      <c r="E53" s="1057"/>
      <c r="F53" s="1538"/>
      <c r="G53" s="2831"/>
      <c r="H53" s="2830"/>
      <c r="I53" s="2437">
        <f t="shared" si="0"/>
        <v>0</v>
      </c>
      <c r="J53" s="1560"/>
      <c r="L53" s="1044">
        <f t="shared" si="1"/>
        <v>0</v>
      </c>
      <c r="M53" s="1044">
        <f t="shared" si="2"/>
        <v>0</v>
      </c>
      <c r="N53" s="1044">
        <f t="shared" si="3"/>
        <v>0</v>
      </c>
      <c r="O53" s="1054">
        <f t="shared" si="4"/>
        <v>0</v>
      </c>
      <c r="P53" s="1054"/>
      <c r="Q53" s="1054"/>
      <c r="R53" s="1054"/>
      <c r="S53" s="1054"/>
      <c r="T53" s="1054"/>
      <c r="U53" s="1054"/>
      <c r="V53" s="1054"/>
      <c r="W53" s="1054"/>
      <c r="X53" s="1054"/>
      <c r="Y53" s="1054"/>
      <c r="Z53" s="1054"/>
      <c r="AA53" s="1054"/>
      <c r="AB53" s="1054"/>
      <c r="AC53" s="1054"/>
    </row>
    <row r="54" spans="2:29" s="1044" customFormat="1" ht="15" customHeight="1">
      <c r="B54" s="2723">
        <f t="shared" si="5"/>
        <v>21</v>
      </c>
      <c r="C54" s="2719"/>
      <c r="D54" s="1627"/>
      <c r="E54" s="1538"/>
      <c r="F54" s="1538"/>
      <c r="G54" s="2829"/>
      <c r="H54" s="2830"/>
      <c r="I54" s="2437">
        <f t="shared" si="0"/>
        <v>0</v>
      </c>
      <c r="J54" s="1560"/>
      <c r="L54" s="1044">
        <f t="shared" si="1"/>
        <v>0</v>
      </c>
      <c r="M54" s="1044">
        <f t="shared" si="2"/>
        <v>0</v>
      </c>
      <c r="N54" s="1044">
        <f t="shared" si="3"/>
        <v>0</v>
      </c>
      <c r="O54" s="1054">
        <f t="shared" si="4"/>
        <v>0</v>
      </c>
      <c r="P54" s="1054"/>
      <c r="Q54" s="1054"/>
      <c r="R54" s="1054"/>
      <c r="S54" s="1054"/>
      <c r="T54" s="1054"/>
      <c r="U54" s="1054"/>
      <c r="V54" s="1054"/>
      <c r="W54" s="1054"/>
      <c r="X54" s="1054"/>
      <c r="Y54" s="1054"/>
      <c r="Z54" s="1054"/>
      <c r="AA54" s="1054"/>
      <c r="AB54" s="1054"/>
      <c r="AC54" s="1054"/>
    </row>
    <row r="55" spans="2:29" s="1044" customFormat="1" ht="15" customHeight="1">
      <c r="B55" s="2723">
        <f t="shared" si="5"/>
        <v>22</v>
      </c>
      <c r="C55" s="2719"/>
      <c r="D55" s="1627"/>
      <c r="E55" s="1057"/>
      <c r="F55" s="1538"/>
      <c r="G55" s="2831"/>
      <c r="H55" s="2830"/>
      <c r="I55" s="2437">
        <f t="shared" si="0"/>
        <v>0</v>
      </c>
      <c r="J55" s="1560"/>
      <c r="L55" s="1044">
        <f t="shared" si="1"/>
        <v>0</v>
      </c>
      <c r="M55" s="1044">
        <f t="shared" si="2"/>
        <v>0</v>
      </c>
      <c r="N55" s="1044">
        <f t="shared" si="3"/>
        <v>0</v>
      </c>
      <c r="O55" s="1054">
        <f t="shared" si="4"/>
        <v>0</v>
      </c>
      <c r="P55" s="1054"/>
      <c r="Q55" s="1054"/>
      <c r="R55" s="1054"/>
      <c r="S55" s="1054"/>
      <c r="T55" s="1054"/>
      <c r="U55" s="1054"/>
      <c r="V55" s="1054"/>
      <c r="W55" s="1054"/>
      <c r="X55" s="1054"/>
      <c r="Y55" s="1054"/>
      <c r="Z55" s="1054"/>
      <c r="AA55" s="1054"/>
      <c r="AB55" s="1054"/>
      <c r="AC55" s="1054"/>
    </row>
    <row r="56" spans="2:29" s="1044" customFormat="1" ht="15" customHeight="1">
      <c r="B56" s="2723">
        <f t="shared" si="5"/>
        <v>23</v>
      </c>
      <c r="C56" s="2719"/>
      <c r="D56" s="1627"/>
      <c r="E56" s="1538"/>
      <c r="F56" s="1538"/>
      <c r="G56" s="2829"/>
      <c r="H56" s="2830"/>
      <c r="I56" s="2437">
        <f t="shared" si="0"/>
        <v>0</v>
      </c>
      <c r="J56" s="1560"/>
      <c r="L56" s="1044">
        <f t="shared" si="1"/>
        <v>0</v>
      </c>
      <c r="M56" s="1044">
        <f t="shared" si="2"/>
        <v>0</v>
      </c>
      <c r="N56" s="1044">
        <f t="shared" si="3"/>
        <v>0</v>
      </c>
      <c r="O56" s="1054">
        <f t="shared" si="4"/>
        <v>0</v>
      </c>
      <c r="P56" s="1054"/>
      <c r="Q56" s="1054"/>
      <c r="R56" s="1054"/>
      <c r="S56" s="1054"/>
      <c r="T56" s="1054"/>
      <c r="U56" s="1054"/>
      <c r="V56" s="1054"/>
      <c r="W56" s="1054"/>
      <c r="X56" s="1054"/>
      <c r="Y56" s="1054"/>
      <c r="Z56" s="1054"/>
      <c r="AA56" s="1054"/>
      <c r="AB56" s="1054"/>
      <c r="AC56" s="1054"/>
    </row>
    <row r="57" spans="2:29" s="1044" customFormat="1" ht="15" customHeight="1">
      <c r="B57" s="2723">
        <f t="shared" si="5"/>
        <v>24</v>
      </c>
      <c r="C57" s="2719"/>
      <c r="D57" s="1627"/>
      <c r="E57" s="1057"/>
      <c r="F57" s="1538"/>
      <c r="G57" s="2831"/>
      <c r="H57" s="2830"/>
      <c r="I57" s="2437">
        <f t="shared" si="0"/>
        <v>0</v>
      </c>
      <c r="J57" s="1560"/>
      <c r="L57" s="1044">
        <f t="shared" si="1"/>
        <v>0</v>
      </c>
      <c r="M57" s="1044">
        <f t="shared" si="2"/>
        <v>0</v>
      </c>
      <c r="N57" s="1044">
        <f t="shared" si="3"/>
        <v>0</v>
      </c>
      <c r="O57" s="1054">
        <f t="shared" si="4"/>
        <v>0</v>
      </c>
      <c r="P57" s="1054"/>
      <c r="Q57" s="1054"/>
      <c r="R57" s="1054"/>
      <c r="S57" s="1054"/>
      <c r="T57" s="1054"/>
      <c r="U57" s="1054"/>
      <c r="V57" s="1054"/>
      <c r="W57" s="1054"/>
      <c r="X57" s="1054"/>
      <c r="Y57" s="1054"/>
      <c r="Z57" s="1054"/>
      <c r="AA57" s="1054"/>
      <c r="AB57" s="1054"/>
      <c r="AC57" s="1054"/>
    </row>
    <row r="58" spans="2:29" s="1044" customFormat="1" ht="15" customHeight="1">
      <c r="B58" s="2723">
        <f t="shared" si="5"/>
        <v>25</v>
      </c>
      <c r="C58" s="2719"/>
      <c r="D58" s="1627"/>
      <c r="E58" s="1538"/>
      <c r="F58" s="1538"/>
      <c r="G58" s="2829"/>
      <c r="H58" s="2830"/>
      <c r="I58" s="2437">
        <f t="shared" si="0"/>
        <v>0</v>
      </c>
      <c r="J58" s="1560"/>
      <c r="L58" s="1044">
        <f t="shared" si="1"/>
        <v>0</v>
      </c>
      <c r="M58" s="1044">
        <f t="shared" si="2"/>
        <v>0</v>
      </c>
      <c r="N58" s="1044">
        <f t="shared" si="3"/>
        <v>0</v>
      </c>
      <c r="O58" s="1054">
        <f t="shared" si="4"/>
        <v>0</v>
      </c>
      <c r="P58" s="1054"/>
      <c r="Q58" s="1054"/>
      <c r="R58" s="1054"/>
      <c r="S58" s="1054"/>
      <c r="T58" s="1054"/>
      <c r="U58" s="1054"/>
      <c r="V58" s="1054"/>
      <c r="W58" s="1054"/>
      <c r="X58" s="1054"/>
      <c r="Y58" s="1054"/>
      <c r="Z58" s="1054"/>
      <c r="AA58" s="1054"/>
      <c r="AB58" s="1054"/>
      <c r="AC58" s="1054"/>
    </row>
    <row r="59" spans="2:29" s="1044" customFormat="1" ht="15" customHeight="1">
      <c r="B59" s="2723">
        <f t="shared" si="5"/>
        <v>26</v>
      </c>
      <c r="C59" s="2719"/>
      <c r="D59" s="1627"/>
      <c r="E59" s="1057"/>
      <c r="F59" s="1538"/>
      <c r="G59" s="2831"/>
      <c r="H59" s="2830"/>
      <c r="I59" s="2437">
        <f t="shared" si="0"/>
        <v>0</v>
      </c>
      <c r="J59" s="1560"/>
      <c r="L59" s="1044">
        <f t="shared" si="1"/>
        <v>0</v>
      </c>
      <c r="M59" s="1044">
        <f t="shared" si="2"/>
        <v>0</v>
      </c>
      <c r="N59" s="1044">
        <f t="shared" si="3"/>
        <v>0</v>
      </c>
      <c r="O59" s="1054">
        <f t="shared" si="4"/>
        <v>0</v>
      </c>
      <c r="P59" s="1054"/>
      <c r="Q59" s="1054"/>
      <c r="R59" s="1054"/>
      <c r="S59" s="1054"/>
      <c r="T59" s="1054"/>
      <c r="U59" s="1054"/>
      <c r="V59" s="1054"/>
      <c r="W59" s="1054"/>
      <c r="X59" s="1054"/>
      <c r="Y59" s="1054"/>
      <c r="Z59" s="1054"/>
      <c r="AA59" s="1054"/>
      <c r="AB59" s="1054"/>
      <c r="AC59" s="1054"/>
    </row>
    <row r="60" spans="2:29" s="1044" customFormat="1" ht="15" customHeight="1">
      <c r="B60" s="2723">
        <f t="shared" si="5"/>
        <v>27</v>
      </c>
      <c r="C60" s="2719"/>
      <c r="D60" s="1627"/>
      <c r="E60" s="1538"/>
      <c r="F60" s="1538"/>
      <c r="G60" s="2829"/>
      <c r="H60" s="2830"/>
      <c r="I60" s="2437">
        <f t="shared" si="0"/>
        <v>0</v>
      </c>
      <c r="J60" s="1560"/>
      <c r="L60" s="1044">
        <f t="shared" si="1"/>
        <v>0</v>
      </c>
      <c r="M60" s="1044">
        <f t="shared" si="2"/>
        <v>0</v>
      </c>
      <c r="N60" s="1044">
        <f t="shared" si="3"/>
        <v>0</v>
      </c>
      <c r="O60" s="1054">
        <f t="shared" si="4"/>
        <v>0</v>
      </c>
      <c r="P60" s="1054"/>
      <c r="Q60" s="1054"/>
      <c r="R60" s="1054"/>
      <c r="S60" s="1054"/>
      <c r="T60" s="1054"/>
      <c r="U60" s="1054"/>
      <c r="V60" s="1054"/>
      <c r="W60" s="1054"/>
      <c r="X60" s="1054"/>
      <c r="Y60" s="1054"/>
      <c r="Z60" s="1054"/>
      <c r="AA60" s="1054"/>
      <c r="AB60" s="1054"/>
      <c r="AC60" s="1054"/>
    </row>
    <row r="61" spans="2:29" s="1044" customFormat="1" ht="15" customHeight="1">
      <c r="B61" s="2723">
        <f t="shared" si="5"/>
        <v>28</v>
      </c>
      <c r="C61" s="2719"/>
      <c r="D61" s="1627"/>
      <c r="E61" s="1057"/>
      <c r="F61" s="1538"/>
      <c r="G61" s="2831"/>
      <c r="H61" s="2830"/>
      <c r="I61" s="2437">
        <f t="shared" si="0"/>
        <v>0</v>
      </c>
      <c r="J61" s="1560"/>
      <c r="L61" s="1044">
        <f t="shared" si="1"/>
        <v>0</v>
      </c>
      <c r="M61" s="1044">
        <f t="shared" si="2"/>
        <v>0</v>
      </c>
      <c r="N61" s="1044">
        <f t="shared" si="3"/>
        <v>0</v>
      </c>
      <c r="O61" s="1054">
        <f t="shared" si="4"/>
        <v>0</v>
      </c>
      <c r="P61" s="1054"/>
      <c r="Q61" s="1054"/>
      <c r="R61" s="1054"/>
      <c r="S61" s="1054"/>
      <c r="T61" s="1054"/>
      <c r="U61" s="1054"/>
      <c r="V61" s="1054"/>
      <c r="W61" s="1054"/>
      <c r="X61" s="1054"/>
      <c r="Y61" s="1054"/>
      <c r="Z61" s="1054"/>
      <c r="AA61" s="1054"/>
      <c r="AB61" s="1054"/>
      <c r="AC61" s="1054"/>
    </row>
    <row r="62" spans="2:29" s="1044" customFormat="1" ht="15" customHeight="1">
      <c r="B62" s="2723">
        <f t="shared" si="5"/>
        <v>29</v>
      </c>
      <c r="C62" s="2719"/>
      <c r="D62" s="1627"/>
      <c r="E62" s="1538"/>
      <c r="F62" s="1538"/>
      <c r="G62" s="2829"/>
      <c r="H62" s="2830"/>
      <c r="I62" s="2437">
        <f t="shared" si="0"/>
        <v>0</v>
      </c>
      <c r="J62" s="1560"/>
      <c r="L62" s="1044">
        <f t="shared" si="1"/>
        <v>0</v>
      </c>
      <c r="M62" s="1044">
        <f t="shared" si="2"/>
        <v>0</v>
      </c>
      <c r="N62" s="1044">
        <f t="shared" si="3"/>
        <v>0</v>
      </c>
      <c r="O62" s="1054">
        <f t="shared" si="4"/>
        <v>0</v>
      </c>
      <c r="P62" s="1054"/>
      <c r="Q62" s="1054"/>
      <c r="R62" s="1054"/>
      <c r="S62" s="1054"/>
      <c r="T62" s="1054"/>
      <c r="U62" s="1054"/>
      <c r="V62" s="1054"/>
      <c r="W62" s="1054"/>
      <c r="X62" s="1054"/>
      <c r="Y62" s="1054"/>
      <c r="Z62" s="1054"/>
      <c r="AA62" s="1054"/>
      <c r="AB62" s="1054"/>
      <c r="AC62" s="1054"/>
    </row>
    <row r="63" spans="2:29" s="1044" customFormat="1" ht="15" customHeight="1">
      <c r="B63" s="2723">
        <f t="shared" si="5"/>
        <v>30</v>
      </c>
      <c r="C63" s="2719"/>
      <c r="D63" s="1627"/>
      <c r="E63" s="1057"/>
      <c r="F63" s="1538"/>
      <c r="G63" s="2831"/>
      <c r="H63" s="2830"/>
      <c r="I63" s="2437">
        <f t="shared" si="0"/>
        <v>0</v>
      </c>
      <c r="J63" s="1560"/>
      <c r="L63" s="1044">
        <f t="shared" si="1"/>
        <v>0</v>
      </c>
      <c r="M63" s="1044">
        <f t="shared" si="2"/>
        <v>0</v>
      </c>
      <c r="N63" s="1044">
        <f t="shared" si="3"/>
        <v>0</v>
      </c>
      <c r="O63" s="1054">
        <f t="shared" si="4"/>
        <v>0</v>
      </c>
      <c r="P63" s="1054"/>
      <c r="Q63" s="1054"/>
      <c r="R63" s="1054"/>
      <c r="S63" s="1054"/>
      <c r="T63" s="1054"/>
      <c r="U63" s="1054"/>
      <c r="V63" s="1054"/>
      <c r="W63" s="1054"/>
      <c r="X63" s="1054"/>
      <c r="Y63" s="1054"/>
      <c r="Z63" s="1054"/>
      <c r="AA63" s="1054"/>
      <c r="AB63" s="1054"/>
      <c r="AC63" s="1054"/>
    </row>
    <row r="64" spans="2:29" s="1044" customFormat="1" ht="15" customHeight="1">
      <c r="B64" s="2723">
        <f t="shared" si="5"/>
        <v>31</v>
      </c>
      <c r="C64" s="2719"/>
      <c r="D64" s="1627"/>
      <c r="E64" s="1538"/>
      <c r="F64" s="1538"/>
      <c r="G64" s="2829"/>
      <c r="H64" s="2830"/>
      <c r="I64" s="2437">
        <f t="shared" si="0"/>
        <v>0</v>
      </c>
      <c r="J64" s="1560"/>
      <c r="L64" s="1044">
        <f t="shared" si="1"/>
        <v>0</v>
      </c>
      <c r="M64" s="1044">
        <f t="shared" si="2"/>
        <v>0</v>
      </c>
      <c r="N64" s="1044">
        <f t="shared" si="3"/>
        <v>0</v>
      </c>
      <c r="O64" s="1054">
        <f t="shared" si="4"/>
        <v>0</v>
      </c>
      <c r="P64" s="1054"/>
      <c r="Q64" s="1054"/>
      <c r="R64" s="1054"/>
      <c r="S64" s="1054"/>
      <c r="T64" s="1054"/>
      <c r="U64" s="1054"/>
      <c r="V64" s="1054"/>
      <c r="W64" s="1054"/>
      <c r="X64" s="1054"/>
      <c r="Y64" s="1054"/>
      <c r="Z64" s="1054"/>
      <c r="AA64" s="1054"/>
      <c r="AB64" s="1054"/>
      <c r="AC64" s="1054"/>
    </row>
    <row r="65" spans="2:29" s="1044" customFormat="1" ht="15" customHeight="1">
      <c r="B65" s="2723">
        <f t="shared" si="5"/>
        <v>32</v>
      </c>
      <c r="C65" s="2719"/>
      <c r="D65" s="1627"/>
      <c r="E65" s="1057"/>
      <c r="F65" s="1538"/>
      <c r="G65" s="2831"/>
      <c r="H65" s="2830"/>
      <c r="I65" s="2437">
        <f t="shared" si="0"/>
        <v>0</v>
      </c>
      <c r="J65" s="1560"/>
      <c r="L65" s="1044">
        <f t="shared" si="1"/>
        <v>0</v>
      </c>
      <c r="M65" s="1044">
        <f t="shared" si="2"/>
        <v>0</v>
      </c>
      <c r="N65" s="1044">
        <f t="shared" si="3"/>
        <v>0</v>
      </c>
      <c r="O65" s="1054">
        <f t="shared" si="4"/>
        <v>0</v>
      </c>
      <c r="P65" s="1054"/>
      <c r="Q65" s="1054"/>
      <c r="R65" s="1054"/>
      <c r="S65" s="1054"/>
      <c r="T65" s="1054"/>
      <c r="U65" s="1054"/>
      <c r="V65" s="1054"/>
      <c r="W65" s="1054"/>
      <c r="X65" s="1054"/>
      <c r="Y65" s="1054"/>
      <c r="Z65" s="1054"/>
      <c r="AA65" s="1054"/>
      <c r="AB65" s="1054"/>
      <c r="AC65" s="1054"/>
    </row>
    <row r="66" spans="2:29" s="1044" customFormat="1" ht="15" customHeight="1">
      <c r="B66" s="2723">
        <f t="shared" si="5"/>
        <v>33</v>
      </c>
      <c r="C66" s="2719"/>
      <c r="D66" s="1627"/>
      <c r="E66" s="1538"/>
      <c r="F66" s="1538"/>
      <c r="G66" s="2829"/>
      <c r="H66" s="2830"/>
      <c r="I66" s="2437">
        <f t="shared" si="0"/>
        <v>0</v>
      </c>
      <c r="J66" s="1560"/>
      <c r="L66" s="1044">
        <f t="shared" si="1"/>
        <v>0</v>
      </c>
      <c r="M66" s="1044">
        <f t="shared" si="2"/>
        <v>0</v>
      </c>
      <c r="N66" s="1044">
        <f t="shared" si="3"/>
        <v>0</v>
      </c>
      <c r="O66" s="1054">
        <f t="shared" si="4"/>
        <v>0</v>
      </c>
      <c r="P66" s="1054"/>
      <c r="Q66" s="1054"/>
      <c r="R66" s="1054"/>
      <c r="S66" s="1054"/>
      <c r="T66" s="1054"/>
      <c r="U66" s="1054"/>
      <c r="V66" s="1054"/>
      <c r="W66" s="1054"/>
      <c r="X66" s="1054"/>
      <c r="Y66" s="1054"/>
      <c r="Z66" s="1054"/>
      <c r="AA66" s="1054"/>
      <c r="AB66" s="1054"/>
      <c r="AC66" s="1054"/>
    </row>
    <row r="67" spans="2:29" s="1044" customFormat="1" ht="15" customHeight="1">
      <c r="B67" s="2723">
        <f t="shared" si="5"/>
        <v>34</v>
      </c>
      <c r="C67" s="2719"/>
      <c r="D67" s="1627"/>
      <c r="E67" s="1057"/>
      <c r="F67" s="1538"/>
      <c r="G67" s="2831"/>
      <c r="H67" s="2830"/>
      <c r="I67" s="2437">
        <f t="shared" si="0"/>
        <v>0</v>
      </c>
      <c r="J67" s="1560"/>
      <c r="L67" s="1044">
        <f t="shared" si="1"/>
        <v>0</v>
      </c>
      <c r="M67" s="1044">
        <f t="shared" si="2"/>
        <v>0</v>
      </c>
      <c r="N67" s="1044">
        <f t="shared" si="3"/>
        <v>0</v>
      </c>
      <c r="O67" s="1054">
        <f t="shared" si="4"/>
        <v>0</v>
      </c>
      <c r="P67" s="1054"/>
      <c r="Q67" s="1054"/>
      <c r="R67" s="1054"/>
      <c r="S67" s="1054"/>
      <c r="T67" s="1054"/>
      <c r="U67" s="1054"/>
      <c r="V67" s="1054"/>
      <c r="W67" s="1054"/>
      <c r="X67" s="1054"/>
      <c r="Y67" s="1054"/>
      <c r="Z67" s="1054"/>
      <c r="AA67" s="1054"/>
      <c r="AB67" s="1054"/>
      <c r="AC67" s="1054"/>
    </row>
    <row r="68" spans="2:29" s="1044" customFormat="1" ht="15" customHeight="1">
      <c r="B68" s="2723">
        <f t="shared" si="5"/>
        <v>35</v>
      </c>
      <c r="C68" s="2719"/>
      <c r="D68" s="1627"/>
      <c r="E68" s="1538"/>
      <c r="F68" s="1538"/>
      <c r="G68" s="2829"/>
      <c r="H68" s="2830"/>
      <c r="I68" s="2437">
        <f t="shared" si="0"/>
        <v>0</v>
      </c>
      <c r="J68" s="1560"/>
      <c r="L68" s="1044">
        <f t="shared" si="1"/>
        <v>0</v>
      </c>
      <c r="M68" s="1044">
        <f t="shared" si="2"/>
        <v>0</v>
      </c>
      <c r="N68" s="1044">
        <f t="shared" si="3"/>
        <v>0</v>
      </c>
      <c r="O68" s="1054">
        <f t="shared" si="4"/>
        <v>0</v>
      </c>
      <c r="P68" s="1054"/>
      <c r="Q68" s="1054"/>
      <c r="R68" s="1054"/>
      <c r="S68" s="1054"/>
      <c r="T68" s="1054"/>
      <c r="U68" s="1054"/>
      <c r="V68" s="1054"/>
      <c r="W68" s="1054"/>
      <c r="X68" s="1054"/>
      <c r="Y68" s="1054"/>
      <c r="Z68" s="1054"/>
      <c r="AA68" s="1054"/>
      <c r="AB68" s="1054"/>
      <c r="AC68" s="1054"/>
    </row>
    <row r="69" spans="2:29" s="1044" customFormat="1" ht="15" customHeight="1">
      <c r="B69" s="2723">
        <f t="shared" si="5"/>
        <v>36</v>
      </c>
      <c r="C69" s="2719"/>
      <c r="D69" s="1627"/>
      <c r="E69" s="1057"/>
      <c r="F69" s="1538"/>
      <c r="G69" s="2831"/>
      <c r="H69" s="2830"/>
      <c r="I69" s="2437">
        <f t="shared" si="0"/>
        <v>0</v>
      </c>
      <c r="J69" s="1560"/>
      <c r="L69" s="1044">
        <f t="shared" si="1"/>
        <v>0</v>
      </c>
      <c r="M69" s="1044">
        <f t="shared" si="2"/>
        <v>0</v>
      </c>
      <c r="N69" s="1044">
        <f t="shared" si="3"/>
        <v>0</v>
      </c>
      <c r="O69" s="1054">
        <f t="shared" si="4"/>
        <v>0</v>
      </c>
      <c r="P69" s="1054"/>
      <c r="Q69" s="1054"/>
      <c r="R69" s="1054"/>
      <c r="S69" s="1054"/>
      <c r="T69" s="1054"/>
      <c r="U69" s="1054"/>
      <c r="V69" s="1054"/>
      <c r="W69" s="1054"/>
      <c r="X69" s="1054"/>
      <c r="Y69" s="1054"/>
      <c r="Z69" s="1054"/>
      <c r="AA69" s="1054"/>
      <c r="AB69" s="1054"/>
      <c r="AC69" s="1054"/>
    </row>
    <row r="70" spans="2:29" s="1044" customFormat="1" ht="15" customHeight="1">
      <c r="B70" s="2723">
        <f t="shared" si="5"/>
        <v>37</v>
      </c>
      <c r="C70" s="2719"/>
      <c r="D70" s="1627"/>
      <c r="E70" s="1538"/>
      <c r="F70" s="1538"/>
      <c r="G70" s="2829"/>
      <c r="H70" s="2830"/>
      <c r="I70" s="2437">
        <f t="shared" si="0"/>
        <v>0</v>
      </c>
      <c r="J70" s="1560"/>
      <c r="L70" s="1044">
        <f t="shared" si="1"/>
        <v>0</v>
      </c>
      <c r="M70" s="1044">
        <f t="shared" si="2"/>
        <v>0</v>
      </c>
      <c r="N70" s="1044">
        <f t="shared" si="3"/>
        <v>0</v>
      </c>
      <c r="O70" s="1054">
        <f t="shared" si="4"/>
        <v>0</v>
      </c>
      <c r="P70" s="1054"/>
      <c r="Q70" s="1054"/>
      <c r="R70" s="1054"/>
      <c r="S70" s="1054"/>
      <c r="T70" s="1054"/>
      <c r="U70" s="1054"/>
      <c r="V70" s="1054"/>
      <c r="W70" s="1054"/>
      <c r="X70" s="1054"/>
      <c r="Y70" s="1054"/>
      <c r="Z70" s="1054"/>
      <c r="AA70" s="1054"/>
      <c r="AB70" s="1054"/>
      <c r="AC70" s="1054"/>
    </row>
    <row r="71" spans="2:29" s="1044" customFormat="1" ht="15" customHeight="1">
      <c r="B71" s="2723">
        <f t="shared" si="5"/>
        <v>38</v>
      </c>
      <c r="C71" s="2719"/>
      <c r="D71" s="1627"/>
      <c r="E71" s="1057"/>
      <c r="F71" s="1538"/>
      <c r="G71" s="2831"/>
      <c r="H71" s="2830"/>
      <c r="I71" s="2437">
        <f t="shared" si="0"/>
        <v>0</v>
      </c>
      <c r="J71" s="1560"/>
      <c r="L71" s="1044">
        <f t="shared" si="1"/>
        <v>0</v>
      </c>
      <c r="M71" s="1044">
        <f t="shared" si="2"/>
        <v>0</v>
      </c>
      <c r="N71" s="1044">
        <f t="shared" si="3"/>
        <v>0</v>
      </c>
      <c r="O71" s="1054">
        <f t="shared" si="4"/>
        <v>0</v>
      </c>
      <c r="P71" s="1054"/>
      <c r="Q71" s="1054"/>
      <c r="R71" s="1054"/>
      <c r="S71" s="1054"/>
      <c r="T71" s="1054"/>
      <c r="U71" s="1054"/>
      <c r="V71" s="1054"/>
      <c r="W71" s="1054"/>
      <c r="X71" s="1054"/>
      <c r="Y71" s="1054"/>
      <c r="Z71" s="1054"/>
      <c r="AA71" s="1054"/>
      <c r="AB71" s="1054"/>
      <c r="AC71" s="1054"/>
    </row>
    <row r="72" spans="2:29" s="1044" customFormat="1" ht="15" customHeight="1">
      <c r="B72" s="2723">
        <f t="shared" si="5"/>
        <v>39</v>
      </c>
      <c r="C72" s="2719"/>
      <c r="D72" s="1627"/>
      <c r="E72" s="1538"/>
      <c r="F72" s="1538"/>
      <c r="G72" s="2829"/>
      <c r="H72" s="2830"/>
      <c r="I72" s="2437">
        <f t="shared" si="0"/>
        <v>0</v>
      </c>
      <c r="J72" s="1560"/>
      <c r="L72" s="1044">
        <f t="shared" si="1"/>
        <v>0</v>
      </c>
      <c r="M72" s="1044">
        <f t="shared" si="2"/>
        <v>0</v>
      </c>
      <c r="N72" s="1044">
        <f t="shared" si="3"/>
        <v>0</v>
      </c>
      <c r="O72" s="1054">
        <f t="shared" si="4"/>
        <v>0</v>
      </c>
      <c r="P72" s="1054"/>
      <c r="Q72" s="1054"/>
      <c r="R72" s="1054"/>
      <c r="S72" s="1054"/>
      <c r="T72" s="1054"/>
      <c r="U72" s="1054"/>
      <c r="V72" s="1054"/>
      <c r="W72" s="1054"/>
      <c r="X72" s="1054"/>
      <c r="Y72" s="1054"/>
      <c r="Z72" s="1054"/>
      <c r="AA72" s="1054"/>
      <c r="AB72" s="1054"/>
      <c r="AC72" s="1054"/>
    </row>
    <row r="73" spans="2:29" s="1044" customFormat="1" ht="15" customHeight="1" thickBot="1">
      <c r="B73" s="2724">
        <f t="shared" si="5"/>
        <v>40</v>
      </c>
      <c r="C73" s="2720"/>
      <c r="D73" s="2714"/>
      <c r="E73" s="2715"/>
      <c r="F73" s="2716"/>
      <c r="G73" s="2832"/>
      <c r="H73" s="2833"/>
      <c r="I73" s="2717">
        <f t="shared" si="0"/>
        <v>0</v>
      </c>
      <c r="J73" s="1561"/>
      <c r="L73" s="1044">
        <f t="shared" si="1"/>
        <v>0</v>
      </c>
      <c r="M73" s="1044">
        <f t="shared" si="2"/>
        <v>0</v>
      </c>
      <c r="N73" s="1044">
        <f t="shared" si="3"/>
        <v>0</v>
      </c>
      <c r="O73" s="1054">
        <f t="shared" si="4"/>
        <v>0</v>
      </c>
      <c r="P73" s="1054"/>
      <c r="Q73" s="1054"/>
      <c r="R73" s="1054"/>
      <c r="S73" s="1054"/>
      <c r="T73" s="1054"/>
      <c r="U73" s="1054"/>
      <c r="V73" s="1054"/>
      <c r="W73" s="1054"/>
      <c r="X73" s="1054"/>
      <c r="Y73" s="1054"/>
      <c r="Z73" s="1054"/>
      <c r="AA73" s="1054"/>
      <c r="AB73" s="1054"/>
      <c r="AC73" s="1054"/>
    </row>
    <row r="74" spans="2:29" s="1044" customFormat="1" ht="15" customHeight="1">
      <c r="D74" s="1047"/>
      <c r="L74" s="1536">
        <f>SUM(L34:L73)</f>
        <v>0</v>
      </c>
      <c r="M74" s="1536"/>
      <c r="N74" s="1536">
        <f>SUM(N34:N73)</f>
        <v>0</v>
      </c>
      <c r="O74" s="1054">
        <f>SUM(O34:O73)</f>
        <v>0</v>
      </c>
      <c r="P74" s="1054"/>
      <c r="Q74" s="1054"/>
      <c r="R74" s="1054"/>
      <c r="S74" s="1054"/>
      <c r="T74" s="1054"/>
      <c r="U74" s="1054"/>
      <c r="V74" s="1054"/>
      <c r="W74" s="1054"/>
      <c r="X74" s="1054"/>
      <c r="Y74" s="1054"/>
      <c r="Z74" s="1054"/>
      <c r="AA74" s="1054"/>
      <c r="AB74" s="1054"/>
      <c r="AC74" s="1054"/>
    </row>
    <row r="75" spans="2:29" s="1044" customFormat="1" ht="13.5" thickBot="1">
      <c r="C75" s="1044" t="s">
        <v>1047</v>
      </c>
      <c r="D75" s="1043"/>
      <c r="O75" s="1054"/>
      <c r="P75" s="1054"/>
      <c r="Q75" s="1054"/>
      <c r="R75" s="1054"/>
      <c r="S75" s="1054"/>
      <c r="T75" s="1054"/>
      <c r="U75" s="1054"/>
      <c r="V75" s="1054"/>
      <c r="W75" s="1054"/>
      <c r="X75" s="1054"/>
      <c r="Y75" s="1054"/>
      <c r="Z75" s="1054"/>
      <c r="AA75" s="1054"/>
      <c r="AB75" s="1054"/>
      <c r="AC75" s="1054"/>
    </row>
    <row r="76" spans="2:29" s="1044" customFormat="1">
      <c r="C76" s="1549" t="s">
        <v>1048</v>
      </c>
      <c r="D76" s="1544">
        <f>SUMPRODUCT(D34:D73,G34:G73)</f>
        <v>0</v>
      </c>
      <c r="O76" s="1054"/>
      <c r="P76" s="1054"/>
      <c r="Q76" s="1054"/>
      <c r="R76" s="1054"/>
      <c r="S76" s="1054"/>
      <c r="T76" s="1054"/>
      <c r="U76" s="1054"/>
      <c r="V76" s="1054"/>
      <c r="W76" s="1054"/>
      <c r="X76" s="1054"/>
      <c r="Y76" s="1054"/>
      <c r="Z76" s="1054"/>
      <c r="AA76" s="1054"/>
      <c r="AB76" s="1054"/>
      <c r="AC76" s="1054"/>
    </row>
    <row r="77" spans="2:29" s="1044" customFormat="1" ht="15" customHeight="1">
      <c r="C77" s="1550" t="s">
        <v>1049</v>
      </c>
      <c r="D77" s="1545">
        <v>0</v>
      </c>
      <c r="O77" s="1054"/>
      <c r="P77" s="1054"/>
      <c r="Q77" s="1054"/>
      <c r="R77" s="1054"/>
      <c r="S77" s="1054"/>
      <c r="T77" s="1054"/>
      <c r="U77" s="1054"/>
      <c r="V77" s="1054"/>
      <c r="W77" s="1054"/>
      <c r="X77" s="1054"/>
      <c r="Y77" s="1054"/>
      <c r="Z77" s="1054"/>
      <c r="AA77" s="1054"/>
      <c r="AB77" s="1054"/>
      <c r="AC77" s="1054"/>
    </row>
    <row r="78" spans="2:29" s="1044" customFormat="1" ht="15" customHeight="1">
      <c r="C78" s="1550" t="s">
        <v>1050</v>
      </c>
      <c r="D78" s="1545">
        <v>0</v>
      </c>
      <c r="O78" s="1054"/>
      <c r="P78" s="1054"/>
      <c r="Q78" s="1054"/>
      <c r="R78" s="1054"/>
      <c r="S78" s="1054"/>
      <c r="T78" s="1054"/>
      <c r="U78" s="1054"/>
      <c r="V78" s="1054"/>
      <c r="W78" s="1054"/>
      <c r="X78" s="1054"/>
      <c r="Y78" s="1054"/>
      <c r="Z78" s="1054"/>
      <c r="AA78" s="1054"/>
      <c r="AB78" s="1054"/>
      <c r="AC78" s="1054"/>
    </row>
    <row r="79" spans="2:29" s="1044" customFormat="1" ht="15" customHeight="1">
      <c r="C79" s="1550" t="s">
        <v>1539</v>
      </c>
      <c r="D79" s="1545">
        <v>0</v>
      </c>
      <c r="O79" s="1054"/>
      <c r="P79" s="1054"/>
      <c r="Q79" s="1054"/>
      <c r="R79" s="1054"/>
      <c r="S79" s="1054"/>
      <c r="T79" s="1054"/>
      <c r="U79" s="1054"/>
      <c r="V79" s="1054"/>
      <c r="W79" s="1054"/>
      <c r="X79" s="1054"/>
      <c r="Y79" s="1054"/>
      <c r="Z79" s="1054"/>
      <c r="AA79" s="1054"/>
      <c r="AB79" s="1054"/>
      <c r="AC79" s="1054"/>
    </row>
    <row r="80" spans="2:29" s="1044" customFormat="1" ht="15" customHeight="1">
      <c r="C80" s="1550" t="s">
        <v>1051</v>
      </c>
      <c r="D80" s="1546">
        <f>IF(D78&gt;0,(D77+D76)/D78,)</f>
        <v>0</v>
      </c>
      <c r="O80" s="1054"/>
      <c r="P80" s="1054"/>
      <c r="Q80" s="1054" t="s">
        <v>1190</v>
      </c>
      <c r="R80" s="1054"/>
      <c r="S80" s="1054"/>
      <c r="T80" s="1054"/>
      <c r="U80" s="1054"/>
      <c r="V80" s="1054"/>
      <c r="W80" s="1054"/>
      <c r="X80" s="1054"/>
      <c r="Y80" s="1054"/>
      <c r="Z80" s="1054"/>
      <c r="AA80" s="1054"/>
      <c r="AB80" s="1054"/>
      <c r="AC80" s="1054"/>
    </row>
    <row r="81" spans="3:29" s="1044" customFormat="1" ht="15" customHeight="1">
      <c r="C81" s="1551" t="s">
        <v>1567</v>
      </c>
      <c r="D81" s="2436">
        <f>SUM(D34:D73)</f>
        <v>0</v>
      </c>
      <c r="O81" s="1054"/>
      <c r="P81" s="1054"/>
      <c r="Q81" s="1054"/>
      <c r="R81" s="1054"/>
      <c r="S81" s="1054"/>
      <c r="T81" s="1054"/>
      <c r="U81" s="1054"/>
      <c r="V81" s="1054"/>
      <c r="W81" s="1054"/>
      <c r="X81" s="1054"/>
      <c r="Y81" s="1054"/>
      <c r="Z81" s="1054"/>
      <c r="AA81" s="1054"/>
      <c r="AB81" s="1054"/>
      <c r="AC81" s="1054"/>
    </row>
    <row r="82" spans="3:29" s="1044" customFormat="1" ht="15" customHeight="1">
      <c r="C82" s="1551" t="s">
        <v>1236</v>
      </c>
      <c r="D82" s="1547">
        <f>N74</f>
        <v>0</v>
      </c>
      <c r="O82" s="1054"/>
      <c r="P82" s="1054"/>
      <c r="Q82" s="1054"/>
      <c r="R82" s="1054"/>
      <c r="S82" s="1054"/>
      <c r="T82" s="1054"/>
      <c r="U82" s="1054"/>
      <c r="V82" s="1054"/>
      <c r="W82" s="1054"/>
      <c r="X82" s="1054"/>
      <c r="Y82" s="1054"/>
      <c r="Z82" s="1054"/>
      <c r="AA82" s="1054"/>
      <c r="AB82" s="1054"/>
      <c r="AC82" s="1054"/>
    </row>
    <row r="83" spans="3:29" s="1044" customFormat="1" ht="73.5" customHeight="1" thickBot="1">
      <c r="C83" s="1552" t="s">
        <v>578</v>
      </c>
      <c r="D83" s="1548" t="str">
        <f>IF(D80&gt;=80%,Q80,Q83)</f>
        <v>Space use eligibility criteria not met. To be eligible for Green Star SA assessment, the Multi Unit Residential GFA must account for at least 80% of the total GFA of the project.</v>
      </c>
      <c r="E83" s="1048"/>
      <c r="O83" s="1054"/>
      <c r="P83" s="1054"/>
      <c r="Q83" s="1054" t="s">
        <v>1496</v>
      </c>
      <c r="R83" s="1054"/>
      <c r="S83" s="1054"/>
      <c r="T83" s="1054"/>
      <c r="U83" s="1054"/>
      <c r="V83" s="1054"/>
      <c r="W83" s="1054"/>
      <c r="X83" s="1054"/>
      <c r="Y83" s="1054"/>
      <c r="Z83" s="1054"/>
      <c r="AA83" s="1054"/>
      <c r="AB83" s="1054"/>
      <c r="AC83" s="1054"/>
    </row>
    <row r="84" spans="3:29" s="1044" customFormat="1" ht="13.5" thickBot="1">
      <c r="D84" s="1043"/>
      <c r="O84" s="1054"/>
      <c r="P84" s="1054"/>
      <c r="Q84" s="1054"/>
      <c r="R84" s="1054"/>
      <c r="S84" s="1054"/>
      <c r="T84" s="1054"/>
      <c r="U84" s="1054"/>
      <c r="V84" s="1054"/>
      <c r="W84" s="1054"/>
      <c r="X84" s="1054"/>
      <c r="Y84" s="1054"/>
      <c r="Z84" s="1054"/>
      <c r="AA84" s="1054"/>
      <c r="AB84" s="1054"/>
      <c r="AC84" s="1054"/>
    </row>
    <row r="85" spans="3:29" s="1044" customFormat="1" ht="110.25" customHeight="1" thickBot="1">
      <c r="C85" s="1537" t="s">
        <v>1540</v>
      </c>
      <c r="D85" s="3008"/>
      <c r="E85" s="3009"/>
      <c r="F85" s="3009"/>
      <c r="G85" s="3009"/>
      <c r="H85" s="3009"/>
      <c r="I85" s="3010"/>
      <c r="O85" s="1054"/>
      <c r="P85" s="1054"/>
      <c r="Q85" s="1054"/>
      <c r="R85" s="1054"/>
      <c r="S85" s="1054"/>
      <c r="T85" s="1054"/>
      <c r="U85" s="1054"/>
      <c r="V85" s="1054"/>
      <c r="W85" s="1054"/>
      <c r="X85" s="1054"/>
      <c r="Y85" s="1054"/>
      <c r="Z85" s="1054"/>
      <c r="AA85" s="1054"/>
      <c r="AB85" s="1054"/>
      <c r="AC85" s="1054"/>
    </row>
    <row r="86" spans="3:29" s="1044" customFormat="1" ht="13.5" thickBot="1">
      <c r="D86" s="1043"/>
      <c r="O86" s="1054"/>
      <c r="P86" s="1054"/>
      <c r="Q86" s="1054"/>
      <c r="R86" s="1054"/>
      <c r="S86" s="1054"/>
      <c r="T86" s="1054"/>
      <c r="U86" s="1054"/>
      <c r="V86" s="1054"/>
      <c r="W86" s="1054"/>
      <c r="X86" s="1054"/>
      <c r="Y86" s="1054"/>
      <c r="Z86" s="1054"/>
      <c r="AA86" s="1054"/>
      <c r="AB86" s="1054"/>
      <c r="AC86" s="1054"/>
    </row>
    <row r="87" spans="3:29" s="1044" customFormat="1" ht="113.25" customHeight="1" thickBot="1">
      <c r="C87" s="1537" t="s">
        <v>634</v>
      </c>
      <c r="D87" s="3008"/>
      <c r="E87" s="3009"/>
      <c r="F87" s="3009"/>
      <c r="G87" s="3009"/>
      <c r="H87" s="3009"/>
      <c r="I87" s="3010"/>
      <c r="O87" s="1054"/>
      <c r="P87" s="1054"/>
      <c r="Q87" s="1054"/>
      <c r="R87" s="1054"/>
      <c r="S87" s="1054"/>
      <c r="T87" s="1054"/>
      <c r="U87" s="1054"/>
      <c r="V87" s="1054"/>
      <c r="W87" s="1054"/>
      <c r="X87" s="1054"/>
      <c r="Y87" s="1054"/>
      <c r="Z87" s="1054"/>
      <c r="AA87" s="1054"/>
      <c r="AB87" s="1054"/>
      <c r="AC87" s="1054"/>
    </row>
    <row r="88" spans="3:29" s="1044" customFormat="1" ht="13.5" thickBot="1">
      <c r="C88" s="1045"/>
      <c r="D88" s="1045"/>
      <c r="I88" s="1049"/>
      <c r="O88" s="1054"/>
      <c r="P88" s="1054"/>
      <c r="Q88" s="1054"/>
      <c r="R88" s="1054"/>
      <c r="S88" s="1054"/>
      <c r="T88" s="1054"/>
      <c r="U88" s="1054"/>
      <c r="V88" s="1054"/>
      <c r="W88" s="1054"/>
      <c r="X88" s="1054"/>
      <c r="Y88" s="1054"/>
      <c r="Z88" s="1054"/>
      <c r="AA88" s="1054"/>
      <c r="AB88" s="1054"/>
      <c r="AC88" s="1054"/>
    </row>
    <row r="89" spans="3:29" s="1044" customFormat="1" ht="15" customHeight="1">
      <c r="C89" s="2869" t="s">
        <v>2043</v>
      </c>
      <c r="D89" s="2874"/>
      <c r="O89" s="1054"/>
      <c r="P89" s="1054"/>
      <c r="Q89" s="1054"/>
      <c r="R89" s="1054"/>
      <c r="S89" s="1054"/>
      <c r="T89" s="1054"/>
      <c r="U89" s="1054"/>
      <c r="V89" s="1054"/>
      <c r="W89" s="1054"/>
      <c r="X89" s="1054"/>
      <c r="Y89" s="1054"/>
      <c r="Z89" s="1054"/>
      <c r="AA89" s="1054"/>
      <c r="AB89" s="1054"/>
      <c r="AC89" s="1054"/>
    </row>
    <row r="90" spans="3:29" s="1044" customFormat="1" ht="15" customHeight="1">
      <c r="C90" s="2873" t="s">
        <v>1015</v>
      </c>
      <c r="D90" s="2872"/>
      <c r="O90" s="1054"/>
      <c r="P90" s="1054"/>
      <c r="Q90" s="1054"/>
      <c r="R90" s="1054"/>
      <c r="S90" s="1054"/>
      <c r="T90" s="1054"/>
      <c r="U90" s="1054"/>
      <c r="V90" s="1054"/>
      <c r="W90" s="1054"/>
      <c r="X90" s="1054"/>
      <c r="Y90" s="1054"/>
      <c r="Z90" s="1054"/>
      <c r="AA90" s="1054"/>
      <c r="AB90" s="1054"/>
      <c r="AC90" s="1054"/>
    </row>
    <row r="91" spans="3:29" s="1044" customFormat="1" ht="15" customHeight="1">
      <c r="C91" s="2873" t="s">
        <v>2044</v>
      </c>
      <c r="D91" s="2872"/>
      <c r="O91" s="1054"/>
      <c r="P91" s="1054"/>
      <c r="Q91" s="1054"/>
      <c r="R91" s="1054"/>
      <c r="S91" s="1054"/>
      <c r="T91" s="1054"/>
      <c r="U91" s="1054"/>
      <c r="V91" s="1054"/>
      <c r="W91" s="1054"/>
      <c r="X91" s="1054"/>
      <c r="Y91" s="1054"/>
      <c r="Z91" s="1054"/>
      <c r="AA91" s="1054"/>
      <c r="AB91" s="1054"/>
      <c r="AC91" s="1054"/>
    </row>
    <row r="92" spans="3:29" s="1044" customFormat="1" ht="15" customHeight="1">
      <c r="C92" s="2873" t="s">
        <v>2045</v>
      </c>
      <c r="D92" s="2872"/>
      <c r="O92" s="1054"/>
      <c r="P92" s="1054"/>
      <c r="Q92" s="1054"/>
      <c r="R92" s="1054"/>
      <c r="S92" s="1054"/>
      <c r="T92" s="1054"/>
      <c r="U92" s="1054"/>
      <c r="V92" s="1054"/>
      <c r="W92" s="1054"/>
      <c r="X92" s="1054"/>
      <c r="Y92" s="1054"/>
      <c r="Z92" s="1054"/>
      <c r="AA92" s="1054"/>
      <c r="AB92" s="1054"/>
      <c r="AC92" s="1054"/>
    </row>
    <row r="93" spans="3:29" s="1044" customFormat="1" ht="15" customHeight="1">
      <c r="C93" s="2873" t="s">
        <v>2046</v>
      </c>
      <c r="D93" s="2872"/>
      <c r="O93" s="1054"/>
      <c r="P93" s="1054"/>
      <c r="Q93" s="1054"/>
      <c r="R93" s="1054"/>
      <c r="S93" s="1054"/>
      <c r="T93" s="1054"/>
      <c r="U93" s="1054"/>
      <c r="V93" s="1054"/>
      <c r="W93" s="1054"/>
      <c r="X93" s="1054"/>
      <c r="Y93" s="1054"/>
      <c r="Z93" s="1054"/>
      <c r="AA93" s="1054"/>
      <c r="AB93" s="1054"/>
      <c r="AC93" s="1054"/>
    </row>
    <row r="94" spans="3:29" s="1044" customFormat="1" ht="15" customHeight="1" thickBot="1">
      <c r="C94" s="2870" t="s">
        <v>2047</v>
      </c>
      <c r="D94" s="2871"/>
      <c r="O94" s="1054"/>
      <c r="P94" s="1054"/>
      <c r="Q94" s="1054"/>
      <c r="R94" s="1054"/>
      <c r="S94" s="1054"/>
      <c r="T94" s="1054"/>
      <c r="U94" s="1054"/>
      <c r="V94" s="1054"/>
      <c r="W94" s="1054"/>
      <c r="X94" s="1054"/>
      <c r="Y94" s="1054"/>
      <c r="Z94" s="1054"/>
      <c r="AA94" s="1054"/>
      <c r="AB94" s="1054"/>
      <c r="AC94" s="1054"/>
    </row>
    <row r="95" spans="3:29" s="1044" customFormat="1" ht="13.5" thickBot="1">
      <c r="C95" s="1050"/>
      <c r="D95" s="1045"/>
      <c r="F95" s="1049"/>
      <c r="O95" s="1054"/>
      <c r="P95" s="1054"/>
      <c r="Q95" s="1054"/>
      <c r="R95" s="1054"/>
      <c r="S95" s="1054"/>
      <c r="T95" s="1054"/>
      <c r="U95" s="1054"/>
      <c r="V95" s="1054"/>
      <c r="W95" s="1054"/>
      <c r="X95" s="1054"/>
      <c r="Y95" s="1054"/>
      <c r="Z95" s="1054"/>
      <c r="AA95" s="1054"/>
      <c r="AB95" s="1054"/>
      <c r="AC95" s="1054"/>
    </row>
    <row r="96" spans="3:29" s="1044" customFormat="1" ht="50.25" customHeight="1" thickBot="1">
      <c r="C96" s="3005" t="s">
        <v>1800</v>
      </c>
      <c r="D96" s="3006"/>
      <c r="F96" s="1045"/>
      <c r="O96" s="1054"/>
      <c r="P96" s="1054"/>
      <c r="Q96" s="1054"/>
      <c r="R96" s="1054"/>
      <c r="S96" s="1054"/>
      <c r="T96" s="1054"/>
      <c r="U96" s="1054"/>
      <c r="V96" s="1054"/>
      <c r="W96" s="1054"/>
      <c r="X96" s="1054"/>
      <c r="Y96" s="1054"/>
      <c r="Z96" s="1054"/>
      <c r="AA96" s="1054"/>
      <c r="AB96" s="1054"/>
      <c r="AC96" s="1054"/>
    </row>
  </sheetData>
  <sheetProtection password="AD9B" sheet="1" objects="1" scenarios="1"/>
  <mergeCells count="5">
    <mergeCell ref="C6:C8"/>
    <mergeCell ref="C96:D96"/>
    <mergeCell ref="P1:R1"/>
    <mergeCell ref="D85:I85"/>
    <mergeCell ref="D87:I87"/>
  </mergeCells>
  <phoneticPr fontId="8" type="noConversion"/>
  <conditionalFormatting sqref="D73:E73 D44:D46 D41:D42 D38:D39 D48:D60 D62:D71 D36:E36 E34:I73">
    <cfRule type="expression" dxfId="70" priority="24" stopIfTrue="1">
      <formula>$C34=0</formula>
    </cfRule>
  </conditionalFormatting>
  <conditionalFormatting sqref="D47 G47:H47">
    <cfRule type="expression" dxfId="69" priority="26" stopIfTrue="1">
      <formula>$C43=0</formula>
    </cfRule>
  </conditionalFormatting>
  <conditionalFormatting sqref="D43 G43:H43">
    <cfRule type="expression" dxfId="68" priority="23" stopIfTrue="1">
      <formula>$C36=0</formula>
    </cfRule>
  </conditionalFormatting>
  <conditionalFormatting sqref="D72">
    <cfRule type="expression" dxfId="67" priority="15" stopIfTrue="1">
      <formula>$C72=0</formula>
    </cfRule>
  </conditionalFormatting>
  <conditionalFormatting sqref="D37">
    <cfRule type="expression" dxfId="66" priority="12" stopIfTrue="1">
      <formula>$C37=0</formula>
    </cfRule>
  </conditionalFormatting>
  <conditionalFormatting sqref="G37:H37">
    <cfRule type="expression" dxfId="65" priority="11" stopIfTrue="1">
      <formula>$C37=0</formula>
    </cfRule>
  </conditionalFormatting>
  <conditionalFormatting sqref="D37 G37:H37">
    <cfRule type="expression" dxfId="64" priority="10" stopIfTrue="1">
      <formula>$C37=0</formula>
    </cfRule>
  </conditionalFormatting>
  <conditionalFormatting sqref="D40">
    <cfRule type="expression" dxfId="63" priority="9" stopIfTrue="1">
      <formula>$C40=0</formula>
    </cfRule>
  </conditionalFormatting>
  <conditionalFormatting sqref="G40:H40">
    <cfRule type="expression" dxfId="62" priority="8" stopIfTrue="1">
      <formula>$C40=0</formula>
    </cfRule>
  </conditionalFormatting>
  <conditionalFormatting sqref="D40 G40:H40">
    <cfRule type="expression" dxfId="61" priority="7" stopIfTrue="1">
      <formula>$C40=0</formula>
    </cfRule>
  </conditionalFormatting>
  <conditionalFormatting sqref="D61">
    <cfRule type="expression" dxfId="60" priority="4" stopIfTrue="1">
      <formula>$C61=0</formula>
    </cfRule>
  </conditionalFormatting>
  <conditionalFormatting sqref="G61:H61">
    <cfRule type="expression" dxfId="59" priority="3" stopIfTrue="1">
      <formula>$C61=0</formula>
    </cfRule>
  </conditionalFormatting>
  <conditionalFormatting sqref="D34:D73">
    <cfRule type="expression" dxfId="58" priority="1" stopIfTrue="1">
      <formula>$B34=0</formula>
    </cfRule>
  </conditionalFormatting>
  <dataValidations disablePrompts="1" count="2">
    <dataValidation type="list" allowBlank="1" showInputMessage="1" showErrorMessage="1" sqref="E34:E73">
      <formula1>$Q$35:$Q$36</formula1>
    </dataValidation>
    <dataValidation type="list" allowBlank="1" showInputMessage="1" showErrorMessage="1" sqref="F34:F73">
      <formula1>$Q$40:$Q$50</formula1>
    </dataValidation>
  </dataValidations>
  <printOptions horizontalCentered="1"/>
  <pageMargins left="0.39370078740157483" right="0.39370078740157483" top="0.39370078740157483" bottom="0.39370078740157483" header="0.15748031496062992" footer="0.15748031496062992"/>
  <pageSetup paperSize="9" scale="45" orientation="portrait" blackAndWhite="1" r:id="rId1"/>
  <headerFooter alignWithMargins="0">
    <oddFooter>&amp;L&amp;F&amp;CPage &amp;P of &amp;N&amp;R&amp;A</oddFooter>
  </headerFooter>
  <ignoredErrors>
    <ignoredError sqref="O34:O7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6658" r:id="rId4" name="Drop Down 2">
              <controlPr locked="0" defaultSize="0" autoLine="0" autoPict="0">
                <anchor moveWithCells="1">
                  <from>
                    <xdr:col>3</xdr:col>
                    <xdr:colOff>0</xdr:colOff>
                    <xdr:row>0</xdr:row>
                    <xdr:rowOff>523875</xdr:rowOff>
                  </from>
                  <to>
                    <xdr:col>3</xdr:col>
                    <xdr:colOff>1790700</xdr:colOff>
                    <xdr:row>2</xdr:row>
                    <xdr:rowOff>0</xdr:rowOff>
                  </to>
                </anchor>
              </controlPr>
            </control>
          </mc:Choice>
        </mc:AlternateContent>
        <mc:AlternateContent xmlns:mc="http://schemas.openxmlformats.org/markup-compatibility/2006">
          <mc:Choice Requires="x14">
            <control shapeId="326665" r:id="rId5" name="Drop Down 9">
              <controlPr locked="0" defaultSize="0" autoLine="0" autoPict="0">
                <anchor moveWithCells="1">
                  <from>
                    <xdr:col>3</xdr:col>
                    <xdr:colOff>0</xdr:colOff>
                    <xdr:row>2</xdr:row>
                    <xdr:rowOff>0</xdr:rowOff>
                  </from>
                  <to>
                    <xdr:col>3</xdr:col>
                    <xdr:colOff>1790700</xdr:colOff>
                    <xdr:row>3</xdr:row>
                    <xdr:rowOff>9525</xdr:rowOff>
                  </to>
                </anchor>
              </controlPr>
            </control>
          </mc:Choice>
        </mc:AlternateContent>
        <mc:AlternateContent xmlns:mc="http://schemas.openxmlformats.org/markup-compatibility/2006">
          <mc:Choice Requires="x14">
            <control shapeId="326689" r:id="rId6" name="Drop Down 33">
              <controlPr locked="0" defaultSize="0" autoLine="0" autoPict="0">
                <anchor moveWithCells="1">
                  <from>
                    <xdr:col>3</xdr:col>
                    <xdr:colOff>9525</xdr:colOff>
                    <xdr:row>8</xdr:row>
                    <xdr:rowOff>180975</xdr:rowOff>
                  </from>
                  <to>
                    <xdr:col>3</xdr:col>
                    <xdr:colOff>1743075</xdr:colOff>
                    <xdr:row>10</xdr:row>
                    <xdr:rowOff>9525</xdr:rowOff>
                  </to>
                </anchor>
              </controlPr>
            </control>
          </mc:Choice>
        </mc:AlternateContent>
        <mc:AlternateContent xmlns:mc="http://schemas.openxmlformats.org/markup-compatibility/2006">
          <mc:Choice Requires="x14">
            <control shapeId="326690" r:id="rId7" name="Drop Down 34">
              <controlPr locked="0" defaultSize="0" autoLine="0" autoPict="0">
                <anchor moveWithCells="1">
                  <from>
                    <xdr:col>3</xdr:col>
                    <xdr:colOff>0</xdr:colOff>
                    <xdr:row>0</xdr:row>
                    <xdr:rowOff>523875</xdr:rowOff>
                  </from>
                  <to>
                    <xdr:col>3</xdr:col>
                    <xdr:colOff>1790700</xdr:colOff>
                    <xdr:row>2</xdr:row>
                    <xdr:rowOff>0</xdr:rowOff>
                  </to>
                </anchor>
              </controlPr>
            </control>
          </mc:Choice>
        </mc:AlternateContent>
        <mc:AlternateContent xmlns:mc="http://schemas.openxmlformats.org/markup-compatibility/2006">
          <mc:Choice Requires="x14">
            <control shapeId="326691" r:id="rId8" name="Drop Down 35">
              <controlPr locked="0" defaultSize="0" autoLine="0" autoPict="0">
                <anchor moveWithCells="1">
                  <from>
                    <xdr:col>3</xdr:col>
                    <xdr:colOff>0</xdr:colOff>
                    <xdr:row>1</xdr:row>
                    <xdr:rowOff>180975</xdr:rowOff>
                  </from>
                  <to>
                    <xdr:col>3</xdr:col>
                    <xdr:colOff>1790700</xdr:colOff>
                    <xdr:row>3</xdr:row>
                    <xdr:rowOff>0</xdr:rowOff>
                  </to>
                </anchor>
              </controlPr>
            </control>
          </mc:Choice>
        </mc:AlternateContent>
        <mc:AlternateContent xmlns:mc="http://schemas.openxmlformats.org/markup-compatibility/2006">
          <mc:Choice Requires="x14">
            <control shapeId="326692" r:id="rId9" name="Drop Down 36">
              <controlPr locked="0" defaultSize="0" autoLine="0" autoPict="0">
                <anchor moveWithCells="1">
                  <from>
                    <xdr:col>3</xdr:col>
                    <xdr:colOff>9525</xdr:colOff>
                    <xdr:row>8</xdr:row>
                    <xdr:rowOff>180975</xdr:rowOff>
                  </from>
                  <to>
                    <xdr:col>3</xdr:col>
                    <xdr:colOff>1743075</xdr:colOff>
                    <xdr:row>10</xdr:row>
                    <xdr:rowOff>9525</xdr:rowOff>
                  </to>
                </anchor>
              </controlPr>
            </control>
          </mc:Choice>
        </mc:AlternateContent>
        <mc:AlternateContent xmlns:mc="http://schemas.openxmlformats.org/markup-compatibility/2006">
          <mc:Choice Requires="x14">
            <control shapeId="326693" r:id="rId10" name="Drop Down 37">
              <controlPr locked="0" defaultSize="0" autoLine="0" autoPict="0">
                <anchor moveWithCells="1">
                  <from>
                    <xdr:col>3</xdr:col>
                    <xdr:colOff>0</xdr:colOff>
                    <xdr:row>0</xdr:row>
                    <xdr:rowOff>523875</xdr:rowOff>
                  </from>
                  <to>
                    <xdr:col>3</xdr:col>
                    <xdr:colOff>1790700</xdr:colOff>
                    <xdr:row>2</xdr:row>
                    <xdr:rowOff>0</xdr:rowOff>
                  </to>
                </anchor>
              </controlPr>
            </control>
          </mc:Choice>
        </mc:AlternateContent>
        <mc:AlternateContent xmlns:mc="http://schemas.openxmlformats.org/markup-compatibility/2006">
          <mc:Choice Requires="x14">
            <control shapeId="326694" r:id="rId11" name="Drop Down 38">
              <controlPr locked="0" defaultSize="0" autoLine="0" autoPict="0">
                <anchor moveWithCells="1">
                  <from>
                    <xdr:col>3</xdr:col>
                    <xdr:colOff>0</xdr:colOff>
                    <xdr:row>1</xdr:row>
                    <xdr:rowOff>180975</xdr:rowOff>
                  </from>
                  <to>
                    <xdr:col>3</xdr:col>
                    <xdr:colOff>1790700</xdr:colOff>
                    <xdr:row>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103</vt:i4>
      </vt:variant>
    </vt:vector>
  </HeadingPairs>
  <TitlesOfParts>
    <vt:vector size="143" baseType="lpstr">
      <vt:lpstr>Green Star SA</vt:lpstr>
      <vt:lpstr>Introduction</vt:lpstr>
      <vt:lpstr>How to use</vt:lpstr>
      <vt:lpstr>Disclaimer</vt:lpstr>
      <vt:lpstr>Change Log</vt:lpstr>
      <vt:lpstr>R1 Pre-Submission Checklist</vt:lpstr>
      <vt:lpstr>R2 Pre-Submission Checklist</vt:lpstr>
      <vt:lpstr>Applicant Declaration</vt:lpstr>
      <vt:lpstr>Building Input</vt:lpstr>
      <vt:lpstr>Management</vt:lpstr>
      <vt:lpstr>IEQ</vt:lpstr>
      <vt:lpstr>Energy</vt:lpstr>
      <vt:lpstr>Energy Calculator</vt:lpstr>
      <vt:lpstr>MUR_ENE_DataExtract</vt:lpstr>
      <vt:lpstr>HW Calculator</vt:lpstr>
      <vt:lpstr>Transport</vt:lpstr>
      <vt:lpstr>Transport Calculator</vt:lpstr>
      <vt:lpstr>MUR_TRA_DataExtract</vt:lpstr>
      <vt:lpstr>Water</vt:lpstr>
      <vt:lpstr>Potable Water Calculator-Part1</vt:lpstr>
      <vt:lpstr>Potable Water Calculator-Part2</vt:lpstr>
      <vt:lpstr>MUR_WAT_DataExtract</vt:lpstr>
      <vt:lpstr>Materials</vt:lpstr>
      <vt:lpstr>Mat-1 Compliance Checklist</vt:lpstr>
      <vt:lpstr>Mat-12 Eff. Dwelling Size Calc.</vt:lpstr>
      <vt:lpstr>MUR_MAT_DataExtract</vt:lpstr>
      <vt:lpstr>Land Use &amp; Ecology</vt:lpstr>
      <vt:lpstr>Eco-4 Ecology Calculator</vt:lpstr>
      <vt:lpstr>MUR_ECO4_DataExtract</vt:lpstr>
      <vt:lpstr>Eco-7 Net Density Calc.</vt:lpstr>
      <vt:lpstr>MUR_ECO7_DataExtract</vt:lpstr>
      <vt:lpstr>Emissions</vt:lpstr>
      <vt:lpstr>Sewage Calculator</vt:lpstr>
      <vt:lpstr>MUR_SEW_DataExtract</vt:lpstr>
      <vt:lpstr>Innovation</vt:lpstr>
      <vt:lpstr>Credit Summary</vt:lpstr>
      <vt:lpstr>Graphical Summary</vt:lpstr>
      <vt:lpstr>PWC-Calc_Engine</vt:lpstr>
      <vt:lpstr>Rainfall data</vt:lpstr>
      <vt:lpstr>Calculation1</vt:lpstr>
      <vt:lpstr>'Eco-4 Ecology Calculator'!Albany_Alluvial_Vegetation</vt:lpstr>
      <vt:lpstr>'Eco-4 Ecology Calculator'!Albany_Thicket_Strandveld</vt:lpstr>
      <vt:lpstr>'Eco-4 Ecology Calculator'!Albany_Thickets</vt:lpstr>
      <vt:lpstr>'Eco-4 Ecology Calculator'!Albany_Thickets_Alluvial_Vegetation</vt:lpstr>
      <vt:lpstr>'Eco-4 Ecology Calculator'!Albany_Thickets_Strandveld</vt:lpstr>
      <vt:lpstr>'Eco-4 Ecology Calculator'!AlbanyThickets</vt:lpstr>
      <vt:lpstr>'Eco-4 Ecology Calculator'!Bioregion</vt:lpstr>
      <vt:lpstr>'Eco-4 Ecology Calculator'!Bushmanland_and_West_Griqualand</vt:lpstr>
      <vt:lpstr>'Eco-4 Ecology Calculator'!Bushmanland_West_Griqualand</vt:lpstr>
      <vt:lpstr>'Eco-4 Ecology Calculator'!Central_Bushveld</vt:lpstr>
      <vt:lpstr>'Eco-4 Ecology Calculator'!Central_Succulent_Karoo</vt:lpstr>
      <vt:lpstr>cities_rainfall</vt:lpstr>
      <vt:lpstr>'Eco-4 Ecology Calculator'!Coastal_Grassland</vt:lpstr>
      <vt:lpstr>'Eco-4 Ecology Calculator'!Desert_Alluvial_Vegetation</vt:lpstr>
      <vt:lpstr>'Eco-4 Ecology Calculator'!Drakensburg_Grassland</vt:lpstr>
      <vt:lpstr>'Eco-4 Ecology Calculator'!Eastern_Gariep</vt:lpstr>
      <vt:lpstr>'Eco-4 Ecology Calculator'!Estuarine_Salt_Marshes</vt:lpstr>
      <vt:lpstr>'Building Input'!Fields</vt:lpstr>
      <vt:lpstr>'Eco-4 Ecology Calculator'!Freshwater_Wetlands</vt:lpstr>
      <vt:lpstr>'Energy Calculator'!fuel</vt:lpstr>
      <vt:lpstr>'HW Calculator'!fuel</vt:lpstr>
      <vt:lpstr>'Energy Calculator'!fuels</vt:lpstr>
      <vt:lpstr>'HW Calculator'!fuels</vt:lpstr>
      <vt:lpstr>'Energy Calculator'!fueltype</vt:lpstr>
      <vt:lpstr>'Eco-4 Ecology Calculator'!Fynbos_Alluvial_Vegetation</vt:lpstr>
      <vt:lpstr>'Eco-4 Ecology Calculator'!Fynbos_Kamiesberg_Centre</vt:lpstr>
      <vt:lpstr>'Eco-4 Ecology Calculator'!Fynbos_Karoo_Mountain_Centre</vt:lpstr>
      <vt:lpstr>'Eco-4 Ecology Calculator'!Fynbos_Northwest_Centre</vt:lpstr>
      <vt:lpstr>'Eco-4 Ecology Calculator'!Fynbos_South_Coast_Centre</vt:lpstr>
      <vt:lpstr>'Eco-4 Ecology Calculator'!Fynbos_Southeast_Centre</vt:lpstr>
      <vt:lpstr>'Eco-4 Ecology Calculator'!Fynbos_Southwest_Centre</vt:lpstr>
      <vt:lpstr>'Eco-4 Ecology Calculator'!Fynbos_Strandveld</vt:lpstr>
      <vt:lpstr>'Eco-4 Ecology Calculator'!Grassland_Alluvial_Vegetation</vt:lpstr>
      <vt:lpstr>'Eco-4 Ecology Calculator'!Grassland_Biome_Shrublands</vt:lpstr>
      <vt:lpstr>'Transport Calculator'!Headings</vt:lpstr>
      <vt:lpstr>'Eco-4 Ecology Calculator'!HeadingsEC</vt:lpstr>
      <vt:lpstr>'Eco-4 Ecology Calculator'!Highveld_Grassland</vt:lpstr>
      <vt:lpstr>'Eco-4 Ecology Calculator'!Inland_Saline_Vegetation</vt:lpstr>
      <vt:lpstr>'Eco-4 Ecology Calculator'!Kalahari_Dry_Savanna</vt:lpstr>
      <vt:lpstr>'Building Input'!Labels</vt:lpstr>
      <vt:lpstr>'Eco-4 Ecology Calculator'!Lower_Karoo</vt:lpstr>
      <vt:lpstr>'Eco-4 Ecology Calculator'!Lowland_Forest</vt:lpstr>
      <vt:lpstr>'Eco-4 Ecology Calculator'!Lowveld</vt:lpstr>
      <vt:lpstr>'Eco-4 Ecology Calculator'!Macroalgal_Sea_Beds</vt:lpstr>
      <vt:lpstr>'Eco-4 Ecology Calculator'!Mountain_Bushveld</vt:lpstr>
      <vt:lpstr>'Eco-4 Ecology Calculator'!Nama_Karoo_Alluvial_Vegetation</vt:lpstr>
      <vt:lpstr>'Building Input'!Print_Area</vt:lpstr>
      <vt:lpstr>Calculation1!Print_Area</vt:lpstr>
      <vt:lpstr>'Credit Summary'!Print_Area</vt:lpstr>
      <vt:lpstr>'Eco-4 Ecology Calculator'!Print_Area</vt:lpstr>
      <vt:lpstr>'Eco-7 Net Density Calc.'!Print_Area</vt:lpstr>
      <vt:lpstr>Emissions!Print_Area</vt:lpstr>
      <vt:lpstr>Energy!Print_Area</vt:lpstr>
      <vt:lpstr>'Energy Calculator'!Print_Area</vt:lpstr>
      <vt:lpstr>'Graphical Summary'!Print_Area</vt:lpstr>
      <vt:lpstr>'Green Star SA'!Print_Area</vt:lpstr>
      <vt:lpstr>'How to use'!Print_Area</vt:lpstr>
      <vt:lpstr>'HW Calculator'!Print_Area</vt:lpstr>
      <vt:lpstr>IEQ!Print_Area</vt:lpstr>
      <vt:lpstr>Innovation!Print_Area</vt:lpstr>
      <vt:lpstr>'Land Use &amp; Ecology'!Print_Area</vt:lpstr>
      <vt:lpstr>Management!Print_Area</vt:lpstr>
      <vt:lpstr>'Mat-1 Compliance Checklist'!Print_Area</vt:lpstr>
      <vt:lpstr>'Mat-12 Eff. Dwelling Size Calc.'!Print_Area</vt:lpstr>
      <vt:lpstr>Materials!Print_Area</vt:lpstr>
      <vt:lpstr>'Potable Water Calculator-Part1'!Print_Area</vt:lpstr>
      <vt:lpstr>'Potable Water Calculator-Part2'!Print_Area</vt:lpstr>
      <vt:lpstr>'R1 Pre-Submission Checklist'!Print_Area</vt:lpstr>
      <vt:lpstr>'Sewage Calculator'!Print_Area</vt:lpstr>
      <vt:lpstr>Transport!Print_Area</vt:lpstr>
      <vt:lpstr>'Transport Calculator'!Print_Area</vt:lpstr>
      <vt:lpstr>Water!Print_Area</vt:lpstr>
      <vt:lpstr>'Credit Summary'!Print_Titles</vt:lpstr>
      <vt:lpstr>Emissions!Print_Titles</vt:lpstr>
      <vt:lpstr>Energy!Print_Titles</vt:lpstr>
      <vt:lpstr>IEQ!Print_Titles</vt:lpstr>
      <vt:lpstr>Innovation!Print_Titles</vt:lpstr>
      <vt:lpstr>'Land Use &amp; Ecology'!Print_Titles</vt:lpstr>
      <vt:lpstr>Management!Print_Titles</vt:lpstr>
      <vt:lpstr>Materials!Print_Titles</vt:lpstr>
      <vt:lpstr>Transport!Print_Titles</vt:lpstr>
      <vt:lpstr>Water!Print_Titles</vt:lpstr>
      <vt:lpstr>'Eco-4 Ecology Calculator'!Renosterveld_Eastern_Centre</vt:lpstr>
      <vt:lpstr>'Eco-4 Ecology Calculator'!Renosterveld_Karoo_Centre</vt:lpstr>
      <vt:lpstr>'Eco-4 Ecology Calculator'!Renosterveld_Mountain_Centre</vt:lpstr>
      <vt:lpstr>'Eco-4 Ecology Calculator'!Renosterveld_South_Coast_Centre</vt:lpstr>
      <vt:lpstr>'Eco-4 Ecology Calculator'!Renosterveld_West_Coast_Centre</vt:lpstr>
      <vt:lpstr>'Eco-4 Ecology Calculator'!Savanna_Alluvial_Vegetation</vt:lpstr>
      <vt:lpstr>'Eco-4 Ecology Calculator'!South_Strandveld</vt:lpstr>
      <vt:lpstr>'Eco-4 Ecology Calculator'!Southern_Karoo</vt:lpstr>
      <vt:lpstr>'Eco-4 Ecology Calculator'!Sub_Escarpment_Grassland</vt:lpstr>
      <vt:lpstr>'Eco-4 Ecology Calculator'!Sub_Escarpment_Savanna</vt:lpstr>
      <vt:lpstr>'Eco-4 Ecology Calculator'!Trans_Escarpment_Succulent_Karoo</vt:lpstr>
      <vt:lpstr>'Eco-4 Ecology Calculator'!Upland_Forest</vt:lpstr>
      <vt:lpstr>'Eco-4 Ecology Calculator'!Upper_Karoo</vt:lpstr>
      <vt:lpstr>'Eco-4 Ecology Calculator'!Urban_Area_and_Unallocated</vt:lpstr>
      <vt:lpstr>'Eco-4 Ecology Calculator'!West_Coast_Sandveld</vt:lpstr>
      <vt:lpstr>'Eco-4 Ecology Calculator'!West_Strandveld</vt:lpstr>
      <vt:lpstr>'Eco-4 Ecology Calculator'!Western_Gariep</vt:lpstr>
      <vt:lpstr>'Eco-4 Ecology Calculator'!Western_Lowland_Karoo</vt:lpstr>
      <vt:lpstr>'Eco-4 Ecology Calculator'!Western_Mountain_Shrubland</vt:lpstr>
      <vt:lpstr>'Eco-4 Ecology Calculator'!Western_Upland_Karoo</vt:lpstr>
      <vt:lpstr>'Eco-4 Ecology Calculator'!Wetland_Forest</vt:lpstr>
    </vt:vector>
  </TitlesOfParts>
  <Manager>Jason Buch</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Star SA - Office PILOT</dc:title>
  <dc:creator>Green Building Council of South Africa</dc:creator>
  <cp:lastModifiedBy>Chris de Klerk</cp:lastModifiedBy>
  <cp:lastPrinted>2011-10-04T15:22:51Z</cp:lastPrinted>
  <dcterms:created xsi:type="dcterms:W3CDTF">2007-01-12T06:17:17Z</dcterms:created>
  <dcterms:modified xsi:type="dcterms:W3CDTF">2018-01-30T09:23:34Z</dcterms:modified>
</cp:coreProperties>
</file>